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810" windowWidth="19575" windowHeight="6825" tabRatio="927" activeTab="7"/>
  </bookViews>
  <sheets>
    <sheet name="DM_LUONG_CHE_DO" sheetId="1" r:id="rId1"/>
    <sheet name="DM_TI_LE" sheetId="2" r:id="rId2"/>
    <sheet name="DM_HE_SO_LUONG_NS" sheetId="3" r:id="rId3"/>
    <sheet name="DM_NGAY_CONG_QUY_DINH" sheetId="4" r:id="rId4"/>
    <sheet name="GD_LCD_HS_LNS" sheetId="5" r:id="rId5"/>
    <sheet name="GD_CHAM_CONG" sheetId="6" r:id="rId6"/>
    <sheet name="GD_CHUNG" sheetId="7" r:id="rId7"/>
    <sheet name="RPT_TONG_HOP" sheetId="8" r:id="rId8"/>
    <sheet name="RPT_LNS_LUONG_CHE_DO" sheetId="9" r:id="rId9"/>
    <sheet name="RPT_THUE" sheetId="10" r:id="rId10"/>
    <sheet name="RPT_TIEN_AN_TRUA" sheetId="11" r:id="rId11"/>
    <sheet name="RPT_PHU_CAP_TN" sheetId="12" r:id="rId12"/>
    <sheet name="RPT_BAO_HIEM" sheetId="13" r:id="rId13"/>
    <sheet name="RPT_DOAN_PHI" sheetId="14" r:id="rId14"/>
    <sheet name="RPT_CAC_KHOAN_GIAM_TRU" sheetId="15" r:id="rId15"/>
  </sheets>
  <definedNames>
    <definedName name="_xlnm._FilterDatabase" localSheetId="3" hidden="1">DM_NGAY_CONG_QUY_DINH!$A$2:$Y$539</definedName>
    <definedName name="_xlnm._FilterDatabase" localSheetId="5" hidden="1">GD_CHAM_CONG!$A$5:$BK$535</definedName>
    <definedName name="_xlnm._FilterDatabase" localSheetId="6" hidden="1">GD_CHUNG!$A$1:$Y$960</definedName>
    <definedName name="_xlnm._FilterDatabase" localSheetId="12" hidden="1">RPT_BAO_HIEM!$A$4:$I$486</definedName>
  </definedNames>
  <calcPr calcId="144525"/>
</workbook>
</file>

<file path=xl/calcChain.xml><?xml version="1.0" encoding="utf-8"?>
<calcChain xmlns="http://schemas.openxmlformats.org/spreadsheetml/2006/main">
  <c r="A6" i="8" l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" i="8"/>
  <c r="D542" i="15" l="1"/>
  <c r="C542" i="15"/>
  <c r="B542" i="15"/>
  <c r="D541" i="15"/>
  <c r="C541" i="15"/>
  <c r="B541" i="15"/>
  <c r="D540" i="15"/>
  <c r="C540" i="15"/>
  <c r="B540" i="15"/>
  <c r="D539" i="15"/>
  <c r="C539" i="15"/>
  <c r="B539" i="15"/>
  <c r="D538" i="15"/>
  <c r="C538" i="15"/>
  <c r="B538" i="15"/>
  <c r="D537" i="15"/>
  <c r="C537" i="15"/>
  <c r="B537" i="15"/>
  <c r="D536" i="15"/>
  <c r="C536" i="15"/>
  <c r="B536" i="15"/>
  <c r="D535" i="15"/>
  <c r="C535" i="15"/>
  <c r="B535" i="15"/>
  <c r="D534" i="15"/>
  <c r="C534" i="15"/>
  <c r="B534" i="15"/>
  <c r="D533" i="15"/>
  <c r="C533" i="15"/>
  <c r="B533" i="15"/>
  <c r="D532" i="15"/>
  <c r="C532" i="15"/>
  <c r="B532" i="15"/>
  <c r="D531" i="15"/>
  <c r="C531" i="15"/>
  <c r="B531" i="15"/>
  <c r="D530" i="15"/>
  <c r="C530" i="15"/>
  <c r="B530" i="15"/>
  <c r="D529" i="15"/>
  <c r="C529" i="15"/>
  <c r="B529" i="15"/>
  <c r="D528" i="15"/>
  <c r="C528" i="15"/>
  <c r="B528" i="15"/>
  <c r="D527" i="15"/>
  <c r="C527" i="15"/>
  <c r="B527" i="15"/>
  <c r="D526" i="15"/>
  <c r="C526" i="15"/>
  <c r="B526" i="15"/>
  <c r="D525" i="15"/>
  <c r="C525" i="15"/>
  <c r="B525" i="15"/>
  <c r="D524" i="15"/>
  <c r="C524" i="15"/>
  <c r="B524" i="15"/>
  <c r="D523" i="15"/>
  <c r="C523" i="15"/>
  <c r="B523" i="15"/>
  <c r="D522" i="15"/>
  <c r="C522" i="15"/>
  <c r="B522" i="15"/>
  <c r="D521" i="15"/>
  <c r="C521" i="15"/>
  <c r="B521" i="15"/>
  <c r="D520" i="15"/>
  <c r="C520" i="15"/>
  <c r="B520" i="15"/>
  <c r="D519" i="15"/>
  <c r="C519" i="15"/>
  <c r="B519" i="15"/>
  <c r="D518" i="15"/>
  <c r="C518" i="15"/>
  <c r="B518" i="15"/>
  <c r="D517" i="15"/>
  <c r="C517" i="15"/>
  <c r="B517" i="15"/>
  <c r="D516" i="15"/>
  <c r="C516" i="15"/>
  <c r="B516" i="15"/>
  <c r="D515" i="15"/>
  <c r="C515" i="15"/>
  <c r="B515" i="15"/>
  <c r="D514" i="15"/>
  <c r="C514" i="15"/>
  <c r="B514" i="15"/>
  <c r="D513" i="15"/>
  <c r="C513" i="15"/>
  <c r="B513" i="15"/>
  <c r="D512" i="15"/>
  <c r="C512" i="15"/>
  <c r="B512" i="15"/>
  <c r="D511" i="15"/>
  <c r="C511" i="15"/>
  <c r="B511" i="15"/>
  <c r="D510" i="15"/>
  <c r="C510" i="15"/>
  <c r="B510" i="15"/>
  <c r="D509" i="15"/>
  <c r="C509" i="15"/>
  <c r="B509" i="15"/>
  <c r="D508" i="15"/>
  <c r="C508" i="15"/>
  <c r="B508" i="15"/>
  <c r="D507" i="15"/>
  <c r="C507" i="15"/>
  <c r="B507" i="15"/>
  <c r="D506" i="15"/>
  <c r="C506" i="15"/>
  <c r="B506" i="15"/>
  <c r="D505" i="15"/>
  <c r="C505" i="15"/>
  <c r="B505" i="15"/>
  <c r="D504" i="15"/>
  <c r="C504" i="15"/>
  <c r="B504" i="15"/>
  <c r="D503" i="15"/>
  <c r="C503" i="15"/>
  <c r="B503" i="15"/>
  <c r="D502" i="15"/>
  <c r="C502" i="15"/>
  <c r="B502" i="15"/>
  <c r="D501" i="15"/>
  <c r="C501" i="15"/>
  <c r="B501" i="15"/>
  <c r="D500" i="15"/>
  <c r="C500" i="15"/>
  <c r="B500" i="15"/>
  <c r="D499" i="15"/>
  <c r="C499" i="15"/>
  <c r="B499" i="15"/>
  <c r="D498" i="15"/>
  <c r="C498" i="15"/>
  <c r="B498" i="15"/>
  <c r="D497" i="15"/>
  <c r="C497" i="15"/>
  <c r="B497" i="15"/>
  <c r="D496" i="15"/>
  <c r="C496" i="15"/>
  <c r="B496" i="15"/>
  <c r="D495" i="15"/>
  <c r="C495" i="15"/>
  <c r="B495" i="15"/>
  <c r="D494" i="15"/>
  <c r="C494" i="15"/>
  <c r="B494" i="15"/>
  <c r="D493" i="15"/>
  <c r="C493" i="15"/>
  <c r="B493" i="15"/>
  <c r="D492" i="15"/>
  <c r="C492" i="15"/>
  <c r="B492" i="15"/>
  <c r="D491" i="15"/>
  <c r="C491" i="15"/>
  <c r="B491" i="15"/>
  <c r="D490" i="15"/>
  <c r="C490" i="15"/>
  <c r="B490" i="15"/>
  <c r="D489" i="15"/>
  <c r="C489" i="15"/>
  <c r="B489" i="15"/>
  <c r="D488" i="15"/>
  <c r="C488" i="15"/>
  <c r="B488" i="15"/>
  <c r="D487" i="15"/>
  <c r="C487" i="15"/>
  <c r="B487" i="15"/>
  <c r="D486" i="15"/>
  <c r="C486" i="15"/>
  <c r="B486" i="15"/>
  <c r="D485" i="15"/>
  <c r="C485" i="15"/>
  <c r="B485" i="15"/>
  <c r="D484" i="15"/>
  <c r="C484" i="15"/>
  <c r="B484" i="15"/>
  <c r="D483" i="15"/>
  <c r="C483" i="15"/>
  <c r="B483" i="15"/>
  <c r="D482" i="15"/>
  <c r="C482" i="15"/>
  <c r="B482" i="15"/>
  <c r="D481" i="15"/>
  <c r="C481" i="15"/>
  <c r="B481" i="15"/>
  <c r="D480" i="15"/>
  <c r="C480" i="15"/>
  <c r="B480" i="15"/>
  <c r="D479" i="15"/>
  <c r="C479" i="15"/>
  <c r="B479" i="15"/>
  <c r="D478" i="15"/>
  <c r="C478" i="15"/>
  <c r="B478" i="15"/>
  <c r="K478" i="15" s="1"/>
  <c r="D477" i="15"/>
  <c r="C477" i="15"/>
  <c r="B477" i="15"/>
  <c r="D476" i="15"/>
  <c r="C476" i="15"/>
  <c r="B476" i="15"/>
  <c r="J475" i="15"/>
  <c r="D475" i="15"/>
  <c r="C475" i="15"/>
  <c r="B475" i="15"/>
  <c r="K475" i="15" s="1"/>
  <c r="D474" i="15"/>
  <c r="C474" i="15"/>
  <c r="B474" i="15"/>
  <c r="J473" i="15"/>
  <c r="D473" i="15"/>
  <c r="C473" i="15"/>
  <c r="B473" i="15"/>
  <c r="K473" i="15" s="1"/>
  <c r="D472" i="15"/>
  <c r="C472" i="15"/>
  <c r="B472" i="15"/>
  <c r="J471" i="15"/>
  <c r="D471" i="15"/>
  <c r="C471" i="15"/>
  <c r="B471" i="15"/>
  <c r="K471" i="15" s="1"/>
  <c r="D470" i="15"/>
  <c r="C470" i="15"/>
  <c r="B470" i="15"/>
  <c r="J469" i="15"/>
  <c r="D469" i="15"/>
  <c r="C469" i="15"/>
  <c r="B469" i="15"/>
  <c r="K469" i="15" s="1"/>
  <c r="D468" i="15"/>
  <c r="C468" i="15"/>
  <c r="B468" i="15"/>
  <c r="J467" i="15"/>
  <c r="D467" i="15"/>
  <c r="C467" i="15"/>
  <c r="B467" i="15"/>
  <c r="K467" i="15" s="1"/>
  <c r="D466" i="15"/>
  <c r="C466" i="15"/>
  <c r="B466" i="15"/>
  <c r="J465" i="15"/>
  <c r="D465" i="15"/>
  <c r="C465" i="15"/>
  <c r="B465" i="15"/>
  <c r="K465" i="15" s="1"/>
  <c r="D464" i="15"/>
  <c r="C464" i="15"/>
  <c r="B464" i="15"/>
  <c r="J463" i="15"/>
  <c r="D463" i="15"/>
  <c r="C463" i="15"/>
  <c r="B463" i="15"/>
  <c r="K463" i="15" s="1"/>
  <c r="D462" i="15"/>
  <c r="C462" i="15"/>
  <c r="B462" i="15"/>
  <c r="J461" i="15"/>
  <c r="D461" i="15"/>
  <c r="C461" i="15"/>
  <c r="B461" i="15"/>
  <c r="K461" i="15" s="1"/>
  <c r="D460" i="15"/>
  <c r="C460" i="15"/>
  <c r="B460" i="15"/>
  <c r="J459" i="15"/>
  <c r="D459" i="15"/>
  <c r="C459" i="15"/>
  <c r="B459" i="15"/>
  <c r="K459" i="15" s="1"/>
  <c r="D458" i="15"/>
  <c r="C458" i="15"/>
  <c r="B458" i="15"/>
  <c r="J457" i="15"/>
  <c r="D457" i="15"/>
  <c r="C457" i="15"/>
  <c r="B457" i="15"/>
  <c r="K457" i="15" s="1"/>
  <c r="D456" i="15"/>
  <c r="C456" i="15"/>
  <c r="B456" i="15"/>
  <c r="J455" i="15"/>
  <c r="D455" i="15"/>
  <c r="C455" i="15"/>
  <c r="B455" i="15"/>
  <c r="K455" i="15" s="1"/>
  <c r="D454" i="15"/>
  <c r="C454" i="15"/>
  <c r="B454" i="15"/>
  <c r="J453" i="15"/>
  <c r="D453" i="15"/>
  <c r="C453" i="15"/>
  <c r="B453" i="15"/>
  <c r="K453" i="15" s="1"/>
  <c r="D452" i="15"/>
  <c r="C452" i="15"/>
  <c r="B452" i="15"/>
  <c r="D451" i="15"/>
  <c r="C451" i="15"/>
  <c r="B451" i="15"/>
  <c r="J450" i="15"/>
  <c r="D450" i="15"/>
  <c r="C450" i="15"/>
  <c r="B450" i="15"/>
  <c r="K450" i="15" s="1"/>
  <c r="D449" i="15"/>
  <c r="C449" i="15"/>
  <c r="B449" i="15"/>
  <c r="J448" i="15"/>
  <c r="D448" i="15"/>
  <c r="C448" i="15"/>
  <c r="B448" i="15"/>
  <c r="K448" i="15" s="1"/>
  <c r="D447" i="15"/>
  <c r="C447" i="15"/>
  <c r="B447" i="15"/>
  <c r="J446" i="15"/>
  <c r="D446" i="15"/>
  <c r="C446" i="15"/>
  <c r="B446" i="15"/>
  <c r="K446" i="15" s="1"/>
  <c r="D445" i="15"/>
  <c r="C445" i="15"/>
  <c r="B445" i="15"/>
  <c r="J444" i="15"/>
  <c r="D444" i="15"/>
  <c r="C444" i="15"/>
  <c r="B444" i="15"/>
  <c r="K444" i="15" s="1"/>
  <c r="D443" i="15"/>
  <c r="C443" i="15"/>
  <c r="B443" i="15"/>
  <c r="J442" i="15"/>
  <c r="D442" i="15"/>
  <c r="C442" i="15"/>
  <c r="B442" i="15"/>
  <c r="K442" i="15" s="1"/>
  <c r="D441" i="15"/>
  <c r="C441" i="15"/>
  <c r="B441" i="15"/>
  <c r="J440" i="15"/>
  <c r="D440" i="15"/>
  <c r="C440" i="15"/>
  <c r="B440" i="15"/>
  <c r="K440" i="15" s="1"/>
  <c r="D439" i="15"/>
  <c r="C439" i="15"/>
  <c r="B439" i="15"/>
  <c r="J438" i="15"/>
  <c r="D438" i="15"/>
  <c r="C438" i="15"/>
  <c r="B438" i="15"/>
  <c r="K438" i="15" s="1"/>
  <c r="D437" i="15"/>
  <c r="C437" i="15"/>
  <c r="B437" i="15"/>
  <c r="J436" i="15"/>
  <c r="D436" i="15"/>
  <c r="C436" i="15"/>
  <c r="B436" i="15"/>
  <c r="K436" i="15" s="1"/>
  <c r="D435" i="15"/>
  <c r="C435" i="15"/>
  <c r="B435" i="15"/>
  <c r="J434" i="15"/>
  <c r="D434" i="15"/>
  <c r="C434" i="15"/>
  <c r="B434" i="15"/>
  <c r="K434" i="15" s="1"/>
  <c r="D433" i="15"/>
  <c r="C433" i="15"/>
  <c r="B433" i="15"/>
  <c r="J432" i="15"/>
  <c r="D432" i="15"/>
  <c r="C432" i="15"/>
  <c r="B432" i="15"/>
  <c r="K432" i="15" s="1"/>
  <c r="D431" i="15"/>
  <c r="C431" i="15"/>
  <c r="B431" i="15"/>
  <c r="J430" i="15"/>
  <c r="D430" i="15"/>
  <c r="C430" i="15"/>
  <c r="B430" i="15"/>
  <c r="K430" i="15" s="1"/>
  <c r="D429" i="15"/>
  <c r="C429" i="15"/>
  <c r="B429" i="15"/>
  <c r="J428" i="15"/>
  <c r="D428" i="15"/>
  <c r="C428" i="15"/>
  <c r="B428" i="15"/>
  <c r="K428" i="15" s="1"/>
  <c r="D427" i="15"/>
  <c r="C427" i="15"/>
  <c r="B427" i="15"/>
  <c r="J426" i="15"/>
  <c r="D426" i="15"/>
  <c r="C426" i="15"/>
  <c r="B426" i="15"/>
  <c r="K426" i="15" s="1"/>
  <c r="D425" i="15"/>
  <c r="C425" i="15"/>
  <c r="B425" i="15"/>
  <c r="J424" i="15"/>
  <c r="D424" i="15"/>
  <c r="C424" i="15"/>
  <c r="B424" i="15"/>
  <c r="K424" i="15" s="1"/>
  <c r="D423" i="15"/>
  <c r="C423" i="15"/>
  <c r="B423" i="15"/>
  <c r="J422" i="15"/>
  <c r="D422" i="15"/>
  <c r="C422" i="15"/>
  <c r="B422" i="15"/>
  <c r="K422" i="15" s="1"/>
  <c r="D421" i="15"/>
  <c r="C421" i="15"/>
  <c r="B421" i="15"/>
  <c r="J420" i="15"/>
  <c r="D420" i="15"/>
  <c r="C420" i="15"/>
  <c r="B420" i="15"/>
  <c r="K420" i="15" s="1"/>
  <c r="D419" i="15"/>
  <c r="C419" i="15"/>
  <c r="B419" i="15"/>
  <c r="K419" i="15" s="1"/>
  <c r="J418" i="15"/>
  <c r="D418" i="15"/>
  <c r="C418" i="15"/>
  <c r="B418" i="15"/>
  <c r="K418" i="15" s="1"/>
  <c r="D417" i="15"/>
  <c r="C417" i="15"/>
  <c r="B417" i="15"/>
  <c r="K417" i="15" s="1"/>
  <c r="J416" i="15"/>
  <c r="D416" i="15"/>
  <c r="C416" i="15"/>
  <c r="B416" i="15"/>
  <c r="K416" i="15" s="1"/>
  <c r="D415" i="15"/>
  <c r="C415" i="15"/>
  <c r="B415" i="15"/>
  <c r="K415" i="15" s="1"/>
  <c r="J414" i="15"/>
  <c r="D414" i="15"/>
  <c r="C414" i="15"/>
  <c r="B414" i="15"/>
  <c r="K414" i="15" s="1"/>
  <c r="D413" i="15"/>
  <c r="C413" i="15"/>
  <c r="B413" i="15"/>
  <c r="K413" i="15" s="1"/>
  <c r="J412" i="15"/>
  <c r="D412" i="15"/>
  <c r="C412" i="15"/>
  <c r="B412" i="15"/>
  <c r="K412" i="15" s="1"/>
  <c r="D411" i="15"/>
  <c r="C411" i="15"/>
  <c r="B411" i="15"/>
  <c r="K411" i="15" s="1"/>
  <c r="J410" i="15"/>
  <c r="D410" i="15"/>
  <c r="C410" i="15"/>
  <c r="B410" i="15"/>
  <c r="K410" i="15" s="1"/>
  <c r="D409" i="15"/>
  <c r="C409" i="15"/>
  <c r="B409" i="15"/>
  <c r="K409" i="15" s="1"/>
  <c r="J408" i="15"/>
  <c r="D408" i="15"/>
  <c r="C408" i="15"/>
  <c r="B408" i="15"/>
  <c r="K408" i="15" s="1"/>
  <c r="D407" i="15"/>
  <c r="C407" i="15"/>
  <c r="B407" i="15"/>
  <c r="K407" i="15" s="1"/>
  <c r="J406" i="15"/>
  <c r="D406" i="15"/>
  <c r="C406" i="15"/>
  <c r="B406" i="15"/>
  <c r="K406" i="15" s="1"/>
  <c r="D405" i="15"/>
  <c r="C405" i="15"/>
  <c r="B405" i="15"/>
  <c r="K405" i="15" s="1"/>
  <c r="J404" i="15"/>
  <c r="D404" i="15"/>
  <c r="C404" i="15"/>
  <c r="B404" i="15"/>
  <c r="K404" i="15" s="1"/>
  <c r="D403" i="15"/>
  <c r="C403" i="15"/>
  <c r="B403" i="15"/>
  <c r="K403" i="15" s="1"/>
  <c r="J402" i="15"/>
  <c r="D402" i="15"/>
  <c r="C402" i="15"/>
  <c r="B402" i="15"/>
  <c r="K402" i="15" s="1"/>
  <c r="D401" i="15"/>
  <c r="C401" i="15"/>
  <c r="B401" i="15"/>
  <c r="K401" i="15" s="1"/>
  <c r="J400" i="15"/>
  <c r="D400" i="15"/>
  <c r="C400" i="15"/>
  <c r="B400" i="15"/>
  <c r="K400" i="15" s="1"/>
  <c r="D399" i="15"/>
  <c r="C399" i="15"/>
  <c r="B399" i="15"/>
  <c r="K399" i="15" s="1"/>
  <c r="J398" i="15"/>
  <c r="D398" i="15"/>
  <c r="C398" i="15"/>
  <c r="B398" i="15"/>
  <c r="K398" i="15" s="1"/>
  <c r="D397" i="15"/>
  <c r="C397" i="15"/>
  <c r="B397" i="15"/>
  <c r="K397" i="15" s="1"/>
  <c r="J396" i="15"/>
  <c r="D396" i="15"/>
  <c r="C396" i="15"/>
  <c r="B396" i="15"/>
  <c r="K396" i="15" s="1"/>
  <c r="D395" i="15"/>
  <c r="C395" i="15"/>
  <c r="B395" i="15"/>
  <c r="K395" i="15" s="1"/>
  <c r="J394" i="15"/>
  <c r="D394" i="15"/>
  <c r="C394" i="15"/>
  <c r="B394" i="15"/>
  <c r="K394" i="15" s="1"/>
  <c r="D393" i="15"/>
  <c r="C393" i="15"/>
  <c r="B393" i="15"/>
  <c r="K393" i="15" s="1"/>
  <c r="D392" i="15"/>
  <c r="C392" i="15"/>
  <c r="B392" i="15"/>
  <c r="J392" i="15" s="1"/>
  <c r="J391" i="15"/>
  <c r="D391" i="15"/>
  <c r="C391" i="15"/>
  <c r="B391" i="15"/>
  <c r="K391" i="15" s="1"/>
  <c r="D390" i="15"/>
  <c r="C390" i="15"/>
  <c r="B390" i="15"/>
  <c r="J389" i="15"/>
  <c r="D389" i="15"/>
  <c r="C389" i="15"/>
  <c r="B389" i="15"/>
  <c r="K389" i="15" s="1"/>
  <c r="D388" i="15"/>
  <c r="C388" i="15"/>
  <c r="B388" i="15"/>
  <c r="J387" i="15"/>
  <c r="D387" i="15"/>
  <c r="C387" i="15"/>
  <c r="B387" i="15"/>
  <c r="K387" i="15" s="1"/>
  <c r="D386" i="15"/>
  <c r="C386" i="15"/>
  <c r="B386" i="15"/>
  <c r="J385" i="15"/>
  <c r="D385" i="15"/>
  <c r="C385" i="15"/>
  <c r="B385" i="15"/>
  <c r="K385" i="15" s="1"/>
  <c r="D384" i="15"/>
  <c r="C384" i="15"/>
  <c r="B384" i="15"/>
  <c r="J383" i="15"/>
  <c r="D383" i="15"/>
  <c r="C383" i="15"/>
  <c r="B383" i="15"/>
  <c r="K383" i="15" s="1"/>
  <c r="D382" i="15"/>
  <c r="C382" i="15"/>
  <c r="B382" i="15"/>
  <c r="J381" i="15"/>
  <c r="D381" i="15"/>
  <c r="C381" i="15"/>
  <c r="B381" i="15"/>
  <c r="K381" i="15" s="1"/>
  <c r="D380" i="15"/>
  <c r="C380" i="15"/>
  <c r="B380" i="15"/>
  <c r="J379" i="15"/>
  <c r="D379" i="15"/>
  <c r="C379" i="15"/>
  <c r="B379" i="15"/>
  <c r="K379" i="15" s="1"/>
  <c r="D378" i="15"/>
  <c r="C378" i="15"/>
  <c r="B378" i="15"/>
  <c r="J377" i="15"/>
  <c r="D377" i="15"/>
  <c r="C377" i="15"/>
  <c r="B377" i="15"/>
  <c r="K377" i="15" s="1"/>
  <c r="D376" i="15"/>
  <c r="C376" i="15"/>
  <c r="B376" i="15"/>
  <c r="J375" i="15"/>
  <c r="D375" i="15"/>
  <c r="C375" i="15"/>
  <c r="B375" i="15"/>
  <c r="K375" i="15" s="1"/>
  <c r="D374" i="15"/>
  <c r="C374" i="15"/>
  <c r="B374" i="15"/>
  <c r="J373" i="15"/>
  <c r="D373" i="15"/>
  <c r="C373" i="15"/>
  <c r="B373" i="15"/>
  <c r="K373" i="15" s="1"/>
  <c r="D372" i="15"/>
  <c r="C372" i="15"/>
  <c r="B372" i="15"/>
  <c r="J371" i="15"/>
  <c r="D371" i="15"/>
  <c r="C371" i="15"/>
  <c r="B371" i="15"/>
  <c r="K371" i="15" s="1"/>
  <c r="D370" i="15"/>
  <c r="C370" i="15"/>
  <c r="B370" i="15"/>
  <c r="J369" i="15"/>
  <c r="D369" i="15"/>
  <c r="C369" i="15"/>
  <c r="B369" i="15"/>
  <c r="K369" i="15" s="1"/>
  <c r="D368" i="15"/>
  <c r="C368" i="15"/>
  <c r="B368" i="15"/>
  <c r="J367" i="15"/>
  <c r="D367" i="15"/>
  <c r="C367" i="15"/>
  <c r="B367" i="15"/>
  <c r="K367" i="15" s="1"/>
  <c r="D366" i="15"/>
  <c r="C366" i="15"/>
  <c r="B366" i="15"/>
  <c r="J365" i="15"/>
  <c r="D365" i="15"/>
  <c r="C365" i="15"/>
  <c r="B365" i="15"/>
  <c r="K365" i="15" s="1"/>
  <c r="D364" i="15"/>
  <c r="C364" i="15"/>
  <c r="B364" i="15"/>
  <c r="J363" i="15"/>
  <c r="D363" i="15"/>
  <c r="C363" i="15"/>
  <c r="B363" i="15"/>
  <c r="K363" i="15" s="1"/>
  <c r="D362" i="15"/>
  <c r="C362" i="15"/>
  <c r="B362" i="15"/>
  <c r="J361" i="15"/>
  <c r="D361" i="15"/>
  <c r="C361" i="15"/>
  <c r="B361" i="15"/>
  <c r="K361" i="15" s="1"/>
  <c r="D360" i="15"/>
  <c r="C360" i="15"/>
  <c r="B360" i="15"/>
  <c r="J359" i="15"/>
  <c r="D359" i="15"/>
  <c r="C359" i="15"/>
  <c r="B359" i="15"/>
  <c r="K359" i="15" s="1"/>
  <c r="D358" i="15"/>
  <c r="C358" i="15"/>
  <c r="B358" i="15"/>
  <c r="J357" i="15"/>
  <c r="D357" i="15"/>
  <c r="C357" i="15"/>
  <c r="B357" i="15"/>
  <c r="K357" i="15" s="1"/>
  <c r="D356" i="15"/>
  <c r="C356" i="15"/>
  <c r="B356" i="15"/>
  <c r="J355" i="15"/>
  <c r="D355" i="15"/>
  <c r="C355" i="15"/>
  <c r="B355" i="15"/>
  <c r="K355" i="15" s="1"/>
  <c r="D354" i="15"/>
  <c r="C354" i="15"/>
  <c r="B354" i="15"/>
  <c r="J353" i="15"/>
  <c r="D353" i="15"/>
  <c r="C353" i="15"/>
  <c r="B353" i="15"/>
  <c r="K353" i="15" s="1"/>
  <c r="D352" i="15"/>
  <c r="C352" i="15"/>
  <c r="B352" i="15"/>
  <c r="J351" i="15"/>
  <c r="D351" i="15"/>
  <c r="C351" i="15"/>
  <c r="B351" i="15"/>
  <c r="K351" i="15" s="1"/>
  <c r="D350" i="15"/>
  <c r="C350" i="15"/>
  <c r="B350" i="15"/>
  <c r="J349" i="15"/>
  <c r="D349" i="15"/>
  <c r="C349" i="15"/>
  <c r="B349" i="15"/>
  <c r="K349" i="15" s="1"/>
  <c r="D348" i="15"/>
  <c r="C348" i="15"/>
  <c r="B348" i="15"/>
  <c r="J347" i="15"/>
  <c r="D347" i="15"/>
  <c r="C347" i="15"/>
  <c r="B347" i="15"/>
  <c r="K347" i="15" s="1"/>
  <c r="D346" i="15"/>
  <c r="C346" i="15"/>
  <c r="B346" i="15"/>
  <c r="J345" i="15"/>
  <c r="D345" i="15"/>
  <c r="C345" i="15"/>
  <c r="B345" i="15"/>
  <c r="K345" i="15" s="1"/>
  <c r="D344" i="15"/>
  <c r="C344" i="15"/>
  <c r="B344" i="15"/>
  <c r="J343" i="15"/>
  <c r="D343" i="15"/>
  <c r="C343" i="15"/>
  <c r="B343" i="15"/>
  <c r="K343" i="15" s="1"/>
  <c r="D342" i="15"/>
  <c r="C342" i="15"/>
  <c r="B342" i="15"/>
  <c r="J341" i="15"/>
  <c r="D341" i="15"/>
  <c r="C341" i="15"/>
  <c r="B341" i="15"/>
  <c r="K341" i="15" s="1"/>
  <c r="D340" i="15"/>
  <c r="C340" i="15"/>
  <c r="B340" i="15"/>
  <c r="J339" i="15"/>
  <c r="D339" i="15"/>
  <c r="C339" i="15"/>
  <c r="B339" i="15"/>
  <c r="K339" i="15" s="1"/>
  <c r="D338" i="15"/>
  <c r="C338" i="15"/>
  <c r="B338" i="15"/>
  <c r="J337" i="15"/>
  <c r="D337" i="15"/>
  <c r="C337" i="15"/>
  <c r="B337" i="15"/>
  <c r="K337" i="15" s="1"/>
  <c r="D336" i="15"/>
  <c r="C336" i="15"/>
  <c r="B336" i="15"/>
  <c r="J335" i="15"/>
  <c r="D335" i="15"/>
  <c r="C335" i="15"/>
  <c r="B335" i="15"/>
  <c r="K335" i="15" s="1"/>
  <c r="D334" i="15"/>
  <c r="C334" i="15"/>
  <c r="B334" i="15"/>
  <c r="J333" i="15"/>
  <c r="D333" i="15"/>
  <c r="C333" i="15"/>
  <c r="B333" i="15"/>
  <c r="K333" i="15" s="1"/>
  <c r="D332" i="15"/>
  <c r="C332" i="15"/>
  <c r="B332" i="15"/>
  <c r="J331" i="15"/>
  <c r="D331" i="15"/>
  <c r="C331" i="15"/>
  <c r="B331" i="15"/>
  <c r="K331" i="15" s="1"/>
  <c r="D330" i="15"/>
  <c r="C330" i="15"/>
  <c r="B330" i="15"/>
  <c r="J329" i="15"/>
  <c r="D329" i="15"/>
  <c r="C329" i="15"/>
  <c r="B329" i="15"/>
  <c r="K329" i="15" s="1"/>
  <c r="D328" i="15"/>
  <c r="C328" i="15"/>
  <c r="B328" i="15"/>
  <c r="J327" i="15"/>
  <c r="D327" i="15"/>
  <c r="C327" i="15"/>
  <c r="B327" i="15"/>
  <c r="K327" i="15" s="1"/>
  <c r="D326" i="15"/>
  <c r="C326" i="15"/>
  <c r="B326" i="15"/>
  <c r="J325" i="15"/>
  <c r="D325" i="15"/>
  <c r="C325" i="15"/>
  <c r="B325" i="15"/>
  <c r="K325" i="15" s="1"/>
  <c r="D324" i="15"/>
  <c r="C324" i="15"/>
  <c r="B324" i="15"/>
  <c r="J323" i="15"/>
  <c r="D323" i="15"/>
  <c r="C323" i="15"/>
  <c r="B323" i="15"/>
  <c r="K323" i="15" s="1"/>
  <c r="D322" i="15"/>
  <c r="C322" i="15"/>
  <c r="B322" i="15"/>
  <c r="J321" i="15"/>
  <c r="D321" i="15"/>
  <c r="C321" i="15"/>
  <c r="B321" i="15"/>
  <c r="K321" i="15" s="1"/>
  <c r="D320" i="15"/>
  <c r="C320" i="15"/>
  <c r="B320" i="15"/>
  <c r="J319" i="15"/>
  <c r="D319" i="15"/>
  <c r="C319" i="15"/>
  <c r="B319" i="15"/>
  <c r="K319" i="15" s="1"/>
  <c r="D318" i="15"/>
  <c r="C318" i="15"/>
  <c r="B318" i="15"/>
  <c r="J317" i="15"/>
  <c r="D317" i="15"/>
  <c r="C317" i="15"/>
  <c r="B317" i="15"/>
  <c r="K317" i="15" s="1"/>
  <c r="D316" i="15"/>
  <c r="C316" i="15"/>
  <c r="B316" i="15"/>
  <c r="J315" i="15"/>
  <c r="D315" i="15"/>
  <c r="C315" i="15"/>
  <c r="B315" i="15"/>
  <c r="K315" i="15" s="1"/>
  <c r="D314" i="15"/>
  <c r="C314" i="15"/>
  <c r="B314" i="15"/>
  <c r="J313" i="15"/>
  <c r="D313" i="15"/>
  <c r="C313" i="15"/>
  <c r="B313" i="15"/>
  <c r="K313" i="15" s="1"/>
  <c r="D312" i="15"/>
  <c r="C312" i="15"/>
  <c r="B312" i="15"/>
  <c r="D311" i="15"/>
  <c r="C311" i="15"/>
  <c r="B311" i="15"/>
  <c r="J310" i="15"/>
  <c r="D310" i="15"/>
  <c r="C310" i="15"/>
  <c r="B310" i="15"/>
  <c r="K310" i="15" s="1"/>
  <c r="D309" i="15"/>
  <c r="C309" i="15"/>
  <c r="B309" i="15"/>
  <c r="J308" i="15"/>
  <c r="D308" i="15"/>
  <c r="C308" i="15"/>
  <c r="B308" i="15"/>
  <c r="K308" i="15" s="1"/>
  <c r="D307" i="15"/>
  <c r="C307" i="15"/>
  <c r="B307" i="15"/>
  <c r="J306" i="15"/>
  <c r="D306" i="15"/>
  <c r="C306" i="15"/>
  <c r="B306" i="15"/>
  <c r="K306" i="15" s="1"/>
  <c r="D305" i="15"/>
  <c r="C305" i="15"/>
  <c r="B305" i="15"/>
  <c r="J304" i="15"/>
  <c r="D304" i="15"/>
  <c r="C304" i="15"/>
  <c r="B304" i="15"/>
  <c r="K304" i="15" s="1"/>
  <c r="D303" i="15"/>
  <c r="C303" i="15"/>
  <c r="B303" i="15"/>
  <c r="J302" i="15"/>
  <c r="D302" i="15"/>
  <c r="C302" i="15"/>
  <c r="B302" i="15"/>
  <c r="K302" i="15" s="1"/>
  <c r="D301" i="15"/>
  <c r="C301" i="15"/>
  <c r="B301" i="15"/>
  <c r="J300" i="15"/>
  <c r="D300" i="15"/>
  <c r="C300" i="15"/>
  <c r="B300" i="15"/>
  <c r="K300" i="15" s="1"/>
  <c r="D299" i="15"/>
  <c r="C299" i="15"/>
  <c r="B299" i="15"/>
  <c r="J298" i="15"/>
  <c r="D298" i="15"/>
  <c r="C298" i="15"/>
  <c r="B298" i="15"/>
  <c r="K298" i="15" s="1"/>
  <c r="D297" i="15"/>
  <c r="C297" i="15"/>
  <c r="B297" i="15"/>
  <c r="J296" i="15"/>
  <c r="D296" i="15"/>
  <c r="C296" i="15"/>
  <c r="B296" i="15"/>
  <c r="K296" i="15" s="1"/>
  <c r="D295" i="15"/>
  <c r="C295" i="15"/>
  <c r="B295" i="15"/>
  <c r="J294" i="15"/>
  <c r="D294" i="15"/>
  <c r="C294" i="15"/>
  <c r="B294" i="15"/>
  <c r="K294" i="15" s="1"/>
  <c r="D293" i="15"/>
  <c r="C293" i="15"/>
  <c r="B293" i="15"/>
  <c r="J292" i="15"/>
  <c r="D292" i="15"/>
  <c r="C292" i="15"/>
  <c r="B292" i="15"/>
  <c r="K292" i="15" s="1"/>
  <c r="D291" i="15"/>
  <c r="C291" i="15"/>
  <c r="B291" i="15"/>
  <c r="J290" i="15"/>
  <c r="D290" i="15"/>
  <c r="C290" i="15"/>
  <c r="B290" i="15"/>
  <c r="K290" i="15" s="1"/>
  <c r="D289" i="15"/>
  <c r="C289" i="15"/>
  <c r="B289" i="15"/>
  <c r="J288" i="15"/>
  <c r="D288" i="15"/>
  <c r="C288" i="15"/>
  <c r="B288" i="15"/>
  <c r="K288" i="15" s="1"/>
  <c r="D287" i="15"/>
  <c r="C287" i="15"/>
  <c r="B287" i="15"/>
  <c r="J286" i="15"/>
  <c r="D286" i="15"/>
  <c r="C286" i="15"/>
  <c r="B286" i="15"/>
  <c r="K286" i="15" s="1"/>
  <c r="D285" i="15"/>
  <c r="C285" i="15"/>
  <c r="B285" i="15"/>
  <c r="J284" i="15"/>
  <c r="D284" i="15"/>
  <c r="C284" i="15"/>
  <c r="B284" i="15"/>
  <c r="K284" i="15" s="1"/>
  <c r="D283" i="15"/>
  <c r="C283" i="15"/>
  <c r="B283" i="15"/>
  <c r="J282" i="15"/>
  <c r="D282" i="15"/>
  <c r="C282" i="15"/>
  <c r="B282" i="15"/>
  <c r="K282" i="15" s="1"/>
  <c r="D281" i="15"/>
  <c r="C281" i="15"/>
  <c r="B281" i="15"/>
  <c r="J280" i="15"/>
  <c r="D280" i="15"/>
  <c r="C280" i="15"/>
  <c r="B280" i="15"/>
  <c r="K280" i="15" s="1"/>
  <c r="D279" i="15"/>
  <c r="C279" i="15"/>
  <c r="B279" i="15"/>
  <c r="J278" i="15"/>
  <c r="D278" i="15"/>
  <c r="C278" i="15"/>
  <c r="B278" i="15"/>
  <c r="K278" i="15" s="1"/>
  <c r="D277" i="15"/>
  <c r="C277" i="15"/>
  <c r="B277" i="15"/>
  <c r="J276" i="15"/>
  <c r="D276" i="15"/>
  <c r="C276" i="15"/>
  <c r="B276" i="15"/>
  <c r="K276" i="15" s="1"/>
  <c r="D275" i="15"/>
  <c r="C275" i="15"/>
  <c r="B275" i="15"/>
  <c r="J274" i="15"/>
  <c r="D274" i="15"/>
  <c r="C274" i="15"/>
  <c r="B274" i="15"/>
  <c r="K274" i="15" s="1"/>
  <c r="D273" i="15"/>
  <c r="C273" i="15"/>
  <c r="B273" i="15"/>
  <c r="J272" i="15"/>
  <c r="D272" i="15"/>
  <c r="C272" i="15"/>
  <c r="B272" i="15"/>
  <c r="K272" i="15" s="1"/>
  <c r="D271" i="15"/>
  <c r="C271" i="15"/>
  <c r="B271" i="15"/>
  <c r="J270" i="15"/>
  <c r="D270" i="15"/>
  <c r="C270" i="15"/>
  <c r="B270" i="15"/>
  <c r="K270" i="15" s="1"/>
  <c r="D269" i="15"/>
  <c r="C269" i="15"/>
  <c r="B269" i="15"/>
  <c r="J268" i="15"/>
  <c r="D268" i="15"/>
  <c r="C268" i="15"/>
  <c r="B268" i="15"/>
  <c r="K268" i="15" s="1"/>
  <c r="D267" i="15"/>
  <c r="C267" i="15"/>
  <c r="B267" i="15"/>
  <c r="J266" i="15"/>
  <c r="D266" i="15"/>
  <c r="C266" i="15"/>
  <c r="B266" i="15"/>
  <c r="K266" i="15" s="1"/>
  <c r="D265" i="15"/>
  <c r="C265" i="15"/>
  <c r="B265" i="15"/>
  <c r="J264" i="15"/>
  <c r="D264" i="15"/>
  <c r="C264" i="15"/>
  <c r="B264" i="15"/>
  <c r="K264" i="15" s="1"/>
  <c r="D263" i="15"/>
  <c r="C263" i="15"/>
  <c r="B263" i="15"/>
  <c r="J262" i="15"/>
  <c r="D262" i="15"/>
  <c r="C262" i="15"/>
  <c r="B262" i="15"/>
  <c r="K262" i="15" s="1"/>
  <c r="D261" i="15"/>
  <c r="C261" i="15"/>
  <c r="B261" i="15"/>
  <c r="J260" i="15"/>
  <c r="D260" i="15"/>
  <c r="C260" i="15"/>
  <c r="B260" i="15"/>
  <c r="K260" i="15" s="1"/>
  <c r="D259" i="15"/>
  <c r="C259" i="15"/>
  <c r="B259" i="15"/>
  <c r="J258" i="15"/>
  <c r="D258" i="15"/>
  <c r="C258" i="15"/>
  <c r="B258" i="15"/>
  <c r="K258" i="15" s="1"/>
  <c r="D257" i="15"/>
  <c r="C257" i="15"/>
  <c r="B257" i="15"/>
  <c r="J256" i="15"/>
  <c r="D256" i="15"/>
  <c r="C256" i="15"/>
  <c r="B256" i="15"/>
  <c r="K256" i="15" s="1"/>
  <c r="D255" i="15"/>
  <c r="C255" i="15"/>
  <c r="B255" i="15"/>
  <c r="J254" i="15"/>
  <c r="D254" i="15"/>
  <c r="C254" i="15"/>
  <c r="B254" i="15"/>
  <c r="K254" i="15" s="1"/>
  <c r="D253" i="15"/>
  <c r="C253" i="15"/>
  <c r="B253" i="15"/>
  <c r="J252" i="15"/>
  <c r="D252" i="15"/>
  <c r="C252" i="15"/>
  <c r="B252" i="15"/>
  <c r="K252" i="15" s="1"/>
  <c r="D251" i="15"/>
  <c r="C251" i="15"/>
  <c r="B251" i="15"/>
  <c r="J250" i="15"/>
  <c r="D250" i="15"/>
  <c r="C250" i="15"/>
  <c r="B250" i="15"/>
  <c r="K250" i="15" s="1"/>
  <c r="D249" i="15"/>
  <c r="C249" i="15"/>
  <c r="B249" i="15"/>
  <c r="J248" i="15"/>
  <c r="D248" i="15"/>
  <c r="C248" i="15"/>
  <c r="B248" i="15"/>
  <c r="K248" i="15" s="1"/>
  <c r="D247" i="15"/>
  <c r="C247" i="15"/>
  <c r="B247" i="15"/>
  <c r="J246" i="15"/>
  <c r="D246" i="15"/>
  <c r="C246" i="15"/>
  <c r="B246" i="15"/>
  <c r="K246" i="15" s="1"/>
  <c r="D245" i="15"/>
  <c r="C245" i="15"/>
  <c r="B245" i="15"/>
  <c r="J244" i="15"/>
  <c r="D244" i="15"/>
  <c r="C244" i="15"/>
  <c r="B244" i="15"/>
  <c r="K244" i="15" s="1"/>
  <c r="D243" i="15"/>
  <c r="C243" i="15"/>
  <c r="B243" i="15"/>
  <c r="J242" i="15"/>
  <c r="D242" i="15"/>
  <c r="C242" i="15"/>
  <c r="B242" i="15"/>
  <c r="K242" i="15" s="1"/>
  <c r="D241" i="15"/>
  <c r="C241" i="15"/>
  <c r="B241" i="15"/>
  <c r="J240" i="15"/>
  <c r="D240" i="15"/>
  <c r="C240" i="15"/>
  <c r="B240" i="15"/>
  <c r="K240" i="15" s="1"/>
  <c r="D239" i="15"/>
  <c r="C239" i="15"/>
  <c r="B239" i="15"/>
  <c r="J238" i="15"/>
  <c r="D238" i="15"/>
  <c r="C238" i="15"/>
  <c r="B238" i="15"/>
  <c r="K238" i="15" s="1"/>
  <c r="D237" i="15"/>
  <c r="C237" i="15"/>
  <c r="B237" i="15"/>
  <c r="J236" i="15"/>
  <c r="D236" i="15"/>
  <c r="C236" i="15"/>
  <c r="B236" i="15"/>
  <c r="K236" i="15" s="1"/>
  <c r="D235" i="15"/>
  <c r="C235" i="15"/>
  <c r="B235" i="15"/>
  <c r="J234" i="15"/>
  <c r="D234" i="15"/>
  <c r="C234" i="15"/>
  <c r="B234" i="15"/>
  <c r="K234" i="15" s="1"/>
  <c r="D233" i="15"/>
  <c r="C233" i="15"/>
  <c r="B233" i="15"/>
  <c r="J232" i="15"/>
  <c r="D232" i="15"/>
  <c r="C232" i="15"/>
  <c r="B232" i="15"/>
  <c r="K232" i="15" s="1"/>
  <c r="D231" i="15"/>
  <c r="C231" i="15"/>
  <c r="B231" i="15"/>
  <c r="J230" i="15"/>
  <c r="D230" i="15"/>
  <c r="C230" i="15"/>
  <c r="B230" i="15"/>
  <c r="K230" i="15" s="1"/>
  <c r="D229" i="15"/>
  <c r="C229" i="15"/>
  <c r="B229" i="15"/>
  <c r="J228" i="15"/>
  <c r="D228" i="15"/>
  <c r="C228" i="15"/>
  <c r="B228" i="15"/>
  <c r="K228" i="15" s="1"/>
  <c r="D227" i="15"/>
  <c r="C227" i="15"/>
  <c r="B227" i="15"/>
  <c r="J226" i="15"/>
  <c r="D226" i="15"/>
  <c r="C226" i="15"/>
  <c r="B226" i="15"/>
  <c r="K226" i="15" s="1"/>
  <c r="D225" i="15"/>
  <c r="C225" i="15"/>
  <c r="B225" i="15"/>
  <c r="J224" i="15"/>
  <c r="D224" i="15"/>
  <c r="C224" i="15"/>
  <c r="B224" i="15"/>
  <c r="K224" i="15" s="1"/>
  <c r="D223" i="15"/>
  <c r="C223" i="15"/>
  <c r="B223" i="15"/>
  <c r="J222" i="15"/>
  <c r="D222" i="15"/>
  <c r="C222" i="15"/>
  <c r="B222" i="15"/>
  <c r="K222" i="15" s="1"/>
  <c r="D221" i="15"/>
  <c r="C221" i="15"/>
  <c r="B221" i="15"/>
  <c r="K221" i="15" s="1"/>
  <c r="J220" i="15"/>
  <c r="D220" i="15"/>
  <c r="C220" i="15"/>
  <c r="B220" i="15"/>
  <c r="K220" i="15" s="1"/>
  <c r="D219" i="15"/>
  <c r="C219" i="15"/>
  <c r="B219" i="15"/>
  <c r="K219" i="15" s="1"/>
  <c r="J218" i="15"/>
  <c r="D218" i="15"/>
  <c r="C218" i="15"/>
  <c r="B218" i="15"/>
  <c r="K218" i="15" s="1"/>
  <c r="D217" i="15"/>
  <c r="C217" i="15"/>
  <c r="B217" i="15"/>
  <c r="K217" i="15" s="1"/>
  <c r="J216" i="15"/>
  <c r="D216" i="15"/>
  <c r="C216" i="15"/>
  <c r="B216" i="15"/>
  <c r="K216" i="15" s="1"/>
  <c r="D215" i="15"/>
  <c r="C215" i="15"/>
  <c r="B215" i="15"/>
  <c r="K215" i="15" s="1"/>
  <c r="J214" i="15"/>
  <c r="D214" i="15"/>
  <c r="C214" i="15"/>
  <c r="B214" i="15"/>
  <c r="K214" i="15" s="1"/>
  <c r="D213" i="15"/>
  <c r="C213" i="15"/>
  <c r="B213" i="15"/>
  <c r="K213" i="15" s="1"/>
  <c r="J212" i="15"/>
  <c r="D212" i="15"/>
  <c r="C212" i="15"/>
  <c r="B212" i="15"/>
  <c r="K212" i="15" s="1"/>
  <c r="D211" i="15"/>
  <c r="C211" i="15"/>
  <c r="B211" i="15"/>
  <c r="K211" i="15" s="1"/>
  <c r="J210" i="15"/>
  <c r="D210" i="15"/>
  <c r="C210" i="15"/>
  <c r="B210" i="15"/>
  <c r="K210" i="15" s="1"/>
  <c r="D209" i="15"/>
  <c r="C209" i="15"/>
  <c r="B209" i="15"/>
  <c r="K209" i="15" s="1"/>
  <c r="J208" i="15"/>
  <c r="D208" i="15"/>
  <c r="C208" i="15"/>
  <c r="B208" i="15"/>
  <c r="K208" i="15" s="1"/>
  <c r="D207" i="15"/>
  <c r="C207" i="15"/>
  <c r="B207" i="15"/>
  <c r="K207" i="15" s="1"/>
  <c r="J206" i="15"/>
  <c r="D206" i="15"/>
  <c r="C206" i="15"/>
  <c r="B206" i="15"/>
  <c r="K206" i="15" s="1"/>
  <c r="D205" i="15"/>
  <c r="C205" i="15"/>
  <c r="B205" i="15"/>
  <c r="K205" i="15" s="1"/>
  <c r="J204" i="15"/>
  <c r="D204" i="15"/>
  <c r="C204" i="15"/>
  <c r="B204" i="15"/>
  <c r="K204" i="15" s="1"/>
  <c r="D203" i="15"/>
  <c r="C203" i="15"/>
  <c r="B203" i="15"/>
  <c r="K203" i="15" s="1"/>
  <c r="J202" i="15"/>
  <c r="D202" i="15"/>
  <c r="C202" i="15"/>
  <c r="B202" i="15"/>
  <c r="K202" i="15" s="1"/>
  <c r="D201" i="15"/>
  <c r="C201" i="15"/>
  <c r="B201" i="15"/>
  <c r="K201" i="15" s="1"/>
  <c r="J200" i="15"/>
  <c r="D200" i="15"/>
  <c r="C200" i="15"/>
  <c r="B200" i="15"/>
  <c r="K200" i="15" s="1"/>
  <c r="D199" i="15"/>
  <c r="C199" i="15"/>
  <c r="B199" i="15"/>
  <c r="K199" i="15" s="1"/>
  <c r="J198" i="15"/>
  <c r="D198" i="15"/>
  <c r="C198" i="15"/>
  <c r="B198" i="15"/>
  <c r="K198" i="15" s="1"/>
  <c r="D197" i="15"/>
  <c r="C197" i="15"/>
  <c r="B197" i="15"/>
  <c r="K197" i="15" s="1"/>
  <c r="J196" i="15"/>
  <c r="D196" i="15"/>
  <c r="C196" i="15"/>
  <c r="B196" i="15"/>
  <c r="K196" i="15" s="1"/>
  <c r="D195" i="15"/>
  <c r="C195" i="15"/>
  <c r="B195" i="15"/>
  <c r="K195" i="15" s="1"/>
  <c r="J194" i="15"/>
  <c r="D194" i="15"/>
  <c r="C194" i="15"/>
  <c r="B194" i="15"/>
  <c r="K194" i="15" s="1"/>
  <c r="D193" i="15"/>
  <c r="C193" i="15"/>
  <c r="B193" i="15"/>
  <c r="K193" i="15" s="1"/>
  <c r="J192" i="15"/>
  <c r="D192" i="15"/>
  <c r="C192" i="15"/>
  <c r="B192" i="15"/>
  <c r="K192" i="15" s="1"/>
  <c r="D191" i="15"/>
  <c r="C191" i="15"/>
  <c r="B191" i="15"/>
  <c r="K191" i="15" s="1"/>
  <c r="J190" i="15"/>
  <c r="D190" i="15"/>
  <c r="C190" i="15"/>
  <c r="B190" i="15"/>
  <c r="K190" i="15" s="1"/>
  <c r="D189" i="15"/>
  <c r="C189" i="15"/>
  <c r="B189" i="15"/>
  <c r="K189" i="15" s="1"/>
  <c r="J188" i="15"/>
  <c r="D188" i="15"/>
  <c r="C188" i="15"/>
  <c r="B188" i="15"/>
  <c r="K188" i="15" s="1"/>
  <c r="D187" i="15"/>
  <c r="C187" i="15"/>
  <c r="B187" i="15"/>
  <c r="K187" i="15" s="1"/>
  <c r="J186" i="15"/>
  <c r="D186" i="15"/>
  <c r="C186" i="15"/>
  <c r="B186" i="15"/>
  <c r="K186" i="15" s="1"/>
  <c r="D185" i="15"/>
  <c r="C185" i="15"/>
  <c r="B185" i="15"/>
  <c r="K185" i="15" s="1"/>
  <c r="J184" i="15"/>
  <c r="D184" i="15"/>
  <c r="C184" i="15"/>
  <c r="B184" i="15"/>
  <c r="K184" i="15" s="1"/>
  <c r="D183" i="15"/>
  <c r="C183" i="15"/>
  <c r="B183" i="15"/>
  <c r="K183" i="15" s="1"/>
  <c r="J182" i="15"/>
  <c r="D182" i="15"/>
  <c r="C182" i="15"/>
  <c r="B182" i="15"/>
  <c r="K182" i="15" s="1"/>
  <c r="D181" i="15"/>
  <c r="C181" i="15"/>
  <c r="B181" i="15"/>
  <c r="K181" i="15" s="1"/>
  <c r="J180" i="15"/>
  <c r="D180" i="15"/>
  <c r="C180" i="15"/>
  <c r="B180" i="15"/>
  <c r="K180" i="15" s="1"/>
  <c r="D179" i="15"/>
  <c r="C179" i="15"/>
  <c r="B179" i="15"/>
  <c r="K179" i="15" s="1"/>
  <c r="J178" i="15"/>
  <c r="D178" i="15"/>
  <c r="C178" i="15"/>
  <c r="B178" i="15"/>
  <c r="K178" i="15" s="1"/>
  <c r="D177" i="15"/>
  <c r="C177" i="15"/>
  <c r="B177" i="15"/>
  <c r="K177" i="15" s="1"/>
  <c r="J176" i="15"/>
  <c r="D176" i="15"/>
  <c r="C176" i="15"/>
  <c r="B176" i="15"/>
  <c r="K176" i="15" s="1"/>
  <c r="D175" i="15"/>
  <c r="C175" i="15"/>
  <c r="B175" i="15"/>
  <c r="K175" i="15" s="1"/>
  <c r="J174" i="15"/>
  <c r="D174" i="15"/>
  <c r="C174" i="15"/>
  <c r="B174" i="15"/>
  <c r="K174" i="15" s="1"/>
  <c r="D173" i="15"/>
  <c r="C173" i="15"/>
  <c r="B173" i="15"/>
  <c r="K173" i="15" s="1"/>
  <c r="J172" i="15"/>
  <c r="D172" i="15"/>
  <c r="C172" i="15"/>
  <c r="B172" i="15"/>
  <c r="K172" i="15" s="1"/>
  <c r="D171" i="15"/>
  <c r="C171" i="15"/>
  <c r="B171" i="15"/>
  <c r="K171" i="15" s="1"/>
  <c r="J170" i="15"/>
  <c r="D170" i="15"/>
  <c r="C170" i="15"/>
  <c r="B170" i="15"/>
  <c r="K170" i="15" s="1"/>
  <c r="D169" i="15"/>
  <c r="C169" i="15"/>
  <c r="B169" i="15"/>
  <c r="K169" i="15" s="1"/>
  <c r="J168" i="15"/>
  <c r="D168" i="15"/>
  <c r="C168" i="15"/>
  <c r="B168" i="15"/>
  <c r="K168" i="15" s="1"/>
  <c r="D167" i="15"/>
  <c r="C167" i="15"/>
  <c r="B167" i="15"/>
  <c r="K167" i="15" s="1"/>
  <c r="J166" i="15"/>
  <c r="D166" i="15"/>
  <c r="C166" i="15"/>
  <c r="B166" i="15"/>
  <c r="K166" i="15" s="1"/>
  <c r="D165" i="15"/>
  <c r="C165" i="15"/>
  <c r="B165" i="15"/>
  <c r="K165" i="15" s="1"/>
  <c r="J164" i="15"/>
  <c r="D164" i="15"/>
  <c r="C164" i="15"/>
  <c r="B164" i="15"/>
  <c r="K164" i="15" s="1"/>
  <c r="D163" i="15"/>
  <c r="C163" i="15"/>
  <c r="B163" i="15"/>
  <c r="K163" i="15" s="1"/>
  <c r="J162" i="15"/>
  <c r="D162" i="15"/>
  <c r="C162" i="15"/>
  <c r="B162" i="15"/>
  <c r="K162" i="15" s="1"/>
  <c r="D161" i="15"/>
  <c r="C161" i="15"/>
  <c r="B161" i="15"/>
  <c r="K161" i="15" s="1"/>
  <c r="J160" i="15"/>
  <c r="D160" i="15"/>
  <c r="C160" i="15"/>
  <c r="B160" i="15"/>
  <c r="K160" i="15" s="1"/>
  <c r="D159" i="15"/>
  <c r="C159" i="15"/>
  <c r="B159" i="15"/>
  <c r="K159" i="15" s="1"/>
  <c r="J158" i="15"/>
  <c r="D158" i="15"/>
  <c r="C158" i="15"/>
  <c r="B158" i="15"/>
  <c r="K158" i="15" s="1"/>
  <c r="D157" i="15"/>
  <c r="C157" i="15"/>
  <c r="B157" i="15"/>
  <c r="K157" i="15" s="1"/>
  <c r="J156" i="15"/>
  <c r="D156" i="15"/>
  <c r="C156" i="15"/>
  <c r="B156" i="15"/>
  <c r="K156" i="15" s="1"/>
  <c r="D155" i="15"/>
  <c r="C155" i="15"/>
  <c r="B155" i="15"/>
  <c r="K155" i="15" s="1"/>
  <c r="J154" i="15"/>
  <c r="D154" i="15"/>
  <c r="C154" i="15"/>
  <c r="B154" i="15"/>
  <c r="K154" i="15" s="1"/>
  <c r="D153" i="15"/>
  <c r="C153" i="15"/>
  <c r="B153" i="15"/>
  <c r="K153" i="15" s="1"/>
  <c r="J152" i="15"/>
  <c r="D152" i="15"/>
  <c r="C152" i="15"/>
  <c r="B152" i="15"/>
  <c r="K152" i="15" s="1"/>
  <c r="D151" i="15"/>
  <c r="C151" i="15"/>
  <c r="B151" i="15"/>
  <c r="K151" i="15" s="1"/>
  <c r="J150" i="15"/>
  <c r="D150" i="15"/>
  <c r="C150" i="15"/>
  <c r="B150" i="15"/>
  <c r="K150" i="15" s="1"/>
  <c r="D149" i="15"/>
  <c r="C149" i="15"/>
  <c r="B149" i="15"/>
  <c r="K149" i="15" s="1"/>
  <c r="J148" i="15"/>
  <c r="D148" i="15"/>
  <c r="C148" i="15"/>
  <c r="B148" i="15"/>
  <c r="K148" i="15" s="1"/>
  <c r="D147" i="15"/>
  <c r="C147" i="15"/>
  <c r="B147" i="15"/>
  <c r="K147" i="15" s="1"/>
  <c r="J146" i="15"/>
  <c r="D146" i="15"/>
  <c r="C146" i="15"/>
  <c r="B146" i="15"/>
  <c r="K146" i="15" s="1"/>
  <c r="D145" i="15"/>
  <c r="C145" i="15"/>
  <c r="B145" i="15"/>
  <c r="K145" i="15" s="1"/>
  <c r="J144" i="15"/>
  <c r="D144" i="15"/>
  <c r="C144" i="15"/>
  <c r="B144" i="15"/>
  <c r="K144" i="15" s="1"/>
  <c r="D143" i="15"/>
  <c r="C143" i="15"/>
  <c r="B143" i="15"/>
  <c r="J142" i="15"/>
  <c r="D142" i="15"/>
  <c r="C142" i="15"/>
  <c r="B142" i="15"/>
  <c r="K142" i="15" s="1"/>
  <c r="D141" i="15"/>
  <c r="C141" i="15"/>
  <c r="B141" i="15"/>
  <c r="J140" i="15"/>
  <c r="D140" i="15"/>
  <c r="C140" i="15"/>
  <c r="B140" i="15"/>
  <c r="K140" i="15" s="1"/>
  <c r="D139" i="15"/>
  <c r="C139" i="15"/>
  <c r="B139" i="15"/>
  <c r="J138" i="15"/>
  <c r="D138" i="15"/>
  <c r="C138" i="15"/>
  <c r="B138" i="15"/>
  <c r="K138" i="15" s="1"/>
  <c r="D137" i="15"/>
  <c r="C137" i="15"/>
  <c r="B137" i="15"/>
  <c r="J136" i="15"/>
  <c r="D136" i="15"/>
  <c r="C136" i="15"/>
  <c r="B136" i="15"/>
  <c r="K136" i="15" s="1"/>
  <c r="D135" i="15"/>
  <c r="C135" i="15"/>
  <c r="B135" i="15"/>
  <c r="J134" i="15"/>
  <c r="D134" i="15"/>
  <c r="C134" i="15"/>
  <c r="B134" i="15"/>
  <c r="K134" i="15" s="1"/>
  <c r="D133" i="15"/>
  <c r="C133" i="15"/>
  <c r="B133" i="15"/>
  <c r="J132" i="15"/>
  <c r="D132" i="15"/>
  <c r="C132" i="15"/>
  <c r="B132" i="15"/>
  <c r="K132" i="15" s="1"/>
  <c r="D131" i="15"/>
  <c r="C131" i="15"/>
  <c r="B131" i="15"/>
  <c r="J130" i="15"/>
  <c r="D130" i="15"/>
  <c r="C130" i="15"/>
  <c r="B130" i="15"/>
  <c r="K130" i="15" s="1"/>
  <c r="D129" i="15"/>
  <c r="C129" i="15"/>
  <c r="B129" i="15"/>
  <c r="J128" i="15"/>
  <c r="D128" i="15"/>
  <c r="C128" i="15"/>
  <c r="B128" i="15"/>
  <c r="K128" i="15" s="1"/>
  <c r="D127" i="15"/>
  <c r="C127" i="15"/>
  <c r="B127" i="15"/>
  <c r="J126" i="15"/>
  <c r="D126" i="15"/>
  <c r="C126" i="15"/>
  <c r="B126" i="15"/>
  <c r="K126" i="15" s="1"/>
  <c r="D125" i="15"/>
  <c r="C125" i="15"/>
  <c r="B125" i="15"/>
  <c r="J124" i="15"/>
  <c r="D124" i="15"/>
  <c r="C124" i="15"/>
  <c r="B124" i="15"/>
  <c r="K124" i="15" s="1"/>
  <c r="D123" i="15"/>
  <c r="C123" i="15"/>
  <c r="B123" i="15"/>
  <c r="J122" i="15"/>
  <c r="D122" i="15"/>
  <c r="C122" i="15"/>
  <c r="B122" i="15"/>
  <c r="K122" i="15" s="1"/>
  <c r="D121" i="15"/>
  <c r="C121" i="15"/>
  <c r="B121" i="15"/>
  <c r="J120" i="15"/>
  <c r="D120" i="15"/>
  <c r="C120" i="15"/>
  <c r="B120" i="15"/>
  <c r="K120" i="15" s="1"/>
  <c r="D119" i="15"/>
  <c r="C119" i="15"/>
  <c r="B119" i="15"/>
  <c r="J118" i="15"/>
  <c r="D118" i="15"/>
  <c r="C118" i="15"/>
  <c r="B118" i="15"/>
  <c r="K118" i="15" s="1"/>
  <c r="D117" i="15"/>
  <c r="C117" i="15"/>
  <c r="B117" i="15"/>
  <c r="J116" i="15"/>
  <c r="D116" i="15"/>
  <c r="C116" i="15"/>
  <c r="B116" i="15"/>
  <c r="K116" i="15" s="1"/>
  <c r="D115" i="15"/>
  <c r="C115" i="15"/>
  <c r="B115" i="15"/>
  <c r="J114" i="15"/>
  <c r="D114" i="15"/>
  <c r="C114" i="15"/>
  <c r="B114" i="15"/>
  <c r="K114" i="15" s="1"/>
  <c r="D113" i="15"/>
  <c r="C113" i="15"/>
  <c r="B113" i="15"/>
  <c r="J112" i="15"/>
  <c r="D112" i="15"/>
  <c r="C112" i="15"/>
  <c r="B112" i="15"/>
  <c r="K112" i="15" s="1"/>
  <c r="D111" i="15"/>
  <c r="C111" i="15"/>
  <c r="B111" i="15"/>
  <c r="J110" i="15"/>
  <c r="D110" i="15"/>
  <c r="C110" i="15"/>
  <c r="B110" i="15"/>
  <c r="K110" i="15" s="1"/>
  <c r="D109" i="15"/>
  <c r="C109" i="15"/>
  <c r="B109" i="15"/>
  <c r="J108" i="15"/>
  <c r="D108" i="15"/>
  <c r="C108" i="15"/>
  <c r="B108" i="15"/>
  <c r="K108" i="15" s="1"/>
  <c r="D107" i="15"/>
  <c r="C107" i="15"/>
  <c r="B107" i="15"/>
  <c r="D106" i="15"/>
  <c r="C106" i="15"/>
  <c r="B106" i="15"/>
  <c r="J105" i="15"/>
  <c r="D105" i="15"/>
  <c r="C105" i="15"/>
  <c r="B105" i="15"/>
  <c r="K105" i="15" s="1"/>
  <c r="D104" i="15"/>
  <c r="C104" i="15"/>
  <c r="B104" i="15"/>
  <c r="J103" i="15"/>
  <c r="D103" i="15"/>
  <c r="C103" i="15"/>
  <c r="B103" i="15"/>
  <c r="K103" i="15" s="1"/>
  <c r="D102" i="15"/>
  <c r="C102" i="15"/>
  <c r="B102" i="15"/>
  <c r="J101" i="15"/>
  <c r="D101" i="15"/>
  <c r="C101" i="15"/>
  <c r="B101" i="15"/>
  <c r="K101" i="15" s="1"/>
  <c r="D100" i="15"/>
  <c r="C100" i="15"/>
  <c r="B100" i="15"/>
  <c r="J99" i="15"/>
  <c r="D99" i="15"/>
  <c r="C99" i="15"/>
  <c r="B99" i="15"/>
  <c r="K99" i="15" s="1"/>
  <c r="D98" i="15"/>
  <c r="C98" i="15"/>
  <c r="B98" i="15"/>
  <c r="J97" i="15"/>
  <c r="D97" i="15"/>
  <c r="C97" i="15"/>
  <c r="B97" i="15"/>
  <c r="K97" i="15" s="1"/>
  <c r="D96" i="15"/>
  <c r="C96" i="15"/>
  <c r="B96" i="15"/>
  <c r="J95" i="15"/>
  <c r="D95" i="15"/>
  <c r="C95" i="15"/>
  <c r="B95" i="15"/>
  <c r="K95" i="15" s="1"/>
  <c r="D94" i="15"/>
  <c r="C94" i="15"/>
  <c r="B94" i="15"/>
  <c r="J93" i="15"/>
  <c r="D93" i="15"/>
  <c r="C93" i="15"/>
  <c r="B93" i="15"/>
  <c r="K93" i="15" s="1"/>
  <c r="D92" i="15"/>
  <c r="C92" i="15"/>
  <c r="B92" i="15"/>
  <c r="J91" i="15"/>
  <c r="D91" i="15"/>
  <c r="C91" i="15"/>
  <c r="B91" i="15"/>
  <c r="K91" i="15" s="1"/>
  <c r="D90" i="15"/>
  <c r="C90" i="15"/>
  <c r="B90" i="15"/>
  <c r="J89" i="15"/>
  <c r="D89" i="15"/>
  <c r="C89" i="15"/>
  <c r="B89" i="15"/>
  <c r="K89" i="15" s="1"/>
  <c r="D88" i="15"/>
  <c r="C88" i="15"/>
  <c r="B88" i="15"/>
  <c r="J87" i="15"/>
  <c r="D87" i="15"/>
  <c r="C87" i="15"/>
  <c r="B87" i="15"/>
  <c r="K87" i="15" s="1"/>
  <c r="D86" i="15"/>
  <c r="C86" i="15"/>
  <c r="B86" i="15"/>
  <c r="J85" i="15"/>
  <c r="D85" i="15"/>
  <c r="C85" i="15"/>
  <c r="B85" i="15"/>
  <c r="K85" i="15" s="1"/>
  <c r="D84" i="15"/>
  <c r="C84" i="15"/>
  <c r="B84" i="15"/>
  <c r="J83" i="15"/>
  <c r="D83" i="15"/>
  <c r="C83" i="15"/>
  <c r="B83" i="15"/>
  <c r="K83" i="15" s="1"/>
  <c r="D82" i="15"/>
  <c r="C82" i="15"/>
  <c r="B82" i="15"/>
  <c r="J81" i="15"/>
  <c r="D81" i="15"/>
  <c r="C81" i="15"/>
  <c r="B81" i="15"/>
  <c r="K81" i="15" s="1"/>
  <c r="D80" i="15"/>
  <c r="C80" i="15"/>
  <c r="B80" i="15"/>
  <c r="J79" i="15"/>
  <c r="D79" i="15"/>
  <c r="C79" i="15"/>
  <c r="B79" i="15"/>
  <c r="K79" i="15" s="1"/>
  <c r="D78" i="15"/>
  <c r="C78" i="15"/>
  <c r="B78" i="15"/>
  <c r="J77" i="15"/>
  <c r="D77" i="15"/>
  <c r="C77" i="15"/>
  <c r="B77" i="15"/>
  <c r="K77" i="15" s="1"/>
  <c r="D76" i="15"/>
  <c r="C76" i="15"/>
  <c r="B76" i="15"/>
  <c r="J75" i="15"/>
  <c r="D75" i="15"/>
  <c r="C75" i="15"/>
  <c r="B75" i="15"/>
  <c r="K75" i="15" s="1"/>
  <c r="D74" i="15"/>
  <c r="C74" i="15"/>
  <c r="B74" i="15"/>
  <c r="J73" i="15"/>
  <c r="D73" i="15"/>
  <c r="C73" i="15"/>
  <c r="B73" i="15"/>
  <c r="K73" i="15" s="1"/>
  <c r="D72" i="15"/>
  <c r="C72" i="15"/>
  <c r="B72" i="15"/>
  <c r="J71" i="15"/>
  <c r="D71" i="15"/>
  <c r="C71" i="15"/>
  <c r="B71" i="15"/>
  <c r="K71" i="15" s="1"/>
  <c r="D70" i="15"/>
  <c r="C70" i="15"/>
  <c r="B70" i="15"/>
  <c r="J69" i="15"/>
  <c r="D69" i="15"/>
  <c r="C69" i="15"/>
  <c r="B69" i="15"/>
  <c r="K69" i="15" s="1"/>
  <c r="D68" i="15"/>
  <c r="C68" i="15"/>
  <c r="B68" i="15"/>
  <c r="J67" i="15"/>
  <c r="D67" i="15"/>
  <c r="C67" i="15"/>
  <c r="B67" i="15"/>
  <c r="K67" i="15" s="1"/>
  <c r="D66" i="15"/>
  <c r="C66" i="15"/>
  <c r="B66" i="15"/>
  <c r="J65" i="15"/>
  <c r="D65" i="15"/>
  <c r="C65" i="15"/>
  <c r="B65" i="15"/>
  <c r="K65" i="15" s="1"/>
  <c r="D64" i="15"/>
  <c r="C64" i="15"/>
  <c r="B64" i="15"/>
  <c r="J63" i="15"/>
  <c r="D63" i="15"/>
  <c r="C63" i="15"/>
  <c r="B63" i="15"/>
  <c r="K63" i="15" s="1"/>
  <c r="D62" i="15"/>
  <c r="C62" i="15"/>
  <c r="B62" i="15"/>
  <c r="J61" i="15"/>
  <c r="D61" i="15"/>
  <c r="C61" i="15"/>
  <c r="B61" i="15"/>
  <c r="K61" i="15" s="1"/>
  <c r="D60" i="15"/>
  <c r="C60" i="15"/>
  <c r="B60" i="15"/>
  <c r="J59" i="15"/>
  <c r="D59" i="15"/>
  <c r="C59" i="15"/>
  <c r="B59" i="15"/>
  <c r="K59" i="15" s="1"/>
  <c r="D58" i="15"/>
  <c r="C58" i="15"/>
  <c r="B58" i="15"/>
  <c r="J57" i="15"/>
  <c r="D57" i="15"/>
  <c r="C57" i="15"/>
  <c r="B57" i="15"/>
  <c r="K57" i="15" s="1"/>
  <c r="D56" i="15"/>
  <c r="C56" i="15"/>
  <c r="B56" i="15"/>
  <c r="J55" i="15"/>
  <c r="D55" i="15"/>
  <c r="C55" i="15"/>
  <c r="B55" i="15"/>
  <c r="K55" i="15" s="1"/>
  <c r="D54" i="15"/>
  <c r="C54" i="15"/>
  <c r="B54" i="15"/>
  <c r="J53" i="15"/>
  <c r="D53" i="15"/>
  <c r="C53" i="15"/>
  <c r="B53" i="15"/>
  <c r="K53" i="15" s="1"/>
  <c r="D52" i="15"/>
  <c r="C52" i="15"/>
  <c r="B52" i="15"/>
  <c r="J51" i="15"/>
  <c r="D51" i="15"/>
  <c r="C51" i="15"/>
  <c r="B51" i="15"/>
  <c r="K51" i="15" s="1"/>
  <c r="D50" i="15"/>
  <c r="C50" i="15"/>
  <c r="B50" i="15"/>
  <c r="J49" i="15"/>
  <c r="D49" i="15"/>
  <c r="C49" i="15"/>
  <c r="B49" i="15"/>
  <c r="K49" i="15" s="1"/>
  <c r="D48" i="15"/>
  <c r="C48" i="15"/>
  <c r="B48" i="15"/>
  <c r="J47" i="15"/>
  <c r="D47" i="15"/>
  <c r="C47" i="15"/>
  <c r="B47" i="15"/>
  <c r="K47" i="15" s="1"/>
  <c r="D46" i="15"/>
  <c r="C46" i="15"/>
  <c r="B46" i="15"/>
  <c r="J45" i="15"/>
  <c r="D45" i="15"/>
  <c r="C45" i="15"/>
  <c r="B45" i="15"/>
  <c r="K45" i="15" s="1"/>
  <c r="D44" i="15"/>
  <c r="C44" i="15"/>
  <c r="B44" i="15"/>
  <c r="J43" i="15"/>
  <c r="D43" i="15"/>
  <c r="C43" i="15"/>
  <c r="B43" i="15"/>
  <c r="K43" i="15" s="1"/>
  <c r="D42" i="15"/>
  <c r="C42" i="15"/>
  <c r="B42" i="15"/>
  <c r="J41" i="15"/>
  <c r="D41" i="15"/>
  <c r="C41" i="15"/>
  <c r="B41" i="15"/>
  <c r="K41" i="15" s="1"/>
  <c r="D40" i="15"/>
  <c r="C40" i="15"/>
  <c r="B40" i="15"/>
  <c r="J39" i="15"/>
  <c r="D39" i="15"/>
  <c r="C39" i="15"/>
  <c r="B39" i="15"/>
  <c r="K39" i="15" s="1"/>
  <c r="D38" i="15"/>
  <c r="C38" i="15"/>
  <c r="B38" i="15"/>
  <c r="J37" i="15"/>
  <c r="D37" i="15"/>
  <c r="C37" i="15"/>
  <c r="B37" i="15"/>
  <c r="K37" i="15" s="1"/>
  <c r="D36" i="15"/>
  <c r="C36" i="15"/>
  <c r="B36" i="15"/>
  <c r="J35" i="15"/>
  <c r="D35" i="15"/>
  <c r="C35" i="15"/>
  <c r="B35" i="15"/>
  <c r="K35" i="15" s="1"/>
  <c r="D34" i="15"/>
  <c r="C34" i="15"/>
  <c r="B34" i="15"/>
  <c r="J33" i="15"/>
  <c r="D33" i="15"/>
  <c r="C33" i="15"/>
  <c r="B33" i="15"/>
  <c r="K33" i="15" s="1"/>
  <c r="D32" i="15"/>
  <c r="C32" i="15"/>
  <c r="B32" i="15"/>
  <c r="J31" i="15"/>
  <c r="D31" i="15"/>
  <c r="C31" i="15"/>
  <c r="B31" i="15"/>
  <c r="K31" i="15" s="1"/>
  <c r="D30" i="15"/>
  <c r="C30" i="15"/>
  <c r="B30" i="15"/>
  <c r="J29" i="15"/>
  <c r="D29" i="15"/>
  <c r="C29" i="15"/>
  <c r="B29" i="15"/>
  <c r="K29" i="15" s="1"/>
  <c r="D28" i="15"/>
  <c r="C28" i="15"/>
  <c r="B28" i="15"/>
  <c r="J27" i="15"/>
  <c r="D27" i="15"/>
  <c r="C27" i="15"/>
  <c r="B27" i="15"/>
  <c r="K27" i="15" s="1"/>
  <c r="D26" i="15"/>
  <c r="C26" i="15"/>
  <c r="B26" i="15"/>
  <c r="J25" i="15"/>
  <c r="D25" i="15"/>
  <c r="C25" i="15"/>
  <c r="B25" i="15"/>
  <c r="K25" i="15" s="1"/>
  <c r="D24" i="15"/>
  <c r="C24" i="15"/>
  <c r="B24" i="15"/>
  <c r="J23" i="15"/>
  <c r="D23" i="15"/>
  <c r="C23" i="15"/>
  <c r="B23" i="15"/>
  <c r="K23" i="15" s="1"/>
  <c r="D22" i="15"/>
  <c r="C22" i="15"/>
  <c r="B22" i="15"/>
  <c r="J21" i="15"/>
  <c r="D21" i="15"/>
  <c r="C21" i="15"/>
  <c r="B21" i="15"/>
  <c r="K21" i="15" s="1"/>
  <c r="D20" i="15"/>
  <c r="C20" i="15"/>
  <c r="B20" i="15"/>
  <c r="J19" i="15"/>
  <c r="D19" i="15"/>
  <c r="C19" i="15"/>
  <c r="B19" i="15"/>
  <c r="K19" i="15" s="1"/>
  <c r="D18" i="15"/>
  <c r="C18" i="15"/>
  <c r="B18" i="15"/>
  <c r="J17" i="15"/>
  <c r="D17" i="15"/>
  <c r="C17" i="15"/>
  <c r="B17" i="15"/>
  <c r="K17" i="15" s="1"/>
  <c r="D16" i="15"/>
  <c r="C16" i="15"/>
  <c r="B16" i="15"/>
  <c r="J15" i="15"/>
  <c r="D15" i="15"/>
  <c r="C15" i="15"/>
  <c r="B15" i="15"/>
  <c r="K15" i="15" s="1"/>
  <c r="D14" i="15"/>
  <c r="C14" i="15"/>
  <c r="B14" i="15"/>
  <c r="J13" i="15"/>
  <c r="D13" i="15"/>
  <c r="C13" i="15"/>
  <c r="B13" i="15"/>
  <c r="K13" i="15" s="1"/>
  <c r="D12" i="15"/>
  <c r="C12" i="15"/>
  <c r="B12" i="15"/>
  <c r="J11" i="15"/>
  <c r="D11" i="15"/>
  <c r="C11" i="15"/>
  <c r="B11" i="15"/>
  <c r="K11" i="15" s="1"/>
  <c r="D10" i="15"/>
  <c r="C10" i="15"/>
  <c r="B10" i="15"/>
  <c r="J9" i="15"/>
  <c r="D9" i="15"/>
  <c r="C9" i="15"/>
  <c r="B9" i="15"/>
  <c r="K9" i="15" s="1"/>
  <c r="D8" i="15"/>
  <c r="C8" i="15"/>
  <c r="B8" i="15"/>
  <c r="J7" i="15"/>
  <c r="D7" i="15"/>
  <c r="C7" i="15"/>
  <c r="B7" i="15"/>
  <c r="K7" i="15" s="1"/>
  <c r="D6" i="15"/>
  <c r="C6" i="15"/>
  <c r="B6" i="15"/>
  <c r="J5" i="15"/>
  <c r="D5" i="15"/>
  <c r="C5" i="15"/>
  <c r="B5" i="15"/>
  <c r="K5" i="15" s="1"/>
  <c r="K4" i="15"/>
  <c r="D4" i="15"/>
  <c r="C4" i="15"/>
  <c r="B4" i="15"/>
  <c r="D535" i="14"/>
  <c r="C535" i="14"/>
  <c r="B535" i="14"/>
  <c r="D534" i="14"/>
  <c r="C534" i="14"/>
  <c r="B534" i="14"/>
  <c r="D533" i="14"/>
  <c r="C533" i="14"/>
  <c r="B533" i="14"/>
  <c r="D532" i="14"/>
  <c r="C532" i="14"/>
  <c r="B532" i="14"/>
  <c r="D531" i="14"/>
  <c r="C531" i="14"/>
  <c r="B531" i="14"/>
  <c r="D530" i="14"/>
  <c r="C530" i="14"/>
  <c r="B530" i="14"/>
  <c r="D529" i="14"/>
  <c r="C529" i="14"/>
  <c r="B529" i="14"/>
  <c r="D528" i="14"/>
  <c r="C528" i="14"/>
  <c r="B528" i="14"/>
  <c r="D527" i="14"/>
  <c r="C527" i="14"/>
  <c r="B527" i="14"/>
  <c r="D526" i="14"/>
  <c r="C526" i="14"/>
  <c r="B526" i="14"/>
  <c r="D525" i="14"/>
  <c r="C525" i="14"/>
  <c r="B525" i="14"/>
  <c r="D524" i="14"/>
  <c r="C524" i="14"/>
  <c r="B524" i="14"/>
  <c r="D523" i="14"/>
  <c r="C523" i="14"/>
  <c r="B523" i="14"/>
  <c r="D522" i="14"/>
  <c r="C522" i="14"/>
  <c r="B522" i="14"/>
  <c r="D521" i="14"/>
  <c r="C521" i="14"/>
  <c r="B521" i="14"/>
  <c r="D520" i="14"/>
  <c r="C520" i="14"/>
  <c r="B520" i="14"/>
  <c r="D519" i="14"/>
  <c r="C519" i="14"/>
  <c r="B519" i="14"/>
  <c r="D518" i="14"/>
  <c r="C518" i="14"/>
  <c r="B518" i="14"/>
  <c r="D517" i="14"/>
  <c r="C517" i="14"/>
  <c r="B517" i="14"/>
  <c r="D516" i="14"/>
  <c r="C516" i="14"/>
  <c r="B516" i="14"/>
  <c r="D515" i="14"/>
  <c r="C515" i="14"/>
  <c r="B515" i="14"/>
  <c r="D514" i="14"/>
  <c r="C514" i="14"/>
  <c r="B514" i="14"/>
  <c r="D513" i="14"/>
  <c r="C513" i="14"/>
  <c r="B513" i="14"/>
  <c r="D512" i="14"/>
  <c r="C512" i="14"/>
  <c r="B512" i="14"/>
  <c r="D511" i="14"/>
  <c r="C511" i="14"/>
  <c r="B511" i="14"/>
  <c r="D510" i="14"/>
  <c r="C510" i="14"/>
  <c r="B510" i="14"/>
  <c r="D509" i="14"/>
  <c r="C509" i="14"/>
  <c r="B509" i="14"/>
  <c r="D508" i="14"/>
  <c r="C508" i="14"/>
  <c r="B508" i="14"/>
  <c r="D507" i="14"/>
  <c r="C507" i="14"/>
  <c r="B507" i="14"/>
  <c r="D506" i="14"/>
  <c r="C506" i="14"/>
  <c r="B506" i="14"/>
  <c r="D505" i="14"/>
  <c r="C505" i="14"/>
  <c r="B505" i="14"/>
  <c r="D504" i="14"/>
  <c r="C504" i="14"/>
  <c r="B504" i="14"/>
  <c r="D503" i="14"/>
  <c r="C503" i="14"/>
  <c r="B503" i="14"/>
  <c r="D502" i="14"/>
  <c r="C502" i="14"/>
  <c r="B502" i="14"/>
  <c r="D501" i="14"/>
  <c r="C501" i="14"/>
  <c r="B501" i="14"/>
  <c r="D500" i="14"/>
  <c r="C500" i="14"/>
  <c r="B500" i="14"/>
  <c r="D499" i="14"/>
  <c r="C499" i="14"/>
  <c r="B499" i="14"/>
  <c r="D498" i="14"/>
  <c r="C498" i="14"/>
  <c r="B498" i="14"/>
  <c r="D497" i="14"/>
  <c r="C497" i="14"/>
  <c r="B497" i="14"/>
  <c r="D496" i="14"/>
  <c r="C496" i="14"/>
  <c r="B496" i="14"/>
  <c r="D495" i="14"/>
  <c r="C495" i="14"/>
  <c r="B495" i="14"/>
  <c r="D494" i="14"/>
  <c r="C494" i="14"/>
  <c r="B494" i="14"/>
  <c r="D493" i="14"/>
  <c r="C493" i="14"/>
  <c r="B493" i="14"/>
  <c r="D492" i="14"/>
  <c r="C492" i="14"/>
  <c r="B492" i="14"/>
  <c r="D491" i="14"/>
  <c r="C491" i="14"/>
  <c r="B491" i="14"/>
  <c r="D490" i="14"/>
  <c r="C490" i="14"/>
  <c r="B490" i="14"/>
  <c r="D489" i="14"/>
  <c r="C489" i="14"/>
  <c r="B489" i="14"/>
  <c r="D488" i="14"/>
  <c r="C488" i="14"/>
  <c r="B488" i="14"/>
  <c r="D487" i="14"/>
  <c r="C487" i="14"/>
  <c r="B487" i="14"/>
  <c r="D486" i="14"/>
  <c r="C486" i="14"/>
  <c r="B486" i="14"/>
  <c r="D485" i="14"/>
  <c r="C485" i="14"/>
  <c r="B485" i="14"/>
  <c r="D484" i="14"/>
  <c r="C484" i="14"/>
  <c r="B484" i="14"/>
  <c r="D483" i="14"/>
  <c r="C483" i="14"/>
  <c r="B483" i="14"/>
  <c r="D482" i="14"/>
  <c r="C482" i="14"/>
  <c r="B482" i="14"/>
  <c r="D481" i="14"/>
  <c r="C481" i="14"/>
  <c r="B481" i="14"/>
  <c r="D480" i="14"/>
  <c r="C480" i="14"/>
  <c r="B480" i="14"/>
  <c r="D479" i="14"/>
  <c r="C479" i="14"/>
  <c r="B479" i="14"/>
  <c r="D478" i="14"/>
  <c r="C478" i="14"/>
  <c r="B478" i="14"/>
  <c r="D477" i="14"/>
  <c r="C477" i="14"/>
  <c r="B477" i="14"/>
  <c r="D476" i="14"/>
  <c r="C476" i="14"/>
  <c r="B476" i="14"/>
  <c r="D475" i="14"/>
  <c r="C475" i="14"/>
  <c r="B475" i="14"/>
  <c r="D474" i="14"/>
  <c r="C474" i="14"/>
  <c r="B474" i="14"/>
  <c r="D473" i="14"/>
  <c r="C473" i="14"/>
  <c r="B473" i="14"/>
  <c r="D472" i="14"/>
  <c r="C472" i="14"/>
  <c r="B472" i="14"/>
  <c r="D471" i="14"/>
  <c r="C471" i="14"/>
  <c r="B471" i="14"/>
  <c r="D470" i="14"/>
  <c r="C470" i="14"/>
  <c r="B470" i="14"/>
  <c r="D469" i="14"/>
  <c r="C469" i="14"/>
  <c r="B469" i="14"/>
  <c r="D468" i="14"/>
  <c r="C468" i="14"/>
  <c r="B468" i="14"/>
  <c r="D467" i="14"/>
  <c r="C467" i="14"/>
  <c r="B467" i="14"/>
  <c r="D466" i="14"/>
  <c r="C466" i="14"/>
  <c r="B466" i="14"/>
  <c r="D465" i="14"/>
  <c r="C465" i="14"/>
  <c r="B465" i="14"/>
  <c r="D464" i="14"/>
  <c r="C464" i="14"/>
  <c r="B464" i="14"/>
  <c r="D463" i="14"/>
  <c r="C463" i="14"/>
  <c r="B463" i="14"/>
  <c r="D462" i="14"/>
  <c r="C462" i="14"/>
  <c r="B462" i="14"/>
  <c r="D461" i="14"/>
  <c r="C461" i="14"/>
  <c r="B461" i="14"/>
  <c r="D460" i="14"/>
  <c r="C460" i="14"/>
  <c r="B460" i="14"/>
  <c r="D459" i="14"/>
  <c r="C459" i="14"/>
  <c r="B459" i="14"/>
  <c r="D458" i="14"/>
  <c r="C458" i="14"/>
  <c r="B458" i="14"/>
  <c r="D457" i="14"/>
  <c r="C457" i="14"/>
  <c r="B457" i="14"/>
  <c r="D456" i="14"/>
  <c r="C456" i="14"/>
  <c r="B456" i="14"/>
  <c r="D455" i="14"/>
  <c r="C455" i="14"/>
  <c r="B455" i="14"/>
  <c r="D454" i="14"/>
  <c r="C454" i="14"/>
  <c r="B454" i="14"/>
  <c r="D453" i="14"/>
  <c r="C453" i="14"/>
  <c r="B453" i="14"/>
  <c r="D452" i="14"/>
  <c r="C452" i="14"/>
  <c r="B452" i="14"/>
  <c r="D451" i="14"/>
  <c r="C451" i="14"/>
  <c r="B451" i="14"/>
  <c r="D450" i="14"/>
  <c r="C450" i="14"/>
  <c r="B450" i="14"/>
  <c r="D449" i="14"/>
  <c r="C449" i="14"/>
  <c r="B449" i="14"/>
  <c r="D448" i="14"/>
  <c r="C448" i="14"/>
  <c r="B448" i="14"/>
  <c r="D447" i="14"/>
  <c r="C447" i="14"/>
  <c r="B447" i="14"/>
  <c r="D446" i="14"/>
  <c r="C446" i="14"/>
  <c r="B446" i="14"/>
  <c r="D445" i="14"/>
  <c r="C445" i="14"/>
  <c r="B445" i="14"/>
  <c r="D444" i="14"/>
  <c r="C444" i="14"/>
  <c r="B444" i="14"/>
  <c r="D443" i="14"/>
  <c r="C443" i="14"/>
  <c r="B443" i="14"/>
  <c r="D442" i="14"/>
  <c r="C442" i="14"/>
  <c r="B442" i="14"/>
  <c r="D441" i="14"/>
  <c r="C441" i="14"/>
  <c r="B441" i="14"/>
  <c r="D440" i="14"/>
  <c r="C440" i="14"/>
  <c r="B440" i="14"/>
  <c r="D439" i="14"/>
  <c r="C439" i="14"/>
  <c r="B439" i="14"/>
  <c r="D438" i="14"/>
  <c r="C438" i="14"/>
  <c r="B438" i="14"/>
  <c r="D437" i="14"/>
  <c r="C437" i="14"/>
  <c r="B437" i="14"/>
  <c r="D436" i="14"/>
  <c r="C436" i="14"/>
  <c r="B436" i="14"/>
  <c r="D435" i="14"/>
  <c r="C435" i="14"/>
  <c r="B435" i="14"/>
  <c r="D434" i="14"/>
  <c r="C434" i="14"/>
  <c r="B434" i="14"/>
  <c r="D433" i="14"/>
  <c r="C433" i="14"/>
  <c r="B433" i="14"/>
  <c r="D432" i="14"/>
  <c r="C432" i="14"/>
  <c r="B432" i="14"/>
  <c r="D431" i="14"/>
  <c r="C431" i="14"/>
  <c r="B431" i="14"/>
  <c r="D430" i="14"/>
  <c r="C430" i="14"/>
  <c r="B430" i="14"/>
  <c r="D429" i="14"/>
  <c r="C429" i="14"/>
  <c r="B429" i="14"/>
  <c r="D428" i="14"/>
  <c r="C428" i="14"/>
  <c r="B428" i="14"/>
  <c r="D427" i="14"/>
  <c r="C427" i="14"/>
  <c r="B427" i="14"/>
  <c r="D426" i="14"/>
  <c r="C426" i="14"/>
  <c r="B426" i="14"/>
  <c r="D425" i="14"/>
  <c r="C425" i="14"/>
  <c r="B425" i="14"/>
  <c r="D424" i="14"/>
  <c r="C424" i="14"/>
  <c r="B424" i="14"/>
  <c r="D423" i="14"/>
  <c r="C423" i="14"/>
  <c r="B423" i="14"/>
  <c r="D422" i="14"/>
  <c r="C422" i="14"/>
  <c r="B422" i="14"/>
  <c r="D421" i="14"/>
  <c r="C421" i="14"/>
  <c r="B421" i="14"/>
  <c r="D420" i="14"/>
  <c r="C420" i="14"/>
  <c r="B420" i="14"/>
  <c r="D419" i="14"/>
  <c r="C419" i="14"/>
  <c r="B419" i="14"/>
  <c r="D418" i="14"/>
  <c r="C418" i="14"/>
  <c r="B418" i="14"/>
  <c r="D417" i="14"/>
  <c r="C417" i="14"/>
  <c r="B417" i="14"/>
  <c r="D416" i="14"/>
  <c r="C416" i="14"/>
  <c r="B416" i="14"/>
  <c r="D415" i="14"/>
  <c r="C415" i="14"/>
  <c r="B415" i="14"/>
  <c r="D414" i="14"/>
  <c r="C414" i="14"/>
  <c r="B414" i="14"/>
  <c r="D413" i="14"/>
  <c r="C413" i="14"/>
  <c r="B413" i="14"/>
  <c r="D412" i="14"/>
  <c r="C412" i="14"/>
  <c r="B412" i="14"/>
  <c r="D411" i="14"/>
  <c r="C411" i="14"/>
  <c r="B411" i="14"/>
  <c r="D410" i="14"/>
  <c r="C410" i="14"/>
  <c r="B410" i="14"/>
  <c r="D409" i="14"/>
  <c r="C409" i="14"/>
  <c r="B409" i="14"/>
  <c r="D408" i="14"/>
  <c r="C408" i="14"/>
  <c r="B408" i="14"/>
  <c r="D407" i="14"/>
  <c r="C407" i="14"/>
  <c r="B407" i="14"/>
  <c r="D406" i="14"/>
  <c r="C406" i="14"/>
  <c r="B406" i="14"/>
  <c r="D405" i="14"/>
  <c r="C405" i="14"/>
  <c r="B405" i="14"/>
  <c r="D404" i="14"/>
  <c r="C404" i="14"/>
  <c r="B404" i="14"/>
  <c r="D403" i="14"/>
  <c r="C403" i="14"/>
  <c r="B403" i="14"/>
  <c r="D402" i="14"/>
  <c r="C402" i="14"/>
  <c r="B402" i="14"/>
  <c r="D401" i="14"/>
  <c r="C401" i="14"/>
  <c r="B401" i="14"/>
  <c r="D400" i="14"/>
  <c r="C400" i="14"/>
  <c r="B400" i="14"/>
  <c r="D399" i="14"/>
  <c r="C399" i="14"/>
  <c r="B399" i="14"/>
  <c r="D398" i="14"/>
  <c r="C398" i="14"/>
  <c r="B398" i="14"/>
  <c r="D397" i="14"/>
  <c r="C397" i="14"/>
  <c r="B397" i="14"/>
  <c r="D396" i="14"/>
  <c r="C396" i="14"/>
  <c r="B396" i="14"/>
  <c r="D395" i="14"/>
  <c r="C395" i="14"/>
  <c r="B395" i="14"/>
  <c r="D394" i="14"/>
  <c r="C394" i="14"/>
  <c r="B394" i="14"/>
  <c r="D393" i="14"/>
  <c r="C393" i="14"/>
  <c r="B393" i="14"/>
  <c r="D392" i="14"/>
  <c r="C392" i="14"/>
  <c r="B392" i="14"/>
  <c r="D391" i="14"/>
  <c r="C391" i="14"/>
  <c r="B391" i="14"/>
  <c r="D390" i="14"/>
  <c r="C390" i="14"/>
  <c r="B390" i="14"/>
  <c r="D389" i="14"/>
  <c r="C389" i="14"/>
  <c r="B389" i="14"/>
  <c r="D388" i="14"/>
  <c r="C388" i="14"/>
  <c r="B388" i="14"/>
  <c r="D387" i="14"/>
  <c r="C387" i="14"/>
  <c r="B387" i="14"/>
  <c r="D386" i="14"/>
  <c r="C386" i="14"/>
  <c r="B386" i="14"/>
  <c r="D385" i="14"/>
  <c r="C385" i="14"/>
  <c r="B385" i="14"/>
  <c r="D384" i="14"/>
  <c r="C384" i="14"/>
  <c r="B384" i="14"/>
  <c r="D383" i="14"/>
  <c r="C383" i="14"/>
  <c r="B383" i="14"/>
  <c r="D382" i="14"/>
  <c r="C382" i="14"/>
  <c r="B382" i="14"/>
  <c r="D381" i="14"/>
  <c r="C381" i="14"/>
  <c r="B381" i="14"/>
  <c r="D380" i="14"/>
  <c r="C380" i="14"/>
  <c r="B380" i="14"/>
  <c r="D379" i="14"/>
  <c r="C379" i="14"/>
  <c r="B379" i="14"/>
  <c r="D378" i="14"/>
  <c r="C378" i="14"/>
  <c r="B378" i="14"/>
  <c r="D377" i="14"/>
  <c r="C377" i="14"/>
  <c r="B377" i="14"/>
  <c r="D376" i="14"/>
  <c r="C376" i="14"/>
  <c r="B376" i="14"/>
  <c r="D375" i="14"/>
  <c r="C375" i="14"/>
  <c r="B375" i="14"/>
  <c r="D374" i="14"/>
  <c r="C374" i="14"/>
  <c r="B374" i="14"/>
  <c r="D373" i="14"/>
  <c r="C373" i="14"/>
  <c r="B373" i="14"/>
  <c r="D372" i="14"/>
  <c r="C372" i="14"/>
  <c r="B372" i="14"/>
  <c r="D371" i="14"/>
  <c r="C371" i="14"/>
  <c r="B371" i="14"/>
  <c r="D370" i="14"/>
  <c r="C370" i="14"/>
  <c r="B370" i="14"/>
  <c r="D369" i="14"/>
  <c r="C369" i="14"/>
  <c r="B369" i="14"/>
  <c r="D368" i="14"/>
  <c r="C368" i="14"/>
  <c r="B368" i="14"/>
  <c r="D367" i="14"/>
  <c r="C367" i="14"/>
  <c r="B367" i="14"/>
  <c r="D366" i="14"/>
  <c r="C366" i="14"/>
  <c r="B366" i="14"/>
  <c r="D365" i="14"/>
  <c r="C365" i="14"/>
  <c r="B365" i="14"/>
  <c r="D364" i="14"/>
  <c r="C364" i="14"/>
  <c r="B364" i="14"/>
  <c r="D363" i="14"/>
  <c r="C363" i="14"/>
  <c r="B363" i="14"/>
  <c r="D362" i="14"/>
  <c r="C362" i="14"/>
  <c r="B362" i="14"/>
  <c r="D361" i="14"/>
  <c r="C361" i="14"/>
  <c r="B361" i="14"/>
  <c r="D360" i="14"/>
  <c r="C360" i="14"/>
  <c r="B360" i="14"/>
  <c r="D359" i="14"/>
  <c r="C359" i="14"/>
  <c r="B359" i="14"/>
  <c r="D358" i="14"/>
  <c r="C358" i="14"/>
  <c r="B358" i="14"/>
  <c r="D357" i="14"/>
  <c r="C357" i="14"/>
  <c r="B357" i="14"/>
  <c r="D356" i="14"/>
  <c r="C356" i="14"/>
  <c r="B356" i="14"/>
  <c r="D355" i="14"/>
  <c r="C355" i="14"/>
  <c r="B355" i="14"/>
  <c r="D354" i="14"/>
  <c r="C354" i="14"/>
  <c r="B354" i="14"/>
  <c r="D353" i="14"/>
  <c r="C353" i="14"/>
  <c r="B353" i="14"/>
  <c r="D352" i="14"/>
  <c r="C352" i="14"/>
  <c r="B352" i="14"/>
  <c r="D351" i="14"/>
  <c r="C351" i="14"/>
  <c r="B351" i="14"/>
  <c r="D350" i="14"/>
  <c r="C350" i="14"/>
  <c r="B350" i="14"/>
  <c r="D349" i="14"/>
  <c r="C349" i="14"/>
  <c r="B349" i="14"/>
  <c r="D348" i="14"/>
  <c r="C348" i="14"/>
  <c r="B348" i="14"/>
  <c r="D347" i="14"/>
  <c r="C347" i="14"/>
  <c r="B347" i="14"/>
  <c r="D346" i="14"/>
  <c r="C346" i="14"/>
  <c r="B346" i="14"/>
  <c r="D345" i="14"/>
  <c r="C345" i="14"/>
  <c r="B345" i="14"/>
  <c r="D344" i="14"/>
  <c r="C344" i="14"/>
  <c r="B344" i="14"/>
  <c r="D343" i="14"/>
  <c r="C343" i="14"/>
  <c r="B343" i="14"/>
  <c r="D342" i="14"/>
  <c r="C342" i="14"/>
  <c r="B342" i="14"/>
  <c r="D341" i="14"/>
  <c r="C341" i="14"/>
  <c r="B341" i="14"/>
  <c r="D340" i="14"/>
  <c r="C340" i="14"/>
  <c r="B340" i="14"/>
  <c r="D339" i="14"/>
  <c r="C339" i="14"/>
  <c r="B339" i="14"/>
  <c r="D338" i="14"/>
  <c r="C338" i="14"/>
  <c r="B338" i="14"/>
  <c r="D337" i="14"/>
  <c r="C337" i="14"/>
  <c r="B337" i="14"/>
  <c r="D336" i="14"/>
  <c r="C336" i="14"/>
  <c r="B336" i="14"/>
  <c r="D335" i="14"/>
  <c r="C335" i="14"/>
  <c r="B335" i="14"/>
  <c r="D334" i="14"/>
  <c r="C334" i="14"/>
  <c r="B334" i="14"/>
  <c r="D333" i="14"/>
  <c r="C333" i="14"/>
  <c r="B333" i="14"/>
  <c r="D332" i="14"/>
  <c r="C332" i="14"/>
  <c r="B332" i="14"/>
  <c r="D331" i="14"/>
  <c r="C331" i="14"/>
  <c r="B331" i="14"/>
  <c r="D330" i="14"/>
  <c r="C330" i="14"/>
  <c r="B330" i="14"/>
  <c r="D329" i="14"/>
  <c r="C329" i="14"/>
  <c r="B329" i="14"/>
  <c r="D328" i="14"/>
  <c r="C328" i="14"/>
  <c r="B328" i="14"/>
  <c r="D327" i="14"/>
  <c r="C327" i="14"/>
  <c r="B327" i="14"/>
  <c r="D326" i="14"/>
  <c r="C326" i="14"/>
  <c r="B326" i="14"/>
  <c r="D325" i="14"/>
  <c r="C325" i="14"/>
  <c r="B325" i="14"/>
  <c r="D324" i="14"/>
  <c r="C324" i="14"/>
  <c r="B324" i="14"/>
  <c r="D323" i="14"/>
  <c r="C323" i="14"/>
  <c r="B323" i="14"/>
  <c r="D322" i="14"/>
  <c r="C322" i="14"/>
  <c r="B322" i="14"/>
  <c r="D321" i="14"/>
  <c r="C321" i="14"/>
  <c r="B321" i="14"/>
  <c r="D320" i="14"/>
  <c r="C320" i="14"/>
  <c r="B320" i="14"/>
  <c r="D319" i="14"/>
  <c r="C319" i="14"/>
  <c r="B319" i="14"/>
  <c r="D318" i="14"/>
  <c r="C318" i="14"/>
  <c r="B318" i="14"/>
  <c r="D317" i="14"/>
  <c r="C317" i="14"/>
  <c r="B317" i="14"/>
  <c r="D316" i="14"/>
  <c r="C316" i="14"/>
  <c r="B316" i="14"/>
  <c r="D315" i="14"/>
  <c r="C315" i="14"/>
  <c r="B315" i="14"/>
  <c r="D314" i="14"/>
  <c r="C314" i="14"/>
  <c r="B314" i="14"/>
  <c r="D313" i="14"/>
  <c r="C313" i="14"/>
  <c r="B313" i="14"/>
  <c r="D312" i="14"/>
  <c r="C312" i="14"/>
  <c r="B312" i="14"/>
  <c r="D311" i="14"/>
  <c r="C311" i="14"/>
  <c r="B311" i="14"/>
  <c r="D310" i="14"/>
  <c r="C310" i="14"/>
  <c r="B310" i="14"/>
  <c r="D309" i="14"/>
  <c r="C309" i="14"/>
  <c r="B309" i="14"/>
  <c r="D308" i="14"/>
  <c r="C308" i="14"/>
  <c r="B308" i="14"/>
  <c r="D307" i="14"/>
  <c r="C307" i="14"/>
  <c r="B307" i="14"/>
  <c r="D306" i="14"/>
  <c r="C306" i="14"/>
  <c r="B306" i="14"/>
  <c r="D305" i="14"/>
  <c r="C305" i="14"/>
  <c r="B305" i="14"/>
  <c r="D304" i="14"/>
  <c r="C304" i="14"/>
  <c r="B304" i="14"/>
  <c r="D303" i="14"/>
  <c r="C303" i="14"/>
  <c r="B303" i="14"/>
  <c r="D302" i="14"/>
  <c r="C302" i="14"/>
  <c r="B302" i="14"/>
  <c r="D301" i="14"/>
  <c r="C301" i="14"/>
  <c r="B301" i="14"/>
  <c r="D300" i="14"/>
  <c r="C300" i="14"/>
  <c r="B300" i="14"/>
  <c r="D299" i="14"/>
  <c r="C299" i="14"/>
  <c r="B299" i="14"/>
  <c r="D298" i="14"/>
  <c r="C298" i="14"/>
  <c r="B298" i="14"/>
  <c r="D297" i="14"/>
  <c r="C297" i="14"/>
  <c r="B297" i="14"/>
  <c r="D296" i="14"/>
  <c r="C296" i="14"/>
  <c r="B296" i="14"/>
  <c r="D295" i="14"/>
  <c r="C295" i="14"/>
  <c r="B295" i="14"/>
  <c r="D294" i="14"/>
  <c r="C294" i="14"/>
  <c r="B294" i="14"/>
  <c r="D293" i="14"/>
  <c r="C293" i="14"/>
  <c r="B293" i="14"/>
  <c r="D292" i="14"/>
  <c r="C292" i="14"/>
  <c r="B292" i="14"/>
  <c r="D291" i="14"/>
  <c r="C291" i="14"/>
  <c r="B291" i="14"/>
  <c r="D290" i="14"/>
  <c r="C290" i="14"/>
  <c r="B290" i="14"/>
  <c r="D289" i="14"/>
  <c r="C289" i="14"/>
  <c r="B289" i="14"/>
  <c r="D288" i="14"/>
  <c r="C288" i="14"/>
  <c r="B288" i="14"/>
  <c r="D287" i="14"/>
  <c r="C287" i="14"/>
  <c r="B287" i="14"/>
  <c r="D286" i="14"/>
  <c r="C286" i="14"/>
  <c r="B286" i="14"/>
  <c r="D285" i="14"/>
  <c r="C285" i="14"/>
  <c r="B285" i="14"/>
  <c r="D284" i="14"/>
  <c r="C284" i="14"/>
  <c r="B284" i="14"/>
  <c r="D283" i="14"/>
  <c r="C283" i="14"/>
  <c r="B283" i="14"/>
  <c r="D282" i="14"/>
  <c r="C282" i="14"/>
  <c r="B282" i="14"/>
  <c r="D281" i="14"/>
  <c r="C281" i="14"/>
  <c r="B281" i="14"/>
  <c r="D280" i="14"/>
  <c r="C280" i="14"/>
  <c r="B280" i="14"/>
  <c r="D279" i="14"/>
  <c r="C279" i="14"/>
  <c r="B279" i="14"/>
  <c r="D278" i="14"/>
  <c r="C278" i="14"/>
  <c r="B278" i="14"/>
  <c r="D277" i="14"/>
  <c r="C277" i="14"/>
  <c r="B277" i="14"/>
  <c r="D276" i="14"/>
  <c r="C276" i="14"/>
  <c r="B276" i="14"/>
  <c r="D275" i="14"/>
  <c r="C275" i="14"/>
  <c r="B275" i="14"/>
  <c r="D274" i="14"/>
  <c r="C274" i="14"/>
  <c r="B274" i="14"/>
  <c r="D273" i="14"/>
  <c r="C273" i="14"/>
  <c r="B273" i="14"/>
  <c r="D272" i="14"/>
  <c r="C272" i="14"/>
  <c r="B272" i="14"/>
  <c r="D271" i="14"/>
  <c r="C271" i="14"/>
  <c r="B271" i="14"/>
  <c r="D270" i="14"/>
  <c r="C270" i="14"/>
  <c r="B270" i="14"/>
  <c r="D269" i="14"/>
  <c r="C269" i="14"/>
  <c r="B269" i="14"/>
  <c r="D268" i="14"/>
  <c r="C268" i="14"/>
  <c r="B268" i="14"/>
  <c r="D267" i="14"/>
  <c r="C267" i="14"/>
  <c r="B267" i="14"/>
  <c r="D266" i="14"/>
  <c r="C266" i="14"/>
  <c r="B266" i="14"/>
  <c r="D265" i="14"/>
  <c r="C265" i="14"/>
  <c r="B265" i="14"/>
  <c r="D264" i="14"/>
  <c r="C264" i="14"/>
  <c r="B264" i="14"/>
  <c r="D263" i="14"/>
  <c r="C263" i="14"/>
  <c r="B263" i="14"/>
  <c r="D262" i="14"/>
  <c r="C262" i="14"/>
  <c r="B262" i="14"/>
  <c r="D261" i="14"/>
  <c r="C261" i="14"/>
  <c r="B261" i="14"/>
  <c r="D260" i="14"/>
  <c r="C260" i="14"/>
  <c r="B260" i="14"/>
  <c r="D259" i="14"/>
  <c r="C259" i="14"/>
  <c r="B259" i="14"/>
  <c r="D258" i="14"/>
  <c r="C258" i="14"/>
  <c r="B258" i="14"/>
  <c r="D257" i="14"/>
  <c r="C257" i="14"/>
  <c r="B257" i="14"/>
  <c r="D256" i="14"/>
  <c r="C256" i="14"/>
  <c r="B256" i="14"/>
  <c r="D255" i="14"/>
  <c r="C255" i="14"/>
  <c r="B255" i="14"/>
  <c r="D254" i="14"/>
  <c r="C254" i="14"/>
  <c r="B254" i="14"/>
  <c r="D253" i="14"/>
  <c r="C253" i="14"/>
  <c r="B253" i="14"/>
  <c r="D252" i="14"/>
  <c r="C252" i="14"/>
  <c r="B252" i="14"/>
  <c r="D251" i="14"/>
  <c r="C251" i="14"/>
  <c r="B251" i="14"/>
  <c r="D250" i="14"/>
  <c r="C250" i="14"/>
  <c r="B250" i="14"/>
  <c r="D249" i="14"/>
  <c r="C249" i="14"/>
  <c r="B249" i="14"/>
  <c r="D248" i="14"/>
  <c r="C248" i="14"/>
  <c r="B248" i="14"/>
  <c r="D247" i="14"/>
  <c r="C247" i="14"/>
  <c r="B247" i="14"/>
  <c r="D246" i="14"/>
  <c r="C246" i="14"/>
  <c r="B246" i="14"/>
  <c r="D245" i="14"/>
  <c r="C245" i="14"/>
  <c r="B245" i="14"/>
  <c r="D244" i="14"/>
  <c r="C244" i="14"/>
  <c r="B244" i="14"/>
  <c r="D243" i="14"/>
  <c r="C243" i="14"/>
  <c r="B243" i="14"/>
  <c r="D242" i="14"/>
  <c r="C242" i="14"/>
  <c r="B242" i="14"/>
  <c r="D241" i="14"/>
  <c r="C241" i="14"/>
  <c r="B241" i="14"/>
  <c r="D240" i="14"/>
  <c r="C240" i="14"/>
  <c r="B240" i="14"/>
  <c r="D239" i="14"/>
  <c r="C239" i="14"/>
  <c r="B239" i="14"/>
  <c r="D238" i="14"/>
  <c r="C238" i="14"/>
  <c r="B238" i="14"/>
  <c r="D237" i="14"/>
  <c r="C237" i="14"/>
  <c r="B237" i="14"/>
  <c r="D236" i="14"/>
  <c r="C236" i="14"/>
  <c r="B236" i="14"/>
  <c r="D235" i="14"/>
  <c r="C235" i="14"/>
  <c r="B235" i="14"/>
  <c r="D234" i="14"/>
  <c r="C234" i="14"/>
  <c r="B234" i="14"/>
  <c r="D233" i="14"/>
  <c r="C233" i="14"/>
  <c r="B233" i="14"/>
  <c r="D232" i="14"/>
  <c r="C232" i="14"/>
  <c r="B232" i="14"/>
  <c r="D231" i="14"/>
  <c r="C231" i="14"/>
  <c r="B231" i="14"/>
  <c r="D230" i="14"/>
  <c r="C230" i="14"/>
  <c r="B230" i="14"/>
  <c r="D229" i="14"/>
  <c r="C229" i="14"/>
  <c r="B229" i="14"/>
  <c r="D228" i="14"/>
  <c r="C228" i="14"/>
  <c r="B228" i="14"/>
  <c r="D227" i="14"/>
  <c r="C227" i="14"/>
  <c r="B227" i="14"/>
  <c r="D226" i="14"/>
  <c r="C226" i="14"/>
  <c r="B226" i="14"/>
  <c r="D225" i="14"/>
  <c r="C225" i="14"/>
  <c r="B225" i="14"/>
  <c r="D224" i="14"/>
  <c r="C224" i="14"/>
  <c r="B224" i="14"/>
  <c r="D223" i="14"/>
  <c r="C223" i="14"/>
  <c r="B223" i="14"/>
  <c r="D222" i="14"/>
  <c r="C222" i="14"/>
  <c r="B222" i="14"/>
  <c r="D221" i="14"/>
  <c r="C221" i="14"/>
  <c r="B221" i="14"/>
  <c r="D220" i="14"/>
  <c r="C220" i="14"/>
  <c r="B220" i="14"/>
  <c r="D219" i="14"/>
  <c r="C219" i="14"/>
  <c r="B219" i="14"/>
  <c r="D218" i="14"/>
  <c r="C218" i="14"/>
  <c r="B218" i="14"/>
  <c r="D217" i="14"/>
  <c r="C217" i="14"/>
  <c r="B217" i="14"/>
  <c r="D216" i="14"/>
  <c r="C216" i="14"/>
  <c r="B216" i="14"/>
  <c r="D215" i="14"/>
  <c r="C215" i="14"/>
  <c r="B215" i="14"/>
  <c r="D214" i="14"/>
  <c r="C214" i="14"/>
  <c r="B214" i="14"/>
  <c r="D213" i="14"/>
  <c r="C213" i="14"/>
  <c r="B213" i="14"/>
  <c r="D212" i="14"/>
  <c r="C212" i="14"/>
  <c r="B212" i="14"/>
  <c r="D211" i="14"/>
  <c r="C211" i="14"/>
  <c r="B211" i="14"/>
  <c r="D210" i="14"/>
  <c r="C210" i="14"/>
  <c r="B210" i="14"/>
  <c r="D209" i="14"/>
  <c r="C209" i="14"/>
  <c r="B209" i="14"/>
  <c r="D208" i="14"/>
  <c r="C208" i="14"/>
  <c r="B208" i="14"/>
  <c r="D207" i="14"/>
  <c r="C207" i="14"/>
  <c r="B207" i="14"/>
  <c r="D206" i="14"/>
  <c r="C206" i="14"/>
  <c r="B206" i="14"/>
  <c r="D205" i="14"/>
  <c r="C205" i="14"/>
  <c r="B205" i="14"/>
  <c r="D204" i="14"/>
  <c r="C204" i="14"/>
  <c r="B204" i="14"/>
  <c r="D203" i="14"/>
  <c r="C203" i="14"/>
  <c r="B203" i="14"/>
  <c r="D202" i="14"/>
  <c r="C202" i="14"/>
  <c r="B202" i="14"/>
  <c r="D201" i="14"/>
  <c r="C201" i="14"/>
  <c r="B201" i="14"/>
  <c r="D200" i="14"/>
  <c r="C200" i="14"/>
  <c r="B200" i="14"/>
  <c r="D199" i="14"/>
  <c r="C199" i="14"/>
  <c r="B199" i="14"/>
  <c r="D198" i="14"/>
  <c r="C198" i="14"/>
  <c r="B198" i="14"/>
  <c r="D197" i="14"/>
  <c r="C197" i="14"/>
  <c r="B197" i="14"/>
  <c r="D196" i="14"/>
  <c r="C196" i="14"/>
  <c r="B196" i="14"/>
  <c r="D195" i="14"/>
  <c r="C195" i="14"/>
  <c r="B195" i="14"/>
  <c r="D194" i="14"/>
  <c r="C194" i="14"/>
  <c r="B194" i="14"/>
  <c r="D193" i="14"/>
  <c r="C193" i="14"/>
  <c r="B193" i="14"/>
  <c r="D192" i="14"/>
  <c r="C192" i="14"/>
  <c r="B192" i="14"/>
  <c r="D191" i="14"/>
  <c r="C191" i="14"/>
  <c r="B191" i="14"/>
  <c r="D190" i="14"/>
  <c r="C190" i="14"/>
  <c r="B190" i="14"/>
  <c r="D189" i="14"/>
  <c r="C189" i="14"/>
  <c r="B189" i="14"/>
  <c r="D188" i="14"/>
  <c r="C188" i="14"/>
  <c r="B188" i="14"/>
  <c r="D187" i="14"/>
  <c r="C187" i="14"/>
  <c r="B187" i="14"/>
  <c r="D186" i="14"/>
  <c r="C186" i="14"/>
  <c r="B186" i="14"/>
  <c r="D185" i="14"/>
  <c r="C185" i="14"/>
  <c r="B185" i="14"/>
  <c r="D184" i="14"/>
  <c r="C184" i="14"/>
  <c r="B184" i="14"/>
  <c r="D183" i="14"/>
  <c r="C183" i="14"/>
  <c r="B183" i="14"/>
  <c r="D182" i="14"/>
  <c r="C182" i="14"/>
  <c r="B182" i="14"/>
  <c r="D181" i="14"/>
  <c r="C181" i="14"/>
  <c r="B181" i="14"/>
  <c r="D180" i="14"/>
  <c r="C180" i="14"/>
  <c r="B180" i="14"/>
  <c r="D179" i="14"/>
  <c r="C179" i="14"/>
  <c r="B179" i="14"/>
  <c r="D178" i="14"/>
  <c r="C178" i="14"/>
  <c r="B178" i="14"/>
  <c r="D177" i="14"/>
  <c r="C177" i="14"/>
  <c r="B177" i="14"/>
  <c r="D176" i="14"/>
  <c r="C176" i="14"/>
  <c r="B176" i="14"/>
  <c r="D175" i="14"/>
  <c r="C175" i="14"/>
  <c r="B175" i="14"/>
  <c r="D174" i="14"/>
  <c r="C174" i="14"/>
  <c r="B174" i="14"/>
  <c r="D173" i="14"/>
  <c r="C173" i="14"/>
  <c r="B173" i="14"/>
  <c r="D172" i="14"/>
  <c r="C172" i="14"/>
  <c r="B172" i="14"/>
  <c r="D171" i="14"/>
  <c r="C171" i="14"/>
  <c r="B171" i="14"/>
  <c r="D170" i="14"/>
  <c r="C170" i="14"/>
  <c r="B170" i="14"/>
  <c r="D169" i="14"/>
  <c r="C169" i="14"/>
  <c r="B169" i="14"/>
  <c r="D168" i="14"/>
  <c r="C168" i="14"/>
  <c r="B168" i="14"/>
  <c r="D167" i="14"/>
  <c r="C167" i="14"/>
  <c r="B167" i="14"/>
  <c r="D166" i="14"/>
  <c r="C166" i="14"/>
  <c r="B166" i="14"/>
  <c r="D165" i="14"/>
  <c r="C165" i="14"/>
  <c r="B165" i="14"/>
  <c r="D164" i="14"/>
  <c r="C164" i="14"/>
  <c r="B164" i="14"/>
  <c r="D163" i="14"/>
  <c r="C163" i="14"/>
  <c r="B163" i="14"/>
  <c r="D162" i="14"/>
  <c r="C162" i="14"/>
  <c r="B162" i="14"/>
  <c r="D161" i="14"/>
  <c r="C161" i="14"/>
  <c r="B161" i="14"/>
  <c r="D160" i="14"/>
  <c r="C160" i="14"/>
  <c r="B160" i="14"/>
  <c r="D159" i="14"/>
  <c r="C159" i="14"/>
  <c r="B159" i="14"/>
  <c r="D158" i="14"/>
  <c r="C158" i="14"/>
  <c r="B158" i="14"/>
  <c r="D157" i="14"/>
  <c r="C157" i="14"/>
  <c r="B157" i="14"/>
  <c r="D156" i="14"/>
  <c r="C156" i="14"/>
  <c r="B156" i="14"/>
  <c r="D155" i="14"/>
  <c r="C155" i="14"/>
  <c r="B155" i="14"/>
  <c r="D154" i="14"/>
  <c r="C154" i="14"/>
  <c r="B154" i="14"/>
  <c r="D153" i="14"/>
  <c r="C153" i="14"/>
  <c r="B153" i="14"/>
  <c r="D152" i="14"/>
  <c r="C152" i="14"/>
  <c r="B152" i="14"/>
  <c r="D151" i="14"/>
  <c r="C151" i="14"/>
  <c r="B151" i="14"/>
  <c r="D150" i="14"/>
  <c r="C150" i="14"/>
  <c r="B150" i="14"/>
  <c r="D149" i="14"/>
  <c r="C149" i="14"/>
  <c r="B149" i="14"/>
  <c r="D148" i="14"/>
  <c r="C148" i="14"/>
  <c r="B148" i="14"/>
  <c r="D147" i="14"/>
  <c r="C147" i="14"/>
  <c r="B147" i="14"/>
  <c r="D146" i="14"/>
  <c r="C146" i="14"/>
  <c r="B146" i="14"/>
  <c r="D145" i="14"/>
  <c r="C145" i="14"/>
  <c r="B145" i="14"/>
  <c r="D144" i="14"/>
  <c r="C144" i="14"/>
  <c r="B144" i="14"/>
  <c r="D143" i="14"/>
  <c r="C143" i="14"/>
  <c r="B143" i="14"/>
  <c r="D142" i="14"/>
  <c r="C142" i="14"/>
  <c r="B142" i="14"/>
  <c r="D141" i="14"/>
  <c r="C141" i="14"/>
  <c r="B141" i="14"/>
  <c r="D140" i="14"/>
  <c r="C140" i="14"/>
  <c r="B140" i="14"/>
  <c r="D139" i="14"/>
  <c r="C139" i="14"/>
  <c r="B139" i="14"/>
  <c r="D138" i="14"/>
  <c r="C138" i="14"/>
  <c r="B138" i="14"/>
  <c r="D137" i="14"/>
  <c r="C137" i="14"/>
  <c r="B137" i="14"/>
  <c r="D136" i="14"/>
  <c r="C136" i="14"/>
  <c r="B136" i="14"/>
  <c r="D135" i="14"/>
  <c r="C135" i="14"/>
  <c r="B135" i="14"/>
  <c r="D134" i="14"/>
  <c r="C134" i="14"/>
  <c r="B134" i="14"/>
  <c r="D133" i="14"/>
  <c r="C133" i="14"/>
  <c r="B133" i="14"/>
  <c r="D132" i="14"/>
  <c r="C132" i="14"/>
  <c r="B132" i="14"/>
  <c r="D131" i="14"/>
  <c r="C131" i="14"/>
  <c r="B131" i="14"/>
  <c r="D130" i="14"/>
  <c r="C130" i="14"/>
  <c r="B130" i="14"/>
  <c r="D129" i="14"/>
  <c r="C129" i="14"/>
  <c r="B129" i="14"/>
  <c r="D128" i="14"/>
  <c r="C128" i="14"/>
  <c r="B128" i="14"/>
  <c r="D127" i="14"/>
  <c r="C127" i="14"/>
  <c r="B127" i="14"/>
  <c r="D126" i="14"/>
  <c r="C126" i="14"/>
  <c r="B126" i="14"/>
  <c r="D125" i="14"/>
  <c r="C125" i="14"/>
  <c r="B125" i="14"/>
  <c r="D124" i="14"/>
  <c r="C124" i="14"/>
  <c r="B124" i="14"/>
  <c r="D123" i="14"/>
  <c r="C123" i="14"/>
  <c r="B123" i="14"/>
  <c r="D122" i="14"/>
  <c r="C122" i="14"/>
  <c r="B122" i="14"/>
  <c r="D121" i="14"/>
  <c r="C121" i="14"/>
  <c r="B121" i="14"/>
  <c r="D120" i="14"/>
  <c r="C120" i="14"/>
  <c r="B120" i="14"/>
  <c r="D119" i="14"/>
  <c r="C119" i="14"/>
  <c r="B119" i="14"/>
  <c r="D118" i="14"/>
  <c r="C118" i="14"/>
  <c r="B118" i="14"/>
  <c r="D117" i="14"/>
  <c r="C117" i="14"/>
  <c r="B117" i="14"/>
  <c r="D116" i="14"/>
  <c r="C116" i="14"/>
  <c r="B116" i="14"/>
  <c r="D115" i="14"/>
  <c r="C115" i="14"/>
  <c r="B115" i="14"/>
  <c r="D114" i="14"/>
  <c r="C114" i="14"/>
  <c r="B114" i="14"/>
  <c r="D113" i="14"/>
  <c r="C113" i="14"/>
  <c r="B113" i="14"/>
  <c r="D112" i="14"/>
  <c r="C112" i="14"/>
  <c r="B112" i="14"/>
  <c r="D111" i="14"/>
  <c r="C111" i="14"/>
  <c r="B111" i="14"/>
  <c r="D110" i="14"/>
  <c r="C110" i="14"/>
  <c r="B110" i="14"/>
  <c r="D109" i="14"/>
  <c r="C109" i="14"/>
  <c r="B109" i="14"/>
  <c r="D108" i="14"/>
  <c r="C108" i="14"/>
  <c r="B108" i="14"/>
  <c r="D107" i="14"/>
  <c r="C107" i="14"/>
  <c r="B107" i="14"/>
  <c r="D106" i="14"/>
  <c r="C106" i="14"/>
  <c r="B106" i="14"/>
  <c r="D105" i="14"/>
  <c r="C105" i="14"/>
  <c r="B105" i="14"/>
  <c r="D104" i="14"/>
  <c r="C104" i="14"/>
  <c r="B104" i="14"/>
  <c r="D103" i="14"/>
  <c r="C103" i="14"/>
  <c r="B103" i="14"/>
  <c r="D102" i="14"/>
  <c r="C102" i="14"/>
  <c r="B102" i="14"/>
  <c r="D101" i="14"/>
  <c r="C101" i="14"/>
  <c r="B101" i="14"/>
  <c r="D100" i="14"/>
  <c r="C100" i="14"/>
  <c r="B100" i="14"/>
  <c r="D99" i="14"/>
  <c r="C99" i="14"/>
  <c r="B99" i="14"/>
  <c r="D98" i="14"/>
  <c r="C98" i="14"/>
  <c r="B98" i="14"/>
  <c r="D97" i="14"/>
  <c r="C97" i="14"/>
  <c r="B97" i="14"/>
  <c r="D96" i="14"/>
  <c r="C96" i="14"/>
  <c r="B96" i="14"/>
  <c r="D95" i="14"/>
  <c r="C95" i="14"/>
  <c r="B95" i="14"/>
  <c r="D94" i="14"/>
  <c r="C94" i="14"/>
  <c r="B94" i="14"/>
  <c r="D93" i="14"/>
  <c r="C93" i="14"/>
  <c r="B93" i="14"/>
  <c r="D92" i="14"/>
  <c r="C92" i="14"/>
  <c r="B92" i="14"/>
  <c r="D91" i="14"/>
  <c r="C91" i="14"/>
  <c r="B91" i="14"/>
  <c r="D90" i="14"/>
  <c r="C90" i="14"/>
  <c r="B90" i="14"/>
  <c r="D89" i="14"/>
  <c r="C89" i="14"/>
  <c r="B89" i="14"/>
  <c r="D88" i="14"/>
  <c r="C88" i="14"/>
  <c r="B88" i="14"/>
  <c r="D87" i="14"/>
  <c r="C87" i="14"/>
  <c r="B87" i="14"/>
  <c r="D86" i="14"/>
  <c r="C86" i="14"/>
  <c r="B86" i="14"/>
  <c r="D85" i="14"/>
  <c r="C85" i="14"/>
  <c r="B85" i="14"/>
  <c r="D84" i="14"/>
  <c r="C84" i="14"/>
  <c r="B84" i="14"/>
  <c r="D83" i="14"/>
  <c r="C83" i="14"/>
  <c r="B83" i="14"/>
  <c r="D82" i="14"/>
  <c r="C82" i="14"/>
  <c r="B82" i="14"/>
  <c r="D81" i="14"/>
  <c r="C81" i="14"/>
  <c r="B81" i="14"/>
  <c r="D80" i="14"/>
  <c r="C80" i="14"/>
  <c r="B80" i="14"/>
  <c r="D79" i="14"/>
  <c r="C79" i="14"/>
  <c r="B79" i="14"/>
  <c r="D78" i="14"/>
  <c r="C78" i="14"/>
  <c r="B78" i="14"/>
  <c r="D77" i="14"/>
  <c r="C77" i="14"/>
  <c r="B77" i="14"/>
  <c r="D76" i="14"/>
  <c r="C76" i="14"/>
  <c r="B76" i="14"/>
  <c r="D75" i="14"/>
  <c r="C75" i="14"/>
  <c r="B75" i="14"/>
  <c r="D74" i="14"/>
  <c r="C74" i="14"/>
  <c r="B74" i="14"/>
  <c r="D73" i="14"/>
  <c r="C73" i="14"/>
  <c r="B73" i="14"/>
  <c r="D72" i="14"/>
  <c r="C72" i="14"/>
  <c r="B72" i="14"/>
  <c r="D71" i="14"/>
  <c r="C71" i="14"/>
  <c r="B71" i="14"/>
  <c r="D70" i="14"/>
  <c r="C70" i="14"/>
  <c r="B70" i="14"/>
  <c r="D69" i="14"/>
  <c r="C69" i="14"/>
  <c r="B69" i="14"/>
  <c r="D68" i="14"/>
  <c r="C68" i="14"/>
  <c r="B68" i="14"/>
  <c r="D67" i="14"/>
  <c r="C67" i="14"/>
  <c r="B67" i="14"/>
  <c r="D66" i="14"/>
  <c r="C66" i="14"/>
  <c r="B66" i="14"/>
  <c r="D65" i="14"/>
  <c r="C65" i="14"/>
  <c r="B65" i="14"/>
  <c r="D64" i="14"/>
  <c r="C64" i="14"/>
  <c r="B64" i="14"/>
  <c r="D63" i="14"/>
  <c r="C63" i="14"/>
  <c r="B63" i="14"/>
  <c r="D62" i="14"/>
  <c r="C62" i="14"/>
  <c r="B62" i="14"/>
  <c r="D61" i="14"/>
  <c r="C61" i="14"/>
  <c r="B61" i="14"/>
  <c r="D60" i="14"/>
  <c r="C60" i="14"/>
  <c r="B60" i="14"/>
  <c r="D59" i="14"/>
  <c r="C59" i="14"/>
  <c r="B59" i="14"/>
  <c r="D58" i="14"/>
  <c r="C58" i="14"/>
  <c r="B58" i="14"/>
  <c r="D57" i="14"/>
  <c r="C57" i="14"/>
  <c r="B57" i="14"/>
  <c r="D56" i="14"/>
  <c r="C56" i="14"/>
  <c r="B56" i="14"/>
  <c r="D55" i="14"/>
  <c r="C55" i="14"/>
  <c r="B55" i="14"/>
  <c r="D54" i="14"/>
  <c r="C54" i="14"/>
  <c r="B54" i="14"/>
  <c r="D53" i="14"/>
  <c r="C53" i="14"/>
  <c r="B53" i="14"/>
  <c r="D52" i="14"/>
  <c r="C52" i="14"/>
  <c r="B52" i="14"/>
  <c r="D51" i="14"/>
  <c r="C51" i="14"/>
  <c r="B51" i="14"/>
  <c r="D50" i="14"/>
  <c r="C50" i="14"/>
  <c r="B50" i="14"/>
  <c r="D49" i="14"/>
  <c r="C49" i="14"/>
  <c r="B49" i="14"/>
  <c r="D48" i="14"/>
  <c r="C48" i="14"/>
  <c r="B48" i="14"/>
  <c r="D47" i="14"/>
  <c r="C47" i="14"/>
  <c r="B47" i="14"/>
  <c r="D46" i="14"/>
  <c r="C46" i="14"/>
  <c r="B46" i="14"/>
  <c r="D45" i="14"/>
  <c r="C45" i="14"/>
  <c r="B45" i="14"/>
  <c r="D44" i="14"/>
  <c r="C44" i="14"/>
  <c r="B44" i="14"/>
  <c r="D43" i="14"/>
  <c r="C43" i="14"/>
  <c r="B43" i="14"/>
  <c r="D42" i="14"/>
  <c r="C42" i="14"/>
  <c r="B42" i="14"/>
  <c r="D41" i="14"/>
  <c r="C41" i="14"/>
  <c r="B41" i="14"/>
  <c r="D40" i="14"/>
  <c r="C40" i="14"/>
  <c r="B40" i="14"/>
  <c r="D39" i="14"/>
  <c r="C39" i="14"/>
  <c r="B39" i="14"/>
  <c r="D38" i="14"/>
  <c r="C38" i="14"/>
  <c r="B38" i="14"/>
  <c r="D37" i="14"/>
  <c r="C37" i="14"/>
  <c r="B37" i="14"/>
  <c r="D36" i="14"/>
  <c r="C36" i="14"/>
  <c r="B36" i="14"/>
  <c r="D35" i="14"/>
  <c r="C35" i="14"/>
  <c r="B35" i="14"/>
  <c r="D34" i="14"/>
  <c r="C34" i="14"/>
  <c r="B34" i="14"/>
  <c r="D33" i="14"/>
  <c r="C33" i="14"/>
  <c r="B33" i="14"/>
  <c r="D32" i="14"/>
  <c r="C32" i="14"/>
  <c r="B32" i="14"/>
  <c r="D31" i="14"/>
  <c r="C31" i="14"/>
  <c r="B31" i="14"/>
  <c r="D30" i="14"/>
  <c r="C30" i="14"/>
  <c r="B30" i="14"/>
  <c r="D29" i="14"/>
  <c r="C29" i="14"/>
  <c r="B29" i="14"/>
  <c r="D28" i="14"/>
  <c r="C28" i="14"/>
  <c r="B28" i="14"/>
  <c r="D27" i="14"/>
  <c r="C27" i="14"/>
  <c r="B27" i="14"/>
  <c r="D26" i="14"/>
  <c r="C26" i="14"/>
  <c r="B26" i="14"/>
  <c r="D25" i="14"/>
  <c r="C25" i="14"/>
  <c r="B25" i="14"/>
  <c r="D24" i="14"/>
  <c r="C24" i="14"/>
  <c r="B24" i="14"/>
  <c r="D23" i="14"/>
  <c r="C23" i="14"/>
  <c r="B23" i="14"/>
  <c r="D22" i="14"/>
  <c r="C22" i="14"/>
  <c r="B22" i="14"/>
  <c r="D21" i="14"/>
  <c r="C21" i="14"/>
  <c r="B21" i="14"/>
  <c r="D20" i="14"/>
  <c r="C20" i="14"/>
  <c r="B20" i="14"/>
  <c r="D19" i="14"/>
  <c r="C19" i="14"/>
  <c r="B19" i="14"/>
  <c r="D18" i="14"/>
  <c r="C18" i="14"/>
  <c r="B18" i="14"/>
  <c r="D17" i="14"/>
  <c r="C17" i="14"/>
  <c r="B17" i="14"/>
  <c r="D16" i="14"/>
  <c r="C16" i="14"/>
  <c r="B16" i="14"/>
  <c r="D15" i="14"/>
  <c r="C15" i="14"/>
  <c r="B15" i="14"/>
  <c r="D14" i="14"/>
  <c r="C14" i="14"/>
  <c r="B14" i="14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J480" i="13"/>
  <c r="F480" i="13"/>
  <c r="D480" i="13"/>
  <c r="C480" i="13"/>
  <c r="B480" i="13"/>
  <c r="J479" i="13"/>
  <c r="D479" i="13"/>
  <c r="C479" i="13"/>
  <c r="B479" i="13"/>
  <c r="J478" i="13"/>
  <c r="F478" i="13"/>
  <c r="D478" i="13"/>
  <c r="C478" i="13"/>
  <c r="B478" i="13"/>
  <c r="J477" i="13"/>
  <c r="D477" i="13"/>
  <c r="C477" i="13"/>
  <c r="B477" i="13"/>
  <c r="J476" i="13"/>
  <c r="F476" i="13"/>
  <c r="D476" i="13"/>
  <c r="C476" i="13"/>
  <c r="B476" i="13"/>
  <c r="J475" i="13"/>
  <c r="D475" i="13"/>
  <c r="C475" i="13"/>
  <c r="B475" i="13"/>
  <c r="J474" i="13"/>
  <c r="F474" i="13"/>
  <c r="D474" i="13"/>
  <c r="C474" i="13"/>
  <c r="B474" i="13"/>
  <c r="J473" i="13"/>
  <c r="D473" i="13"/>
  <c r="C473" i="13"/>
  <c r="B473" i="13"/>
  <c r="J472" i="13"/>
  <c r="F472" i="13"/>
  <c r="D472" i="13"/>
  <c r="C472" i="13"/>
  <c r="B472" i="13"/>
  <c r="J471" i="13"/>
  <c r="D471" i="13"/>
  <c r="C471" i="13"/>
  <c r="B471" i="13"/>
  <c r="J470" i="13"/>
  <c r="F470" i="13"/>
  <c r="D470" i="13"/>
  <c r="C470" i="13"/>
  <c r="B470" i="13"/>
  <c r="J469" i="13"/>
  <c r="D469" i="13"/>
  <c r="C469" i="13"/>
  <c r="B469" i="13"/>
  <c r="J468" i="13"/>
  <c r="F468" i="13"/>
  <c r="D468" i="13"/>
  <c r="C468" i="13"/>
  <c r="B468" i="13"/>
  <c r="J467" i="13"/>
  <c r="D467" i="13"/>
  <c r="C467" i="13"/>
  <c r="B467" i="13"/>
  <c r="J466" i="13"/>
  <c r="F466" i="13"/>
  <c r="D466" i="13"/>
  <c r="C466" i="13"/>
  <c r="B466" i="13"/>
  <c r="J465" i="13"/>
  <c r="D465" i="13"/>
  <c r="C465" i="13"/>
  <c r="B465" i="13"/>
  <c r="J464" i="13"/>
  <c r="F464" i="13"/>
  <c r="D464" i="13"/>
  <c r="C464" i="13"/>
  <c r="B464" i="13"/>
  <c r="J463" i="13"/>
  <c r="D463" i="13"/>
  <c r="C463" i="13"/>
  <c r="B463" i="13"/>
  <c r="J462" i="13"/>
  <c r="F462" i="13"/>
  <c r="D462" i="13"/>
  <c r="C462" i="13"/>
  <c r="B462" i="13"/>
  <c r="J461" i="13"/>
  <c r="D461" i="13"/>
  <c r="C461" i="13"/>
  <c r="B461" i="13"/>
  <c r="J460" i="13"/>
  <c r="F460" i="13"/>
  <c r="D460" i="13"/>
  <c r="C460" i="13"/>
  <c r="B460" i="13"/>
  <c r="J459" i="13"/>
  <c r="D459" i="13"/>
  <c r="C459" i="13"/>
  <c r="B459" i="13"/>
  <c r="J458" i="13"/>
  <c r="F458" i="13"/>
  <c r="D458" i="13"/>
  <c r="C458" i="13"/>
  <c r="B458" i="13"/>
  <c r="J457" i="13"/>
  <c r="D457" i="13"/>
  <c r="C457" i="13"/>
  <c r="B457" i="13"/>
  <c r="J456" i="13"/>
  <c r="F456" i="13"/>
  <c r="D456" i="13"/>
  <c r="C456" i="13"/>
  <c r="B456" i="13"/>
  <c r="J455" i="13"/>
  <c r="D455" i="13"/>
  <c r="C455" i="13"/>
  <c r="B455" i="13"/>
  <c r="J454" i="13"/>
  <c r="F454" i="13"/>
  <c r="D454" i="13"/>
  <c r="C454" i="13"/>
  <c r="B454" i="13"/>
  <c r="J453" i="13"/>
  <c r="D453" i="13"/>
  <c r="C453" i="13"/>
  <c r="B453" i="13"/>
  <c r="J452" i="13"/>
  <c r="F452" i="13"/>
  <c r="D452" i="13"/>
  <c r="C452" i="13"/>
  <c r="B452" i="13"/>
  <c r="J451" i="13"/>
  <c r="D451" i="13"/>
  <c r="C451" i="13"/>
  <c r="B451" i="13"/>
  <c r="J450" i="13"/>
  <c r="F450" i="13"/>
  <c r="D450" i="13"/>
  <c r="C450" i="13"/>
  <c r="B450" i="13"/>
  <c r="J449" i="13"/>
  <c r="D449" i="13"/>
  <c r="C449" i="13"/>
  <c r="B449" i="13"/>
  <c r="J448" i="13"/>
  <c r="F448" i="13"/>
  <c r="D448" i="13"/>
  <c r="C448" i="13"/>
  <c r="B448" i="13"/>
  <c r="J447" i="13"/>
  <c r="D447" i="13"/>
  <c r="C447" i="13"/>
  <c r="B447" i="13"/>
  <c r="J446" i="13"/>
  <c r="F446" i="13"/>
  <c r="D446" i="13"/>
  <c r="C446" i="13"/>
  <c r="B446" i="13"/>
  <c r="J445" i="13"/>
  <c r="D445" i="13"/>
  <c r="C445" i="13"/>
  <c r="B445" i="13"/>
  <c r="J444" i="13"/>
  <c r="F444" i="13"/>
  <c r="D444" i="13"/>
  <c r="C444" i="13"/>
  <c r="B444" i="13"/>
  <c r="J443" i="13"/>
  <c r="D443" i="13"/>
  <c r="C443" i="13"/>
  <c r="B443" i="13"/>
  <c r="J442" i="13"/>
  <c r="F442" i="13"/>
  <c r="D442" i="13"/>
  <c r="C442" i="13"/>
  <c r="B442" i="13"/>
  <c r="J441" i="13"/>
  <c r="D441" i="13"/>
  <c r="C441" i="13"/>
  <c r="B441" i="13"/>
  <c r="J440" i="13"/>
  <c r="F440" i="13"/>
  <c r="D440" i="13"/>
  <c r="C440" i="13"/>
  <c r="B440" i="13"/>
  <c r="J439" i="13"/>
  <c r="D439" i="13"/>
  <c r="C439" i="13"/>
  <c r="B439" i="13"/>
  <c r="J438" i="13"/>
  <c r="F438" i="13"/>
  <c r="D438" i="13"/>
  <c r="C438" i="13"/>
  <c r="B438" i="13"/>
  <c r="J437" i="13"/>
  <c r="D437" i="13"/>
  <c r="C437" i="13"/>
  <c r="B437" i="13"/>
  <c r="J436" i="13"/>
  <c r="F436" i="13"/>
  <c r="D436" i="13"/>
  <c r="C436" i="13"/>
  <c r="B436" i="13"/>
  <c r="J435" i="13"/>
  <c r="D435" i="13"/>
  <c r="C435" i="13"/>
  <c r="B435" i="13"/>
  <c r="J434" i="13"/>
  <c r="F434" i="13"/>
  <c r="D434" i="13"/>
  <c r="C434" i="13"/>
  <c r="B434" i="13"/>
  <c r="J433" i="13"/>
  <c r="D433" i="13"/>
  <c r="C433" i="13"/>
  <c r="B433" i="13"/>
  <c r="J432" i="13"/>
  <c r="F432" i="13"/>
  <c r="D432" i="13"/>
  <c r="C432" i="13"/>
  <c r="B432" i="13"/>
  <c r="J431" i="13"/>
  <c r="D431" i="13"/>
  <c r="C431" i="13"/>
  <c r="B431" i="13"/>
  <c r="J430" i="13"/>
  <c r="F430" i="13"/>
  <c r="D430" i="13"/>
  <c r="C430" i="13"/>
  <c r="B430" i="13"/>
  <c r="J429" i="13"/>
  <c r="D429" i="13"/>
  <c r="C429" i="13"/>
  <c r="B429" i="13"/>
  <c r="J428" i="13"/>
  <c r="F428" i="13"/>
  <c r="D428" i="13"/>
  <c r="C428" i="13"/>
  <c r="B428" i="13"/>
  <c r="J427" i="13"/>
  <c r="D427" i="13"/>
  <c r="C427" i="13"/>
  <c r="B427" i="13"/>
  <c r="J426" i="13"/>
  <c r="F426" i="13"/>
  <c r="D426" i="13"/>
  <c r="C426" i="13"/>
  <c r="B426" i="13"/>
  <c r="J425" i="13"/>
  <c r="D425" i="13"/>
  <c r="C425" i="13"/>
  <c r="B425" i="13"/>
  <c r="J424" i="13"/>
  <c r="F424" i="13"/>
  <c r="D424" i="13"/>
  <c r="C424" i="13"/>
  <c r="B424" i="13"/>
  <c r="J423" i="13"/>
  <c r="D423" i="13"/>
  <c r="C423" i="13"/>
  <c r="B423" i="13"/>
  <c r="J422" i="13"/>
  <c r="F422" i="13"/>
  <c r="D422" i="13"/>
  <c r="C422" i="13"/>
  <c r="B422" i="13"/>
  <c r="J421" i="13"/>
  <c r="D421" i="13"/>
  <c r="C421" i="13"/>
  <c r="B421" i="13"/>
  <c r="J420" i="13"/>
  <c r="F420" i="13"/>
  <c r="D420" i="13"/>
  <c r="C420" i="13"/>
  <c r="B420" i="13"/>
  <c r="J419" i="13"/>
  <c r="D419" i="13"/>
  <c r="C419" i="13"/>
  <c r="B419" i="13"/>
  <c r="J418" i="13"/>
  <c r="F418" i="13"/>
  <c r="D418" i="13"/>
  <c r="C418" i="13"/>
  <c r="B418" i="13"/>
  <c r="J417" i="13"/>
  <c r="D417" i="13"/>
  <c r="C417" i="13"/>
  <c r="B417" i="13"/>
  <c r="J416" i="13"/>
  <c r="F416" i="13"/>
  <c r="D416" i="13"/>
  <c r="C416" i="13"/>
  <c r="B416" i="13"/>
  <c r="J415" i="13"/>
  <c r="D415" i="13"/>
  <c r="C415" i="13"/>
  <c r="B415" i="13"/>
  <c r="J414" i="13"/>
  <c r="F414" i="13"/>
  <c r="D414" i="13"/>
  <c r="C414" i="13"/>
  <c r="B414" i="13"/>
  <c r="J413" i="13"/>
  <c r="D413" i="13"/>
  <c r="C413" i="13"/>
  <c r="B413" i="13"/>
  <c r="J412" i="13"/>
  <c r="F412" i="13"/>
  <c r="D412" i="13"/>
  <c r="C412" i="13"/>
  <c r="B412" i="13"/>
  <c r="J411" i="13"/>
  <c r="D411" i="13"/>
  <c r="C411" i="13"/>
  <c r="B411" i="13"/>
  <c r="J410" i="13"/>
  <c r="F410" i="13"/>
  <c r="D410" i="13"/>
  <c r="C410" i="13"/>
  <c r="B410" i="13"/>
  <c r="J409" i="13"/>
  <c r="D409" i="13"/>
  <c r="C409" i="13"/>
  <c r="B409" i="13"/>
  <c r="J408" i="13"/>
  <c r="F408" i="13"/>
  <c r="D408" i="13"/>
  <c r="C408" i="13"/>
  <c r="B408" i="13"/>
  <c r="J407" i="13"/>
  <c r="D407" i="13"/>
  <c r="C407" i="13"/>
  <c r="B407" i="13"/>
  <c r="J406" i="13"/>
  <c r="F406" i="13"/>
  <c r="D406" i="13"/>
  <c r="C406" i="13"/>
  <c r="B406" i="13"/>
  <c r="J405" i="13"/>
  <c r="D405" i="13"/>
  <c r="C405" i="13"/>
  <c r="B405" i="13"/>
  <c r="J404" i="13"/>
  <c r="F404" i="13"/>
  <c r="D404" i="13"/>
  <c r="C404" i="13"/>
  <c r="B404" i="13"/>
  <c r="J403" i="13"/>
  <c r="D403" i="13"/>
  <c r="C403" i="13"/>
  <c r="B403" i="13"/>
  <c r="J402" i="13"/>
  <c r="F402" i="13"/>
  <c r="D402" i="13"/>
  <c r="C402" i="13"/>
  <c r="B402" i="13"/>
  <c r="J401" i="13"/>
  <c r="D401" i="13"/>
  <c r="C401" i="13"/>
  <c r="B401" i="13"/>
  <c r="J400" i="13"/>
  <c r="F400" i="13"/>
  <c r="D400" i="13"/>
  <c r="C400" i="13"/>
  <c r="B400" i="13"/>
  <c r="J399" i="13"/>
  <c r="D399" i="13"/>
  <c r="C399" i="13"/>
  <c r="B399" i="13"/>
  <c r="J398" i="13"/>
  <c r="F398" i="13"/>
  <c r="D398" i="13"/>
  <c r="C398" i="13"/>
  <c r="B398" i="13"/>
  <c r="J397" i="13"/>
  <c r="D397" i="13"/>
  <c r="C397" i="13"/>
  <c r="B397" i="13"/>
  <c r="J396" i="13"/>
  <c r="F396" i="13"/>
  <c r="D396" i="13"/>
  <c r="C396" i="13"/>
  <c r="B396" i="13"/>
  <c r="J395" i="13"/>
  <c r="D395" i="13"/>
  <c r="C395" i="13"/>
  <c r="B395" i="13"/>
  <c r="J394" i="13"/>
  <c r="F394" i="13"/>
  <c r="D394" i="13"/>
  <c r="C394" i="13"/>
  <c r="B394" i="13"/>
  <c r="J393" i="13"/>
  <c r="D393" i="13"/>
  <c r="C393" i="13"/>
  <c r="B393" i="13"/>
  <c r="J392" i="13"/>
  <c r="F392" i="13"/>
  <c r="D392" i="13"/>
  <c r="C392" i="13"/>
  <c r="B392" i="13"/>
  <c r="J391" i="13"/>
  <c r="D391" i="13"/>
  <c r="C391" i="13"/>
  <c r="B391" i="13"/>
  <c r="J390" i="13"/>
  <c r="F390" i="13"/>
  <c r="D390" i="13"/>
  <c r="C390" i="13"/>
  <c r="B390" i="13"/>
  <c r="J389" i="13"/>
  <c r="D389" i="13"/>
  <c r="C389" i="13"/>
  <c r="B389" i="13"/>
  <c r="J388" i="13"/>
  <c r="F388" i="13"/>
  <c r="D388" i="13"/>
  <c r="C388" i="13"/>
  <c r="B388" i="13"/>
  <c r="J387" i="13"/>
  <c r="D387" i="13"/>
  <c r="C387" i="13"/>
  <c r="B387" i="13"/>
  <c r="J386" i="13"/>
  <c r="F386" i="13"/>
  <c r="D386" i="13"/>
  <c r="C386" i="13"/>
  <c r="B386" i="13"/>
  <c r="J385" i="13"/>
  <c r="D385" i="13"/>
  <c r="C385" i="13"/>
  <c r="B385" i="13"/>
  <c r="J384" i="13"/>
  <c r="F384" i="13"/>
  <c r="D384" i="13"/>
  <c r="C384" i="13"/>
  <c r="B384" i="13"/>
  <c r="J383" i="13"/>
  <c r="D383" i="13"/>
  <c r="C383" i="13"/>
  <c r="B383" i="13"/>
  <c r="J382" i="13"/>
  <c r="F382" i="13"/>
  <c r="D382" i="13"/>
  <c r="C382" i="13"/>
  <c r="B382" i="13"/>
  <c r="J381" i="13"/>
  <c r="D381" i="13"/>
  <c r="C381" i="13"/>
  <c r="B381" i="13"/>
  <c r="J380" i="13"/>
  <c r="F380" i="13"/>
  <c r="D380" i="13"/>
  <c r="C380" i="13"/>
  <c r="B380" i="13"/>
  <c r="J379" i="13"/>
  <c r="D379" i="13"/>
  <c r="C379" i="13"/>
  <c r="B379" i="13"/>
  <c r="J378" i="13"/>
  <c r="F378" i="13"/>
  <c r="D378" i="13"/>
  <c r="C378" i="13"/>
  <c r="B378" i="13"/>
  <c r="J377" i="13"/>
  <c r="D377" i="13"/>
  <c r="C377" i="13"/>
  <c r="B377" i="13"/>
  <c r="J376" i="13"/>
  <c r="F376" i="13"/>
  <c r="D376" i="13"/>
  <c r="C376" i="13"/>
  <c r="B376" i="13"/>
  <c r="J375" i="13"/>
  <c r="D375" i="13"/>
  <c r="C375" i="13"/>
  <c r="B375" i="13"/>
  <c r="J374" i="13"/>
  <c r="F374" i="13"/>
  <c r="D374" i="13"/>
  <c r="C374" i="13"/>
  <c r="B374" i="13"/>
  <c r="J373" i="13"/>
  <c r="D373" i="13"/>
  <c r="C373" i="13"/>
  <c r="B373" i="13"/>
  <c r="J372" i="13"/>
  <c r="F372" i="13"/>
  <c r="D372" i="13"/>
  <c r="C372" i="13"/>
  <c r="B372" i="13"/>
  <c r="J371" i="13"/>
  <c r="D371" i="13"/>
  <c r="C371" i="13"/>
  <c r="B371" i="13"/>
  <c r="J370" i="13"/>
  <c r="F370" i="13"/>
  <c r="D370" i="13"/>
  <c r="C370" i="13"/>
  <c r="B370" i="13"/>
  <c r="J369" i="13"/>
  <c r="D369" i="13"/>
  <c r="C369" i="13"/>
  <c r="B369" i="13"/>
  <c r="J368" i="13"/>
  <c r="F368" i="13"/>
  <c r="D368" i="13"/>
  <c r="C368" i="13"/>
  <c r="B368" i="13"/>
  <c r="J367" i="13"/>
  <c r="D367" i="13"/>
  <c r="C367" i="13"/>
  <c r="B367" i="13"/>
  <c r="J366" i="13"/>
  <c r="F366" i="13"/>
  <c r="D366" i="13"/>
  <c r="C366" i="13"/>
  <c r="B366" i="13"/>
  <c r="J365" i="13"/>
  <c r="D365" i="13"/>
  <c r="C365" i="13"/>
  <c r="B365" i="13"/>
  <c r="J364" i="13"/>
  <c r="F364" i="13"/>
  <c r="D364" i="13"/>
  <c r="C364" i="13"/>
  <c r="B364" i="13"/>
  <c r="J363" i="13"/>
  <c r="D363" i="13"/>
  <c r="C363" i="13"/>
  <c r="B363" i="13"/>
  <c r="J362" i="13"/>
  <c r="F362" i="13"/>
  <c r="D362" i="13"/>
  <c r="C362" i="13"/>
  <c r="B362" i="13"/>
  <c r="J361" i="13"/>
  <c r="D361" i="13"/>
  <c r="C361" i="13"/>
  <c r="B361" i="13"/>
  <c r="J360" i="13"/>
  <c r="F360" i="13"/>
  <c r="D360" i="13"/>
  <c r="C360" i="13"/>
  <c r="B360" i="13"/>
  <c r="J359" i="13"/>
  <c r="D359" i="13"/>
  <c r="C359" i="13"/>
  <c r="B359" i="13"/>
  <c r="J358" i="13"/>
  <c r="F358" i="13"/>
  <c r="D358" i="13"/>
  <c r="C358" i="13"/>
  <c r="B358" i="13"/>
  <c r="J357" i="13"/>
  <c r="D357" i="13"/>
  <c r="C357" i="13"/>
  <c r="B357" i="13"/>
  <c r="J356" i="13"/>
  <c r="F356" i="13"/>
  <c r="D356" i="13"/>
  <c r="C356" i="13"/>
  <c r="B356" i="13"/>
  <c r="J355" i="13"/>
  <c r="D355" i="13"/>
  <c r="C355" i="13"/>
  <c r="B355" i="13"/>
  <c r="J354" i="13"/>
  <c r="F354" i="13"/>
  <c r="D354" i="13"/>
  <c r="C354" i="13"/>
  <c r="B354" i="13"/>
  <c r="J353" i="13"/>
  <c r="D353" i="13"/>
  <c r="C353" i="13"/>
  <c r="B353" i="13"/>
  <c r="J352" i="13"/>
  <c r="F352" i="13"/>
  <c r="D352" i="13"/>
  <c r="C352" i="13"/>
  <c r="B352" i="13"/>
  <c r="J351" i="13"/>
  <c r="D351" i="13"/>
  <c r="C351" i="13"/>
  <c r="B351" i="13"/>
  <c r="J350" i="13"/>
  <c r="F350" i="13"/>
  <c r="D350" i="13"/>
  <c r="C350" i="13"/>
  <c r="B350" i="13"/>
  <c r="J349" i="13"/>
  <c r="D349" i="13"/>
  <c r="C349" i="13"/>
  <c r="B349" i="13"/>
  <c r="J348" i="13"/>
  <c r="F348" i="13"/>
  <c r="D348" i="13"/>
  <c r="C348" i="13"/>
  <c r="B348" i="13"/>
  <c r="J347" i="13"/>
  <c r="D347" i="13"/>
  <c r="C347" i="13"/>
  <c r="B347" i="13"/>
  <c r="J346" i="13"/>
  <c r="F346" i="13"/>
  <c r="D346" i="13"/>
  <c r="C346" i="13"/>
  <c r="B346" i="13"/>
  <c r="J345" i="13"/>
  <c r="D345" i="13"/>
  <c r="C345" i="13"/>
  <c r="B345" i="13"/>
  <c r="J344" i="13"/>
  <c r="F344" i="13"/>
  <c r="D344" i="13"/>
  <c r="C344" i="13"/>
  <c r="B344" i="13"/>
  <c r="J343" i="13"/>
  <c r="D343" i="13"/>
  <c r="C343" i="13"/>
  <c r="B343" i="13"/>
  <c r="J342" i="13"/>
  <c r="F342" i="13"/>
  <c r="D342" i="13"/>
  <c r="C342" i="13"/>
  <c r="B342" i="13"/>
  <c r="J341" i="13"/>
  <c r="D341" i="13"/>
  <c r="C341" i="13"/>
  <c r="B341" i="13"/>
  <c r="J340" i="13"/>
  <c r="F340" i="13"/>
  <c r="D340" i="13"/>
  <c r="C340" i="13"/>
  <c r="B340" i="13"/>
  <c r="J339" i="13"/>
  <c r="D339" i="13"/>
  <c r="C339" i="13"/>
  <c r="B339" i="13"/>
  <c r="J338" i="13"/>
  <c r="F338" i="13"/>
  <c r="D338" i="13"/>
  <c r="C338" i="13"/>
  <c r="B338" i="13"/>
  <c r="J337" i="13"/>
  <c r="D337" i="13"/>
  <c r="C337" i="13"/>
  <c r="B337" i="13"/>
  <c r="J336" i="13"/>
  <c r="F336" i="13"/>
  <c r="D336" i="13"/>
  <c r="C336" i="13"/>
  <c r="B336" i="13"/>
  <c r="J335" i="13"/>
  <c r="D335" i="13"/>
  <c r="C335" i="13"/>
  <c r="B335" i="13"/>
  <c r="J334" i="13"/>
  <c r="F334" i="13"/>
  <c r="D334" i="13"/>
  <c r="C334" i="13"/>
  <c r="B334" i="13"/>
  <c r="J333" i="13"/>
  <c r="D333" i="13"/>
  <c r="C333" i="13"/>
  <c r="B333" i="13"/>
  <c r="J332" i="13"/>
  <c r="F332" i="13"/>
  <c r="D332" i="13"/>
  <c r="C332" i="13"/>
  <c r="B332" i="13"/>
  <c r="J331" i="13"/>
  <c r="D331" i="13"/>
  <c r="C331" i="13"/>
  <c r="B331" i="13"/>
  <c r="J330" i="13"/>
  <c r="F330" i="13"/>
  <c r="D330" i="13"/>
  <c r="C330" i="13"/>
  <c r="B330" i="13"/>
  <c r="J329" i="13"/>
  <c r="D329" i="13"/>
  <c r="C329" i="13"/>
  <c r="B329" i="13"/>
  <c r="J328" i="13"/>
  <c r="F328" i="13"/>
  <c r="D328" i="13"/>
  <c r="C328" i="13"/>
  <c r="B328" i="13"/>
  <c r="J327" i="13"/>
  <c r="D327" i="13"/>
  <c r="C327" i="13"/>
  <c r="B327" i="13"/>
  <c r="J326" i="13"/>
  <c r="F326" i="13"/>
  <c r="D326" i="13"/>
  <c r="C326" i="13"/>
  <c r="B326" i="13"/>
  <c r="J325" i="13"/>
  <c r="D325" i="13"/>
  <c r="C325" i="13"/>
  <c r="B325" i="13"/>
  <c r="J324" i="13"/>
  <c r="F324" i="13"/>
  <c r="D324" i="13"/>
  <c r="C324" i="13"/>
  <c r="B324" i="13"/>
  <c r="J323" i="13"/>
  <c r="D323" i="13"/>
  <c r="C323" i="13"/>
  <c r="B323" i="13"/>
  <c r="J322" i="13"/>
  <c r="F322" i="13"/>
  <c r="D322" i="13"/>
  <c r="C322" i="13"/>
  <c r="B322" i="13"/>
  <c r="J321" i="13"/>
  <c r="D321" i="13"/>
  <c r="C321" i="13"/>
  <c r="B321" i="13"/>
  <c r="J320" i="13"/>
  <c r="F320" i="13"/>
  <c r="D320" i="13"/>
  <c r="C320" i="13"/>
  <c r="B320" i="13"/>
  <c r="J319" i="13"/>
  <c r="D319" i="13"/>
  <c r="C319" i="13"/>
  <c r="B319" i="13"/>
  <c r="J318" i="13"/>
  <c r="F318" i="13"/>
  <c r="D318" i="13"/>
  <c r="C318" i="13"/>
  <c r="B318" i="13"/>
  <c r="J317" i="13"/>
  <c r="D317" i="13"/>
  <c r="C317" i="13"/>
  <c r="B317" i="13"/>
  <c r="J316" i="13"/>
  <c r="F316" i="13"/>
  <c r="D316" i="13"/>
  <c r="C316" i="13"/>
  <c r="B316" i="13"/>
  <c r="J315" i="13"/>
  <c r="D315" i="13"/>
  <c r="C315" i="13"/>
  <c r="B315" i="13"/>
  <c r="J314" i="13"/>
  <c r="F314" i="13"/>
  <c r="D314" i="13"/>
  <c r="C314" i="13"/>
  <c r="B314" i="13"/>
  <c r="J313" i="13"/>
  <c r="D313" i="13"/>
  <c r="C313" i="13"/>
  <c r="B313" i="13"/>
  <c r="J312" i="13"/>
  <c r="F312" i="13"/>
  <c r="D312" i="13"/>
  <c r="C312" i="13"/>
  <c r="B312" i="13"/>
  <c r="J311" i="13"/>
  <c r="D311" i="13"/>
  <c r="C311" i="13"/>
  <c r="B311" i="13"/>
  <c r="J310" i="13"/>
  <c r="F310" i="13"/>
  <c r="D310" i="13"/>
  <c r="C310" i="13"/>
  <c r="B310" i="13"/>
  <c r="J309" i="13"/>
  <c r="D309" i="13"/>
  <c r="C309" i="13"/>
  <c r="B309" i="13"/>
  <c r="J308" i="13"/>
  <c r="F308" i="13"/>
  <c r="D308" i="13"/>
  <c r="C308" i="13"/>
  <c r="B308" i="13"/>
  <c r="J307" i="13"/>
  <c r="D307" i="13"/>
  <c r="C307" i="13"/>
  <c r="B307" i="13"/>
  <c r="J306" i="13"/>
  <c r="F306" i="13"/>
  <c r="D306" i="13"/>
  <c r="C306" i="13"/>
  <c r="B306" i="13"/>
  <c r="J305" i="13"/>
  <c r="D305" i="13"/>
  <c r="C305" i="13"/>
  <c r="B305" i="13"/>
  <c r="J304" i="13"/>
  <c r="F304" i="13"/>
  <c r="D304" i="13"/>
  <c r="C304" i="13"/>
  <c r="B304" i="13"/>
  <c r="J303" i="13"/>
  <c r="D303" i="13"/>
  <c r="C303" i="13"/>
  <c r="B303" i="13"/>
  <c r="J302" i="13"/>
  <c r="F302" i="13"/>
  <c r="D302" i="13"/>
  <c r="C302" i="13"/>
  <c r="B302" i="13"/>
  <c r="J301" i="13"/>
  <c r="D301" i="13"/>
  <c r="C301" i="13"/>
  <c r="B301" i="13"/>
  <c r="J300" i="13"/>
  <c r="F300" i="13"/>
  <c r="D300" i="13"/>
  <c r="C300" i="13"/>
  <c r="B300" i="13"/>
  <c r="J299" i="13"/>
  <c r="D299" i="13"/>
  <c r="C299" i="13"/>
  <c r="B299" i="13"/>
  <c r="J298" i="13"/>
  <c r="F298" i="13"/>
  <c r="D298" i="13"/>
  <c r="C298" i="13"/>
  <c r="B298" i="13"/>
  <c r="J297" i="13"/>
  <c r="D297" i="13"/>
  <c r="C297" i="13"/>
  <c r="B297" i="13"/>
  <c r="J296" i="13"/>
  <c r="F296" i="13"/>
  <c r="D296" i="13"/>
  <c r="C296" i="13"/>
  <c r="B296" i="13"/>
  <c r="J295" i="13"/>
  <c r="D295" i="13"/>
  <c r="C295" i="13"/>
  <c r="B295" i="13"/>
  <c r="J294" i="13"/>
  <c r="F294" i="13"/>
  <c r="D294" i="13"/>
  <c r="C294" i="13"/>
  <c r="B294" i="13"/>
  <c r="J293" i="13"/>
  <c r="D293" i="13"/>
  <c r="C293" i="13"/>
  <c r="B293" i="13"/>
  <c r="J292" i="13"/>
  <c r="F292" i="13"/>
  <c r="D292" i="13"/>
  <c r="C292" i="13"/>
  <c r="B292" i="13"/>
  <c r="J291" i="13"/>
  <c r="D291" i="13"/>
  <c r="C291" i="13"/>
  <c r="B291" i="13"/>
  <c r="J290" i="13"/>
  <c r="F290" i="13"/>
  <c r="D290" i="13"/>
  <c r="C290" i="13"/>
  <c r="B290" i="13"/>
  <c r="J289" i="13"/>
  <c r="D289" i="13"/>
  <c r="C289" i="13"/>
  <c r="B289" i="13"/>
  <c r="J288" i="13"/>
  <c r="F288" i="13"/>
  <c r="D288" i="13"/>
  <c r="C288" i="13"/>
  <c r="B288" i="13"/>
  <c r="J287" i="13"/>
  <c r="D287" i="13"/>
  <c r="C287" i="13"/>
  <c r="B287" i="13"/>
  <c r="J286" i="13"/>
  <c r="F286" i="13"/>
  <c r="D286" i="13"/>
  <c r="C286" i="13"/>
  <c r="B286" i="13"/>
  <c r="J285" i="13"/>
  <c r="D285" i="13"/>
  <c r="C285" i="13"/>
  <c r="B285" i="13"/>
  <c r="J284" i="13"/>
  <c r="F284" i="13"/>
  <c r="D284" i="13"/>
  <c r="C284" i="13"/>
  <c r="B284" i="13"/>
  <c r="J283" i="13"/>
  <c r="D283" i="13"/>
  <c r="C283" i="13"/>
  <c r="B283" i="13"/>
  <c r="J282" i="13"/>
  <c r="F282" i="13"/>
  <c r="D282" i="13"/>
  <c r="C282" i="13"/>
  <c r="B282" i="13"/>
  <c r="J281" i="13"/>
  <c r="D281" i="13"/>
  <c r="C281" i="13"/>
  <c r="B281" i="13"/>
  <c r="J280" i="13"/>
  <c r="F280" i="13"/>
  <c r="D280" i="13"/>
  <c r="C280" i="13"/>
  <c r="B280" i="13"/>
  <c r="J279" i="13"/>
  <c r="D279" i="13"/>
  <c r="C279" i="13"/>
  <c r="B279" i="13"/>
  <c r="J278" i="13"/>
  <c r="F278" i="13"/>
  <c r="D278" i="13"/>
  <c r="C278" i="13"/>
  <c r="B278" i="13"/>
  <c r="J277" i="13"/>
  <c r="D277" i="13"/>
  <c r="C277" i="13"/>
  <c r="B277" i="13"/>
  <c r="J276" i="13"/>
  <c r="F276" i="13"/>
  <c r="D276" i="13"/>
  <c r="C276" i="13"/>
  <c r="B276" i="13"/>
  <c r="J275" i="13"/>
  <c r="D275" i="13"/>
  <c r="C275" i="13"/>
  <c r="B275" i="13"/>
  <c r="J274" i="13"/>
  <c r="F274" i="13"/>
  <c r="D274" i="13"/>
  <c r="C274" i="13"/>
  <c r="B274" i="13"/>
  <c r="J273" i="13"/>
  <c r="D273" i="13"/>
  <c r="C273" i="13"/>
  <c r="B273" i="13"/>
  <c r="J272" i="13"/>
  <c r="F272" i="13"/>
  <c r="D272" i="13"/>
  <c r="C272" i="13"/>
  <c r="B272" i="13"/>
  <c r="J271" i="13"/>
  <c r="D271" i="13"/>
  <c r="C271" i="13"/>
  <c r="B271" i="13"/>
  <c r="J270" i="13"/>
  <c r="F270" i="13"/>
  <c r="D270" i="13"/>
  <c r="C270" i="13"/>
  <c r="B270" i="13"/>
  <c r="J269" i="13"/>
  <c r="D269" i="13"/>
  <c r="C269" i="13"/>
  <c r="B269" i="13"/>
  <c r="J268" i="13"/>
  <c r="F268" i="13"/>
  <c r="D268" i="13"/>
  <c r="C268" i="13"/>
  <c r="B268" i="13"/>
  <c r="J267" i="13"/>
  <c r="D267" i="13"/>
  <c r="C267" i="13"/>
  <c r="B267" i="13"/>
  <c r="J266" i="13"/>
  <c r="F266" i="13"/>
  <c r="D266" i="13"/>
  <c r="C266" i="13"/>
  <c r="B266" i="13"/>
  <c r="J265" i="13"/>
  <c r="D265" i="13"/>
  <c r="C265" i="13"/>
  <c r="B265" i="13"/>
  <c r="J264" i="13"/>
  <c r="F264" i="13"/>
  <c r="D264" i="13"/>
  <c r="C264" i="13"/>
  <c r="B264" i="13"/>
  <c r="J263" i="13"/>
  <c r="D263" i="13"/>
  <c r="C263" i="13"/>
  <c r="B263" i="13"/>
  <c r="J262" i="13"/>
  <c r="F262" i="13"/>
  <c r="D262" i="13"/>
  <c r="C262" i="13"/>
  <c r="B262" i="13"/>
  <c r="J261" i="13"/>
  <c r="D261" i="13"/>
  <c r="C261" i="13"/>
  <c r="B261" i="13"/>
  <c r="J260" i="13"/>
  <c r="F260" i="13"/>
  <c r="D260" i="13"/>
  <c r="C260" i="13"/>
  <c r="B260" i="13"/>
  <c r="J259" i="13"/>
  <c r="D259" i="13"/>
  <c r="C259" i="13"/>
  <c r="B259" i="13"/>
  <c r="J258" i="13"/>
  <c r="F258" i="13"/>
  <c r="D258" i="13"/>
  <c r="C258" i="13"/>
  <c r="B258" i="13"/>
  <c r="J257" i="13"/>
  <c r="D257" i="13"/>
  <c r="C257" i="13"/>
  <c r="B257" i="13"/>
  <c r="J256" i="13"/>
  <c r="F256" i="13"/>
  <c r="D256" i="13"/>
  <c r="C256" i="13"/>
  <c r="B256" i="13"/>
  <c r="J255" i="13"/>
  <c r="D255" i="13"/>
  <c r="C255" i="13"/>
  <c r="B255" i="13"/>
  <c r="J254" i="13"/>
  <c r="F254" i="13"/>
  <c r="D254" i="13"/>
  <c r="C254" i="13"/>
  <c r="B254" i="13"/>
  <c r="J253" i="13"/>
  <c r="D253" i="13"/>
  <c r="C253" i="13"/>
  <c r="B253" i="13"/>
  <c r="J252" i="13"/>
  <c r="F252" i="13"/>
  <c r="D252" i="13"/>
  <c r="C252" i="13"/>
  <c r="B252" i="13"/>
  <c r="J251" i="13"/>
  <c r="D251" i="13"/>
  <c r="C251" i="13"/>
  <c r="B251" i="13"/>
  <c r="J250" i="13"/>
  <c r="F250" i="13"/>
  <c r="D250" i="13"/>
  <c r="C250" i="13"/>
  <c r="B250" i="13"/>
  <c r="J249" i="13"/>
  <c r="D249" i="13"/>
  <c r="C249" i="13"/>
  <c r="B249" i="13"/>
  <c r="J248" i="13"/>
  <c r="F248" i="13"/>
  <c r="D248" i="13"/>
  <c r="C248" i="13"/>
  <c r="B248" i="13"/>
  <c r="J247" i="13"/>
  <c r="D247" i="13"/>
  <c r="C247" i="13"/>
  <c r="B247" i="13"/>
  <c r="J246" i="13"/>
  <c r="F246" i="13"/>
  <c r="D246" i="13"/>
  <c r="C246" i="13"/>
  <c r="B246" i="13"/>
  <c r="J245" i="13"/>
  <c r="D245" i="13"/>
  <c r="C245" i="13"/>
  <c r="B245" i="13"/>
  <c r="J244" i="13"/>
  <c r="F244" i="13"/>
  <c r="D244" i="13"/>
  <c r="C244" i="13"/>
  <c r="B244" i="13"/>
  <c r="J243" i="13"/>
  <c r="D243" i="13"/>
  <c r="C243" i="13"/>
  <c r="B243" i="13"/>
  <c r="J242" i="13"/>
  <c r="F242" i="13"/>
  <c r="D242" i="13"/>
  <c r="C242" i="13"/>
  <c r="B242" i="13"/>
  <c r="J241" i="13"/>
  <c r="D241" i="13"/>
  <c r="C241" i="13"/>
  <c r="B241" i="13"/>
  <c r="J240" i="13"/>
  <c r="F240" i="13"/>
  <c r="D240" i="13"/>
  <c r="C240" i="13"/>
  <c r="B240" i="13"/>
  <c r="J239" i="13"/>
  <c r="D239" i="13"/>
  <c r="C239" i="13"/>
  <c r="B239" i="13"/>
  <c r="J238" i="13"/>
  <c r="F238" i="13"/>
  <c r="D238" i="13"/>
  <c r="C238" i="13"/>
  <c r="B238" i="13"/>
  <c r="J237" i="13"/>
  <c r="D237" i="13"/>
  <c r="C237" i="13"/>
  <c r="B237" i="13"/>
  <c r="J236" i="13"/>
  <c r="F236" i="13"/>
  <c r="D236" i="13"/>
  <c r="C236" i="13"/>
  <c r="B236" i="13"/>
  <c r="J235" i="13"/>
  <c r="D235" i="13"/>
  <c r="C235" i="13"/>
  <c r="B235" i="13"/>
  <c r="J234" i="13"/>
  <c r="F234" i="13"/>
  <c r="D234" i="13"/>
  <c r="C234" i="13"/>
  <c r="B234" i="13"/>
  <c r="J233" i="13"/>
  <c r="D233" i="13"/>
  <c r="C233" i="13"/>
  <c r="B233" i="13"/>
  <c r="J232" i="13"/>
  <c r="F232" i="13"/>
  <c r="D232" i="13"/>
  <c r="C232" i="13"/>
  <c r="B232" i="13"/>
  <c r="J231" i="13"/>
  <c r="D231" i="13"/>
  <c r="C231" i="13"/>
  <c r="B231" i="13"/>
  <c r="J230" i="13"/>
  <c r="F230" i="13"/>
  <c r="D230" i="13"/>
  <c r="C230" i="13"/>
  <c r="B230" i="13"/>
  <c r="J229" i="13"/>
  <c r="D229" i="13"/>
  <c r="C229" i="13"/>
  <c r="B229" i="13"/>
  <c r="J228" i="13"/>
  <c r="F228" i="13"/>
  <c r="D228" i="13"/>
  <c r="C228" i="13"/>
  <c r="B228" i="13"/>
  <c r="J227" i="13"/>
  <c r="D227" i="13"/>
  <c r="C227" i="13"/>
  <c r="B227" i="13"/>
  <c r="J226" i="13"/>
  <c r="F226" i="13"/>
  <c r="D226" i="13"/>
  <c r="C226" i="13"/>
  <c r="B226" i="13"/>
  <c r="J225" i="13"/>
  <c r="D225" i="13"/>
  <c r="C225" i="13"/>
  <c r="B225" i="13"/>
  <c r="J224" i="13"/>
  <c r="F224" i="13"/>
  <c r="D224" i="13"/>
  <c r="C224" i="13"/>
  <c r="B224" i="13"/>
  <c r="J223" i="13"/>
  <c r="D223" i="13"/>
  <c r="C223" i="13"/>
  <c r="B223" i="13"/>
  <c r="J222" i="13"/>
  <c r="F222" i="13"/>
  <c r="D222" i="13"/>
  <c r="C222" i="13"/>
  <c r="B222" i="13"/>
  <c r="J221" i="13"/>
  <c r="D221" i="13"/>
  <c r="C221" i="13"/>
  <c r="B221" i="13"/>
  <c r="J220" i="13"/>
  <c r="F220" i="13"/>
  <c r="D220" i="13"/>
  <c r="C220" i="13"/>
  <c r="B220" i="13"/>
  <c r="J219" i="13"/>
  <c r="D219" i="13"/>
  <c r="C219" i="13"/>
  <c r="B219" i="13"/>
  <c r="J218" i="13"/>
  <c r="F218" i="13"/>
  <c r="D218" i="13"/>
  <c r="C218" i="13"/>
  <c r="B218" i="13"/>
  <c r="J217" i="13"/>
  <c r="D217" i="13"/>
  <c r="C217" i="13"/>
  <c r="B217" i="13"/>
  <c r="J216" i="13"/>
  <c r="F216" i="13"/>
  <c r="D216" i="13"/>
  <c r="C216" i="13"/>
  <c r="B216" i="13"/>
  <c r="J215" i="13"/>
  <c r="D215" i="13"/>
  <c r="C215" i="13"/>
  <c r="B215" i="13"/>
  <c r="J214" i="13"/>
  <c r="F214" i="13"/>
  <c r="D214" i="13"/>
  <c r="C214" i="13"/>
  <c r="B214" i="13"/>
  <c r="J213" i="13"/>
  <c r="D213" i="13"/>
  <c r="C213" i="13"/>
  <c r="B213" i="13"/>
  <c r="J212" i="13"/>
  <c r="F212" i="13"/>
  <c r="D212" i="13"/>
  <c r="C212" i="13"/>
  <c r="B212" i="13"/>
  <c r="J211" i="13"/>
  <c r="D211" i="13"/>
  <c r="C211" i="13"/>
  <c r="B211" i="13"/>
  <c r="J210" i="13"/>
  <c r="F210" i="13"/>
  <c r="D210" i="13"/>
  <c r="C210" i="13"/>
  <c r="B210" i="13"/>
  <c r="J209" i="13"/>
  <c r="D209" i="13"/>
  <c r="C209" i="13"/>
  <c r="B209" i="13"/>
  <c r="J208" i="13"/>
  <c r="F208" i="13"/>
  <c r="D208" i="13"/>
  <c r="C208" i="13"/>
  <c r="B208" i="13"/>
  <c r="J207" i="13"/>
  <c r="D207" i="13"/>
  <c r="C207" i="13"/>
  <c r="B207" i="13"/>
  <c r="J206" i="13"/>
  <c r="F206" i="13"/>
  <c r="D206" i="13"/>
  <c r="C206" i="13"/>
  <c r="B206" i="13"/>
  <c r="J205" i="13"/>
  <c r="D205" i="13"/>
  <c r="C205" i="13"/>
  <c r="B205" i="13"/>
  <c r="J204" i="13"/>
  <c r="F204" i="13"/>
  <c r="D204" i="13"/>
  <c r="C204" i="13"/>
  <c r="B204" i="13"/>
  <c r="J203" i="13"/>
  <c r="D203" i="13"/>
  <c r="C203" i="13"/>
  <c r="B203" i="13"/>
  <c r="J202" i="13"/>
  <c r="F202" i="13"/>
  <c r="D202" i="13"/>
  <c r="C202" i="13"/>
  <c r="B202" i="13"/>
  <c r="J201" i="13"/>
  <c r="D201" i="13"/>
  <c r="C201" i="13"/>
  <c r="B201" i="13"/>
  <c r="J200" i="13"/>
  <c r="F200" i="13"/>
  <c r="D200" i="13"/>
  <c r="C200" i="13"/>
  <c r="B200" i="13"/>
  <c r="J199" i="13"/>
  <c r="D199" i="13"/>
  <c r="C199" i="13"/>
  <c r="B199" i="13"/>
  <c r="J198" i="13"/>
  <c r="F198" i="13"/>
  <c r="D198" i="13"/>
  <c r="C198" i="13"/>
  <c r="B198" i="13"/>
  <c r="J197" i="13"/>
  <c r="D197" i="13"/>
  <c r="C197" i="13"/>
  <c r="B197" i="13"/>
  <c r="J196" i="13"/>
  <c r="F196" i="13"/>
  <c r="D196" i="13"/>
  <c r="C196" i="13"/>
  <c r="B196" i="13"/>
  <c r="J195" i="13"/>
  <c r="D195" i="13"/>
  <c r="C195" i="13"/>
  <c r="B195" i="13"/>
  <c r="J194" i="13"/>
  <c r="F194" i="13"/>
  <c r="D194" i="13"/>
  <c r="C194" i="13"/>
  <c r="B194" i="13"/>
  <c r="J193" i="13"/>
  <c r="D193" i="13"/>
  <c r="C193" i="13"/>
  <c r="B193" i="13"/>
  <c r="J192" i="13"/>
  <c r="F192" i="13"/>
  <c r="D192" i="13"/>
  <c r="C192" i="13"/>
  <c r="B192" i="13"/>
  <c r="J191" i="13"/>
  <c r="D191" i="13"/>
  <c r="C191" i="13"/>
  <c r="B191" i="13"/>
  <c r="J190" i="13"/>
  <c r="F190" i="13"/>
  <c r="D190" i="13"/>
  <c r="C190" i="13"/>
  <c r="B190" i="13"/>
  <c r="J189" i="13"/>
  <c r="D189" i="13"/>
  <c r="C189" i="13"/>
  <c r="B189" i="13"/>
  <c r="J188" i="13"/>
  <c r="F188" i="13"/>
  <c r="D188" i="13"/>
  <c r="C188" i="13"/>
  <c r="B188" i="13"/>
  <c r="J187" i="13"/>
  <c r="D187" i="13"/>
  <c r="C187" i="13"/>
  <c r="B187" i="13"/>
  <c r="J186" i="13"/>
  <c r="F186" i="13"/>
  <c r="D186" i="13"/>
  <c r="C186" i="13"/>
  <c r="B186" i="13"/>
  <c r="J185" i="13"/>
  <c r="D185" i="13"/>
  <c r="C185" i="13"/>
  <c r="B185" i="13"/>
  <c r="J184" i="13"/>
  <c r="F184" i="13"/>
  <c r="D184" i="13"/>
  <c r="C184" i="13"/>
  <c r="B184" i="13"/>
  <c r="J183" i="13"/>
  <c r="D183" i="13"/>
  <c r="C183" i="13"/>
  <c r="B183" i="13"/>
  <c r="J182" i="13"/>
  <c r="F182" i="13"/>
  <c r="D182" i="13"/>
  <c r="C182" i="13"/>
  <c r="B182" i="13"/>
  <c r="J181" i="13"/>
  <c r="D181" i="13"/>
  <c r="C181" i="13"/>
  <c r="B181" i="13"/>
  <c r="J180" i="13"/>
  <c r="F180" i="13"/>
  <c r="D180" i="13"/>
  <c r="C180" i="13"/>
  <c r="B180" i="13"/>
  <c r="J179" i="13"/>
  <c r="D179" i="13"/>
  <c r="C179" i="13"/>
  <c r="B179" i="13"/>
  <c r="J178" i="13"/>
  <c r="F178" i="13"/>
  <c r="D178" i="13"/>
  <c r="C178" i="13"/>
  <c r="B178" i="13"/>
  <c r="J177" i="13"/>
  <c r="D177" i="13"/>
  <c r="C177" i="13"/>
  <c r="B177" i="13"/>
  <c r="J176" i="13"/>
  <c r="F176" i="13"/>
  <c r="D176" i="13"/>
  <c r="C176" i="13"/>
  <c r="B176" i="13"/>
  <c r="J175" i="13"/>
  <c r="D175" i="13"/>
  <c r="C175" i="13"/>
  <c r="B175" i="13"/>
  <c r="J174" i="13"/>
  <c r="F174" i="13"/>
  <c r="D174" i="13"/>
  <c r="C174" i="13"/>
  <c r="B174" i="13"/>
  <c r="J173" i="13"/>
  <c r="D173" i="13"/>
  <c r="C173" i="13"/>
  <c r="B173" i="13"/>
  <c r="J172" i="13"/>
  <c r="F172" i="13"/>
  <c r="D172" i="13"/>
  <c r="C172" i="13"/>
  <c r="B172" i="13"/>
  <c r="J171" i="13"/>
  <c r="D171" i="13"/>
  <c r="C171" i="13"/>
  <c r="B171" i="13"/>
  <c r="J170" i="13"/>
  <c r="F170" i="13"/>
  <c r="D170" i="13"/>
  <c r="C170" i="13"/>
  <c r="B170" i="13"/>
  <c r="J169" i="13"/>
  <c r="D169" i="13"/>
  <c r="C169" i="13"/>
  <c r="B169" i="13"/>
  <c r="J168" i="13"/>
  <c r="F168" i="13"/>
  <c r="D168" i="13"/>
  <c r="C168" i="13"/>
  <c r="B168" i="13"/>
  <c r="J167" i="13"/>
  <c r="D167" i="13"/>
  <c r="C167" i="13"/>
  <c r="B167" i="13"/>
  <c r="J166" i="13"/>
  <c r="F166" i="13"/>
  <c r="D166" i="13"/>
  <c r="C166" i="13"/>
  <c r="B166" i="13"/>
  <c r="J165" i="13"/>
  <c r="D165" i="13"/>
  <c r="C165" i="13"/>
  <c r="B165" i="13"/>
  <c r="J164" i="13"/>
  <c r="F164" i="13"/>
  <c r="D164" i="13"/>
  <c r="C164" i="13"/>
  <c r="B164" i="13"/>
  <c r="J163" i="13"/>
  <c r="D163" i="13"/>
  <c r="C163" i="13"/>
  <c r="B163" i="13"/>
  <c r="J162" i="13"/>
  <c r="F162" i="13"/>
  <c r="D162" i="13"/>
  <c r="C162" i="13"/>
  <c r="B162" i="13"/>
  <c r="J161" i="13"/>
  <c r="D161" i="13"/>
  <c r="C161" i="13"/>
  <c r="B161" i="13"/>
  <c r="J160" i="13"/>
  <c r="F160" i="13"/>
  <c r="D160" i="13"/>
  <c r="C160" i="13"/>
  <c r="B160" i="13"/>
  <c r="J159" i="13"/>
  <c r="D159" i="13"/>
  <c r="C159" i="13"/>
  <c r="B159" i="13"/>
  <c r="J158" i="13"/>
  <c r="F158" i="13"/>
  <c r="D158" i="13"/>
  <c r="C158" i="13"/>
  <c r="B158" i="13"/>
  <c r="J157" i="13"/>
  <c r="D157" i="13"/>
  <c r="C157" i="13"/>
  <c r="B157" i="13"/>
  <c r="J156" i="13"/>
  <c r="F156" i="13"/>
  <c r="D156" i="13"/>
  <c r="C156" i="13"/>
  <c r="B156" i="13"/>
  <c r="J155" i="13"/>
  <c r="D155" i="13"/>
  <c r="C155" i="13"/>
  <c r="B155" i="13"/>
  <c r="J154" i="13"/>
  <c r="F154" i="13"/>
  <c r="D154" i="13"/>
  <c r="C154" i="13"/>
  <c r="B154" i="13"/>
  <c r="J153" i="13"/>
  <c r="D153" i="13"/>
  <c r="C153" i="13"/>
  <c r="B153" i="13"/>
  <c r="J152" i="13"/>
  <c r="F152" i="13"/>
  <c r="D152" i="13"/>
  <c r="C152" i="13"/>
  <c r="B152" i="13"/>
  <c r="J151" i="13"/>
  <c r="D151" i="13"/>
  <c r="C151" i="13"/>
  <c r="B151" i="13"/>
  <c r="J150" i="13"/>
  <c r="F150" i="13"/>
  <c r="D150" i="13"/>
  <c r="C150" i="13"/>
  <c r="B150" i="13"/>
  <c r="J149" i="13"/>
  <c r="D149" i="13"/>
  <c r="C149" i="13"/>
  <c r="B149" i="13"/>
  <c r="J148" i="13"/>
  <c r="F148" i="13"/>
  <c r="D148" i="13"/>
  <c r="C148" i="13"/>
  <c r="B148" i="13"/>
  <c r="J147" i="13"/>
  <c r="D147" i="13"/>
  <c r="C147" i="13"/>
  <c r="B147" i="13"/>
  <c r="J146" i="13"/>
  <c r="F146" i="13"/>
  <c r="D146" i="13"/>
  <c r="C146" i="13"/>
  <c r="B146" i="13"/>
  <c r="J145" i="13"/>
  <c r="D145" i="13"/>
  <c r="C145" i="13"/>
  <c r="B145" i="13"/>
  <c r="J144" i="13"/>
  <c r="F144" i="13"/>
  <c r="D144" i="13"/>
  <c r="C144" i="13"/>
  <c r="B144" i="13"/>
  <c r="J143" i="13"/>
  <c r="D143" i="13"/>
  <c r="C143" i="13"/>
  <c r="B143" i="13"/>
  <c r="J142" i="13"/>
  <c r="F142" i="13"/>
  <c r="D142" i="13"/>
  <c r="C142" i="13"/>
  <c r="B142" i="13"/>
  <c r="J141" i="13"/>
  <c r="D141" i="13"/>
  <c r="C141" i="13"/>
  <c r="B141" i="13"/>
  <c r="J140" i="13"/>
  <c r="F140" i="13"/>
  <c r="D140" i="13"/>
  <c r="C140" i="13"/>
  <c r="B140" i="13"/>
  <c r="J139" i="13"/>
  <c r="D139" i="13"/>
  <c r="C139" i="13"/>
  <c r="B139" i="13"/>
  <c r="J138" i="13"/>
  <c r="F138" i="13"/>
  <c r="D138" i="13"/>
  <c r="C138" i="13"/>
  <c r="B138" i="13"/>
  <c r="J137" i="13"/>
  <c r="D137" i="13"/>
  <c r="C137" i="13"/>
  <c r="B137" i="13"/>
  <c r="J136" i="13"/>
  <c r="F136" i="13"/>
  <c r="D136" i="13"/>
  <c r="C136" i="13"/>
  <c r="B136" i="13"/>
  <c r="J135" i="13"/>
  <c r="D135" i="13"/>
  <c r="C135" i="13"/>
  <c r="B135" i="13"/>
  <c r="J134" i="13"/>
  <c r="F134" i="13"/>
  <c r="D134" i="13"/>
  <c r="C134" i="13"/>
  <c r="B134" i="13"/>
  <c r="J133" i="13"/>
  <c r="D133" i="13"/>
  <c r="C133" i="13"/>
  <c r="B133" i="13"/>
  <c r="J132" i="13"/>
  <c r="F132" i="13"/>
  <c r="D132" i="13"/>
  <c r="C132" i="13"/>
  <c r="B132" i="13"/>
  <c r="J131" i="13"/>
  <c r="D131" i="13"/>
  <c r="C131" i="13"/>
  <c r="B131" i="13"/>
  <c r="J130" i="13"/>
  <c r="F130" i="13"/>
  <c r="D130" i="13"/>
  <c r="C130" i="13"/>
  <c r="B130" i="13"/>
  <c r="J129" i="13"/>
  <c r="D129" i="13"/>
  <c r="C129" i="13"/>
  <c r="B129" i="13"/>
  <c r="J128" i="13"/>
  <c r="F128" i="13"/>
  <c r="D128" i="13"/>
  <c r="C128" i="13"/>
  <c r="B128" i="13"/>
  <c r="J127" i="13"/>
  <c r="D127" i="13"/>
  <c r="C127" i="13"/>
  <c r="B127" i="13"/>
  <c r="J126" i="13"/>
  <c r="F126" i="13"/>
  <c r="D126" i="13"/>
  <c r="C126" i="13"/>
  <c r="B126" i="13"/>
  <c r="J125" i="13"/>
  <c r="D125" i="13"/>
  <c r="C125" i="13"/>
  <c r="B125" i="13"/>
  <c r="J124" i="13"/>
  <c r="F124" i="13"/>
  <c r="D124" i="13"/>
  <c r="C124" i="13"/>
  <c r="B124" i="13"/>
  <c r="J123" i="13"/>
  <c r="D123" i="13"/>
  <c r="C123" i="13"/>
  <c r="B123" i="13"/>
  <c r="J122" i="13"/>
  <c r="F122" i="13"/>
  <c r="D122" i="13"/>
  <c r="C122" i="13"/>
  <c r="B122" i="13"/>
  <c r="J121" i="13"/>
  <c r="D121" i="13"/>
  <c r="C121" i="13"/>
  <c r="B121" i="13"/>
  <c r="J120" i="13"/>
  <c r="F120" i="13"/>
  <c r="D120" i="13"/>
  <c r="C120" i="13"/>
  <c r="B120" i="13"/>
  <c r="J119" i="13"/>
  <c r="D119" i="13"/>
  <c r="C119" i="13"/>
  <c r="B119" i="13"/>
  <c r="J118" i="13"/>
  <c r="F118" i="13"/>
  <c r="D118" i="13"/>
  <c r="C118" i="13"/>
  <c r="B118" i="13"/>
  <c r="J117" i="13"/>
  <c r="D117" i="13"/>
  <c r="C117" i="13"/>
  <c r="B117" i="13"/>
  <c r="J116" i="13"/>
  <c r="F116" i="13"/>
  <c r="D116" i="13"/>
  <c r="C116" i="13"/>
  <c r="B116" i="13"/>
  <c r="J115" i="13"/>
  <c r="D115" i="13"/>
  <c r="C115" i="13"/>
  <c r="B115" i="13"/>
  <c r="J114" i="13"/>
  <c r="F114" i="13"/>
  <c r="D114" i="13"/>
  <c r="C114" i="13"/>
  <c r="B114" i="13"/>
  <c r="J113" i="13"/>
  <c r="D113" i="13"/>
  <c r="C113" i="13"/>
  <c r="B113" i="13"/>
  <c r="J112" i="13"/>
  <c r="F112" i="13"/>
  <c r="D112" i="13"/>
  <c r="C112" i="13"/>
  <c r="B112" i="13"/>
  <c r="J111" i="13"/>
  <c r="D111" i="13"/>
  <c r="C111" i="13"/>
  <c r="B111" i="13"/>
  <c r="J110" i="13"/>
  <c r="F110" i="13"/>
  <c r="D110" i="13"/>
  <c r="C110" i="13"/>
  <c r="B110" i="13"/>
  <c r="J109" i="13"/>
  <c r="D109" i="13"/>
  <c r="C109" i="13"/>
  <c r="B109" i="13"/>
  <c r="J108" i="13"/>
  <c r="F108" i="13"/>
  <c r="D108" i="13"/>
  <c r="C108" i="13"/>
  <c r="B108" i="13"/>
  <c r="J107" i="13"/>
  <c r="D107" i="13"/>
  <c r="C107" i="13"/>
  <c r="B107" i="13"/>
  <c r="J106" i="13"/>
  <c r="F106" i="13"/>
  <c r="D106" i="13"/>
  <c r="C106" i="13"/>
  <c r="B106" i="13"/>
  <c r="J105" i="13"/>
  <c r="D105" i="13"/>
  <c r="C105" i="13"/>
  <c r="B105" i="13"/>
  <c r="J104" i="13"/>
  <c r="F104" i="13"/>
  <c r="D104" i="13"/>
  <c r="C104" i="13"/>
  <c r="B104" i="13"/>
  <c r="J103" i="13"/>
  <c r="D103" i="13"/>
  <c r="C103" i="13"/>
  <c r="B103" i="13"/>
  <c r="J102" i="13"/>
  <c r="F102" i="13"/>
  <c r="D102" i="13"/>
  <c r="C102" i="13"/>
  <c r="B102" i="13"/>
  <c r="J101" i="13"/>
  <c r="D101" i="13"/>
  <c r="C101" i="13"/>
  <c r="B101" i="13"/>
  <c r="J100" i="13"/>
  <c r="F100" i="13"/>
  <c r="D100" i="13"/>
  <c r="C100" i="13"/>
  <c r="B100" i="13"/>
  <c r="J99" i="13"/>
  <c r="D99" i="13"/>
  <c r="C99" i="13"/>
  <c r="B99" i="13"/>
  <c r="J98" i="13"/>
  <c r="F98" i="13"/>
  <c r="D98" i="13"/>
  <c r="C98" i="13"/>
  <c r="B98" i="13"/>
  <c r="J97" i="13"/>
  <c r="D97" i="13"/>
  <c r="C97" i="13"/>
  <c r="B97" i="13"/>
  <c r="J96" i="13"/>
  <c r="F96" i="13"/>
  <c r="D96" i="13"/>
  <c r="C96" i="13"/>
  <c r="B96" i="13"/>
  <c r="J95" i="13"/>
  <c r="D95" i="13"/>
  <c r="C95" i="13"/>
  <c r="B95" i="13"/>
  <c r="J94" i="13"/>
  <c r="F94" i="13"/>
  <c r="D94" i="13"/>
  <c r="C94" i="13"/>
  <c r="B94" i="13"/>
  <c r="J93" i="13"/>
  <c r="D93" i="13"/>
  <c r="C93" i="13"/>
  <c r="B93" i="13"/>
  <c r="J92" i="13"/>
  <c r="F92" i="13"/>
  <c r="D92" i="13"/>
  <c r="C92" i="13"/>
  <c r="B92" i="13"/>
  <c r="J91" i="13"/>
  <c r="D91" i="13"/>
  <c r="C91" i="13"/>
  <c r="B91" i="13"/>
  <c r="J90" i="13"/>
  <c r="F90" i="13"/>
  <c r="D90" i="13"/>
  <c r="C90" i="13"/>
  <c r="B90" i="13"/>
  <c r="J89" i="13"/>
  <c r="D89" i="13"/>
  <c r="C89" i="13"/>
  <c r="B89" i="13"/>
  <c r="J88" i="13"/>
  <c r="F88" i="13"/>
  <c r="D88" i="13"/>
  <c r="C88" i="13"/>
  <c r="B88" i="13"/>
  <c r="J87" i="13"/>
  <c r="D87" i="13"/>
  <c r="C87" i="13"/>
  <c r="B87" i="13"/>
  <c r="J86" i="13"/>
  <c r="F86" i="13"/>
  <c r="D86" i="13"/>
  <c r="C86" i="13"/>
  <c r="B86" i="13"/>
  <c r="J85" i="13"/>
  <c r="D85" i="13"/>
  <c r="C85" i="13"/>
  <c r="B85" i="13"/>
  <c r="J84" i="13"/>
  <c r="F84" i="13"/>
  <c r="D84" i="13"/>
  <c r="C84" i="13"/>
  <c r="B84" i="13"/>
  <c r="J83" i="13"/>
  <c r="D83" i="13"/>
  <c r="C83" i="13"/>
  <c r="B83" i="13"/>
  <c r="J82" i="13"/>
  <c r="F82" i="13"/>
  <c r="D82" i="13"/>
  <c r="C82" i="13"/>
  <c r="B82" i="13"/>
  <c r="J81" i="13"/>
  <c r="D81" i="13"/>
  <c r="C81" i="13"/>
  <c r="B81" i="13"/>
  <c r="J80" i="13"/>
  <c r="F80" i="13"/>
  <c r="D80" i="13"/>
  <c r="C80" i="13"/>
  <c r="B80" i="13"/>
  <c r="J79" i="13"/>
  <c r="D79" i="13"/>
  <c r="C79" i="13"/>
  <c r="B79" i="13"/>
  <c r="J78" i="13"/>
  <c r="F78" i="13"/>
  <c r="D78" i="13"/>
  <c r="C78" i="13"/>
  <c r="B78" i="13"/>
  <c r="J77" i="13"/>
  <c r="D77" i="13"/>
  <c r="C77" i="13"/>
  <c r="B77" i="13"/>
  <c r="J76" i="13"/>
  <c r="F76" i="13"/>
  <c r="D76" i="13"/>
  <c r="C76" i="13"/>
  <c r="B76" i="13"/>
  <c r="J75" i="13"/>
  <c r="D75" i="13"/>
  <c r="C75" i="13"/>
  <c r="B75" i="13"/>
  <c r="J74" i="13"/>
  <c r="F74" i="13"/>
  <c r="D74" i="13"/>
  <c r="C74" i="13"/>
  <c r="B74" i="13"/>
  <c r="J73" i="13"/>
  <c r="D73" i="13"/>
  <c r="C73" i="13"/>
  <c r="B73" i="13"/>
  <c r="J72" i="13"/>
  <c r="F72" i="13"/>
  <c r="D72" i="13"/>
  <c r="C72" i="13"/>
  <c r="B72" i="13"/>
  <c r="J71" i="13"/>
  <c r="D71" i="13"/>
  <c r="C71" i="13"/>
  <c r="B71" i="13"/>
  <c r="J70" i="13"/>
  <c r="F70" i="13"/>
  <c r="D70" i="13"/>
  <c r="C70" i="13"/>
  <c r="B70" i="13"/>
  <c r="J69" i="13"/>
  <c r="D69" i="13"/>
  <c r="C69" i="13"/>
  <c r="B69" i="13"/>
  <c r="J68" i="13"/>
  <c r="F68" i="13"/>
  <c r="D68" i="13"/>
  <c r="C68" i="13"/>
  <c r="B68" i="13"/>
  <c r="J67" i="13"/>
  <c r="D67" i="13"/>
  <c r="C67" i="13"/>
  <c r="B67" i="13"/>
  <c r="J66" i="13"/>
  <c r="F66" i="13"/>
  <c r="D66" i="13"/>
  <c r="C66" i="13"/>
  <c r="B66" i="13"/>
  <c r="J65" i="13"/>
  <c r="D65" i="13"/>
  <c r="C65" i="13"/>
  <c r="B65" i="13"/>
  <c r="J64" i="13"/>
  <c r="F64" i="13"/>
  <c r="D64" i="13"/>
  <c r="C64" i="13"/>
  <c r="B64" i="13"/>
  <c r="J63" i="13"/>
  <c r="D63" i="13"/>
  <c r="C63" i="13"/>
  <c r="B63" i="13"/>
  <c r="J62" i="13"/>
  <c r="F62" i="13"/>
  <c r="D62" i="13"/>
  <c r="C62" i="13"/>
  <c r="B62" i="13"/>
  <c r="J61" i="13"/>
  <c r="D61" i="13"/>
  <c r="C61" i="13"/>
  <c r="B61" i="13"/>
  <c r="J60" i="13"/>
  <c r="F60" i="13"/>
  <c r="D60" i="13"/>
  <c r="C60" i="13"/>
  <c r="B60" i="13"/>
  <c r="J59" i="13"/>
  <c r="D59" i="13"/>
  <c r="C59" i="13"/>
  <c r="B59" i="13"/>
  <c r="J58" i="13"/>
  <c r="D58" i="13"/>
  <c r="C58" i="13"/>
  <c r="B58" i="13"/>
  <c r="F58" i="13" s="1"/>
  <c r="J57" i="13"/>
  <c r="F57" i="13"/>
  <c r="D57" i="13"/>
  <c r="C57" i="13"/>
  <c r="B57" i="13"/>
  <c r="J56" i="13"/>
  <c r="D56" i="13"/>
  <c r="C56" i="13"/>
  <c r="B56" i="13"/>
  <c r="F56" i="13" s="1"/>
  <c r="J55" i="13"/>
  <c r="F55" i="13"/>
  <c r="D55" i="13"/>
  <c r="C55" i="13"/>
  <c r="B55" i="13"/>
  <c r="J54" i="13"/>
  <c r="D54" i="13"/>
  <c r="C54" i="13"/>
  <c r="B54" i="13"/>
  <c r="F54" i="13" s="1"/>
  <c r="J53" i="13"/>
  <c r="F53" i="13"/>
  <c r="D53" i="13"/>
  <c r="C53" i="13"/>
  <c r="B53" i="13"/>
  <c r="J52" i="13"/>
  <c r="D52" i="13"/>
  <c r="C52" i="13"/>
  <c r="B52" i="13"/>
  <c r="F52" i="13" s="1"/>
  <c r="J51" i="13"/>
  <c r="F51" i="13"/>
  <c r="D51" i="13"/>
  <c r="C51" i="13"/>
  <c r="B51" i="13"/>
  <c r="J50" i="13"/>
  <c r="D50" i="13"/>
  <c r="C50" i="13"/>
  <c r="B50" i="13"/>
  <c r="F50" i="13" s="1"/>
  <c r="J49" i="13"/>
  <c r="F49" i="13"/>
  <c r="D49" i="13"/>
  <c r="C49" i="13"/>
  <c r="B49" i="13"/>
  <c r="J48" i="13"/>
  <c r="D48" i="13"/>
  <c r="C48" i="13"/>
  <c r="B48" i="13"/>
  <c r="F48" i="13" s="1"/>
  <c r="J47" i="13"/>
  <c r="F47" i="13"/>
  <c r="D47" i="13"/>
  <c r="C47" i="13"/>
  <c r="B47" i="13"/>
  <c r="J46" i="13"/>
  <c r="D46" i="13"/>
  <c r="C46" i="13"/>
  <c r="B46" i="13"/>
  <c r="F46" i="13" s="1"/>
  <c r="J45" i="13"/>
  <c r="F45" i="13"/>
  <c r="D45" i="13"/>
  <c r="C45" i="13"/>
  <c r="B45" i="13"/>
  <c r="J44" i="13"/>
  <c r="D44" i="13"/>
  <c r="C44" i="13"/>
  <c r="B44" i="13"/>
  <c r="F44" i="13" s="1"/>
  <c r="J43" i="13"/>
  <c r="F43" i="13"/>
  <c r="D43" i="13"/>
  <c r="C43" i="13"/>
  <c r="B43" i="13"/>
  <c r="J42" i="13"/>
  <c r="D42" i="13"/>
  <c r="C42" i="13"/>
  <c r="B42" i="13"/>
  <c r="F42" i="13" s="1"/>
  <c r="J41" i="13"/>
  <c r="F41" i="13"/>
  <c r="D41" i="13"/>
  <c r="C41" i="13"/>
  <c r="B41" i="13"/>
  <c r="J40" i="13"/>
  <c r="D40" i="13"/>
  <c r="C40" i="13"/>
  <c r="B40" i="13"/>
  <c r="F40" i="13" s="1"/>
  <c r="J39" i="13"/>
  <c r="F39" i="13"/>
  <c r="D39" i="13"/>
  <c r="C39" i="13"/>
  <c r="B39" i="13"/>
  <c r="J38" i="13"/>
  <c r="D38" i="13"/>
  <c r="C38" i="13"/>
  <c r="B38" i="13"/>
  <c r="F38" i="13" s="1"/>
  <c r="J37" i="13"/>
  <c r="F37" i="13"/>
  <c r="D37" i="13"/>
  <c r="C37" i="13"/>
  <c r="B37" i="13"/>
  <c r="J36" i="13"/>
  <c r="D36" i="13"/>
  <c r="C36" i="13"/>
  <c r="B36" i="13"/>
  <c r="F36" i="13" s="1"/>
  <c r="J35" i="13"/>
  <c r="F35" i="13"/>
  <c r="D35" i="13"/>
  <c r="C35" i="13"/>
  <c r="B35" i="13"/>
  <c r="J34" i="13"/>
  <c r="D34" i="13"/>
  <c r="C34" i="13"/>
  <c r="B34" i="13"/>
  <c r="F34" i="13" s="1"/>
  <c r="J33" i="13"/>
  <c r="F33" i="13"/>
  <c r="D33" i="13"/>
  <c r="C33" i="13"/>
  <c r="B33" i="13"/>
  <c r="J32" i="13"/>
  <c r="D32" i="13"/>
  <c r="C32" i="13"/>
  <c r="B32" i="13"/>
  <c r="F32" i="13" s="1"/>
  <c r="J31" i="13"/>
  <c r="F31" i="13"/>
  <c r="D31" i="13"/>
  <c r="C31" i="13"/>
  <c r="B31" i="13"/>
  <c r="J30" i="13"/>
  <c r="D30" i="13"/>
  <c r="C30" i="13"/>
  <c r="B30" i="13"/>
  <c r="F30" i="13" s="1"/>
  <c r="J29" i="13"/>
  <c r="F29" i="13"/>
  <c r="D29" i="13"/>
  <c r="C29" i="13"/>
  <c r="B29" i="13"/>
  <c r="J28" i="13"/>
  <c r="D28" i="13"/>
  <c r="C28" i="13"/>
  <c r="B28" i="13"/>
  <c r="F28" i="13" s="1"/>
  <c r="J27" i="13"/>
  <c r="F27" i="13"/>
  <c r="D27" i="13"/>
  <c r="C27" i="13"/>
  <c r="B27" i="13"/>
  <c r="J26" i="13"/>
  <c r="D26" i="13"/>
  <c r="C26" i="13"/>
  <c r="B26" i="13"/>
  <c r="F26" i="13" s="1"/>
  <c r="J25" i="13"/>
  <c r="F25" i="13"/>
  <c r="D25" i="13"/>
  <c r="C25" i="13"/>
  <c r="B25" i="13"/>
  <c r="J24" i="13"/>
  <c r="D24" i="13"/>
  <c r="C24" i="13"/>
  <c r="B24" i="13"/>
  <c r="F24" i="13" s="1"/>
  <c r="J23" i="13"/>
  <c r="F23" i="13"/>
  <c r="D23" i="13"/>
  <c r="C23" i="13"/>
  <c r="B23" i="13"/>
  <c r="J22" i="13"/>
  <c r="D22" i="13"/>
  <c r="C22" i="13"/>
  <c r="B22" i="13"/>
  <c r="F22" i="13" s="1"/>
  <c r="J21" i="13"/>
  <c r="F21" i="13"/>
  <c r="D21" i="13"/>
  <c r="C21" i="13"/>
  <c r="B21" i="13"/>
  <c r="J20" i="13"/>
  <c r="D20" i="13"/>
  <c r="C20" i="13"/>
  <c r="B20" i="13"/>
  <c r="F20" i="13" s="1"/>
  <c r="J19" i="13"/>
  <c r="F19" i="13"/>
  <c r="D19" i="13"/>
  <c r="C19" i="13"/>
  <c r="B19" i="13"/>
  <c r="J18" i="13"/>
  <c r="D18" i="13"/>
  <c r="C18" i="13"/>
  <c r="B18" i="13"/>
  <c r="F18" i="13" s="1"/>
  <c r="J17" i="13"/>
  <c r="F17" i="13"/>
  <c r="D17" i="13"/>
  <c r="C17" i="13"/>
  <c r="B17" i="13"/>
  <c r="J16" i="13"/>
  <c r="D16" i="13"/>
  <c r="C16" i="13"/>
  <c r="B16" i="13"/>
  <c r="F16" i="13" s="1"/>
  <c r="J15" i="13"/>
  <c r="F15" i="13"/>
  <c r="D15" i="13"/>
  <c r="C15" i="13"/>
  <c r="B15" i="13"/>
  <c r="J14" i="13"/>
  <c r="D14" i="13"/>
  <c r="C14" i="13"/>
  <c r="B14" i="13"/>
  <c r="F14" i="13" s="1"/>
  <c r="J13" i="13"/>
  <c r="F13" i="13"/>
  <c r="D13" i="13"/>
  <c r="C13" i="13"/>
  <c r="B13" i="13"/>
  <c r="J12" i="13"/>
  <c r="D12" i="13"/>
  <c r="C12" i="13"/>
  <c r="B12" i="13"/>
  <c r="F12" i="13" s="1"/>
  <c r="J11" i="13"/>
  <c r="F11" i="13"/>
  <c r="D11" i="13"/>
  <c r="C11" i="13"/>
  <c r="B11" i="13"/>
  <c r="J10" i="13"/>
  <c r="D10" i="13"/>
  <c r="C10" i="13"/>
  <c r="B10" i="13"/>
  <c r="F10" i="13" s="1"/>
  <c r="J9" i="13"/>
  <c r="F9" i="13"/>
  <c r="D9" i="13"/>
  <c r="C9" i="13"/>
  <c r="B9" i="13"/>
  <c r="J8" i="13"/>
  <c r="D8" i="13"/>
  <c r="C8" i="13"/>
  <c r="B8" i="13"/>
  <c r="F8" i="13" s="1"/>
  <c r="J7" i="13"/>
  <c r="F7" i="13"/>
  <c r="D7" i="13"/>
  <c r="C7" i="13"/>
  <c r="B7" i="13"/>
  <c r="J6" i="13"/>
  <c r="E6" i="13"/>
  <c r="D6" i="13"/>
  <c r="C6" i="13"/>
  <c r="B6" i="13"/>
  <c r="J5" i="13"/>
  <c r="E5" i="13"/>
  <c r="D5" i="13"/>
  <c r="C5" i="13"/>
  <c r="B5" i="13"/>
  <c r="C3" i="13"/>
  <c r="D3" i="13" s="1"/>
  <c r="E3" i="13" s="1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B3" i="13"/>
  <c r="D480" i="12"/>
  <c r="C480" i="12"/>
  <c r="B480" i="12"/>
  <c r="D479" i="12"/>
  <c r="C479" i="12"/>
  <c r="B479" i="12"/>
  <c r="D478" i="12"/>
  <c r="C478" i="12"/>
  <c r="B478" i="12"/>
  <c r="D477" i="12"/>
  <c r="C477" i="12"/>
  <c r="B477" i="12"/>
  <c r="D476" i="12"/>
  <c r="C476" i="12"/>
  <c r="B476" i="12"/>
  <c r="D475" i="12"/>
  <c r="C475" i="12"/>
  <c r="B475" i="12"/>
  <c r="D474" i="12"/>
  <c r="C474" i="12"/>
  <c r="B474" i="12"/>
  <c r="D473" i="12"/>
  <c r="C473" i="12"/>
  <c r="B473" i="12"/>
  <c r="D472" i="12"/>
  <c r="C472" i="12"/>
  <c r="B472" i="12"/>
  <c r="D471" i="12"/>
  <c r="C471" i="12"/>
  <c r="B471" i="12"/>
  <c r="D470" i="12"/>
  <c r="C470" i="12"/>
  <c r="B470" i="12"/>
  <c r="D469" i="12"/>
  <c r="C469" i="12"/>
  <c r="B469" i="12"/>
  <c r="D468" i="12"/>
  <c r="C468" i="12"/>
  <c r="B468" i="12"/>
  <c r="D467" i="12"/>
  <c r="C467" i="12"/>
  <c r="B467" i="12"/>
  <c r="D466" i="12"/>
  <c r="C466" i="12"/>
  <c r="B466" i="12"/>
  <c r="D465" i="12"/>
  <c r="C465" i="12"/>
  <c r="B465" i="12"/>
  <c r="D464" i="12"/>
  <c r="C464" i="12"/>
  <c r="B464" i="12"/>
  <c r="D463" i="12"/>
  <c r="C463" i="12"/>
  <c r="B463" i="12"/>
  <c r="D462" i="12"/>
  <c r="C462" i="12"/>
  <c r="B462" i="12"/>
  <c r="D461" i="12"/>
  <c r="C461" i="12"/>
  <c r="B461" i="12"/>
  <c r="D460" i="12"/>
  <c r="C460" i="12"/>
  <c r="B460" i="12"/>
  <c r="D459" i="12"/>
  <c r="C459" i="12"/>
  <c r="B459" i="12"/>
  <c r="D458" i="12"/>
  <c r="C458" i="12"/>
  <c r="B458" i="12"/>
  <c r="D457" i="12"/>
  <c r="C457" i="12"/>
  <c r="B457" i="12"/>
  <c r="D456" i="12"/>
  <c r="C456" i="12"/>
  <c r="B456" i="12"/>
  <c r="D455" i="12"/>
  <c r="C455" i="12"/>
  <c r="B455" i="12"/>
  <c r="D454" i="12"/>
  <c r="C454" i="12"/>
  <c r="B454" i="12"/>
  <c r="D453" i="12"/>
  <c r="C453" i="12"/>
  <c r="B453" i="12"/>
  <c r="D452" i="12"/>
  <c r="C452" i="12"/>
  <c r="B452" i="12"/>
  <c r="D451" i="12"/>
  <c r="C451" i="12"/>
  <c r="B451" i="12"/>
  <c r="D450" i="12"/>
  <c r="C450" i="12"/>
  <c r="B450" i="12"/>
  <c r="D449" i="12"/>
  <c r="C449" i="12"/>
  <c r="B449" i="12"/>
  <c r="D448" i="12"/>
  <c r="C448" i="12"/>
  <c r="B448" i="12"/>
  <c r="D447" i="12"/>
  <c r="C447" i="12"/>
  <c r="B447" i="12"/>
  <c r="D446" i="12"/>
  <c r="C446" i="12"/>
  <c r="B446" i="12"/>
  <c r="D445" i="12"/>
  <c r="C445" i="12"/>
  <c r="B445" i="12"/>
  <c r="D444" i="12"/>
  <c r="C444" i="12"/>
  <c r="B444" i="12"/>
  <c r="D443" i="12"/>
  <c r="C443" i="12"/>
  <c r="B443" i="12"/>
  <c r="D442" i="12"/>
  <c r="C442" i="12"/>
  <c r="B442" i="12"/>
  <c r="D441" i="12"/>
  <c r="C441" i="12"/>
  <c r="B441" i="12"/>
  <c r="D440" i="12"/>
  <c r="C440" i="12"/>
  <c r="B440" i="12"/>
  <c r="D439" i="12"/>
  <c r="C439" i="12"/>
  <c r="B439" i="12"/>
  <c r="D438" i="12"/>
  <c r="C438" i="12"/>
  <c r="B438" i="12"/>
  <c r="D437" i="12"/>
  <c r="C437" i="12"/>
  <c r="B437" i="12"/>
  <c r="D436" i="12"/>
  <c r="C436" i="12"/>
  <c r="B436" i="12"/>
  <c r="D435" i="12"/>
  <c r="C435" i="12"/>
  <c r="B435" i="12"/>
  <c r="D434" i="12"/>
  <c r="C434" i="12"/>
  <c r="B434" i="12"/>
  <c r="D433" i="12"/>
  <c r="C433" i="12"/>
  <c r="B433" i="12"/>
  <c r="D432" i="12"/>
  <c r="C432" i="12"/>
  <c r="B432" i="12"/>
  <c r="D431" i="12"/>
  <c r="C431" i="12"/>
  <c r="B431" i="12"/>
  <c r="D430" i="12"/>
  <c r="C430" i="12"/>
  <c r="B430" i="12"/>
  <c r="D429" i="12"/>
  <c r="C429" i="12"/>
  <c r="B429" i="12"/>
  <c r="D428" i="12"/>
  <c r="C428" i="12"/>
  <c r="B428" i="12"/>
  <c r="D427" i="12"/>
  <c r="C427" i="12"/>
  <c r="B427" i="12"/>
  <c r="D426" i="12"/>
  <c r="C426" i="12"/>
  <c r="B426" i="12"/>
  <c r="D425" i="12"/>
  <c r="C425" i="12"/>
  <c r="B425" i="12"/>
  <c r="D424" i="12"/>
  <c r="C424" i="12"/>
  <c r="B424" i="12"/>
  <c r="D423" i="12"/>
  <c r="C423" i="12"/>
  <c r="B423" i="12"/>
  <c r="D422" i="12"/>
  <c r="C422" i="12"/>
  <c r="B422" i="12"/>
  <c r="D421" i="12"/>
  <c r="C421" i="12"/>
  <c r="B421" i="12"/>
  <c r="D420" i="12"/>
  <c r="C420" i="12"/>
  <c r="B420" i="12"/>
  <c r="D419" i="12"/>
  <c r="C419" i="12"/>
  <c r="B419" i="12"/>
  <c r="D418" i="12"/>
  <c r="C418" i="12"/>
  <c r="B418" i="12"/>
  <c r="D417" i="12"/>
  <c r="C417" i="12"/>
  <c r="B417" i="12"/>
  <c r="D416" i="12"/>
  <c r="C416" i="12"/>
  <c r="B416" i="12"/>
  <c r="D415" i="12"/>
  <c r="C415" i="12"/>
  <c r="B415" i="12"/>
  <c r="D414" i="12"/>
  <c r="C414" i="12"/>
  <c r="B414" i="12"/>
  <c r="D413" i="12"/>
  <c r="C413" i="12"/>
  <c r="B413" i="12"/>
  <c r="D412" i="12"/>
  <c r="C412" i="12"/>
  <c r="B412" i="12"/>
  <c r="D411" i="12"/>
  <c r="C411" i="12"/>
  <c r="B411" i="12"/>
  <c r="D410" i="12"/>
  <c r="C410" i="12"/>
  <c r="B410" i="12"/>
  <c r="D409" i="12"/>
  <c r="C409" i="12"/>
  <c r="B409" i="12"/>
  <c r="D408" i="12"/>
  <c r="C408" i="12"/>
  <c r="B408" i="12"/>
  <c r="D407" i="12"/>
  <c r="C407" i="12"/>
  <c r="B407" i="12"/>
  <c r="D406" i="12"/>
  <c r="C406" i="12"/>
  <c r="B406" i="12"/>
  <c r="D405" i="12"/>
  <c r="C405" i="12"/>
  <c r="B405" i="12"/>
  <c r="D404" i="12"/>
  <c r="C404" i="12"/>
  <c r="B404" i="12"/>
  <c r="D403" i="12"/>
  <c r="C403" i="12"/>
  <c r="B403" i="12"/>
  <c r="D402" i="12"/>
  <c r="C402" i="12"/>
  <c r="B402" i="12"/>
  <c r="D401" i="12"/>
  <c r="C401" i="12"/>
  <c r="B401" i="12"/>
  <c r="D400" i="12"/>
  <c r="C400" i="12"/>
  <c r="B400" i="12"/>
  <c r="D399" i="12"/>
  <c r="C399" i="12"/>
  <c r="B399" i="12"/>
  <c r="D398" i="12"/>
  <c r="C398" i="12"/>
  <c r="B398" i="12"/>
  <c r="D397" i="12"/>
  <c r="C397" i="12"/>
  <c r="B397" i="12"/>
  <c r="D396" i="12"/>
  <c r="C396" i="12"/>
  <c r="B396" i="12"/>
  <c r="D395" i="12"/>
  <c r="C395" i="12"/>
  <c r="B395" i="12"/>
  <c r="D394" i="12"/>
  <c r="C394" i="12"/>
  <c r="B394" i="12"/>
  <c r="D393" i="12"/>
  <c r="C393" i="12"/>
  <c r="B393" i="12"/>
  <c r="D392" i="12"/>
  <c r="C392" i="12"/>
  <c r="B392" i="12"/>
  <c r="D391" i="12"/>
  <c r="C391" i="12"/>
  <c r="B391" i="12"/>
  <c r="D390" i="12"/>
  <c r="C390" i="12"/>
  <c r="B390" i="12"/>
  <c r="D389" i="12"/>
  <c r="C389" i="12"/>
  <c r="B389" i="12"/>
  <c r="D388" i="12"/>
  <c r="C388" i="12"/>
  <c r="B388" i="12"/>
  <c r="D387" i="12"/>
  <c r="C387" i="12"/>
  <c r="B387" i="12"/>
  <c r="D386" i="12"/>
  <c r="C386" i="12"/>
  <c r="B386" i="12"/>
  <c r="D385" i="12"/>
  <c r="C385" i="12"/>
  <c r="B385" i="12"/>
  <c r="D384" i="12"/>
  <c r="C384" i="12"/>
  <c r="B384" i="12"/>
  <c r="D383" i="12"/>
  <c r="C383" i="12"/>
  <c r="B383" i="12"/>
  <c r="D382" i="12"/>
  <c r="C382" i="12"/>
  <c r="B382" i="12"/>
  <c r="D381" i="12"/>
  <c r="C381" i="12"/>
  <c r="B381" i="12"/>
  <c r="D380" i="12"/>
  <c r="C380" i="12"/>
  <c r="B380" i="12"/>
  <c r="D379" i="12"/>
  <c r="C379" i="12"/>
  <c r="B379" i="12"/>
  <c r="D378" i="12"/>
  <c r="C378" i="12"/>
  <c r="B378" i="12"/>
  <c r="D377" i="12"/>
  <c r="C377" i="12"/>
  <c r="B377" i="12"/>
  <c r="D376" i="12"/>
  <c r="C376" i="12"/>
  <c r="B376" i="12"/>
  <c r="D375" i="12"/>
  <c r="C375" i="12"/>
  <c r="B375" i="12"/>
  <c r="D374" i="12"/>
  <c r="C374" i="12"/>
  <c r="B374" i="12"/>
  <c r="D373" i="12"/>
  <c r="C373" i="12"/>
  <c r="B373" i="12"/>
  <c r="D372" i="12"/>
  <c r="C372" i="12"/>
  <c r="B372" i="12"/>
  <c r="D371" i="12"/>
  <c r="C371" i="12"/>
  <c r="B371" i="12"/>
  <c r="D370" i="12"/>
  <c r="C370" i="12"/>
  <c r="B370" i="12"/>
  <c r="D369" i="12"/>
  <c r="C369" i="12"/>
  <c r="B369" i="12"/>
  <c r="D368" i="12"/>
  <c r="C368" i="12"/>
  <c r="B368" i="12"/>
  <c r="D367" i="12"/>
  <c r="C367" i="12"/>
  <c r="B367" i="12"/>
  <c r="D366" i="12"/>
  <c r="C366" i="12"/>
  <c r="B366" i="12"/>
  <c r="D365" i="12"/>
  <c r="C365" i="12"/>
  <c r="B365" i="12"/>
  <c r="D364" i="12"/>
  <c r="C364" i="12"/>
  <c r="B364" i="12"/>
  <c r="D363" i="12"/>
  <c r="C363" i="12"/>
  <c r="B363" i="12"/>
  <c r="D362" i="12"/>
  <c r="C362" i="12"/>
  <c r="B362" i="12"/>
  <c r="D361" i="12"/>
  <c r="C361" i="12"/>
  <c r="B361" i="12"/>
  <c r="D360" i="12"/>
  <c r="C360" i="12"/>
  <c r="B360" i="12"/>
  <c r="D359" i="12"/>
  <c r="C359" i="12"/>
  <c r="B359" i="12"/>
  <c r="D358" i="12"/>
  <c r="C358" i="12"/>
  <c r="B358" i="12"/>
  <c r="D357" i="12"/>
  <c r="C357" i="12"/>
  <c r="B357" i="12"/>
  <c r="D356" i="12"/>
  <c r="C356" i="12"/>
  <c r="B356" i="12"/>
  <c r="D355" i="12"/>
  <c r="C355" i="12"/>
  <c r="B355" i="12"/>
  <c r="D354" i="12"/>
  <c r="C354" i="12"/>
  <c r="B354" i="12"/>
  <c r="D353" i="12"/>
  <c r="C353" i="12"/>
  <c r="B353" i="12"/>
  <c r="D352" i="12"/>
  <c r="C352" i="12"/>
  <c r="B352" i="12"/>
  <c r="D351" i="12"/>
  <c r="C351" i="12"/>
  <c r="B351" i="12"/>
  <c r="D350" i="12"/>
  <c r="C350" i="12"/>
  <c r="B350" i="12"/>
  <c r="D349" i="12"/>
  <c r="C349" i="12"/>
  <c r="B349" i="12"/>
  <c r="D348" i="12"/>
  <c r="C348" i="12"/>
  <c r="B348" i="12"/>
  <c r="D347" i="12"/>
  <c r="C347" i="12"/>
  <c r="B347" i="12"/>
  <c r="D346" i="12"/>
  <c r="C346" i="12"/>
  <c r="B346" i="12"/>
  <c r="D345" i="12"/>
  <c r="C345" i="12"/>
  <c r="B345" i="12"/>
  <c r="D344" i="12"/>
  <c r="C344" i="12"/>
  <c r="B344" i="12"/>
  <c r="D343" i="12"/>
  <c r="C343" i="12"/>
  <c r="B343" i="12"/>
  <c r="D342" i="12"/>
  <c r="C342" i="12"/>
  <c r="B342" i="12"/>
  <c r="D341" i="12"/>
  <c r="C341" i="12"/>
  <c r="B341" i="12"/>
  <c r="D340" i="12"/>
  <c r="C340" i="12"/>
  <c r="B340" i="12"/>
  <c r="D339" i="12"/>
  <c r="C339" i="12"/>
  <c r="B339" i="12"/>
  <c r="D338" i="12"/>
  <c r="C338" i="12"/>
  <c r="B338" i="12"/>
  <c r="D337" i="12"/>
  <c r="C337" i="12"/>
  <c r="B337" i="12"/>
  <c r="D336" i="12"/>
  <c r="C336" i="12"/>
  <c r="B336" i="12"/>
  <c r="D335" i="12"/>
  <c r="C335" i="12"/>
  <c r="B335" i="12"/>
  <c r="D334" i="12"/>
  <c r="C334" i="12"/>
  <c r="B334" i="12"/>
  <c r="D333" i="12"/>
  <c r="C333" i="12"/>
  <c r="B333" i="12"/>
  <c r="D332" i="12"/>
  <c r="C332" i="12"/>
  <c r="B332" i="12"/>
  <c r="D331" i="12"/>
  <c r="C331" i="12"/>
  <c r="B331" i="12"/>
  <c r="D330" i="12"/>
  <c r="C330" i="12"/>
  <c r="B330" i="12"/>
  <c r="D329" i="12"/>
  <c r="C329" i="12"/>
  <c r="B329" i="12"/>
  <c r="D328" i="12"/>
  <c r="C328" i="12"/>
  <c r="B328" i="12"/>
  <c r="D327" i="12"/>
  <c r="C327" i="12"/>
  <c r="B327" i="12"/>
  <c r="D326" i="12"/>
  <c r="C326" i="12"/>
  <c r="B326" i="12"/>
  <c r="D325" i="12"/>
  <c r="C325" i="12"/>
  <c r="B325" i="12"/>
  <c r="D324" i="12"/>
  <c r="C324" i="12"/>
  <c r="B324" i="12"/>
  <c r="D323" i="12"/>
  <c r="C323" i="12"/>
  <c r="B323" i="12"/>
  <c r="D322" i="12"/>
  <c r="C322" i="12"/>
  <c r="B322" i="12"/>
  <c r="D321" i="12"/>
  <c r="C321" i="12"/>
  <c r="B321" i="12"/>
  <c r="D320" i="12"/>
  <c r="C320" i="12"/>
  <c r="B320" i="12"/>
  <c r="D319" i="12"/>
  <c r="C319" i="12"/>
  <c r="B319" i="12"/>
  <c r="D318" i="12"/>
  <c r="C318" i="12"/>
  <c r="B318" i="12"/>
  <c r="D317" i="12"/>
  <c r="C317" i="12"/>
  <c r="B317" i="12"/>
  <c r="D316" i="12"/>
  <c r="C316" i="12"/>
  <c r="B316" i="12"/>
  <c r="D315" i="12"/>
  <c r="C315" i="12"/>
  <c r="B315" i="12"/>
  <c r="D314" i="12"/>
  <c r="C314" i="12"/>
  <c r="B314" i="12"/>
  <c r="D313" i="12"/>
  <c r="C313" i="12"/>
  <c r="B313" i="12"/>
  <c r="D312" i="12"/>
  <c r="C312" i="12"/>
  <c r="B312" i="12"/>
  <c r="D311" i="12"/>
  <c r="C311" i="12"/>
  <c r="B311" i="12"/>
  <c r="D310" i="12"/>
  <c r="C310" i="12"/>
  <c r="B310" i="12"/>
  <c r="D309" i="12"/>
  <c r="C309" i="12"/>
  <c r="B309" i="12"/>
  <c r="D308" i="12"/>
  <c r="C308" i="12"/>
  <c r="B308" i="12"/>
  <c r="D307" i="12"/>
  <c r="C307" i="12"/>
  <c r="B307" i="12"/>
  <c r="D306" i="12"/>
  <c r="C306" i="12"/>
  <c r="B306" i="12"/>
  <c r="D305" i="12"/>
  <c r="C305" i="12"/>
  <c r="B305" i="12"/>
  <c r="D304" i="12"/>
  <c r="C304" i="12"/>
  <c r="B304" i="12"/>
  <c r="D303" i="12"/>
  <c r="C303" i="12"/>
  <c r="B303" i="12"/>
  <c r="D302" i="12"/>
  <c r="C302" i="12"/>
  <c r="B302" i="12"/>
  <c r="D301" i="12"/>
  <c r="C301" i="12"/>
  <c r="B301" i="12"/>
  <c r="D300" i="12"/>
  <c r="C300" i="12"/>
  <c r="B300" i="12"/>
  <c r="D299" i="12"/>
  <c r="C299" i="12"/>
  <c r="B299" i="12"/>
  <c r="D298" i="12"/>
  <c r="C298" i="12"/>
  <c r="B298" i="12"/>
  <c r="D297" i="12"/>
  <c r="C297" i="12"/>
  <c r="B297" i="12"/>
  <c r="D296" i="12"/>
  <c r="C296" i="12"/>
  <c r="B296" i="12"/>
  <c r="D295" i="12"/>
  <c r="C295" i="12"/>
  <c r="B295" i="12"/>
  <c r="D294" i="12"/>
  <c r="C294" i="12"/>
  <c r="B294" i="12"/>
  <c r="D293" i="12"/>
  <c r="C293" i="12"/>
  <c r="B293" i="12"/>
  <c r="D292" i="12"/>
  <c r="C292" i="12"/>
  <c r="B292" i="12"/>
  <c r="D291" i="12"/>
  <c r="C291" i="12"/>
  <c r="B291" i="12"/>
  <c r="D290" i="12"/>
  <c r="C290" i="12"/>
  <c r="B290" i="12"/>
  <c r="D289" i="12"/>
  <c r="C289" i="12"/>
  <c r="B289" i="12"/>
  <c r="D288" i="12"/>
  <c r="C288" i="12"/>
  <c r="B288" i="12"/>
  <c r="D287" i="12"/>
  <c r="C287" i="12"/>
  <c r="B287" i="12"/>
  <c r="D286" i="12"/>
  <c r="C286" i="12"/>
  <c r="B286" i="12"/>
  <c r="D285" i="12"/>
  <c r="C285" i="12"/>
  <c r="B285" i="12"/>
  <c r="D284" i="12"/>
  <c r="C284" i="12"/>
  <c r="B284" i="12"/>
  <c r="D283" i="12"/>
  <c r="C283" i="12"/>
  <c r="B283" i="12"/>
  <c r="D282" i="12"/>
  <c r="C282" i="12"/>
  <c r="B282" i="12"/>
  <c r="D281" i="12"/>
  <c r="C281" i="12"/>
  <c r="B281" i="12"/>
  <c r="D280" i="12"/>
  <c r="C280" i="12"/>
  <c r="B280" i="12"/>
  <c r="D279" i="12"/>
  <c r="C279" i="12"/>
  <c r="B279" i="12"/>
  <c r="D278" i="12"/>
  <c r="C278" i="12"/>
  <c r="B278" i="12"/>
  <c r="D277" i="12"/>
  <c r="C277" i="12"/>
  <c r="B277" i="12"/>
  <c r="D276" i="12"/>
  <c r="C276" i="12"/>
  <c r="B276" i="12"/>
  <c r="D275" i="12"/>
  <c r="C275" i="12"/>
  <c r="B275" i="12"/>
  <c r="D274" i="12"/>
  <c r="C274" i="12"/>
  <c r="B274" i="12"/>
  <c r="D273" i="12"/>
  <c r="C273" i="12"/>
  <c r="B273" i="12"/>
  <c r="D272" i="12"/>
  <c r="C272" i="12"/>
  <c r="B272" i="12"/>
  <c r="D271" i="12"/>
  <c r="C271" i="12"/>
  <c r="B271" i="12"/>
  <c r="D270" i="12"/>
  <c r="C270" i="12"/>
  <c r="B270" i="12"/>
  <c r="D269" i="12"/>
  <c r="C269" i="12"/>
  <c r="B269" i="12"/>
  <c r="D268" i="12"/>
  <c r="C268" i="12"/>
  <c r="B268" i="12"/>
  <c r="D267" i="12"/>
  <c r="C267" i="12"/>
  <c r="B267" i="12"/>
  <c r="D266" i="12"/>
  <c r="C266" i="12"/>
  <c r="B266" i="12"/>
  <c r="D265" i="12"/>
  <c r="C265" i="12"/>
  <c r="B265" i="12"/>
  <c r="D264" i="12"/>
  <c r="C264" i="12"/>
  <c r="B264" i="12"/>
  <c r="D263" i="12"/>
  <c r="C263" i="12"/>
  <c r="B263" i="12"/>
  <c r="D262" i="12"/>
  <c r="C262" i="12"/>
  <c r="B262" i="12"/>
  <c r="D261" i="12"/>
  <c r="C261" i="12"/>
  <c r="B261" i="12"/>
  <c r="D260" i="12"/>
  <c r="C260" i="12"/>
  <c r="B260" i="12"/>
  <c r="D259" i="12"/>
  <c r="C259" i="12"/>
  <c r="B259" i="12"/>
  <c r="D258" i="12"/>
  <c r="C258" i="12"/>
  <c r="B258" i="12"/>
  <c r="D257" i="12"/>
  <c r="C257" i="12"/>
  <c r="B257" i="12"/>
  <c r="D256" i="12"/>
  <c r="C256" i="12"/>
  <c r="B256" i="12"/>
  <c r="D255" i="12"/>
  <c r="C255" i="12"/>
  <c r="B255" i="12"/>
  <c r="D254" i="12"/>
  <c r="C254" i="12"/>
  <c r="B254" i="12"/>
  <c r="D253" i="12"/>
  <c r="C253" i="12"/>
  <c r="B253" i="12"/>
  <c r="D252" i="12"/>
  <c r="C252" i="12"/>
  <c r="B252" i="12"/>
  <c r="D251" i="12"/>
  <c r="C251" i="12"/>
  <c r="B251" i="12"/>
  <c r="D250" i="12"/>
  <c r="C250" i="12"/>
  <c r="B250" i="12"/>
  <c r="D249" i="12"/>
  <c r="C249" i="12"/>
  <c r="B249" i="12"/>
  <c r="D248" i="12"/>
  <c r="C248" i="12"/>
  <c r="B248" i="12"/>
  <c r="D247" i="12"/>
  <c r="C247" i="12"/>
  <c r="B247" i="12"/>
  <c r="D246" i="12"/>
  <c r="C246" i="12"/>
  <c r="B246" i="12"/>
  <c r="D245" i="12"/>
  <c r="C245" i="12"/>
  <c r="B245" i="12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F191" i="12" s="1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80" i="11"/>
  <c r="C480" i="11"/>
  <c r="B480" i="11"/>
  <c r="D479" i="11"/>
  <c r="C479" i="11"/>
  <c r="B479" i="11"/>
  <c r="D478" i="11"/>
  <c r="C478" i="11"/>
  <c r="B478" i="11"/>
  <c r="D477" i="11"/>
  <c r="C477" i="11"/>
  <c r="B477" i="11"/>
  <c r="D476" i="11"/>
  <c r="C476" i="11"/>
  <c r="B476" i="11"/>
  <c r="D475" i="11"/>
  <c r="C475" i="11"/>
  <c r="B475" i="11"/>
  <c r="D474" i="11"/>
  <c r="C474" i="11"/>
  <c r="B474" i="11"/>
  <c r="D473" i="11"/>
  <c r="C473" i="11"/>
  <c r="B473" i="11"/>
  <c r="D472" i="11"/>
  <c r="C472" i="11"/>
  <c r="B472" i="11"/>
  <c r="D471" i="11"/>
  <c r="C471" i="11"/>
  <c r="B471" i="11"/>
  <c r="D470" i="11"/>
  <c r="C470" i="11"/>
  <c r="B470" i="11"/>
  <c r="D469" i="11"/>
  <c r="C469" i="11"/>
  <c r="B469" i="11"/>
  <c r="D468" i="11"/>
  <c r="C468" i="11"/>
  <c r="B468" i="11"/>
  <c r="D467" i="11"/>
  <c r="C467" i="11"/>
  <c r="B467" i="11"/>
  <c r="D466" i="11"/>
  <c r="C466" i="11"/>
  <c r="B466" i="11"/>
  <c r="D465" i="11"/>
  <c r="C465" i="11"/>
  <c r="B465" i="11"/>
  <c r="D464" i="11"/>
  <c r="C464" i="11"/>
  <c r="B464" i="11"/>
  <c r="D463" i="11"/>
  <c r="C463" i="11"/>
  <c r="B463" i="11"/>
  <c r="D462" i="11"/>
  <c r="C462" i="11"/>
  <c r="B462" i="11"/>
  <c r="D461" i="11"/>
  <c r="C461" i="11"/>
  <c r="B461" i="11"/>
  <c r="D460" i="11"/>
  <c r="C460" i="11"/>
  <c r="B460" i="11"/>
  <c r="D459" i="11"/>
  <c r="C459" i="11"/>
  <c r="B459" i="11"/>
  <c r="D458" i="11"/>
  <c r="C458" i="11"/>
  <c r="B458" i="11"/>
  <c r="D457" i="11"/>
  <c r="C457" i="11"/>
  <c r="B457" i="11"/>
  <c r="D456" i="11"/>
  <c r="C456" i="11"/>
  <c r="B456" i="11"/>
  <c r="D455" i="11"/>
  <c r="C455" i="11"/>
  <c r="B455" i="11"/>
  <c r="D454" i="11"/>
  <c r="C454" i="11"/>
  <c r="B454" i="11"/>
  <c r="D453" i="11"/>
  <c r="C453" i="11"/>
  <c r="B453" i="11"/>
  <c r="D452" i="11"/>
  <c r="C452" i="11"/>
  <c r="B452" i="11"/>
  <c r="D451" i="11"/>
  <c r="C451" i="11"/>
  <c r="B451" i="11"/>
  <c r="D450" i="11"/>
  <c r="C450" i="11"/>
  <c r="B450" i="11"/>
  <c r="D449" i="11"/>
  <c r="C449" i="11"/>
  <c r="B449" i="11"/>
  <c r="D448" i="11"/>
  <c r="C448" i="11"/>
  <c r="B448" i="11"/>
  <c r="D447" i="11"/>
  <c r="C447" i="11"/>
  <c r="B447" i="11"/>
  <c r="D446" i="11"/>
  <c r="C446" i="11"/>
  <c r="B446" i="11"/>
  <c r="D445" i="11"/>
  <c r="C445" i="11"/>
  <c r="B445" i="11"/>
  <c r="D444" i="11"/>
  <c r="C444" i="11"/>
  <c r="B444" i="11"/>
  <c r="D443" i="11"/>
  <c r="C443" i="11"/>
  <c r="B443" i="11"/>
  <c r="D442" i="11"/>
  <c r="C442" i="11"/>
  <c r="B442" i="11"/>
  <c r="D441" i="11"/>
  <c r="C441" i="11"/>
  <c r="B441" i="11"/>
  <c r="D440" i="11"/>
  <c r="C440" i="11"/>
  <c r="B440" i="11"/>
  <c r="D439" i="11"/>
  <c r="C439" i="11"/>
  <c r="B439" i="11"/>
  <c r="D438" i="11"/>
  <c r="C438" i="11"/>
  <c r="B438" i="11"/>
  <c r="D437" i="11"/>
  <c r="C437" i="11"/>
  <c r="B437" i="11"/>
  <c r="D436" i="11"/>
  <c r="C436" i="11"/>
  <c r="B436" i="11"/>
  <c r="D435" i="11"/>
  <c r="C435" i="11"/>
  <c r="B435" i="11"/>
  <c r="D434" i="11"/>
  <c r="C434" i="11"/>
  <c r="B434" i="11"/>
  <c r="D433" i="11"/>
  <c r="C433" i="11"/>
  <c r="B433" i="11"/>
  <c r="D432" i="11"/>
  <c r="C432" i="11"/>
  <c r="B432" i="11"/>
  <c r="D431" i="11"/>
  <c r="C431" i="11"/>
  <c r="B431" i="11"/>
  <c r="D430" i="11"/>
  <c r="C430" i="11"/>
  <c r="B430" i="11"/>
  <c r="D429" i="11"/>
  <c r="C429" i="11"/>
  <c r="B429" i="11"/>
  <c r="D428" i="11"/>
  <c r="C428" i="11"/>
  <c r="B428" i="11"/>
  <c r="D427" i="11"/>
  <c r="C427" i="11"/>
  <c r="B427" i="11"/>
  <c r="D426" i="11"/>
  <c r="C426" i="11"/>
  <c r="B426" i="11"/>
  <c r="D425" i="11"/>
  <c r="C425" i="11"/>
  <c r="B425" i="11"/>
  <c r="D424" i="11"/>
  <c r="C424" i="11"/>
  <c r="B424" i="11"/>
  <c r="D423" i="11"/>
  <c r="C423" i="11"/>
  <c r="B423" i="11"/>
  <c r="D422" i="11"/>
  <c r="C422" i="11"/>
  <c r="B422" i="11"/>
  <c r="D421" i="11"/>
  <c r="C421" i="11"/>
  <c r="B421" i="11"/>
  <c r="D420" i="11"/>
  <c r="C420" i="11"/>
  <c r="B420" i="11"/>
  <c r="D419" i="11"/>
  <c r="C419" i="11"/>
  <c r="B419" i="11"/>
  <c r="D418" i="11"/>
  <c r="C418" i="11"/>
  <c r="B418" i="11"/>
  <c r="D417" i="11"/>
  <c r="C417" i="11"/>
  <c r="B417" i="11"/>
  <c r="D416" i="11"/>
  <c r="C416" i="11"/>
  <c r="B416" i="11"/>
  <c r="D415" i="11"/>
  <c r="C415" i="11"/>
  <c r="B415" i="11"/>
  <c r="D414" i="11"/>
  <c r="C414" i="11"/>
  <c r="B414" i="11"/>
  <c r="D413" i="11"/>
  <c r="C413" i="11"/>
  <c r="B413" i="11"/>
  <c r="D412" i="11"/>
  <c r="C412" i="11"/>
  <c r="B412" i="11"/>
  <c r="D411" i="11"/>
  <c r="C411" i="11"/>
  <c r="B411" i="11"/>
  <c r="D410" i="11"/>
  <c r="C410" i="11"/>
  <c r="B410" i="11"/>
  <c r="D409" i="11"/>
  <c r="C409" i="11"/>
  <c r="B409" i="11"/>
  <c r="D408" i="11"/>
  <c r="C408" i="11"/>
  <c r="B408" i="11"/>
  <c r="D407" i="11"/>
  <c r="C407" i="11"/>
  <c r="B407" i="11"/>
  <c r="D406" i="11"/>
  <c r="C406" i="11"/>
  <c r="B406" i="11"/>
  <c r="D405" i="11"/>
  <c r="C405" i="11"/>
  <c r="B405" i="11"/>
  <c r="D404" i="11"/>
  <c r="C404" i="11"/>
  <c r="B404" i="11"/>
  <c r="D403" i="11"/>
  <c r="C403" i="11"/>
  <c r="B403" i="11"/>
  <c r="D402" i="11"/>
  <c r="C402" i="11"/>
  <c r="B402" i="11"/>
  <c r="D401" i="11"/>
  <c r="C401" i="11"/>
  <c r="B401" i="11"/>
  <c r="D400" i="11"/>
  <c r="C400" i="11"/>
  <c r="B400" i="11"/>
  <c r="D399" i="11"/>
  <c r="C399" i="11"/>
  <c r="B399" i="11"/>
  <c r="D398" i="11"/>
  <c r="C398" i="11"/>
  <c r="B398" i="11"/>
  <c r="D397" i="11"/>
  <c r="C397" i="11"/>
  <c r="B397" i="11"/>
  <c r="D396" i="11"/>
  <c r="C396" i="11"/>
  <c r="B396" i="11"/>
  <c r="D395" i="11"/>
  <c r="C395" i="11"/>
  <c r="B395" i="11"/>
  <c r="D394" i="11"/>
  <c r="C394" i="11"/>
  <c r="B394" i="11"/>
  <c r="D393" i="11"/>
  <c r="C393" i="11"/>
  <c r="B393" i="11"/>
  <c r="D392" i="11"/>
  <c r="C392" i="11"/>
  <c r="B392" i="11"/>
  <c r="D391" i="11"/>
  <c r="C391" i="11"/>
  <c r="B391" i="11"/>
  <c r="D390" i="11"/>
  <c r="C390" i="11"/>
  <c r="B390" i="11"/>
  <c r="D389" i="11"/>
  <c r="C389" i="11"/>
  <c r="B389" i="11"/>
  <c r="D388" i="11"/>
  <c r="C388" i="11"/>
  <c r="B388" i="11"/>
  <c r="D387" i="11"/>
  <c r="C387" i="11"/>
  <c r="B387" i="11"/>
  <c r="D386" i="11"/>
  <c r="C386" i="11"/>
  <c r="B386" i="11"/>
  <c r="D385" i="11"/>
  <c r="C385" i="11"/>
  <c r="B385" i="11"/>
  <c r="D384" i="11"/>
  <c r="C384" i="11"/>
  <c r="B384" i="11"/>
  <c r="D383" i="11"/>
  <c r="C383" i="11"/>
  <c r="B383" i="11"/>
  <c r="D382" i="11"/>
  <c r="C382" i="11"/>
  <c r="B382" i="11"/>
  <c r="D381" i="11"/>
  <c r="C381" i="11"/>
  <c r="B381" i="11"/>
  <c r="D380" i="11"/>
  <c r="C380" i="11"/>
  <c r="B380" i="11"/>
  <c r="D379" i="11"/>
  <c r="C379" i="11"/>
  <c r="B379" i="11"/>
  <c r="D378" i="11"/>
  <c r="C378" i="11"/>
  <c r="B378" i="11"/>
  <c r="D377" i="11"/>
  <c r="C377" i="11"/>
  <c r="B377" i="11"/>
  <c r="D376" i="11"/>
  <c r="C376" i="11"/>
  <c r="B376" i="11"/>
  <c r="D375" i="11"/>
  <c r="C375" i="11"/>
  <c r="B375" i="11"/>
  <c r="D374" i="11"/>
  <c r="C374" i="11"/>
  <c r="B374" i="11"/>
  <c r="D373" i="11"/>
  <c r="C373" i="11"/>
  <c r="B373" i="11"/>
  <c r="D372" i="11"/>
  <c r="C372" i="11"/>
  <c r="B372" i="11"/>
  <c r="D371" i="11"/>
  <c r="C371" i="11"/>
  <c r="B371" i="11"/>
  <c r="D370" i="11"/>
  <c r="C370" i="11"/>
  <c r="B370" i="11"/>
  <c r="D369" i="11"/>
  <c r="C369" i="11"/>
  <c r="B369" i="11"/>
  <c r="D368" i="11"/>
  <c r="C368" i="11"/>
  <c r="B368" i="11"/>
  <c r="D367" i="11"/>
  <c r="C367" i="11"/>
  <c r="B367" i="11"/>
  <c r="D366" i="11"/>
  <c r="C366" i="11"/>
  <c r="B366" i="11"/>
  <c r="D365" i="11"/>
  <c r="C365" i="11"/>
  <c r="B365" i="11"/>
  <c r="D364" i="11"/>
  <c r="C364" i="11"/>
  <c r="B364" i="11"/>
  <c r="D363" i="11"/>
  <c r="C363" i="11"/>
  <c r="B363" i="11"/>
  <c r="D362" i="11"/>
  <c r="C362" i="11"/>
  <c r="B362" i="11"/>
  <c r="D361" i="11"/>
  <c r="C361" i="11"/>
  <c r="B361" i="11"/>
  <c r="D360" i="11"/>
  <c r="C360" i="11"/>
  <c r="B360" i="11"/>
  <c r="D359" i="11"/>
  <c r="C359" i="11"/>
  <c r="B359" i="11"/>
  <c r="D358" i="11"/>
  <c r="C358" i="11"/>
  <c r="B358" i="11"/>
  <c r="D357" i="11"/>
  <c r="C357" i="11"/>
  <c r="B357" i="11"/>
  <c r="D356" i="11"/>
  <c r="C356" i="11"/>
  <c r="B356" i="11"/>
  <c r="D355" i="11"/>
  <c r="C355" i="11"/>
  <c r="B355" i="11"/>
  <c r="D354" i="11"/>
  <c r="C354" i="11"/>
  <c r="B354" i="11"/>
  <c r="D353" i="11"/>
  <c r="C353" i="11"/>
  <c r="B353" i="11"/>
  <c r="D352" i="11"/>
  <c r="C352" i="11"/>
  <c r="B352" i="11"/>
  <c r="D351" i="11"/>
  <c r="C351" i="11"/>
  <c r="B351" i="11"/>
  <c r="D350" i="11"/>
  <c r="C350" i="11"/>
  <c r="B350" i="11"/>
  <c r="D349" i="11"/>
  <c r="C349" i="11"/>
  <c r="B349" i="11"/>
  <c r="D348" i="11"/>
  <c r="C348" i="11"/>
  <c r="B348" i="11"/>
  <c r="D347" i="11"/>
  <c r="C347" i="11"/>
  <c r="B347" i="11"/>
  <c r="D346" i="11"/>
  <c r="C346" i="11"/>
  <c r="B346" i="11"/>
  <c r="D345" i="11"/>
  <c r="C345" i="11"/>
  <c r="B345" i="11"/>
  <c r="D344" i="11"/>
  <c r="C344" i="11"/>
  <c r="B344" i="11"/>
  <c r="D343" i="11"/>
  <c r="C343" i="11"/>
  <c r="B343" i="11"/>
  <c r="D342" i="11"/>
  <c r="C342" i="11"/>
  <c r="B342" i="11"/>
  <c r="D341" i="11"/>
  <c r="C341" i="11"/>
  <c r="B341" i="11"/>
  <c r="D340" i="11"/>
  <c r="C340" i="11"/>
  <c r="B340" i="11"/>
  <c r="D339" i="11"/>
  <c r="C339" i="11"/>
  <c r="B339" i="11"/>
  <c r="D338" i="11"/>
  <c r="C338" i="11"/>
  <c r="B338" i="11"/>
  <c r="D337" i="11"/>
  <c r="C337" i="11"/>
  <c r="B337" i="11"/>
  <c r="D336" i="11"/>
  <c r="C336" i="11"/>
  <c r="B336" i="11"/>
  <c r="D335" i="11"/>
  <c r="C335" i="11"/>
  <c r="B335" i="11"/>
  <c r="D334" i="11"/>
  <c r="C334" i="11"/>
  <c r="B334" i="11"/>
  <c r="D333" i="11"/>
  <c r="C333" i="11"/>
  <c r="B333" i="11"/>
  <c r="D332" i="11"/>
  <c r="C332" i="11"/>
  <c r="B332" i="11"/>
  <c r="D331" i="11"/>
  <c r="C331" i="11"/>
  <c r="B331" i="11"/>
  <c r="D330" i="11"/>
  <c r="C330" i="11"/>
  <c r="B330" i="11"/>
  <c r="D329" i="11"/>
  <c r="C329" i="11"/>
  <c r="B329" i="11"/>
  <c r="D328" i="11"/>
  <c r="C328" i="11"/>
  <c r="B328" i="11"/>
  <c r="D327" i="11"/>
  <c r="C327" i="11"/>
  <c r="B327" i="11"/>
  <c r="D326" i="11"/>
  <c r="C326" i="11"/>
  <c r="B326" i="11"/>
  <c r="D325" i="11"/>
  <c r="C325" i="11"/>
  <c r="B325" i="11"/>
  <c r="D324" i="11"/>
  <c r="C324" i="11"/>
  <c r="B324" i="11"/>
  <c r="D323" i="11"/>
  <c r="C323" i="11"/>
  <c r="B323" i="11"/>
  <c r="D322" i="11"/>
  <c r="C322" i="11"/>
  <c r="B322" i="11"/>
  <c r="D321" i="11"/>
  <c r="C321" i="11"/>
  <c r="B321" i="11"/>
  <c r="D320" i="11"/>
  <c r="C320" i="11"/>
  <c r="B320" i="11"/>
  <c r="D319" i="11"/>
  <c r="C319" i="11"/>
  <c r="B319" i="11"/>
  <c r="D318" i="11"/>
  <c r="C318" i="11"/>
  <c r="B318" i="11"/>
  <c r="D317" i="11"/>
  <c r="C317" i="11"/>
  <c r="B317" i="11"/>
  <c r="D316" i="11"/>
  <c r="C316" i="11"/>
  <c r="B316" i="11"/>
  <c r="D315" i="11"/>
  <c r="C315" i="11"/>
  <c r="B315" i="11"/>
  <c r="D314" i="11"/>
  <c r="C314" i="11"/>
  <c r="B314" i="11"/>
  <c r="D313" i="11"/>
  <c r="C313" i="11"/>
  <c r="B313" i="11"/>
  <c r="D312" i="11"/>
  <c r="C312" i="11"/>
  <c r="B312" i="11"/>
  <c r="D311" i="11"/>
  <c r="C311" i="11"/>
  <c r="B311" i="11"/>
  <c r="D310" i="11"/>
  <c r="C310" i="11"/>
  <c r="B310" i="11"/>
  <c r="D309" i="11"/>
  <c r="C309" i="11"/>
  <c r="B309" i="11"/>
  <c r="D308" i="11"/>
  <c r="C308" i="11"/>
  <c r="B308" i="11"/>
  <c r="D307" i="11"/>
  <c r="C307" i="11"/>
  <c r="B307" i="11"/>
  <c r="D306" i="11"/>
  <c r="C306" i="11"/>
  <c r="B306" i="11"/>
  <c r="D305" i="11"/>
  <c r="C305" i="11"/>
  <c r="B305" i="11"/>
  <c r="D304" i="11"/>
  <c r="C304" i="11"/>
  <c r="B304" i="11"/>
  <c r="D303" i="11"/>
  <c r="C303" i="11"/>
  <c r="B303" i="11"/>
  <c r="D302" i="11"/>
  <c r="C302" i="11"/>
  <c r="B302" i="11"/>
  <c r="D301" i="11"/>
  <c r="C301" i="11"/>
  <c r="B301" i="11"/>
  <c r="D300" i="11"/>
  <c r="C300" i="11"/>
  <c r="B300" i="11"/>
  <c r="D299" i="11"/>
  <c r="C299" i="11"/>
  <c r="B299" i="11"/>
  <c r="D298" i="11"/>
  <c r="C298" i="11"/>
  <c r="B298" i="11"/>
  <c r="D297" i="11"/>
  <c r="C297" i="11"/>
  <c r="B297" i="11"/>
  <c r="D296" i="11"/>
  <c r="C296" i="11"/>
  <c r="B296" i="11"/>
  <c r="D295" i="11"/>
  <c r="C295" i="11"/>
  <c r="B295" i="11"/>
  <c r="D294" i="11"/>
  <c r="C294" i="11"/>
  <c r="B294" i="11"/>
  <c r="D293" i="11"/>
  <c r="C293" i="11"/>
  <c r="B293" i="11"/>
  <c r="D292" i="11"/>
  <c r="C292" i="11"/>
  <c r="B292" i="11"/>
  <c r="D291" i="11"/>
  <c r="C291" i="11"/>
  <c r="B291" i="11"/>
  <c r="D290" i="11"/>
  <c r="C290" i="11"/>
  <c r="B290" i="11"/>
  <c r="D289" i="11"/>
  <c r="C289" i="11"/>
  <c r="B289" i="11"/>
  <c r="D288" i="11"/>
  <c r="C288" i="11"/>
  <c r="B288" i="11"/>
  <c r="D287" i="11"/>
  <c r="C287" i="11"/>
  <c r="B287" i="11"/>
  <c r="D286" i="11"/>
  <c r="C286" i="11"/>
  <c r="B286" i="11"/>
  <c r="D285" i="11"/>
  <c r="C285" i="11"/>
  <c r="B285" i="11"/>
  <c r="D284" i="11"/>
  <c r="C284" i="11"/>
  <c r="B284" i="11"/>
  <c r="D283" i="11"/>
  <c r="C283" i="11"/>
  <c r="B283" i="11"/>
  <c r="D282" i="11"/>
  <c r="C282" i="11"/>
  <c r="B282" i="11"/>
  <c r="D281" i="11"/>
  <c r="C281" i="11"/>
  <c r="B281" i="11"/>
  <c r="D280" i="11"/>
  <c r="C280" i="11"/>
  <c r="B280" i="11"/>
  <c r="D279" i="11"/>
  <c r="C279" i="11"/>
  <c r="B279" i="11"/>
  <c r="D278" i="11"/>
  <c r="C278" i="11"/>
  <c r="B278" i="11"/>
  <c r="D277" i="11"/>
  <c r="C277" i="11"/>
  <c r="B277" i="11"/>
  <c r="D276" i="11"/>
  <c r="C276" i="11"/>
  <c r="B276" i="11"/>
  <c r="D275" i="11"/>
  <c r="C275" i="11"/>
  <c r="B275" i="11"/>
  <c r="D274" i="11"/>
  <c r="C274" i="11"/>
  <c r="B274" i="11"/>
  <c r="D273" i="11"/>
  <c r="C273" i="11"/>
  <c r="B273" i="11"/>
  <c r="D272" i="11"/>
  <c r="C272" i="11"/>
  <c r="B272" i="11"/>
  <c r="D271" i="11"/>
  <c r="C271" i="11"/>
  <c r="B271" i="11"/>
  <c r="D270" i="11"/>
  <c r="C270" i="11"/>
  <c r="B270" i="11"/>
  <c r="D269" i="11"/>
  <c r="C269" i="11"/>
  <c r="B269" i="11"/>
  <c r="D268" i="11"/>
  <c r="C268" i="11"/>
  <c r="B268" i="11"/>
  <c r="D267" i="11"/>
  <c r="C267" i="11"/>
  <c r="B267" i="11"/>
  <c r="D266" i="11"/>
  <c r="C266" i="11"/>
  <c r="B266" i="11"/>
  <c r="D265" i="11"/>
  <c r="C265" i="11"/>
  <c r="B265" i="11"/>
  <c r="D264" i="11"/>
  <c r="C264" i="11"/>
  <c r="B264" i="11"/>
  <c r="D263" i="11"/>
  <c r="C263" i="11"/>
  <c r="B263" i="11"/>
  <c r="D262" i="11"/>
  <c r="C262" i="11"/>
  <c r="B262" i="11"/>
  <c r="D261" i="11"/>
  <c r="C261" i="11"/>
  <c r="B261" i="11"/>
  <c r="D260" i="11"/>
  <c r="C260" i="11"/>
  <c r="B260" i="11"/>
  <c r="D259" i="11"/>
  <c r="C259" i="11"/>
  <c r="B259" i="11"/>
  <c r="D258" i="11"/>
  <c r="C258" i="11"/>
  <c r="B258" i="11"/>
  <c r="D257" i="11"/>
  <c r="C257" i="11"/>
  <c r="B257" i="11"/>
  <c r="D256" i="11"/>
  <c r="C256" i="11"/>
  <c r="B256" i="11"/>
  <c r="D255" i="11"/>
  <c r="C255" i="11"/>
  <c r="B255" i="11"/>
  <c r="D254" i="11"/>
  <c r="C254" i="11"/>
  <c r="B254" i="11"/>
  <c r="D253" i="11"/>
  <c r="C253" i="11"/>
  <c r="B253" i="11"/>
  <c r="D252" i="11"/>
  <c r="C252" i="11"/>
  <c r="B252" i="11"/>
  <c r="D251" i="11"/>
  <c r="C251" i="11"/>
  <c r="B251" i="11"/>
  <c r="D250" i="11"/>
  <c r="C250" i="11"/>
  <c r="B250" i="11"/>
  <c r="D249" i="11"/>
  <c r="C249" i="11"/>
  <c r="B249" i="11"/>
  <c r="D248" i="11"/>
  <c r="C248" i="11"/>
  <c r="B248" i="11"/>
  <c r="D247" i="11"/>
  <c r="C247" i="11"/>
  <c r="B247" i="11"/>
  <c r="D246" i="11"/>
  <c r="C246" i="11"/>
  <c r="B246" i="11"/>
  <c r="D245" i="11"/>
  <c r="C245" i="11"/>
  <c r="B245" i="11"/>
  <c r="D244" i="11"/>
  <c r="C244" i="11"/>
  <c r="B244" i="11"/>
  <c r="D243" i="11"/>
  <c r="C243" i="11"/>
  <c r="B243" i="11"/>
  <c r="D242" i="11"/>
  <c r="C242" i="11"/>
  <c r="B242" i="11"/>
  <c r="D241" i="11"/>
  <c r="C241" i="11"/>
  <c r="B241" i="11"/>
  <c r="D240" i="11"/>
  <c r="C240" i="11"/>
  <c r="B240" i="11"/>
  <c r="D239" i="11"/>
  <c r="C239" i="11"/>
  <c r="B239" i="11"/>
  <c r="D238" i="11"/>
  <c r="C238" i="11"/>
  <c r="B238" i="11"/>
  <c r="D237" i="11"/>
  <c r="C237" i="11"/>
  <c r="B237" i="11"/>
  <c r="D236" i="11"/>
  <c r="C236" i="11"/>
  <c r="B236" i="11"/>
  <c r="D235" i="11"/>
  <c r="C235" i="11"/>
  <c r="B235" i="11"/>
  <c r="D234" i="11"/>
  <c r="C234" i="11"/>
  <c r="B234" i="11"/>
  <c r="D233" i="11"/>
  <c r="C233" i="11"/>
  <c r="B233" i="11"/>
  <c r="D232" i="11"/>
  <c r="C232" i="11"/>
  <c r="B232" i="11"/>
  <c r="D231" i="11"/>
  <c r="C231" i="11"/>
  <c r="B231" i="11"/>
  <c r="D230" i="11"/>
  <c r="C230" i="11"/>
  <c r="B230" i="11"/>
  <c r="D229" i="11"/>
  <c r="C229" i="11"/>
  <c r="B229" i="11"/>
  <c r="D228" i="11"/>
  <c r="C228" i="11"/>
  <c r="B228" i="11"/>
  <c r="D227" i="11"/>
  <c r="C227" i="11"/>
  <c r="B227" i="11"/>
  <c r="D226" i="11"/>
  <c r="C226" i="11"/>
  <c r="B226" i="11"/>
  <c r="D225" i="11"/>
  <c r="C225" i="11"/>
  <c r="B225" i="11"/>
  <c r="D224" i="11"/>
  <c r="C224" i="11"/>
  <c r="B224" i="11"/>
  <c r="D223" i="11"/>
  <c r="C223" i="11"/>
  <c r="B223" i="11"/>
  <c r="D222" i="11"/>
  <c r="C222" i="11"/>
  <c r="B222" i="11"/>
  <c r="D221" i="11"/>
  <c r="C221" i="11"/>
  <c r="B221" i="11"/>
  <c r="D220" i="11"/>
  <c r="C220" i="11"/>
  <c r="B220" i="11"/>
  <c r="D219" i="11"/>
  <c r="C219" i="11"/>
  <c r="B219" i="11"/>
  <c r="D218" i="11"/>
  <c r="C218" i="11"/>
  <c r="B218" i="11"/>
  <c r="D217" i="11"/>
  <c r="C217" i="11"/>
  <c r="B217" i="11"/>
  <c r="D216" i="11"/>
  <c r="C216" i="11"/>
  <c r="B216" i="11"/>
  <c r="D215" i="11"/>
  <c r="C215" i="11"/>
  <c r="B215" i="11"/>
  <c r="D214" i="11"/>
  <c r="C214" i="11"/>
  <c r="B214" i="11"/>
  <c r="D213" i="11"/>
  <c r="C213" i="11"/>
  <c r="B213" i="11"/>
  <c r="D212" i="11"/>
  <c r="C212" i="11"/>
  <c r="B212" i="11"/>
  <c r="D211" i="11"/>
  <c r="C211" i="11"/>
  <c r="B211" i="11"/>
  <c r="D210" i="11"/>
  <c r="C210" i="11"/>
  <c r="B210" i="11"/>
  <c r="D209" i="11"/>
  <c r="C209" i="11"/>
  <c r="B209" i="11"/>
  <c r="D208" i="11"/>
  <c r="C208" i="11"/>
  <c r="B208" i="11"/>
  <c r="D207" i="11"/>
  <c r="C207" i="11"/>
  <c r="B207" i="11"/>
  <c r="D206" i="11"/>
  <c r="C206" i="11"/>
  <c r="B206" i="11"/>
  <c r="D205" i="11"/>
  <c r="C205" i="11"/>
  <c r="B205" i="11"/>
  <c r="D204" i="11"/>
  <c r="C204" i="11"/>
  <c r="B204" i="11"/>
  <c r="D203" i="11"/>
  <c r="C203" i="11"/>
  <c r="B203" i="11"/>
  <c r="D202" i="11"/>
  <c r="C202" i="11"/>
  <c r="B202" i="11"/>
  <c r="D201" i="11"/>
  <c r="C201" i="11"/>
  <c r="B201" i="11"/>
  <c r="D200" i="11"/>
  <c r="C200" i="11"/>
  <c r="B200" i="11"/>
  <c r="D199" i="11"/>
  <c r="C199" i="11"/>
  <c r="B199" i="11"/>
  <c r="D198" i="11"/>
  <c r="C198" i="11"/>
  <c r="B198" i="11"/>
  <c r="D197" i="11"/>
  <c r="C197" i="11"/>
  <c r="B197" i="11"/>
  <c r="D196" i="11"/>
  <c r="C196" i="11"/>
  <c r="B196" i="11"/>
  <c r="D195" i="11"/>
  <c r="C195" i="11"/>
  <c r="B195" i="11"/>
  <c r="D194" i="11"/>
  <c r="C194" i="11"/>
  <c r="B194" i="11"/>
  <c r="D193" i="11"/>
  <c r="C193" i="11"/>
  <c r="B193" i="11"/>
  <c r="D192" i="11"/>
  <c r="C192" i="11"/>
  <c r="B192" i="11"/>
  <c r="D191" i="11"/>
  <c r="C191" i="11"/>
  <c r="B191" i="11"/>
  <c r="D190" i="11"/>
  <c r="C190" i="11"/>
  <c r="B190" i="11"/>
  <c r="D189" i="11"/>
  <c r="C189" i="11"/>
  <c r="B189" i="11"/>
  <c r="D188" i="11"/>
  <c r="C188" i="11"/>
  <c r="B188" i="11"/>
  <c r="D187" i="11"/>
  <c r="C187" i="11"/>
  <c r="B187" i="11"/>
  <c r="D186" i="11"/>
  <c r="C186" i="11"/>
  <c r="B186" i="11"/>
  <c r="D185" i="11"/>
  <c r="C185" i="11"/>
  <c r="B185" i="11"/>
  <c r="D184" i="11"/>
  <c r="C184" i="11"/>
  <c r="B184" i="11"/>
  <c r="D183" i="11"/>
  <c r="C183" i="11"/>
  <c r="B183" i="11"/>
  <c r="D182" i="11"/>
  <c r="C182" i="11"/>
  <c r="B182" i="11"/>
  <c r="D181" i="11"/>
  <c r="C181" i="11"/>
  <c r="B181" i="11"/>
  <c r="D180" i="11"/>
  <c r="C180" i="11"/>
  <c r="B180" i="11"/>
  <c r="D179" i="11"/>
  <c r="C179" i="11"/>
  <c r="B179" i="11"/>
  <c r="D178" i="11"/>
  <c r="C178" i="11"/>
  <c r="B178" i="11"/>
  <c r="D177" i="11"/>
  <c r="C177" i="11"/>
  <c r="B177" i="11"/>
  <c r="D176" i="11"/>
  <c r="C176" i="11"/>
  <c r="B176" i="11"/>
  <c r="D175" i="11"/>
  <c r="C175" i="11"/>
  <c r="B175" i="11"/>
  <c r="D174" i="11"/>
  <c r="C174" i="11"/>
  <c r="B174" i="11"/>
  <c r="D173" i="11"/>
  <c r="C173" i="11"/>
  <c r="B173" i="11"/>
  <c r="D172" i="11"/>
  <c r="C172" i="11"/>
  <c r="B172" i="11"/>
  <c r="D171" i="11"/>
  <c r="C171" i="11"/>
  <c r="B171" i="11"/>
  <c r="D170" i="11"/>
  <c r="C170" i="11"/>
  <c r="B170" i="11"/>
  <c r="D169" i="11"/>
  <c r="C169" i="11"/>
  <c r="B169" i="11"/>
  <c r="D168" i="11"/>
  <c r="C168" i="11"/>
  <c r="B168" i="11"/>
  <c r="D167" i="11"/>
  <c r="C167" i="11"/>
  <c r="B167" i="11"/>
  <c r="D166" i="11"/>
  <c r="C166" i="11"/>
  <c r="B166" i="11"/>
  <c r="D165" i="11"/>
  <c r="C165" i="11"/>
  <c r="B165" i="11"/>
  <c r="D164" i="11"/>
  <c r="C164" i="11"/>
  <c r="B164" i="11"/>
  <c r="D163" i="11"/>
  <c r="C163" i="11"/>
  <c r="B163" i="11"/>
  <c r="D162" i="11"/>
  <c r="C162" i="11"/>
  <c r="B162" i="11"/>
  <c r="D161" i="11"/>
  <c r="C161" i="11"/>
  <c r="B161" i="11"/>
  <c r="D160" i="11"/>
  <c r="C160" i="11"/>
  <c r="B160" i="11"/>
  <c r="D159" i="11"/>
  <c r="C159" i="11"/>
  <c r="B159" i="11"/>
  <c r="D158" i="11"/>
  <c r="C158" i="11"/>
  <c r="B158" i="11"/>
  <c r="D157" i="11"/>
  <c r="C157" i="11"/>
  <c r="B157" i="11"/>
  <c r="D156" i="11"/>
  <c r="C156" i="11"/>
  <c r="B156" i="11"/>
  <c r="D155" i="11"/>
  <c r="C155" i="11"/>
  <c r="B155" i="11"/>
  <c r="D154" i="11"/>
  <c r="C154" i="11"/>
  <c r="B154" i="11"/>
  <c r="D153" i="11"/>
  <c r="C153" i="11"/>
  <c r="B153" i="11"/>
  <c r="D152" i="11"/>
  <c r="C152" i="11"/>
  <c r="B152" i="11"/>
  <c r="D151" i="11"/>
  <c r="C151" i="11"/>
  <c r="B151" i="11"/>
  <c r="D150" i="11"/>
  <c r="C150" i="11"/>
  <c r="B150" i="11"/>
  <c r="D149" i="11"/>
  <c r="C149" i="11"/>
  <c r="B149" i="11"/>
  <c r="D148" i="11"/>
  <c r="C148" i="11"/>
  <c r="B148" i="11"/>
  <c r="D147" i="11"/>
  <c r="C147" i="11"/>
  <c r="B147" i="11"/>
  <c r="D146" i="11"/>
  <c r="C146" i="11"/>
  <c r="B146" i="11"/>
  <c r="D145" i="11"/>
  <c r="C145" i="11"/>
  <c r="B145" i="11"/>
  <c r="D144" i="11"/>
  <c r="C144" i="11"/>
  <c r="B144" i="11"/>
  <c r="D143" i="11"/>
  <c r="C143" i="11"/>
  <c r="B143" i="11"/>
  <c r="D142" i="11"/>
  <c r="C142" i="11"/>
  <c r="B142" i="11"/>
  <c r="D141" i="11"/>
  <c r="C141" i="11"/>
  <c r="B141" i="11"/>
  <c r="D140" i="11"/>
  <c r="C140" i="11"/>
  <c r="B140" i="11"/>
  <c r="D139" i="11"/>
  <c r="C139" i="11"/>
  <c r="B139" i="11"/>
  <c r="D138" i="11"/>
  <c r="C138" i="11"/>
  <c r="B138" i="11"/>
  <c r="D137" i="11"/>
  <c r="C137" i="11"/>
  <c r="B137" i="11"/>
  <c r="D136" i="11"/>
  <c r="C136" i="11"/>
  <c r="B136" i="11"/>
  <c r="D135" i="11"/>
  <c r="C135" i="11"/>
  <c r="B135" i="11"/>
  <c r="D134" i="11"/>
  <c r="C134" i="11"/>
  <c r="B134" i="11"/>
  <c r="D133" i="11"/>
  <c r="C133" i="11"/>
  <c r="B133" i="11"/>
  <c r="D132" i="11"/>
  <c r="C132" i="11"/>
  <c r="B132" i="11"/>
  <c r="D131" i="11"/>
  <c r="C131" i="11"/>
  <c r="B131" i="11"/>
  <c r="D130" i="11"/>
  <c r="C130" i="11"/>
  <c r="B130" i="11"/>
  <c r="D129" i="11"/>
  <c r="C129" i="11"/>
  <c r="B129" i="11"/>
  <c r="D128" i="11"/>
  <c r="C128" i="11"/>
  <c r="B128" i="11"/>
  <c r="D127" i="11"/>
  <c r="C127" i="11"/>
  <c r="B127" i="11"/>
  <c r="D126" i="11"/>
  <c r="C126" i="11"/>
  <c r="B126" i="11"/>
  <c r="D125" i="11"/>
  <c r="C125" i="11"/>
  <c r="B125" i="11"/>
  <c r="D124" i="11"/>
  <c r="C124" i="11"/>
  <c r="B124" i="11"/>
  <c r="D123" i="11"/>
  <c r="C123" i="11"/>
  <c r="B123" i="11"/>
  <c r="D122" i="11"/>
  <c r="C122" i="11"/>
  <c r="B122" i="11"/>
  <c r="D121" i="11"/>
  <c r="C121" i="11"/>
  <c r="B121" i="11"/>
  <c r="D120" i="11"/>
  <c r="C120" i="11"/>
  <c r="B120" i="11"/>
  <c r="D119" i="11"/>
  <c r="C119" i="11"/>
  <c r="B119" i="11"/>
  <c r="D118" i="11"/>
  <c r="C118" i="11"/>
  <c r="B118" i="11"/>
  <c r="D117" i="11"/>
  <c r="C117" i="11"/>
  <c r="B117" i="11"/>
  <c r="D116" i="11"/>
  <c r="C116" i="11"/>
  <c r="B116" i="11"/>
  <c r="D115" i="11"/>
  <c r="C115" i="11"/>
  <c r="B115" i="11"/>
  <c r="D114" i="11"/>
  <c r="C114" i="11"/>
  <c r="B114" i="11"/>
  <c r="D113" i="11"/>
  <c r="C113" i="11"/>
  <c r="B113" i="11"/>
  <c r="D112" i="11"/>
  <c r="C112" i="11"/>
  <c r="B112" i="11"/>
  <c r="D111" i="11"/>
  <c r="C111" i="11"/>
  <c r="B111" i="11"/>
  <c r="D110" i="11"/>
  <c r="C110" i="11"/>
  <c r="B110" i="11"/>
  <c r="D109" i="11"/>
  <c r="C109" i="11"/>
  <c r="B109" i="11"/>
  <c r="D108" i="11"/>
  <c r="C108" i="11"/>
  <c r="B108" i="11"/>
  <c r="D107" i="11"/>
  <c r="C107" i="11"/>
  <c r="B107" i="11"/>
  <c r="D106" i="11"/>
  <c r="C106" i="11"/>
  <c r="B106" i="11"/>
  <c r="D105" i="11"/>
  <c r="C105" i="11"/>
  <c r="B105" i="11"/>
  <c r="D104" i="11"/>
  <c r="C104" i="11"/>
  <c r="B104" i="11"/>
  <c r="D103" i="11"/>
  <c r="C103" i="11"/>
  <c r="B103" i="11"/>
  <c r="D102" i="11"/>
  <c r="C102" i="11"/>
  <c r="B102" i="11"/>
  <c r="D101" i="11"/>
  <c r="C101" i="11"/>
  <c r="B101" i="11"/>
  <c r="D100" i="11"/>
  <c r="C100" i="11"/>
  <c r="B100" i="11"/>
  <c r="D99" i="11"/>
  <c r="C99" i="11"/>
  <c r="B99" i="11"/>
  <c r="D98" i="11"/>
  <c r="C98" i="11"/>
  <c r="B98" i="11"/>
  <c r="D97" i="11"/>
  <c r="C97" i="11"/>
  <c r="B97" i="11"/>
  <c r="D96" i="11"/>
  <c r="C96" i="11"/>
  <c r="B96" i="11"/>
  <c r="D95" i="11"/>
  <c r="C95" i="11"/>
  <c r="B95" i="11"/>
  <c r="D94" i="11"/>
  <c r="C94" i="11"/>
  <c r="B94" i="11"/>
  <c r="D93" i="11"/>
  <c r="C93" i="11"/>
  <c r="B93" i="11"/>
  <c r="D92" i="11"/>
  <c r="C92" i="11"/>
  <c r="B92" i="11"/>
  <c r="D91" i="11"/>
  <c r="C91" i="11"/>
  <c r="B91" i="11"/>
  <c r="D90" i="11"/>
  <c r="C90" i="11"/>
  <c r="B90" i="11"/>
  <c r="D89" i="11"/>
  <c r="C89" i="11"/>
  <c r="B89" i="11"/>
  <c r="D88" i="11"/>
  <c r="C88" i="11"/>
  <c r="B88" i="11"/>
  <c r="D87" i="11"/>
  <c r="C87" i="11"/>
  <c r="B87" i="11"/>
  <c r="D86" i="11"/>
  <c r="C86" i="11"/>
  <c r="B86" i="11"/>
  <c r="D85" i="11"/>
  <c r="C85" i="11"/>
  <c r="B85" i="11"/>
  <c r="D84" i="11"/>
  <c r="C84" i="11"/>
  <c r="B84" i="11"/>
  <c r="D83" i="11"/>
  <c r="C83" i="11"/>
  <c r="B83" i="11"/>
  <c r="D82" i="11"/>
  <c r="C82" i="11"/>
  <c r="B82" i="11"/>
  <c r="D81" i="11"/>
  <c r="C81" i="11"/>
  <c r="B81" i="11"/>
  <c r="D80" i="11"/>
  <c r="C80" i="11"/>
  <c r="B80" i="11"/>
  <c r="D79" i="11"/>
  <c r="C79" i="11"/>
  <c r="B79" i="11"/>
  <c r="D78" i="11"/>
  <c r="C78" i="11"/>
  <c r="B78" i="11"/>
  <c r="D77" i="11"/>
  <c r="C77" i="11"/>
  <c r="B77" i="11"/>
  <c r="D76" i="11"/>
  <c r="C76" i="11"/>
  <c r="B76" i="11"/>
  <c r="D75" i="11"/>
  <c r="C75" i="11"/>
  <c r="B75" i="11"/>
  <c r="D74" i="11"/>
  <c r="C74" i="11"/>
  <c r="B74" i="11"/>
  <c r="D73" i="11"/>
  <c r="C73" i="11"/>
  <c r="B73" i="11"/>
  <c r="D72" i="11"/>
  <c r="C72" i="11"/>
  <c r="B72" i="11"/>
  <c r="D71" i="11"/>
  <c r="C71" i="11"/>
  <c r="B71" i="11"/>
  <c r="D70" i="11"/>
  <c r="C70" i="11"/>
  <c r="B70" i="11"/>
  <c r="D69" i="11"/>
  <c r="C69" i="11"/>
  <c r="B69" i="11"/>
  <c r="D68" i="11"/>
  <c r="C68" i="11"/>
  <c r="B68" i="11"/>
  <c r="D67" i="11"/>
  <c r="C67" i="11"/>
  <c r="B67" i="11"/>
  <c r="D66" i="11"/>
  <c r="C66" i="11"/>
  <c r="B66" i="11"/>
  <c r="D65" i="11"/>
  <c r="C65" i="11"/>
  <c r="B65" i="11"/>
  <c r="D64" i="11"/>
  <c r="C64" i="11"/>
  <c r="B64" i="11"/>
  <c r="D63" i="11"/>
  <c r="C63" i="11"/>
  <c r="B63" i="11"/>
  <c r="D62" i="11"/>
  <c r="C62" i="11"/>
  <c r="B62" i="11"/>
  <c r="D61" i="11"/>
  <c r="C61" i="11"/>
  <c r="B61" i="11"/>
  <c r="D60" i="11"/>
  <c r="C60" i="11"/>
  <c r="B60" i="11"/>
  <c r="D59" i="11"/>
  <c r="C59" i="11"/>
  <c r="B59" i="11"/>
  <c r="D58" i="11"/>
  <c r="C58" i="11"/>
  <c r="B58" i="11"/>
  <c r="D57" i="11"/>
  <c r="C57" i="11"/>
  <c r="B57" i="11"/>
  <c r="D56" i="11"/>
  <c r="C56" i="11"/>
  <c r="B56" i="11"/>
  <c r="D55" i="11"/>
  <c r="C55" i="11"/>
  <c r="B55" i="11"/>
  <c r="D54" i="11"/>
  <c r="C54" i="11"/>
  <c r="B54" i="11"/>
  <c r="D53" i="11"/>
  <c r="C53" i="11"/>
  <c r="B53" i="11"/>
  <c r="D52" i="11"/>
  <c r="C52" i="11"/>
  <c r="B52" i="11"/>
  <c r="D51" i="11"/>
  <c r="C51" i="11"/>
  <c r="B51" i="11"/>
  <c r="D50" i="11"/>
  <c r="C50" i="11"/>
  <c r="B50" i="11"/>
  <c r="D49" i="11"/>
  <c r="C49" i="11"/>
  <c r="B49" i="11"/>
  <c r="D48" i="11"/>
  <c r="C48" i="11"/>
  <c r="B48" i="11"/>
  <c r="D47" i="11"/>
  <c r="C47" i="11"/>
  <c r="B47" i="11"/>
  <c r="D46" i="11"/>
  <c r="C46" i="11"/>
  <c r="B46" i="11"/>
  <c r="D45" i="11"/>
  <c r="C45" i="11"/>
  <c r="B45" i="11"/>
  <c r="D44" i="11"/>
  <c r="C44" i="11"/>
  <c r="B44" i="11"/>
  <c r="D43" i="11"/>
  <c r="C43" i="11"/>
  <c r="B43" i="11"/>
  <c r="D42" i="11"/>
  <c r="C42" i="11"/>
  <c r="B42" i="11"/>
  <c r="D41" i="11"/>
  <c r="C41" i="11"/>
  <c r="B41" i="11"/>
  <c r="D40" i="11"/>
  <c r="C40" i="11"/>
  <c r="B40" i="11"/>
  <c r="D39" i="11"/>
  <c r="C39" i="11"/>
  <c r="B39" i="11"/>
  <c r="D38" i="11"/>
  <c r="C38" i="11"/>
  <c r="B38" i="11"/>
  <c r="D37" i="11"/>
  <c r="C37" i="11"/>
  <c r="B37" i="11"/>
  <c r="D36" i="11"/>
  <c r="C36" i="11"/>
  <c r="B36" i="11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D20" i="11"/>
  <c r="C20" i="11"/>
  <c r="B20" i="11"/>
  <c r="D19" i="11"/>
  <c r="C19" i="11"/>
  <c r="B19" i="11"/>
  <c r="D18" i="11"/>
  <c r="C18" i="11"/>
  <c r="B18" i="11"/>
  <c r="D17" i="11"/>
  <c r="C17" i="11"/>
  <c r="B17" i="11"/>
  <c r="D16" i="11"/>
  <c r="C16" i="11"/>
  <c r="B16" i="11"/>
  <c r="D15" i="11"/>
  <c r="C15" i="11"/>
  <c r="B15" i="11"/>
  <c r="D14" i="11"/>
  <c r="C14" i="11"/>
  <c r="B14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535" i="10"/>
  <c r="C535" i="10"/>
  <c r="B535" i="10"/>
  <c r="D534" i="10"/>
  <c r="C534" i="10"/>
  <c r="B534" i="10"/>
  <c r="D533" i="10"/>
  <c r="C533" i="10"/>
  <c r="B533" i="10"/>
  <c r="D532" i="10"/>
  <c r="C532" i="10"/>
  <c r="B532" i="10"/>
  <c r="D531" i="10"/>
  <c r="C531" i="10"/>
  <c r="B531" i="10"/>
  <c r="D530" i="10"/>
  <c r="C530" i="10"/>
  <c r="B530" i="10"/>
  <c r="D529" i="10"/>
  <c r="C529" i="10"/>
  <c r="B529" i="10"/>
  <c r="D528" i="10"/>
  <c r="C528" i="10"/>
  <c r="B528" i="10"/>
  <c r="D527" i="10"/>
  <c r="C527" i="10"/>
  <c r="B527" i="10"/>
  <c r="D526" i="10"/>
  <c r="C526" i="10"/>
  <c r="B526" i="10"/>
  <c r="D525" i="10"/>
  <c r="C525" i="10"/>
  <c r="B525" i="10"/>
  <c r="D524" i="10"/>
  <c r="C524" i="10"/>
  <c r="B524" i="10"/>
  <c r="D523" i="10"/>
  <c r="C523" i="10"/>
  <c r="B523" i="10"/>
  <c r="D522" i="10"/>
  <c r="C522" i="10"/>
  <c r="B522" i="10"/>
  <c r="D521" i="10"/>
  <c r="C521" i="10"/>
  <c r="B521" i="10"/>
  <c r="D520" i="10"/>
  <c r="C520" i="10"/>
  <c r="B520" i="10"/>
  <c r="D519" i="10"/>
  <c r="C519" i="10"/>
  <c r="B519" i="10"/>
  <c r="D518" i="10"/>
  <c r="C518" i="10"/>
  <c r="B518" i="10"/>
  <c r="D517" i="10"/>
  <c r="C517" i="10"/>
  <c r="B517" i="10"/>
  <c r="D516" i="10"/>
  <c r="C516" i="10"/>
  <c r="B516" i="10"/>
  <c r="D515" i="10"/>
  <c r="C515" i="10"/>
  <c r="B515" i="10"/>
  <c r="D514" i="10"/>
  <c r="C514" i="10"/>
  <c r="B514" i="10"/>
  <c r="D513" i="10"/>
  <c r="C513" i="10"/>
  <c r="B513" i="10"/>
  <c r="D512" i="10"/>
  <c r="C512" i="10"/>
  <c r="B512" i="10"/>
  <c r="D511" i="10"/>
  <c r="C511" i="10"/>
  <c r="B511" i="10"/>
  <c r="D510" i="10"/>
  <c r="C510" i="10"/>
  <c r="B510" i="10"/>
  <c r="D509" i="10"/>
  <c r="C509" i="10"/>
  <c r="B509" i="10"/>
  <c r="D508" i="10"/>
  <c r="C508" i="10"/>
  <c r="B508" i="10"/>
  <c r="D507" i="10"/>
  <c r="C507" i="10"/>
  <c r="B507" i="10"/>
  <c r="D506" i="10"/>
  <c r="C506" i="10"/>
  <c r="B506" i="10"/>
  <c r="D505" i="10"/>
  <c r="C505" i="10"/>
  <c r="B505" i="10"/>
  <c r="D504" i="10"/>
  <c r="C504" i="10"/>
  <c r="B504" i="10"/>
  <c r="D503" i="10"/>
  <c r="C503" i="10"/>
  <c r="B503" i="10"/>
  <c r="D502" i="10"/>
  <c r="C502" i="10"/>
  <c r="B502" i="10"/>
  <c r="D501" i="10"/>
  <c r="C501" i="10"/>
  <c r="B501" i="10"/>
  <c r="D500" i="10"/>
  <c r="C500" i="10"/>
  <c r="B500" i="10"/>
  <c r="D499" i="10"/>
  <c r="C499" i="10"/>
  <c r="B499" i="10"/>
  <c r="D498" i="10"/>
  <c r="C498" i="10"/>
  <c r="B498" i="10"/>
  <c r="D497" i="10"/>
  <c r="C497" i="10"/>
  <c r="B497" i="10"/>
  <c r="D496" i="10"/>
  <c r="C496" i="10"/>
  <c r="B496" i="10"/>
  <c r="D495" i="10"/>
  <c r="C495" i="10"/>
  <c r="B495" i="10"/>
  <c r="D494" i="10"/>
  <c r="C494" i="10"/>
  <c r="B494" i="10"/>
  <c r="D493" i="10"/>
  <c r="C493" i="10"/>
  <c r="B493" i="10"/>
  <c r="D492" i="10"/>
  <c r="C492" i="10"/>
  <c r="B492" i="10"/>
  <c r="D491" i="10"/>
  <c r="C491" i="10"/>
  <c r="B491" i="10"/>
  <c r="D490" i="10"/>
  <c r="C490" i="10"/>
  <c r="B490" i="10"/>
  <c r="D489" i="10"/>
  <c r="C489" i="10"/>
  <c r="B489" i="10"/>
  <c r="D488" i="10"/>
  <c r="C488" i="10"/>
  <c r="B488" i="10"/>
  <c r="D487" i="10"/>
  <c r="C487" i="10"/>
  <c r="B487" i="10"/>
  <c r="D486" i="10"/>
  <c r="C486" i="10"/>
  <c r="B486" i="10"/>
  <c r="D485" i="10"/>
  <c r="C485" i="10"/>
  <c r="B485" i="10"/>
  <c r="D484" i="10"/>
  <c r="C484" i="10"/>
  <c r="B484" i="10"/>
  <c r="D483" i="10"/>
  <c r="C483" i="10"/>
  <c r="B483" i="10"/>
  <c r="D482" i="10"/>
  <c r="C482" i="10"/>
  <c r="B482" i="10"/>
  <c r="D481" i="10"/>
  <c r="C481" i="10"/>
  <c r="B481" i="10"/>
  <c r="D480" i="10"/>
  <c r="C480" i="10"/>
  <c r="B480" i="10"/>
  <c r="D479" i="10"/>
  <c r="C479" i="10"/>
  <c r="B479" i="10"/>
  <c r="D478" i="10"/>
  <c r="C478" i="10"/>
  <c r="B478" i="10"/>
  <c r="D477" i="10"/>
  <c r="C477" i="10"/>
  <c r="B477" i="10"/>
  <c r="D476" i="10"/>
  <c r="C476" i="10"/>
  <c r="B476" i="10"/>
  <c r="D475" i="10"/>
  <c r="C475" i="10"/>
  <c r="B475" i="10"/>
  <c r="D474" i="10"/>
  <c r="C474" i="10"/>
  <c r="B474" i="10"/>
  <c r="D473" i="10"/>
  <c r="C473" i="10"/>
  <c r="B473" i="10"/>
  <c r="D472" i="10"/>
  <c r="C472" i="10"/>
  <c r="B472" i="10"/>
  <c r="D471" i="10"/>
  <c r="C471" i="10"/>
  <c r="B471" i="10"/>
  <c r="D470" i="10"/>
  <c r="C470" i="10"/>
  <c r="B470" i="10"/>
  <c r="D469" i="10"/>
  <c r="C469" i="10"/>
  <c r="B469" i="10"/>
  <c r="D468" i="10"/>
  <c r="C468" i="10"/>
  <c r="B468" i="10"/>
  <c r="D467" i="10"/>
  <c r="C467" i="10"/>
  <c r="B467" i="10"/>
  <c r="D466" i="10"/>
  <c r="C466" i="10"/>
  <c r="B466" i="10"/>
  <c r="D465" i="10"/>
  <c r="C465" i="10"/>
  <c r="B465" i="10"/>
  <c r="D464" i="10"/>
  <c r="C464" i="10"/>
  <c r="B464" i="10"/>
  <c r="D463" i="10"/>
  <c r="C463" i="10"/>
  <c r="B463" i="10"/>
  <c r="D462" i="10"/>
  <c r="C462" i="10"/>
  <c r="B462" i="10"/>
  <c r="D461" i="10"/>
  <c r="C461" i="10"/>
  <c r="B461" i="10"/>
  <c r="D460" i="10"/>
  <c r="C460" i="10"/>
  <c r="B460" i="10"/>
  <c r="D459" i="10"/>
  <c r="C459" i="10"/>
  <c r="B459" i="10"/>
  <c r="D458" i="10"/>
  <c r="C458" i="10"/>
  <c r="B458" i="10"/>
  <c r="D457" i="10"/>
  <c r="C457" i="10"/>
  <c r="B457" i="10"/>
  <c r="D456" i="10"/>
  <c r="C456" i="10"/>
  <c r="B456" i="10"/>
  <c r="D455" i="10"/>
  <c r="C455" i="10"/>
  <c r="B455" i="10"/>
  <c r="D454" i="10"/>
  <c r="C454" i="10"/>
  <c r="B454" i="10"/>
  <c r="D453" i="10"/>
  <c r="C453" i="10"/>
  <c r="B453" i="10"/>
  <c r="D452" i="10"/>
  <c r="C452" i="10"/>
  <c r="B452" i="10"/>
  <c r="D451" i="10"/>
  <c r="C451" i="10"/>
  <c r="B451" i="10"/>
  <c r="D450" i="10"/>
  <c r="C450" i="10"/>
  <c r="B450" i="10"/>
  <c r="D449" i="10"/>
  <c r="C449" i="10"/>
  <c r="B449" i="10"/>
  <c r="D448" i="10"/>
  <c r="C448" i="10"/>
  <c r="B448" i="10"/>
  <c r="D447" i="10"/>
  <c r="C447" i="10"/>
  <c r="B447" i="10"/>
  <c r="D446" i="10"/>
  <c r="C446" i="10"/>
  <c r="B446" i="10"/>
  <c r="D445" i="10"/>
  <c r="C445" i="10"/>
  <c r="B445" i="10"/>
  <c r="D444" i="10"/>
  <c r="C444" i="10"/>
  <c r="B444" i="10"/>
  <c r="D443" i="10"/>
  <c r="C443" i="10"/>
  <c r="B443" i="10"/>
  <c r="D442" i="10"/>
  <c r="C442" i="10"/>
  <c r="B442" i="10"/>
  <c r="D441" i="10"/>
  <c r="C441" i="10"/>
  <c r="B441" i="10"/>
  <c r="D440" i="10"/>
  <c r="C440" i="10"/>
  <c r="B440" i="10"/>
  <c r="D439" i="10"/>
  <c r="C439" i="10"/>
  <c r="B439" i="10"/>
  <c r="D438" i="10"/>
  <c r="C438" i="10"/>
  <c r="B438" i="10"/>
  <c r="D437" i="10"/>
  <c r="C437" i="10"/>
  <c r="B437" i="10"/>
  <c r="D436" i="10"/>
  <c r="C436" i="10"/>
  <c r="B436" i="10"/>
  <c r="D435" i="10"/>
  <c r="C435" i="10"/>
  <c r="B435" i="10"/>
  <c r="D434" i="10"/>
  <c r="C434" i="10"/>
  <c r="B434" i="10"/>
  <c r="D433" i="10"/>
  <c r="C433" i="10"/>
  <c r="B433" i="10"/>
  <c r="D432" i="10"/>
  <c r="C432" i="10"/>
  <c r="B432" i="10"/>
  <c r="D431" i="10"/>
  <c r="C431" i="10"/>
  <c r="B431" i="10"/>
  <c r="D430" i="10"/>
  <c r="C430" i="10"/>
  <c r="B430" i="10"/>
  <c r="D429" i="10"/>
  <c r="C429" i="10"/>
  <c r="B429" i="10"/>
  <c r="D428" i="10"/>
  <c r="C428" i="10"/>
  <c r="B428" i="10"/>
  <c r="D427" i="10"/>
  <c r="C427" i="10"/>
  <c r="B427" i="10"/>
  <c r="D426" i="10"/>
  <c r="C426" i="10"/>
  <c r="B426" i="10"/>
  <c r="D425" i="10"/>
  <c r="C425" i="10"/>
  <c r="B425" i="10"/>
  <c r="D424" i="10"/>
  <c r="C424" i="10"/>
  <c r="B424" i="10"/>
  <c r="D423" i="10"/>
  <c r="C423" i="10"/>
  <c r="B423" i="10"/>
  <c r="D422" i="10"/>
  <c r="C422" i="10"/>
  <c r="B422" i="10"/>
  <c r="D421" i="10"/>
  <c r="C421" i="10"/>
  <c r="B421" i="10"/>
  <c r="D420" i="10"/>
  <c r="C420" i="10"/>
  <c r="B420" i="10"/>
  <c r="D419" i="10"/>
  <c r="C419" i="10"/>
  <c r="B419" i="10"/>
  <c r="D418" i="10"/>
  <c r="C418" i="10"/>
  <c r="B418" i="10"/>
  <c r="D417" i="10"/>
  <c r="C417" i="10"/>
  <c r="B417" i="10"/>
  <c r="D416" i="10"/>
  <c r="C416" i="10"/>
  <c r="B416" i="10"/>
  <c r="D415" i="10"/>
  <c r="C415" i="10"/>
  <c r="B415" i="10"/>
  <c r="D414" i="10"/>
  <c r="C414" i="10"/>
  <c r="B414" i="10"/>
  <c r="D413" i="10"/>
  <c r="C413" i="10"/>
  <c r="B413" i="10"/>
  <c r="D412" i="10"/>
  <c r="C412" i="10"/>
  <c r="B412" i="10"/>
  <c r="D411" i="10"/>
  <c r="C411" i="10"/>
  <c r="B411" i="10"/>
  <c r="D410" i="10"/>
  <c r="C410" i="10"/>
  <c r="B410" i="10"/>
  <c r="D409" i="10"/>
  <c r="C409" i="10"/>
  <c r="B409" i="10"/>
  <c r="D408" i="10"/>
  <c r="C408" i="10"/>
  <c r="B408" i="10"/>
  <c r="D407" i="10"/>
  <c r="C407" i="10"/>
  <c r="B407" i="10"/>
  <c r="D406" i="10"/>
  <c r="C406" i="10"/>
  <c r="B406" i="10"/>
  <c r="D405" i="10"/>
  <c r="C405" i="10"/>
  <c r="B405" i="10"/>
  <c r="D404" i="10"/>
  <c r="C404" i="10"/>
  <c r="B404" i="10"/>
  <c r="D403" i="10"/>
  <c r="C403" i="10"/>
  <c r="B403" i="10"/>
  <c r="D402" i="10"/>
  <c r="C402" i="10"/>
  <c r="B402" i="10"/>
  <c r="D401" i="10"/>
  <c r="C401" i="10"/>
  <c r="B401" i="10"/>
  <c r="D400" i="10"/>
  <c r="C400" i="10"/>
  <c r="B400" i="10"/>
  <c r="D399" i="10"/>
  <c r="C399" i="10"/>
  <c r="B399" i="10"/>
  <c r="D398" i="10"/>
  <c r="C398" i="10"/>
  <c r="B398" i="10"/>
  <c r="D397" i="10"/>
  <c r="C397" i="10"/>
  <c r="B397" i="10"/>
  <c r="D396" i="10"/>
  <c r="C396" i="10"/>
  <c r="B396" i="10"/>
  <c r="D395" i="10"/>
  <c r="C395" i="10"/>
  <c r="B395" i="10"/>
  <c r="D394" i="10"/>
  <c r="C394" i="10"/>
  <c r="B394" i="10"/>
  <c r="D393" i="10"/>
  <c r="C393" i="10"/>
  <c r="B393" i="10"/>
  <c r="D392" i="10"/>
  <c r="C392" i="10"/>
  <c r="B392" i="10"/>
  <c r="D391" i="10"/>
  <c r="C391" i="10"/>
  <c r="B391" i="10"/>
  <c r="D390" i="10"/>
  <c r="C390" i="10"/>
  <c r="B390" i="10"/>
  <c r="D389" i="10"/>
  <c r="C389" i="10"/>
  <c r="B389" i="10"/>
  <c r="D388" i="10"/>
  <c r="C388" i="10"/>
  <c r="B388" i="10"/>
  <c r="D387" i="10"/>
  <c r="C387" i="10"/>
  <c r="B387" i="10"/>
  <c r="D386" i="10"/>
  <c r="C386" i="10"/>
  <c r="B386" i="10"/>
  <c r="D385" i="10"/>
  <c r="C385" i="10"/>
  <c r="B385" i="10"/>
  <c r="D384" i="10"/>
  <c r="C384" i="10"/>
  <c r="B384" i="10"/>
  <c r="D383" i="10"/>
  <c r="C383" i="10"/>
  <c r="B383" i="10"/>
  <c r="D382" i="10"/>
  <c r="C382" i="10"/>
  <c r="B382" i="10"/>
  <c r="D381" i="10"/>
  <c r="C381" i="10"/>
  <c r="B381" i="10"/>
  <c r="D380" i="10"/>
  <c r="C380" i="10"/>
  <c r="B380" i="10"/>
  <c r="D379" i="10"/>
  <c r="C379" i="10"/>
  <c r="B379" i="10"/>
  <c r="D378" i="10"/>
  <c r="C378" i="10"/>
  <c r="B378" i="10"/>
  <c r="D377" i="10"/>
  <c r="C377" i="10"/>
  <c r="B377" i="10"/>
  <c r="D376" i="10"/>
  <c r="C376" i="10"/>
  <c r="B376" i="10"/>
  <c r="D375" i="10"/>
  <c r="C375" i="10"/>
  <c r="B375" i="10"/>
  <c r="D374" i="10"/>
  <c r="C374" i="10"/>
  <c r="B374" i="10"/>
  <c r="D373" i="10"/>
  <c r="C373" i="10"/>
  <c r="B373" i="10"/>
  <c r="D372" i="10"/>
  <c r="C372" i="10"/>
  <c r="B372" i="10"/>
  <c r="D371" i="10"/>
  <c r="C371" i="10"/>
  <c r="B371" i="10"/>
  <c r="D370" i="10"/>
  <c r="C370" i="10"/>
  <c r="B370" i="10"/>
  <c r="D369" i="10"/>
  <c r="C369" i="10"/>
  <c r="B369" i="10"/>
  <c r="D368" i="10"/>
  <c r="C368" i="10"/>
  <c r="B368" i="10"/>
  <c r="D367" i="10"/>
  <c r="C367" i="10"/>
  <c r="B367" i="10"/>
  <c r="D366" i="10"/>
  <c r="C366" i="10"/>
  <c r="B366" i="10"/>
  <c r="D365" i="10"/>
  <c r="C365" i="10"/>
  <c r="B365" i="10"/>
  <c r="D364" i="10"/>
  <c r="C364" i="10"/>
  <c r="B364" i="10"/>
  <c r="D363" i="10"/>
  <c r="C363" i="10"/>
  <c r="B363" i="10"/>
  <c r="D362" i="10"/>
  <c r="C362" i="10"/>
  <c r="B362" i="10"/>
  <c r="D361" i="10"/>
  <c r="C361" i="10"/>
  <c r="B361" i="10"/>
  <c r="D360" i="10"/>
  <c r="C360" i="10"/>
  <c r="B360" i="10"/>
  <c r="D359" i="10"/>
  <c r="C359" i="10"/>
  <c r="B359" i="10"/>
  <c r="D358" i="10"/>
  <c r="C358" i="10"/>
  <c r="B358" i="10"/>
  <c r="D357" i="10"/>
  <c r="C357" i="10"/>
  <c r="B357" i="10"/>
  <c r="D356" i="10"/>
  <c r="C356" i="10"/>
  <c r="B356" i="10"/>
  <c r="D355" i="10"/>
  <c r="C355" i="10"/>
  <c r="B355" i="10"/>
  <c r="D354" i="10"/>
  <c r="C354" i="10"/>
  <c r="B354" i="10"/>
  <c r="D353" i="10"/>
  <c r="C353" i="10"/>
  <c r="B353" i="10"/>
  <c r="D352" i="10"/>
  <c r="C352" i="10"/>
  <c r="B352" i="10"/>
  <c r="D351" i="10"/>
  <c r="C351" i="10"/>
  <c r="B351" i="10"/>
  <c r="D350" i="10"/>
  <c r="C350" i="10"/>
  <c r="B350" i="10"/>
  <c r="D349" i="10"/>
  <c r="C349" i="10"/>
  <c r="B349" i="10"/>
  <c r="D348" i="10"/>
  <c r="C348" i="10"/>
  <c r="B348" i="10"/>
  <c r="D347" i="10"/>
  <c r="C347" i="10"/>
  <c r="B347" i="10"/>
  <c r="D346" i="10"/>
  <c r="C346" i="10"/>
  <c r="B346" i="10"/>
  <c r="D345" i="10"/>
  <c r="C345" i="10"/>
  <c r="B345" i="10"/>
  <c r="D344" i="10"/>
  <c r="C344" i="10"/>
  <c r="B344" i="10"/>
  <c r="D343" i="10"/>
  <c r="C343" i="10"/>
  <c r="B343" i="10"/>
  <c r="D342" i="10"/>
  <c r="C342" i="10"/>
  <c r="B342" i="10"/>
  <c r="D341" i="10"/>
  <c r="C341" i="10"/>
  <c r="B341" i="10"/>
  <c r="D340" i="10"/>
  <c r="C340" i="10"/>
  <c r="B340" i="10"/>
  <c r="D339" i="10"/>
  <c r="C339" i="10"/>
  <c r="B339" i="10"/>
  <c r="D338" i="10"/>
  <c r="C338" i="10"/>
  <c r="B338" i="10"/>
  <c r="D337" i="10"/>
  <c r="C337" i="10"/>
  <c r="B337" i="10"/>
  <c r="D336" i="10"/>
  <c r="C336" i="10"/>
  <c r="B336" i="10"/>
  <c r="D335" i="10"/>
  <c r="C335" i="10"/>
  <c r="B335" i="10"/>
  <c r="D334" i="10"/>
  <c r="C334" i="10"/>
  <c r="B334" i="10"/>
  <c r="D333" i="10"/>
  <c r="C333" i="10"/>
  <c r="B333" i="10"/>
  <c r="D332" i="10"/>
  <c r="C332" i="10"/>
  <c r="B332" i="10"/>
  <c r="D331" i="10"/>
  <c r="C331" i="10"/>
  <c r="B331" i="10"/>
  <c r="D330" i="10"/>
  <c r="C330" i="10"/>
  <c r="B330" i="10"/>
  <c r="D329" i="10"/>
  <c r="C329" i="10"/>
  <c r="B329" i="10"/>
  <c r="D328" i="10"/>
  <c r="C328" i="10"/>
  <c r="B328" i="10"/>
  <c r="D327" i="10"/>
  <c r="C327" i="10"/>
  <c r="B327" i="10"/>
  <c r="D326" i="10"/>
  <c r="C326" i="10"/>
  <c r="B326" i="10"/>
  <c r="D325" i="10"/>
  <c r="C325" i="10"/>
  <c r="B325" i="10"/>
  <c r="D324" i="10"/>
  <c r="C324" i="10"/>
  <c r="B324" i="10"/>
  <c r="D323" i="10"/>
  <c r="C323" i="10"/>
  <c r="B323" i="10"/>
  <c r="D322" i="10"/>
  <c r="C322" i="10"/>
  <c r="B322" i="10"/>
  <c r="D321" i="10"/>
  <c r="C321" i="10"/>
  <c r="B321" i="10"/>
  <c r="D320" i="10"/>
  <c r="C320" i="10"/>
  <c r="B320" i="10"/>
  <c r="D319" i="10"/>
  <c r="C319" i="10"/>
  <c r="B319" i="10"/>
  <c r="D318" i="10"/>
  <c r="C318" i="10"/>
  <c r="B318" i="10"/>
  <c r="D317" i="10"/>
  <c r="C317" i="10"/>
  <c r="B317" i="10"/>
  <c r="D316" i="10"/>
  <c r="C316" i="10"/>
  <c r="B316" i="10"/>
  <c r="D315" i="10"/>
  <c r="C315" i="10"/>
  <c r="B315" i="10"/>
  <c r="D314" i="10"/>
  <c r="C314" i="10"/>
  <c r="B314" i="10"/>
  <c r="D313" i="10"/>
  <c r="C313" i="10"/>
  <c r="B313" i="10"/>
  <c r="D312" i="10"/>
  <c r="C312" i="10"/>
  <c r="B312" i="10"/>
  <c r="D311" i="10"/>
  <c r="C311" i="10"/>
  <c r="B311" i="10"/>
  <c r="D310" i="10"/>
  <c r="C310" i="10"/>
  <c r="B310" i="10"/>
  <c r="D309" i="10"/>
  <c r="C309" i="10"/>
  <c r="B309" i="10"/>
  <c r="D308" i="10"/>
  <c r="C308" i="10"/>
  <c r="B308" i="10"/>
  <c r="D307" i="10"/>
  <c r="C307" i="10"/>
  <c r="B307" i="10"/>
  <c r="D306" i="10"/>
  <c r="C306" i="10"/>
  <c r="B306" i="10"/>
  <c r="D305" i="10"/>
  <c r="C305" i="10"/>
  <c r="B305" i="10"/>
  <c r="D304" i="10"/>
  <c r="C304" i="10"/>
  <c r="B304" i="10"/>
  <c r="D303" i="10"/>
  <c r="C303" i="10"/>
  <c r="B303" i="10"/>
  <c r="D302" i="10"/>
  <c r="C302" i="10"/>
  <c r="B302" i="10"/>
  <c r="D301" i="10"/>
  <c r="C301" i="10"/>
  <c r="B301" i="10"/>
  <c r="D300" i="10"/>
  <c r="C300" i="10"/>
  <c r="B300" i="10"/>
  <c r="D299" i="10"/>
  <c r="C299" i="10"/>
  <c r="B299" i="10"/>
  <c r="D298" i="10"/>
  <c r="C298" i="10"/>
  <c r="B298" i="10"/>
  <c r="D297" i="10"/>
  <c r="C297" i="10"/>
  <c r="B297" i="10"/>
  <c r="D296" i="10"/>
  <c r="C296" i="10"/>
  <c r="B296" i="10"/>
  <c r="D295" i="10"/>
  <c r="C295" i="10"/>
  <c r="B295" i="10"/>
  <c r="D294" i="10"/>
  <c r="C294" i="10"/>
  <c r="B294" i="10"/>
  <c r="D293" i="10"/>
  <c r="C293" i="10"/>
  <c r="B293" i="10"/>
  <c r="D292" i="10"/>
  <c r="C292" i="10"/>
  <c r="B292" i="10"/>
  <c r="D291" i="10"/>
  <c r="C291" i="10"/>
  <c r="B291" i="10"/>
  <c r="D290" i="10"/>
  <c r="C290" i="10"/>
  <c r="B290" i="10"/>
  <c r="D289" i="10"/>
  <c r="C289" i="10"/>
  <c r="B289" i="10"/>
  <c r="D288" i="10"/>
  <c r="C288" i="10"/>
  <c r="B288" i="10"/>
  <c r="D287" i="10"/>
  <c r="C287" i="10"/>
  <c r="B287" i="10"/>
  <c r="D286" i="10"/>
  <c r="C286" i="10"/>
  <c r="B286" i="10"/>
  <c r="D285" i="10"/>
  <c r="C285" i="10"/>
  <c r="B285" i="10"/>
  <c r="D284" i="10"/>
  <c r="C284" i="10"/>
  <c r="B284" i="10"/>
  <c r="D283" i="10"/>
  <c r="C283" i="10"/>
  <c r="B283" i="10"/>
  <c r="D282" i="10"/>
  <c r="C282" i="10"/>
  <c r="B282" i="10"/>
  <c r="D281" i="10"/>
  <c r="C281" i="10"/>
  <c r="B281" i="10"/>
  <c r="D280" i="10"/>
  <c r="C280" i="10"/>
  <c r="B280" i="10"/>
  <c r="D279" i="10"/>
  <c r="C279" i="10"/>
  <c r="B279" i="10"/>
  <c r="D278" i="10"/>
  <c r="C278" i="10"/>
  <c r="B278" i="10"/>
  <c r="D277" i="10"/>
  <c r="C277" i="10"/>
  <c r="B277" i="10"/>
  <c r="D276" i="10"/>
  <c r="C276" i="10"/>
  <c r="B276" i="10"/>
  <c r="D275" i="10"/>
  <c r="C275" i="10"/>
  <c r="B275" i="10"/>
  <c r="D274" i="10"/>
  <c r="C274" i="10"/>
  <c r="B274" i="10"/>
  <c r="D273" i="10"/>
  <c r="C273" i="10"/>
  <c r="B273" i="10"/>
  <c r="D272" i="10"/>
  <c r="C272" i="10"/>
  <c r="B272" i="10"/>
  <c r="D271" i="10"/>
  <c r="C271" i="10"/>
  <c r="B271" i="10"/>
  <c r="D270" i="10"/>
  <c r="C270" i="10"/>
  <c r="B270" i="10"/>
  <c r="D269" i="10"/>
  <c r="C269" i="10"/>
  <c r="B269" i="10"/>
  <c r="D268" i="10"/>
  <c r="C268" i="10"/>
  <c r="B268" i="10"/>
  <c r="D267" i="10"/>
  <c r="C267" i="10"/>
  <c r="B267" i="10"/>
  <c r="D266" i="10"/>
  <c r="C266" i="10"/>
  <c r="B266" i="10"/>
  <c r="D265" i="10"/>
  <c r="C265" i="10"/>
  <c r="B265" i="10"/>
  <c r="D264" i="10"/>
  <c r="C264" i="10"/>
  <c r="B264" i="10"/>
  <c r="D263" i="10"/>
  <c r="C263" i="10"/>
  <c r="B263" i="10"/>
  <c r="D262" i="10"/>
  <c r="C262" i="10"/>
  <c r="B262" i="10"/>
  <c r="D261" i="10"/>
  <c r="C261" i="10"/>
  <c r="B261" i="10"/>
  <c r="D260" i="10"/>
  <c r="C260" i="10"/>
  <c r="B260" i="10"/>
  <c r="D259" i="10"/>
  <c r="C259" i="10"/>
  <c r="B259" i="10"/>
  <c r="D258" i="10"/>
  <c r="C258" i="10"/>
  <c r="B258" i="10"/>
  <c r="D257" i="10"/>
  <c r="C257" i="10"/>
  <c r="B257" i="10"/>
  <c r="D256" i="10"/>
  <c r="C256" i="10"/>
  <c r="B256" i="10"/>
  <c r="D255" i="10"/>
  <c r="C255" i="10"/>
  <c r="B255" i="10"/>
  <c r="D254" i="10"/>
  <c r="C254" i="10"/>
  <c r="B254" i="10"/>
  <c r="D253" i="10"/>
  <c r="C253" i="10"/>
  <c r="B253" i="10"/>
  <c r="D252" i="10"/>
  <c r="C252" i="10"/>
  <c r="B252" i="10"/>
  <c r="D251" i="10"/>
  <c r="C251" i="10"/>
  <c r="B251" i="10"/>
  <c r="D250" i="10"/>
  <c r="C250" i="10"/>
  <c r="B250" i="10"/>
  <c r="D249" i="10"/>
  <c r="C249" i="10"/>
  <c r="B249" i="10"/>
  <c r="D248" i="10"/>
  <c r="C248" i="10"/>
  <c r="B248" i="10"/>
  <c r="D247" i="10"/>
  <c r="C247" i="10"/>
  <c r="B247" i="10"/>
  <c r="D246" i="10"/>
  <c r="C246" i="10"/>
  <c r="B246" i="10"/>
  <c r="D245" i="10"/>
  <c r="C245" i="10"/>
  <c r="B245" i="10"/>
  <c r="D244" i="10"/>
  <c r="C244" i="10"/>
  <c r="B244" i="10"/>
  <c r="D243" i="10"/>
  <c r="C243" i="10"/>
  <c r="B243" i="10"/>
  <c r="D242" i="10"/>
  <c r="C242" i="10"/>
  <c r="B242" i="10"/>
  <c r="D241" i="10"/>
  <c r="C241" i="10"/>
  <c r="B241" i="10"/>
  <c r="D240" i="10"/>
  <c r="C240" i="10"/>
  <c r="B240" i="10"/>
  <c r="D239" i="10"/>
  <c r="C239" i="10"/>
  <c r="B239" i="10"/>
  <c r="D238" i="10"/>
  <c r="C238" i="10"/>
  <c r="B238" i="10"/>
  <c r="D237" i="10"/>
  <c r="C237" i="10"/>
  <c r="B237" i="10"/>
  <c r="D236" i="10"/>
  <c r="C236" i="10"/>
  <c r="B236" i="10"/>
  <c r="D235" i="10"/>
  <c r="C235" i="10"/>
  <c r="B235" i="10"/>
  <c r="D234" i="10"/>
  <c r="C234" i="10"/>
  <c r="B234" i="10"/>
  <c r="D233" i="10"/>
  <c r="C233" i="10"/>
  <c r="B233" i="10"/>
  <c r="D232" i="10"/>
  <c r="C232" i="10"/>
  <c r="B232" i="10"/>
  <c r="D231" i="10"/>
  <c r="C231" i="10"/>
  <c r="B231" i="10"/>
  <c r="D230" i="10"/>
  <c r="C230" i="10"/>
  <c r="B230" i="10"/>
  <c r="D229" i="10"/>
  <c r="C229" i="10"/>
  <c r="B229" i="10"/>
  <c r="D228" i="10"/>
  <c r="C228" i="10"/>
  <c r="B228" i="10"/>
  <c r="D227" i="10"/>
  <c r="C227" i="10"/>
  <c r="B227" i="10"/>
  <c r="D226" i="10"/>
  <c r="C226" i="10"/>
  <c r="B226" i="10"/>
  <c r="D225" i="10"/>
  <c r="C225" i="10"/>
  <c r="B225" i="10"/>
  <c r="D224" i="10"/>
  <c r="C224" i="10"/>
  <c r="B224" i="10"/>
  <c r="D223" i="10"/>
  <c r="C223" i="10"/>
  <c r="B223" i="10"/>
  <c r="D222" i="10"/>
  <c r="C222" i="10"/>
  <c r="B222" i="10"/>
  <c r="D221" i="10"/>
  <c r="C221" i="10"/>
  <c r="B221" i="10"/>
  <c r="D220" i="10"/>
  <c r="C220" i="10"/>
  <c r="B220" i="10"/>
  <c r="D219" i="10"/>
  <c r="C219" i="10"/>
  <c r="B219" i="10"/>
  <c r="D218" i="10"/>
  <c r="C218" i="10"/>
  <c r="B218" i="10"/>
  <c r="D217" i="10"/>
  <c r="C217" i="10"/>
  <c r="B217" i="10"/>
  <c r="D216" i="10"/>
  <c r="C216" i="10"/>
  <c r="B216" i="10"/>
  <c r="D215" i="10"/>
  <c r="C215" i="10"/>
  <c r="B215" i="10"/>
  <c r="D214" i="10"/>
  <c r="C214" i="10"/>
  <c r="B214" i="10"/>
  <c r="D213" i="10"/>
  <c r="C213" i="10"/>
  <c r="B213" i="10"/>
  <c r="D212" i="10"/>
  <c r="C212" i="10"/>
  <c r="B212" i="10"/>
  <c r="D211" i="10"/>
  <c r="C211" i="10"/>
  <c r="B211" i="10"/>
  <c r="D210" i="10"/>
  <c r="C210" i="10"/>
  <c r="B210" i="10"/>
  <c r="D209" i="10"/>
  <c r="C209" i="10"/>
  <c r="B209" i="10"/>
  <c r="D208" i="10"/>
  <c r="C208" i="10"/>
  <c r="B208" i="10"/>
  <c r="D207" i="10"/>
  <c r="C207" i="10"/>
  <c r="B207" i="10"/>
  <c r="D206" i="10"/>
  <c r="C206" i="10"/>
  <c r="B206" i="10"/>
  <c r="D205" i="10"/>
  <c r="C205" i="10"/>
  <c r="B205" i="10"/>
  <c r="D204" i="10"/>
  <c r="C204" i="10"/>
  <c r="B204" i="10"/>
  <c r="D203" i="10"/>
  <c r="C203" i="10"/>
  <c r="B203" i="10"/>
  <c r="D202" i="10"/>
  <c r="C202" i="10"/>
  <c r="B202" i="10"/>
  <c r="D201" i="10"/>
  <c r="C201" i="10"/>
  <c r="B201" i="10"/>
  <c r="D200" i="10"/>
  <c r="C200" i="10"/>
  <c r="B200" i="10"/>
  <c r="D199" i="10"/>
  <c r="C199" i="10"/>
  <c r="B199" i="10"/>
  <c r="D198" i="10"/>
  <c r="C198" i="10"/>
  <c r="B198" i="10"/>
  <c r="D197" i="10"/>
  <c r="C197" i="10"/>
  <c r="B197" i="10"/>
  <c r="D196" i="10"/>
  <c r="C196" i="10"/>
  <c r="B196" i="10"/>
  <c r="D195" i="10"/>
  <c r="C195" i="10"/>
  <c r="B195" i="10"/>
  <c r="D194" i="10"/>
  <c r="C194" i="10"/>
  <c r="B194" i="10"/>
  <c r="D193" i="10"/>
  <c r="C193" i="10"/>
  <c r="B193" i="10"/>
  <c r="D192" i="10"/>
  <c r="C192" i="10"/>
  <c r="B192" i="10"/>
  <c r="D191" i="10"/>
  <c r="C191" i="10"/>
  <c r="B191" i="10"/>
  <c r="D190" i="10"/>
  <c r="C190" i="10"/>
  <c r="B190" i="10"/>
  <c r="D189" i="10"/>
  <c r="C189" i="10"/>
  <c r="B189" i="10"/>
  <c r="D188" i="10"/>
  <c r="C188" i="10"/>
  <c r="B188" i="10"/>
  <c r="D187" i="10"/>
  <c r="C187" i="10"/>
  <c r="B187" i="10"/>
  <c r="D186" i="10"/>
  <c r="C186" i="10"/>
  <c r="B186" i="10"/>
  <c r="D185" i="10"/>
  <c r="C185" i="10"/>
  <c r="B185" i="10"/>
  <c r="D184" i="10"/>
  <c r="C184" i="10"/>
  <c r="B184" i="10"/>
  <c r="D183" i="10"/>
  <c r="C183" i="10"/>
  <c r="B183" i="10"/>
  <c r="D182" i="10"/>
  <c r="C182" i="10"/>
  <c r="B182" i="10"/>
  <c r="D181" i="10"/>
  <c r="C181" i="10"/>
  <c r="B181" i="10"/>
  <c r="D180" i="10"/>
  <c r="C180" i="10"/>
  <c r="B180" i="10"/>
  <c r="D179" i="10"/>
  <c r="C179" i="10"/>
  <c r="B179" i="10"/>
  <c r="D178" i="10"/>
  <c r="C178" i="10"/>
  <c r="B178" i="10"/>
  <c r="D177" i="10"/>
  <c r="C177" i="10"/>
  <c r="B177" i="10"/>
  <c r="D176" i="10"/>
  <c r="C176" i="10"/>
  <c r="B176" i="10"/>
  <c r="D175" i="10"/>
  <c r="C175" i="10"/>
  <c r="B175" i="10"/>
  <c r="D174" i="10"/>
  <c r="C174" i="10"/>
  <c r="B174" i="10"/>
  <c r="D173" i="10"/>
  <c r="C173" i="10"/>
  <c r="B173" i="10"/>
  <c r="D172" i="10"/>
  <c r="C172" i="10"/>
  <c r="B172" i="10"/>
  <c r="D171" i="10"/>
  <c r="C171" i="10"/>
  <c r="B171" i="10"/>
  <c r="D170" i="10"/>
  <c r="C170" i="10"/>
  <c r="B170" i="10"/>
  <c r="D169" i="10"/>
  <c r="C169" i="10"/>
  <c r="B169" i="10"/>
  <c r="D168" i="10"/>
  <c r="C168" i="10"/>
  <c r="B168" i="10"/>
  <c r="D167" i="10"/>
  <c r="C167" i="10"/>
  <c r="B167" i="10"/>
  <c r="D166" i="10"/>
  <c r="C166" i="10"/>
  <c r="B166" i="10"/>
  <c r="D165" i="10"/>
  <c r="C165" i="10"/>
  <c r="B165" i="10"/>
  <c r="D164" i="10"/>
  <c r="C164" i="10"/>
  <c r="B164" i="10"/>
  <c r="D163" i="10"/>
  <c r="C163" i="10"/>
  <c r="B163" i="10"/>
  <c r="D162" i="10"/>
  <c r="C162" i="10"/>
  <c r="B162" i="10"/>
  <c r="D161" i="10"/>
  <c r="C161" i="10"/>
  <c r="B161" i="10"/>
  <c r="D160" i="10"/>
  <c r="C160" i="10"/>
  <c r="B160" i="10"/>
  <c r="D159" i="10"/>
  <c r="C159" i="10"/>
  <c r="B159" i="10"/>
  <c r="D158" i="10"/>
  <c r="C158" i="10"/>
  <c r="B158" i="10"/>
  <c r="D157" i="10"/>
  <c r="C157" i="10"/>
  <c r="B157" i="10"/>
  <c r="D156" i="10"/>
  <c r="C156" i="10"/>
  <c r="B156" i="10"/>
  <c r="D155" i="10"/>
  <c r="C155" i="10"/>
  <c r="B155" i="10"/>
  <c r="D154" i="10"/>
  <c r="C154" i="10"/>
  <c r="B154" i="10"/>
  <c r="D153" i="10"/>
  <c r="C153" i="10"/>
  <c r="B153" i="10"/>
  <c r="D152" i="10"/>
  <c r="C152" i="10"/>
  <c r="B152" i="10"/>
  <c r="D151" i="10"/>
  <c r="C151" i="10"/>
  <c r="B151" i="10"/>
  <c r="D150" i="10"/>
  <c r="C150" i="10"/>
  <c r="B150" i="10"/>
  <c r="D149" i="10"/>
  <c r="C149" i="10"/>
  <c r="B149" i="10"/>
  <c r="D148" i="10"/>
  <c r="C148" i="10"/>
  <c r="B148" i="10"/>
  <c r="D147" i="10"/>
  <c r="C147" i="10"/>
  <c r="B147" i="10"/>
  <c r="D146" i="10"/>
  <c r="C146" i="10"/>
  <c r="B146" i="10"/>
  <c r="D145" i="10"/>
  <c r="C145" i="10"/>
  <c r="B145" i="10"/>
  <c r="D144" i="10"/>
  <c r="C144" i="10"/>
  <c r="B144" i="10"/>
  <c r="D143" i="10"/>
  <c r="C143" i="10"/>
  <c r="B143" i="10"/>
  <c r="D142" i="10"/>
  <c r="C142" i="10"/>
  <c r="B142" i="10"/>
  <c r="D141" i="10"/>
  <c r="C141" i="10"/>
  <c r="B141" i="10"/>
  <c r="D140" i="10"/>
  <c r="C140" i="10"/>
  <c r="B140" i="10"/>
  <c r="D139" i="10"/>
  <c r="C139" i="10"/>
  <c r="B139" i="10"/>
  <c r="D138" i="10"/>
  <c r="C138" i="10"/>
  <c r="B138" i="10"/>
  <c r="D137" i="10"/>
  <c r="C137" i="10"/>
  <c r="B137" i="10"/>
  <c r="D136" i="10"/>
  <c r="C136" i="10"/>
  <c r="B136" i="10"/>
  <c r="D135" i="10"/>
  <c r="C135" i="10"/>
  <c r="B135" i="10"/>
  <c r="D134" i="10"/>
  <c r="C134" i="10"/>
  <c r="B134" i="10"/>
  <c r="D133" i="10"/>
  <c r="C133" i="10"/>
  <c r="B133" i="10"/>
  <c r="D132" i="10"/>
  <c r="C132" i="10"/>
  <c r="B132" i="10"/>
  <c r="D131" i="10"/>
  <c r="C131" i="10"/>
  <c r="B131" i="10"/>
  <c r="D130" i="10"/>
  <c r="C130" i="10"/>
  <c r="B130" i="10"/>
  <c r="D129" i="10"/>
  <c r="C129" i="10"/>
  <c r="B129" i="10"/>
  <c r="D128" i="10"/>
  <c r="C128" i="10"/>
  <c r="B128" i="10"/>
  <c r="D127" i="10"/>
  <c r="C127" i="10"/>
  <c r="B127" i="10"/>
  <c r="D126" i="10"/>
  <c r="C126" i="10"/>
  <c r="B126" i="10"/>
  <c r="D125" i="10"/>
  <c r="C125" i="10"/>
  <c r="B125" i="10"/>
  <c r="D124" i="10"/>
  <c r="C124" i="10"/>
  <c r="B124" i="10"/>
  <c r="D123" i="10"/>
  <c r="C123" i="10"/>
  <c r="B123" i="10"/>
  <c r="D122" i="10"/>
  <c r="C122" i="10"/>
  <c r="B122" i="10"/>
  <c r="D121" i="10"/>
  <c r="C121" i="10"/>
  <c r="B121" i="10"/>
  <c r="D120" i="10"/>
  <c r="C120" i="10"/>
  <c r="B120" i="10"/>
  <c r="D119" i="10"/>
  <c r="C119" i="10"/>
  <c r="B119" i="10"/>
  <c r="D118" i="10"/>
  <c r="C118" i="10"/>
  <c r="B118" i="10"/>
  <c r="D117" i="10"/>
  <c r="C117" i="10"/>
  <c r="B117" i="10"/>
  <c r="D116" i="10"/>
  <c r="C116" i="10"/>
  <c r="B116" i="10"/>
  <c r="D115" i="10"/>
  <c r="C115" i="10"/>
  <c r="B115" i="10"/>
  <c r="D114" i="10"/>
  <c r="C114" i="10"/>
  <c r="B114" i="10"/>
  <c r="D113" i="10"/>
  <c r="C113" i="10"/>
  <c r="B113" i="10"/>
  <c r="D112" i="10"/>
  <c r="C112" i="10"/>
  <c r="B112" i="10"/>
  <c r="D111" i="10"/>
  <c r="C111" i="10"/>
  <c r="B111" i="10"/>
  <c r="D110" i="10"/>
  <c r="C110" i="10"/>
  <c r="B110" i="10"/>
  <c r="D109" i="10"/>
  <c r="C109" i="10"/>
  <c r="B109" i="10"/>
  <c r="D108" i="10"/>
  <c r="C108" i="10"/>
  <c r="B108" i="10"/>
  <c r="D107" i="10"/>
  <c r="C107" i="10"/>
  <c r="B107" i="10"/>
  <c r="D106" i="10"/>
  <c r="C106" i="10"/>
  <c r="B106" i="10"/>
  <c r="D105" i="10"/>
  <c r="C105" i="10"/>
  <c r="B105" i="10"/>
  <c r="D104" i="10"/>
  <c r="C104" i="10"/>
  <c r="B104" i="10"/>
  <c r="D103" i="10"/>
  <c r="C103" i="10"/>
  <c r="B103" i="10"/>
  <c r="D102" i="10"/>
  <c r="C102" i="10"/>
  <c r="B102" i="10"/>
  <c r="D101" i="10"/>
  <c r="C101" i="10"/>
  <c r="B101" i="10"/>
  <c r="D100" i="10"/>
  <c r="C100" i="10"/>
  <c r="B100" i="10"/>
  <c r="D99" i="10"/>
  <c r="C99" i="10"/>
  <c r="B99" i="10"/>
  <c r="D98" i="10"/>
  <c r="C98" i="10"/>
  <c r="B98" i="10"/>
  <c r="D97" i="10"/>
  <c r="C97" i="10"/>
  <c r="B97" i="10"/>
  <c r="D96" i="10"/>
  <c r="C96" i="10"/>
  <c r="B96" i="10"/>
  <c r="D95" i="10"/>
  <c r="C95" i="10"/>
  <c r="B95" i="10"/>
  <c r="D94" i="10"/>
  <c r="C94" i="10"/>
  <c r="B94" i="10"/>
  <c r="D93" i="10"/>
  <c r="C93" i="10"/>
  <c r="B93" i="10"/>
  <c r="D92" i="10"/>
  <c r="C92" i="10"/>
  <c r="B92" i="10"/>
  <c r="D91" i="10"/>
  <c r="C91" i="10"/>
  <c r="B91" i="10"/>
  <c r="D90" i="10"/>
  <c r="C90" i="10"/>
  <c r="B90" i="10"/>
  <c r="D89" i="10"/>
  <c r="C89" i="10"/>
  <c r="B89" i="10"/>
  <c r="D88" i="10"/>
  <c r="C88" i="10"/>
  <c r="B88" i="10"/>
  <c r="D87" i="10"/>
  <c r="C87" i="10"/>
  <c r="B87" i="10"/>
  <c r="D86" i="10"/>
  <c r="C86" i="10"/>
  <c r="B86" i="10"/>
  <c r="D85" i="10"/>
  <c r="C85" i="10"/>
  <c r="B85" i="10"/>
  <c r="D84" i="10"/>
  <c r="C84" i="10"/>
  <c r="B84" i="10"/>
  <c r="D83" i="10"/>
  <c r="C83" i="10"/>
  <c r="B83" i="10"/>
  <c r="D82" i="10"/>
  <c r="C82" i="10"/>
  <c r="B82" i="10"/>
  <c r="D81" i="10"/>
  <c r="C81" i="10"/>
  <c r="B81" i="10"/>
  <c r="D80" i="10"/>
  <c r="C80" i="10"/>
  <c r="B80" i="10"/>
  <c r="D79" i="10"/>
  <c r="C79" i="10"/>
  <c r="B79" i="10"/>
  <c r="D78" i="10"/>
  <c r="C78" i="10"/>
  <c r="B78" i="10"/>
  <c r="D77" i="10"/>
  <c r="C77" i="10"/>
  <c r="B77" i="10"/>
  <c r="D76" i="10"/>
  <c r="C76" i="10"/>
  <c r="B76" i="10"/>
  <c r="D75" i="10"/>
  <c r="C75" i="10"/>
  <c r="B75" i="10"/>
  <c r="D74" i="10"/>
  <c r="C74" i="10"/>
  <c r="B74" i="10"/>
  <c r="D73" i="10"/>
  <c r="C73" i="10"/>
  <c r="B73" i="10"/>
  <c r="D72" i="10"/>
  <c r="C72" i="10"/>
  <c r="B72" i="10"/>
  <c r="D71" i="10"/>
  <c r="C71" i="10"/>
  <c r="B71" i="10"/>
  <c r="D70" i="10"/>
  <c r="C70" i="10"/>
  <c r="B70" i="10"/>
  <c r="D69" i="10"/>
  <c r="C69" i="10"/>
  <c r="B69" i="10"/>
  <c r="D68" i="10"/>
  <c r="C68" i="10"/>
  <c r="B68" i="10"/>
  <c r="D67" i="10"/>
  <c r="C67" i="10"/>
  <c r="B67" i="10"/>
  <c r="D66" i="10"/>
  <c r="C66" i="10"/>
  <c r="B66" i="10"/>
  <c r="D65" i="10"/>
  <c r="C65" i="10"/>
  <c r="B65" i="10"/>
  <c r="D64" i="10"/>
  <c r="C64" i="10"/>
  <c r="B64" i="10"/>
  <c r="D63" i="10"/>
  <c r="C63" i="10"/>
  <c r="B63" i="10"/>
  <c r="D62" i="10"/>
  <c r="C62" i="10"/>
  <c r="B62" i="10"/>
  <c r="D61" i="10"/>
  <c r="C61" i="10"/>
  <c r="B61" i="10"/>
  <c r="D60" i="10"/>
  <c r="C60" i="10"/>
  <c r="B60" i="10"/>
  <c r="D59" i="10"/>
  <c r="C59" i="10"/>
  <c r="B59" i="10"/>
  <c r="D58" i="10"/>
  <c r="C58" i="10"/>
  <c r="B58" i="10"/>
  <c r="D57" i="10"/>
  <c r="C57" i="10"/>
  <c r="B57" i="10"/>
  <c r="D56" i="10"/>
  <c r="C56" i="10"/>
  <c r="B56" i="10"/>
  <c r="D55" i="10"/>
  <c r="C55" i="10"/>
  <c r="B55" i="10"/>
  <c r="D54" i="10"/>
  <c r="C54" i="10"/>
  <c r="B54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CD535" i="9"/>
  <c r="CE535" i="9" s="1"/>
  <c r="D535" i="9"/>
  <c r="C535" i="9"/>
  <c r="B535" i="9"/>
  <c r="CD534" i="9"/>
  <c r="CE534" i="9" s="1"/>
  <c r="D534" i="9"/>
  <c r="C534" i="9"/>
  <c r="B534" i="9"/>
  <c r="CD533" i="9"/>
  <c r="CE533" i="9" s="1"/>
  <c r="D533" i="9"/>
  <c r="C533" i="9"/>
  <c r="B533" i="9"/>
  <c r="CD532" i="9"/>
  <c r="CE532" i="9" s="1"/>
  <c r="D532" i="9"/>
  <c r="C532" i="9"/>
  <c r="B532" i="9"/>
  <c r="CD531" i="9"/>
  <c r="CE531" i="9" s="1"/>
  <c r="D531" i="9"/>
  <c r="C531" i="9"/>
  <c r="B531" i="9"/>
  <c r="CD530" i="9"/>
  <c r="CE530" i="9" s="1"/>
  <c r="D530" i="9"/>
  <c r="C530" i="9"/>
  <c r="B530" i="9"/>
  <c r="CD529" i="9"/>
  <c r="CE529" i="9" s="1"/>
  <c r="D529" i="9"/>
  <c r="C529" i="9"/>
  <c r="B529" i="9"/>
  <c r="CD528" i="9"/>
  <c r="CE528" i="9" s="1"/>
  <c r="D528" i="9"/>
  <c r="C528" i="9"/>
  <c r="B528" i="9"/>
  <c r="CD527" i="9"/>
  <c r="CE527" i="9" s="1"/>
  <c r="D527" i="9"/>
  <c r="C527" i="9"/>
  <c r="B527" i="9"/>
  <c r="CD526" i="9"/>
  <c r="CE526" i="9" s="1"/>
  <c r="D526" i="9"/>
  <c r="C526" i="9"/>
  <c r="B526" i="9"/>
  <c r="CD525" i="9"/>
  <c r="CE525" i="9" s="1"/>
  <c r="D525" i="9"/>
  <c r="C525" i="9"/>
  <c r="B525" i="9"/>
  <c r="CD524" i="9"/>
  <c r="CE524" i="9" s="1"/>
  <c r="D524" i="9"/>
  <c r="C524" i="9"/>
  <c r="B524" i="9"/>
  <c r="CD523" i="9"/>
  <c r="CE523" i="9" s="1"/>
  <c r="D523" i="9"/>
  <c r="C523" i="9"/>
  <c r="B523" i="9"/>
  <c r="CD522" i="9"/>
  <c r="CE522" i="9" s="1"/>
  <c r="D522" i="9"/>
  <c r="C522" i="9"/>
  <c r="B522" i="9"/>
  <c r="CD521" i="9"/>
  <c r="CE521" i="9" s="1"/>
  <c r="D521" i="9"/>
  <c r="C521" i="9"/>
  <c r="B521" i="9"/>
  <c r="CD520" i="9"/>
  <c r="CE520" i="9" s="1"/>
  <c r="D520" i="9"/>
  <c r="C520" i="9"/>
  <c r="B520" i="9"/>
  <c r="CD519" i="9"/>
  <c r="CE519" i="9" s="1"/>
  <c r="D519" i="9"/>
  <c r="C519" i="9"/>
  <c r="B519" i="9"/>
  <c r="CD518" i="9"/>
  <c r="CE518" i="9" s="1"/>
  <c r="D518" i="9"/>
  <c r="C518" i="9"/>
  <c r="B518" i="9"/>
  <c r="CD517" i="9"/>
  <c r="CE517" i="9" s="1"/>
  <c r="D517" i="9"/>
  <c r="C517" i="9"/>
  <c r="B517" i="9"/>
  <c r="CD516" i="9"/>
  <c r="CE516" i="9" s="1"/>
  <c r="D516" i="9"/>
  <c r="C516" i="9"/>
  <c r="B516" i="9"/>
  <c r="CD515" i="9"/>
  <c r="CE515" i="9" s="1"/>
  <c r="D515" i="9"/>
  <c r="C515" i="9"/>
  <c r="B515" i="9"/>
  <c r="CD514" i="9"/>
  <c r="CE514" i="9" s="1"/>
  <c r="D514" i="9"/>
  <c r="C514" i="9"/>
  <c r="B514" i="9"/>
  <c r="CD513" i="9"/>
  <c r="CE513" i="9" s="1"/>
  <c r="D513" i="9"/>
  <c r="C513" i="9"/>
  <c r="B513" i="9"/>
  <c r="CD512" i="9"/>
  <c r="CE512" i="9" s="1"/>
  <c r="D512" i="9"/>
  <c r="C512" i="9"/>
  <c r="B512" i="9"/>
  <c r="D511" i="9"/>
  <c r="C511" i="9"/>
  <c r="B511" i="9"/>
  <c r="CD511" i="9" s="1"/>
  <c r="D510" i="9"/>
  <c r="C510" i="9"/>
  <c r="B510" i="9"/>
  <c r="CD510" i="9" s="1"/>
  <c r="D509" i="9"/>
  <c r="C509" i="9"/>
  <c r="B509" i="9"/>
  <c r="CD509" i="9" s="1"/>
  <c r="D508" i="9"/>
  <c r="C508" i="9"/>
  <c r="B508" i="9"/>
  <c r="CD508" i="9" s="1"/>
  <c r="D507" i="9"/>
  <c r="C507" i="9"/>
  <c r="B507" i="9"/>
  <c r="CD507" i="9" s="1"/>
  <c r="D506" i="9"/>
  <c r="C506" i="9"/>
  <c r="B506" i="9"/>
  <c r="CD506" i="9" s="1"/>
  <c r="D505" i="9"/>
  <c r="C505" i="9"/>
  <c r="B505" i="9"/>
  <c r="CD505" i="9" s="1"/>
  <c r="D504" i="9"/>
  <c r="C504" i="9"/>
  <c r="B504" i="9"/>
  <c r="CD504" i="9" s="1"/>
  <c r="D503" i="9"/>
  <c r="C503" i="9"/>
  <c r="B503" i="9"/>
  <c r="CD503" i="9" s="1"/>
  <c r="D502" i="9"/>
  <c r="C502" i="9"/>
  <c r="B502" i="9"/>
  <c r="CD502" i="9" s="1"/>
  <c r="D501" i="9"/>
  <c r="C501" i="9"/>
  <c r="B501" i="9"/>
  <c r="CD501" i="9" s="1"/>
  <c r="D500" i="9"/>
  <c r="C500" i="9"/>
  <c r="B500" i="9"/>
  <c r="CD500" i="9" s="1"/>
  <c r="D499" i="9"/>
  <c r="C499" i="9"/>
  <c r="B499" i="9"/>
  <c r="CD499" i="9" s="1"/>
  <c r="D498" i="9"/>
  <c r="C498" i="9"/>
  <c r="B498" i="9"/>
  <c r="CD498" i="9" s="1"/>
  <c r="D497" i="9"/>
  <c r="C497" i="9"/>
  <c r="B497" i="9"/>
  <c r="CD497" i="9" s="1"/>
  <c r="D496" i="9"/>
  <c r="C496" i="9"/>
  <c r="B496" i="9"/>
  <c r="CD496" i="9" s="1"/>
  <c r="D495" i="9"/>
  <c r="C495" i="9"/>
  <c r="B495" i="9"/>
  <c r="CD495" i="9" s="1"/>
  <c r="D494" i="9"/>
  <c r="C494" i="9"/>
  <c r="B494" i="9"/>
  <c r="CD494" i="9" s="1"/>
  <c r="D493" i="9"/>
  <c r="C493" i="9"/>
  <c r="B493" i="9"/>
  <c r="CD493" i="9" s="1"/>
  <c r="D492" i="9"/>
  <c r="C492" i="9"/>
  <c r="B492" i="9"/>
  <c r="CD492" i="9" s="1"/>
  <c r="D491" i="9"/>
  <c r="C491" i="9"/>
  <c r="B491" i="9"/>
  <c r="CD491" i="9" s="1"/>
  <c r="D490" i="9"/>
  <c r="C490" i="9"/>
  <c r="B490" i="9"/>
  <c r="CD490" i="9" s="1"/>
  <c r="D489" i="9"/>
  <c r="C489" i="9"/>
  <c r="B489" i="9"/>
  <c r="CD489" i="9" s="1"/>
  <c r="D488" i="9"/>
  <c r="C488" i="9"/>
  <c r="B488" i="9"/>
  <c r="CD488" i="9" s="1"/>
  <c r="D487" i="9"/>
  <c r="C487" i="9"/>
  <c r="B487" i="9"/>
  <c r="CD487" i="9" s="1"/>
  <c r="D486" i="9"/>
  <c r="C486" i="9"/>
  <c r="B486" i="9"/>
  <c r="CD486" i="9" s="1"/>
  <c r="D485" i="9"/>
  <c r="C485" i="9"/>
  <c r="B485" i="9"/>
  <c r="CD485" i="9" s="1"/>
  <c r="D484" i="9"/>
  <c r="C484" i="9"/>
  <c r="B484" i="9"/>
  <c r="CD484" i="9" s="1"/>
  <c r="D483" i="9"/>
  <c r="C483" i="9"/>
  <c r="B483" i="9"/>
  <c r="CD483" i="9" s="1"/>
  <c r="D482" i="9"/>
  <c r="C482" i="9"/>
  <c r="B482" i="9"/>
  <c r="CD482" i="9" s="1"/>
  <c r="D481" i="9"/>
  <c r="C481" i="9"/>
  <c r="B481" i="9"/>
  <c r="D480" i="9"/>
  <c r="C480" i="9"/>
  <c r="B480" i="9"/>
  <c r="CD480" i="9" s="1"/>
  <c r="D479" i="9"/>
  <c r="C479" i="9"/>
  <c r="B479" i="9"/>
  <c r="CD479" i="9" s="1"/>
  <c r="D478" i="9"/>
  <c r="C478" i="9"/>
  <c r="B478" i="9"/>
  <c r="CD478" i="9" s="1"/>
  <c r="D477" i="9"/>
  <c r="C477" i="9"/>
  <c r="B477" i="9"/>
  <c r="CD477" i="9" s="1"/>
  <c r="D476" i="9"/>
  <c r="C476" i="9"/>
  <c r="B476" i="9"/>
  <c r="CD476" i="9" s="1"/>
  <c r="D475" i="9"/>
  <c r="C475" i="9"/>
  <c r="B475" i="9"/>
  <c r="CD475" i="9" s="1"/>
  <c r="D474" i="9"/>
  <c r="C474" i="9"/>
  <c r="B474" i="9"/>
  <c r="CD474" i="9" s="1"/>
  <c r="D473" i="9"/>
  <c r="C473" i="9"/>
  <c r="B473" i="9"/>
  <c r="CD473" i="9" s="1"/>
  <c r="D472" i="9"/>
  <c r="C472" i="9"/>
  <c r="B472" i="9"/>
  <c r="CD472" i="9" s="1"/>
  <c r="D471" i="9"/>
  <c r="C471" i="9"/>
  <c r="B471" i="9"/>
  <c r="CD471" i="9" s="1"/>
  <c r="D470" i="9"/>
  <c r="C470" i="9"/>
  <c r="B470" i="9"/>
  <c r="CD470" i="9" s="1"/>
  <c r="D469" i="9"/>
  <c r="C469" i="9"/>
  <c r="B469" i="9"/>
  <c r="CD469" i="9" s="1"/>
  <c r="D468" i="9"/>
  <c r="C468" i="9"/>
  <c r="B468" i="9"/>
  <c r="CD468" i="9" s="1"/>
  <c r="D467" i="9"/>
  <c r="C467" i="9"/>
  <c r="B467" i="9"/>
  <c r="CD467" i="9" s="1"/>
  <c r="D466" i="9"/>
  <c r="C466" i="9"/>
  <c r="B466" i="9"/>
  <c r="CD466" i="9" s="1"/>
  <c r="D465" i="9"/>
  <c r="C465" i="9"/>
  <c r="B465" i="9"/>
  <c r="CD465" i="9" s="1"/>
  <c r="D464" i="9"/>
  <c r="C464" i="9"/>
  <c r="B464" i="9"/>
  <c r="CD464" i="9" s="1"/>
  <c r="D463" i="9"/>
  <c r="C463" i="9"/>
  <c r="B463" i="9"/>
  <c r="CD463" i="9" s="1"/>
  <c r="D462" i="9"/>
  <c r="C462" i="9"/>
  <c r="B462" i="9"/>
  <c r="CD462" i="9" s="1"/>
  <c r="D461" i="9"/>
  <c r="C461" i="9"/>
  <c r="B461" i="9"/>
  <c r="CD461" i="9" s="1"/>
  <c r="D460" i="9"/>
  <c r="C460" i="9"/>
  <c r="B460" i="9"/>
  <c r="CD460" i="9" s="1"/>
  <c r="D459" i="9"/>
  <c r="C459" i="9"/>
  <c r="B459" i="9"/>
  <c r="CD459" i="9" s="1"/>
  <c r="D458" i="9"/>
  <c r="C458" i="9"/>
  <c r="B458" i="9"/>
  <c r="CD458" i="9" s="1"/>
  <c r="D457" i="9"/>
  <c r="C457" i="9"/>
  <c r="B457" i="9"/>
  <c r="CD457" i="9" s="1"/>
  <c r="D456" i="9"/>
  <c r="C456" i="9"/>
  <c r="B456" i="9"/>
  <c r="CD456" i="9" s="1"/>
  <c r="D455" i="9"/>
  <c r="C455" i="9"/>
  <c r="B455" i="9"/>
  <c r="CD455" i="9" s="1"/>
  <c r="D454" i="9"/>
  <c r="C454" i="9"/>
  <c r="B454" i="9"/>
  <c r="CD454" i="9" s="1"/>
  <c r="D453" i="9"/>
  <c r="C453" i="9"/>
  <c r="B453" i="9"/>
  <c r="CD453" i="9" s="1"/>
  <c r="D452" i="9"/>
  <c r="C452" i="9"/>
  <c r="B452" i="9"/>
  <c r="CD452" i="9" s="1"/>
  <c r="D451" i="9"/>
  <c r="C451" i="9"/>
  <c r="B451" i="9"/>
  <c r="CD451" i="9" s="1"/>
  <c r="D450" i="9"/>
  <c r="C450" i="9"/>
  <c r="B450" i="9"/>
  <c r="CD450" i="9" s="1"/>
  <c r="D449" i="9"/>
  <c r="C449" i="9"/>
  <c r="B449" i="9"/>
  <c r="CD449" i="9" s="1"/>
  <c r="D448" i="9"/>
  <c r="C448" i="9"/>
  <c r="B448" i="9"/>
  <c r="CD448" i="9" s="1"/>
  <c r="D447" i="9"/>
  <c r="C447" i="9"/>
  <c r="B447" i="9"/>
  <c r="CD447" i="9" s="1"/>
  <c r="D446" i="9"/>
  <c r="C446" i="9"/>
  <c r="B446" i="9"/>
  <c r="CD446" i="9" s="1"/>
  <c r="D445" i="9"/>
  <c r="C445" i="9"/>
  <c r="B445" i="9"/>
  <c r="CD445" i="9" s="1"/>
  <c r="D444" i="9"/>
  <c r="C444" i="9"/>
  <c r="B444" i="9"/>
  <c r="CD444" i="9" s="1"/>
  <c r="D443" i="9"/>
  <c r="C443" i="9"/>
  <c r="B443" i="9"/>
  <c r="CD443" i="9" s="1"/>
  <c r="D442" i="9"/>
  <c r="C442" i="9"/>
  <c r="B442" i="9"/>
  <c r="CD442" i="9" s="1"/>
  <c r="D441" i="9"/>
  <c r="C441" i="9"/>
  <c r="B441" i="9"/>
  <c r="CD441" i="9" s="1"/>
  <c r="D440" i="9"/>
  <c r="C440" i="9"/>
  <c r="B440" i="9"/>
  <c r="CD440" i="9" s="1"/>
  <c r="D439" i="9"/>
  <c r="C439" i="9"/>
  <c r="B439" i="9"/>
  <c r="CD439" i="9" s="1"/>
  <c r="D438" i="9"/>
  <c r="C438" i="9"/>
  <c r="B438" i="9"/>
  <c r="CD438" i="9" s="1"/>
  <c r="D437" i="9"/>
  <c r="C437" i="9"/>
  <c r="B437" i="9"/>
  <c r="CD437" i="9" s="1"/>
  <c r="D436" i="9"/>
  <c r="C436" i="9"/>
  <c r="B436" i="9"/>
  <c r="CD436" i="9" s="1"/>
  <c r="D435" i="9"/>
  <c r="C435" i="9"/>
  <c r="B435" i="9"/>
  <c r="CD435" i="9" s="1"/>
  <c r="D434" i="9"/>
  <c r="C434" i="9"/>
  <c r="B434" i="9"/>
  <c r="CD434" i="9" s="1"/>
  <c r="D433" i="9"/>
  <c r="C433" i="9"/>
  <c r="B433" i="9"/>
  <c r="CD433" i="9" s="1"/>
  <c r="D432" i="9"/>
  <c r="C432" i="9"/>
  <c r="B432" i="9"/>
  <c r="CD432" i="9" s="1"/>
  <c r="D431" i="9"/>
  <c r="C431" i="9"/>
  <c r="B431" i="9"/>
  <c r="CD431" i="9" s="1"/>
  <c r="D430" i="9"/>
  <c r="C430" i="9"/>
  <c r="B430" i="9"/>
  <c r="CD430" i="9" s="1"/>
  <c r="D429" i="9"/>
  <c r="C429" i="9"/>
  <c r="B429" i="9"/>
  <c r="CD429" i="9" s="1"/>
  <c r="D428" i="9"/>
  <c r="C428" i="9"/>
  <c r="B428" i="9"/>
  <c r="CD428" i="9" s="1"/>
  <c r="D427" i="9"/>
  <c r="C427" i="9"/>
  <c r="B427" i="9"/>
  <c r="CD427" i="9" s="1"/>
  <c r="D426" i="9"/>
  <c r="C426" i="9"/>
  <c r="B426" i="9"/>
  <c r="CD426" i="9" s="1"/>
  <c r="D425" i="9"/>
  <c r="C425" i="9"/>
  <c r="B425" i="9"/>
  <c r="CD425" i="9" s="1"/>
  <c r="D424" i="9"/>
  <c r="C424" i="9"/>
  <c r="B424" i="9"/>
  <c r="CD424" i="9" s="1"/>
  <c r="D423" i="9"/>
  <c r="C423" i="9"/>
  <c r="B423" i="9"/>
  <c r="CD423" i="9" s="1"/>
  <c r="D422" i="9"/>
  <c r="C422" i="9"/>
  <c r="B422" i="9"/>
  <c r="CD422" i="9" s="1"/>
  <c r="D421" i="9"/>
  <c r="C421" i="9"/>
  <c r="B421" i="9"/>
  <c r="CD421" i="9" s="1"/>
  <c r="D420" i="9"/>
  <c r="C420" i="9"/>
  <c r="B420" i="9"/>
  <c r="CD420" i="9" s="1"/>
  <c r="D419" i="9"/>
  <c r="C419" i="9"/>
  <c r="B419" i="9"/>
  <c r="CD419" i="9" s="1"/>
  <c r="D418" i="9"/>
  <c r="C418" i="9"/>
  <c r="B418" i="9"/>
  <c r="CD418" i="9" s="1"/>
  <c r="D417" i="9"/>
  <c r="C417" i="9"/>
  <c r="B417" i="9"/>
  <c r="CD417" i="9" s="1"/>
  <c r="D416" i="9"/>
  <c r="C416" i="9"/>
  <c r="B416" i="9"/>
  <c r="CD416" i="9" s="1"/>
  <c r="D415" i="9"/>
  <c r="C415" i="9"/>
  <c r="B415" i="9"/>
  <c r="CD415" i="9" s="1"/>
  <c r="D414" i="9"/>
  <c r="C414" i="9"/>
  <c r="B414" i="9"/>
  <c r="CD414" i="9" s="1"/>
  <c r="D413" i="9"/>
  <c r="C413" i="9"/>
  <c r="B413" i="9"/>
  <c r="CD413" i="9" s="1"/>
  <c r="D412" i="9"/>
  <c r="C412" i="9"/>
  <c r="B412" i="9"/>
  <c r="CD412" i="9" s="1"/>
  <c r="D411" i="9"/>
  <c r="C411" i="9"/>
  <c r="B411" i="9"/>
  <c r="CD411" i="9" s="1"/>
  <c r="D410" i="9"/>
  <c r="C410" i="9"/>
  <c r="B410" i="9"/>
  <c r="CD410" i="9" s="1"/>
  <c r="D409" i="9"/>
  <c r="C409" i="9"/>
  <c r="B409" i="9"/>
  <c r="CD409" i="9" s="1"/>
  <c r="D408" i="9"/>
  <c r="C408" i="9"/>
  <c r="B408" i="9"/>
  <c r="CD408" i="9" s="1"/>
  <c r="D407" i="9"/>
  <c r="C407" i="9"/>
  <c r="B407" i="9"/>
  <c r="CD407" i="9" s="1"/>
  <c r="D406" i="9"/>
  <c r="C406" i="9"/>
  <c r="B406" i="9"/>
  <c r="CD406" i="9" s="1"/>
  <c r="D405" i="9"/>
  <c r="C405" i="9"/>
  <c r="B405" i="9"/>
  <c r="CD405" i="9" s="1"/>
  <c r="D404" i="9"/>
  <c r="C404" i="9"/>
  <c r="B404" i="9"/>
  <c r="CD404" i="9" s="1"/>
  <c r="D403" i="9"/>
  <c r="C403" i="9"/>
  <c r="B403" i="9"/>
  <c r="CD403" i="9" s="1"/>
  <c r="D402" i="9"/>
  <c r="C402" i="9"/>
  <c r="B402" i="9"/>
  <c r="CD402" i="9" s="1"/>
  <c r="D401" i="9"/>
  <c r="C401" i="9"/>
  <c r="B401" i="9"/>
  <c r="CD401" i="9" s="1"/>
  <c r="D400" i="9"/>
  <c r="C400" i="9"/>
  <c r="B400" i="9"/>
  <c r="CD400" i="9" s="1"/>
  <c r="D399" i="9"/>
  <c r="C399" i="9"/>
  <c r="B399" i="9"/>
  <c r="CD399" i="9" s="1"/>
  <c r="D398" i="9"/>
  <c r="C398" i="9"/>
  <c r="B398" i="9"/>
  <c r="CD398" i="9" s="1"/>
  <c r="D397" i="9"/>
  <c r="C397" i="9"/>
  <c r="B397" i="9"/>
  <c r="CD397" i="9" s="1"/>
  <c r="D396" i="9"/>
  <c r="C396" i="9"/>
  <c r="B396" i="9"/>
  <c r="CD396" i="9" s="1"/>
  <c r="D395" i="9"/>
  <c r="C395" i="9"/>
  <c r="B395" i="9"/>
  <c r="CD395" i="9" s="1"/>
  <c r="D394" i="9"/>
  <c r="C394" i="9"/>
  <c r="B394" i="9"/>
  <c r="CD394" i="9" s="1"/>
  <c r="D393" i="9"/>
  <c r="C393" i="9"/>
  <c r="B393" i="9"/>
  <c r="CD393" i="9" s="1"/>
  <c r="D392" i="9"/>
  <c r="C392" i="9"/>
  <c r="B392" i="9"/>
  <c r="CD392" i="9" s="1"/>
  <c r="D391" i="9"/>
  <c r="C391" i="9"/>
  <c r="B391" i="9"/>
  <c r="CD391" i="9" s="1"/>
  <c r="D390" i="9"/>
  <c r="C390" i="9"/>
  <c r="B390" i="9"/>
  <c r="CD390" i="9" s="1"/>
  <c r="D389" i="9"/>
  <c r="C389" i="9"/>
  <c r="B389" i="9"/>
  <c r="CD389" i="9" s="1"/>
  <c r="D388" i="9"/>
  <c r="C388" i="9"/>
  <c r="B388" i="9"/>
  <c r="CD388" i="9" s="1"/>
  <c r="D387" i="9"/>
  <c r="C387" i="9"/>
  <c r="B387" i="9"/>
  <c r="CD387" i="9" s="1"/>
  <c r="D386" i="9"/>
  <c r="C386" i="9"/>
  <c r="B386" i="9"/>
  <c r="CD386" i="9" s="1"/>
  <c r="D385" i="9"/>
  <c r="C385" i="9"/>
  <c r="B385" i="9"/>
  <c r="CD385" i="9" s="1"/>
  <c r="D384" i="9"/>
  <c r="C384" i="9"/>
  <c r="B384" i="9"/>
  <c r="CD384" i="9" s="1"/>
  <c r="D383" i="9"/>
  <c r="C383" i="9"/>
  <c r="B383" i="9"/>
  <c r="CD383" i="9" s="1"/>
  <c r="D382" i="9"/>
  <c r="C382" i="9"/>
  <c r="B382" i="9"/>
  <c r="CD382" i="9" s="1"/>
  <c r="D381" i="9"/>
  <c r="C381" i="9"/>
  <c r="B381" i="9"/>
  <c r="CD381" i="9" s="1"/>
  <c r="D380" i="9"/>
  <c r="C380" i="9"/>
  <c r="B380" i="9"/>
  <c r="CD380" i="9" s="1"/>
  <c r="D379" i="9"/>
  <c r="C379" i="9"/>
  <c r="B379" i="9"/>
  <c r="CD379" i="9" s="1"/>
  <c r="D378" i="9"/>
  <c r="C378" i="9"/>
  <c r="B378" i="9"/>
  <c r="CD378" i="9" s="1"/>
  <c r="D377" i="9"/>
  <c r="C377" i="9"/>
  <c r="B377" i="9"/>
  <c r="CD377" i="9" s="1"/>
  <c r="D376" i="9"/>
  <c r="C376" i="9"/>
  <c r="B376" i="9"/>
  <c r="CD376" i="9" s="1"/>
  <c r="D375" i="9"/>
  <c r="C375" i="9"/>
  <c r="B375" i="9"/>
  <c r="CD375" i="9" s="1"/>
  <c r="D374" i="9"/>
  <c r="C374" i="9"/>
  <c r="B374" i="9"/>
  <c r="CD374" i="9" s="1"/>
  <c r="D373" i="9"/>
  <c r="C373" i="9"/>
  <c r="B373" i="9"/>
  <c r="CD373" i="9" s="1"/>
  <c r="D372" i="9"/>
  <c r="C372" i="9"/>
  <c r="B372" i="9"/>
  <c r="CD372" i="9" s="1"/>
  <c r="D371" i="9"/>
  <c r="C371" i="9"/>
  <c r="B371" i="9"/>
  <c r="CD371" i="9" s="1"/>
  <c r="D370" i="9"/>
  <c r="C370" i="9"/>
  <c r="B370" i="9"/>
  <c r="CD370" i="9" s="1"/>
  <c r="D369" i="9"/>
  <c r="C369" i="9"/>
  <c r="B369" i="9"/>
  <c r="CD369" i="9" s="1"/>
  <c r="D368" i="9"/>
  <c r="C368" i="9"/>
  <c r="B368" i="9"/>
  <c r="CD368" i="9" s="1"/>
  <c r="D367" i="9"/>
  <c r="C367" i="9"/>
  <c r="B367" i="9"/>
  <c r="CD367" i="9" s="1"/>
  <c r="D366" i="9"/>
  <c r="C366" i="9"/>
  <c r="B366" i="9"/>
  <c r="CD366" i="9" s="1"/>
  <c r="D365" i="9"/>
  <c r="C365" i="9"/>
  <c r="B365" i="9"/>
  <c r="CD365" i="9" s="1"/>
  <c r="D364" i="9"/>
  <c r="C364" i="9"/>
  <c r="B364" i="9"/>
  <c r="CD364" i="9" s="1"/>
  <c r="D363" i="9"/>
  <c r="C363" i="9"/>
  <c r="B363" i="9"/>
  <c r="CD363" i="9" s="1"/>
  <c r="D362" i="9"/>
  <c r="C362" i="9"/>
  <c r="B362" i="9"/>
  <c r="CD362" i="9" s="1"/>
  <c r="D361" i="9"/>
  <c r="C361" i="9"/>
  <c r="B361" i="9"/>
  <c r="CD361" i="9" s="1"/>
  <c r="D360" i="9"/>
  <c r="C360" i="9"/>
  <c r="B360" i="9"/>
  <c r="CD360" i="9" s="1"/>
  <c r="D359" i="9"/>
  <c r="C359" i="9"/>
  <c r="B359" i="9"/>
  <c r="CD359" i="9" s="1"/>
  <c r="D358" i="9"/>
  <c r="C358" i="9"/>
  <c r="B358" i="9"/>
  <c r="CD358" i="9" s="1"/>
  <c r="D357" i="9"/>
  <c r="C357" i="9"/>
  <c r="B357" i="9"/>
  <c r="CD357" i="9" s="1"/>
  <c r="D356" i="9"/>
  <c r="C356" i="9"/>
  <c r="B356" i="9"/>
  <c r="CD356" i="9" s="1"/>
  <c r="D355" i="9"/>
  <c r="C355" i="9"/>
  <c r="B355" i="9"/>
  <c r="CD355" i="9" s="1"/>
  <c r="D354" i="9"/>
  <c r="C354" i="9"/>
  <c r="B354" i="9"/>
  <c r="CD354" i="9" s="1"/>
  <c r="D353" i="9"/>
  <c r="C353" i="9"/>
  <c r="B353" i="9"/>
  <c r="CD353" i="9" s="1"/>
  <c r="D352" i="9"/>
  <c r="C352" i="9"/>
  <c r="B352" i="9"/>
  <c r="CD352" i="9" s="1"/>
  <c r="D351" i="9"/>
  <c r="C351" i="9"/>
  <c r="B351" i="9"/>
  <c r="CD351" i="9" s="1"/>
  <c r="D350" i="9"/>
  <c r="C350" i="9"/>
  <c r="B350" i="9"/>
  <c r="CD350" i="9" s="1"/>
  <c r="D349" i="9"/>
  <c r="C349" i="9"/>
  <c r="B349" i="9"/>
  <c r="CD349" i="9" s="1"/>
  <c r="D348" i="9"/>
  <c r="C348" i="9"/>
  <c r="B348" i="9"/>
  <c r="CD348" i="9" s="1"/>
  <c r="D347" i="9"/>
  <c r="C347" i="9"/>
  <c r="B347" i="9"/>
  <c r="CD347" i="9" s="1"/>
  <c r="D346" i="9"/>
  <c r="C346" i="9"/>
  <c r="B346" i="9"/>
  <c r="CD346" i="9" s="1"/>
  <c r="D345" i="9"/>
  <c r="C345" i="9"/>
  <c r="B345" i="9"/>
  <c r="CD345" i="9" s="1"/>
  <c r="D344" i="9"/>
  <c r="C344" i="9"/>
  <c r="B344" i="9"/>
  <c r="CD344" i="9" s="1"/>
  <c r="D343" i="9"/>
  <c r="C343" i="9"/>
  <c r="B343" i="9"/>
  <c r="CD343" i="9" s="1"/>
  <c r="D342" i="9"/>
  <c r="C342" i="9"/>
  <c r="B342" i="9"/>
  <c r="CD342" i="9" s="1"/>
  <c r="D341" i="9"/>
  <c r="C341" i="9"/>
  <c r="B341" i="9"/>
  <c r="CD341" i="9" s="1"/>
  <c r="D340" i="9"/>
  <c r="C340" i="9"/>
  <c r="B340" i="9"/>
  <c r="CD340" i="9" s="1"/>
  <c r="D339" i="9"/>
  <c r="C339" i="9"/>
  <c r="B339" i="9"/>
  <c r="CD339" i="9" s="1"/>
  <c r="D338" i="9"/>
  <c r="C338" i="9"/>
  <c r="B338" i="9"/>
  <c r="CD338" i="9" s="1"/>
  <c r="D337" i="9"/>
  <c r="C337" i="9"/>
  <c r="B337" i="9"/>
  <c r="CD337" i="9" s="1"/>
  <c r="D336" i="9"/>
  <c r="C336" i="9"/>
  <c r="B336" i="9"/>
  <c r="CD336" i="9" s="1"/>
  <c r="D335" i="9"/>
  <c r="C335" i="9"/>
  <c r="B335" i="9"/>
  <c r="CD335" i="9" s="1"/>
  <c r="D334" i="9"/>
  <c r="C334" i="9"/>
  <c r="B334" i="9"/>
  <c r="CD334" i="9" s="1"/>
  <c r="D333" i="9"/>
  <c r="C333" i="9"/>
  <c r="B333" i="9"/>
  <c r="CD333" i="9" s="1"/>
  <c r="D332" i="9"/>
  <c r="C332" i="9"/>
  <c r="B332" i="9"/>
  <c r="CD332" i="9" s="1"/>
  <c r="D331" i="9"/>
  <c r="C331" i="9"/>
  <c r="B331" i="9"/>
  <c r="CD331" i="9" s="1"/>
  <c r="D330" i="9"/>
  <c r="C330" i="9"/>
  <c r="B330" i="9"/>
  <c r="CD330" i="9" s="1"/>
  <c r="D329" i="9"/>
  <c r="C329" i="9"/>
  <c r="B329" i="9"/>
  <c r="CD329" i="9" s="1"/>
  <c r="D328" i="9"/>
  <c r="C328" i="9"/>
  <c r="B328" i="9"/>
  <c r="CD328" i="9" s="1"/>
  <c r="D327" i="9"/>
  <c r="C327" i="9"/>
  <c r="B327" i="9"/>
  <c r="CD327" i="9" s="1"/>
  <c r="D326" i="9"/>
  <c r="C326" i="9"/>
  <c r="B326" i="9"/>
  <c r="CD326" i="9" s="1"/>
  <c r="D325" i="9"/>
  <c r="C325" i="9"/>
  <c r="B325" i="9"/>
  <c r="CD325" i="9" s="1"/>
  <c r="D324" i="9"/>
  <c r="C324" i="9"/>
  <c r="B324" i="9"/>
  <c r="CD324" i="9" s="1"/>
  <c r="D323" i="9"/>
  <c r="C323" i="9"/>
  <c r="B323" i="9"/>
  <c r="CD323" i="9" s="1"/>
  <c r="D322" i="9"/>
  <c r="C322" i="9"/>
  <c r="B322" i="9"/>
  <c r="CD322" i="9" s="1"/>
  <c r="D321" i="9"/>
  <c r="C321" i="9"/>
  <c r="B321" i="9"/>
  <c r="CD321" i="9" s="1"/>
  <c r="D320" i="9"/>
  <c r="C320" i="9"/>
  <c r="B320" i="9"/>
  <c r="CD320" i="9" s="1"/>
  <c r="D319" i="9"/>
  <c r="C319" i="9"/>
  <c r="B319" i="9"/>
  <c r="CD319" i="9" s="1"/>
  <c r="D318" i="9"/>
  <c r="C318" i="9"/>
  <c r="B318" i="9"/>
  <c r="CD318" i="9" s="1"/>
  <c r="D317" i="9"/>
  <c r="C317" i="9"/>
  <c r="B317" i="9"/>
  <c r="CD317" i="9" s="1"/>
  <c r="D316" i="9"/>
  <c r="C316" i="9"/>
  <c r="B316" i="9"/>
  <c r="CD316" i="9" s="1"/>
  <c r="D315" i="9"/>
  <c r="C315" i="9"/>
  <c r="B315" i="9"/>
  <c r="CD315" i="9" s="1"/>
  <c r="D314" i="9"/>
  <c r="C314" i="9"/>
  <c r="B314" i="9"/>
  <c r="CD314" i="9" s="1"/>
  <c r="D313" i="9"/>
  <c r="C313" i="9"/>
  <c r="B313" i="9"/>
  <c r="CD313" i="9" s="1"/>
  <c r="D312" i="9"/>
  <c r="C312" i="9"/>
  <c r="B312" i="9"/>
  <c r="CD312" i="9" s="1"/>
  <c r="D311" i="9"/>
  <c r="C311" i="9"/>
  <c r="B311" i="9"/>
  <c r="CD311" i="9" s="1"/>
  <c r="D310" i="9"/>
  <c r="C310" i="9"/>
  <c r="B310" i="9"/>
  <c r="CD310" i="9" s="1"/>
  <c r="D309" i="9"/>
  <c r="C309" i="9"/>
  <c r="B309" i="9"/>
  <c r="CD309" i="9" s="1"/>
  <c r="D308" i="9"/>
  <c r="C308" i="9"/>
  <c r="B308" i="9"/>
  <c r="CD308" i="9" s="1"/>
  <c r="D307" i="9"/>
  <c r="C307" i="9"/>
  <c r="B307" i="9"/>
  <c r="CD307" i="9" s="1"/>
  <c r="D306" i="9"/>
  <c r="C306" i="9"/>
  <c r="B306" i="9"/>
  <c r="CD306" i="9" s="1"/>
  <c r="D305" i="9"/>
  <c r="C305" i="9"/>
  <c r="B305" i="9"/>
  <c r="CD305" i="9" s="1"/>
  <c r="D304" i="9"/>
  <c r="C304" i="9"/>
  <c r="B304" i="9"/>
  <c r="CD304" i="9" s="1"/>
  <c r="D303" i="9"/>
  <c r="C303" i="9"/>
  <c r="B303" i="9"/>
  <c r="CD303" i="9" s="1"/>
  <c r="D302" i="9"/>
  <c r="C302" i="9"/>
  <c r="B302" i="9"/>
  <c r="CD302" i="9" s="1"/>
  <c r="D301" i="9"/>
  <c r="C301" i="9"/>
  <c r="B301" i="9"/>
  <c r="CD301" i="9" s="1"/>
  <c r="D300" i="9"/>
  <c r="C300" i="9"/>
  <c r="B300" i="9"/>
  <c r="CD300" i="9" s="1"/>
  <c r="D299" i="9"/>
  <c r="C299" i="9"/>
  <c r="B299" i="9"/>
  <c r="CD299" i="9" s="1"/>
  <c r="D298" i="9"/>
  <c r="C298" i="9"/>
  <c r="B298" i="9"/>
  <c r="CD298" i="9" s="1"/>
  <c r="D297" i="9"/>
  <c r="C297" i="9"/>
  <c r="B297" i="9"/>
  <c r="CD297" i="9" s="1"/>
  <c r="D296" i="9"/>
  <c r="C296" i="9"/>
  <c r="B296" i="9"/>
  <c r="CD296" i="9" s="1"/>
  <c r="D295" i="9"/>
  <c r="C295" i="9"/>
  <c r="B295" i="9"/>
  <c r="CD295" i="9" s="1"/>
  <c r="D294" i="9"/>
  <c r="C294" i="9"/>
  <c r="B294" i="9"/>
  <c r="CD294" i="9" s="1"/>
  <c r="D293" i="9"/>
  <c r="C293" i="9"/>
  <c r="B293" i="9"/>
  <c r="CD293" i="9" s="1"/>
  <c r="D292" i="9"/>
  <c r="C292" i="9"/>
  <c r="B292" i="9"/>
  <c r="CD292" i="9" s="1"/>
  <c r="D291" i="9"/>
  <c r="C291" i="9"/>
  <c r="B291" i="9"/>
  <c r="CD291" i="9" s="1"/>
  <c r="D290" i="9"/>
  <c r="C290" i="9"/>
  <c r="B290" i="9"/>
  <c r="CD290" i="9" s="1"/>
  <c r="D289" i="9"/>
  <c r="C289" i="9"/>
  <c r="B289" i="9"/>
  <c r="CD289" i="9" s="1"/>
  <c r="D288" i="9"/>
  <c r="C288" i="9"/>
  <c r="B288" i="9"/>
  <c r="D287" i="9"/>
  <c r="C287" i="9"/>
  <c r="B287" i="9"/>
  <c r="D286" i="9"/>
  <c r="C286" i="9"/>
  <c r="B286" i="9"/>
  <c r="D285" i="9"/>
  <c r="C285" i="9"/>
  <c r="B285" i="9"/>
  <c r="D284" i="9"/>
  <c r="C284" i="9"/>
  <c r="B284" i="9"/>
  <c r="D283" i="9"/>
  <c r="C283" i="9"/>
  <c r="B283" i="9"/>
  <c r="D282" i="9"/>
  <c r="C282" i="9"/>
  <c r="B282" i="9"/>
  <c r="D281" i="9"/>
  <c r="C281" i="9"/>
  <c r="B281" i="9"/>
  <c r="D280" i="9"/>
  <c r="C280" i="9"/>
  <c r="B280" i="9"/>
  <c r="D279" i="9"/>
  <c r="C279" i="9"/>
  <c r="B279" i="9"/>
  <c r="D278" i="9"/>
  <c r="C278" i="9"/>
  <c r="B278" i="9"/>
  <c r="D277" i="9"/>
  <c r="C277" i="9"/>
  <c r="B277" i="9"/>
  <c r="D276" i="9"/>
  <c r="C276" i="9"/>
  <c r="B276" i="9"/>
  <c r="D275" i="9"/>
  <c r="C275" i="9"/>
  <c r="B275" i="9"/>
  <c r="D274" i="9"/>
  <c r="C274" i="9"/>
  <c r="B274" i="9"/>
  <c r="D273" i="9"/>
  <c r="C273" i="9"/>
  <c r="B273" i="9"/>
  <c r="D272" i="9"/>
  <c r="C272" i="9"/>
  <c r="B272" i="9"/>
  <c r="D271" i="9"/>
  <c r="C271" i="9"/>
  <c r="B271" i="9"/>
  <c r="D270" i="9"/>
  <c r="C270" i="9"/>
  <c r="B270" i="9"/>
  <c r="D269" i="9"/>
  <c r="C269" i="9"/>
  <c r="B269" i="9"/>
  <c r="D268" i="9"/>
  <c r="C268" i="9"/>
  <c r="B268" i="9"/>
  <c r="D267" i="9"/>
  <c r="C267" i="9"/>
  <c r="B267" i="9"/>
  <c r="D266" i="9"/>
  <c r="C266" i="9"/>
  <c r="B266" i="9"/>
  <c r="D265" i="9"/>
  <c r="C265" i="9"/>
  <c r="B265" i="9"/>
  <c r="D264" i="9"/>
  <c r="C264" i="9"/>
  <c r="B264" i="9"/>
  <c r="D263" i="9"/>
  <c r="C263" i="9"/>
  <c r="B263" i="9"/>
  <c r="D262" i="9"/>
  <c r="C262" i="9"/>
  <c r="B262" i="9"/>
  <c r="D261" i="9"/>
  <c r="C261" i="9"/>
  <c r="B261" i="9"/>
  <c r="D260" i="9"/>
  <c r="C260" i="9"/>
  <c r="B260" i="9"/>
  <c r="D259" i="9"/>
  <c r="C259" i="9"/>
  <c r="B259" i="9"/>
  <c r="D258" i="9"/>
  <c r="C258" i="9"/>
  <c r="B258" i="9"/>
  <c r="D257" i="9"/>
  <c r="C257" i="9"/>
  <c r="B257" i="9"/>
  <c r="D256" i="9"/>
  <c r="C256" i="9"/>
  <c r="B256" i="9"/>
  <c r="D255" i="9"/>
  <c r="C255" i="9"/>
  <c r="B255" i="9"/>
  <c r="D254" i="9"/>
  <c r="C254" i="9"/>
  <c r="B254" i="9"/>
  <c r="D253" i="9"/>
  <c r="C253" i="9"/>
  <c r="B253" i="9"/>
  <c r="D252" i="9"/>
  <c r="C252" i="9"/>
  <c r="B252" i="9"/>
  <c r="D251" i="9"/>
  <c r="C251" i="9"/>
  <c r="B251" i="9"/>
  <c r="D250" i="9"/>
  <c r="C250" i="9"/>
  <c r="B250" i="9"/>
  <c r="D249" i="9"/>
  <c r="C249" i="9"/>
  <c r="B249" i="9"/>
  <c r="D248" i="9"/>
  <c r="C248" i="9"/>
  <c r="B248" i="9"/>
  <c r="D247" i="9"/>
  <c r="C247" i="9"/>
  <c r="B247" i="9"/>
  <c r="D246" i="9"/>
  <c r="C246" i="9"/>
  <c r="B246" i="9"/>
  <c r="D245" i="9"/>
  <c r="C245" i="9"/>
  <c r="B245" i="9"/>
  <c r="D244" i="9"/>
  <c r="C244" i="9"/>
  <c r="B244" i="9"/>
  <c r="D243" i="9"/>
  <c r="C243" i="9"/>
  <c r="B243" i="9"/>
  <c r="D242" i="9"/>
  <c r="C242" i="9"/>
  <c r="B242" i="9"/>
  <c r="D241" i="9"/>
  <c r="C241" i="9"/>
  <c r="B241" i="9"/>
  <c r="D240" i="9"/>
  <c r="C240" i="9"/>
  <c r="B240" i="9"/>
  <c r="D239" i="9"/>
  <c r="C239" i="9"/>
  <c r="B239" i="9"/>
  <c r="D238" i="9"/>
  <c r="C238" i="9"/>
  <c r="B238" i="9"/>
  <c r="D237" i="9"/>
  <c r="C237" i="9"/>
  <c r="B237" i="9"/>
  <c r="D236" i="9"/>
  <c r="C236" i="9"/>
  <c r="B236" i="9"/>
  <c r="D235" i="9"/>
  <c r="C235" i="9"/>
  <c r="B235" i="9"/>
  <c r="D234" i="9"/>
  <c r="C234" i="9"/>
  <c r="B234" i="9"/>
  <c r="D233" i="9"/>
  <c r="C233" i="9"/>
  <c r="B233" i="9"/>
  <c r="D232" i="9"/>
  <c r="C232" i="9"/>
  <c r="B232" i="9"/>
  <c r="D231" i="9"/>
  <c r="C231" i="9"/>
  <c r="B231" i="9"/>
  <c r="D230" i="9"/>
  <c r="C230" i="9"/>
  <c r="B230" i="9"/>
  <c r="D229" i="9"/>
  <c r="C229" i="9"/>
  <c r="B229" i="9"/>
  <c r="D228" i="9"/>
  <c r="C228" i="9"/>
  <c r="B228" i="9"/>
  <c r="D227" i="9"/>
  <c r="C227" i="9"/>
  <c r="B227" i="9"/>
  <c r="D226" i="9"/>
  <c r="C226" i="9"/>
  <c r="B226" i="9"/>
  <c r="D225" i="9"/>
  <c r="C225" i="9"/>
  <c r="B225" i="9"/>
  <c r="D224" i="9"/>
  <c r="C224" i="9"/>
  <c r="B224" i="9"/>
  <c r="D223" i="9"/>
  <c r="C223" i="9"/>
  <c r="B223" i="9"/>
  <c r="D222" i="9"/>
  <c r="C222" i="9"/>
  <c r="B222" i="9"/>
  <c r="D221" i="9"/>
  <c r="C221" i="9"/>
  <c r="B221" i="9"/>
  <c r="D220" i="9"/>
  <c r="C220" i="9"/>
  <c r="B220" i="9"/>
  <c r="D219" i="9"/>
  <c r="C219" i="9"/>
  <c r="B219" i="9"/>
  <c r="D218" i="9"/>
  <c r="C218" i="9"/>
  <c r="B218" i="9"/>
  <c r="D217" i="9"/>
  <c r="C217" i="9"/>
  <c r="B217" i="9"/>
  <c r="D216" i="9"/>
  <c r="C216" i="9"/>
  <c r="B216" i="9"/>
  <c r="D215" i="9"/>
  <c r="C215" i="9"/>
  <c r="B215" i="9"/>
  <c r="D214" i="9"/>
  <c r="C214" i="9"/>
  <c r="B214" i="9"/>
  <c r="D213" i="9"/>
  <c r="C213" i="9"/>
  <c r="B213" i="9"/>
  <c r="D212" i="9"/>
  <c r="C212" i="9"/>
  <c r="B212" i="9"/>
  <c r="D211" i="9"/>
  <c r="C211" i="9"/>
  <c r="B211" i="9"/>
  <c r="D210" i="9"/>
  <c r="C210" i="9"/>
  <c r="B210" i="9"/>
  <c r="D209" i="9"/>
  <c r="C209" i="9"/>
  <c r="B209" i="9"/>
  <c r="D208" i="9"/>
  <c r="C208" i="9"/>
  <c r="B208" i="9"/>
  <c r="D207" i="9"/>
  <c r="C207" i="9"/>
  <c r="B207" i="9"/>
  <c r="D206" i="9"/>
  <c r="C206" i="9"/>
  <c r="B206" i="9"/>
  <c r="D205" i="9"/>
  <c r="C205" i="9"/>
  <c r="B205" i="9"/>
  <c r="D204" i="9"/>
  <c r="C204" i="9"/>
  <c r="B204" i="9"/>
  <c r="D203" i="9"/>
  <c r="C203" i="9"/>
  <c r="B203" i="9"/>
  <c r="D202" i="9"/>
  <c r="C202" i="9"/>
  <c r="B202" i="9"/>
  <c r="D201" i="9"/>
  <c r="C201" i="9"/>
  <c r="B201" i="9"/>
  <c r="D200" i="9"/>
  <c r="C200" i="9"/>
  <c r="B200" i="9"/>
  <c r="D199" i="9"/>
  <c r="C199" i="9"/>
  <c r="B199" i="9"/>
  <c r="D198" i="9"/>
  <c r="C198" i="9"/>
  <c r="B198" i="9"/>
  <c r="D197" i="9"/>
  <c r="C197" i="9"/>
  <c r="B197" i="9"/>
  <c r="D196" i="9"/>
  <c r="C196" i="9"/>
  <c r="B196" i="9"/>
  <c r="D195" i="9"/>
  <c r="C195" i="9"/>
  <c r="B195" i="9"/>
  <c r="D194" i="9"/>
  <c r="C194" i="9"/>
  <c r="B194" i="9"/>
  <c r="D193" i="9"/>
  <c r="C193" i="9"/>
  <c r="B193" i="9"/>
  <c r="D192" i="9"/>
  <c r="C192" i="9"/>
  <c r="B192" i="9"/>
  <c r="D191" i="9"/>
  <c r="C191" i="9"/>
  <c r="B191" i="9"/>
  <c r="D190" i="9"/>
  <c r="C190" i="9"/>
  <c r="B190" i="9"/>
  <c r="D189" i="9"/>
  <c r="C189" i="9"/>
  <c r="B189" i="9"/>
  <c r="D188" i="9"/>
  <c r="C188" i="9"/>
  <c r="B188" i="9"/>
  <c r="D187" i="9"/>
  <c r="C187" i="9"/>
  <c r="B187" i="9"/>
  <c r="D186" i="9"/>
  <c r="C186" i="9"/>
  <c r="B186" i="9"/>
  <c r="D185" i="9"/>
  <c r="C185" i="9"/>
  <c r="B185" i="9"/>
  <c r="D184" i="9"/>
  <c r="C184" i="9"/>
  <c r="B184" i="9"/>
  <c r="D183" i="9"/>
  <c r="C183" i="9"/>
  <c r="B183" i="9"/>
  <c r="D182" i="9"/>
  <c r="C182" i="9"/>
  <c r="B182" i="9"/>
  <c r="D181" i="9"/>
  <c r="C181" i="9"/>
  <c r="B181" i="9"/>
  <c r="D180" i="9"/>
  <c r="C180" i="9"/>
  <c r="B180" i="9"/>
  <c r="D179" i="9"/>
  <c r="C179" i="9"/>
  <c r="B179" i="9"/>
  <c r="D178" i="9"/>
  <c r="C178" i="9"/>
  <c r="B178" i="9"/>
  <c r="D177" i="9"/>
  <c r="C177" i="9"/>
  <c r="B177" i="9"/>
  <c r="D176" i="9"/>
  <c r="C176" i="9"/>
  <c r="B176" i="9"/>
  <c r="D175" i="9"/>
  <c r="C175" i="9"/>
  <c r="B175" i="9"/>
  <c r="D174" i="9"/>
  <c r="C174" i="9"/>
  <c r="B174" i="9"/>
  <c r="D173" i="9"/>
  <c r="C173" i="9"/>
  <c r="B173" i="9"/>
  <c r="D172" i="9"/>
  <c r="C172" i="9"/>
  <c r="B172" i="9"/>
  <c r="D171" i="9"/>
  <c r="C171" i="9"/>
  <c r="B171" i="9"/>
  <c r="D170" i="9"/>
  <c r="C170" i="9"/>
  <c r="B170" i="9"/>
  <c r="D169" i="9"/>
  <c r="C169" i="9"/>
  <c r="B169" i="9"/>
  <c r="D168" i="9"/>
  <c r="C168" i="9"/>
  <c r="B168" i="9"/>
  <c r="D167" i="9"/>
  <c r="C167" i="9"/>
  <c r="B167" i="9"/>
  <c r="D166" i="9"/>
  <c r="C166" i="9"/>
  <c r="B166" i="9"/>
  <c r="D165" i="9"/>
  <c r="C165" i="9"/>
  <c r="B165" i="9"/>
  <c r="D164" i="9"/>
  <c r="C164" i="9"/>
  <c r="B164" i="9"/>
  <c r="D163" i="9"/>
  <c r="C163" i="9"/>
  <c r="B163" i="9"/>
  <c r="D162" i="9"/>
  <c r="C162" i="9"/>
  <c r="B162" i="9"/>
  <c r="D161" i="9"/>
  <c r="C161" i="9"/>
  <c r="B161" i="9"/>
  <c r="D160" i="9"/>
  <c r="C160" i="9"/>
  <c r="B160" i="9"/>
  <c r="D159" i="9"/>
  <c r="C159" i="9"/>
  <c r="B159" i="9"/>
  <c r="D158" i="9"/>
  <c r="C158" i="9"/>
  <c r="B158" i="9"/>
  <c r="D157" i="9"/>
  <c r="C157" i="9"/>
  <c r="B157" i="9"/>
  <c r="D156" i="9"/>
  <c r="C156" i="9"/>
  <c r="B156" i="9"/>
  <c r="D155" i="9"/>
  <c r="C155" i="9"/>
  <c r="B155" i="9"/>
  <c r="D154" i="9"/>
  <c r="C154" i="9"/>
  <c r="B154" i="9"/>
  <c r="D153" i="9"/>
  <c r="C153" i="9"/>
  <c r="B153" i="9"/>
  <c r="D152" i="9"/>
  <c r="C152" i="9"/>
  <c r="B152" i="9"/>
  <c r="D151" i="9"/>
  <c r="C151" i="9"/>
  <c r="B151" i="9"/>
  <c r="D150" i="9"/>
  <c r="C150" i="9"/>
  <c r="B150" i="9"/>
  <c r="D149" i="9"/>
  <c r="C149" i="9"/>
  <c r="B149" i="9"/>
  <c r="D148" i="9"/>
  <c r="C148" i="9"/>
  <c r="B148" i="9"/>
  <c r="D147" i="9"/>
  <c r="C147" i="9"/>
  <c r="B147" i="9"/>
  <c r="D146" i="9"/>
  <c r="C146" i="9"/>
  <c r="B146" i="9"/>
  <c r="D145" i="9"/>
  <c r="C145" i="9"/>
  <c r="B145" i="9"/>
  <c r="D144" i="9"/>
  <c r="C144" i="9"/>
  <c r="B144" i="9"/>
  <c r="D143" i="9"/>
  <c r="C143" i="9"/>
  <c r="B143" i="9"/>
  <c r="D142" i="9"/>
  <c r="C142" i="9"/>
  <c r="B142" i="9"/>
  <c r="D141" i="9"/>
  <c r="C141" i="9"/>
  <c r="B141" i="9"/>
  <c r="D140" i="9"/>
  <c r="C140" i="9"/>
  <c r="B140" i="9"/>
  <c r="D139" i="9"/>
  <c r="C139" i="9"/>
  <c r="B139" i="9"/>
  <c r="D138" i="9"/>
  <c r="C138" i="9"/>
  <c r="B138" i="9"/>
  <c r="D137" i="9"/>
  <c r="C137" i="9"/>
  <c r="B137" i="9"/>
  <c r="D136" i="9"/>
  <c r="C136" i="9"/>
  <c r="B136" i="9"/>
  <c r="D135" i="9"/>
  <c r="C135" i="9"/>
  <c r="B135" i="9"/>
  <c r="D134" i="9"/>
  <c r="C134" i="9"/>
  <c r="B134" i="9"/>
  <c r="D133" i="9"/>
  <c r="C133" i="9"/>
  <c r="B133" i="9"/>
  <c r="D132" i="9"/>
  <c r="C132" i="9"/>
  <c r="B132" i="9"/>
  <c r="D131" i="9"/>
  <c r="C131" i="9"/>
  <c r="B131" i="9"/>
  <c r="D130" i="9"/>
  <c r="C130" i="9"/>
  <c r="B130" i="9"/>
  <c r="D129" i="9"/>
  <c r="C129" i="9"/>
  <c r="B129" i="9"/>
  <c r="D128" i="9"/>
  <c r="C128" i="9"/>
  <c r="B128" i="9"/>
  <c r="D127" i="9"/>
  <c r="C127" i="9"/>
  <c r="B127" i="9"/>
  <c r="D126" i="9"/>
  <c r="C126" i="9"/>
  <c r="B126" i="9"/>
  <c r="D125" i="9"/>
  <c r="C125" i="9"/>
  <c r="B125" i="9"/>
  <c r="D124" i="9"/>
  <c r="C124" i="9"/>
  <c r="B124" i="9"/>
  <c r="D123" i="9"/>
  <c r="C123" i="9"/>
  <c r="B123" i="9"/>
  <c r="D122" i="9"/>
  <c r="C122" i="9"/>
  <c r="B122" i="9"/>
  <c r="D121" i="9"/>
  <c r="C121" i="9"/>
  <c r="B121" i="9"/>
  <c r="D120" i="9"/>
  <c r="C120" i="9"/>
  <c r="B120" i="9"/>
  <c r="D119" i="9"/>
  <c r="C119" i="9"/>
  <c r="B119" i="9"/>
  <c r="D118" i="9"/>
  <c r="C118" i="9"/>
  <c r="B118" i="9"/>
  <c r="D117" i="9"/>
  <c r="C117" i="9"/>
  <c r="B117" i="9"/>
  <c r="D116" i="9"/>
  <c r="C116" i="9"/>
  <c r="B116" i="9"/>
  <c r="D115" i="9"/>
  <c r="C115" i="9"/>
  <c r="B115" i="9"/>
  <c r="D114" i="9"/>
  <c r="C114" i="9"/>
  <c r="B114" i="9"/>
  <c r="D113" i="9"/>
  <c r="C113" i="9"/>
  <c r="B113" i="9"/>
  <c r="D112" i="9"/>
  <c r="C112" i="9"/>
  <c r="B112" i="9"/>
  <c r="D111" i="9"/>
  <c r="C111" i="9"/>
  <c r="B111" i="9"/>
  <c r="D110" i="9"/>
  <c r="C110" i="9"/>
  <c r="B110" i="9"/>
  <c r="D109" i="9"/>
  <c r="C109" i="9"/>
  <c r="B109" i="9"/>
  <c r="D108" i="9"/>
  <c r="C108" i="9"/>
  <c r="B108" i="9"/>
  <c r="D107" i="9"/>
  <c r="C107" i="9"/>
  <c r="B107" i="9"/>
  <c r="D106" i="9"/>
  <c r="C106" i="9"/>
  <c r="B106" i="9"/>
  <c r="D105" i="9"/>
  <c r="C105" i="9"/>
  <c r="B105" i="9"/>
  <c r="D104" i="9"/>
  <c r="C104" i="9"/>
  <c r="B104" i="9"/>
  <c r="D103" i="9"/>
  <c r="C103" i="9"/>
  <c r="B103" i="9"/>
  <c r="D102" i="9"/>
  <c r="C102" i="9"/>
  <c r="B102" i="9"/>
  <c r="D101" i="9"/>
  <c r="C101" i="9"/>
  <c r="B101" i="9"/>
  <c r="D100" i="9"/>
  <c r="C100" i="9"/>
  <c r="B100" i="9"/>
  <c r="D99" i="9"/>
  <c r="C99" i="9"/>
  <c r="B99" i="9"/>
  <c r="D98" i="9"/>
  <c r="C98" i="9"/>
  <c r="B98" i="9"/>
  <c r="D97" i="9"/>
  <c r="C97" i="9"/>
  <c r="B97" i="9"/>
  <c r="D96" i="9"/>
  <c r="C96" i="9"/>
  <c r="B96" i="9"/>
  <c r="D95" i="9"/>
  <c r="C95" i="9"/>
  <c r="B95" i="9"/>
  <c r="D94" i="9"/>
  <c r="C94" i="9"/>
  <c r="B94" i="9"/>
  <c r="D93" i="9"/>
  <c r="C93" i="9"/>
  <c r="B93" i="9"/>
  <c r="D92" i="9"/>
  <c r="C92" i="9"/>
  <c r="B92" i="9"/>
  <c r="D91" i="9"/>
  <c r="C91" i="9"/>
  <c r="B91" i="9"/>
  <c r="D90" i="9"/>
  <c r="C90" i="9"/>
  <c r="B90" i="9"/>
  <c r="D89" i="9"/>
  <c r="C89" i="9"/>
  <c r="B89" i="9"/>
  <c r="D88" i="9"/>
  <c r="C88" i="9"/>
  <c r="B88" i="9"/>
  <c r="D87" i="9"/>
  <c r="C87" i="9"/>
  <c r="B87" i="9"/>
  <c r="D86" i="9"/>
  <c r="C86" i="9"/>
  <c r="B86" i="9"/>
  <c r="D85" i="9"/>
  <c r="C85" i="9"/>
  <c r="B85" i="9"/>
  <c r="D84" i="9"/>
  <c r="C84" i="9"/>
  <c r="B84" i="9"/>
  <c r="D83" i="9"/>
  <c r="C83" i="9"/>
  <c r="B83" i="9"/>
  <c r="D82" i="9"/>
  <c r="C82" i="9"/>
  <c r="B82" i="9"/>
  <c r="D81" i="9"/>
  <c r="C81" i="9"/>
  <c r="B81" i="9"/>
  <c r="D80" i="9"/>
  <c r="C80" i="9"/>
  <c r="B80" i="9"/>
  <c r="D79" i="9"/>
  <c r="C79" i="9"/>
  <c r="B79" i="9"/>
  <c r="D78" i="9"/>
  <c r="C78" i="9"/>
  <c r="B78" i="9"/>
  <c r="D77" i="9"/>
  <c r="C77" i="9"/>
  <c r="B77" i="9"/>
  <c r="D76" i="9"/>
  <c r="C76" i="9"/>
  <c r="B76" i="9"/>
  <c r="D75" i="9"/>
  <c r="C75" i="9"/>
  <c r="B75" i="9"/>
  <c r="D74" i="9"/>
  <c r="C74" i="9"/>
  <c r="B74" i="9"/>
  <c r="D73" i="9"/>
  <c r="C73" i="9"/>
  <c r="B73" i="9"/>
  <c r="D72" i="9"/>
  <c r="C72" i="9"/>
  <c r="B72" i="9"/>
  <c r="D71" i="9"/>
  <c r="C71" i="9"/>
  <c r="B71" i="9"/>
  <c r="D70" i="9"/>
  <c r="C70" i="9"/>
  <c r="B70" i="9"/>
  <c r="D69" i="9"/>
  <c r="C69" i="9"/>
  <c r="B69" i="9"/>
  <c r="D68" i="9"/>
  <c r="C68" i="9"/>
  <c r="B68" i="9"/>
  <c r="D67" i="9"/>
  <c r="C67" i="9"/>
  <c r="B67" i="9"/>
  <c r="D66" i="9"/>
  <c r="C66" i="9"/>
  <c r="B66" i="9"/>
  <c r="D65" i="9"/>
  <c r="C65" i="9"/>
  <c r="B65" i="9"/>
  <c r="D64" i="9"/>
  <c r="C64" i="9"/>
  <c r="B64" i="9"/>
  <c r="D63" i="9"/>
  <c r="C63" i="9"/>
  <c r="B63" i="9"/>
  <c r="D62" i="9"/>
  <c r="C62" i="9"/>
  <c r="B62" i="9"/>
  <c r="D61" i="9"/>
  <c r="C61" i="9"/>
  <c r="B61" i="9"/>
  <c r="D60" i="9"/>
  <c r="C60" i="9"/>
  <c r="B60" i="9"/>
  <c r="D59" i="9"/>
  <c r="C59" i="9"/>
  <c r="B59" i="9"/>
  <c r="D58" i="9"/>
  <c r="C58" i="9"/>
  <c r="B58" i="9"/>
  <c r="D57" i="9"/>
  <c r="C57" i="9"/>
  <c r="B57" i="9"/>
  <c r="D56" i="9"/>
  <c r="C56" i="9"/>
  <c r="B56" i="9"/>
  <c r="D55" i="9"/>
  <c r="C55" i="9"/>
  <c r="B55" i="9"/>
  <c r="D54" i="9"/>
  <c r="C54" i="9"/>
  <c r="B54" i="9"/>
  <c r="D53" i="9"/>
  <c r="C53" i="9"/>
  <c r="B53" i="9"/>
  <c r="D52" i="9"/>
  <c r="C52" i="9"/>
  <c r="B52" i="9"/>
  <c r="D51" i="9"/>
  <c r="C51" i="9"/>
  <c r="B51" i="9"/>
  <c r="D50" i="9"/>
  <c r="C50" i="9"/>
  <c r="B50" i="9"/>
  <c r="CD49" i="9"/>
  <c r="CE49" i="9" s="1"/>
  <c r="D49" i="9"/>
  <c r="C49" i="9"/>
  <c r="B49" i="9"/>
  <c r="D48" i="9"/>
  <c r="C48" i="9"/>
  <c r="B48" i="9"/>
  <c r="CD48" i="9" s="1"/>
  <c r="CD47" i="9"/>
  <c r="CE47" i="9" s="1"/>
  <c r="D47" i="9"/>
  <c r="C47" i="9"/>
  <c r="B47" i="9"/>
  <c r="D46" i="9"/>
  <c r="C46" i="9"/>
  <c r="B46" i="9"/>
  <c r="CD46" i="9" s="1"/>
  <c r="CD45" i="9"/>
  <c r="CE45" i="9" s="1"/>
  <c r="D45" i="9"/>
  <c r="C45" i="9"/>
  <c r="B45" i="9"/>
  <c r="D44" i="9"/>
  <c r="C44" i="9"/>
  <c r="B44" i="9"/>
  <c r="CD44" i="9" s="1"/>
  <c r="CD43" i="9"/>
  <c r="CE43" i="9" s="1"/>
  <c r="D43" i="9"/>
  <c r="C43" i="9"/>
  <c r="B43" i="9"/>
  <c r="D42" i="9"/>
  <c r="C42" i="9"/>
  <c r="B42" i="9"/>
  <c r="CD42" i="9" s="1"/>
  <c r="CD41" i="9"/>
  <c r="CE41" i="9" s="1"/>
  <c r="D41" i="9"/>
  <c r="C41" i="9"/>
  <c r="B41" i="9"/>
  <c r="D40" i="9"/>
  <c r="C40" i="9"/>
  <c r="B40" i="9"/>
  <c r="CD40" i="9" s="1"/>
  <c r="CD39" i="9"/>
  <c r="CE39" i="9" s="1"/>
  <c r="D39" i="9"/>
  <c r="C39" i="9"/>
  <c r="B39" i="9"/>
  <c r="D38" i="9"/>
  <c r="C38" i="9"/>
  <c r="B38" i="9"/>
  <c r="CD38" i="9" s="1"/>
  <c r="CD37" i="9"/>
  <c r="CE37" i="9" s="1"/>
  <c r="D37" i="9"/>
  <c r="C37" i="9"/>
  <c r="B37" i="9"/>
  <c r="D36" i="9"/>
  <c r="C36" i="9"/>
  <c r="B36" i="9"/>
  <c r="CD36" i="9" s="1"/>
  <c r="CD35" i="9"/>
  <c r="CE35" i="9" s="1"/>
  <c r="D35" i="9"/>
  <c r="C35" i="9"/>
  <c r="B35" i="9"/>
  <c r="D34" i="9"/>
  <c r="C34" i="9"/>
  <c r="B34" i="9"/>
  <c r="CD34" i="9" s="1"/>
  <c r="CD33" i="9"/>
  <c r="CE33" i="9" s="1"/>
  <c r="D33" i="9"/>
  <c r="C33" i="9"/>
  <c r="B33" i="9"/>
  <c r="D32" i="9"/>
  <c r="C32" i="9"/>
  <c r="B32" i="9"/>
  <c r="CD32" i="9" s="1"/>
  <c r="CD31" i="9"/>
  <c r="CE31" i="9" s="1"/>
  <c r="D31" i="9"/>
  <c r="C31" i="9"/>
  <c r="B31" i="9"/>
  <c r="D30" i="9"/>
  <c r="C30" i="9"/>
  <c r="B30" i="9"/>
  <c r="CD30" i="9" s="1"/>
  <c r="CD29" i="9"/>
  <c r="CE29" i="9" s="1"/>
  <c r="D29" i="9"/>
  <c r="C29" i="9"/>
  <c r="B29" i="9"/>
  <c r="D28" i="9"/>
  <c r="C28" i="9"/>
  <c r="B28" i="9"/>
  <c r="BC28" i="9" s="1"/>
  <c r="CD27" i="9"/>
  <c r="CE27" i="9" s="1"/>
  <c r="D27" i="9"/>
  <c r="C27" i="9"/>
  <c r="B27" i="9"/>
  <c r="D26" i="9"/>
  <c r="C26" i="9"/>
  <c r="B26" i="9"/>
  <c r="BC26" i="9" s="1"/>
  <c r="CD25" i="9"/>
  <c r="CE25" i="9" s="1"/>
  <c r="D25" i="9"/>
  <c r="C25" i="9"/>
  <c r="B25" i="9"/>
  <c r="D24" i="9"/>
  <c r="C24" i="9"/>
  <c r="B24" i="9"/>
  <c r="BC24" i="9" s="1"/>
  <c r="CD23" i="9"/>
  <c r="CE23" i="9" s="1"/>
  <c r="D23" i="9"/>
  <c r="C23" i="9"/>
  <c r="B23" i="9"/>
  <c r="D22" i="9"/>
  <c r="C22" i="9"/>
  <c r="B22" i="9"/>
  <c r="BC22" i="9" s="1"/>
  <c r="CD21" i="9"/>
  <c r="CE21" i="9" s="1"/>
  <c r="D21" i="9"/>
  <c r="C21" i="9"/>
  <c r="B21" i="9"/>
  <c r="D20" i="9"/>
  <c r="C20" i="9"/>
  <c r="B20" i="9"/>
  <c r="BC20" i="9" s="1"/>
  <c r="CD19" i="9"/>
  <c r="CE19" i="9" s="1"/>
  <c r="D19" i="9"/>
  <c r="C19" i="9"/>
  <c r="B19" i="9"/>
  <c r="D18" i="9"/>
  <c r="C18" i="9"/>
  <c r="B18" i="9"/>
  <c r="BC18" i="9" s="1"/>
  <c r="CD17" i="9"/>
  <c r="CE17" i="9" s="1"/>
  <c r="D17" i="9"/>
  <c r="C17" i="9"/>
  <c r="B17" i="9"/>
  <c r="D16" i="9"/>
  <c r="C16" i="9"/>
  <c r="B16" i="9"/>
  <c r="BC16" i="9" s="1"/>
  <c r="CD15" i="9"/>
  <c r="CE15" i="9" s="1"/>
  <c r="D15" i="9"/>
  <c r="C15" i="9"/>
  <c r="B15" i="9"/>
  <c r="D14" i="9"/>
  <c r="C14" i="9"/>
  <c r="B14" i="9"/>
  <c r="BC14" i="9" s="1"/>
  <c r="CD13" i="9"/>
  <c r="CE13" i="9" s="1"/>
  <c r="D13" i="9"/>
  <c r="C13" i="9"/>
  <c r="B13" i="9"/>
  <c r="D12" i="9"/>
  <c r="C12" i="9"/>
  <c r="B12" i="9"/>
  <c r="BC12" i="9" s="1"/>
  <c r="CD11" i="9"/>
  <c r="CE11" i="9" s="1"/>
  <c r="D11" i="9"/>
  <c r="C11" i="9"/>
  <c r="B11" i="9"/>
  <c r="D10" i="9"/>
  <c r="C10" i="9"/>
  <c r="B10" i="9"/>
  <c r="BC10" i="9" s="1"/>
  <c r="CD9" i="9"/>
  <c r="CE9" i="9" s="1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E532" i="8"/>
  <c r="D532" i="8"/>
  <c r="C532" i="8"/>
  <c r="B532" i="8"/>
  <c r="E531" i="8"/>
  <c r="D531" i="8"/>
  <c r="C531" i="8"/>
  <c r="B531" i="8"/>
  <c r="E530" i="8"/>
  <c r="D530" i="8"/>
  <c r="C530" i="8"/>
  <c r="B530" i="8"/>
  <c r="E529" i="8"/>
  <c r="D529" i="8"/>
  <c r="C529" i="8"/>
  <c r="B529" i="8"/>
  <c r="E528" i="8"/>
  <c r="D528" i="8"/>
  <c r="C528" i="8"/>
  <c r="B528" i="8"/>
  <c r="E527" i="8"/>
  <c r="D527" i="8"/>
  <c r="C527" i="8"/>
  <c r="B527" i="8"/>
  <c r="E526" i="8"/>
  <c r="D526" i="8"/>
  <c r="C526" i="8"/>
  <c r="B526" i="8"/>
  <c r="E525" i="8"/>
  <c r="D525" i="8"/>
  <c r="C525" i="8"/>
  <c r="B525" i="8"/>
  <c r="E524" i="8"/>
  <c r="D524" i="8"/>
  <c r="C524" i="8"/>
  <c r="B524" i="8"/>
  <c r="E523" i="8"/>
  <c r="D523" i="8"/>
  <c r="C523" i="8"/>
  <c r="B523" i="8"/>
  <c r="E522" i="8"/>
  <c r="D522" i="8"/>
  <c r="C522" i="8"/>
  <c r="B522" i="8"/>
  <c r="E521" i="8"/>
  <c r="D521" i="8"/>
  <c r="C521" i="8"/>
  <c r="B521" i="8"/>
  <c r="E520" i="8"/>
  <c r="D520" i="8"/>
  <c r="C520" i="8"/>
  <c r="B520" i="8"/>
  <c r="E519" i="8"/>
  <c r="D519" i="8"/>
  <c r="C519" i="8"/>
  <c r="B519" i="8"/>
  <c r="E518" i="8"/>
  <c r="D518" i="8"/>
  <c r="C518" i="8"/>
  <c r="B518" i="8"/>
  <c r="E517" i="8"/>
  <c r="D517" i="8"/>
  <c r="C517" i="8"/>
  <c r="B517" i="8"/>
  <c r="E516" i="8"/>
  <c r="D516" i="8"/>
  <c r="C516" i="8"/>
  <c r="B516" i="8"/>
  <c r="E515" i="8"/>
  <c r="D515" i="8"/>
  <c r="C515" i="8"/>
  <c r="B515" i="8"/>
  <c r="E514" i="8"/>
  <c r="D514" i="8"/>
  <c r="C514" i="8"/>
  <c r="B514" i="8"/>
  <c r="E513" i="8"/>
  <c r="D513" i="8"/>
  <c r="C513" i="8"/>
  <c r="B513" i="8"/>
  <c r="E512" i="8"/>
  <c r="D512" i="8"/>
  <c r="C512" i="8"/>
  <c r="B512" i="8"/>
  <c r="E511" i="8"/>
  <c r="D511" i="8"/>
  <c r="C511" i="8"/>
  <c r="B511" i="8"/>
  <c r="E510" i="8"/>
  <c r="D510" i="8"/>
  <c r="C510" i="8"/>
  <c r="B510" i="8"/>
  <c r="E509" i="8"/>
  <c r="D509" i="8"/>
  <c r="C509" i="8"/>
  <c r="B509" i="8"/>
  <c r="E508" i="8"/>
  <c r="D508" i="8"/>
  <c r="C508" i="8"/>
  <c r="B508" i="8"/>
  <c r="E507" i="8"/>
  <c r="D507" i="8"/>
  <c r="C507" i="8"/>
  <c r="B507" i="8"/>
  <c r="E506" i="8"/>
  <c r="D506" i="8"/>
  <c r="C506" i="8"/>
  <c r="B506" i="8"/>
  <c r="E505" i="8"/>
  <c r="D505" i="8"/>
  <c r="C505" i="8"/>
  <c r="B505" i="8"/>
  <c r="E504" i="8"/>
  <c r="D504" i="8"/>
  <c r="C504" i="8"/>
  <c r="B504" i="8"/>
  <c r="E503" i="8"/>
  <c r="D503" i="8"/>
  <c r="C503" i="8"/>
  <c r="B503" i="8"/>
  <c r="E502" i="8"/>
  <c r="D502" i="8"/>
  <c r="C502" i="8"/>
  <c r="B502" i="8"/>
  <c r="E501" i="8"/>
  <c r="D501" i="8"/>
  <c r="C501" i="8"/>
  <c r="B501" i="8"/>
  <c r="E500" i="8"/>
  <c r="D500" i="8"/>
  <c r="C500" i="8"/>
  <c r="B500" i="8"/>
  <c r="E499" i="8"/>
  <c r="D499" i="8"/>
  <c r="C499" i="8"/>
  <c r="B499" i="8"/>
  <c r="E498" i="8"/>
  <c r="D498" i="8"/>
  <c r="C498" i="8"/>
  <c r="B498" i="8"/>
  <c r="E497" i="8"/>
  <c r="D497" i="8"/>
  <c r="C497" i="8"/>
  <c r="B497" i="8"/>
  <c r="E496" i="8"/>
  <c r="D496" i="8"/>
  <c r="C496" i="8"/>
  <c r="B496" i="8"/>
  <c r="E495" i="8"/>
  <c r="D495" i="8"/>
  <c r="C495" i="8"/>
  <c r="B495" i="8"/>
  <c r="E494" i="8"/>
  <c r="D494" i="8"/>
  <c r="C494" i="8"/>
  <c r="B494" i="8"/>
  <c r="E493" i="8"/>
  <c r="D493" i="8"/>
  <c r="C493" i="8"/>
  <c r="B493" i="8"/>
  <c r="E492" i="8"/>
  <c r="D492" i="8"/>
  <c r="C492" i="8"/>
  <c r="B492" i="8"/>
  <c r="E491" i="8"/>
  <c r="D491" i="8"/>
  <c r="C491" i="8"/>
  <c r="B491" i="8"/>
  <c r="E490" i="8"/>
  <c r="D490" i="8"/>
  <c r="C490" i="8"/>
  <c r="B490" i="8"/>
  <c r="E489" i="8"/>
  <c r="D489" i="8"/>
  <c r="C489" i="8"/>
  <c r="B489" i="8"/>
  <c r="E488" i="8"/>
  <c r="D488" i="8"/>
  <c r="C488" i="8"/>
  <c r="B488" i="8"/>
  <c r="E487" i="8"/>
  <c r="D487" i="8"/>
  <c r="C487" i="8"/>
  <c r="B487" i="8"/>
  <c r="E486" i="8"/>
  <c r="D486" i="8"/>
  <c r="C486" i="8"/>
  <c r="B486" i="8"/>
  <c r="E485" i="8"/>
  <c r="D485" i="8"/>
  <c r="C485" i="8"/>
  <c r="B485" i="8"/>
  <c r="E484" i="8"/>
  <c r="D484" i="8"/>
  <c r="C484" i="8"/>
  <c r="B484" i="8"/>
  <c r="G484" i="8" s="1"/>
  <c r="E483" i="8"/>
  <c r="D483" i="8"/>
  <c r="C483" i="8"/>
  <c r="B483" i="8"/>
  <c r="G483" i="8" s="1"/>
  <c r="E482" i="8"/>
  <c r="D482" i="8"/>
  <c r="C482" i="8"/>
  <c r="B482" i="8"/>
  <c r="G482" i="8" s="1"/>
  <c r="E481" i="8"/>
  <c r="D481" i="8"/>
  <c r="C481" i="8"/>
  <c r="B481" i="8"/>
  <c r="G481" i="8" s="1"/>
  <c r="E480" i="8"/>
  <c r="D480" i="8"/>
  <c r="C480" i="8"/>
  <c r="B480" i="8"/>
  <c r="G480" i="8" s="1"/>
  <c r="E479" i="8"/>
  <c r="D479" i="8"/>
  <c r="C479" i="8"/>
  <c r="B479" i="8"/>
  <c r="G479" i="8" s="1"/>
  <c r="E478" i="8"/>
  <c r="D478" i="8"/>
  <c r="C478" i="8"/>
  <c r="B478" i="8"/>
  <c r="E477" i="8"/>
  <c r="D477" i="8"/>
  <c r="C477" i="8"/>
  <c r="B477" i="8"/>
  <c r="G477" i="8" s="1"/>
  <c r="E476" i="8"/>
  <c r="D476" i="8"/>
  <c r="C476" i="8"/>
  <c r="B476" i="8"/>
  <c r="E475" i="8"/>
  <c r="D475" i="8"/>
  <c r="C475" i="8"/>
  <c r="B475" i="8"/>
  <c r="G475" i="8" s="1"/>
  <c r="E474" i="8"/>
  <c r="D474" i="8"/>
  <c r="C474" i="8"/>
  <c r="B474" i="8"/>
  <c r="E473" i="8"/>
  <c r="D473" i="8"/>
  <c r="C473" i="8"/>
  <c r="B473" i="8"/>
  <c r="G473" i="8" s="1"/>
  <c r="E472" i="8"/>
  <c r="D472" i="8"/>
  <c r="C472" i="8"/>
  <c r="B472" i="8"/>
  <c r="E471" i="8"/>
  <c r="D471" i="8"/>
  <c r="C471" i="8"/>
  <c r="B471" i="8"/>
  <c r="G471" i="8" s="1"/>
  <c r="E470" i="8"/>
  <c r="D470" i="8"/>
  <c r="C470" i="8"/>
  <c r="B470" i="8"/>
  <c r="E469" i="8"/>
  <c r="D469" i="8"/>
  <c r="C469" i="8"/>
  <c r="B469" i="8"/>
  <c r="G469" i="8" s="1"/>
  <c r="E468" i="8"/>
  <c r="D468" i="8"/>
  <c r="C468" i="8"/>
  <c r="B468" i="8"/>
  <c r="E467" i="8"/>
  <c r="D467" i="8"/>
  <c r="C467" i="8"/>
  <c r="B467" i="8"/>
  <c r="G467" i="8" s="1"/>
  <c r="E466" i="8"/>
  <c r="D466" i="8"/>
  <c r="C466" i="8"/>
  <c r="B466" i="8"/>
  <c r="E465" i="8"/>
  <c r="D465" i="8"/>
  <c r="C465" i="8"/>
  <c r="B465" i="8"/>
  <c r="G465" i="8" s="1"/>
  <c r="E464" i="8"/>
  <c r="D464" i="8"/>
  <c r="C464" i="8"/>
  <c r="B464" i="8"/>
  <c r="E463" i="8"/>
  <c r="D463" i="8"/>
  <c r="C463" i="8"/>
  <c r="B463" i="8"/>
  <c r="G463" i="8" s="1"/>
  <c r="E462" i="8"/>
  <c r="D462" i="8"/>
  <c r="C462" i="8"/>
  <c r="B462" i="8"/>
  <c r="E461" i="8"/>
  <c r="D461" i="8"/>
  <c r="C461" i="8"/>
  <c r="B461" i="8"/>
  <c r="G461" i="8" s="1"/>
  <c r="E460" i="8"/>
  <c r="D460" i="8"/>
  <c r="C460" i="8"/>
  <c r="B460" i="8"/>
  <c r="E459" i="8"/>
  <c r="D459" i="8"/>
  <c r="C459" i="8"/>
  <c r="B459" i="8"/>
  <c r="G459" i="8" s="1"/>
  <c r="E458" i="8"/>
  <c r="D458" i="8"/>
  <c r="C458" i="8"/>
  <c r="B458" i="8"/>
  <c r="E457" i="8"/>
  <c r="D457" i="8"/>
  <c r="C457" i="8"/>
  <c r="B457" i="8"/>
  <c r="G457" i="8" s="1"/>
  <c r="E456" i="8"/>
  <c r="D456" i="8"/>
  <c r="C456" i="8"/>
  <c r="B456" i="8"/>
  <c r="E455" i="8"/>
  <c r="D455" i="8"/>
  <c r="C455" i="8"/>
  <c r="B455" i="8"/>
  <c r="G455" i="8" s="1"/>
  <c r="E454" i="8"/>
  <c r="D454" i="8"/>
  <c r="C454" i="8"/>
  <c r="B454" i="8"/>
  <c r="E453" i="8"/>
  <c r="D453" i="8"/>
  <c r="C453" i="8"/>
  <c r="B453" i="8"/>
  <c r="G453" i="8" s="1"/>
  <c r="E452" i="8"/>
  <c r="D452" i="8"/>
  <c r="C452" i="8"/>
  <c r="B452" i="8"/>
  <c r="E451" i="8"/>
  <c r="D451" i="8"/>
  <c r="C451" i="8"/>
  <c r="B451" i="8"/>
  <c r="G451" i="8" s="1"/>
  <c r="E450" i="8"/>
  <c r="D450" i="8"/>
  <c r="C450" i="8"/>
  <c r="B450" i="8"/>
  <c r="E449" i="8"/>
  <c r="D449" i="8"/>
  <c r="C449" i="8"/>
  <c r="B449" i="8"/>
  <c r="E448" i="8"/>
  <c r="D448" i="8"/>
  <c r="C448" i="8"/>
  <c r="B448" i="8"/>
  <c r="E447" i="8"/>
  <c r="D447" i="8"/>
  <c r="C447" i="8"/>
  <c r="B447" i="8"/>
  <c r="E446" i="8"/>
  <c r="D446" i="8"/>
  <c r="C446" i="8"/>
  <c r="B446" i="8"/>
  <c r="E445" i="8"/>
  <c r="D445" i="8"/>
  <c r="C445" i="8"/>
  <c r="B445" i="8"/>
  <c r="E444" i="8"/>
  <c r="D444" i="8"/>
  <c r="C444" i="8"/>
  <c r="B444" i="8"/>
  <c r="E443" i="8"/>
  <c r="D443" i="8"/>
  <c r="C443" i="8"/>
  <c r="B443" i="8"/>
  <c r="E442" i="8"/>
  <c r="D442" i="8"/>
  <c r="C442" i="8"/>
  <c r="B442" i="8"/>
  <c r="G442" i="8" s="1"/>
  <c r="E441" i="8"/>
  <c r="D441" i="8"/>
  <c r="C441" i="8"/>
  <c r="B441" i="8"/>
  <c r="E440" i="8"/>
  <c r="D440" i="8"/>
  <c r="C440" i="8"/>
  <c r="B440" i="8"/>
  <c r="G440" i="8" s="1"/>
  <c r="E439" i="8"/>
  <c r="D439" i="8"/>
  <c r="C439" i="8"/>
  <c r="B439" i="8"/>
  <c r="E438" i="8"/>
  <c r="D438" i="8"/>
  <c r="C438" i="8"/>
  <c r="B438" i="8"/>
  <c r="G438" i="8" s="1"/>
  <c r="E437" i="8"/>
  <c r="D437" i="8"/>
  <c r="C437" i="8"/>
  <c r="B437" i="8"/>
  <c r="E436" i="8"/>
  <c r="D436" i="8"/>
  <c r="C436" i="8"/>
  <c r="B436" i="8"/>
  <c r="G436" i="8" s="1"/>
  <c r="E435" i="8"/>
  <c r="D435" i="8"/>
  <c r="C435" i="8"/>
  <c r="B435" i="8"/>
  <c r="E434" i="8"/>
  <c r="D434" i="8"/>
  <c r="C434" i="8"/>
  <c r="B434" i="8"/>
  <c r="G434" i="8" s="1"/>
  <c r="E433" i="8"/>
  <c r="D433" i="8"/>
  <c r="C433" i="8"/>
  <c r="B433" i="8"/>
  <c r="E432" i="8"/>
  <c r="D432" i="8"/>
  <c r="C432" i="8"/>
  <c r="B432" i="8"/>
  <c r="G432" i="8" s="1"/>
  <c r="E431" i="8"/>
  <c r="D431" i="8"/>
  <c r="C431" i="8"/>
  <c r="B431" i="8"/>
  <c r="E430" i="8"/>
  <c r="D430" i="8"/>
  <c r="C430" i="8"/>
  <c r="B430" i="8"/>
  <c r="G430" i="8" s="1"/>
  <c r="E429" i="8"/>
  <c r="D429" i="8"/>
  <c r="C429" i="8"/>
  <c r="B429" i="8"/>
  <c r="E428" i="8"/>
  <c r="D428" i="8"/>
  <c r="C428" i="8"/>
  <c r="B428" i="8"/>
  <c r="G428" i="8" s="1"/>
  <c r="E427" i="8"/>
  <c r="D427" i="8"/>
  <c r="C427" i="8"/>
  <c r="B427" i="8"/>
  <c r="E426" i="8"/>
  <c r="D426" i="8"/>
  <c r="C426" i="8"/>
  <c r="B426" i="8"/>
  <c r="G426" i="8" s="1"/>
  <c r="E425" i="8"/>
  <c r="D425" i="8"/>
  <c r="C425" i="8"/>
  <c r="B425" i="8"/>
  <c r="E424" i="8"/>
  <c r="D424" i="8"/>
  <c r="C424" i="8"/>
  <c r="B424" i="8"/>
  <c r="G424" i="8" s="1"/>
  <c r="E423" i="8"/>
  <c r="D423" i="8"/>
  <c r="C423" i="8"/>
  <c r="B423" i="8"/>
  <c r="E422" i="8"/>
  <c r="D422" i="8"/>
  <c r="C422" i="8"/>
  <c r="B422" i="8"/>
  <c r="G422" i="8" s="1"/>
  <c r="E421" i="8"/>
  <c r="D421" i="8"/>
  <c r="C421" i="8"/>
  <c r="B421" i="8"/>
  <c r="E420" i="8"/>
  <c r="D420" i="8"/>
  <c r="C420" i="8"/>
  <c r="B420" i="8"/>
  <c r="G420" i="8" s="1"/>
  <c r="E419" i="8"/>
  <c r="D419" i="8"/>
  <c r="C419" i="8"/>
  <c r="B419" i="8"/>
  <c r="E418" i="8"/>
  <c r="D418" i="8"/>
  <c r="C418" i="8"/>
  <c r="B418" i="8"/>
  <c r="G418" i="8" s="1"/>
  <c r="E417" i="8"/>
  <c r="D417" i="8"/>
  <c r="C417" i="8"/>
  <c r="B417" i="8"/>
  <c r="E416" i="8"/>
  <c r="D416" i="8"/>
  <c r="C416" i="8"/>
  <c r="B416" i="8"/>
  <c r="G416" i="8" s="1"/>
  <c r="E415" i="8"/>
  <c r="D415" i="8"/>
  <c r="C415" i="8"/>
  <c r="B415" i="8"/>
  <c r="E414" i="8"/>
  <c r="D414" i="8"/>
  <c r="C414" i="8"/>
  <c r="B414" i="8"/>
  <c r="G414" i="8" s="1"/>
  <c r="E413" i="8"/>
  <c r="D413" i="8"/>
  <c r="C413" i="8"/>
  <c r="B413" i="8"/>
  <c r="E412" i="8"/>
  <c r="D412" i="8"/>
  <c r="C412" i="8"/>
  <c r="B412" i="8"/>
  <c r="G412" i="8" s="1"/>
  <c r="E411" i="8"/>
  <c r="D411" i="8"/>
  <c r="C411" i="8"/>
  <c r="B411" i="8"/>
  <c r="E410" i="8"/>
  <c r="D410" i="8"/>
  <c r="C410" i="8"/>
  <c r="B410" i="8"/>
  <c r="G410" i="8" s="1"/>
  <c r="E409" i="8"/>
  <c r="D409" i="8"/>
  <c r="C409" i="8"/>
  <c r="B409" i="8"/>
  <c r="E408" i="8"/>
  <c r="D408" i="8"/>
  <c r="C408" i="8"/>
  <c r="B408" i="8"/>
  <c r="G408" i="8" s="1"/>
  <c r="E407" i="8"/>
  <c r="D407" i="8"/>
  <c r="C407" i="8"/>
  <c r="B407" i="8"/>
  <c r="E406" i="8"/>
  <c r="D406" i="8"/>
  <c r="C406" i="8"/>
  <c r="B406" i="8"/>
  <c r="E405" i="8"/>
  <c r="D405" i="8"/>
  <c r="C405" i="8"/>
  <c r="B405" i="8"/>
  <c r="E404" i="8"/>
  <c r="D404" i="8"/>
  <c r="C404" i="8"/>
  <c r="B404" i="8"/>
  <c r="G404" i="8" s="1"/>
  <c r="E403" i="8"/>
  <c r="D403" i="8"/>
  <c r="C403" i="8"/>
  <c r="B403" i="8"/>
  <c r="E402" i="8"/>
  <c r="D402" i="8"/>
  <c r="C402" i="8"/>
  <c r="B402" i="8"/>
  <c r="G402" i="8" s="1"/>
  <c r="E401" i="8"/>
  <c r="D401" i="8"/>
  <c r="C401" i="8"/>
  <c r="B401" i="8"/>
  <c r="E400" i="8"/>
  <c r="D400" i="8"/>
  <c r="C400" i="8"/>
  <c r="B400" i="8"/>
  <c r="G400" i="8" s="1"/>
  <c r="E399" i="8"/>
  <c r="D399" i="8"/>
  <c r="C399" i="8"/>
  <c r="B399" i="8"/>
  <c r="E398" i="8"/>
  <c r="D398" i="8"/>
  <c r="C398" i="8"/>
  <c r="B398" i="8"/>
  <c r="G398" i="8" s="1"/>
  <c r="E397" i="8"/>
  <c r="D397" i="8"/>
  <c r="C397" i="8"/>
  <c r="B397" i="8"/>
  <c r="E396" i="8"/>
  <c r="D396" i="8"/>
  <c r="C396" i="8"/>
  <c r="B396" i="8"/>
  <c r="G396" i="8" s="1"/>
  <c r="E395" i="8"/>
  <c r="D395" i="8"/>
  <c r="C395" i="8"/>
  <c r="B395" i="8"/>
  <c r="E394" i="8"/>
  <c r="D394" i="8"/>
  <c r="C394" i="8"/>
  <c r="B394" i="8"/>
  <c r="G394" i="8" s="1"/>
  <c r="E393" i="8"/>
  <c r="D393" i="8"/>
  <c r="C393" i="8"/>
  <c r="B393" i="8"/>
  <c r="E392" i="8"/>
  <c r="D392" i="8"/>
  <c r="C392" i="8"/>
  <c r="B392" i="8"/>
  <c r="G392" i="8" s="1"/>
  <c r="E391" i="8"/>
  <c r="D391" i="8"/>
  <c r="C391" i="8"/>
  <c r="B391" i="8"/>
  <c r="E390" i="8"/>
  <c r="D390" i="8"/>
  <c r="C390" i="8"/>
  <c r="B390" i="8"/>
  <c r="G390" i="8" s="1"/>
  <c r="E389" i="8"/>
  <c r="D389" i="8"/>
  <c r="C389" i="8"/>
  <c r="B389" i="8"/>
  <c r="E388" i="8"/>
  <c r="D388" i="8"/>
  <c r="C388" i="8"/>
  <c r="B388" i="8"/>
  <c r="G388" i="8" s="1"/>
  <c r="E387" i="8"/>
  <c r="D387" i="8"/>
  <c r="C387" i="8"/>
  <c r="B387" i="8"/>
  <c r="E386" i="8"/>
  <c r="D386" i="8"/>
  <c r="C386" i="8"/>
  <c r="B386" i="8"/>
  <c r="G386" i="8" s="1"/>
  <c r="E385" i="8"/>
  <c r="D385" i="8"/>
  <c r="C385" i="8"/>
  <c r="B385" i="8"/>
  <c r="E384" i="8"/>
  <c r="D384" i="8"/>
  <c r="C384" i="8"/>
  <c r="B384" i="8"/>
  <c r="G384" i="8" s="1"/>
  <c r="E383" i="8"/>
  <c r="D383" i="8"/>
  <c r="C383" i="8"/>
  <c r="B383" i="8"/>
  <c r="E382" i="8"/>
  <c r="D382" i="8"/>
  <c r="C382" i="8"/>
  <c r="B382" i="8"/>
  <c r="G382" i="8" s="1"/>
  <c r="E381" i="8"/>
  <c r="D381" i="8"/>
  <c r="C381" i="8"/>
  <c r="B381" i="8"/>
  <c r="E380" i="8"/>
  <c r="D380" i="8"/>
  <c r="C380" i="8"/>
  <c r="B380" i="8"/>
  <c r="G380" i="8" s="1"/>
  <c r="E379" i="8"/>
  <c r="D379" i="8"/>
  <c r="C379" i="8"/>
  <c r="B379" i="8"/>
  <c r="E378" i="8"/>
  <c r="D378" i="8"/>
  <c r="C378" i="8"/>
  <c r="B378" i="8"/>
  <c r="G378" i="8" s="1"/>
  <c r="E377" i="8"/>
  <c r="D377" i="8"/>
  <c r="C377" i="8"/>
  <c r="B377" i="8"/>
  <c r="E376" i="8"/>
  <c r="D376" i="8"/>
  <c r="C376" i="8"/>
  <c r="B376" i="8"/>
  <c r="G376" i="8" s="1"/>
  <c r="E375" i="8"/>
  <c r="D375" i="8"/>
  <c r="C375" i="8"/>
  <c r="B375" i="8"/>
  <c r="E374" i="8"/>
  <c r="D374" i="8"/>
  <c r="C374" i="8"/>
  <c r="B374" i="8"/>
  <c r="G374" i="8" s="1"/>
  <c r="E373" i="8"/>
  <c r="D373" i="8"/>
  <c r="C373" i="8"/>
  <c r="B373" i="8"/>
  <c r="E372" i="8"/>
  <c r="D372" i="8"/>
  <c r="C372" i="8"/>
  <c r="B372" i="8"/>
  <c r="G372" i="8" s="1"/>
  <c r="E371" i="8"/>
  <c r="D371" i="8"/>
  <c r="C371" i="8"/>
  <c r="B371" i="8"/>
  <c r="E370" i="8"/>
  <c r="D370" i="8"/>
  <c r="C370" i="8"/>
  <c r="B370" i="8"/>
  <c r="G370" i="8" s="1"/>
  <c r="E369" i="8"/>
  <c r="D369" i="8"/>
  <c r="C369" i="8"/>
  <c r="B369" i="8"/>
  <c r="E368" i="8"/>
  <c r="D368" i="8"/>
  <c r="C368" i="8"/>
  <c r="B368" i="8"/>
  <c r="G368" i="8" s="1"/>
  <c r="E367" i="8"/>
  <c r="D367" i="8"/>
  <c r="C367" i="8"/>
  <c r="B367" i="8"/>
  <c r="E366" i="8"/>
  <c r="D366" i="8"/>
  <c r="C366" i="8"/>
  <c r="B366" i="8"/>
  <c r="G366" i="8" s="1"/>
  <c r="E365" i="8"/>
  <c r="D365" i="8"/>
  <c r="C365" i="8"/>
  <c r="B365" i="8"/>
  <c r="E364" i="8"/>
  <c r="D364" i="8"/>
  <c r="C364" i="8"/>
  <c r="B364" i="8"/>
  <c r="G364" i="8" s="1"/>
  <c r="E363" i="8"/>
  <c r="D363" i="8"/>
  <c r="C363" i="8"/>
  <c r="B363" i="8"/>
  <c r="E362" i="8"/>
  <c r="D362" i="8"/>
  <c r="C362" i="8"/>
  <c r="B362" i="8"/>
  <c r="G362" i="8" s="1"/>
  <c r="E361" i="8"/>
  <c r="D361" i="8"/>
  <c r="C361" i="8"/>
  <c r="B361" i="8"/>
  <c r="E360" i="8"/>
  <c r="D360" i="8"/>
  <c r="C360" i="8"/>
  <c r="B360" i="8"/>
  <c r="G360" i="8" s="1"/>
  <c r="E359" i="8"/>
  <c r="D359" i="8"/>
  <c r="C359" i="8"/>
  <c r="B359" i="8"/>
  <c r="E358" i="8"/>
  <c r="D358" i="8"/>
  <c r="C358" i="8"/>
  <c r="B358" i="8"/>
  <c r="G358" i="8" s="1"/>
  <c r="E357" i="8"/>
  <c r="D357" i="8"/>
  <c r="C357" i="8"/>
  <c r="B357" i="8"/>
  <c r="E356" i="8"/>
  <c r="D356" i="8"/>
  <c r="C356" i="8"/>
  <c r="B356" i="8"/>
  <c r="G356" i="8" s="1"/>
  <c r="E355" i="8"/>
  <c r="D355" i="8"/>
  <c r="C355" i="8"/>
  <c r="B355" i="8"/>
  <c r="E354" i="8"/>
  <c r="D354" i="8"/>
  <c r="C354" i="8"/>
  <c r="B354" i="8"/>
  <c r="G354" i="8" s="1"/>
  <c r="E353" i="8"/>
  <c r="D353" i="8"/>
  <c r="C353" i="8"/>
  <c r="B353" i="8"/>
  <c r="E352" i="8"/>
  <c r="D352" i="8"/>
  <c r="C352" i="8"/>
  <c r="B352" i="8"/>
  <c r="G352" i="8" s="1"/>
  <c r="E351" i="8"/>
  <c r="D351" i="8"/>
  <c r="C351" i="8"/>
  <c r="B351" i="8"/>
  <c r="E350" i="8"/>
  <c r="D350" i="8"/>
  <c r="C350" i="8"/>
  <c r="B350" i="8"/>
  <c r="G350" i="8" s="1"/>
  <c r="E349" i="8"/>
  <c r="D349" i="8"/>
  <c r="C349" i="8"/>
  <c r="B349" i="8"/>
  <c r="E348" i="8"/>
  <c r="D348" i="8"/>
  <c r="C348" i="8"/>
  <c r="B348" i="8"/>
  <c r="G348" i="8" s="1"/>
  <c r="E347" i="8"/>
  <c r="D347" i="8"/>
  <c r="C347" i="8"/>
  <c r="B347" i="8"/>
  <c r="E346" i="8"/>
  <c r="D346" i="8"/>
  <c r="C346" i="8"/>
  <c r="B346" i="8"/>
  <c r="G346" i="8" s="1"/>
  <c r="E345" i="8"/>
  <c r="D345" i="8"/>
  <c r="C345" i="8"/>
  <c r="B345" i="8"/>
  <c r="E344" i="8"/>
  <c r="D344" i="8"/>
  <c r="C344" i="8"/>
  <c r="B344" i="8"/>
  <c r="G344" i="8" s="1"/>
  <c r="E343" i="8"/>
  <c r="D343" i="8"/>
  <c r="C343" i="8"/>
  <c r="B343" i="8"/>
  <c r="E342" i="8"/>
  <c r="D342" i="8"/>
  <c r="C342" i="8"/>
  <c r="B342" i="8"/>
  <c r="G342" i="8" s="1"/>
  <c r="E341" i="8"/>
  <c r="D341" i="8"/>
  <c r="C341" i="8"/>
  <c r="B341" i="8"/>
  <c r="E340" i="8"/>
  <c r="D340" i="8"/>
  <c r="C340" i="8"/>
  <c r="B340" i="8"/>
  <c r="G340" i="8" s="1"/>
  <c r="E339" i="8"/>
  <c r="D339" i="8"/>
  <c r="C339" i="8"/>
  <c r="B339" i="8"/>
  <c r="E338" i="8"/>
  <c r="D338" i="8"/>
  <c r="C338" i="8"/>
  <c r="B338" i="8"/>
  <c r="G338" i="8" s="1"/>
  <c r="E337" i="8"/>
  <c r="D337" i="8"/>
  <c r="C337" i="8"/>
  <c r="B337" i="8"/>
  <c r="E336" i="8"/>
  <c r="D336" i="8"/>
  <c r="C336" i="8"/>
  <c r="B336" i="8"/>
  <c r="G336" i="8" s="1"/>
  <c r="E335" i="8"/>
  <c r="D335" i="8"/>
  <c r="C335" i="8"/>
  <c r="B335" i="8"/>
  <c r="E334" i="8"/>
  <c r="D334" i="8"/>
  <c r="C334" i="8"/>
  <c r="B334" i="8"/>
  <c r="E333" i="8"/>
  <c r="D333" i="8"/>
  <c r="C333" i="8"/>
  <c r="B333" i="8"/>
  <c r="E332" i="8"/>
  <c r="D332" i="8"/>
  <c r="C332" i="8"/>
  <c r="B332" i="8"/>
  <c r="E331" i="8"/>
  <c r="D331" i="8"/>
  <c r="C331" i="8"/>
  <c r="B331" i="8"/>
  <c r="E330" i="8"/>
  <c r="D330" i="8"/>
  <c r="C330" i="8"/>
  <c r="B330" i="8"/>
  <c r="E329" i="8"/>
  <c r="D329" i="8"/>
  <c r="C329" i="8"/>
  <c r="B329" i="8"/>
  <c r="E328" i="8"/>
  <c r="D328" i="8"/>
  <c r="C328" i="8"/>
  <c r="B328" i="8"/>
  <c r="E327" i="8"/>
  <c r="D327" i="8"/>
  <c r="C327" i="8"/>
  <c r="B327" i="8"/>
  <c r="E326" i="8"/>
  <c r="D326" i="8"/>
  <c r="C326" i="8"/>
  <c r="B326" i="8"/>
  <c r="E325" i="8"/>
  <c r="D325" i="8"/>
  <c r="C325" i="8"/>
  <c r="B325" i="8"/>
  <c r="E324" i="8"/>
  <c r="D324" i="8"/>
  <c r="C324" i="8"/>
  <c r="B324" i="8"/>
  <c r="E323" i="8"/>
  <c r="D323" i="8"/>
  <c r="C323" i="8"/>
  <c r="B323" i="8"/>
  <c r="E322" i="8"/>
  <c r="D322" i="8"/>
  <c r="C322" i="8"/>
  <c r="B322" i="8"/>
  <c r="E321" i="8"/>
  <c r="D321" i="8"/>
  <c r="C321" i="8"/>
  <c r="B321" i="8"/>
  <c r="E320" i="8"/>
  <c r="D320" i="8"/>
  <c r="C320" i="8"/>
  <c r="B320" i="8"/>
  <c r="E319" i="8"/>
  <c r="D319" i="8"/>
  <c r="C319" i="8"/>
  <c r="B319" i="8"/>
  <c r="E318" i="8"/>
  <c r="D318" i="8"/>
  <c r="C318" i="8"/>
  <c r="B318" i="8"/>
  <c r="E317" i="8"/>
  <c r="D317" i="8"/>
  <c r="C317" i="8"/>
  <c r="B317" i="8"/>
  <c r="E316" i="8"/>
  <c r="D316" i="8"/>
  <c r="C316" i="8"/>
  <c r="B316" i="8"/>
  <c r="E315" i="8"/>
  <c r="D315" i="8"/>
  <c r="C315" i="8"/>
  <c r="B315" i="8"/>
  <c r="E314" i="8"/>
  <c r="D314" i="8"/>
  <c r="C314" i="8"/>
  <c r="B314" i="8"/>
  <c r="E313" i="8"/>
  <c r="D313" i="8"/>
  <c r="C313" i="8"/>
  <c r="B313" i="8"/>
  <c r="E312" i="8"/>
  <c r="D312" i="8"/>
  <c r="C312" i="8"/>
  <c r="B312" i="8"/>
  <c r="E311" i="8"/>
  <c r="D311" i="8"/>
  <c r="C311" i="8"/>
  <c r="B311" i="8"/>
  <c r="E310" i="8"/>
  <c r="D310" i="8"/>
  <c r="C310" i="8"/>
  <c r="B310" i="8"/>
  <c r="E309" i="8"/>
  <c r="D309" i="8"/>
  <c r="C309" i="8"/>
  <c r="B309" i="8"/>
  <c r="E308" i="8"/>
  <c r="D308" i="8"/>
  <c r="C308" i="8"/>
  <c r="B308" i="8"/>
  <c r="E307" i="8"/>
  <c r="D307" i="8"/>
  <c r="C307" i="8"/>
  <c r="B307" i="8"/>
  <c r="E306" i="8"/>
  <c r="D306" i="8"/>
  <c r="C306" i="8"/>
  <c r="B306" i="8"/>
  <c r="G306" i="8" s="1"/>
  <c r="E305" i="8"/>
  <c r="D305" i="8"/>
  <c r="C305" i="8"/>
  <c r="B305" i="8"/>
  <c r="E304" i="8"/>
  <c r="D304" i="8"/>
  <c r="C304" i="8"/>
  <c r="B304" i="8"/>
  <c r="G304" i="8" s="1"/>
  <c r="E303" i="8"/>
  <c r="D303" i="8"/>
  <c r="C303" i="8"/>
  <c r="B303" i="8"/>
  <c r="E302" i="8"/>
  <c r="D302" i="8"/>
  <c r="C302" i="8"/>
  <c r="B302" i="8"/>
  <c r="G302" i="8" s="1"/>
  <c r="E301" i="8"/>
  <c r="D301" i="8"/>
  <c r="C301" i="8"/>
  <c r="B301" i="8"/>
  <c r="E300" i="8"/>
  <c r="D300" i="8"/>
  <c r="C300" i="8"/>
  <c r="B300" i="8"/>
  <c r="G300" i="8" s="1"/>
  <c r="E299" i="8"/>
  <c r="D299" i="8"/>
  <c r="C299" i="8"/>
  <c r="B299" i="8"/>
  <c r="E298" i="8"/>
  <c r="D298" i="8"/>
  <c r="C298" i="8"/>
  <c r="B298" i="8"/>
  <c r="G298" i="8" s="1"/>
  <c r="E297" i="8"/>
  <c r="D297" i="8"/>
  <c r="C297" i="8"/>
  <c r="B297" i="8"/>
  <c r="E296" i="8"/>
  <c r="D296" i="8"/>
  <c r="C296" i="8"/>
  <c r="B296" i="8"/>
  <c r="G296" i="8" s="1"/>
  <c r="E295" i="8"/>
  <c r="D295" i="8"/>
  <c r="C295" i="8"/>
  <c r="B295" i="8"/>
  <c r="E294" i="8"/>
  <c r="D294" i="8"/>
  <c r="C294" i="8"/>
  <c r="B294" i="8"/>
  <c r="G294" i="8" s="1"/>
  <c r="E293" i="8"/>
  <c r="D293" i="8"/>
  <c r="C293" i="8"/>
  <c r="B293" i="8"/>
  <c r="E292" i="8"/>
  <c r="D292" i="8"/>
  <c r="C292" i="8"/>
  <c r="B292" i="8"/>
  <c r="G292" i="8" s="1"/>
  <c r="E291" i="8"/>
  <c r="D291" i="8"/>
  <c r="C291" i="8"/>
  <c r="B291" i="8"/>
  <c r="E290" i="8"/>
  <c r="D290" i="8"/>
  <c r="C290" i="8"/>
  <c r="B290" i="8"/>
  <c r="G290" i="8" s="1"/>
  <c r="E289" i="8"/>
  <c r="D289" i="8"/>
  <c r="C289" i="8"/>
  <c r="B289" i="8"/>
  <c r="E288" i="8"/>
  <c r="D288" i="8"/>
  <c r="C288" i="8"/>
  <c r="B288" i="8"/>
  <c r="G288" i="8" s="1"/>
  <c r="E287" i="8"/>
  <c r="D287" i="8"/>
  <c r="C287" i="8"/>
  <c r="B287" i="8"/>
  <c r="E286" i="8"/>
  <c r="D286" i="8"/>
  <c r="C286" i="8"/>
  <c r="B286" i="8"/>
  <c r="G286" i="8" s="1"/>
  <c r="E285" i="8"/>
  <c r="D285" i="8"/>
  <c r="C285" i="8"/>
  <c r="B285" i="8"/>
  <c r="E284" i="8"/>
  <c r="D284" i="8"/>
  <c r="C284" i="8"/>
  <c r="B284" i="8"/>
  <c r="G284" i="8" s="1"/>
  <c r="E283" i="8"/>
  <c r="D283" i="8"/>
  <c r="C283" i="8"/>
  <c r="B283" i="8"/>
  <c r="E282" i="8"/>
  <c r="D282" i="8"/>
  <c r="C282" i="8"/>
  <c r="B282" i="8"/>
  <c r="G282" i="8" s="1"/>
  <c r="E281" i="8"/>
  <c r="D281" i="8"/>
  <c r="C281" i="8"/>
  <c r="B281" i="8"/>
  <c r="E280" i="8"/>
  <c r="D280" i="8"/>
  <c r="C280" i="8"/>
  <c r="B280" i="8"/>
  <c r="G280" i="8" s="1"/>
  <c r="E279" i="8"/>
  <c r="D279" i="8"/>
  <c r="C279" i="8"/>
  <c r="B279" i="8"/>
  <c r="E278" i="8"/>
  <c r="D278" i="8"/>
  <c r="C278" i="8"/>
  <c r="B278" i="8"/>
  <c r="G278" i="8" s="1"/>
  <c r="E277" i="8"/>
  <c r="D277" i="8"/>
  <c r="C277" i="8"/>
  <c r="B277" i="8"/>
  <c r="E276" i="8"/>
  <c r="D276" i="8"/>
  <c r="C276" i="8"/>
  <c r="B276" i="8"/>
  <c r="G276" i="8" s="1"/>
  <c r="E275" i="8"/>
  <c r="D275" i="8"/>
  <c r="C275" i="8"/>
  <c r="B275" i="8"/>
  <c r="E274" i="8"/>
  <c r="D274" i="8"/>
  <c r="C274" i="8"/>
  <c r="B274" i="8"/>
  <c r="G274" i="8" s="1"/>
  <c r="E273" i="8"/>
  <c r="D273" i="8"/>
  <c r="C273" i="8"/>
  <c r="B273" i="8"/>
  <c r="E272" i="8"/>
  <c r="D272" i="8"/>
  <c r="C272" i="8"/>
  <c r="B272" i="8"/>
  <c r="G272" i="8" s="1"/>
  <c r="E271" i="8"/>
  <c r="D271" i="8"/>
  <c r="C271" i="8"/>
  <c r="B271" i="8"/>
  <c r="E270" i="8"/>
  <c r="D270" i="8"/>
  <c r="C270" i="8"/>
  <c r="B270" i="8"/>
  <c r="G270" i="8" s="1"/>
  <c r="E269" i="8"/>
  <c r="D269" i="8"/>
  <c r="C269" i="8"/>
  <c r="B269" i="8"/>
  <c r="E268" i="8"/>
  <c r="D268" i="8"/>
  <c r="C268" i="8"/>
  <c r="B268" i="8"/>
  <c r="G268" i="8" s="1"/>
  <c r="E267" i="8"/>
  <c r="D267" i="8"/>
  <c r="C267" i="8"/>
  <c r="B267" i="8"/>
  <c r="E266" i="8"/>
  <c r="D266" i="8"/>
  <c r="C266" i="8"/>
  <c r="B266" i="8"/>
  <c r="G266" i="8" s="1"/>
  <c r="E265" i="8"/>
  <c r="D265" i="8"/>
  <c r="C265" i="8"/>
  <c r="B265" i="8"/>
  <c r="E264" i="8"/>
  <c r="D264" i="8"/>
  <c r="C264" i="8"/>
  <c r="B264" i="8"/>
  <c r="G264" i="8" s="1"/>
  <c r="E263" i="8"/>
  <c r="D263" i="8"/>
  <c r="C263" i="8"/>
  <c r="B263" i="8"/>
  <c r="E262" i="8"/>
  <c r="D262" i="8"/>
  <c r="C262" i="8"/>
  <c r="B262" i="8"/>
  <c r="G262" i="8" s="1"/>
  <c r="E261" i="8"/>
  <c r="D261" i="8"/>
  <c r="C261" i="8"/>
  <c r="B261" i="8"/>
  <c r="E260" i="8"/>
  <c r="D260" i="8"/>
  <c r="C260" i="8"/>
  <c r="B260" i="8"/>
  <c r="G260" i="8" s="1"/>
  <c r="E259" i="8"/>
  <c r="D259" i="8"/>
  <c r="C259" i="8"/>
  <c r="B259" i="8"/>
  <c r="E258" i="8"/>
  <c r="D258" i="8"/>
  <c r="C258" i="8"/>
  <c r="B258" i="8"/>
  <c r="G258" i="8" s="1"/>
  <c r="E257" i="8"/>
  <c r="D257" i="8"/>
  <c r="C257" i="8"/>
  <c r="B257" i="8"/>
  <c r="E256" i="8"/>
  <c r="D256" i="8"/>
  <c r="C256" i="8"/>
  <c r="B256" i="8"/>
  <c r="G256" i="8" s="1"/>
  <c r="E255" i="8"/>
  <c r="D255" i="8"/>
  <c r="C255" i="8"/>
  <c r="B255" i="8"/>
  <c r="E254" i="8"/>
  <c r="D254" i="8"/>
  <c r="C254" i="8"/>
  <c r="B254" i="8"/>
  <c r="G254" i="8" s="1"/>
  <c r="E253" i="8"/>
  <c r="D253" i="8"/>
  <c r="C253" i="8"/>
  <c r="B253" i="8"/>
  <c r="E252" i="8"/>
  <c r="D252" i="8"/>
  <c r="C252" i="8"/>
  <c r="B252" i="8"/>
  <c r="G252" i="8" s="1"/>
  <c r="E251" i="8"/>
  <c r="D251" i="8"/>
  <c r="C251" i="8"/>
  <c r="B251" i="8"/>
  <c r="E250" i="8"/>
  <c r="D250" i="8"/>
  <c r="C250" i="8"/>
  <c r="B250" i="8"/>
  <c r="G250" i="8" s="1"/>
  <c r="E249" i="8"/>
  <c r="D249" i="8"/>
  <c r="C249" i="8"/>
  <c r="B249" i="8"/>
  <c r="E248" i="8"/>
  <c r="D248" i="8"/>
  <c r="C248" i="8"/>
  <c r="B248" i="8"/>
  <c r="G248" i="8" s="1"/>
  <c r="E247" i="8"/>
  <c r="D247" i="8"/>
  <c r="C247" i="8"/>
  <c r="B247" i="8"/>
  <c r="E246" i="8"/>
  <c r="D246" i="8"/>
  <c r="C246" i="8"/>
  <c r="B246" i="8"/>
  <c r="G246" i="8" s="1"/>
  <c r="E245" i="8"/>
  <c r="D245" i="8"/>
  <c r="C245" i="8"/>
  <c r="B245" i="8"/>
  <c r="E244" i="8"/>
  <c r="D244" i="8"/>
  <c r="C244" i="8"/>
  <c r="B244" i="8"/>
  <c r="G244" i="8" s="1"/>
  <c r="E243" i="8"/>
  <c r="D243" i="8"/>
  <c r="C243" i="8"/>
  <c r="B243" i="8"/>
  <c r="E242" i="8"/>
  <c r="D242" i="8"/>
  <c r="C242" i="8"/>
  <c r="B242" i="8"/>
  <c r="G242" i="8" s="1"/>
  <c r="E241" i="8"/>
  <c r="D241" i="8"/>
  <c r="C241" i="8"/>
  <c r="B241" i="8"/>
  <c r="E240" i="8"/>
  <c r="D240" i="8"/>
  <c r="C240" i="8"/>
  <c r="B240" i="8"/>
  <c r="G240" i="8" s="1"/>
  <c r="E239" i="8"/>
  <c r="D239" i="8"/>
  <c r="C239" i="8"/>
  <c r="B239" i="8"/>
  <c r="E238" i="8"/>
  <c r="D238" i="8"/>
  <c r="C238" i="8"/>
  <c r="B238" i="8"/>
  <c r="G238" i="8" s="1"/>
  <c r="E237" i="8"/>
  <c r="D237" i="8"/>
  <c r="C237" i="8"/>
  <c r="B237" i="8"/>
  <c r="E236" i="8"/>
  <c r="D236" i="8"/>
  <c r="C236" i="8"/>
  <c r="B236" i="8"/>
  <c r="G236" i="8" s="1"/>
  <c r="E235" i="8"/>
  <c r="D235" i="8"/>
  <c r="C235" i="8"/>
  <c r="B235" i="8"/>
  <c r="E234" i="8"/>
  <c r="D234" i="8"/>
  <c r="C234" i="8"/>
  <c r="B234" i="8"/>
  <c r="G234" i="8" s="1"/>
  <c r="E233" i="8"/>
  <c r="D233" i="8"/>
  <c r="C233" i="8"/>
  <c r="B233" i="8"/>
  <c r="E232" i="8"/>
  <c r="D232" i="8"/>
  <c r="C232" i="8"/>
  <c r="B232" i="8"/>
  <c r="G232" i="8" s="1"/>
  <c r="E231" i="8"/>
  <c r="D231" i="8"/>
  <c r="C231" i="8"/>
  <c r="B231" i="8"/>
  <c r="E230" i="8"/>
  <c r="D230" i="8"/>
  <c r="C230" i="8"/>
  <c r="B230" i="8"/>
  <c r="G230" i="8" s="1"/>
  <c r="E229" i="8"/>
  <c r="D229" i="8"/>
  <c r="C229" i="8"/>
  <c r="B229" i="8"/>
  <c r="E228" i="8"/>
  <c r="D228" i="8"/>
  <c r="C228" i="8"/>
  <c r="B228" i="8"/>
  <c r="G228" i="8" s="1"/>
  <c r="E227" i="8"/>
  <c r="D227" i="8"/>
  <c r="C227" i="8"/>
  <c r="B227" i="8"/>
  <c r="E226" i="8"/>
  <c r="D226" i="8"/>
  <c r="C226" i="8"/>
  <c r="B226" i="8"/>
  <c r="G226" i="8" s="1"/>
  <c r="E225" i="8"/>
  <c r="D225" i="8"/>
  <c r="C225" i="8"/>
  <c r="B225" i="8"/>
  <c r="E224" i="8"/>
  <c r="D224" i="8"/>
  <c r="C224" i="8"/>
  <c r="B224" i="8"/>
  <c r="G224" i="8" s="1"/>
  <c r="E223" i="8"/>
  <c r="D223" i="8"/>
  <c r="C223" i="8"/>
  <c r="B223" i="8"/>
  <c r="E222" i="8"/>
  <c r="D222" i="8"/>
  <c r="C222" i="8"/>
  <c r="B222" i="8"/>
  <c r="G222" i="8" s="1"/>
  <c r="E221" i="8"/>
  <c r="D221" i="8"/>
  <c r="C221" i="8"/>
  <c r="B221" i="8"/>
  <c r="E220" i="8"/>
  <c r="D220" i="8"/>
  <c r="C220" i="8"/>
  <c r="B220" i="8"/>
  <c r="G220" i="8" s="1"/>
  <c r="E219" i="8"/>
  <c r="D219" i="8"/>
  <c r="C219" i="8"/>
  <c r="B219" i="8"/>
  <c r="E218" i="8"/>
  <c r="D218" i="8"/>
  <c r="C218" i="8"/>
  <c r="B218" i="8"/>
  <c r="G218" i="8" s="1"/>
  <c r="E217" i="8"/>
  <c r="D217" i="8"/>
  <c r="C217" i="8"/>
  <c r="B217" i="8"/>
  <c r="E216" i="8"/>
  <c r="D216" i="8"/>
  <c r="C216" i="8"/>
  <c r="B216" i="8"/>
  <c r="E215" i="8"/>
  <c r="D215" i="8"/>
  <c r="C215" i="8"/>
  <c r="B215" i="8"/>
  <c r="E214" i="8"/>
  <c r="D214" i="8"/>
  <c r="C214" i="8"/>
  <c r="B214" i="8"/>
  <c r="E213" i="8"/>
  <c r="D213" i="8"/>
  <c r="C213" i="8"/>
  <c r="B213" i="8"/>
  <c r="E212" i="8"/>
  <c r="D212" i="8"/>
  <c r="C212" i="8"/>
  <c r="B212" i="8"/>
  <c r="E211" i="8"/>
  <c r="D211" i="8"/>
  <c r="C211" i="8"/>
  <c r="B211" i="8"/>
  <c r="E210" i="8"/>
  <c r="D210" i="8"/>
  <c r="C210" i="8"/>
  <c r="B210" i="8"/>
  <c r="E209" i="8"/>
  <c r="D209" i="8"/>
  <c r="C209" i="8"/>
  <c r="B209" i="8"/>
  <c r="E208" i="8"/>
  <c r="D208" i="8"/>
  <c r="C208" i="8"/>
  <c r="B208" i="8"/>
  <c r="E207" i="8"/>
  <c r="D207" i="8"/>
  <c r="C207" i="8"/>
  <c r="B207" i="8"/>
  <c r="E206" i="8"/>
  <c r="D206" i="8"/>
  <c r="C206" i="8"/>
  <c r="B206" i="8"/>
  <c r="E205" i="8"/>
  <c r="D205" i="8"/>
  <c r="C205" i="8"/>
  <c r="B205" i="8"/>
  <c r="E204" i="8"/>
  <c r="D204" i="8"/>
  <c r="C204" i="8"/>
  <c r="B204" i="8"/>
  <c r="E203" i="8"/>
  <c r="D203" i="8"/>
  <c r="C203" i="8"/>
  <c r="B203" i="8"/>
  <c r="E202" i="8"/>
  <c r="D202" i="8"/>
  <c r="C202" i="8"/>
  <c r="B202" i="8"/>
  <c r="E201" i="8"/>
  <c r="D201" i="8"/>
  <c r="C201" i="8"/>
  <c r="B201" i="8"/>
  <c r="E200" i="8"/>
  <c r="D200" i="8"/>
  <c r="C200" i="8"/>
  <c r="B200" i="8"/>
  <c r="E199" i="8"/>
  <c r="D199" i="8"/>
  <c r="C199" i="8"/>
  <c r="B199" i="8"/>
  <c r="E198" i="8"/>
  <c r="D198" i="8"/>
  <c r="C198" i="8"/>
  <c r="B198" i="8"/>
  <c r="E197" i="8"/>
  <c r="D197" i="8"/>
  <c r="C197" i="8"/>
  <c r="B197" i="8"/>
  <c r="E196" i="8"/>
  <c r="D196" i="8"/>
  <c r="C196" i="8"/>
  <c r="B196" i="8"/>
  <c r="E195" i="8"/>
  <c r="D195" i="8"/>
  <c r="C195" i="8"/>
  <c r="B195" i="8"/>
  <c r="E194" i="8"/>
  <c r="D194" i="8"/>
  <c r="C194" i="8"/>
  <c r="B194" i="8"/>
  <c r="E193" i="8"/>
  <c r="D193" i="8"/>
  <c r="C193" i="8"/>
  <c r="B193" i="8"/>
  <c r="E192" i="8"/>
  <c r="D192" i="8"/>
  <c r="C192" i="8"/>
  <c r="B192" i="8"/>
  <c r="E191" i="8"/>
  <c r="D191" i="8"/>
  <c r="C191" i="8"/>
  <c r="B191" i="8"/>
  <c r="E190" i="8"/>
  <c r="D190" i="8"/>
  <c r="C190" i="8"/>
  <c r="B190" i="8"/>
  <c r="E189" i="8"/>
  <c r="D189" i="8"/>
  <c r="C189" i="8"/>
  <c r="B189" i="8"/>
  <c r="E188" i="8"/>
  <c r="D188" i="8"/>
  <c r="C188" i="8"/>
  <c r="B188" i="8"/>
  <c r="E187" i="8"/>
  <c r="D187" i="8"/>
  <c r="C187" i="8"/>
  <c r="B187" i="8"/>
  <c r="E186" i="8"/>
  <c r="D186" i="8"/>
  <c r="C186" i="8"/>
  <c r="B186" i="8"/>
  <c r="E185" i="8"/>
  <c r="D185" i="8"/>
  <c r="C185" i="8"/>
  <c r="B185" i="8"/>
  <c r="E184" i="8"/>
  <c r="D184" i="8"/>
  <c r="C184" i="8"/>
  <c r="B184" i="8"/>
  <c r="E183" i="8"/>
  <c r="D183" i="8"/>
  <c r="C183" i="8"/>
  <c r="B183" i="8"/>
  <c r="E182" i="8"/>
  <c r="D182" i="8"/>
  <c r="C182" i="8"/>
  <c r="B182" i="8"/>
  <c r="E181" i="8"/>
  <c r="D181" i="8"/>
  <c r="C181" i="8"/>
  <c r="B181" i="8"/>
  <c r="E180" i="8"/>
  <c r="D180" i="8"/>
  <c r="C180" i="8"/>
  <c r="B180" i="8"/>
  <c r="E179" i="8"/>
  <c r="D179" i="8"/>
  <c r="C179" i="8"/>
  <c r="B179" i="8"/>
  <c r="E178" i="8"/>
  <c r="D178" i="8"/>
  <c r="C178" i="8"/>
  <c r="B178" i="8"/>
  <c r="G178" i="8" s="1"/>
  <c r="E177" i="8"/>
  <c r="D177" i="8"/>
  <c r="C177" i="8"/>
  <c r="B177" i="8"/>
  <c r="E176" i="8"/>
  <c r="D176" i="8"/>
  <c r="C176" i="8"/>
  <c r="B176" i="8"/>
  <c r="G176" i="8" s="1"/>
  <c r="E175" i="8"/>
  <c r="D175" i="8"/>
  <c r="C175" i="8"/>
  <c r="B175" i="8"/>
  <c r="E174" i="8"/>
  <c r="D174" i="8"/>
  <c r="C174" i="8"/>
  <c r="B174" i="8"/>
  <c r="G174" i="8" s="1"/>
  <c r="E173" i="8"/>
  <c r="D173" i="8"/>
  <c r="C173" i="8"/>
  <c r="B173" i="8"/>
  <c r="E172" i="8"/>
  <c r="D172" i="8"/>
  <c r="C172" i="8"/>
  <c r="B172" i="8"/>
  <c r="G172" i="8" s="1"/>
  <c r="E171" i="8"/>
  <c r="D171" i="8"/>
  <c r="C171" i="8"/>
  <c r="B171" i="8"/>
  <c r="E170" i="8"/>
  <c r="D170" i="8"/>
  <c r="C170" i="8"/>
  <c r="B170" i="8"/>
  <c r="G170" i="8" s="1"/>
  <c r="E169" i="8"/>
  <c r="D169" i="8"/>
  <c r="C169" i="8"/>
  <c r="B169" i="8"/>
  <c r="E168" i="8"/>
  <c r="D168" i="8"/>
  <c r="C168" i="8"/>
  <c r="B168" i="8"/>
  <c r="G168" i="8" s="1"/>
  <c r="E167" i="8"/>
  <c r="D167" i="8"/>
  <c r="C167" i="8"/>
  <c r="B167" i="8"/>
  <c r="E166" i="8"/>
  <c r="D166" i="8"/>
  <c r="C166" i="8"/>
  <c r="B166" i="8"/>
  <c r="G166" i="8" s="1"/>
  <c r="E165" i="8"/>
  <c r="D165" i="8"/>
  <c r="C165" i="8"/>
  <c r="B165" i="8"/>
  <c r="E164" i="8"/>
  <c r="D164" i="8"/>
  <c r="C164" i="8"/>
  <c r="B164" i="8"/>
  <c r="G164" i="8" s="1"/>
  <c r="E163" i="8"/>
  <c r="D163" i="8"/>
  <c r="C163" i="8"/>
  <c r="B163" i="8"/>
  <c r="E162" i="8"/>
  <c r="D162" i="8"/>
  <c r="C162" i="8"/>
  <c r="B162" i="8"/>
  <c r="G162" i="8" s="1"/>
  <c r="E161" i="8"/>
  <c r="D161" i="8"/>
  <c r="C161" i="8"/>
  <c r="B161" i="8"/>
  <c r="E160" i="8"/>
  <c r="D160" i="8"/>
  <c r="C160" i="8"/>
  <c r="B160" i="8"/>
  <c r="G160" i="8" s="1"/>
  <c r="E159" i="8"/>
  <c r="D159" i="8"/>
  <c r="C159" i="8"/>
  <c r="B159" i="8"/>
  <c r="E158" i="8"/>
  <c r="D158" i="8"/>
  <c r="C158" i="8"/>
  <c r="B158" i="8"/>
  <c r="G158" i="8" s="1"/>
  <c r="E157" i="8"/>
  <c r="D157" i="8"/>
  <c r="C157" i="8"/>
  <c r="B157" i="8"/>
  <c r="E156" i="8"/>
  <c r="D156" i="8"/>
  <c r="C156" i="8"/>
  <c r="B156" i="8"/>
  <c r="G156" i="8" s="1"/>
  <c r="E155" i="8"/>
  <c r="D155" i="8"/>
  <c r="C155" i="8"/>
  <c r="B155" i="8"/>
  <c r="E154" i="8"/>
  <c r="D154" i="8"/>
  <c r="C154" i="8"/>
  <c r="B154" i="8"/>
  <c r="G154" i="8" s="1"/>
  <c r="E153" i="8"/>
  <c r="D153" i="8"/>
  <c r="C153" i="8"/>
  <c r="B153" i="8"/>
  <c r="E152" i="8"/>
  <c r="D152" i="8"/>
  <c r="C152" i="8"/>
  <c r="B152" i="8"/>
  <c r="G152" i="8" s="1"/>
  <c r="E151" i="8"/>
  <c r="D151" i="8"/>
  <c r="C151" i="8"/>
  <c r="B151" i="8"/>
  <c r="E150" i="8"/>
  <c r="D150" i="8"/>
  <c r="C150" i="8"/>
  <c r="B150" i="8"/>
  <c r="G150" i="8" s="1"/>
  <c r="E149" i="8"/>
  <c r="D149" i="8"/>
  <c r="C149" i="8"/>
  <c r="B149" i="8"/>
  <c r="E148" i="8"/>
  <c r="D148" i="8"/>
  <c r="C148" i="8"/>
  <c r="B148" i="8"/>
  <c r="G148" i="8" s="1"/>
  <c r="E147" i="8"/>
  <c r="D147" i="8"/>
  <c r="C147" i="8"/>
  <c r="B147" i="8"/>
  <c r="E146" i="8"/>
  <c r="D146" i="8"/>
  <c r="C146" i="8"/>
  <c r="B146" i="8"/>
  <c r="G146" i="8" s="1"/>
  <c r="E145" i="8"/>
  <c r="D145" i="8"/>
  <c r="C145" i="8"/>
  <c r="B145" i="8"/>
  <c r="E144" i="8"/>
  <c r="D144" i="8"/>
  <c r="C144" i="8"/>
  <c r="B144" i="8"/>
  <c r="E143" i="8"/>
  <c r="D143" i="8"/>
  <c r="C143" i="8"/>
  <c r="B143" i="8"/>
  <c r="G143" i="8" s="1"/>
  <c r="E142" i="8"/>
  <c r="D142" i="8"/>
  <c r="C142" i="8"/>
  <c r="B142" i="8"/>
  <c r="E141" i="8"/>
  <c r="D141" i="8"/>
  <c r="C141" i="8"/>
  <c r="B141" i="8"/>
  <c r="G141" i="8" s="1"/>
  <c r="E140" i="8"/>
  <c r="D140" i="8"/>
  <c r="C140" i="8"/>
  <c r="B140" i="8"/>
  <c r="E139" i="8"/>
  <c r="D139" i="8"/>
  <c r="C139" i="8"/>
  <c r="B139" i="8"/>
  <c r="G139" i="8" s="1"/>
  <c r="E138" i="8"/>
  <c r="D138" i="8"/>
  <c r="C138" i="8"/>
  <c r="B138" i="8"/>
  <c r="E137" i="8"/>
  <c r="D137" i="8"/>
  <c r="C137" i="8"/>
  <c r="B137" i="8"/>
  <c r="G137" i="8" s="1"/>
  <c r="E136" i="8"/>
  <c r="D136" i="8"/>
  <c r="C136" i="8"/>
  <c r="B136" i="8"/>
  <c r="E135" i="8"/>
  <c r="D135" i="8"/>
  <c r="C135" i="8"/>
  <c r="B135" i="8"/>
  <c r="G135" i="8" s="1"/>
  <c r="E134" i="8"/>
  <c r="D134" i="8"/>
  <c r="C134" i="8"/>
  <c r="B134" i="8"/>
  <c r="E133" i="8"/>
  <c r="D133" i="8"/>
  <c r="C133" i="8"/>
  <c r="B133" i="8"/>
  <c r="G133" i="8" s="1"/>
  <c r="E132" i="8"/>
  <c r="D132" i="8"/>
  <c r="C132" i="8"/>
  <c r="B132" i="8"/>
  <c r="E131" i="8"/>
  <c r="D131" i="8"/>
  <c r="C131" i="8"/>
  <c r="B131" i="8"/>
  <c r="G131" i="8" s="1"/>
  <c r="E130" i="8"/>
  <c r="D130" i="8"/>
  <c r="C130" i="8"/>
  <c r="B130" i="8"/>
  <c r="E129" i="8"/>
  <c r="D129" i="8"/>
  <c r="C129" i="8"/>
  <c r="B129" i="8"/>
  <c r="G129" i="8" s="1"/>
  <c r="E128" i="8"/>
  <c r="D128" i="8"/>
  <c r="C128" i="8"/>
  <c r="B128" i="8"/>
  <c r="E127" i="8"/>
  <c r="D127" i="8"/>
  <c r="C127" i="8"/>
  <c r="B127" i="8"/>
  <c r="G127" i="8" s="1"/>
  <c r="E126" i="8"/>
  <c r="D126" i="8"/>
  <c r="C126" i="8"/>
  <c r="B126" i="8"/>
  <c r="E125" i="8"/>
  <c r="D125" i="8"/>
  <c r="C125" i="8"/>
  <c r="B125" i="8"/>
  <c r="G125" i="8" s="1"/>
  <c r="E124" i="8"/>
  <c r="D124" i="8"/>
  <c r="C124" i="8"/>
  <c r="B124" i="8"/>
  <c r="E123" i="8"/>
  <c r="D123" i="8"/>
  <c r="C123" i="8"/>
  <c r="B123" i="8"/>
  <c r="G123" i="8" s="1"/>
  <c r="E122" i="8"/>
  <c r="D122" i="8"/>
  <c r="C122" i="8"/>
  <c r="B122" i="8"/>
  <c r="E121" i="8"/>
  <c r="D121" i="8"/>
  <c r="C121" i="8"/>
  <c r="B121" i="8"/>
  <c r="G121" i="8" s="1"/>
  <c r="E120" i="8"/>
  <c r="D120" i="8"/>
  <c r="C120" i="8"/>
  <c r="B120" i="8"/>
  <c r="E119" i="8"/>
  <c r="D119" i="8"/>
  <c r="C119" i="8"/>
  <c r="B119" i="8"/>
  <c r="G119" i="8" s="1"/>
  <c r="E118" i="8"/>
  <c r="D118" i="8"/>
  <c r="C118" i="8"/>
  <c r="B118" i="8"/>
  <c r="E117" i="8"/>
  <c r="D117" i="8"/>
  <c r="C117" i="8"/>
  <c r="B117" i="8"/>
  <c r="G117" i="8" s="1"/>
  <c r="E116" i="8"/>
  <c r="D116" i="8"/>
  <c r="C116" i="8"/>
  <c r="B116" i="8"/>
  <c r="E115" i="8"/>
  <c r="D115" i="8"/>
  <c r="C115" i="8"/>
  <c r="B115" i="8"/>
  <c r="G115" i="8" s="1"/>
  <c r="E114" i="8"/>
  <c r="D114" i="8"/>
  <c r="C114" i="8"/>
  <c r="B114" i="8"/>
  <c r="E113" i="8"/>
  <c r="D113" i="8"/>
  <c r="C113" i="8"/>
  <c r="B113" i="8"/>
  <c r="G113" i="8" s="1"/>
  <c r="E112" i="8"/>
  <c r="D112" i="8"/>
  <c r="C112" i="8"/>
  <c r="B112" i="8"/>
  <c r="E111" i="8"/>
  <c r="D111" i="8"/>
  <c r="C111" i="8"/>
  <c r="B111" i="8"/>
  <c r="G111" i="8" s="1"/>
  <c r="E110" i="8"/>
  <c r="D110" i="8"/>
  <c r="C110" i="8"/>
  <c r="B110" i="8"/>
  <c r="E109" i="8"/>
  <c r="D109" i="8"/>
  <c r="C109" i="8"/>
  <c r="B109" i="8"/>
  <c r="G109" i="8" s="1"/>
  <c r="E108" i="8"/>
  <c r="D108" i="8"/>
  <c r="C108" i="8"/>
  <c r="B108" i="8"/>
  <c r="E107" i="8"/>
  <c r="D107" i="8"/>
  <c r="C107" i="8"/>
  <c r="B107" i="8"/>
  <c r="G107" i="8" s="1"/>
  <c r="E106" i="8"/>
  <c r="D106" i="8"/>
  <c r="C106" i="8"/>
  <c r="B106" i="8"/>
  <c r="E105" i="8"/>
  <c r="D105" i="8"/>
  <c r="C105" i="8"/>
  <c r="B105" i="8"/>
  <c r="G105" i="8" s="1"/>
  <c r="E104" i="8"/>
  <c r="D104" i="8"/>
  <c r="C104" i="8"/>
  <c r="B104" i="8"/>
  <c r="E103" i="8"/>
  <c r="D103" i="8"/>
  <c r="C103" i="8"/>
  <c r="B103" i="8"/>
  <c r="G103" i="8" s="1"/>
  <c r="E102" i="8"/>
  <c r="D102" i="8"/>
  <c r="C102" i="8"/>
  <c r="B102" i="8"/>
  <c r="E101" i="8"/>
  <c r="D101" i="8"/>
  <c r="C101" i="8"/>
  <c r="B101" i="8"/>
  <c r="G101" i="8" s="1"/>
  <c r="E100" i="8"/>
  <c r="D100" i="8"/>
  <c r="C100" i="8"/>
  <c r="B100" i="8"/>
  <c r="E99" i="8"/>
  <c r="D99" i="8"/>
  <c r="C99" i="8"/>
  <c r="B99" i="8"/>
  <c r="G99" i="8" s="1"/>
  <c r="E98" i="8"/>
  <c r="D98" i="8"/>
  <c r="C98" i="8"/>
  <c r="B98" i="8"/>
  <c r="E97" i="8"/>
  <c r="D97" i="8"/>
  <c r="C97" i="8"/>
  <c r="B97" i="8"/>
  <c r="G97" i="8" s="1"/>
  <c r="E96" i="8"/>
  <c r="D96" i="8"/>
  <c r="C96" i="8"/>
  <c r="B96" i="8"/>
  <c r="E95" i="8"/>
  <c r="D95" i="8"/>
  <c r="C95" i="8"/>
  <c r="B95" i="8"/>
  <c r="G95" i="8" s="1"/>
  <c r="E94" i="8"/>
  <c r="D94" i="8"/>
  <c r="C94" i="8"/>
  <c r="B94" i="8"/>
  <c r="E93" i="8"/>
  <c r="D93" i="8"/>
  <c r="C93" i="8"/>
  <c r="B93" i="8"/>
  <c r="G93" i="8" s="1"/>
  <c r="E92" i="8"/>
  <c r="D92" i="8"/>
  <c r="C92" i="8"/>
  <c r="B92" i="8"/>
  <c r="E91" i="8"/>
  <c r="D91" i="8"/>
  <c r="C91" i="8"/>
  <c r="B91" i="8"/>
  <c r="G91" i="8" s="1"/>
  <c r="E90" i="8"/>
  <c r="D90" i="8"/>
  <c r="C90" i="8"/>
  <c r="B90" i="8"/>
  <c r="E89" i="8"/>
  <c r="D89" i="8"/>
  <c r="C89" i="8"/>
  <c r="B89" i="8"/>
  <c r="G89" i="8" s="1"/>
  <c r="E88" i="8"/>
  <c r="D88" i="8"/>
  <c r="C88" i="8"/>
  <c r="B88" i="8"/>
  <c r="E87" i="8"/>
  <c r="D87" i="8"/>
  <c r="C87" i="8"/>
  <c r="B87" i="8"/>
  <c r="G87" i="8" s="1"/>
  <c r="E86" i="8"/>
  <c r="D86" i="8"/>
  <c r="C86" i="8"/>
  <c r="B86" i="8"/>
  <c r="E85" i="8"/>
  <c r="D85" i="8"/>
  <c r="C85" i="8"/>
  <c r="B85" i="8"/>
  <c r="G85" i="8" s="1"/>
  <c r="E84" i="8"/>
  <c r="D84" i="8"/>
  <c r="C84" i="8"/>
  <c r="B84" i="8"/>
  <c r="E83" i="8"/>
  <c r="D83" i="8"/>
  <c r="C83" i="8"/>
  <c r="B83" i="8"/>
  <c r="G83" i="8" s="1"/>
  <c r="E82" i="8"/>
  <c r="D82" i="8"/>
  <c r="C82" i="8"/>
  <c r="B82" i="8"/>
  <c r="E81" i="8"/>
  <c r="D81" i="8"/>
  <c r="C81" i="8"/>
  <c r="B81" i="8"/>
  <c r="G81" i="8" s="1"/>
  <c r="E80" i="8"/>
  <c r="D80" i="8"/>
  <c r="C80" i="8"/>
  <c r="B80" i="8"/>
  <c r="E79" i="8"/>
  <c r="D79" i="8"/>
  <c r="C79" i="8"/>
  <c r="B79" i="8"/>
  <c r="G79" i="8" s="1"/>
  <c r="E78" i="8"/>
  <c r="D78" i="8"/>
  <c r="C78" i="8"/>
  <c r="B78" i="8"/>
  <c r="E77" i="8"/>
  <c r="D77" i="8"/>
  <c r="C77" i="8"/>
  <c r="B77" i="8"/>
  <c r="G77" i="8" s="1"/>
  <c r="E76" i="8"/>
  <c r="D76" i="8"/>
  <c r="C76" i="8"/>
  <c r="B76" i="8"/>
  <c r="E75" i="8"/>
  <c r="D75" i="8"/>
  <c r="C75" i="8"/>
  <c r="B75" i="8"/>
  <c r="G75" i="8" s="1"/>
  <c r="E74" i="8"/>
  <c r="D74" i="8"/>
  <c r="C74" i="8"/>
  <c r="B74" i="8"/>
  <c r="E73" i="8"/>
  <c r="D73" i="8"/>
  <c r="C73" i="8"/>
  <c r="B73" i="8"/>
  <c r="G73" i="8" s="1"/>
  <c r="E72" i="8"/>
  <c r="D72" i="8"/>
  <c r="C72" i="8"/>
  <c r="B72" i="8"/>
  <c r="E71" i="8"/>
  <c r="D71" i="8"/>
  <c r="C71" i="8"/>
  <c r="B71" i="8"/>
  <c r="G71" i="8" s="1"/>
  <c r="E70" i="8"/>
  <c r="D70" i="8"/>
  <c r="C70" i="8"/>
  <c r="B70" i="8"/>
  <c r="E69" i="8"/>
  <c r="D69" i="8"/>
  <c r="C69" i="8"/>
  <c r="B69" i="8"/>
  <c r="G69" i="8" s="1"/>
  <c r="E68" i="8"/>
  <c r="D68" i="8"/>
  <c r="C68" i="8"/>
  <c r="B68" i="8"/>
  <c r="E67" i="8"/>
  <c r="D67" i="8"/>
  <c r="C67" i="8"/>
  <c r="B67" i="8"/>
  <c r="G67" i="8" s="1"/>
  <c r="E66" i="8"/>
  <c r="D66" i="8"/>
  <c r="C66" i="8"/>
  <c r="B66" i="8"/>
  <c r="E65" i="8"/>
  <c r="D65" i="8"/>
  <c r="C65" i="8"/>
  <c r="B65" i="8"/>
  <c r="E64" i="8"/>
  <c r="D64" i="8"/>
  <c r="C64" i="8"/>
  <c r="B64" i="8"/>
  <c r="E63" i="8"/>
  <c r="D63" i="8"/>
  <c r="C63" i="8"/>
  <c r="B63" i="8"/>
  <c r="E62" i="8"/>
  <c r="D62" i="8"/>
  <c r="C62" i="8"/>
  <c r="B62" i="8"/>
  <c r="E61" i="8"/>
  <c r="D61" i="8"/>
  <c r="C61" i="8"/>
  <c r="B61" i="8"/>
  <c r="E60" i="8"/>
  <c r="D60" i="8"/>
  <c r="C60" i="8"/>
  <c r="B60" i="8"/>
  <c r="E59" i="8"/>
  <c r="D59" i="8"/>
  <c r="C59" i="8"/>
  <c r="B59" i="8"/>
  <c r="E58" i="8"/>
  <c r="D58" i="8"/>
  <c r="C58" i="8"/>
  <c r="B58" i="8"/>
  <c r="E57" i="8"/>
  <c r="D57" i="8"/>
  <c r="C57" i="8"/>
  <c r="B57" i="8"/>
  <c r="E56" i="8"/>
  <c r="D56" i="8"/>
  <c r="C56" i="8"/>
  <c r="B56" i="8"/>
  <c r="E55" i="8"/>
  <c r="D55" i="8"/>
  <c r="C55" i="8"/>
  <c r="B55" i="8"/>
  <c r="E54" i="8"/>
  <c r="D54" i="8"/>
  <c r="C54" i="8"/>
  <c r="B54" i="8"/>
  <c r="E53" i="8"/>
  <c r="D53" i="8"/>
  <c r="C53" i="8"/>
  <c r="B53" i="8"/>
  <c r="E52" i="8"/>
  <c r="D52" i="8"/>
  <c r="C52" i="8"/>
  <c r="B52" i="8"/>
  <c r="E51" i="8"/>
  <c r="D51" i="8"/>
  <c r="C51" i="8"/>
  <c r="B51" i="8"/>
  <c r="E50" i="8"/>
  <c r="D50" i="8"/>
  <c r="C50" i="8"/>
  <c r="B50" i="8"/>
  <c r="G50" i="8" s="1"/>
  <c r="E49" i="8"/>
  <c r="D49" i="8"/>
  <c r="C49" i="8"/>
  <c r="B49" i="8"/>
  <c r="E48" i="8"/>
  <c r="D48" i="8"/>
  <c r="C48" i="8"/>
  <c r="B48" i="8"/>
  <c r="G48" i="8" s="1"/>
  <c r="E47" i="8"/>
  <c r="D47" i="8"/>
  <c r="C47" i="8"/>
  <c r="B47" i="8"/>
  <c r="E46" i="8"/>
  <c r="D46" i="8"/>
  <c r="C46" i="8"/>
  <c r="B46" i="8"/>
  <c r="G46" i="8" s="1"/>
  <c r="E45" i="8"/>
  <c r="D45" i="8"/>
  <c r="C45" i="8"/>
  <c r="B45" i="8"/>
  <c r="E44" i="8"/>
  <c r="D44" i="8"/>
  <c r="C44" i="8"/>
  <c r="B44" i="8"/>
  <c r="G44" i="8" s="1"/>
  <c r="E43" i="8"/>
  <c r="D43" i="8"/>
  <c r="C43" i="8"/>
  <c r="B43" i="8"/>
  <c r="E42" i="8"/>
  <c r="D42" i="8"/>
  <c r="C42" i="8"/>
  <c r="B42" i="8"/>
  <c r="G42" i="8" s="1"/>
  <c r="E41" i="8"/>
  <c r="D41" i="8"/>
  <c r="C41" i="8"/>
  <c r="B41" i="8"/>
  <c r="E40" i="8"/>
  <c r="D40" i="8"/>
  <c r="C40" i="8"/>
  <c r="B40" i="8"/>
  <c r="G40" i="8" s="1"/>
  <c r="E39" i="8"/>
  <c r="D39" i="8"/>
  <c r="C39" i="8"/>
  <c r="B39" i="8"/>
  <c r="E38" i="8"/>
  <c r="D38" i="8"/>
  <c r="C38" i="8"/>
  <c r="B38" i="8"/>
  <c r="G38" i="8" s="1"/>
  <c r="E37" i="8"/>
  <c r="D37" i="8"/>
  <c r="C37" i="8"/>
  <c r="B37" i="8"/>
  <c r="E36" i="8"/>
  <c r="D36" i="8"/>
  <c r="C36" i="8"/>
  <c r="B36" i="8"/>
  <c r="G36" i="8" s="1"/>
  <c r="E35" i="8"/>
  <c r="D35" i="8"/>
  <c r="C35" i="8"/>
  <c r="B35" i="8"/>
  <c r="E34" i="8"/>
  <c r="D34" i="8"/>
  <c r="C34" i="8"/>
  <c r="B34" i="8"/>
  <c r="G34" i="8" s="1"/>
  <c r="E33" i="8"/>
  <c r="D33" i="8"/>
  <c r="C33" i="8"/>
  <c r="B33" i="8"/>
  <c r="E32" i="8"/>
  <c r="D32" i="8"/>
  <c r="C32" i="8"/>
  <c r="B32" i="8"/>
  <c r="G32" i="8" s="1"/>
  <c r="E31" i="8"/>
  <c r="D31" i="8"/>
  <c r="C31" i="8"/>
  <c r="B31" i="8"/>
  <c r="E30" i="8"/>
  <c r="D30" i="8"/>
  <c r="C30" i="8"/>
  <c r="B30" i="8"/>
  <c r="G30" i="8" s="1"/>
  <c r="E29" i="8"/>
  <c r="D29" i="8"/>
  <c r="C29" i="8"/>
  <c r="B29" i="8"/>
  <c r="E28" i="8"/>
  <c r="D28" i="8"/>
  <c r="C28" i="8"/>
  <c r="B28" i="8"/>
  <c r="G28" i="8" s="1"/>
  <c r="E27" i="8"/>
  <c r="D27" i="8"/>
  <c r="C27" i="8"/>
  <c r="B27" i="8"/>
  <c r="E26" i="8"/>
  <c r="D26" i="8"/>
  <c r="C26" i="8"/>
  <c r="B26" i="8"/>
  <c r="G26" i="8" s="1"/>
  <c r="E25" i="8"/>
  <c r="D25" i="8"/>
  <c r="C25" i="8"/>
  <c r="B25" i="8"/>
  <c r="E24" i="8"/>
  <c r="D24" i="8"/>
  <c r="C24" i="8"/>
  <c r="B24" i="8"/>
  <c r="G24" i="8" s="1"/>
  <c r="E23" i="8"/>
  <c r="D23" i="8"/>
  <c r="C23" i="8"/>
  <c r="B23" i="8"/>
  <c r="E22" i="8"/>
  <c r="D22" i="8"/>
  <c r="C22" i="8"/>
  <c r="B22" i="8"/>
  <c r="G22" i="8" s="1"/>
  <c r="E21" i="8"/>
  <c r="D21" i="8"/>
  <c r="C21" i="8"/>
  <c r="B21" i="8"/>
  <c r="E20" i="8"/>
  <c r="D20" i="8"/>
  <c r="C20" i="8"/>
  <c r="B20" i="8"/>
  <c r="G20" i="8" s="1"/>
  <c r="E19" i="8"/>
  <c r="D19" i="8"/>
  <c r="C19" i="8"/>
  <c r="B19" i="8"/>
  <c r="E18" i="8"/>
  <c r="D18" i="8"/>
  <c r="C18" i="8"/>
  <c r="B18" i="8"/>
  <c r="G18" i="8" s="1"/>
  <c r="E17" i="8"/>
  <c r="D17" i="8"/>
  <c r="C17" i="8"/>
  <c r="B17" i="8"/>
  <c r="E16" i="8"/>
  <c r="D16" i="8"/>
  <c r="C16" i="8"/>
  <c r="B16" i="8"/>
  <c r="G16" i="8" s="1"/>
  <c r="E15" i="8"/>
  <c r="D15" i="8"/>
  <c r="C15" i="8"/>
  <c r="B15" i="8"/>
  <c r="E14" i="8"/>
  <c r="D14" i="8"/>
  <c r="C14" i="8"/>
  <c r="B14" i="8"/>
  <c r="G14" i="8" s="1"/>
  <c r="E13" i="8"/>
  <c r="D13" i="8"/>
  <c r="C13" i="8"/>
  <c r="B13" i="8"/>
  <c r="E12" i="8"/>
  <c r="D12" i="8"/>
  <c r="C12" i="8"/>
  <c r="B12" i="8"/>
  <c r="G12" i="8" s="1"/>
  <c r="E11" i="8"/>
  <c r="D11" i="8"/>
  <c r="C11" i="8"/>
  <c r="B11" i="8"/>
  <c r="E10" i="8"/>
  <c r="D10" i="8"/>
  <c r="C10" i="8"/>
  <c r="B10" i="8"/>
  <c r="G10" i="8" s="1"/>
  <c r="E9" i="8"/>
  <c r="D9" i="8"/>
  <c r="C9" i="8"/>
  <c r="B9" i="8"/>
  <c r="E8" i="8"/>
  <c r="D8" i="8"/>
  <c r="C8" i="8"/>
  <c r="B8" i="8"/>
  <c r="G8" i="8" s="1"/>
  <c r="O7" i="8"/>
  <c r="E7" i="8"/>
  <c r="D7" i="8"/>
  <c r="C7" i="8"/>
  <c r="B7" i="8"/>
  <c r="O6" i="8"/>
  <c r="E6" i="8"/>
  <c r="D6" i="8"/>
  <c r="C6" i="8"/>
  <c r="B6" i="8"/>
  <c r="G6" i="8" s="1"/>
  <c r="O5" i="8"/>
  <c r="E5" i="8"/>
  <c r="D5" i="8"/>
  <c r="C5" i="8"/>
  <c r="B5" i="8"/>
  <c r="O4" i="8"/>
  <c r="E4" i="8"/>
  <c r="D4" i="8"/>
  <c r="C4" i="8"/>
  <c r="B4" i="8"/>
  <c r="G4" i="8" s="1"/>
  <c r="H3" i="8"/>
  <c r="L537" i="7"/>
  <c r="J536" i="7"/>
  <c r="I536" i="7"/>
  <c r="J535" i="7"/>
  <c r="I535" i="7"/>
  <c r="H535" i="7"/>
  <c r="J534" i="7"/>
  <c r="I534" i="7"/>
  <c r="H534" i="7"/>
  <c r="I533" i="7"/>
  <c r="H533" i="7"/>
  <c r="I532" i="7"/>
  <c r="H532" i="7"/>
  <c r="I531" i="7"/>
  <c r="H531" i="7"/>
  <c r="I530" i="7"/>
  <c r="H530" i="7"/>
  <c r="I529" i="7"/>
  <c r="H529" i="7"/>
  <c r="I528" i="7"/>
  <c r="H528" i="7"/>
  <c r="I527" i="7"/>
  <c r="H527" i="7"/>
  <c r="I526" i="7"/>
  <c r="H526" i="7"/>
  <c r="I525" i="7"/>
  <c r="H525" i="7"/>
  <c r="I524" i="7"/>
  <c r="H524" i="7"/>
  <c r="I523" i="7"/>
  <c r="H523" i="7"/>
  <c r="I522" i="7"/>
  <c r="H522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500" i="7"/>
  <c r="H500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13" s="1"/>
  <c r="H480" i="7"/>
  <c r="I479" i="7"/>
  <c r="H479" i="7"/>
  <c r="G479" i="13" s="1"/>
  <c r="I478" i="7"/>
  <c r="H478" i="13" s="1"/>
  <c r="H478" i="7"/>
  <c r="I477" i="7"/>
  <c r="H477" i="7"/>
  <c r="I476" i="7"/>
  <c r="H476" i="13" s="1"/>
  <c r="H476" i="7"/>
  <c r="I475" i="7"/>
  <c r="H475" i="7"/>
  <c r="G475" i="13" s="1"/>
  <c r="I474" i="7"/>
  <c r="H474" i="13" s="1"/>
  <c r="H474" i="7"/>
  <c r="I473" i="7"/>
  <c r="H473" i="7"/>
  <c r="I472" i="7"/>
  <c r="H472" i="13" s="1"/>
  <c r="H472" i="7"/>
  <c r="I471" i="7"/>
  <c r="H471" i="7"/>
  <c r="G471" i="13" s="1"/>
  <c r="I470" i="7"/>
  <c r="H470" i="13" s="1"/>
  <c r="H470" i="7"/>
  <c r="I469" i="7"/>
  <c r="H469" i="7"/>
  <c r="I468" i="7"/>
  <c r="H468" i="13" s="1"/>
  <c r="H468" i="7"/>
  <c r="I467" i="7"/>
  <c r="H467" i="7"/>
  <c r="G467" i="13" s="1"/>
  <c r="I466" i="7"/>
  <c r="H466" i="13" s="1"/>
  <c r="H466" i="7"/>
  <c r="I465" i="7"/>
  <c r="H465" i="7"/>
  <c r="I464" i="7"/>
  <c r="H464" i="13" s="1"/>
  <c r="H464" i="7"/>
  <c r="I463" i="7"/>
  <c r="H463" i="7"/>
  <c r="G463" i="13" s="1"/>
  <c r="I462" i="7"/>
  <c r="H462" i="13" s="1"/>
  <c r="H462" i="7"/>
  <c r="I461" i="7"/>
  <c r="H461" i="7"/>
  <c r="I460" i="7"/>
  <c r="H460" i="13" s="1"/>
  <c r="H460" i="7"/>
  <c r="I459" i="7"/>
  <c r="H459" i="7"/>
  <c r="G459" i="13" s="1"/>
  <c r="I458" i="7"/>
  <c r="H458" i="13" s="1"/>
  <c r="H458" i="7"/>
  <c r="I457" i="7"/>
  <c r="H457" i="7"/>
  <c r="I456" i="7"/>
  <c r="H456" i="13" s="1"/>
  <c r="H456" i="7"/>
  <c r="I455" i="7"/>
  <c r="H455" i="7"/>
  <c r="G455" i="13" s="1"/>
  <c r="I454" i="7"/>
  <c r="H454" i="13" s="1"/>
  <c r="H454" i="7"/>
  <c r="I453" i="7"/>
  <c r="H453" i="7"/>
  <c r="I452" i="7"/>
  <c r="H452" i="13" s="1"/>
  <c r="H452" i="7"/>
  <c r="I451" i="7"/>
  <c r="H451" i="7"/>
  <c r="G451" i="13" s="1"/>
  <c r="I450" i="7"/>
  <c r="H450" i="13" s="1"/>
  <c r="H450" i="7"/>
  <c r="I449" i="7"/>
  <c r="H449" i="7"/>
  <c r="I448" i="7"/>
  <c r="H448" i="13" s="1"/>
  <c r="H448" i="7"/>
  <c r="I447" i="7"/>
  <c r="H447" i="7"/>
  <c r="G447" i="13" s="1"/>
  <c r="I446" i="7"/>
  <c r="H446" i="13" s="1"/>
  <c r="H446" i="7"/>
  <c r="I445" i="7"/>
  <c r="H445" i="7"/>
  <c r="I444" i="7"/>
  <c r="H444" i="13" s="1"/>
  <c r="H444" i="7"/>
  <c r="I443" i="7"/>
  <c r="H443" i="7"/>
  <c r="G443" i="13" s="1"/>
  <c r="I442" i="7"/>
  <c r="H442" i="13" s="1"/>
  <c r="H442" i="7"/>
  <c r="I441" i="7"/>
  <c r="H441" i="7"/>
  <c r="I440" i="7"/>
  <c r="H440" i="13" s="1"/>
  <c r="H440" i="7"/>
  <c r="I439" i="7"/>
  <c r="H439" i="7"/>
  <c r="G439" i="13" s="1"/>
  <c r="I438" i="7"/>
  <c r="H438" i="13" s="1"/>
  <c r="H438" i="7"/>
  <c r="I437" i="7"/>
  <c r="H437" i="7"/>
  <c r="I436" i="7"/>
  <c r="H436" i="13" s="1"/>
  <c r="H436" i="7"/>
  <c r="I435" i="7"/>
  <c r="H435" i="7"/>
  <c r="G435" i="13" s="1"/>
  <c r="I434" i="7"/>
  <c r="H434" i="13" s="1"/>
  <c r="H434" i="7"/>
  <c r="I433" i="7"/>
  <c r="H433" i="7"/>
  <c r="I432" i="7"/>
  <c r="H432" i="13" s="1"/>
  <c r="H432" i="7"/>
  <c r="I431" i="7"/>
  <c r="H431" i="7"/>
  <c r="G431" i="13" s="1"/>
  <c r="I430" i="7"/>
  <c r="H430" i="13" s="1"/>
  <c r="H430" i="7"/>
  <c r="I429" i="7"/>
  <c r="H429" i="7"/>
  <c r="I428" i="7"/>
  <c r="H428" i="13" s="1"/>
  <c r="H428" i="7"/>
  <c r="I427" i="7"/>
  <c r="H427" i="7"/>
  <c r="G427" i="13" s="1"/>
  <c r="I426" i="7"/>
  <c r="H426" i="13" s="1"/>
  <c r="H426" i="7"/>
  <c r="I425" i="7"/>
  <c r="H425" i="7"/>
  <c r="I424" i="7"/>
  <c r="H424" i="13" s="1"/>
  <c r="H424" i="7"/>
  <c r="I423" i="7"/>
  <c r="H423" i="7"/>
  <c r="G423" i="13" s="1"/>
  <c r="I422" i="7"/>
  <c r="H422" i="13" s="1"/>
  <c r="H422" i="7"/>
  <c r="I421" i="7"/>
  <c r="H421" i="7"/>
  <c r="I420" i="7"/>
  <c r="H420" i="13" s="1"/>
  <c r="H420" i="7"/>
  <c r="I419" i="7"/>
  <c r="H419" i="7"/>
  <c r="G419" i="13" s="1"/>
  <c r="I418" i="7"/>
  <c r="H418" i="13" s="1"/>
  <c r="H418" i="7"/>
  <c r="I417" i="7"/>
  <c r="H417" i="7"/>
  <c r="I416" i="7"/>
  <c r="H416" i="13" s="1"/>
  <c r="H416" i="7"/>
  <c r="I415" i="7"/>
  <c r="H415" i="7"/>
  <c r="I414" i="7"/>
  <c r="H414" i="13" s="1"/>
  <c r="H414" i="7"/>
  <c r="I413" i="7"/>
  <c r="H413" i="7"/>
  <c r="I412" i="7"/>
  <c r="H412" i="13" s="1"/>
  <c r="H412" i="7"/>
  <c r="I411" i="7"/>
  <c r="H411" i="7"/>
  <c r="I410" i="7"/>
  <c r="H410" i="13" s="1"/>
  <c r="H410" i="7"/>
  <c r="I409" i="7"/>
  <c r="H409" i="7"/>
  <c r="I408" i="7"/>
  <c r="H408" i="13" s="1"/>
  <c r="H408" i="7"/>
  <c r="I407" i="7"/>
  <c r="H407" i="7"/>
  <c r="I406" i="7"/>
  <c r="H406" i="13" s="1"/>
  <c r="H406" i="7"/>
  <c r="I405" i="7"/>
  <c r="H405" i="7"/>
  <c r="I404" i="7"/>
  <c r="H404" i="13" s="1"/>
  <c r="H404" i="7"/>
  <c r="I403" i="7"/>
  <c r="H403" i="7"/>
  <c r="I402" i="7"/>
  <c r="H402" i="13" s="1"/>
  <c r="H402" i="7"/>
  <c r="I401" i="7"/>
  <c r="H401" i="7"/>
  <c r="I400" i="7"/>
  <c r="H400" i="13" s="1"/>
  <c r="H400" i="7"/>
  <c r="I399" i="7"/>
  <c r="H399" i="7"/>
  <c r="I398" i="7"/>
  <c r="H398" i="13" s="1"/>
  <c r="H398" i="7"/>
  <c r="I397" i="7"/>
  <c r="H397" i="7"/>
  <c r="I396" i="7"/>
  <c r="H396" i="13" s="1"/>
  <c r="H396" i="7"/>
  <c r="I395" i="7"/>
  <c r="H395" i="7"/>
  <c r="I394" i="7"/>
  <c r="H394" i="13" s="1"/>
  <c r="H394" i="7"/>
  <c r="I393" i="7"/>
  <c r="H393" i="7"/>
  <c r="I392" i="7"/>
  <c r="H392" i="13" s="1"/>
  <c r="H392" i="7"/>
  <c r="I391" i="7"/>
  <c r="H391" i="7"/>
  <c r="I390" i="7"/>
  <c r="H390" i="13" s="1"/>
  <c r="H390" i="7"/>
  <c r="I389" i="7"/>
  <c r="H389" i="7"/>
  <c r="I388" i="7"/>
  <c r="H388" i="13" s="1"/>
  <c r="H388" i="7"/>
  <c r="I387" i="7"/>
  <c r="H387" i="7"/>
  <c r="I386" i="7"/>
  <c r="H386" i="13" s="1"/>
  <c r="H386" i="7"/>
  <c r="I385" i="7"/>
  <c r="H385" i="7"/>
  <c r="I384" i="7"/>
  <c r="H384" i="13" s="1"/>
  <c r="H384" i="7"/>
  <c r="I383" i="7"/>
  <c r="H383" i="7"/>
  <c r="I382" i="7"/>
  <c r="H382" i="13" s="1"/>
  <c r="H382" i="7"/>
  <c r="I381" i="7"/>
  <c r="H381" i="7"/>
  <c r="I380" i="7"/>
  <c r="H380" i="13" s="1"/>
  <c r="H380" i="7"/>
  <c r="I379" i="7"/>
  <c r="H379" i="7"/>
  <c r="I378" i="7"/>
  <c r="H378" i="13" s="1"/>
  <c r="H378" i="7"/>
  <c r="I377" i="7"/>
  <c r="H377" i="7"/>
  <c r="I376" i="7"/>
  <c r="H376" i="13" s="1"/>
  <c r="H376" i="7"/>
  <c r="I375" i="7"/>
  <c r="H375" i="7"/>
  <c r="I374" i="7"/>
  <c r="H374" i="13" s="1"/>
  <c r="H374" i="7"/>
  <c r="I373" i="7"/>
  <c r="H373" i="7"/>
  <c r="I372" i="7"/>
  <c r="H372" i="13" s="1"/>
  <c r="H372" i="7"/>
  <c r="I371" i="7"/>
  <c r="H371" i="7"/>
  <c r="I370" i="7"/>
  <c r="H370" i="13" s="1"/>
  <c r="H370" i="7"/>
  <c r="I369" i="7"/>
  <c r="H369" i="7"/>
  <c r="I368" i="7"/>
  <c r="H368" i="13" s="1"/>
  <c r="H368" i="7"/>
  <c r="I367" i="7"/>
  <c r="H367" i="7"/>
  <c r="I366" i="7"/>
  <c r="H366" i="13" s="1"/>
  <c r="H366" i="7"/>
  <c r="I365" i="7"/>
  <c r="H365" i="7"/>
  <c r="I364" i="7"/>
  <c r="H364" i="13" s="1"/>
  <c r="H364" i="7"/>
  <c r="I363" i="7"/>
  <c r="H363" i="7"/>
  <c r="I362" i="7"/>
  <c r="H362" i="13" s="1"/>
  <c r="H362" i="7"/>
  <c r="I361" i="7"/>
  <c r="H361" i="7"/>
  <c r="I360" i="7"/>
  <c r="H360" i="13" s="1"/>
  <c r="H360" i="7"/>
  <c r="I359" i="7"/>
  <c r="H359" i="7"/>
  <c r="I358" i="7"/>
  <c r="H358" i="13" s="1"/>
  <c r="H358" i="7"/>
  <c r="I357" i="7"/>
  <c r="H357" i="7"/>
  <c r="I356" i="7"/>
  <c r="H356" i="13" s="1"/>
  <c r="H356" i="7"/>
  <c r="I355" i="7"/>
  <c r="H355" i="7"/>
  <c r="I354" i="7"/>
  <c r="H354" i="13" s="1"/>
  <c r="H354" i="7"/>
  <c r="I353" i="7"/>
  <c r="H353" i="7"/>
  <c r="I352" i="7"/>
  <c r="H352" i="13" s="1"/>
  <c r="H352" i="7"/>
  <c r="I351" i="7"/>
  <c r="H351" i="7"/>
  <c r="I350" i="7"/>
  <c r="H350" i="13" s="1"/>
  <c r="H350" i="7"/>
  <c r="I349" i="7"/>
  <c r="H349" i="7"/>
  <c r="I348" i="7"/>
  <c r="H348" i="13" s="1"/>
  <c r="H348" i="7"/>
  <c r="I347" i="7"/>
  <c r="H347" i="7"/>
  <c r="I346" i="7"/>
  <c r="H346" i="13" s="1"/>
  <c r="H346" i="7"/>
  <c r="I345" i="7"/>
  <c r="H345" i="7"/>
  <c r="I344" i="7"/>
  <c r="H344" i="13" s="1"/>
  <c r="H344" i="7"/>
  <c r="I343" i="7"/>
  <c r="H343" i="7"/>
  <c r="I342" i="7"/>
  <c r="H342" i="13" s="1"/>
  <c r="H342" i="7"/>
  <c r="I341" i="7"/>
  <c r="H341" i="7"/>
  <c r="I340" i="7"/>
  <c r="H340" i="13" s="1"/>
  <c r="H340" i="7"/>
  <c r="I339" i="7"/>
  <c r="H339" i="7"/>
  <c r="I338" i="7"/>
  <c r="H338" i="13" s="1"/>
  <c r="H338" i="7"/>
  <c r="I337" i="7"/>
  <c r="H337" i="7"/>
  <c r="I336" i="7"/>
  <c r="H336" i="13" s="1"/>
  <c r="H336" i="7"/>
  <c r="I335" i="7"/>
  <c r="H335" i="7"/>
  <c r="I334" i="7"/>
  <c r="H334" i="13" s="1"/>
  <c r="H334" i="7"/>
  <c r="I333" i="7"/>
  <c r="H333" i="7"/>
  <c r="I332" i="7"/>
  <c r="H332" i="13" s="1"/>
  <c r="H332" i="7"/>
  <c r="I331" i="7"/>
  <c r="H331" i="7"/>
  <c r="I330" i="7"/>
  <c r="H330" i="13" s="1"/>
  <c r="H330" i="7"/>
  <c r="I329" i="7"/>
  <c r="H329" i="7"/>
  <c r="I328" i="7"/>
  <c r="H328" i="13" s="1"/>
  <c r="H328" i="7"/>
  <c r="I327" i="7"/>
  <c r="H327" i="7"/>
  <c r="I326" i="7"/>
  <c r="H326" i="13" s="1"/>
  <c r="H326" i="7"/>
  <c r="I325" i="7"/>
  <c r="H325" i="7"/>
  <c r="I324" i="7"/>
  <c r="H324" i="13" s="1"/>
  <c r="H324" i="7"/>
  <c r="I323" i="7"/>
  <c r="H323" i="7"/>
  <c r="G323" i="13" s="1"/>
  <c r="I322" i="7"/>
  <c r="H322" i="13" s="1"/>
  <c r="H322" i="7"/>
  <c r="I321" i="7"/>
  <c r="H321" i="7"/>
  <c r="I320" i="7"/>
  <c r="H320" i="13" s="1"/>
  <c r="H320" i="7"/>
  <c r="I319" i="7"/>
  <c r="H319" i="7"/>
  <c r="G319" i="13" s="1"/>
  <c r="I318" i="7"/>
  <c r="H318" i="13" s="1"/>
  <c r="H318" i="7"/>
  <c r="I317" i="7"/>
  <c r="H317" i="7"/>
  <c r="I316" i="7"/>
  <c r="H316" i="13" s="1"/>
  <c r="H316" i="7"/>
  <c r="I315" i="7"/>
  <c r="H315" i="7"/>
  <c r="G315" i="13" s="1"/>
  <c r="I314" i="7"/>
  <c r="H314" i="13" s="1"/>
  <c r="H314" i="7"/>
  <c r="I313" i="7"/>
  <c r="H313" i="7"/>
  <c r="I312" i="7"/>
  <c r="H312" i="13" s="1"/>
  <c r="H312" i="7"/>
  <c r="I311" i="7"/>
  <c r="H311" i="7"/>
  <c r="G311" i="13" s="1"/>
  <c r="I310" i="7"/>
  <c r="H310" i="13" s="1"/>
  <c r="H310" i="7"/>
  <c r="I309" i="7"/>
  <c r="H309" i="7"/>
  <c r="I308" i="7"/>
  <c r="H308" i="13" s="1"/>
  <c r="H308" i="7"/>
  <c r="I307" i="7"/>
  <c r="H307" i="7"/>
  <c r="G307" i="13" s="1"/>
  <c r="I306" i="7"/>
  <c r="H306" i="13" s="1"/>
  <c r="H306" i="7"/>
  <c r="I305" i="7"/>
  <c r="H305" i="7"/>
  <c r="I304" i="7"/>
  <c r="H304" i="13" s="1"/>
  <c r="H304" i="7"/>
  <c r="I303" i="7"/>
  <c r="H303" i="7"/>
  <c r="G303" i="13" s="1"/>
  <c r="I302" i="7"/>
  <c r="H302" i="13" s="1"/>
  <c r="H302" i="7"/>
  <c r="I301" i="7"/>
  <c r="H301" i="7"/>
  <c r="I300" i="7"/>
  <c r="H300" i="13" s="1"/>
  <c r="H300" i="7"/>
  <c r="I299" i="7"/>
  <c r="H299" i="7"/>
  <c r="G299" i="13" s="1"/>
  <c r="I298" i="7"/>
  <c r="H298" i="13" s="1"/>
  <c r="H298" i="7"/>
  <c r="I297" i="7"/>
  <c r="H297" i="7"/>
  <c r="I296" i="7"/>
  <c r="H296" i="13" s="1"/>
  <c r="H296" i="7"/>
  <c r="I295" i="7"/>
  <c r="H295" i="7"/>
  <c r="G295" i="13" s="1"/>
  <c r="I294" i="7"/>
  <c r="H294" i="13" s="1"/>
  <c r="H294" i="7"/>
  <c r="I293" i="7"/>
  <c r="H293" i="7"/>
  <c r="I292" i="7"/>
  <c r="H292" i="13" s="1"/>
  <c r="H292" i="7"/>
  <c r="I291" i="7"/>
  <c r="H291" i="7"/>
  <c r="G291" i="13" s="1"/>
  <c r="I290" i="7"/>
  <c r="H290" i="13" s="1"/>
  <c r="H290" i="7"/>
  <c r="I289" i="7"/>
  <c r="H289" i="7"/>
  <c r="I288" i="7"/>
  <c r="H288" i="13" s="1"/>
  <c r="H288" i="7"/>
  <c r="I287" i="7"/>
  <c r="H287" i="7"/>
  <c r="G287" i="13" s="1"/>
  <c r="I286" i="7"/>
  <c r="H286" i="13" s="1"/>
  <c r="H286" i="7"/>
  <c r="I285" i="7"/>
  <c r="H285" i="7"/>
  <c r="I284" i="7"/>
  <c r="H284" i="13" s="1"/>
  <c r="H284" i="7"/>
  <c r="I283" i="7"/>
  <c r="H283" i="7"/>
  <c r="G283" i="13" s="1"/>
  <c r="I282" i="7"/>
  <c r="H282" i="13" s="1"/>
  <c r="H282" i="7"/>
  <c r="I281" i="7"/>
  <c r="H281" i="7"/>
  <c r="I280" i="7"/>
  <c r="H280" i="13" s="1"/>
  <c r="H280" i="7"/>
  <c r="I279" i="7"/>
  <c r="H279" i="7"/>
  <c r="G279" i="13" s="1"/>
  <c r="I278" i="7"/>
  <c r="H278" i="13" s="1"/>
  <c r="H278" i="7"/>
  <c r="I277" i="7"/>
  <c r="H277" i="7"/>
  <c r="I276" i="7"/>
  <c r="H276" i="13" s="1"/>
  <c r="H276" i="7"/>
  <c r="I275" i="7"/>
  <c r="H275" i="7"/>
  <c r="G275" i="13" s="1"/>
  <c r="I274" i="7"/>
  <c r="H274" i="13" s="1"/>
  <c r="H274" i="7"/>
  <c r="I273" i="7"/>
  <c r="H273" i="7"/>
  <c r="I272" i="7"/>
  <c r="H272" i="13" s="1"/>
  <c r="H272" i="7"/>
  <c r="I271" i="7"/>
  <c r="H271" i="7"/>
  <c r="G271" i="13" s="1"/>
  <c r="I270" i="7"/>
  <c r="H270" i="13" s="1"/>
  <c r="H270" i="7"/>
  <c r="I269" i="7"/>
  <c r="H269" i="7"/>
  <c r="I268" i="7"/>
  <c r="H268" i="13" s="1"/>
  <c r="H268" i="7"/>
  <c r="I267" i="7"/>
  <c r="H267" i="7"/>
  <c r="G267" i="13" s="1"/>
  <c r="I266" i="7"/>
  <c r="H266" i="13" s="1"/>
  <c r="H266" i="7"/>
  <c r="I265" i="7"/>
  <c r="H265" i="7"/>
  <c r="I264" i="7"/>
  <c r="H264" i="13" s="1"/>
  <c r="H264" i="7"/>
  <c r="I263" i="7"/>
  <c r="H263" i="7"/>
  <c r="G263" i="13" s="1"/>
  <c r="I262" i="7"/>
  <c r="H262" i="13" s="1"/>
  <c r="H262" i="7"/>
  <c r="I261" i="7"/>
  <c r="H261" i="7"/>
  <c r="I260" i="7"/>
  <c r="H260" i="13" s="1"/>
  <c r="H260" i="7"/>
  <c r="I259" i="7"/>
  <c r="H259" i="7"/>
  <c r="G259" i="13" s="1"/>
  <c r="I258" i="7"/>
  <c r="H258" i="13" s="1"/>
  <c r="H258" i="7"/>
  <c r="I257" i="7"/>
  <c r="H257" i="7"/>
  <c r="I256" i="7"/>
  <c r="H256" i="13" s="1"/>
  <c r="H256" i="7"/>
  <c r="I255" i="7"/>
  <c r="H255" i="7"/>
  <c r="G255" i="13" s="1"/>
  <c r="I254" i="7"/>
  <c r="H254" i="13" s="1"/>
  <c r="H254" i="7"/>
  <c r="I253" i="7"/>
  <c r="H253" i="7"/>
  <c r="I252" i="7"/>
  <c r="H252" i="13" s="1"/>
  <c r="H252" i="7"/>
  <c r="I251" i="7"/>
  <c r="H251" i="7"/>
  <c r="G251" i="13" s="1"/>
  <c r="I250" i="7"/>
  <c r="H250" i="13" s="1"/>
  <c r="H250" i="7"/>
  <c r="I249" i="7"/>
  <c r="H249" i="7"/>
  <c r="I248" i="7"/>
  <c r="H248" i="13" s="1"/>
  <c r="H248" i="7"/>
  <c r="I247" i="7"/>
  <c r="H247" i="7"/>
  <c r="G247" i="13" s="1"/>
  <c r="I246" i="7"/>
  <c r="H246" i="13" s="1"/>
  <c r="H246" i="7"/>
  <c r="I245" i="7"/>
  <c r="H245" i="7"/>
  <c r="I244" i="7"/>
  <c r="H244" i="13" s="1"/>
  <c r="H244" i="7"/>
  <c r="I243" i="7"/>
  <c r="H243" i="7"/>
  <c r="G243" i="13" s="1"/>
  <c r="I242" i="7"/>
  <c r="H242" i="13" s="1"/>
  <c r="H242" i="7"/>
  <c r="I241" i="7"/>
  <c r="H241" i="7"/>
  <c r="I240" i="7"/>
  <c r="H240" i="13" s="1"/>
  <c r="H240" i="7"/>
  <c r="I239" i="7"/>
  <c r="H239" i="7"/>
  <c r="G239" i="13" s="1"/>
  <c r="I238" i="7"/>
  <c r="H238" i="13" s="1"/>
  <c r="H238" i="7"/>
  <c r="I237" i="7"/>
  <c r="H237" i="7"/>
  <c r="I236" i="7"/>
  <c r="H236" i="13" s="1"/>
  <c r="H236" i="7"/>
  <c r="I235" i="7"/>
  <c r="H235" i="7"/>
  <c r="G235" i="13" s="1"/>
  <c r="I234" i="7"/>
  <c r="H234" i="13" s="1"/>
  <c r="H234" i="7"/>
  <c r="I233" i="7"/>
  <c r="H233" i="7"/>
  <c r="I232" i="7"/>
  <c r="H232" i="13" s="1"/>
  <c r="H232" i="7"/>
  <c r="I231" i="7"/>
  <c r="H231" i="7"/>
  <c r="G231" i="13" s="1"/>
  <c r="I230" i="7"/>
  <c r="H230" i="13" s="1"/>
  <c r="H230" i="7"/>
  <c r="I229" i="7"/>
  <c r="H229" i="7"/>
  <c r="I228" i="7"/>
  <c r="H228" i="13" s="1"/>
  <c r="H228" i="7"/>
  <c r="I227" i="7"/>
  <c r="H227" i="7"/>
  <c r="G227" i="13" s="1"/>
  <c r="I226" i="7"/>
  <c r="H226" i="13" s="1"/>
  <c r="H226" i="7"/>
  <c r="I225" i="7"/>
  <c r="H225" i="7"/>
  <c r="I224" i="7"/>
  <c r="H224" i="13" s="1"/>
  <c r="H224" i="7"/>
  <c r="I223" i="7"/>
  <c r="H223" i="7"/>
  <c r="G223" i="13" s="1"/>
  <c r="I222" i="7"/>
  <c r="H222" i="13" s="1"/>
  <c r="H222" i="7"/>
  <c r="I221" i="7"/>
  <c r="H221" i="7"/>
  <c r="I220" i="7"/>
  <c r="H220" i="13" s="1"/>
  <c r="H220" i="7"/>
  <c r="I219" i="7"/>
  <c r="H219" i="7"/>
  <c r="G219" i="13" s="1"/>
  <c r="I218" i="7"/>
  <c r="H218" i="13" s="1"/>
  <c r="H218" i="7"/>
  <c r="I217" i="7"/>
  <c r="H217" i="7"/>
  <c r="I216" i="7"/>
  <c r="H216" i="13" s="1"/>
  <c r="H216" i="7"/>
  <c r="I215" i="7"/>
  <c r="H215" i="7"/>
  <c r="G215" i="13" s="1"/>
  <c r="I214" i="7"/>
  <c r="H214" i="13" s="1"/>
  <c r="H214" i="7"/>
  <c r="I213" i="7"/>
  <c r="H213" i="7"/>
  <c r="I212" i="7"/>
  <c r="H212" i="13" s="1"/>
  <c r="H212" i="7"/>
  <c r="I211" i="7"/>
  <c r="H211" i="7"/>
  <c r="G211" i="13" s="1"/>
  <c r="I210" i="7"/>
  <c r="H210" i="13" s="1"/>
  <c r="H210" i="7"/>
  <c r="I209" i="7"/>
  <c r="H209" i="7"/>
  <c r="I208" i="7"/>
  <c r="H208" i="13" s="1"/>
  <c r="H208" i="7"/>
  <c r="I207" i="7"/>
  <c r="H207" i="7"/>
  <c r="G207" i="13" s="1"/>
  <c r="I206" i="7"/>
  <c r="H206" i="13" s="1"/>
  <c r="H206" i="7"/>
  <c r="I205" i="7"/>
  <c r="H205" i="7"/>
  <c r="I204" i="7"/>
  <c r="H204" i="13" s="1"/>
  <c r="H204" i="7"/>
  <c r="I203" i="7"/>
  <c r="H203" i="7"/>
  <c r="G203" i="13" s="1"/>
  <c r="I202" i="7"/>
  <c r="H202" i="13" s="1"/>
  <c r="H202" i="7"/>
  <c r="I201" i="7"/>
  <c r="H201" i="7"/>
  <c r="I200" i="7"/>
  <c r="H200" i="13" s="1"/>
  <c r="H200" i="7"/>
  <c r="I199" i="7"/>
  <c r="H199" i="7"/>
  <c r="G199" i="13" s="1"/>
  <c r="I198" i="7"/>
  <c r="H198" i="13" s="1"/>
  <c r="H198" i="7"/>
  <c r="I197" i="7"/>
  <c r="H197" i="7"/>
  <c r="I196" i="7"/>
  <c r="H196" i="13" s="1"/>
  <c r="H196" i="7"/>
  <c r="I195" i="7"/>
  <c r="H195" i="7"/>
  <c r="G195" i="13" s="1"/>
  <c r="I194" i="7"/>
  <c r="H194" i="13" s="1"/>
  <c r="H194" i="7"/>
  <c r="I193" i="7"/>
  <c r="H193" i="7"/>
  <c r="I192" i="7"/>
  <c r="H192" i="13" s="1"/>
  <c r="H192" i="7"/>
  <c r="J191" i="7"/>
  <c r="I191" i="7"/>
  <c r="H191" i="7"/>
  <c r="G191" i="13" s="1"/>
  <c r="I190" i="7"/>
  <c r="H190" i="13" s="1"/>
  <c r="H190" i="7"/>
  <c r="I189" i="7"/>
  <c r="H189" i="7"/>
  <c r="I188" i="7"/>
  <c r="H188" i="13" s="1"/>
  <c r="H188" i="7"/>
  <c r="I187" i="7"/>
  <c r="H187" i="7"/>
  <c r="G187" i="13" s="1"/>
  <c r="I186" i="7"/>
  <c r="H186" i="13" s="1"/>
  <c r="H186" i="7"/>
  <c r="I185" i="7"/>
  <c r="H185" i="7"/>
  <c r="I184" i="7"/>
  <c r="H184" i="13" s="1"/>
  <c r="H184" i="7"/>
  <c r="I183" i="7"/>
  <c r="H183" i="7"/>
  <c r="G183" i="13" s="1"/>
  <c r="I182" i="7"/>
  <c r="H182" i="13" s="1"/>
  <c r="H182" i="7"/>
  <c r="I181" i="7"/>
  <c r="H181" i="7"/>
  <c r="I180" i="7"/>
  <c r="H180" i="13" s="1"/>
  <c r="H180" i="7"/>
  <c r="I179" i="7"/>
  <c r="H179" i="7"/>
  <c r="G179" i="13" s="1"/>
  <c r="I178" i="7"/>
  <c r="H178" i="13" s="1"/>
  <c r="H178" i="7"/>
  <c r="I177" i="7"/>
  <c r="H177" i="7"/>
  <c r="I176" i="7"/>
  <c r="H176" i="13" s="1"/>
  <c r="H176" i="7"/>
  <c r="I175" i="7"/>
  <c r="H175" i="7"/>
  <c r="G175" i="13" s="1"/>
  <c r="I174" i="7"/>
  <c r="H174" i="13" s="1"/>
  <c r="H174" i="7"/>
  <c r="I173" i="7"/>
  <c r="H173" i="7"/>
  <c r="I172" i="7"/>
  <c r="H172" i="13" s="1"/>
  <c r="H172" i="7"/>
  <c r="I171" i="7"/>
  <c r="H171" i="7"/>
  <c r="G171" i="13" s="1"/>
  <c r="I170" i="7"/>
  <c r="H170" i="13" s="1"/>
  <c r="H170" i="7"/>
  <c r="I169" i="7"/>
  <c r="H169" i="7"/>
  <c r="I168" i="7"/>
  <c r="H168" i="13" s="1"/>
  <c r="H168" i="7"/>
  <c r="I167" i="7"/>
  <c r="H167" i="7"/>
  <c r="G167" i="13" s="1"/>
  <c r="I166" i="7"/>
  <c r="H166" i="13" s="1"/>
  <c r="H166" i="7"/>
  <c r="I165" i="7"/>
  <c r="H165" i="7"/>
  <c r="I164" i="7"/>
  <c r="H164" i="13" s="1"/>
  <c r="H164" i="7"/>
  <c r="I163" i="7"/>
  <c r="H163" i="7"/>
  <c r="G163" i="13" s="1"/>
  <c r="I162" i="7"/>
  <c r="H162" i="13" s="1"/>
  <c r="H162" i="7"/>
  <c r="I161" i="7"/>
  <c r="H161" i="7"/>
  <c r="I160" i="7"/>
  <c r="H160" i="13" s="1"/>
  <c r="H160" i="7"/>
  <c r="I159" i="7"/>
  <c r="H159" i="7"/>
  <c r="G159" i="13" s="1"/>
  <c r="I158" i="7"/>
  <c r="H158" i="13" s="1"/>
  <c r="H158" i="7"/>
  <c r="I157" i="7"/>
  <c r="H157" i="7"/>
  <c r="I156" i="7"/>
  <c r="H156" i="13" s="1"/>
  <c r="H156" i="7"/>
  <c r="I155" i="7"/>
  <c r="H155" i="7"/>
  <c r="G155" i="13" s="1"/>
  <c r="I154" i="7"/>
  <c r="H154" i="13" s="1"/>
  <c r="H154" i="7"/>
  <c r="I153" i="7"/>
  <c r="H153" i="7"/>
  <c r="I152" i="7"/>
  <c r="H152" i="13" s="1"/>
  <c r="H152" i="7"/>
  <c r="I151" i="7"/>
  <c r="H151" i="7"/>
  <c r="G151" i="13" s="1"/>
  <c r="I150" i="7"/>
  <c r="H150" i="13" s="1"/>
  <c r="H150" i="7"/>
  <c r="I149" i="7"/>
  <c r="H149" i="7"/>
  <c r="I148" i="7"/>
  <c r="H148" i="13" s="1"/>
  <c r="H148" i="7"/>
  <c r="I147" i="7"/>
  <c r="H147" i="7"/>
  <c r="G147" i="13" s="1"/>
  <c r="I146" i="7"/>
  <c r="H146" i="13" s="1"/>
  <c r="H146" i="7"/>
  <c r="I145" i="7"/>
  <c r="H145" i="7"/>
  <c r="I144" i="7"/>
  <c r="H144" i="13" s="1"/>
  <c r="H144" i="7"/>
  <c r="I143" i="7"/>
  <c r="H143" i="7"/>
  <c r="G143" i="13" s="1"/>
  <c r="I142" i="7"/>
  <c r="H142" i="13" s="1"/>
  <c r="H142" i="7"/>
  <c r="I141" i="7"/>
  <c r="H141" i="7"/>
  <c r="I140" i="7"/>
  <c r="H140" i="13" s="1"/>
  <c r="H140" i="7"/>
  <c r="I139" i="7"/>
  <c r="H139" i="7"/>
  <c r="G139" i="13" s="1"/>
  <c r="I138" i="7"/>
  <c r="H138" i="13" s="1"/>
  <c r="H138" i="7"/>
  <c r="I137" i="7"/>
  <c r="H137" i="7"/>
  <c r="I136" i="7"/>
  <c r="H136" i="13" s="1"/>
  <c r="H136" i="7"/>
  <c r="I135" i="7"/>
  <c r="H135" i="7"/>
  <c r="G135" i="13" s="1"/>
  <c r="I134" i="7"/>
  <c r="H134" i="13" s="1"/>
  <c r="H134" i="7"/>
  <c r="I133" i="7"/>
  <c r="H133" i="7"/>
  <c r="I132" i="7"/>
  <c r="H132" i="13" s="1"/>
  <c r="H132" i="7"/>
  <c r="I131" i="7"/>
  <c r="H131" i="7"/>
  <c r="G131" i="13" s="1"/>
  <c r="I130" i="7"/>
  <c r="H130" i="13" s="1"/>
  <c r="H130" i="7"/>
  <c r="I129" i="7"/>
  <c r="H129" i="7"/>
  <c r="I128" i="7"/>
  <c r="H128" i="13" s="1"/>
  <c r="H128" i="7"/>
  <c r="I127" i="7"/>
  <c r="H127" i="7"/>
  <c r="G127" i="13" s="1"/>
  <c r="I126" i="7"/>
  <c r="H126" i="13" s="1"/>
  <c r="H126" i="7"/>
  <c r="I125" i="7"/>
  <c r="H125" i="7"/>
  <c r="I124" i="7"/>
  <c r="H124" i="13" s="1"/>
  <c r="H124" i="7"/>
  <c r="I123" i="7"/>
  <c r="H123" i="7"/>
  <c r="G123" i="13" s="1"/>
  <c r="I122" i="7"/>
  <c r="H122" i="13" s="1"/>
  <c r="H122" i="7"/>
  <c r="I121" i="7"/>
  <c r="H121" i="7"/>
  <c r="I120" i="7"/>
  <c r="H120" i="13" s="1"/>
  <c r="H120" i="7"/>
  <c r="I119" i="7"/>
  <c r="H119" i="7"/>
  <c r="G119" i="13" s="1"/>
  <c r="I118" i="7"/>
  <c r="H118" i="13" s="1"/>
  <c r="H118" i="7"/>
  <c r="I117" i="7"/>
  <c r="H117" i="7"/>
  <c r="I116" i="7"/>
  <c r="H116" i="13" s="1"/>
  <c r="H116" i="7"/>
  <c r="I115" i="7"/>
  <c r="H115" i="7"/>
  <c r="G115" i="13" s="1"/>
  <c r="I114" i="7"/>
  <c r="H114" i="13" s="1"/>
  <c r="H114" i="7"/>
  <c r="I113" i="7"/>
  <c r="H113" i="7"/>
  <c r="I112" i="7"/>
  <c r="H112" i="13" s="1"/>
  <c r="H112" i="7"/>
  <c r="I111" i="7"/>
  <c r="H111" i="7"/>
  <c r="G111" i="13" s="1"/>
  <c r="I110" i="7"/>
  <c r="H110" i="13" s="1"/>
  <c r="H110" i="7"/>
  <c r="I109" i="7"/>
  <c r="H109" i="7"/>
  <c r="I108" i="7"/>
  <c r="H108" i="13" s="1"/>
  <c r="H108" i="7"/>
  <c r="I107" i="7"/>
  <c r="H107" i="7"/>
  <c r="G107" i="13" s="1"/>
  <c r="I106" i="7"/>
  <c r="H106" i="13" s="1"/>
  <c r="H106" i="7"/>
  <c r="I105" i="7"/>
  <c r="H105" i="7"/>
  <c r="I104" i="7"/>
  <c r="H104" i="13" s="1"/>
  <c r="H104" i="7"/>
  <c r="I103" i="7"/>
  <c r="H103" i="7"/>
  <c r="G103" i="13" s="1"/>
  <c r="I102" i="7"/>
  <c r="H102" i="13" s="1"/>
  <c r="H102" i="7"/>
  <c r="I101" i="7"/>
  <c r="H101" i="7"/>
  <c r="I100" i="7"/>
  <c r="H100" i="13" s="1"/>
  <c r="H100" i="7"/>
  <c r="I99" i="7"/>
  <c r="H99" i="7"/>
  <c r="G99" i="13" s="1"/>
  <c r="I98" i="7"/>
  <c r="H98" i="13" s="1"/>
  <c r="H98" i="7"/>
  <c r="I97" i="7"/>
  <c r="H97" i="7"/>
  <c r="I96" i="7"/>
  <c r="H96" i="13" s="1"/>
  <c r="H96" i="7"/>
  <c r="I95" i="7"/>
  <c r="H95" i="7"/>
  <c r="G95" i="13" s="1"/>
  <c r="I94" i="7"/>
  <c r="H94" i="13" s="1"/>
  <c r="H94" i="7"/>
  <c r="I93" i="7"/>
  <c r="H93" i="7"/>
  <c r="I92" i="7"/>
  <c r="H92" i="13" s="1"/>
  <c r="H92" i="7"/>
  <c r="I91" i="7"/>
  <c r="H91" i="7"/>
  <c r="G91" i="13" s="1"/>
  <c r="I90" i="7"/>
  <c r="H90" i="13" s="1"/>
  <c r="H90" i="7"/>
  <c r="I89" i="7"/>
  <c r="H89" i="7"/>
  <c r="I88" i="7"/>
  <c r="H88" i="13" s="1"/>
  <c r="H88" i="7"/>
  <c r="I87" i="7"/>
  <c r="H87" i="7"/>
  <c r="G87" i="13" s="1"/>
  <c r="I86" i="7"/>
  <c r="H86" i="13" s="1"/>
  <c r="H86" i="7"/>
  <c r="I85" i="7"/>
  <c r="H85" i="7"/>
  <c r="I84" i="7"/>
  <c r="H84" i="13" s="1"/>
  <c r="H84" i="7"/>
  <c r="I83" i="7"/>
  <c r="H83" i="7"/>
  <c r="G83" i="13" s="1"/>
  <c r="I82" i="7"/>
  <c r="H82" i="13" s="1"/>
  <c r="H82" i="7"/>
  <c r="I81" i="7"/>
  <c r="H81" i="7"/>
  <c r="I80" i="7"/>
  <c r="H80" i="13" s="1"/>
  <c r="H80" i="7"/>
  <c r="I79" i="7"/>
  <c r="H79" i="7"/>
  <c r="G79" i="13" s="1"/>
  <c r="I78" i="7"/>
  <c r="H78" i="13" s="1"/>
  <c r="H78" i="7"/>
  <c r="I77" i="7"/>
  <c r="H77" i="7"/>
  <c r="I76" i="7"/>
  <c r="H76" i="13" s="1"/>
  <c r="H76" i="7"/>
  <c r="I75" i="7"/>
  <c r="H75" i="7"/>
  <c r="G75" i="13" s="1"/>
  <c r="I74" i="7"/>
  <c r="H74" i="13" s="1"/>
  <c r="H74" i="7"/>
  <c r="I73" i="7"/>
  <c r="H73" i="7"/>
  <c r="I72" i="7"/>
  <c r="H72" i="13" s="1"/>
  <c r="H72" i="7"/>
  <c r="I71" i="7"/>
  <c r="H71" i="7"/>
  <c r="G71" i="13" s="1"/>
  <c r="I70" i="7"/>
  <c r="H70" i="13" s="1"/>
  <c r="H70" i="7"/>
  <c r="I69" i="7"/>
  <c r="H69" i="7"/>
  <c r="I68" i="7"/>
  <c r="H68" i="13" s="1"/>
  <c r="H68" i="7"/>
  <c r="I67" i="7"/>
  <c r="H67" i="7"/>
  <c r="G67" i="13" s="1"/>
  <c r="I66" i="7"/>
  <c r="H66" i="13" s="1"/>
  <c r="H66" i="7"/>
  <c r="I65" i="7"/>
  <c r="H65" i="7"/>
  <c r="I64" i="7"/>
  <c r="H64" i="13" s="1"/>
  <c r="H64" i="7"/>
  <c r="I63" i="7"/>
  <c r="H63" i="7"/>
  <c r="G63" i="13" s="1"/>
  <c r="I62" i="7"/>
  <c r="H62" i="13" s="1"/>
  <c r="H62" i="7"/>
  <c r="I61" i="7"/>
  <c r="H61" i="7"/>
  <c r="I60" i="7"/>
  <c r="H60" i="13" s="1"/>
  <c r="H60" i="7"/>
  <c r="I59" i="7"/>
  <c r="H59" i="7"/>
  <c r="G59" i="13" s="1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  <c r="I16" i="7"/>
  <c r="H16" i="7"/>
  <c r="I15" i="7"/>
  <c r="H15" i="7"/>
  <c r="I14" i="7"/>
  <c r="H14" i="7"/>
  <c r="I13" i="7"/>
  <c r="H13" i="7"/>
  <c r="I12" i="7"/>
  <c r="H12" i="7"/>
  <c r="I11" i="7"/>
  <c r="H11" i="7"/>
  <c r="I10" i="7"/>
  <c r="H10" i="7"/>
  <c r="I9" i="7"/>
  <c r="H9" i="7"/>
  <c r="I8" i="7"/>
  <c r="H8" i="7"/>
  <c r="I7" i="7"/>
  <c r="H7" i="7"/>
  <c r="I6" i="7"/>
  <c r="H6" i="7"/>
  <c r="G6" i="13" s="1"/>
  <c r="I5" i="7"/>
  <c r="H5" i="7"/>
  <c r="G5" i="13" s="1"/>
  <c r="BI535" i="6"/>
  <c r="BH535" i="6"/>
  <c r="BG535" i="6"/>
  <c r="BF535" i="6"/>
  <c r="BE535" i="6"/>
  <c r="BD535" i="6"/>
  <c r="BC535" i="6"/>
  <c r="BB535" i="6"/>
  <c r="BA535" i="6"/>
  <c r="AZ535" i="6"/>
  <c r="AY535" i="6"/>
  <c r="AX535" i="6"/>
  <c r="AW535" i="6"/>
  <c r="AV535" i="6"/>
  <c r="AU535" i="6"/>
  <c r="AT535" i="6"/>
  <c r="AS535" i="6"/>
  <c r="AR535" i="6"/>
  <c r="AQ535" i="6"/>
  <c r="AP535" i="6"/>
  <c r="AO535" i="6"/>
  <c r="AN535" i="6"/>
  <c r="H532" i="8" s="1"/>
  <c r="BI534" i="6"/>
  <c r="BH534" i="6"/>
  <c r="BG534" i="6"/>
  <c r="BF534" i="6"/>
  <c r="BE534" i="6"/>
  <c r="BD534" i="6"/>
  <c r="BC534" i="6"/>
  <c r="BB534" i="6"/>
  <c r="BA534" i="6"/>
  <c r="AZ534" i="6"/>
  <c r="AY534" i="6"/>
  <c r="AX534" i="6"/>
  <c r="AW534" i="6"/>
  <c r="AV534" i="6"/>
  <c r="AU534" i="6"/>
  <c r="AT534" i="6"/>
  <c r="AS534" i="6"/>
  <c r="AR534" i="6"/>
  <c r="AQ534" i="6"/>
  <c r="AP534" i="6"/>
  <c r="AO534" i="6"/>
  <c r="AN534" i="6"/>
  <c r="BI533" i="6"/>
  <c r="BH533" i="6"/>
  <c r="BG533" i="6"/>
  <c r="BF533" i="6"/>
  <c r="BE533" i="6"/>
  <c r="BD533" i="6"/>
  <c r="BC533" i="6"/>
  <c r="BB533" i="6"/>
  <c r="BA533" i="6"/>
  <c r="AZ533" i="6"/>
  <c r="AY533" i="6"/>
  <c r="AX533" i="6"/>
  <c r="AW533" i="6"/>
  <c r="AV533" i="6"/>
  <c r="AU533" i="6"/>
  <c r="AT533" i="6"/>
  <c r="AS533" i="6"/>
  <c r="AR533" i="6"/>
  <c r="AQ533" i="6"/>
  <c r="AP533" i="6"/>
  <c r="AO533" i="6"/>
  <c r="AN533" i="6"/>
  <c r="H530" i="8" s="1"/>
  <c r="BI532" i="6"/>
  <c r="BH532" i="6"/>
  <c r="BG532" i="6"/>
  <c r="BF532" i="6"/>
  <c r="BE532" i="6"/>
  <c r="BD532" i="6"/>
  <c r="BC532" i="6"/>
  <c r="BB532" i="6"/>
  <c r="BA532" i="6"/>
  <c r="AZ532" i="6"/>
  <c r="AY532" i="6"/>
  <c r="AX532" i="6"/>
  <c r="AW532" i="6"/>
  <c r="AV532" i="6"/>
  <c r="AU532" i="6"/>
  <c r="AT532" i="6"/>
  <c r="AS532" i="6"/>
  <c r="AR532" i="6"/>
  <c r="AQ532" i="6"/>
  <c r="AP532" i="6"/>
  <c r="AO532" i="6"/>
  <c r="AN532" i="6"/>
  <c r="BI531" i="6"/>
  <c r="BH531" i="6"/>
  <c r="BG531" i="6"/>
  <c r="BF531" i="6"/>
  <c r="BE531" i="6"/>
  <c r="BD531" i="6"/>
  <c r="BC531" i="6"/>
  <c r="BB531" i="6"/>
  <c r="BA531" i="6"/>
  <c r="AZ531" i="6"/>
  <c r="AY531" i="6"/>
  <c r="AX531" i="6"/>
  <c r="AW531" i="6"/>
  <c r="AV531" i="6"/>
  <c r="AU531" i="6"/>
  <c r="AT531" i="6"/>
  <c r="AS531" i="6"/>
  <c r="AR531" i="6"/>
  <c r="AQ531" i="6"/>
  <c r="AP531" i="6"/>
  <c r="AO531" i="6"/>
  <c r="AN531" i="6"/>
  <c r="H528" i="8" s="1"/>
  <c r="BI530" i="6"/>
  <c r="BH530" i="6"/>
  <c r="BG530" i="6"/>
  <c r="BF530" i="6"/>
  <c r="BE530" i="6"/>
  <c r="BD530" i="6"/>
  <c r="BC530" i="6"/>
  <c r="BB530" i="6"/>
  <c r="BA530" i="6"/>
  <c r="AZ530" i="6"/>
  <c r="AY530" i="6"/>
  <c r="AX530" i="6"/>
  <c r="AW530" i="6"/>
  <c r="AV530" i="6"/>
  <c r="AU530" i="6"/>
  <c r="AT530" i="6"/>
  <c r="AS530" i="6"/>
  <c r="AR530" i="6"/>
  <c r="AQ530" i="6"/>
  <c r="AP530" i="6"/>
  <c r="AO530" i="6"/>
  <c r="AN530" i="6"/>
  <c r="BI529" i="6"/>
  <c r="BH529" i="6"/>
  <c r="BG529" i="6"/>
  <c r="BF529" i="6"/>
  <c r="BE529" i="6"/>
  <c r="BD529" i="6"/>
  <c r="BC529" i="6"/>
  <c r="BB529" i="6"/>
  <c r="BA529" i="6"/>
  <c r="AZ529" i="6"/>
  <c r="AY529" i="6"/>
  <c r="AX529" i="6"/>
  <c r="AW529" i="6"/>
  <c r="AV529" i="6"/>
  <c r="AU529" i="6"/>
  <c r="AT529" i="6"/>
  <c r="AS529" i="6"/>
  <c r="AR529" i="6"/>
  <c r="AQ529" i="6"/>
  <c r="AP529" i="6"/>
  <c r="AO529" i="6"/>
  <c r="AN529" i="6"/>
  <c r="H526" i="8" s="1"/>
  <c r="BI528" i="6"/>
  <c r="BH528" i="6"/>
  <c r="BG528" i="6"/>
  <c r="BF528" i="6"/>
  <c r="BE528" i="6"/>
  <c r="BD528" i="6"/>
  <c r="BC528" i="6"/>
  <c r="BB528" i="6"/>
  <c r="BA528" i="6"/>
  <c r="AZ528" i="6"/>
  <c r="AY528" i="6"/>
  <c r="AX528" i="6"/>
  <c r="AW528" i="6"/>
  <c r="AV528" i="6"/>
  <c r="AU528" i="6"/>
  <c r="AT528" i="6"/>
  <c r="AS528" i="6"/>
  <c r="AR528" i="6"/>
  <c r="AQ528" i="6"/>
  <c r="AP528" i="6"/>
  <c r="AO528" i="6"/>
  <c r="AN528" i="6"/>
  <c r="BI527" i="6"/>
  <c r="BH527" i="6"/>
  <c r="BG527" i="6"/>
  <c r="BF527" i="6"/>
  <c r="BE527" i="6"/>
  <c r="BD527" i="6"/>
  <c r="BC527" i="6"/>
  <c r="BB527" i="6"/>
  <c r="BA527" i="6"/>
  <c r="AZ527" i="6"/>
  <c r="AY527" i="6"/>
  <c r="AX527" i="6"/>
  <c r="AW527" i="6"/>
  <c r="AV527" i="6"/>
  <c r="AU527" i="6"/>
  <c r="AT527" i="6"/>
  <c r="AS527" i="6"/>
  <c r="AR527" i="6"/>
  <c r="AQ527" i="6"/>
  <c r="AP527" i="6"/>
  <c r="AO527" i="6"/>
  <c r="AN527" i="6"/>
  <c r="H524" i="8" s="1"/>
  <c r="BI526" i="6"/>
  <c r="BH526" i="6"/>
  <c r="BG526" i="6"/>
  <c r="BF526" i="6"/>
  <c r="BE526" i="6"/>
  <c r="BD526" i="6"/>
  <c r="BC526" i="6"/>
  <c r="BB526" i="6"/>
  <c r="BA526" i="6"/>
  <c r="AZ526" i="6"/>
  <c r="AY526" i="6"/>
  <c r="AX526" i="6"/>
  <c r="AW526" i="6"/>
  <c r="AV526" i="6"/>
  <c r="AU526" i="6"/>
  <c r="AT526" i="6"/>
  <c r="AS526" i="6"/>
  <c r="AR526" i="6"/>
  <c r="AQ526" i="6"/>
  <c r="AP526" i="6"/>
  <c r="AO526" i="6"/>
  <c r="AN526" i="6"/>
  <c r="BI525" i="6"/>
  <c r="BH525" i="6"/>
  <c r="BG525" i="6"/>
  <c r="BF525" i="6"/>
  <c r="BE525" i="6"/>
  <c r="BD525" i="6"/>
  <c r="BC525" i="6"/>
  <c r="BB525" i="6"/>
  <c r="BA525" i="6"/>
  <c r="AZ525" i="6"/>
  <c r="AY525" i="6"/>
  <c r="AX525" i="6"/>
  <c r="AW525" i="6"/>
  <c r="AV525" i="6"/>
  <c r="AU525" i="6"/>
  <c r="AT525" i="6"/>
  <c r="AS525" i="6"/>
  <c r="AR525" i="6"/>
  <c r="AQ525" i="6"/>
  <c r="AP525" i="6"/>
  <c r="AO525" i="6"/>
  <c r="AN525" i="6"/>
  <c r="H522" i="8" s="1"/>
  <c r="BI524" i="6"/>
  <c r="BH524" i="6"/>
  <c r="BG524" i="6"/>
  <c r="BF524" i="6"/>
  <c r="BE524" i="6"/>
  <c r="BD524" i="6"/>
  <c r="BC524" i="6"/>
  <c r="BB524" i="6"/>
  <c r="BA524" i="6"/>
  <c r="AZ524" i="6"/>
  <c r="AY524" i="6"/>
  <c r="AX524" i="6"/>
  <c r="AW524" i="6"/>
  <c r="AV524" i="6"/>
  <c r="AU524" i="6"/>
  <c r="AT524" i="6"/>
  <c r="AS524" i="6"/>
  <c r="AR524" i="6"/>
  <c r="AQ524" i="6"/>
  <c r="AP524" i="6"/>
  <c r="AO524" i="6"/>
  <c r="AN524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H520" i="8" s="1"/>
  <c r="BI522" i="6"/>
  <c r="BH522" i="6"/>
  <c r="BG522" i="6"/>
  <c r="BF522" i="6"/>
  <c r="BE522" i="6"/>
  <c r="BD522" i="6"/>
  <c r="BC522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H518" i="8" s="1"/>
  <c r="BI520" i="6"/>
  <c r="BH520" i="6"/>
  <c r="BG520" i="6"/>
  <c r="BF520" i="6"/>
  <c r="BE520" i="6"/>
  <c r="BD520" i="6"/>
  <c r="BC520" i="6"/>
  <c r="BB520" i="6"/>
  <c r="BA520" i="6"/>
  <c r="AZ520" i="6"/>
  <c r="AY520" i="6"/>
  <c r="AX520" i="6"/>
  <c r="AW520" i="6"/>
  <c r="AV520" i="6"/>
  <c r="AU520" i="6"/>
  <c r="AT520" i="6"/>
  <c r="AS520" i="6"/>
  <c r="AR520" i="6"/>
  <c r="AQ520" i="6"/>
  <c r="AP520" i="6"/>
  <c r="AO520" i="6"/>
  <c r="AN520" i="6"/>
  <c r="BI519" i="6"/>
  <c r="BH519" i="6"/>
  <c r="BG519" i="6"/>
  <c r="BF519" i="6"/>
  <c r="BE519" i="6"/>
  <c r="BD519" i="6"/>
  <c r="BC519" i="6"/>
  <c r="BB519" i="6"/>
  <c r="BA519" i="6"/>
  <c r="AZ519" i="6"/>
  <c r="AY519" i="6"/>
  <c r="AX519" i="6"/>
  <c r="AW519" i="6"/>
  <c r="AV519" i="6"/>
  <c r="AU519" i="6"/>
  <c r="AT519" i="6"/>
  <c r="AS519" i="6"/>
  <c r="AR519" i="6"/>
  <c r="AQ519" i="6"/>
  <c r="AP519" i="6"/>
  <c r="AO519" i="6"/>
  <c r="AN519" i="6"/>
  <c r="H516" i="8" s="1"/>
  <c r="BI518" i="6"/>
  <c r="BH518" i="6"/>
  <c r="BG518" i="6"/>
  <c r="BF518" i="6"/>
  <c r="BE518" i="6"/>
  <c r="BD518" i="6"/>
  <c r="BC518" i="6"/>
  <c r="BB518" i="6"/>
  <c r="BA518" i="6"/>
  <c r="AZ518" i="6"/>
  <c r="AY518" i="6"/>
  <c r="AX518" i="6"/>
  <c r="AW518" i="6"/>
  <c r="AV518" i="6"/>
  <c r="AU518" i="6"/>
  <c r="AT518" i="6"/>
  <c r="AS518" i="6"/>
  <c r="AR518" i="6"/>
  <c r="AQ518" i="6"/>
  <c r="AP518" i="6"/>
  <c r="AO518" i="6"/>
  <c r="AN518" i="6"/>
  <c r="BI517" i="6"/>
  <c r="BH517" i="6"/>
  <c r="BG517" i="6"/>
  <c r="BF517" i="6"/>
  <c r="BE517" i="6"/>
  <c r="BD517" i="6"/>
  <c r="BC517" i="6"/>
  <c r="BB517" i="6"/>
  <c r="BA517" i="6"/>
  <c r="AZ517" i="6"/>
  <c r="AY517" i="6"/>
  <c r="AX517" i="6"/>
  <c r="AW517" i="6"/>
  <c r="AV517" i="6"/>
  <c r="AU517" i="6"/>
  <c r="AT517" i="6"/>
  <c r="AS517" i="6"/>
  <c r="AR517" i="6"/>
  <c r="AQ517" i="6"/>
  <c r="AP517" i="6"/>
  <c r="AO517" i="6"/>
  <c r="AN517" i="6"/>
  <c r="H514" i="8" s="1"/>
  <c r="BI516" i="6"/>
  <c r="BH516" i="6"/>
  <c r="BG516" i="6"/>
  <c r="BF516" i="6"/>
  <c r="BE516" i="6"/>
  <c r="BD516" i="6"/>
  <c r="BC516" i="6"/>
  <c r="BB516" i="6"/>
  <c r="BA516" i="6"/>
  <c r="AZ516" i="6"/>
  <c r="AY516" i="6"/>
  <c r="AX516" i="6"/>
  <c r="AW516" i="6"/>
  <c r="AV516" i="6"/>
  <c r="AU516" i="6"/>
  <c r="AT516" i="6"/>
  <c r="AS516" i="6"/>
  <c r="AR516" i="6"/>
  <c r="AQ516" i="6"/>
  <c r="AP516" i="6"/>
  <c r="AO516" i="6"/>
  <c r="AN516" i="6"/>
  <c r="BI515" i="6"/>
  <c r="BH515" i="6"/>
  <c r="BG515" i="6"/>
  <c r="BF515" i="6"/>
  <c r="BE515" i="6"/>
  <c r="BD515" i="6"/>
  <c r="BC515" i="6"/>
  <c r="BB515" i="6"/>
  <c r="BA515" i="6"/>
  <c r="AZ515" i="6"/>
  <c r="AY515" i="6"/>
  <c r="AX515" i="6"/>
  <c r="AW515" i="6"/>
  <c r="AV515" i="6"/>
  <c r="AU515" i="6"/>
  <c r="AT515" i="6"/>
  <c r="AS515" i="6"/>
  <c r="AR515" i="6"/>
  <c r="AQ515" i="6"/>
  <c r="AP515" i="6"/>
  <c r="AO515" i="6"/>
  <c r="AN515" i="6"/>
  <c r="H512" i="8" s="1"/>
  <c r="BI514" i="6"/>
  <c r="BH514" i="6"/>
  <c r="BG514" i="6"/>
  <c r="BF514" i="6"/>
  <c r="BE514" i="6"/>
  <c r="BD514" i="6"/>
  <c r="BC514" i="6"/>
  <c r="BB514" i="6"/>
  <c r="BA514" i="6"/>
  <c r="AZ514" i="6"/>
  <c r="AY514" i="6"/>
  <c r="AX514" i="6"/>
  <c r="AW514" i="6"/>
  <c r="AV514" i="6"/>
  <c r="AU514" i="6"/>
  <c r="AT514" i="6"/>
  <c r="AS514" i="6"/>
  <c r="AR514" i="6"/>
  <c r="AQ514" i="6"/>
  <c r="AP514" i="6"/>
  <c r="AO514" i="6"/>
  <c r="AN514" i="6"/>
  <c r="BI513" i="6"/>
  <c r="BH513" i="6"/>
  <c r="BG513" i="6"/>
  <c r="BF513" i="6"/>
  <c r="BE513" i="6"/>
  <c r="BD513" i="6"/>
  <c r="BC513" i="6"/>
  <c r="BB513" i="6"/>
  <c r="BA513" i="6"/>
  <c r="AZ513" i="6"/>
  <c r="AY513" i="6"/>
  <c r="AX513" i="6"/>
  <c r="AW513" i="6"/>
  <c r="AV513" i="6"/>
  <c r="AU513" i="6"/>
  <c r="AT513" i="6"/>
  <c r="AS513" i="6"/>
  <c r="AR513" i="6"/>
  <c r="AQ513" i="6"/>
  <c r="AP513" i="6"/>
  <c r="AO513" i="6"/>
  <c r="AN513" i="6"/>
  <c r="H510" i="8" s="1"/>
  <c r="BI512" i="6"/>
  <c r="BH512" i="6"/>
  <c r="BG512" i="6"/>
  <c r="BF512" i="6"/>
  <c r="BE512" i="6"/>
  <c r="BD512" i="6"/>
  <c r="BC512" i="6"/>
  <c r="BB512" i="6"/>
  <c r="BA512" i="6"/>
  <c r="AZ512" i="6"/>
  <c r="AY512" i="6"/>
  <c r="AX512" i="6"/>
  <c r="AW512" i="6"/>
  <c r="AV512" i="6"/>
  <c r="AU512" i="6"/>
  <c r="AT512" i="6"/>
  <c r="AS512" i="6"/>
  <c r="AR512" i="6"/>
  <c r="AQ512" i="6"/>
  <c r="AP512" i="6"/>
  <c r="AO512" i="6"/>
  <c r="AN512" i="6"/>
  <c r="BI511" i="6"/>
  <c r="BH511" i="6"/>
  <c r="BG511" i="6"/>
  <c r="BF511" i="6"/>
  <c r="BE511" i="6"/>
  <c r="BD511" i="6"/>
  <c r="BC511" i="6"/>
  <c r="BB511" i="6"/>
  <c r="BA511" i="6"/>
  <c r="AZ511" i="6"/>
  <c r="AY511" i="6"/>
  <c r="AX511" i="6"/>
  <c r="AW511" i="6"/>
  <c r="AV511" i="6"/>
  <c r="AU511" i="6"/>
  <c r="AT511" i="6"/>
  <c r="AS511" i="6"/>
  <c r="AR511" i="6"/>
  <c r="AQ511" i="6"/>
  <c r="AP511" i="6"/>
  <c r="AO511" i="6"/>
  <c r="AN511" i="6"/>
  <c r="H508" i="8" s="1"/>
  <c r="BI510" i="6"/>
  <c r="BH510" i="6"/>
  <c r="BG510" i="6"/>
  <c r="BF510" i="6"/>
  <c r="BE510" i="6"/>
  <c r="BD510" i="6"/>
  <c r="BC510" i="6"/>
  <c r="BB510" i="6"/>
  <c r="BA510" i="6"/>
  <c r="AZ510" i="6"/>
  <c r="AY510" i="6"/>
  <c r="AX510" i="6"/>
  <c r="AW510" i="6"/>
  <c r="AV510" i="6"/>
  <c r="AU510" i="6"/>
  <c r="AT510" i="6"/>
  <c r="AS510" i="6"/>
  <c r="AR510" i="6"/>
  <c r="AQ510" i="6"/>
  <c r="AP510" i="6"/>
  <c r="AO510" i="6"/>
  <c r="AN510" i="6"/>
  <c r="BI509" i="6"/>
  <c r="BH509" i="6"/>
  <c r="BG509" i="6"/>
  <c r="BF509" i="6"/>
  <c r="BE509" i="6"/>
  <c r="BD509" i="6"/>
  <c r="BC509" i="6"/>
  <c r="BB509" i="6"/>
  <c r="BA509" i="6"/>
  <c r="AZ509" i="6"/>
  <c r="AY509" i="6"/>
  <c r="AX509" i="6"/>
  <c r="AW509" i="6"/>
  <c r="AV509" i="6"/>
  <c r="AU509" i="6"/>
  <c r="AT509" i="6"/>
  <c r="AS509" i="6"/>
  <c r="AR509" i="6"/>
  <c r="AQ509" i="6"/>
  <c r="AP509" i="6"/>
  <c r="AO509" i="6"/>
  <c r="AN509" i="6"/>
  <c r="H506" i="8" s="1"/>
  <c r="BI508" i="6"/>
  <c r="BH508" i="6"/>
  <c r="BG508" i="6"/>
  <c r="BF508" i="6"/>
  <c r="BE508" i="6"/>
  <c r="BD508" i="6"/>
  <c r="BC508" i="6"/>
  <c r="BB508" i="6"/>
  <c r="BA508" i="6"/>
  <c r="AZ508" i="6"/>
  <c r="AY508" i="6"/>
  <c r="AX508" i="6"/>
  <c r="AW508" i="6"/>
  <c r="AV508" i="6"/>
  <c r="AU508" i="6"/>
  <c r="AT508" i="6"/>
  <c r="AS508" i="6"/>
  <c r="AR508" i="6"/>
  <c r="AQ508" i="6"/>
  <c r="AP508" i="6"/>
  <c r="AO508" i="6"/>
  <c r="AN508" i="6"/>
  <c r="BI507" i="6"/>
  <c r="BH507" i="6"/>
  <c r="BG507" i="6"/>
  <c r="BF507" i="6"/>
  <c r="BE507" i="6"/>
  <c r="BD507" i="6"/>
  <c r="BC507" i="6"/>
  <c r="BB507" i="6"/>
  <c r="BA507" i="6"/>
  <c r="AZ507" i="6"/>
  <c r="AY507" i="6"/>
  <c r="AX507" i="6"/>
  <c r="AW507" i="6"/>
  <c r="AV507" i="6"/>
  <c r="AU507" i="6"/>
  <c r="AT507" i="6"/>
  <c r="AS507" i="6"/>
  <c r="AR507" i="6"/>
  <c r="AQ507" i="6"/>
  <c r="AP507" i="6"/>
  <c r="AO507" i="6"/>
  <c r="AN507" i="6"/>
  <c r="H504" i="8" s="1"/>
  <c r="BI506" i="6"/>
  <c r="BH506" i="6"/>
  <c r="BG506" i="6"/>
  <c r="BF506" i="6"/>
  <c r="BE506" i="6"/>
  <c r="BD506" i="6"/>
  <c r="BC506" i="6"/>
  <c r="BB506" i="6"/>
  <c r="BA506" i="6"/>
  <c r="AZ506" i="6"/>
  <c r="AY506" i="6"/>
  <c r="AX506" i="6"/>
  <c r="AW506" i="6"/>
  <c r="AV506" i="6"/>
  <c r="AU506" i="6"/>
  <c r="AT506" i="6"/>
  <c r="AS506" i="6"/>
  <c r="AR506" i="6"/>
  <c r="AQ506" i="6"/>
  <c r="AP506" i="6"/>
  <c r="AO506" i="6"/>
  <c r="AN506" i="6"/>
  <c r="BI505" i="6"/>
  <c r="BH505" i="6"/>
  <c r="BG505" i="6"/>
  <c r="BF505" i="6"/>
  <c r="BE505" i="6"/>
  <c r="BD505" i="6"/>
  <c r="BC505" i="6"/>
  <c r="BB505" i="6"/>
  <c r="BA505" i="6"/>
  <c r="AZ505" i="6"/>
  <c r="AY505" i="6"/>
  <c r="AX505" i="6"/>
  <c r="AW505" i="6"/>
  <c r="AV505" i="6"/>
  <c r="AU505" i="6"/>
  <c r="AT505" i="6"/>
  <c r="AS505" i="6"/>
  <c r="AR505" i="6"/>
  <c r="AQ505" i="6"/>
  <c r="AP505" i="6"/>
  <c r="AO505" i="6"/>
  <c r="AN505" i="6"/>
  <c r="H503" i="8" s="1"/>
  <c r="BI504" i="6"/>
  <c r="BH504" i="6"/>
  <c r="BG504" i="6"/>
  <c r="BF504" i="6"/>
  <c r="BE504" i="6"/>
  <c r="BD504" i="6"/>
  <c r="BC504" i="6"/>
  <c r="BB504" i="6"/>
  <c r="BA504" i="6"/>
  <c r="AZ504" i="6"/>
  <c r="AY504" i="6"/>
  <c r="AX504" i="6"/>
  <c r="AW504" i="6"/>
  <c r="AV504" i="6"/>
  <c r="AU504" i="6"/>
  <c r="AT504" i="6"/>
  <c r="AS504" i="6"/>
  <c r="AR504" i="6"/>
  <c r="AQ504" i="6"/>
  <c r="AP504" i="6"/>
  <c r="AO504" i="6"/>
  <c r="AN504" i="6"/>
  <c r="BI503" i="6"/>
  <c r="BH503" i="6"/>
  <c r="BG503" i="6"/>
  <c r="BF503" i="6"/>
  <c r="BE503" i="6"/>
  <c r="BD503" i="6"/>
  <c r="BC503" i="6"/>
  <c r="BB503" i="6"/>
  <c r="BA503" i="6"/>
  <c r="AZ503" i="6"/>
  <c r="AY503" i="6"/>
  <c r="AX503" i="6"/>
  <c r="AW503" i="6"/>
  <c r="AV503" i="6"/>
  <c r="AU503" i="6"/>
  <c r="AT503" i="6"/>
  <c r="AS503" i="6"/>
  <c r="AR503" i="6"/>
  <c r="AQ503" i="6"/>
  <c r="AP503" i="6"/>
  <c r="AO503" i="6"/>
  <c r="AN503" i="6"/>
  <c r="H501" i="8" s="1"/>
  <c r="BI502" i="6"/>
  <c r="BH502" i="6"/>
  <c r="BG502" i="6"/>
  <c r="BF502" i="6"/>
  <c r="BE502" i="6"/>
  <c r="BD502" i="6"/>
  <c r="BC502" i="6"/>
  <c r="BB502" i="6"/>
  <c r="BA502" i="6"/>
  <c r="AZ502" i="6"/>
  <c r="AY502" i="6"/>
  <c r="AX502" i="6"/>
  <c r="AW502" i="6"/>
  <c r="AV502" i="6"/>
  <c r="AU502" i="6"/>
  <c r="AT502" i="6"/>
  <c r="AS502" i="6"/>
  <c r="AR502" i="6"/>
  <c r="AQ502" i="6"/>
  <c r="AP502" i="6"/>
  <c r="AO502" i="6"/>
  <c r="AN502" i="6"/>
  <c r="BI501" i="6"/>
  <c r="BH501" i="6"/>
  <c r="BG501" i="6"/>
  <c r="BF501" i="6"/>
  <c r="BE501" i="6"/>
  <c r="BD501" i="6"/>
  <c r="BC501" i="6"/>
  <c r="BB501" i="6"/>
  <c r="BA501" i="6"/>
  <c r="AZ501" i="6"/>
  <c r="AY501" i="6"/>
  <c r="AX501" i="6"/>
  <c r="AW501" i="6"/>
  <c r="AV501" i="6"/>
  <c r="AU501" i="6"/>
  <c r="AT501" i="6"/>
  <c r="AS501" i="6"/>
  <c r="AR501" i="6"/>
  <c r="AQ501" i="6"/>
  <c r="AP501" i="6"/>
  <c r="AO501" i="6"/>
  <c r="AN501" i="6"/>
  <c r="H499" i="8" s="1"/>
  <c r="BI500" i="6"/>
  <c r="BH500" i="6"/>
  <c r="BG500" i="6"/>
  <c r="BF500" i="6"/>
  <c r="BE500" i="6"/>
  <c r="BD500" i="6"/>
  <c r="BC500" i="6"/>
  <c r="BB500" i="6"/>
  <c r="BA500" i="6"/>
  <c r="AZ500" i="6"/>
  <c r="AY500" i="6"/>
  <c r="AX500" i="6"/>
  <c r="AW500" i="6"/>
  <c r="AV500" i="6"/>
  <c r="AU500" i="6"/>
  <c r="AT500" i="6"/>
  <c r="AS500" i="6"/>
  <c r="AR500" i="6"/>
  <c r="AQ500" i="6"/>
  <c r="AP500" i="6"/>
  <c r="AO500" i="6"/>
  <c r="AN500" i="6"/>
  <c r="BI499" i="6"/>
  <c r="BH499" i="6"/>
  <c r="BG499" i="6"/>
  <c r="BF499" i="6"/>
  <c r="BE499" i="6"/>
  <c r="BD499" i="6"/>
  <c r="BC499" i="6"/>
  <c r="BB499" i="6"/>
  <c r="BA499" i="6"/>
  <c r="AZ499" i="6"/>
  <c r="AY499" i="6"/>
  <c r="AX499" i="6"/>
  <c r="AW499" i="6"/>
  <c r="AV499" i="6"/>
  <c r="AU499" i="6"/>
  <c r="AT499" i="6"/>
  <c r="AS499" i="6"/>
  <c r="AR499" i="6"/>
  <c r="AQ499" i="6"/>
  <c r="AP499" i="6"/>
  <c r="AO499" i="6"/>
  <c r="AN499" i="6"/>
  <c r="H497" i="8" s="1"/>
  <c r="BI498" i="6"/>
  <c r="BH498" i="6"/>
  <c r="BG498" i="6"/>
  <c r="BF498" i="6"/>
  <c r="BE498" i="6"/>
  <c r="BD498" i="6"/>
  <c r="BC498" i="6"/>
  <c r="BB498" i="6"/>
  <c r="BA498" i="6"/>
  <c r="AZ498" i="6"/>
  <c r="AY498" i="6"/>
  <c r="AX498" i="6"/>
  <c r="AW498" i="6"/>
  <c r="AV498" i="6"/>
  <c r="AU498" i="6"/>
  <c r="AT498" i="6"/>
  <c r="AS498" i="6"/>
  <c r="AR498" i="6"/>
  <c r="AQ498" i="6"/>
  <c r="AP498" i="6"/>
  <c r="AO498" i="6"/>
  <c r="AN498" i="6"/>
  <c r="BI497" i="6"/>
  <c r="BH497" i="6"/>
  <c r="BG497" i="6"/>
  <c r="BF497" i="6"/>
  <c r="BE497" i="6"/>
  <c r="BD497" i="6"/>
  <c r="BC497" i="6"/>
  <c r="BB497" i="6"/>
  <c r="BA497" i="6"/>
  <c r="AZ497" i="6"/>
  <c r="AY497" i="6"/>
  <c r="AX497" i="6"/>
  <c r="AW497" i="6"/>
  <c r="AV497" i="6"/>
  <c r="AU497" i="6"/>
  <c r="AT497" i="6"/>
  <c r="AS497" i="6"/>
  <c r="AR497" i="6"/>
  <c r="AQ497" i="6"/>
  <c r="AP497" i="6"/>
  <c r="AO497" i="6"/>
  <c r="AN497" i="6"/>
  <c r="H495" i="8" s="1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BI495" i="6"/>
  <c r="BH495" i="6"/>
  <c r="BG495" i="6"/>
  <c r="BF495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H493" i="8" s="1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BI493" i="6"/>
  <c r="BH493" i="6"/>
  <c r="BG493" i="6"/>
  <c r="BF493" i="6"/>
  <c r="BE493" i="6"/>
  <c r="BD493" i="6"/>
  <c r="BC493" i="6"/>
  <c r="BB493" i="6"/>
  <c r="BA493" i="6"/>
  <c r="AZ493" i="6"/>
  <c r="AY493" i="6"/>
  <c r="AX493" i="6"/>
  <c r="AW493" i="6"/>
  <c r="AV493" i="6"/>
  <c r="AU493" i="6"/>
  <c r="AT493" i="6"/>
  <c r="AS493" i="6"/>
  <c r="AR493" i="6"/>
  <c r="AQ493" i="6"/>
  <c r="AP493" i="6"/>
  <c r="AO493" i="6"/>
  <c r="AN493" i="6"/>
  <c r="H491" i="8" s="1"/>
  <c r="BI492" i="6"/>
  <c r="BH492" i="6"/>
  <c r="BG492" i="6"/>
  <c r="BF492" i="6"/>
  <c r="BE492" i="6"/>
  <c r="BD492" i="6"/>
  <c r="BC492" i="6"/>
  <c r="BB492" i="6"/>
  <c r="BA492" i="6"/>
  <c r="AZ492" i="6"/>
  <c r="AY492" i="6"/>
  <c r="AX492" i="6"/>
  <c r="AW492" i="6"/>
  <c r="AV492" i="6"/>
  <c r="AU492" i="6"/>
  <c r="AT492" i="6"/>
  <c r="AS492" i="6"/>
  <c r="AR492" i="6"/>
  <c r="AQ492" i="6"/>
  <c r="AP492" i="6"/>
  <c r="AO492" i="6"/>
  <c r="AN492" i="6"/>
  <c r="BI491" i="6"/>
  <c r="BH491" i="6"/>
  <c r="BG491" i="6"/>
  <c r="BF491" i="6"/>
  <c r="BE491" i="6"/>
  <c r="BD491" i="6"/>
  <c r="BC491" i="6"/>
  <c r="BB491" i="6"/>
  <c r="BA491" i="6"/>
  <c r="AZ491" i="6"/>
  <c r="AY491" i="6"/>
  <c r="AX491" i="6"/>
  <c r="AW491" i="6"/>
  <c r="AV491" i="6"/>
  <c r="AU491" i="6"/>
  <c r="AT491" i="6"/>
  <c r="AS491" i="6"/>
  <c r="AR491" i="6"/>
  <c r="AQ491" i="6"/>
  <c r="AP491" i="6"/>
  <c r="AO491" i="6"/>
  <c r="AN491" i="6"/>
  <c r="H489" i="8" s="1"/>
  <c r="BI490" i="6"/>
  <c r="BH490" i="6"/>
  <c r="BG490" i="6"/>
  <c r="BF490" i="6"/>
  <c r="BE490" i="6"/>
  <c r="BD490" i="6"/>
  <c r="BC490" i="6"/>
  <c r="BB490" i="6"/>
  <c r="BA490" i="6"/>
  <c r="AZ490" i="6"/>
  <c r="AY490" i="6"/>
  <c r="AX490" i="6"/>
  <c r="AW490" i="6"/>
  <c r="AV490" i="6"/>
  <c r="AU490" i="6"/>
  <c r="AT490" i="6"/>
  <c r="AS490" i="6"/>
  <c r="AR490" i="6"/>
  <c r="AQ490" i="6"/>
  <c r="AP490" i="6"/>
  <c r="AO490" i="6"/>
  <c r="AN490" i="6"/>
  <c r="BI489" i="6"/>
  <c r="BH489" i="6"/>
  <c r="BG489" i="6"/>
  <c r="BF489" i="6"/>
  <c r="BE489" i="6"/>
  <c r="BD489" i="6"/>
  <c r="BC489" i="6"/>
  <c r="BB489" i="6"/>
  <c r="BA489" i="6"/>
  <c r="AZ489" i="6"/>
  <c r="AY489" i="6"/>
  <c r="AX489" i="6"/>
  <c r="AW489" i="6"/>
  <c r="AV489" i="6"/>
  <c r="AU489" i="6"/>
  <c r="AT489" i="6"/>
  <c r="AS489" i="6"/>
  <c r="AR489" i="6"/>
  <c r="AQ489" i="6"/>
  <c r="AP489" i="6"/>
  <c r="AO489" i="6"/>
  <c r="AN489" i="6"/>
  <c r="H487" i="8" s="1"/>
  <c r="BI488" i="6"/>
  <c r="BH488" i="6"/>
  <c r="BG488" i="6"/>
  <c r="BF488" i="6"/>
  <c r="BE488" i="6"/>
  <c r="BD488" i="6"/>
  <c r="BC488" i="6"/>
  <c r="BB488" i="6"/>
  <c r="BA488" i="6"/>
  <c r="AZ488" i="6"/>
  <c r="AY488" i="6"/>
  <c r="AX488" i="6"/>
  <c r="AW488" i="6"/>
  <c r="AV488" i="6"/>
  <c r="AU488" i="6"/>
  <c r="AT488" i="6"/>
  <c r="AS488" i="6"/>
  <c r="AR488" i="6"/>
  <c r="AQ488" i="6"/>
  <c r="AP488" i="6"/>
  <c r="AO488" i="6"/>
  <c r="AN488" i="6"/>
  <c r="BI487" i="6"/>
  <c r="BH487" i="6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H485" i="8" s="1"/>
  <c r="BI486" i="6"/>
  <c r="BH486" i="6"/>
  <c r="BG486" i="6"/>
  <c r="BF486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BI484" i="6"/>
  <c r="BH484" i="6"/>
  <c r="BG484" i="6"/>
  <c r="BF484" i="6"/>
  <c r="BE484" i="6"/>
  <c r="BD484" i="6"/>
  <c r="BC484" i="6"/>
  <c r="BB484" i="6"/>
  <c r="BA484" i="6"/>
  <c r="AZ484" i="6"/>
  <c r="AY484" i="6"/>
  <c r="AX484" i="6"/>
  <c r="AW484" i="6"/>
  <c r="AV484" i="6"/>
  <c r="AU484" i="6"/>
  <c r="AT484" i="6"/>
  <c r="AS484" i="6"/>
  <c r="AR484" i="6"/>
  <c r="AQ484" i="6"/>
  <c r="AP484" i="6"/>
  <c r="AO484" i="6"/>
  <c r="AN484" i="6"/>
  <c r="BI483" i="6"/>
  <c r="BH483" i="6"/>
  <c r="BG483" i="6"/>
  <c r="BF483" i="6"/>
  <c r="BE483" i="6"/>
  <c r="BD483" i="6"/>
  <c r="BC483" i="6"/>
  <c r="BB483" i="6"/>
  <c r="BA483" i="6"/>
  <c r="AZ483" i="6"/>
  <c r="AY483" i="6"/>
  <c r="AX483" i="6"/>
  <c r="AW483" i="6"/>
  <c r="AV483" i="6"/>
  <c r="AU483" i="6"/>
  <c r="AT483" i="6"/>
  <c r="AS483" i="6"/>
  <c r="AR483" i="6"/>
  <c r="AQ483" i="6"/>
  <c r="AP483" i="6"/>
  <c r="AO483" i="6"/>
  <c r="AN483" i="6"/>
  <c r="BI482" i="6"/>
  <c r="BH482" i="6"/>
  <c r="BG482" i="6"/>
  <c r="BF482" i="6"/>
  <c r="BE482" i="6"/>
  <c r="BD482" i="6"/>
  <c r="BC482" i="6"/>
  <c r="BB482" i="6"/>
  <c r="BA482" i="6"/>
  <c r="AZ482" i="6"/>
  <c r="AY482" i="6"/>
  <c r="AX482" i="6"/>
  <c r="AW482" i="6"/>
  <c r="AV482" i="6"/>
  <c r="AU482" i="6"/>
  <c r="AT482" i="6"/>
  <c r="AS482" i="6"/>
  <c r="AR482" i="6"/>
  <c r="AQ482" i="6"/>
  <c r="AP482" i="6"/>
  <c r="AO482" i="6"/>
  <c r="AN482" i="6"/>
  <c r="BI481" i="6"/>
  <c r="BH481" i="6"/>
  <c r="BG481" i="6"/>
  <c r="BF481" i="6"/>
  <c r="BE481" i="6"/>
  <c r="BD481" i="6"/>
  <c r="BC481" i="6"/>
  <c r="BB481" i="6"/>
  <c r="BA481" i="6"/>
  <c r="AZ481" i="6"/>
  <c r="AY481" i="6"/>
  <c r="AX481" i="6"/>
  <c r="AW481" i="6"/>
  <c r="AV481" i="6"/>
  <c r="AU481" i="6"/>
  <c r="AT481" i="6"/>
  <c r="AS481" i="6"/>
  <c r="AR481" i="6"/>
  <c r="AQ481" i="6"/>
  <c r="AP481" i="6"/>
  <c r="AO481" i="6"/>
  <c r="AN481" i="6"/>
  <c r="BI480" i="6"/>
  <c r="BH480" i="6"/>
  <c r="BG480" i="6"/>
  <c r="BF480" i="6"/>
  <c r="BE480" i="6"/>
  <c r="BD480" i="6"/>
  <c r="BC480" i="6"/>
  <c r="BB480" i="6"/>
  <c r="BA480" i="6"/>
  <c r="AZ480" i="6"/>
  <c r="AY480" i="6"/>
  <c r="AX480" i="6"/>
  <c r="AW480" i="6"/>
  <c r="AV480" i="6"/>
  <c r="AU480" i="6"/>
  <c r="AT480" i="6"/>
  <c r="AS480" i="6"/>
  <c r="AR480" i="6"/>
  <c r="AQ480" i="6"/>
  <c r="AP480" i="6"/>
  <c r="AO480" i="6"/>
  <c r="AN480" i="6"/>
  <c r="E480" i="6"/>
  <c r="D480" i="6"/>
  <c r="C480" i="6"/>
  <c r="N530" i="8" s="1"/>
  <c r="BI479" i="6"/>
  <c r="BH479" i="6"/>
  <c r="BG479" i="6"/>
  <c r="BF479" i="6"/>
  <c r="BE479" i="6"/>
  <c r="BD479" i="6"/>
  <c r="BC479" i="6"/>
  <c r="BB479" i="6"/>
  <c r="BA479" i="6"/>
  <c r="AZ479" i="6"/>
  <c r="AY479" i="6"/>
  <c r="AX479" i="6"/>
  <c r="AW479" i="6"/>
  <c r="AV479" i="6"/>
  <c r="AU479" i="6"/>
  <c r="AT479" i="6"/>
  <c r="AS479" i="6"/>
  <c r="AR479" i="6"/>
  <c r="AQ479" i="6"/>
  <c r="AP479" i="6"/>
  <c r="AO479" i="6"/>
  <c r="J479" i="7" s="1"/>
  <c r="AN479" i="6"/>
  <c r="E479" i="6"/>
  <c r="D479" i="6"/>
  <c r="C479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E478" i="6"/>
  <c r="D478" i="6"/>
  <c r="C478" i="6"/>
  <c r="BI477" i="6"/>
  <c r="BH477" i="6"/>
  <c r="BG477" i="6"/>
  <c r="BF477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J477" i="7" s="1"/>
  <c r="AN477" i="6"/>
  <c r="E477" i="6"/>
  <c r="D477" i="6"/>
  <c r="C477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E476" i="6"/>
  <c r="D476" i="6"/>
  <c r="C476" i="6"/>
  <c r="BI475" i="6"/>
  <c r="BH475" i="6"/>
  <c r="BG475" i="6"/>
  <c r="BF475" i="6"/>
  <c r="BE475" i="6"/>
  <c r="BD475" i="6"/>
  <c r="BC475" i="6"/>
  <c r="BB475" i="6"/>
  <c r="BA475" i="6"/>
  <c r="AZ475" i="6"/>
  <c r="AY475" i="6"/>
  <c r="AX475" i="6"/>
  <c r="AW475" i="6"/>
  <c r="AV475" i="6"/>
  <c r="AU475" i="6"/>
  <c r="AT475" i="6"/>
  <c r="AS475" i="6"/>
  <c r="AR475" i="6"/>
  <c r="AQ475" i="6"/>
  <c r="AP475" i="6"/>
  <c r="AO475" i="6"/>
  <c r="J475" i="7" s="1"/>
  <c r="AN475" i="6"/>
  <c r="E475" i="6"/>
  <c r="D475" i="6"/>
  <c r="C475" i="6"/>
  <c r="BI474" i="6"/>
  <c r="BH474" i="6"/>
  <c r="BG474" i="6"/>
  <c r="BF474" i="6"/>
  <c r="BE474" i="6"/>
  <c r="BD474" i="6"/>
  <c r="BC474" i="6"/>
  <c r="BB474" i="6"/>
  <c r="BA474" i="6"/>
  <c r="AZ474" i="6"/>
  <c r="AY474" i="6"/>
  <c r="AX474" i="6"/>
  <c r="AW474" i="6"/>
  <c r="AV474" i="6"/>
  <c r="AU474" i="6"/>
  <c r="AT474" i="6"/>
  <c r="AS474" i="6"/>
  <c r="AR474" i="6"/>
  <c r="AQ474" i="6"/>
  <c r="AP474" i="6"/>
  <c r="AO474" i="6"/>
  <c r="AN474" i="6"/>
  <c r="E474" i="6"/>
  <c r="D474" i="6"/>
  <c r="C474" i="6"/>
  <c r="BI473" i="6"/>
  <c r="BH473" i="6"/>
  <c r="BG473" i="6"/>
  <c r="BF473" i="6"/>
  <c r="BE473" i="6"/>
  <c r="BD473" i="6"/>
  <c r="BC473" i="6"/>
  <c r="BB473" i="6"/>
  <c r="BA473" i="6"/>
  <c r="AZ473" i="6"/>
  <c r="AY473" i="6"/>
  <c r="AX473" i="6"/>
  <c r="AW473" i="6"/>
  <c r="AV473" i="6"/>
  <c r="AU473" i="6"/>
  <c r="AT473" i="6"/>
  <c r="AS473" i="6"/>
  <c r="AR473" i="6"/>
  <c r="AQ473" i="6"/>
  <c r="AP473" i="6"/>
  <c r="AO473" i="6"/>
  <c r="J473" i="7" s="1"/>
  <c r="AN473" i="6"/>
  <c r="E473" i="6"/>
  <c r="D473" i="6"/>
  <c r="C473" i="6"/>
  <c r="BI472" i="6"/>
  <c r="BH472" i="6"/>
  <c r="BG472" i="6"/>
  <c r="BF472" i="6"/>
  <c r="BE472" i="6"/>
  <c r="BD472" i="6"/>
  <c r="BC472" i="6"/>
  <c r="BB472" i="6"/>
  <c r="BA472" i="6"/>
  <c r="AZ472" i="6"/>
  <c r="AY472" i="6"/>
  <c r="AX472" i="6"/>
  <c r="AW472" i="6"/>
  <c r="AV472" i="6"/>
  <c r="AU472" i="6"/>
  <c r="AT472" i="6"/>
  <c r="AS472" i="6"/>
  <c r="AR472" i="6"/>
  <c r="AQ472" i="6"/>
  <c r="AP472" i="6"/>
  <c r="AO472" i="6"/>
  <c r="AN472" i="6"/>
  <c r="E472" i="6"/>
  <c r="D472" i="6"/>
  <c r="C472" i="6"/>
  <c r="BI471" i="6"/>
  <c r="BH471" i="6"/>
  <c r="BG471" i="6"/>
  <c r="BF471" i="6"/>
  <c r="BE471" i="6"/>
  <c r="BD471" i="6"/>
  <c r="BC471" i="6"/>
  <c r="BB471" i="6"/>
  <c r="BA471" i="6"/>
  <c r="AZ471" i="6"/>
  <c r="AY471" i="6"/>
  <c r="AX471" i="6"/>
  <c r="AW471" i="6"/>
  <c r="AV471" i="6"/>
  <c r="AU471" i="6"/>
  <c r="AT471" i="6"/>
  <c r="AS471" i="6"/>
  <c r="AR471" i="6"/>
  <c r="AQ471" i="6"/>
  <c r="AP471" i="6"/>
  <c r="AO471" i="6"/>
  <c r="J471" i="7" s="1"/>
  <c r="AN471" i="6"/>
  <c r="E471" i="6"/>
  <c r="D471" i="6"/>
  <c r="C471" i="6"/>
  <c r="BI470" i="6"/>
  <c r="BH470" i="6"/>
  <c r="BG470" i="6"/>
  <c r="BF470" i="6"/>
  <c r="BE470" i="6"/>
  <c r="BD470" i="6"/>
  <c r="BC470" i="6"/>
  <c r="BB470" i="6"/>
  <c r="BA470" i="6"/>
  <c r="AZ470" i="6"/>
  <c r="AY470" i="6"/>
  <c r="AX470" i="6"/>
  <c r="AW470" i="6"/>
  <c r="AV470" i="6"/>
  <c r="AU470" i="6"/>
  <c r="AT470" i="6"/>
  <c r="AS470" i="6"/>
  <c r="AR470" i="6"/>
  <c r="AQ470" i="6"/>
  <c r="AP470" i="6"/>
  <c r="AO470" i="6"/>
  <c r="AN470" i="6"/>
  <c r="E470" i="6"/>
  <c r="D470" i="6"/>
  <c r="C470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J469" i="7" s="1"/>
  <c r="AN469" i="6"/>
  <c r="E469" i="6"/>
  <c r="D469" i="6"/>
  <c r="C469" i="6"/>
  <c r="BI468" i="6"/>
  <c r="BH468" i="6"/>
  <c r="BG468" i="6"/>
  <c r="BF468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E468" i="6"/>
  <c r="D468" i="6"/>
  <c r="C468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J467" i="7" s="1"/>
  <c r="AN467" i="6"/>
  <c r="E467" i="6"/>
  <c r="D467" i="6"/>
  <c r="C467" i="6"/>
  <c r="BI466" i="6"/>
  <c r="BH466" i="6"/>
  <c r="BG466" i="6"/>
  <c r="BF466" i="6"/>
  <c r="BE466" i="6"/>
  <c r="BD466" i="6"/>
  <c r="BC466" i="6"/>
  <c r="BB466" i="6"/>
  <c r="BA466" i="6"/>
  <c r="AZ466" i="6"/>
  <c r="AY466" i="6"/>
  <c r="AX466" i="6"/>
  <c r="AW466" i="6"/>
  <c r="AV466" i="6"/>
  <c r="AU466" i="6"/>
  <c r="AT466" i="6"/>
  <c r="AS466" i="6"/>
  <c r="AR466" i="6"/>
  <c r="AQ466" i="6"/>
  <c r="AP466" i="6"/>
  <c r="AO466" i="6"/>
  <c r="AN466" i="6"/>
  <c r="E466" i="6"/>
  <c r="D466" i="6"/>
  <c r="C466" i="6"/>
  <c r="BI465" i="6"/>
  <c r="BH465" i="6"/>
  <c r="BG465" i="6"/>
  <c r="BF465" i="6"/>
  <c r="BE465" i="6"/>
  <c r="BD465" i="6"/>
  <c r="BC465" i="6"/>
  <c r="BB465" i="6"/>
  <c r="BA465" i="6"/>
  <c r="AZ465" i="6"/>
  <c r="AY465" i="6"/>
  <c r="AX465" i="6"/>
  <c r="AW465" i="6"/>
  <c r="AV465" i="6"/>
  <c r="AU465" i="6"/>
  <c r="AT465" i="6"/>
  <c r="AS465" i="6"/>
  <c r="AR465" i="6"/>
  <c r="AQ465" i="6"/>
  <c r="AP465" i="6"/>
  <c r="AO465" i="6"/>
  <c r="J465" i="7" s="1"/>
  <c r="AN465" i="6"/>
  <c r="E465" i="6"/>
  <c r="D465" i="6"/>
  <c r="C465" i="6"/>
  <c r="BI464" i="6"/>
  <c r="BH464" i="6"/>
  <c r="BG464" i="6"/>
  <c r="BF464" i="6"/>
  <c r="BE464" i="6"/>
  <c r="BD464" i="6"/>
  <c r="BC464" i="6"/>
  <c r="BB464" i="6"/>
  <c r="BA464" i="6"/>
  <c r="AZ464" i="6"/>
  <c r="AY464" i="6"/>
  <c r="AX464" i="6"/>
  <c r="AW464" i="6"/>
  <c r="AV464" i="6"/>
  <c r="AU464" i="6"/>
  <c r="AT464" i="6"/>
  <c r="AS464" i="6"/>
  <c r="AR464" i="6"/>
  <c r="AQ464" i="6"/>
  <c r="AP464" i="6"/>
  <c r="AO464" i="6"/>
  <c r="AN464" i="6"/>
  <c r="E464" i="6"/>
  <c r="D464" i="6"/>
  <c r="C464" i="6"/>
  <c r="BI463" i="6"/>
  <c r="BH463" i="6"/>
  <c r="BG463" i="6"/>
  <c r="BF463" i="6"/>
  <c r="BE463" i="6"/>
  <c r="BD463" i="6"/>
  <c r="BC463" i="6"/>
  <c r="BB463" i="6"/>
  <c r="BA463" i="6"/>
  <c r="AZ463" i="6"/>
  <c r="AY463" i="6"/>
  <c r="AX463" i="6"/>
  <c r="AW463" i="6"/>
  <c r="AV463" i="6"/>
  <c r="AU463" i="6"/>
  <c r="AT463" i="6"/>
  <c r="AS463" i="6"/>
  <c r="AR463" i="6"/>
  <c r="AQ463" i="6"/>
  <c r="AP463" i="6"/>
  <c r="AO463" i="6"/>
  <c r="J463" i="7" s="1"/>
  <c r="AN463" i="6"/>
  <c r="E463" i="6"/>
  <c r="D463" i="6"/>
  <c r="C463" i="6"/>
  <c r="BI462" i="6"/>
  <c r="BH462" i="6"/>
  <c r="BG462" i="6"/>
  <c r="BF462" i="6"/>
  <c r="BE462" i="6"/>
  <c r="BD462" i="6"/>
  <c r="BC462" i="6"/>
  <c r="BB462" i="6"/>
  <c r="BA462" i="6"/>
  <c r="AZ462" i="6"/>
  <c r="AY462" i="6"/>
  <c r="AX462" i="6"/>
  <c r="AW462" i="6"/>
  <c r="AV462" i="6"/>
  <c r="AU462" i="6"/>
  <c r="AT462" i="6"/>
  <c r="AS462" i="6"/>
  <c r="AR462" i="6"/>
  <c r="AQ462" i="6"/>
  <c r="AP462" i="6"/>
  <c r="AO462" i="6"/>
  <c r="AN462" i="6"/>
  <c r="E462" i="6"/>
  <c r="D462" i="6"/>
  <c r="C462" i="6"/>
  <c r="BI461" i="6"/>
  <c r="BH461" i="6"/>
  <c r="BG461" i="6"/>
  <c r="BF461" i="6"/>
  <c r="BE461" i="6"/>
  <c r="BD461" i="6"/>
  <c r="BC461" i="6"/>
  <c r="BB461" i="6"/>
  <c r="BA461" i="6"/>
  <c r="AZ461" i="6"/>
  <c r="AY461" i="6"/>
  <c r="AX461" i="6"/>
  <c r="AW461" i="6"/>
  <c r="AV461" i="6"/>
  <c r="AU461" i="6"/>
  <c r="AT461" i="6"/>
  <c r="AS461" i="6"/>
  <c r="AR461" i="6"/>
  <c r="AQ461" i="6"/>
  <c r="AP461" i="6"/>
  <c r="AO461" i="6"/>
  <c r="J461" i="7" s="1"/>
  <c r="AN461" i="6"/>
  <c r="E461" i="6"/>
  <c r="D461" i="6"/>
  <c r="C461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E460" i="6"/>
  <c r="D460" i="6"/>
  <c r="C460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J459" i="7" s="1"/>
  <c r="AN459" i="6"/>
  <c r="E459" i="6"/>
  <c r="D459" i="6"/>
  <c r="C459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E458" i="6"/>
  <c r="D458" i="6"/>
  <c r="C458" i="6"/>
  <c r="BI457" i="6"/>
  <c r="BH457" i="6"/>
  <c r="BG457" i="6"/>
  <c r="BF457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J457" i="7" s="1"/>
  <c r="AN457" i="6"/>
  <c r="E457" i="6"/>
  <c r="D457" i="6"/>
  <c r="C457" i="6"/>
  <c r="BI456" i="6"/>
  <c r="BH456" i="6"/>
  <c r="BG456" i="6"/>
  <c r="BF456" i="6"/>
  <c r="BE456" i="6"/>
  <c r="BD456" i="6"/>
  <c r="BC456" i="6"/>
  <c r="BB456" i="6"/>
  <c r="BA456" i="6"/>
  <c r="AZ456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E456" i="6"/>
  <c r="D456" i="6"/>
  <c r="C456" i="6"/>
  <c r="BI455" i="6"/>
  <c r="BH455" i="6"/>
  <c r="BG455" i="6"/>
  <c r="BF455" i="6"/>
  <c r="BE455" i="6"/>
  <c r="BD455" i="6"/>
  <c r="BC455" i="6"/>
  <c r="BB455" i="6"/>
  <c r="BA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J455" i="7" s="1"/>
  <c r="AN455" i="6"/>
  <c r="E455" i="6"/>
  <c r="D455" i="6"/>
  <c r="C455" i="6"/>
  <c r="BI454" i="6"/>
  <c r="BH454" i="6"/>
  <c r="BG454" i="6"/>
  <c r="BF454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E454" i="6"/>
  <c r="D454" i="6"/>
  <c r="C454" i="6"/>
  <c r="BI453" i="6"/>
  <c r="BH453" i="6"/>
  <c r="BG453" i="6"/>
  <c r="BF453" i="6"/>
  <c r="BE453" i="6"/>
  <c r="BD453" i="6"/>
  <c r="BC453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J453" i="7" s="1"/>
  <c r="AN453" i="6"/>
  <c r="E453" i="6"/>
  <c r="D453" i="6"/>
  <c r="C453" i="6"/>
  <c r="BI452" i="6"/>
  <c r="BH452" i="6"/>
  <c r="BG452" i="6"/>
  <c r="BF452" i="6"/>
  <c r="BE452" i="6"/>
  <c r="BD452" i="6"/>
  <c r="BC452" i="6"/>
  <c r="BB452" i="6"/>
  <c r="BA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E452" i="6"/>
  <c r="D452" i="6"/>
  <c r="C452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J451" i="7" s="1"/>
  <c r="AN451" i="6"/>
  <c r="E451" i="6"/>
  <c r="D451" i="6"/>
  <c r="C451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E450" i="6"/>
  <c r="D450" i="6"/>
  <c r="C450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J449" i="7" s="1"/>
  <c r="AN449" i="6"/>
  <c r="E449" i="6"/>
  <c r="D449" i="6"/>
  <c r="C449" i="6"/>
  <c r="BI448" i="6"/>
  <c r="BH448" i="6"/>
  <c r="BG448" i="6"/>
  <c r="BF448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E448" i="6"/>
  <c r="D448" i="6"/>
  <c r="C448" i="6"/>
  <c r="BI447" i="6"/>
  <c r="BH447" i="6"/>
  <c r="BG447" i="6"/>
  <c r="BF447" i="6"/>
  <c r="BE447" i="6"/>
  <c r="BD447" i="6"/>
  <c r="BC447" i="6"/>
  <c r="BB447" i="6"/>
  <c r="BA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J447" i="7" s="1"/>
  <c r="AN447" i="6"/>
  <c r="E447" i="6"/>
  <c r="D447" i="6"/>
  <c r="C447" i="6"/>
  <c r="BI446" i="6"/>
  <c r="BH446" i="6"/>
  <c r="BG446" i="6"/>
  <c r="BF446" i="6"/>
  <c r="BE446" i="6"/>
  <c r="BD446" i="6"/>
  <c r="BC446" i="6"/>
  <c r="BB446" i="6"/>
  <c r="BA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E446" i="6"/>
  <c r="D446" i="6"/>
  <c r="C446" i="6"/>
  <c r="BI445" i="6"/>
  <c r="BH445" i="6"/>
  <c r="BG445" i="6"/>
  <c r="BF445" i="6"/>
  <c r="BE445" i="6"/>
  <c r="BD445" i="6"/>
  <c r="BC445" i="6"/>
  <c r="BB445" i="6"/>
  <c r="BA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J445" i="7" s="1"/>
  <c r="AN445" i="6"/>
  <c r="E445" i="6"/>
  <c r="D445" i="6"/>
  <c r="C445" i="6"/>
  <c r="BI444" i="6"/>
  <c r="BH444" i="6"/>
  <c r="BG444" i="6"/>
  <c r="BF444" i="6"/>
  <c r="BE444" i="6"/>
  <c r="BD444" i="6"/>
  <c r="BC444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E444" i="6"/>
  <c r="D444" i="6"/>
  <c r="C444" i="6"/>
  <c r="BI443" i="6"/>
  <c r="BH443" i="6"/>
  <c r="BG443" i="6"/>
  <c r="BF443" i="6"/>
  <c r="BE443" i="6"/>
  <c r="BD443" i="6"/>
  <c r="BC443" i="6"/>
  <c r="BB443" i="6"/>
  <c r="BA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J443" i="7" s="1"/>
  <c r="AN443" i="6"/>
  <c r="E443" i="6"/>
  <c r="D443" i="6"/>
  <c r="C443" i="6"/>
  <c r="BI442" i="6"/>
  <c r="BH442" i="6"/>
  <c r="BG442" i="6"/>
  <c r="BF442" i="6"/>
  <c r="BE442" i="6"/>
  <c r="BD442" i="6"/>
  <c r="BC442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E442" i="6"/>
  <c r="D442" i="6"/>
  <c r="C442" i="6"/>
  <c r="BI441" i="6"/>
  <c r="BH441" i="6"/>
  <c r="BG441" i="6"/>
  <c r="BF441" i="6"/>
  <c r="BE441" i="6"/>
  <c r="BD441" i="6"/>
  <c r="BC441" i="6"/>
  <c r="BB441" i="6"/>
  <c r="BA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J441" i="7" s="1"/>
  <c r="AN441" i="6"/>
  <c r="E441" i="6"/>
  <c r="D441" i="6"/>
  <c r="C441" i="6"/>
  <c r="BI440" i="6"/>
  <c r="BH440" i="6"/>
  <c r="BG440" i="6"/>
  <c r="BF440" i="6"/>
  <c r="BE440" i="6"/>
  <c r="BD440" i="6"/>
  <c r="BC440" i="6"/>
  <c r="BB440" i="6"/>
  <c r="BA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E440" i="6"/>
  <c r="D440" i="6"/>
  <c r="C440" i="6"/>
  <c r="BI439" i="6"/>
  <c r="BH439" i="6"/>
  <c r="BG439" i="6"/>
  <c r="BF439" i="6"/>
  <c r="BE439" i="6"/>
  <c r="BD439" i="6"/>
  <c r="BC439" i="6"/>
  <c r="BB439" i="6"/>
  <c r="BA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J439" i="7" s="1"/>
  <c r="AN439" i="6"/>
  <c r="E439" i="6"/>
  <c r="D439" i="6"/>
  <c r="C439" i="6"/>
  <c r="BI438" i="6"/>
  <c r="BH438" i="6"/>
  <c r="BG438" i="6"/>
  <c r="BF438" i="6"/>
  <c r="BE438" i="6"/>
  <c r="BD438" i="6"/>
  <c r="BC438" i="6"/>
  <c r="BB438" i="6"/>
  <c r="BA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E438" i="6"/>
  <c r="D438" i="6"/>
  <c r="C438" i="6"/>
  <c r="BI437" i="6"/>
  <c r="BH437" i="6"/>
  <c r="BG437" i="6"/>
  <c r="BF437" i="6"/>
  <c r="BE437" i="6"/>
  <c r="BD437" i="6"/>
  <c r="BC437" i="6"/>
  <c r="BB437" i="6"/>
  <c r="BA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J437" i="7" s="1"/>
  <c r="AN437" i="6"/>
  <c r="E437" i="6"/>
  <c r="D437" i="6"/>
  <c r="C437" i="6"/>
  <c r="BI436" i="6"/>
  <c r="BH436" i="6"/>
  <c r="BG436" i="6"/>
  <c r="BF436" i="6"/>
  <c r="BE436" i="6"/>
  <c r="BD436" i="6"/>
  <c r="BC436" i="6"/>
  <c r="BB436" i="6"/>
  <c r="BA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E436" i="6"/>
  <c r="D436" i="6"/>
  <c r="C436" i="6"/>
  <c r="BI435" i="6"/>
  <c r="BH435" i="6"/>
  <c r="BG435" i="6"/>
  <c r="BF435" i="6"/>
  <c r="BE435" i="6"/>
  <c r="BD435" i="6"/>
  <c r="BC435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J435" i="7" s="1"/>
  <c r="AN435" i="6"/>
  <c r="E435" i="6"/>
  <c r="D435" i="6"/>
  <c r="C435" i="6"/>
  <c r="BI434" i="6"/>
  <c r="BH434" i="6"/>
  <c r="BG434" i="6"/>
  <c r="BF434" i="6"/>
  <c r="BE434" i="6"/>
  <c r="BD434" i="6"/>
  <c r="BC434" i="6"/>
  <c r="BB434" i="6"/>
  <c r="BA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E434" i="6"/>
  <c r="D434" i="6"/>
  <c r="C434" i="6"/>
  <c r="BI433" i="6"/>
  <c r="BH433" i="6"/>
  <c r="BG433" i="6"/>
  <c r="BF433" i="6"/>
  <c r="BE433" i="6"/>
  <c r="BD433" i="6"/>
  <c r="BC433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J433" i="7" s="1"/>
  <c r="AN433" i="6"/>
  <c r="E433" i="6"/>
  <c r="D433" i="6"/>
  <c r="C433" i="6"/>
  <c r="BI432" i="6"/>
  <c r="BH432" i="6"/>
  <c r="BG432" i="6"/>
  <c r="BF432" i="6"/>
  <c r="BE432" i="6"/>
  <c r="BD432" i="6"/>
  <c r="BC432" i="6"/>
  <c r="BB432" i="6"/>
  <c r="BA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E432" i="6"/>
  <c r="D432" i="6"/>
  <c r="C432" i="6"/>
  <c r="BI431" i="6"/>
  <c r="BH431" i="6"/>
  <c r="BG431" i="6"/>
  <c r="BF431" i="6"/>
  <c r="BE431" i="6"/>
  <c r="BD431" i="6"/>
  <c r="BC431" i="6"/>
  <c r="BB431" i="6"/>
  <c r="BA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J431" i="7" s="1"/>
  <c r="AN431" i="6"/>
  <c r="E431" i="6"/>
  <c r="D431" i="6"/>
  <c r="C431" i="6"/>
  <c r="BI430" i="6"/>
  <c r="BH430" i="6"/>
  <c r="BG430" i="6"/>
  <c r="BF430" i="6"/>
  <c r="BE430" i="6"/>
  <c r="BD430" i="6"/>
  <c r="BC430" i="6"/>
  <c r="BB430" i="6"/>
  <c r="BA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E430" i="6"/>
  <c r="D430" i="6"/>
  <c r="C430" i="6"/>
  <c r="BI429" i="6"/>
  <c r="BH429" i="6"/>
  <c r="BG429" i="6"/>
  <c r="BF429" i="6"/>
  <c r="BE429" i="6"/>
  <c r="BD429" i="6"/>
  <c r="BC429" i="6"/>
  <c r="BB429" i="6"/>
  <c r="BA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J429" i="7" s="1"/>
  <c r="AN429" i="6"/>
  <c r="E429" i="6"/>
  <c r="D429" i="6"/>
  <c r="C429" i="6"/>
  <c r="BI428" i="6"/>
  <c r="BH428" i="6"/>
  <c r="BG428" i="6"/>
  <c r="BF428" i="6"/>
  <c r="BE428" i="6"/>
  <c r="BD428" i="6"/>
  <c r="BC428" i="6"/>
  <c r="BB428" i="6"/>
  <c r="BA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E428" i="6"/>
  <c r="D428" i="6"/>
  <c r="C428" i="6"/>
  <c r="BI427" i="6"/>
  <c r="BH427" i="6"/>
  <c r="BG427" i="6"/>
  <c r="BF427" i="6"/>
  <c r="BE427" i="6"/>
  <c r="BD427" i="6"/>
  <c r="BC427" i="6"/>
  <c r="BB427" i="6"/>
  <c r="BA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J427" i="7" s="1"/>
  <c r="AN427" i="6"/>
  <c r="E427" i="6"/>
  <c r="D427" i="6"/>
  <c r="C427" i="6"/>
  <c r="BI426" i="6"/>
  <c r="BH426" i="6"/>
  <c r="BG426" i="6"/>
  <c r="BF426" i="6"/>
  <c r="BE426" i="6"/>
  <c r="BD426" i="6"/>
  <c r="BC426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E426" i="6"/>
  <c r="D426" i="6"/>
  <c r="C426" i="6"/>
  <c r="BI425" i="6"/>
  <c r="BH425" i="6"/>
  <c r="BG425" i="6"/>
  <c r="BF425" i="6"/>
  <c r="BE425" i="6"/>
  <c r="BD425" i="6"/>
  <c r="BC425" i="6"/>
  <c r="BB425" i="6"/>
  <c r="BA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J425" i="7" s="1"/>
  <c r="AN425" i="6"/>
  <c r="E425" i="6"/>
  <c r="D425" i="6"/>
  <c r="C425" i="6"/>
  <c r="BI424" i="6"/>
  <c r="BH424" i="6"/>
  <c r="BG424" i="6"/>
  <c r="BF424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E424" i="6"/>
  <c r="D424" i="6"/>
  <c r="C424" i="6"/>
  <c r="BI423" i="6"/>
  <c r="BH423" i="6"/>
  <c r="BG423" i="6"/>
  <c r="BF423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J423" i="7" s="1"/>
  <c r="AN423" i="6"/>
  <c r="E423" i="6"/>
  <c r="D423" i="6"/>
  <c r="C423" i="6"/>
  <c r="BI422" i="6"/>
  <c r="BH422" i="6"/>
  <c r="BG422" i="6"/>
  <c r="BF422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E422" i="6"/>
  <c r="D422" i="6"/>
  <c r="C422" i="6"/>
  <c r="BI421" i="6"/>
  <c r="BH421" i="6"/>
  <c r="BG421" i="6"/>
  <c r="BF421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J421" i="7" s="1"/>
  <c r="AN421" i="6"/>
  <c r="E421" i="6"/>
  <c r="D421" i="6"/>
  <c r="C421" i="6"/>
  <c r="BI420" i="6"/>
  <c r="BH420" i="6"/>
  <c r="BG420" i="6"/>
  <c r="BF420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E420" i="6"/>
  <c r="D420" i="6"/>
  <c r="C420" i="6"/>
  <c r="BI419" i="6"/>
  <c r="BH419" i="6"/>
  <c r="BG419" i="6"/>
  <c r="BF419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J419" i="7" s="1"/>
  <c r="AN419" i="6"/>
  <c r="E419" i="6"/>
  <c r="D419" i="6"/>
  <c r="C419" i="6"/>
  <c r="BI418" i="6"/>
  <c r="BH418" i="6"/>
  <c r="BG418" i="6"/>
  <c r="BF418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E418" i="6"/>
  <c r="D418" i="6"/>
  <c r="C418" i="6"/>
  <c r="BI417" i="6"/>
  <c r="BH417" i="6"/>
  <c r="BG417" i="6"/>
  <c r="BF417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J417" i="7" s="1"/>
  <c r="AN417" i="6"/>
  <c r="E417" i="6"/>
  <c r="D417" i="6"/>
  <c r="C417" i="6"/>
  <c r="BI416" i="6"/>
  <c r="BH416" i="6"/>
  <c r="BG416" i="6"/>
  <c r="BF416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E416" i="6"/>
  <c r="D416" i="6"/>
  <c r="C416" i="6"/>
  <c r="BI415" i="6"/>
  <c r="BH415" i="6"/>
  <c r="BG415" i="6"/>
  <c r="BF415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J415" i="7" s="1"/>
  <c r="AN415" i="6"/>
  <c r="E415" i="6"/>
  <c r="D415" i="6"/>
  <c r="C415" i="6"/>
  <c r="BI414" i="6"/>
  <c r="BH414" i="6"/>
  <c r="BG414" i="6"/>
  <c r="BF414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E414" i="6"/>
  <c r="D414" i="6"/>
  <c r="C414" i="6"/>
  <c r="BI413" i="6"/>
  <c r="BH413" i="6"/>
  <c r="BG413" i="6"/>
  <c r="BF413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J413" i="7" s="1"/>
  <c r="AN413" i="6"/>
  <c r="E413" i="6"/>
  <c r="D413" i="6"/>
  <c r="C413" i="6"/>
  <c r="BI412" i="6"/>
  <c r="BH412" i="6"/>
  <c r="BG412" i="6"/>
  <c r="BF412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E412" i="6"/>
  <c r="D412" i="6"/>
  <c r="C412" i="6"/>
  <c r="BI411" i="6"/>
  <c r="BH411" i="6"/>
  <c r="BG411" i="6"/>
  <c r="BF411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J411" i="7" s="1"/>
  <c r="AN411" i="6"/>
  <c r="E411" i="6"/>
  <c r="D411" i="6"/>
  <c r="C411" i="6"/>
  <c r="BI410" i="6"/>
  <c r="BH410" i="6"/>
  <c r="BG410" i="6"/>
  <c r="BF410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E410" i="6"/>
  <c r="D410" i="6"/>
  <c r="C410" i="6"/>
  <c r="BI409" i="6"/>
  <c r="BH409" i="6"/>
  <c r="BG409" i="6"/>
  <c r="BF409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J409" i="7" s="1"/>
  <c r="AN409" i="6"/>
  <c r="E409" i="6"/>
  <c r="D409" i="6"/>
  <c r="C409" i="6"/>
  <c r="BI408" i="6"/>
  <c r="BH408" i="6"/>
  <c r="BG408" i="6"/>
  <c r="BF408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E408" i="6"/>
  <c r="D408" i="6"/>
  <c r="C408" i="6"/>
  <c r="BI407" i="6"/>
  <c r="BH407" i="6"/>
  <c r="BG407" i="6"/>
  <c r="BF407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J407" i="7" s="1"/>
  <c r="AN407" i="6"/>
  <c r="E407" i="6"/>
  <c r="D407" i="6"/>
  <c r="C407" i="6"/>
  <c r="BI406" i="6"/>
  <c r="BH406" i="6"/>
  <c r="BG406" i="6"/>
  <c r="BF406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E406" i="6"/>
  <c r="D406" i="6"/>
  <c r="C406" i="6"/>
  <c r="BI405" i="6"/>
  <c r="BH405" i="6"/>
  <c r="BG405" i="6"/>
  <c r="BF405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J405" i="7" s="1"/>
  <c r="AN405" i="6"/>
  <c r="E405" i="6"/>
  <c r="D405" i="6"/>
  <c r="C405" i="6"/>
  <c r="BI404" i="6"/>
  <c r="BH404" i="6"/>
  <c r="BG404" i="6"/>
  <c r="BF404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E404" i="6"/>
  <c r="D404" i="6"/>
  <c r="C404" i="6"/>
  <c r="BI403" i="6"/>
  <c r="BH403" i="6"/>
  <c r="BG403" i="6"/>
  <c r="BF403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J403" i="7" s="1"/>
  <c r="AN403" i="6"/>
  <c r="E403" i="6"/>
  <c r="D403" i="6"/>
  <c r="C403" i="6"/>
  <c r="BI402" i="6"/>
  <c r="BH402" i="6"/>
  <c r="BG402" i="6"/>
  <c r="BF402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E402" i="6"/>
  <c r="D402" i="6"/>
  <c r="C402" i="6"/>
  <c r="BI401" i="6"/>
  <c r="BH401" i="6"/>
  <c r="BG401" i="6"/>
  <c r="BF401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J401" i="7" s="1"/>
  <c r="AN401" i="6"/>
  <c r="E401" i="6"/>
  <c r="D401" i="6"/>
  <c r="C401" i="6"/>
  <c r="BI400" i="6"/>
  <c r="BH400" i="6"/>
  <c r="BG400" i="6"/>
  <c r="BF400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E400" i="6"/>
  <c r="D400" i="6"/>
  <c r="C400" i="6"/>
  <c r="BI399" i="6"/>
  <c r="BH399" i="6"/>
  <c r="BG399" i="6"/>
  <c r="BF399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J399" i="7" s="1"/>
  <c r="AN399" i="6"/>
  <c r="E399" i="6"/>
  <c r="D399" i="6"/>
  <c r="C399" i="6"/>
  <c r="BI398" i="6"/>
  <c r="BH398" i="6"/>
  <c r="BG398" i="6"/>
  <c r="BF398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E398" i="6"/>
  <c r="D398" i="6"/>
  <c r="C398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J397" i="7" s="1"/>
  <c r="AN397" i="6"/>
  <c r="E397" i="6"/>
  <c r="D397" i="6"/>
  <c r="C397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E396" i="6"/>
  <c r="D396" i="6"/>
  <c r="C396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J395" i="7" s="1"/>
  <c r="AN395" i="6"/>
  <c r="E395" i="6"/>
  <c r="D395" i="6"/>
  <c r="C395" i="6"/>
  <c r="BI394" i="6"/>
  <c r="BH394" i="6"/>
  <c r="BG394" i="6"/>
  <c r="BF394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E394" i="6"/>
  <c r="D394" i="6"/>
  <c r="C394" i="6"/>
  <c r="BI393" i="6"/>
  <c r="BH393" i="6"/>
  <c r="BG393" i="6"/>
  <c r="BF393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J393" i="7" s="1"/>
  <c r="AN393" i="6"/>
  <c r="E393" i="6"/>
  <c r="D393" i="6"/>
  <c r="C393" i="6"/>
  <c r="BI392" i="6"/>
  <c r="BH392" i="6"/>
  <c r="BG392" i="6"/>
  <c r="BF392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E392" i="6"/>
  <c r="D392" i="6"/>
  <c r="C392" i="6"/>
  <c r="BI391" i="6"/>
  <c r="BH391" i="6"/>
  <c r="BG391" i="6"/>
  <c r="BF391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J391" i="7" s="1"/>
  <c r="AN391" i="6"/>
  <c r="E391" i="6"/>
  <c r="D391" i="6"/>
  <c r="C391" i="6"/>
  <c r="BI390" i="6"/>
  <c r="BH390" i="6"/>
  <c r="BG390" i="6"/>
  <c r="BF390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E390" i="6"/>
  <c r="D390" i="6"/>
  <c r="C390" i="6"/>
  <c r="BI389" i="6"/>
  <c r="BH389" i="6"/>
  <c r="BG389" i="6"/>
  <c r="BF389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J389" i="7" s="1"/>
  <c r="AN389" i="6"/>
  <c r="E389" i="6"/>
  <c r="D389" i="6"/>
  <c r="C389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E388" i="6"/>
  <c r="D388" i="6"/>
  <c r="C388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J387" i="7" s="1"/>
  <c r="AN387" i="6"/>
  <c r="E387" i="6"/>
  <c r="D387" i="6"/>
  <c r="C387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E386" i="6"/>
  <c r="D386" i="6"/>
  <c r="C386" i="6"/>
  <c r="BI385" i="6"/>
  <c r="BH385" i="6"/>
  <c r="BG385" i="6"/>
  <c r="BF385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J385" i="7" s="1"/>
  <c r="AN385" i="6"/>
  <c r="E385" i="6"/>
  <c r="D385" i="6"/>
  <c r="C385" i="6"/>
  <c r="BI384" i="6"/>
  <c r="BH384" i="6"/>
  <c r="BG384" i="6"/>
  <c r="BF384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E384" i="6"/>
  <c r="D384" i="6"/>
  <c r="C384" i="6"/>
  <c r="BI383" i="6"/>
  <c r="BH383" i="6"/>
  <c r="BG383" i="6"/>
  <c r="BF383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J383" i="7" s="1"/>
  <c r="AN383" i="6"/>
  <c r="E383" i="6"/>
  <c r="D383" i="6"/>
  <c r="C383" i="6"/>
  <c r="BI382" i="6"/>
  <c r="BH382" i="6"/>
  <c r="BG382" i="6"/>
  <c r="BF382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E382" i="6"/>
  <c r="D382" i="6"/>
  <c r="C382" i="6"/>
  <c r="BI381" i="6"/>
  <c r="BH381" i="6"/>
  <c r="BG381" i="6"/>
  <c r="BF381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J381" i="7" s="1"/>
  <c r="AN381" i="6"/>
  <c r="E381" i="6"/>
  <c r="D381" i="6"/>
  <c r="C381" i="6"/>
  <c r="BI380" i="6"/>
  <c r="BH380" i="6"/>
  <c r="BG380" i="6"/>
  <c r="BF380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E380" i="6"/>
  <c r="D380" i="6"/>
  <c r="C380" i="6"/>
  <c r="BI379" i="6"/>
  <c r="BH379" i="6"/>
  <c r="BG379" i="6"/>
  <c r="BF379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J379" i="7" s="1"/>
  <c r="AN379" i="6"/>
  <c r="E379" i="6"/>
  <c r="D379" i="6"/>
  <c r="C379" i="6"/>
  <c r="BI378" i="6"/>
  <c r="BH378" i="6"/>
  <c r="BG378" i="6"/>
  <c r="BF378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E378" i="6"/>
  <c r="D378" i="6"/>
  <c r="C378" i="6"/>
  <c r="BI377" i="6"/>
  <c r="BH377" i="6"/>
  <c r="BG377" i="6"/>
  <c r="BF377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J377" i="7" s="1"/>
  <c r="AN377" i="6"/>
  <c r="E377" i="6"/>
  <c r="D377" i="6"/>
  <c r="C377" i="6"/>
  <c r="BI376" i="6"/>
  <c r="BH376" i="6"/>
  <c r="BG376" i="6"/>
  <c r="BF376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E376" i="6"/>
  <c r="D376" i="6"/>
  <c r="C376" i="6"/>
  <c r="BI375" i="6"/>
  <c r="BH375" i="6"/>
  <c r="BG375" i="6"/>
  <c r="BF375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J375" i="7" s="1"/>
  <c r="AN375" i="6"/>
  <c r="E375" i="6"/>
  <c r="D375" i="6"/>
  <c r="C375" i="6"/>
  <c r="BI374" i="6"/>
  <c r="BH374" i="6"/>
  <c r="BG374" i="6"/>
  <c r="BF374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E374" i="6"/>
  <c r="D374" i="6"/>
  <c r="C374" i="6"/>
  <c r="BI373" i="6"/>
  <c r="BH373" i="6"/>
  <c r="BG373" i="6"/>
  <c r="BF373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J373" i="7" s="1"/>
  <c r="AN373" i="6"/>
  <c r="E373" i="6"/>
  <c r="D373" i="6"/>
  <c r="C373" i="6"/>
  <c r="BI372" i="6"/>
  <c r="BH372" i="6"/>
  <c r="BG372" i="6"/>
  <c r="BF372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E372" i="6"/>
  <c r="D372" i="6"/>
  <c r="C372" i="6"/>
  <c r="BI371" i="6"/>
  <c r="BH371" i="6"/>
  <c r="BG371" i="6"/>
  <c r="BF371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J371" i="7" s="1"/>
  <c r="AN371" i="6"/>
  <c r="E371" i="6"/>
  <c r="D371" i="6"/>
  <c r="C371" i="6"/>
  <c r="BI370" i="6"/>
  <c r="BH370" i="6"/>
  <c r="BG370" i="6"/>
  <c r="BF370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E370" i="6"/>
  <c r="D370" i="6"/>
  <c r="C370" i="6"/>
  <c r="BI369" i="6"/>
  <c r="BH369" i="6"/>
  <c r="BG369" i="6"/>
  <c r="BF369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J369" i="7" s="1"/>
  <c r="AN369" i="6"/>
  <c r="E369" i="6"/>
  <c r="D369" i="6"/>
  <c r="C369" i="6"/>
  <c r="BI368" i="6"/>
  <c r="BH368" i="6"/>
  <c r="BG368" i="6"/>
  <c r="BF368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E368" i="6"/>
  <c r="D368" i="6"/>
  <c r="C368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J367" i="7" s="1"/>
  <c r="AN367" i="6"/>
  <c r="E367" i="6"/>
  <c r="D367" i="6"/>
  <c r="C367" i="6"/>
  <c r="BI366" i="6"/>
  <c r="BH366" i="6"/>
  <c r="BG366" i="6"/>
  <c r="BF366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E366" i="6"/>
  <c r="D366" i="6"/>
  <c r="C366" i="6"/>
  <c r="BI365" i="6"/>
  <c r="BH365" i="6"/>
  <c r="BG365" i="6"/>
  <c r="BF365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J365" i="7" s="1"/>
  <c r="AN365" i="6"/>
  <c r="E365" i="6"/>
  <c r="D365" i="6"/>
  <c r="C365" i="6"/>
  <c r="BI364" i="6"/>
  <c r="BH364" i="6"/>
  <c r="BG364" i="6"/>
  <c r="BF364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E364" i="6"/>
  <c r="D364" i="6"/>
  <c r="C364" i="6"/>
  <c r="BI363" i="6"/>
  <c r="BH363" i="6"/>
  <c r="BG363" i="6"/>
  <c r="BF363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J363" i="7" s="1"/>
  <c r="AN363" i="6"/>
  <c r="E363" i="6"/>
  <c r="D363" i="6"/>
  <c r="C363" i="6"/>
  <c r="BI362" i="6"/>
  <c r="BH362" i="6"/>
  <c r="BG362" i="6"/>
  <c r="BF362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E362" i="6"/>
  <c r="D362" i="6"/>
  <c r="C362" i="6"/>
  <c r="BI361" i="6"/>
  <c r="BH361" i="6"/>
  <c r="BG361" i="6"/>
  <c r="BF361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J361" i="7" s="1"/>
  <c r="AN361" i="6"/>
  <c r="E361" i="6"/>
  <c r="D361" i="6"/>
  <c r="C361" i="6"/>
  <c r="BI360" i="6"/>
  <c r="BH360" i="6"/>
  <c r="BG360" i="6"/>
  <c r="BF360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E360" i="6"/>
  <c r="D360" i="6"/>
  <c r="C360" i="6"/>
  <c r="BI359" i="6"/>
  <c r="BH359" i="6"/>
  <c r="BG359" i="6"/>
  <c r="BF359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J359" i="7" s="1"/>
  <c r="AN359" i="6"/>
  <c r="E359" i="6"/>
  <c r="D359" i="6"/>
  <c r="C359" i="6"/>
  <c r="BI358" i="6"/>
  <c r="BH358" i="6"/>
  <c r="BG358" i="6"/>
  <c r="BF358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E358" i="6"/>
  <c r="D358" i="6"/>
  <c r="C358" i="6"/>
  <c r="BI357" i="6"/>
  <c r="BH357" i="6"/>
  <c r="BG357" i="6"/>
  <c r="BF357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J357" i="7" s="1"/>
  <c r="AN357" i="6"/>
  <c r="E357" i="6"/>
  <c r="D357" i="6"/>
  <c r="C357" i="6"/>
  <c r="BI356" i="6"/>
  <c r="BH356" i="6"/>
  <c r="BG356" i="6"/>
  <c r="BF356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E356" i="6"/>
  <c r="D356" i="6"/>
  <c r="C356" i="6"/>
  <c r="BI355" i="6"/>
  <c r="BH355" i="6"/>
  <c r="BG355" i="6"/>
  <c r="BF355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J355" i="7" s="1"/>
  <c r="AN355" i="6"/>
  <c r="E355" i="6"/>
  <c r="D355" i="6"/>
  <c r="C355" i="6"/>
  <c r="BI354" i="6"/>
  <c r="BH354" i="6"/>
  <c r="BG354" i="6"/>
  <c r="BF354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E354" i="6"/>
  <c r="D354" i="6"/>
  <c r="C354" i="6"/>
  <c r="BI353" i="6"/>
  <c r="BH353" i="6"/>
  <c r="BG353" i="6"/>
  <c r="BF353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J353" i="7" s="1"/>
  <c r="AN353" i="6"/>
  <c r="E353" i="6"/>
  <c r="D353" i="6"/>
  <c r="C353" i="6"/>
  <c r="BI352" i="6"/>
  <c r="BH352" i="6"/>
  <c r="BG352" i="6"/>
  <c r="BF352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E352" i="6"/>
  <c r="D352" i="6"/>
  <c r="C352" i="6"/>
  <c r="BI351" i="6"/>
  <c r="BH351" i="6"/>
  <c r="BG351" i="6"/>
  <c r="BF351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J351" i="7" s="1"/>
  <c r="AN351" i="6"/>
  <c r="E351" i="6"/>
  <c r="D351" i="6"/>
  <c r="C351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E350" i="6"/>
  <c r="D350" i="6"/>
  <c r="C350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J349" i="7" s="1"/>
  <c r="AN349" i="6"/>
  <c r="E349" i="6"/>
  <c r="D349" i="6"/>
  <c r="C349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E348" i="6"/>
  <c r="D348" i="6"/>
  <c r="C348" i="6"/>
  <c r="BI347" i="6"/>
  <c r="BH347" i="6"/>
  <c r="BG347" i="6"/>
  <c r="BF347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J347" i="7" s="1"/>
  <c r="AN347" i="6"/>
  <c r="E347" i="6"/>
  <c r="D347" i="6"/>
  <c r="C347" i="6"/>
  <c r="BI346" i="6"/>
  <c r="BH346" i="6"/>
  <c r="BG346" i="6"/>
  <c r="BF346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E346" i="6"/>
  <c r="D346" i="6"/>
  <c r="C346" i="6"/>
  <c r="BI345" i="6"/>
  <c r="BH345" i="6"/>
  <c r="BG345" i="6"/>
  <c r="BF345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J345" i="7" s="1"/>
  <c r="AN345" i="6"/>
  <c r="E345" i="6"/>
  <c r="D345" i="6"/>
  <c r="C345" i="6"/>
  <c r="BI344" i="6"/>
  <c r="BH344" i="6"/>
  <c r="BG344" i="6"/>
  <c r="BF344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E344" i="6"/>
  <c r="D344" i="6"/>
  <c r="C344" i="6"/>
  <c r="BI343" i="6"/>
  <c r="BH343" i="6"/>
  <c r="BG343" i="6"/>
  <c r="BF343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J343" i="7" s="1"/>
  <c r="AN343" i="6"/>
  <c r="E343" i="6"/>
  <c r="D343" i="6"/>
  <c r="C343" i="6"/>
  <c r="BI342" i="6"/>
  <c r="BH342" i="6"/>
  <c r="BG342" i="6"/>
  <c r="BF342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E342" i="6"/>
  <c r="D342" i="6"/>
  <c r="C342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J341" i="7" s="1"/>
  <c r="AN341" i="6"/>
  <c r="E341" i="6"/>
  <c r="D341" i="6"/>
  <c r="C341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E340" i="6"/>
  <c r="D340" i="6"/>
  <c r="C340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J339" i="7" s="1"/>
  <c r="AN339" i="6"/>
  <c r="E339" i="6"/>
  <c r="D339" i="6"/>
  <c r="C339" i="6"/>
  <c r="BI338" i="6"/>
  <c r="BH338" i="6"/>
  <c r="BG338" i="6"/>
  <c r="BF338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E338" i="6"/>
  <c r="D338" i="6"/>
  <c r="C338" i="6"/>
  <c r="BI337" i="6"/>
  <c r="BH337" i="6"/>
  <c r="BG337" i="6"/>
  <c r="BF337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J337" i="7" s="1"/>
  <c r="AN337" i="6"/>
  <c r="E337" i="6"/>
  <c r="D337" i="6"/>
  <c r="C337" i="6"/>
  <c r="BI336" i="6"/>
  <c r="BH336" i="6"/>
  <c r="BG336" i="6"/>
  <c r="BF336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E336" i="6"/>
  <c r="D336" i="6"/>
  <c r="C336" i="6"/>
  <c r="BI335" i="6"/>
  <c r="BH335" i="6"/>
  <c r="BG335" i="6"/>
  <c r="BF335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J335" i="7" s="1"/>
  <c r="AN335" i="6"/>
  <c r="E335" i="6"/>
  <c r="D335" i="6"/>
  <c r="C335" i="6"/>
  <c r="BI334" i="6"/>
  <c r="BH334" i="6"/>
  <c r="BG334" i="6"/>
  <c r="BF334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E334" i="6"/>
  <c r="D334" i="6"/>
  <c r="C334" i="6"/>
  <c r="BI333" i="6"/>
  <c r="BH333" i="6"/>
  <c r="BG333" i="6"/>
  <c r="BF333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J333" i="7" s="1"/>
  <c r="AN333" i="6"/>
  <c r="E333" i="6"/>
  <c r="D333" i="6"/>
  <c r="C333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E332" i="6"/>
  <c r="D332" i="6"/>
  <c r="C332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J331" i="7" s="1"/>
  <c r="AN331" i="6"/>
  <c r="E331" i="6"/>
  <c r="D331" i="6"/>
  <c r="C331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E330" i="6"/>
  <c r="D330" i="6"/>
  <c r="C330" i="6"/>
  <c r="BI329" i="6"/>
  <c r="BH329" i="6"/>
  <c r="BG329" i="6"/>
  <c r="BF329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J329" i="7" s="1"/>
  <c r="AN329" i="6"/>
  <c r="E329" i="6"/>
  <c r="D329" i="6"/>
  <c r="C329" i="6"/>
  <c r="BI328" i="6"/>
  <c r="BH328" i="6"/>
  <c r="BG328" i="6"/>
  <c r="BF328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E328" i="6"/>
  <c r="D328" i="6"/>
  <c r="C328" i="6"/>
  <c r="BI327" i="6"/>
  <c r="BH327" i="6"/>
  <c r="BG327" i="6"/>
  <c r="BF327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J327" i="7" s="1"/>
  <c r="AN327" i="6"/>
  <c r="E327" i="6"/>
  <c r="D327" i="6"/>
  <c r="C327" i="6"/>
  <c r="BI326" i="6"/>
  <c r="BH326" i="6"/>
  <c r="BG326" i="6"/>
  <c r="BF326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E326" i="6"/>
  <c r="D326" i="6"/>
  <c r="C326" i="6"/>
  <c r="BI325" i="6"/>
  <c r="BH325" i="6"/>
  <c r="BG325" i="6"/>
  <c r="BF325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J325" i="7" s="1"/>
  <c r="AN325" i="6"/>
  <c r="E325" i="6"/>
  <c r="D325" i="6"/>
  <c r="C325" i="6"/>
  <c r="BI324" i="6"/>
  <c r="BH324" i="6"/>
  <c r="BG324" i="6"/>
  <c r="BF324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E324" i="6"/>
  <c r="D324" i="6"/>
  <c r="C324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J323" i="7" s="1"/>
  <c r="AN323" i="6"/>
  <c r="E323" i="6"/>
  <c r="D323" i="6"/>
  <c r="C323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E322" i="6"/>
  <c r="D322" i="6"/>
  <c r="C322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J321" i="7" s="1"/>
  <c r="AN321" i="6"/>
  <c r="E321" i="6"/>
  <c r="D321" i="6"/>
  <c r="C321" i="6"/>
  <c r="BI320" i="6"/>
  <c r="BH320" i="6"/>
  <c r="BG320" i="6"/>
  <c r="BF320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E320" i="6"/>
  <c r="D320" i="6"/>
  <c r="C320" i="6"/>
  <c r="BI319" i="6"/>
  <c r="BH319" i="6"/>
  <c r="BG319" i="6"/>
  <c r="BF319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J319" i="7" s="1"/>
  <c r="AN319" i="6"/>
  <c r="E319" i="6"/>
  <c r="D319" i="6"/>
  <c r="C319" i="6"/>
  <c r="BI318" i="6"/>
  <c r="BH318" i="6"/>
  <c r="BG318" i="6"/>
  <c r="BF318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E318" i="6"/>
  <c r="D318" i="6"/>
  <c r="C318" i="6"/>
  <c r="BI317" i="6"/>
  <c r="BH317" i="6"/>
  <c r="BG317" i="6"/>
  <c r="BF317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J317" i="7" s="1"/>
  <c r="AN317" i="6"/>
  <c r="E317" i="6"/>
  <c r="D317" i="6"/>
  <c r="C317" i="6"/>
  <c r="BI316" i="6"/>
  <c r="BH316" i="6"/>
  <c r="BG316" i="6"/>
  <c r="BF316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E316" i="6"/>
  <c r="D316" i="6"/>
  <c r="C316" i="6"/>
  <c r="BI315" i="6"/>
  <c r="BH315" i="6"/>
  <c r="BG315" i="6"/>
  <c r="BF315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J315" i="7" s="1"/>
  <c r="AN315" i="6"/>
  <c r="E315" i="6"/>
  <c r="D315" i="6"/>
  <c r="C315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E314" i="6"/>
  <c r="D314" i="6"/>
  <c r="C314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J313" i="7" s="1"/>
  <c r="AN313" i="6"/>
  <c r="E313" i="6"/>
  <c r="D313" i="6"/>
  <c r="C313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E312" i="6"/>
  <c r="D312" i="6"/>
  <c r="C312" i="6"/>
  <c r="BI311" i="6"/>
  <c r="BH311" i="6"/>
  <c r="BG311" i="6"/>
  <c r="BF311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J311" i="7" s="1"/>
  <c r="AN311" i="6"/>
  <c r="E311" i="6"/>
  <c r="D311" i="6"/>
  <c r="C311" i="6"/>
  <c r="BI310" i="6"/>
  <c r="BH310" i="6"/>
  <c r="BG310" i="6"/>
  <c r="BF310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E310" i="6"/>
  <c r="D310" i="6"/>
  <c r="C310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J309" i="7" s="1"/>
  <c r="AN309" i="6"/>
  <c r="E309" i="6"/>
  <c r="D309" i="6"/>
  <c r="C309" i="6"/>
  <c r="BI308" i="6"/>
  <c r="BH308" i="6"/>
  <c r="BG308" i="6"/>
  <c r="BF308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E308" i="6"/>
  <c r="D308" i="6"/>
  <c r="C308" i="6"/>
  <c r="BI307" i="6"/>
  <c r="BH307" i="6"/>
  <c r="BG307" i="6"/>
  <c r="BF307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J307" i="7" s="1"/>
  <c r="AN307" i="6"/>
  <c r="E307" i="6"/>
  <c r="D307" i="6"/>
  <c r="C307" i="6"/>
  <c r="BI306" i="6"/>
  <c r="BH306" i="6"/>
  <c r="BG306" i="6"/>
  <c r="BF306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E306" i="6"/>
  <c r="D306" i="6"/>
  <c r="C306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J305" i="7" s="1"/>
  <c r="AN305" i="6"/>
  <c r="E305" i="6"/>
  <c r="D305" i="6"/>
  <c r="C305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E304" i="6"/>
  <c r="D304" i="6"/>
  <c r="C304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J303" i="7" s="1"/>
  <c r="AN303" i="6"/>
  <c r="E303" i="6"/>
  <c r="D303" i="6"/>
  <c r="C303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E302" i="6"/>
  <c r="D302" i="6"/>
  <c r="C302" i="6"/>
  <c r="BI301" i="6"/>
  <c r="BH301" i="6"/>
  <c r="BG301" i="6"/>
  <c r="BF301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J301" i="7" s="1"/>
  <c r="AN301" i="6"/>
  <c r="E301" i="6"/>
  <c r="D301" i="6"/>
  <c r="C301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E300" i="6"/>
  <c r="D300" i="6"/>
  <c r="C300" i="6"/>
  <c r="BI299" i="6"/>
  <c r="BH299" i="6"/>
  <c r="BG299" i="6"/>
  <c r="BF299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J299" i="7" s="1"/>
  <c r="AN299" i="6"/>
  <c r="E299" i="6"/>
  <c r="D299" i="6"/>
  <c r="C299" i="6"/>
  <c r="BI298" i="6"/>
  <c r="BH298" i="6"/>
  <c r="BG298" i="6"/>
  <c r="BF298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E298" i="6"/>
  <c r="D298" i="6"/>
  <c r="C298" i="6"/>
  <c r="BI297" i="6"/>
  <c r="BH297" i="6"/>
  <c r="BG297" i="6"/>
  <c r="BF297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J297" i="7" s="1"/>
  <c r="AN297" i="6"/>
  <c r="E297" i="6"/>
  <c r="D297" i="6"/>
  <c r="C297" i="6"/>
  <c r="BI296" i="6"/>
  <c r="BH296" i="6"/>
  <c r="BG296" i="6"/>
  <c r="BF296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E296" i="6"/>
  <c r="D296" i="6"/>
  <c r="C296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J295" i="7" s="1"/>
  <c r="AN295" i="6"/>
  <c r="E295" i="6"/>
  <c r="D295" i="6"/>
  <c r="C295" i="6"/>
  <c r="BI294" i="6"/>
  <c r="BH294" i="6"/>
  <c r="BG294" i="6"/>
  <c r="BF294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E294" i="6"/>
  <c r="D294" i="6"/>
  <c r="C294" i="6"/>
  <c r="BI293" i="6"/>
  <c r="BH293" i="6"/>
  <c r="BG293" i="6"/>
  <c r="BF293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J293" i="7" s="1"/>
  <c r="AN293" i="6"/>
  <c r="E293" i="6"/>
  <c r="D293" i="6"/>
  <c r="C293" i="6"/>
  <c r="BI292" i="6"/>
  <c r="BH292" i="6"/>
  <c r="BG292" i="6"/>
  <c r="BF292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E292" i="6"/>
  <c r="D292" i="6"/>
  <c r="C292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J291" i="7" s="1"/>
  <c r="AN291" i="6"/>
  <c r="E291" i="6"/>
  <c r="D291" i="6"/>
  <c r="C291" i="6"/>
  <c r="BI290" i="6"/>
  <c r="BH290" i="6"/>
  <c r="BG290" i="6"/>
  <c r="BF290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E290" i="6"/>
  <c r="D290" i="6"/>
  <c r="C290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J289" i="7" s="1"/>
  <c r="AN289" i="6"/>
  <c r="E289" i="6"/>
  <c r="D289" i="6"/>
  <c r="C289" i="6"/>
  <c r="BI288" i="6"/>
  <c r="BH288" i="6"/>
  <c r="BG288" i="6"/>
  <c r="BF288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E288" i="6"/>
  <c r="D288" i="6"/>
  <c r="C288" i="6"/>
  <c r="BI287" i="6"/>
  <c r="BH287" i="6"/>
  <c r="BG287" i="6"/>
  <c r="BF287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J287" i="7" s="1"/>
  <c r="AN287" i="6"/>
  <c r="E287" i="6"/>
  <c r="D287" i="6"/>
  <c r="C287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E286" i="6"/>
  <c r="D286" i="6"/>
  <c r="C286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J285" i="7" s="1"/>
  <c r="AN285" i="6"/>
  <c r="E285" i="6"/>
  <c r="D285" i="6"/>
  <c r="C285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E284" i="6"/>
  <c r="D284" i="6"/>
  <c r="C284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J283" i="7" s="1"/>
  <c r="AN283" i="6"/>
  <c r="E283" i="6"/>
  <c r="D283" i="6"/>
  <c r="C283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E282" i="6"/>
  <c r="D282" i="6"/>
  <c r="C282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J281" i="7" s="1"/>
  <c r="AN281" i="6"/>
  <c r="E281" i="6"/>
  <c r="D281" i="6"/>
  <c r="C281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E280" i="6"/>
  <c r="D280" i="6"/>
  <c r="C280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J279" i="7" s="1"/>
  <c r="AN279" i="6"/>
  <c r="E279" i="6"/>
  <c r="D279" i="6"/>
  <c r="C279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E278" i="6"/>
  <c r="D278" i="6"/>
  <c r="C278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J277" i="7" s="1"/>
  <c r="AN277" i="6"/>
  <c r="E277" i="6"/>
  <c r="D277" i="6"/>
  <c r="C277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E276" i="6"/>
  <c r="D276" i="6"/>
  <c r="C276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J275" i="7" s="1"/>
  <c r="AN275" i="6"/>
  <c r="E275" i="6"/>
  <c r="D275" i="6"/>
  <c r="C275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E274" i="6"/>
  <c r="D274" i="6"/>
  <c r="C274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J273" i="7" s="1"/>
  <c r="AN273" i="6"/>
  <c r="E273" i="6"/>
  <c r="D273" i="6"/>
  <c r="C273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E272" i="6"/>
  <c r="D272" i="6"/>
  <c r="C272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J271" i="7" s="1"/>
  <c r="AN271" i="6"/>
  <c r="E271" i="6"/>
  <c r="D271" i="6"/>
  <c r="C271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E270" i="6"/>
  <c r="D270" i="6"/>
  <c r="C270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J269" i="7" s="1"/>
  <c r="AN269" i="6"/>
  <c r="E269" i="6"/>
  <c r="D269" i="6"/>
  <c r="C269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E268" i="6"/>
  <c r="D268" i="6"/>
  <c r="C268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J267" i="7" s="1"/>
  <c r="AN267" i="6"/>
  <c r="E267" i="6"/>
  <c r="D267" i="6"/>
  <c r="C267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E266" i="6"/>
  <c r="D266" i="6"/>
  <c r="C266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J265" i="7" s="1"/>
  <c r="AN265" i="6"/>
  <c r="E265" i="6"/>
  <c r="D265" i="6"/>
  <c r="C265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E264" i="6"/>
  <c r="D264" i="6"/>
  <c r="C264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J263" i="7" s="1"/>
  <c r="AN263" i="6"/>
  <c r="E263" i="6"/>
  <c r="D263" i="6"/>
  <c r="C263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E262" i="6"/>
  <c r="D262" i="6"/>
  <c r="C262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J261" i="7" s="1"/>
  <c r="AN261" i="6"/>
  <c r="E261" i="6"/>
  <c r="D261" i="6"/>
  <c r="C261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E260" i="6"/>
  <c r="D260" i="6"/>
  <c r="C260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J259" i="7" s="1"/>
  <c r="AN259" i="6"/>
  <c r="E259" i="6"/>
  <c r="D259" i="6"/>
  <c r="C259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E258" i="6"/>
  <c r="D258" i="6"/>
  <c r="C258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J257" i="7" s="1"/>
  <c r="AN257" i="6"/>
  <c r="E257" i="6"/>
  <c r="D257" i="6"/>
  <c r="C257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E256" i="6"/>
  <c r="D256" i="6"/>
  <c r="C256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J255" i="7" s="1"/>
  <c r="AN255" i="6"/>
  <c r="E255" i="6"/>
  <c r="D255" i="6"/>
  <c r="C255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E254" i="6"/>
  <c r="D254" i="6"/>
  <c r="C254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J253" i="7" s="1"/>
  <c r="AN253" i="6"/>
  <c r="E253" i="6"/>
  <c r="D253" i="6"/>
  <c r="C253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E252" i="6"/>
  <c r="D252" i="6"/>
  <c r="C252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J251" i="7" s="1"/>
  <c r="AN251" i="6"/>
  <c r="E251" i="6"/>
  <c r="D251" i="6"/>
  <c r="C251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E250" i="6"/>
  <c r="D250" i="6"/>
  <c r="C250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J249" i="7" s="1"/>
  <c r="AN249" i="6"/>
  <c r="E249" i="6"/>
  <c r="D249" i="6"/>
  <c r="C249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E248" i="6"/>
  <c r="D248" i="6"/>
  <c r="C248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J247" i="7" s="1"/>
  <c r="AN247" i="6"/>
  <c r="E247" i="6"/>
  <c r="D247" i="6"/>
  <c r="C247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E246" i="6"/>
  <c r="D246" i="6"/>
  <c r="C246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J245" i="7" s="1"/>
  <c r="AN245" i="6"/>
  <c r="E245" i="6"/>
  <c r="D245" i="6"/>
  <c r="C245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E244" i="6"/>
  <c r="D244" i="6"/>
  <c r="C244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J243" i="7" s="1"/>
  <c r="AN243" i="6"/>
  <c r="E243" i="6"/>
  <c r="D243" i="6"/>
  <c r="C243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E242" i="6"/>
  <c r="D242" i="6"/>
  <c r="C242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J241" i="7" s="1"/>
  <c r="AN241" i="6"/>
  <c r="E241" i="6"/>
  <c r="D241" i="6"/>
  <c r="C241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E240" i="6"/>
  <c r="D240" i="6"/>
  <c r="C240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J239" i="7" s="1"/>
  <c r="AN239" i="6"/>
  <c r="E239" i="6"/>
  <c r="D239" i="6"/>
  <c r="C239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E238" i="6"/>
  <c r="D238" i="6"/>
  <c r="C238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J237" i="7" s="1"/>
  <c r="AN237" i="6"/>
  <c r="E237" i="6"/>
  <c r="D237" i="6"/>
  <c r="C237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E236" i="6"/>
  <c r="D236" i="6"/>
  <c r="C236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J235" i="7" s="1"/>
  <c r="AN235" i="6"/>
  <c r="E235" i="6"/>
  <c r="D235" i="6"/>
  <c r="C235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E234" i="6"/>
  <c r="D234" i="6"/>
  <c r="C234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J233" i="7" s="1"/>
  <c r="AN233" i="6"/>
  <c r="E233" i="6"/>
  <c r="D233" i="6"/>
  <c r="C233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E232" i="6"/>
  <c r="D232" i="6"/>
  <c r="C232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J231" i="7" s="1"/>
  <c r="AN231" i="6"/>
  <c r="E231" i="6"/>
  <c r="D231" i="6"/>
  <c r="C231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E230" i="6"/>
  <c r="D230" i="6"/>
  <c r="C230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J229" i="7" s="1"/>
  <c r="AN229" i="6"/>
  <c r="E229" i="6"/>
  <c r="D229" i="6"/>
  <c r="C229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E228" i="6"/>
  <c r="D228" i="6"/>
  <c r="C228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J227" i="7" s="1"/>
  <c r="AN227" i="6"/>
  <c r="E227" i="6"/>
  <c r="D227" i="6"/>
  <c r="C227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E226" i="6"/>
  <c r="D226" i="6"/>
  <c r="C226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J225" i="7" s="1"/>
  <c r="AN225" i="6"/>
  <c r="E225" i="6"/>
  <c r="D225" i="6"/>
  <c r="C225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E224" i="6"/>
  <c r="D224" i="6"/>
  <c r="C224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J223" i="7" s="1"/>
  <c r="AN223" i="6"/>
  <c r="E223" i="6"/>
  <c r="D223" i="6"/>
  <c r="C223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E222" i="6"/>
  <c r="D222" i="6"/>
  <c r="C222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J221" i="7" s="1"/>
  <c r="AN221" i="6"/>
  <c r="E221" i="6"/>
  <c r="D221" i="6"/>
  <c r="C221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E220" i="6"/>
  <c r="D220" i="6"/>
  <c r="C220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J219" i="7" s="1"/>
  <c r="AN219" i="6"/>
  <c r="E219" i="6"/>
  <c r="D219" i="6"/>
  <c r="C219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E218" i="6"/>
  <c r="D218" i="6"/>
  <c r="C218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J217" i="7" s="1"/>
  <c r="AN217" i="6"/>
  <c r="E217" i="6"/>
  <c r="D217" i="6"/>
  <c r="C217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E216" i="6"/>
  <c r="D216" i="6"/>
  <c r="C216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J215" i="7" s="1"/>
  <c r="AN215" i="6"/>
  <c r="E215" i="6"/>
  <c r="D215" i="6"/>
  <c r="C215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E214" i="6"/>
  <c r="D214" i="6"/>
  <c r="C214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J213" i="7" s="1"/>
  <c r="AN213" i="6"/>
  <c r="E213" i="6"/>
  <c r="D213" i="6"/>
  <c r="C213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E212" i="6"/>
  <c r="D212" i="6"/>
  <c r="C212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J211" i="7" s="1"/>
  <c r="AN211" i="6"/>
  <c r="E211" i="6"/>
  <c r="D211" i="6"/>
  <c r="C211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E210" i="6"/>
  <c r="D210" i="6"/>
  <c r="C210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J209" i="7" s="1"/>
  <c r="AN209" i="6"/>
  <c r="E209" i="6"/>
  <c r="D209" i="6"/>
  <c r="C209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E208" i="6"/>
  <c r="D208" i="6"/>
  <c r="C208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J207" i="7" s="1"/>
  <c r="AN207" i="6"/>
  <c r="E207" i="6"/>
  <c r="D207" i="6"/>
  <c r="C207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E206" i="6"/>
  <c r="D206" i="6"/>
  <c r="C206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J205" i="7" s="1"/>
  <c r="AN205" i="6"/>
  <c r="E205" i="6"/>
  <c r="D205" i="6"/>
  <c r="C205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E204" i="6"/>
  <c r="D204" i="6"/>
  <c r="C204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J203" i="7" s="1"/>
  <c r="AN203" i="6"/>
  <c r="E203" i="6"/>
  <c r="D203" i="6"/>
  <c r="C203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E202" i="6"/>
  <c r="D202" i="6"/>
  <c r="C202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J201" i="7" s="1"/>
  <c r="AN201" i="6"/>
  <c r="E201" i="6"/>
  <c r="D201" i="6"/>
  <c r="C201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E200" i="6"/>
  <c r="D200" i="6"/>
  <c r="C200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J199" i="7" s="1"/>
  <c r="AN199" i="6"/>
  <c r="E199" i="6"/>
  <c r="D199" i="6"/>
  <c r="C199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E198" i="6"/>
  <c r="D198" i="6"/>
  <c r="C198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J197" i="7" s="1"/>
  <c r="AN197" i="6"/>
  <c r="E197" i="6"/>
  <c r="D197" i="6"/>
  <c r="C197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E196" i="6"/>
  <c r="D196" i="6"/>
  <c r="C196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J195" i="7" s="1"/>
  <c r="AN195" i="6"/>
  <c r="E195" i="6"/>
  <c r="D195" i="6"/>
  <c r="C195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E194" i="6"/>
  <c r="D194" i="6"/>
  <c r="C194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J193" i="7" s="1"/>
  <c r="AN193" i="6"/>
  <c r="E193" i="6"/>
  <c r="D193" i="6"/>
  <c r="C193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E192" i="6"/>
  <c r="D192" i="6"/>
  <c r="C192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J190" i="7" s="1"/>
  <c r="AN191" i="6"/>
  <c r="E191" i="6"/>
  <c r="D191" i="6"/>
  <c r="C191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E190" i="6"/>
  <c r="D190" i="6"/>
  <c r="C190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J188" i="7" s="1"/>
  <c r="AN189" i="6"/>
  <c r="E189" i="6"/>
  <c r="D189" i="6"/>
  <c r="C189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E188" i="6"/>
  <c r="D188" i="6"/>
  <c r="C188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J186" i="7" s="1"/>
  <c r="AN187" i="6"/>
  <c r="E187" i="6"/>
  <c r="D187" i="6"/>
  <c r="C187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E186" i="6"/>
  <c r="D186" i="6"/>
  <c r="C186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J184" i="7" s="1"/>
  <c r="AN185" i="6"/>
  <c r="E185" i="6"/>
  <c r="D185" i="6"/>
  <c r="C185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E184" i="6"/>
  <c r="D184" i="6"/>
  <c r="C184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J182" i="7" s="1"/>
  <c r="AN183" i="6"/>
  <c r="E183" i="6"/>
  <c r="D183" i="6"/>
  <c r="C183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E182" i="6"/>
  <c r="D182" i="6"/>
  <c r="C182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J180" i="7" s="1"/>
  <c r="AN181" i="6"/>
  <c r="E181" i="6"/>
  <c r="D181" i="6"/>
  <c r="C181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E180" i="6"/>
  <c r="D180" i="6"/>
  <c r="C180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J178" i="7" s="1"/>
  <c r="AN179" i="6"/>
  <c r="E179" i="6"/>
  <c r="D179" i="6"/>
  <c r="C179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E178" i="6"/>
  <c r="D178" i="6"/>
  <c r="C178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J176" i="7" s="1"/>
  <c r="AN177" i="6"/>
  <c r="E177" i="6"/>
  <c r="D177" i="6"/>
  <c r="C177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E176" i="6"/>
  <c r="D176" i="6"/>
  <c r="C176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J174" i="7" s="1"/>
  <c r="AN175" i="6"/>
  <c r="E175" i="6"/>
  <c r="D175" i="6"/>
  <c r="C175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E174" i="6"/>
  <c r="D174" i="6"/>
  <c r="C174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J172" i="7" s="1"/>
  <c r="AN173" i="6"/>
  <c r="E173" i="6"/>
  <c r="D173" i="6"/>
  <c r="C173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E172" i="6"/>
  <c r="D172" i="6"/>
  <c r="C172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J170" i="7" s="1"/>
  <c r="AN171" i="6"/>
  <c r="E171" i="6"/>
  <c r="D171" i="6"/>
  <c r="C171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E170" i="6"/>
  <c r="D170" i="6"/>
  <c r="C170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J168" i="7" s="1"/>
  <c r="AN169" i="6"/>
  <c r="E169" i="6"/>
  <c r="D169" i="6"/>
  <c r="C169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E168" i="6"/>
  <c r="D168" i="6"/>
  <c r="C168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J166" i="7" s="1"/>
  <c r="AN167" i="6"/>
  <c r="E167" i="6"/>
  <c r="D167" i="6"/>
  <c r="C167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E166" i="6"/>
  <c r="D166" i="6"/>
  <c r="C166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J164" i="7" s="1"/>
  <c r="AN165" i="6"/>
  <c r="E165" i="6"/>
  <c r="D165" i="6"/>
  <c r="C165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E164" i="6"/>
  <c r="D164" i="6"/>
  <c r="C164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J162" i="7" s="1"/>
  <c r="AN163" i="6"/>
  <c r="E163" i="6"/>
  <c r="D163" i="6"/>
  <c r="C163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E162" i="6"/>
  <c r="D162" i="6"/>
  <c r="C162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J160" i="7" s="1"/>
  <c r="AN161" i="6"/>
  <c r="E161" i="6"/>
  <c r="D161" i="6"/>
  <c r="C161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E160" i="6"/>
  <c r="D160" i="6"/>
  <c r="C160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J158" i="7" s="1"/>
  <c r="AN159" i="6"/>
  <c r="E159" i="6"/>
  <c r="D159" i="6"/>
  <c r="C159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E158" i="6"/>
  <c r="D158" i="6"/>
  <c r="C158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J156" i="7" s="1"/>
  <c r="AN157" i="6"/>
  <c r="E157" i="6"/>
  <c r="D157" i="6"/>
  <c r="C157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E156" i="6"/>
  <c r="D156" i="6"/>
  <c r="C156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J154" i="7" s="1"/>
  <c r="AN155" i="6"/>
  <c r="E155" i="6"/>
  <c r="D155" i="6"/>
  <c r="C155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E154" i="6"/>
  <c r="D154" i="6"/>
  <c r="C154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J152" i="7" s="1"/>
  <c r="AN153" i="6"/>
  <c r="E153" i="6"/>
  <c r="D153" i="6"/>
  <c r="C153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E152" i="6"/>
  <c r="D152" i="6"/>
  <c r="C152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J150" i="7" s="1"/>
  <c r="AN151" i="6"/>
  <c r="E151" i="6"/>
  <c r="D151" i="6"/>
  <c r="C151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E150" i="6"/>
  <c r="D150" i="6"/>
  <c r="C150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J148" i="7" s="1"/>
  <c r="AN149" i="6"/>
  <c r="E149" i="6"/>
  <c r="D149" i="6"/>
  <c r="C149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E148" i="6"/>
  <c r="D148" i="6"/>
  <c r="C148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J146" i="7" s="1"/>
  <c r="AN147" i="6"/>
  <c r="E147" i="6"/>
  <c r="D147" i="6"/>
  <c r="C147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E146" i="6"/>
  <c r="D146" i="6"/>
  <c r="C146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J144" i="7" s="1"/>
  <c r="AN145" i="6"/>
  <c r="E145" i="6"/>
  <c r="D145" i="6"/>
  <c r="C145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E144" i="6"/>
  <c r="D144" i="6"/>
  <c r="C144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J142" i="7" s="1"/>
  <c r="AN143" i="6"/>
  <c r="E143" i="6"/>
  <c r="D143" i="6"/>
  <c r="C143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E142" i="6"/>
  <c r="D142" i="6"/>
  <c r="C142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J140" i="7" s="1"/>
  <c r="AN141" i="6"/>
  <c r="E141" i="6"/>
  <c r="D141" i="6"/>
  <c r="C141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E140" i="6"/>
  <c r="D140" i="6"/>
  <c r="C140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J138" i="7" s="1"/>
  <c r="AN139" i="6"/>
  <c r="E139" i="6"/>
  <c r="D139" i="6"/>
  <c r="C139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E138" i="6"/>
  <c r="D138" i="6"/>
  <c r="C138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J136" i="7" s="1"/>
  <c r="AN137" i="6"/>
  <c r="E137" i="6"/>
  <c r="D137" i="6"/>
  <c r="C137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E136" i="6"/>
  <c r="D136" i="6"/>
  <c r="C136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J134" i="7" s="1"/>
  <c r="AN135" i="6"/>
  <c r="E135" i="6"/>
  <c r="D135" i="6"/>
  <c r="C135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E134" i="6"/>
  <c r="D134" i="6"/>
  <c r="C134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J132" i="7" s="1"/>
  <c r="AN133" i="6"/>
  <c r="E133" i="6"/>
  <c r="D133" i="6"/>
  <c r="C133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E132" i="6"/>
  <c r="D132" i="6"/>
  <c r="C132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J130" i="7" s="1"/>
  <c r="AN131" i="6"/>
  <c r="E131" i="6"/>
  <c r="D131" i="6"/>
  <c r="C131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E130" i="6"/>
  <c r="D130" i="6"/>
  <c r="C130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J128" i="7" s="1"/>
  <c r="AN129" i="6"/>
  <c r="E129" i="6"/>
  <c r="D129" i="6"/>
  <c r="C129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E128" i="6"/>
  <c r="D128" i="6"/>
  <c r="C128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J126" i="7" s="1"/>
  <c r="AN127" i="6"/>
  <c r="E127" i="6"/>
  <c r="D127" i="6"/>
  <c r="C127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E126" i="6"/>
  <c r="D126" i="6"/>
  <c r="C126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J124" i="7" s="1"/>
  <c r="AN125" i="6"/>
  <c r="E125" i="6"/>
  <c r="D125" i="6"/>
  <c r="C125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E124" i="6"/>
  <c r="D124" i="6"/>
  <c r="C124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J122" i="7" s="1"/>
  <c r="AN123" i="6"/>
  <c r="E123" i="6"/>
  <c r="D123" i="6"/>
  <c r="C123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E122" i="6"/>
  <c r="D122" i="6"/>
  <c r="C122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J120" i="7" s="1"/>
  <c r="AN121" i="6"/>
  <c r="E121" i="6"/>
  <c r="D121" i="6"/>
  <c r="C121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E120" i="6"/>
  <c r="D120" i="6"/>
  <c r="C120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J118" i="7" s="1"/>
  <c r="AN119" i="6"/>
  <c r="E119" i="6"/>
  <c r="D119" i="6"/>
  <c r="C119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E118" i="6"/>
  <c r="D118" i="6"/>
  <c r="C118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J116" i="7" s="1"/>
  <c r="AN117" i="6"/>
  <c r="E117" i="6"/>
  <c r="D117" i="6"/>
  <c r="C117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E116" i="6"/>
  <c r="D116" i="6"/>
  <c r="C116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J114" i="7" s="1"/>
  <c r="AN115" i="6"/>
  <c r="E115" i="6"/>
  <c r="D115" i="6"/>
  <c r="C115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E114" i="6"/>
  <c r="D114" i="6"/>
  <c r="C114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J112" i="7" s="1"/>
  <c r="AN113" i="6"/>
  <c r="E113" i="6"/>
  <c r="D113" i="6"/>
  <c r="C113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E112" i="6"/>
  <c r="D112" i="6"/>
  <c r="C112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J110" i="7" s="1"/>
  <c r="AN111" i="6"/>
  <c r="E111" i="6"/>
  <c r="D111" i="6"/>
  <c r="C111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E110" i="6"/>
  <c r="D110" i="6"/>
  <c r="C110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J108" i="7" s="1"/>
  <c r="AN109" i="6"/>
  <c r="E109" i="6"/>
  <c r="D109" i="6"/>
  <c r="C109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E108" i="6"/>
  <c r="D108" i="6"/>
  <c r="C108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J106" i="7" s="1"/>
  <c r="AN107" i="6"/>
  <c r="E107" i="6"/>
  <c r="D107" i="6"/>
  <c r="C107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E106" i="6"/>
  <c r="D106" i="6"/>
  <c r="C106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J104" i="7" s="1"/>
  <c r="AN105" i="6"/>
  <c r="E105" i="6"/>
  <c r="D105" i="6"/>
  <c r="C105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E104" i="6"/>
  <c r="D104" i="6"/>
  <c r="C104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J102" i="7" s="1"/>
  <c r="AN103" i="6"/>
  <c r="E103" i="6"/>
  <c r="D103" i="6"/>
  <c r="C103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E102" i="6"/>
  <c r="D102" i="6"/>
  <c r="C102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J100" i="7" s="1"/>
  <c r="AN101" i="6"/>
  <c r="E101" i="6"/>
  <c r="D101" i="6"/>
  <c r="C101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E100" i="6"/>
  <c r="D100" i="6"/>
  <c r="C100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J98" i="7" s="1"/>
  <c r="AN99" i="6"/>
  <c r="E99" i="6"/>
  <c r="D99" i="6"/>
  <c r="C99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E98" i="6"/>
  <c r="D98" i="6"/>
  <c r="C98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J96" i="7" s="1"/>
  <c r="AN97" i="6"/>
  <c r="E97" i="6"/>
  <c r="D97" i="6"/>
  <c r="C97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E96" i="6"/>
  <c r="D96" i="6"/>
  <c r="C96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J94" i="7" s="1"/>
  <c r="AN95" i="6"/>
  <c r="E95" i="6"/>
  <c r="D95" i="6"/>
  <c r="C95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E94" i="6"/>
  <c r="D94" i="6"/>
  <c r="C94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J92" i="7" s="1"/>
  <c r="AN93" i="6"/>
  <c r="E93" i="6"/>
  <c r="D93" i="6"/>
  <c r="C93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E92" i="6"/>
  <c r="D92" i="6"/>
  <c r="C92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J90" i="7" s="1"/>
  <c r="AN91" i="6"/>
  <c r="E91" i="6"/>
  <c r="D91" i="6"/>
  <c r="C91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E90" i="6"/>
  <c r="D90" i="6"/>
  <c r="C90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J88" i="7" s="1"/>
  <c r="AN89" i="6"/>
  <c r="E89" i="6"/>
  <c r="D89" i="6"/>
  <c r="C89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E88" i="6"/>
  <c r="D88" i="6"/>
  <c r="C88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J86" i="7" s="1"/>
  <c r="AN87" i="6"/>
  <c r="E87" i="6"/>
  <c r="D87" i="6"/>
  <c r="C87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E86" i="6"/>
  <c r="D86" i="6"/>
  <c r="C86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J84" i="7" s="1"/>
  <c r="AN85" i="6"/>
  <c r="E85" i="6"/>
  <c r="D85" i="6"/>
  <c r="C85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E84" i="6"/>
  <c r="D84" i="6"/>
  <c r="C84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J82" i="7" s="1"/>
  <c r="AN83" i="6"/>
  <c r="E83" i="6"/>
  <c r="D83" i="6"/>
  <c r="C83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E82" i="6"/>
  <c r="D82" i="6"/>
  <c r="C82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J80" i="7" s="1"/>
  <c r="AN81" i="6"/>
  <c r="E81" i="6"/>
  <c r="D81" i="6"/>
  <c r="C81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E80" i="6"/>
  <c r="D80" i="6"/>
  <c r="C80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J78" i="7" s="1"/>
  <c r="AN79" i="6"/>
  <c r="E79" i="6"/>
  <c r="D79" i="6"/>
  <c r="C79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E78" i="6"/>
  <c r="D78" i="6"/>
  <c r="C78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J76" i="7" s="1"/>
  <c r="AN77" i="6"/>
  <c r="E77" i="6"/>
  <c r="D77" i="6"/>
  <c r="C77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E76" i="6"/>
  <c r="D76" i="6"/>
  <c r="C76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J74" i="7" s="1"/>
  <c r="AN75" i="6"/>
  <c r="E75" i="6"/>
  <c r="D75" i="6"/>
  <c r="C75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E74" i="6"/>
  <c r="D74" i="6"/>
  <c r="C74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J72" i="7" s="1"/>
  <c r="AN73" i="6"/>
  <c r="E73" i="6"/>
  <c r="D73" i="6"/>
  <c r="C73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E72" i="6"/>
  <c r="D72" i="6"/>
  <c r="C72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J70" i="7" s="1"/>
  <c r="AN71" i="6"/>
  <c r="E71" i="6"/>
  <c r="D71" i="6"/>
  <c r="C71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E70" i="6"/>
  <c r="D70" i="6"/>
  <c r="C70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J68" i="7" s="1"/>
  <c r="AN69" i="6"/>
  <c r="E69" i="6"/>
  <c r="D69" i="6"/>
  <c r="C69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E68" i="6"/>
  <c r="D68" i="6"/>
  <c r="C68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J66" i="7" s="1"/>
  <c r="AN67" i="6"/>
  <c r="E67" i="6"/>
  <c r="D67" i="6"/>
  <c r="C67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E66" i="6"/>
  <c r="D66" i="6"/>
  <c r="C66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J64" i="7" s="1"/>
  <c r="AN65" i="6"/>
  <c r="E65" i="6"/>
  <c r="D65" i="6"/>
  <c r="C65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E64" i="6"/>
  <c r="D64" i="6"/>
  <c r="C64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J62" i="7" s="1"/>
  <c r="AN63" i="6"/>
  <c r="E63" i="6"/>
  <c r="D63" i="6"/>
  <c r="C63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E62" i="6"/>
  <c r="D62" i="6"/>
  <c r="C62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J60" i="7" s="1"/>
  <c r="AN61" i="6"/>
  <c r="E61" i="6"/>
  <c r="D61" i="6"/>
  <c r="C61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E60" i="6"/>
  <c r="D60" i="6"/>
  <c r="C60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J58" i="7" s="1"/>
  <c r="AN59" i="6"/>
  <c r="E59" i="6"/>
  <c r="D59" i="6"/>
  <c r="C59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E58" i="6"/>
  <c r="D58" i="6"/>
  <c r="C58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J56" i="7" s="1"/>
  <c r="AN57" i="6"/>
  <c r="E57" i="6"/>
  <c r="D57" i="6"/>
  <c r="C57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E56" i="6"/>
  <c r="D56" i="6"/>
  <c r="C56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J54" i="7" s="1"/>
  <c r="AN55" i="6"/>
  <c r="E55" i="6"/>
  <c r="D55" i="6"/>
  <c r="C55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E54" i="6"/>
  <c r="D54" i="6"/>
  <c r="C54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J52" i="7" s="1"/>
  <c r="AN53" i="6"/>
  <c r="E53" i="6"/>
  <c r="D53" i="6"/>
  <c r="C53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E52" i="6"/>
  <c r="D52" i="6"/>
  <c r="C52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J50" i="7" s="1"/>
  <c r="AN51" i="6"/>
  <c r="E51" i="6"/>
  <c r="D51" i="6"/>
  <c r="C51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E50" i="6"/>
  <c r="D50" i="6"/>
  <c r="C50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J48" i="7" s="1"/>
  <c r="AN49" i="6"/>
  <c r="E49" i="6"/>
  <c r="D49" i="6"/>
  <c r="C49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E48" i="6"/>
  <c r="D48" i="6"/>
  <c r="C48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J46" i="7" s="1"/>
  <c r="AN47" i="6"/>
  <c r="E47" i="6"/>
  <c r="D47" i="6"/>
  <c r="C47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E46" i="6"/>
  <c r="D46" i="6"/>
  <c r="C46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J44" i="7" s="1"/>
  <c r="AN45" i="6"/>
  <c r="E45" i="6"/>
  <c r="D45" i="6"/>
  <c r="C45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E44" i="6"/>
  <c r="D44" i="6"/>
  <c r="C44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J42" i="7" s="1"/>
  <c r="AN43" i="6"/>
  <c r="E43" i="6"/>
  <c r="D43" i="6"/>
  <c r="C43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E42" i="6"/>
  <c r="D42" i="6"/>
  <c r="C42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J40" i="7" s="1"/>
  <c r="AN41" i="6"/>
  <c r="E41" i="6"/>
  <c r="D41" i="6"/>
  <c r="C41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E40" i="6"/>
  <c r="D40" i="6"/>
  <c r="C40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J38" i="7" s="1"/>
  <c r="AN39" i="6"/>
  <c r="E39" i="6"/>
  <c r="D39" i="6"/>
  <c r="C39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E38" i="6"/>
  <c r="D38" i="6"/>
  <c r="C38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J36" i="7" s="1"/>
  <c r="AN37" i="6"/>
  <c r="E37" i="6"/>
  <c r="D37" i="6"/>
  <c r="C37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E36" i="6"/>
  <c r="D36" i="6"/>
  <c r="C36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J34" i="7" s="1"/>
  <c r="AN35" i="6"/>
  <c r="E35" i="6"/>
  <c r="D35" i="6"/>
  <c r="C35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E34" i="6"/>
  <c r="D34" i="6"/>
  <c r="C34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J32" i="7" s="1"/>
  <c r="AN33" i="6"/>
  <c r="E33" i="6"/>
  <c r="D33" i="6"/>
  <c r="C33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E32" i="6"/>
  <c r="D32" i="6"/>
  <c r="C32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J30" i="7" s="1"/>
  <c r="AN31" i="6"/>
  <c r="E31" i="6"/>
  <c r="D31" i="6"/>
  <c r="C31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E30" i="6"/>
  <c r="D30" i="6"/>
  <c r="C30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J28" i="7" s="1"/>
  <c r="AN29" i="6"/>
  <c r="E29" i="6"/>
  <c r="D29" i="6"/>
  <c r="C29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E28" i="6"/>
  <c r="D28" i="6"/>
  <c r="C28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J26" i="7" s="1"/>
  <c r="AN27" i="6"/>
  <c r="E27" i="6"/>
  <c r="D27" i="6"/>
  <c r="C27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E26" i="6"/>
  <c r="D26" i="6"/>
  <c r="C26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J24" i="7" s="1"/>
  <c r="AN25" i="6"/>
  <c r="E25" i="6"/>
  <c r="D25" i="6"/>
  <c r="C25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E24" i="6"/>
  <c r="D24" i="6"/>
  <c r="C24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J22" i="7" s="1"/>
  <c r="AN23" i="6"/>
  <c r="E23" i="6"/>
  <c r="D23" i="6"/>
  <c r="C23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E22" i="6"/>
  <c r="D22" i="6"/>
  <c r="C22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J20" i="7" s="1"/>
  <c r="AN21" i="6"/>
  <c r="E21" i="6"/>
  <c r="D21" i="6"/>
  <c r="C21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E20" i="6"/>
  <c r="D20" i="6"/>
  <c r="C20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J18" i="7" s="1"/>
  <c r="AN19" i="6"/>
  <c r="E19" i="6"/>
  <c r="D19" i="6"/>
  <c r="C19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E18" i="6"/>
  <c r="D18" i="6"/>
  <c r="C18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J16" i="7" s="1"/>
  <c r="AN17" i="6"/>
  <c r="E17" i="6"/>
  <c r="D17" i="6"/>
  <c r="C17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E16" i="6"/>
  <c r="D16" i="6"/>
  <c r="C16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J14" i="7" s="1"/>
  <c r="AN15" i="6"/>
  <c r="E15" i="6"/>
  <c r="D15" i="6"/>
  <c r="C15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E14" i="6"/>
  <c r="D14" i="6"/>
  <c r="C14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J12" i="7" s="1"/>
  <c r="AN13" i="6"/>
  <c r="E13" i="6"/>
  <c r="D13" i="6"/>
  <c r="C13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E12" i="6"/>
  <c r="D12" i="6"/>
  <c r="C12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J10" i="7" s="1"/>
  <c r="AN11" i="6"/>
  <c r="E11" i="6"/>
  <c r="D11" i="6"/>
  <c r="C11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E10" i="6"/>
  <c r="D10" i="6"/>
  <c r="C10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J8" i="7" s="1"/>
  <c r="AN9" i="6"/>
  <c r="E9" i="6"/>
  <c r="D9" i="6"/>
  <c r="C9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E8" i="6"/>
  <c r="D8" i="6"/>
  <c r="C8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J6" i="7" s="1"/>
  <c r="I6" i="13" s="1"/>
  <c r="AN7" i="6"/>
  <c r="E7" i="6"/>
  <c r="D7" i="6"/>
  <c r="C7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E6" i="6"/>
  <c r="D6" i="6"/>
  <c r="C6" i="6"/>
  <c r="S29" i="9" s="1"/>
  <c r="F479" i="5"/>
  <c r="E479" i="5"/>
  <c r="D479" i="5"/>
  <c r="C479" i="5"/>
  <c r="B479" i="5"/>
  <c r="F478" i="5"/>
  <c r="E478" i="5"/>
  <c r="D478" i="5"/>
  <c r="C478" i="5"/>
  <c r="B478" i="5"/>
  <c r="F477" i="5"/>
  <c r="E477" i="5"/>
  <c r="D477" i="5"/>
  <c r="C477" i="5"/>
  <c r="B477" i="5"/>
  <c r="F476" i="5"/>
  <c r="E476" i="5"/>
  <c r="D476" i="5"/>
  <c r="C476" i="5"/>
  <c r="B476" i="5"/>
  <c r="F475" i="5"/>
  <c r="E475" i="5"/>
  <c r="D475" i="5"/>
  <c r="C475" i="5"/>
  <c r="B475" i="5"/>
  <c r="F474" i="5"/>
  <c r="E474" i="5"/>
  <c r="D474" i="5"/>
  <c r="C474" i="5"/>
  <c r="B474" i="5"/>
  <c r="F473" i="5"/>
  <c r="E473" i="5"/>
  <c r="D473" i="5"/>
  <c r="C473" i="5"/>
  <c r="B473" i="5"/>
  <c r="F472" i="5"/>
  <c r="E472" i="5"/>
  <c r="D472" i="5"/>
  <c r="C472" i="5"/>
  <c r="B472" i="5"/>
  <c r="F471" i="5"/>
  <c r="E471" i="5"/>
  <c r="D471" i="5"/>
  <c r="C471" i="5"/>
  <c r="B471" i="5"/>
  <c r="F470" i="5"/>
  <c r="E470" i="5"/>
  <c r="D470" i="5"/>
  <c r="C470" i="5"/>
  <c r="B470" i="5"/>
  <c r="F469" i="5"/>
  <c r="E469" i="5"/>
  <c r="D469" i="5"/>
  <c r="C469" i="5"/>
  <c r="B469" i="5"/>
  <c r="F468" i="5"/>
  <c r="E468" i="5"/>
  <c r="D468" i="5"/>
  <c r="C468" i="5"/>
  <c r="B468" i="5"/>
  <c r="F467" i="5"/>
  <c r="E467" i="5"/>
  <c r="D467" i="5"/>
  <c r="C467" i="5"/>
  <c r="B467" i="5"/>
  <c r="F466" i="5"/>
  <c r="E466" i="5"/>
  <c r="D466" i="5"/>
  <c r="C466" i="5"/>
  <c r="B466" i="5"/>
  <c r="F465" i="5"/>
  <c r="E465" i="5"/>
  <c r="D465" i="5"/>
  <c r="C465" i="5"/>
  <c r="B465" i="5"/>
  <c r="F464" i="5"/>
  <c r="E464" i="5"/>
  <c r="D464" i="5"/>
  <c r="C464" i="5"/>
  <c r="B464" i="5"/>
  <c r="F463" i="5"/>
  <c r="E463" i="5"/>
  <c r="D463" i="5"/>
  <c r="C463" i="5"/>
  <c r="B463" i="5"/>
  <c r="F462" i="5"/>
  <c r="E462" i="5"/>
  <c r="D462" i="5"/>
  <c r="C462" i="5"/>
  <c r="B462" i="5"/>
  <c r="F461" i="5"/>
  <c r="E461" i="5"/>
  <c r="D461" i="5"/>
  <c r="C461" i="5"/>
  <c r="B461" i="5"/>
  <c r="F460" i="5"/>
  <c r="E460" i="5"/>
  <c r="D460" i="5"/>
  <c r="C460" i="5"/>
  <c r="B460" i="5"/>
  <c r="F459" i="5"/>
  <c r="E459" i="5"/>
  <c r="D459" i="5"/>
  <c r="C459" i="5"/>
  <c r="B459" i="5"/>
  <c r="F458" i="5"/>
  <c r="E458" i="5"/>
  <c r="D458" i="5"/>
  <c r="C458" i="5"/>
  <c r="B458" i="5"/>
  <c r="F457" i="5"/>
  <c r="E457" i="5"/>
  <c r="D457" i="5"/>
  <c r="C457" i="5"/>
  <c r="B457" i="5"/>
  <c r="F456" i="5"/>
  <c r="E456" i="5"/>
  <c r="D456" i="5"/>
  <c r="C456" i="5"/>
  <c r="B456" i="5"/>
  <c r="F455" i="5"/>
  <c r="E455" i="5"/>
  <c r="D455" i="5"/>
  <c r="C455" i="5"/>
  <c r="B455" i="5"/>
  <c r="F454" i="5"/>
  <c r="E454" i="5"/>
  <c r="D454" i="5"/>
  <c r="C454" i="5"/>
  <c r="B454" i="5"/>
  <c r="F453" i="5"/>
  <c r="E453" i="5"/>
  <c r="D453" i="5"/>
  <c r="C453" i="5"/>
  <c r="B453" i="5"/>
  <c r="F452" i="5"/>
  <c r="E452" i="5"/>
  <c r="D452" i="5"/>
  <c r="C452" i="5"/>
  <c r="B452" i="5"/>
  <c r="F451" i="5"/>
  <c r="E451" i="5"/>
  <c r="D451" i="5"/>
  <c r="C451" i="5"/>
  <c r="B451" i="5"/>
  <c r="F450" i="5"/>
  <c r="E450" i="5"/>
  <c r="D450" i="5"/>
  <c r="C450" i="5"/>
  <c r="B450" i="5"/>
  <c r="F449" i="5"/>
  <c r="E449" i="5"/>
  <c r="D449" i="5"/>
  <c r="C449" i="5"/>
  <c r="B449" i="5"/>
  <c r="F448" i="5"/>
  <c r="E448" i="5"/>
  <c r="D448" i="5"/>
  <c r="C448" i="5"/>
  <c r="B448" i="5"/>
  <c r="F447" i="5"/>
  <c r="E447" i="5"/>
  <c r="D447" i="5"/>
  <c r="C447" i="5"/>
  <c r="B447" i="5"/>
  <c r="F446" i="5"/>
  <c r="E446" i="5"/>
  <c r="D446" i="5"/>
  <c r="C446" i="5"/>
  <c r="B446" i="5"/>
  <c r="F445" i="5"/>
  <c r="E445" i="5"/>
  <c r="D445" i="5"/>
  <c r="C445" i="5"/>
  <c r="B445" i="5"/>
  <c r="F444" i="5"/>
  <c r="E444" i="5"/>
  <c r="D444" i="5"/>
  <c r="C444" i="5"/>
  <c r="B444" i="5"/>
  <c r="F443" i="5"/>
  <c r="E443" i="5"/>
  <c r="D443" i="5"/>
  <c r="C443" i="5"/>
  <c r="B443" i="5"/>
  <c r="F442" i="5"/>
  <c r="E442" i="5"/>
  <c r="D442" i="5"/>
  <c r="C442" i="5"/>
  <c r="B442" i="5"/>
  <c r="F441" i="5"/>
  <c r="E441" i="5"/>
  <c r="D441" i="5"/>
  <c r="C441" i="5"/>
  <c r="B441" i="5"/>
  <c r="F440" i="5"/>
  <c r="E440" i="5"/>
  <c r="D440" i="5"/>
  <c r="C440" i="5"/>
  <c r="B440" i="5"/>
  <c r="F439" i="5"/>
  <c r="E439" i="5"/>
  <c r="D439" i="5"/>
  <c r="C439" i="5"/>
  <c r="B439" i="5"/>
  <c r="F438" i="5"/>
  <c r="E438" i="5"/>
  <c r="D438" i="5"/>
  <c r="C438" i="5"/>
  <c r="B438" i="5"/>
  <c r="F437" i="5"/>
  <c r="E437" i="5"/>
  <c r="D437" i="5"/>
  <c r="C437" i="5"/>
  <c r="B437" i="5"/>
  <c r="F436" i="5"/>
  <c r="E436" i="5"/>
  <c r="D436" i="5"/>
  <c r="C436" i="5"/>
  <c r="B436" i="5"/>
  <c r="F435" i="5"/>
  <c r="E435" i="5"/>
  <c r="D435" i="5"/>
  <c r="C435" i="5"/>
  <c r="B435" i="5"/>
  <c r="F434" i="5"/>
  <c r="E434" i="5"/>
  <c r="D434" i="5"/>
  <c r="C434" i="5"/>
  <c r="B434" i="5"/>
  <c r="F433" i="5"/>
  <c r="E433" i="5"/>
  <c r="D433" i="5"/>
  <c r="C433" i="5"/>
  <c r="B433" i="5"/>
  <c r="F432" i="5"/>
  <c r="E432" i="5"/>
  <c r="D432" i="5"/>
  <c r="C432" i="5"/>
  <c r="B432" i="5"/>
  <c r="F431" i="5"/>
  <c r="E431" i="5"/>
  <c r="D431" i="5"/>
  <c r="C431" i="5"/>
  <c r="B431" i="5"/>
  <c r="F430" i="5"/>
  <c r="E430" i="5"/>
  <c r="D430" i="5"/>
  <c r="C430" i="5"/>
  <c r="B430" i="5"/>
  <c r="F429" i="5"/>
  <c r="E429" i="5"/>
  <c r="D429" i="5"/>
  <c r="C429" i="5"/>
  <c r="B429" i="5"/>
  <c r="F428" i="5"/>
  <c r="E428" i="5"/>
  <c r="D428" i="5"/>
  <c r="C428" i="5"/>
  <c r="B428" i="5"/>
  <c r="F427" i="5"/>
  <c r="E427" i="5"/>
  <c r="D427" i="5"/>
  <c r="C427" i="5"/>
  <c r="B427" i="5"/>
  <c r="F426" i="5"/>
  <c r="E426" i="5"/>
  <c r="D426" i="5"/>
  <c r="C426" i="5"/>
  <c r="B426" i="5"/>
  <c r="F425" i="5"/>
  <c r="E425" i="5"/>
  <c r="D425" i="5"/>
  <c r="C425" i="5"/>
  <c r="B425" i="5"/>
  <c r="F424" i="5"/>
  <c r="E424" i="5"/>
  <c r="D424" i="5"/>
  <c r="C424" i="5"/>
  <c r="B424" i="5"/>
  <c r="F423" i="5"/>
  <c r="E423" i="5"/>
  <c r="D423" i="5"/>
  <c r="C423" i="5"/>
  <c r="B423" i="5"/>
  <c r="F422" i="5"/>
  <c r="E422" i="5"/>
  <c r="D422" i="5"/>
  <c r="C422" i="5"/>
  <c r="B422" i="5"/>
  <c r="F421" i="5"/>
  <c r="E421" i="5"/>
  <c r="D421" i="5"/>
  <c r="C421" i="5"/>
  <c r="B421" i="5"/>
  <c r="F420" i="5"/>
  <c r="E420" i="5"/>
  <c r="D420" i="5"/>
  <c r="C420" i="5"/>
  <c r="B420" i="5"/>
  <c r="F419" i="5"/>
  <c r="E419" i="5"/>
  <c r="D419" i="5"/>
  <c r="C419" i="5"/>
  <c r="B419" i="5"/>
  <c r="F418" i="5"/>
  <c r="E418" i="5"/>
  <c r="D418" i="5"/>
  <c r="C418" i="5"/>
  <c r="B418" i="5"/>
  <c r="F417" i="5"/>
  <c r="E417" i="5"/>
  <c r="D417" i="5"/>
  <c r="C417" i="5"/>
  <c r="B417" i="5"/>
  <c r="F416" i="5"/>
  <c r="E416" i="5"/>
  <c r="D416" i="5"/>
  <c r="C416" i="5"/>
  <c r="B416" i="5"/>
  <c r="F415" i="5"/>
  <c r="E415" i="5"/>
  <c r="D415" i="5"/>
  <c r="C415" i="5"/>
  <c r="B415" i="5"/>
  <c r="F414" i="5"/>
  <c r="E414" i="5"/>
  <c r="D414" i="5"/>
  <c r="C414" i="5"/>
  <c r="B414" i="5"/>
  <c r="F413" i="5"/>
  <c r="E413" i="5"/>
  <c r="D413" i="5"/>
  <c r="C413" i="5"/>
  <c r="B413" i="5"/>
  <c r="F412" i="5"/>
  <c r="E412" i="5"/>
  <c r="D412" i="5"/>
  <c r="C412" i="5"/>
  <c r="B412" i="5"/>
  <c r="F411" i="5"/>
  <c r="E411" i="5"/>
  <c r="D411" i="5"/>
  <c r="C411" i="5"/>
  <c r="B411" i="5"/>
  <c r="F410" i="5"/>
  <c r="E410" i="5"/>
  <c r="D410" i="5"/>
  <c r="C410" i="5"/>
  <c r="B410" i="5"/>
  <c r="F409" i="5"/>
  <c r="E409" i="5"/>
  <c r="D409" i="5"/>
  <c r="C409" i="5"/>
  <c r="B409" i="5"/>
  <c r="F408" i="5"/>
  <c r="E408" i="5"/>
  <c r="D408" i="5"/>
  <c r="C408" i="5"/>
  <c r="B408" i="5"/>
  <c r="F407" i="5"/>
  <c r="E407" i="5"/>
  <c r="D407" i="5"/>
  <c r="C407" i="5"/>
  <c r="B407" i="5"/>
  <c r="F406" i="5"/>
  <c r="E406" i="5"/>
  <c r="D406" i="5"/>
  <c r="C406" i="5"/>
  <c r="B406" i="5"/>
  <c r="F405" i="5"/>
  <c r="E405" i="5"/>
  <c r="D405" i="5"/>
  <c r="C405" i="5"/>
  <c r="B405" i="5"/>
  <c r="F404" i="5"/>
  <c r="E404" i="5"/>
  <c r="D404" i="5"/>
  <c r="C404" i="5"/>
  <c r="B404" i="5"/>
  <c r="F403" i="5"/>
  <c r="E403" i="5"/>
  <c r="D403" i="5"/>
  <c r="C403" i="5"/>
  <c r="B403" i="5"/>
  <c r="F402" i="5"/>
  <c r="E402" i="5"/>
  <c r="D402" i="5"/>
  <c r="C402" i="5"/>
  <c r="B402" i="5"/>
  <c r="F401" i="5"/>
  <c r="E401" i="5"/>
  <c r="D401" i="5"/>
  <c r="C401" i="5"/>
  <c r="B401" i="5"/>
  <c r="F400" i="5"/>
  <c r="E400" i="5"/>
  <c r="D400" i="5"/>
  <c r="C400" i="5"/>
  <c r="B400" i="5"/>
  <c r="F399" i="5"/>
  <c r="E399" i="5"/>
  <c r="D399" i="5"/>
  <c r="C399" i="5"/>
  <c r="B399" i="5"/>
  <c r="F398" i="5"/>
  <c r="E398" i="5"/>
  <c r="D398" i="5"/>
  <c r="C398" i="5"/>
  <c r="B398" i="5"/>
  <c r="F397" i="5"/>
  <c r="E397" i="5"/>
  <c r="D397" i="5"/>
  <c r="C397" i="5"/>
  <c r="B397" i="5"/>
  <c r="F396" i="5"/>
  <c r="E396" i="5"/>
  <c r="D396" i="5"/>
  <c r="C396" i="5"/>
  <c r="B396" i="5"/>
  <c r="F395" i="5"/>
  <c r="E395" i="5"/>
  <c r="D395" i="5"/>
  <c r="C395" i="5"/>
  <c r="B395" i="5"/>
  <c r="F394" i="5"/>
  <c r="E394" i="5"/>
  <c r="D394" i="5"/>
  <c r="C394" i="5"/>
  <c r="B394" i="5"/>
  <c r="F393" i="5"/>
  <c r="E393" i="5"/>
  <c r="D393" i="5"/>
  <c r="C393" i="5"/>
  <c r="B393" i="5"/>
  <c r="F392" i="5"/>
  <c r="E392" i="5"/>
  <c r="D392" i="5"/>
  <c r="C392" i="5"/>
  <c r="B392" i="5"/>
  <c r="F391" i="5"/>
  <c r="E391" i="5"/>
  <c r="D391" i="5"/>
  <c r="C391" i="5"/>
  <c r="B391" i="5"/>
  <c r="F390" i="5"/>
  <c r="E390" i="5"/>
  <c r="D390" i="5"/>
  <c r="C390" i="5"/>
  <c r="B390" i="5"/>
  <c r="F389" i="5"/>
  <c r="E389" i="5"/>
  <c r="D389" i="5"/>
  <c r="C389" i="5"/>
  <c r="B389" i="5"/>
  <c r="F388" i="5"/>
  <c r="E388" i="5"/>
  <c r="D388" i="5"/>
  <c r="C388" i="5"/>
  <c r="B388" i="5"/>
  <c r="F387" i="5"/>
  <c r="E387" i="5"/>
  <c r="D387" i="5"/>
  <c r="C387" i="5"/>
  <c r="B387" i="5"/>
  <c r="F386" i="5"/>
  <c r="E386" i="5"/>
  <c r="D386" i="5"/>
  <c r="C386" i="5"/>
  <c r="B386" i="5"/>
  <c r="F385" i="5"/>
  <c r="E385" i="5"/>
  <c r="D385" i="5"/>
  <c r="C385" i="5"/>
  <c r="B385" i="5"/>
  <c r="F384" i="5"/>
  <c r="E384" i="5"/>
  <c r="D384" i="5"/>
  <c r="C384" i="5"/>
  <c r="B384" i="5"/>
  <c r="F383" i="5"/>
  <c r="E383" i="5"/>
  <c r="D383" i="5"/>
  <c r="C383" i="5"/>
  <c r="B383" i="5"/>
  <c r="F382" i="5"/>
  <c r="E382" i="5"/>
  <c r="D382" i="5"/>
  <c r="C382" i="5"/>
  <c r="B382" i="5"/>
  <c r="F381" i="5"/>
  <c r="E381" i="5"/>
  <c r="D381" i="5"/>
  <c r="C381" i="5"/>
  <c r="B381" i="5"/>
  <c r="F380" i="5"/>
  <c r="E380" i="5"/>
  <c r="D380" i="5"/>
  <c r="C380" i="5"/>
  <c r="B380" i="5"/>
  <c r="F379" i="5"/>
  <c r="E379" i="5"/>
  <c r="D379" i="5"/>
  <c r="C379" i="5"/>
  <c r="B379" i="5"/>
  <c r="F378" i="5"/>
  <c r="E378" i="5"/>
  <c r="D378" i="5"/>
  <c r="C378" i="5"/>
  <c r="B378" i="5"/>
  <c r="F377" i="5"/>
  <c r="E377" i="5"/>
  <c r="D377" i="5"/>
  <c r="C377" i="5"/>
  <c r="B377" i="5"/>
  <c r="F376" i="5"/>
  <c r="E376" i="5"/>
  <c r="D376" i="5"/>
  <c r="C376" i="5"/>
  <c r="B376" i="5"/>
  <c r="F375" i="5"/>
  <c r="E375" i="5"/>
  <c r="D375" i="5"/>
  <c r="C375" i="5"/>
  <c r="B375" i="5"/>
  <c r="F374" i="5"/>
  <c r="E374" i="5"/>
  <c r="D374" i="5"/>
  <c r="C374" i="5"/>
  <c r="B374" i="5"/>
  <c r="F373" i="5"/>
  <c r="E373" i="5"/>
  <c r="D373" i="5"/>
  <c r="C373" i="5"/>
  <c r="B373" i="5"/>
  <c r="F372" i="5"/>
  <c r="E372" i="5"/>
  <c r="D372" i="5"/>
  <c r="C372" i="5"/>
  <c r="B372" i="5"/>
  <c r="F371" i="5"/>
  <c r="E371" i="5"/>
  <c r="D371" i="5"/>
  <c r="C371" i="5"/>
  <c r="B371" i="5"/>
  <c r="F370" i="5"/>
  <c r="E370" i="5"/>
  <c r="D370" i="5"/>
  <c r="C370" i="5"/>
  <c r="B370" i="5"/>
  <c r="F369" i="5"/>
  <c r="E369" i="5"/>
  <c r="D369" i="5"/>
  <c r="C369" i="5"/>
  <c r="B369" i="5"/>
  <c r="F368" i="5"/>
  <c r="E368" i="5"/>
  <c r="D368" i="5"/>
  <c r="C368" i="5"/>
  <c r="B368" i="5"/>
  <c r="F367" i="5"/>
  <c r="E367" i="5"/>
  <c r="D367" i="5"/>
  <c r="C367" i="5"/>
  <c r="B367" i="5"/>
  <c r="F366" i="5"/>
  <c r="E366" i="5"/>
  <c r="D366" i="5"/>
  <c r="C366" i="5"/>
  <c r="B366" i="5"/>
  <c r="F365" i="5"/>
  <c r="E365" i="5"/>
  <c r="D365" i="5"/>
  <c r="C365" i="5"/>
  <c r="B365" i="5"/>
  <c r="F364" i="5"/>
  <c r="E364" i="5"/>
  <c r="D364" i="5"/>
  <c r="C364" i="5"/>
  <c r="B364" i="5"/>
  <c r="F363" i="5"/>
  <c r="E363" i="5"/>
  <c r="D363" i="5"/>
  <c r="C363" i="5"/>
  <c r="B363" i="5"/>
  <c r="F362" i="5"/>
  <c r="E362" i="5"/>
  <c r="D362" i="5"/>
  <c r="C362" i="5"/>
  <c r="B362" i="5"/>
  <c r="F361" i="5"/>
  <c r="E361" i="5"/>
  <c r="D361" i="5"/>
  <c r="C361" i="5"/>
  <c r="B361" i="5"/>
  <c r="F360" i="5"/>
  <c r="E360" i="5"/>
  <c r="D360" i="5"/>
  <c r="C360" i="5"/>
  <c r="B360" i="5"/>
  <c r="F359" i="5"/>
  <c r="E359" i="5"/>
  <c r="D359" i="5"/>
  <c r="C359" i="5"/>
  <c r="B359" i="5"/>
  <c r="F358" i="5"/>
  <c r="E358" i="5"/>
  <c r="D358" i="5"/>
  <c r="C358" i="5"/>
  <c r="B358" i="5"/>
  <c r="F357" i="5"/>
  <c r="E357" i="5"/>
  <c r="D357" i="5"/>
  <c r="C357" i="5"/>
  <c r="B357" i="5"/>
  <c r="F356" i="5"/>
  <c r="E356" i="5"/>
  <c r="D356" i="5"/>
  <c r="C356" i="5"/>
  <c r="B356" i="5"/>
  <c r="F355" i="5"/>
  <c r="E355" i="5"/>
  <c r="D355" i="5"/>
  <c r="C355" i="5"/>
  <c r="B355" i="5"/>
  <c r="F354" i="5"/>
  <c r="E354" i="5"/>
  <c r="D354" i="5"/>
  <c r="C354" i="5"/>
  <c r="B354" i="5"/>
  <c r="F353" i="5"/>
  <c r="E353" i="5"/>
  <c r="D353" i="5"/>
  <c r="C353" i="5"/>
  <c r="B353" i="5"/>
  <c r="F352" i="5"/>
  <c r="E352" i="5"/>
  <c r="D352" i="5"/>
  <c r="C352" i="5"/>
  <c r="B352" i="5"/>
  <c r="F351" i="5"/>
  <c r="E351" i="5"/>
  <c r="D351" i="5"/>
  <c r="C351" i="5"/>
  <c r="B351" i="5"/>
  <c r="F350" i="5"/>
  <c r="E350" i="5"/>
  <c r="D350" i="5"/>
  <c r="C350" i="5"/>
  <c r="B350" i="5"/>
  <c r="F349" i="5"/>
  <c r="E349" i="5"/>
  <c r="D349" i="5"/>
  <c r="C349" i="5"/>
  <c r="B349" i="5"/>
  <c r="F348" i="5"/>
  <c r="E348" i="5"/>
  <c r="D348" i="5"/>
  <c r="C348" i="5"/>
  <c r="B348" i="5"/>
  <c r="F347" i="5"/>
  <c r="E347" i="5"/>
  <c r="D347" i="5"/>
  <c r="C347" i="5"/>
  <c r="B347" i="5"/>
  <c r="F346" i="5"/>
  <c r="E346" i="5"/>
  <c r="D346" i="5"/>
  <c r="C346" i="5"/>
  <c r="B346" i="5"/>
  <c r="F345" i="5"/>
  <c r="E345" i="5"/>
  <c r="D345" i="5"/>
  <c r="C345" i="5"/>
  <c r="B345" i="5"/>
  <c r="F344" i="5"/>
  <c r="E344" i="5"/>
  <c r="D344" i="5"/>
  <c r="C344" i="5"/>
  <c r="B344" i="5"/>
  <c r="F343" i="5"/>
  <c r="E343" i="5"/>
  <c r="D343" i="5"/>
  <c r="C343" i="5"/>
  <c r="B343" i="5"/>
  <c r="F342" i="5"/>
  <c r="E342" i="5"/>
  <c r="D342" i="5"/>
  <c r="C342" i="5"/>
  <c r="B342" i="5"/>
  <c r="F341" i="5"/>
  <c r="E341" i="5"/>
  <c r="D341" i="5"/>
  <c r="C341" i="5"/>
  <c r="B341" i="5"/>
  <c r="F340" i="5"/>
  <c r="E340" i="5"/>
  <c r="D340" i="5"/>
  <c r="C340" i="5"/>
  <c r="B340" i="5"/>
  <c r="F339" i="5"/>
  <c r="E339" i="5"/>
  <c r="D339" i="5"/>
  <c r="C339" i="5"/>
  <c r="B339" i="5"/>
  <c r="F338" i="5"/>
  <c r="E338" i="5"/>
  <c r="D338" i="5"/>
  <c r="C338" i="5"/>
  <c r="B338" i="5"/>
  <c r="F337" i="5"/>
  <c r="E337" i="5"/>
  <c r="D337" i="5"/>
  <c r="C337" i="5"/>
  <c r="B337" i="5"/>
  <c r="F336" i="5"/>
  <c r="E336" i="5"/>
  <c r="D336" i="5"/>
  <c r="C336" i="5"/>
  <c r="B336" i="5"/>
  <c r="F335" i="5"/>
  <c r="E335" i="5"/>
  <c r="D335" i="5"/>
  <c r="C335" i="5"/>
  <c r="B335" i="5"/>
  <c r="F334" i="5"/>
  <c r="E334" i="5"/>
  <c r="D334" i="5"/>
  <c r="C334" i="5"/>
  <c r="B334" i="5"/>
  <c r="F333" i="5"/>
  <c r="E333" i="5"/>
  <c r="D333" i="5"/>
  <c r="C333" i="5"/>
  <c r="B333" i="5"/>
  <c r="F332" i="5"/>
  <c r="E332" i="5"/>
  <c r="D332" i="5"/>
  <c r="C332" i="5"/>
  <c r="B332" i="5"/>
  <c r="F331" i="5"/>
  <c r="E331" i="5"/>
  <c r="D331" i="5"/>
  <c r="C331" i="5"/>
  <c r="B331" i="5"/>
  <c r="F330" i="5"/>
  <c r="E330" i="5"/>
  <c r="D330" i="5"/>
  <c r="C330" i="5"/>
  <c r="B330" i="5"/>
  <c r="F329" i="5"/>
  <c r="E329" i="5"/>
  <c r="D329" i="5"/>
  <c r="C329" i="5"/>
  <c r="B329" i="5"/>
  <c r="F328" i="5"/>
  <c r="E328" i="5"/>
  <c r="D328" i="5"/>
  <c r="C328" i="5"/>
  <c r="B328" i="5"/>
  <c r="F327" i="5"/>
  <c r="E327" i="5"/>
  <c r="D327" i="5"/>
  <c r="C327" i="5"/>
  <c r="B327" i="5"/>
  <c r="F326" i="5"/>
  <c r="E326" i="5"/>
  <c r="D326" i="5"/>
  <c r="C326" i="5"/>
  <c r="B326" i="5"/>
  <c r="F325" i="5"/>
  <c r="E325" i="5"/>
  <c r="D325" i="5"/>
  <c r="C325" i="5"/>
  <c r="B325" i="5"/>
  <c r="F324" i="5"/>
  <c r="E324" i="5"/>
  <c r="D324" i="5"/>
  <c r="C324" i="5"/>
  <c r="B324" i="5"/>
  <c r="F323" i="5"/>
  <c r="E323" i="5"/>
  <c r="D323" i="5"/>
  <c r="C323" i="5"/>
  <c r="B323" i="5"/>
  <c r="F322" i="5"/>
  <c r="E322" i="5"/>
  <c r="D322" i="5"/>
  <c r="C322" i="5"/>
  <c r="B322" i="5"/>
  <c r="F321" i="5"/>
  <c r="E321" i="5"/>
  <c r="D321" i="5"/>
  <c r="C321" i="5"/>
  <c r="B321" i="5"/>
  <c r="F320" i="5"/>
  <c r="E320" i="5"/>
  <c r="D320" i="5"/>
  <c r="C320" i="5"/>
  <c r="B320" i="5"/>
  <c r="F319" i="5"/>
  <c r="E319" i="5"/>
  <c r="D319" i="5"/>
  <c r="C319" i="5"/>
  <c r="B319" i="5"/>
  <c r="F318" i="5"/>
  <c r="E318" i="5"/>
  <c r="D318" i="5"/>
  <c r="C318" i="5"/>
  <c r="B318" i="5"/>
  <c r="F317" i="5"/>
  <c r="E317" i="5"/>
  <c r="D317" i="5"/>
  <c r="C317" i="5"/>
  <c r="B317" i="5"/>
  <c r="F316" i="5"/>
  <c r="E316" i="5"/>
  <c r="D316" i="5"/>
  <c r="C316" i="5"/>
  <c r="B316" i="5"/>
  <c r="F315" i="5"/>
  <c r="E315" i="5"/>
  <c r="D315" i="5"/>
  <c r="C315" i="5"/>
  <c r="B315" i="5"/>
  <c r="F314" i="5"/>
  <c r="E314" i="5"/>
  <c r="D314" i="5"/>
  <c r="C314" i="5"/>
  <c r="B314" i="5"/>
  <c r="F313" i="5"/>
  <c r="E313" i="5"/>
  <c r="D313" i="5"/>
  <c r="C313" i="5"/>
  <c r="B313" i="5"/>
  <c r="F312" i="5"/>
  <c r="E312" i="5"/>
  <c r="D312" i="5"/>
  <c r="C312" i="5"/>
  <c r="B312" i="5"/>
  <c r="F311" i="5"/>
  <c r="E311" i="5"/>
  <c r="D311" i="5"/>
  <c r="C311" i="5"/>
  <c r="B311" i="5"/>
  <c r="F310" i="5"/>
  <c r="E310" i="5"/>
  <c r="D310" i="5"/>
  <c r="C310" i="5"/>
  <c r="B310" i="5"/>
  <c r="F309" i="5"/>
  <c r="E309" i="5"/>
  <c r="D309" i="5"/>
  <c r="C309" i="5"/>
  <c r="B309" i="5"/>
  <c r="F308" i="5"/>
  <c r="E308" i="5"/>
  <c r="D308" i="5"/>
  <c r="C308" i="5"/>
  <c r="B308" i="5"/>
  <c r="F307" i="5"/>
  <c r="E307" i="5"/>
  <c r="D307" i="5"/>
  <c r="C307" i="5"/>
  <c r="B307" i="5"/>
  <c r="F306" i="5"/>
  <c r="E306" i="5"/>
  <c r="D306" i="5"/>
  <c r="C306" i="5"/>
  <c r="B306" i="5"/>
  <c r="F305" i="5"/>
  <c r="E305" i="5"/>
  <c r="D305" i="5"/>
  <c r="C305" i="5"/>
  <c r="B305" i="5"/>
  <c r="F304" i="5"/>
  <c r="E304" i="5"/>
  <c r="D304" i="5"/>
  <c r="C304" i="5"/>
  <c r="B304" i="5"/>
  <c r="F303" i="5"/>
  <c r="E303" i="5"/>
  <c r="D303" i="5"/>
  <c r="C303" i="5"/>
  <c r="B303" i="5"/>
  <c r="F302" i="5"/>
  <c r="E302" i="5"/>
  <c r="D302" i="5"/>
  <c r="C302" i="5"/>
  <c r="B302" i="5"/>
  <c r="F301" i="5"/>
  <c r="E301" i="5"/>
  <c r="D301" i="5"/>
  <c r="C301" i="5"/>
  <c r="B301" i="5"/>
  <c r="F300" i="5"/>
  <c r="E300" i="5"/>
  <c r="D300" i="5"/>
  <c r="C300" i="5"/>
  <c r="B300" i="5"/>
  <c r="F299" i="5"/>
  <c r="E299" i="5"/>
  <c r="D299" i="5"/>
  <c r="C299" i="5"/>
  <c r="B299" i="5"/>
  <c r="F298" i="5"/>
  <c r="E298" i="5"/>
  <c r="D298" i="5"/>
  <c r="C298" i="5"/>
  <c r="B298" i="5"/>
  <c r="F297" i="5"/>
  <c r="E297" i="5"/>
  <c r="D297" i="5"/>
  <c r="C297" i="5"/>
  <c r="B297" i="5"/>
  <c r="F296" i="5"/>
  <c r="E296" i="5"/>
  <c r="D296" i="5"/>
  <c r="C296" i="5"/>
  <c r="B296" i="5"/>
  <c r="F295" i="5"/>
  <c r="E295" i="5"/>
  <c r="D295" i="5"/>
  <c r="C295" i="5"/>
  <c r="B295" i="5"/>
  <c r="F294" i="5"/>
  <c r="E294" i="5"/>
  <c r="D294" i="5"/>
  <c r="C294" i="5"/>
  <c r="B294" i="5"/>
  <c r="F293" i="5"/>
  <c r="E293" i="5"/>
  <c r="D293" i="5"/>
  <c r="C293" i="5"/>
  <c r="B293" i="5"/>
  <c r="F292" i="5"/>
  <c r="E292" i="5"/>
  <c r="D292" i="5"/>
  <c r="C292" i="5"/>
  <c r="B292" i="5"/>
  <c r="F291" i="5"/>
  <c r="E291" i="5"/>
  <c r="D291" i="5"/>
  <c r="C291" i="5"/>
  <c r="B291" i="5"/>
  <c r="F290" i="5"/>
  <c r="E290" i="5"/>
  <c r="D290" i="5"/>
  <c r="C290" i="5"/>
  <c r="B290" i="5"/>
  <c r="F289" i="5"/>
  <c r="E289" i="5"/>
  <c r="D289" i="5"/>
  <c r="C289" i="5"/>
  <c r="B289" i="5"/>
  <c r="F288" i="5"/>
  <c r="E288" i="5"/>
  <c r="D288" i="5"/>
  <c r="C288" i="5"/>
  <c r="B288" i="5"/>
  <c r="F287" i="5"/>
  <c r="E287" i="5"/>
  <c r="D287" i="5"/>
  <c r="C287" i="5"/>
  <c r="B287" i="5"/>
  <c r="F286" i="5"/>
  <c r="E286" i="5"/>
  <c r="D286" i="5"/>
  <c r="C286" i="5"/>
  <c r="B286" i="5"/>
  <c r="F285" i="5"/>
  <c r="E285" i="5"/>
  <c r="D285" i="5"/>
  <c r="C285" i="5"/>
  <c r="B285" i="5"/>
  <c r="F284" i="5"/>
  <c r="E284" i="5"/>
  <c r="D284" i="5"/>
  <c r="C284" i="5"/>
  <c r="B284" i="5"/>
  <c r="F283" i="5"/>
  <c r="E283" i="5"/>
  <c r="D283" i="5"/>
  <c r="C283" i="5"/>
  <c r="B283" i="5"/>
  <c r="F282" i="5"/>
  <c r="E282" i="5"/>
  <c r="D282" i="5"/>
  <c r="C282" i="5"/>
  <c r="B282" i="5"/>
  <c r="F281" i="5"/>
  <c r="E281" i="5"/>
  <c r="D281" i="5"/>
  <c r="C281" i="5"/>
  <c r="B281" i="5"/>
  <c r="F280" i="5"/>
  <c r="E280" i="5"/>
  <c r="D280" i="5"/>
  <c r="C280" i="5"/>
  <c r="B280" i="5"/>
  <c r="F279" i="5"/>
  <c r="E279" i="5"/>
  <c r="D279" i="5"/>
  <c r="C279" i="5"/>
  <c r="B279" i="5"/>
  <c r="F278" i="5"/>
  <c r="E278" i="5"/>
  <c r="D278" i="5"/>
  <c r="C278" i="5"/>
  <c r="B278" i="5"/>
  <c r="F277" i="5"/>
  <c r="E277" i="5"/>
  <c r="D277" i="5"/>
  <c r="C277" i="5"/>
  <c r="B277" i="5"/>
  <c r="F276" i="5"/>
  <c r="E276" i="5"/>
  <c r="D276" i="5"/>
  <c r="C276" i="5"/>
  <c r="B276" i="5"/>
  <c r="F275" i="5"/>
  <c r="E275" i="5"/>
  <c r="D275" i="5"/>
  <c r="C275" i="5"/>
  <c r="B275" i="5"/>
  <c r="F274" i="5"/>
  <c r="E274" i="5"/>
  <c r="D274" i="5"/>
  <c r="C274" i="5"/>
  <c r="B274" i="5"/>
  <c r="F273" i="5"/>
  <c r="E273" i="5"/>
  <c r="D273" i="5"/>
  <c r="C273" i="5"/>
  <c r="B273" i="5"/>
  <c r="F272" i="5"/>
  <c r="E272" i="5"/>
  <c r="D272" i="5"/>
  <c r="C272" i="5"/>
  <c r="B272" i="5"/>
  <c r="F271" i="5"/>
  <c r="E271" i="5"/>
  <c r="D271" i="5"/>
  <c r="C271" i="5"/>
  <c r="B271" i="5"/>
  <c r="F270" i="5"/>
  <c r="E270" i="5"/>
  <c r="D270" i="5"/>
  <c r="C270" i="5"/>
  <c r="B270" i="5"/>
  <c r="F269" i="5"/>
  <c r="E269" i="5"/>
  <c r="D269" i="5"/>
  <c r="C269" i="5"/>
  <c r="B269" i="5"/>
  <c r="F268" i="5"/>
  <c r="E268" i="5"/>
  <c r="D268" i="5"/>
  <c r="C268" i="5"/>
  <c r="B268" i="5"/>
  <c r="F267" i="5"/>
  <c r="E267" i="5"/>
  <c r="D267" i="5"/>
  <c r="C267" i="5"/>
  <c r="B267" i="5"/>
  <c r="F266" i="5"/>
  <c r="E266" i="5"/>
  <c r="D266" i="5"/>
  <c r="C266" i="5"/>
  <c r="B266" i="5"/>
  <c r="F265" i="5"/>
  <c r="E265" i="5"/>
  <c r="D265" i="5"/>
  <c r="C265" i="5"/>
  <c r="B265" i="5"/>
  <c r="F264" i="5"/>
  <c r="E264" i="5"/>
  <c r="D264" i="5"/>
  <c r="C264" i="5"/>
  <c r="B264" i="5"/>
  <c r="F263" i="5"/>
  <c r="E263" i="5"/>
  <c r="D263" i="5"/>
  <c r="C263" i="5"/>
  <c r="B263" i="5"/>
  <c r="F262" i="5"/>
  <c r="E262" i="5"/>
  <c r="D262" i="5"/>
  <c r="C262" i="5"/>
  <c r="B262" i="5"/>
  <c r="F261" i="5"/>
  <c r="E261" i="5"/>
  <c r="D261" i="5"/>
  <c r="C261" i="5"/>
  <c r="B261" i="5"/>
  <c r="F260" i="5"/>
  <c r="E260" i="5"/>
  <c r="D260" i="5"/>
  <c r="C260" i="5"/>
  <c r="B260" i="5"/>
  <c r="F259" i="5"/>
  <c r="E259" i="5"/>
  <c r="D259" i="5"/>
  <c r="C259" i="5"/>
  <c r="B259" i="5"/>
  <c r="F258" i="5"/>
  <c r="E258" i="5"/>
  <c r="D258" i="5"/>
  <c r="C258" i="5"/>
  <c r="B258" i="5"/>
  <c r="F257" i="5"/>
  <c r="E257" i="5"/>
  <c r="D257" i="5"/>
  <c r="C257" i="5"/>
  <c r="B257" i="5"/>
  <c r="F256" i="5"/>
  <c r="E256" i="5"/>
  <c r="D256" i="5"/>
  <c r="C256" i="5"/>
  <c r="B256" i="5"/>
  <c r="F255" i="5"/>
  <c r="E255" i="5"/>
  <c r="D255" i="5"/>
  <c r="C255" i="5"/>
  <c r="B255" i="5"/>
  <c r="F254" i="5"/>
  <c r="E254" i="5"/>
  <c r="D254" i="5"/>
  <c r="C254" i="5"/>
  <c r="B254" i="5"/>
  <c r="F253" i="5"/>
  <c r="E253" i="5"/>
  <c r="D253" i="5"/>
  <c r="C253" i="5"/>
  <c r="B253" i="5"/>
  <c r="F252" i="5"/>
  <c r="E252" i="5"/>
  <c r="D252" i="5"/>
  <c r="C252" i="5"/>
  <c r="B252" i="5"/>
  <c r="F251" i="5"/>
  <c r="E251" i="5"/>
  <c r="D251" i="5"/>
  <c r="C251" i="5"/>
  <c r="B251" i="5"/>
  <c r="F250" i="5"/>
  <c r="E250" i="5"/>
  <c r="D250" i="5"/>
  <c r="C250" i="5"/>
  <c r="B250" i="5"/>
  <c r="F249" i="5"/>
  <c r="E249" i="5"/>
  <c r="D249" i="5"/>
  <c r="C249" i="5"/>
  <c r="B249" i="5"/>
  <c r="F248" i="5"/>
  <c r="E248" i="5"/>
  <c r="D248" i="5"/>
  <c r="C248" i="5"/>
  <c r="B248" i="5"/>
  <c r="F247" i="5"/>
  <c r="E247" i="5"/>
  <c r="D247" i="5"/>
  <c r="C247" i="5"/>
  <c r="B247" i="5"/>
  <c r="F246" i="5"/>
  <c r="E246" i="5"/>
  <c r="D246" i="5"/>
  <c r="C246" i="5"/>
  <c r="B246" i="5"/>
  <c r="F245" i="5"/>
  <c r="E245" i="5"/>
  <c r="D245" i="5"/>
  <c r="C245" i="5"/>
  <c r="B245" i="5"/>
  <c r="F244" i="5"/>
  <c r="E244" i="5"/>
  <c r="D244" i="5"/>
  <c r="C244" i="5"/>
  <c r="B244" i="5"/>
  <c r="F243" i="5"/>
  <c r="E243" i="5"/>
  <c r="D243" i="5"/>
  <c r="C243" i="5"/>
  <c r="B243" i="5"/>
  <c r="F242" i="5"/>
  <c r="E242" i="5"/>
  <c r="D242" i="5"/>
  <c r="C242" i="5"/>
  <c r="B242" i="5"/>
  <c r="F241" i="5"/>
  <c r="E241" i="5"/>
  <c r="D241" i="5"/>
  <c r="C241" i="5"/>
  <c r="B241" i="5"/>
  <c r="F240" i="5"/>
  <c r="E240" i="5"/>
  <c r="D240" i="5"/>
  <c r="C240" i="5"/>
  <c r="B240" i="5"/>
  <c r="F239" i="5"/>
  <c r="E239" i="5"/>
  <c r="D239" i="5"/>
  <c r="C239" i="5"/>
  <c r="B239" i="5"/>
  <c r="F238" i="5"/>
  <c r="E238" i="5"/>
  <c r="D238" i="5"/>
  <c r="C238" i="5"/>
  <c r="B238" i="5"/>
  <c r="F237" i="5"/>
  <c r="E237" i="5"/>
  <c r="D237" i="5"/>
  <c r="C237" i="5"/>
  <c r="B237" i="5"/>
  <c r="F236" i="5"/>
  <c r="E236" i="5"/>
  <c r="D236" i="5"/>
  <c r="C236" i="5"/>
  <c r="B236" i="5"/>
  <c r="F235" i="5"/>
  <c r="E235" i="5"/>
  <c r="D235" i="5"/>
  <c r="C235" i="5"/>
  <c r="B235" i="5"/>
  <c r="F234" i="5"/>
  <c r="E234" i="5"/>
  <c r="D234" i="5"/>
  <c r="C234" i="5"/>
  <c r="B234" i="5"/>
  <c r="F233" i="5"/>
  <c r="E233" i="5"/>
  <c r="D233" i="5"/>
  <c r="C233" i="5"/>
  <c r="B233" i="5"/>
  <c r="F232" i="5"/>
  <c r="E232" i="5"/>
  <c r="D232" i="5"/>
  <c r="C232" i="5"/>
  <c r="B232" i="5"/>
  <c r="F231" i="5"/>
  <c r="E231" i="5"/>
  <c r="D231" i="5"/>
  <c r="C231" i="5"/>
  <c r="B231" i="5"/>
  <c r="F230" i="5"/>
  <c r="E230" i="5"/>
  <c r="D230" i="5"/>
  <c r="C230" i="5"/>
  <c r="B230" i="5"/>
  <c r="F229" i="5"/>
  <c r="E229" i="5"/>
  <c r="D229" i="5"/>
  <c r="C229" i="5"/>
  <c r="B229" i="5"/>
  <c r="F228" i="5"/>
  <c r="E228" i="5"/>
  <c r="D228" i="5"/>
  <c r="C228" i="5"/>
  <c r="B228" i="5"/>
  <c r="F227" i="5"/>
  <c r="E227" i="5"/>
  <c r="D227" i="5"/>
  <c r="C227" i="5"/>
  <c r="B227" i="5"/>
  <c r="F226" i="5"/>
  <c r="E226" i="5"/>
  <c r="D226" i="5"/>
  <c r="C226" i="5"/>
  <c r="B226" i="5"/>
  <c r="F225" i="5"/>
  <c r="E225" i="5"/>
  <c r="D225" i="5"/>
  <c r="C225" i="5"/>
  <c r="B225" i="5"/>
  <c r="F224" i="5"/>
  <c r="E224" i="5"/>
  <c r="D224" i="5"/>
  <c r="C224" i="5"/>
  <c r="B224" i="5"/>
  <c r="F223" i="5"/>
  <c r="E223" i="5"/>
  <c r="D223" i="5"/>
  <c r="C223" i="5"/>
  <c r="B223" i="5"/>
  <c r="F222" i="5"/>
  <c r="E222" i="5"/>
  <c r="D222" i="5"/>
  <c r="C222" i="5"/>
  <c r="B222" i="5"/>
  <c r="F221" i="5"/>
  <c r="E221" i="5"/>
  <c r="D221" i="5"/>
  <c r="C221" i="5"/>
  <c r="B221" i="5"/>
  <c r="F220" i="5"/>
  <c r="E220" i="5"/>
  <c r="D220" i="5"/>
  <c r="C220" i="5"/>
  <c r="B220" i="5"/>
  <c r="F219" i="5"/>
  <c r="E219" i="5"/>
  <c r="D219" i="5"/>
  <c r="C219" i="5"/>
  <c r="B219" i="5"/>
  <c r="F218" i="5"/>
  <c r="E218" i="5"/>
  <c r="D218" i="5"/>
  <c r="C218" i="5"/>
  <c r="B218" i="5"/>
  <c r="F217" i="5"/>
  <c r="E217" i="5"/>
  <c r="D217" i="5"/>
  <c r="C217" i="5"/>
  <c r="B217" i="5"/>
  <c r="F216" i="5"/>
  <c r="E216" i="5"/>
  <c r="D216" i="5"/>
  <c r="C216" i="5"/>
  <c r="B216" i="5"/>
  <c r="F215" i="5"/>
  <c r="E215" i="5"/>
  <c r="D215" i="5"/>
  <c r="C215" i="5"/>
  <c r="B215" i="5"/>
  <c r="F214" i="5"/>
  <c r="E214" i="5"/>
  <c r="D214" i="5"/>
  <c r="C214" i="5"/>
  <c r="B214" i="5"/>
  <c r="F213" i="5"/>
  <c r="E213" i="5"/>
  <c r="D213" i="5"/>
  <c r="C213" i="5"/>
  <c r="B213" i="5"/>
  <c r="F212" i="5"/>
  <c r="E212" i="5"/>
  <c r="D212" i="5"/>
  <c r="C212" i="5"/>
  <c r="B212" i="5"/>
  <c r="F211" i="5"/>
  <c r="E211" i="5"/>
  <c r="D211" i="5"/>
  <c r="C211" i="5"/>
  <c r="B211" i="5"/>
  <c r="F210" i="5"/>
  <c r="E210" i="5"/>
  <c r="D210" i="5"/>
  <c r="C210" i="5"/>
  <c r="B210" i="5"/>
  <c r="F209" i="5"/>
  <c r="E209" i="5"/>
  <c r="D209" i="5"/>
  <c r="C209" i="5"/>
  <c r="B209" i="5"/>
  <c r="F208" i="5"/>
  <c r="E208" i="5"/>
  <c r="D208" i="5"/>
  <c r="C208" i="5"/>
  <c r="B208" i="5"/>
  <c r="F207" i="5"/>
  <c r="E207" i="5"/>
  <c r="D207" i="5"/>
  <c r="C207" i="5"/>
  <c r="B207" i="5"/>
  <c r="F206" i="5"/>
  <c r="E206" i="5"/>
  <c r="D206" i="5"/>
  <c r="C206" i="5"/>
  <c r="B206" i="5"/>
  <c r="F205" i="5"/>
  <c r="E205" i="5"/>
  <c r="D205" i="5"/>
  <c r="C205" i="5"/>
  <c r="B205" i="5"/>
  <c r="F204" i="5"/>
  <c r="E204" i="5"/>
  <c r="D204" i="5"/>
  <c r="C204" i="5"/>
  <c r="B204" i="5"/>
  <c r="F203" i="5"/>
  <c r="E203" i="5"/>
  <c r="D203" i="5"/>
  <c r="C203" i="5"/>
  <c r="B203" i="5"/>
  <c r="F202" i="5"/>
  <c r="E202" i="5"/>
  <c r="D202" i="5"/>
  <c r="C202" i="5"/>
  <c r="B202" i="5"/>
  <c r="F201" i="5"/>
  <c r="E201" i="5"/>
  <c r="D201" i="5"/>
  <c r="C201" i="5"/>
  <c r="B201" i="5"/>
  <c r="F200" i="5"/>
  <c r="E200" i="5"/>
  <c r="D200" i="5"/>
  <c r="C200" i="5"/>
  <c r="B200" i="5"/>
  <c r="F199" i="5"/>
  <c r="E199" i="5"/>
  <c r="D199" i="5"/>
  <c r="C199" i="5"/>
  <c r="B199" i="5"/>
  <c r="F198" i="5"/>
  <c r="E198" i="5"/>
  <c r="D198" i="5"/>
  <c r="C198" i="5"/>
  <c r="B198" i="5"/>
  <c r="F197" i="5"/>
  <c r="E197" i="5"/>
  <c r="D197" i="5"/>
  <c r="C197" i="5"/>
  <c r="B197" i="5"/>
  <c r="F196" i="5"/>
  <c r="E196" i="5"/>
  <c r="D196" i="5"/>
  <c r="C196" i="5"/>
  <c r="B196" i="5"/>
  <c r="F195" i="5"/>
  <c r="E195" i="5"/>
  <c r="D195" i="5"/>
  <c r="C195" i="5"/>
  <c r="B195" i="5"/>
  <c r="F194" i="5"/>
  <c r="E194" i="5"/>
  <c r="D194" i="5"/>
  <c r="C194" i="5"/>
  <c r="B194" i="5"/>
  <c r="F193" i="5"/>
  <c r="E193" i="5"/>
  <c r="D193" i="5"/>
  <c r="C193" i="5"/>
  <c r="B193" i="5"/>
  <c r="F192" i="5"/>
  <c r="E192" i="5"/>
  <c r="D192" i="5"/>
  <c r="C192" i="5"/>
  <c r="B192" i="5"/>
  <c r="F191" i="5"/>
  <c r="E191" i="5"/>
  <c r="D191" i="5"/>
  <c r="C191" i="5"/>
  <c r="B191" i="5"/>
  <c r="F190" i="5"/>
  <c r="E190" i="5"/>
  <c r="D190" i="5"/>
  <c r="C190" i="5"/>
  <c r="B190" i="5"/>
  <c r="F189" i="5"/>
  <c r="E189" i="5"/>
  <c r="D189" i="5"/>
  <c r="C189" i="5"/>
  <c r="B189" i="5"/>
  <c r="F188" i="5"/>
  <c r="E188" i="5"/>
  <c r="D188" i="5"/>
  <c r="C188" i="5"/>
  <c r="B188" i="5"/>
  <c r="F187" i="5"/>
  <c r="E187" i="5"/>
  <c r="D187" i="5"/>
  <c r="C187" i="5"/>
  <c r="B187" i="5"/>
  <c r="F186" i="5"/>
  <c r="E186" i="5"/>
  <c r="D186" i="5"/>
  <c r="C186" i="5"/>
  <c r="B186" i="5"/>
  <c r="F185" i="5"/>
  <c r="E185" i="5"/>
  <c r="D185" i="5"/>
  <c r="C185" i="5"/>
  <c r="B185" i="5"/>
  <c r="F184" i="5"/>
  <c r="E184" i="5"/>
  <c r="D184" i="5"/>
  <c r="C184" i="5"/>
  <c r="B184" i="5"/>
  <c r="F183" i="5"/>
  <c r="E183" i="5"/>
  <c r="D183" i="5"/>
  <c r="C183" i="5"/>
  <c r="B183" i="5"/>
  <c r="F182" i="5"/>
  <c r="E182" i="5"/>
  <c r="D182" i="5"/>
  <c r="C182" i="5"/>
  <c r="B182" i="5"/>
  <c r="F181" i="5"/>
  <c r="E181" i="5"/>
  <c r="D181" i="5"/>
  <c r="C181" i="5"/>
  <c r="B181" i="5"/>
  <c r="F180" i="5"/>
  <c r="E180" i="5"/>
  <c r="D180" i="5"/>
  <c r="C180" i="5"/>
  <c r="B180" i="5"/>
  <c r="F179" i="5"/>
  <c r="E179" i="5"/>
  <c r="D179" i="5"/>
  <c r="C179" i="5"/>
  <c r="B179" i="5"/>
  <c r="F178" i="5"/>
  <c r="E178" i="5"/>
  <c r="D178" i="5"/>
  <c r="C178" i="5"/>
  <c r="B178" i="5"/>
  <c r="F177" i="5"/>
  <c r="E177" i="5"/>
  <c r="D177" i="5"/>
  <c r="C177" i="5"/>
  <c r="B177" i="5"/>
  <c r="F176" i="5"/>
  <c r="E176" i="5"/>
  <c r="D176" i="5"/>
  <c r="C176" i="5"/>
  <c r="B176" i="5"/>
  <c r="F175" i="5"/>
  <c r="E175" i="5"/>
  <c r="D175" i="5"/>
  <c r="C175" i="5"/>
  <c r="B175" i="5"/>
  <c r="F174" i="5"/>
  <c r="E174" i="5"/>
  <c r="D174" i="5"/>
  <c r="C174" i="5"/>
  <c r="B174" i="5"/>
  <c r="F173" i="5"/>
  <c r="E173" i="5"/>
  <c r="D173" i="5"/>
  <c r="C173" i="5"/>
  <c r="B173" i="5"/>
  <c r="F172" i="5"/>
  <c r="E172" i="5"/>
  <c r="D172" i="5"/>
  <c r="C172" i="5"/>
  <c r="B172" i="5"/>
  <c r="F171" i="5"/>
  <c r="E171" i="5"/>
  <c r="D171" i="5"/>
  <c r="C171" i="5"/>
  <c r="B171" i="5"/>
  <c r="F170" i="5"/>
  <c r="E170" i="5"/>
  <c r="D170" i="5"/>
  <c r="C170" i="5"/>
  <c r="B170" i="5"/>
  <c r="F169" i="5"/>
  <c r="E169" i="5"/>
  <c r="D169" i="5"/>
  <c r="C169" i="5"/>
  <c r="B169" i="5"/>
  <c r="F168" i="5"/>
  <c r="E168" i="5"/>
  <c r="D168" i="5"/>
  <c r="C168" i="5"/>
  <c r="B168" i="5"/>
  <c r="F167" i="5"/>
  <c r="E167" i="5"/>
  <c r="D167" i="5"/>
  <c r="C167" i="5"/>
  <c r="B167" i="5"/>
  <c r="F166" i="5"/>
  <c r="E166" i="5"/>
  <c r="D166" i="5"/>
  <c r="C166" i="5"/>
  <c r="B166" i="5"/>
  <c r="F165" i="5"/>
  <c r="E165" i="5"/>
  <c r="D165" i="5"/>
  <c r="C165" i="5"/>
  <c r="B165" i="5"/>
  <c r="F164" i="5"/>
  <c r="E164" i="5"/>
  <c r="D164" i="5"/>
  <c r="C164" i="5"/>
  <c r="B164" i="5"/>
  <c r="F163" i="5"/>
  <c r="E163" i="5"/>
  <c r="D163" i="5"/>
  <c r="C163" i="5"/>
  <c r="B163" i="5"/>
  <c r="F162" i="5"/>
  <c r="E162" i="5"/>
  <c r="D162" i="5"/>
  <c r="C162" i="5"/>
  <c r="B162" i="5"/>
  <c r="F161" i="5"/>
  <c r="E161" i="5"/>
  <c r="D161" i="5"/>
  <c r="C161" i="5"/>
  <c r="B161" i="5"/>
  <c r="F160" i="5"/>
  <c r="E160" i="5"/>
  <c r="D160" i="5"/>
  <c r="C160" i="5"/>
  <c r="B160" i="5"/>
  <c r="F159" i="5"/>
  <c r="E159" i="5"/>
  <c r="D159" i="5"/>
  <c r="C159" i="5"/>
  <c r="B159" i="5"/>
  <c r="F158" i="5"/>
  <c r="E158" i="5"/>
  <c r="D158" i="5"/>
  <c r="C158" i="5"/>
  <c r="B158" i="5"/>
  <c r="F157" i="5"/>
  <c r="E157" i="5"/>
  <c r="D157" i="5"/>
  <c r="C157" i="5"/>
  <c r="B157" i="5"/>
  <c r="F156" i="5"/>
  <c r="E156" i="5"/>
  <c r="D156" i="5"/>
  <c r="C156" i="5"/>
  <c r="B156" i="5"/>
  <c r="F155" i="5"/>
  <c r="E155" i="5"/>
  <c r="D155" i="5"/>
  <c r="C155" i="5"/>
  <c r="B155" i="5"/>
  <c r="F154" i="5"/>
  <c r="E154" i="5"/>
  <c r="D154" i="5"/>
  <c r="C154" i="5"/>
  <c r="B154" i="5"/>
  <c r="F153" i="5"/>
  <c r="E153" i="5"/>
  <c r="D153" i="5"/>
  <c r="C153" i="5"/>
  <c r="B153" i="5"/>
  <c r="F152" i="5"/>
  <c r="E152" i="5"/>
  <c r="D152" i="5"/>
  <c r="C152" i="5"/>
  <c r="B152" i="5"/>
  <c r="F151" i="5"/>
  <c r="E151" i="5"/>
  <c r="D151" i="5"/>
  <c r="C151" i="5"/>
  <c r="B151" i="5"/>
  <c r="F150" i="5"/>
  <c r="E150" i="5"/>
  <c r="D150" i="5"/>
  <c r="C150" i="5"/>
  <c r="B150" i="5"/>
  <c r="F149" i="5"/>
  <c r="E149" i="5"/>
  <c r="D149" i="5"/>
  <c r="C149" i="5"/>
  <c r="B149" i="5"/>
  <c r="F148" i="5"/>
  <c r="E148" i="5"/>
  <c r="D148" i="5"/>
  <c r="C148" i="5"/>
  <c r="B148" i="5"/>
  <c r="F147" i="5"/>
  <c r="E147" i="5"/>
  <c r="D147" i="5"/>
  <c r="C147" i="5"/>
  <c r="B147" i="5"/>
  <c r="F146" i="5"/>
  <c r="E146" i="5"/>
  <c r="D146" i="5"/>
  <c r="C146" i="5"/>
  <c r="B146" i="5"/>
  <c r="F145" i="5"/>
  <c r="E145" i="5"/>
  <c r="D145" i="5"/>
  <c r="C145" i="5"/>
  <c r="B145" i="5"/>
  <c r="F144" i="5"/>
  <c r="E144" i="5"/>
  <c r="D144" i="5"/>
  <c r="C144" i="5"/>
  <c r="B144" i="5"/>
  <c r="F143" i="5"/>
  <c r="E143" i="5"/>
  <c r="D143" i="5"/>
  <c r="C143" i="5"/>
  <c r="B143" i="5"/>
  <c r="F142" i="5"/>
  <c r="E142" i="5"/>
  <c r="D142" i="5"/>
  <c r="C142" i="5"/>
  <c r="B142" i="5"/>
  <c r="F141" i="5"/>
  <c r="E141" i="5"/>
  <c r="D141" i="5"/>
  <c r="C141" i="5"/>
  <c r="B141" i="5"/>
  <c r="F140" i="5"/>
  <c r="E140" i="5"/>
  <c r="D140" i="5"/>
  <c r="C140" i="5"/>
  <c r="B140" i="5"/>
  <c r="F139" i="5"/>
  <c r="E139" i="5"/>
  <c r="D139" i="5"/>
  <c r="C139" i="5"/>
  <c r="B139" i="5"/>
  <c r="F138" i="5"/>
  <c r="E138" i="5"/>
  <c r="D138" i="5"/>
  <c r="C138" i="5"/>
  <c r="B138" i="5"/>
  <c r="F137" i="5"/>
  <c r="E137" i="5"/>
  <c r="D137" i="5"/>
  <c r="C137" i="5"/>
  <c r="B137" i="5"/>
  <c r="F136" i="5"/>
  <c r="E136" i="5"/>
  <c r="D136" i="5"/>
  <c r="C136" i="5"/>
  <c r="B136" i="5"/>
  <c r="F135" i="5"/>
  <c r="E135" i="5"/>
  <c r="D135" i="5"/>
  <c r="C135" i="5"/>
  <c r="B135" i="5"/>
  <c r="F134" i="5"/>
  <c r="E134" i="5"/>
  <c r="D134" i="5"/>
  <c r="C134" i="5"/>
  <c r="B134" i="5"/>
  <c r="F133" i="5"/>
  <c r="E133" i="5"/>
  <c r="D133" i="5"/>
  <c r="C133" i="5"/>
  <c r="B133" i="5"/>
  <c r="F132" i="5"/>
  <c r="E132" i="5"/>
  <c r="D132" i="5"/>
  <c r="C132" i="5"/>
  <c r="B132" i="5"/>
  <c r="F131" i="5"/>
  <c r="E131" i="5"/>
  <c r="D131" i="5"/>
  <c r="C131" i="5"/>
  <c r="B131" i="5"/>
  <c r="F130" i="5"/>
  <c r="E130" i="5"/>
  <c r="D130" i="5"/>
  <c r="C130" i="5"/>
  <c r="B130" i="5"/>
  <c r="F129" i="5"/>
  <c r="E129" i="5"/>
  <c r="D129" i="5"/>
  <c r="C129" i="5"/>
  <c r="B129" i="5"/>
  <c r="F128" i="5"/>
  <c r="E128" i="5"/>
  <c r="D128" i="5"/>
  <c r="C128" i="5"/>
  <c r="B128" i="5"/>
  <c r="F127" i="5"/>
  <c r="E127" i="5"/>
  <c r="D127" i="5"/>
  <c r="C127" i="5"/>
  <c r="B127" i="5"/>
  <c r="F126" i="5"/>
  <c r="E126" i="5"/>
  <c r="D126" i="5"/>
  <c r="C126" i="5"/>
  <c r="B126" i="5"/>
  <c r="F125" i="5"/>
  <c r="E125" i="5"/>
  <c r="D125" i="5"/>
  <c r="C125" i="5"/>
  <c r="B125" i="5"/>
  <c r="F124" i="5"/>
  <c r="E124" i="5"/>
  <c r="D124" i="5"/>
  <c r="C124" i="5"/>
  <c r="B124" i="5"/>
  <c r="F123" i="5"/>
  <c r="E123" i="5"/>
  <c r="D123" i="5"/>
  <c r="C123" i="5"/>
  <c r="B123" i="5"/>
  <c r="F122" i="5"/>
  <c r="E122" i="5"/>
  <c r="D122" i="5"/>
  <c r="C122" i="5"/>
  <c r="B122" i="5"/>
  <c r="F121" i="5"/>
  <c r="E121" i="5"/>
  <c r="D121" i="5"/>
  <c r="C121" i="5"/>
  <c r="B121" i="5"/>
  <c r="F120" i="5"/>
  <c r="E120" i="5"/>
  <c r="D120" i="5"/>
  <c r="C120" i="5"/>
  <c r="B120" i="5"/>
  <c r="F119" i="5"/>
  <c r="E119" i="5"/>
  <c r="D119" i="5"/>
  <c r="C119" i="5"/>
  <c r="B119" i="5"/>
  <c r="F118" i="5"/>
  <c r="E118" i="5"/>
  <c r="D118" i="5"/>
  <c r="C118" i="5"/>
  <c r="B118" i="5"/>
  <c r="F117" i="5"/>
  <c r="E117" i="5"/>
  <c r="D117" i="5"/>
  <c r="C117" i="5"/>
  <c r="B117" i="5"/>
  <c r="F116" i="5"/>
  <c r="E116" i="5"/>
  <c r="D116" i="5"/>
  <c r="C116" i="5"/>
  <c r="B116" i="5"/>
  <c r="F115" i="5"/>
  <c r="E115" i="5"/>
  <c r="D115" i="5"/>
  <c r="C115" i="5"/>
  <c r="B115" i="5"/>
  <c r="F114" i="5"/>
  <c r="E114" i="5"/>
  <c r="D114" i="5"/>
  <c r="C114" i="5"/>
  <c r="B114" i="5"/>
  <c r="F113" i="5"/>
  <c r="E113" i="5"/>
  <c r="D113" i="5"/>
  <c r="C113" i="5"/>
  <c r="B113" i="5"/>
  <c r="F112" i="5"/>
  <c r="E112" i="5"/>
  <c r="D112" i="5"/>
  <c r="C112" i="5"/>
  <c r="B112" i="5"/>
  <c r="F111" i="5"/>
  <c r="E111" i="5"/>
  <c r="D111" i="5"/>
  <c r="C111" i="5"/>
  <c r="B111" i="5"/>
  <c r="F110" i="5"/>
  <c r="E110" i="5"/>
  <c r="D110" i="5"/>
  <c r="C110" i="5"/>
  <c r="B110" i="5"/>
  <c r="F109" i="5"/>
  <c r="E109" i="5"/>
  <c r="D109" i="5"/>
  <c r="C109" i="5"/>
  <c r="B109" i="5"/>
  <c r="F108" i="5"/>
  <c r="E108" i="5"/>
  <c r="D108" i="5"/>
  <c r="C108" i="5"/>
  <c r="B108" i="5"/>
  <c r="F107" i="5"/>
  <c r="E107" i="5"/>
  <c r="D107" i="5"/>
  <c r="C107" i="5"/>
  <c r="B107" i="5"/>
  <c r="F106" i="5"/>
  <c r="E106" i="5"/>
  <c r="D106" i="5"/>
  <c r="C106" i="5"/>
  <c r="B106" i="5"/>
  <c r="F105" i="5"/>
  <c r="E105" i="5"/>
  <c r="D105" i="5"/>
  <c r="C105" i="5"/>
  <c r="B105" i="5"/>
  <c r="F104" i="5"/>
  <c r="E104" i="5"/>
  <c r="D104" i="5"/>
  <c r="C104" i="5"/>
  <c r="B104" i="5"/>
  <c r="F103" i="5"/>
  <c r="E103" i="5"/>
  <c r="D103" i="5"/>
  <c r="C103" i="5"/>
  <c r="B103" i="5"/>
  <c r="F102" i="5"/>
  <c r="E102" i="5"/>
  <c r="D102" i="5"/>
  <c r="C102" i="5"/>
  <c r="B102" i="5"/>
  <c r="F101" i="5"/>
  <c r="E101" i="5"/>
  <c r="D101" i="5"/>
  <c r="C101" i="5"/>
  <c r="B101" i="5"/>
  <c r="F100" i="5"/>
  <c r="E100" i="5"/>
  <c r="D100" i="5"/>
  <c r="C100" i="5"/>
  <c r="B100" i="5"/>
  <c r="F99" i="5"/>
  <c r="E99" i="5"/>
  <c r="D99" i="5"/>
  <c r="C99" i="5"/>
  <c r="B99" i="5"/>
  <c r="F98" i="5"/>
  <c r="E98" i="5"/>
  <c r="D98" i="5"/>
  <c r="C98" i="5"/>
  <c r="B98" i="5"/>
  <c r="F97" i="5"/>
  <c r="E97" i="5"/>
  <c r="D97" i="5"/>
  <c r="C97" i="5"/>
  <c r="B97" i="5"/>
  <c r="F96" i="5"/>
  <c r="E96" i="5"/>
  <c r="D96" i="5"/>
  <c r="C96" i="5"/>
  <c r="B96" i="5"/>
  <c r="F95" i="5"/>
  <c r="E95" i="5"/>
  <c r="D95" i="5"/>
  <c r="C95" i="5"/>
  <c r="B95" i="5"/>
  <c r="F94" i="5"/>
  <c r="E94" i="5"/>
  <c r="D94" i="5"/>
  <c r="C94" i="5"/>
  <c r="B94" i="5"/>
  <c r="F93" i="5"/>
  <c r="E93" i="5"/>
  <c r="D93" i="5"/>
  <c r="C93" i="5"/>
  <c r="B93" i="5"/>
  <c r="F92" i="5"/>
  <c r="E92" i="5"/>
  <c r="D92" i="5"/>
  <c r="C92" i="5"/>
  <c r="B92" i="5"/>
  <c r="F91" i="5"/>
  <c r="E91" i="5"/>
  <c r="D91" i="5"/>
  <c r="C91" i="5"/>
  <c r="B91" i="5"/>
  <c r="F90" i="5"/>
  <c r="E90" i="5"/>
  <c r="D90" i="5"/>
  <c r="C90" i="5"/>
  <c r="B90" i="5"/>
  <c r="F89" i="5"/>
  <c r="E89" i="5"/>
  <c r="D89" i="5"/>
  <c r="C89" i="5"/>
  <c r="B89" i="5"/>
  <c r="F88" i="5"/>
  <c r="E88" i="5"/>
  <c r="D88" i="5"/>
  <c r="C88" i="5"/>
  <c r="B88" i="5"/>
  <c r="F87" i="5"/>
  <c r="E87" i="5"/>
  <c r="D87" i="5"/>
  <c r="C87" i="5"/>
  <c r="B87" i="5"/>
  <c r="F86" i="5"/>
  <c r="E86" i="5"/>
  <c r="D86" i="5"/>
  <c r="C86" i="5"/>
  <c r="B86" i="5"/>
  <c r="F85" i="5"/>
  <c r="E85" i="5"/>
  <c r="D85" i="5"/>
  <c r="C85" i="5"/>
  <c r="B85" i="5"/>
  <c r="F84" i="5"/>
  <c r="E84" i="5"/>
  <c r="D84" i="5"/>
  <c r="C84" i="5"/>
  <c r="B84" i="5"/>
  <c r="F83" i="5"/>
  <c r="E83" i="5"/>
  <c r="D83" i="5"/>
  <c r="C83" i="5"/>
  <c r="B83" i="5"/>
  <c r="F82" i="5"/>
  <c r="E82" i="5"/>
  <c r="D82" i="5"/>
  <c r="C82" i="5"/>
  <c r="B82" i="5"/>
  <c r="F81" i="5"/>
  <c r="E81" i="5"/>
  <c r="D81" i="5"/>
  <c r="C81" i="5"/>
  <c r="B81" i="5"/>
  <c r="F80" i="5"/>
  <c r="E80" i="5"/>
  <c r="D80" i="5"/>
  <c r="C80" i="5"/>
  <c r="B80" i="5"/>
  <c r="F79" i="5"/>
  <c r="E79" i="5"/>
  <c r="D79" i="5"/>
  <c r="C79" i="5"/>
  <c r="B79" i="5"/>
  <c r="F78" i="5"/>
  <c r="E78" i="5"/>
  <c r="D78" i="5"/>
  <c r="C78" i="5"/>
  <c r="B78" i="5"/>
  <c r="F77" i="5"/>
  <c r="E77" i="5"/>
  <c r="D77" i="5"/>
  <c r="C77" i="5"/>
  <c r="B77" i="5"/>
  <c r="F76" i="5"/>
  <c r="E76" i="5"/>
  <c r="D76" i="5"/>
  <c r="C76" i="5"/>
  <c r="B76" i="5"/>
  <c r="F75" i="5"/>
  <c r="E75" i="5"/>
  <c r="D75" i="5"/>
  <c r="C75" i="5"/>
  <c r="B75" i="5"/>
  <c r="F74" i="5"/>
  <c r="E74" i="5"/>
  <c r="D74" i="5"/>
  <c r="C74" i="5"/>
  <c r="B74" i="5"/>
  <c r="F73" i="5"/>
  <c r="E73" i="5"/>
  <c r="D73" i="5"/>
  <c r="C73" i="5"/>
  <c r="B73" i="5"/>
  <c r="F72" i="5"/>
  <c r="E72" i="5"/>
  <c r="D72" i="5"/>
  <c r="C72" i="5"/>
  <c r="B72" i="5"/>
  <c r="F71" i="5"/>
  <c r="E71" i="5"/>
  <c r="D71" i="5"/>
  <c r="C71" i="5"/>
  <c r="B71" i="5"/>
  <c r="F70" i="5"/>
  <c r="E70" i="5"/>
  <c r="D70" i="5"/>
  <c r="C70" i="5"/>
  <c r="B70" i="5"/>
  <c r="F69" i="5"/>
  <c r="E69" i="5"/>
  <c r="D69" i="5"/>
  <c r="C69" i="5"/>
  <c r="B69" i="5"/>
  <c r="F68" i="5"/>
  <c r="E68" i="5"/>
  <c r="D68" i="5"/>
  <c r="C68" i="5"/>
  <c r="B68" i="5"/>
  <c r="F67" i="5"/>
  <c r="E67" i="5"/>
  <c r="D67" i="5"/>
  <c r="C67" i="5"/>
  <c r="B67" i="5"/>
  <c r="F66" i="5"/>
  <c r="E66" i="5"/>
  <c r="D66" i="5"/>
  <c r="C66" i="5"/>
  <c r="B66" i="5"/>
  <c r="F65" i="5"/>
  <c r="E65" i="5"/>
  <c r="D65" i="5"/>
  <c r="C65" i="5"/>
  <c r="B65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F58" i="5"/>
  <c r="E58" i="5"/>
  <c r="D58" i="5"/>
  <c r="C58" i="5"/>
  <c r="B58" i="5"/>
  <c r="F57" i="5"/>
  <c r="E57" i="5"/>
  <c r="D57" i="5"/>
  <c r="C57" i="5"/>
  <c r="B57" i="5"/>
  <c r="F56" i="5"/>
  <c r="E56" i="5"/>
  <c r="D56" i="5"/>
  <c r="C56" i="5"/>
  <c r="B56" i="5"/>
  <c r="F55" i="5"/>
  <c r="E55" i="5"/>
  <c r="D55" i="5"/>
  <c r="C55" i="5"/>
  <c r="B55" i="5"/>
  <c r="F54" i="5"/>
  <c r="E54" i="5"/>
  <c r="D54" i="5"/>
  <c r="C54" i="5"/>
  <c r="B54" i="5"/>
  <c r="F53" i="5"/>
  <c r="E53" i="5"/>
  <c r="D53" i="5"/>
  <c r="C53" i="5"/>
  <c r="B53" i="5"/>
  <c r="F52" i="5"/>
  <c r="E52" i="5"/>
  <c r="D52" i="5"/>
  <c r="C52" i="5"/>
  <c r="B52" i="5"/>
  <c r="F51" i="5"/>
  <c r="E51" i="5"/>
  <c r="D51" i="5"/>
  <c r="C51" i="5"/>
  <c r="B51" i="5"/>
  <c r="F50" i="5"/>
  <c r="E50" i="5"/>
  <c r="D50" i="5"/>
  <c r="C50" i="5"/>
  <c r="B50" i="5"/>
  <c r="F49" i="5"/>
  <c r="E49" i="5"/>
  <c r="D49" i="5"/>
  <c r="C49" i="5"/>
  <c r="B49" i="5"/>
  <c r="F48" i="5"/>
  <c r="E48" i="5"/>
  <c r="D48" i="5"/>
  <c r="C48" i="5"/>
  <c r="B48" i="5"/>
  <c r="F47" i="5"/>
  <c r="E47" i="5"/>
  <c r="D47" i="5"/>
  <c r="C47" i="5"/>
  <c r="B47" i="5"/>
  <c r="F46" i="5"/>
  <c r="E46" i="5"/>
  <c r="D46" i="5"/>
  <c r="C46" i="5"/>
  <c r="B46" i="5"/>
  <c r="F45" i="5"/>
  <c r="E45" i="5"/>
  <c r="D45" i="5"/>
  <c r="C45" i="5"/>
  <c r="B45" i="5"/>
  <c r="F44" i="5"/>
  <c r="E44" i="5"/>
  <c r="D44" i="5"/>
  <c r="C44" i="5"/>
  <c r="B44" i="5"/>
  <c r="F43" i="5"/>
  <c r="E43" i="5"/>
  <c r="D43" i="5"/>
  <c r="C43" i="5"/>
  <c r="B43" i="5"/>
  <c r="F42" i="5"/>
  <c r="E42" i="5"/>
  <c r="D42" i="5"/>
  <c r="C42" i="5"/>
  <c r="B42" i="5"/>
  <c r="F41" i="5"/>
  <c r="E41" i="5"/>
  <c r="D41" i="5"/>
  <c r="C41" i="5"/>
  <c r="B41" i="5"/>
  <c r="F40" i="5"/>
  <c r="E40" i="5"/>
  <c r="D40" i="5"/>
  <c r="C40" i="5"/>
  <c r="B40" i="5"/>
  <c r="F39" i="5"/>
  <c r="E39" i="5"/>
  <c r="D39" i="5"/>
  <c r="C39" i="5"/>
  <c r="B39" i="5"/>
  <c r="F38" i="5"/>
  <c r="E38" i="5"/>
  <c r="D38" i="5"/>
  <c r="C38" i="5"/>
  <c r="B38" i="5"/>
  <c r="F37" i="5"/>
  <c r="E37" i="5"/>
  <c r="D37" i="5"/>
  <c r="C37" i="5"/>
  <c r="B37" i="5"/>
  <c r="F36" i="5"/>
  <c r="E36" i="5"/>
  <c r="D36" i="5"/>
  <c r="C36" i="5"/>
  <c r="B36" i="5"/>
  <c r="F35" i="5"/>
  <c r="E35" i="5"/>
  <c r="D35" i="5"/>
  <c r="C35" i="5"/>
  <c r="B35" i="5"/>
  <c r="F34" i="5"/>
  <c r="E34" i="5"/>
  <c r="D34" i="5"/>
  <c r="C34" i="5"/>
  <c r="B34" i="5"/>
  <c r="F33" i="5"/>
  <c r="E33" i="5"/>
  <c r="D33" i="5"/>
  <c r="C33" i="5"/>
  <c r="B33" i="5"/>
  <c r="F32" i="5"/>
  <c r="E32" i="5"/>
  <c r="D32" i="5"/>
  <c r="C32" i="5"/>
  <c r="B32" i="5"/>
  <c r="F31" i="5"/>
  <c r="E31" i="5"/>
  <c r="D31" i="5"/>
  <c r="C31" i="5"/>
  <c r="B31" i="5"/>
  <c r="F30" i="5"/>
  <c r="E30" i="5"/>
  <c r="D30" i="5"/>
  <c r="C30" i="5"/>
  <c r="B30" i="5"/>
  <c r="F29" i="5"/>
  <c r="E29" i="5"/>
  <c r="D29" i="5"/>
  <c r="C29" i="5"/>
  <c r="B29" i="5"/>
  <c r="F28" i="5"/>
  <c r="E28" i="5"/>
  <c r="D28" i="5"/>
  <c r="C28" i="5"/>
  <c r="B28" i="5"/>
  <c r="F27" i="5"/>
  <c r="E27" i="5"/>
  <c r="D27" i="5"/>
  <c r="C27" i="5"/>
  <c r="B27" i="5"/>
  <c r="F26" i="5"/>
  <c r="E26" i="5"/>
  <c r="D26" i="5"/>
  <c r="C26" i="5"/>
  <c r="B26" i="5"/>
  <c r="F25" i="5"/>
  <c r="E25" i="5"/>
  <c r="D25" i="5"/>
  <c r="C25" i="5"/>
  <c r="B25" i="5"/>
  <c r="F24" i="5"/>
  <c r="E24" i="5"/>
  <c r="D24" i="5"/>
  <c r="C24" i="5"/>
  <c r="B24" i="5"/>
  <c r="F23" i="5"/>
  <c r="E23" i="5"/>
  <c r="D23" i="5"/>
  <c r="C23" i="5"/>
  <c r="B23" i="5"/>
  <c r="F22" i="5"/>
  <c r="E22" i="5"/>
  <c r="D22" i="5"/>
  <c r="C22" i="5"/>
  <c r="B22" i="5"/>
  <c r="F21" i="5"/>
  <c r="E21" i="5"/>
  <c r="D21" i="5"/>
  <c r="C21" i="5"/>
  <c r="B21" i="5"/>
  <c r="F20" i="5"/>
  <c r="E20" i="5"/>
  <c r="D20" i="5"/>
  <c r="C20" i="5"/>
  <c r="B20" i="5"/>
  <c r="F19" i="5"/>
  <c r="E19" i="5"/>
  <c r="D19" i="5"/>
  <c r="C19" i="5"/>
  <c r="B19" i="5"/>
  <c r="F18" i="5"/>
  <c r="E18" i="5"/>
  <c r="D18" i="5"/>
  <c r="C18" i="5"/>
  <c r="B18" i="5"/>
  <c r="F17" i="5"/>
  <c r="E17" i="5"/>
  <c r="D17" i="5"/>
  <c r="C17" i="5"/>
  <c r="B17" i="5"/>
  <c r="F16" i="5"/>
  <c r="E16" i="5"/>
  <c r="D16" i="5"/>
  <c r="C16" i="5"/>
  <c r="B16" i="5"/>
  <c r="F15" i="5"/>
  <c r="E15" i="5"/>
  <c r="D15" i="5"/>
  <c r="C15" i="5"/>
  <c r="B15" i="5"/>
  <c r="F14" i="5"/>
  <c r="E14" i="5"/>
  <c r="D14" i="5"/>
  <c r="C14" i="5"/>
  <c r="B14" i="5"/>
  <c r="F13" i="5"/>
  <c r="E13" i="5"/>
  <c r="D13" i="5"/>
  <c r="C13" i="5"/>
  <c r="B13" i="5"/>
  <c r="F12" i="5"/>
  <c r="E12" i="5"/>
  <c r="D12" i="5"/>
  <c r="C12" i="5"/>
  <c r="B12" i="5"/>
  <c r="F11" i="5"/>
  <c r="E11" i="5"/>
  <c r="D11" i="5"/>
  <c r="C11" i="5"/>
  <c r="B11" i="5"/>
  <c r="F10" i="5"/>
  <c r="E10" i="5"/>
  <c r="D10" i="5"/>
  <c r="C10" i="5"/>
  <c r="B10" i="5"/>
  <c r="F9" i="5"/>
  <c r="E9" i="5"/>
  <c r="D9" i="5"/>
  <c r="C9" i="5"/>
  <c r="B9" i="5"/>
  <c r="F8" i="5"/>
  <c r="E8" i="5"/>
  <c r="D8" i="5"/>
  <c r="C8" i="5"/>
  <c r="B8" i="5"/>
  <c r="F7" i="5"/>
  <c r="E7" i="5"/>
  <c r="D7" i="5"/>
  <c r="C7" i="5"/>
  <c r="B7" i="5"/>
  <c r="F6" i="5"/>
  <c r="E6" i="5"/>
  <c r="D6" i="5"/>
  <c r="C6" i="5"/>
  <c r="B6" i="5"/>
  <c r="F5" i="5"/>
  <c r="E5" i="5"/>
  <c r="D5" i="5"/>
  <c r="C5" i="5"/>
  <c r="B5" i="5"/>
  <c r="F4" i="5"/>
  <c r="E4" i="5"/>
  <c r="D4" i="5"/>
  <c r="C4" i="5"/>
  <c r="B4" i="5"/>
  <c r="I539" i="4"/>
  <c r="H539" i="4"/>
  <c r="J539" i="4" s="1"/>
  <c r="K539" i="4" s="1"/>
  <c r="I538" i="4"/>
  <c r="H538" i="4"/>
  <c r="J538" i="4" s="1"/>
  <c r="K538" i="4" s="1"/>
  <c r="I537" i="4"/>
  <c r="H537" i="4"/>
  <c r="J537" i="4" s="1"/>
  <c r="K537" i="4" s="1"/>
  <c r="L537" i="4" s="1"/>
  <c r="I536" i="4"/>
  <c r="H536" i="4"/>
  <c r="J536" i="4" s="1"/>
  <c r="K536" i="4" s="1"/>
  <c r="L536" i="4" s="1"/>
  <c r="I535" i="4"/>
  <c r="H535" i="4"/>
  <c r="J535" i="4" s="1"/>
  <c r="K535" i="4" s="1"/>
  <c r="L535" i="4" s="1"/>
  <c r="I534" i="4"/>
  <c r="H534" i="4"/>
  <c r="J534" i="4" s="1"/>
  <c r="K534" i="4" s="1"/>
  <c r="L534" i="4" s="1"/>
  <c r="I533" i="4"/>
  <c r="H533" i="4"/>
  <c r="J533" i="4" s="1"/>
  <c r="K533" i="4" s="1"/>
  <c r="L533" i="4" s="1"/>
  <c r="I532" i="4"/>
  <c r="H532" i="4"/>
  <c r="J532" i="4" s="1"/>
  <c r="K532" i="4" s="1"/>
  <c r="L532" i="4" s="1"/>
  <c r="I531" i="4"/>
  <c r="H531" i="4"/>
  <c r="J531" i="4" s="1"/>
  <c r="K531" i="4" s="1"/>
  <c r="I530" i="4"/>
  <c r="H530" i="4"/>
  <c r="J530" i="4" s="1"/>
  <c r="K530" i="4" s="1"/>
  <c r="I529" i="4"/>
  <c r="H529" i="4"/>
  <c r="J529" i="4" s="1"/>
  <c r="K529" i="4" s="1"/>
  <c r="I528" i="4"/>
  <c r="H528" i="4"/>
  <c r="J528" i="4" s="1"/>
  <c r="K528" i="4" s="1"/>
  <c r="I527" i="4"/>
  <c r="H527" i="4"/>
  <c r="J527" i="4" s="1"/>
  <c r="K527" i="4" s="1"/>
  <c r="I526" i="4"/>
  <c r="H526" i="4"/>
  <c r="J526" i="4" s="1"/>
  <c r="K526" i="4" s="1"/>
  <c r="I525" i="4"/>
  <c r="H525" i="4"/>
  <c r="J525" i="4" s="1"/>
  <c r="K525" i="4" s="1"/>
  <c r="I524" i="4"/>
  <c r="H524" i="4"/>
  <c r="J524" i="4" s="1"/>
  <c r="K524" i="4" s="1"/>
  <c r="I523" i="4"/>
  <c r="H523" i="4"/>
  <c r="J523" i="4" s="1"/>
  <c r="K523" i="4" s="1"/>
  <c r="I522" i="4"/>
  <c r="H522" i="4"/>
  <c r="J522" i="4" s="1"/>
  <c r="K522" i="4" s="1"/>
  <c r="I521" i="4"/>
  <c r="H521" i="4"/>
  <c r="J521" i="4" s="1"/>
  <c r="K521" i="4" s="1"/>
  <c r="I520" i="4"/>
  <c r="H520" i="4"/>
  <c r="J520" i="4" s="1"/>
  <c r="K520" i="4" s="1"/>
  <c r="I519" i="4"/>
  <c r="H519" i="4"/>
  <c r="J519" i="4" s="1"/>
  <c r="K519" i="4" s="1"/>
  <c r="I518" i="4"/>
  <c r="H518" i="4"/>
  <c r="J518" i="4" s="1"/>
  <c r="K518" i="4" s="1"/>
  <c r="I517" i="4"/>
  <c r="H517" i="4"/>
  <c r="J517" i="4" s="1"/>
  <c r="K517" i="4" s="1"/>
  <c r="I516" i="4"/>
  <c r="H516" i="4"/>
  <c r="J516" i="4" s="1"/>
  <c r="K516" i="4" s="1"/>
  <c r="I515" i="4"/>
  <c r="H515" i="4"/>
  <c r="J515" i="4" s="1"/>
  <c r="K515" i="4" s="1"/>
  <c r="I514" i="4"/>
  <c r="H514" i="4"/>
  <c r="J514" i="4" s="1"/>
  <c r="K514" i="4" s="1"/>
  <c r="I513" i="4"/>
  <c r="H513" i="4"/>
  <c r="J513" i="4" s="1"/>
  <c r="K513" i="4" s="1"/>
  <c r="I512" i="4"/>
  <c r="H512" i="4"/>
  <c r="J512" i="4" s="1"/>
  <c r="K512" i="4" s="1"/>
  <c r="I511" i="4"/>
  <c r="H511" i="4"/>
  <c r="J511" i="4" s="1"/>
  <c r="K511" i="4" s="1"/>
  <c r="I510" i="4"/>
  <c r="H510" i="4"/>
  <c r="J510" i="4" s="1"/>
  <c r="K510" i="4" s="1"/>
  <c r="I509" i="4"/>
  <c r="H509" i="4"/>
  <c r="J509" i="4" s="1"/>
  <c r="K509" i="4" s="1"/>
  <c r="I508" i="4"/>
  <c r="H508" i="4"/>
  <c r="J508" i="4" s="1"/>
  <c r="K508" i="4" s="1"/>
  <c r="I507" i="4"/>
  <c r="H507" i="4"/>
  <c r="J507" i="4" s="1"/>
  <c r="K507" i="4" s="1"/>
  <c r="I506" i="4"/>
  <c r="H506" i="4"/>
  <c r="J506" i="4" s="1"/>
  <c r="K506" i="4" s="1"/>
  <c r="I505" i="4"/>
  <c r="H505" i="4"/>
  <c r="J505" i="4" s="1"/>
  <c r="K505" i="4" s="1"/>
  <c r="I504" i="4"/>
  <c r="H504" i="4"/>
  <c r="J504" i="4" s="1"/>
  <c r="K504" i="4" s="1"/>
  <c r="I503" i="4"/>
  <c r="H503" i="4"/>
  <c r="J503" i="4" s="1"/>
  <c r="K503" i="4" s="1"/>
  <c r="I502" i="4"/>
  <c r="H502" i="4"/>
  <c r="J502" i="4" s="1"/>
  <c r="K502" i="4" s="1"/>
  <c r="I501" i="4"/>
  <c r="H501" i="4"/>
  <c r="J501" i="4" s="1"/>
  <c r="K501" i="4" s="1"/>
  <c r="I500" i="4"/>
  <c r="H500" i="4"/>
  <c r="J500" i="4" s="1"/>
  <c r="K500" i="4" s="1"/>
  <c r="I499" i="4"/>
  <c r="H499" i="4"/>
  <c r="J499" i="4" s="1"/>
  <c r="K499" i="4" s="1"/>
  <c r="I498" i="4"/>
  <c r="H498" i="4"/>
  <c r="J498" i="4" s="1"/>
  <c r="K498" i="4" s="1"/>
  <c r="I497" i="4"/>
  <c r="H497" i="4"/>
  <c r="J497" i="4" s="1"/>
  <c r="K497" i="4" s="1"/>
  <c r="I496" i="4"/>
  <c r="H496" i="4"/>
  <c r="J496" i="4" s="1"/>
  <c r="K496" i="4" s="1"/>
  <c r="I495" i="4"/>
  <c r="H495" i="4"/>
  <c r="J495" i="4" s="1"/>
  <c r="K495" i="4" s="1"/>
  <c r="I494" i="4"/>
  <c r="H494" i="4"/>
  <c r="J494" i="4" s="1"/>
  <c r="K494" i="4" s="1"/>
  <c r="I493" i="4"/>
  <c r="H493" i="4"/>
  <c r="J493" i="4" s="1"/>
  <c r="K493" i="4" s="1"/>
  <c r="I492" i="4"/>
  <c r="H492" i="4"/>
  <c r="J492" i="4" s="1"/>
  <c r="K492" i="4" s="1"/>
  <c r="I491" i="4"/>
  <c r="H491" i="4"/>
  <c r="J491" i="4" s="1"/>
  <c r="K491" i="4" s="1"/>
  <c r="I490" i="4"/>
  <c r="H490" i="4"/>
  <c r="J490" i="4" s="1"/>
  <c r="K490" i="4" s="1"/>
  <c r="I489" i="4"/>
  <c r="H489" i="4"/>
  <c r="J489" i="4" s="1"/>
  <c r="K489" i="4" s="1"/>
  <c r="I488" i="4"/>
  <c r="H488" i="4"/>
  <c r="J488" i="4" s="1"/>
  <c r="K488" i="4" s="1"/>
  <c r="I487" i="4"/>
  <c r="H487" i="4"/>
  <c r="J487" i="4" s="1"/>
  <c r="K487" i="4" s="1"/>
  <c r="I486" i="4"/>
  <c r="H486" i="4"/>
  <c r="J486" i="4" s="1"/>
  <c r="K486" i="4" s="1"/>
  <c r="I485" i="4"/>
  <c r="H485" i="4"/>
  <c r="J485" i="4" s="1"/>
  <c r="K485" i="4" s="1"/>
  <c r="I484" i="4"/>
  <c r="H484" i="4"/>
  <c r="J484" i="4" s="1"/>
  <c r="K484" i="4" s="1"/>
  <c r="I483" i="4"/>
  <c r="H483" i="4"/>
  <c r="J483" i="4" s="1"/>
  <c r="K483" i="4" s="1"/>
  <c r="I482" i="4"/>
  <c r="H482" i="4"/>
  <c r="J482" i="4" s="1"/>
  <c r="K482" i="4" s="1"/>
  <c r="I481" i="4"/>
  <c r="H481" i="4"/>
  <c r="J481" i="4" s="1"/>
  <c r="K481" i="4" s="1"/>
  <c r="I480" i="4"/>
  <c r="H480" i="4"/>
  <c r="J480" i="4" s="1"/>
  <c r="K480" i="4" s="1"/>
  <c r="I479" i="4"/>
  <c r="H479" i="4"/>
  <c r="J479" i="4" s="1"/>
  <c r="K479" i="4" s="1"/>
  <c r="I478" i="4"/>
  <c r="H478" i="4"/>
  <c r="J478" i="4" s="1"/>
  <c r="K478" i="4" s="1"/>
  <c r="I477" i="4"/>
  <c r="H477" i="4"/>
  <c r="J477" i="4" s="1"/>
  <c r="K477" i="4" s="1"/>
  <c r="I476" i="4"/>
  <c r="H476" i="4"/>
  <c r="J476" i="4" s="1"/>
  <c r="K476" i="4" s="1"/>
  <c r="I475" i="4"/>
  <c r="H475" i="4"/>
  <c r="J475" i="4" s="1"/>
  <c r="K475" i="4" s="1"/>
  <c r="I474" i="4"/>
  <c r="H474" i="4"/>
  <c r="J474" i="4" s="1"/>
  <c r="K474" i="4" s="1"/>
  <c r="I473" i="4"/>
  <c r="H473" i="4"/>
  <c r="J473" i="4" s="1"/>
  <c r="K473" i="4" s="1"/>
  <c r="I472" i="4"/>
  <c r="H472" i="4"/>
  <c r="J472" i="4" s="1"/>
  <c r="K472" i="4" s="1"/>
  <c r="I471" i="4"/>
  <c r="H471" i="4"/>
  <c r="J471" i="4" s="1"/>
  <c r="K471" i="4" s="1"/>
  <c r="I470" i="4"/>
  <c r="H470" i="4"/>
  <c r="J470" i="4" s="1"/>
  <c r="K470" i="4" s="1"/>
  <c r="I469" i="4"/>
  <c r="H469" i="4"/>
  <c r="J469" i="4" s="1"/>
  <c r="K469" i="4" s="1"/>
  <c r="I468" i="4"/>
  <c r="H468" i="4"/>
  <c r="J468" i="4" s="1"/>
  <c r="K468" i="4" s="1"/>
  <c r="I467" i="4"/>
  <c r="H467" i="4"/>
  <c r="J467" i="4" s="1"/>
  <c r="K467" i="4" s="1"/>
  <c r="I466" i="4"/>
  <c r="H466" i="4"/>
  <c r="I465" i="4"/>
  <c r="H465" i="4"/>
  <c r="J465" i="4" s="1"/>
  <c r="K465" i="4" s="1"/>
  <c r="I464" i="4"/>
  <c r="H464" i="4"/>
  <c r="J464" i="4" s="1"/>
  <c r="K464" i="4" s="1"/>
  <c r="I463" i="4"/>
  <c r="H463" i="4"/>
  <c r="J463" i="4" s="1"/>
  <c r="K463" i="4" s="1"/>
  <c r="I462" i="4"/>
  <c r="H462" i="4"/>
  <c r="J462" i="4" s="1"/>
  <c r="K462" i="4" s="1"/>
  <c r="I461" i="4"/>
  <c r="H461" i="4"/>
  <c r="J461" i="4" s="1"/>
  <c r="K461" i="4" s="1"/>
  <c r="I460" i="4"/>
  <c r="H460" i="4"/>
  <c r="J460" i="4" s="1"/>
  <c r="K460" i="4" s="1"/>
  <c r="I459" i="4"/>
  <c r="H459" i="4"/>
  <c r="J459" i="4" s="1"/>
  <c r="K459" i="4" s="1"/>
  <c r="I458" i="4"/>
  <c r="H458" i="4"/>
  <c r="J458" i="4" s="1"/>
  <c r="K458" i="4" s="1"/>
  <c r="I457" i="4"/>
  <c r="H457" i="4"/>
  <c r="J457" i="4" s="1"/>
  <c r="K457" i="4" s="1"/>
  <c r="I456" i="4"/>
  <c r="H456" i="4"/>
  <c r="J456" i="4" s="1"/>
  <c r="K456" i="4" s="1"/>
  <c r="I455" i="4"/>
  <c r="H455" i="4"/>
  <c r="J455" i="4" s="1"/>
  <c r="K455" i="4" s="1"/>
  <c r="I454" i="4"/>
  <c r="H454" i="4"/>
  <c r="J454" i="4" s="1"/>
  <c r="K454" i="4" s="1"/>
  <c r="I453" i="4"/>
  <c r="H453" i="4"/>
  <c r="J453" i="4" s="1"/>
  <c r="K453" i="4" s="1"/>
  <c r="I452" i="4"/>
  <c r="H452" i="4"/>
  <c r="J452" i="4" s="1"/>
  <c r="I451" i="4"/>
  <c r="H451" i="4"/>
  <c r="J451" i="4" s="1"/>
  <c r="I450" i="4"/>
  <c r="H450" i="4"/>
  <c r="J450" i="4" s="1"/>
  <c r="I449" i="4"/>
  <c r="H449" i="4"/>
  <c r="J449" i="4" s="1"/>
  <c r="K449" i="4" s="1"/>
  <c r="I448" i="4"/>
  <c r="H448" i="4"/>
  <c r="J448" i="4" s="1"/>
  <c r="K448" i="4" s="1"/>
  <c r="I447" i="4"/>
  <c r="H447" i="4"/>
  <c r="J447" i="4" s="1"/>
  <c r="K447" i="4" s="1"/>
  <c r="I446" i="4"/>
  <c r="H446" i="4"/>
  <c r="J446" i="4" s="1"/>
  <c r="K446" i="4" s="1"/>
  <c r="I445" i="4"/>
  <c r="H445" i="4"/>
  <c r="J445" i="4" s="1"/>
  <c r="K445" i="4" s="1"/>
  <c r="I444" i="4"/>
  <c r="H444" i="4"/>
  <c r="J444" i="4" s="1"/>
  <c r="K444" i="4" s="1"/>
  <c r="I443" i="4"/>
  <c r="H443" i="4"/>
  <c r="J443" i="4" s="1"/>
  <c r="K443" i="4" s="1"/>
  <c r="I442" i="4"/>
  <c r="H442" i="4"/>
  <c r="J442" i="4" s="1"/>
  <c r="K442" i="4" s="1"/>
  <c r="I441" i="4"/>
  <c r="H441" i="4"/>
  <c r="J441" i="4" s="1"/>
  <c r="K441" i="4" s="1"/>
  <c r="I440" i="4"/>
  <c r="H440" i="4"/>
  <c r="J440" i="4" s="1"/>
  <c r="K440" i="4" s="1"/>
  <c r="I439" i="4"/>
  <c r="H439" i="4"/>
  <c r="J439" i="4" s="1"/>
  <c r="K439" i="4" s="1"/>
  <c r="I438" i="4"/>
  <c r="H438" i="4"/>
  <c r="J438" i="4" s="1"/>
  <c r="K438" i="4" s="1"/>
  <c r="I437" i="4"/>
  <c r="H437" i="4"/>
  <c r="J437" i="4" s="1"/>
  <c r="K437" i="4" s="1"/>
  <c r="I436" i="4"/>
  <c r="H436" i="4"/>
  <c r="J436" i="4" s="1"/>
  <c r="K436" i="4" s="1"/>
  <c r="I435" i="4"/>
  <c r="H435" i="4"/>
  <c r="J435" i="4" s="1"/>
  <c r="K435" i="4" s="1"/>
  <c r="I434" i="4"/>
  <c r="H434" i="4"/>
  <c r="J434" i="4" s="1"/>
  <c r="K434" i="4" s="1"/>
  <c r="I433" i="4"/>
  <c r="H433" i="4"/>
  <c r="J433" i="4" s="1"/>
  <c r="K433" i="4" s="1"/>
  <c r="I432" i="4"/>
  <c r="H432" i="4"/>
  <c r="J432" i="4" s="1"/>
  <c r="K432" i="4" s="1"/>
  <c r="I431" i="4"/>
  <c r="H431" i="4"/>
  <c r="J431" i="4" s="1"/>
  <c r="K431" i="4" s="1"/>
  <c r="I430" i="4"/>
  <c r="H430" i="4"/>
  <c r="J430" i="4" s="1"/>
  <c r="K430" i="4" s="1"/>
  <c r="I429" i="4"/>
  <c r="H429" i="4"/>
  <c r="J429" i="4" s="1"/>
  <c r="K429" i="4" s="1"/>
  <c r="I428" i="4"/>
  <c r="H428" i="4"/>
  <c r="J428" i="4" s="1"/>
  <c r="K428" i="4" s="1"/>
  <c r="I427" i="4"/>
  <c r="H427" i="4"/>
  <c r="J427" i="4" s="1"/>
  <c r="K427" i="4" s="1"/>
  <c r="I426" i="4"/>
  <c r="H426" i="4"/>
  <c r="J426" i="4" s="1"/>
  <c r="K426" i="4" s="1"/>
  <c r="I425" i="4"/>
  <c r="H425" i="4"/>
  <c r="J425" i="4" s="1"/>
  <c r="K425" i="4" s="1"/>
  <c r="I424" i="4"/>
  <c r="H424" i="4"/>
  <c r="J424" i="4" s="1"/>
  <c r="K424" i="4" s="1"/>
  <c r="I423" i="4"/>
  <c r="H423" i="4"/>
  <c r="J423" i="4" s="1"/>
  <c r="K423" i="4" s="1"/>
  <c r="I422" i="4"/>
  <c r="H422" i="4"/>
  <c r="J422" i="4" s="1"/>
  <c r="K422" i="4" s="1"/>
  <c r="I421" i="4"/>
  <c r="H421" i="4"/>
  <c r="J421" i="4" s="1"/>
  <c r="K421" i="4" s="1"/>
  <c r="I420" i="4"/>
  <c r="H420" i="4"/>
  <c r="J420" i="4" s="1"/>
  <c r="K420" i="4" s="1"/>
  <c r="I419" i="4"/>
  <c r="H419" i="4"/>
  <c r="J419" i="4" s="1"/>
  <c r="K419" i="4" s="1"/>
  <c r="I418" i="4"/>
  <c r="H418" i="4"/>
  <c r="J418" i="4" s="1"/>
  <c r="K418" i="4" s="1"/>
  <c r="I417" i="4"/>
  <c r="H417" i="4"/>
  <c r="J417" i="4" s="1"/>
  <c r="K417" i="4" s="1"/>
  <c r="I416" i="4"/>
  <c r="H416" i="4"/>
  <c r="J416" i="4" s="1"/>
  <c r="K416" i="4" s="1"/>
  <c r="I415" i="4"/>
  <c r="H415" i="4"/>
  <c r="J415" i="4" s="1"/>
  <c r="K415" i="4" s="1"/>
  <c r="I414" i="4"/>
  <c r="H414" i="4"/>
  <c r="J414" i="4" s="1"/>
  <c r="K414" i="4" s="1"/>
  <c r="I413" i="4"/>
  <c r="H413" i="4"/>
  <c r="J413" i="4" s="1"/>
  <c r="K413" i="4" s="1"/>
  <c r="I412" i="4"/>
  <c r="H412" i="4"/>
  <c r="J412" i="4" s="1"/>
  <c r="K412" i="4" s="1"/>
  <c r="I411" i="4"/>
  <c r="H411" i="4"/>
  <c r="J411" i="4" s="1"/>
  <c r="K411" i="4" s="1"/>
  <c r="I410" i="4"/>
  <c r="H410" i="4"/>
  <c r="J410" i="4" s="1"/>
  <c r="K410" i="4" s="1"/>
  <c r="I409" i="4"/>
  <c r="H409" i="4"/>
  <c r="J409" i="4" s="1"/>
  <c r="I408" i="4"/>
  <c r="H408" i="4"/>
  <c r="J408" i="4" s="1"/>
  <c r="I407" i="4"/>
  <c r="H407" i="4"/>
  <c r="J407" i="4" s="1"/>
  <c r="I406" i="4"/>
  <c r="H406" i="4"/>
  <c r="J406" i="4" s="1"/>
  <c r="K406" i="4" s="1"/>
  <c r="I405" i="4"/>
  <c r="H405" i="4"/>
  <c r="J405" i="4" s="1"/>
  <c r="K405" i="4" s="1"/>
  <c r="I404" i="4"/>
  <c r="H404" i="4"/>
  <c r="J404" i="4" s="1"/>
  <c r="K404" i="4" s="1"/>
  <c r="I403" i="4"/>
  <c r="H403" i="4"/>
  <c r="J403" i="4" s="1"/>
  <c r="K403" i="4" s="1"/>
  <c r="I402" i="4"/>
  <c r="H402" i="4"/>
  <c r="J402" i="4" s="1"/>
  <c r="K402" i="4" s="1"/>
  <c r="I401" i="4"/>
  <c r="H401" i="4"/>
  <c r="J401" i="4" s="1"/>
  <c r="K401" i="4" s="1"/>
  <c r="I400" i="4"/>
  <c r="H400" i="4"/>
  <c r="J400" i="4" s="1"/>
  <c r="K400" i="4" s="1"/>
  <c r="I399" i="4"/>
  <c r="H399" i="4"/>
  <c r="J399" i="4" s="1"/>
  <c r="K399" i="4" s="1"/>
  <c r="I398" i="4"/>
  <c r="H398" i="4"/>
  <c r="J398" i="4" s="1"/>
  <c r="K398" i="4" s="1"/>
  <c r="I397" i="4"/>
  <c r="H397" i="4"/>
  <c r="J397" i="4" s="1"/>
  <c r="K397" i="4" s="1"/>
  <c r="I396" i="4"/>
  <c r="H396" i="4"/>
  <c r="J396" i="4" s="1"/>
  <c r="K396" i="4" s="1"/>
  <c r="I395" i="4"/>
  <c r="H395" i="4"/>
  <c r="J395" i="4" s="1"/>
  <c r="K395" i="4" s="1"/>
  <c r="I394" i="4"/>
  <c r="H394" i="4"/>
  <c r="J394" i="4" s="1"/>
  <c r="K394" i="4" s="1"/>
  <c r="I393" i="4"/>
  <c r="H393" i="4"/>
  <c r="J393" i="4" s="1"/>
  <c r="K393" i="4" s="1"/>
  <c r="I392" i="4"/>
  <c r="H392" i="4"/>
  <c r="J392" i="4" s="1"/>
  <c r="K392" i="4" s="1"/>
  <c r="I391" i="4"/>
  <c r="H391" i="4"/>
  <c r="J391" i="4" s="1"/>
  <c r="K391" i="4" s="1"/>
  <c r="I390" i="4"/>
  <c r="H390" i="4"/>
  <c r="J390" i="4" s="1"/>
  <c r="K390" i="4" s="1"/>
  <c r="I389" i="4"/>
  <c r="H389" i="4"/>
  <c r="J389" i="4" s="1"/>
  <c r="K389" i="4" s="1"/>
  <c r="I388" i="4"/>
  <c r="H388" i="4"/>
  <c r="J388" i="4" s="1"/>
  <c r="K388" i="4" s="1"/>
  <c r="I387" i="4"/>
  <c r="H387" i="4"/>
  <c r="J387" i="4" s="1"/>
  <c r="K387" i="4" s="1"/>
  <c r="I386" i="4"/>
  <c r="H386" i="4"/>
  <c r="J386" i="4" s="1"/>
  <c r="K386" i="4" s="1"/>
  <c r="I385" i="4"/>
  <c r="H385" i="4"/>
  <c r="J385" i="4" s="1"/>
  <c r="K385" i="4" s="1"/>
  <c r="I384" i="4"/>
  <c r="H384" i="4"/>
  <c r="J384" i="4" s="1"/>
  <c r="K384" i="4" s="1"/>
  <c r="I383" i="4"/>
  <c r="H383" i="4"/>
  <c r="J383" i="4" s="1"/>
  <c r="K383" i="4" s="1"/>
  <c r="I382" i="4"/>
  <c r="H382" i="4"/>
  <c r="J382" i="4" s="1"/>
  <c r="K382" i="4" s="1"/>
  <c r="I381" i="4"/>
  <c r="H381" i="4"/>
  <c r="J381" i="4" s="1"/>
  <c r="K381" i="4" s="1"/>
  <c r="I380" i="4"/>
  <c r="H380" i="4"/>
  <c r="J380" i="4" s="1"/>
  <c r="K380" i="4" s="1"/>
  <c r="I379" i="4"/>
  <c r="H379" i="4"/>
  <c r="J379" i="4" s="1"/>
  <c r="K379" i="4" s="1"/>
  <c r="I378" i="4"/>
  <c r="H378" i="4"/>
  <c r="J378" i="4" s="1"/>
  <c r="K378" i="4" s="1"/>
  <c r="I377" i="4"/>
  <c r="H377" i="4"/>
  <c r="J377" i="4" s="1"/>
  <c r="K377" i="4" s="1"/>
  <c r="I376" i="4"/>
  <c r="H376" i="4"/>
  <c r="J376" i="4" s="1"/>
  <c r="K376" i="4" s="1"/>
  <c r="I375" i="4"/>
  <c r="H375" i="4"/>
  <c r="J375" i="4" s="1"/>
  <c r="K375" i="4" s="1"/>
  <c r="I374" i="4"/>
  <c r="H374" i="4"/>
  <c r="J374" i="4" s="1"/>
  <c r="K374" i="4" s="1"/>
  <c r="I373" i="4"/>
  <c r="H373" i="4"/>
  <c r="J373" i="4" s="1"/>
  <c r="K373" i="4" s="1"/>
  <c r="I372" i="4"/>
  <c r="H372" i="4"/>
  <c r="J372" i="4" s="1"/>
  <c r="K372" i="4" s="1"/>
  <c r="I371" i="4"/>
  <c r="H371" i="4"/>
  <c r="J371" i="4" s="1"/>
  <c r="K371" i="4" s="1"/>
  <c r="I370" i="4"/>
  <c r="H370" i="4"/>
  <c r="J370" i="4" s="1"/>
  <c r="K370" i="4" s="1"/>
  <c r="I369" i="4"/>
  <c r="H369" i="4"/>
  <c r="J369" i="4" s="1"/>
  <c r="K369" i="4" s="1"/>
  <c r="I368" i="4"/>
  <c r="H368" i="4"/>
  <c r="J368" i="4" s="1"/>
  <c r="K368" i="4" s="1"/>
  <c r="I367" i="4"/>
  <c r="H367" i="4"/>
  <c r="J367" i="4" s="1"/>
  <c r="K367" i="4" s="1"/>
  <c r="I366" i="4"/>
  <c r="H366" i="4"/>
  <c r="J366" i="4" s="1"/>
  <c r="K366" i="4" s="1"/>
  <c r="I365" i="4"/>
  <c r="H365" i="4"/>
  <c r="J365" i="4" s="1"/>
  <c r="K365" i="4" s="1"/>
  <c r="I364" i="4"/>
  <c r="H364" i="4"/>
  <c r="J364" i="4" s="1"/>
  <c r="K364" i="4" s="1"/>
  <c r="I363" i="4"/>
  <c r="H363" i="4"/>
  <c r="J363" i="4" s="1"/>
  <c r="K363" i="4" s="1"/>
  <c r="I362" i="4"/>
  <c r="H362" i="4"/>
  <c r="J362" i="4" s="1"/>
  <c r="K362" i="4" s="1"/>
  <c r="I361" i="4"/>
  <c r="H361" i="4"/>
  <c r="J361" i="4" s="1"/>
  <c r="K361" i="4" s="1"/>
  <c r="I360" i="4"/>
  <c r="H360" i="4"/>
  <c r="J360" i="4" s="1"/>
  <c r="K360" i="4" s="1"/>
  <c r="I359" i="4"/>
  <c r="H359" i="4"/>
  <c r="J359" i="4" s="1"/>
  <c r="K359" i="4" s="1"/>
  <c r="I358" i="4"/>
  <c r="H358" i="4"/>
  <c r="J358" i="4" s="1"/>
  <c r="K358" i="4" s="1"/>
  <c r="I357" i="4"/>
  <c r="H357" i="4"/>
  <c r="J357" i="4" s="1"/>
  <c r="K357" i="4" s="1"/>
  <c r="I356" i="4"/>
  <c r="H356" i="4"/>
  <c r="J356" i="4" s="1"/>
  <c r="K356" i="4" s="1"/>
  <c r="I355" i="4"/>
  <c r="H355" i="4"/>
  <c r="J355" i="4" s="1"/>
  <c r="K355" i="4" s="1"/>
  <c r="I354" i="4"/>
  <c r="H354" i="4"/>
  <c r="J354" i="4" s="1"/>
  <c r="K354" i="4" s="1"/>
  <c r="I353" i="4"/>
  <c r="H353" i="4"/>
  <c r="J353" i="4" s="1"/>
  <c r="K353" i="4" s="1"/>
  <c r="I352" i="4"/>
  <c r="H352" i="4"/>
  <c r="J352" i="4" s="1"/>
  <c r="K352" i="4" s="1"/>
  <c r="I351" i="4"/>
  <c r="H351" i="4"/>
  <c r="J351" i="4" s="1"/>
  <c r="K351" i="4" s="1"/>
  <c r="I350" i="4"/>
  <c r="H350" i="4"/>
  <c r="J350" i="4" s="1"/>
  <c r="K350" i="4" s="1"/>
  <c r="I349" i="4"/>
  <c r="H349" i="4"/>
  <c r="J349" i="4" s="1"/>
  <c r="K349" i="4" s="1"/>
  <c r="I348" i="4"/>
  <c r="H348" i="4"/>
  <c r="J348" i="4" s="1"/>
  <c r="K348" i="4" s="1"/>
  <c r="I347" i="4"/>
  <c r="H347" i="4"/>
  <c r="J347" i="4" s="1"/>
  <c r="K347" i="4" s="1"/>
  <c r="I346" i="4"/>
  <c r="H346" i="4"/>
  <c r="J346" i="4" s="1"/>
  <c r="K346" i="4" s="1"/>
  <c r="I345" i="4"/>
  <c r="H345" i="4"/>
  <c r="J345" i="4" s="1"/>
  <c r="K345" i="4" s="1"/>
  <c r="I344" i="4"/>
  <c r="H344" i="4"/>
  <c r="J344" i="4" s="1"/>
  <c r="K344" i="4" s="1"/>
  <c r="I343" i="4"/>
  <c r="H343" i="4"/>
  <c r="J343" i="4" s="1"/>
  <c r="K343" i="4" s="1"/>
  <c r="I342" i="4"/>
  <c r="H342" i="4"/>
  <c r="J342" i="4" s="1"/>
  <c r="K342" i="4" s="1"/>
  <c r="I341" i="4"/>
  <c r="H341" i="4"/>
  <c r="J341" i="4" s="1"/>
  <c r="K341" i="4" s="1"/>
  <c r="I340" i="4"/>
  <c r="H340" i="4"/>
  <c r="J340" i="4" s="1"/>
  <c r="K340" i="4" s="1"/>
  <c r="I339" i="4"/>
  <c r="H339" i="4"/>
  <c r="J339" i="4" s="1"/>
  <c r="K339" i="4" s="1"/>
  <c r="I338" i="4"/>
  <c r="H338" i="4"/>
  <c r="J338" i="4" s="1"/>
  <c r="K338" i="4" s="1"/>
  <c r="I337" i="4"/>
  <c r="H337" i="4"/>
  <c r="J337" i="4" s="1"/>
  <c r="K337" i="4" s="1"/>
  <c r="I336" i="4"/>
  <c r="H336" i="4"/>
  <c r="J336" i="4" s="1"/>
  <c r="K336" i="4" s="1"/>
  <c r="I335" i="4"/>
  <c r="H335" i="4"/>
  <c r="J335" i="4" s="1"/>
  <c r="K335" i="4" s="1"/>
  <c r="I334" i="4"/>
  <c r="H334" i="4"/>
  <c r="J334" i="4" s="1"/>
  <c r="K334" i="4" s="1"/>
  <c r="I333" i="4"/>
  <c r="H333" i="4"/>
  <c r="J333" i="4" s="1"/>
  <c r="K333" i="4" s="1"/>
  <c r="I332" i="4"/>
  <c r="H332" i="4"/>
  <c r="J332" i="4" s="1"/>
  <c r="K332" i="4" s="1"/>
  <c r="I331" i="4"/>
  <c r="H331" i="4"/>
  <c r="J331" i="4" s="1"/>
  <c r="K331" i="4" s="1"/>
  <c r="I330" i="4"/>
  <c r="H330" i="4"/>
  <c r="J330" i="4" s="1"/>
  <c r="K330" i="4" s="1"/>
  <c r="I329" i="4"/>
  <c r="H329" i="4"/>
  <c r="J329" i="4" s="1"/>
  <c r="K329" i="4" s="1"/>
  <c r="I328" i="4"/>
  <c r="H328" i="4"/>
  <c r="J328" i="4" s="1"/>
  <c r="K328" i="4" s="1"/>
  <c r="I327" i="4"/>
  <c r="H327" i="4"/>
  <c r="J327" i="4" s="1"/>
  <c r="K327" i="4" s="1"/>
  <c r="I326" i="4"/>
  <c r="H326" i="4"/>
  <c r="J326" i="4" s="1"/>
  <c r="K326" i="4" s="1"/>
  <c r="I325" i="4"/>
  <c r="H325" i="4"/>
  <c r="J325" i="4" s="1"/>
  <c r="K325" i="4" s="1"/>
  <c r="I324" i="4"/>
  <c r="H324" i="4"/>
  <c r="J324" i="4" s="1"/>
  <c r="K324" i="4" s="1"/>
  <c r="I323" i="4"/>
  <c r="H323" i="4"/>
  <c r="J323" i="4" s="1"/>
  <c r="K323" i="4" s="1"/>
  <c r="I322" i="4"/>
  <c r="H322" i="4"/>
  <c r="J322" i="4" s="1"/>
  <c r="K322" i="4" s="1"/>
  <c r="I321" i="4"/>
  <c r="H321" i="4"/>
  <c r="J321" i="4" s="1"/>
  <c r="K321" i="4" s="1"/>
  <c r="I320" i="4"/>
  <c r="H320" i="4"/>
  <c r="J320" i="4" s="1"/>
  <c r="K320" i="4" s="1"/>
  <c r="I319" i="4"/>
  <c r="H319" i="4"/>
  <c r="J319" i="4" s="1"/>
  <c r="K319" i="4" s="1"/>
  <c r="I318" i="4"/>
  <c r="H318" i="4"/>
  <c r="J318" i="4" s="1"/>
  <c r="K318" i="4" s="1"/>
  <c r="I317" i="4"/>
  <c r="H317" i="4"/>
  <c r="J317" i="4" s="1"/>
  <c r="K317" i="4" s="1"/>
  <c r="I316" i="4"/>
  <c r="H316" i="4"/>
  <c r="J316" i="4" s="1"/>
  <c r="K316" i="4" s="1"/>
  <c r="I315" i="4"/>
  <c r="H315" i="4"/>
  <c r="J315" i="4" s="1"/>
  <c r="K315" i="4" s="1"/>
  <c r="I314" i="4"/>
  <c r="H314" i="4"/>
  <c r="J314" i="4" s="1"/>
  <c r="K314" i="4" s="1"/>
  <c r="I313" i="4"/>
  <c r="H313" i="4"/>
  <c r="J313" i="4" s="1"/>
  <c r="K313" i="4" s="1"/>
  <c r="I312" i="4"/>
  <c r="H312" i="4"/>
  <c r="J312" i="4" s="1"/>
  <c r="K312" i="4" s="1"/>
  <c r="I311" i="4"/>
  <c r="H311" i="4"/>
  <c r="J311" i="4" s="1"/>
  <c r="K311" i="4" s="1"/>
  <c r="I310" i="4"/>
  <c r="H310" i="4"/>
  <c r="J310" i="4" s="1"/>
  <c r="K310" i="4" s="1"/>
  <c r="I309" i="4"/>
  <c r="H309" i="4"/>
  <c r="J309" i="4" s="1"/>
  <c r="K309" i="4" s="1"/>
  <c r="I308" i="4"/>
  <c r="H308" i="4"/>
  <c r="J308" i="4" s="1"/>
  <c r="K308" i="4" s="1"/>
  <c r="I307" i="4"/>
  <c r="H307" i="4"/>
  <c r="J307" i="4" s="1"/>
  <c r="K307" i="4" s="1"/>
  <c r="I306" i="4"/>
  <c r="H306" i="4"/>
  <c r="J306" i="4" s="1"/>
  <c r="K306" i="4" s="1"/>
  <c r="I305" i="4"/>
  <c r="H305" i="4"/>
  <c r="J305" i="4" s="1"/>
  <c r="K305" i="4" s="1"/>
  <c r="I304" i="4"/>
  <c r="H304" i="4"/>
  <c r="J304" i="4" s="1"/>
  <c r="K304" i="4" s="1"/>
  <c r="I303" i="4"/>
  <c r="H303" i="4"/>
  <c r="J303" i="4" s="1"/>
  <c r="K303" i="4" s="1"/>
  <c r="I302" i="4"/>
  <c r="H302" i="4"/>
  <c r="J302" i="4" s="1"/>
  <c r="K302" i="4" s="1"/>
  <c r="I301" i="4"/>
  <c r="H301" i="4"/>
  <c r="J301" i="4" s="1"/>
  <c r="K301" i="4" s="1"/>
  <c r="I300" i="4"/>
  <c r="H300" i="4"/>
  <c r="J300" i="4" s="1"/>
  <c r="K300" i="4" s="1"/>
  <c r="I299" i="4"/>
  <c r="H299" i="4"/>
  <c r="J299" i="4" s="1"/>
  <c r="K299" i="4" s="1"/>
  <c r="I298" i="4"/>
  <c r="H298" i="4"/>
  <c r="J298" i="4" s="1"/>
  <c r="K298" i="4" s="1"/>
  <c r="I297" i="4"/>
  <c r="H297" i="4"/>
  <c r="J297" i="4" s="1"/>
  <c r="K297" i="4" s="1"/>
  <c r="I296" i="4"/>
  <c r="H296" i="4"/>
  <c r="J296" i="4" s="1"/>
  <c r="K296" i="4" s="1"/>
  <c r="I295" i="4"/>
  <c r="H295" i="4"/>
  <c r="J295" i="4" s="1"/>
  <c r="K295" i="4" s="1"/>
  <c r="I294" i="4"/>
  <c r="H294" i="4"/>
  <c r="J294" i="4" s="1"/>
  <c r="K294" i="4" s="1"/>
  <c r="I293" i="4"/>
  <c r="H293" i="4"/>
  <c r="J293" i="4" s="1"/>
  <c r="K293" i="4" s="1"/>
  <c r="I292" i="4"/>
  <c r="H292" i="4"/>
  <c r="J292" i="4" s="1"/>
  <c r="K292" i="4" s="1"/>
  <c r="I291" i="4"/>
  <c r="H291" i="4"/>
  <c r="J291" i="4" s="1"/>
  <c r="K291" i="4" s="1"/>
  <c r="I290" i="4"/>
  <c r="H290" i="4"/>
  <c r="J290" i="4" s="1"/>
  <c r="K290" i="4" s="1"/>
  <c r="I289" i="4"/>
  <c r="H289" i="4"/>
  <c r="J289" i="4" s="1"/>
  <c r="K289" i="4" s="1"/>
  <c r="I288" i="4"/>
  <c r="H288" i="4"/>
  <c r="J288" i="4" s="1"/>
  <c r="K288" i="4" s="1"/>
  <c r="I287" i="4"/>
  <c r="H287" i="4"/>
  <c r="J287" i="4" s="1"/>
  <c r="K287" i="4" s="1"/>
  <c r="I286" i="4"/>
  <c r="H286" i="4"/>
  <c r="J286" i="4" s="1"/>
  <c r="K286" i="4" s="1"/>
  <c r="I285" i="4"/>
  <c r="H285" i="4"/>
  <c r="J285" i="4" s="1"/>
  <c r="K285" i="4" s="1"/>
  <c r="I284" i="4"/>
  <c r="H284" i="4"/>
  <c r="J284" i="4" s="1"/>
  <c r="K284" i="4" s="1"/>
  <c r="I283" i="4"/>
  <c r="H283" i="4"/>
  <c r="J283" i="4" s="1"/>
  <c r="K283" i="4" s="1"/>
  <c r="I282" i="4"/>
  <c r="H282" i="4"/>
  <c r="J282" i="4" s="1"/>
  <c r="K282" i="4" s="1"/>
  <c r="I281" i="4"/>
  <c r="H281" i="4"/>
  <c r="J281" i="4" s="1"/>
  <c r="K281" i="4" s="1"/>
  <c r="I280" i="4"/>
  <c r="H280" i="4"/>
  <c r="J280" i="4" s="1"/>
  <c r="K280" i="4" s="1"/>
  <c r="I279" i="4"/>
  <c r="H279" i="4"/>
  <c r="J279" i="4" s="1"/>
  <c r="K279" i="4" s="1"/>
  <c r="I278" i="4"/>
  <c r="H278" i="4"/>
  <c r="J278" i="4" s="1"/>
  <c r="K278" i="4" s="1"/>
  <c r="I277" i="4"/>
  <c r="H277" i="4"/>
  <c r="J277" i="4" s="1"/>
  <c r="K277" i="4" s="1"/>
  <c r="I276" i="4"/>
  <c r="H276" i="4"/>
  <c r="J276" i="4" s="1"/>
  <c r="K276" i="4" s="1"/>
  <c r="I275" i="4"/>
  <c r="H275" i="4"/>
  <c r="J275" i="4" s="1"/>
  <c r="K275" i="4" s="1"/>
  <c r="I274" i="4"/>
  <c r="H274" i="4"/>
  <c r="J274" i="4" s="1"/>
  <c r="K274" i="4" s="1"/>
  <c r="I273" i="4"/>
  <c r="H273" i="4"/>
  <c r="J273" i="4" s="1"/>
  <c r="K273" i="4" s="1"/>
  <c r="I272" i="4"/>
  <c r="H272" i="4"/>
  <c r="J272" i="4" s="1"/>
  <c r="K272" i="4" s="1"/>
  <c r="I271" i="4"/>
  <c r="H271" i="4"/>
  <c r="J271" i="4" s="1"/>
  <c r="K271" i="4" s="1"/>
  <c r="I270" i="4"/>
  <c r="H270" i="4"/>
  <c r="J270" i="4" s="1"/>
  <c r="K270" i="4" s="1"/>
  <c r="I269" i="4"/>
  <c r="H269" i="4"/>
  <c r="J269" i="4" s="1"/>
  <c r="K269" i="4" s="1"/>
  <c r="I268" i="4"/>
  <c r="H268" i="4"/>
  <c r="J268" i="4" s="1"/>
  <c r="K268" i="4" s="1"/>
  <c r="I267" i="4"/>
  <c r="H267" i="4"/>
  <c r="J267" i="4" s="1"/>
  <c r="K267" i="4" s="1"/>
  <c r="I266" i="4"/>
  <c r="H266" i="4"/>
  <c r="J266" i="4" s="1"/>
  <c r="K266" i="4" s="1"/>
  <c r="I265" i="4"/>
  <c r="H265" i="4"/>
  <c r="J265" i="4" s="1"/>
  <c r="K265" i="4" s="1"/>
  <c r="I264" i="4"/>
  <c r="H264" i="4"/>
  <c r="J264" i="4" s="1"/>
  <c r="K264" i="4" s="1"/>
  <c r="I263" i="4"/>
  <c r="H263" i="4"/>
  <c r="J263" i="4" s="1"/>
  <c r="K263" i="4" s="1"/>
  <c r="I262" i="4"/>
  <c r="H262" i="4"/>
  <c r="J262" i="4" s="1"/>
  <c r="K262" i="4" s="1"/>
  <c r="I261" i="4"/>
  <c r="H261" i="4"/>
  <c r="J261" i="4" s="1"/>
  <c r="K261" i="4" s="1"/>
  <c r="I260" i="4"/>
  <c r="H260" i="4"/>
  <c r="J260" i="4" s="1"/>
  <c r="K260" i="4" s="1"/>
  <c r="I259" i="4"/>
  <c r="H259" i="4"/>
  <c r="J259" i="4" s="1"/>
  <c r="K259" i="4" s="1"/>
  <c r="I258" i="4"/>
  <c r="H258" i="4"/>
  <c r="J258" i="4" s="1"/>
  <c r="K258" i="4" s="1"/>
  <c r="I257" i="4"/>
  <c r="H257" i="4"/>
  <c r="J257" i="4" s="1"/>
  <c r="K257" i="4" s="1"/>
  <c r="I256" i="4"/>
  <c r="H256" i="4"/>
  <c r="J256" i="4" s="1"/>
  <c r="K256" i="4" s="1"/>
  <c r="I255" i="4"/>
  <c r="H255" i="4"/>
  <c r="J255" i="4" s="1"/>
  <c r="K255" i="4" s="1"/>
  <c r="I254" i="4"/>
  <c r="H254" i="4"/>
  <c r="J254" i="4" s="1"/>
  <c r="K254" i="4" s="1"/>
  <c r="I253" i="4"/>
  <c r="H253" i="4"/>
  <c r="J253" i="4" s="1"/>
  <c r="K253" i="4" s="1"/>
  <c r="I252" i="4"/>
  <c r="H252" i="4"/>
  <c r="J252" i="4" s="1"/>
  <c r="K252" i="4" s="1"/>
  <c r="I251" i="4"/>
  <c r="H251" i="4"/>
  <c r="J251" i="4" s="1"/>
  <c r="K251" i="4" s="1"/>
  <c r="I250" i="4"/>
  <c r="H250" i="4"/>
  <c r="J250" i="4" s="1"/>
  <c r="K250" i="4" s="1"/>
  <c r="I249" i="4"/>
  <c r="H249" i="4"/>
  <c r="J249" i="4" s="1"/>
  <c r="K249" i="4" s="1"/>
  <c r="I248" i="4"/>
  <c r="H248" i="4"/>
  <c r="J248" i="4" s="1"/>
  <c r="K248" i="4" s="1"/>
  <c r="I247" i="4"/>
  <c r="H247" i="4"/>
  <c r="J247" i="4" s="1"/>
  <c r="K247" i="4" s="1"/>
  <c r="I246" i="4"/>
  <c r="H246" i="4"/>
  <c r="J246" i="4" s="1"/>
  <c r="K246" i="4" s="1"/>
  <c r="I245" i="4"/>
  <c r="H245" i="4"/>
  <c r="J245" i="4" s="1"/>
  <c r="K245" i="4" s="1"/>
  <c r="I244" i="4"/>
  <c r="H244" i="4"/>
  <c r="J244" i="4" s="1"/>
  <c r="I243" i="4"/>
  <c r="H243" i="4"/>
  <c r="J243" i="4" s="1"/>
  <c r="I242" i="4"/>
  <c r="H242" i="4"/>
  <c r="J242" i="4" s="1"/>
  <c r="I241" i="4"/>
  <c r="H241" i="4"/>
  <c r="J241" i="4" s="1"/>
  <c r="I240" i="4"/>
  <c r="H240" i="4"/>
  <c r="J240" i="4" s="1"/>
  <c r="K240" i="4" s="1"/>
  <c r="I239" i="4"/>
  <c r="H239" i="4"/>
  <c r="J239" i="4" s="1"/>
  <c r="K239" i="4" s="1"/>
  <c r="I238" i="4"/>
  <c r="H238" i="4"/>
  <c r="J238" i="4" s="1"/>
  <c r="K238" i="4" s="1"/>
  <c r="I237" i="4"/>
  <c r="H237" i="4"/>
  <c r="J237" i="4" s="1"/>
  <c r="K237" i="4" s="1"/>
  <c r="I236" i="4"/>
  <c r="H236" i="4"/>
  <c r="J236" i="4" s="1"/>
  <c r="K236" i="4" s="1"/>
  <c r="I235" i="4"/>
  <c r="H235" i="4"/>
  <c r="J235" i="4" s="1"/>
  <c r="K235" i="4" s="1"/>
  <c r="I234" i="4"/>
  <c r="H234" i="4"/>
  <c r="J234" i="4" s="1"/>
  <c r="K234" i="4" s="1"/>
  <c r="I233" i="4"/>
  <c r="H233" i="4"/>
  <c r="J233" i="4" s="1"/>
  <c r="K233" i="4" s="1"/>
  <c r="I232" i="4"/>
  <c r="H232" i="4"/>
  <c r="J232" i="4" s="1"/>
  <c r="K232" i="4" s="1"/>
  <c r="I231" i="4"/>
  <c r="H231" i="4"/>
  <c r="J231" i="4" s="1"/>
  <c r="K231" i="4" s="1"/>
  <c r="I230" i="4"/>
  <c r="H230" i="4"/>
  <c r="J230" i="4" s="1"/>
  <c r="K230" i="4" s="1"/>
  <c r="I229" i="4"/>
  <c r="H229" i="4"/>
  <c r="J229" i="4" s="1"/>
  <c r="K229" i="4" s="1"/>
  <c r="I228" i="4"/>
  <c r="H228" i="4"/>
  <c r="J228" i="4" s="1"/>
  <c r="K228" i="4" s="1"/>
  <c r="I227" i="4"/>
  <c r="H227" i="4"/>
  <c r="J227" i="4" s="1"/>
  <c r="K227" i="4" s="1"/>
  <c r="I226" i="4"/>
  <c r="H226" i="4"/>
  <c r="J226" i="4" s="1"/>
  <c r="K226" i="4" s="1"/>
  <c r="I225" i="4"/>
  <c r="H225" i="4"/>
  <c r="J225" i="4" s="1"/>
  <c r="K225" i="4" s="1"/>
  <c r="I224" i="4"/>
  <c r="H224" i="4"/>
  <c r="J224" i="4" s="1"/>
  <c r="K224" i="4" s="1"/>
  <c r="I223" i="4"/>
  <c r="H223" i="4"/>
  <c r="J223" i="4" s="1"/>
  <c r="I222" i="4"/>
  <c r="H222" i="4"/>
  <c r="J222" i="4" s="1"/>
  <c r="K222" i="4" s="1"/>
  <c r="I221" i="4"/>
  <c r="H221" i="4"/>
  <c r="J221" i="4" s="1"/>
  <c r="K221" i="4" s="1"/>
  <c r="I220" i="4"/>
  <c r="H220" i="4"/>
  <c r="J220" i="4" s="1"/>
  <c r="K220" i="4" s="1"/>
  <c r="I219" i="4"/>
  <c r="H219" i="4"/>
  <c r="J219" i="4" s="1"/>
  <c r="K219" i="4" s="1"/>
  <c r="I218" i="4"/>
  <c r="H218" i="4"/>
  <c r="J218" i="4" s="1"/>
  <c r="K218" i="4" s="1"/>
  <c r="I217" i="4"/>
  <c r="H217" i="4"/>
  <c r="J217" i="4" s="1"/>
  <c r="K217" i="4" s="1"/>
  <c r="I216" i="4"/>
  <c r="H216" i="4"/>
  <c r="J216" i="4" s="1"/>
  <c r="K216" i="4" s="1"/>
  <c r="I215" i="4"/>
  <c r="H215" i="4"/>
  <c r="J215" i="4" s="1"/>
  <c r="K215" i="4" s="1"/>
  <c r="I214" i="4"/>
  <c r="H214" i="4"/>
  <c r="J214" i="4" s="1"/>
  <c r="K214" i="4" s="1"/>
  <c r="I213" i="4"/>
  <c r="H213" i="4"/>
  <c r="J213" i="4" s="1"/>
  <c r="K213" i="4" s="1"/>
  <c r="I212" i="4"/>
  <c r="H212" i="4"/>
  <c r="J212" i="4" s="1"/>
  <c r="K212" i="4" s="1"/>
  <c r="I211" i="4"/>
  <c r="H211" i="4"/>
  <c r="J211" i="4" s="1"/>
  <c r="K211" i="4" s="1"/>
  <c r="I210" i="4"/>
  <c r="H210" i="4"/>
  <c r="J210" i="4" s="1"/>
  <c r="K210" i="4" s="1"/>
  <c r="I209" i="4"/>
  <c r="H209" i="4"/>
  <c r="J209" i="4" s="1"/>
  <c r="K209" i="4" s="1"/>
  <c r="I208" i="4"/>
  <c r="H208" i="4"/>
  <c r="J208" i="4" s="1"/>
  <c r="K208" i="4" s="1"/>
  <c r="I207" i="4"/>
  <c r="H207" i="4"/>
  <c r="J207" i="4" s="1"/>
  <c r="K207" i="4" s="1"/>
  <c r="I206" i="4"/>
  <c r="H206" i="4"/>
  <c r="J206" i="4" s="1"/>
  <c r="K206" i="4" s="1"/>
  <c r="I205" i="4"/>
  <c r="H205" i="4"/>
  <c r="J205" i="4" s="1"/>
  <c r="K205" i="4" s="1"/>
  <c r="I204" i="4"/>
  <c r="H204" i="4"/>
  <c r="J204" i="4" s="1"/>
  <c r="K204" i="4" s="1"/>
  <c r="I203" i="4"/>
  <c r="H203" i="4"/>
  <c r="J203" i="4" s="1"/>
  <c r="K203" i="4" s="1"/>
  <c r="I202" i="4"/>
  <c r="H202" i="4"/>
  <c r="J202" i="4" s="1"/>
  <c r="K202" i="4" s="1"/>
  <c r="I201" i="4"/>
  <c r="H201" i="4"/>
  <c r="J201" i="4" s="1"/>
  <c r="K201" i="4" s="1"/>
  <c r="I200" i="4"/>
  <c r="H200" i="4"/>
  <c r="J200" i="4" s="1"/>
  <c r="K200" i="4" s="1"/>
  <c r="I199" i="4"/>
  <c r="H199" i="4"/>
  <c r="J199" i="4" s="1"/>
  <c r="K199" i="4" s="1"/>
  <c r="I198" i="4"/>
  <c r="H198" i="4"/>
  <c r="J198" i="4" s="1"/>
  <c r="K198" i="4" s="1"/>
  <c r="I197" i="4"/>
  <c r="H197" i="4"/>
  <c r="J197" i="4" s="1"/>
  <c r="K197" i="4" s="1"/>
  <c r="I196" i="4"/>
  <c r="H196" i="4"/>
  <c r="J196" i="4" s="1"/>
  <c r="K196" i="4" s="1"/>
  <c r="I195" i="4"/>
  <c r="H195" i="4"/>
  <c r="J195" i="4" s="1"/>
  <c r="K195" i="4" s="1"/>
  <c r="I194" i="4"/>
  <c r="H194" i="4"/>
  <c r="J194" i="4" s="1"/>
  <c r="K194" i="4" s="1"/>
  <c r="I193" i="4"/>
  <c r="H193" i="4"/>
  <c r="J193" i="4" s="1"/>
  <c r="K193" i="4" s="1"/>
  <c r="I192" i="4"/>
  <c r="H192" i="4"/>
  <c r="J192" i="4" s="1"/>
  <c r="K192" i="4" s="1"/>
  <c r="I191" i="4"/>
  <c r="H191" i="4"/>
  <c r="J191" i="4" s="1"/>
  <c r="K191" i="4" s="1"/>
  <c r="I190" i="4"/>
  <c r="H190" i="4"/>
  <c r="J190" i="4" s="1"/>
  <c r="K190" i="4" s="1"/>
  <c r="I189" i="4"/>
  <c r="H189" i="4"/>
  <c r="J189" i="4" s="1"/>
  <c r="K189" i="4" s="1"/>
  <c r="I188" i="4"/>
  <c r="H188" i="4"/>
  <c r="J188" i="4" s="1"/>
  <c r="K188" i="4" s="1"/>
  <c r="I187" i="4"/>
  <c r="H187" i="4"/>
  <c r="J187" i="4" s="1"/>
  <c r="K187" i="4" s="1"/>
  <c r="I186" i="4"/>
  <c r="H186" i="4"/>
  <c r="J186" i="4" s="1"/>
  <c r="K186" i="4" s="1"/>
  <c r="I185" i="4"/>
  <c r="H185" i="4"/>
  <c r="J185" i="4" s="1"/>
  <c r="K185" i="4" s="1"/>
  <c r="I184" i="4"/>
  <c r="H184" i="4"/>
  <c r="J184" i="4" s="1"/>
  <c r="K184" i="4" s="1"/>
  <c r="I183" i="4"/>
  <c r="H183" i="4"/>
  <c r="J183" i="4" s="1"/>
  <c r="K183" i="4" s="1"/>
  <c r="I182" i="4"/>
  <c r="H182" i="4"/>
  <c r="J182" i="4" s="1"/>
  <c r="K182" i="4" s="1"/>
  <c r="I181" i="4"/>
  <c r="H181" i="4"/>
  <c r="J181" i="4" s="1"/>
  <c r="K181" i="4" s="1"/>
  <c r="I180" i="4"/>
  <c r="H180" i="4"/>
  <c r="J180" i="4" s="1"/>
  <c r="K180" i="4" s="1"/>
  <c r="I179" i="4"/>
  <c r="H179" i="4"/>
  <c r="J179" i="4" s="1"/>
  <c r="K179" i="4" s="1"/>
  <c r="I178" i="4"/>
  <c r="H178" i="4"/>
  <c r="J178" i="4" s="1"/>
  <c r="K178" i="4" s="1"/>
  <c r="I177" i="4"/>
  <c r="H177" i="4"/>
  <c r="J177" i="4" s="1"/>
  <c r="K177" i="4" s="1"/>
  <c r="I176" i="4"/>
  <c r="H176" i="4"/>
  <c r="J176" i="4" s="1"/>
  <c r="K176" i="4" s="1"/>
  <c r="I175" i="4"/>
  <c r="H175" i="4"/>
  <c r="J175" i="4" s="1"/>
  <c r="K175" i="4" s="1"/>
  <c r="I174" i="4"/>
  <c r="H174" i="4"/>
  <c r="J174" i="4" s="1"/>
  <c r="K174" i="4" s="1"/>
  <c r="I173" i="4"/>
  <c r="H173" i="4"/>
  <c r="J173" i="4" s="1"/>
  <c r="K173" i="4" s="1"/>
  <c r="I172" i="4"/>
  <c r="H172" i="4"/>
  <c r="J172" i="4" s="1"/>
  <c r="K172" i="4" s="1"/>
  <c r="I171" i="4"/>
  <c r="H171" i="4"/>
  <c r="J171" i="4" s="1"/>
  <c r="K171" i="4" s="1"/>
  <c r="I170" i="4"/>
  <c r="H170" i="4"/>
  <c r="J170" i="4" s="1"/>
  <c r="K170" i="4" s="1"/>
  <c r="I169" i="4"/>
  <c r="H169" i="4"/>
  <c r="J169" i="4" s="1"/>
  <c r="K169" i="4" s="1"/>
  <c r="I168" i="4"/>
  <c r="H168" i="4"/>
  <c r="J168" i="4" s="1"/>
  <c r="I167" i="4"/>
  <c r="H167" i="4"/>
  <c r="J167" i="4" s="1"/>
  <c r="K167" i="4" s="1"/>
  <c r="I166" i="4"/>
  <c r="H166" i="4"/>
  <c r="J166" i="4" s="1"/>
  <c r="K166" i="4" s="1"/>
  <c r="I165" i="4"/>
  <c r="H165" i="4"/>
  <c r="J165" i="4" s="1"/>
  <c r="K165" i="4" s="1"/>
  <c r="I164" i="4"/>
  <c r="H164" i="4"/>
  <c r="J164" i="4" s="1"/>
  <c r="K164" i="4" s="1"/>
  <c r="I163" i="4"/>
  <c r="H163" i="4"/>
  <c r="J163" i="4" s="1"/>
  <c r="K163" i="4" s="1"/>
  <c r="I162" i="4"/>
  <c r="H162" i="4"/>
  <c r="J162" i="4" s="1"/>
  <c r="K162" i="4" s="1"/>
  <c r="I161" i="4"/>
  <c r="H161" i="4"/>
  <c r="J161" i="4" s="1"/>
  <c r="K161" i="4" s="1"/>
  <c r="I160" i="4"/>
  <c r="H160" i="4"/>
  <c r="J160" i="4" s="1"/>
  <c r="I159" i="4"/>
  <c r="H159" i="4"/>
  <c r="J159" i="4" s="1"/>
  <c r="K159" i="4" s="1"/>
  <c r="I158" i="4"/>
  <c r="H158" i="4"/>
  <c r="J158" i="4" s="1"/>
  <c r="K158" i="4" s="1"/>
  <c r="I157" i="4"/>
  <c r="H157" i="4"/>
  <c r="J157" i="4" s="1"/>
  <c r="K157" i="4" s="1"/>
  <c r="I156" i="4"/>
  <c r="H156" i="4"/>
  <c r="J156" i="4" s="1"/>
  <c r="K156" i="4" s="1"/>
  <c r="I155" i="4"/>
  <c r="H155" i="4"/>
  <c r="J155" i="4" s="1"/>
  <c r="K155" i="4" s="1"/>
  <c r="I154" i="4"/>
  <c r="H154" i="4"/>
  <c r="J154" i="4" s="1"/>
  <c r="K154" i="4" s="1"/>
  <c r="I153" i="4"/>
  <c r="H153" i="4"/>
  <c r="J153" i="4" s="1"/>
  <c r="K153" i="4" s="1"/>
  <c r="I152" i="4"/>
  <c r="H152" i="4"/>
  <c r="J152" i="4" s="1"/>
  <c r="K152" i="4" s="1"/>
  <c r="I151" i="4"/>
  <c r="H151" i="4"/>
  <c r="J151" i="4" s="1"/>
  <c r="K151" i="4" s="1"/>
  <c r="I150" i="4"/>
  <c r="H150" i="4"/>
  <c r="J150" i="4" s="1"/>
  <c r="K150" i="4" s="1"/>
  <c r="I149" i="4"/>
  <c r="H149" i="4"/>
  <c r="J149" i="4" s="1"/>
  <c r="K149" i="4" s="1"/>
  <c r="I148" i="4"/>
  <c r="H148" i="4"/>
  <c r="J148" i="4" s="1"/>
  <c r="K148" i="4" s="1"/>
  <c r="I147" i="4"/>
  <c r="H147" i="4"/>
  <c r="J147" i="4" s="1"/>
  <c r="K147" i="4" s="1"/>
  <c r="I146" i="4"/>
  <c r="H146" i="4"/>
  <c r="J146" i="4" s="1"/>
  <c r="K146" i="4" s="1"/>
  <c r="I145" i="4"/>
  <c r="H145" i="4"/>
  <c r="J145" i="4" s="1"/>
  <c r="K145" i="4" s="1"/>
  <c r="I144" i="4"/>
  <c r="H144" i="4"/>
  <c r="J144" i="4" s="1"/>
  <c r="I143" i="4"/>
  <c r="H143" i="4"/>
  <c r="J143" i="4" s="1"/>
  <c r="K143" i="4" s="1"/>
  <c r="I142" i="4"/>
  <c r="H142" i="4"/>
  <c r="J142" i="4" s="1"/>
  <c r="K142" i="4" s="1"/>
  <c r="I141" i="4"/>
  <c r="H141" i="4"/>
  <c r="J141" i="4" s="1"/>
  <c r="K141" i="4" s="1"/>
  <c r="I140" i="4"/>
  <c r="H140" i="4"/>
  <c r="J140" i="4" s="1"/>
  <c r="K140" i="4" s="1"/>
  <c r="I139" i="4"/>
  <c r="H139" i="4"/>
  <c r="J139" i="4" s="1"/>
  <c r="K139" i="4" s="1"/>
  <c r="I138" i="4"/>
  <c r="H138" i="4"/>
  <c r="J138" i="4" s="1"/>
  <c r="K138" i="4" s="1"/>
  <c r="I137" i="4"/>
  <c r="H137" i="4"/>
  <c r="J137" i="4" s="1"/>
  <c r="K137" i="4" s="1"/>
  <c r="I136" i="4"/>
  <c r="H136" i="4"/>
  <c r="J136" i="4" s="1"/>
  <c r="K136" i="4" s="1"/>
  <c r="I135" i="4"/>
  <c r="H135" i="4"/>
  <c r="J135" i="4" s="1"/>
  <c r="K135" i="4" s="1"/>
  <c r="I134" i="4"/>
  <c r="H134" i="4"/>
  <c r="J134" i="4" s="1"/>
  <c r="K134" i="4" s="1"/>
  <c r="I133" i="4"/>
  <c r="H133" i="4"/>
  <c r="J133" i="4" s="1"/>
  <c r="K133" i="4" s="1"/>
  <c r="I132" i="4"/>
  <c r="H132" i="4"/>
  <c r="J132" i="4" s="1"/>
  <c r="K132" i="4" s="1"/>
  <c r="I131" i="4"/>
  <c r="H131" i="4"/>
  <c r="J131" i="4" s="1"/>
  <c r="K131" i="4" s="1"/>
  <c r="I130" i="4"/>
  <c r="H130" i="4"/>
  <c r="J130" i="4" s="1"/>
  <c r="K130" i="4" s="1"/>
  <c r="I129" i="4"/>
  <c r="H129" i="4"/>
  <c r="J129" i="4" s="1"/>
  <c r="K129" i="4" s="1"/>
  <c r="I128" i="4"/>
  <c r="H128" i="4"/>
  <c r="J128" i="4" s="1"/>
  <c r="K128" i="4" s="1"/>
  <c r="I127" i="4"/>
  <c r="H127" i="4"/>
  <c r="J127" i="4" s="1"/>
  <c r="K127" i="4" s="1"/>
  <c r="I126" i="4"/>
  <c r="H126" i="4"/>
  <c r="J126" i="4" s="1"/>
  <c r="I125" i="4"/>
  <c r="H125" i="4"/>
  <c r="J125" i="4" s="1"/>
  <c r="K125" i="4" s="1"/>
  <c r="I124" i="4"/>
  <c r="H124" i="4"/>
  <c r="J124" i="4" s="1"/>
  <c r="K124" i="4" s="1"/>
  <c r="I123" i="4"/>
  <c r="H123" i="4"/>
  <c r="J123" i="4" s="1"/>
  <c r="K123" i="4" s="1"/>
  <c r="I122" i="4"/>
  <c r="H122" i="4"/>
  <c r="J122" i="4" s="1"/>
  <c r="K122" i="4" s="1"/>
  <c r="I121" i="4"/>
  <c r="H121" i="4"/>
  <c r="J121" i="4" s="1"/>
  <c r="K121" i="4" s="1"/>
  <c r="I120" i="4"/>
  <c r="H120" i="4"/>
  <c r="J120" i="4" s="1"/>
  <c r="K120" i="4" s="1"/>
  <c r="I119" i="4"/>
  <c r="H119" i="4"/>
  <c r="J119" i="4" s="1"/>
  <c r="K119" i="4" s="1"/>
  <c r="I118" i="4"/>
  <c r="H118" i="4"/>
  <c r="J118" i="4" s="1"/>
  <c r="K118" i="4" s="1"/>
  <c r="I117" i="4"/>
  <c r="H117" i="4"/>
  <c r="J117" i="4" s="1"/>
  <c r="K117" i="4" s="1"/>
  <c r="I116" i="4"/>
  <c r="H116" i="4"/>
  <c r="J116" i="4" s="1"/>
  <c r="K116" i="4" s="1"/>
  <c r="I115" i="4"/>
  <c r="H115" i="4"/>
  <c r="J115" i="4" s="1"/>
  <c r="K115" i="4" s="1"/>
  <c r="I114" i="4"/>
  <c r="H114" i="4"/>
  <c r="J114" i="4" s="1"/>
  <c r="K114" i="4" s="1"/>
  <c r="I113" i="4"/>
  <c r="H113" i="4"/>
  <c r="J113" i="4" s="1"/>
  <c r="K113" i="4" s="1"/>
  <c r="I112" i="4"/>
  <c r="H112" i="4"/>
  <c r="J112" i="4" s="1"/>
  <c r="K112" i="4" s="1"/>
  <c r="I111" i="4"/>
  <c r="H111" i="4"/>
  <c r="J111" i="4" s="1"/>
  <c r="K111" i="4" s="1"/>
  <c r="I110" i="4"/>
  <c r="H110" i="4"/>
  <c r="J110" i="4" s="1"/>
  <c r="K110" i="4" s="1"/>
  <c r="I109" i="4"/>
  <c r="H109" i="4"/>
  <c r="J109" i="4" s="1"/>
  <c r="K109" i="4" s="1"/>
  <c r="I108" i="4"/>
  <c r="H108" i="4"/>
  <c r="J108" i="4" s="1"/>
  <c r="K108" i="4" s="1"/>
  <c r="I107" i="4"/>
  <c r="H107" i="4"/>
  <c r="J107" i="4" s="1"/>
  <c r="K107" i="4" s="1"/>
  <c r="I106" i="4"/>
  <c r="H106" i="4"/>
  <c r="J106" i="4" s="1"/>
  <c r="I105" i="4"/>
  <c r="H105" i="4"/>
  <c r="J105" i="4" s="1"/>
  <c r="I104" i="4"/>
  <c r="H104" i="4"/>
  <c r="J104" i="4" s="1"/>
  <c r="K104" i="4" s="1"/>
  <c r="I103" i="4"/>
  <c r="H103" i="4"/>
  <c r="J103" i="4" s="1"/>
  <c r="K103" i="4" s="1"/>
  <c r="I102" i="4"/>
  <c r="H102" i="4"/>
  <c r="J102" i="4" s="1"/>
  <c r="K102" i="4" s="1"/>
  <c r="I101" i="4"/>
  <c r="H101" i="4"/>
  <c r="J101" i="4" s="1"/>
  <c r="K101" i="4" s="1"/>
  <c r="I100" i="4"/>
  <c r="H100" i="4"/>
  <c r="J100" i="4" s="1"/>
  <c r="K100" i="4" s="1"/>
  <c r="I99" i="4"/>
  <c r="H99" i="4"/>
  <c r="J99" i="4" s="1"/>
  <c r="K99" i="4" s="1"/>
  <c r="I98" i="4"/>
  <c r="H98" i="4"/>
  <c r="J98" i="4" s="1"/>
  <c r="K98" i="4" s="1"/>
  <c r="I97" i="4"/>
  <c r="H97" i="4"/>
  <c r="J97" i="4" s="1"/>
  <c r="K97" i="4" s="1"/>
  <c r="I96" i="4"/>
  <c r="H96" i="4"/>
  <c r="J96" i="4" s="1"/>
  <c r="K96" i="4" s="1"/>
  <c r="I95" i="4"/>
  <c r="H95" i="4"/>
  <c r="J95" i="4" s="1"/>
  <c r="K95" i="4" s="1"/>
  <c r="I94" i="4"/>
  <c r="H94" i="4"/>
  <c r="J94" i="4" s="1"/>
  <c r="K94" i="4" s="1"/>
  <c r="I93" i="4"/>
  <c r="H93" i="4"/>
  <c r="J93" i="4" s="1"/>
  <c r="K93" i="4" s="1"/>
  <c r="I92" i="4"/>
  <c r="H92" i="4"/>
  <c r="J92" i="4" s="1"/>
  <c r="K92" i="4" s="1"/>
  <c r="I91" i="4"/>
  <c r="H91" i="4"/>
  <c r="J91" i="4" s="1"/>
  <c r="K91" i="4" s="1"/>
  <c r="I90" i="4"/>
  <c r="H90" i="4"/>
  <c r="J90" i="4" s="1"/>
  <c r="K90" i="4" s="1"/>
  <c r="I89" i="4"/>
  <c r="H89" i="4"/>
  <c r="J89" i="4" s="1"/>
  <c r="K89" i="4" s="1"/>
  <c r="I88" i="4"/>
  <c r="H88" i="4"/>
  <c r="J88" i="4" s="1"/>
  <c r="K88" i="4" s="1"/>
  <c r="I87" i="4"/>
  <c r="H87" i="4"/>
  <c r="J87" i="4" s="1"/>
  <c r="K87" i="4" s="1"/>
  <c r="I86" i="4"/>
  <c r="H86" i="4"/>
  <c r="J86" i="4" s="1"/>
  <c r="K86" i="4" s="1"/>
  <c r="I85" i="4"/>
  <c r="H85" i="4"/>
  <c r="J85" i="4" s="1"/>
  <c r="K85" i="4" s="1"/>
  <c r="I84" i="4"/>
  <c r="H84" i="4"/>
  <c r="J84" i="4" s="1"/>
  <c r="K84" i="4" s="1"/>
  <c r="I83" i="4"/>
  <c r="H83" i="4"/>
  <c r="J83" i="4" s="1"/>
  <c r="K83" i="4" s="1"/>
  <c r="I82" i="4"/>
  <c r="H82" i="4"/>
  <c r="J82" i="4" s="1"/>
  <c r="K82" i="4" s="1"/>
  <c r="I81" i="4"/>
  <c r="H81" i="4"/>
  <c r="J81" i="4" s="1"/>
  <c r="K81" i="4" s="1"/>
  <c r="I80" i="4"/>
  <c r="H80" i="4"/>
  <c r="J80" i="4" s="1"/>
  <c r="K80" i="4" s="1"/>
  <c r="I79" i="4"/>
  <c r="H79" i="4"/>
  <c r="J79" i="4" s="1"/>
  <c r="I78" i="4"/>
  <c r="H78" i="4"/>
  <c r="J78" i="4" s="1"/>
  <c r="I77" i="4"/>
  <c r="H77" i="4"/>
  <c r="J77" i="4" s="1"/>
  <c r="K77" i="4" s="1"/>
  <c r="I76" i="4"/>
  <c r="H76" i="4"/>
  <c r="J76" i="4" s="1"/>
  <c r="K76" i="4" s="1"/>
  <c r="I75" i="4"/>
  <c r="H75" i="4"/>
  <c r="J75" i="4" s="1"/>
  <c r="K75" i="4" s="1"/>
  <c r="I74" i="4"/>
  <c r="H74" i="4"/>
  <c r="J74" i="4" s="1"/>
  <c r="K74" i="4" s="1"/>
  <c r="I73" i="4"/>
  <c r="H73" i="4"/>
  <c r="J73" i="4" s="1"/>
  <c r="K73" i="4" s="1"/>
  <c r="I72" i="4"/>
  <c r="H72" i="4"/>
  <c r="J72" i="4" s="1"/>
  <c r="K72" i="4" s="1"/>
  <c r="I71" i="4"/>
  <c r="H71" i="4"/>
  <c r="J71" i="4" s="1"/>
  <c r="K71" i="4" s="1"/>
  <c r="I70" i="4"/>
  <c r="H70" i="4"/>
  <c r="J70" i="4" s="1"/>
  <c r="K70" i="4" s="1"/>
  <c r="I69" i="4"/>
  <c r="H69" i="4"/>
  <c r="J69" i="4" s="1"/>
  <c r="K69" i="4" s="1"/>
  <c r="I68" i="4"/>
  <c r="H68" i="4"/>
  <c r="J68" i="4" s="1"/>
  <c r="K68" i="4" s="1"/>
  <c r="I67" i="4"/>
  <c r="H67" i="4"/>
  <c r="J67" i="4" s="1"/>
  <c r="K67" i="4" s="1"/>
  <c r="I66" i="4"/>
  <c r="H66" i="4"/>
  <c r="J66" i="4" s="1"/>
  <c r="K66" i="4" s="1"/>
  <c r="I65" i="4"/>
  <c r="H65" i="4"/>
  <c r="J65" i="4" s="1"/>
  <c r="K65" i="4" s="1"/>
  <c r="I64" i="4"/>
  <c r="H64" i="4"/>
  <c r="J64" i="4" s="1"/>
  <c r="K64" i="4" s="1"/>
  <c r="I63" i="4"/>
  <c r="H63" i="4"/>
  <c r="J63" i="4" s="1"/>
  <c r="K63" i="4" s="1"/>
  <c r="I62" i="4"/>
  <c r="H62" i="4"/>
  <c r="J62" i="4" s="1"/>
  <c r="K62" i="4" s="1"/>
  <c r="I61" i="4"/>
  <c r="H61" i="4"/>
  <c r="J61" i="4" s="1"/>
  <c r="K61" i="4" s="1"/>
  <c r="I60" i="4"/>
  <c r="H60" i="4"/>
  <c r="J60" i="4" s="1"/>
  <c r="K60" i="4" s="1"/>
  <c r="I59" i="4"/>
  <c r="H59" i="4"/>
  <c r="J59" i="4" s="1"/>
  <c r="K59" i="4" s="1"/>
  <c r="I58" i="4"/>
  <c r="H58" i="4"/>
  <c r="J58" i="4" s="1"/>
  <c r="K58" i="4" s="1"/>
  <c r="I57" i="4"/>
  <c r="H57" i="4"/>
  <c r="J57" i="4" s="1"/>
  <c r="K57" i="4" s="1"/>
  <c r="I56" i="4"/>
  <c r="H56" i="4"/>
  <c r="J56" i="4" s="1"/>
  <c r="K56" i="4" s="1"/>
  <c r="I55" i="4"/>
  <c r="H55" i="4"/>
  <c r="J55" i="4" s="1"/>
  <c r="K55" i="4" s="1"/>
  <c r="I54" i="4"/>
  <c r="H54" i="4"/>
  <c r="J54" i="4" s="1"/>
  <c r="K54" i="4" s="1"/>
  <c r="I53" i="4"/>
  <c r="H53" i="4"/>
  <c r="J53" i="4" s="1"/>
  <c r="K53" i="4" s="1"/>
  <c r="I52" i="4"/>
  <c r="H52" i="4"/>
  <c r="J52" i="4" s="1"/>
  <c r="K52" i="4" s="1"/>
  <c r="I51" i="4"/>
  <c r="H51" i="4"/>
  <c r="J51" i="4" s="1"/>
  <c r="K51" i="4" s="1"/>
  <c r="I50" i="4"/>
  <c r="H50" i="4"/>
  <c r="J50" i="4" s="1"/>
  <c r="K50" i="4" s="1"/>
  <c r="I49" i="4"/>
  <c r="H49" i="4"/>
  <c r="J49" i="4" s="1"/>
  <c r="K49" i="4" s="1"/>
  <c r="I48" i="4"/>
  <c r="H48" i="4"/>
  <c r="J48" i="4" s="1"/>
  <c r="K48" i="4" s="1"/>
  <c r="I47" i="4"/>
  <c r="H47" i="4"/>
  <c r="J47" i="4" s="1"/>
  <c r="K47" i="4" s="1"/>
  <c r="I46" i="4"/>
  <c r="H46" i="4"/>
  <c r="J46" i="4" s="1"/>
  <c r="K46" i="4" s="1"/>
  <c r="I45" i="4"/>
  <c r="H45" i="4"/>
  <c r="J45" i="4" s="1"/>
  <c r="K45" i="4" s="1"/>
  <c r="I44" i="4"/>
  <c r="H44" i="4"/>
  <c r="J44" i="4" s="1"/>
  <c r="K44" i="4" s="1"/>
  <c r="I43" i="4"/>
  <c r="H43" i="4"/>
  <c r="J43" i="4" s="1"/>
  <c r="K43" i="4" s="1"/>
  <c r="I42" i="4"/>
  <c r="H42" i="4"/>
  <c r="J42" i="4" s="1"/>
  <c r="K42" i="4" s="1"/>
  <c r="I41" i="4"/>
  <c r="H41" i="4"/>
  <c r="J41" i="4" s="1"/>
  <c r="K41" i="4" s="1"/>
  <c r="I40" i="4"/>
  <c r="H40" i="4"/>
  <c r="J40" i="4" s="1"/>
  <c r="K40" i="4" s="1"/>
  <c r="I39" i="4"/>
  <c r="H39" i="4"/>
  <c r="J39" i="4" s="1"/>
  <c r="K39" i="4" s="1"/>
  <c r="I38" i="4"/>
  <c r="H38" i="4"/>
  <c r="J38" i="4" s="1"/>
  <c r="K38" i="4" s="1"/>
  <c r="I37" i="4"/>
  <c r="H37" i="4"/>
  <c r="J37" i="4" s="1"/>
  <c r="K37" i="4" s="1"/>
  <c r="I36" i="4"/>
  <c r="H36" i="4"/>
  <c r="J36" i="4" s="1"/>
  <c r="K36" i="4" s="1"/>
  <c r="I35" i="4"/>
  <c r="H35" i="4"/>
  <c r="J35" i="4" s="1"/>
  <c r="K35" i="4" s="1"/>
  <c r="I34" i="4"/>
  <c r="H34" i="4"/>
  <c r="J34" i="4" s="1"/>
  <c r="K34" i="4" s="1"/>
  <c r="I33" i="4"/>
  <c r="H33" i="4"/>
  <c r="J33" i="4" s="1"/>
  <c r="K33" i="4" s="1"/>
  <c r="I32" i="4"/>
  <c r="H32" i="4"/>
  <c r="J32" i="4" s="1"/>
  <c r="K32" i="4" s="1"/>
  <c r="I31" i="4"/>
  <c r="H31" i="4"/>
  <c r="J31" i="4" s="1"/>
  <c r="K31" i="4" s="1"/>
  <c r="I30" i="4"/>
  <c r="H30" i="4"/>
  <c r="J30" i="4" s="1"/>
  <c r="K30" i="4" s="1"/>
  <c r="I29" i="4"/>
  <c r="H29" i="4"/>
  <c r="J29" i="4" s="1"/>
  <c r="K29" i="4" s="1"/>
  <c r="I28" i="4"/>
  <c r="H28" i="4"/>
  <c r="J28" i="4" s="1"/>
  <c r="K28" i="4" s="1"/>
  <c r="I27" i="4"/>
  <c r="H27" i="4"/>
  <c r="J27" i="4" s="1"/>
  <c r="K27" i="4" s="1"/>
  <c r="I26" i="4"/>
  <c r="H26" i="4"/>
  <c r="J26" i="4" s="1"/>
  <c r="K26" i="4" s="1"/>
  <c r="I25" i="4"/>
  <c r="H25" i="4"/>
  <c r="J25" i="4" s="1"/>
  <c r="I24" i="4"/>
  <c r="H24" i="4"/>
  <c r="J24" i="4" s="1"/>
  <c r="I23" i="4"/>
  <c r="H23" i="4"/>
  <c r="J23" i="4" s="1"/>
  <c r="K23" i="4" s="1"/>
  <c r="I22" i="4"/>
  <c r="H22" i="4"/>
  <c r="J22" i="4" s="1"/>
  <c r="K22" i="4" s="1"/>
  <c r="I21" i="4"/>
  <c r="H21" i="4"/>
  <c r="J21" i="4" s="1"/>
  <c r="K21" i="4" s="1"/>
  <c r="I20" i="4"/>
  <c r="H20" i="4"/>
  <c r="J20" i="4" s="1"/>
  <c r="I19" i="4"/>
  <c r="H19" i="4"/>
  <c r="J19" i="4" s="1"/>
  <c r="K19" i="4" s="1"/>
  <c r="I18" i="4"/>
  <c r="H18" i="4"/>
  <c r="J18" i="4" s="1"/>
  <c r="K18" i="4" s="1"/>
  <c r="I17" i="4"/>
  <c r="H17" i="4"/>
  <c r="J17" i="4" s="1"/>
  <c r="I16" i="4"/>
  <c r="H16" i="4"/>
  <c r="J16" i="4" s="1"/>
  <c r="K16" i="4" s="1"/>
  <c r="I15" i="4"/>
  <c r="H15" i="4"/>
  <c r="J15" i="4" s="1"/>
  <c r="K15" i="4" s="1"/>
  <c r="I14" i="4"/>
  <c r="H14" i="4"/>
  <c r="J14" i="4" s="1"/>
  <c r="K14" i="4" s="1"/>
  <c r="I13" i="4"/>
  <c r="H13" i="4"/>
  <c r="J13" i="4" s="1"/>
  <c r="K13" i="4" s="1"/>
  <c r="I12" i="4"/>
  <c r="H12" i="4"/>
  <c r="J12" i="4" s="1"/>
  <c r="K12" i="4" s="1"/>
  <c r="I11" i="4"/>
  <c r="H11" i="4"/>
  <c r="J11" i="4" s="1"/>
  <c r="K11" i="4" s="1"/>
  <c r="I10" i="4"/>
  <c r="H10" i="4"/>
  <c r="J10" i="4" s="1"/>
  <c r="K10" i="4" s="1"/>
  <c r="I9" i="4"/>
  <c r="H9" i="4"/>
  <c r="J9" i="4" s="1"/>
  <c r="I8" i="4"/>
  <c r="H8" i="4"/>
  <c r="J8" i="4" s="1"/>
  <c r="K8" i="4" s="1"/>
  <c r="I7" i="4"/>
  <c r="H7" i="4"/>
  <c r="J7" i="4" s="1"/>
  <c r="K7" i="4" s="1"/>
  <c r="I6" i="4"/>
  <c r="H6" i="4"/>
  <c r="J6" i="4" s="1"/>
  <c r="K6" i="4" s="1"/>
  <c r="I5" i="4"/>
  <c r="H5" i="4"/>
  <c r="J5" i="4" s="1"/>
  <c r="K5" i="4" s="1"/>
  <c r="I4" i="4"/>
  <c r="H4" i="4"/>
  <c r="B4" i="4"/>
  <c r="B5" i="4" s="1"/>
  <c r="I3" i="4"/>
  <c r="H3" i="4"/>
  <c r="C3" i="4"/>
  <c r="B3" i="4"/>
  <c r="D3" i="4" s="1"/>
  <c r="D17" i="2"/>
  <c r="D16" i="2"/>
  <c r="D15" i="2"/>
  <c r="D14" i="2"/>
  <c r="D13" i="2"/>
  <c r="D12" i="2"/>
  <c r="J5" i="7" l="1"/>
  <c r="I5" i="13" s="1"/>
  <c r="J7" i="7"/>
  <c r="J9" i="7"/>
  <c r="J11" i="7"/>
  <c r="J13" i="7"/>
  <c r="J15" i="7"/>
  <c r="J17" i="7"/>
  <c r="J19" i="7"/>
  <c r="J21" i="7"/>
  <c r="J23" i="7"/>
  <c r="J25" i="7"/>
  <c r="J27" i="7"/>
  <c r="J29" i="7"/>
  <c r="J31" i="7"/>
  <c r="J33" i="7"/>
  <c r="J35" i="7"/>
  <c r="J37" i="7"/>
  <c r="J39" i="7"/>
  <c r="J41" i="7"/>
  <c r="J43" i="7"/>
  <c r="J45" i="7"/>
  <c r="J47" i="7"/>
  <c r="J49" i="7"/>
  <c r="J51" i="7"/>
  <c r="J53" i="7"/>
  <c r="J55" i="7"/>
  <c r="J57" i="7"/>
  <c r="J59" i="7"/>
  <c r="J61" i="7"/>
  <c r="J63" i="7"/>
  <c r="J65" i="7"/>
  <c r="J67" i="7"/>
  <c r="J69" i="7"/>
  <c r="J71" i="7"/>
  <c r="J73" i="7"/>
  <c r="J75" i="7"/>
  <c r="J77" i="7"/>
  <c r="J79" i="7"/>
  <c r="J81" i="7"/>
  <c r="J83" i="7"/>
  <c r="J85" i="7"/>
  <c r="J87" i="7"/>
  <c r="J89" i="7"/>
  <c r="J91" i="7"/>
  <c r="J93" i="7"/>
  <c r="J95" i="7"/>
  <c r="J97" i="7"/>
  <c r="J99" i="7"/>
  <c r="J101" i="7"/>
  <c r="J103" i="7"/>
  <c r="J105" i="7"/>
  <c r="J107" i="7"/>
  <c r="J109" i="7"/>
  <c r="J111" i="7"/>
  <c r="J113" i="7"/>
  <c r="J115" i="7"/>
  <c r="J117" i="7"/>
  <c r="J119" i="7"/>
  <c r="J121" i="7"/>
  <c r="J123" i="7"/>
  <c r="J125" i="7"/>
  <c r="J127" i="7"/>
  <c r="J129" i="7"/>
  <c r="J131" i="7"/>
  <c r="J133" i="7"/>
  <c r="J135" i="7"/>
  <c r="J137" i="7"/>
  <c r="J139" i="7"/>
  <c r="J141" i="7"/>
  <c r="J143" i="7"/>
  <c r="J145" i="7"/>
  <c r="J147" i="7"/>
  <c r="J149" i="7"/>
  <c r="J151" i="7"/>
  <c r="J153" i="7"/>
  <c r="J155" i="7"/>
  <c r="J157" i="7"/>
  <c r="J159" i="7"/>
  <c r="J161" i="7"/>
  <c r="J163" i="7"/>
  <c r="J165" i="7"/>
  <c r="J167" i="7"/>
  <c r="J169" i="7"/>
  <c r="J171" i="7"/>
  <c r="J173" i="7"/>
  <c r="J175" i="7"/>
  <c r="J177" i="7"/>
  <c r="J179" i="7"/>
  <c r="J181" i="7"/>
  <c r="J183" i="7"/>
  <c r="J185" i="7"/>
  <c r="J187" i="7"/>
  <c r="J189" i="7"/>
  <c r="J192" i="7"/>
  <c r="J194" i="7"/>
  <c r="J196" i="7"/>
  <c r="J198" i="7"/>
  <c r="J200" i="7"/>
  <c r="J202" i="7"/>
  <c r="J204" i="7"/>
  <c r="J206" i="7"/>
  <c r="J208" i="7"/>
  <c r="J210" i="7"/>
  <c r="J212" i="7"/>
  <c r="J214" i="7"/>
  <c r="J216" i="7"/>
  <c r="J218" i="7"/>
  <c r="J220" i="7"/>
  <c r="J222" i="7"/>
  <c r="J224" i="7"/>
  <c r="J226" i="7"/>
  <c r="J228" i="7"/>
  <c r="J230" i="7"/>
  <c r="J232" i="7"/>
  <c r="J234" i="7"/>
  <c r="J236" i="7"/>
  <c r="J238" i="7"/>
  <c r="J240" i="7"/>
  <c r="J242" i="7"/>
  <c r="J244" i="7"/>
  <c r="J246" i="7"/>
  <c r="J248" i="7"/>
  <c r="J250" i="7"/>
  <c r="J252" i="7"/>
  <c r="J254" i="7"/>
  <c r="J256" i="7"/>
  <c r="J258" i="7"/>
  <c r="J260" i="7"/>
  <c r="J262" i="7"/>
  <c r="J264" i="7"/>
  <c r="J266" i="7"/>
  <c r="J268" i="7"/>
  <c r="J270" i="7"/>
  <c r="J272" i="7"/>
  <c r="J274" i="7"/>
  <c r="J276" i="7"/>
  <c r="J278" i="7"/>
  <c r="J280" i="7"/>
  <c r="J282" i="7"/>
  <c r="J284" i="7"/>
  <c r="J286" i="7"/>
  <c r="J288" i="7"/>
  <c r="J290" i="7"/>
  <c r="J292" i="7"/>
  <c r="J294" i="7"/>
  <c r="J296" i="7"/>
  <c r="J298" i="7"/>
  <c r="J300" i="7"/>
  <c r="J302" i="7"/>
  <c r="J304" i="7"/>
  <c r="J306" i="7"/>
  <c r="J308" i="7"/>
  <c r="J310" i="7"/>
  <c r="J312" i="7"/>
  <c r="J314" i="7"/>
  <c r="J316" i="7"/>
  <c r="J318" i="7"/>
  <c r="J320" i="7"/>
  <c r="J322" i="7"/>
  <c r="J324" i="7"/>
  <c r="J326" i="7"/>
  <c r="J328" i="7"/>
  <c r="J330" i="7"/>
  <c r="J332" i="7"/>
  <c r="J334" i="7"/>
  <c r="J336" i="7"/>
  <c r="J338" i="7"/>
  <c r="J340" i="7"/>
  <c r="J342" i="7"/>
  <c r="J344" i="7"/>
  <c r="J346" i="7"/>
  <c r="J348" i="7"/>
  <c r="J350" i="7"/>
  <c r="J352" i="7"/>
  <c r="J354" i="7"/>
  <c r="J356" i="7"/>
  <c r="J358" i="7"/>
  <c r="J360" i="7"/>
  <c r="J362" i="7"/>
  <c r="J364" i="7"/>
  <c r="J366" i="7"/>
  <c r="J368" i="7"/>
  <c r="J370" i="7"/>
  <c r="J372" i="7"/>
  <c r="J374" i="7"/>
  <c r="J376" i="7"/>
  <c r="J378" i="7"/>
  <c r="J380" i="7"/>
  <c r="J382" i="7"/>
  <c r="J384" i="7"/>
  <c r="J386" i="7"/>
  <c r="J388" i="7"/>
  <c r="J390" i="7"/>
  <c r="J392" i="7"/>
  <c r="J394" i="7"/>
  <c r="J396" i="7"/>
  <c r="J398" i="7"/>
  <c r="J400" i="7"/>
  <c r="J402" i="7"/>
  <c r="J404" i="7"/>
  <c r="J406" i="7"/>
  <c r="J408" i="7"/>
  <c r="J410" i="7"/>
  <c r="J412" i="7"/>
  <c r="J414" i="7"/>
  <c r="J416" i="7"/>
  <c r="J418" i="7"/>
  <c r="J420" i="7"/>
  <c r="J422" i="7"/>
  <c r="J424" i="7"/>
  <c r="J426" i="7"/>
  <c r="J428" i="7"/>
  <c r="J430" i="7"/>
  <c r="J432" i="7"/>
  <c r="J434" i="7"/>
  <c r="J436" i="7"/>
  <c r="J438" i="7"/>
  <c r="J440" i="7"/>
  <c r="J442" i="7"/>
  <c r="J444" i="7"/>
  <c r="J446" i="7"/>
  <c r="J448" i="7"/>
  <c r="J450" i="7"/>
  <c r="J452" i="7"/>
  <c r="J454" i="7"/>
  <c r="J456" i="7"/>
  <c r="J458" i="7"/>
  <c r="J460" i="7"/>
  <c r="J462" i="7"/>
  <c r="J464" i="7"/>
  <c r="J466" i="7"/>
  <c r="J468" i="7"/>
  <c r="J470" i="7"/>
  <c r="J472" i="7"/>
  <c r="J474" i="7"/>
  <c r="J476" i="7"/>
  <c r="J478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B6" i="4"/>
  <c r="D5" i="4"/>
  <c r="C5" i="4"/>
  <c r="D4" i="4"/>
  <c r="J4" i="4"/>
  <c r="K4" i="4" s="1"/>
  <c r="I4" i="8"/>
  <c r="K4" i="8"/>
  <c r="M4" i="8"/>
  <c r="F5" i="8"/>
  <c r="H5" i="8"/>
  <c r="J5" i="8"/>
  <c r="L5" i="8"/>
  <c r="N5" i="8"/>
  <c r="I6" i="8"/>
  <c r="K6" i="8"/>
  <c r="M6" i="8"/>
  <c r="F7" i="8"/>
  <c r="H7" i="8"/>
  <c r="J7" i="8"/>
  <c r="L7" i="8"/>
  <c r="N7" i="8"/>
  <c r="I8" i="8"/>
  <c r="K8" i="8"/>
  <c r="M8" i="8"/>
  <c r="F9" i="8"/>
  <c r="H9" i="8"/>
  <c r="J9" i="8"/>
  <c r="L9" i="8"/>
  <c r="N9" i="8"/>
  <c r="I10" i="8"/>
  <c r="K10" i="8"/>
  <c r="M10" i="8"/>
  <c r="F11" i="8"/>
  <c r="H11" i="8"/>
  <c r="J11" i="8"/>
  <c r="L11" i="8"/>
  <c r="N11" i="8"/>
  <c r="I12" i="8"/>
  <c r="K12" i="8"/>
  <c r="M12" i="8"/>
  <c r="F13" i="8"/>
  <c r="H13" i="8"/>
  <c r="J13" i="8"/>
  <c r="L13" i="8"/>
  <c r="N13" i="8"/>
  <c r="I14" i="8"/>
  <c r="K14" i="8"/>
  <c r="M14" i="8"/>
  <c r="F15" i="8"/>
  <c r="H15" i="8"/>
  <c r="J15" i="8"/>
  <c r="L15" i="8"/>
  <c r="N15" i="8"/>
  <c r="I16" i="8"/>
  <c r="K16" i="8"/>
  <c r="M16" i="8"/>
  <c r="F17" i="8"/>
  <c r="H17" i="8"/>
  <c r="J17" i="8"/>
  <c r="L17" i="8"/>
  <c r="N17" i="8"/>
  <c r="I18" i="8"/>
  <c r="K18" i="8"/>
  <c r="M18" i="8"/>
  <c r="F19" i="8"/>
  <c r="H19" i="8"/>
  <c r="J19" i="8"/>
  <c r="L19" i="8"/>
  <c r="N19" i="8"/>
  <c r="I20" i="8"/>
  <c r="K20" i="8"/>
  <c r="M20" i="8"/>
  <c r="F21" i="8"/>
  <c r="H21" i="8"/>
  <c r="J21" i="8"/>
  <c r="L21" i="8"/>
  <c r="N21" i="8"/>
  <c r="I22" i="8"/>
  <c r="K22" i="8"/>
  <c r="M22" i="8"/>
  <c r="F23" i="8"/>
  <c r="H23" i="8"/>
  <c r="J23" i="8"/>
  <c r="L23" i="8"/>
  <c r="N23" i="8"/>
  <c r="I24" i="8"/>
  <c r="K24" i="8"/>
  <c r="M24" i="8"/>
  <c r="F25" i="8"/>
  <c r="H25" i="8"/>
  <c r="J25" i="8"/>
  <c r="L25" i="8"/>
  <c r="N25" i="8"/>
  <c r="I26" i="8"/>
  <c r="K26" i="8"/>
  <c r="M26" i="8"/>
  <c r="F27" i="8"/>
  <c r="H27" i="8"/>
  <c r="J27" i="8"/>
  <c r="L27" i="8"/>
  <c r="N27" i="8"/>
  <c r="I28" i="8"/>
  <c r="K28" i="8"/>
  <c r="M28" i="8"/>
  <c r="F29" i="8"/>
  <c r="H29" i="8"/>
  <c r="J29" i="8"/>
  <c r="L29" i="8"/>
  <c r="N29" i="8"/>
  <c r="I30" i="8"/>
  <c r="K30" i="8"/>
  <c r="M30" i="8"/>
  <c r="F31" i="8"/>
  <c r="H31" i="8"/>
  <c r="J31" i="8"/>
  <c r="L31" i="8"/>
  <c r="N31" i="8"/>
  <c r="I32" i="8"/>
  <c r="K32" i="8"/>
  <c r="M32" i="8"/>
  <c r="F33" i="8"/>
  <c r="H33" i="8"/>
  <c r="J33" i="8"/>
  <c r="L33" i="8"/>
  <c r="N33" i="8"/>
  <c r="I34" i="8"/>
  <c r="K34" i="8"/>
  <c r="M34" i="8"/>
  <c r="F35" i="8"/>
  <c r="H35" i="8"/>
  <c r="J35" i="8"/>
  <c r="L35" i="8"/>
  <c r="N35" i="8"/>
  <c r="I36" i="8"/>
  <c r="K36" i="8"/>
  <c r="M36" i="8"/>
  <c r="F37" i="8"/>
  <c r="H37" i="8"/>
  <c r="J37" i="8"/>
  <c r="L37" i="8"/>
  <c r="N37" i="8"/>
  <c r="I38" i="8"/>
  <c r="K38" i="8"/>
  <c r="M38" i="8"/>
  <c r="F39" i="8"/>
  <c r="H39" i="8"/>
  <c r="J39" i="8"/>
  <c r="L39" i="8"/>
  <c r="N39" i="8"/>
  <c r="I40" i="8"/>
  <c r="K40" i="8"/>
  <c r="M40" i="8"/>
  <c r="F41" i="8"/>
  <c r="H41" i="8"/>
  <c r="J41" i="8"/>
  <c r="L41" i="8"/>
  <c r="N41" i="8"/>
  <c r="I42" i="8"/>
  <c r="K42" i="8"/>
  <c r="M42" i="8"/>
  <c r="F43" i="8"/>
  <c r="H43" i="8"/>
  <c r="J43" i="8"/>
  <c r="L43" i="8"/>
  <c r="N43" i="8"/>
  <c r="I44" i="8"/>
  <c r="K44" i="8"/>
  <c r="M44" i="8"/>
  <c r="F45" i="8"/>
  <c r="H45" i="8"/>
  <c r="J45" i="8"/>
  <c r="L45" i="8"/>
  <c r="N45" i="8"/>
  <c r="I46" i="8"/>
  <c r="K46" i="8"/>
  <c r="M46" i="8"/>
  <c r="F47" i="8"/>
  <c r="H47" i="8"/>
  <c r="J47" i="8"/>
  <c r="L47" i="8"/>
  <c r="N47" i="8"/>
  <c r="I48" i="8"/>
  <c r="K48" i="8"/>
  <c r="M48" i="8"/>
  <c r="F49" i="8"/>
  <c r="H49" i="8"/>
  <c r="J49" i="8"/>
  <c r="L49" i="8"/>
  <c r="N49" i="8"/>
  <c r="I50" i="8"/>
  <c r="K50" i="8"/>
  <c r="M50" i="8"/>
  <c r="F51" i="8"/>
  <c r="I51" i="8"/>
  <c r="K51" i="8"/>
  <c r="M51" i="8"/>
  <c r="F52" i="8"/>
  <c r="H52" i="8"/>
  <c r="J52" i="8"/>
  <c r="L52" i="8"/>
  <c r="N52" i="8"/>
  <c r="H53" i="8"/>
  <c r="J53" i="8"/>
  <c r="L53" i="8"/>
  <c r="N53" i="8"/>
  <c r="H54" i="8"/>
  <c r="J54" i="8"/>
  <c r="L54" i="8"/>
  <c r="N54" i="8"/>
  <c r="H55" i="8"/>
  <c r="J55" i="8"/>
  <c r="L55" i="8"/>
  <c r="N55" i="8"/>
  <c r="H56" i="8"/>
  <c r="J56" i="8"/>
  <c r="L56" i="8"/>
  <c r="N56" i="8"/>
  <c r="H57" i="8"/>
  <c r="J57" i="8"/>
  <c r="L57" i="8"/>
  <c r="N57" i="8"/>
  <c r="H58" i="8"/>
  <c r="J58" i="8"/>
  <c r="L58" i="8"/>
  <c r="N58" i="8"/>
  <c r="H59" i="8"/>
  <c r="J59" i="8"/>
  <c r="L59" i="8"/>
  <c r="N59" i="8"/>
  <c r="H60" i="8"/>
  <c r="J60" i="8"/>
  <c r="L60" i="8"/>
  <c r="N60" i="8"/>
  <c r="H61" i="8"/>
  <c r="J61" i="8"/>
  <c r="L61" i="8"/>
  <c r="N61" i="8"/>
  <c r="H62" i="8"/>
  <c r="J62" i="8"/>
  <c r="L62" i="8"/>
  <c r="N62" i="8"/>
  <c r="H63" i="8"/>
  <c r="J63" i="8"/>
  <c r="L63" i="8"/>
  <c r="N63" i="8"/>
  <c r="H64" i="8"/>
  <c r="J64" i="8"/>
  <c r="L64" i="8"/>
  <c r="N64" i="8"/>
  <c r="H65" i="8"/>
  <c r="J65" i="8"/>
  <c r="L65" i="8"/>
  <c r="N65" i="8"/>
  <c r="H66" i="8"/>
  <c r="J66" i="8"/>
  <c r="L66" i="8"/>
  <c r="N66" i="8"/>
  <c r="I67" i="8"/>
  <c r="K67" i="8"/>
  <c r="M67" i="8"/>
  <c r="F68" i="8"/>
  <c r="H68" i="8"/>
  <c r="J68" i="8"/>
  <c r="L68" i="8"/>
  <c r="N68" i="8"/>
  <c r="I69" i="8"/>
  <c r="K69" i="8"/>
  <c r="M69" i="8"/>
  <c r="F70" i="8"/>
  <c r="H70" i="8"/>
  <c r="J70" i="8"/>
  <c r="L70" i="8"/>
  <c r="N70" i="8"/>
  <c r="I71" i="8"/>
  <c r="K71" i="8"/>
  <c r="M71" i="8"/>
  <c r="F72" i="8"/>
  <c r="H72" i="8"/>
  <c r="J72" i="8"/>
  <c r="L72" i="8"/>
  <c r="N72" i="8"/>
  <c r="I73" i="8"/>
  <c r="K73" i="8"/>
  <c r="M73" i="8"/>
  <c r="F74" i="8"/>
  <c r="H74" i="8"/>
  <c r="J74" i="8"/>
  <c r="L74" i="8"/>
  <c r="N74" i="8"/>
  <c r="I75" i="8"/>
  <c r="K75" i="8"/>
  <c r="M75" i="8"/>
  <c r="F76" i="8"/>
  <c r="H76" i="8"/>
  <c r="J76" i="8"/>
  <c r="L76" i="8"/>
  <c r="N76" i="8"/>
  <c r="I77" i="8"/>
  <c r="K77" i="8"/>
  <c r="M77" i="8"/>
  <c r="F78" i="8"/>
  <c r="H78" i="8"/>
  <c r="J78" i="8"/>
  <c r="L78" i="8"/>
  <c r="N78" i="8"/>
  <c r="I79" i="8"/>
  <c r="K79" i="8"/>
  <c r="M79" i="8"/>
  <c r="F80" i="8"/>
  <c r="H80" i="8"/>
  <c r="J80" i="8"/>
  <c r="L80" i="8"/>
  <c r="N80" i="8"/>
  <c r="I81" i="8"/>
  <c r="K81" i="8"/>
  <c r="M81" i="8"/>
  <c r="F82" i="8"/>
  <c r="H82" i="8"/>
  <c r="J82" i="8"/>
  <c r="L82" i="8"/>
  <c r="N82" i="8"/>
  <c r="I83" i="8"/>
  <c r="K83" i="8"/>
  <c r="M83" i="8"/>
  <c r="F84" i="8"/>
  <c r="H84" i="8"/>
  <c r="J84" i="8"/>
  <c r="L84" i="8"/>
  <c r="N84" i="8"/>
  <c r="I85" i="8"/>
  <c r="K85" i="8"/>
  <c r="M85" i="8"/>
  <c r="F86" i="8"/>
  <c r="H86" i="8"/>
  <c r="J86" i="8"/>
  <c r="L86" i="8"/>
  <c r="N86" i="8"/>
  <c r="I87" i="8"/>
  <c r="K87" i="8"/>
  <c r="M87" i="8"/>
  <c r="F88" i="8"/>
  <c r="H88" i="8"/>
  <c r="J88" i="8"/>
  <c r="L88" i="8"/>
  <c r="N88" i="8"/>
  <c r="I89" i="8"/>
  <c r="K89" i="8"/>
  <c r="M89" i="8"/>
  <c r="F90" i="8"/>
  <c r="H90" i="8"/>
  <c r="J90" i="8"/>
  <c r="L90" i="8"/>
  <c r="N90" i="8"/>
  <c r="I91" i="8"/>
  <c r="K91" i="8"/>
  <c r="M91" i="8"/>
  <c r="F92" i="8"/>
  <c r="H92" i="8"/>
  <c r="J92" i="8"/>
  <c r="L92" i="8"/>
  <c r="N92" i="8"/>
  <c r="I93" i="8"/>
  <c r="K93" i="8"/>
  <c r="M93" i="8"/>
  <c r="F94" i="8"/>
  <c r="H94" i="8"/>
  <c r="J94" i="8"/>
  <c r="L94" i="8"/>
  <c r="N94" i="8"/>
  <c r="I95" i="8"/>
  <c r="K95" i="8"/>
  <c r="M95" i="8"/>
  <c r="F96" i="8"/>
  <c r="H96" i="8"/>
  <c r="J96" i="8"/>
  <c r="L96" i="8"/>
  <c r="N96" i="8"/>
  <c r="I97" i="8"/>
  <c r="K97" i="8"/>
  <c r="M97" i="8"/>
  <c r="F98" i="8"/>
  <c r="H98" i="8"/>
  <c r="J98" i="8"/>
  <c r="L98" i="8"/>
  <c r="N98" i="8"/>
  <c r="I99" i="8"/>
  <c r="K99" i="8"/>
  <c r="M99" i="8"/>
  <c r="F100" i="8"/>
  <c r="H100" i="8"/>
  <c r="J100" i="8"/>
  <c r="L100" i="8"/>
  <c r="N100" i="8"/>
  <c r="I101" i="8"/>
  <c r="K101" i="8"/>
  <c r="M101" i="8"/>
  <c r="F102" i="8"/>
  <c r="H102" i="8"/>
  <c r="J102" i="8"/>
  <c r="L102" i="8"/>
  <c r="N102" i="8"/>
  <c r="I103" i="8"/>
  <c r="K103" i="8"/>
  <c r="M103" i="8"/>
  <c r="F104" i="8"/>
  <c r="H104" i="8"/>
  <c r="J104" i="8"/>
  <c r="L104" i="8"/>
  <c r="N104" i="8"/>
  <c r="I105" i="8"/>
  <c r="K105" i="8"/>
  <c r="M105" i="8"/>
  <c r="F106" i="8"/>
  <c r="H106" i="8"/>
  <c r="J106" i="8"/>
  <c r="L106" i="8"/>
  <c r="N106" i="8"/>
  <c r="I107" i="8"/>
  <c r="K107" i="8"/>
  <c r="M107" i="8"/>
  <c r="F108" i="8"/>
  <c r="H108" i="8"/>
  <c r="J108" i="8"/>
  <c r="L108" i="8"/>
  <c r="N108" i="8"/>
  <c r="I109" i="8"/>
  <c r="K109" i="8"/>
  <c r="M109" i="8"/>
  <c r="F110" i="8"/>
  <c r="H110" i="8"/>
  <c r="J110" i="8"/>
  <c r="L110" i="8"/>
  <c r="N110" i="8"/>
  <c r="I111" i="8"/>
  <c r="K111" i="8"/>
  <c r="M111" i="8"/>
  <c r="F112" i="8"/>
  <c r="H112" i="8"/>
  <c r="J112" i="8"/>
  <c r="L112" i="8"/>
  <c r="N112" i="8"/>
  <c r="I113" i="8"/>
  <c r="K113" i="8"/>
  <c r="M113" i="8"/>
  <c r="F114" i="8"/>
  <c r="H114" i="8"/>
  <c r="J114" i="8"/>
  <c r="L114" i="8"/>
  <c r="N114" i="8"/>
  <c r="I115" i="8"/>
  <c r="K115" i="8"/>
  <c r="M115" i="8"/>
  <c r="F116" i="8"/>
  <c r="H116" i="8"/>
  <c r="J116" i="8"/>
  <c r="L116" i="8"/>
  <c r="N116" i="8"/>
  <c r="I117" i="8"/>
  <c r="K117" i="8"/>
  <c r="M117" i="8"/>
  <c r="F118" i="8"/>
  <c r="H118" i="8"/>
  <c r="J118" i="8"/>
  <c r="L118" i="8"/>
  <c r="N118" i="8"/>
  <c r="I119" i="8"/>
  <c r="K119" i="8"/>
  <c r="M119" i="8"/>
  <c r="F120" i="8"/>
  <c r="H120" i="8"/>
  <c r="J120" i="8"/>
  <c r="L120" i="8"/>
  <c r="N120" i="8"/>
  <c r="I121" i="8"/>
  <c r="K121" i="8"/>
  <c r="M121" i="8"/>
  <c r="F122" i="8"/>
  <c r="H122" i="8"/>
  <c r="J122" i="8"/>
  <c r="L122" i="8"/>
  <c r="N122" i="8"/>
  <c r="I123" i="8"/>
  <c r="K123" i="8"/>
  <c r="M123" i="8"/>
  <c r="F124" i="8"/>
  <c r="H124" i="8"/>
  <c r="J124" i="8"/>
  <c r="L124" i="8"/>
  <c r="N124" i="8"/>
  <c r="I125" i="8"/>
  <c r="K125" i="8"/>
  <c r="M125" i="8"/>
  <c r="F126" i="8"/>
  <c r="H126" i="8"/>
  <c r="J126" i="8"/>
  <c r="L126" i="8"/>
  <c r="N126" i="8"/>
  <c r="I127" i="8"/>
  <c r="K127" i="8"/>
  <c r="M127" i="8"/>
  <c r="F128" i="8"/>
  <c r="H128" i="8"/>
  <c r="J128" i="8"/>
  <c r="L128" i="8"/>
  <c r="N128" i="8"/>
  <c r="I129" i="8"/>
  <c r="K129" i="8"/>
  <c r="M129" i="8"/>
  <c r="F130" i="8"/>
  <c r="H130" i="8"/>
  <c r="J130" i="8"/>
  <c r="L130" i="8"/>
  <c r="N130" i="8"/>
  <c r="I131" i="8"/>
  <c r="K131" i="8"/>
  <c r="M131" i="8"/>
  <c r="F132" i="8"/>
  <c r="H132" i="8"/>
  <c r="J132" i="8"/>
  <c r="L132" i="8"/>
  <c r="N132" i="8"/>
  <c r="I133" i="8"/>
  <c r="K133" i="8"/>
  <c r="M133" i="8"/>
  <c r="F134" i="8"/>
  <c r="H134" i="8"/>
  <c r="J134" i="8"/>
  <c r="L134" i="8"/>
  <c r="N134" i="8"/>
  <c r="I135" i="8"/>
  <c r="K135" i="8"/>
  <c r="M135" i="8"/>
  <c r="F136" i="8"/>
  <c r="H136" i="8"/>
  <c r="J136" i="8"/>
  <c r="L136" i="8"/>
  <c r="N136" i="8"/>
  <c r="I137" i="8"/>
  <c r="K137" i="8"/>
  <c r="M137" i="8"/>
  <c r="F138" i="8"/>
  <c r="H138" i="8"/>
  <c r="J138" i="8"/>
  <c r="L138" i="8"/>
  <c r="N138" i="8"/>
  <c r="I139" i="8"/>
  <c r="K139" i="8"/>
  <c r="M139" i="8"/>
  <c r="F140" i="8"/>
  <c r="H140" i="8"/>
  <c r="J140" i="8"/>
  <c r="L140" i="8"/>
  <c r="N140" i="8"/>
  <c r="I141" i="8"/>
  <c r="K141" i="8"/>
  <c r="M141" i="8"/>
  <c r="F142" i="8"/>
  <c r="H142" i="8"/>
  <c r="J142" i="8"/>
  <c r="L142" i="8"/>
  <c r="N142" i="8"/>
  <c r="I143" i="8"/>
  <c r="K143" i="8"/>
  <c r="M143" i="8"/>
  <c r="F144" i="8"/>
  <c r="I144" i="8"/>
  <c r="K144" i="8"/>
  <c r="M144" i="8"/>
  <c r="F145" i="8"/>
  <c r="H145" i="8"/>
  <c r="J145" i="8"/>
  <c r="L145" i="8"/>
  <c r="N145" i="8"/>
  <c r="I146" i="8"/>
  <c r="K146" i="8"/>
  <c r="M146" i="8"/>
  <c r="F147" i="8"/>
  <c r="H147" i="8"/>
  <c r="J147" i="8"/>
  <c r="L147" i="8"/>
  <c r="N147" i="8"/>
  <c r="I148" i="8"/>
  <c r="K148" i="8"/>
  <c r="M148" i="8"/>
  <c r="F149" i="8"/>
  <c r="H149" i="8"/>
  <c r="J149" i="8"/>
  <c r="L149" i="8"/>
  <c r="N149" i="8"/>
  <c r="I150" i="8"/>
  <c r="K150" i="8"/>
  <c r="M150" i="8"/>
  <c r="F151" i="8"/>
  <c r="H151" i="8"/>
  <c r="J151" i="8"/>
  <c r="L151" i="8"/>
  <c r="N151" i="8"/>
  <c r="I152" i="8"/>
  <c r="K152" i="8"/>
  <c r="M152" i="8"/>
  <c r="F153" i="8"/>
  <c r="H153" i="8"/>
  <c r="J153" i="8"/>
  <c r="L153" i="8"/>
  <c r="N153" i="8"/>
  <c r="I154" i="8"/>
  <c r="K154" i="8"/>
  <c r="M154" i="8"/>
  <c r="F155" i="8"/>
  <c r="H155" i="8"/>
  <c r="J155" i="8"/>
  <c r="L155" i="8"/>
  <c r="N155" i="8"/>
  <c r="I156" i="8"/>
  <c r="K156" i="8"/>
  <c r="M156" i="8"/>
  <c r="F157" i="8"/>
  <c r="H157" i="8"/>
  <c r="J157" i="8"/>
  <c r="L157" i="8"/>
  <c r="N157" i="8"/>
  <c r="I158" i="8"/>
  <c r="K158" i="8"/>
  <c r="M158" i="8"/>
  <c r="F159" i="8"/>
  <c r="H159" i="8"/>
  <c r="J159" i="8"/>
  <c r="L159" i="8"/>
  <c r="N159" i="8"/>
  <c r="I160" i="8"/>
  <c r="K160" i="8"/>
  <c r="M160" i="8"/>
  <c r="F161" i="8"/>
  <c r="H161" i="8"/>
  <c r="J161" i="8"/>
  <c r="L161" i="8"/>
  <c r="N161" i="8"/>
  <c r="I162" i="8"/>
  <c r="K162" i="8"/>
  <c r="M162" i="8"/>
  <c r="F163" i="8"/>
  <c r="H163" i="8"/>
  <c r="J163" i="8"/>
  <c r="L163" i="8"/>
  <c r="N163" i="8"/>
  <c r="I164" i="8"/>
  <c r="K164" i="8"/>
  <c r="M164" i="8"/>
  <c r="F165" i="8"/>
  <c r="H165" i="8"/>
  <c r="J165" i="8"/>
  <c r="L165" i="8"/>
  <c r="N165" i="8"/>
  <c r="I166" i="8"/>
  <c r="K166" i="8"/>
  <c r="M166" i="8"/>
  <c r="F167" i="8"/>
  <c r="H167" i="8"/>
  <c r="J167" i="8"/>
  <c r="L167" i="8"/>
  <c r="N167" i="8"/>
  <c r="I168" i="8"/>
  <c r="K168" i="8"/>
  <c r="M168" i="8"/>
  <c r="F169" i="8"/>
  <c r="H169" i="8"/>
  <c r="J169" i="8"/>
  <c r="L169" i="8"/>
  <c r="N169" i="8"/>
  <c r="I170" i="8"/>
  <c r="K170" i="8"/>
  <c r="M170" i="8"/>
  <c r="F171" i="8"/>
  <c r="H171" i="8"/>
  <c r="J171" i="8"/>
  <c r="L171" i="8"/>
  <c r="N171" i="8"/>
  <c r="I172" i="8"/>
  <c r="K172" i="8"/>
  <c r="M172" i="8"/>
  <c r="F173" i="8"/>
  <c r="H173" i="8"/>
  <c r="J173" i="8"/>
  <c r="L173" i="8"/>
  <c r="N173" i="8"/>
  <c r="I174" i="8"/>
  <c r="K174" i="8"/>
  <c r="M174" i="8"/>
  <c r="F175" i="8"/>
  <c r="H175" i="8"/>
  <c r="J175" i="8"/>
  <c r="L175" i="8"/>
  <c r="N175" i="8"/>
  <c r="I176" i="8"/>
  <c r="K176" i="8"/>
  <c r="M176" i="8"/>
  <c r="F177" i="8"/>
  <c r="H177" i="8"/>
  <c r="J177" i="8"/>
  <c r="L177" i="8"/>
  <c r="N177" i="8"/>
  <c r="I178" i="8"/>
  <c r="K178" i="8"/>
  <c r="M178" i="8"/>
  <c r="F179" i="8"/>
  <c r="I179" i="8"/>
  <c r="K179" i="8"/>
  <c r="M179" i="8"/>
  <c r="F180" i="8"/>
  <c r="I180" i="8"/>
  <c r="K180" i="8"/>
  <c r="M180" i="8"/>
  <c r="F181" i="8"/>
  <c r="I181" i="8"/>
  <c r="K181" i="8"/>
  <c r="M181" i="8"/>
  <c r="F182" i="8"/>
  <c r="I182" i="8"/>
  <c r="K182" i="8"/>
  <c r="M182" i="8"/>
  <c r="F183" i="8"/>
  <c r="I183" i="8"/>
  <c r="K183" i="8"/>
  <c r="M183" i="8"/>
  <c r="F184" i="8"/>
  <c r="I184" i="8"/>
  <c r="K184" i="8"/>
  <c r="M184" i="8"/>
  <c r="F185" i="8"/>
  <c r="I185" i="8"/>
  <c r="K185" i="8"/>
  <c r="M185" i="8"/>
  <c r="F186" i="8"/>
  <c r="I186" i="8"/>
  <c r="K186" i="8"/>
  <c r="M186" i="8"/>
  <c r="F187" i="8"/>
  <c r="I187" i="8"/>
  <c r="K187" i="8"/>
  <c r="M187" i="8"/>
  <c r="F188" i="8"/>
  <c r="I188" i="8"/>
  <c r="K188" i="8"/>
  <c r="M188" i="8"/>
  <c r="F189" i="8"/>
  <c r="I189" i="8"/>
  <c r="K189" i="8"/>
  <c r="M189" i="8"/>
  <c r="F190" i="8"/>
  <c r="I190" i="8"/>
  <c r="K190" i="8"/>
  <c r="M190" i="8"/>
  <c r="F191" i="8"/>
  <c r="I191" i="8"/>
  <c r="K191" i="8"/>
  <c r="M191" i="8"/>
  <c r="F192" i="8"/>
  <c r="I192" i="8"/>
  <c r="K192" i="8"/>
  <c r="M192" i="8"/>
  <c r="F193" i="8"/>
  <c r="I193" i="8"/>
  <c r="K193" i="8"/>
  <c r="M193" i="8"/>
  <c r="F194" i="8"/>
  <c r="I194" i="8"/>
  <c r="K194" i="8"/>
  <c r="M194" i="8"/>
  <c r="F195" i="8"/>
  <c r="I195" i="8"/>
  <c r="K195" i="8"/>
  <c r="M195" i="8"/>
  <c r="F196" i="8"/>
  <c r="I196" i="8"/>
  <c r="K196" i="8"/>
  <c r="M196" i="8"/>
  <c r="F197" i="8"/>
  <c r="I197" i="8"/>
  <c r="K197" i="8"/>
  <c r="M197" i="8"/>
  <c r="F198" i="8"/>
  <c r="I198" i="8"/>
  <c r="K198" i="8"/>
  <c r="M198" i="8"/>
  <c r="F199" i="8"/>
  <c r="I199" i="8"/>
  <c r="K199" i="8"/>
  <c r="M199" i="8"/>
  <c r="F200" i="8"/>
  <c r="I200" i="8"/>
  <c r="K200" i="8"/>
  <c r="M200" i="8"/>
  <c r="F201" i="8"/>
  <c r="I201" i="8"/>
  <c r="K201" i="8"/>
  <c r="M201" i="8"/>
  <c r="F202" i="8"/>
  <c r="I202" i="8"/>
  <c r="K202" i="8"/>
  <c r="M202" i="8"/>
  <c r="F203" i="8"/>
  <c r="I203" i="8"/>
  <c r="K203" i="8"/>
  <c r="M203" i="8"/>
  <c r="F204" i="8"/>
  <c r="I204" i="8"/>
  <c r="K204" i="8"/>
  <c r="M204" i="8"/>
  <c r="F205" i="8"/>
  <c r="I205" i="8"/>
  <c r="K205" i="8"/>
  <c r="M205" i="8"/>
  <c r="F206" i="8"/>
  <c r="I206" i="8"/>
  <c r="K206" i="8"/>
  <c r="M206" i="8"/>
  <c r="F207" i="8"/>
  <c r="I207" i="8"/>
  <c r="K207" i="8"/>
  <c r="M207" i="8"/>
  <c r="F208" i="8"/>
  <c r="I208" i="8"/>
  <c r="K208" i="8"/>
  <c r="M208" i="8"/>
  <c r="F209" i="8"/>
  <c r="I209" i="8"/>
  <c r="K209" i="8"/>
  <c r="M209" i="8"/>
  <c r="F210" i="8"/>
  <c r="I210" i="8"/>
  <c r="K210" i="8"/>
  <c r="M210" i="8"/>
  <c r="F211" i="8"/>
  <c r="I211" i="8"/>
  <c r="K211" i="8"/>
  <c r="M211" i="8"/>
  <c r="F212" i="8"/>
  <c r="I212" i="8"/>
  <c r="K212" i="8"/>
  <c r="M212" i="8"/>
  <c r="F213" i="8"/>
  <c r="I213" i="8"/>
  <c r="K213" i="8"/>
  <c r="M213" i="8"/>
  <c r="F214" i="8"/>
  <c r="I214" i="8"/>
  <c r="K214" i="8"/>
  <c r="M214" i="8"/>
  <c r="F215" i="8"/>
  <c r="I215" i="8"/>
  <c r="K215" i="8"/>
  <c r="M215" i="8"/>
  <c r="F216" i="8"/>
  <c r="I216" i="8"/>
  <c r="K216" i="8"/>
  <c r="M216" i="8"/>
  <c r="F217" i="8"/>
  <c r="H217" i="8"/>
  <c r="J217" i="8"/>
  <c r="L217" i="8"/>
  <c r="N217" i="8"/>
  <c r="I218" i="8"/>
  <c r="K218" i="8"/>
  <c r="M218" i="8"/>
  <c r="F219" i="8"/>
  <c r="H219" i="8"/>
  <c r="J219" i="8"/>
  <c r="L219" i="8"/>
  <c r="N219" i="8"/>
  <c r="I220" i="8"/>
  <c r="K220" i="8"/>
  <c r="M220" i="8"/>
  <c r="F221" i="8"/>
  <c r="H221" i="8"/>
  <c r="J221" i="8"/>
  <c r="L221" i="8"/>
  <c r="N221" i="8"/>
  <c r="I222" i="8"/>
  <c r="K222" i="8"/>
  <c r="M222" i="8"/>
  <c r="F223" i="8"/>
  <c r="H223" i="8"/>
  <c r="J223" i="8"/>
  <c r="L223" i="8"/>
  <c r="N223" i="8"/>
  <c r="I224" i="8"/>
  <c r="K224" i="8"/>
  <c r="M224" i="8"/>
  <c r="F225" i="8"/>
  <c r="H225" i="8"/>
  <c r="J225" i="8"/>
  <c r="L225" i="8"/>
  <c r="N225" i="8"/>
  <c r="I226" i="8"/>
  <c r="K226" i="8"/>
  <c r="M226" i="8"/>
  <c r="F227" i="8"/>
  <c r="H227" i="8"/>
  <c r="J227" i="8"/>
  <c r="L227" i="8"/>
  <c r="N227" i="8"/>
  <c r="I228" i="8"/>
  <c r="K228" i="8"/>
  <c r="M228" i="8"/>
  <c r="F229" i="8"/>
  <c r="H229" i="8"/>
  <c r="J229" i="8"/>
  <c r="L229" i="8"/>
  <c r="N229" i="8"/>
  <c r="I230" i="8"/>
  <c r="K230" i="8"/>
  <c r="M230" i="8"/>
  <c r="F231" i="8"/>
  <c r="H231" i="8"/>
  <c r="J231" i="8"/>
  <c r="L231" i="8"/>
  <c r="N231" i="8"/>
  <c r="I232" i="8"/>
  <c r="K232" i="8"/>
  <c r="M232" i="8"/>
  <c r="F233" i="8"/>
  <c r="H233" i="8"/>
  <c r="J233" i="8"/>
  <c r="L233" i="8"/>
  <c r="N233" i="8"/>
  <c r="I234" i="8"/>
  <c r="K234" i="8"/>
  <c r="M234" i="8"/>
  <c r="F235" i="8"/>
  <c r="H235" i="8"/>
  <c r="J235" i="8"/>
  <c r="L235" i="8"/>
  <c r="N235" i="8"/>
  <c r="I236" i="8"/>
  <c r="K236" i="8"/>
  <c r="M236" i="8"/>
  <c r="F237" i="8"/>
  <c r="H237" i="8"/>
  <c r="J237" i="8"/>
  <c r="L237" i="8"/>
  <c r="N237" i="8"/>
  <c r="I238" i="8"/>
  <c r="K238" i="8"/>
  <c r="M238" i="8"/>
  <c r="F239" i="8"/>
  <c r="H239" i="8"/>
  <c r="J239" i="8"/>
  <c r="L239" i="8"/>
  <c r="N239" i="8"/>
  <c r="I240" i="8"/>
  <c r="K240" i="8"/>
  <c r="M240" i="8"/>
  <c r="F241" i="8"/>
  <c r="H241" i="8"/>
  <c r="J241" i="8"/>
  <c r="L241" i="8"/>
  <c r="N241" i="8"/>
  <c r="I242" i="8"/>
  <c r="K242" i="8"/>
  <c r="M242" i="8"/>
  <c r="F243" i="8"/>
  <c r="H243" i="8"/>
  <c r="J243" i="8"/>
  <c r="L243" i="8"/>
  <c r="N243" i="8"/>
  <c r="I244" i="8"/>
  <c r="K244" i="8"/>
  <c r="M244" i="8"/>
  <c r="F245" i="8"/>
  <c r="H245" i="8"/>
  <c r="J245" i="8"/>
  <c r="L245" i="8"/>
  <c r="N245" i="8"/>
  <c r="I246" i="8"/>
  <c r="K246" i="8"/>
  <c r="M246" i="8"/>
  <c r="F247" i="8"/>
  <c r="H247" i="8"/>
  <c r="J247" i="8"/>
  <c r="L247" i="8"/>
  <c r="N247" i="8"/>
  <c r="I248" i="8"/>
  <c r="K248" i="8"/>
  <c r="M248" i="8"/>
  <c r="F249" i="8"/>
  <c r="H249" i="8"/>
  <c r="J249" i="8"/>
  <c r="L249" i="8"/>
  <c r="N249" i="8"/>
  <c r="I250" i="8"/>
  <c r="K250" i="8"/>
  <c r="M250" i="8"/>
  <c r="F251" i="8"/>
  <c r="H251" i="8"/>
  <c r="J251" i="8"/>
  <c r="L251" i="8"/>
  <c r="N251" i="8"/>
  <c r="I252" i="8"/>
  <c r="K252" i="8"/>
  <c r="M252" i="8"/>
  <c r="F253" i="8"/>
  <c r="H253" i="8"/>
  <c r="J253" i="8"/>
  <c r="L253" i="8"/>
  <c r="N253" i="8"/>
  <c r="I254" i="8"/>
  <c r="K254" i="8"/>
  <c r="M254" i="8"/>
  <c r="F255" i="8"/>
  <c r="H255" i="8"/>
  <c r="J255" i="8"/>
  <c r="L255" i="8"/>
  <c r="N255" i="8"/>
  <c r="I256" i="8"/>
  <c r="K256" i="8"/>
  <c r="M256" i="8"/>
  <c r="F257" i="8"/>
  <c r="H257" i="8"/>
  <c r="J257" i="8"/>
  <c r="L257" i="8"/>
  <c r="N257" i="8"/>
  <c r="I258" i="8"/>
  <c r="K258" i="8"/>
  <c r="M258" i="8"/>
  <c r="F259" i="8"/>
  <c r="H259" i="8"/>
  <c r="J259" i="8"/>
  <c r="L259" i="8"/>
  <c r="N259" i="8"/>
  <c r="I260" i="8"/>
  <c r="K260" i="8"/>
  <c r="M260" i="8"/>
  <c r="F261" i="8"/>
  <c r="H261" i="8"/>
  <c r="J261" i="8"/>
  <c r="L261" i="8"/>
  <c r="N261" i="8"/>
  <c r="I262" i="8"/>
  <c r="K262" i="8"/>
  <c r="M262" i="8"/>
  <c r="F263" i="8"/>
  <c r="H263" i="8"/>
  <c r="J263" i="8"/>
  <c r="L263" i="8"/>
  <c r="N263" i="8"/>
  <c r="I264" i="8"/>
  <c r="K264" i="8"/>
  <c r="M264" i="8"/>
  <c r="F265" i="8"/>
  <c r="H265" i="8"/>
  <c r="J265" i="8"/>
  <c r="L265" i="8"/>
  <c r="N265" i="8"/>
  <c r="I266" i="8"/>
  <c r="K266" i="8"/>
  <c r="M266" i="8"/>
  <c r="F267" i="8"/>
  <c r="H267" i="8"/>
  <c r="J267" i="8"/>
  <c r="L267" i="8"/>
  <c r="N267" i="8"/>
  <c r="I268" i="8"/>
  <c r="K268" i="8"/>
  <c r="M268" i="8"/>
  <c r="F269" i="8"/>
  <c r="H269" i="8"/>
  <c r="J269" i="8"/>
  <c r="L269" i="8"/>
  <c r="N269" i="8"/>
  <c r="I270" i="8"/>
  <c r="K270" i="8"/>
  <c r="M270" i="8"/>
  <c r="F271" i="8"/>
  <c r="H271" i="8"/>
  <c r="J271" i="8"/>
  <c r="L271" i="8"/>
  <c r="N271" i="8"/>
  <c r="I272" i="8"/>
  <c r="K272" i="8"/>
  <c r="M272" i="8"/>
  <c r="F273" i="8"/>
  <c r="H273" i="8"/>
  <c r="J273" i="8"/>
  <c r="L273" i="8"/>
  <c r="N273" i="8"/>
  <c r="I274" i="8"/>
  <c r="K274" i="8"/>
  <c r="M274" i="8"/>
  <c r="F275" i="8"/>
  <c r="H275" i="8"/>
  <c r="J275" i="8"/>
  <c r="L275" i="8"/>
  <c r="N275" i="8"/>
  <c r="I276" i="8"/>
  <c r="K276" i="8"/>
  <c r="M276" i="8"/>
  <c r="F277" i="8"/>
  <c r="H277" i="8"/>
  <c r="J277" i="8"/>
  <c r="L277" i="8"/>
  <c r="N277" i="8"/>
  <c r="I278" i="8"/>
  <c r="K278" i="8"/>
  <c r="M278" i="8"/>
  <c r="F279" i="8"/>
  <c r="H279" i="8"/>
  <c r="J279" i="8"/>
  <c r="L279" i="8"/>
  <c r="N279" i="8"/>
  <c r="I280" i="8"/>
  <c r="K280" i="8"/>
  <c r="M280" i="8"/>
  <c r="F281" i="8"/>
  <c r="H281" i="8"/>
  <c r="J281" i="8"/>
  <c r="L281" i="8"/>
  <c r="N281" i="8"/>
  <c r="I282" i="8"/>
  <c r="K282" i="8"/>
  <c r="M282" i="8"/>
  <c r="F283" i="8"/>
  <c r="H283" i="8"/>
  <c r="J283" i="8"/>
  <c r="L283" i="8"/>
  <c r="N283" i="8"/>
  <c r="I284" i="8"/>
  <c r="K284" i="8"/>
  <c r="M284" i="8"/>
  <c r="F285" i="8"/>
  <c r="H285" i="8"/>
  <c r="J285" i="8"/>
  <c r="L285" i="8"/>
  <c r="N285" i="8"/>
  <c r="I286" i="8"/>
  <c r="K286" i="8"/>
  <c r="M286" i="8"/>
  <c r="F287" i="8"/>
  <c r="H287" i="8"/>
  <c r="J287" i="8"/>
  <c r="L287" i="8"/>
  <c r="N287" i="8"/>
  <c r="I288" i="8"/>
  <c r="K288" i="8"/>
  <c r="M288" i="8"/>
  <c r="F289" i="8"/>
  <c r="H289" i="8"/>
  <c r="J289" i="8"/>
  <c r="L289" i="8"/>
  <c r="N289" i="8"/>
  <c r="I290" i="8"/>
  <c r="K290" i="8"/>
  <c r="M290" i="8"/>
  <c r="F291" i="8"/>
  <c r="H291" i="8"/>
  <c r="J291" i="8"/>
  <c r="L291" i="8"/>
  <c r="N291" i="8"/>
  <c r="I292" i="8"/>
  <c r="K292" i="8"/>
  <c r="M292" i="8"/>
  <c r="F293" i="8"/>
  <c r="H293" i="8"/>
  <c r="J293" i="8"/>
  <c r="L293" i="8"/>
  <c r="N293" i="8"/>
  <c r="I294" i="8"/>
  <c r="K294" i="8"/>
  <c r="M294" i="8"/>
  <c r="F295" i="8"/>
  <c r="H295" i="8"/>
  <c r="J295" i="8"/>
  <c r="L295" i="8"/>
  <c r="N295" i="8"/>
  <c r="I296" i="8"/>
  <c r="K296" i="8"/>
  <c r="M296" i="8"/>
  <c r="F297" i="8"/>
  <c r="H297" i="8"/>
  <c r="J297" i="8"/>
  <c r="L297" i="8"/>
  <c r="N297" i="8"/>
  <c r="I298" i="8"/>
  <c r="K298" i="8"/>
  <c r="M298" i="8"/>
  <c r="F299" i="8"/>
  <c r="H299" i="8"/>
  <c r="J299" i="8"/>
  <c r="L299" i="8"/>
  <c r="N299" i="8"/>
  <c r="I300" i="8"/>
  <c r="K300" i="8"/>
  <c r="M300" i="8"/>
  <c r="F301" i="8"/>
  <c r="H301" i="8"/>
  <c r="J301" i="8"/>
  <c r="L301" i="8"/>
  <c r="N301" i="8"/>
  <c r="I302" i="8"/>
  <c r="K302" i="8"/>
  <c r="M302" i="8"/>
  <c r="F303" i="8"/>
  <c r="H303" i="8"/>
  <c r="J303" i="8"/>
  <c r="L303" i="8"/>
  <c r="N303" i="8"/>
  <c r="I304" i="8"/>
  <c r="K304" i="8"/>
  <c r="M304" i="8"/>
  <c r="F305" i="8"/>
  <c r="H305" i="8"/>
  <c r="J305" i="8"/>
  <c r="L305" i="8"/>
  <c r="N305" i="8"/>
  <c r="I306" i="8"/>
  <c r="K306" i="8"/>
  <c r="M306" i="8"/>
  <c r="F307" i="8"/>
  <c r="H307" i="8"/>
  <c r="J307" i="8"/>
  <c r="L307" i="8"/>
  <c r="N307" i="8"/>
  <c r="H308" i="8"/>
  <c r="J308" i="8"/>
  <c r="L308" i="8"/>
  <c r="N308" i="8"/>
  <c r="H309" i="8"/>
  <c r="J309" i="8"/>
  <c r="L309" i="8"/>
  <c r="N309" i="8"/>
  <c r="H310" i="8"/>
  <c r="J310" i="8"/>
  <c r="L310" i="8"/>
  <c r="N310" i="8"/>
  <c r="H311" i="8"/>
  <c r="J311" i="8"/>
  <c r="L311" i="8"/>
  <c r="N311" i="8"/>
  <c r="H312" i="8"/>
  <c r="J312" i="8"/>
  <c r="L312" i="8"/>
  <c r="N312" i="8"/>
  <c r="H313" i="8"/>
  <c r="J313" i="8"/>
  <c r="L313" i="8"/>
  <c r="N313" i="8"/>
  <c r="H314" i="8"/>
  <c r="J314" i="8"/>
  <c r="L314" i="8"/>
  <c r="N314" i="8"/>
  <c r="H315" i="8"/>
  <c r="J315" i="8"/>
  <c r="L315" i="8"/>
  <c r="N315" i="8"/>
  <c r="H316" i="8"/>
  <c r="J316" i="8"/>
  <c r="L316" i="8"/>
  <c r="N316" i="8"/>
  <c r="H317" i="8"/>
  <c r="J317" i="8"/>
  <c r="L317" i="8"/>
  <c r="N317" i="8"/>
  <c r="H318" i="8"/>
  <c r="J318" i="8"/>
  <c r="L318" i="8"/>
  <c r="N318" i="8"/>
  <c r="H319" i="8"/>
  <c r="J319" i="8"/>
  <c r="L319" i="8"/>
  <c r="N319" i="8"/>
  <c r="H320" i="8"/>
  <c r="J320" i="8"/>
  <c r="L320" i="8"/>
  <c r="N320" i="8"/>
  <c r="H321" i="8"/>
  <c r="J321" i="8"/>
  <c r="L321" i="8"/>
  <c r="N321" i="8"/>
  <c r="H322" i="8"/>
  <c r="J322" i="8"/>
  <c r="L322" i="8"/>
  <c r="N322" i="8"/>
  <c r="H323" i="8"/>
  <c r="J323" i="8"/>
  <c r="L323" i="8"/>
  <c r="N323" i="8"/>
  <c r="H324" i="8"/>
  <c r="J324" i="8"/>
  <c r="L324" i="8"/>
  <c r="N324" i="8"/>
  <c r="H325" i="8"/>
  <c r="J325" i="8"/>
  <c r="L325" i="8"/>
  <c r="N325" i="8"/>
  <c r="H326" i="8"/>
  <c r="J326" i="8"/>
  <c r="L326" i="8"/>
  <c r="N326" i="8"/>
  <c r="H327" i="8"/>
  <c r="J327" i="8"/>
  <c r="L327" i="8"/>
  <c r="N327" i="8"/>
  <c r="H328" i="8"/>
  <c r="J328" i="8"/>
  <c r="L328" i="8"/>
  <c r="N328" i="8"/>
  <c r="H329" i="8"/>
  <c r="J329" i="8"/>
  <c r="L329" i="8"/>
  <c r="N329" i="8"/>
  <c r="H330" i="8"/>
  <c r="J330" i="8"/>
  <c r="L330" i="8"/>
  <c r="N330" i="8"/>
  <c r="H331" i="8"/>
  <c r="J331" i="8"/>
  <c r="L331" i="8"/>
  <c r="N331" i="8"/>
  <c r="H332" i="8"/>
  <c r="J332" i="8"/>
  <c r="L332" i="8"/>
  <c r="N332" i="8"/>
  <c r="H333" i="8"/>
  <c r="J333" i="8"/>
  <c r="L333" i="8"/>
  <c r="N333" i="8"/>
  <c r="H334" i="8"/>
  <c r="J334" i="8"/>
  <c r="L334" i="8"/>
  <c r="N334" i="8"/>
  <c r="H335" i="8"/>
  <c r="J335" i="8"/>
  <c r="L335" i="8"/>
  <c r="N335" i="8"/>
  <c r="I336" i="8"/>
  <c r="K336" i="8"/>
  <c r="M336" i="8"/>
  <c r="F337" i="8"/>
  <c r="H337" i="8"/>
  <c r="J337" i="8"/>
  <c r="L337" i="8"/>
  <c r="N337" i="8"/>
  <c r="I338" i="8"/>
  <c r="K338" i="8"/>
  <c r="M338" i="8"/>
  <c r="F339" i="8"/>
  <c r="H339" i="8"/>
  <c r="J339" i="8"/>
  <c r="L339" i="8"/>
  <c r="N339" i="8"/>
  <c r="I340" i="8"/>
  <c r="K340" i="8"/>
  <c r="M340" i="8"/>
  <c r="F341" i="8"/>
  <c r="H341" i="8"/>
  <c r="J341" i="8"/>
  <c r="L341" i="8"/>
  <c r="N341" i="8"/>
  <c r="I342" i="8"/>
  <c r="K342" i="8"/>
  <c r="M342" i="8"/>
  <c r="F343" i="8"/>
  <c r="H343" i="8"/>
  <c r="J343" i="8"/>
  <c r="L343" i="8"/>
  <c r="N343" i="8"/>
  <c r="I344" i="8"/>
  <c r="K344" i="8"/>
  <c r="M344" i="8"/>
  <c r="F345" i="8"/>
  <c r="H345" i="8"/>
  <c r="J345" i="8"/>
  <c r="L345" i="8"/>
  <c r="N345" i="8"/>
  <c r="I346" i="8"/>
  <c r="K346" i="8"/>
  <c r="M346" i="8"/>
  <c r="F347" i="8"/>
  <c r="H347" i="8"/>
  <c r="J347" i="8"/>
  <c r="L347" i="8"/>
  <c r="N347" i="8"/>
  <c r="I348" i="8"/>
  <c r="K348" i="8"/>
  <c r="M348" i="8"/>
  <c r="F349" i="8"/>
  <c r="H349" i="8"/>
  <c r="J349" i="8"/>
  <c r="L349" i="8"/>
  <c r="N349" i="8"/>
  <c r="I350" i="8"/>
  <c r="K350" i="8"/>
  <c r="M350" i="8"/>
  <c r="F351" i="8"/>
  <c r="H351" i="8"/>
  <c r="J351" i="8"/>
  <c r="L351" i="8"/>
  <c r="N351" i="8"/>
  <c r="I352" i="8"/>
  <c r="K352" i="8"/>
  <c r="M352" i="8"/>
  <c r="F353" i="8"/>
  <c r="H353" i="8"/>
  <c r="J353" i="8"/>
  <c r="L353" i="8"/>
  <c r="N353" i="8"/>
  <c r="I354" i="8"/>
  <c r="K354" i="8"/>
  <c r="M354" i="8"/>
  <c r="F355" i="8"/>
  <c r="H355" i="8"/>
  <c r="J355" i="8"/>
  <c r="L355" i="8"/>
  <c r="N355" i="8"/>
  <c r="I356" i="8"/>
  <c r="K356" i="8"/>
  <c r="M356" i="8"/>
  <c r="F357" i="8"/>
  <c r="H357" i="8"/>
  <c r="J357" i="8"/>
  <c r="L357" i="8"/>
  <c r="N357" i="8"/>
  <c r="I358" i="8"/>
  <c r="K358" i="8"/>
  <c r="M358" i="8"/>
  <c r="F359" i="8"/>
  <c r="H359" i="8"/>
  <c r="J359" i="8"/>
  <c r="L359" i="8"/>
  <c r="N359" i="8"/>
  <c r="I360" i="8"/>
  <c r="K360" i="8"/>
  <c r="M360" i="8"/>
  <c r="F361" i="8"/>
  <c r="H361" i="8"/>
  <c r="J361" i="8"/>
  <c r="L361" i="8"/>
  <c r="N361" i="8"/>
  <c r="I362" i="8"/>
  <c r="K362" i="8"/>
  <c r="M362" i="8"/>
  <c r="F363" i="8"/>
  <c r="H363" i="8"/>
  <c r="J363" i="8"/>
  <c r="L363" i="8"/>
  <c r="N363" i="8"/>
  <c r="I364" i="8"/>
  <c r="K364" i="8"/>
  <c r="M364" i="8"/>
  <c r="F365" i="8"/>
  <c r="H365" i="8"/>
  <c r="J365" i="8"/>
  <c r="L365" i="8"/>
  <c r="N365" i="8"/>
  <c r="I366" i="8"/>
  <c r="K366" i="8"/>
  <c r="M366" i="8"/>
  <c r="F367" i="8"/>
  <c r="H367" i="8"/>
  <c r="J367" i="8"/>
  <c r="L367" i="8"/>
  <c r="N367" i="8"/>
  <c r="I368" i="8"/>
  <c r="K368" i="8"/>
  <c r="M368" i="8"/>
  <c r="F369" i="8"/>
  <c r="H369" i="8"/>
  <c r="J369" i="8"/>
  <c r="L369" i="8"/>
  <c r="N369" i="8"/>
  <c r="I370" i="8"/>
  <c r="K370" i="8"/>
  <c r="M370" i="8"/>
  <c r="F371" i="8"/>
  <c r="H371" i="8"/>
  <c r="J371" i="8"/>
  <c r="L371" i="8"/>
  <c r="N371" i="8"/>
  <c r="I372" i="8"/>
  <c r="K372" i="8"/>
  <c r="M372" i="8"/>
  <c r="F373" i="8"/>
  <c r="H373" i="8"/>
  <c r="J373" i="8"/>
  <c r="L373" i="8"/>
  <c r="N373" i="8"/>
  <c r="I374" i="8"/>
  <c r="K374" i="8"/>
  <c r="M374" i="8"/>
  <c r="F375" i="8"/>
  <c r="H375" i="8"/>
  <c r="J375" i="8"/>
  <c r="L375" i="8"/>
  <c r="N375" i="8"/>
  <c r="I376" i="8"/>
  <c r="K376" i="8"/>
  <c r="M376" i="8"/>
  <c r="F377" i="8"/>
  <c r="H377" i="8"/>
  <c r="J377" i="8"/>
  <c r="L377" i="8"/>
  <c r="N377" i="8"/>
  <c r="I378" i="8"/>
  <c r="K378" i="8"/>
  <c r="M378" i="8"/>
  <c r="F379" i="8"/>
  <c r="H379" i="8"/>
  <c r="J379" i="8"/>
  <c r="L379" i="8"/>
  <c r="N379" i="8"/>
  <c r="I380" i="8"/>
  <c r="K380" i="8"/>
  <c r="M380" i="8"/>
  <c r="F381" i="8"/>
  <c r="H381" i="8"/>
  <c r="J381" i="8"/>
  <c r="L381" i="8"/>
  <c r="N381" i="8"/>
  <c r="I382" i="8"/>
  <c r="K382" i="8"/>
  <c r="M382" i="8"/>
  <c r="F383" i="8"/>
  <c r="H383" i="8"/>
  <c r="J383" i="8"/>
  <c r="L383" i="8"/>
  <c r="N383" i="8"/>
  <c r="I384" i="8"/>
  <c r="K384" i="8"/>
  <c r="M384" i="8"/>
  <c r="F385" i="8"/>
  <c r="H385" i="8"/>
  <c r="J385" i="8"/>
  <c r="L385" i="8"/>
  <c r="N385" i="8"/>
  <c r="I386" i="8"/>
  <c r="K386" i="8"/>
  <c r="M386" i="8"/>
  <c r="F387" i="8"/>
  <c r="H387" i="8"/>
  <c r="J387" i="8"/>
  <c r="L387" i="8"/>
  <c r="N387" i="8"/>
  <c r="I388" i="8"/>
  <c r="K388" i="8"/>
  <c r="M388" i="8"/>
  <c r="F389" i="8"/>
  <c r="H389" i="8"/>
  <c r="J389" i="8"/>
  <c r="L389" i="8"/>
  <c r="N389" i="8"/>
  <c r="I390" i="8"/>
  <c r="K390" i="8"/>
  <c r="M390" i="8"/>
  <c r="F391" i="8"/>
  <c r="H391" i="8"/>
  <c r="J391" i="8"/>
  <c r="L391" i="8"/>
  <c r="N391" i="8"/>
  <c r="I392" i="8"/>
  <c r="K392" i="8"/>
  <c r="M392" i="8"/>
  <c r="F393" i="8"/>
  <c r="H393" i="8"/>
  <c r="J393" i="8"/>
  <c r="L393" i="8"/>
  <c r="N393" i="8"/>
  <c r="I394" i="8"/>
  <c r="K394" i="8"/>
  <c r="M394" i="8"/>
  <c r="F395" i="8"/>
  <c r="H395" i="8"/>
  <c r="J395" i="8"/>
  <c r="L395" i="8"/>
  <c r="N395" i="8"/>
  <c r="I396" i="8"/>
  <c r="K396" i="8"/>
  <c r="M396" i="8"/>
  <c r="F397" i="8"/>
  <c r="H397" i="8"/>
  <c r="J397" i="8"/>
  <c r="L397" i="8"/>
  <c r="N397" i="8"/>
  <c r="I398" i="8"/>
  <c r="K398" i="8"/>
  <c r="M398" i="8"/>
  <c r="F399" i="8"/>
  <c r="H399" i="8"/>
  <c r="J399" i="8"/>
  <c r="L399" i="8"/>
  <c r="N399" i="8"/>
  <c r="I400" i="8"/>
  <c r="K400" i="8"/>
  <c r="M400" i="8"/>
  <c r="F401" i="8"/>
  <c r="H401" i="8"/>
  <c r="J401" i="8"/>
  <c r="L401" i="8"/>
  <c r="N401" i="8"/>
  <c r="I402" i="8"/>
  <c r="K402" i="8"/>
  <c r="M402" i="8"/>
  <c r="F403" i="8"/>
  <c r="H403" i="8"/>
  <c r="J403" i="8"/>
  <c r="L403" i="8"/>
  <c r="N403" i="8"/>
  <c r="I404" i="8"/>
  <c r="K404" i="8"/>
  <c r="M404" i="8"/>
  <c r="F405" i="8"/>
  <c r="I405" i="8"/>
  <c r="K405" i="8"/>
  <c r="M405" i="8"/>
  <c r="F406" i="8"/>
  <c r="I406" i="8"/>
  <c r="K406" i="8"/>
  <c r="M406" i="8"/>
  <c r="F407" i="8"/>
  <c r="H407" i="8"/>
  <c r="J407" i="8"/>
  <c r="L407" i="8"/>
  <c r="N407" i="8"/>
  <c r="I408" i="8"/>
  <c r="K408" i="8"/>
  <c r="M408" i="8"/>
  <c r="F409" i="8"/>
  <c r="H409" i="8"/>
  <c r="J409" i="8"/>
  <c r="L409" i="8"/>
  <c r="N409" i="8"/>
  <c r="I410" i="8"/>
  <c r="K410" i="8"/>
  <c r="M410" i="8"/>
  <c r="F411" i="8"/>
  <c r="H411" i="8"/>
  <c r="J411" i="8"/>
  <c r="L411" i="8"/>
  <c r="N411" i="8"/>
  <c r="I412" i="8"/>
  <c r="K412" i="8"/>
  <c r="M412" i="8"/>
  <c r="F413" i="8"/>
  <c r="H413" i="8"/>
  <c r="J413" i="8"/>
  <c r="L413" i="8"/>
  <c r="N413" i="8"/>
  <c r="I414" i="8"/>
  <c r="K414" i="8"/>
  <c r="M414" i="8"/>
  <c r="F415" i="8"/>
  <c r="H415" i="8"/>
  <c r="J415" i="8"/>
  <c r="L415" i="8"/>
  <c r="N415" i="8"/>
  <c r="I416" i="8"/>
  <c r="K416" i="8"/>
  <c r="M416" i="8"/>
  <c r="F417" i="8"/>
  <c r="H417" i="8"/>
  <c r="J417" i="8"/>
  <c r="L417" i="8"/>
  <c r="N417" i="8"/>
  <c r="I418" i="8"/>
  <c r="K418" i="8"/>
  <c r="M418" i="8"/>
  <c r="F419" i="8"/>
  <c r="H419" i="8"/>
  <c r="J419" i="8"/>
  <c r="L419" i="8"/>
  <c r="N419" i="8"/>
  <c r="I420" i="8"/>
  <c r="K420" i="8"/>
  <c r="M420" i="8"/>
  <c r="F421" i="8"/>
  <c r="H421" i="8"/>
  <c r="J421" i="8"/>
  <c r="L421" i="8"/>
  <c r="N421" i="8"/>
  <c r="I422" i="8"/>
  <c r="K422" i="8"/>
  <c r="M422" i="8"/>
  <c r="F423" i="8"/>
  <c r="H423" i="8"/>
  <c r="J423" i="8"/>
  <c r="L423" i="8"/>
  <c r="N423" i="8"/>
  <c r="I424" i="8"/>
  <c r="K424" i="8"/>
  <c r="M424" i="8"/>
  <c r="F425" i="8"/>
  <c r="H425" i="8"/>
  <c r="J425" i="8"/>
  <c r="L425" i="8"/>
  <c r="N425" i="8"/>
  <c r="I426" i="8"/>
  <c r="K426" i="8"/>
  <c r="M426" i="8"/>
  <c r="F427" i="8"/>
  <c r="H427" i="8"/>
  <c r="J427" i="8"/>
  <c r="L427" i="8"/>
  <c r="N427" i="8"/>
  <c r="I428" i="8"/>
  <c r="K428" i="8"/>
  <c r="M428" i="8"/>
  <c r="F429" i="8"/>
  <c r="H429" i="8"/>
  <c r="J429" i="8"/>
  <c r="L429" i="8"/>
  <c r="N429" i="8"/>
  <c r="I430" i="8"/>
  <c r="K430" i="8"/>
  <c r="M430" i="8"/>
  <c r="F431" i="8"/>
  <c r="H431" i="8"/>
  <c r="J431" i="8"/>
  <c r="L431" i="8"/>
  <c r="N431" i="8"/>
  <c r="I432" i="8"/>
  <c r="K432" i="8"/>
  <c r="M432" i="8"/>
  <c r="F433" i="8"/>
  <c r="H433" i="8"/>
  <c r="J433" i="8"/>
  <c r="L433" i="8"/>
  <c r="N433" i="8"/>
  <c r="I434" i="8"/>
  <c r="K434" i="8"/>
  <c r="M434" i="8"/>
  <c r="F435" i="8"/>
  <c r="H435" i="8"/>
  <c r="J435" i="8"/>
  <c r="L435" i="8"/>
  <c r="N435" i="8"/>
  <c r="I436" i="8"/>
  <c r="K436" i="8"/>
  <c r="M436" i="8"/>
  <c r="F437" i="8"/>
  <c r="H437" i="8"/>
  <c r="J437" i="8"/>
  <c r="L437" i="8"/>
  <c r="N437" i="8"/>
  <c r="I438" i="8"/>
  <c r="K438" i="8"/>
  <c r="M438" i="8"/>
  <c r="F439" i="8"/>
  <c r="H439" i="8"/>
  <c r="J439" i="8"/>
  <c r="L439" i="8"/>
  <c r="N439" i="8"/>
  <c r="I440" i="8"/>
  <c r="K440" i="8"/>
  <c r="M440" i="8"/>
  <c r="F441" i="8"/>
  <c r="H441" i="8"/>
  <c r="J441" i="8"/>
  <c r="L441" i="8"/>
  <c r="N441" i="8"/>
  <c r="I442" i="8"/>
  <c r="K442" i="8"/>
  <c r="M442" i="8"/>
  <c r="F443" i="8"/>
  <c r="I443" i="8"/>
  <c r="K443" i="8"/>
  <c r="M443" i="8"/>
  <c r="F444" i="8"/>
  <c r="I444" i="8"/>
  <c r="K444" i="8"/>
  <c r="M444" i="8"/>
  <c r="F445" i="8"/>
  <c r="I445" i="8"/>
  <c r="K445" i="8"/>
  <c r="M445" i="8"/>
  <c r="F446" i="8"/>
  <c r="I446" i="8"/>
  <c r="K446" i="8"/>
  <c r="M446" i="8"/>
  <c r="F447" i="8"/>
  <c r="I447" i="8"/>
  <c r="K447" i="8"/>
  <c r="M447" i="8"/>
  <c r="F448" i="8"/>
  <c r="I448" i="8"/>
  <c r="K448" i="8"/>
  <c r="M448" i="8"/>
  <c r="F449" i="8"/>
  <c r="I449" i="8"/>
  <c r="K449" i="8"/>
  <c r="M449" i="8"/>
  <c r="F450" i="8"/>
  <c r="H450" i="8"/>
  <c r="J450" i="8"/>
  <c r="L450" i="8"/>
  <c r="N450" i="8"/>
  <c r="I451" i="8"/>
  <c r="K451" i="8"/>
  <c r="M451" i="8"/>
  <c r="F452" i="8"/>
  <c r="H452" i="8"/>
  <c r="J452" i="8"/>
  <c r="L452" i="8"/>
  <c r="N452" i="8"/>
  <c r="I453" i="8"/>
  <c r="K453" i="8"/>
  <c r="M453" i="8"/>
  <c r="F454" i="8"/>
  <c r="H454" i="8"/>
  <c r="J454" i="8"/>
  <c r="L454" i="8"/>
  <c r="N454" i="8"/>
  <c r="I455" i="8"/>
  <c r="K455" i="8"/>
  <c r="M455" i="8"/>
  <c r="F456" i="8"/>
  <c r="H456" i="8"/>
  <c r="J456" i="8"/>
  <c r="L456" i="8"/>
  <c r="N456" i="8"/>
  <c r="I457" i="8"/>
  <c r="K457" i="8"/>
  <c r="M457" i="8"/>
  <c r="F458" i="8"/>
  <c r="H458" i="8"/>
  <c r="J458" i="8"/>
  <c r="L458" i="8"/>
  <c r="N458" i="8"/>
  <c r="I459" i="8"/>
  <c r="K459" i="8"/>
  <c r="M459" i="8"/>
  <c r="F460" i="8"/>
  <c r="H460" i="8"/>
  <c r="J460" i="8"/>
  <c r="L460" i="8"/>
  <c r="N460" i="8"/>
  <c r="I461" i="8"/>
  <c r="K461" i="8"/>
  <c r="M461" i="8"/>
  <c r="F462" i="8"/>
  <c r="H462" i="8"/>
  <c r="J462" i="8"/>
  <c r="L462" i="8"/>
  <c r="N462" i="8"/>
  <c r="I463" i="8"/>
  <c r="K463" i="8"/>
  <c r="M463" i="8"/>
  <c r="F464" i="8"/>
  <c r="H464" i="8"/>
  <c r="J464" i="8"/>
  <c r="L464" i="8"/>
  <c r="N464" i="8"/>
  <c r="I465" i="8"/>
  <c r="K465" i="8"/>
  <c r="M465" i="8"/>
  <c r="F466" i="8"/>
  <c r="H466" i="8"/>
  <c r="J466" i="8"/>
  <c r="L466" i="8"/>
  <c r="N466" i="8"/>
  <c r="I467" i="8"/>
  <c r="K467" i="8"/>
  <c r="M467" i="8"/>
  <c r="F468" i="8"/>
  <c r="H468" i="8"/>
  <c r="J468" i="8"/>
  <c r="L468" i="8"/>
  <c r="N468" i="8"/>
  <c r="I469" i="8"/>
  <c r="K469" i="8"/>
  <c r="M469" i="8"/>
  <c r="F470" i="8"/>
  <c r="H470" i="8"/>
  <c r="J470" i="8"/>
  <c r="L470" i="8"/>
  <c r="N470" i="8"/>
  <c r="I471" i="8"/>
  <c r="K471" i="8"/>
  <c r="M471" i="8"/>
  <c r="F472" i="8"/>
  <c r="H472" i="8"/>
  <c r="J472" i="8"/>
  <c r="L472" i="8"/>
  <c r="N472" i="8"/>
  <c r="I473" i="8"/>
  <c r="K473" i="8"/>
  <c r="M473" i="8"/>
  <c r="F474" i="8"/>
  <c r="H474" i="8"/>
  <c r="J474" i="8"/>
  <c r="L474" i="8"/>
  <c r="N474" i="8"/>
  <c r="I475" i="8"/>
  <c r="K475" i="8"/>
  <c r="M475" i="8"/>
  <c r="F476" i="8"/>
  <c r="H476" i="8"/>
  <c r="J476" i="8"/>
  <c r="L476" i="8"/>
  <c r="N476" i="8"/>
  <c r="I477" i="8"/>
  <c r="K477" i="8"/>
  <c r="M477" i="8"/>
  <c r="F478" i="8"/>
  <c r="H478" i="8"/>
  <c r="J478" i="8"/>
  <c r="L478" i="8"/>
  <c r="N478" i="8"/>
  <c r="I479" i="8"/>
  <c r="K479" i="8"/>
  <c r="M479" i="8"/>
  <c r="I480" i="8"/>
  <c r="K480" i="8"/>
  <c r="M480" i="8"/>
  <c r="I481" i="8"/>
  <c r="K481" i="8"/>
  <c r="M481" i="8"/>
  <c r="I482" i="8"/>
  <c r="K482" i="8"/>
  <c r="M482" i="8"/>
  <c r="I483" i="8"/>
  <c r="K483" i="8"/>
  <c r="M483" i="8"/>
  <c r="I484" i="8"/>
  <c r="K484" i="8"/>
  <c r="M484" i="8"/>
  <c r="J485" i="8"/>
  <c r="L485" i="8"/>
  <c r="N485" i="8"/>
  <c r="F486" i="8"/>
  <c r="I486" i="8"/>
  <c r="K486" i="8"/>
  <c r="M486" i="8"/>
  <c r="J487" i="8"/>
  <c r="L487" i="8"/>
  <c r="N487" i="8"/>
  <c r="F488" i="8"/>
  <c r="I488" i="8"/>
  <c r="K488" i="8"/>
  <c r="M488" i="8"/>
  <c r="J489" i="8"/>
  <c r="L489" i="8"/>
  <c r="N489" i="8"/>
  <c r="F490" i="8"/>
  <c r="I490" i="8"/>
  <c r="K490" i="8"/>
  <c r="M490" i="8"/>
  <c r="J491" i="8"/>
  <c r="L491" i="8"/>
  <c r="N491" i="8"/>
  <c r="F492" i="8"/>
  <c r="I492" i="8"/>
  <c r="K492" i="8"/>
  <c r="M492" i="8"/>
  <c r="J493" i="8"/>
  <c r="L493" i="8"/>
  <c r="N493" i="8"/>
  <c r="F494" i="8"/>
  <c r="I494" i="8"/>
  <c r="K494" i="8"/>
  <c r="M494" i="8"/>
  <c r="J495" i="8"/>
  <c r="L495" i="8"/>
  <c r="N495" i="8"/>
  <c r="F496" i="8"/>
  <c r="I496" i="8"/>
  <c r="K496" i="8"/>
  <c r="M496" i="8"/>
  <c r="J497" i="8"/>
  <c r="L497" i="8"/>
  <c r="N497" i="8"/>
  <c r="F498" i="8"/>
  <c r="I498" i="8"/>
  <c r="K498" i="8"/>
  <c r="M498" i="8"/>
  <c r="J499" i="8"/>
  <c r="L499" i="8"/>
  <c r="N499" i="8"/>
  <c r="N500" i="8"/>
  <c r="F500" i="8"/>
  <c r="I500" i="8"/>
  <c r="K500" i="8"/>
  <c r="M500" i="8"/>
  <c r="L501" i="8"/>
  <c r="N502" i="8"/>
  <c r="L502" i="8"/>
  <c r="J502" i="8"/>
  <c r="H502" i="8"/>
  <c r="F502" i="8"/>
  <c r="K502" i="8"/>
  <c r="J503" i="8"/>
  <c r="N503" i="8"/>
  <c r="L504" i="8"/>
  <c r="N505" i="8"/>
  <c r="L505" i="8"/>
  <c r="J505" i="8"/>
  <c r="H505" i="8"/>
  <c r="F505" i="8"/>
  <c r="K505" i="8"/>
  <c r="J506" i="8"/>
  <c r="N506" i="8"/>
  <c r="I507" i="8"/>
  <c r="M507" i="8"/>
  <c r="L508" i="8"/>
  <c r="N509" i="8"/>
  <c r="L509" i="8"/>
  <c r="J509" i="8"/>
  <c r="H509" i="8"/>
  <c r="F509" i="8"/>
  <c r="K509" i="8"/>
  <c r="J510" i="8"/>
  <c r="N510" i="8"/>
  <c r="I511" i="8"/>
  <c r="M511" i="8"/>
  <c r="L512" i="8"/>
  <c r="N513" i="8"/>
  <c r="L513" i="8"/>
  <c r="J513" i="8"/>
  <c r="H513" i="8"/>
  <c r="F513" i="8"/>
  <c r="K513" i="8"/>
  <c r="J514" i="8"/>
  <c r="N514" i="8"/>
  <c r="I515" i="8"/>
  <c r="M515" i="8"/>
  <c r="L516" i="8"/>
  <c r="N517" i="8"/>
  <c r="L517" i="8"/>
  <c r="J517" i="8"/>
  <c r="H517" i="8"/>
  <c r="F517" i="8"/>
  <c r="K517" i="8"/>
  <c r="J518" i="8"/>
  <c r="N518" i="8"/>
  <c r="I519" i="8"/>
  <c r="M519" i="8"/>
  <c r="L520" i="8"/>
  <c r="N521" i="8"/>
  <c r="L521" i="8"/>
  <c r="J521" i="8"/>
  <c r="H521" i="8"/>
  <c r="F521" i="8"/>
  <c r="K521" i="8"/>
  <c r="J522" i="8"/>
  <c r="N522" i="8"/>
  <c r="I523" i="8"/>
  <c r="M523" i="8"/>
  <c r="L524" i="8"/>
  <c r="N525" i="8"/>
  <c r="L525" i="8"/>
  <c r="J525" i="8"/>
  <c r="H525" i="8"/>
  <c r="F525" i="8"/>
  <c r="K525" i="8"/>
  <c r="J526" i="8"/>
  <c r="N526" i="8"/>
  <c r="I527" i="8"/>
  <c r="M527" i="8"/>
  <c r="L528" i="8"/>
  <c r="N529" i="8"/>
  <c r="L529" i="8"/>
  <c r="J529" i="8"/>
  <c r="H529" i="8"/>
  <c r="F529" i="8"/>
  <c r="K529" i="8"/>
  <c r="J530" i="8"/>
  <c r="I531" i="8"/>
  <c r="M531" i="8"/>
  <c r="L532" i="8"/>
  <c r="E8" i="14"/>
  <c r="E6" i="14"/>
  <c r="BC5" i="9"/>
  <c r="AC5" i="9"/>
  <c r="AA5" i="9"/>
  <c r="Y5" i="9"/>
  <c r="W5" i="9"/>
  <c r="U5" i="9"/>
  <c r="S5" i="9"/>
  <c r="Q5" i="9"/>
  <c r="O5" i="9"/>
  <c r="M5" i="9"/>
  <c r="K5" i="9"/>
  <c r="I5" i="9"/>
  <c r="G5" i="9"/>
  <c r="E5" i="9"/>
  <c r="L5" i="9"/>
  <c r="P5" i="9"/>
  <c r="T5" i="9"/>
  <c r="X5" i="9"/>
  <c r="AB5" i="9"/>
  <c r="BC6" i="9"/>
  <c r="AC6" i="9"/>
  <c r="AA6" i="9"/>
  <c r="Y6" i="9"/>
  <c r="W6" i="9"/>
  <c r="U6" i="9"/>
  <c r="S6" i="9"/>
  <c r="Q6" i="9"/>
  <c r="O6" i="9"/>
  <c r="M6" i="9"/>
  <c r="K6" i="9"/>
  <c r="I6" i="9"/>
  <c r="G6" i="9"/>
  <c r="E6" i="9"/>
  <c r="L6" i="9"/>
  <c r="P6" i="9"/>
  <c r="T6" i="9"/>
  <c r="X6" i="9"/>
  <c r="AB6" i="9"/>
  <c r="BC7" i="9"/>
  <c r="AC7" i="9"/>
  <c r="AA7" i="9"/>
  <c r="Y7" i="9"/>
  <c r="W7" i="9"/>
  <c r="U7" i="9"/>
  <c r="S7" i="9"/>
  <c r="Q7" i="9"/>
  <c r="O7" i="9"/>
  <c r="M7" i="9"/>
  <c r="K7" i="9"/>
  <c r="I7" i="9"/>
  <c r="G7" i="9"/>
  <c r="E7" i="9"/>
  <c r="L7" i="9"/>
  <c r="P7" i="9"/>
  <c r="T7" i="9"/>
  <c r="X7" i="9"/>
  <c r="AB7" i="9"/>
  <c r="CD8" i="9"/>
  <c r="CE8" i="9" s="1"/>
  <c r="AD8" i="9"/>
  <c r="AB8" i="9"/>
  <c r="Z8" i="9"/>
  <c r="X8" i="9"/>
  <c r="V8" i="9"/>
  <c r="T8" i="9"/>
  <c r="R8" i="9"/>
  <c r="P8" i="9"/>
  <c r="N8" i="9"/>
  <c r="L8" i="9"/>
  <c r="J8" i="9"/>
  <c r="E8" i="9"/>
  <c r="I8" i="9"/>
  <c r="M8" i="9"/>
  <c r="Q8" i="9"/>
  <c r="U8" i="9"/>
  <c r="Y8" i="9"/>
  <c r="AC8" i="9"/>
  <c r="BC8" i="9"/>
  <c r="BC9" i="9"/>
  <c r="G9" i="9"/>
  <c r="K9" i="9"/>
  <c r="O9" i="9"/>
  <c r="S9" i="9"/>
  <c r="W9" i="9"/>
  <c r="AA9" i="9"/>
  <c r="F10" i="9"/>
  <c r="J10" i="9"/>
  <c r="N10" i="9"/>
  <c r="R10" i="9"/>
  <c r="V10" i="9"/>
  <c r="Z10" i="9"/>
  <c r="AD10" i="9"/>
  <c r="BC11" i="9"/>
  <c r="G11" i="9"/>
  <c r="K11" i="9"/>
  <c r="O11" i="9"/>
  <c r="S11" i="9"/>
  <c r="W11" i="9"/>
  <c r="AA11" i="9"/>
  <c r="F12" i="9"/>
  <c r="J12" i="9"/>
  <c r="N12" i="9"/>
  <c r="R12" i="9"/>
  <c r="V12" i="9"/>
  <c r="Z12" i="9"/>
  <c r="AD12" i="9"/>
  <c r="BC13" i="9"/>
  <c r="G13" i="9"/>
  <c r="K13" i="9"/>
  <c r="O13" i="9"/>
  <c r="S13" i="9"/>
  <c r="W13" i="9"/>
  <c r="AA13" i="9"/>
  <c r="F14" i="9"/>
  <c r="J14" i="9"/>
  <c r="N14" i="9"/>
  <c r="R14" i="9"/>
  <c r="V14" i="9"/>
  <c r="Z14" i="9"/>
  <c r="AD14" i="9"/>
  <c r="BC15" i="9"/>
  <c r="G15" i="9"/>
  <c r="K15" i="9"/>
  <c r="O15" i="9"/>
  <c r="S15" i="9"/>
  <c r="W15" i="9"/>
  <c r="AA15" i="9"/>
  <c r="F16" i="9"/>
  <c r="J16" i="9"/>
  <c r="N16" i="9"/>
  <c r="R16" i="9"/>
  <c r="V16" i="9"/>
  <c r="Z16" i="9"/>
  <c r="AD16" i="9"/>
  <c r="BC17" i="9"/>
  <c r="G17" i="9"/>
  <c r="K17" i="9"/>
  <c r="O17" i="9"/>
  <c r="S17" i="9"/>
  <c r="W17" i="9"/>
  <c r="AA17" i="9"/>
  <c r="F18" i="9"/>
  <c r="J18" i="9"/>
  <c r="N18" i="9"/>
  <c r="R18" i="9"/>
  <c r="V18" i="9"/>
  <c r="Z18" i="9"/>
  <c r="AD18" i="9"/>
  <c r="BC19" i="9"/>
  <c r="G19" i="9"/>
  <c r="K19" i="9"/>
  <c r="O19" i="9"/>
  <c r="S19" i="9"/>
  <c r="W19" i="9"/>
  <c r="AA19" i="9"/>
  <c r="F20" i="9"/>
  <c r="J20" i="9"/>
  <c r="N20" i="9"/>
  <c r="R20" i="9"/>
  <c r="V20" i="9"/>
  <c r="Z20" i="9"/>
  <c r="AD20" i="9"/>
  <c r="BC21" i="9"/>
  <c r="G21" i="9"/>
  <c r="K21" i="9"/>
  <c r="O21" i="9"/>
  <c r="S21" i="9"/>
  <c r="W21" i="9"/>
  <c r="AA21" i="9"/>
  <c r="F22" i="9"/>
  <c r="J22" i="9"/>
  <c r="N22" i="9"/>
  <c r="R22" i="9"/>
  <c r="V22" i="9"/>
  <c r="Z22" i="9"/>
  <c r="AD22" i="9"/>
  <c r="BC23" i="9"/>
  <c r="G23" i="9"/>
  <c r="K23" i="9"/>
  <c r="O23" i="9"/>
  <c r="S23" i="9"/>
  <c r="W23" i="9"/>
  <c r="AA23" i="9"/>
  <c r="F24" i="9"/>
  <c r="J24" i="9"/>
  <c r="N24" i="9"/>
  <c r="R24" i="9"/>
  <c r="V24" i="9"/>
  <c r="Z24" i="9"/>
  <c r="AD24" i="9"/>
  <c r="BC25" i="9"/>
  <c r="G25" i="9"/>
  <c r="K25" i="9"/>
  <c r="O25" i="9"/>
  <c r="S25" i="9"/>
  <c r="W25" i="9"/>
  <c r="AA25" i="9"/>
  <c r="F26" i="9"/>
  <c r="J26" i="9"/>
  <c r="N26" i="9"/>
  <c r="R26" i="9"/>
  <c r="V26" i="9"/>
  <c r="Z26" i="9"/>
  <c r="AD26" i="9"/>
  <c r="BC27" i="9"/>
  <c r="G27" i="9"/>
  <c r="K27" i="9"/>
  <c r="O27" i="9"/>
  <c r="S27" i="9"/>
  <c r="W27" i="9"/>
  <c r="AA27" i="9"/>
  <c r="F28" i="9"/>
  <c r="J28" i="9"/>
  <c r="N28" i="9"/>
  <c r="R28" i="9"/>
  <c r="V28" i="9"/>
  <c r="Z28" i="9"/>
  <c r="AD28" i="9"/>
  <c r="BC29" i="9"/>
  <c r="BO29" i="9" s="1"/>
  <c r="G29" i="9"/>
  <c r="K29" i="9"/>
  <c r="O29" i="9"/>
  <c r="BC31" i="9"/>
  <c r="CE32" i="9"/>
  <c r="BC35" i="9"/>
  <c r="CE36" i="9"/>
  <c r="BC39" i="9"/>
  <c r="CE40" i="9"/>
  <c r="BC43" i="9"/>
  <c r="CE44" i="9"/>
  <c r="BC47" i="9"/>
  <c r="CE48" i="9"/>
  <c r="BC51" i="9"/>
  <c r="BC53" i="9"/>
  <c r="BC55" i="9"/>
  <c r="BC57" i="9"/>
  <c r="BC59" i="9"/>
  <c r="BC61" i="9"/>
  <c r="BC63" i="9"/>
  <c r="BC65" i="9"/>
  <c r="BC67" i="9"/>
  <c r="BC69" i="9"/>
  <c r="BC71" i="9"/>
  <c r="BC73" i="9"/>
  <c r="BC75" i="9"/>
  <c r="BC77" i="9"/>
  <c r="BC79" i="9"/>
  <c r="BC81" i="9"/>
  <c r="BC83" i="9"/>
  <c r="BC85" i="9"/>
  <c r="BC87" i="9"/>
  <c r="BC89" i="9"/>
  <c r="BC91" i="9"/>
  <c r="BC93" i="9"/>
  <c r="BC95" i="9"/>
  <c r="BC97" i="9"/>
  <c r="BC99" i="9"/>
  <c r="BC101" i="9"/>
  <c r="BC103" i="9"/>
  <c r="BC105" i="9"/>
  <c r="BC107" i="9"/>
  <c r="BC109" i="9"/>
  <c r="BC111" i="9"/>
  <c r="BC113" i="9"/>
  <c r="BC115" i="9"/>
  <c r="BC117" i="9"/>
  <c r="BC119" i="9"/>
  <c r="BC121" i="9"/>
  <c r="BC123" i="9"/>
  <c r="BC125" i="9"/>
  <c r="BC127" i="9"/>
  <c r="BC129" i="9"/>
  <c r="BC131" i="9"/>
  <c r="BC133" i="9"/>
  <c r="BC135" i="9"/>
  <c r="BC137" i="9"/>
  <c r="BC139" i="9"/>
  <c r="BC141" i="9"/>
  <c r="BC143" i="9"/>
  <c r="BC145" i="9"/>
  <c r="BC147" i="9"/>
  <c r="BC149" i="9"/>
  <c r="BC151" i="9"/>
  <c r="BC153" i="9"/>
  <c r="BC155" i="9"/>
  <c r="BC157" i="9"/>
  <c r="BC159" i="9"/>
  <c r="BC161" i="9"/>
  <c r="BC163" i="9"/>
  <c r="BC165" i="9"/>
  <c r="BC167" i="9"/>
  <c r="BC169" i="9"/>
  <c r="BC171" i="9"/>
  <c r="BC173" i="9"/>
  <c r="BC175" i="9"/>
  <c r="BC177" i="9"/>
  <c r="BC179" i="9"/>
  <c r="BC181" i="9"/>
  <c r="BC183" i="9"/>
  <c r="BC185" i="9"/>
  <c r="BC187" i="9"/>
  <c r="BC189" i="9"/>
  <c r="BC191" i="9"/>
  <c r="BC193" i="9"/>
  <c r="BC195" i="9"/>
  <c r="BC197" i="9"/>
  <c r="BC199" i="9"/>
  <c r="BC201" i="9"/>
  <c r="BC203" i="9"/>
  <c r="BC205" i="9"/>
  <c r="BC207" i="9"/>
  <c r="BC209" i="9"/>
  <c r="BC211" i="9"/>
  <c r="BC213" i="9"/>
  <c r="BC215" i="9"/>
  <c r="BC217" i="9"/>
  <c r="BC219" i="9"/>
  <c r="BC221" i="9"/>
  <c r="BC223" i="9"/>
  <c r="BC225" i="9"/>
  <c r="BC227" i="9"/>
  <c r="BC229" i="9"/>
  <c r="BC231" i="9"/>
  <c r="BC233" i="9"/>
  <c r="BC235" i="9"/>
  <c r="BC237" i="9"/>
  <c r="BC239" i="9"/>
  <c r="BC241" i="9"/>
  <c r="BC243" i="9"/>
  <c r="BC245" i="9"/>
  <c r="BC247" i="9"/>
  <c r="BC249" i="9"/>
  <c r="BC251" i="9"/>
  <c r="BC253" i="9"/>
  <c r="BC255" i="9"/>
  <c r="BC257" i="9"/>
  <c r="BC259" i="9"/>
  <c r="BC261" i="9"/>
  <c r="BC263" i="9"/>
  <c r="BC265" i="9"/>
  <c r="BC267" i="9"/>
  <c r="BC269" i="9"/>
  <c r="BC271" i="9"/>
  <c r="BC273" i="9"/>
  <c r="BC275" i="9"/>
  <c r="J3" i="4"/>
  <c r="K3" i="4" s="1"/>
  <c r="C4" i="4"/>
  <c r="K6" i="13"/>
  <c r="K5" i="13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BC512" i="9"/>
  <c r="BC511" i="9"/>
  <c r="BC510" i="9"/>
  <c r="BC509" i="9"/>
  <c r="BC508" i="9"/>
  <c r="BC507" i="9"/>
  <c r="BC506" i="9"/>
  <c r="BC505" i="9"/>
  <c r="BC504" i="9"/>
  <c r="BC503" i="9"/>
  <c r="BC502" i="9"/>
  <c r="BC501" i="9"/>
  <c r="BC500" i="9"/>
  <c r="BC499" i="9"/>
  <c r="BC498" i="9"/>
  <c r="BC497" i="9"/>
  <c r="BC496" i="9"/>
  <c r="BC495" i="9"/>
  <c r="BC494" i="9"/>
  <c r="BC493" i="9"/>
  <c r="BC492" i="9"/>
  <c r="BC491" i="9"/>
  <c r="BC490" i="9"/>
  <c r="BC489" i="9"/>
  <c r="BC488" i="9"/>
  <c r="BC487" i="9"/>
  <c r="BC486" i="9"/>
  <c r="BC485" i="9"/>
  <c r="BC484" i="9"/>
  <c r="BC483" i="9"/>
  <c r="BC482" i="9"/>
  <c r="BC481" i="9"/>
  <c r="BC480" i="9"/>
  <c r="BC479" i="9"/>
  <c r="BC478" i="9"/>
  <c r="BC477" i="9"/>
  <c r="BC476" i="9"/>
  <c r="BC475" i="9"/>
  <c r="BC474" i="9"/>
  <c r="BC473" i="9"/>
  <c r="BC472" i="9"/>
  <c r="BC471" i="9"/>
  <c r="BC470" i="9"/>
  <c r="BC469" i="9"/>
  <c r="BC468" i="9"/>
  <c r="BC467" i="9"/>
  <c r="BC466" i="9"/>
  <c r="BC465" i="9"/>
  <c r="BC464" i="9"/>
  <c r="BC463" i="9"/>
  <c r="BC462" i="9"/>
  <c r="BC461" i="9"/>
  <c r="BC460" i="9"/>
  <c r="BC459" i="9"/>
  <c r="BC458" i="9"/>
  <c r="BC457" i="9"/>
  <c r="BC456" i="9"/>
  <c r="BC455" i="9"/>
  <c r="BC454" i="9"/>
  <c r="BC453" i="9"/>
  <c r="BC452" i="9"/>
  <c r="BC451" i="9"/>
  <c r="BC450" i="9"/>
  <c r="BC449" i="9"/>
  <c r="BC448" i="9"/>
  <c r="BC447" i="9"/>
  <c r="BC446" i="9"/>
  <c r="BC445" i="9"/>
  <c r="BC444" i="9"/>
  <c r="BC443" i="9"/>
  <c r="BC441" i="9"/>
  <c r="BC439" i="9"/>
  <c r="BC437" i="9"/>
  <c r="BC435" i="9"/>
  <c r="BC433" i="9"/>
  <c r="BC431" i="9"/>
  <c r="BC429" i="9"/>
  <c r="BC427" i="9"/>
  <c r="BC425" i="9"/>
  <c r="BC423" i="9"/>
  <c r="BC421" i="9"/>
  <c r="BC419" i="9"/>
  <c r="BC417" i="9"/>
  <c r="BC415" i="9"/>
  <c r="BC413" i="9"/>
  <c r="BC411" i="9"/>
  <c r="BC409" i="9"/>
  <c r="BC407" i="9"/>
  <c r="BC405" i="9"/>
  <c r="BC403" i="9"/>
  <c r="BC401" i="9"/>
  <c r="BC399" i="9"/>
  <c r="BC397" i="9"/>
  <c r="BC395" i="9"/>
  <c r="BC442" i="9"/>
  <c r="BC440" i="9"/>
  <c r="BC438" i="9"/>
  <c r="BC436" i="9"/>
  <c r="BC434" i="9"/>
  <c r="BC432" i="9"/>
  <c r="BC430" i="9"/>
  <c r="BC428" i="9"/>
  <c r="BC426" i="9"/>
  <c r="BC424" i="9"/>
  <c r="BC422" i="9"/>
  <c r="BC420" i="9"/>
  <c r="BC418" i="9"/>
  <c r="BC416" i="9"/>
  <c r="BC414" i="9"/>
  <c r="BC412" i="9"/>
  <c r="BC410" i="9"/>
  <c r="BC408" i="9"/>
  <c r="BC406" i="9"/>
  <c r="BC404" i="9"/>
  <c r="BC402" i="9"/>
  <c r="BC400" i="9"/>
  <c r="BC398" i="9"/>
  <c r="BC396" i="9"/>
  <c r="Q479" i="13"/>
  <c r="P478" i="13"/>
  <c r="Q475" i="13"/>
  <c r="P474" i="13"/>
  <c r="Q471" i="13"/>
  <c r="P470" i="13"/>
  <c r="Q467" i="13"/>
  <c r="P466" i="13"/>
  <c r="Q463" i="13"/>
  <c r="P462" i="13"/>
  <c r="Q459" i="13"/>
  <c r="P458" i="13"/>
  <c r="Q455" i="13"/>
  <c r="P454" i="13"/>
  <c r="Q451" i="13"/>
  <c r="P450" i="13"/>
  <c r="Q447" i="13"/>
  <c r="P446" i="13"/>
  <c r="Q443" i="13"/>
  <c r="P442" i="13"/>
  <c r="Q439" i="13"/>
  <c r="P438" i="13"/>
  <c r="Q435" i="13"/>
  <c r="P434" i="13"/>
  <c r="Q431" i="13"/>
  <c r="P430" i="13"/>
  <c r="Q427" i="13"/>
  <c r="P426" i="13"/>
  <c r="Q423" i="13"/>
  <c r="P422" i="13"/>
  <c r="Q419" i="13"/>
  <c r="P418" i="13"/>
  <c r="P414" i="13"/>
  <c r="P412" i="13"/>
  <c r="P410" i="13"/>
  <c r="P408" i="13"/>
  <c r="P406" i="13"/>
  <c r="P404" i="13"/>
  <c r="P402" i="13"/>
  <c r="P400" i="13"/>
  <c r="P398" i="13"/>
  <c r="P396" i="13"/>
  <c r="P394" i="13"/>
  <c r="P392" i="13"/>
  <c r="P390" i="13"/>
  <c r="P388" i="13"/>
  <c r="P386" i="13"/>
  <c r="P384" i="13"/>
  <c r="P382" i="13"/>
  <c r="P380" i="13"/>
  <c r="P378" i="13"/>
  <c r="P376" i="13"/>
  <c r="P374" i="13"/>
  <c r="P372" i="13"/>
  <c r="P370" i="13"/>
  <c r="P368" i="13"/>
  <c r="P366" i="13"/>
  <c r="P364" i="13"/>
  <c r="P362" i="13"/>
  <c r="P360" i="13"/>
  <c r="P358" i="13"/>
  <c r="P356" i="13"/>
  <c r="P354" i="13"/>
  <c r="P352" i="13"/>
  <c r="P350" i="13"/>
  <c r="P348" i="13"/>
  <c r="P346" i="13"/>
  <c r="P344" i="13"/>
  <c r="P342" i="13"/>
  <c r="P340" i="13"/>
  <c r="P338" i="13"/>
  <c r="P336" i="13"/>
  <c r="P334" i="13"/>
  <c r="P332" i="13"/>
  <c r="P330" i="13"/>
  <c r="P328" i="13"/>
  <c r="P326" i="13"/>
  <c r="P324" i="13"/>
  <c r="P480" i="13"/>
  <c r="P476" i="13"/>
  <c r="P472" i="13"/>
  <c r="P468" i="13"/>
  <c r="P464" i="13"/>
  <c r="P460" i="13"/>
  <c r="P456" i="13"/>
  <c r="P452" i="13"/>
  <c r="P448" i="13"/>
  <c r="P444" i="13"/>
  <c r="P440" i="13"/>
  <c r="P436" i="13"/>
  <c r="P432" i="13"/>
  <c r="P428" i="13"/>
  <c r="P424" i="13"/>
  <c r="P420" i="13"/>
  <c r="P416" i="13"/>
  <c r="Q323" i="13"/>
  <c r="P322" i="13"/>
  <c r="Q319" i="13"/>
  <c r="P318" i="13"/>
  <c r="Q315" i="13"/>
  <c r="P314" i="13"/>
  <c r="Q311" i="13"/>
  <c r="P310" i="13"/>
  <c r="Q307" i="13"/>
  <c r="P306" i="13"/>
  <c r="Q303" i="13"/>
  <c r="P302" i="13"/>
  <c r="Q299" i="13"/>
  <c r="P298" i="13"/>
  <c r="Q295" i="13"/>
  <c r="P294" i="13"/>
  <c r="Q291" i="13"/>
  <c r="P290" i="13"/>
  <c r="Q287" i="13"/>
  <c r="P286" i="13"/>
  <c r="Q283" i="13"/>
  <c r="P282" i="13"/>
  <c r="Q279" i="13"/>
  <c r="P278" i="13"/>
  <c r="Q275" i="13"/>
  <c r="P274" i="13"/>
  <c r="Q271" i="13"/>
  <c r="P270" i="13"/>
  <c r="Q267" i="13"/>
  <c r="P266" i="13"/>
  <c r="Q263" i="13"/>
  <c r="P262" i="13"/>
  <c r="Q259" i="13"/>
  <c r="P258" i="13"/>
  <c r="Q255" i="13"/>
  <c r="P254" i="13"/>
  <c r="Q251" i="13"/>
  <c r="P250" i="13"/>
  <c r="Q247" i="13"/>
  <c r="P246" i="13"/>
  <c r="Q243" i="13"/>
  <c r="P242" i="13"/>
  <c r="Q239" i="13"/>
  <c r="P238" i="13"/>
  <c r="Q235" i="13"/>
  <c r="P234" i="13"/>
  <c r="Q231" i="13"/>
  <c r="P230" i="13"/>
  <c r="Q227" i="13"/>
  <c r="P226" i="13"/>
  <c r="Q223" i="13"/>
  <c r="P222" i="13"/>
  <c r="Q219" i="13"/>
  <c r="P218" i="13"/>
  <c r="Q215" i="13"/>
  <c r="P214" i="13"/>
  <c r="Q211" i="13"/>
  <c r="P210" i="13"/>
  <c r="Q207" i="13"/>
  <c r="P206" i="13"/>
  <c r="Q203" i="13"/>
  <c r="P202" i="13"/>
  <c r="Q199" i="13"/>
  <c r="P198" i="13"/>
  <c r="Q195" i="13"/>
  <c r="P194" i="13"/>
  <c r="Q191" i="13"/>
  <c r="P190" i="13"/>
  <c r="Q187" i="13"/>
  <c r="P186" i="13"/>
  <c r="Q183" i="13"/>
  <c r="P182" i="13"/>
  <c r="Q179" i="13"/>
  <c r="P178" i="13"/>
  <c r="Q175" i="13"/>
  <c r="P174" i="13"/>
  <c r="Q171" i="13"/>
  <c r="P170" i="13"/>
  <c r="Q167" i="13"/>
  <c r="P166" i="13"/>
  <c r="Q163" i="13"/>
  <c r="P162" i="13"/>
  <c r="Q159" i="13"/>
  <c r="P158" i="13"/>
  <c r="Q155" i="13"/>
  <c r="P154" i="13"/>
  <c r="Q151" i="13"/>
  <c r="P150" i="13"/>
  <c r="Q147" i="13"/>
  <c r="P146" i="13"/>
  <c r="Q143" i="13"/>
  <c r="P142" i="13"/>
  <c r="Q139" i="13"/>
  <c r="P138" i="13"/>
  <c r="Q135" i="13"/>
  <c r="P134" i="13"/>
  <c r="Q131" i="13"/>
  <c r="P130" i="13"/>
  <c r="Q127" i="13"/>
  <c r="P126" i="13"/>
  <c r="Q123" i="13"/>
  <c r="P122" i="13"/>
  <c r="Q119" i="13"/>
  <c r="P118" i="13"/>
  <c r="Q115" i="13"/>
  <c r="P114" i="13"/>
  <c r="Q111" i="13"/>
  <c r="P110" i="13"/>
  <c r="Q107" i="13"/>
  <c r="P106" i="13"/>
  <c r="Q103" i="13"/>
  <c r="P102" i="13"/>
  <c r="Q99" i="13"/>
  <c r="P98" i="13"/>
  <c r="Q95" i="13"/>
  <c r="P94" i="13"/>
  <c r="Q91" i="13"/>
  <c r="P90" i="13"/>
  <c r="Q87" i="13"/>
  <c r="P86" i="13"/>
  <c r="Q83" i="13"/>
  <c r="P82" i="13"/>
  <c r="Q79" i="13"/>
  <c r="P78" i="13"/>
  <c r="Q75" i="13"/>
  <c r="P74" i="13"/>
  <c r="Q71" i="13"/>
  <c r="P70" i="13"/>
  <c r="Q67" i="13"/>
  <c r="P66" i="13"/>
  <c r="Q63" i="13"/>
  <c r="P62" i="13"/>
  <c r="Q59" i="13"/>
  <c r="Q6" i="13"/>
  <c r="Q5" i="13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P320" i="13"/>
  <c r="P316" i="13"/>
  <c r="P312" i="13"/>
  <c r="P308" i="13"/>
  <c r="P304" i="13"/>
  <c r="P300" i="13"/>
  <c r="P296" i="13"/>
  <c r="P292" i="13"/>
  <c r="P288" i="13"/>
  <c r="P284" i="13"/>
  <c r="P280" i="13"/>
  <c r="P276" i="13"/>
  <c r="P272" i="13"/>
  <c r="P268" i="13"/>
  <c r="P264" i="13"/>
  <c r="P260" i="13"/>
  <c r="P256" i="13"/>
  <c r="P252" i="13"/>
  <c r="P248" i="13"/>
  <c r="P244" i="13"/>
  <c r="P240" i="13"/>
  <c r="P236" i="13"/>
  <c r="P232" i="13"/>
  <c r="P228" i="13"/>
  <c r="P224" i="13"/>
  <c r="P220" i="13"/>
  <c r="P216" i="13"/>
  <c r="P212" i="13"/>
  <c r="P208" i="13"/>
  <c r="P204" i="13"/>
  <c r="P200" i="13"/>
  <c r="P196" i="13"/>
  <c r="P192" i="13"/>
  <c r="P188" i="13"/>
  <c r="P184" i="13"/>
  <c r="P180" i="13"/>
  <c r="P176" i="13"/>
  <c r="P172" i="13"/>
  <c r="P168" i="13"/>
  <c r="P164" i="13"/>
  <c r="P160" i="13"/>
  <c r="P156" i="13"/>
  <c r="P152" i="13"/>
  <c r="P148" i="13"/>
  <c r="P144" i="13"/>
  <c r="P140" i="13"/>
  <c r="P136" i="13"/>
  <c r="P132" i="13"/>
  <c r="P128" i="13"/>
  <c r="P124" i="13"/>
  <c r="P120" i="13"/>
  <c r="P116" i="13"/>
  <c r="P112" i="13"/>
  <c r="P108" i="13"/>
  <c r="P104" i="13"/>
  <c r="P100" i="13"/>
  <c r="P96" i="13"/>
  <c r="P92" i="13"/>
  <c r="P88" i="13"/>
  <c r="P84" i="13"/>
  <c r="P80" i="13"/>
  <c r="P76" i="13"/>
  <c r="P72" i="13"/>
  <c r="P68" i="13"/>
  <c r="P64" i="13"/>
  <c r="P60" i="13"/>
  <c r="E275" i="12"/>
  <c r="E273" i="12"/>
  <c r="E271" i="12"/>
  <c r="E269" i="12"/>
  <c r="E267" i="12"/>
  <c r="E265" i="12"/>
  <c r="E263" i="12"/>
  <c r="E261" i="12"/>
  <c r="E259" i="12"/>
  <c r="E257" i="12"/>
  <c r="E255" i="12"/>
  <c r="E253" i="12"/>
  <c r="E251" i="12"/>
  <c r="E249" i="12"/>
  <c r="E247" i="12"/>
  <c r="E245" i="12"/>
  <c r="E243" i="12"/>
  <c r="E241" i="12"/>
  <c r="E239" i="12"/>
  <c r="E237" i="12"/>
  <c r="E235" i="12"/>
  <c r="E233" i="12"/>
  <c r="E231" i="12"/>
  <c r="E229" i="12"/>
  <c r="E227" i="12"/>
  <c r="E225" i="12"/>
  <c r="E223" i="12"/>
  <c r="E221" i="12"/>
  <c r="E219" i="12"/>
  <c r="E217" i="12"/>
  <c r="E215" i="12"/>
  <c r="E213" i="12"/>
  <c r="E211" i="12"/>
  <c r="E209" i="12"/>
  <c r="E207" i="12"/>
  <c r="E205" i="12"/>
  <c r="E203" i="12"/>
  <c r="E201" i="12"/>
  <c r="E199" i="12"/>
  <c r="E197" i="12"/>
  <c r="E195" i="12"/>
  <c r="E193" i="12"/>
  <c r="E191" i="12"/>
  <c r="G191" i="12" s="1"/>
  <c r="E189" i="12"/>
  <c r="E187" i="12"/>
  <c r="E185" i="12"/>
  <c r="E183" i="12"/>
  <c r="E181" i="12"/>
  <c r="E179" i="12"/>
  <c r="E177" i="12"/>
  <c r="E175" i="12"/>
  <c r="E173" i="12"/>
  <c r="E171" i="12"/>
  <c r="E169" i="12"/>
  <c r="E167" i="12"/>
  <c r="E165" i="12"/>
  <c r="E163" i="12"/>
  <c r="E161" i="12"/>
  <c r="E159" i="12"/>
  <c r="E157" i="12"/>
  <c r="E155" i="12"/>
  <c r="E153" i="12"/>
  <c r="E151" i="12"/>
  <c r="E149" i="12"/>
  <c r="E147" i="12"/>
  <c r="E145" i="12"/>
  <c r="E143" i="12"/>
  <c r="E141" i="12"/>
  <c r="E139" i="12"/>
  <c r="E137" i="12"/>
  <c r="E135" i="12"/>
  <c r="E133" i="12"/>
  <c r="E131" i="12"/>
  <c r="E129" i="12"/>
  <c r="E127" i="12"/>
  <c r="E125" i="12"/>
  <c r="E123" i="12"/>
  <c r="E121" i="12"/>
  <c r="E119" i="12"/>
  <c r="E117" i="12"/>
  <c r="E115" i="12"/>
  <c r="E113" i="12"/>
  <c r="E111" i="12"/>
  <c r="E109" i="12"/>
  <c r="E107" i="12"/>
  <c r="E105" i="12"/>
  <c r="E103" i="12"/>
  <c r="E101" i="12"/>
  <c r="E99" i="12"/>
  <c r="E97" i="12"/>
  <c r="E95" i="12"/>
  <c r="E93" i="12"/>
  <c r="E91" i="12"/>
  <c r="E89" i="12"/>
  <c r="E87" i="12"/>
  <c r="E85" i="12"/>
  <c r="E83" i="12"/>
  <c r="E81" i="12"/>
  <c r="E79" i="12"/>
  <c r="E77" i="12"/>
  <c r="E75" i="12"/>
  <c r="E73" i="12"/>
  <c r="E71" i="12"/>
  <c r="E69" i="12"/>
  <c r="E67" i="12"/>
  <c r="E65" i="12"/>
  <c r="E63" i="12"/>
  <c r="E61" i="12"/>
  <c r="E59" i="12"/>
  <c r="E57" i="12"/>
  <c r="E55" i="12"/>
  <c r="E53" i="12"/>
  <c r="E51" i="12"/>
  <c r="E49" i="12"/>
  <c r="E47" i="12"/>
  <c r="E45" i="12"/>
  <c r="E43" i="12"/>
  <c r="E41" i="12"/>
  <c r="E39" i="12"/>
  <c r="E37" i="12"/>
  <c r="E35" i="12"/>
  <c r="E33" i="12"/>
  <c r="E31" i="12"/>
  <c r="E29" i="12"/>
  <c r="E27" i="12"/>
  <c r="E25" i="12"/>
  <c r="E23" i="12"/>
  <c r="E21" i="12"/>
  <c r="E19" i="12"/>
  <c r="E17" i="12"/>
  <c r="E15" i="12"/>
  <c r="E13" i="12"/>
  <c r="E11" i="12"/>
  <c r="E9" i="12"/>
  <c r="E7" i="12"/>
  <c r="E5" i="12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E276" i="12"/>
  <c r="E274" i="12"/>
  <c r="E272" i="12"/>
  <c r="E270" i="12"/>
  <c r="E268" i="12"/>
  <c r="E266" i="12"/>
  <c r="E264" i="12"/>
  <c r="E262" i="12"/>
  <c r="E260" i="12"/>
  <c r="E258" i="12"/>
  <c r="E256" i="12"/>
  <c r="E254" i="12"/>
  <c r="E252" i="12"/>
  <c r="E250" i="12"/>
  <c r="E248" i="12"/>
  <c r="E246" i="12"/>
  <c r="E244" i="12"/>
  <c r="E242" i="12"/>
  <c r="E240" i="12"/>
  <c r="E238" i="12"/>
  <c r="E236" i="12"/>
  <c r="E234" i="12"/>
  <c r="E232" i="12"/>
  <c r="E230" i="12"/>
  <c r="E228" i="12"/>
  <c r="E226" i="12"/>
  <c r="E224" i="12"/>
  <c r="E222" i="12"/>
  <c r="E220" i="12"/>
  <c r="E218" i="12"/>
  <c r="E216" i="12"/>
  <c r="E214" i="12"/>
  <c r="E212" i="12"/>
  <c r="E210" i="12"/>
  <c r="E208" i="12"/>
  <c r="E206" i="12"/>
  <c r="E204" i="12"/>
  <c r="E202" i="12"/>
  <c r="E200" i="12"/>
  <c r="E198" i="12"/>
  <c r="E196" i="12"/>
  <c r="E194" i="12"/>
  <c r="E192" i="12"/>
  <c r="E190" i="12"/>
  <c r="E188" i="12"/>
  <c r="E186" i="12"/>
  <c r="E184" i="12"/>
  <c r="E182" i="12"/>
  <c r="E180" i="12"/>
  <c r="E178" i="12"/>
  <c r="E176" i="12"/>
  <c r="E174" i="12"/>
  <c r="E172" i="12"/>
  <c r="E170" i="12"/>
  <c r="E168" i="12"/>
  <c r="E166" i="12"/>
  <c r="E164" i="12"/>
  <c r="E162" i="12"/>
  <c r="E160" i="12"/>
  <c r="E158" i="12"/>
  <c r="E156" i="12"/>
  <c r="E154" i="12"/>
  <c r="E152" i="12"/>
  <c r="E150" i="12"/>
  <c r="E148" i="12"/>
  <c r="E146" i="12"/>
  <c r="E144" i="12"/>
  <c r="E142" i="12"/>
  <c r="E140" i="12"/>
  <c r="E138" i="12"/>
  <c r="E136" i="12"/>
  <c r="E134" i="12"/>
  <c r="E132" i="12"/>
  <c r="E130" i="12"/>
  <c r="E128" i="12"/>
  <c r="E126" i="12"/>
  <c r="E124" i="12"/>
  <c r="E122" i="12"/>
  <c r="E120" i="12"/>
  <c r="E118" i="12"/>
  <c r="E116" i="12"/>
  <c r="E114" i="12"/>
  <c r="E112" i="12"/>
  <c r="E110" i="12"/>
  <c r="E108" i="12"/>
  <c r="E106" i="12"/>
  <c r="E104" i="12"/>
  <c r="E102" i="12"/>
  <c r="E100" i="12"/>
  <c r="E98" i="12"/>
  <c r="E96" i="12"/>
  <c r="E94" i="12"/>
  <c r="E92" i="12"/>
  <c r="E90" i="12"/>
  <c r="E88" i="12"/>
  <c r="E86" i="12"/>
  <c r="E84" i="12"/>
  <c r="E82" i="12"/>
  <c r="E80" i="12"/>
  <c r="E78" i="12"/>
  <c r="E76" i="12"/>
  <c r="E74" i="12"/>
  <c r="E72" i="12"/>
  <c r="E70" i="12"/>
  <c r="E68" i="12"/>
  <c r="E66" i="12"/>
  <c r="E64" i="12"/>
  <c r="E62" i="12"/>
  <c r="E60" i="12"/>
  <c r="E58" i="12"/>
  <c r="E56" i="12"/>
  <c r="E54" i="12"/>
  <c r="E52" i="12"/>
  <c r="E50" i="12"/>
  <c r="E48" i="12"/>
  <c r="E46" i="12"/>
  <c r="E44" i="12"/>
  <c r="E42" i="12"/>
  <c r="E40" i="12"/>
  <c r="E38" i="12"/>
  <c r="E36" i="12"/>
  <c r="E34" i="12"/>
  <c r="E32" i="12"/>
  <c r="E30" i="12"/>
  <c r="E28" i="12"/>
  <c r="E26" i="12"/>
  <c r="E24" i="12"/>
  <c r="E22" i="12"/>
  <c r="E20" i="12"/>
  <c r="E18" i="12"/>
  <c r="E16" i="12"/>
  <c r="E14" i="12"/>
  <c r="E12" i="12"/>
  <c r="E10" i="12"/>
  <c r="E8" i="12"/>
  <c r="E6" i="12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R512" i="9"/>
  <c r="E512" i="9"/>
  <c r="R511" i="9"/>
  <c r="E511" i="9"/>
  <c r="R510" i="9"/>
  <c r="E510" i="9"/>
  <c r="R509" i="9"/>
  <c r="E509" i="9"/>
  <c r="R508" i="9"/>
  <c r="E508" i="9"/>
  <c r="R507" i="9"/>
  <c r="E507" i="9"/>
  <c r="R506" i="9"/>
  <c r="E506" i="9"/>
  <c r="R505" i="9"/>
  <c r="E505" i="9"/>
  <c r="R504" i="9"/>
  <c r="E504" i="9"/>
  <c r="R503" i="9"/>
  <c r="E503" i="9"/>
  <c r="R502" i="9"/>
  <c r="E502" i="9"/>
  <c r="R501" i="9"/>
  <c r="E501" i="9"/>
  <c r="R500" i="9"/>
  <c r="E500" i="9"/>
  <c r="R499" i="9"/>
  <c r="E499" i="9"/>
  <c r="R498" i="9"/>
  <c r="E498" i="9"/>
  <c r="R497" i="9"/>
  <c r="E497" i="9"/>
  <c r="R496" i="9"/>
  <c r="E496" i="9"/>
  <c r="R495" i="9"/>
  <c r="E495" i="9"/>
  <c r="R494" i="9"/>
  <c r="E494" i="9"/>
  <c r="R493" i="9"/>
  <c r="E493" i="9"/>
  <c r="R492" i="9"/>
  <c r="E492" i="9"/>
  <c r="R491" i="9"/>
  <c r="E491" i="9"/>
  <c r="R490" i="9"/>
  <c r="E490" i="9"/>
  <c r="R489" i="9"/>
  <c r="E489" i="9"/>
  <c r="R488" i="9"/>
  <c r="E488" i="9"/>
  <c r="R487" i="9"/>
  <c r="E487" i="9"/>
  <c r="R486" i="9"/>
  <c r="E486" i="9"/>
  <c r="R485" i="9"/>
  <c r="E485" i="9"/>
  <c r="R484" i="9"/>
  <c r="E484" i="9"/>
  <c r="R483" i="9"/>
  <c r="E483" i="9"/>
  <c r="R482" i="9"/>
  <c r="E482" i="9"/>
  <c r="R481" i="9"/>
  <c r="E481" i="9"/>
  <c r="AD480" i="9"/>
  <c r="AB480" i="9"/>
  <c r="Z480" i="9"/>
  <c r="X480" i="9"/>
  <c r="V480" i="9"/>
  <c r="T480" i="9"/>
  <c r="R480" i="9"/>
  <c r="P480" i="9"/>
  <c r="N480" i="9"/>
  <c r="L480" i="9"/>
  <c r="J480" i="9"/>
  <c r="E480" i="9"/>
  <c r="AD479" i="9"/>
  <c r="AB479" i="9"/>
  <c r="Z479" i="9"/>
  <c r="X479" i="9"/>
  <c r="V479" i="9"/>
  <c r="T479" i="9"/>
  <c r="R479" i="9"/>
  <c r="P479" i="9"/>
  <c r="N479" i="9"/>
  <c r="L479" i="9"/>
  <c r="J479" i="9"/>
  <c r="E479" i="9"/>
  <c r="AD478" i="9"/>
  <c r="AB478" i="9"/>
  <c r="Z478" i="9"/>
  <c r="X478" i="9"/>
  <c r="V478" i="9"/>
  <c r="T478" i="9"/>
  <c r="R478" i="9"/>
  <c r="P478" i="9"/>
  <c r="N478" i="9"/>
  <c r="L478" i="9"/>
  <c r="J478" i="9"/>
  <c r="E478" i="9"/>
  <c r="AD477" i="9"/>
  <c r="AB477" i="9"/>
  <c r="Z477" i="9"/>
  <c r="X477" i="9"/>
  <c r="V477" i="9"/>
  <c r="T477" i="9"/>
  <c r="R477" i="9"/>
  <c r="P477" i="9"/>
  <c r="N477" i="9"/>
  <c r="L477" i="9"/>
  <c r="J477" i="9"/>
  <c r="E477" i="9"/>
  <c r="AD476" i="9"/>
  <c r="AB476" i="9"/>
  <c r="Z476" i="9"/>
  <c r="X476" i="9"/>
  <c r="V476" i="9"/>
  <c r="T476" i="9"/>
  <c r="R476" i="9"/>
  <c r="P476" i="9"/>
  <c r="N476" i="9"/>
  <c r="L476" i="9"/>
  <c r="J476" i="9"/>
  <c r="E476" i="9"/>
  <c r="AD475" i="9"/>
  <c r="AB475" i="9"/>
  <c r="Z475" i="9"/>
  <c r="X475" i="9"/>
  <c r="V475" i="9"/>
  <c r="T475" i="9"/>
  <c r="R475" i="9"/>
  <c r="P475" i="9"/>
  <c r="N475" i="9"/>
  <c r="L475" i="9"/>
  <c r="J475" i="9"/>
  <c r="E475" i="9"/>
  <c r="AD474" i="9"/>
  <c r="AB474" i="9"/>
  <c r="Z474" i="9"/>
  <c r="X474" i="9"/>
  <c r="V474" i="9"/>
  <c r="T474" i="9"/>
  <c r="R474" i="9"/>
  <c r="P474" i="9"/>
  <c r="N474" i="9"/>
  <c r="L474" i="9"/>
  <c r="J474" i="9"/>
  <c r="E474" i="9"/>
  <c r="AD473" i="9"/>
  <c r="AB473" i="9"/>
  <c r="Z473" i="9"/>
  <c r="X473" i="9"/>
  <c r="V473" i="9"/>
  <c r="T473" i="9"/>
  <c r="R473" i="9"/>
  <c r="P473" i="9"/>
  <c r="N473" i="9"/>
  <c r="L473" i="9"/>
  <c r="J473" i="9"/>
  <c r="E473" i="9"/>
  <c r="AD472" i="9"/>
  <c r="AB472" i="9"/>
  <c r="Z472" i="9"/>
  <c r="X472" i="9"/>
  <c r="V472" i="9"/>
  <c r="T472" i="9"/>
  <c r="R472" i="9"/>
  <c r="P472" i="9"/>
  <c r="N472" i="9"/>
  <c r="L472" i="9"/>
  <c r="J472" i="9"/>
  <c r="E472" i="9"/>
  <c r="AD471" i="9"/>
  <c r="AB471" i="9"/>
  <c r="Z471" i="9"/>
  <c r="X471" i="9"/>
  <c r="V471" i="9"/>
  <c r="T471" i="9"/>
  <c r="R471" i="9"/>
  <c r="P471" i="9"/>
  <c r="N471" i="9"/>
  <c r="L471" i="9"/>
  <c r="J471" i="9"/>
  <c r="E471" i="9"/>
  <c r="AD470" i="9"/>
  <c r="AB470" i="9"/>
  <c r="Z470" i="9"/>
  <c r="X470" i="9"/>
  <c r="V470" i="9"/>
  <c r="T470" i="9"/>
  <c r="R470" i="9"/>
  <c r="P470" i="9"/>
  <c r="N470" i="9"/>
  <c r="L470" i="9"/>
  <c r="J470" i="9"/>
  <c r="E470" i="9"/>
  <c r="AD469" i="9"/>
  <c r="AB469" i="9"/>
  <c r="Z469" i="9"/>
  <c r="X469" i="9"/>
  <c r="V469" i="9"/>
  <c r="T469" i="9"/>
  <c r="R469" i="9"/>
  <c r="P469" i="9"/>
  <c r="N469" i="9"/>
  <c r="L469" i="9"/>
  <c r="J469" i="9"/>
  <c r="E469" i="9"/>
  <c r="AD468" i="9"/>
  <c r="AB468" i="9"/>
  <c r="Z468" i="9"/>
  <c r="X468" i="9"/>
  <c r="V468" i="9"/>
  <c r="T468" i="9"/>
  <c r="R468" i="9"/>
  <c r="P468" i="9"/>
  <c r="N468" i="9"/>
  <c r="L468" i="9"/>
  <c r="J468" i="9"/>
  <c r="E468" i="9"/>
  <c r="AD467" i="9"/>
  <c r="AB467" i="9"/>
  <c r="Z467" i="9"/>
  <c r="X467" i="9"/>
  <c r="V467" i="9"/>
  <c r="T467" i="9"/>
  <c r="R467" i="9"/>
  <c r="P467" i="9"/>
  <c r="N467" i="9"/>
  <c r="L467" i="9"/>
  <c r="J467" i="9"/>
  <c r="E467" i="9"/>
  <c r="AD466" i="9"/>
  <c r="AB466" i="9"/>
  <c r="Z466" i="9"/>
  <c r="X466" i="9"/>
  <c r="V466" i="9"/>
  <c r="T466" i="9"/>
  <c r="R466" i="9"/>
  <c r="P466" i="9"/>
  <c r="N466" i="9"/>
  <c r="L466" i="9"/>
  <c r="J466" i="9"/>
  <c r="E466" i="9"/>
  <c r="AD465" i="9"/>
  <c r="AB465" i="9"/>
  <c r="Z465" i="9"/>
  <c r="X465" i="9"/>
  <c r="V465" i="9"/>
  <c r="T465" i="9"/>
  <c r="R465" i="9"/>
  <c r="P465" i="9"/>
  <c r="N465" i="9"/>
  <c r="L465" i="9"/>
  <c r="J465" i="9"/>
  <c r="E465" i="9"/>
  <c r="AD464" i="9"/>
  <c r="AB464" i="9"/>
  <c r="Z464" i="9"/>
  <c r="X464" i="9"/>
  <c r="V464" i="9"/>
  <c r="T464" i="9"/>
  <c r="R464" i="9"/>
  <c r="P464" i="9"/>
  <c r="N464" i="9"/>
  <c r="L464" i="9"/>
  <c r="J464" i="9"/>
  <c r="E464" i="9"/>
  <c r="AD463" i="9"/>
  <c r="AB463" i="9"/>
  <c r="Z463" i="9"/>
  <c r="X463" i="9"/>
  <c r="V463" i="9"/>
  <c r="T463" i="9"/>
  <c r="R463" i="9"/>
  <c r="P463" i="9"/>
  <c r="N463" i="9"/>
  <c r="L463" i="9"/>
  <c r="J463" i="9"/>
  <c r="E463" i="9"/>
  <c r="AD462" i="9"/>
  <c r="AB462" i="9"/>
  <c r="Z462" i="9"/>
  <c r="X462" i="9"/>
  <c r="V462" i="9"/>
  <c r="T462" i="9"/>
  <c r="R462" i="9"/>
  <c r="P462" i="9"/>
  <c r="N462" i="9"/>
  <c r="L462" i="9"/>
  <c r="J462" i="9"/>
  <c r="E462" i="9"/>
  <c r="AD461" i="9"/>
  <c r="AB461" i="9"/>
  <c r="Z461" i="9"/>
  <c r="X461" i="9"/>
  <c r="V461" i="9"/>
  <c r="T461" i="9"/>
  <c r="R461" i="9"/>
  <c r="P461" i="9"/>
  <c r="N461" i="9"/>
  <c r="L461" i="9"/>
  <c r="J461" i="9"/>
  <c r="E461" i="9"/>
  <c r="AD460" i="9"/>
  <c r="AB460" i="9"/>
  <c r="Z460" i="9"/>
  <c r="X460" i="9"/>
  <c r="V460" i="9"/>
  <c r="T460" i="9"/>
  <c r="R460" i="9"/>
  <c r="P460" i="9"/>
  <c r="N460" i="9"/>
  <c r="L460" i="9"/>
  <c r="J460" i="9"/>
  <c r="E460" i="9"/>
  <c r="AD459" i="9"/>
  <c r="AB459" i="9"/>
  <c r="Z459" i="9"/>
  <c r="X459" i="9"/>
  <c r="V459" i="9"/>
  <c r="T459" i="9"/>
  <c r="R459" i="9"/>
  <c r="P459" i="9"/>
  <c r="N459" i="9"/>
  <c r="L459" i="9"/>
  <c r="J459" i="9"/>
  <c r="E459" i="9"/>
  <c r="AD458" i="9"/>
  <c r="AB458" i="9"/>
  <c r="Z458" i="9"/>
  <c r="X458" i="9"/>
  <c r="V458" i="9"/>
  <c r="T458" i="9"/>
  <c r="R458" i="9"/>
  <c r="P458" i="9"/>
  <c r="N458" i="9"/>
  <c r="L458" i="9"/>
  <c r="J458" i="9"/>
  <c r="E458" i="9"/>
  <c r="AD457" i="9"/>
  <c r="AB457" i="9"/>
  <c r="Z457" i="9"/>
  <c r="X457" i="9"/>
  <c r="V457" i="9"/>
  <c r="T457" i="9"/>
  <c r="R457" i="9"/>
  <c r="P457" i="9"/>
  <c r="N457" i="9"/>
  <c r="L457" i="9"/>
  <c r="J457" i="9"/>
  <c r="E457" i="9"/>
  <c r="AD456" i="9"/>
  <c r="AB456" i="9"/>
  <c r="Z456" i="9"/>
  <c r="X456" i="9"/>
  <c r="V456" i="9"/>
  <c r="T456" i="9"/>
  <c r="R456" i="9"/>
  <c r="P456" i="9"/>
  <c r="N456" i="9"/>
  <c r="L456" i="9"/>
  <c r="J456" i="9"/>
  <c r="E456" i="9"/>
  <c r="AD455" i="9"/>
  <c r="AB455" i="9"/>
  <c r="Z455" i="9"/>
  <c r="X455" i="9"/>
  <c r="V455" i="9"/>
  <c r="T455" i="9"/>
  <c r="R455" i="9"/>
  <c r="P455" i="9"/>
  <c r="N455" i="9"/>
  <c r="L455" i="9"/>
  <c r="J455" i="9"/>
  <c r="E455" i="9"/>
  <c r="AD454" i="9"/>
  <c r="AB454" i="9"/>
  <c r="Z454" i="9"/>
  <c r="X454" i="9"/>
  <c r="V454" i="9"/>
  <c r="T454" i="9"/>
  <c r="R454" i="9"/>
  <c r="P454" i="9"/>
  <c r="N454" i="9"/>
  <c r="L454" i="9"/>
  <c r="J454" i="9"/>
  <c r="E454" i="9"/>
  <c r="AD453" i="9"/>
  <c r="AB453" i="9"/>
  <c r="Z453" i="9"/>
  <c r="X453" i="9"/>
  <c r="V453" i="9"/>
  <c r="T453" i="9"/>
  <c r="R453" i="9"/>
  <c r="P453" i="9"/>
  <c r="N453" i="9"/>
  <c r="L453" i="9"/>
  <c r="J453" i="9"/>
  <c r="E453" i="9"/>
  <c r="AD452" i="9"/>
  <c r="AB452" i="9"/>
  <c r="Z452" i="9"/>
  <c r="X452" i="9"/>
  <c r="V452" i="9"/>
  <c r="T452" i="9"/>
  <c r="R452" i="9"/>
  <c r="P452" i="9"/>
  <c r="N452" i="9"/>
  <c r="L452" i="9"/>
  <c r="J452" i="9"/>
  <c r="E452" i="9"/>
  <c r="AD451" i="9"/>
  <c r="AB451" i="9"/>
  <c r="Z451" i="9"/>
  <c r="X451" i="9"/>
  <c r="V451" i="9"/>
  <c r="T451" i="9"/>
  <c r="R451" i="9"/>
  <c r="P451" i="9"/>
  <c r="N451" i="9"/>
  <c r="L451" i="9"/>
  <c r="J451" i="9"/>
  <c r="E451" i="9"/>
  <c r="AD450" i="9"/>
  <c r="AB450" i="9"/>
  <c r="Z450" i="9"/>
  <c r="X450" i="9"/>
  <c r="V450" i="9"/>
  <c r="T450" i="9"/>
  <c r="R450" i="9"/>
  <c r="P450" i="9"/>
  <c r="N450" i="9"/>
  <c r="L450" i="9"/>
  <c r="J450" i="9"/>
  <c r="E450" i="9"/>
  <c r="AD449" i="9"/>
  <c r="AB449" i="9"/>
  <c r="Z449" i="9"/>
  <c r="X449" i="9"/>
  <c r="V449" i="9"/>
  <c r="T449" i="9"/>
  <c r="R449" i="9"/>
  <c r="P449" i="9"/>
  <c r="N449" i="9"/>
  <c r="L449" i="9"/>
  <c r="J449" i="9"/>
  <c r="E449" i="9"/>
  <c r="AD448" i="9"/>
  <c r="AB448" i="9"/>
  <c r="Z448" i="9"/>
  <c r="X448" i="9"/>
  <c r="V448" i="9"/>
  <c r="T448" i="9"/>
  <c r="R448" i="9"/>
  <c r="P448" i="9"/>
  <c r="N448" i="9"/>
  <c r="L448" i="9"/>
  <c r="J448" i="9"/>
  <c r="E448" i="9"/>
  <c r="AD447" i="9"/>
  <c r="AB447" i="9"/>
  <c r="Z447" i="9"/>
  <c r="X447" i="9"/>
  <c r="V447" i="9"/>
  <c r="T447" i="9"/>
  <c r="R447" i="9"/>
  <c r="P447" i="9"/>
  <c r="N447" i="9"/>
  <c r="L447" i="9"/>
  <c r="J447" i="9"/>
  <c r="E447" i="9"/>
  <c r="AD446" i="9"/>
  <c r="AB446" i="9"/>
  <c r="Z446" i="9"/>
  <c r="X446" i="9"/>
  <c r="V446" i="9"/>
  <c r="T446" i="9"/>
  <c r="R446" i="9"/>
  <c r="P446" i="9"/>
  <c r="N446" i="9"/>
  <c r="L446" i="9"/>
  <c r="J446" i="9"/>
  <c r="E446" i="9"/>
  <c r="AD445" i="9"/>
  <c r="AB445" i="9"/>
  <c r="Z445" i="9"/>
  <c r="X445" i="9"/>
  <c r="V445" i="9"/>
  <c r="T445" i="9"/>
  <c r="R445" i="9"/>
  <c r="P445" i="9"/>
  <c r="N445" i="9"/>
  <c r="L445" i="9"/>
  <c r="J445" i="9"/>
  <c r="E445" i="9"/>
  <c r="AD444" i="9"/>
  <c r="AB444" i="9"/>
  <c r="X444" i="9"/>
  <c r="T444" i="9"/>
  <c r="P444" i="9"/>
  <c r="L444" i="9"/>
  <c r="AD443" i="9"/>
  <c r="Z443" i="9"/>
  <c r="V443" i="9"/>
  <c r="R443" i="9"/>
  <c r="N443" i="9"/>
  <c r="J443" i="9"/>
  <c r="E443" i="9"/>
  <c r="AB442" i="9"/>
  <c r="X442" i="9"/>
  <c r="T442" i="9"/>
  <c r="P442" i="9"/>
  <c r="L442" i="9"/>
  <c r="AD441" i="9"/>
  <c r="Z441" i="9"/>
  <c r="V441" i="9"/>
  <c r="R441" i="9"/>
  <c r="N441" i="9"/>
  <c r="J441" i="9"/>
  <c r="E441" i="9"/>
  <c r="AB440" i="9"/>
  <c r="X440" i="9"/>
  <c r="T440" i="9"/>
  <c r="P440" i="9"/>
  <c r="L440" i="9"/>
  <c r="AD439" i="9"/>
  <c r="Z439" i="9"/>
  <c r="V439" i="9"/>
  <c r="R439" i="9"/>
  <c r="N439" i="9"/>
  <c r="J439" i="9"/>
  <c r="E439" i="9"/>
  <c r="AB438" i="9"/>
  <c r="X438" i="9"/>
  <c r="T438" i="9"/>
  <c r="P438" i="9"/>
  <c r="L438" i="9"/>
  <c r="AD437" i="9"/>
  <c r="Z437" i="9"/>
  <c r="V437" i="9"/>
  <c r="R437" i="9"/>
  <c r="N437" i="9"/>
  <c r="J437" i="9"/>
  <c r="E437" i="9"/>
  <c r="AB436" i="9"/>
  <c r="X436" i="9"/>
  <c r="T436" i="9"/>
  <c r="P436" i="9"/>
  <c r="L436" i="9"/>
  <c r="AD435" i="9"/>
  <c r="Z435" i="9"/>
  <c r="V435" i="9"/>
  <c r="R435" i="9"/>
  <c r="N435" i="9"/>
  <c r="J435" i="9"/>
  <c r="E435" i="9"/>
  <c r="AB434" i="9"/>
  <c r="X434" i="9"/>
  <c r="T434" i="9"/>
  <c r="P434" i="9"/>
  <c r="L434" i="9"/>
  <c r="AD433" i="9"/>
  <c r="Z433" i="9"/>
  <c r="V433" i="9"/>
  <c r="R433" i="9"/>
  <c r="N433" i="9"/>
  <c r="J433" i="9"/>
  <c r="E433" i="9"/>
  <c r="AB432" i="9"/>
  <c r="X432" i="9"/>
  <c r="T432" i="9"/>
  <c r="P432" i="9"/>
  <c r="L432" i="9"/>
  <c r="AD431" i="9"/>
  <c r="Z431" i="9"/>
  <c r="V431" i="9"/>
  <c r="R431" i="9"/>
  <c r="N431" i="9"/>
  <c r="J431" i="9"/>
  <c r="E431" i="9"/>
  <c r="AB430" i="9"/>
  <c r="X430" i="9"/>
  <c r="T430" i="9"/>
  <c r="P430" i="9"/>
  <c r="L430" i="9"/>
  <c r="AD429" i="9"/>
  <c r="Z429" i="9"/>
  <c r="V429" i="9"/>
  <c r="R429" i="9"/>
  <c r="N429" i="9"/>
  <c r="J429" i="9"/>
  <c r="E429" i="9"/>
  <c r="AB428" i="9"/>
  <c r="X428" i="9"/>
  <c r="T428" i="9"/>
  <c r="P428" i="9"/>
  <c r="L428" i="9"/>
  <c r="AD427" i="9"/>
  <c r="Z427" i="9"/>
  <c r="V427" i="9"/>
  <c r="R427" i="9"/>
  <c r="N427" i="9"/>
  <c r="J427" i="9"/>
  <c r="E427" i="9"/>
  <c r="AB426" i="9"/>
  <c r="X426" i="9"/>
  <c r="T426" i="9"/>
  <c r="P426" i="9"/>
  <c r="L426" i="9"/>
  <c r="AD425" i="9"/>
  <c r="Z425" i="9"/>
  <c r="V425" i="9"/>
  <c r="R425" i="9"/>
  <c r="N425" i="9"/>
  <c r="J425" i="9"/>
  <c r="E425" i="9"/>
  <c r="AB424" i="9"/>
  <c r="X424" i="9"/>
  <c r="T424" i="9"/>
  <c r="P424" i="9"/>
  <c r="L424" i="9"/>
  <c r="AD423" i="9"/>
  <c r="Z423" i="9"/>
  <c r="V423" i="9"/>
  <c r="R423" i="9"/>
  <c r="N423" i="9"/>
  <c r="J423" i="9"/>
  <c r="E423" i="9"/>
  <c r="AB422" i="9"/>
  <c r="X422" i="9"/>
  <c r="T422" i="9"/>
  <c r="P422" i="9"/>
  <c r="L422" i="9"/>
  <c r="AD421" i="9"/>
  <c r="Z421" i="9"/>
  <c r="V421" i="9"/>
  <c r="R421" i="9"/>
  <c r="N421" i="9"/>
  <c r="J421" i="9"/>
  <c r="E421" i="9"/>
  <c r="AB420" i="9"/>
  <c r="X420" i="9"/>
  <c r="T420" i="9"/>
  <c r="P420" i="9"/>
  <c r="L420" i="9"/>
  <c r="AD419" i="9"/>
  <c r="Z419" i="9"/>
  <c r="V419" i="9"/>
  <c r="R419" i="9"/>
  <c r="N419" i="9"/>
  <c r="J419" i="9"/>
  <c r="E419" i="9"/>
  <c r="AB418" i="9"/>
  <c r="X418" i="9"/>
  <c r="T418" i="9"/>
  <c r="P418" i="9"/>
  <c r="L418" i="9"/>
  <c r="AD417" i="9"/>
  <c r="Z417" i="9"/>
  <c r="V417" i="9"/>
  <c r="R417" i="9"/>
  <c r="N417" i="9"/>
  <c r="J417" i="9"/>
  <c r="E417" i="9"/>
  <c r="AB416" i="9"/>
  <c r="X416" i="9"/>
  <c r="T416" i="9"/>
  <c r="P416" i="9"/>
  <c r="L416" i="9"/>
  <c r="AD415" i="9"/>
  <c r="Z415" i="9"/>
  <c r="V415" i="9"/>
  <c r="R415" i="9"/>
  <c r="N415" i="9"/>
  <c r="J415" i="9"/>
  <c r="E415" i="9"/>
  <c r="AB414" i="9"/>
  <c r="X414" i="9"/>
  <c r="T414" i="9"/>
  <c r="P414" i="9"/>
  <c r="L414" i="9"/>
  <c r="AD413" i="9"/>
  <c r="Z413" i="9"/>
  <c r="V413" i="9"/>
  <c r="R413" i="9"/>
  <c r="N413" i="9"/>
  <c r="J413" i="9"/>
  <c r="E413" i="9"/>
  <c r="AB412" i="9"/>
  <c r="X412" i="9"/>
  <c r="T412" i="9"/>
  <c r="P412" i="9"/>
  <c r="L412" i="9"/>
  <c r="AD411" i="9"/>
  <c r="Z411" i="9"/>
  <c r="V411" i="9"/>
  <c r="R411" i="9"/>
  <c r="N411" i="9"/>
  <c r="J411" i="9"/>
  <c r="E411" i="9"/>
  <c r="AB410" i="9"/>
  <c r="X410" i="9"/>
  <c r="T410" i="9"/>
  <c r="P410" i="9"/>
  <c r="L410" i="9"/>
  <c r="AD409" i="9"/>
  <c r="Z409" i="9"/>
  <c r="V409" i="9"/>
  <c r="R409" i="9"/>
  <c r="N409" i="9"/>
  <c r="J409" i="9"/>
  <c r="E409" i="9"/>
  <c r="AB408" i="9"/>
  <c r="X408" i="9"/>
  <c r="T408" i="9"/>
  <c r="P408" i="9"/>
  <c r="L408" i="9"/>
  <c r="AD407" i="9"/>
  <c r="Z407" i="9"/>
  <c r="V407" i="9"/>
  <c r="R407" i="9"/>
  <c r="N407" i="9"/>
  <c r="J407" i="9"/>
  <c r="E407" i="9"/>
  <c r="AB406" i="9"/>
  <c r="X406" i="9"/>
  <c r="T406" i="9"/>
  <c r="P406" i="9"/>
  <c r="L406" i="9"/>
  <c r="AD405" i="9"/>
  <c r="Z405" i="9"/>
  <c r="V405" i="9"/>
  <c r="R405" i="9"/>
  <c r="N405" i="9"/>
  <c r="J405" i="9"/>
  <c r="E405" i="9"/>
  <c r="AB404" i="9"/>
  <c r="X404" i="9"/>
  <c r="T404" i="9"/>
  <c r="P404" i="9"/>
  <c r="L404" i="9"/>
  <c r="AD403" i="9"/>
  <c r="Z403" i="9"/>
  <c r="V403" i="9"/>
  <c r="R403" i="9"/>
  <c r="N403" i="9"/>
  <c r="J403" i="9"/>
  <c r="E403" i="9"/>
  <c r="AB402" i="9"/>
  <c r="X402" i="9"/>
  <c r="T402" i="9"/>
  <c r="P402" i="9"/>
  <c r="L402" i="9"/>
  <c r="AD401" i="9"/>
  <c r="Z401" i="9"/>
  <c r="V401" i="9"/>
  <c r="R401" i="9"/>
  <c r="N401" i="9"/>
  <c r="J401" i="9"/>
  <c r="E401" i="9"/>
  <c r="AB400" i="9"/>
  <c r="X400" i="9"/>
  <c r="T400" i="9"/>
  <c r="P400" i="9"/>
  <c r="L400" i="9"/>
  <c r="AD399" i="9"/>
  <c r="Z399" i="9"/>
  <c r="V399" i="9"/>
  <c r="R399" i="9"/>
  <c r="N399" i="9"/>
  <c r="J399" i="9"/>
  <c r="E399" i="9"/>
  <c r="AB398" i="9"/>
  <c r="X398" i="9"/>
  <c r="T398" i="9"/>
  <c r="P398" i="9"/>
  <c r="L398" i="9"/>
  <c r="AD397" i="9"/>
  <c r="Z397" i="9"/>
  <c r="V397" i="9"/>
  <c r="R397" i="9"/>
  <c r="N397" i="9"/>
  <c r="J397" i="9"/>
  <c r="E397" i="9"/>
  <c r="AB396" i="9"/>
  <c r="X396" i="9"/>
  <c r="T396" i="9"/>
  <c r="P396" i="9"/>
  <c r="L396" i="9"/>
  <c r="AD395" i="9"/>
  <c r="Z395" i="9"/>
  <c r="V395" i="9"/>
  <c r="R395" i="9"/>
  <c r="N395" i="9"/>
  <c r="J395" i="9"/>
  <c r="E395" i="9"/>
  <c r="Z444" i="9"/>
  <c r="V444" i="9"/>
  <c r="R444" i="9"/>
  <c r="N444" i="9"/>
  <c r="J444" i="9"/>
  <c r="E444" i="9"/>
  <c r="AB443" i="9"/>
  <c r="X443" i="9"/>
  <c r="T443" i="9"/>
  <c r="P443" i="9"/>
  <c r="L443" i="9"/>
  <c r="AD442" i="9"/>
  <c r="Z442" i="9"/>
  <c r="V442" i="9"/>
  <c r="R442" i="9"/>
  <c r="N442" i="9"/>
  <c r="J442" i="9"/>
  <c r="E442" i="9"/>
  <c r="AB441" i="9"/>
  <c r="X441" i="9"/>
  <c r="T441" i="9"/>
  <c r="P441" i="9"/>
  <c r="L441" i="9"/>
  <c r="AD440" i="9"/>
  <c r="Z440" i="9"/>
  <c r="V440" i="9"/>
  <c r="R440" i="9"/>
  <c r="N440" i="9"/>
  <c r="J440" i="9"/>
  <c r="E440" i="9"/>
  <c r="AB439" i="9"/>
  <c r="X439" i="9"/>
  <c r="T439" i="9"/>
  <c r="P439" i="9"/>
  <c r="L439" i="9"/>
  <c r="AD438" i="9"/>
  <c r="Z438" i="9"/>
  <c r="V438" i="9"/>
  <c r="R438" i="9"/>
  <c r="N438" i="9"/>
  <c r="J438" i="9"/>
  <c r="E438" i="9"/>
  <c r="AB437" i="9"/>
  <c r="X437" i="9"/>
  <c r="T437" i="9"/>
  <c r="P437" i="9"/>
  <c r="L437" i="9"/>
  <c r="AD436" i="9"/>
  <c r="Z436" i="9"/>
  <c r="V436" i="9"/>
  <c r="R436" i="9"/>
  <c r="N436" i="9"/>
  <c r="J436" i="9"/>
  <c r="E436" i="9"/>
  <c r="AB435" i="9"/>
  <c r="X435" i="9"/>
  <c r="T435" i="9"/>
  <c r="P435" i="9"/>
  <c r="L435" i="9"/>
  <c r="AD434" i="9"/>
  <c r="Z434" i="9"/>
  <c r="V434" i="9"/>
  <c r="R434" i="9"/>
  <c r="N434" i="9"/>
  <c r="J434" i="9"/>
  <c r="E434" i="9"/>
  <c r="AB433" i="9"/>
  <c r="X433" i="9"/>
  <c r="T433" i="9"/>
  <c r="P433" i="9"/>
  <c r="L433" i="9"/>
  <c r="AD432" i="9"/>
  <c r="Z432" i="9"/>
  <c r="V432" i="9"/>
  <c r="R432" i="9"/>
  <c r="N432" i="9"/>
  <c r="J432" i="9"/>
  <c r="E432" i="9"/>
  <c r="AB431" i="9"/>
  <c r="X431" i="9"/>
  <c r="T431" i="9"/>
  <c r="P431" i="9"/>
  <c r="L431" i="9"/>
  <c r="AD430" i="9"/>
  <c r="Z430" i="9"/>
  <c r="V430" i="9"/>
  <c r="R430" i="9"/>
  <c r="N430" i="9"/>
  <c r="J430" i="9"/>
  <c r="E430" i="9"/>
  <c r="AB429" i="9"/>
  <c r="X429" i="9"/>
  <c r="T429" i="9"/>
  <c r="P429" i="9"/>
  <c r="L429" i="9"/>
  <c r="AD428" i="9"/>
  <c r="Z428" i="9"/>
  <c r="V428" i="9"/>
  <c r="R428" i="9"/>
  <c r="N428" i="9"/>
  <c r="J428" i="9"/>
  <c r="E428" i="9"/>
  <c r="AB427" i="9"/>
  <c r="X427" i="9"/>
  <c r="T427" i="9"/>
  <c r="P427" i="9"/>
  <c r="L427" i="9"/>
  <c r="AD426" i="9"/>
  <c r="Z426" i="9"/>
  <c r="V426" i="9"/>
  <c r="R426" i="9"/>
  <c r="N426" i="9"/>
  <c r="J426" i="9"/>
  <c r="E426" i="9"/>
  <c r="AB425" i="9"/>
  <c r="X425" i="9"/>
  <c r="T425" i="9"/>
  <c r="P425" i="9"/>
  <c r="L425" i="9"/>
  <c r="AD424" i="9"/>
  <c r="Z424" i="9"/>
  <c r="V424" i="9"/>
  <c r="R424" i="9"/>
  <c r="N424" i="9"/>
  <c r="J424" i="9"/>
  <c r="E424" i="9"/>
  <c r="AB423" i="9"/>
  <c r="X423" i="9"/>
  <c r="T423" i="9"/>
  <c r="P423" i="9"/>
  <c r="L423" i="9"/>
  <c r="AD422" i="9"/>
  <c r="Z422" i="9"/>
  <c r="V422" i="9"/>
  <c r="R422" i="9"/>
  <c r="N422" i="9"/>
  <c r="J422" i="9"/>
  <c r="E422" i="9"/>
  <c r="AB421" i="9"/>
  <c r="X421" i="9"/>
  <c r="T421" i="9"/>
  <c r="P421" i="9"/>
  <c r="L421" i="9"/>
  <c r="AD420" i="9"/>
  <c r="Z420" i="9"/>
  <c r="V420" i="9"/>
  <c r="R420" i="9"/>
  <c r="N420" i="9"/>
  <c r="J420" i="9"/>
  <c r="E420" i="9"/>
  <c r="AB419" i="9"/>
  <c r="X419" i="9"/>
  <c r="T419" i="9"/>
  <c r="P419" i="9"/>
  <c r="L419" i="9"/>
  <c r="AD418" i="9"/>
  <c r="Z418" i="9"/>
  <c r="V418" i="9"/>
  <c r="R418" i="9"/>
  <c r="N418" i="9"/>
  <c r="J418" i="9"/>
  <c r="E418" i="9"/>
  <c r="AB417" i="9"/>
  <c r="X417" i="9"/>
  <c r="T417" i="9"/>
  <c r="P417" i="9"/>
  <c r="L417" i="9"/>
  <c r="AD416" i="9"/>
  <c r="Z416" i="9"/>
  <c r="V416" i="9"/>
  <c r="R416" i="9"/>
  <c r="N416" i="9"/>
  <c r="J416" i="9"/>
  <c r="E416" i="9"/>
  <c r="AB415" i="9"/>
  <c r="X415" i="9"/>
  <c r="T415" i="9"/>
  <c r="P415" i="9"/>
  <c r="L415" i="9"/>
  <c r="AD414" i="9"/>
  <c r="Z414" i="9"/>
  <c r="V414" i="9"/>
  <c r="R414" i="9"/>
  <c r="N414" i="9"/>
  <c r="J414" i="9"/>
  <c r="E414" i="9"/>
  <c r="AB413" i="9"/>
  <c r="X413" i="9"/>
  <c r="T413" i="9"/>
  <c r="P413" i="9"/>
  <c r="L413" i="9"/>
  <c r="AD412" i="9"/>
  <c r="Z412" i="9"/>
  <c r="V412" i="9"/>
  <c r="R412" i="9"/>
  <c r="N412" i="9"/>
  <c r="J412" i="9"/>
  <c r="E412" i="9"/>
  <c r="AB411" i="9"/>
  <c r="X411" i="9"/>
  <c r="T411" i="9"/>
  <c r="P411" i="9"/>
  <c r="L411" i="9"/>
  <c r="AD410" i="9"/>
  <c r="Z410" i="9"/>
  <c r="V410" i="9"/>
  <c r="R410" i="9"/>
  <c r="N410" i="9"/>
  <c r="J410" i="9"/>
  <c r="E410" i="9"/>
  <c r="AB409" i="9"/>
  <c r="X409" i="9"/>
  <c r="T409" i="9"/>
  <c r="P409" i="9"/>
  <c r="L409" i="9"/>
  <c r="AD408" i="9"/>
  <c r="Z408" i="9"/>
  <c r="V408" i="9"/>
  <c r="R408" i="9"/>
  <c r="N408" i="9"/>
  <c r="J408" i="9"/>
  <c r="E408" i="9"/>
  <c r="AB407" i="9"/>
  <c r="X407" i="9"/>
  <c r="T407" i="9"/>
  <c r="P407" i="9"/>
  <c r="L407" i="9"/>
  <c r="AD406" i="9"/>
  <c r="Z406" i="9"/>
  <c r="V406" i="9"/>
  <c r="R406" i="9"/>
  <c r="N406" i="9"/>
  <c r="J406" i="9"/>
  <c r="E406" i="9"/>
  <c r="AB405" i="9"/>
  <c r="X405" i="9"/>
  <c r="T405" i="9"/>
  <c r="P405" i="9"/>
  <c r="L405" i="9"/>
  <c r="AD404" i="9"/>
  <c r="Z404" i="9"/>
  <c r="V404" i="9"/>
  <c r="R404" i="9"/>
  <c r="N404" i="9"/>
  <c r="J404" i="9"/>
  <c r="E404" i="9"/>
  <c r="AB403" i="9"/>
  <c r="X403" i="9"/>
  <c r="T403" i="9"/>
  <c r="P403" i="9"/>
  <c r="L403" i="9"/>
  <c r="AD402" i="9"/>
  <c r="Z402" i="9"/>
  <c r="V402" i="9"/>
  <c r="R402" i="9"/>
  <c r="N402" i="9"/>
  <c r="J402" i="9"/>
  <c r="E402" i="9"/>
  <c r="AB401" i="9"/>
  <c r="X401" i="9"/>
  <c r="T401" i="9"/>
  <c r="P401" i="9"/>
  <c r="L401" i="9"/>
  <c r="AD400" i="9"/>
  <c r="Z400" i="9"/>
  <c r="V400" i="9"/>
  <c r="R400" i="9"/>
  <c r="N400" i="9"/>
  <c r="J400" i="9"/>
  <c r="E400" i="9"/>
  <c r="AB399" i="9"/>
  <c r="X399" i="9"/>
  <c r="T399" i="9"/>
  <c r="P399" i="9"/>
  <c r="L399" i="9"/>
  <c r="AD398" i="9"/>
  <c r="Z398" i="9"/>
  <c r="V398" i="9"/>
  <c r="R398" i="9"/>
  <c r="N398" i="9"/>
  <c r="J398" i="9"/>
  <c r="E398" i="9"/>
  <c r="AB397" i="9"/>
  <c r="X397" i="9"/>
  <c r="T397" i="9"/>
  <c r="P397" i="9"/>
  <c r="L397" i="9"/>
  <c r="AD396" i="9"/>
  <c r="Z396" i="9"/>
  <c r="V396" i="9"/>
  <c r="R396" i="9"/>
  <c r="N396" i="9"/>
  <c r="J396" i="9"/>
  <c r="E396" i="9"/>
  <c r="AB395" i="9"/>
  <c r="X395" i="9"/>
  <c r="T395" i="9"/>
  <c r="P395" i="9"/>
  <c r="L395" i="9"/>
  <c r="AC49" i="9"/>
  <c r="AA49" i="9"/>
  <c r="Y49" i="9"/>
  <c r="W49" i="9"/>
  <c r="U49" i="9"/>
  <c r="S49" i="9"/>
  <c r="Q49" i="9"/>
  <c r="O49" i="9"/>
  <c r="M49" i="9"/>
  <c r="K49" i="9"/>
  <c r="I49" i="9"/>
  <c r="G49" i="9"/>
  <c r="E49" i="9"/>
  <c r="AC47" i="9"/>
  <c r="AA47" i="9"/>
  <c r="Y47" i="9"/>
  <c r="W47" i="9"/>
  <c r="U47" i="9"/>
  <c r="S47" i="9"/>
  <c r="Q47" i="9"/>
  <c r="O47" i="9"/>
  <c r="M47" i="9"/>
  <c r="K47" i="9"/>
  <c r="I47" i="9"/>
  <c r="G47" i="9"/>
  <c r="E47" i="9"/>
  <c r="AC45" i="9"/>
  <c r="AA45" i="9"/>
  <c r="Y45" i="9"/>
  <c r="W45" i="9"/>
  <c r="U45" i="9"/>
  <c r="S45" i="9"/>
  <c r="Q45" i="9"/>
  <c r="O45" i="9"/>
  <c r="M45" i="9"/>
  <c r="K45" i="9"/>
  <c r="I45" i="9"/>
  <c r="G45" i="9"/>
  <c r="E45" i="9"/>
  <c r="AC43" i="9"/>
  <c r="AA43" i="9"/>
  <c r="Y43" i="9"/>
  <c r="W43" i="9"/>
  <c r="U43" i="9"/>
  <c r="S43" i="9"/>
  <c r="Q43" i="9"/>
  <c r="O43" i="9"/>
  <c r="M43" i="9"/>
  <c r="K43" i="9"/>
  <c r="I43" i="9"/>
  <c r="G43" i="9"/>
  <c r="E43" i="9"/>
  <c r="AC41" i="9"/>
  <c r="AA41" i="9"/>
  <c r="Y41" i="9"/>
  <c r="W41" i="9"/>
  <c r="U41" i="9"/>
  <c r="S41" i="9"/>
  <c r="Q41" i="9"/>
  <c r="O41" i="9"/>
  <c r="M41" i="9"/>
  <c r="K41" i="9"/>
  <c r="I41" i="9"/>
  <c r="G41" i="9"/>
  <c r="E41" i="9"/>
  <c r="AC39" i="9"/>
  <c r="AA39" i="9"/>
  <c r="Y39" i="9"/>
  <c r="W39" i="9"/>
  <c r="U39" i="9"/>
  <c r="S39" i="9"/>
  <c r="Q39" i="9"/>
  <c r="O39" i="9"/>
  <c r="M39" i="9"/>
  <c r="K39" i="9"/>
  <c r="I39" i="9"/>
  <c r="G39" i="9"/>
  <c r="E39" i="9"/>
  <c r="AC37" i="9"/>
  <c r="AA37" i="9"/>
  <c r="Y37" i="9"/>
  <c r="W37" i="9"/>
  <c r="U37" i="9"/>
  <c r="S37" i="9"/>
  <c r="Q37" i="9"/>
  <c r="O37" i="9"/>
  <c r="M37" i="9"/>
  <c r="K37" i="9"/>
  <c r="I37" i="9"/>
  <c r="G37" i="9"/>
  <c r="E37" i="9"/>
  <c r="AC35" i="9"/>
  <c r="AA35" i="9"/>
  <c r="Y35" i="9"/>
  <c r="W35" i="9"/>
  <c r="U35" i="9"/>
  <c r="S35" i="9"/>
  <c r="Q35" i="9"/>
  <c r="O35" i="9"/>
  <c r="M35" i="9"/>
  <c r="K35" i="9"/>
  <c r="I35" i="9"/>
  <c r="G35" i="9"/>
  <c r="E35" i="9"/>
  <c r="AC33" i="9"/>
  <c r="AA33" i="9"/>
  <c r="Y33" i="9"/>
  <c r="W33" i="9"/>
  <c r="U33" i="9"/>
  <c r="S33" i="9"/>
  <c r="Q33" i="9"/>
  <c r="O33" i="9"/>
  <c r="M33" i="9"/>
  <c r="K33" i="9"/>
  <c r="I33" i="9"/>
  <c r="G33" i="9"/>
  <c r="E33" i="9"/>
  <c r="AC31" i="9"/>
  <c r="AA31" i="9"/>
  <c r="Y31" i="9"/>
  <c r="W31" i="9"/>
  <c r="U31" i="9"/>
  <c r="S31" i="9"/>
  <c r="Q31" i="9"/>
  <c r="O31" i="9"/>
  <c r="M31" i="9"/>
  <c r="K31" i="9"/>
  <c r="I31" i="9"/>
  <c r="G31" i="9"/>
  <c r="E31" i="9"/>
  <c r="AC29" i="9"/>
  <c r="AA29" i="9"/>
  <c r="Y29" i="9"/>
  <c r="W29" i="9"/>
  <c r="AA535" i="9"/>
  <c r="W535" i="9"/>
  <c r="S535" i="9"/>
  <c r="O535" i="9"/>
  <c r="K535" i="9"/>
  <c r="AA534" i="9"/>
  <c r="W534" i="9"/>
  <c r="S534" i="9"/>
  <c r="O534" i="9"/>
  <c r="K534" i="9"/>
  <c r="AA533" i="9"/>
  <c r="W533" i="9"/>
  <c r="S533" i="9"/>
  <c r="O533" i="9"/>
  <c r="K533" i="9"/>
  <c r="AA532" i="9"/>
  <c r="W532" i="9"/>
  <c r="S532" i="9"/>
  <c r="O532" i="9"/>
  <c r="K532" i="9"/>
  <c r="AA531" i="9"/>
  <c r="W531" i="9"/>
  <c r="S531" i="9"/>
  <c r="O531" i="9"/>
  <c r="K531" i="9"/>
  <c r="AA530" i="9"/>
  <c r="W530" i="9"/>
  <c r="S530" i="9"/>
  <c r="O530" i="9"/>
  <c r="K530" i="9"/>
  <c r="AA529" i="9"/>
  <c r="W529" i="9"/>
  <c r="S529" i="9"/>
  <c r="O529" i="9"/>
  <c r="K529" i="9"/>
  <c r="AA528" i="9"/>
  <c r="W528" i="9"/>
  <c r="S528" i="9"/>
  <c r="O528" i="9"/>
  <c r="K528" i="9"/>
  <c r="AA527" i="9"/>
  <c r="W527" i="9"/>
  <c r="S527" i="9"/>
  <c r="O527" i="9"/>
  <c r="K527" i="9"/>
  <c r="AA526" i="9"/>
  <c r="W526" i="9"/>
  <c r="S526" i="9"/>
  <c r="O526" i="9"/>
  <c r="K526" i="9"/>
  <c r="AA525" i="9"/>
  <c r="W525" i="9"/>
  <c r="S525" i="9"/>
  <c r="O525" i="9"/>
  <c r="K525" i="9"/>
  <c r="AA524" i="9"/>
  <c r="W524" i="9"/>
  <c r="S524" i="9"/>
  <c r="O524" i="9"/>
  <c r="K524" i="9"/>
  <c r="AA523" i="9"/>
  <c r="W523" i="9"/>
  <c r="S523" i="9"/>
  <c r="O523" i="9"/>
  <c r="K523" i="9"/>
  <c r="AA522" i="9"/>
  <c r="W522" i="9"/>
  <c r="S522" i="9"/>
  <c r="O522" i="9"/>
  <c r="K522" i="9"/>
  <c r="AA521" i="9"/>
  <c r="W521" i="9"/>
  <c r="S521" i="9"/>
  <c r="O521" i="9"/>
  <c r="K521" i="9"/>
  <c r="AA520" i="9"/>
  <c r="W520" i="9"/>
  <c r="S520" i="9"/>
  <c r="O520" i="9"/>
  <c r="K520" i="9"/>
  <c r="AA519" i="9"/>
  <c r="W519" i="9"/>
  <c r="S519" i="9"/>
  <c r="O519" i="9"/>
  <c r="K519" i="9"/>
  <c r="AA518" i="9"/>
  <c r="W518" i="9"/>
  <c r="S518" i="9"/>
  <c r="O518" i="9"/>
  <c r="K518" i="9"/>
  <c r="AA517" i="9"/>
  <c r="W517" i="9"/>
  <c r="S517" i="9"/>
  <c r="O517" i="9"/>
  <c r="K517" i="9"/>
  <c r="AA516" i="9"/>
  <c r="W516" i="9"/>
  <c r="S516" i="9"/>
  <c r="O516" i="9"/>
  <c r="K516" i="9"/>
  <c r="AA515" i="9"/>
  <c r="W515" i="9"/>
  <c r="S515" i="9"/>
  <c r="O515" i="9"/>
  <c r="K515" i="9"/>
  <c r="AA514" i="9"/>
  <c r="W514" i="9"/>
  <c r="S514" i="9"/>
  <c r="O514" i="9"/>
  <c r="K514" i="9"/>
  <c r="AA513" i="9"/>
  <c r="W513" i="9"/>
  <c r="S513" i="9"/>
  <c r="O513" i="9"/>
  <c r="K513" i="9"/>
  <c r="AD512" i="9"/>
  <c r="AB512" i="9"/>
  <c r="Z512" i="9"/>
  <c r="X512" i="9"/>
  <c r="V512" i="9"/>
  <c r="T512" i="9"/>
  <c r="P512" i="9"/>
  <c r="N512" i="9"/>
  <c r="L512" i="9"/>
  <c r="J512" i="9"/>
  <c r="AD511" i="9"/>
  <c r="AB511" i="9"/>
  <c r="Z511" i="9"/>
  <c r="X511" i="9"/>
  <c r="V511" i="9"/>
  <c r="T511" i="9"/>
  <c r="P511" i="9"/>
  <c r="N511" i="9"/>
  <c r="L511" i="9"/>
  <c r="J511" i="9"/>
  <c r="AD510" i="9"/>
  <c r="AB510" i="9"/>
  <c r="Z510" i="9"/>
  <c r="X510" i="9"/>
  <c r="V510" i="9"/>
  <c r="T510" i="9"/>
  <c r="P510" i="9"/>
  <c r="N510" i="9"/>
  <c r="L510" i="9"/>
  <c r="J510" i="9"/>
  <c r="AD509" i="9"/>
  <c r="AB509" i="9"/>
  <c r="Z509" i="9"/>
  <c r="X509" i="9"/>
  <c r="V509" i="9"/>
  <c r="T509" i="9"/>
  <c r="P509" i="9"/>
  <c r="N509" i="9"/>
  <c r="L509" i="9"/>
  <c r="J509" i="9"/>
  <c r="AD508" i="9"/>
  <c r="AB508" i="9"/>
  <c r="Z508" i="9"/>
  <c r="X508" i="9"/>
  <c r="V508" i="9"/>
  <c r="T508" i="9"/>
  <c r="P508" i="9"/>
  <c r="N508" i="9"/>
  <c r="L508" i="9"/>
  <c r="J508" i="9"/>
  <c r="AD507" i="9"/>
  <c r="AB507" i="9"/>
  <c r="Z507" i="9"/>
  <c r="X507" i="9"/>
  <c r="V507" i="9"/>
  <c r="T507" i="9"/>
  <c r="P507" i="9"/>
  <c r="N507" i="9"/>
  <c r="L507" i="9"/>
  <c r="J507" i="9"/>
  <c r="AD506" i="9"/>
  <c r="AB506" i="9"/>
  <c r="Z506" i="9"/>
  <c r="X506" i="9"/>
  <c r="V506" i="9"/>
  <c r="T506" i="9"/>
  <c r="P506" i="9"/>
  <c r="N506" i="9"/>
  <c r="L506" i="9"/>
  <c r="J506" i="9"/>
  <c r="AD505" i="9"/>
  <c r="AB505" i="9"/>
  <c r="Z505" i="9"/>
  <c r="X505" i="9"/>
  <c r="V505" i="9"/>
  <c r="T505" i="9"/>
  <c r="P505" i="9"/>
  <c r="N505" i="9"/>
  <c r="L505" i="9"/>
  <c r="J505" i="9"/>
  <c r="AD504" i="9"/>
  <c r="AB504" i="9"/>
  <c r="Z504" i="9"/>
  <c r="X504" i="9"/>
  <c r="V504" i="9"/>
  <c r="T504" i="9"/>
  <c r="P504" i="9"/>
  <c r="N504" i="9"/>
  <c r="L504" i="9"/>
  <c r="J504" i="9"/>
  <c r="AD503" i="9"/>
  <c r="AB503" i="9"/>
  <c r="Z503" i="9"/>
  <c r="X503" i="9"/>
  <c r="V503" i="9"/>
  <c r="T503" i="9"/>
  <c r="P503" i="9"/>
  <c r="N503" i="9"/>
  <c r="L503" i="9"/>
  <c r="J503" i="9"/>
  <c r="AD502" i="9"/>
  <c r="AB502" i="9"/>
  <c r="Z502" i="9"/>
  <c r="X502" i="9"/>
  <c r="V502" i="9"/>
  <c r="T502" i="9"/>
  <c r="P502" i="9"/>
  <c r="N502" i="9"/>
  <c r="L502" i="9"/>
  <c r="J502" i="9"/>
  <c r="AD501" i="9"/>
  <c r="AB501" i="9"/>
  <c r="Z501" i="9"/>
  <c r="X501" i="9"/>
  <c r="V501" i="9"/>
  <c r="T501" i="9"/>
  <c r="P501" i="9"/>
  <c r="N501" i="9"/>
  <c r="L501" i="9"/>
  <c r="J501" i="9"/>
  <c r="AD500" i="9"/>
  <c r="AB500" i="9"/>
  <c r="Z500" i="9"/>
  <c r="X500" i="9"/>
  <c r="V500" i="9"/>
  <c r="T500" i="9"/>
  <c r="P500" i="9"/>
  <c r="N500" i="9"/>
  <c r="L500" i="9"/>
  <c r="J500" i="9"/>
  <c r="AD499" i="9"/>
  <c r="AB499" i="9"/>
  <c r="Z499" i="9"/>
  <c r="X499" i="9"/>
  <c r="V499" i="9"/>
  <c r="T499" i="9"/>
  <c r="P499" i="9"/>
  <c r="N499" i="9"/>
  <c r="L499" i="9"/>
  <c r="J499" i="9"/>
  <c r="AD498" i="9"/>
  <c r="AB498" i="9"/>
  <c r="Z498" i="9"/>
  <c r="X498" i="9"/>
  <c r="V498" i="9"/>
  <c r="T498" i="9"/>
  <c r="P498" i="9"/>
  <c r="N498" i="9"/>
  <c r="L498" i="9"/>
  <c r="J498" i="9"/>
  <c r="AD497" i="9"/>
  <c r="AB497" i="9"/>
  <c r="Z497" i="9"/>
  <c r="X497" i="9"/>
  <c r="V497" i="9"/>
  <c r="T497" i="9"/>
  <c r="P497" i="9"/>
  <c r="N497" i="9"/>
  <c r="L497" i="9"/>
  <c r="J497" i="9"/>
  <c r="AD496" i="9"/>
  <c r="AB496" i="9"/>
  <c r="Z496" i="9"/>
  <c r="X496" i="9"/>
  <c r="V496" i="9"/>
  <c r="T496" i="9"/>
  <c r="P496" i="9"/>
  <c r="N496" i="9"/>
  <c r="L496" i="9"/>
  <c r="J496" i="9"/>
  <c r="AD495" i="9"/>
  <c r="AB495" i="9"/>
  <c r="Z495" i="9"/>
  <c r="X495" i="9"/>
  <c r="V495" i="9"/>
  <c r="T495" i="9"/>
  <c r="P495" i="9"/>
  <c r="N495" i="9"/>
  <c r="L495" i="9"/>
  <c r="J495" i="9"/>
  <c r="AD494" i="9"/>
  <c r="AB494" i="9"/>
  <c r="Z494" i="9"/>
  <c r="X494" i="9"/>
  <c r="V494" i="9"/>
  <c r="T494" i="9"/>
  <c r="P494" i="9"/>
  <c r="N494" i="9"/>
  <c r="L494" i="9"/>
  <c r="J494" i="9"/>
  <c r="AD493" i="9"/>
  <c r="AB493" i="9"/>
  <c r="Z493" i="9"/>
  <c r="X493" i="9"/>
  <c r="V493" i="9"/>
  <c r="T493" i="9"/>
  <c r="P493" i="9"/>
  <c r="N493" i="9"/>
  <c r="L493" i="9"/>
  <c r="J493" i="9"/>
  <c r="AD492" i="9"/>
  <c r="AB492" i="9"/>
  <c r="Z492" i="9"/>
  <c r="X492" i="9"/>
  <c r="V492" i="9"/>
  <c r="T492" i="9"/>
  <c r="P492" i="9"/>
  <c r="N492" i="9"/>
  <c r="L492" i="9"/>
  <c r="J492" i="9"/>
  <c r="AD491" i="9"/>
  <c r="AB491" i="9"/>
  <c r="Z491" i="9"/>
  <c r="X491" i="9"/>
  <c r="V491" i="9"/>
  <c r="T491" i="9"/>
  <c r="P491" i="9"/>
  <c r="N491" i="9"/>
  <c r="L491" i="9"/>
  <c r="J491" i="9"/>
  <c r="AD490" i="9"/>
  <c r="AB490" i="9"/>
  <c r="Z490" i="9"/>
  <c r="X490" i="9"/>
  <c r="V490" i="9"/>
  <c r="T490" i="9"/>
  <c r="P490" i="9"/>
  <c r="N490" i="9"/>
  <c r="L490" i="9"/>
  <c r="J490" i="9"/>
  <c r="AD489" i="9"/>
  <c r="AB489" i="9"/>
  <c r="Z489" i="9"/>
  <c r="X489" i="9"/>
  <c r="V489" i="9"/>
  <c r="T489" i="9"/>
  <c r="P489" i="9"/>
  <c r="N489" i="9"/>
  <c r="L489" i="9"/>
  <c r="J489" i="9"/>
  <c r="AD488" i="9"/>
  <c r="AB488" i="9"/>
  <c r="Z488" i="9"/>
  <c r="X488" i="9"/>
  <c r="V488" i="9"/>
  <c r="T488" i="9"/>
  <c r="P488" i="9"/>
  <c r="N488" i="9"/>
  <c r="L488" i="9"/>
  <c r="J488" i="9"/>
  <c r="AD487" i="9"/>
  <c r="AB487" i="9"/>
  <c r="Z487" i="9"/>
  <c r="X487" i="9"/>
  <c r="V487" i="9"/>
  <c r="T487" i="9"/>
  <c r="P487" i="9"/>
  <c r="N487" i="9"/>
  <c r="L487" i="9"/>
  <c r="J487" i="9"/>
  <c r="AD486" i="9"/>
  <c r="AB486" i="9"/>
  <c r="Z486" i="9"/>
  <c r="X486" i="9"/>
  <c r="V486" i="9"/>
  <c r="T486" i="9"/>
  <c r="P486" i="9"/>
  <c r="N486" i="9"/>
  <c r="L486" i="9"/>
  <c r="J486" i="9"/>
  <c r="AD485" i="9"/>
  <c r="AB485" i="9"/>
  <c r="Z485" i="9"/>
  <c r="X485" i="9"/>
  <c r="V485" i="9"/>
  <c r="T485" i="9"/>
  <c r="P485" i="9"/>
  <c r="N485" i="9"/>
  <c r="L485" i="9"/>
  <c r="J485" i="9"/>
  <c r="AD484" i="9"/>
  <c r="AB484" i="9"/>
  <c r="Z484" i="9"/>
  <c r="X484" i="9"/>
  <c r="V484" i="9"/>
  <c r="T484" i="9"/>
  <c r="P484" i="9"/>
  <c r="N484" i="9"/>
  <c r="L484" i="9"/>
  <c r="J484" i="9"/>
  <c r="AD483" i="9"/>
  <c r="AB483" i="9"/>
  <c r="Z483" i="9"/>
  <c r="X483" i="9"/>
  <c r="V483" i="9"/>
  <c r="T483" i="9"/>
  <c r="P483" i="9"/>
  <c r="N483" i="9"/>
  <c r="L483" i="9"/>
  <c r="J483" i="9"/>
  <c r="AD482" i="9"/>
  <c r="AB482" i="9"/>
  <c r="Z482" i="9"/>
  <c r="X482" i="9"/>
  <c r="V482" i="9"/>
  <c r="T482" i="9"/>
  <c r="P482" i="9"/>
  <c r="N482" i="9"/>
  <c r="L482" i="9"/>
  <c r="J482" i="9"/>
  <c r="AD481" i="9"/>
  <c r="AB481" i="9"/>
  <c r="Z481" i="9"/>
  <c r="X481" i="9"/>
  <c r="V481" i="9"/>
  <c r="T481" i="9"/>
  <c r="P481" i="9"/>
  <c r="N481" i="9"/>
  <c r="L481" i="9"/>
  <c r="J481" i="9"/>
  <c r="F4" i="8"/>
  <c r="H4" i="8"/>
  <c r="J4" i="8"/>
  <c r="L4" i="8"/>
  <c r="N4" i="8"/>
  <c r="G5" i="8"/>
  <c r="I5" i="8"/>
  <c r="K5" i="8"/>
  <c r="M5" i="8"/>
  <c r="F6" i="8"/>
  <c r="H6" i="8"/>
  <c r="J6" i="8"/>
  <c r="L6" i="8"/>
  <c r="N6" i="8"/>
  <c r="G7" i="8"/>
  <c r="I7" i="8"/>
  <c r="K7" i="8"/>
  <c r="M7" i="8"/>
  <c r="F8" i="8"/>
  <c r="H8" i="8"/>
  <c r="J8" i="8"/>
  <c r="L8" i="8"/>
  <c r="N8" i="8"/>
  <c r="G9" i="8"/>
  <c r="I9" i="8"/>
  <c r="K9" i="8"/>
  <c r="M9" i="8"/>
  <c r="F10" i="8"/>
  <c r="H10" i="8"/>
  <c r="J10" i="8"/>
  <c r="L10" i="8"/>
  <c r="N10" i="8"/>
  <c r="G11" i="8"/>
  <c r="I11" i="8"/>
  <c r="K11" i="8"/>
  <c r="M11" i="8"/>
  <c r="F12" i="8"/>
  <c r="H12" i="8"/>
  <c r="J12" i="8"/>
  <c r="L12" i="8"/>
  <c r="N12" i="8"/>
  <c r="G13" i="8"/>
  <c r="I13" i="8"/>
  <c r="K13" i="8"/>
  <c r="M13" i="8"/>
  <c r="F14" i="8"/>
  <c r="H14" i="8"/>
  <c r="J14" i="8"/>
  <c r="L14" i="8"/>
  <c r="N14" i="8"/>
  <c r="G15" i="8"/>
  <c r="I15" i="8"/>
  <c r="K15" i="8"/>
  <c r="M15" i="8"/>
  <c r="F16" i="8"/>
  <c r="H16" i="8"/>
  <c r="J16" i="8"/>
  <c r="L16" i="8"/>
  <c r="N16" i="8"/>
  <c r="G17" i="8"/>
  <c r="I17" i="8"/>
  <c r="K17" i="8"/>
  <c r="M17" i="8"/>
  <c r="F18" i="8"/>
  <c r="H18" i="8"/>
  <c r="J18" i="8"/>
  <c r="L18" i="8"/>
  <c r="N18" i="8"/>
  <c r="G19" i="8"/>
  <c r="I19" i="8"/>
  <c r="K19" i="8"/>
  <c r="M19" i="8"/>
  <c r="F20" i="8"/>
  <c r="H20" i="8"/>
  <c r="J20" i="8"/>
  <c r="L20" i="8"/>
  <c r="N20" i="8"/>
  <c r="G21" i="8"/>
  <c r="I21" i="8"/>
  <c r="K21" i="8"/>
  <c r="M21" i="8"/>
  <c r="F22" i="8"/>
  <c r="H22" i="8"/>
  <c r="J22" i="8"/>
  <c r="L22" i="8"/>
  <c r="N22" i="8"/>
  <c r="G23" i="8"/>
  <c r="I23" i="8"/>
  <c r="K23" i="8"/>
  <c r="M23" i="8"/>
  <c r="F24" i="8"/>
  <c r="H24" i="8"/>
  <c r="J24" i="8"/>
  <c r="L24" i="8"/>
  <c r="N24" i="8"/>
  <c r="G25" i="8"/>
  <c r="I25" i="8"/>
  <c r="K25" i="8"/>
  <c r="M25" i="8"/>
  <c r="F26" i="8"/>
  <c r="H26" i="8"/>
  <c r="J26" i="8"/>
  <c r="L26" i="8"/>
  <c r="N26" i="8"/>
  <c r="G27" i="8"/>
  <c r="I27" i="8"/>
  <c r="K27" i="8"/>
  <c r="M27" i="8"/>
  <c r="F28" i="8"/>
  <c r="H28" i="8"/>
  <c r="J28" i="8"/>
  <c r="L28" i="8"/>
  <c r="N28" i="8"/>
  <c r="G29" i="8"/>
  <c r="I29" i="8"/>
  <c r="K29" i="8"/>
  <c r="M29" i="8"/>
  <c r="F30" i="8"/>
  <c r="H30" i="8"/>
  <c r="J30" i="8"/>
  <c r="L30" i="8"/>
  <c r="N30" i="8"/>
  <c r="G31" i="8"/>
  <c r="I31" i="8"/>
  <c r="K31" i="8"/>
  <c r="M31" i="8"/>
  <c r="F32" i="8"/>
  <c r="H32" i="8"/>
  <c r="J32" i="8"/>
  <c r="L32" i="8"/>
  <c r="N32" i="8"/>
  <c r="G33" i="8"/>
  <c r="I33" i="8"/>
  <c r="K33" i="8"/>
  <c r="M33" i="8"/>
  <c r="F34" i="8"/>
  <c r="H34" i="8"/>
  <c r="J34" i="8"/>
  <c r="L34" i="8"/>
  <c r="N34" i="8"/>
  <c r="G35" i="8"/>
  <c r="I35" i="8"/>
  <c r="K35" i="8"/>
  <c r="M35" i="8"/>
  <c r="F36" i="8"/>
  <c r="H36" i="8"/>
  <c r="J36" i="8"/>
  <c r="L36" i="8"/>
  <c r="N36" i="8"/>
  <c r="G37" i="8"/>
  <c r="I37" i="8"/>
  <c r="K37" i="8"/>
  <c r="M37" i="8"/>
  <c r="F38" i="8"/>
  <c r="H38" i="8"/>
  <c r="J38" i="8"/>
  <c r="L38" i="8"/>
  <c r="N38" i="8"/>
  <c r="G39" i="8"/>
  <c r="I39" i="8"/>
  <c r="K39" i="8"/>
  <c r="M39" i="8"/>
  <c r="F40" i="8"/>
  <c r="H40" i="8"/>
  <c r="J40" i="8"/>
  <c r="L40" i="8"/>
  <c r="N40" i="8"/>
  <c r="G41" i="8"/>
  <c r="I41" i="8"/>
  <c r="K41" i="8"/>
  <c r="M41" i="8"/>
  <c r="F42" i="8"/>
  <c r="H42" i="8"/>
  <c r="J42" i="8"/>
  <c r="L42" i="8"/>
  <c r="N42" i="8"/>
  <c r="G43" i="8"/>
  <c r="I43" i="8"/>
  <c r="K43" i="8"/>
  <c r="M43" i="8"/>
  <c r="F44" i="8"/>
  <c r="H44" i="8"/>
  <c r="J44" i="8"/>
  <c r="L44" i="8"/>
  <c r="N44" i="8"/>
  <c r="G45" i="8"/>
  <c r="I45" i="8"/>
  <c r="K45" i="8"/>
  <c r="M45" i="8"/>
  <c r="F46" i="8"/>
  <c r="H46" i="8"/>
  <c r="J46" i="8"/>
  <c r="L46" i="8"/>
  <c r="N46" i="8"/>
  <c r="G47" i="8"/>
  <c r="I47" i="8"/>
  <c r="K47" i="8"/>
  <c r="M47" i="8"/>
  <c r="F48" i="8"/>
  <c r="H48" i="8"/>
  <c r="J48" i="8"/>
  <c r="L48" i="8"/>
  <c r="N48" i="8"/>
  <c r="G49" i="8"/>
  <c r="I49" i="8"/>
  <c r="K49" i="8"/>
  <c r="M49" i="8"/>
  <c r="F50" i="8"/>
  <c r="H50" i="8"/>
  <c r="J50" i="8"/>
  <c r="L50" i="8"/>
  <c r="N50" i="8"/>
  <c r="H51" i="8"/>
  <c r="J51" i="8"/>
  <c r="L51" i="8"/>
  <c r="N51" i="8"/>
  <c r="G52" i="8"/>
  <c r="I52" i="8"/>
  <c r="K52" i="8"/>
  <c r="M52" i="8"/>
  <c r="F53" i="8"/>
  <c r="I53" i="8"/>
  <c r="K53" i="8"/>
  <c r="M53" i="8"/>
  <c r="F54" i="8"/>
  <c r="I54" i="8"/>
  <c r="K54" i="8"/>
  <c r="M54" i="8"/>
  <c r="F55" i="8"/>
  <c r="I55" i="8"/>
  <c r="K55" i="8"/>
  <c r="M55" i="8"/>
  <c r="F56" i="8"/>
  <c r="I56" i="8"/>
  <c r="K56" i="8"/>
  <c r="M56" i="8"/>
  <c r="F57" i="8"/>
  <c r="I57" i="8"/>
  <c r="K57" i="8"/>
  <c r="M57" i="8"/>
  <c r="F58" i="8"/>
  <c r="I58" i="8"/>
  <c r="K58" i="8"/>
  <c r="M58" i="8"/>
  <c r="F59" i="8"/>
  <c r="I59" i="8"/>
  <c r="K59" i="8"/>
  <c r="M59" i="8"/>
  <c r="F60" i="8"/>
  <c r="I60" i="8"/>
  <c r="K60" i="8"/>
  <c r="M60" i="8"/>
  <c r="F61" i="8"/>
  <c r="I61" i="8"/>
  <c r="K61" i="8"/>
  <c r="M61" i="8"/>
  <c r="F62" i="8"/>
  <c r="I62" i="8"/>
  <c r="K62" i="8"/>
  <c r="M62" i="8"/>
  <c r="F63" i="8"/>
  <c r="I63" i="8"/>
  <c r="K63" i="8"/>
  <c r="M63" i="8"/>
  <c r="F64" i="8"/>
  <c r="I64" i="8"/>
  <c r="K64" i="8"/>
  <c r="M64" i="8"/>
  <c r="F65" i="8"/>
  <c r="I65" i="8"/>
  <c r="K65" i="8"/>
  <c r="M65" i="8"/>
  <c r="F66" i="8"/>
  <c r="I66" i="8"/>
  <c r="K66" i="8"/>
  <c r="M66" i="8"/>
  <c r="F67" i="8"/>
  <c r="H67" i="8"/>
  <c r="J67" i="8"/>
  <c r="L67" i="8"/>
  <c r="N67" i="8"/>
  <c r="G68" i="8"/>
  <c r="I68" i="8"/>
  <c r="K68" i="8"/>
  <c r="M68" i="8"/>
  <c r="F69" i="8"/>
  <c r="H69" i="8"/>
  <c r="J69" i="8"/>
  <c r="L69" i="8"/>
  <c r="N69" i="8"/>
  <c r="G70" i="8"/>
  <c r="I70" i="8"/>
  <c r="K70" i="8"/>
  <c r="M70" i="8"/>
  <c r="F71" i="8"/>
  <c r="H71" i="8"/>
  <c r="J71" i="8"/>
  <c r="L71" i="8"/>
  <c r="N71" i="8"/>
  <c r="G72" i="8"/>
  <c r="I72" i="8"/>
  <c r="K72" i="8"/>
  <c r="M72" i="8"/>
  <c r="F73" i="8"/>
  <c r="H73" i="8"/>
  <c r="J73" i="8"/>
  <c r="L73" i="8"/>
  <c r="N73" i="8"/>
  <c r="G74" i="8"/>
  <c r="I74" i="8"/>
  <c r="K74" i="8"/>
  <c r="M74" i="8"/>
  <c r="F75" i="8"/>
  <c r="H75" i="8"/>
  <c r="J75" i="8"/>
  <c r="L75" i="8"/>
  <c r="N75" i="8"/>
  <c r="G76" i="8"/>
  <c r="I76" i="8"/>
  <c r="K76" i="8"/>
  <c r="M76" i="8"/>
  <c r="F77" i="8"/>
  <c r="H77" i="8"/>
  <c r="J77" i="8"/>
  <c r="L77" i="8"/>
  <c r="N77" i="8"/>
  <c r="G78" i="8"/>
  <c r="I78" i="8"/>
  <c r="K78" i="8"/>
  <c r="M78" i="8"/>
  <c r="F79" i="8"/>
  <c r="H79" i="8"/>
  <c r="J79" i="8"/>
  <c r="L79" i="8"/>
  <c r="N79" i="8"/>
  <c r="G80" i="8"/>
  <c r="I80" i="8"/>
  <c r="K80" i="8"/>
  <c r="M80" i="8"/>
  <c r="F81" i="8"/>
  <c r="H81" i="8"/>
  <c r="J81" i="8"/>
  <c r="L81" i="8"/>
  <c r="N81" i="8"/>
  <c r="G82" i="8"/>
  <c r="I82" i="8"/>
  <c r="K82" i="8"/>
  <c r="M82" i="8"/>
  <c r="F83" i="8"/>
  <c r="H83" i="8"/>
  <c r="J83" i="8"/>
  <c r="L83" i="8"/>
  <c r="N83" i="8"/>
  <c r="G84" i="8"/>
  <c r="I84" i="8"/>
  <c r="K84" i="8"/>
  <c r="M84" i="8"/>
  <c r="F85" i="8"/>
  <c r="H85" i="8"/>
  <c r="J85" i="8"/>
  <c r="L85" i="8"/>
  <c r="N85" i="8"/>
  <c r="G86" i="8"/>
  <c r="I86" i="8"/>
  <c r="K86" i="8"/>
  <c r="M86" i="8"/>
  <c r="F87" i="8"/>
  <c r="H87" i="8"/>
  <c r="J87" i="8"/>
  <c r="L87" i="8"/>
  <c r="N87" i="8"/>
  <c r="G88" i="8"/>
  <c r="I88" i="8"/>
  <c r="K88" i="8"/>
  <c r="M88" i="8"/>
  <c r="F89" i="8"/>
  <c r="H89" i="8"/>
  <c r="J89" i="8"/>
  <c r="L89" i="8"/>
  <c r="N89" i="8"/>
  <c r="G90" i="8"/>
  <c r="I90" i="8"/>
  <c r="K90" i="8"/>
  <c r="M90" i="8"/>
  <c r="F91" i="8"/>
  <c r="H91" i="8"/>
  <c r="J91" i="8"/>
  <c r="L91" i="8"/>
  <c r="N91" i="8"/>
  <c r="G92" i="8"/>
  <c r="I92" i="8"/>
  <c r="K92" i="8"/>
  <c r="M92" i="8"/>
  <c r="F93" i="8"/>
  <c r="H93" i="8"/>
  <c r="J93" i="8"/>
  <c r="L93" i="8"/>
  <c r="N93" i="8"/>
  <c r="G94" i="8"/>
  <c r="I94" i="8"/>
  <c r="K94" i="8"/>
  <c r="M94" i="8"/>
  <c r="F95" i="8"/>
  <c r="H95" i="8"/>
  <c r="J95" i="8"/>
  <c r="L95" i="8"/>
  <c r="N95" i="8"/>
  <c r="G96" i="8"/>
  <c r="I96" i="8"/>
  <c r="K96" i="8"/>
  <c r="M96" i="8"/>
  <c r="F97" i="8"/>
  <c r="H97" i="8"/>
  <c r="J97" i="8"/>
  <c r="L97" i="8"/>
  <c r="N97" i="8"/>
  <c r="G98" i="8"/>
  <c r="I98" i="8"/>
  <c r="K98" i="8"/>
  <c r="M98" i="8"/>
  <c r="F99" i="8"/>
  <c r="H99" i="8"/>
  <c r="J99" i="8"/>
  <c r="L99" i="8"/>
  <c r="N99" i="8"/>
  <c r="G100" i="8"/>
  <c r="I100" i="8"/>
  <c r="K100" i="8"/>
  <c r="M100" i="8"/>
  <c r="F101" i="8"/>
  <c r="H101" i="8"/>
  <c r="J101" i="8"/>
  <c r="L101" i="8"/>
  <c r="N101" i="8"/>
  <c r="G102" i="8"/>
  <c r="I102" i="8"/>
  <c r="K102" i="8"/>
  <c r="M102" i="8"/>
  <c r="F103" i="8"/>
  <c r="H103" i="8"/>
  <c r="J103" i="8"/>
  <c r="L103" i="8"/>
  <c r="N103" i="8"/>
  <c r="G104" i="8"/>
  <c r="I104" i="8"/>
  <c r="K104" i="8"/>
  <c r="M104" i="8"/>
  <c r="F105" i="8"/>
  <c r="H105" i="8"/>
  <c r="J105" i="8"/>
  <c r="L105" i="8"/>
  <c r="N105" i="8"/>
  <c r="G106" i="8"/>
  <c r="I106" i="8"/>
  <c r="K106" i="8"/>
  <c r="M106" i="8"/>
  <c r="F107" i="8"/>
  <c r="H107" i="8"/>
  <c r="J107" i="8"/>
  <c r="L107" i="8"/>
  <c r="N107" i="8"/>
  <c r="G108" i="8"/>
  <c r="I108" i="8"/>
  <c r="K108" i="8"/>
  <c r="M108" i="8"/>
  <c r="F109" i="8"/>
  <c r="H109" i="8"/>
  <c r="J109" i="8"/>
  <c r="L109" i="8"/>
  <c r="N109" i="8"/>
  <c r="G110" i="8"/>
  <c r="I110" i="8"/>
  <c r="K110" i="8"/>
  <c r="M110" i="8"/>
  <c r="F111" i="8"/>
  <c r="H111" i="8"/>
  <c r="J111" i="8"/>
  <c r="L111" i="8"/>
  <c r="N111" i="8"/>
  <c r="G112" i="8"/>
  <c r="I112" i="8"/>
  <c r="K112" i="8"/>
  <c r="M112" i="8"/>
  <c r="F113" i="8"/>
  <c r="H113" i="8"/>
  <c r="J113" i="8"/>
  <c r="L113" i="8"/>
  <c r="N113" i="8"/>
  <c r="G114" i="8"/>
  <c r="I114" i="8"/>
  <c r="K114" i="8"/>
  <c r="M114" i="8"/>
  <c r="F115" i="8"/>
  <c r="H115" i="8"/>
  <c r="J115" i="8"/>
  <c r="L115" i="8"/>
  <c r="N115" i="8"/>
  <c r="G116" i="8"/>
  <c r="I116" i="8"/>
  <c r="K116" i="8"/>
  <c r="M116" i="8"/>
  <c r="F117" i="8"/>
  <c r="H117" i="8"/>
  <c r="J117" i="8"/>
  <c r="L117" i="8"/>
  <c r="N117" i="8"/>
  <c r="G118" i="8"/>
  <c r="I118" i="8"/>
  <c r="K118" i="8"/>
  <c r="M118" i="8"/>
  <c r="F119" i="8"/>
  <c r="H119" i="8"/>
  <c r="J119" i="8"/>
  <c r="L119" i="8"/>
  <c r="N119" i="8"/>
  <c r="G120" i="8"/>
  <c r="I120" i="8"/>
  <c r="K120" i="8"/>
  <c r="M120" i="8"/>
  <c r="F121" i="8"/>
  <c r="H121" i="8"/>
  <c r="J121" i="8"/>
  <c r="L121" i="8"/>
  <c r="N121" i="8"/>
  <c r="G122" i="8"/>
  <c r="I122" i="8"/>
  <c r="K122" i="8"/>
  <c r="M122" i="8"/>
  <c r="F123" i="8"/>
  <c r="H123" i="8"/>
  <c r="J123" i="8"/>
  <c r="L123" i="8"/>
  <c r="N123" i="8"/>
  <c r="G124" i="8"/>
  <c r="I124" i="8"/>
  <c r="K124" i="8"/>
  <c r="M124" i="8"/>
  <c r="F125" i="8"/>
  <c r="H125" i="8"/>
  <c r="J125" i="8"/>
  <c r="L125" i="8"/>
  <c r="N125" i="8"/>
  <c r="G126" i="8"/>
  <c r="I126" i="8"/>
  <c r="K126" i="8"/>
  <c r="M126" i="8"/>
  <c r="F127" i="8"/>
  <c r="H127" i="8"/>
  <c r="J127" i="8"/>
  <c r="L127" i="8"/>
  <c r="N127" i="8"/>
  <c r="G128" i="8"/>
  <c r="I128" i="8"/>
  <c r="K128" i="8"/>
  <c r="M128" i="8"/>
  <c r="F129" i="8"/>
  <c r="H129" i="8"/>
  <c r="J129" i="8"/>
  <c r="L129" i="8"/>
  <c r="N129" i="8"/>
  <c r="G130" i="8"/>
  <c r="I130" i="8"/>
  <c r="K130" i="8"/>
  <c r="M130" i="8"/>
  <c r="F131" i="8"/>
  <c r="H131" i="8"/>
  <c r="J131" i="8"/>
  <c r="L131" i="8"/>
  <c r="N131" i="8"/>
  <c r="G132" i="8"/>
  <c r="I132" i="8"/>
  <c r="K132" i="8"/>
  <c r="M132" i="8"/>
  <c r="F133" i="8"/>
  <c r="H133" i="8"/>
  <c r="J133" i="8"/>
  <c r="L133" i="8"/>
  <c r="N133" i="8"/>
  <c r="G134" i="8"/>
  <c r="I134" i="8"/>
  <c r="K134" i="8"/>
  <c r="M134" i="8"/>
  <c r="F135" i="8"/>
  <c r="H135" i="8"/>
  <c r="J135" i="8"/>
  <c r="L135" i="8"/>
  <c r="N135" i="8"/>
  <c r="G136" i="8"/>
  <c r="I136" i="8"/>
  <c r="K136" i="8"/>
  <c r="M136" i="8"/>
  <c r="F137" i="8"/>
  <c r="H137" i="8"/>
  <c r="J137" i="8"/>
  <c r="L137" i="8"/>
  <c r="N137" i="8"/>
  <c r="G138" i="8"/>
  <c r="I138" i="8"/>
  <c r="K138" i="8"/>
  <c r="M138" i="8"/>
  <c r="F139" i="8"/>
  <c r="H139" i="8"/>
  <c r="J139" i="8"/>
  <c r="L139" i="8"/>
  <c r="N139" i="8"/>
  <c r="G140" i="8"/>
  <c r="I140" i="8"/>
  <c r="K140" i="8"/>
  <c r="M140" i="8"/>
  <c r="F141" i="8"/>
  <c r="H141" i="8"/>
  <c r="J141" i="8"/>
  <c r="L141" i="8"/>
  <c r="N141" i="8"/>
  <c r="G142" i="8"/>
  <c r="I142" i="8"/>
  <c r="K142" i="8"/>
  <c r="M142" i="8"/>
  <c r="F143" i="8"/>
  <c r="H143" i="8"/>
  <c r="J143" i="8"/>
  <c r="L143" i="8"/>
  <c r="N143" i="8"/>
  <c r="H144" i="8"/>
  <c r="J144" i="8"/>
  <c r="L144" i="8"/>
  <c r="N144" i="8"/>
  <c r="G145" i="8"/>
  <c r="I145" i="8"/>
  <c r="K145" i="8"/>
  <c r="M145" i="8"/>
  <c r="F146" i="8"/>
  <c r="H146" i="8"/>
  <c r="J146" i="8"/>
  <c r="L146" i="8"/>
  <c r="N146" i="8"/>
  <c r="G147" i="8"/>
  <c r="I147" i="8"/>
  <c r="K147" i="8"/>
  <c r="M147" i="8"/>
  <c r="F148" i="8"/>
  <c r="H148" i="8"/>
  <c r="J148" i="8"/>
  <c r="L148" i="8"/>
  <c r="N148" i="8"/>
  <c r="G149" i="8"/>
  <c r="I149" i="8"/>
  <c r="K149" i="8"/>
  <c r="M149" i="8"/>
  <c r="F150" i="8"/>
  <c r="H150" i="8"/>
  <c r="J150" i="8"/>
  <c r="L150" i="8"/>
  <c r="N150" i="8"/>
  <c r="G151" i="8"/>
  <c r="I151" i="8"/>
  <c r="K151" i="8"/>
  <c r="M151" i="8"/>
  <c r="F152" i="8"/>
  <c r="H152" i="8"/>
  <c r="J152" i="8"/>
  <c r="L152" i="8"/>
  <c r="N152" i="8"/>
  <c r="G153" i="8"/>
  <c r="I153" i="8"/>
  <c r="K153" i="8"/>
  <c r="M153" i="8"/>
  <c r="F154" i="8"/>
  <c r="H154" i="8"/>
  <c r="J154" i="8"/>
  <c r="L154" i="8"/>
  <c r="N154" i="8"/>
  <c r="G155" i="8"/>
  <c r="I155" i="8"/>
  <c r="K155" i="8"/>
  <c r="M155" i="8"/>
  <c r="F156" i="8"/>
  <c r="H156" i="8"/>
  <c r="J156" i="8"/>
  <c r="L156" i="8"/>
  <c r="N156" i="8"/>
  <c r="G157" i="8"/>
  <c r="I157" i="8"/>
  <c r="K157" i="8"/>
  <c r="M157" i="8"/>
  <c r="F158" i="8"/>
  <c r="H158" i="8"/>
  <c r="J158" i="8"/>
  <c r="L158" i="8"/>
  <c r="N158" i="8"/>
  <c r="G159" i="8"/>
  <c r="I159" i="8"/>
  <c r="K159" i="8"/>
  <c r="M159" i="8"/>
  <c r="F160" i="8"/>
  <c r="H160" i="8"/>
  <c r="J160" i="8"/>
  <c r="L160" i="8"/>
  <c r="N160" i="8"/>
  <c r="G161" i="8"/>
  <c r="I161" i="8"/>
  <c r="K161" i="8"/>
  <c r="M161" i="8"/>
  <c r="F162" i="8"/>
  <c r="H162" i="8"/>
  <c r="J162" i="8"/>
  <c r="L162" i="8"/>
  <c r="N162" i="8"/>
  <c r="G163" i="8"/>
  <c r="I163" i="8"/>
  <c r="K163" i="8"/>
  <c r="M163" i="8"/>
  <c r="F164" i="8"/>
  <c r="H164" i="8"/>
  <c r="J164" i="8"/>
  <c r="L164" i="8"/>
  <c r="N164" i="8"/>
  <c r="G165" i="8"/>
  <c r="I165" i="8"/>
  <c r="K165" i="8"/>
  <c r="M165" i="8"/>
  <c r="F166" i="8"/>
  <c r="H166" i="8"/>
  <c r="J166" i="8"/>
  <c r="L166" i="8"/>
  <c r="N166" i="8"/>
  <c r="G167" i="8"/>
  <c r="I167" i="8"/>
  <c r="K167" i="8"/>
  <c r="M167" i="8"/>
  <c r="F168" i="8"/>
  <c r="H168" i="8"/>
  <c r="J168" i="8"/>
  <c r="L168" i="8"/>
  <c r="N168" i="8"/>
  <c r="G169" i="8"/>
  <c r="I169" i="8"/>
  <c r="K169" i="8"/>
  <c r="M169" i="8"/>
  <c r="F170" i="8"/>
  <c r="H170" i="8"/>
  <c r="J170" i="8"/>
  <c r="L170" i="8"/>
  <c r="N170" i="8"/>
  <c r="G171" i="8"/>
  <c r="I171" i="8"/>
  <c r="K171" i="8"/>
  <c r="M171" i="8"/>
  <c r="F172" i="8"/>
  <c r="H172" i="8"/>
  <c r="J172" i="8"/>
  <c r="L172" i="8"/>
  <c r="N172" i="8"/>
  <c r="G173" i="8"/>
  <c r="I173" i="8"/>
  <c r="K173" i="8"/>
  <c r="M173" i="8"/>
  <c r="F174" i="8"/>
  <c r="H174" i="8"/>
  <c r="J174" i="8"/>
  <c r="L174" i="8"/>
  <c r="N174" i="8"/>
  <c r="G175" i="8"/>
  <c r="I175" i="8"/>
  <c r="K175" i="8"/>
  <c r="M175" i="8"/>
  <c r="F176" i="8"/>
  <c r="H176" i="8"/>
  <c r="J176" i="8"/>
  <c r="L176" i="8"/>
  <c r="N176" i="8"/>
  <c r="G177" i="8"/>
  <c r="I177" i="8"/>
  <c r="K177" i="8"/>
  <c r="M177" i="8"/>
  <c r="F178" i="8"/>
  <c r="H178" i="8"/>
  <c r="J178" i="8"/>
  <c r="L178" i="8"/>
  <c r="N178" i="8"/>
  <c r="H179" i="8"/>
  <c r="J179" i="8"/>
  <c r="L179" i="8"/>
  <c r="N179" i="8"/>
  <c r="H180" i="8"/>
  <c r="J180" i="8"/>
  <c r="L180" i="8"/>
  <c r="N180" i="8"/>
  <c r="H181" i="8"/>
  <c r="J181" i="8"/>
  <c r="L181" i="8"/>
  <c r="N181" i="8"/>
  <c r="H182" i="8"/>
  <c r="J182" i="8"/>
  <c r="L182" i="8"/>
  <c r="N182" i="8"/>
  <c r="H183" i="8"/>
  <c r="J183" i="8"/>
  <c r="L183" i="8"/>
  <c r="N183" i="8"/>
  <c r="H184" i="8"/>
  <c r="J184" i="8"/>
  <c r="L184" i="8"/>
  <c r="N184" i="8"/>
  <c r="H185" i="8"/>
  <c r="J185" i="8"/>
  <c r="L185" i="8"/>
  <c r="N185" i="8"/>
  <c r="H186" i="8"/>
  <c r="J186" i="8"/>
  <c r="L186" i="8"/>
  <c r="N186" i="8"/>
  <c r="H187" i="8"/>
  <c r="J187" i="8"/>
  <c r="L187" i="8"/>
  <c r="N187" i="8"/>
  <c r="H188" i="8"/>
  <c r="J188" i="8"/>
  <c r="L188" i="8"/>
  <c r="N188" i="8"/>
  <c r="H189" i="8"/>
  <c r="J189" i="8"/>
  <c r="L189" i="8"/>
  <c r="N189" i="8"/>
  <c r="H190" i="8"/>
  <c r="J190" i="8"/>
  <c r="L190" i="8"/>
  <c r="N190" i="8"/>
  <c r="H191" i="8"/>
  <c r="J191" i="8"/>
  <c r="L191" i="8"/>
  <c r="N191" i="8"/>
  <c r="H192" i="8"/>
  <c r="J192" i="8"/>
  <c r="L192" i="8"/>
  <c r="N192" i="8"/>
  <c r="H193" i="8"/>
  <c r="J193" i="8"/>
  <c r="L193" i="8"/>
  <c r="N193" i="8"/>
  <c r="H194" i="8"/>
  <c r="J194" i="8"/>
  <c r="L194" i="8"/>
  <c r="N194" i="8"/>
  <c r="H195" i="8"/>
  <c r="J195" i="8"/>
  <c r="L195" i="8"/>
  <c r="N195" i="8"/>
  <c r="H196" i="8"/>
  <c r="J196" i="8"/>
  <c r="L196" i="8"/>
  <c r="N196" i="8"/>
  <c r="H197" i="8"/>
  <c r="J197" i="8"/>
  <c r="L197" i="8"/>
  <c r="N197" i="8"/>
  <c r="H198" i="8"/>
  <c r="J198" i="8"/>
  <c r="L198" i="8"/>
  <c r="N198" i="8"/>
  <c r="H199" i="8"/>
  <c r="J199" i="8"/>
  <c r="L199" i="8"/>
  <c r="N199" i="8"/>
  <c r="H200" i="8"/>
  <c r="J200" i="8"/>
  <c r="L200" i="8"/>
  <c r="N200" i="8"/>
  <c r="H201" i="8"/>
  <c r="J201" i="8"/>
  <c r="L201" i="8"/>
  <c r="N201" i="8"/>
  <c r="H202" i="8"/>
  <c r="J202" i="8"/>
  <c r="L202" i="8"/>
  <c r="N202" i="8"/>
  <c r="H203" i="8"/>
  <c r="J203" i="8"/>
  <c r="L203" i="8"/>
  <c r="N203" i="8"/>
  <c r="H204" i="8"/>
  <c r="J204" i="8"/>
  <c r="L204" i="8"/>
  <c r="N204" i="8"/>
  <c r="H205" i="8"/>
  <c r="J205" i="8"/>
  <c r="L205" i="8"/>
  <c r="N205" i="8"/>
  <c r="H206" i="8"/>
  <c r="J206" i="8"/>
  <c r="L206" i="8"/>
  <c r="N206" i="8"/>
  <c r="H207" i="8"/>
  <c r="J207" i="8"/>
  <c r="L207" i="8"/>
  <c r="N207" i="8"/>
  <c r="H208" i="8"/>
  <c r="J208" i="8"/>
  <c r="L208" i="8"/>
  <c r="N208" i="8"/>
  <c r="H209" i="8"/>
  <c r="J209" i="8"/>
  <c r="L209" i="8"/>
  <c r="N209" i="8"/>
  <c r="H210" i="8"/>
  <c r="J210" i="8"/>
  <c r="L210" i="8"/>
  <c r="N210" i="8"/>
  <c r="H211" i="8"/>
  <c r="J211" i="8"/>
  <c r="L211" i="8"/>
  <c r="N211" i="8"/>
  <c r="H212" i="8"/>
  <c r="J212" i="8"/>
  <c r="L212" i="8"/>
  <c r="N212" i="8"/>
  <c r="H213" i="8"/>
  <c r="J213" i="8"/>
  <c r="L213" i="8"/>
  <c r="N213" i="8"/>
  <c r="H214" i="8"/>
  <c r="J214" i="8"/>
  <c r="L214" i="8"/>
  <c r="N214" i="8"/>
  <c r="H215" i="8"/>
  <c r="J215" i="8"/>
  <c r="L215" i="8"/>
  <c r="N215" i="8"/>
  <c r="H216" i="8"/>
  <c r="J216" i="8"/>
  <c r="L216" i="8"/>
  <c r="N216" i="8"/>
  <c r="G217" i="8"/>
  <c r="I217" i="8"/>
  <c r="K217" i="8"/>
  <c r="M217" i="8"/>
  <c r="F218" i="8"/>
  <c r="H218" i="8"/>
  <c r="J218" i="8"/>
  <c r="L218" i="8"/>
  <c r="N218" i="8"/>
  <c r="G219" i="8"/>
  <c r="I219" i="8"/>
  <c r="K219" i="8"/>
  <c r="M219" i="8"/>
  <c r="F220" i="8"/>
  <c r="H220" i="8"/>
  <c r="J220" i="8"/>
  <c r="L220" i="8"/>
  <c r="N220" i="8"/>
  <c r="G221" i="8"/>
  <c r="I221" i="8"/>
  <c r="K221" i="8"/>
  <c r="M221" i="8"/>
  <c r="F222" i="8"/>
  <c r="H222" i="8"/>
  <c r="J222" i="8"/>
  <c r="L222" i="8"/>
  <c r="N222" i="8"/>
  <c r="G223" i="8"/>
  <c r="I223" i="8"/>
  <c r="K223" i="8"/>
  <c r="M223" i="8"/>
  <c r="F224" i="8"/>
  <c r="H224" i="8"/>
  <c r="J224" i="8"/>
  <c r="L224" i="8"/>
  <c r="N224" i="8"/>
  <c r="G225" i="8"/>
  <c r="I225" i="8"/>
  <c r="K225" i="8"/>
  <c r="M225" i="8"/>
  <c r="F226" i="8"/>
  <c r="H226" i="8"/>
  <c r="J226" i="8"/>
  <c r="L226" i="8"/>
  <c r="N226" i="8"/>
  <c r="G227" i="8"/>
  <c r="I227" i="8"/>
  <c r="K227" i="8"/>
  <c r="M227" i="8"/>
  <c r="F228" i="8"/>
  <c r="H228" i="8"/>
  <c r="J228" i="8"/>
  <c r="L228" i="8"/>
  <c r="N228" i="8"/>
  <c r="G229" i="8"/>
  <c r="I229" i="8"/>
  <c r="K229" i="8"/>
  <c r="M229" i="8"/>
  <c r="F230" i="8"/>
  <c r="H230" i="8"/>
  <c r="J230" i="8"/>
  <c r="L230" i="8"/>
  <c r="N230" i="8"/>
  <c r="G231" i="8"/>
  <c r="I231" i="8"/>
  <c r="K231" i="8"/>
  <c r="M231" i="8"/>
  <c r="F232" i="8"/>
  <c r="H232" i="8"/>
  <c r="J232" i="8"/>
  <c r="L232" i="8"/>
  <c r="N232" i="8"/>
  <c r="G233" i="8"/>
  <c r="I233" i="8"/>
  <c r="K233" i="8"/>
  <c r="M233" i="8"/>
  <c r="F234" i="8"/>
  <c r="H234" i="8"/>
  <c r="J234" i="8"/>
  <c r="L234" i="8"/>
  <c r="N234" i="8"/>
  <c r="G235" i="8"/>
  <c r="I235" i="8"/>
  <c r="K235" i="8"/>
  <c r="M235" i="8"/>
  <c r="F236" i="8"/>
  <c r="H236" i="8"/>
  <c r="J236" i="8"/>
  <c r="L236" i="8"/>
  <c r="N236" i="8"/>
  <c r="G237" i="8"/>
  <c r="I237" i="8"/>
  <c r="K237" i="8"/>
  <c r="M237" i="8"/>
  <c r="F238" i="8"/>
  <c r="H238" i="8"/>
  <c r="J238" i="8"/>
  <c r="L238" i="8"/>
  <c r="N238" i="8"/>
  <c r="G239" i="8"/>
  <c r="I239" i="8"/>
  <c r="K239" i="8"/>
  <c r="M239" i="8"/>
  <c r="F240" i="8"/>
  <c r="H240" i="8"/>
  <c r="J240" i="8"/>
  <c r="L240" i="8"/>
  <c r="N240" i="8"/>
  <c r="G241" i="8"/>
  <c r="I241" i="8"/>
  <c r="K241" i="8"/>
  <c r="M241" i="8"/>
  <c r="F242" i="8"/>
  <c r="H242" i="8"/>
  <c r="J242" i="8"/>
  <c r="L242" i="8"/>
  <c r="N242" i="8"/>
  <c r="G243" i="8"/>
  <c r="I243" i="8"/>
  <c r="K243" i="8"/>
  <c r="M243" i="8"/>
  <c r="F244" i="8"/>
  <c r="H244" i="8"/>
  <c r="J244" i="8"/>
  <c r="L244" i="8"/>
  <c r="N244" i="8"/>
  <c r="G245" i="8"/>
  <c r="I245" i="8"/>
  <c r="K245" i="8"/>
  <c r="M245" i="8"/>
  <c r="F246" i="8"/>
  <c r="H246" i="8"/>
  <c r="J246" i="8"/>
  <c r="L246" i="8"/>
  <c r="N246" i="8"/>
  <c r="G247" i="8"/>
  <c r="I247" i="8"/>
  <c r="K247" i="8"/>
  <c r="M247" i="8"/>
  <c r="F248" i="8"/>
  <c r="H248" i="8"/>
  <c r="J248" i="8"/>
  <c r="L248" i="8"/>
  <c r="N248" i="8"/>
  <c r="G249" i="8"/>
  <c r="I249" i="8"/>
  <c r="K249" i="8"/>
  <c r="M249" i="8"/>
  <c r="F250" i="8"/>
  <c r="H250" i="8"/>
  <c r="J250" i="8"/>
  <c r="L250" i="8"/>
  <c r="N250" i="8"/>
  <c r="G251" i="8"/>
  <c r="I251" i="8"/>
  <c r="K251" i="8"/>
  <c r="M251" i="8"/>
  <c r="F252" i="8"/>
  <c r="H252" i="8"/>
  <c r="J252" i="8"/>
  <c r="L252" i="8"/>
  <c r="N252" i="8"/>
  <c r="G253" i="8"/>
  <c r="I253" i="8"/>
  <c r="K253" i="8"/>
  <c r="M253" i="8"/>
  <c r="F254" i="8"/>
  <c r="H254" i="8"/>
  <c r="J254" i="8"/>
  <c r="L254" i="8"/>
  <c r="N254" i="8"/>
  <c r="G255" i="8"/>
  <c r="I255" i="8"/>
  <c r="K255" i="8"/>
  <c r="M255" i="8"/>
  <c r="F256" i="8"/>
  <c r="H256" i="8"/>
  <c r="J256" i="8"/>
  <c r="L256" i="8"/>
  <c r="N256" i="8"/>
  <c r="G257" i="8"/>
  <c r="I257" i="8"/>
  <c r="K257" i="8"/>
  <c r="M257" i="8"/>
  <c r="F258" i="8"/>
  <c r="H258" i="8"/>
  <c r="J258" i="8"/>
  <c r="L258" i="8"/>
  <c r="N258" i="8"/>
  <c r="G259" i="8"/>
  <c r="I259" i="8"/>
  <c r="K259" i="8"/>
  <c r="M259" i="8"/>
  <c r="F260" i="8"/>
  <c r="H260" i="8"/>
  <c r="J260" i="8"/>
  <c r="L260" i="8"/>
  <c r="N260" i="8"/>
  <c r="G261" i="8"/>
  <c r="I261" i="8"/>
  <c r="K261" i="8"/>
  <c r="M261" i="8"/>
  <c r="F262" i="8"/>
  <c r="H262" i="8"/>
  <c r="J262" i="8"/>
  <c r="L262" i="8"/>
  <c r="N262" i="8"/>
  <c r="G263" i="8"/>
  <c r="I263" i="8"/>
  <c r="K263" i="8"/>
  <c r="M263" i="8"/>
  <c r="F264" i="8"/>
  <c r="H264" i="8"/>
  <c r="J264" i="8"/>
  <c r="L264" i="8"/>
  <c r="N264" i="8"/>
  <c r="G265" i="8"/>
  <c r="I265" i="8"/>
  <c r="K265" i="8"/>
  <c r="M265" i="8"/>
  <c r="F266" i="8"/>
  <c r="H266" i="8"/>
  <c r="J266" i="8"/>
  <c r="L266" i="8"/>
  <c r="N266" i="8"/>
  <c r="G267" i="8"/>
  <c r="I267" i="8"/>
  <c r="K267" i="8"/>
  <c r="M267" i="8"/>
  <c r="F268" i="8"/>
  <c r="H268" i="8"/>
  <c r="J268" i="8"/>
  <c r="L268" i="8"/>
  <c r="N268" i="8"/>
  <c r="G269" i="8"/>
  <c r="I269" i="8"/>
  <c r="K269" i="8"/>
  <c r="M269" i="8"/>
  <c r="F270" i="8"/>
  <c r="H270" i="8"/>
  <c r="J270" i="8"/>
  <c r="L270" i="8"/>
  <c r="N270" i="8"/>
  <c r="G271" i="8"/>
  <c r="I271" i="8"/>
  <c r="K271" i="8"/>
  <c r="M271" i="8"/>
  <c r="F272" i="8"/>
  <c r="H272" i="8"/>
  <c r="J272" i="8"/>
  <c r="L272" i="8"/>
  <c r="N272" i="8"/>
  <c r="G273" i="8"/>
  <c r="I273" i="8"/>
  <c r="K273" i="8"/>
  <c r="M273" i="8"/>
  <c r="F274" i="8"/>
  <c r="H274" i="8"/>
  <c r="J274" i="8"/>
  <c r="L274" i="8"/>
  <c r="N274" i="8"/>
  <c r="G275" i="8"/>
  <c r="I275" i="8"/>
  <c r="K275" i="8"/>
  <c r="M275" i="8"/>
  <c r="F276" i="8"/>
  <c r="H276" i="8"/>
  <c r="J276" i="8"/>
  <c r="L276" i="8"/>
  <c r="N276" i="8"/>
  <c r="G277" i="8"/>
  <c r="I277" i="8"/>
  <c r="K277" i="8"/>
  <c r="M277" i="8"/>
  <c r="F278" i="8"/>
  <c r="H278" i="8"/>
  <c r="J278" i="8"/>
  <c r="L278" i="8"/>
  <c r="N278" i="8"/>
  <c r="G279" i="8"/>
  <c r="I279" i="8"/>
  <c r="K279" i="8"/>
  <c r="M279" i="8"/>
  <c r="F280" i="8"/>
  <c r="H280" i="8"/>
  <c r="J280" i="8"/>
  <c r="L280" i="8"/>
  <c r="N280" i="8"/>
  <c r="G281" i="8"/>
  <c r="I281" i="8"/>
  <c r="K281" i="8"/>
  <c r="M281" i="8"/>
  <c r="F282" i="8"/>
  <c r="H282" i="8"/>
  <c r="J282" i="8"/>
  <c r="L282" i="8"/>
  <c r="N282" i="8"/>
  <c r="G283" i="8"/>
  <c r="I283" i="8"/>
  <c r="K283" i="8"/>
  <c r="M283" i="8"/>
  <c r="F284" i="8"/>
  <c r="H284" i="8"/>
  <c r="J284" i="8"/>
  <c r="L284" i="8"/>
  <c r="N284" i="8"/>
  <c r="G285" i="8"/>
  <c r="I285" i="8"/>
  <c r="K285" i="8"/>
  <c r="M285" i="8"/>
  <c r="F286" i="8"/>
  <c r="H286" i="8"/>
  <c r="J286" i="8"/>
  <c r="L286" i="8"/>
  <c r="N286" i="8"/>
  <c r="G287" i="8"/>
  <c r="I287" i="8"/>
  <c r="K287" i="8"/>
  <c r="M287" i="8"/>
  <c r="F288" i="8"/>
  <c r="H288" i="8"/>
  <c r="J288" i="8"/>
  <c r="L288" i="8"/>
  <c r="N288" i="8"/>
  <c r="G289" i="8"/>
  <c r="I289" i="8"/>
  <c r="K289" i="8"/>
  <c r="M289" i="8"/>
  <c r="F290" i="8"/>
  <c r="H290" i="8"/>
  <c r="J290" i="8"/>
  <c r="L290" i="8"/>
  <c r="N290" i="8"/>
  <c r="G291" i="8"/>
  <c r="I291" i="8"/>
  <c r="K291" i="8"/>
  <c r="M291" i="8"/>
  <c r="F292" i="8"/>
  <c r="H292" i="8"/>
  <c r="J292" i="8"/>
  <c r="L292" i="8"/>
  <c r="N292" i="8"/>
  <c r="G293" i="8"/>
  <c r="I293" i="8"/>
  <c r="K293" i="8"/>
  <c r="M293" i="8"/>
  <c r="F294" i="8"/>
  <c r="H294" i="8"/>
  <c r="J294" i="8"/>
  <c r="L294" i="8"/>
  <c r="N294" i="8"/>
  <c r="G295" i="8"/>
  <c r="I295" i="8"/>
  <c r="K295" i="8"/>
  <c r="M295" i="8"/>
  <c r="F296" i="8"/>
  <c r="H296" i="8"/>
  <c r="J296" i="8"/>
  <c r="L296" i="8"/>
  <c r="N296" i="8"/>
  <c r="G297" i="8"/>
  <c r="I297" i="8"/>
  <c r="K297" i="8"/>
  <c r="M297" i="8"/>
  <c r="F298" i="8"/>
  <c r="H298" i="8"/>
  <c r="J298" i="8"/>
  <c r="L298" i="8"/>
  <c r="N298" i="8"/>
  <c r="G299" i="8"/>
  <c r="I299" i="8"/>
  <c r="K299" i="8"/>
  <c r="M299" i="8"/>
  <c r="F300" i="8"/>
  <c r="H300" i="8"/>
  <c r="J300" i="8"/>
  <c r="L300" i="8"/>
  <c r="N300" i="8"/>
  <c r="G301" i="8"/>
  <c r="I301" i="8"/>
  <c r="K301" i="8"/>
  <c r="M301" i="8"/>
  <c r="F302" i="8"/>
  <c r="H302" i="8"/>
  <c r="J302" i="8"/>
  <c r="L302" i="8"/>
  <c r="N302" i="8"/>
  <c r="G303" i="8"/>
  <c r="I303" i="8"/>
  <c r="K303" i="8"/>
  <c r="M303" i="8"/>
  <c r="F304" i="8"/>
  <c r="H304" i="8"/>
  <c r="J304" i="8"/>
  <c r="L304" i="8"/>
  <c r="N304" i="8"/>
  <c r="G305" i="8"/>
  <c r="I305" i="8"/>
  <c r="K305" i="8"/>
  <c r="M305" i="8"/>
  <c r="F306" i="8"/>
  <c r="H306" i="8"/>
  <c r="J306" i="8"/>
  <c r="L306" i="8"/>
  <c r="N306" i="8"/>
  <c r="G307" i="8"/>
  <c r="I307" i="8"/>
  <c r="K307" i="8"/>
  <c r="M307" i="8"/>
  <c r="F308" i="8"/>
  <c r="I308" i="8"/>
  <c r="K308" i="8"/>
  <c r="M308" i="8"/>
  <c r="F309" i="8"/>
  <c r="I309" i="8"/>
  <c r="K309" i="8"/>
  <c r="M309" i="8"/>
  <c r="F310" i="8"/>
  <c r="I310" i="8"/>
  <c r="K310" i="8"/>
  <c r="M310" i="8"/>
  <c r="F311" i="8"/>
  <c r="I311" i="8"/>
  <c r="K311" i="8"/>
  <c r="M311" i="8"/>
  <c r="F312" i="8"/>
  <c r="I312" i="8"/>
  <c r="K312" i="8"/>
  <c r="M312" i="8"/>
  <c r="F313" i="8"/>
  <c r="I313" i="8"/>
  <c r="K313" i="8"/>
  <c r="M313" i="8"/>
  <c r="F314" i="8"/>
  <c r="I314" i="8"/>
  <c r="K314" i="8"/>
  <c r="M314" i="8"/>
  <c r="F315" i="8"/>
  <c r="I315" i="8"/>
  <c r="K315" i="8"/>
  <c r="M315" i="8"/>
  <c r="F316" i="8"/>
  <c r="I316" i="8"/>
  <c r="K316" i="8"/>
  <c r="M316" i="8"/>
  <c r="F317" i="8"/>
  <c r="I317" i="8"/>
  <c r="K317" i="8"/>
  <c r="M317" i="8"/>
  <c r="F318" i="8"/>
  <c r="I318" i="8"/>
  <c r="K318" i="8"/>
  <c r="M318" i="8"/>
  <c r="F319" i="8"/>
  <c r="I319" i="8"/>
  <c r="K319" i="8"/>
  <c r="M319" i="8"/>
  <c r="F320" i="8"/>
  <c r="I320" i="8"/>
  <c r="K320" i="8"/>
  <c r="M320" i="8"/>
  <c r="F321" i="8"/>
  <c r="I321" i="8"/>
  <c r="K321" i="8"/>
  <c r="M321" i="8"/>
  <c r="F322" i="8"/>
  <c r="I322" i="8"/>
  <c r="K322" i="8"/>
  <c r="M322" i="8"/>
  <c r="F323" i="8"/>
  <c r="I323" i="8"/>
  <c r="K323" i="8"/>
  <c r="M323" i="8"/>
  <c r="F324" i="8"/>
  <c r="I324" i="8"/>
  <c r="K324" i="8"/>
  <c r="M324" i="8"/>
  <c r="F325" i="8"/>
  <c r="I325" i="8"/>
  <c r="K325" i="8"/>
  <c r="M325" i="8"/>
  <c r="F326" i="8"/>
  <c r="I326" i="8"/>
  <c r="K326" i="8"/>
  <c r="M326" i="8"/>
  <c r="F327" i="8"/>
  <c r="I327" i="8"/>
  <c r="K327" i="8"/>
  <c r="M327" i="8"/>
  <c r="F328" i="8"/>
  <c r="I328" i="8"/>
  <c r="K328" i="8"/>
  <c r="M328" i="8"/>
  <c r="F329" i="8"/>
  <c r="I329" i="8"/>
  <c r="K329" i="8"/>
  <c r="M329" i="8"/>
  <c r="F330" i="8"/>
  <c r="I330" i="8"/>
  <c r="K330" i="8"/>
  <c r="M330" i="8"/>
  <c r="F331" i="8"/>
  <c r="I331" i="8"/>
  <c r="K331" i="8"/>
  <c r="M331" i="8"/>
  <c r="F332" i="8"/>
  <c r="I332" i="8"/>
  <c r="K332" i="8"/>
  <c r="M332" i="8"/>
  <c r="F333" i="8"/>
  <c r="I333" i="8"/>
  <c r="K333" i="8"/>
  <c r="M333" i="8"/>
  <c r="F334" i="8"/>
  <c r="I334" i="8"/>
  <c r="K334" i="8"/>
  <c r="M334" i="8"/>
  <c r="F335" i="8"/>
  <c r="I335" i="8"/>
  <c r="K335" i="8"/>
  <c r="M335" i="8"/>
  <c r="F336" i="8"/>
  <c r="H336" i="8"/>
  <c r="J336" i="8"/>
  <c r="L336" i="8"/>
  <c r="N336" i="8"/>
  <c r="G337" i="8"/>
  <c r="I337" i="8"/>
  <c r="K337" i="8"/>
  <c r="M337" i="8"/>
  <c r="F338" i="8"/>
  <c r="H338" i="8"/>
  <c r="J338" i="8"/>
  <c r="L338" i="8"/>
  <c r="N338" i="8"/>
  <c r="G339" i="8"/>
  <c r="I339" i="8"/>
  <c r="K339" i="8"/>
  <c r="M339" i="8"/>
  <c r="F340" i="8"/>
  <c r="H340" i="8"/>
  <c r="J340" i="8"/>
  <c r="L340" i="8"/>
  <c r="N340" i="8"/>
  <c r="G341" i="8"/>
  <c r="I341" i="8"/>
  <c r="K341" i="8"/>
  <c r="M341" i="8"/>
  <c r="F342" i="8"/>
  <c r="H342" i="8"/>
  <c r="J342" i="8"/>
  <c r="L342" i="8"/>
  <c r="N342" i="8"/>
  <c r="G343" i="8"/>
  <c r="I343" i="8"/>
  <c r="K343" i="8"/>
  <c r="M343" i="8"/>
  <c r="F344" i="8"/>
  <c r="H344" i="8"/>
  <c r="J344" i="8"/>
  <c r="L344" i="8"/>
  <c r="N344" i="8"/>
  <c r="G345" i="8"/>
  <c r="I345" i="8"/>
  <c r="K345" i="8"/>
  <c r="M345" i="8"/>
  <c r="F346" i="8"/>
  <c r="H346" i="8"/>
  <c r="J346" i="8"/>
  <c r="L346" i="8"/>
  <c r="N346" i="8"/>
  <c r="G347" i="8"/>
  <c r="I347" i="8"/>
  <c r="K347" i="8"/>
  <c r="M347" i="8"/>
  <c r="F348" i="8"/>
  <c r="H348" i="8"/>
  <c r="J348" i="8"/>
  <c r="L348" i="8"/>
  <c r="N348" i="8"/>
  <c r="G349" i="8"/>
  <c r="I349" i="8"/>
  <c r="K349" i="8"/>
  <c r="M349" i="8"/>
  <c r="F350" i="8"/>
  <c r="H350" i="8"/>
  <c r="J350" i="8"/>
  <c r="L350" i="8"/>
  <c r="N350" i="8"/>
  <c r="G351" i="8"/>
  <c r="I351" i="8"/>
  <c r="K351" i="8"/>
  <c r="M351" i="8"/>
  <c r="F352" i="8"/>
  <c r="H352" i="8"/>
  <c r="J352" i="8"/>
  <c r="L352" i="8"/>
  <c r="N352" i="8"/>
  <c r="G353" i="8"/>
  <c r="I353" i="8"/>
  <c r="K353" i="8"/>
  <c r="M353" i="8"/>
  <c r="F354" i="8"/>
  <c r="H354" i="8"/>
  <c r="J354" i="8"/>
  <c r="L354" i="8"/>
  <c r="N354" i="8"/>
  <c r="G355" i="8"/>
  <c r="I355" i="8"/>
  <c r="K355" i="8"/>
  <c r="M355" i="8"/>
  <c r="F356" i="8"/>
  <c r="H356" i="8"/>
  <c r="J356" i="8"/>
  <c r="L356" i="8"/>
  <c r="N356" i="8"/>
  <c r="G357" i="8"/>
  <c r="I357" i="8"/>
  <c r="K357" i="8"/>
  <c r="M357" i="8"/>
  <c r="F358" i="8"/>
  <c r="H358" i="8"/>
  <c r="J358" i="8"/>
  <c r="L358" i="8"/>
  <c r="N358" i="8"/>
  <c r="G359" i="8"/>
  <c r="I359" i="8"/>
  <c r="K359" i="8"/>
  <c r="M359" i="8"/>
  <c r="F360" i="8"/>
  <c r="H360" i="8"/>
  <c r="J360" i="8"/>
  <c r="L360" i="8"/>
  <c r="N360" i="8"/>
  <c r="G361" i="8"/>
  <c r="I361" i="8"/>
  <c r="K361" i="8"/>
  <c r="M361" i="8"/>
  <c r="F362" i="8"/>
  <c r="H362" i="8"/>
  <c r="J362" i="8"/>
  <c r="L362" i="8"/>
  <c r="N362" i="8"/>
  <c r="G363" i="8"/>
  <c r="I363" i="8"/>
  <c r="K363" i="8"/>
  <c r="M363" i="8"/>
  <c r="F364" i="8"/>
  <c r="H364" i="8"/>
  <c r="J364" i="8"/>
  <c r="L364" i="8"/>
  <c r="N364" i="8"/>
  <c r="G365" i="8"/>
  <c r="I365" i="8"/>
  <c r="K365" i="8"/>
  <c r="M365" i="8"/>
  <c r="F366" i="8"/>
  <c r="H366" i="8"/>
  <c r="J366" i="8"/>
  <c r="L366" i="8"/>
  <c r="N366" i="8"/>
  <c r="G367" i="8"/>
  <c r="I367" i="8"/>
  <c r="K367" i="8"/>
  <c r="M367" i="8"/>
  <c r="F368" i="8"/>
  <c r="H368" i="8"/>
  <c r="J368" i="8"/>
  <c r="L368" i="8"/>
  <c r="N368" i="8"/>
  <c r="G369" i="8"/>
  <c r="I369" i="8"/>
  <c r="K369" i="8"/>
  <c r="M369" i="8"/>
  <c r="F370" i="8"/>
  <c r="H370" i="8"/>
  <c r="J370" i="8"/>
  <c r="L370" i="8"/>
  <c r="N370" i="8"/>
  <c r="G371" i="8"/>
  <c r="I371" i="8"/>
  <c r="K371" i="8"/>
  <c r="M371" i="8"/>
  <c r="F372" i="8"/>
  <c r="H372" i="8"/>
  <c r="J372" i="8"/>
  <c r="L372" i="8"/>
  <c r="N372" i="8"/>
  <c r="G373" i="8"/>
  <c r="I373" i="8"/>
  <c r="K373" i="8"/>
  <c r="M373" i="8"/>
  <c r="F374" i="8"/>
  <c r="H374" i="8"/>
  <c r="J374" i="8"/>
  <c r="L374" i="8"/>
  <c r="N374" i="8"/>
  <c r="G375" i="8"/>
  <c r="I375" i="8"/>
  <c r="K375" i="8"/>
  <c r="M375" i="8"/>
  <c r="F376" i="8"/>
  <c r="H376" i="8"/>
  <c r="J376" i="8"/>
  <c r="L376" i="8"/>
  <c r="N376" i="8"/>
  <c r="G377" i="8"/>
  <c r="I377" i="8"/>
  <c r="K377" i="8"/>
  <c r="M377" i="8"/>
  <c r="F378" i="8"/>
  <c r="H378" i="8"/>
  <c r="J378" i="8"/>
  <c r="L378" i="8"/>
  <c r="N378" i="8"/>
  <c r="G379" i="8"/>
  <c r="I379" i="8"/>
  <c r="K379" i="8"/>
  <c r="M379" i="8"/>
  <c r="F380" i="8"/>
  <c r="H380" i="8"/>
  <c r="J380" i="8"/>
  <c r="L380" i="8"/>
  <c r="N380" i="8"/>
  <c r="G381" i="8"/>
  <c r="I381" i="8"/>
  <c r="K381" i="8"/>
  <c r="M381" i="8"/>
  <c r="F382" i="8"/>
  <c r="H382" i="8"/>
  <c r="J382" i="8"/>
  <c r="L382" i="8"/>
  <c r="N382" i="8"/>
  <c r="G383" i="8"/>
  <c r="I383" i="8"/>
  <c r="K383" i="8"/>
  <c r="M383" i="8"/>
  <c r="F384" i="8"/>
  <c r="H384" i="8"/>
  <c r="J384" i="8"/>
  <c r="L384" i="8"/>
  <c r="N384" i="8"/>
  <c r="G385" i="8"/>
  <c r="I385" i="8"/>
  <c r="K385" i="8"/>
  <c r="M385" i="8"/>
  <c r="F386" i="8"/>
  <c r="H386" i="8"/>
  <c r="J386" i="8"/>
  <c r="L386" i="8"/>
  <c r="N386" i="8"/>
  <c r="G387" i="8"/>
  <c r="I387" i="8"/>
  <c r="K387" i="8"/>
  <c r="M387" i="8"/>
  <c r="F388" i="8"/>
  <c r="H388" i="8"/>
  <c r="J388" i="8"/>
  <c r="L388" i="8"/>
  <c r="N388" i="8"/>
  <c r="G389" i="8"/>
  <c r="I389" i="8"/>
  <c r="K389" i="8"/>
  <c r="M389" i="8"/>
  <c r="F390" i="8"/>
  <c r="H390" i="8"/>
  <c r="J390" i="8"/>
  <c r="L390" i="8"/>
  <c r="N390" i="8"/>
  <c r="G391" i="8"/>
  <c r="I391" i="8"/>
  <c r="K391" i="8"/>
  <c r="M391" i="8"/>
  <c r="F392" i="8"/>
  <c r="H392" i="8"/>
  <c r="J392" i="8"/>
  <c r="L392" i="8"/>
  <c r="N392" i="8"/>
  <c r="G393" i="8"/>
  <c r="I393" i="8"/>
  <c r="K393" i="8"/>
  <c r="M393" i="8"/>
  <c r="F394" i="8"/>
  <c r="H394" i="8"/>
  <c r="J394" i="8"/>
  <c r="L394" i="8"/>
  <c r="N394" i="8"/>
  <c r="G395" i="8"/>
  <c r="I395" i="8"/>
  <c r="K395" i="8"/>
  <c r="M395" i="8"/>
  <c r="F396" i="8"/>
  <c r="H396" i="8"/>
  <c r="J396" i="8"/>
  <c r="L396" i="8"/>
  <c r="N396" i="8"/>
  <c r="G397" i="8"/>
  <c r="I397" i="8"/>
  <c r="K397" i="8"/>
  <c r="M397" i="8"/>
  <c r="F398" i="8"/>
  <c r="H398" i="8"/>
  <c r="J398" i="8"/>
  <c r="L398" i="8"/>
  <c r="N398" i="8"/>
  <c r="G399" i="8"/>
  <c r="I399" i="8"/>
  <c r="K399" i="8"/>
  <c r="M399" i="8"/>
  <c r="F400" i="8"/>
  <c r="H400" i="8"/>
  <c r="J400" i="8"/>
  <c r="L400" i="8"/>
  <c r="N400" i="8"/>
  <c r="G401" i="8"/>
  <c r="I401" i="8"/>
  <c r="K401" i="8"/>
  <c r="M401" i="8"/>
  <c r="F402" i="8"/>
  <c r="H402" i="8"/>
  <c r="J402" i="8"/>
  <c r="L402" i="8"/>
  <c r="N402" i="8"/>
  <c r="G403" i="8"/>
  <c r="I403" i="8"/>
  <c r="K403" i="8"/>
  <c r="M403" i="8"/>
  <c r="F404" i="8"/>
  <c r="H404" i="8"/>
  <c r="J404" i="8"/>
  <c r="L404" i="8"/>
  <c r="N404" i="8"/>
  <c r="H405" i="8"/>
  <c r="J405" i="8"/>
  <c r="L405" i="8"/>
  <c r="N405" i="8"/>
  <c r="H406" i="8"/>
  <c r="J406" i="8"/>
  <c r="L406" i="8"/>
  <c r="N406" i="8"/>
  <c r="G407" i="8"/>
  <c r="I407" i="8"/>
  <c r="K407" i="8"/>
  <c r="M407" i="8"/>
  <c r="F408" i="8"/>
  <c r="H408" i="8"/>
  <c r="J408" i="8"/>
  <c r="L408" i="8"/>
  <c r="N408" i="8"/>
  <c r="G409" i="8"/>
  <c r="I409" i="8"/>
  <c r="K409" i="8"/>
  <c r="M409" i="8"/>
  <c r="F410" i="8"/>
  <c r="H410" i="8"/>
  <c r="J410" i="8"/>
  <c r="L410" i="8"/>
  <c r="N410" i="8"/>
  <c r="G411" i="8"/>
  <c r="I411" i="8"/>
  <c r="K411" i="8"/>
  <c r="M411" i="8"/>
  <c r="F412" i="8"/>
  <c r="H412" i="8"/>
  <c r="J412" i="8"/>
  <c r="L412" i="8"/>
  <c r="N412" i="8"/>
  <c r="G413" i="8"/>
  <c r="I413" i="8"/>
  <c r="K413" i="8"/>
  <c r="M413" i="8"/>
  <c r="F414" i="8"/>
  <c r="H414" i="8"/>
  <c r="J414" i="8"/>
  <c r="L414" i="8"/>
  <c r="N414" i="8"/>
  <c r="G415" i="8"/>
  <c r="I415" i="8"/>
  <c r="K415" i="8"/>
  <c r="M415" i="8"/>
  <c r="F416" i="8"/>
  <c r="H416" i="8"/>
  <c r="J416" i="8"/>
  <c r="L416" i="8"/>
  <c r="N416" i="8"/>
  <c r="G417" i="8"/>
  <c r="I417" i="8"/>
  <c r="K417" i="8"/>
  <c r="M417" i="8"/>
  <c r="F418" i="8"/>
  <c r="H418" i="8"/>
  <c r="J418" i="8"/>
  <c r="L418" i="8"/>
  <c r="N418" i="8"/>
  <c r="G419" i="8"/>
  <c r="I419" i="8"/>
  <c r="K419" i="8"/>
  <c r="M419" i="8"/>
  <c r="F420" i="8"/>
  <c r="H420" i="8"/>
  <c r="J420" i="8"/>
  <c r="L420" i="8"/>
  <c r="N420" i="8"/>
  <c r="G421" i="8"/>
  <c r="I421" i="8"/>
  <c r="K421" i="8"/>
  <c r="M421" i="8"/>
  <c r="F422" i="8"/>
  <c r="H422" i="8"/>
  <c r="J422" i="8"/>
  <c r="L422" i="8"/>
  <c r="N422" i="8"/>
  <c r="G423" i="8"/>
  <c r="I423" i="8"/>
  <c r="K423" i="8"/>
  <c r="M423" i="8"/>
  <c r="F424" i="8"/>
  <c r="H424" i="8"/>
  <c r="J424" i="8"/>
  <c r="L424" i="8"/>
  <c r="N424" i="8"/>
  <c r="G425" i="8"/>
  <c r="I425" i="8"/>
  <c r="K425" i="8"/>
  <c r="M425" i="8"/>
  <c r="F426" i="8"/>
  <c r="H426" i="8"/>
  <c r="J426" i="8"/>
  <c r="L426" i="8"/>
  <c r="N426" i="8"/>
  <c r="G427" i="8"/>
  <c r="I427" i="8"/>
  <c r="K427" i="8"/>
  <c r="M427" i="8"/>
  <c r="F428" i="8"/>
  <c r="H428" i="8"/>
  <c r="J428" i="8"/>
  <c r="L428" i="8"/>
  <c r="N428" i="8"/>
  <c r="G429" i="8"/>
  <c r="I429" i="8"/>
  <c r="K429" i="8"/>
  <c r="M429" i="8"/>
  <c r="F430" i="8"/>
  <c r="H430" i="8"/>
  <c r="J430" i="8"/>
  <c r="L430" i="8"/>
  <c r="N430" i="8"/>
  <c r="G431" i="8"/>
  <c r="I431" i="8"/>
  <c r="K431" i="8"/>
  <c r="M431" i="8"/>
  <c r="F432" i="8"/>
  <c r="H432" i="8"/>
  <c r="J432" i="8"/>
  <c r="L432" i="8"/>
  <c r="N432" i="8"/>
  <c r="G433" i="8"/>
  <c r="I433" i="8"/>
  <c r="K433" i="8"/>
  <c r="M433" i="8"/>
  <c r="F434" i="8"/>
  <c r="H434" i="8"/>
  <c r="J434" i="8"/>
  <c r="L434" i="8"/>
  <c r="N434" i="8"/>
  <c r="G435" i="8"/>
  <c r="I435" i="8"/>
  <c r="K435" i="8"/>
  <c r="M435" i="8"/>
  <c r="F436" i="8"/>
  <c r="H436" i="8"/>
  <c r="J436" i="8"/>
  <c r="L436" i="8"/>
  <c r="N436" i="8"/>
  <c r="G437" i="8"/>
  <c r="I437" i="8"/>
  <c r="K437" i="8"/>
  <c r="M437" i="8"/>
  <c r="F438" i="8"/>
  <c r="H438" i="8"/>
  <c r="J438" i="8"/>
  <c r="L438" i="8"/>
  <c r="N438" i="8"/>
  <c r="G439" i="8"/>
  <c r="I439" i="8"/>
  <c r="K439" i="8"/>
  <c r="M439" i="8"/>
  <c r="F440" i="8"/>
  <c r="H440" i="8"/>
  <c r="J440" i="8"/>
  <c r="L440" i="8"/>
  <c r="N440" i="8"/>
  <c r="G441" i="8"/>
  <c r="I441" i="8"/>
  <c r="K441" i="8"/>
  <c r="M441" i="8"/>
  <c r="F442" i="8"/>
  <c r="H442" i="8"/>
  <c r="J442" i="8"/>
  <c r="L442" i="8"/>
  <c r="N442" i="8"/>
  <c r="H443" i="8"/>
  <c r="J443" i="8"/>
  <c r="L443" i="8"/>
  <c r="N443" i="8"/>
  <c r="H444" i="8"/>
  <c r="J444" i="8"/>
  <c r="L444" i="8"/>
  <c r="N444" i="8"/>
  <c r="H445" i="8"/>
  <c r="J445" i="8"/>
  <c r="L445" i="8"/>
  <c r="N445" i="8"/>
  <c r="H446" i="8"/>
  <c r="J446" i="8"/>
  <c r="L446" i="8"/>
  <c r="N446" i="8"/>
  <c r="H447" i="8"/>
  <c r="J447" i="8"/>
  <c r="L447" i="8"/>
  <c r="N447" i="8"/>
  <c r="H448" i="8"/>
  <c r="J448" i="8"/>
  <c r="L448" i="8"/>
  <c r="N448" i="8"/>
  <c r="H449" i="8"/>
  <c r="J449" i="8"/>
  <c r="L449" i="8"/>
  <c r="N449" i="8"/>
  <c r="G450" i="8"/>
  <c r="I450" i="8"/>
  <c r="K450" i="8"/>
  <c r="M450" i="8"/>
  <c r="F451" i="8"/>
  <c r="H451" i="8"/>
  <c r="J451" i="8"/>
  <c r="L451" i="8"/>
  <c r="N451" i="8"/>
  <c r="G452" i="8"/>
  <c r="I452" i="8"/>
  <c r="K452" i="8"/>
  <c r="M452" i="8"/>
  <c r="F453" i="8"/>
  <c r="H453" i="8"/>
  <c r="J453" i="8"/>
  <c r="L453" i="8"/>
  <c r="N453" i="8"/>
  <c r="G454" i="8"/>
  <c r="I454" i="8"/>
  <c r="K454" i="8"/>
  <c r="M454" i="8"/>
  <c r="F455" i="8"/>
  <c r="H455" i="8"/>
  <c r="J455" i="8"/>
  <c r="L455" i="8"/>
  <c r="N455" i="8"/>
  <c r="G456" i="8"/>
  <c r="I456" i="8"/>
  <c r="K456" i="8"/>
  <c r="M456" i="8"/>
  <c r="F457" i="8"/>
  <c r="H457" i="8"/>
  <c r="J457" i="8"/>
  <c r="L457" i="8"/>
  <c r="N457" i="8"/>
  <c r="G458" i="8"/>
  <c r="I458" i="8"/>
  <c r="K458" i="8"/>
  <c r="M458" i="8"/>
  <c r="F459" i="8"/>
  <c r="H459" i="8"/>
  <c r="J459" i="8"/>
  <c r="L459" i="8"/>
  <c r="N459" i="8"/>
  <c r="G460" i="8"/>
  <c r="I460" i="8"/>
  <c r="K460" i="8"/>
  <c r="M460" i="8"/>
  <c r="F461" i="8"/>
  <c r="H461" i="8"/>
  <c r="J461" i="8"/>
  <c r="L461" i="8"/>
  <c r="N461" i="8"/>
  <c r="G462" i="8"/>
  <c r="I462" i="8"/>
  <c r="K462" i="8"/>
  <c r="M462" i="8"/>
  <c r="F463" i="8"/>
  <c r="H463" i="8"/>
  <c r="J463" i="8"/>
  <c r="L463" i="8"/>
  <c r="N463" i="8"/>
  <c r="G464" i="8"/>
  <c r="I464" i="8"/>
  <c r="K464" i="8"/>
  <c r="M464" i="8"/>
  <c r="F465" i="8"/>
  <c r="H465" i="8"/>
  <c r="J465" i="8"/>
  <c r="L465" i="8"/>
  <c r="N465" i="8"/>
  <c r="G466" i="8"/>
  <c r="I466" i="8"/>
  <c r="K466" i="8"/>
  <c r="M466" i="8"/>
  <c r="F467" i="8"/>
  <c r="H467" i="8"/>
  <c r="J467" i="8"/>
  <c r="L467" i="8"/>
  <c r="N467" i="8"/>
  <c r="G468" i="8"/>
  <c r="I468" i="8"/>
  <c r="K468" i="8"/>
  <c r="M468" i="8"/>
  <c r="F469" i="8"/>
  <c r="H469" i="8"/>
  <c r="J469" i="8"/>
  <c r="L469" i="8"/>
  <c r="N469" i="8"/>
  <c r="G470" i="8"/>
  <c r="I470" i="8"/>
  <c r="K470" i="8"/>
  <c r="M470" i="8"/>
  <c r="F471" i="8"/>
  <c r="H471" i="8"/>
  <c r="J471" i="8"/>
  <c r="L471" i="8"/>
  <c r="N471" i="8"/>
  <c r="G472" i="8"/>
  <c r="I472" i="8"/>
  <c r="K472" i="8"/>
  <c r="M472" i="8"/>
  <c r="F473" i="8"/>
  <c r="H473" i="8"/>
  <c r="J473" i="8"/>
  <c r="L473" i="8"/>
  <c r="N473" i="8"/>
  <c r="G474" i="8"/>
  <c r="I474" i="8"/>
  <c r="K474" i="8"/>
  <c r="M474" i="8"/>
  <c r="F475" i="8"/>
  <c r="H475" i="8"/>
  <c r="J475" i="8"/>
  <c r="L475" i="8"/>
  <c r="N475" i="8"/>
  <c r="G476" i="8"/>
  <c r="I476" i="8"/>
  <c r="K476" i="8"/>
  <c r="M476" i="8"/>
  <c r="F477" i="8"/>
  <c r="H477" i="8"/>
  <c r="J477" i="8"/>
  <c r="L477" i="8"/>
  <c r="N477" i="8"/>
  <c r="G478" i="8"/>
  <c r="I478" i="8"/>
  <c r="K478" i="8"/>
  <c r="M478" i="8"/>
  <c r="F479" i="8"/>
  <c r="H479" i="8"/>
  <c r="J479" i="8"/>
  <c r="L479" i="8"/>
  <c r="N479" i="8"/>
  <c r="F480" i="8"/>
  <c r="H480" i="8"/>
  <c r="J480" i="8"/>
  <c r="L480" i="8"/>
  <c r="N480" i="8"/>
  <c r="F481" i="8"/>
  <c r="H481" i="8"/>
  <c r="J481" i="8"/>
  <c r="L481" i="8"/>
  <c r="N481" i="8"/>
  <c r="F482" i="8"/>
  <c r="H482" i="8"/>
  <c r="J482" i="8"/>
  <c r="L482" i="8"/>
  <c r="N482" i="8"/>
  <c r="F483" i="8"/>
  <c r="H483" i="8"/>
  <c r="J483" i="8"/>
  <c r="L483" i="8"/>
  <c r="N483" i="8"/>
  <c r="F484" i="8"/>
  <c r="H484" i="8"/>
  <c r="J484" i="8"/>
  <c r="L484" i="8"/>
  <c r="N484" i="8"/>
  <c r="F485" i="8"/>
  <c r="I485" i="8"/>
  <c r="K485" i="8"/>
  <c r="M485" i="8"/>
  <c r="H486" i="8"/>
  <c r="J486" i="8"/>
  <c r="L486" i="8"/>
  <c r="N486" i="8"/>
  <c r="F487" i="8"/>
  <c r="I487" i="8"/>
  <c r="K487" i="8"/>
  <c r="M487" i="8"/>
  <c r="H488" i="8"/>
  <c r="J488" i="8"/>
  <c r="L488" i="8"/>
  <c r="N488" i="8"/>
  <c r="F489" i="8"/>
  <c r="I489" i="8"/>
  <c r="K489" i="8"/>
  <c r="M489" i="8"/>
  <c r="H490" i="8"/>
  <c r="J490" i="8"/>
  <c r="L490" i="8"/>
  <c r="N490" i="8"/>
  <c r="F491" i="8"/>
  <c r="I491" i="8"/>
  <c r="K491" i="8"/>
  <c r="M491" i="8"/>
  <c r="H492" i="8"/>
  <c r="J492" i="8"/>
  <c r="L492" i="8"/>
  <c r="N492" i="8"/>
  <c r="F493" i="8"/>
  <c r="I493" i="8"/>
  <c r="K493" i="8"/>
  <c r="M493" i="8"/>
  <c r="H494" i="8"/>
  <c r="J494" i="8"/>
  <c r="L494" i="8"/>
  <c r="N494" i="8"/>
  <c r="F495" i="8"/>
  <c r="I495" i="8"/>
  <c r="K495" i="8"/>
  <c r="M495" i="8"/>
  <c r="H496" i="8"/>
  <c r="J496" i="8"/>
  <c r="L496" i="8"/>
  <c r="N496" i="8"/>
  <c r="F497" i="8"/>
  <c r="I497" i="8"/>
  <c r="K497" i="8"/>
  <c r="M497" i="8"/>
  <c r="H498" i="8"/>
  <c r="J498" i="8"/>
  <c r="L498" i="8"/>
  <c r="N498" i="8"/>
  <c r="F499" i="8"/>
  <c r="I499" i="8"/>
  <c r="K499" i="8"/>
  <c r="M499" i="8"/>
  <c r="H500" i="8"/>
  <c r="J500" i="8"/>
  <c r="L500" i="8"/>
  <c r="J501" i="8"/>
  <c r="N501" i="8"/>
  <c r="I502" i="8"/>
  <c r="M502" i="8"/>
  <c r="L503" i="8"/>
  <c r="J504" i="8"/>
  <c r="N504" i="8"/>
  <c r="I505" i="8"/>
  <c r="M505" i="8"/>
  <c r="L506" i="8"/>
  <c r="N507" i="8"/>
  <c r="L507" i="8"/>
  <c r="J507" i="8"/>
  <c r="H507" i="8"/>
  <c r="F507" i="8"/>
  <c r="K507" i="8"/>
  <c r="J508" i="8"/>
  <c r="N508" i="8"/>
  <c r="I509" i="8"/>
  <c r="M509" i="8"/>
  <c r="L510" i="8"/>
  <c r="N511" i="8"/>
  <c r="L511" i="8"/>
  <c r="J511" i="8"/>
  <c r="H511" i="8"/>
  <c r="F511" i="8"/>
  <c r="K511" i="8"/>
  <c r="J512" i="8"/>
  <c r="N512" i="8"/>
  <c r="I513" i="8"/>
  <c r="M513" i="8"/>
  <c r="L514" i="8"/>
  <c r="N515" i="8"/>
  <c r="L515" i="8"/>
  <c r="J515" i="8"/>
  <c r="H515" i="8"/>
  <c r="F515" i="8"/>
  <c r="K515" i="8"/>
  <c r="J516" i="8"/>
  <c r="N516" i="8"/>
  <c r="I517" i="8"/>
  <c r="M517" i="8"/>
  <c r="L518" i="8"/>
  <c r="N519" i="8"/>
  <c r="L519" i="8"/>
  <c r="J519" i="8"/>
  <c r="H519" i="8"/>
  <c r="F519" i="8"/>
  <c r="K519" i="8"/>
  <c r="J520" i="8"/>
  <c r="N520" i="8"/>
  <c r="I521" i="8"/>
  <c r="M521" i="8"/>
  <c r="L522" i="8"/>
  <c r="N523" i="8"/>
  <c r="L523" i="8"/>
  <c r="J523" i="8"/>
  <c r="H523" i="8"/>
  <c r="F523" i="8"/>
  <c r="K523" i="8"/>
  <c r="J524" i="8"/>
  <c r="N524" i="8"/>
  <c r="I525" i="8"/>
  <c r="M525" i="8"/>
  <c r="L526" i="8"/>
  <c r="N527" i="8"/>
  <c r="L527" i="8"/>
  <c r="J527" i="8"/>
  <c r="H527" i="8"/>
  <c r="F527" i="8"/>
  <c r="K527" i="8"/>
  <c r="J528" i="8"/>
  <c r="N528" i="8"/>
  <c r="I529" i="8"/>
  <c r="M529" i="8"/>
  <c r="L530" i="8"/>
  <c r="N531" i="8"/>
  <c r="L531" i="8"/>
  <c r="J531" i="8"/>
  <c r="H531" i="8"/>
  <c r="F531" i="8"/>
  <c r="K531" i="8"/>
  <c r="J532" i="8"/>
  <c r="N532" i="8"/>
  <c r="F5" i="9"/>
  <c r="J5" i="9"/>
  <c r="N5" i="9"/>
  <c r="R5" i="9"/>
  <c r="V5" i="9"/>
  <c r="Z5" i="9"/>
  <c r="AD5" i="9"/>
  <c r="CD5" i="9"/>
  <c r="CE5" i="9" s="1"/>
  <c r="F6" i="9"/>
  <c r="J6" i="9"/>
  <c r="N6" i="9"/>
  <c r="R6" i="9"/>
  <c r="V6" i="9"/>
  <c r="Z6" i="9"/>
  <c r="AD6" i="9"/>
  <c r="CD6" i="9"/>
  <c r="CE6" i="9" s="1"/>
  <c r="F7" i="9"/>
  <c r="J7" i="9"/>
  <c r="N7" i="9"/>
  <c r="R7" i="9"/>
  <c r="V7" i="9"/>
  <c r="Z7" i="9"/>
  <c r="AD7" i="9"/>
  <c r="CD7" i="9"/>
  <c r="CE7" i="9" s="1"/>
  <c r="G8" i="9"/>
  <c r="K8" i="9"/>
  <c r="O8" i="9"/>
  <c r="S8" i="9"/>
  <c r="W8" i="9"/>
  <c r="AA8" i="9"/>
  <c r="E9" i="9"/>
  <c r="I9" i="9"/>
  <c r="M9" i="9"/>
  <c r="Q9" i="9"/>
  <c r="U9" i="9"/>
  <c r="Y9" i="9"/>
  <c r="AC9" i="9"/>
  <c r="CD10" i="9"/>
  <c r="AC10" i="9"/>
  <c r="AA10" i="9"/>
  <c r="Y10" i="9"/>
  <c r="W10" i="9"/>
  <c r="U10" i="9"/>
  <c r="S10" i="9"/>
  <c r="Q10" i="9"/>
  <c r="O10" i="9"/>
  <c r="M10" i="9"/>
  <c r="K10" i="9"/>
  <c r="I10" i="9"/>
  <c r="G10" i="9"/>
  <c r="E10" i="9"/>
  <c r="L10" i="9"/>
  <c r="P10" i="9"/>
  <c r="T10" i="9"/>
  <c r="X10" i="9"/>
  <c r="AB10" i="9"/>
  <c r="E11" i="9"/>
  <c r="I11" i="9"/>
  <c r="M11" i="9"/>
  <c r="Q11" i="9"/>
  <c r="U11" i="9"/>
  <c r="Y11" i="9"/>
  <c r="AC11" i="9"/>
  <c r="CD12" i="9"/>
  <c r="AC12" i="9"/>
  <c r="AA12" i="9"/>
  <c r="Y12" i="9"/>
  <c r="W12" i="9"/>
  <c r="U12" i="9"/>
  <c r="S12" i="9"/>
  <c r="Q12" i="9"/>
  <c r="O12" i="9"/>
  <c r="M12" i="9"/>
  <c r="K12" i="9"/>
  <c r="I12" i="9"/>
  <c r="G12" i="9"/>
  <c r="E12" i="9"/>
  <c r="L12" i="9"/>
  <c r="P12" i="9"/>
  <c r="T12" i="9"/>
  <c r="X12" i="9"/>
  <c r="AB12" i="9"/>
  <c r="E13" i="9"/>
  <c r="I13" i="9"/>
  <c r="M13" i="9"/>
  <c r="Q13" i="9"/>
  <c r="U13" i="9"/>
  <c r="Y13" i="9"/>
  <c r="AC13" i="9"/>
  <c r="CD14" i="9"/>
  <c r="AC14" i="9"/>
  <c r="AA14" i="9"/>
  <c r="Y14" i="9"/>
  <c r="W14" i="9"/>
  <c r="U14" i="9"/>
  <c r="S14" i="9"/>
  <c r="Q14" i="9"/>
  <c r="O14" i="9"/>
  <c r="M14" i="9"/>
  <c r="K14" i="9"/>
  <c r="I14" i="9"/>
  <c r="G14" i="9"/>
  <c r="E14" i="9"/>
  <c r="L14" i="9"/>
  <c r="P14" i="9"/>
  <c r="T14" i="9"/>
  <c r="X14" i="9"/>
  <c r="AB14" i="9"/>
  <c r="E15" i="9"/>
  <c r="I15" i="9"/>
  <c r="M15" i="9"/>
  <c r="Q15" i="9"/>
  <c r="U15" i="9"/>
  <c r="Y15" i="9"/>
  <c r="AC15" i="9"/>
  <c r="CD16" i="9"/>
  <c r="AC16" i="9"/>
  <c r="AA16" i="9"/>
  <c r="Y16" i="9"/>
  <c r="W16" i="9"/>
  <c r="U16" i="9"/>
  <c r="S16" i="9"/>
  <c r="Q16" i="9"/>
  <c r="O16" i="9"/>
  <c r="M16" i="9"/>
  <c r="K16" i="9"/>
  <c r="I16" i="9"/>
  <c r="G16" i="9"/>
  <c r="E16" i="9"/>
  <c r="L16" i="9"/>
  <c r="P16" i="9"/>
  <c r="T16" i="9"/>
  <c r="X16" i="9"/>
  <c r="AB16" i="9"/>
  <c r="E17" i="9"/>
  <c r="I17" i="9"/>
  <c r="M17" i="9"/>
  <c r="Q17" i="9"/>
  <c r="U17" i="9"/>
  <c r="Y17" i="9"/>
  <c r="AC17" i="9"/>
  <c r="CD18" i="9"/>
  <c r="AC18" i="9"/>
  <c r="AA18" i="9"/>
  <c r="Y18" i="9"/>
  <c r="W18" i="9"/>
  <c r="U18" i="9"/>
  <c r="S18" i="9"/>
  <c r="Q18" i="9"/>
  <c r="O18" i="9"/>
  <c r="M18" i="9"/>
  <c r="K18" i="9"/>
  <c r="I18" i="9"/>
  <c r="G18" i="9"/>
  <c r="E18" i="9"/>
  <c r="L18" i="9"/>
  <c r="P18" i="9"/>
  <c r="T18" i="9"/>
  <c r="X18" i="9"/>
  <c r="AB18" i="9"/>
  <c r="E19" i="9"/>
  <c r="I19" i="9"/>
  <c r="M19" i="9"/>
  <c r="Q19" i="9"/>
  <c r="U19" i="9"/>
  <c r="Y19" i="9"/>
  <c r="AC19" i="9"/>
  <c r="CD20" i="9"/>
  <c r="AC20" i="9"/>
  <c r="AA20" i="9"/>
  <c r="Y20" i="9"/>
  <c r="W20" i="9"/>
  <c r="U20" i="9"/>
  <c r="S20" i="9"/>
  <c r="Q20" i="9"/>
  <c r="O20" i="9"/>
  <c r="M20" i="9"/>
  <c r="K20" i="9"/>
  <c r="I20" i="9"/>
  <c r="G20" i="9"/>
  <c r="E20" i="9"/>
  <c r="L20" i="9"/>
  <c r="P20" i="9"/>
  <c r="T20" i="9"/>
  <c r="X20" i="9"/>
  <c r="AB20" i="9"/>
  <c r="E21" i="9"/>
  <c r="I21" i="9"/>
  <c r="M21" i="9"/>
  <c r="Q21" i="9"/>
  <c r="U21" i="9"/>
  <c r="Y21" i="9"/>
  <c r="AC21" i="9"/>
  <c r="CD22" i="9"/>
  <c r="AC22" i="9"/>
  <c r="AA22" i="9"/>
  <c r="Y22" i="9"/>
  <c r="W22" i="9"/>
  <c r="U22" i="9"/>
  <c r="S22" i="9"/>
  <c r="Q22" i="9"/>
  <c r="O22" i="9"/>
  <c r="M22" i="9"/>
  <c r="K22" i="9"/>
  <c r="I22" i="9"/>
  <c r="G22" i="9"/>
  <c r="E22" i="9"/>
  <c r="L22" i="9"/>
  <c r="P22" i="9"/>
  <c r="T22" i="9"/>
  <c r="X22" i="9"/>
  <c r="AB22" i="9"/>
  <c r="E23" i="9"/>
  <c r="I23" i="9"/>
  <c r="M23" i="9"/>
  <c r="Q23" i="9"/>
  <c r="U23" i="9"/>
  <c r="Y23" i="9"/>
  <c r="AC23" i="9"/>
  <c r="CD24" i="9"/>
  <c r="AC24" i="9"/>
  <c r="AA24" i="9"/>
  <c r="Y24" i="9"/>
  <c r="W24" i="9"/>
  <c r="U24" i="9"/>
  <c r="S24" i="9"/>
  <c r="Q24" i="9"/>
  <c r="O24" i="9"/>
  <c r="M24" i="9"/>
  <c r="K24" i="9"/>
  <c r="I24" i="9"/>
  <c r="G24" i="9"/>
  <c r="E24" i="9"/>
  <c r="L24" i="9"/>
  <c r="P24" i="9"/>
  <c r="T24" i="9"/>
  <c r="X24" i="9"/>
  <c r="AB24" i="9"/>
  <c r="E25" i="9"/>
  <c r="I25" i="9"/>
  <c r="M25" i="9"/>
  <c r="Q25" i="9"/>
  <c r="U25" i="9"/>
  <c r="Y25" i="9"/>
  <c r="AC25" i="9"/>
  <c r="CD26" i="9"/>
  <c r="AC26" i="9"/>
  <c r="AA26" i="9"/>
  <c r="Y26" i="9"/>
  <c r="W26" i="9"/>
  <c r="U26" i="9"/>
  <c r="S26" i="9"/>
  <c r="Q26" i="9"/>
  <c r="O26" i="9"/>
  <c r="M26" i="9"/>
  <c r="K26" i="9"/>
  <c r="I26" i="9"/>
  <c r="G26" i="9"/>
  <c r="E26" i="9"/>
  <c r="L26" i="9"/>
  <c r="P26" i="9"/>
  <c r="T26" i="9"/>
  <c r="X26" i="9"/>
  <c r="AB26" i="9"/>
  <c r="E27" i="9"/>
  <c r="I27" i="9"/>
  <c r="M27" i="9"/>
  <c r="Q27" i="9"/>
  <c r="U27" i="9"/>
  <c r="Y27" i="9"/>
  <c r="AC27" i="9"/>
  <c r="CD28" i="9"/>
  <c r="AC28" i="9"/>
  <c r="AA28" i="9"/>
  <c r="Y28" i="9"/>
  <c r="W28" i="9"/>
  <c r="U28" i="9"/>
  <c r="S28" i="9"/>
  <c r="Q28" i="9"/>
  <c r="O28" i="9"/>
  <c r="M28" i="9"/>
  <c r="K28" i="9"/>
  <c r="I28" i="9"/>
  <c r="G28" i="9"/>
  <c r="E28" i="9"/>
  <c r="L28" i="9"/>
  <c r="P28" i="9"/>
  <c r="T28" i="9"/>
  <c r="X28" i="9"/>
  <c r="AB28" i="9"/>
  <c r="E29" i="9"/>
  <c r="I29" i="9"/>
  <c r="M29" i="9"/>
  <c r="Q29" i="9"/>
  <c r="U29" i="9"/>
  <c r="CE30" i="9"/>
  <c r="BC33" i="9"/>
  <c r="CE34" i="9"/>
  <c r="BC37" i="9"/>
  <c r="CE38" i="9"/>
  <c r="BC41" i="9"/>
  <c r="CE42" i="9"/>
  <c r="BC45" i="9"/>
  <c r="CE46" i="9"/>
  <c r="BC49" i="9"/>
  <c r="BC50" i="9"/>
  <c r="BC52" i="9"/>
  <c r="BC54" i="9"/>
  <c r="BC56" i="9"/>
  <c r="BC58" i="9"/>
  <c r="BC60" i="9"/>
  <c r="BC62" i="9"/>
  <c r="BC64" i="9"/>
  <c r="BC66" i="9"/>
  <c r="BC68" i="9"/>
  <c r="BC70" i="9"/>
  <c r="BC72" i="9"/>
  <c r="BC74" i="9"/>
  <c r="BC76" i="9"/>
  <c r="BC78" i="9"/>
  <c r="BC80" i="9"/>
  <c r="BC82" i="9"/>
  <c r="BC84" i="9"/>
  <c r="BC86" i="9"/>
  <c r="BC88" i="9"/>
  <c r="BC90" i="9"/>
  <c r="BC92" i="9"/>
  <c r="BC94" i="9"/>
  <c r="BC96" i="9"/>
  <c r="BC98" i="9"/>
  <c r="BC100" i="9"/>
  <c r="BC102" i="9"/>
  <c r="BC104" i="9"/>
  <c r="BC106" i="9"/>
  <c r="BC108" i="9"/>
  <c r="BC110" i="9"/>
  <c r="BC112" i="9"/>
  <c r="BC114" i="9"/>
  <c r="BC116" i="9"/>
  <c r="BC118" i="9"/>
  <c r="BC120" i="9"/>
  <c r="BC122" i="9"/>
  <c r="BC124" i="9"/>
  <c r="BC126" i="9"/>
  <c r="BC128" i="9"/>
  <c r="BC130" i="9"/>
  <c r="BC132" i="9"/>
  <c r="BC134" i="9"/>
  <c r="BC136" i="9"/>
  <c r="BC138" i="9"/>
  <c r="BC140" i="9"/>
  <c r="BC142" i="9"/>
  <c r="BC144" i="9"/>
  <c r="BC146" i="9"/>
  <c r="BC148" i="9"/>
  <c r="BC150" i="9"/>
  <c r="BC152" i="9"/>
  <c r="BC154" i="9"/>
  <c r="BC156" i="9"/>
  <c r="BC158" i="9"/>
  <c r="BC160" i="9"/>
  <c r="BC162" i="9"/>
  <c r="BC164" i="9"/>
  <c r="BC166" i="9"/>
  <c r="BC168" i="9"/>
  <c r="BC170" i="9"/>
  <c r="BC172" i="9"/>
  <c r="BC174" i="9"/>
  <c r="BC176" i="9"/>
  <c r="BC178" i="9"/>
  <c r="BC180" i="9"/>
  <c r="BC182" i="9"/>
  <c r="BC184" i="9"/>
  <c r="BC186" i="9"/>
  <c r="BC188" i="9"/>
  <c r="BC190" i="9"/>
  <c r="BC192" i="9"/>
  <c r="BC194" i="9"/>
  <c r="BC196" i="9"/>
  <c r="BC198" i="9"/>
  <c r="BC200" i="9"/>
  <c r="BC202" i="9"/>
  <c r="BC204" i="9"/>
  <c r="BC206" i="9"/>
  <c r="BC208" i="9"/>
  <c r="BC210" i="9"/>
  <c r="BC212" i="9"/>
  <c r="BC214" i="9"/>
  <c r="BC216" i="9"/>
  <c r="BC218" i="9"/>
  <c r="BC220" i="9"/>
  <c r="BC222" i="9"/>
  <c r="BC224" i="9"/>
  <c r="BC226" i="9"/>
  <c r="BC228" i="9"/>
  <c r="BC230" i="9"/>
  <c r="BC232" i="9"/>
  <c r="BC234" i="9"/>
  <c r="BC236" i="9"/>
  <c r="BC238" i="9"/>
  <c r="BC240" i="9"/>
  <c r="BC242" i="9"/>
  <c r="BC244" i="9"/>
  <c r="BC246" i="9"/>
  <c r="BC248" i="9"/>
  <c r="BC250" i="9"/>
  <c r="BC252" i="9"/>
  <c r="BC254" i="9"/>
  <c r="BC256" i="9"/>
  <c r="BC258" i="9"/>
  <c r="BC260" i="9"/>
  <c r="BC262" i="9"/>
  <c r="BC264" i="9"/>
  <c r="BC266" i="9"/>
  <c r="BC268" i="9"/>
  <c r="BC270" i="9"/>
  <c r="BC272" i="9"/>
  <c r="BC274" i="9"/>
  <c r="F30" i="9"/>
  <c r="J30" i="9"/>
  <c r="L30" i="9"/>
  <c r="N30" i="9"/>
  <c r="P30" i="9"/>
  <c r="R30" i="9"/>
  <c r="T30" i="9"/>
  <c r="V30" i="9"/>
  <c r="X30" i="9"/>
  <c r="Z30" i="9"/>
  <c r="AB30" i="9"/>
  <c r="AD30" i="9"/>
  <c r="BC30" i="9"/>
  <c r="F32" i="9"/>
  <c r="J32" i="9"/>
  <c r="L32" i="9"/>
  <c r="N32" i="9"/>
  <c r="P32" i="9"/>
  <c r="R32" i="9"/>
  <c r="T32" i="9"/>
  <c r="V32" i="9"/>
  <c r="X32" i="9"/>
  <c r="Z32" i="9"/>
  <c r="AB32" i="9"/>
  <c r="AD32" i="9"/>
  <c r="BC32" i="9"/>
  <c r="F34" i="9"/>
  <c r="J34" i="9"/>
  <c r="L34" i="9"/>
  <c r="N34" i="9"/>
  <c r="P34" i="9"/>
  <c r="R34" i="9"/>
  <c r="T34" i="9"/>
  <c r="V34" i="9"/>
  <c r="X34" i="9"/>
  <c r="Z34" i="9"/>
  <c r="AB34" i="9"/>
  <c r="AD34" i="9"/>
  <c r="BC34" i="9"/>
  <c r="F36" i="9"/>
  <c r="J36" i="9"/>
  <c r="L36" i="9"/>
  <c r="N36" i="9"/>
  <c r="P36" i="9"/>
  <c r="R36" i="9"/>
  <c r="T36" i="9"/>
  <c r="V36" i="9"/>
  <c r="X36" i="9"/>
  <c r="Z36" i="9"/>
  <c r="AB36" i="9"/>
  <c r="AD36" i="9"/>
  <c r="BC36" i="9"/>
  <c r="F38" i="9"/>
  <c r="J38" i="9"/>
  <c r="L38" i="9"/>
  <c r="N38" i="9"/>
  <c r="P38" i="9"/>
  <c r="R38" i="9"/>
  <c r="T38" i="9"/>
  <c r="V38" i="9"/>
  <c r="X38" i="9"/>
  <c r="Z38" i="9"/>
  <c r="AB38" i="9"/>
  <c r="AD38" i="9"/>
  <c r="BC38" i="9"/>
  <c r="F40" i="9"/>
  <c r="J40" i="9"/>
  <c r="L40" i="9"/>
  <c r="N40" i="9"/>
  <c r="P40" i="9"/>
  <c r="R40" i="9"/>
  <c r="T40" i="9"/>
  <c r="V40" i="9"/>
  <c r="X40" i="9"/>
  <c r="Z40" i="9"/>
  <c r="AB40" i="9"/>
  <c r="AD40" i="9"/>
  <c r="BC40" i="9"/>
  <c r="F42" i="9"/>
  <c r="J42" i="9"/>
  <c r="L42" i="9"/>
  <c r="N42" i="9"/>
  <c r="P42" i="9"/>
  <c r="R42" i="9"/>
  <c r="T42" i="9"/>
  <c r="V42" i="9"/>
  <c r="X42" i="9"/>
  <c r="Z42" i="9"/>
  <c r="AB42" i="9"/>
  <c r="AD42" i="9"/>
  <c r="BC42" i="9"/>
  <c r="F44" i="9"/>
  <c r="J44" i="9"/>
  <c r="L44" i="9"/>
  <c r="N44" i="9"/>
  <c r="P44" i="9"/>
  <c r="R44" i="9"/>
  <c r="T44" i="9"/>
  <c r="V44" i="9"/>
  <c r="X44" i="9"/>
  <c r="Z44" i="9"/>
  <c r="AB44" i="9"/>
  <c r="AD44" i="9"/>
  <c r="BC44" i="9"/>
  <c r="F46" i="9"/>
  <c r="J46" i="9"/>
  <c r="L46" i="9"/>
  <c r="N46" i="9"/>
  <c r="P46" i="9"/>
  <c r="R46" i="9"/>
  <c r="T46" i="9"/>
  <c r="V46" i="9"/>
  <c r="X46" i="9"/>
  <c r="Z46" i="9"/>
  <c r="AB46" i="9"/>
  <c r="AD46" i="9"/>
  <c r="BC46" i="9"/>
  <c r="F48" i="9"/>
  <c r="J48" i="9"/>
  <c r="L48" i="9"/>
  <c r="N48" i="9"/>
  <c r="P48" i="9"/>
  <c r="R48" i="9"/>
  <c r="T48" i="9"/>
  <c r="V48" i="9"/>
  <c r="X48" i="9"/>
  <c r="Z48" i="9"/>
  <c r="AB48" i="9"/>
  <c r="AD48" i="9"/>
  <c r="BC48" i="9"/>
  <c r="F50" i="9"/>
  <c r="I50" i="9"/>
  <c r="K50" i="9"/>
  <c r="M50" i="9"/>
  <c r="O50" i="9"/>
  <c r="Q50" i="9"/>
  <c r="S50" i="9"/>
  <c r="U50" i="9"/>
  <c r="W50" i="9"/>
  <c r="Y50" i="9"/>
  <c r="AA50" i="9"/>
  <c r="AC50" i="9"/>
  <c r="CD50" i="9"/>
  <c r="F51" i="9"/>
  <c r="I51" i="9"/>
  <c r="K51" i="9"/>
  <c r="M51" i="9"/>
  <c r="O51" i="9"/>
  <c r="Q51" i="9"/>
  <c r="S51" i="9"/>
  <c r="U51" i="9"/>
  <c r="W51" i="9"/>
  <c r="Y51" i="9"/>
  <c r="AA51" i="9"/>
  <c r="AC51" i="9"/>
  <c r="CD51" i="9"/>
  <c r="F52" i="9"/>
  <c r="I52" i="9"/>
  <c r="K52" i="9"/>
  <c r="M52" i="9"/>
  <c r="O52" i="9"/>
  <c r="Q52" i="9"/>
  <c r="S52" i="9"/>
  <c r="U52" i="9"/>
  <c r="W52" i="9"/>
  <c r="Y52" i="9"/>
  <c r="AA52" i="9"/>
  <c r="AC52" i="9"/>
  <c r="CD52" i="9"/>
  <c r="F53" i="9"/>
  <c r="I53" i="9"/>
  <c r="K53" i="9"/>
  <c r="M53" i="9"/>
  <c r="O53" i="9"/>
  <c r="Q53" i="9"/>
  <c r="S53" i="9"/>
  <c r="U53" i="9"/>
  <c r="W53" i="9"/>
  <c r="Y53" i="9"/>
  <c r="AA53" i="9"/>
  <c r="AC53" i="9"/>
  <c r="CD53" i="9"/>
  <c r="F54" i="9"/>
  <c r="I54" i="9"/>
  <c r="K54" i="9"/>
  <c r="M54" i="9"/>
  <c r="O54" i="9"/>
  <c r="Q54" i="9"/>
  <c r="S54" i="9"/>
  <c r="U54" i="9"/>
  <c r="W54" i="9"/>
  <c r="Y54" i="9"/>
  <c r="AA54" i="9"/>
  <c r="AC54" i="9"/>
  <c r="CD54" i="9"/>
  <c r="F55" i="9"/>
  <c r="I55" i="9"/>
  <c r="K55" i="9"/>
  <c r="M55" i="9"/>
  <c r="O55" i="9"/>
  <c r="Q55" i="9"/>
  <c r="S55" i="9"/>
  <c r="U55" i="9"/>
  <c r="W55" i="9"/>
  <c r="Y55" i="9"/>
  <c r="AA55" i="9"/>
  <c r="AC55" i="9"/>
  <c r="CD55" i="9"/>
  <c r="F56" i="9"/>
  <c r="I56" i="9"/>
  <c r="K56" i="9"/>
  <c r="M56" i="9"/>
  <c r="O56" i="9"/>
  <c r="Q56" i="9"/>
  <c r="S56" i="9"/>
  <c r="U56" i="9"/>
  <c r="W56" i="9"/>
  <c r="Y56" i="9"/>
  <c r="AA56" i="9"/>
  <c r="AC56" i="9"/>
  <c r="CD56" i="9"/>
  <c r="F57" i="9"/>
  <c r="I57" i="9"/>
  <c r="K57" i="9"/>
  <c r="M57" i="9"/>
  <c r="O57" i="9"/>
  <c r="Q57" i="9"/>
  <c r="S57" i="9"/>
  <c r="U57" i="9"/>
  <c r="W57" i="9"/>
  <c r="Y57" i="9"/>
  <c r="AA57" i="9"/>
  <c r="AC57" i="9"/>
  <c r="CD57" i="9"/>
  <c r="F58" i="9"/>
  <c r="I58" i="9"/>
  <c r="K58" i="9"/>
  <c r="M58" i="9"/>
  <c r="O58" i="9"/>
  <c r="Q58" i="9"/>
  <c r="S58" i="9"/>
  <c r="U58" i="9"/>
  <c r="W58" i="9"/>
  <c r="Y58" i="9"/>
  <c r="AA58" i="9"/>
  <c r="AC58" i="9"/>
  <c r="CD58" i="9"/>
  <c r="F59" i="9"/>
  <c r="I59" i="9"/>
  <c r="K59" i="9"/>
  <c r="M59" i="9"/>
  <c r="O59" i="9"/>
  <c r="Q59" i="9"/>
  <c r="S59" i="9"/>
  <c r="U59" i="9"/>
  <c r="W59" i="9"/>
  <c r="Y59" i="9"/>
  <c r="AA59" i="9"/>
  <c r="AC59" i="9"/>
  <c r="CD59" i="9"/>
  <c r="F60" i="9"/>
  <c r="I60" i="9"/>
  <c r="K60" i="9"/>
  <c r="M60" i="9"/>
  <c r="O60" i="9"/>
  <c r="Q60" i="9"/>
  <c r="S60" i="9"/>
  <c r="U60" i="9"/>
  <c r="W60" i="9"/>
  <c r="Y60" i="9"/>
  <c r="AA60" i="9"/>
  <c r="AC60" i="9"/>
  <c r="CD60" i="9"/>
  <c r="F61" i="9"/>
  <c r="I61" i="9"/>
  <c r="K61" i="9"/>
  <c r="M61" i="9"/>
  <c r="O61" i="9"/>
  <c r="Q61" i="9"/>
  <c r="S61" i="9"/>
  <c r="U61" i="9"/>
  <c r="W61" i="9"/>
  <c r="Y61" i="9"/>
  <c r="AA61" i="9"/>
  <c r="AC61" i="9"/>
  <c r="CD61" i="9"/>
  <c r="F62" i="9"/>
  <c r="I62" i="9"/>
  <c r="K62" i="9"/>
  <c r="M62" i="9"/>
  <c r="O62" i="9"/>
  <c r="Q62" i="9"/>
  <c r="S62" i="9"/>
  <c r="U62" i="9"/>
  <c r="W62" i="9"/>
  <c r="Y62" i="9"/>
  <c r="AA62" i="9"/>
  <c r="AC62" i="9"/>
  <c r="CD62" i="9"/>
  <c r="F63" i="9"/>
  <c r="I63" i="9"/>
  <c r="K63" i="9"/>
  <c r="M63" i="9"/>
  <c r="O63" i="9"/>
  <c r="Q63" i="9"/>
  <c r="S63" i="9"/>
  <c r="U63" i="9"/>
  <c r="W63" i="9"/>
  <c r="Y63" i="9"/>
  <c r="AA63" i="9"/>
  <c r="AC63" i="9"/>
  <c r="CD63" i="9"/>
  <c r="F64" i="9"/>
  <c r="I64" i="9"/>
  <c r="K64" i="9"/>
  <c r="M64" i="9"/>
  <c r="O64" i="9"/>
  <c r="Q64" i="9"/>
  <c r="S64" i="9"/>
  <c r="U64" i="9"/>
  <c r="W64" i="9"/>
  <c r="Y64" i="9"/>
  <c r="AA64" i="9"/>
  <c r="AC64" i="9"/>
  <c r="CD64" i="9"/>
  <c r="F65" i="9"/>
  <c r="I65" i="9"/>
  <c r="K65" i="9"/>
  <c r="M65" i="9"/>
  <c r="O65" i="9"/>
  <c r="Q65" i="9"/>
  <c r="S65" i="9"/>
  <c r="U65" i="9"/>
  <c r="W65" i="9"/>
  <c r="Y65" i="9"/>
  <c r="AA65" i="9"/>
  <c r="AC65" i="9"/>
  <c r="CD65" i="9"/>
  <c r="F66" i="9"/>
  <c r="I66" i="9"/>
  <c r="K66" i="9"/>
  <c r="M66" i="9"/>
  <c r="O66" i="9"/>
  <c r="Q66" i="9"/>
  <c r="S66" i="9"/>
  <c r="U66" i="9"/>
  <c r="W66" i="9"/>
  <c r="Y66" i="9"/>
  <c r="AA66" i="9"/>
  <c r="AC66" i="9"/>
  <c r="CD66" i="9"/>
  <c r="F67" i="9"/>
  <c r="I67" i="9"/>
  <c r="K67" i="9"/>
  <c r="M67" i="9"/>
  <c r="O67" i="9"/>
  <c r="Q67" i="9"/>
  <c r="S67" i="9"/>
  <c r="U67" i="9"/>
  <c r="W67" i="9"/>
  <c r="Y67" i="9"/>
  <c r="AA67" i="9"/>
  <c r="AC67" i="9"/>
  <c r="CD67" i="9"/>
  <c r="F68" i="9"/>
  <c r="I68" i="9"/>
  <c r="K68" i="9"/>
  <c r="M68" i="9"/>
  <c r="O68" i="9"/>
  <c r="Q68" i="9"/>
  <c r="S68" i="9"/>
  <c r="U68" i="9"/>
  <c r="W68" i="9"/>
  <c r="Y68" i="9"/>
  <c r="AA68" i="9"/>
  <c r="AC68" i="9"/>
  <c r="CD68" i="9"/>
  <c r="F69" i="9"/>
  <c r="I69" i="9"/>
  <c r="K69" i="9"/>
  <c r="M69" i="9"/>
  <c r="O69" i="9"/>
  <c r="Q69" i="9"/>
  <c r="S69" i="9"/>
  <c r="U69" i="9"/>
  <c r="W69" i="9"/>
  <c r="Y69" i="9"/>
  <c r="AA69" i="9"/>
  <c r="AC69" i="9"/>
  <c r="CD69" i="9"/>
  <c r="F70" i="9"/>
  <c r="I70" i="9"/>
  <c r="K70" i="9"/>
  <c r="M70" i="9"/>
  <c r="O70" i="9"/>
  <c r="Q70" i="9"/>
  <c r="S70" i="9"/>
  <c r="U70" i="9"/>
  <c r="W70" i="9"/>
  <c r="Y70" i="9"/>
  <c r="AA70" i="9"/>
  <c r="AC70" i="9"/>
  <c r="CD70" i="9"/>
  <c r="F71" i="9"/>
  <c r="I71" i="9"/>
  <c r="K71" i="9"/>
  <c r="M71" i="9"/>
  <c r="O71" i="9"/>
  <c r="Q71" i="9"/>
  <c r="S71" i="9"/>
  <c r="U71" i="9"/>
  <c r="W71" i="9"/>
  <c r="Y71" i="9"/>
  <c r="AA71" i="9"/>
  <c r="AC71" i="9"/>
  <c r="CD71" i="9"/>
  <c r="F72" i="9"/>
  <c r="I72" i="9"/>
  <c r="K72" i="9"/>
  <c r="M72" i="9"/>
  <c r="O72" i="9"/>
  <c r="Q72" i="9"/>
  <c r="S72" i="9"/>
  <c r="U72" i="9"/>
  <c r="W72" i="9"/>
  <c r="Y72" i="9"/>
  <c r="AA72" i="9"/>
  <c r="AC72" i="9"/>
  <c r="CD72" i="9"/>
  <c r="F73" i="9"/>
  <c r="I73" i="9"/>
  <c r="K73" i="9"/>
  <c r="M73" i="9"/>
  <c r="O73" i="9"/>
  <c r="Q73" i="9"/>
  <c r="S73" i="9"/>
  <c r="U73" i="9"/>
  <c r="W73" i="9"/>
  <c r="Y73" i="9"/>
  <c r="AA73" i="9"/>
  <c r="AC73" i="9"/>
  <c r="CD73" i="9"/>
  <c r="F74" i="9"/>
  <c r="I74" i="9"/>
  <c r="K74" i="9"/>
  <c r="M74" i="9"/>
  <c r="O74" i="9"/>
  <c r="Q74" i="9"/>
  <c r="S74" i="9"/>
  <c r="U74" i="9"/>
  <c r="W74" i="9"/>
  <c r="Y74" i="9"/>
  <c r="AA74" i="9"/>
  <c r="AC74" i="9"/>
  <c r="CD74" i="9"/>
  <c r="F75" i="9"/>
  <c r="I75" i="9"/>
  <c r="K75" i="9"/>
  <c r="M75" i="9"/>
  <c r="O75" i="9"/>
  <c r="Q75" i="9"/>
  <c r="S75" i="9"/>
  <c r="U75" i="9"/>
  <c r="W75" i="9"/>
  <c r="Y75" i="9"/>
  <c r="AA75" i="9"/>
  <c r="AC75" i="9"/>
  <c r="CD75" i="9"/>
  <c r="F76" i="9"/>
  <c r="I76" i="9"/>
  <c r="K76" i="9"/>
  <c r="M76" i="9"/>
  <c r="O76" i="9"/>
  <c r="Q76" i="9"/>
  <c r="S76" i="9"/>
  <c r="U76" i="9"/>
  <c r="W76" i="9"/>
  <c r="Y76" i="9"/>
  <c r="AA76" i="9"/>
  <c r="AC76" i="9"/>
  <c r="CD76" i="9"/>
  <c r="F77" i="9"/>
  <c r="I77" i="9"/>
  <c r="K77" i="9"/>
  <c r="M77" i="9"/>
  <c r="O77" i="9"/>
  <c r="Q77" i="9"/>
  <c r="S77" i="9"/>
  <c r="U77" i="9"/>
  <c r="W77" i="9"/>
  <c r="Y77" i="9"/>
  <c r="AA77" i="9"/>
  <c r="AC77" i="9"/>
  <c r="CD77" i="9"/>
  <c r="F78" i="9"/>
  <c r="I78" i="9"/>
  <c r="K78" i="9"/>
  <c r="M78" i="9"/>
  <c r="O78" i="9"/>
  <c r="Q78" i="9"/>
  <c r="S78" i="9"/>
  <c r="U78" i="9"/>
  <c r="W78" i="9"/>
  <c r="Y78" i="9"/>
  <c r="AA78" i="9"/>
  <c r="AC78" i="9"/>
  <c r="CD78" i="9"/>
  <c r="F79" i="9"/>
  <c r="I79" i="9"/>
  <c r="K79" i="9"/>
  <c r="M79" i="9"/>
  <c r="O79" i="9"/>
  <c r="Q79" i="9"/>
  <c r="S79" i="9"/>
  <c r="U79" i="9"/>
  <c r="W79" i="9"/>
  <c r="Y79" i="9"/>
  <c r="AA79" i="9"/>
  <c r="AC79" i="9"/>
  <c r="CD79" i="9"/>
  <c r="F80" i="9"/>
  <c r="I80" i="9"/>
  <c r="K80" i="9"/>
  <c r="M80" i="9"/>
  <c r="O80" i="9"/>
  <c r="Q80" i="9"/>
  <c r="S80" i="9"/>
  <c r="U80" i="9"/>
  <c r="W80" i="9"/>
  <c r="Y80" i="9"/>
  <c r="AA80" i="9"/>
  <c r="AC80" i="9"/>
  <c r="CD80" i="9"/>
  <c r="F81" i="9"/>
  <c r="I81" i="9"/>
  <c r="K81" i="9"/>
  <c r="M81" i="9"/>
  <c r="O81" i="9"/>
  <c r="Q81" i="9"/>
  <c r="S81" i="9"/>
  <c r="U81" i="9"/>
  <c r="W81" i="9"/>
  <c r="Y81" i="9"/>
  <c r="AA81" i="9"/>
  <c r="AC81" i="9"/>
  <c r="CD81" i="9"/>
  <c r="F82" i="9"/>
  <c r="I82" i="9"/>
  <c r="K82" i="9"/>
  <c r="M82" i="9"/>
  <c r="O82" i="9"/>
  <c r="Q82" i="9"/>
  <c r="S82" i="9"/>
  <c r="U82" i="9"/>
  <c r="W82" i="9"/>
  <c r="Y82" i="9"/>
  <c r="AA82" i="9"/>
  <c r="AC82" i="9"/>
  <c r="CD82" i="9"/>
  <c r="F83" i="9"/>
  <c r="I83" i="9"/>
  <c r="K83" i="9"/>
  <c r="M83" i="9"/>
  <c r="O83" i="9"/>
  <c r="Q83" i="9"/>
  <c r="S83" i="9"/>
  <c r="U83" i="9"/>
  <c r="W83" i="9"/>
  <c r="Y83" i="9"/>
  <c r="AA83" i="9"/>
  <c r="AC83" i="9"/>
  <c r="CD83" i="9"/>
  <c r="F84" i="9"/>
  <c r="I84" i="9"/>
  <c r="K84" i="9"/>
  <c r="M84" i="9"/>
  <c r="O84" i="9"/>
  <c r="Q84" i="9"/>
  <c r="S84" i="9"/>
  <c r="U84" i="9"/>
  <c r="W84" i="9"/>
  <c r="Y84" i="9"/>
  <c r="AA84" i="9"/>
  <c r="AC84" i="9"/>
  <c r="CD84" i="9"/>
  <c r="F85" i="9"/>
  <c r="I85" i="9"/>
  <c r="K85" i="9"/>
  <c r="M85" i="9"/>
  <c r="O85" i="9"/>
  <c r="Q85" i="9"/>
  <c r="S85" i="9"/>
  <c r="U85" i="9"/>
  <c r="W85" i="9"/>
  <c r="Y85" i="9"/>
  <c r="AA85" i="9"/>
  <c r="AC85" i="9"/>
  <c r="CD85" i="9"/>
  <c r="F86" i="9"/>
  <c r="I86" i="9"/>
  <c r="K86" i="9"/>
  <c r="M86" i="9"/>
  <c r="O86" i="9"/>
  <c r="Q86" i="9"/>
  <c r="S86" i="9"/>
  <c r="U86" i="9"/>
  <c r="W86" i="9"/>
  <c r="Y86" i="9"/>
  <c r="AA86" i="9"/>
  <c r="AC86" i="9"/>
  <c r="CD86" i="9"/>
  <c r="F87" i="9"/>
  <c r="I87" i="9"/>
  <c r="K87" i="9"/>
  <c r="M87" i="9"/>
  <c r="O87" i="9"/>
  <c r="Q87" i="9"/>
  <c r="S87" i="9"/>
  <c r="U87" i="9"/>
  <c r="W87" i="9"/>
  <c r="Y87" i="9"/>
  <c r="AA87" i="9"/>
  <c r="AC87" i="9"/>
  <c r="CD87" i="9"/>
  <c r="F88" i="9"/>
  <c r="I88" i="9"/>
  <c r="K88" i="9"/>
  <c r="M88" i="9"/>
  <c r="O88" i="9"/>
  <c r="Q88" i="9"/>
  <c r="S88" i="9"/>
  <c r="U88" i="9"/>
  <c r="W88" i="9"/>
  <c r="Y88" i="9"/>
  <c r="AA88" i="9"/>
  <c r="AC88" i="9"/>
  <c r="CD88" i="9"/>
  <c r="F89" i="9"/>
  <c r="I89" i="9"/>
  <c r="K89" i="9"/>
  <c r="M89" i="9"/>
  <c r="O89" i="9"/>
  <c r="Q89" i="9"/>
  <c r="S89" i="9"/>
  <c r="U89" i="9"/>
  <c r="W89" i="9"/>
  <c r="Y89" i="9"/>
  <c r="AA89" i="9"/>
  <c r="AC89" i="9"/>
  <c r="CD89" i="9"/>
  <c r="F90" i="9"/>
  <c r="I90" i="9"/>
  <c r="K90" i="9"/>
  <c r="M90" i="9"/>
  <c r="O90" i="9"/>
  <c r="Q90" i="9"/>
  <c r="S90" i="9"/>
  <c r="U90" i="9"/>
  <c r="W90" i="9"/>
  <c r="Y90" i="9"/>
  <c r="AA90" i="9"/>
  <c r="AC90" i="9"/>
  <c r="CD90" i="9"/>
  <c r="F91" i="9"/>
  <c r="I91" i="9"/>
  <c r="K91" i="9"/>
  <c r="M91" i="9"/>
  <c r="O91" i="9"/>
  <c r="Q91" i="9"/>
  <c r="S91" i="9"/>
  <c r="U91" i="9"/>
  <c r="W91" i="9"/>
  <c r="Y91" i="9"/>
  <c r="AA91" i="9"/>
  <c r="AC91" i="9"/>
  <c r="CD91" i="9"/>
  <c r="F92" i="9"/>
  <c r="I92" i="9"/>
  <c r="K92" i="9"/>
  <c r="M92" i="9"/>
  <c r="O92" i="9"/>
  <c r="Q92" i="9"/>
  <c r="S92" i="9"/>
  <c r="U92" i="9"/>
  <c r="W92" i="9"/>
  <c r="Y92" i="9"/>
  <c r="AA92" i="9"/>
  <c r="AC92" i="9"/>
  <c r="CD92" i="9"/>
  <c r="F93" i="9"/>
  <c r="I93" i="9"/>
  <c r="K93" i="9"/>
  <c r="M93" i="9"/>
  <c r="O93" i="9"/>
  <c r="Q93" i="9"/>
  <c r="S93" i="9"/>
  <c r="U93" i="9"/>
  <c r="W93" i="9"/>
  <c r="Y93" i="9"/>
  <c r="AA93" i="9"/>
  <c r="AC93" i="9"/>
  <c r="CD93" i="9"/>
  <c r="F94" i="9"/>
  <c r="I94" i="9"/>
  <c r="K94" i="9"/>
  <c r="M94" i="9"/>
  <c r="O94" i="9"/>
  <c r="Q94" i="9"/>
  <c r="S94" i="9"/>
  <c r="U94" i="9"/>
  <c r="W94" i="9"/>
  <c r="Y94" i="9"/>
  <c r="AA94" i="9"/>
  <c r="AC94" i="9"/>
  <c r="CD94" i="9"/>
  <c r="F95" i="9"/>
  <c r="I95" i="9"/>
  <c r="K95" i="9"/>
  <c r="M95" i="9"/>
  <c r="O95" i="9"/>
  <c r="Q95" i="9"/>
  <c r="S95" i="9"/>
  <c r="U95" i="9"/>
  <c r="W95" i="9"/>
  <c r="Y95" i="9"/>
  <c r="AA95" i="9"/>
  <c r="AC95" i="9"/>
  <c r="CD95" i="9"/>
  <c r="F96" i="9"/>
  <c r="I96" i="9"/>
  <c r="K96" i="9"/>
  <c r="M96" i="9"/>
  <c r="O96" i="9"/>
  <c r="Q96" i="9"/>
  <c r="S96" i="9"/>
  <c r="U96" i="9"/>
  <c r="W96" i="9"/>
  <c r="Y96" i="9"/>
  <c r="AA96" i="9"/>
  <c r="AC96" i="9"/>
  <c r="CD96" i="9"/>
  <c r="F97" i="9"/>
  <c r="I97" i="9"/>
  <c r="K97" i="9"/>
  <c r="M97" i="9"/>
  <c r="O97" i="9"/>
  <c r="Q97" i="9"/>
  <c r="S97" i="9"/>
  <c r="U97" i="9"/>
  <c r="W97" i="9"/>
  <c r="Y97" i="9"/>
  <c r="AA97" i="9"/>
  <c r="AC97" i="9"/>
  <c r="CD97" i="9"/>
  <c r="F98" i="9"/>
  <c r="I98" i="9"/>
  <c r="K98" i="9"/>
  <c r="M98" i="9"/>
  <c r="O98" i="9"/>
  <c r="Q98" i="9"/>
  <c r="S98" i="9"/>
  <c r="U98" i="9"/>
  <c r="W98" i="9"/>
  <c r="Y98" i="9"/>
  <c r="AA98" i="9"/>
  <c r="AC98" i="9"/>
  <c r="CD98" i="9"/>
  <c r="F99" i="9"/>
  <c r="I99" i="9"/>
  <c r="K99" i="9"/>
  <c r="M99" i="9"/>
  <c r="O99" i="9"/>
  <c r="Q99" i="9"/>
  <c r="S99" i="9"/>
  <c r="U99" i="9"/>
  <c r="W99" i="9"/>
  <c r="Y99" i="9"/>
  <c r="AA99" i="9"/>
  <c r="AC99" i="9"/>
  <c r="CD99" i="9"/>
  <c r="F100" i="9"/>
  <c r="I100" i="9"/>
  <c r="K100" i="9"/>
  <c r="M100" i="9"/>
  <c r="O100" i="9"/>
  <c r="Q100" i="9"/>
  <c r="S100" i="9"/>
  <c r="U100" i="9"/>
  <c r="W100" i="9"/>
  <c r="Y100" i="9"/>
  <c r="AA100" i="9"/>
  <c r="AC100" i="9"/>
  <c r="CD100" i="9"/>
  <c r="F101" i="9"/>
  <c r="I101" i="9"/>
  <c r="K101" i="9"/>
  <c r="M101" i="9"/>
  <c r="O101" i="9"/>
  <c r="Q101" i="9"/>
  <c r="S101" i="9"/>
  <c r="U101" i="9"/>
  <c r="W101" i="9"/>
  <c r="Y101" i="9"/>
  <c r="AA101" i="9"/>
  <c r="AC101" i="9"/>
  <c r="CD101" i="9"/>
  <c r="F102" i="9"/>
  <c r="I102" i="9"/>
  <c r="K102" i="9"/>
  <c r="M102" i="9"/>
  <c r="O102" i="9"/>
  <c r="Q102" i="9"/>
  <c r="S102" i="9"/>
  <c r="U102" i="9"/>
  <c r="W102" i="9"/>
  <c r="Y102" i="9"/>
  <c r="AA102" i="9"/>
  <c r="AC102" i="9"/>
  <c r="CD102" i="9"/>
  <c r="F103" i="9"/>
  <c r="I103" i="9"/>
  <c r="K103" i="9"/>
  <c r="M103" i="9"/>
  <c r="O103" i="9"/>
  <c r="Q103" i="9"/>
  <c r="S103" i="9"/>
  <c r="U103" i="9"/>
  <c r="W103" i="9"/>
  <c r="Y103" i="9"/>
  <c r="AA103" i="9"/>
  <c r="AC103" i="9"/>
  <c r="CD103" i="9"/>
  <c r="F104" i="9"/>
  <c r="I104" i="9"/>
  <c r="K104" i="9"/>
  <c r="M104" i="9"/>
  <c r="O104" i="9"/>
  <c r="Q104" i="9"/>
  <c r="S104" i="9"/>
  <c r="U104" i="9"/>
  <c r="W104" i="9"/>
  <c r="Y104" i="9"/>
  <c r="AA104" i="9"/>
  <c r="AC104" i="9"/>
  <c r="CD104" i="9"/>
  <c r="F105" i="9"/>
  <c r="I105" i="9"/>
  <c r="K105" i="9"/>
  <c r="M105" i="9"/>
  <c r="O105" i="9"/>
  <c r="Q105" i="9"/>
  <c r="S105" i="9"/>
  <c r="U105" i="9"/>
  <c r="W105" i="9"/>
  <c r="Y105" i="9"/>
  <c r="AA105" i="9"/>
  <c r="AC105" i="9"/>
  <c r="CD105" i="9"/>
  <c r="F106" i="9"/>
  <c r="I106" i="9"/>
  <c r="K106" i="9"/>
  <c r="M106" i="9"/>
  <c r="O106" i="9"/>
  <c r="Q106" i="9"/>
  <c r="S106" i="9"/>
  <c r="U106" i="9"/>
  <c r="W106" i="9"/>
  <c r="Y106" i="9"/>
  <c r="AA106" i="9"/>
  <c r="AC106" i="9"/>
  <c r="CD106" i="9"/>
  <c r="F107" i="9"/>
  <c r="I107" i="9"/>
  <c r="K107" i="9"/>
  <c r="M107" i="9"/>
  <c r="O107" i="9"/>
  <c r="Q107" i="9"/>
  <c r="S107" i="9"/>
  <c r="U107" i="9"/>
  <c r="W107" i="9"/>
  <c r="Y107" i="9"/>
  <c r="AA107" i="9"/>
  <c r="AC107" i="9"/>
  <c r="CD107" i="9"/>
  <c r="F108" i="9"/>
  <c r="I108" i="9"/>
  <c r="K108" i="9"/>
  <c r="M108" i="9"/>
  <c r="O108" i="9"/>
  <c r="Q108" i="9"/>
  <c r="S108" i="9"/>
  <c r="U108" i="9"/>
  <c r="W108" i="9"/>
  <c r="Y108" i="9"/>
  <c r="AA108" i="9"/>
  <c r="AC108" i="9"/>
  <c r="CD108" i="9"/>
  <c r="F109" i="9"/>
  <c r="I109" i="9"/>
  <c r="K109" i="9"/>
  <c r="M109" i="9"/>
  <c r="O109" i="9"/>
  <c r="Q109" i="9"/>
  <c r="S109" i="9"/>
  <c r="U109" i="9"/>
  <c r="W109" i="9"/>
  <c r="Y109" i="9"/>
  <c r="AA109" i="9"/>
  <c r="AC109" i="9"/>
  <c r="CD109" i="9"/>
  <c r="F110" i="9"/>
  <c r="I110" i="9"/>
  <c r="K110" i="9"/>
  <c r="M110" i="9"/>
  <c r="O110" i="9"/>
  <c r="Q110" i="9"/>
  <c r="S110" i="9"/>
  <c r="U110" i="9"/>
  <c r="W110" i="9"/>
  <c r="Y110" i="9"/>
  <c r="AA110" i="9"/>
  <c r="AC110" i="9"/>
  <c r="CD110" i="9"/>
  <c r="F111" i="9"/>
  <c r="I111" i="9"/>
  <c r="K111" i="9"/>
  <c r="M111" i="9"/>
  <c r="O111" i="9"/>
  <c r="Q111" i="9"/>
  <c r="S111" i="9"/>
  <c r="U111" i="9"/>
  <c r="W111" i="9"/>
  <c r="Y111" i="9"/>
  <c r="AA111" i="9"/>
  <c r="AC111" i="9"/>
  <c r="CD111" i="9"/>
  <c r="F112" i="9"/>
  <c r="I112" i="9"/>
  <c r="K112" i="9"/>
  <c r="M112" i="9"/>
  <c r="O112" i="9"/>
  <c r="Q112" i="9"/>
  <c r="S112" i="9"/>
  <c r="U112" i="9"/>
  <c r="W112" i="9"/>
  <c r="Y112" i="9"/>
  <c r="AA112" i="9"/>
  <c r="AC112" i="9"/>
  <c r="CD112" i="9"/>
  <c r="F113" i="9"/>
  <c r="I113" i="9"/>
  <c r="K113" i="9"/>
  <c r="M113" i="9"/>
  <c r="O113" i="9"/>
  <c r="Q113" i="9"/>
  <c r="S113" i="9"/>
  <c r="U113" i="9"/>
  <c r="W113" i="9"/>
  <c r="Y113" i="9"/>
  <c r="AA113" i="9"/>
  <c r="AC113" i="9"/>
  <c r="CD113" i="9"/>
  <c r="F114" i="9"/>
  <c r="I114" i="9"/>
  <c r="K114" i="9"/>
  <c r="M114" i="9"/>
  <c r="O114" i="9"/>
  <c r="Q114" i="9"/>
  <c r="S114" i="9"/>
  <c r="U114" i="9"/>
  <c r="W114" i="9"/>
  <c r="Y114" i="9"/>
  <c r="AA114" i="9"/>
  <c r="AC114" i="9"/>
  <c r="CD114" i="9"/>
  <c r="F115" i="9"/>
  <c r="I115" i="9"/>
  <c r="K115" i="9"/>
  <c r="M115" i="9"/>
  <c r="O115" i="9"/>
  <c r="Q115" i="9"/>
  <c r="S115" i="9"/>
  <c r="U115" i="9"/>
  <c r="W115" i="9"/>
  <c r="Y115" i="9"/>
  <c r="AA115" i="9"/>
  <c r="AC115" i="9"/>
  <c r="CD115" i="9"/>
  <c r="F116" i="9"/>
  <c r="I116" i="9"/>
  <c r="K116" i="9"/>
  <c r="M116" i="9"/>
  <c r="O116" i="9"/>
  <c r="Q116" i="9"/>
  <c r="S116" i="9"/>
  <c r="U116" i="9"/>
  <c r="W116" i="9"/>
  <c r="Y116" i="9"/>
  <c r="AA116" i="9"/>
  <c r="AC116" i="9"/>
  <c r="CD116" i="9"/>
  <c r="F117" i="9"/>
  <c r="I117" i="9"/>
  <c r="K117" i="9"/>
  <c r="M117" i="9"/>
  <c r="O117" i="9"/>
  <c r="Q117" i="9"/>
  <c r="S117" i="9"/>
  <c r="U117" i="9"/>
  <c r="W117" i="9"/>
  <c r="Y117" i="9"/>
  <c r="AA117" i="9"/>
  <c r="AC117" i="9"/>
  <c r="CD117" i="9"/>
  <c r="F118" i="9"/>
  <c r="I118" i="9"/>
  <c r="K118" i="9"/>
  <c r="M118" i="9"/>
  <c r="O118" i="9"/>
  <c r="Q118" i="9"/>
  <c r="S118" i="9"/>
  <c r="U118" i="9"/>
  <c r="W118" i="9"/>
  <c r="Y118" i="9"/>
  <c r="AA118" i="9"/>
  <c r="AC118" i="9"/>
  <c r="CD118" i="9"/>
  <c r="F119" i="9"/>
  <c r="I119" i="9"/>
  <c r="K119" i="9"/>
  <c r="M119" i="9"/>
  <c r="O119" i="9"/>
  <c r="Q119" i="9"/>
  <c r="S119" i="9"/>
  <c r="U119" i="9"/>
  <c r="W119" i="9"/>
  <c r="Y119" i="9"/>
  <c r="AA119" i="9"/>
  <c r="AC119" i="9"/>
  <c r="CD119" i="9"/>
  <c r="F120" i="9"/>
  <c r="I120" i="9"/>
  <c r="K120" i="9"/>
  <c r="M120" i="9"/>
  <c r="O120" i="9"/>
  <c r="Q120" i="9"/>
  <c r="S120" i="9"/>
  <c r="U120" i="9"/>
  <c r="W120" i="9"/>
  <c r="Y120" i="9"/>
  <c r="AA120" i="9"/>
  <c r="AC120" i="9"/>
  <c r="CD120" i="9"/>
  <c r="F121" i="9"/>
  <c r="I121" i="9"/>
  <c r="K121" i="9"/>
  <c r="M121" i="9"/>
  <c r="O121" i="9"/>
  <c r="Q121" i="9"/>
  <c r="S121" i="9"/>
  <c r="U121" i="9"/>
  <c r="W121" i="9"/>
  <c r="Y121" i="9"/>
  <c r="AA121" i="9"/>
  <c r="AC121" i="9"/>
  <c r="CD121" i="9"/>
  <c r="F122" i="9"/>
  <c r="I122" i="9"/>
  <c r="K122" i="9"/>
  <c r="M122" i="9"/>
  <c r="O122" i="9"/>
  <c r="Q122" i="9"/>
  <c r="S122" i="9"/>
  <c r="U122" i="9"/>
  <c r="W122" i="9"/>
  <c r="Y122" i="9"/>
  <c r="AA122" i="9"/>
  <c r="AC122" i="9"/>
  <c r="CD122" i="9"/>
  <c r="F123" i="9"/>
  <c r="I123" i="9"/>
  <c r="K123" i="9"/>
  <c r="M123" i="9"/>
  <c r="O123" i="9"/>
  <c r="Q123" i="9"/>
  <c r="S123" i="9"/>
  <c r="U123" i="9"/>
  <c r="W123" i="9"/>
  <c r="Y123" i="9"/>
  <c r="AA123" i="9"/>
  <c r="AC123" i="9"/>
  <c r="CD123" i="9"/>
  <c r="F124" i="9"/>
  <c r="I124" i="9"/>
  <c r="K124" i="9"/>
  <c r="M124" i="9"/>
  <c r="O124" i="9"/>
  <c r="Q124" i="9"/>
  <c r="S124" i="9"/>
  <c r="U124" i="9"/>
  <c r="W124" i="9"/>
  <c r="Y124" i="9"/>
  <c r="AA124" i="9"/>
  <c r="AC124" i="9"/>
  <c r="CD124" i="9"/>
  <c r="F125" i="9"/>
  <c r="I125" i="9"/>
  <c r="K125" i="9"/>
  <c r="M125" i="9"/>
  <c r="O125" i="9"/>
  <c r="Q125" i="9"/>
  <c r="S125" i="9"/>
  <c r="U125" i="9"/>
  <c r="W125" i="9"/>
  <c r="Y125" i="9"/>
  <c r="AA125" i="9"/>
  <c r="AC125" i="9"/>
  <c r="CD125" i="9"/>
  <c r="F126" i="9"/>
  <c r="I126" i="9"/>
  <c r="K126" i="9"/>
  <c r="M126" i="9"/>
  <c r="O126" i="9"/>
  <c r="Q126" i="9"/>
  <c r="S126" i="9"/>
  <c r="U126" i="9"/>
  <c r="W126" i="9"/>
  <c r="Y126" i="9"/>
  <c r="AA126" i="9"/>
  <c r="AC126" i="9"/>
  <c r="CD126" i="9"/>
  <c r="F127" i="9"/>
  <c r="I127" i="9"/>
  <c r="K127" i="9"/>
  <c r="M127" i="9"/>
  <c r="O127" i="9"/>
  <c r="Q127" i="9"/>
  <c r="S127" i="9"/>
  <c r="U127" i="9"/>
  <c r="W127" i="9"/>
  <c r="Y127" i="9"/>
  <c r="AA127" i="9"/>
  <c r="AC127" i="9"/>
  <c r="CD127" i="9"/>
  <c r="F128" i="9"/>
  <c r="I128" i="9"/>
  <c r="K128" i="9"/>
  <c r="M128" i="9"/>
  <c r="O128" i="9"/>
  <c r="Q128" i="9"/>
  <c r="S128" i="9"/>
  <c r="U128" i="9"/>
  <c r="W128" i="9"/>
  <c r="Y128" i="9"/>
  <c r="AA128" i="9"/>
  <c r="AC128" i="9"/>
  <c r="CD128" i="9"/>
  <c r="F129" i="9"/>
  <c r="I129" i="9"/>
  <c r="K129" i="9"/>
  <c r="M129" i="9"/>
  <c r="O129" i="9"/>
  <c r="Q129" i="9"/>
  <c r="S129" i="9"/>
  <c r="U129" i="9"/>
  <c r="W129" i="9"/>
  <c r="Y129" i="9"/>
  <c r="AA129" i="9"/>
  <c r="AC129" i="9"/>
  <c r="CD129" i="9"/>
  <c r="F130" i="9"/>
  <c r="I130" i="9"/>
  <c r="K130" i="9"/>
  <c r="M130" i="9"/>
  <c r="O130" i="9"/>
  <c r="Q130" i="9"/>
  <c r="S130" i="9"/>
  <c r="U130" i="9"/>
  <c r="W130" i="9"/>
  <c r="Y130" i="9"/>
  <c r="AA130" i="9"/>
  <c r="AC130" i="9"/>
  <c r="CD130" i="9"/>
  <c r="F131" i="9"/>
  <c r="I131" i="9"/>
  <c r="K131" i="9"/>
  <c r="M131" i="9"/>
  <c r="O131" i="9"/>
  <c r="Q131" i="9"/>
  <c r="S131" i="9"/>
  <c r="U131" i="9"/>
  <c r="W131" i="9"/>
  <c r="Y131" i="9"/>
  <c r="AA131" i="9"/>
  <c r="AC131" i="9"/>
  <c r="CD131" i="9"/>
  <c r="F132" i="9"/>
  <c r="I132" i="9"/>
  <c r="K132" i="9"/>
  <c r="M132" i="9"/>
  <c r="O132" i="9"/>
  <c r="Q132" i="9"/>
  <c r="S132" i="9"/>
  <c r="U132" i="9"/>
  <c r="W132" i="9"/>
  <c r="Y132" i="9"/>
  <c r="AA132" i="9"/>
  <c r="AC132" i="9"/>
  <c r="CD132" i="9"/>
  <c r="F133" i="9"/>
  <c r="I133" i="9"/>
  <c r="K133" i="9"/>
  <c r="M133" i="9"/>
  <c r="O133" i="9"/>
  <c r="Q133" i="9"/>
  <c r="S133" i="9"/>
  <c r="U133" i="9"/>
  <c r="W133" i="9"/>
  <c r="Y133" i="9"/>
  <c r="AA133" i="9"/>
  <c r="AC133" i="9"/>
  <c r="CD133" i="9"/>
  <c r="F134" i="9"/>
  <c r="I134" i="9"/>
  <c r="K134" i="9"/>
  <c r="M134" i="9"/>
  <c r="O134" i="9"/>
  <c r="Q134" i="9"/>
  <c r="S134" i="9"/>
  <c r="U134" i="9"/>
  <c r="W134" i="9"/>
  <c r="Y134" i="9"/>
  <c r="AA134" i="9"/>
  <c r="AC134" i="9"/>
  <c r="CD134" i="9"/>
  <c r="F135" i="9"/>
  <c r="I135" i="9"/>
  <c r="K135" i="9"/>
  <c r="M135" i="9"/>
  <c r="O135" i="9"/>
  <c r="Q135" i="9"/>
  <c r="S135" i="9"/>
  <c r="U135" i="9"/>
  <c r="W135" i="9"/>
  <c r="Y135" i="9"/>
  <c r="AA135" i="9"/>
  <c r="AC135" i="9"/>
  <c r="CD135" i="9"/>
  <c r="F136" i="9"/>
  <c r="I136" i="9"/>
  <c r="K136" i="9"/>
  <c r="M136" i="9"/>
  <c r="O136" i="9"/>
  <c r="Q136" i="9"/>
  <c r="S136" i="9"/>
  <c r="U136" i="9"/>
  <c r="W136" i="9"/>
  <c r="Y136" i="9"/>
  <c r="AA136" i="9"/>
  <c r="AC136" i="9"/>
  <c r="CD136" i="9"/>
  <c r="F137" i="9"/>
  <c r="I137" i="9"/>
  <c r="K137" i="9"/>
  <c r="M137" i="9"/>
  <c r="O137" i="9"/>
  <c r="Q137" i="9"/>
  <c r="S137" i="9"/>
  <c r="U137" i="9"/>
  <c r="W137" i="9"/>
  <c r="Y137" i="9"/>
  <c r="AA137" i="9"/>
  <c r="AC137" i="9"/>
  <c r="CD137" i="9"/>
  <c r="F138" i="9"/>
  <c r="I138" i="9"/>
  <c r="K138" i="9"/>
  <c r="M138" i="9"/>
  <c r="O138" i="9"/>
  <c r="Q138" i="9"/>
  <c r="S138" i="9"/>
  <c r="U138" i="9"/>
  <c r="W138" i="9"/>
  <c r="Y138" i="9"/>
  <c r="AA138" i="9"/>
  <c r="AC138" i="9"/>
  <c r="CD138" i="9"/>
  <c r="F139" i="9"/>
  <c r="I139" i="9"/>
  <c r="K139" i="9"/>
  <c r="M139" i="9"/>
  <c r="O139" i="9"/>
  <c r="Q139" i="9"/>
  <c r="S139" i="9"/>
  <c r="U139" i="9"/>
  <c r="W139" i="9"/>
  <c r="Y139" i="9"/>
  <c r="AA139" i="9"/>
  <c r="AC139" i="9"/>
  <c r="CD139" i="9"/>
  <c r="F140" i="9"/>
  <c r="I140" i="9"/>
  <c r="K140" i="9"/>
  <c r="M140" i="9"/>
  <c r="O140" i="9"/>
  <c r="Q140" i="9"/>
  <c r="S140" i="9"/>
  <c r="U140" i="9"/>
  <c r="W140" i="9"/>
  <c r="Y140" i="9"/>
  <c r="AA140" i="9"/>
  <c r="AC140" i="9"/>
  <c r="CD140" i="9"/>
  <c r="F141" i="9"/>
  <c r="I141" i="9"/>
  <c r="K141" i="9"/>
  <c r="M141" i="9"/>
  <c r="O141" i="9"/>
  <c r="Q141" i="9"/>
  <c r="S141" i="9"/>
  <c r="U141" i="9"/>
  <c r="W141" i="9"/>
  <c r="Y141" i="9"/>
  <c r="AA141" i="9"/>
  <c r="AC141" i="9"/>
  <c r="CD141" i="9"/>
  <c r="F142" i="9"/>
  <c r="I142" i="9"/>
  <c r="K142" i="9"/>
  <c r="M142" i="9"/>
  <c r="O142" i="9"/>
  <c r="Q142" i="9"/>
  <c r="S142" i="9"/>
  <c r="U142" i="9"/>
  <c r="W142" i="9"/>
  <c r="Y142" i="9"/>
  <c r="AA142" i="9"/>
  <c r="AC142" i="9"/>
  <c r="CD142" i="9"/>
  <c r="F143" i="9"/>
  <c r="I143" i="9"/>
  <c r="K143" i="9"/>
  <c r="M143" i="9"/>
  <c r="O143" i="9"/>
  <c r="Q143" i="9"/>
  <c r="S143" i="9"/>
  <c r="U143" i="9"/>
  <c r="W143" i="9"/>
  <c r="Y143" i="9"/>
  <c r="AA143" i="9"/>
  <c r="AC143" i="9"/>
  <c r="CD143" i="9"/>
  <c r="F144" i="9"/>
  <c r="I144" i="9"/>
  <c r="K144" i="9"/>
  <c r="M144" i="9"/>
  <c r="O144" i="9"/>
  <c r="Q144" i="9"/>
  <c r="S144" i="9"/>
  <c r="U144" i="9"/>
  <c r="W144" i="9"/>
  <c r="Y144" i="9"/>
  <c r="AA144" i="9"/>
  <c r="AC144" i="9"/>
  <c r="CD144" i="9"/>
  <c r="F145" i="9"/>
  <c r="I145" i="9"/>
  <c r="K145" i="9"/>
  <c r="M145" i="9"/>
  <c r="O145" i="9"/>
  <c r="Q145" i="9"/>
  <c r="S145" i="9"/>
  <c r="U145" i="9"/>
  <c r="W145" i="9"/>
  <c r="Y145" i="9"/>
  <c r="AA145" i="9"/>
  <c r="AC145" i="9"/>
  <c r="CD145" i="9"/>
  <c r="F146" i="9"/>
  <c r="I146" i="9"/>
  <c r="K146" i="9"/>
  <c r="M146" i="9"/>
  <c r="O146" i="9"/>
  <c r="Q146" i="9"/>
  <c r="S146" i="9"/>
  <c r="U146" i="9"/>
  <c r="W146" i="9"/>
  <c r="Y146" i="9"/>
  <c r="AA146" i="9"/>
  <c r="AC146" i="9"/>
  <c r="CD146" i="9"/>
  <c r="F147" i="9"/>
  <c r="I147" i="9"/>
  <c r="K147" i="9"/>
  <c r="M147" i="9"/>
  <c r="O147" i="9"/>
  <c r="Q147" i="9"/>
  <c r="S147" i="9"/>
  <c r="U147" i="9"/>
  <c r="W147" i="9"/>
  <c r="Y147" i="9"/>
  <c r="AA147" i="9"/>
  <c r="AC147" i="9"/>
  <c r="CD147" i="9"/>
  <c r="F148" i="9"/>
  <c r="I148" i="9"/>
  <c r="K148" i="9"/>
  <c r="M148" i="9"/>
  <c r="O148" i="9"/>
  <c r="Q148" i="9"/>
  <c r="S148" i="9"/>
  <c r="U148" i="9"/>
  <c r="W148" i="9"/>
  <c r="Y148" i="9"/>
  <c r="AA148" i="9"/>
  <c r="AC148" i="9"/>
  <c r="CD148" i="9"/>
  <c r="F149" i="9"/>
  <c r="I149" i="9"/>
  <c r="K149" i="9"/>
  <c r="M149" i="9"/>
  <c r="O149" i="9"/>
  <c r="Q149" i="9"/>
  <c r="S149" i="9"/>
  <c r="U149" i="9"/>
  <c r="W149" i="9"/>
  <c r="Y149" i="9"/>
  <c r="AA149" i="9"/>
  <c r="AC149" i="9"/>
  <c r="CD149" i="9"/>
  <c r="F150" i="9"/>
  <c r="I150" i="9"/>
  <c r="K150" i="9"/>
  <c r="M150" i="9"/>
  <c r="O150" i="9"/>
  <c r="Q150" i="9"/>
  <c r="S150" i="9"/>
  <c r="U150" i="9"/>
  <c r="W150" i="9"/>
  <c r="Y150" i="9"/>
  <c r="AA150" i="9"/>
  <c r="AC150" i="9"/>
  <c r="CD150" i="9"/>
  <c r="F151" i="9"/>
  <c r="I151" i="9"/>
  <c r="K151" i="9"/>
  <c r="M151" i="9"/>
  <c r="O151" i="9"/>
  <c r="Q151" i="9"/>
  <c r="S151" i="9"/>
  <c r="U151" i="9"/>
  <c r="W151" i="9"/>
  <c r="Y151" i="9"/>
  <c r="AA151" i="9"/>
  <c r="AC151" i="9"/>
  <c r="CD151" i="9"/>
  <c r="F152" i="9"/>
  <c r="I152" i="9"/>
  <c r="K152" i="9"/>
  <c r="M152" i="9"/>
  <c r="O152" i="9"/>
  <c r="Q152" i="9"/>
  <c r="S152" i="9"/>
  <c r="U152" i="9"/>
  <c r="W152" i="9"/>
  <c r="Y152" i="9"/>
  <c r="AA152" i="9"/>
  <c r="AC152" i="9"/>
  <c r="CD152" i="9"/>
  <c r="F153" i="9"/>
  <c r="I153" i="9"/>
  <c r="K153" i="9"/>
  <c r="M153" i="9"/>
  <c r="O153" i="9"/>
  <c r="Q153" i="9"/>
  <c r="S153" i="9"/>
  <c r="U153" i="9"/>
  <c r="W153" i="9"/>
  <c r="Y153" i="9"/>
  <c r="AA153" i="9"/>
  <c r="AC153" i="9"/>
  <c r="CD153" i="9"/>
  <c r="F154" i="9"/>
  <c r="I154" i="9"/>
  <c r="K154" i="9"/>
  <c r="M154" i="9"/>
  <c r="O154" i="9"/>
  <c r="Q154" i="9"/>
  <c r="S154" i="9"/>
  <c r="U154" i="9"/>
  <c r="W154" i="9"/>
  <c r="Y154" i="9"/>
  <c r="AA154" i="9"/>
  <c r="AC154" i="9"/>
  <c r="CD154" i="9"/>
  <c r="F155" i="9"/>
  <c r="I155" i="9"/>
  <c r="K155" i="9"/>
  <c r="M155" i="9"/>
  <c r="O155" i="9"/>
  <c r="Q155" i="9"/>
  <c r="S155" i="9"/>
  <c r="U155" i="9"/>
  <c r="W155" i="9"/>
  <c r="Y155" i="9"/>
  <c r="AA155" i="9"/>
  <c r="AC155" i="9"/>
  <c r="CD155" i="9"/>
  <c r="F156" i="9"/>
  <c r="I156" i="9"/>
  <c r="K156" i="9"/>
  <c r="M156" i="9"/>
  <c r="O156" i="9"/>
  <c r="Q156" i="9"/>
  <c r="S156" i="9"/>
  <c r="U156" i="9"/>
  <c r="W156" i="9"/>
  <c r="Y156" i="9"/>
  <c r="AA156" i="9"/>
  <c r="AC156" i="9"/>
  <c r="CD156" i="9"/>
  <c r="F157" i="9"/>
  <c r="I157" i="9"/>
  <c r="K157" i="9"/>
  <c r="M157" i="9"/>
  <c r="O157" i="9"/>
  <c r="Q157" i="9"/>
  <c r="S157" i="9"/>
  <c r="U157" i="9"/>
  <c r="W157" i="9"/>
  <c r="Y157" i="9"/>
  <c r="AA157" i="9"/>
  <c r="AC157" i="9"/>
  <c r="CD157" i="9"/>
  <c r="F158" i="9"/>
  <c r="I158" i="9"/>
  <c r="K158" i="9"/>
  <c r="M158" i="9"/>
  <c r="O158" i="9"/>
  <c r="Q158" i="9"/>
  <c r="S158" i="9"/>
  <c r="U158" i="9"/>
  <c r="W158" i="9"/>
  <c r="Y158" i="9"/>
  <c r="AA158" i="9"/>
  <c r="AC158" i="9"/>
  <c r="CD158" i="9"/>
  <c r="F159" i="9"/>
  <c r="I159" i="9"/>
  <c r="K159" i="9"/>
  <c r="M159" i="9"/>
  <c r="O159" i="9"/>
  <c r="Q159" i="9"/>
  <c r="S159" i="9"/>
  <c r="U159" i="9"/>
  <c r="W159" i="9"/>
  <c r="Y159" i="9"/>
  <c r="AA159" i="9"/>
  <c r="AC159" i="9"/>
  <c r="CD159" i="9"/>
  <c r="F160" i="9"/>
  <c r="I160" i="9"/>
  <c r="K160" i="9"/>
  <c r="M160" i="9"/>
  <c r="O160" i="9"/>
  <c r="Q160" i="9"/>
  <c r="S160" i="9"/>
  <c r="U160" i="9"/>
  <c r="W160" i="9"/>
  <c r="Y160" i="9"/>
  <c r="AA160" i="9"/>
  <c r="AC160" i="9"/>
  <c r="CD160" i="9"/>
  <c r="F161" i="9"/>
  <c r="I161" i="9"/>
  <c r="K161" i="9"/>
  <c r="M161" i="9"/>
  <c r="O161" i="9"/>
  <c r="Q161" i="9"/>
  <c r="S161" i="9"/>
  <c r="U161" i="9"/>
  <c r="W161" i="9"/>
  <c r="Y161" i="9"/>
  <c r="AA161" i="9"/>
  <c r="AC161" i="9"/>
  <c r="CD161" i="9"/>
  <c r="F162" i="9"/>
  <c r="I162" i="9"/>
  <c r="K162" i="9"/>
  <c r="M162" i="9"/>
  <c r="O162" i="9"/>
  <c r="Q162" i="9"/>
  <c r="S162" i="9"/>
  <c r="U162" i="9"/>
  <c r="W162" i="9"/>
  <c r="Y162" i="9"/>
  <c r="AA162" i="9"/>
  <c r="AC162" i="9"/>
  <c r="CD162" i="9"/>
  <c r="F163" i="9"/>
  <c r="I163" i="9"/>
  <c r="K163" i="9"/>
  <c r="M163" i="9"/>
  <c r="O163" i="9"/>
  <c r="Q163" i="9"/>
  <c r="S163" i="9"/>
  <c r="U163" i="9"/>
  <c r="W163" i="9"/>
  <c r="Y163" i="9"/>
  <c r="AA163" i="9"/>
  <c r="AC163" i="9"/>
  <c r="CD163" i="9"/>
  <c r="F164" i="9"/>
  <c r="I164" i="9"/>
  <c r="K164" i="9"/>
  <c r="M164" i="9"/>
  <c r="O164" i="9"/>
  <c r="Q164" i="9"/>
  <c r="S164" i="9"/>
  <c r="U164" i="9"/>
  <c r="W164" i="9"/>
  <c r="Y164" i="9"/>
  <c r="AA164" i="9"/>
  <c r="AC164" i="9"/>
  <c r="CD164" i="9"/>
  <c r="F165" i="9"/>
  <c r="I165" i="9"/>
  <c r="K165" i="9"/>
  <c r="M165" i="9"/>
  <c r="O165" i="9"/>
  <c r="Q165" i="9"/>
  <c r="S165" i="9"/>
  <c r="U165" i="9"/>
  <c r="W165" i="9"/>
  <c r="Y165" i="9"/>
  <c r="AA165" i="9"/>
  <c r="AC165" i="9"/>
  <c r="CD165" i="9"/>
  <c r="F166" i="9"/>
  <c r="I166" i="9"/>
  <c r="K166" i="9"/>
  <c r="M166" i="9"/>
  <c r="O166" i="9"/>
  <c r="Q166" i="9"/>
  <c r="S166" i="9"/>
  <c r="U166" i="9"/>
  <c r="W166" i="9"/>
  <c r="Y166" i="9"/>
  <c r="AA166" i="9"/>
  <c r="AC166" i="9"/>
  <c r="CD166" i="9"/>
  <c r="F167" i="9"/>
  <c r="I167" i="9"/>
  <c r="K167" i="9"/>
  <c r="M167" i="9"/>
  <c r="O167" i="9"/>
  <c r="Q167" i="9"/>
  <c r="S167" i="9"/>
  <c r="U167" i="9"/>
  <c r="W167" i="9"/>
  <c r="Y167" i="9"/>
  <c r="AA167" i="9"/>
  <c r="AC167" i="9"/>
  <c r="CD167" i="9"/>
  <c r="F168" i="9"/>
  <c r="I168" i="9"/>
  <c r="K168" i="9"/>
  <c r="M168" i="9"/>
  <c r="O168" i="9"/>
  <c r="Q168" i="9"/>
  <c r="S168" i="9"/>
  <c r="U168" i="9"/>
  <c r="W168" i="9"/>
  <c r="Y168" i="9"/>
  <c r="AA168" i="9"/>
  <c r="AC168" i="9"/>
  <c r="CD168" i="9"/>
  <c r="F169" i="9"/>
  <c r="I169" i="9"/>
  <c r="K169" i="9"/>
  <c r="M169" i="9"/>
  <c r="O169" i="9"/>
  <c r="Q169" i="9"/>
  <c r="S169" i="9"/>
  <c r="U169" i="9"/>
  <c r="W169" i="9"/>
  <c r="Y169" i="9"/>
  <c r="AA169" i="9"/>
  <c r="AC169" i="9"/>
  <c r="CD169" i="9"/>
  <c r="F170" i="9"/>
  <c r="I170" i="9"/>
  <c r="K170" i="9"/>
  <c r="M170" i="9"/>
  <c r="O170" i="9"/>
  <c r="Q170" i="9"/>
  <c r="S170" i="9"/>
  <c r="U170" i="9"/>
  <c r="W170" i="9"/>
  <c r="Y170" i="9"/>
  <c r="AA170" i="9"/>
  <c r="AC170" i="9"/>
  <c r="CD170" i="9"/>
  <c r="F171" i="9"/>
  <c r="I171" i="9"/>
  <c r="K171" i="9"/>
  <c r="M171" i="9"/>
  <c r="O171" i="9"/>
  <c r="Q171" i="9"/>
  <c r="S171" i="9"/>
  <c r="U171" i="9"/>
  <c r="W171" i="9"/>
  <c r="Y171" i="9"/>
  <c r="AA171" i="9"/>
  <c r="AC171" i="9"/>
  <c r="CD171" i="9"/>
  <c r="F172" i="9"/>
  <c r="I172" i="9"/>
  <c r="K172" i="9"/>
  <c r="M172" i="9"/>
  <c r="O172" i="9"/>
  <c r="Q172" i="9"/>
  <c r="S172" i="9"/>
  <c r="U172" i="9"/>
  <c r="W172" i="9"/>
  <c r="Y172" i="9"/>
  <c r="AA172" i="9"/>
  <c r="AC172" i="9"/>
  <c r="CD172" i="9"/>
  <c r="F173" i="9"/>
  <c r="I173" i="9"/>
  <c r="K173" i="9"/>
  <c r="M173" i="9"/>
  <c r="O173" i="9"/>
  <c r="Q173" i="9"/>
  <c r="S173" i="9"/>
  <c r="U173" i="9"/>
  <c r="W173" i="9"/>
  <c r="Y173" i="9"/>
  <c r="AA173" i="9"/>
  <c r="AC173" i="9"/>
  <c r="CD173" i="9"/>
  <c r="F174" i="9"/>
  <c r="I174" i="9"/>
  <c r="K174" i="9"/>
  <c r="M174" i="9"/>
  <c r="O174" i="9"/>
  <c r="Q174" i="9"/>
  <c r="S174" i="9"/>
  <c r="U174" i="9"/>
  <c r="W174" i="9"/>
  <c r="Y174" i="9"/>
  <c r="AA174" i="9"/>
  <c r="AC174" i="9"/>
  <c r="CD174" i="9"/>
  <c r="F175" i="9"/>
  <c r="I175" i="9"/>
  <c r="K175" i="9"/>
  <c r="M175" i="9"/>
  <c r="O175" i="9"/>
  <c r="Q175" i="9"/>
  <c r="S175" i="9"/>
  <c r="U175" i="9"/>
  <c r="W175" i="9"/>
  <c r="Y175" i="9"/>
  <c r="AA175" i="9"/>
  <c r="AC175" i="9"/>
  <c r="CD175" i="9"/>
  <c r="F176" i="9"/>
  <c r="I176" i="9"/>
  <c r="K176" i="9"/>
  <c r="M176" i="9"/>
  <c r="O176" i="9"/>
  <c r="Q176" i="9"/>
  <c r="S176" i="9"/>
  <c r="U176" i="9"/>
  <c r="W176" i="9"/>
  <c r="Y176" i="9"/>
  <c r="AA176" i="9"/>
  <c r="AC176" i="9"/>
  <c r="CD176" i="9"/>
  <c r="F177" i="9"/>
  <c r="I177" i="9"/>
  <c r="K177" i="9"/>
  <c r="M177" i="9"/>
  <c r="O177" i="9"/>
  <c r="Q177" i="9"/>
  <c r="S177" i="9"/>
  <c r="U177" i="9"/>
  <c r="W177" i="9"/>
  <c r="Y177" i="9"/>
  <c r="AA177" i="9"/>
  <c r="AC177" i="9"/>
  <c r="CD177" i="9"/>
  <c r="F178" i="9"/>
  <c r="I178" i="9"/>
  <c r="K178" i="9"/>
  <c r="M178" i="9"/>
  <c r="O178" i="9"/>
  <c r="Q178" i="9"/>
  <c r="S178" i="9"/>
  <c r="U178" i="9"/>
  <c r="W178" i="9"/>
  <c r="Y178" i="9"/>
  <c r="AA178" i="9"/>
  <c r="AC178" i="9"/>
  <c r="CD178" i="9"/>
  <c r="F179" i="9"/>
  <c r="I179" i="9"/>
  <c r="K179" i="9"/>
  <c r="M179" i="9"/>
  <c r="O179" i="9"/>
  <c r="Q179" i="9"/>
  <c r="S179" i="9"/>
  <c r="U179" i="9"/>
  <c r="W179" i="9"/>
  <c r="Y179" i="9"/>
  <c r="AA179" i="9"/>
  <c r="AC179" i="9"/>
  <c r="CD179" i="9"/>
  <c r="F180" i="9"/>
  <c r="I180" i="9"/>
  <c r="K180" i="9"/>
  <c r="M180" i="9"/>
  <c r="O180" i="9"/>
  <c r="Q180" i="9"/>
  <c r="S180" i="9"/>
  <c r="U180" i="9"/>
  <c r="W180" i="9"/>
  <c r="Y180" i="9"/>
  <c r="AA180" i="9"/>
  <c r="AC180" i="9"/>
  <c r="CD180" i="9"/>
  <c r="F181" i="9"/>
  <c r="I181" i="9"/>
  <c r="K181" i="9"/>
  <c r="M181" i="9"/>
  <c r="O181" i="9"/>
  <c r="Q181" i="9"/>
  <c r="S181" i="9"/>
  <c r="U181" i="9"/>
  <c r="W181" i="9"/>
  <c r="Y181" i="9"/>
  <c r="AA181" i="9"/>
  <c r="AC181" i="9"/>
  <c r="CD181" i="9"/>
  <c r="F182" i="9"/>
  <c r="I182" i="9"/>
  <c r="K182" i="9"/>
  <c r="M182" i="9"/>
  <c r="O182" i="9"/>
  <c r="Q182" i="9"/>
  <c r="S182" i="9"/>
  <c r="U182" i="9"/>
  <c r="W182" i="9"/>
  <c r="Y182" i="9"/>
  <c r="AA182" i="9"/>
  <c r="AC182" i="9"/>
  <c r="CD182" i="9"/>
  <c r="F183" i="9"/>
  <c r="I183" i="9"/>
  <c r="K183" i="9"/>
  <c r="M183" i="9"/>
  <c r="O183" i="9"/>
  <c r="Q183" i="9"/>
  <c r="S183" i="9"/>
  <c r="U183" i="9"/>
  <c r="W183" i="9"/>
  <c r="Y183" i="9"/>
  <c r="AA183" i="9"/>
  <c r="AC183" i="9"/>
  <c r="CD183" i="9"/>
  <c r="F184" i="9"/>
  <c r="I184" i="9"/>
  <c r="K184" i="9"/>
  <c r="M184" i="9"/>
  <c r="O184" i="9"/>
  <c r="Q184" i="9"/>
  <c r="S184" i="9"/>
  <c r="U184" i="9"/>
  <c r="W184" i="9"/>
  <c r="Y184" i="9"/>
  <c r="AA184" i="9"/>
  <c r="AC184" i="9"/>
  <c r="CD184" i="9"/>
  <c r="F185" i="9"/>
  <c r="I185" i="9"/>
  <c r="K185" i="9"/>
  <c r="M185" i="9"/>
  <c r="O185" i="9"/>
  <c r="Q185" i="9"/>
  <c r="S185" i="9"/>
  <c r="U185" i="9"/>
  <c r="W185" i="9"/>
  <c r="Y185" i="9"/>
  <c r="AA185" i="9"/>
  <c r="AC185" i="9"/>
  <c r="CD185" i="9"/>
  <c r="F186" i="9"/>
  <c r="I186" i="9"/>
  <c r="K186" i="9"/>
  <c r="M186" i="9"/>
  <c r="O186" i="9"/>
  <c r="Q186" i="9"/>
  <c r="S186" i="9"/>
  <c r="U186" i="9"/>
  <c r="W186" i="9"/>
  <c r="Y186" i="9"/>
  <c r="AA186" i="9"/>
  <c r="AC186" i="9"/>
  <c r="CD186" i="9"/>
  <c r="F187" i="9"/>
  <c r="I187" i="9"/>
  <c r="K187" i="9"/>
  <c r="M187" i="9"/>
  <c r="O187" i="9"/>
  <c r="Q187" i="9"/>
  <c r="S187" i="9"/>
  <c r="U187" i="9"/>
  <c r="W187" i="9"/>
  <c r="Y187" i="9"/>
  <c r="AA187" i="9"/>
  <c r="AC187" i="9"/>
  <c r="CD187" i="9"/>
  <c r="F188" i="9"/>
  <c r="I188" i="9"/>
  <c r="K188" i="9"/>
  <c r="M188" i="9"/>
  <c r="O188" i="9"/>
  <c r="Q188" i="9"/>
  <c r="S188" i="9"/>
  <c r="U188" i="9"/>
  <c r="W188" i="9"/>
  <c r="Y188" i="9"/>
  <c r="AA188" i="9"/>
  <c r="AC188" i="9"/>
  <c r="CD188" i="9"/>
  <c r="F189" i="9"/>
  <c r="I189" i="9"/>
  <c r="K189" i="9"/>
  <c r="M189" i="9"/>
  <c r="O189" i="9"/>
  <c r="Q189" i="9"/>
  <c r="S189" i="9"/>
  <c r="U189" i="9"/>
  <c r="W189" i="9"/>
  <c r="Y189" i="9"/>
  <c r="AA189" i="9"/>
  <c r="AC189" i="9"/>
  <c r="CD189" i="9"/>
  <c r="F190" i="9"/>
  <c r="I190" i="9"/>
  <c r="K190" i="9"/>
  <c r="M190" i="9"/>
  <c r="O190" i="9"/>
  <c r="Q190" i="9"/>
  <c r="S190" i="9"/>
  <c r="U190" i="9"/>
  <c r="W190" i="9"/>
  <c r="Y190" i="9"/>
  <c r="AA190" i="9"/>
  <c r="AC190" i="9"/>
  <c r="CD190" i="9"/>
  <c r="F191" i="9"/>
  <c r="I191" i="9"/>
  <c r="K191" i="9"/>
  <c r="M191" i="9"/>
  <c r="O191" i="9"/>
  <c r="Q191" i="9"/>
  <c r="S191" i="9"/>
  <c r="U191" i="9"/>
  <c r="W191" i="9"/>
  <c r="Y191" i="9"/>
  <c r="AA191" i="9"/>
  <c r="AC191" i="9"/>
  <c r="CD191" i="9"/>
  <c r="F192" i="9"/>
  <c r="I192" i="9"/>
  <c r="K192" i="9"/>
  <c r="M192" i="9"/>
  <c r="O192" i="9"/>
  <c r="Q192" i="9"/>
  <c r="S192" i="9"/>
  <c r="U192" i="9"/>
  <c r="W192" i="9"/>
  <c r="Y192" i="9"/>
  <c r="AA192" i="9"/>
  <c r="AC192" i="9"/>
  <c r="CD192" i="9"/>
  <c r="F193" i="9"/>
  <c r="I193" i="9"/>
  <c r="K193" i="9"/>
  <c r="M193" i="9"/>
  <c r="O193" i="9"/>
  <c r="Q193" i="9"/>
  <c r="S193" i="9"/>
  <c r="U193" i="9"/>
  <c r="W193" i="9"/>
  <c r="Y193" i="9"/>
  <c r="AA193" i="9"/>
  <c r="AC193" i="9"/>
  <c r="CD193" i="9"/>
  <c r="F194" i="9"/>
  <c r="I194" i="9"/>
  <c r="K194" i="9"/>
  <c r="M194" i="9"/>
  <c r="O194" i="9"/>
  <c r="Q194" i="9"/>
  <c r="S194" i="9"/>
  <c r="U194" i="9"/>
  <c r="W194" i="9"/>
  <c r="Y194" i="9"/>
  <c r="AA194" i="9"/>
  <c r="AC194" i="9"/>
  <c r="CD194" i="9"/>
  <c r="F195" i="9"/>
  <c r="I195" i="9"/>
  <c r="K195" i="9"/>
  <c r="M195" i="9"/>
  <c r="O195" i="9"/>
  <c r="Q195" i="9"/>
  <c r="S195" i="9"/>
  <c r="U195" i="9"/>
  <c r="W195" i="9"/>
  <c r="Y195" i="9"/>
  <c r="AA195" i="9"/>
  <c r="AC195" i="9"/>
  <c r="CD195" i="9"/>
  <c r="F196" i="9"/>
  <c r="I196" i="9"/>
  <c r="K196" i="9"/>
  <c r="M196" i="9"/>
  <c r="O196" i="9"/>
  <c r="Q196" i="9"/>
  <c r="S196" i="9"/>
  <c r="U196" i="9"/>
  <c r="W196" i="9"/>
  <c r="Y196" i="9"/>
  <c r="AA196" i="9"/>
  <c r="AC196" i="9"/>
  <c r="CD196" i="9"/>
  <c r="F197" i="9"/>
  <c r="I197" i="9"/>
  <c r="K197" i="9"/>
  <c r="M197" i="9"/>
  <c r="O197" i="9"/>
  <c r="Q197" i="9"/>
  <c r="S197" i="9"/>
  <c r="U197" i="9"/>
  <c r="W197" i="9"/>
  <c r="Y197" i="9"/>
  <c r="AA197" i="9"/>
  <c r="AC197" i="9"/>
  <c r="CD197" i="9"/>
  <c r="F198" i="9"/>
  <c r="I198" i="9"/>
  <c r="K198" i="9"/>
  <c r="M198" i="9"/>
  <c r="O198" i="9"/>
  <c r="Q198" i="9"/>
  <c r="S198" i="9"/>
  <c r="U198" i="9"/>
  <c r="W198" i="9"/>
  <c r="Y198" i="9"/>
  <c r="AA198" i="9"/>
  <c r="AC198" i="9"/>
  <c r="CD198" i="9"/>
  <c r="F199" i="9"/>
  <c r="I199" i="9"/>
  <c r="K199" i="9"/>
  <c r="M199" i="9"/>
  <c r="O199" i="9"/>
  <c r="Q199" i="9"/>
  <c r="S199" i="9"/>
  <c r="U199" i="9"/>
  <c r="W199" i="9"/>
  <c r="Y199" i="9"/>
  <c r="AA199" i="9"/>
  <c r="AC199" i="9"/>
  <c r="CD199" i="9"/>
  <c r="F200" i="9"/>
  <c r="I200" i="9"/>
  <c r="K200" i="9"/>
  <c r="M200" i="9"/>
  <c r="O200" i="9"/>
  <c r="Q200" i="9"/>
  <c r="S200" i="9"/>
  <c r="U200" i="9"/>
  <c r="W200" i="9"/>
  <c r="Y200" i="9"/>
  <c r="AA200" i="9"/>
  <c r="AC200" i="9"/>
  <c r="CD200" i="9"/>
  <c r="F201" i="9"/>
  <c r="I201" i="9"/>
  <c r="K201" i="9"/>
  <c r="M201" i="9"/>
  <c r="O201" i="9"/>
  <c r="Q201" i="9"/>
  <c r="S201" i="9"/>
  <c r="U201" i="9"/>
  <c r="W201" i="9"/>
  <c r="Y201" i="9"/>
  <c r="AA201" i="9"/>
  <c r="AC201" i="9"/>
  <c r="CD201" i="9"/>
  <c r="F202" i="9"/>
  <c r="I202" i="9"/>
  <c r="K202" i="9"/>
  <c r="M202" i="9"/>
  <c r="O202" i="9"/>
  <c r="Q202" i="9"/>
  <c r="S202" i="9"/>
  <c r="U202" i="9"/>
  <c r="W202" i="9"/>
  <c r="Y202" i="9"/>
  <c r="AA202" i="9"/>
  <c r="AC202" i="9"/>
  <c r="CD202" i="9"/>
  <c r="F203" i="9"/>
  <c r="I203" i="9"/>
  <c r="K203" i="9"/>
  <c r="M203" i="9"/>
  <c r="O203" i="9"/>
  <c r="Q203" i="9"/>
  <c r="S203" i="9"/>
  <c r="U203" i="9"/>
  <c r="W203" i="9"/>
  <c r="Y203" i="9"/>
  <c r="AA203" i="9"/>
  <c r="AC203" i="9"/>
  <c r="CD203" i="9"/>
  <c r="F204" i="9"/>
  <c r="I204" i="9"/>
  <c r="K204" i="9"/>
  <c r="M204" i="9"/>
  <c r="O204" i="9"/>
  <c r="Q204" i="9"/>
  <c r="S204" i="9"/>
  <c r="U204" i="9"/>
  <c r="W204" i="9"/>
  <c r="Y204" i="9"/>
  <c r="AA204" i="9"/>
  <c r="AC204" i="9"/>
  <c r="CD204" i="9"/>
  <c r="F205" i="9"/>
  <c r="I205" i="9"/>
  <c r="K205" i="9"/>
  <c r="M205" i="9"/>
  <c r="O205" i="9"/>
  <c r="Q205" i="9"/>
  <c r="S205" i="9"/>
  <c r="U205" i="9"/>
  <c r="W205" i="9"/>
  <c r="Y205" i="9"/>
  <c r="AA205" i="9"/>
  <c r="AC205" i="9"/>
  <c r="CD205" i="9"/>
  <c r="F206" i="9"/>
  <c r="I206" i="9"/>
  <c r="K206" i="9"/>
  <c r="M206" i="9"/>
  <c r="O206" i="9"/>
  <c r="Q206" i="9"/>
  <c r="S206" i="9"/>
  <c r="U206" i="9"/>
  <c r="W206" i="9"/>
  <c r="Y206" i="9"/>
  <c r="AA206" i="9"/>
  <c r="AC206" i="9"/>
  <c r="CD206" i="9"/>
  <c r="F207" i="9"/>
  <c r="I207" i="9"/>
  <c r="K207" i="9"/>
  <c r="M207" i="9"/>
  <c r="O207" i="9"/>
  <c r="Q207" i="9"/>
  <c r="S207" i="9"/>
  <c r="U207" i="9"/>
  <c r="W207" i="9"/>
  <c r="Y207" i="9"/>
  <c r="AA207" i="9"/>
  <c r="AC207" i="9"/>
  <c r="CD207" i="9"/>
  <c r="F208" i="9"/>
  <c r="I208" i="9"/>
  <c r="K208" i="9"/>
  <c r="M208" i="9"/>
  <c r="O208" i="9"/>
  <c r="Q208" i="9"/>
  <c r="S208" i="9"/>
  <c r="U208" i="9"/>
  <c r="W208" i="9"/>
  <c r="Y208" i="9"/>
  <c r="AA208" i="9"/>
  <c r="AC208" i="9"/>
  <c r="CD208" i="9"/>
  <c r="F209" i="9"/>
  <c r="I209" i="9"/>
  <c r="K209" i="9"/>
  <c r="M209" i="9"/>
  <c r="O209" i="9"/>
  <c r="Q209" i="9"/>
  <c r="S209" i="9"/>
  <c r="U209" i="9"/>
  <c r="W209" i="9"/>
  <c r="Y209" i="9"/>
  <c r="AA209" i="9"/>
  <c r="AC209" i="9"/>
  <c r="CD209" i="9"/>
  <c r="F210" i="9"/>
  <c r="I210" i="9"/>
  <c r="K210" i="9"/>
  <c r="M210" i="9"/>
  <c r="O210" i="9"/>
  <c r="Q210" i="9"/>
  <c r="S210" i="9"/>
  <c r="U210" i="9"/>
  <c r="W210" i="9"/>
  <c r="Y210" i="9"/>
  <c r="AA210" i="9"/>
  <c r="AC210" i="9"/>
  <c r="CD210" i="9"/>
  <c r="F211" i="9"/>
  <c r="I211" i="9"/>
  <c r="K211" i="9"/>
  <c r="M211" i="9"/>
  <c r="O211" i="9"/>
  <c r="Q211" i="9"/>
  <c r="S211" i="9"/>
  <c r="U211" i="9"/>
  <c r="W211" i="9"/>
  <c r="Y211" i="9"/>
  <c r="AA211" i="9"/>
  <c r="AC211" i="9"/>
  <c r="CD211" i="9"/>
  <c r="F212" i="9"/>
  <c r="I212" i="9"/>
  <c r="K212" i="9"/>
  <c r="M212" i="9"/>
  <c r="O212" i="9"/>
  <c r="Q212" i="9"/>
  <c r="S212" i="9"/>
  <c r="U212" i="9"/>
  <c r="W212" i="9"/>
  <c r="Y212" i="9"/>
  <c r="AA212" i="9"/>
  <c r="AC212" i="9"/>
  <c r="CD212" i="9"/>
  <c r="F213" i="9"/>
  <c r="I213" i="9"/>
  <c r="K213" i="9"/>
  <c r="M213" i="9"/>
  <c r="O213" i="9"/>
  <c r="Q213" i="9"/>
  <c r="S213" i="9"/>
  <c r="U213" i="9"/>
  <c r="W213" i="9"/>
  <c r="Y213" i="9"/>
  <c r="AA213" i="9"/>
  <c r="AC213" i="9"/>
  <c r="CD213" i="9"/>
  <c r="F214" i="9"/>
  <c r="I214" i="9"/>
  <c r="K214" i="9"/>
  <c r="M214" i="9"/>
  <c r="O214" i="9"/>
  <c r="Q214" i="9"/>
  <c r="S214" i="9"/>
  <c r="U214" i="9"/>
  <c r="W214" i="9"/>
  <c r="Y214" i="9"/>
  <c r="AA214" i="9"/>
  <c r="AC214" i="9"/>
  <c r="CD214" i="9"/>
  <c r="F215" i="9"/>
  <c r="I215" i="9"/>
  <c r="K215" i="9"/>
  <c r="M215" i="9"/>
  <c r="O215" i="9"/>
  <c r="Q215" i="9"/>
  <c r="S215" i="9"/>
  <c r="U215" i="9"/>
  <c r="W215" i="9"/>
  <c r="Y215" i="9"/>
  <c r="AA215" i="9"/>
  <c r="AC215" i="9"/>
  <c r="CD215" i="9"/>
  <c r="F216" i="9"/>
  <c r="I216" i="9"/>
  <c r="K216" i="9"/>
  <c r="M216" i="9"/>
  <c r="O216" i="9"/>
  <c r="Q216" i="9"/>
  <c r="S216" i="9"/>
  <c r="U216" i="9"/>
  <c r="W216" i="9"/>
  <c r="Y216" i="9"/>
  <c r="AA216" i="9"/>
  <c r="AC216" i="9"/>
  <c r="CD216" i="9"/>
  <c r="F217" i="9"/>
  <c r="I217" i="9"/>
  <c r="K217" i="9"/>
  <c r="M217" i="9"/>
  <c r="O217" i="9"/>
  <c r="Q217" i="9"/>
  <c r="S217" i="9"/>
  <c r="U217" i="9"/>
  <c r="W217" i="9"/>
  <c r="Y217" i="9"/>
  <c r="AA217" i="9"/>
  <c r="AC217" i="9"/>
  <c r="CD217" i="9"/>
  <c r="F218" i="9"/>
  <c r="I218" i="9"/>
  <c r="K218" i="9"/>
  <c r="M218" i="9"/>
  <c r="O218" i="9"/>
  <c r="Q218" i="9"/>
  <c r="S218" i="9"/>
  <c r="U218" i="9"/>
  <c r="W218" i="9"/>
  <c r="Y218" i="9"/>
  <c r="AA218" i="9"/>
  <c r="AC218" i="9"/>
  <c r="CD218" i="9"/>
  <c r="F219" i="9"/>
  <c r="I219" i="9"/>
  <c r="K219" i="9"/>
  <c r="M219" i="9"/>
  <c r="O219" i="9"/>
  <c r="Q219" i="9"/>
  <c r="S219" i="9"/>
  <c r="U219" i="9"/>
  <c r="W219" i="9"/>
  <c r="Y219" i="9"/>
  <c r="AA219" i="9"/>
  <c r="AC219" i="9"/>
  <c r="CD219" i="9"/>
  <c r="F220" i="9"/>
  <c r="I220" i="9"/>
  <c r="K220" i="9"/>
  <c r="M220" i="9"/>
  <c r="O220" i="9"/>
  <c r="Q220" i="9"/>
  <c r="S220" i="9"/>
  <c r="U220" i="9"/>
  <c r="W220" i="9"/>
  <c r="Y220" i="9"/>
  <c r="AA220" i="9"/>
  <c r="AC220" i="9"/>
  <c r="CD220" i="9"/>
  <c r="F221" i="9"/>
  <c r="I221" i="9"/>
  <c r="K221" i="9"/>
  <c r="M221" i="9"/>
  <c r="O221" i="9"/>
  <c r="Q221" i="9"/>
  <c r="S221" i="9"/>
  <c r="U221" i="9"/>
  <c r="W221" i="9"/>
  <c r="Y221" i="9"/>
  <c r="AA221" i="9"/>
  <c r="AC221" i="9"/>
  <c r="CD221" i="9"/>
  <c r="F222" i="9"/>
  <c r="I222" i="9"/>
  <c r="K222" i="9"/>
  <c r="M222" i="9"/>
  <c r="O222" i="9"/>
  <c r="Q222" i="9"/>
  <c r="S222" i="9"/>
  <c r="U222" i="9"/>
  <c r="W222" i="9"/>
  <c r="Y222" i="9"/>
  <c r="AA222" i="9"/>
  <c r="AC222" i="9"/>
  <c r="CD222" i="9"/>
  <c r="F223" i="9"/>
  <c r="I223" i="9"/>
  <c r="K223" i="9"/>
  <c r="M223" i="9"/>
  <c r="O223" i="9"/>
  <c r="Q223" i="9"/>
  <c r="S223" i="9"/>
  <c r="U223" i="9"/>
  <c r="W223" i="9"/>
  <c r="Y223" i="9"/>
  <c r="AA223" i="9"/>
  <c r="AC223" i="9"/>
  <c r="CD223" i="9"/>
  <c r="F224" i="9"/>
  <c r="I224" i="9"/>
  <c r="K224" i="9"/>
  <c r="M224" i="9"/>
  <c r="O224" i="9"/>
  <c r="Q224" i="9"/>
  <c r="S224" i="9"/>
  <c r="U224" i="9"/>
  <c r="W224" i="9"/>
  <c r="Y224" i="9"/>
  <c r="AA224" i="9"/>
  <c r="AC224" i="9"/>
  <c r="CD224" i="9"/>
  <c r="F225" i="9"/>
  <c r="I225" i="9"/>
  <c r="K225" i="9"/>
  <c r="M225" i="9"/>
  <c r="O225" i="9"/>
  <c r="Q225" i="9"/>
  <c r="S225" i="9"/>
  <c r="U225" i="9"/>
  <c r="W225" i="9"/>
  <c r="Y225" i="9"/>
  <c r="AA225" i="9"/>
  <c r="AC225" i="9"/>
  <c r="CD225" i="9"/>
  <c r="F226" i="9"/>
  <c r="I226" i="9"/>
  <c r="K226" i="9"/>
  <c r="M226" i="9"/>
  <c r="O226" i="9"/>
  <c r="Q226" i="9"/>
  <c r="S226" i="9"/>
  <c r="U226" i="9"/>
  <c r="W226" i="9"/>
  <c r="Y226" i="9"/>
  <c r="AA226" i="9"/>
  <c r="AC226" i="9"/>
  <c r="CD226" i="9"/>
  <c r="F227" i="9"/>
  <c r="I227" i="9"/>
  <c r="K227" i="9"/>
  <c r="M227" i="9"/>
  <c r="O227" i="9"/>
  <c r="Q227" i="9"/>
  <c r="S227" i="9"/>
  <c r="U227" i="9"/>
  <c r="W227" i="9"/>
  <c r="Y227" i="9"/>
  <c r="AA227" i="9"/>
  <c r="AC227" i="9"/>
  <c r="CD227" i="9"/>
  <c r="F228" i="9"/>
  <c r="I228" i="9"/>
  <c r="K228" i="9"/>
  <c r="M228" i="9"/>
  <c r="O228" i="9"/>
  <c r="Q228" i="9"/>
  <c r="S228" i="9"/>
  <c r="U228" i="9"/>
  <c r="W228" i="9"/>
  <c r="Y228" i="9"/>
  <c r="AA228" i="9"/>
  <c r="AC228" i="9"/>
  <c r="CD228" i="9"/>
  <c r="F229" i="9"/>
  <c r="I229" i="9"/>
  <c r="K229" i="9"/>
  <c r="M229" i="9"/>
  <c r="O229" i="9"/>
  <c r="Q229" i="9"/>
  <c r="S229" i="9"/>
  <c r="U229" i="9"/>
  <c r="W229" i="9"/>
  <c r="Y229" i="9"/>
  <c r="AA229" i="9"/>
  <c r="AC229" i="9"/>
  <c r="CD229" i="9"/>
  <c r="F230" i="9"/>
  <c r="I230" i="9"/>
  <c r="K230" i="9"/>
  <c r="M230" i="9"/>
  <c r="O230" i="9"/>
  <c r="Q230" i="9"/>
  <c r="S230" i="9"/>
  <c r="U230" i="9"/>
  <c r="W230" i="9"/>
  <c r="Y230" i="9"/>
  <c r="AA230" i="9"/>
  <c r="AC230" i="9"/>
  <c r="CD230" i="9"/>
  <c r="F231" i="9"/>
  <c r="I231" i="9"/>
  <c r="K231" i="9"/>
  <c r="M231" i="9"/>
  <c r="O231" i="9"/>
  <c r="Q231" i="9"/>
  <c r="S231" i="9"/>
  <c r="U231" i="9"/>
  <c r="W231" i="9"/>
  <c r="Y231" i="9"/>
  <c r="AA231" i="9"/>
  <c r="AC231" i="9"/>
  <c r="CD231" i="9"/>
  <c r="F232" i="9"/>
  <c r="I232" i="9"/>
  <c r="K232" i="9"/>
  <c r="M232" i="9"/>
  <c r="O232" i="9"/>
  <c r="Q232" i="9"/>
  <c r="S232" i="9"/>
  <c r="U232" i="9"/>
  <c r="W232" i="9"/>
  <c r="Y232" i="9"/>
  <c r="AA232" i="9"/>
  <c r="AC232" i="9"/>
  <c r="CD232" i="9"/>
  <c r="F233" i="9"/>
  <c r="I233" i="9"/>
  <c r="K233" i="9"/>
  <c r="M233" i="9"/>
  <c r="O233" i="9"/>
  <c r="Q233" i="9"/>
  <c r="S233" i="9"/>
  <c r="U233" i="9"/>
  <c r="W233" i="9"/>
  <c r="Y233" i="9"/>
  <c r="AA233" i="9"/>
  <c r="AC233" i="9"/>
  <c r="CD233" i="9"/>
  <c r="F234" i="9"/>
  <c r="I234" i="9"/>
  <c r="K234" i="9"/>
  <c r="M234" i="9"/>
  <c r="O234" i="9"/>
  <c r="Q234" i="9"/>
  <c r="S234" i="9"/>
  <c r="U234" i="9"/>
  <c r="W234" i="9"/>
  <c r="Y234" i="9"/>
  <c r="AA234" i="9"/>
  <c r="AC234" i="9"/>
  <c r="CD234" i="9"/>
  <c r="F235" i="9"/>
  <c r="I235" i="9"/>
  <c r="K235" i="9"/>
  <c r="M235" i="9"/>
  <c r="O235" i="9"/>
  <c r="Q235" i="9"/>
  <c r="S235" i="9"/>
  <c r="U235" i="9"/>
  <c r="W235" i="9"/>
  <c r="Y235" i="9"/>
  <c r="AA235" i="9"/>
  <c r="AC235" i="9"/>
  <c r="CD235" i="9"/>
  <c r="F236" i="9"/>
  <c r="I236" i="9"/>
  <c r="K236" i="9"/>
  <c r="M236" i="9"/>
  <c r="O236" i="9"/>
  <c r="Q236" i="9"/>
  <c r="S236" i="9"/>
  <c r="U236" i="9"/>
  <c r="W236" i="9"/>
  <c r="Y236" i="9"/>
  <c r="AA236" i="9"/>
  <c r="AC236" i="9"/>
  <c r="CD236" i="9"/>
  <c r="F237" i="9"/>
  <c r="I237" i="9"/>
  <c r="K237" i="9"/>
  <c r="M237" i="9"/>
  <c r="O237" i="9"/>
  <c r="Q237" i="9"/>
  <c r="S237" i="9"/>
  <c r="U237" i="9"/>
  <c r="W237" i="9"/>
  <c r="Y237" i="9"/>
  <c r="AA237" i="9"/>
  <c r="AC237" i="9"/>
  <c r="CD237" i="9"/>
  <c r="F238" i="9"/>
  <c r="I238" i="9"/>
  <c r="K238" i="9"/>
  <c r="M238" i="9"/>
  <c r="O238" i="9"/>
  <c r="Q238" i="9"/>
  <c r="S238" i="9"/>
  <c r="U238" i="9"/>
  <c r="W238" i="9"/>
  <c r="Y238" i="9"/>
  <c r="AA238" i="9"/>
  <c r="AC238" i="9"/>
  <c r="CD238" i="9"/>
  <c r="F239" i="9"/>
  <c r="I239" i="9"/>
  <c r="K239" i="9"/>
  <c r="M239" i="9"/>
  <c r="O239" i="9"/>
  <c r="Q239" i="9"/>
  <c r="S239" i="9"/>
  <c r="U239" i="9"/>
  <c r="W239" i="9"/>
  <c r="Y239" i="9"/>
  <c r="AA239" i="9"/>
  <c r="AC239" i="9"/>
  <c r="CD239" i="9"/>
  <c r="F240" i="9"/>
  <c r="I240" i="9"/>
  <c r="K240" i="9"/>
  <c r="M240" i="9"/>
  <c r="O240" i="9"/>
  <c r="Q240" i="9"/>
  <c r="S240" i="9"/>
  <c r="U240" i="9"/>
  <c r="W240" i="9"/>
  <c r="Y240" i="9"/>
  <c r="AA240" i="9"/>
  <c r="AC240" i="9"/>
  <c r="CD240" i="9"/>
  <c r="F241" i="9"/>
  <c r="I241" i="9"/>
  <c r="K241" i="9"/>
  <c r="M241" i="9"/>
  <c r="O241" i="9"/>
  <c r="Q241" i="9"/>
  <c r="S241" i="9"/>
  <c r="U241" i="9"/>
  <c r="W241" i="9"/>
  <c r="Y241" i="9"/>
  <c r="AA241" i="9"/>
  <c r="AC241" i="9"/>
  <c r="CD241" i="9"/>
  <c r="F242" i="9"/>
  <c r="I242" i="9"/>
  <c r="K242" i="9"/>
  <c r="M242" i="9"/>
  <c r="O242" i="9"/>
  <c r="Q242" i="9"/>
  <c r="S242" i="9"/>
  <c r="U242" i="9"/>
  <c r="W242" i="9"/>
  <c r="Y242" i="9"/>
  <c r="AA242" i="9"/>
  <c r="AC242" i="9"/>
  <c r="CD242" i="9"/>
  <c r="F243" i="9"/>
  <c r="I243" i="9"/>
  <c r="K243" i="9"/>
  <c r="M243" i="9"/>
  <c r="O243" i="9"/>
  <c r="Q243" i="9"/>
  <c r="S243" i="9"/>
  <c r="U243" i="9"/>
  <c r="W243" i="9"/>
  <c r="Y243" i="9"/>
  <c r="AA243" i="9"/>
  <c r="AC243" i="9"/>
  <c r="CD243" i="9"/>
  <c r="F244" i="9"/>
  <c r="I244" i="9"/>
  <c r="K244" i="9"/>
  <c r="M244" i="9"/>
  <c r="O244" i="9"/>
  <c r="Q244" i="9"/>
  <c r="S244" i="9"/>
  <c r="U244" i="9"/>
  <c r="W244" i="9"/>
  <c r="Y244" i="9"/>
  <c r="AA244" i="9"/>
  <c r="AC244" i="9"/>
  <c r="CD244" i="9"/>
  <c r="F245" i="9"/>
  <c r="I245" i="9"/>
  <c r="K245" i="9"/>
  <c r="M245" i="9"/>
  <c r="O245" i="9"/>
  <c r="Q245" i="9"/>
  <c r="S245" i="9"/>
  <c r="U245" i="9"/>
  <c r="W245" i="9"/>
  <c r="Y245" i="9"/>
  <c r="AA245" i="9"/>
  <c r="AC245" i="9"/>
  <c r="CD245" i="9"/>
  <c r="F246" i="9"/>
  <c r="I246" i="9"/>
  <c r="K246" i="9"/>
  <c r="M246" i="9"/>
  <c r="O246" i="9"/>
  <c r="Q246" i="9"/>
  <c r="S246" i="9"/>
  <c r="U246" i="9"/>
  <c r="W246" i="9"/>
  <c r="Y246" i="9"/>
  <c r="AA246" i="9"/>
  <c r="AC246" i="9"/>
  <c r="CD246" i="9"/>
  <c r="F247" i="9"/>
  <c r="I247" i="9"/>
  <c r="K247" i="9"/>
  <c r="M247" i="9"/>
  <c r="O247" i="9"/>
  <c r="Q247" i="9"/>
  <c r="S247" i="9"/>
  <c r="U247" i="9"/>
  <c r="W247" i="9"/>
  <c r="Y247" i="9"/>
  <c r="AA247" i="9"/>
  <c r="AC247" i="9"/>
  <c r="CD247" i="9"/>
  <c r="F248" i="9"/>
  <c r="I248" i="9"/>
  <c r="K248" i="9"/>
  <c r="M248" i="9"/>
  <c r="O248" i="9"/>
  <c r="Q248" i="9"/>
  <c r="S248" i="9"/>
  <c r="U248" i="9"/>
  <c r="W248" i="9"/>
  <c r="Y248" i="9"/>
  <c r="AA248" i="9"/>
  <c r="AC248" i="9"/>
  <c r="CD248" i="9"/>
  <c r="F249" i="9"/>
  <c r="I249" i="9"/>
  <c r="K249" i="9"/>
  <c r="M249" i="9"/>
  <c r="O249" i="9"/>
  <c r="Q249" i="9"/>
  <c r="S249" i="9"/>
  <c r="U249" i="9"/>
  <c r="W249" i="9"/>
  <c r="Y249" i="9"/>
  <c r="AA249" i="9"/>
  <c r="AC249" i="9"/>
  <c r="CD249" i="9"/>
  <c r="F250" i="9"/>
  <c r="I250" i="9"/>
  <c r="K250" i="9"/>
  <c r="M250" i="9"/>
  <c r="O250" i="9"/>
  <c r="Q250" i="9"/>
  <c r="S250" i="9"/>
  <c r="U250" i="9"/>
  <c r="W250" i="9"/>
  <c r="Y250" i="9"/>
  <c r="AA250" i="9"/>
  <c r="AC250" i="9"/>
  <c r="CD250" i="9"/>
  <c r="F251" i="9"/>
  <c r="I251" i="9"/>
  <c r="K251" i="9"/>
  <c r="M251" i="9"/>
  <c r="O251" i="9"/>
  <c r="Q251" i="9"/>
  <c r="S251" i="9"/>
  <c r="U251" i="9"/>
  <c r="W251" i="9"/>
  <c r="Y251" i="9"/>
  <c r="AA251" i="9"/>
  <c r="AC251" i="9"/>
  <c r="CD251" i="9"/>
  <c r="F252" i="9"/>
  <c r="I252" i="9"/>
  <c r="K252" i="9"/>
  <c r="M252" i="9"/>
  <c r="O252" i="9"/>
  <c r="Q252" i="9"/>
  <c r="S252" i="9"/>
  <c r="U252" i="9"/>
  <c r="W252" i="9"/>
  <c r="Y252" i="9"/>
  <c r="AA252" i="9"/>
  <c r="AC252" i="9"/>
  <c r="CD252" i="9"/>
  <c r="F253" i="9"/>
  <c r="I253" i="9"/>
  <c r="K253" i="9"/>
  <c r="M253" i="9"/>
  <c r="O253" i="9"/>
  <c r="Q253" i="9"/>
  <c r="S253" i="9"/>
  <c r="U253" i="9"/>
  <c r="W253" i="9"/>
  <c r="Y253" i="9"/>
  <c r="AA253" i="9"/>
  <c r="AC253" i="9"/>
  <c r="CD253" i="9"/>
  <c r="F254" i="9"/>
  <c r="I254" i="9"/>
  <c r="K254" i="9"/>
  <c r="M254" i="9"/>
  <c r="O254" i="9"/>
  <c r="Q254" i="9"/>
  <c r="S254" i="9"/>
  <c r="U254" i="9"/>
  <c r="W254" i="9"/>
  <c r="Y254" i="9"/>
  <c r="AA254" i="9"/>
  <c r="AC254" i="9"/>
  <c r="CD254" i="9"/>
  <c r="F255" i="9"/>
  <c r="I255" i="9"/>
  <c r="K255" i="9"/>
  <c r="M255" i="9"/>
  <c r="O255" i="9"/>
  <c r="Q255" i="9"/>
  <c r="S255" i="9"/>
  <c r="U255" i="9"/>
  <c r="W255" i="9"/>
  <c r="Y255" i="9"/>
  <c r="AA255" i="9"/>
  <c r="AC255" i="9"/>
  <c r="CD255" i="9"/>
  <c r="F256" i="9"/>
  <c r="I256" i="9"/>
  <c r="K256" i="9"/>
  <c r="M256" i="9"/>
  <c r="O256" i="9"/>
  <c r="Q256" i="9"/>
  <c r="S256" i="9"/>
  <c r="U256" i="9"/>
  <c r="W256" i="9"/>
  <c r="Y256" i="9"/>
  <c r="AA256" i="9"/>
  <c r="AC256" i="9"/>
  <c r="CD256" i="9"/>
  <c r="F257" i="9"/>
  <c r="I257" i="9"/>
  <c r="K257" i="9"/>
  <c r="M257" i="9"/>
  <c r="O257" i="9"/>
  <c r="Q257" i="9"/>
  <c r="S257" i="9"/>
  <c r="U257" i="9"/>
  <c r="W257" i="9"/>
  <c r="Y257" i="9"/>
  <c r="AA257" i="9"/>
  <c r="AC257" i="9"/>
  <c r="CD257" i="9"/>
  <c r="F258" i="9"/>
  <c r="I258" i="9"/>
  <c r="K258" i="9"/>
  <c r="M258" i="9"/>
  <c r="O258" i="9"/>
  <c r="Q258" i="9"/>
  <c r="S258" i="9"/>
  <c r="U258" i="9"/>
  <c r="W258" i="9"/>
  <c r="Y258" i="9"/>
  <c r="AA258" i="9"/>
  <c r="AC258" i="9"/>
  <c r="CD258" i="9"/>
  <c r="F259" i="9"/>
  <c r="I259" i="9"/>
  <c r="K259" i="9"/>
  <c r="M259" i="9"/>
  <c r="O259" i="9"/>
  <c r="Q259" i="9"/>
  <c r="S259" i="9"/>
  <c r="U259" i="9"/>
  <c r="W259" i="9"/>
  <c r="Y259" i="9"/>
  <c r="AA259" i="9"/>
  <c r="AC259" i="9"/>
  <c r="CD259" i="9"/>
  <c r="F260" i="9"/>
  <c r="I260" i="9"/>
  <c r="K260" i="9"/>
  <c r="M260" i="9"/>
  <c r="O260" i="9"/>
  <c r="Q260" i="9"/>
  <c r="S260" i="9"/>
  <c r="U260" i="9"/>
  <c r="W260" i="9"/>
  <c r="Y260" i="9"/>
  <c r="AA260" i="9"/>
  <c r="AC260" i="9"/>
  <c r="CD260" i="9"/>
  <c r="F261" i="9"/>
  <c r="I261" i="9"/>
  <c r="K261" i="9"/>
  <c r="M261" i="9"/>
  <c r="O261" i="9"/>
  <c r="Q261" i="9"/>
  <c r="S261" i="9"/>
  <c r="U261" i="9"/>
  <c r="W261" i="9"/>
  <c r="Y261" i="9"/>
  <c r="AA261" i="9"/>
  <c r="AC261" i="9"/>
  <c r="CD261" i="9"/>
  <c r="F262" i="9"/>
  <c r="I262" i="9"/>
  <c r="K262" i="9"/>
  <c r="M262" i="9"/>
  <c r="O262" i="9"/>
  <c r="Q262" i="9"/>
  <c r="S262" i="9"/>
  <c r="U262" i="9"/>
  <c r="W262" i="9"/>
  <c r="Y262" i="9"/>
  <c r="AA262" i="9"/>
  <c r="AC262" i="9"/>
  <c r="CD262" i="9"/>
  <c r="F263" i="9"/>
  <c r="I263" i="9"/>
  <c r="K263" i="9"/>
  <c r="M263" i="9"/>
  <c r="O263" i="9"/>
  <c r="Q263" i="9"/>
  <c r="S263" i="9"/>
  <c r="U263" i="9"/>
  <c r="W263" i="9"/>
  <c r="Y263" i="9"/>
  <c r="AA263" i="9"/>
  <c r="AC263" i="9"/>
  <c r="CD263" i="9"/>
  <c r="F264" i="9"/>
  <c r="I264" i="9"/>
  <c r="K264" i="9"/>
  <c r="M264" i="9"/>
  <c r="O264" i="9"/>
  <c r="Q264" i="9"/>
  <c r="S264" i="9"/>
  <c r="U264" i="9"/>
  <c r="W264" i="9"/>
  <c r="Y264" i="9"/>
  <c r="AA264" i="9"/>
  <c r="AC264" i="9"/>
  <c r="CD264" i="9"/>
  <c r="F265" i="9"/>
  <c r="I265" i="9"/>
  <c r="K265" i="9"/>
  <c r="M265" i="9"/>
  <c r="O265" i="9"/>
  <c r="Q265" i="9"/>
  <c r="S265" i="9"/>
  <c r="U265" i="9"/>
  <c r="W265" i="9"/>
  <c r="Y265" i="9"/>
  <c r="AA265" i="9"/>
  <c r="AC265" i="9"/>
  <c r="CD265" i="9"/>
  <c r="F266" i="9"/>
  <c r="I266" i="9"/>
  <c r="K266" i="9"/>
  <c r="M266" i="9"/>
  <c r="O266" i="9"/>
  <c r="Q266" i="9"/>
  <c r="S266" i="9"/>
  <c r="U266" i="9"/>
  <c r="W266" i="9"/>
  <c r="Y266" i="9"/>
  <c r="AA266" i="9"/>
  <c r="AC266" i="9"/>
  <c r="CD266" i="9"/>
  <c r="F267" i="9"/>
  <c r="I267" i="9"/>
  <c r="K267" i="9"/>
  <c r="M267" i="9"/>
  <c r="O267" i="9"/>
  <c r="Q267" i="9"/>
  <c r="S267" i="9"/>
  <c r="U267" i="9"/>
  <c r="W267" i="9"/>
  <c r="Y267" i="9"/>
  <c r="AA267" i="9"/>
  <c r="AC267" i="9"/>
  <c r="CD267" i="9"/>
  <c r="F268" i="9"/>
  <c r="I268" i="9"/>
  <c r="K268" i="9"/>
  <c r="M268" i="9"/>
  <c r="O268" i="9"/>
  <c r="Q268" i="9"/>
  <c r="S268" i="9"/>
  <c r="U268" i="9"/>
  <c r="W268" i="9"/>
  <c r="Y268" i="9"/>
  <c r="AA268" i="9"/>
  <c r="AC268" i="9"/>
  <c r="CD268" i="9"/>
  <c r="F269" i="9"/>
  <c r="I269" i="9"/>
  <c r="K269" i="9"/>
  <c r="M269" i="9"/>
  <c r="O269" i="9"/>
  <c r="Q269" i="9"/>
  <c r="S269" i="9"/>
  <c r="U269" i="9"/>
  <c r="W269" i="9"/>
  <c r="Y269" i="9"/>
  <c r="AA269" i="9"/>
  <c r="AC269" i="9"/>
  <c r="CD269" i="9"/>
  <c r="F270" i="9"/>
  <c r="I270" i="9"/>
  <c r="K270" i="9"/>
  <c r="M270" i="9"/>
  <c r="O270" i="9"/>
  <c r="Q270" i="9"/>
  <c r="S270" i="9"/>
  <c r="U270" i="9"/>
  <c r="W270" i="9"/>
  <c r="Y270" i="9"/>
  <c r="AA270" i="9"/>
  <c r="AC270" i="9"/>
  <c r="CD270" i="9"/>
  <c r="F271" i="9"/>
  <c r="I271" i="9"/>
  <c r="K271" i="9"/>
  <c r="M271" i="9"/>
  <c r="O271" i="9"/>
  <c r="Q271" i="9"/>
  <c r="S271" i="9"/>
  <c r="U271" i="9"/>
  <c r="W271" i="9"/>
  <c r="Y271" i="9"/>
  <c r="AA271" i="9"/>
  <c r="AC271" i="9"/>
  <c r="CD271" i="9"/>
  <c r="F272" i="9"/>
  <c r="I272" i="9"/>
  <c r="K272" i="9"/>
  <c r="M272" i="9"/>
  <c r="O272" i="9"/>
  <c r="Q272" i="9"/>
  <c r="S272" i="9"/>
  <c r="U272" i="9"/>
  <c r="W272" i="9"/>
  <c r="Y272" i="9"/>
  <c r="AA272" i="9"/>
  <c r="AC272" i="9"/>
  <c r="CD272" i="9"/>
  <c r="F273" i="9"/>
  <c r="I273" i="9"/>
  <c r="K273" i="9"/>
  <c r="M273" i="9"/>
  <c r="O273" i="9"/>
  <c r="Q273" i="9"/>
  <c r="S273" i="9"/>
  <c r="U273" i="9"/>
  <c r="W273" i="9"/>
  <c r="Y273" i="9"/>
  <c r="AA273" i="9"/>
  <c r="AC273" i="9"/>
  <c r="CD273" i="9"/>
  <c r="F274" i="9"/>
  <c r="I274" i="9"/>
  <c r="K274" i="9"/>
  <c r="M274" i="9"/>
  <c r="O274" i="9"/>
  <c r="Q274" i="9"/>
  <c r="S274" i="9"/>
  <c r="U274" i="9"/>
  <c r="W274" i="9"/>
  <c r="Y274" i="9"/>
  <c r="AA274" i="9"/>
  <c r="AC274" i="9"/>
  <c r="CD274" i="9"/>
  <c r="F275" i="9"/>
  <c r="I275" i="9"/>
  <c r="K275" i="9"/>
  <c r="M275" i="9"/>
  <c r="O275" i="9"/>
  <c r="Q275" i="9"/>
  <c r="S275" i="9"/>
  <c r="U275" i="9"/>
  <c r="W275" i="9"/>
  <c r="Y275" i="9"/>
  <c r="AA275" i="9"/>
  <c r="AC275" i="9"/>
  <c r="CD275" i="9"/>
  <c r="BC276" i="9"/>
  <c r="F276" i="9"/>
  <c r="I276" i="9"/>
  <c r="K276" i="9"/>
  <c r="M276" i="9"/>
  <c r="O276" i="9"/>
  <c r="Q276" i="9"/>
  <c r="S276" i="9"/>
  <c r="U276" i="9"/>
  <c r="W276" i="9"/>
  <c r="Y276" i="9"/>
  <c r="AA276" i="9"/>
  <c r="AC276" i="9"/>
  <c r="BC277" i="9"/>
  <c r="AD277" i="9"/>
  <c r="AB277" i="9"/>
  <c r="Z277" i="9"/>
  <c r="X277" i="9"/>
  <c r="V277" i="9"/>
  <c r="T277" i="9"/>
  <c r="R277" i="9"/>
  <c r="P277" i="9"/>
  <c r="N277" i="9"/>
  <c r="L277" i="9"/>
  <c r="J277" i="9"/>
  <c r="E277" i="9"/>
  <c r="I277" i="9"/>
  <c r="M277" i="9"/>
  <c r="Q277" i="9"/>
  <c r="U277" i="9"/>
  <c r="Y277" i="9"/>
  <c r="AC277" i="9"/>
  <c r="BC278" i="9"/>
  <c r="AD278" i="9"/>
  <c r="AB278" i="9"/>
  <c r="Z278" i="9"/>
  <c r="X278" i="9"/>
  <c r="V278" i="9"/>
  <c r="T278" i="9"/>
  <c r="R278" i="9"/>
  <c r="P278" i="9"/>
  <c r="N278" i="9"/>
  <c r="L278" i="9"/>
  <c r="J278" i="9"/>
  <c r="E278" i="9"/>
  <c r="I278" i="9"/>
  <c r="M278" i="9"/>
  <c r="Q278" i="9"/>
  <c r="U278" i="9"/>
  <c r="Y278" i="9"/>
  <c r="AC278" i="9"/>
  <c r="BC279" i="9"/>
  <c r="AD279" i="9"/>
  <c r="AB279" i="9"/>
  <c r="Z279" i="9"/>
  <c r="X279" i="9"/>
  <c r="V279" i="9"/>
  <c r="T279" i="9"/>
  <c r="R279" i="9"/>
  <c r="P279" i="9"/>
  <c r="N279" i="9"/>
  <c r="L279" i="9"/>
  <c r="J279" i="9"/>
  <c r="E279" i="9"/>
  <c r="I279" i="9"/>
  <c r="M279" i="9"/>
  <c r="Q279" i="9"/>
  <c r="U279" i="9"/>
  <c r="Y279" i="9"/>
  <c r="AC279" i="9"/>
  <c r="BC280" i="9"/>
  <c r="AD280" i="9"/>
  <c r="AB280" i="9"/>
  <c r="Z280" i="9"/>
  <c r="X280" i="9"/>
  <c r="V280" i="9"/>
  <c r="T280" i="9"/>
  <c r="R280" i="9"/>
  <c r="P280" i="9"/>
  <c r="N280" i="9"/>
  <c r="L280" i="9"/>
  <c r="J280" i="9"/>
  <c r="E280" i="9"/>
  <c r="I280" i="9"/>
  <c r="M280" i="9"/>
  <c r="Q280" i="9"/>
  <c r="U280" i="9"/>
  <c r="Y280" i="9"/>
  <c r="AC280" i="9"/>
  <c r="BC281" i="9"/>
  <c r="AD281" i="9"/>
  <c r="AB281" i="9"/>
  <c r="Z281" i="9"/>
  <c r="X281" i="9"/>
  <c r="V281" i="9"/>
  <c r="T281" i="9"/>
  <c r="R281" i="9"/>
  <c r="P281" i="9"/>
  <c r="N281" i="9"/>
  <c r="L281" i="9"/>
  <c r="J281" i="9"/>
  <c r="E281" i="9"/>
  <c r="I281" i="9"/>
  <c r="M281" i="9"/>
  <c r="Q281" i="9"/>
  <c r="U281" i="9"/>
  <c r="Y281" i="9"/>
  <c r="AC281" i="9"/>
  <c r="BC282" i="9"/>
  <c r="AD282" i="9"/>
  <c r="AB282" i="9"/>
  <c r="Z282" i="9"/>
  <c r="X282" i="9"/>
  <c r="V282" i="9"/>
  <c r="T282" i="9"/>
  <c r="R282" i="9"/>
  <c r="P282" i="9"/>
  <c r="N282" i="9"/>
  <c r="L282" i="9"/>
  <c r="J282" i="9"/>
  <c r="E282" i="9"/>
  <c r="I282" i="9"/>
  <c r="M282" i="9"/>
  <c r="Q282" i="9"/>
  <c r="U282" i="9"/>
  <c r="Y282" i="9"/>
  <c r="AC282" i="9"/>
  <c r="BC283" i="9"/>
  <c r="AD283" i="9"/>
  <c r="AB283" i="9"/>
  <c r="Z283" i="9"/>
  <c r="X283" i="9"/>
  <c r="V283" i="9"/>
  <c r="T283" i="9"/>
  <c r="R283" i="9"/>
  <c r="P283" i="9"/>
  <c r="N283" i="9"/>
  <c r="L283" i="9"/>
  <c r="J283" i="9"/>
  <c r="E283" i="9"/>
  <c r="I283" i="9"/>
  <c r="M283" i="9"/>
  <c r="Q283" i="9"/>
  <c r="U283" i="9"/>
  <c r="Y283" i="9"/>
  <c r="AC283" i="9"/>
  <c r="BC284" i="9"/>
  <c r="AD284" i="9"/>
  <c r="AB284" i="9"/>
  <c r="Z284" i="9"/>
  <c r="X284" i="9"/>
  <c r="V284" i="9"/>
  <c r="T284" i="9"/>
  <c r="R284" i="9"/>
  <c r="P284" i="9"/>
  <c r="N284" i="9"/>
  <c r="L284" i="9"/>
  <c r="J284" i="9"/>
  <c r="E284" i="9"/>
  <c r="I284" i="9"/>
  <c r="M284" i="9"/>
  <c r="Q284" i="9"/>
  <c r="U284" i="9"/>
  <c r="Y284" i="9"/>
  <c r="AC284" i="9"/>
  <c r="BC285" i="9"/>
  <c r="AD285" i="9"/>
  <c r="AB285" i="9"/>
  <c r="Z285" i="9"/>
  <c r="X285" i="9"/>
  <c r="V285" i="9"/>
  <c r="T285" i="9"/>
  <c r="R285" i="9"/>
  <c r="P285" i="9"/>
  <c r="N285" i="9"/>
  <c r="L285" i="9"/>
  <c r="J285" i="9"/>
  <c r="E285" i="9"/>
  <c r="I285" i="9"/>
  <c r="M285" i="9"/>
  <c r="Q285" i="9"/>
  <c r="U285" i="9"/>
  <c r="Y285" i="9"/>
  <c r="AC285" i="9"/>
  <c r="BC286" i="9"/>
  <c r="AD286" i="9"/>
  <c r="AB286" i="9"/>
  <c r="Z286" i="9"/>
  <c r="X286" i="9"/>
  <c r="V286" i="9"/>
  <c r="T286" i="9"/>
  <c r="R286" i="9"/>
  <c r="P286" i="9"/>
  <c r="N286" i="9"/>
  <c r="L286" i="9"/>
  <c r="J286" i="9"/>
  <c r="E286" i="9"/>
  <c r="I286" i="9"/>
  <c r="M286" i="9"/>
  <c r="Q286" i="9"/>
  <c r="U286" i="9"/>
  <c r="Y286" i="9"/>
  <c r="AC286" i="9"/>
  <c r="BC287" i="9"/>
  <c r="AD287" i="9"/>
  <c r="AB287" i="9"/>
  <c r="Z287" i="9"/>
  <c r="X287" i="9"/>
  <c r="V287" i="9"/>
  <c r="T287" i="9"/>
  <c r="R287" i="9"/>
  <c r="P287" i="9"/>
  <c r="N287" i="9"/>
  <c r="L287" i="9"/>
  <c r="J287" i="9"/>
  <c r="E287" i="9"/>
  <c r="I287" i="9"/>
  <c r="M287" i="9"/>
  <c r="Q287" i="9"/>
  <c r="U287" i="9"/>
  <c r="Y287" i="9"/>
  <c r="AC287" i="9"/>
  <c r="CD288" i="9"/>
  <c r="BC288" i="9"/>
  <c r="AD288" i="9"/>
  <c r="AB288" i="9"/>
  <c r="Z288" i="9"/>
  <c r="X288" i="9"/>
  <c r="V288" i="9"/>
  <c r="T288" i="9"/>
  <c r="R288" i="9"/>
  <c r="P288" i="9"/>
  <c r="N288" i="9"/>
  <c r="L288" i="9"/>
  <c r="J288" i="9"/>
  <c r="E288" i="9"/>
  <c r="I288" i="9"/>
  <c r="M288" i="9"/>
  <c r="Q288" i="9"/>
  <c r="U288" i="9"/>
  <c r="Y288" i="9"/>
  <c r="AC288" i="9"/>
  <c r="CE289" i="9"/>
  <c r="CE291" i="9"/>
  <c r="CE293" i="9"/>
  <c r="CE295" i="9"/>
  <c r="CE297" i="9"/>
  <c r="CE299" i="9"/>
  <c r="CE301" i="9"/>
  <c r="CE303" i="9"/>
  <c r="CE305" i="9"/>
  <c r="CE307" i="9"/>
  <c r="CE309" i="9"/>
  <c r="CE311" i="9"/>
  <c r="CE313" i="9"/>
  <c r="CE315" i="9"/>
  <c r="CE317" i="9"/>
  <c r="CE319" i="9"/>
  <c r="CE321" i="9"/>
  <c r="CE323" i="9"/>
  <c r="CE325" i="9"/>
  <c r="CE327" i="9"/>
  <c r="CE329" i="9"/>
  <c r="CE331" i="9"/>
  <c r="CE333" i="9"/>
  <c r="CE335" i="9"/>
  <c r="CE337" i="9"/>
  <c r="CE339" i="9"/>
  <c r="CE341" i="9"/>
  <c r="CE343" i="9"/>
  <c r="CE345" i="9"/>
  <c r="CE347" i="9"/>
  <c r="CE349" i="9"/>
  <c r="CE351" i="9"/>
  <c r="CE353" i="9"/>
  <c r="CE355" i="9"/>
  <c r="CE357" i="9"/>
  <c r="CE359" i="9"/>
  <c r="CE361" i="9"/>
  <c r="CE363" i="9"/>
  <c r="CE365" i="9"/>
  <c r="CE367" i="9"/>
  <c r="CE369" i="9"/>
  <c r="CE371" i="9"/>
  <c r="CE373" i="9"/>
  <c r="CE375" i="9"/>
  <c r="CE377" i="9"/>
  <c r="CE379" i="9"/>
  <c r="CE381" i="9"/>
  <c r="CE383" i="9"/>
  <c r="CE385" i="9"/>
  <c r="CE387" i="9"/>
  <c r="CE389" i="9"/>
  <c r="CE391" i="9"/>
  <c r="CE393" i="9"/>
  <c r="F501" i="8"/>
  <c r="I501" i="8"/>
  <c r="K501" i="8"/>
  <c r="M501" i="8"/>
  <c r="F503" i="8"/>
  <c r="I503" i="8"/>
  <c r="K503" i="8"/>
  <c r="M503" i="8"/>
  <c r="F504" i="8"/>
  <c r="I504" i="8"/>
  <c r="K504" i="8"/>
  <c r="M504" i="8"/>
  <c r="F506" i="8"/>
  <c r="I506" i="8"/>
  <c r="K506" i="8"/>
  <c r="M506" i="8"/>
  <c r="F508" i="8"/>
  <c r="I508" i="8"/>
  <c r="K508" i="8"/>
  <c r="M508" i="8"/>
  <c r="F510" i="8"/>
  <c r="I510" i="8"/>
  <c r="K510" i="8"/>
  <c r="M510" i="8"/>
  <c r="F512" i="8"/>
  <c r="I512" i="8"/>
  <c r="K512" i="8"/>
  <c r="M512" i="8"/>
  <c r="F514" i="8"/>
  <c r="I514" i="8"/>
  <c r="K514" i="8"/>
  <c r="M514" i="8"/>
  <c r="F516" i="8"/>
  <c r="I516" i="8"/>
  <c r="K516" i="8"/>
  <c r="M516" i="8"/>
  <c r="F518" i="8"/>
  <c r="I518" i="8"/>
  <c r="K518" i="8"/>
  <c r="M518" i="8"/>
  <c r="F520" i="8"/>
  <c r="I520" i="8"/>
  <c r="K520" i="8"/>
  <c r="M520" i="8"/>
  <c r="F522" i="8"/>
  <c r="I522" i="8"/>
  <c r="K522" i="8"/>
  <c r="M522" i="8"/>
  <c r="F524" i="8"/>
  <c r="I524" i="8"/>
  <c r="K524" i="8"/>
  <c r="M524" i="8"/>
  <c r="F526" i="8"/>
  <c r="I526" i="8"/>
  <c r="K526" i="8"/>
  <c r="M526" i="8"/>
  <c r="F528" i="8"/>
  <c r="I528" i="8"/>
  <c r="K528" i="8"/>
  <c r="M528" i="8"/>
  <c r="F530" i="8"/>
  <c r="I530" i="8"/>
  <c r="K530" i="8"/>
  <c r="M530" i="8"/>
  <c r="F532" i="8"/>
  <c r="I532" i="8"/>
  <c r="K532" i="8"/>
  <c r="M532" i="8"/>
  <c r="F9" i="9"/>
  <c r="J9" i="9"/>
  <c r="L9" i="9"/>
  <c r="N9" i="9"/>
  <c r="P9" i="9"/>
  <c r="R9" i="9"/>
  <c r="T9" i="9"/>
  <c r="V9" i="9"/>
  <c r="X9" i="9"/>
  <c r="Z9" i="9"/>
  <c r="AB9" i="9"/>
  <c r="AD9" i="9"/>
  <c r="F11" i="9"/>
  <c r="J11" i="9"/>
  <c r="L11" i="9"/>
  <c r="N11" i="9"/>
  <c r="P11" i="9"/>
  <c r="R11" i="9"/>
  <c r="T11" i="9"/>
  <c r="V11" i="9"/>
  <c r="X11" i="9"/>
  <c r="Z11" i="9"/>
  <c r="AB11" i="9"/>
  <c r="AD11" i="9"/>
  <c r="F13" i="9"/>
  <c r="J13" i="9"/>
  <c r="L13" i="9"/>
  <c r="N13" i="9"/>
  <c r="P13" i="9"/>
  <c r="R13" i="9"/>
  <c r="T13" i="9"/>
  <c r="V13" i="9"/>
  <c r="X13" i="9"/>
  <c r="Z13" i="9"/>
  <c r="AB13" i="9"/>
  <c r="AD13" i="9"/>
  <c r="F15" i="9"/>
  <c r="J15" i="9"/>
  <c r="L15" i="9"/>
  <c r="N15" i="9"/>
  <c r="P15" i="9"/>
  <c r="R15" i="9"/>
  <c r="T15" i="9"/>
  <c r="V15" i="9"/>
  <c r="X15" i="9"/>
  <c r="Z15" i="9"/>
  <c r="AB15" i="9"/>
  <c r="AD15" i="9"/>
  <c r="F17" i="9"/>
  <c r="J17" i="9"/>
  <c r="L17" i="9"/>
  <c r="N17" i="9"/>
  <c r="P17" i="9"/>
  <c r="R17" i="9"/>
  <c r="T17" i="9"/>
  <c r="V17" i="9"/>
  <c r="X17" i="9"/>
  <c r="Z17" i="9"/>
  <c r="AB17" i="9"/>
  <c r="AD17" i="9"/>
  <c r="F19" i="9"/>
  <c r="J19" i="9"/>
  <c r="L19" i="9"/>
  <c r="N19" i="9"/>
  <c r="P19" i="9"/>
  <c r="R19" i="9"/>
  <c r="T19" i="9"/>
  <c r="V19" i="9"/>
  <c r="X19" i="9"/>
  <c r="Z19" i="9"/>
  <c r="AB19" i="9"/>
  <c r="AD19" i="9"/>
  <c r="F21" i="9"/>
  <c r="J21" i="9"/>
  <c r="L21" i="9"/>
  <c r="N21" i="9"/>
  <c r="P21" i="9"/>
  <c r="R21" i="9"/>
  <c r="T21" i="9"/>
  <c r="V21" i="9"/>
  <c r="X21" i="9"/>
  <c r="Z21" i="9"/>
  <c r="AB21" i="9"/>
  <c r="AD21" i="9"/>
  <c r="F23" i="9"/>
  <c r="J23" i="9"/>
  <c r="L23" i="9"/>
  <c r="N23" i="9"/>
  <c r="P23" i="9"/>
  <c r="R23" i="9"/>
  <c r="T23" i="9"/>
  <c r="V23" i="9"/>
  <c r="X23" i="9"/>
  <c r="Z23" i="9"/>
  <c r="AB23" i="9"/>
  <c r="AD23" i="9"/>
  <c r="F25" i="9"/>
  <c r="J25" i="9"/>
  <c r="L25" i="9"/>
  <c r="N25" i="9"/>
  <c r="P25" i="9"/>
  <c r="R25" i="9"/>
  <c r="T25" i="9"/>
  <c r="V25" i="9"/>
  <c r="X25" i="9"/>
  <c r="Z25" i="9"/>
  <c r="AB25" i="9"/>
  <c r="AD25" i="9"/>
  <c r="F27" i="9"/>
  <c r="J27" i="9"/>
  <c r="L27" i="9"/>
  <c r="N27" i="9"/>
  <c r="P27" i="9"/>
  <c r="R27" i="9"/>
  <c r="T27" i="9"/>
  <c r="V27" i="9"/>
  <c r="X27" i="9"/>
  <c r="Z27" i="9"/>
  <c r="AB27" i="9"/>
  <c r="AD27" i="9"/>
  <c r="F29" i="9"/>
  <c r="J29" i="9"/>
  <c r="L29" i="9"/>
  <c r="N29" i="9"/>
  <c r="P29" i="9"/>
  <c r="R29" i="9"/>
  <c r="T29" i="9"/>
  <c r="V29" i="9"/>
  <c r="X29" i="9"/>
  <c r="Z29" i="9"/>
  <c r="AB29" i="9"/>
  <c r="AD29" i="9"/>
  <c r="E30" i="9"/>
  <c r="G30" i="9"/>
  <c r="I30" i="9"/>
  <c r="K30" i="9"/>
  <c r="M30" i="9"/>
  <c r="O30" i="9"/>
  <c r="Q30" i="9"/>
  <c r="S30" i="9"/>
  <c r="U30" i="9"/>
  <c r="W30" i="9"/>
  <c r="Y30" i="9"/>
  <c r="AA30" i="9"/>
  <c r="AC30" i="9"/>
  <c r="F31" i="9"/>
  <c r="J31" i="9"/>
  <c r="L31" i="9"/>
  <c r="N31" i="9"/>
  <c r="P31" i="9"/>
  <c r="R31" i="9"/>
  <c r="T31" i="9"/>
  <c r="V31" i="9"/>
  <c r="X31" i="9"/>
  <c r="Z31" i="9"/>
  <c r="AB31" i="9"/>
  <c r="AD31" i="9"/>
  <c r="E32" i="9"/>
  <c r="G32" i="9"/>
  <c r="I32" i="9"/>
  <c r="K32" i="9"/>
  <c r="M32" i="9"/>
  <c r="O32" i="9"/>
  <c r="Q32" i="9"/>
  <c r="S32" i="9"/>
  <c r="U32" i="9"/>
  <c r="W32" i="9"/>
  <c r="Y32" i="9"/>
  <c r="AA32" i="9"/>
  <c r="AC32" i="9"/>
  <c r="F33" i="9"/>
  <c r="J33" i="9"/>
  <c r="L33" i="9"/>
  <c r="N33" i="9"/>
  <c r="P33" i="9"/>
  <c r="R33" i="9"/>
  <c r="T33" i="9"/>
  <c r="V33" i="9"/>
  <c r="X33" i="9"/>
  <c r="Z33" i="9"/>
  <c r="AB33" i="9"/>
  <c r="AD33" i="9"/>
  <c r="E34" i="9"/>
  <c r="G34" i="9"/>
  <c r="I34" i="9"/>
  <c r="K34" i="9"/>
  <c r="M34" i="9"/>
  <c r="O34" i="9"/>
  <c r="Q34" i="9"/>
  <c r="S34" i="9"/>
  <c r="U34" i="9"/>
  <c r="W34" i="9"/>
  <c r="Y34" i="9"/>
  <c r="AA34" i="9"/>
  <c r="AC34" i="9"/>
  <c r="F35" i="9"/>
  <c r="J35" i="9"/>
  <c r="L35" i="9"/>
  <c r="N35" i="9"/>
  <c r="P35" i="9"/>
  <c r="R35" i="9"/>
  <c r="T35" i="9"/>
  <c r="V35" i="9"/>
  <c r="X35" i="9"/>
  <c r="Z35" i="9"/>
  <c r="AB35" i="9"/>
  <c r="AD35" i="9"/>
  <c r="E36" i="9"/>
  <c r="G36" i="9"/>
  <c r="I36" i="9"/>
  <c r="K36" i="9"/>
  <c r="M36" i="9"/>
  <c r="O36" i="9"/>
  <c r="Q36" i="9"/>
  <c r="S36" i="9"/>
  <c r="U36" i="9"/>
  <c r="W36" i="9"/>
  <c r="Y36" i="9"/>
  <c r="AA36" i="9"/>
  <c r="AC36" i="9"/>
  <c r="F37" i="9"/>
  <c r="J37" i="9"/>
  <c r="L37" i="9"/>
  <c r="N37" i="9"/>
  <c r="P37" i="9"/>
  <c r="R37" i="9"/>
  <c r="T37" i="9"/>
  <c r="V37" i="9"/>
  <c r="X37" i="9"/>
  <c r="Z37" i="9"/>
  <c r="AB37" i="9"/>
  <c r="AD37" i="9"/>
  <c r="E38" i="9"/>
  <c r="G38" i="9"/>
  <c r="I38" i="9"/>
  <c r="K38" i="9"/>
  <c r="M38" i="9"/>
  <c r="O38" i="9"/>
  <c r="Q38" i="9"/>
  <c r="S38" i="9"/>
  <c r="U38" i="9"/>
  <c r="W38" i="9"/>
  <c r="Y38" i="9"/>
  <c r="AA38" i="9"/>
  <c r="AC38" i="9"/>
  <c r="F39" i="9"/>
  <c r="J39" i="9"/>
  <c r="L39" i="9"/>
  <c r="N39" i="9"/>
  <c r="P39" i="9"/>
  <c r="R39" i="9"/>
  <c r="T39" i="9"/>
  <c r="V39" i="9"/>
  <c r="X39" i="9"/>
  <c r="Z39" i="9"/>
  <c r="AB39" i="9"/>
  <c r="AD39" i="9"/>
  <c r="E40" i="9"/>
  <c r="G40" i="9"/>
  <c r="I40" i="9"/>
  <c r="K40" i="9"/>
  <c r="M40" i="9"/>
  <c r="O40" i="9"/>
  <c r="Q40" i="9"/>
  <c r="S40" i="9"/>
  <c r="U40" i="9"/>
  <c r="W40" i="9"/>
  <c r="Y40" i="9"/>
  <c r="AA40" i="9"/>
  <c r="AC40" i="9"/>
  <c r="F41" i="9"/>
  <c r="J41" i="9"/>
  <c r="L41" i="9"/>
  <c r="N41" i="9"/>
  <c r="P41" i="9"/>
  <c r="R41" i="9"/>
  <c r="T41" i="9"/>
  <c r="V41" i="9"/>
  <c r="X41" i="9"/>
  <c r="Z41" i="9"/>
  <c r="AB41" i="9"/>
  <c r="AD41" i="9"/>
  <c r="E42" i="9"/>
  <c r="G42" i="9"/>
  <c r="I42" i="9"/>
  <c r="K42" i="9"/>
  <c r="M42" i="9"/>
  <c r="O42" i="9"/>
  <c r="Q42" i="9"/>
  <c r="S42" i="9"/>
  <c r="U42" i="9"/>
  <c r="W42" i="9"/>
  <c r="Y42" i="9"/>
  <c r="AA42" i="9"/>
  <c r="AC42" i="9"/>
  <c r="F43" i="9"/>
  <c r="J43" i="9"/>
  <c r="L43" i="9"/>
  <c r="N43" i="9"/>
  <c r="P43" i="9"/>
  <c r="R43" i="9"/>
  <c r="T43" i="9"/>
  <c r="V43" i="9"/>
  <c r="X43" i="9"/>
  <c r="Z43" i="9"/>
  <c r="AB43" i="9"/>
  <c r="AD43" i="9"/>
  <c r="E44" i="9"/>
  <c r="G44" i="9"/>
  <c r="I44" i="9"/>
  <c r="K44" i="9"/>
  <c r="M44" i="9"/>
  <c r="O44" i="9"/>
  <c r="Q44" i="9"/>
  <c r="S44" i="9"/>
  <c r="U44" i="9"/>
  <c r="W44" i="9"/>
  <c r="Y44" i="9"/>
  <c r="AA44" i="9"/>
  <c r="AC44" i="9"/>
  <c r="F45" i="9"/>
  <c r="J45" i="9"/>
  <c r="L45" i="9"/>
  <c r="N45" i="9"/>
  <c r="P45" i="9"/>
  <c r="R45" i="9"/>
  <c r="T45" i="9"/>
  <c r="V45" i="9"/>
  <c r="X45" i="9"/>
  <c r="Z45" i="9"/>
  <c r="AB45" i="9"/>
  <c r="AD45" i="9"/>
  <c r="E46" i="9"/>
  <c r="G46" i="9"/>
  <c r="I46" i="9"/>
  <c r="K46" i="9"/>
  <c r="M46" i="9"/>
  <c r="O46" i="9"/>
  <c r="Q46" i="9"/>
  <c r="S46" i="9"/>
  <c r="U46" i="9"/>
  <c r="W46" i="9"/>
  <c r="Y46" i="9"/>
  <c r="AA46" i="9"/>
  <c r="AC46" i="9"/>
  <c r="F47" i="9"/>
  <c r="J47" i="9"/>
  <c r="L47" i="9"/>
  <c r="N47" i="9"/>
  <c r="P47" i="9"/>
  <c r="R47" i="9"/>
  <c r="T47" i="9"/>
  <c r="V47" i="9"/>
  <c r="X47" i="9"/>
  <c r="Z47" i="9"/>
  <c r="AB47" i="9"/>
  <c r="AD47" i="9"/>
  <c r="E48" i="9"/>
  <c r="G48" i="9"/>
  <c r="I48" i="9"/>
  <c r="K48" i="9"/>
  <c r="M48" i="9"/>
  <c r="O48" i="9"/>
  <c r="Q48" i="9"/>
  <c r="S48" i="9"/>
  <c r="U48" i="9"/>
  <c r="W48" i="9"/>
  <c r="Y48" i="9"/>
  <c r="AA48" i="9"/>
  <c r="AC48" i="9"/>
  <c r="F49" i="9"/>
  <c r="J49" i="9"/>
  <c r="L49" i="9"/>
  <c r="N49" i="9"/>
  <c r="P49" i="9"/>
  <c r="R49" i="9"/>
  <c r="T49" i="9"/>
  <c r="V49" i="9"/>
  <c r="X49" i="9"/>
  <c r="Z49" i="9"/>
  <c r="AB49" i="9"/>
  <c r="AD49" i="9"/>
  <c r="E50" i="9"/>
  <c r="J50" i="9"/>
  <c r="L50" i="9"/>
  <c r="N50" i="9"/>
  <c r="P50" i="9"/>
  <c r="R50" i="9"/>
  <c r="T50" i="9"/>
  <c r="V50" i="9"/>
  <c r="X50" i="9"/>
  <c r="Z50" i="9"/>
  <c r="AB50" i="9"/>
  <c r="AD50" i="9"/>
  <c r="E51" i="9"/>
  <c r="J51" i="9"/>
  <c r="L51" i="9"/>
  <c r="N51" i="9"/>
  <c r="P51" i="9"/>
  <c r="R51" i="9"/>
  <c r="T51" i="9"/>
  <c r="V51" i="9"/>
  <c r="X51" i="9"/>
  <c r="Z51" i="9"/>
  <c r="AB51" i="9"/>
  <c r="AD51" i="9"/>
  <c r="E52" i="9"/>
  <c r="J52" i="9"/>
  <c r="L52" i="9"/>
  <c r="N52" i="9"/>
  <c r="P52" i="9"/>
  <c r="R52" i="9"/>
  <c r="T52" i="9"/>
  <c r="V52" i="9"/>
  <c r="X52" i="9"/>
  <c r="Z52" i="9"/>
  <c r="AB52" i="9"/>
  <c r="AD52" i="9"/>
  <c r="E53" i="9"/>
  <c r="J53" i="9"/>
  <c r="L53" i="9"/>
  <c r="N53" i="9"/>
  <c r="P53" i="9"/>
  <c r="R53" i="9"/>
  <c r="T53" i="9"/>
  <c r="V53" i="9"/>
  <c r="X53" i="9"/>
  <c r="Z53" i="9"/>
  <c r="AB53" i="9"/>
  <c r="AD53" i="9"/>
  <c r="E54" i="9"/>
  <c r="J54" i="9"/>
  <c r="L54" i="9"/>
  <c r="N54" i="9"/>
  <c r="P54" i="9"/>
  <c r="R54" i="9"/>
  <c r="T54" i="9"/>
  <c r="V54" i="9"/>
  <c r="X54" i="9"/>
  <c r="Z54" i="9"/>
  <c r="AB54" i="9"/>
  <c r="AD54" i="9"/>
  <c r="E55" i="9"/>
  <c r="J55" i="9"/>
  <c r="L55" i="9"/>
  <c r="N55" i="9"/>
  <c r="P55" i="9"/>
  <c r="R55" i="9"/>
  <c r="T55" i="9"/>
  <c r="V55" i="9"/>
  <c r="X55" i="9"/>
  <c r="Z55" i="9"/>
  <c r="AB55" i="9"/>
  <c r="AD55" i="9"/>
  <c r="E56" i="9"/>
  <c r="J56" i="9"/>
  <c r="L56" i="9"/>
  <c r="N56" i="9"/>
  <c r="P56" i="9"/>
  <c r="R56" i="9"/>
  <c r="T56" i="9"/>
  <c r="V56" i="9"/>
  <c r="X56" i="9"/>
  <c r="Z56" i="9"/>
  <c r="AB56" i="9"/>
  <c r="AD56" i="9"/>
  <c r="E57" i="9"/>
  <c r="J57" i="9"/>
  <c r="L57" i="9"/>
  <c r="N57" i="9"/>
  <c r="P57" i="9"/>
  <c r="R57" i="9"/>
  <c r="T57" i="9"/>
  <c r="V57" i="9"/>
  <c r="X57" i="9"/>
  <c r="Z57" i="9"/>
  <c r="AB57" i="9"/>
  <c r="AD57" i="9"/>
  <c r="E58" i="9"/>
  <c r="J58" i="9"/>
  <c r="L58" i="9"/>
  <c r="N58" i="9"/>
  <c r="P58" i="9"/>
  <c r="R58" i="9"/>
  <c r="T58" i="9"/>
  <c r="V58" i="9"/>
  <c r="X58" i="9"/>
  <c r="Z58" i="9"/>
  <c r="AB58" i="9"/>
  <c r="AD58" i="9"/>
  <c r="E59" i="9"/>
  <c r="J59" i="9"/>
  <c r="L59" i="9"/>
  <c r="N59" i="9"/>
  <c r="P59" i="9"/>
  <c r="R59" i="9"/>
  <c r="T59" i="9"/>
  <c r="V59" i="9"/>
  <c r="X59" i="9"/>
  <c r="Z59" i="9"/>
  <c r="AB59" i="9"/>
  <c r="AD59" i="9"/>
  <c r="E60" i="9"/>
  <c r="J60" i="9"/>
  <c r="L60" i="9"/>
  <c r="N60" i="9"/>
  <c r="P60" i="9"/>
  <c r="R60" i="9"/>
  <c r="T60" i="9"/>
  <c r="V60" i="9"/>
  <c r="X60" i="9"/>
  <c r="Z60" i="9"/>
  <c r="AB60" i="9"/>
  <c r="AD60" i="9"/>
  <c r="E61" i="9"/>
  <c r="J61" i="9"/>
  <c r="L61" i="9"/>
  <c r="N61" i="9"/>
  <c r="P61" i="9"/>
  <c r="R61" i="9"/>
  <c r="T61" i="9"/>
  <c r="V61" i="9"/>
  <c r="X61" i="9"/>
  <c r="Z61" i="9"/>
  <c r="AB61" i="9"/>
  <c r="AD61" i="9"/>
  <c r="E62" i="9"/>
  <c r="J62" i="9"/>
  <c r="L62" i="9"/>
  <c r="N62" i="9"/>
  <c r="P62" i="9"/>
  <c r="R62" i="9"/>
  <c r="T62" i="9"/>
  <c r="V62" i="9"/>
  <c r="X62" i="9"/>
  <c r="Z62" i="9"/>
  <c r="AB62" i="9"/>
  <c r="AD62" i="9"/>
  <c r="E63" i="9"/>
  <c r="J63" i="9"/>
  <c r="L63" i="9"/>
  <c r="N63" i="9"/>
  <c r="P63" i="9"/>
  <c r="R63" i="9"/>
  <c r="T63" i="9"/>
  <c r="V63" i="9"/>
  <c r="X63" i="9"/>
  <c r="Z63" i="9"/>
  <c r="AB63" i="9"/>
  <c r="AD63" i="9"/>
  <c r="E64" i="9"/>
  <c r="J64" i="9"/>
  <c r="L64" i="9"/>
  <c r="N64" i="9"/>
  <c r="P64" i="9"/>
  <c r="R64" i="9"/>
  <c r="T64" i="9"/>
  <c r="V64" i="9"/>
  <c r="X64" i="9"/>
  <c r="Z64" i="9"/>
  <c r="AB64" i="9"/>
  <c r="AD64" i="9"/>
  <c r="E65" i="9"/>
  <c r="J65" i="9"/>
  <c r="L65" i="9"/>
  <c r="N65" i="9"/>
  <c r="P65" i="9"/>
  <c r="R65" i="9"/>
  <c r="T65" i="9"/>
  <c r="V65" i="9"/>
  <c r="X65" i="9"/>
  <c r="Z65" i="9"/>
  <c r="AB65" i="9"/>
  <c r="AD65" i="9"/>
  <c r="E66" i="9"/>
  <c r="J66" i="9"/>
  <c r="L66" i="9"/>
  <c r="N66" i="9"/>
  <c r="P66" i="9"/>
  <c r="R66" i="9"/>
  <c r="T66" i="9"/>
  <c r="V66" i="9"/>
  <c r="X66" i="9"/>
  <c r="Z66" i="9"/>
  <c r="AB66" i="9"/>
  <c r="AD66" i="9"/>
  <c r="E67" i="9"/>
  <c r="J67" i="9"/>
  <c r="L67" i="9"/>
  <c r="N67" i="9"/>
  <c r="P67" i="9"/>
  <c r="R67" i="9"/>
  <c r="T67" i="9"/>
  <c r="V67" i="9"/>
  <c r="X67" i="9"/>
  <c r="Z67" i="9"/>
  <c r="AB67" i="9"/>
  <c r="AD67" i="9"/>
  <c r="E68" i="9"/>
  <c r="J68" i="9"/>
  <c r="L68" i="9"/>
  <c r="N68" i="9"/>
  <c r="P68" i="9"/>
  <c r="R68" i="9"/>
  <c r="T68" i="9"/>
  <c r="V68" i="9"/>
  <c r="X68" i="9"/>
  <c r="Z68" i="9"/>
  <c r="AB68" i="9"/>
  <c r="AD68" i="9"/>
  <c r="E69" i="9"/>
  <c r="J69" i="9"/>
  <c r="L69" i="9"/>
  <c r="N69" i="9"/>
  <c r="P69" i="9"/>
  <c r="R69" i="9"/>
  <c r="T69" i="9"/>
  <c r="V69" i="9"/>
  <c r="X69" i="9"/>
  <c r="Z69" i="9"/>
  <c r="AB69" i="9"/>
  <c r="AD69" i="9"/>
  <c r="E70" i="9"/>
  <c r="J70" i="9"/>
  <c r="L70" i="9"/>
  <c r="N70" i="9"/>
  <c r="P70" i="9"/>
  <c r="R70" i="9"/>
  <c r="T70" i="9"/>
  <c r="V70" i="9"/>
  <c r="X70" i="9"/>
  <c r="Z70" i="9"/>
  <c r="AB70" i="9"/>
  <c r="AD70" i="9"/>
  <c r="E71" i="9"/>
  <c r="J71" i="9"/>
  <c r="L71" i="9"/>
  <c r="N71" i="9"/>
  <c r="P71" i="9"/>
  <c r="R71" i="9"/>
  <c r="T71" i="9"/>
  <c r="V71" i="9"/>
  <c r="X71" i="9"/>
  <c r="Z71" i="9"/>
  <c r="AB71" i="9"/>
  <c r="AD71" i="9"/>
  <c r="E72" i="9"/>
  <c r="J72" i="9"/>
  <c r="L72" i="9"/>
  <c r="N72" i="9"/>
  <c r="P72" i="9"/>
  <c r="R72" i="9"/>
  <c r="T72" i="9"/>
  <c r="V72" i="9"/>
  <c r="X72" i="9"/>
  <c r="Z72" i="9"/>
  <c r="AB72" i="9"/>
  <c r="AD72" i="9"/>
  <c r="E73" i="9"/>
  <c r="J73" i="9"/>
  <c r="L73" i="9"/>
  <c r="N73" i="9"/>
  <c r="P73" i="9"/>
  <c r="R73" i="9"/>
  <c r="T73" i="9"/>
  <c r="V73" i="9"/>
  <c r="X73" i="9"/>
  <c r="Z73" i="9"/>
  <c r="AB73" i="9"/>
  <c r="AD73" i="9"/>
  <c r="E74" i="9"/>
  <c r="J74" i="9"/>
  <c r="L74" i="9"/>
  <c r="N74" i="9"/>
  <c r="P74" i="9"/>
  <c r="R74" i="9"/>
  <c r="T74" i="9"/>
  <c r="V74" i="9"/>
  <c r="X74" i="9"/>
  <c r="Z74" i="9"/>
  <c r="AB74" i="9"/>
  <c r="AD74" i="9"/>
  <c r="E75" i="9"/>
  <c r="J75" i="9"/>
  <c r="L75" i="9"/>
  <c r="N75" i="9"/>
  <c r="P75" i="9"/>
  <c r="R75" i="9"/>
  <c r="T75" i="9"/>
  <c r="V75" i="9"/>
  <c r="X75" i="9"/>
  <c r="Z75" i="9"/>
  <c r="AB75" i="9"/>
  <c r="AD75" i="9"/>
  <c r="E76" i="9"/>
  <c r="J76" i="9"/>
  <c r="L76" i="9"/>
  <c r="N76" i="9"/>
  <c r="P76" i="9"/>
  <c r="R76" i="9"/>
  <c r="T76" i="9"/>
  <c r="V76" i="9"/>
  <c r="X76" i="9"/>
  <c r="Z76" i="9"/>
  <c r="AB76" i="9"/>
  <c r="AD76" i="9"/>
  <c r="E77" i="9"/>
  <c r="J77" i="9"/>
  <c r="L77" i="9"/>
  <c r="N77" i="9"/>
  <c r="P77" i="9"/>
  <c r="R77" i="9"/>
  <c r="T77" i="9"/>
  <c r="V77" i="9"/>
  <c r="X77" i="9"/>
  <c r="Z77" i="9"/>
  <c r="AB77" i="9"/>
  <c r="AD77" i="9"/>
  <c r="E78" i="9"/>
  <c r="J78" i="9"/>
  <c r="L78" i="9"/>
  <c r="N78" i="9"/>
  <c r="P78" i="9"/>
  <c r="R78" i="9"/>
  <c r="T78" i="9"/>
  <c r="V78" i="9"/>
  <c r="X78" i="9"/>
  <c r="Z78" i="9"/>
  <c r="AB78" i="9"/>
  <c r="AD78" i="9"/>
  <c r="E79" i="9"/>
  <c r="J79" i="9"/>
  <c r="L79" i="9"/>
  <c r="N79" i="9"/>
  <c r="P79" i="9"/>
  <c r="R79" i="9"/>
  <c r="T79" i="9"/>
  <c r="V79" i="9"/>
  <c r="X79" i="9"/>
  <c r="Z79" i="9"/>
  <c r="AB79" i="9"/>
  <c r="AD79" i="9"/>
  <c r="E80" i="9"/>
  <c r="J80" i="9"/>
  <c r="L80" i="9"/>
  <c r="N80" i="9"/>
  <c r="P80" i="9"/>
  <c r="R80" i="9"/>
  <c r="T80" i="9"/>
  <c r="V80" i="9"/>
  <c r="X80" i="9"/>
  <c r="Z80" i="9"/>
  <c r="AB80" i="9"/>
  <c r="AD80" i="9"/>
  <c r="E81" i="9"/>
  <c r="J81" i="9"/>
  <c r="L81" i="9"/>
  <c r="N81" i="9"/>
  <c r="P81" i="9"/>
  <c r="R81" i="9"/>
  <c r="T81" i="9"/>
  <c r="V81" i="9"/>
  <c r="X81" i="9"/>
  <c r="Z81" i="9"/>
  <c r="AB81" i="9"/>
  <c r="AD81" i="9"/>
  <c r="E82" i="9"/>
  <c r="J82" i="9"/>
  <c r="L82" i="9"/>
  <c r="N82" i="9"/>
  <c r="P82" i="9"/>
  <c r="R82" i="9"/>
  <c r="T82" i="9"/>
  <c r="V82" i="9"/>
  <c r="X82" i="9"/>
  <c r="Z82" i="9"/>
  <c r="AB82" i="9"/>
  <c r="AD82" i="9"/>
  <c r="E83" i="9"/>
  <c r="J83" i="9"/>
  <c r="L83" i="9"/>
  <c r="N83" i="9"/>
  <c r="P83" i="9"/>
  <c r="R83" i="9"/>
  <c r="T83" i="9"/>
  <c r="V83" i="9"/>
  <c r="X83" i="9"/>
  <c r="Z83" i="9"/>
  <c r="AB83" i="9"/>
  <c r="AD83" i="9"/>
  <c r="E84" i="9"/>
  <c r="J84" i="9"/>
  <c r="L84" i="9"/>
  <c r="N84" i="9"/>
  <c r="P84" i="9"/>
  <c r="R84" i="9"/>
  <c r="T84" i="9"/>
  <c r="V84" i="9"/>
  <c r="X84" i="9"/>
  <c r="Z84" i="9"/>
  <c r="AB84" i="9"/>
  <c r="AD84" i="9"/>
  <c r="E85" i="9"/>
  <c r="J85" i="9"/>
  <c r="L85" i="9"/>
  <c r="N85" i="9"/>
  <c r="P85" i="9"/>
  <c r="R85" i="9"/>
  <c r="T85" i="9"/>
  <c r="V85" i="9"/>
  <c r="X85" i="9"/>
  <c r="Z85" i="9"/>
  <c r="AB85" i="9"/>
  <c r="AD85" i="9"/>
  <c r="E86" i="9"/>
  <c r="J86" i="9"/>
  <c r="L86" i="9"/>
  <c r="N86" i="9"/>
  <c r="P86" i="9"/>
  <c r="R86" i="9"/>
  <c r="T86" i="9"/>
  <c r="V86" i="9"/>
  <c r="X86" i="9"/>
  <c r="Z86" i="9"/>
  <c r="AB86" i="9"/>
  <c r="AD86" i="9"/>
  <c r="E87" i="9"/>
  <c r="J87" i="9"/>
  <c r="L87" i="9"/>
  <c r="N87" i="9"/>
  <c r="P87" i="9"/>
  <c r="R87" i="9"/>
  <c r="T87" i="9"/>
  <c r="V87" i="9"/>
  <c r="X87" i="9"/>
  <c r="Z87" i="9"/>
  <c r="AB87" i="9"/>
  <c r="AD87" i="9"/>
  <c r="E88" i="9"/>
  <c r="J88" i="9"/>
  <c r="L88" i="9"/>
  <c r="N88" i="9"/>
  <c r="P88" i="9"/>
  <c r="R88" i="9"/>
  <c r="T88" i="9"/>
  <c r="V88" i="9"/>
  <c r="X88" i="9"/>
  <c r="Z88" i="9"/>
  <c r="AB88" i="9"/>
  <c r="AD88" i="9"/>
  <c r="E89" i="9"/>
  <c r="J89" i="9"/>
  <c r="L89" i="9"/>
  <c r="N89" i="9"/>
  <c r="P89" i="9"/>
  <c r="R89" i="9"/>
  <c r="T89" i="9"/>
  <c r="V89" i="9"/>
  <c r="X89" i="9"/>
  <c r="Z89" i="9"/>
  <c r="AB89" i="9"/>
  <c r="AD89" i="9"/>
  <c r="E90" i="9"/>
  <c r="J90" i="9"/>
  <c r="L90" i="9"/>
  <c r="N90" i="9"/>
  <c r="P90" i="9"/>
  <c r="R90" i="9"/>
  <c r="T90" i="9"/>
  <c r="V90" i="9"/>
  <c r="X90" i="9"/>
  <c r="Z90" i="9"/>
  <c r="AB90" i="9"/>
  <c r="AD90" i="9"/>
  <c r="E91" i="9"/>
  <c r="J91" i="9"/>
  <c r="L91" i="9"/>
  <c r="N91" i="9"/>
  <c r="P91" i="9"/>
  <c r="R91" i="9"/>
  <c r="T91" i="9"/>
  <c r="V91" i="9"/>
  <c r="X91" i="9"/>
  <c r="Z91" i="9"/>
  <c r="AB91" i="9"/>
  <c r="AD91" i="9"/>
  <c r="E92" i="9"/>
  <c r="J92" i="9"/>
  <c r="L92" i="9"/>
  <c r="N92" i="9"/>
  <c r="P92" i="9"/>
  <c r="R92" i="9"/>
  <c r="T92" i="9"/>
  <c r="V92" i="9"/>
  <c r="X92" i="9"/>
  <c r="Z92" i="9"/>
  <c r="AB92" i="9"/>
  <c r="AD92" i="9"/>
  <c r="E93" i="9"/>
  <c r="J93" i="9"/>
  <c r="L93" i="9"/>
  <c r="N93" i="9"/>
  <c r="P93" i="9"/>
  <c r="R93" i="9"/>
  <c r="T93" i="9"/>
  <c r="V93" i="9"/>
  <c r="X93" i="9"/>
  <c r="Z93" i="9"/>
  <c r="AB93" i="9"/>
  <c r="AD93" i="9"/>
  <c r="E94" i="9"/>
  <c r="J94" i="9"/>
  <c r="L94" i="9"/>
  <c r="N94" i="9"/>
  <c r="P94" i="9"/>
  <c r="R94" i="9"/>
  <c r="T94" i="9"/>
  <c r="V94" i="9"/>
  <c r="X94" i="9"/>
  <c r="Z94" i="9"/>
  <c r="AB94" i="9"/>
  <c r="AD94" i="9"/>
  <c r="E95" i="9"/>
  <c r="J95" i="9"/>
  <c r="L95" i="9"/>
  <c r="N95" i="9"/>
  <c r="P95" i="9"/>
  <c r="R95" i="9"/>
  <c r="T95" i="9"/>
  <c r="V95" i="9"/>
  <c r="X95" i="9"/>
  <c r="Z95" i="9"/>
  <c r="AB95" i="9"/>
  <c r="AD95" i="9"/>
  <c r="E96" i="9"/>
  <c r="J96" i="9"/>
  <c r="L96" i="9"/>
  <c r="N96" i="9"/>
  <c r="P96" i="9"/>
  <c r="R96" i="9"/>
  <c r="T96" i="9"/>
  <c r="V96" i="9"/>
  <c r="X96" i="9"/>
  <c r="Z96" i="9"/>
  <c r="AB96" i="9"/>
  <c r="AD96" i="9"/>
  <c r="E97" i="9"/>
  <c r="J97" i="9"/>
  <c r="L97" i="9"/>
  <c r="N97" i="9"/>
  <c r="P97" i="9"/>
  <c r="R97" i="9"/>
  <c r="T97" i="9"/>
  <c r="V97" i="9"/>
  <c r="X97" i="9"/>
  <c r="Z97" i="9"/>
  <c r="AB97" i="9"/>
  <c r="AD97" i="9"/>
  <c r="E98" i="9"/>
  <c r="J98" i="9"/>
  <c r="L98" i="9"/>
  <c r="N98" i="9"/>
  <c r="P98" i="9"/>
  <c r="R98" i="9"/>
  <c r="T98" i="9"/>
  <c r="V98" i="9"/>
  <c r="X98" i="9"/>
  <c r="Z98" i="9"/>
  <c r="AB98" i="9"/>
  <c r="AD98" i="9"/>
  <c r="E99" i="9"/>
  <c r="J99" i="9"/>
  <c r="L99" i="9"/>
  <c r="N99" i="9"/>
  <c r="P99" i="9"/>
  <c r="R99" i="9"/>
  <c r="T99" i="9"/>
  <c r="V99" i="9"/>
  <c r="X99" i="9"/>
  <c r="Z99" i="9"/>
  <c r="AB99" i="9"/>
  <c r="AD99" i="9"/>
  <c r="E100" i="9"/>
  <c r="J100" i="9"/>
  <c r="L100" i="9"/>
  <c r="N100" i="9"/>
  <c r="P100" i="9"/>
  <c r="R100" i="9"/>
  <c r="T100" i="9"/>
  <c r="V100" i="9"/>
  <c r="X100" i="9"/>
  <c r="Z100" i="9"/>
  <c r="AB100" i="9"/>
  <c r="AD100" i="9"/>
  <c r="E101" i="9"/>
  <c r="J101" i="9"/>
  <c r="L101" i="9"/>
  <c r="N101" i="9"/>
  <c r="P101" i="9"/>
  <c r="R101" i="9"/>
  <c r="T101" i="9"/>
  <c r="V101" i="9"/>
  <c r="X101" i="9"/>
  <c r="Z101" i="9"/>
  <c r="AB101" i="9"/>
  <c r="AD101" i="9"/>
  <c r="E102" i="9"/>
  <c r="J102" i="9"/>
  <c r="L102" i="9"/>
  <c r="N102" i="9"/>
  <c r="P102" i="9"/>
  <c r="R102" i="9"/>
  <c r="T102" i="9"/>
  <c r="V102" i="9"/>
  <c r="X102" i="9"/>
  <c r="Z102" i="9"/>
  <c r="AB102" i="9"/>
  <c r="AD102" i="9"/>
  <c r="E103" i="9"/>
  <c r="J103" i="9"/>
  <c r="L103" i="9"/>
  <c r="N103" i="9"/>
  <c r="P103" i="9"/>
  <c r="R103" i="9"/>
  <c r="T103" i="9"/>
  <c r="V103" i="9"/>
  <c r="X103" i="9"/>
  <c r="Z103" i="9"/>
  <c r="AB103" i="9"/>
  <c r="AD103" i="9"/>
  <c r="E104" i="9"/>
  <c r="J104" i="9"/>
  <c r="L104" i="9"/>
  <c r="N104" i="9"/>
  <c r="P104" i="9"/>
  <c r="R104" i="9"/>
  <c r="T104" i="9"/>
  <c r="V104" i="9"/>
  <c r="X104" i="9"/>
  <c r="Z104" i="9"/>
  <c r="AB104" i="9"/>
  <c r="AD104" i="9"/>
  <c r="E105" i="9"/>
  <c r="J105" i="9"/>
  <c r="L105" i="9"/>
  <c r="N105" i="9"/>
  <c r="P105" i="9"/>
  <c r="R105" i="9"/>
  <c r="T105" i="9"/>
  <c r="V105" i="9"/>
  <c r="X105" i="9"/>
  <c r="Z105" i="9"/>
  <c r="AB105" i="9"/>
  <c r="AD105" i="9"/>
  <c r="E106" i="9"/>
  <c r="J106" i="9"/>
  <c r="L106" i="9"/>
  <c r="N106" i="9"/>
  <c r="P106" i="9"/>
  <c r="R106" i="9"/>
  <c r="T106" i="9"/>
  <c r="V106" i="9"/>
  <c r="X106" i="9"/>
  <c r="Z106" i="9"/>
  <c r="AB106" i="9"/>
  <c r="AD106" i="9"/>
  <c r="E107" i="9"/>
  <c r="J107" i="9"/>
  <c r="L107" i="9"/>
  <c r="N107" i="9"/>
  <c r="P107" i="9"/>
  <c r="R107" i="9"/>
  <c r="T107" i="9"/>
  <c r="V107" i="9"/>
  <c r="X107" i="9"/>
  <c r="Z107" i="9"/>
  <c r="AB107" i="9"/>
  <c r="AD107" i="9"/>
  <c r="E108" i="9"/>
  <c r="J108" i="9"/>
  <c r="L108" i="9"/>
  <c r="N108" i="9"/>
  <c r="P108" i="9"/>
  <c r="R108" i="9"/>
  <c r="T108" i="9"/>
  <c r="V108" i="9"/>
  <c r="X108" i="9"/>
  <c r="Z108" i="9"/>
  <c r="AB108" i="9"/>
  <c r="AD108" i="9"/>
  <c r="E109" i="9"/>
  <c r="J109" i="9"/>
  <c r="L109" i="9"/>
  <c r="N109" i="9"/>
  <c r="P109" i="9"/>
  <c r="R109" i="9"/>
  <c r="T109" i="9"/>
  <c r="V109" i="9"/>
  <c r="X109" i="9"/>
  <c r="Z109" i="9"/>
  <c r="AB109" i="9"/>
  <c r="AD109" i="9"/>
  <c r="E110" i="9"/>
  <c r="J110" i="9"/>
  <c r="L110" i="9"/>
  <c r="N110" i="9"/>
  <c r="P110" i="9"/>
  <c r="R110" i="9"/>
  <c r="T110" i="9"/>
  <c r="V110" i="9"/>
  <c r="X110" i="9"/>
  <c r="Z110" i="9"/>
  <c r="AB110" i="9"/>
  <c r="AD110" i="9"/>
  <c r="E111" i="9"/>
  <c r="J111" i="9"/>
  <c r="L111" i="9"/>
  <c r="N111" i="9"/>
  <c r="P111" i="9"/>
  <c r="R111" i="9"/>
  <c r="T111" i="9"/>
  <c r="V111" i="9"/>
  <c r="X111" i="9"/>
  <c r="Z111" i="9"/>
  <c r="AB111" i="9"/>
  <c r="AD111" i="9"/>
  <c r="E112" i="9"/>
  <c r="J112" i="9"/>
  <c r="L112" i="9"/>
  <c r="N112" i="9"/>
  <c r="P112" i="9"/>
  <c r="R112" i="9"/>
  <c r="T112" i="9"/>
  <c r="V112" i="9"/>
  <c r="X112" i="9"/>
  <c r="Z112" i="9"/>
  <c r="AB112" i="9"/>
  <c r="AD112" i="9"/>
  <c r="E113" i="9"/>
  <c r="J113" i="9"/>
  <c r="L113" i="9"/>
  <c r="N113" i="9"/>
  <c r="P113" i="9"/>
  <c r="R113" i="9"/>
  <c r="T113" i="9"/>
  <c r="V113" i="9"/>
  <c r="X113" i="9"/>
  <c r="Z113" i="9"/>
  <c r="AB113" i="9"/>
  <c r="AD113" i="9"/>
  <c r="E114" i="9"/>
  <c r="J114" i="9"/>
  <c r="L114" i="9"/>
  <c r="N114" i="9"/>
  <c r="P114" i="9"/>
  <c r="R114" i="9"/>
  <c r="T114" i="9"/>
  <c r="V114" i="9"/>
  <c r="X114" i="9"/>
  <c r="Z114" i="9"/>
  <c r="AB114" i="9"/>
  <c r="AD114" i="9"/>
  <c r="E115" i="9"/>
  <c r="J115" i="9"/>
  <c r="L115" i="9"/>
  <c r="N115" i="9"/>
  <c r="P115" i="9"/>
  <c r="R115" i="9"/>
  <c r="T115" i="9"/>
  <c r="V115" i="9"/>
  <c r="X115" i="9"/>
  <c r="Z115" i="9"/>
  <c r="AB115" i="9"/>
  <c r="AD115" i="9"/>
  <c r="E116" i="9"/>
  <c r="J116" i="9"/>
  <c r="L116" i="9"/>
  <c r="N116" i="9"/>
  <c r="P116" i="9"/>
  <c r="R116" i="9"/>
  <c r="T116" i="9"/>
  <c r="V116" i="9"/>
  <c r="X116" i="9"/>
  <c r="Z116" i="9"/>
  <c r="AB116" i="9"/>
  <c r="AD116" i="9"/>
  <c r="E117" i="9"/>
  <c r="J117" i="9"/>
  <c r="L117" i="9"/>
  <c r="N117" i="9"/>
  <c r="P117" i="9"/>
  <c r="R117" i="9"/>
  <c r="T117" i="9"/>
  <c r="V117" i="9"/>
  <c r="X117" i="9"/>
  <c r="Z117" i="9"/>
  <c r="AB117" i="9"/>
  <c r="AD117" i="9"/>
  <c r="E118" i="9"/>
  <c r="J118" i="9"/>
  <c r="L118" i="9"/>
  <c r="N118" i="9"/>
  <c r="P118" i="9"/>
  <c r="R118" i="9"/>
  <c r="T118" i="9"/>
  <c r="V118" i="9"/>
  <c r="X118" i="9"/>
  <c r="Z118" i="9"/>
  <c r="AB118" i="9"/>
  <c r="AD118" i="9"/>
  <c r="E119" i="9"/>
  <c r="J119" i="9"/>
  <c r="L119" i="9"/>
  <c r="N119" i="9"/>
  <c r="P119" i="9"/>
  <c r="R119" i="9"/>
  <c r="T119" i="9"/>
  <c r="V119" i="9"/>
  <c r="X119" i="9"/>
  <c r="Z119" i="9"/>
  <c r="AB119" i="9"/>
  <c r="AD119" i="9"/>
  <c r="E120" i="9"/>
  <c r="J120" i="9"/>
  <c r="L120" i="9"/>
  <c r="N120" i="9"/>
  <c r="P120" i="9"/>
  <c r="R120" i="9"/>
  <c r="T120" i="9"/>
  <c r="V120" i="9"/>
  <c r="X120" i="9"/>
  <c r="Z120" i="9"/>
  <c r="AB120" i="9"/>
  <c r="AD120" i="9"/>
  <c r="E121" i="9"/>
  <c r="J121" i="9"/>
  <c r="L121" i="9"/>
  <c r="N121" i="9"/>
  <c r="P121" i="9"/>
  <c r="R121" i="9"/>
  <c r="T121" i="9"/>
  <c r="V121" i="9"/>
  <c r="X121" i="9"/>
  <c r="Z121" i="9"/>
  <c r="AB121" i="9"/>
  <c r="AD121" i="9"/>
  <c r="E122" i="9"/>
  <c r="J122" i="9"/>
  <c r="L122" i="9"/>
  <c r="N122" i="9"/>
  <c r="P122" i="9"/>
  <c r="R122" i="9"/>
  <c r="T122" i="9"/>
  <c r="V122" i="9"/>
  <c r="X122" i="9"/>
  <c r="Z122" i="9"/>
  <c r="AB122" i="9"/>
  <c r="AD122" i="9"/>
  <c r="E123" i="9"/>
  <c r="J123" i="9"/>
  <c r="L123" i="9"/>
  <c r="N123" i="9"/>
  <c r="P123" i="9"/>
  <c r="R123" i="9"/>
  <c r="T123" i="9"/>
  <c r="V123" i="9"/>
  <c r="X123" i="9"/>
  <c r="Z123" i="9"/>
  <c r="AB123" i="9"/>
  <c r="AD123" i="9"/>
  <c r="E124" i="9"/>
  <c r="J124" i="9"/>
  <c r="L124" i="9"/>
  <c r="N124" i="9"/>
  <c r="P124" i="9"/>
  <c r="R124" i="9"/>
  <c r="T124" i="9"/>
  <c r="V124" i="9"/>
  <c r="X124" i="9"/>
  <c r="Z124" i="9"/>
  <c r="AB124" i="9"/>
  <c r="AD124" i="9"/>
  <c r="E125" i="9"/>
  <c r="J125" i="9"/>
  <c r="L125" i="9"/>
  <c r="N125" i="9"/>
  <c r="P125" i="9"/>
  <c r="R125" i="9"/>
  <c r="T125" i="9"/>
  <c r="V125" i="9"/>
  <c r="X125" i="9"/>
  <c r="Z125" i="9"/>
  <c r="AB125" i="9"/>
  <c r="AD125" i="9"/>
  <c r="E126" i="9"/>
  <c r="J126" i="9"/>
  <c r="L126" i="9"/>
  <c r="N126" i="9"/>
  <c r="P126" i="9"/>
  <c r="R126" i="9"/>
  <c r="T126" i="9"/>
  <c r="V126" i="9"/>
  <c r="X126" i="9"/>
  <c r="Z126" i="9"/>
  <c r="AB126" i="9"/>
  <c r="AD126" i="9"/>
  <c r="E127" i="9"/>
  <c r="J127" i="9"/>
  <c r="L127" i="9"/>
  <c r="N127" i="9"/>
  <c r="P127" i="9"/>
  <c r="R127" i="9"/>
  <c r="T127" i="9"/>
  <c r="V127" i="9"/>
  <c r="X127" i="9"/>
  <c r="Z127" i="9"/>
  <c r="AB127" i="9"/>
  <c r="AD127" i="9"/>
  <c r="E128" i="9"/>
  <c r="J128" i="9"/>
  <c r="L128" i="9"/>
  <c r="N128" i="9"/>
  <c r="P128" i="9"/>
  <c r="R128" i="9"/>
  <c r="T128" i="9"/>
  <c r="V128" i="9"/>
  <c r="X128" i="9"/>
  <c r="Z128" i="9"/>
  <c r="AB128" i="9"/>
  <c r="AD128" i="9"/>
  <c r="E129" i="9"/>
  <c r="J129" i="9"/>
  <c r="L129" i="9"/>
  <c r="N129" i="9"/>
  <c r="P129" i="9"/>
  <c r="R129" i="9"/>
  <c r="T129" i="9"/>
  <c r="V129" i="9"/>
  <c r="X129" i="9"/>
  <c r="Z129" i="9"/>
  <c r="AB129" i="9"/>
  <c r="AD129" i="9"/>
  <c r="E130" i="9"/>
  <c r="J130" i="9"/>
  <c r="L130" i="9"/>
  <c r="N130" i="9"/>
  <c r="P130" i="9"/>
  <c r="R130" i="9"/>
  <c r="T130" i="9"/>
  <c r="V130" i="9"/>
  <c r="X130" i="9"/>
  <c r="Z130" i="9"/>
  <c r="AB130" i="9"/>
  <c r="AD130" i="9"/>
  <c r="E131" i="9"/>
  <c r="J131" i="9"/>
  <c r="L131" i="9"/>
  <c r="N131" i="9"/>
  <c r="P131" i="9"/>
  <c r="R131" i="9"/>
  <c r="T131" i="9"/>
  <c r="V131" i="9"/>
  <c r="X131" i="9"/>
  <c r="Z131" i="9"/>
  <c r="AB131" i="9"/>
  <c r="AD131" i="9"/>
  <c r="E132" i="9"/>
  <c r="J132" i="9"/>
  <c r="L132" i="9"/>
  <c r="N132" i="9"/>
  <c r="P132" i="9"/>
  <c r="R132" i="9"/>
  <c r="T132" i="9"/>
  <c r="V132" i="9"/>
  <c r="X132" i="9"/>
  <c r="Z132" i="9"/>
  <c r="AB132" i="9"/>
  <c r="AD132" i="9"/>
  <c r="E133" i="9"/>
  <c r="J133" i="9"/>
  <c r="L133" i="9"/>
  <c r="N133" i="9"/>
  <c r="P133" i="9"/>
  <c r="R133" i="9"/>
  <c r="T133" i="9"/>
  <c r="V133" i="9"/>
  <c r="X133" i="9"/>
  <c r="Z133" i="9"/>
  <c r="AB133" i="9"/>
  <c r="AD133" i="9"/>
  <c r="E134" i="9"/>
  <c r="J134" i="9"/>
  <c r="L134" i="9"/>
  <c r="N134" i="9"/>
  <c r="P134" i="9"/>
  <c r="R134" i="9"/>
  <c r="T134" i="9"/>
  <c r="V134" i="9"/>
  <c r="X134" i="9"/>
  <c r="Z134" i="9"/>
  <c r="AB134" i="9"/>
  <c r="AD134" i="9"/>
  <c r="E135" i="9"/>
  <c r="J135" i="9"/>
  <c r="L135" i="9"/>
  <c r="N135" i="9"/>
  <c r="P135" i="9"/>
  <c r="R135" i="9"/>
  <c r="T135" i="9"/>
  <c r="V135" i="9"/>
  <c r="X135" i="9"/>
  <c r="Z135" i="9"/>
  <c r="AB135" i="9"/>
  <c r="AD135" i="9"/>
  <c r="E136" i="9"/>
  <c r="J136" i="9"/>
  <c r="L136" i="9"/>
  <c r="N136" i="9"/>
  <c r="P136" i="9"/>
  <c r="R136" i="9"/>
  <c r="T136" i="9"/>
  <c r="V136" i="9"/>
  <c r="X136" i="9"/>
  <c r="Z136" i="9"/>
  <c r="AB136" i="9"/>
  <c r="AD136" i="9"/>
  <c r="E137" i="9"/>
  <c r="J137" i="9"/>
  <c r="L137" i="9"/>
  <c r="N137" i="9"/>
  <c r="P137" i="9"/>
  <c r="R137" i="9"/>
  <c r="T137" i="9"/>
  <c r="V137" i="9"/>
  <c r="X137" i="9"/>
  <c r="Z137" i="9"/>
  <c r="AB137" i="9"/>
  <c r="AD137" i="9"/>
  <c r="E138" i="9"/>
  <c r="J138" i="9"/>
  <c r="L138" i="9"/>
  <c r="N138" i="9"/>
  <c r="P138" i="9"/>
  <c r="R138" i="9"/>
  <c r="T138" i="9"/>
  <c r="V138" i="9"/>
  <c r="X138" i="9"/>
  <c r="Z138" i="9"/>
  <c r="AB138" i="9"/>
  <c r="AD138" i="9"/>
  <c r="E139" i="9"/>
  <c r="J139" i="9"/>
  <c r="L139" i="9"/>
  <c r="N139" i="9"/>
  <c r="P139" i="9"/>
  <c r="R139" i="9"/>
  <c r="T139" i="9"/>
  <c r="V139" i="9"/>
  <c r="X139" i="9"/>
  <c r="Z139" i="9"/>
  <c r="AB139" i="9"/>
  <c r="AD139" i="9"/>
  <c r="E140" i="9"/>
  <c r="J140" i="9"/>
  <c r="L140" i="9"/>
  <c r="N140" i="9"/>
  <c r="P140" i="9"/>
  <c r="R140" i="9"/>
  <c r="T140" i="9"/>
  <c r="V140" i="9"/>
  <c r="X140" i="9"/>
  <c r="Z140" i="9"/>
  <c r="AB140" i="9"/>
  <c r="AD140" i="9"/>
  <c r="E141" i="9"/>
  <c r="J141" i="9"/>
  <c r="L141" i="9"/>
  <c r="N141" i="9"/>
  <c r="P141" i="9"/>
  <c r="R141" i="9"/>
  <c r="T141" i="9"/>
  <c r="V141" i="9"/>
  <c r="X141" i="9"/>
  <c r="Z141" i="9"/>
  <c r="AB141" i="9"/>
  <c r="AD141" i="9"/>
  <c r="E142" i="9"/>
  <c r="J142" i="9"/>
  <c r="L142" i="9"/>
  <c r="N142" i="9"/>
  <c r="P142" i="9"/>
  <c r="R142" i="9"/>
  <c r="T142" i="9"/>
  <c r="V142" i="9"/>
  <c r="X142" i="9"/>
  <c r="Z142" i="9"/>
  <c r="AB142" i="9"/>
  <c r="AD142" i="9"/>
  <c r="E143" i="9"/>
  <c r="J143" i="9"/>
  <c r="L143" i="9"/>
  <c r="N143" i="9"/>
  <c r="P143" i="9"/>
  <c r="R143" i="9"/>
  <c r="T143" i="9"/>
  <c r="V143" i="9"/>
  <c r="X143" i="9"/>
  <c r="Z143" i="9"/>
  <c r="AB143" i="9"/>
  <c r="AD143" i="9"/>
  <c r="E144" i="9"/>
  <c r="J144" i="9"/>
  <c r="L144" i="9"/>
  <c r="N144" i="9"/>
  <c r="P144" i="9"/>
  <c r="R144" i="9"/>
  <c r="T144" i="9"/>
  <c r="V144" i="9"/>
  <c r="X144" i="9"/>
  <c r="Z144" i="9"/>
  <c r="AB144" i="9"/>
  <c r="AD144" i="9"/>
  <c r="E145" i="9"/>
  <c r="J145" i="9"/>
  <c r="L145" i="9"/>
  <c r="N145" i="9"/>
  <c r="P145" i="9"/>
  <c r="R145" i="9"/>
  <c r="T145" i="9"/>
  <c r="V145" i="9"/>
  <c r="X145" i="9"/>
  <c r="Z145" i="9"/>
  <c r="AB145" i="9"/>
  <c r="AD145" i="9"/>
  <c r="E146" i="9"/>
  <c r="J146" i="9"/>
  <c r="L146" i="9"/>
  <c r="N146" i="9"/>
  <c r="P146" i="9"/>
  <c r="R146" i="9"/>
  <c r="T146" i="9"/>
  <c r="V146" i="9"/>
  <c r="X146" i="9"/>
  <c r="Z146" i="9"/>
  <c r="AB146" i="9"/>
  <c r="AD146" i="9"/>
  <c r="E147" i="9"/>
  <c r="J147" i="9"/>
  <c r="L147" i="9"/>
  <c r="N147" i="9"/>
  <c r="P147" i="9"/>
  <c r="R147" i="9"/>
  <c r="T147" i="9"/>
  <c r="V147" i="9"/>
  <c r="X147" i="9"/>
  <c r="Z147" i="9"/>
  <c r="AB147" i="9"/>
  <c r="AD147" i="9"/>
  <c r="E148" i="9"/>
  <c r="J148" i="9"/>
  <c r="L148" i="9"/>
  <c r="N148" i="9"/>
  <c r="P148" i="9"/>
  <c r="R148" i="9"/>
  <c r="T148" i="9"/>
  <c r="V148" i="9"/>
  <c r="X148" i="9"/>
  <c r="Z148" i="9"/>
  <c r="AB148" i="9"/>
  <c r="AD148" i="9"/>
  <c r="E149" i="9"/>
  <c r="J149" i="9"/>
  <c r="L149" i="9"/>
  <c r="N149" i="9"/>
  <c r="P149" i="9"/>
  <c r="R149" i="9"/>
  <c r="T149" i="9"/>
  <c r="V149" i="9"/>
  <c r="X149" i="9"/>
  <c r="Z149" i="9"/>
  <c r="AB149" i="9"/>
  <c r="AD149" i="9"/>
  <c r="E150" i="9"/>
  <c r="J150" i="9"/>
  <c r="L150" i="9"/>
  <c r="N150" i="9"/>
  <c r="P150" i="9"/>
  <c r="R150" i="9"/>
  <c r="T150" i="9"/>
  <c r="V150" i="9"/>
  <c r="X150" i="9"/>
  <c r="Z150" i="9"/>
  <c r="AB150" i="9"/>
  <c r="AD150" i="9"/>
  <c r="E151" i="9"/>
  <c r="J151" i="9"/>
  <c r="L151" i="9"/>
  <c r="N151" i="9"/>
  <c r="P151" i="9"/>
  <c r="R151" i="9"/>
  <c r="T151" i="9"/>
  <c r="V151" i="9"/>
  <c r="X151" i="9"/>
  <c r="Z151" i="9"/>
  <c r="AB151" i="9"/>
  <c r="AD151" i="9"/>
  <c r="E152" i="9"/>
  <c r="J152" i="9"/>
  <c r="L152" i="9"/>
  <c r="N152" i="9"/>
  <c r="P152" i="9"/>
  <c r="R152" i="9"/>
  <c r="T152" i="9"/>
  <c r="V152" i="9"/>
  <c r="X152" i="9"/>
  <c r="Z152" i="9"/>
  <c r="AB152" i="9"/>
  <c r="AD152" i="9"/>
  <c r="E153" i="9"/>
  <c r="J153" i="9"/>
  <c r="L153" i="9"/>
  <c r="N153" i="9"/>
  <c r="P153" i="9"/>
  <c r="R153" i="9"/>
  <c r="T153" i="9"/>
  <c r="V153" i="9"/>
  <c r="X153" i="9"/>
  <c r="Z153" i="9"/>
  <c r="AB153" i="9"/>
  <c r="AD153" i="9"/>
  <c r="E154" i="9"/>
  <c r="J154" i="9"/>
  <c r="L154" i="9"/>
  <c r="N154" i="9"/>
  <c r="P154" i="9"/>
  <c r="R154" i="9"/>
  <c r="T154" i="9"/>
  <c r="V154" i="9"/>
  <c r="X154" i="9"/>
  <c r="Z154" i="9"/>
  <c r="AB154" i="9"/>
  <c r="AD154" i="9"/>
  <c r="E155" i="9"/>
  <c r="J155" i="9"/>
  <c r="L155" i="9"/>
  <c r="N155" i="9"/>
  <c r="P155" i="9"/>
  <c r="R155" i="9"/>
  <c r="T155" i="9"/>
  <c r="V155" i="9"/>
  <c r="X155" i="9"/>
  <c r="Z155" i="9"/>
  <c r="AB155" i="9"/>
  <c r="AD155" i="9"/>
  <c r="E156" i="9"/>
  <c r="J156" i="9"/>
  <c r="L156" i="9"/>
  <c r="N156" i="9"/>
  <c r="P156" i="9"/>
  <c r="R156" i="9"/>
  <c r="T156" i="9"/>
  <c r="V156" i="9"/>
  <c r="X156" i="9"/>
  <c r="Z156" i="9"/>
  <c r="AB156" i="9"/>
  <c r="AD156" i="9"/>
  <c r="E157" i="9"/>
  <c r="J157" i="9"/>
  <c r="L157" i="9"/>
  <c r="N157" i="9"/>
  <c r="P157" i="9"/>
  <c r="R157" i="9"/>
  <c r="T157" i="9"/>
  <c r="V157" i="9"/>
  <c r="X157" i="9"/>
  <c r="Z157" i="9"/>
  <c r="AB157" i="9"/>
  <c r="AD157" i="9"/>
  <c r="E158" i="9"/>
  <c r="J158" i="9"/>
  <c r="L158" i="9"/>
  <c r="N158" i="9"/>
  <c r="P158" i="9"/>
  <c r="R158" i="9"/>
  <c r="T158" i="9"/>
  <c r="V158" i="9"/>
  <c r="X158" i="9"/>
  <c r="Z158" i="9"/>
  <c r="AB158" i="9"/>
  <c r="AD158" i="9"/>
  <c r="E159" i="9"/>
  <c r="J159" i="9"/>
  <c r="L159" i="9"/>
  <c r="N159" i="9"/>
  <c r="P159" i="9"/>
  <c r="R159" i="9"/>
  <c r="T159" i="9"/>
  <c r="V159" i="9"/>
  <c r="X159" i="9"/>
  <c r="Z159" i="9"/>
  <c r="AB159" i="9"/>
  <c r="AD159" i="9"/>
  <c r="E160" i="9"/>
  <c r="J160" i="9"/>
  <c r="L160" i="9"/>
  <c r="N160" i="9"/>
  <c r="P160" i="9"/>
  <c r="R160" i="9"/>
  <c r="T160" i="9"/>
  <c r="V160" i="9"/>
  <c r="X160" i="9"/>
  <c r="Z160" i="9"/>
  <c r="AB160" i="9"/>
  <c r="AD160" i="9"/>
  <c r="E161" i="9"/>
  <c r="J161" i="9"/>
  <c r="L161" i="9"/>
  <c r="N161" i="9"/>
  <c r="P161" i="9"/>
  <c r="R161" i="9"/>
  <c r="T161" i="9"/>
  <c r="V161" i="9"/>
  <c r="X161" i="9"/>
  <c r="Z161" i="9"/>
  <c r="AB161" i="9"/>
  <c r="AD161" i="9"/>
  <c r="E162" i="9"/>
  <c r="J162" i="9"/>
  <c r="L162" i="9"/>
  <c r="N162" i="9"/>
  <c r="P162" i="9"/>
  <c r="R162" i="9"/>
  <c r="T162" i="9"/>
  <c r="V162" i="9"/>
  <c r="X162" i="9"/>
  <c r="Z162" i="9"/>
  <c r="AB162" i="9"/>
  <c r="AD162" i="9"/>
  <c r="E163" i="9"/>
  <c r="J163" i="9"/>
  <c r="L163" i="9"/>
  <c r="N163" i="9"/>
  <c r="P163" i="9"/>
  <c r="R163" i="9"/>
  <c r="T163" i="9"/>
  <c r="V163" i="9"/>
  <c r="X163" i="9"/>
  <c r="Z163" i="9"/>
  <c r="AB163" i="9"/>
  <c r="AD163" i="9"/>
  <c r="E164" i="9"/>
  <c r="J164" i="9"/>
  <c r="L164" i="9"/>
  <c r="N164" i="9"/>
  <c r="P164" i="9"/>
  <c r="R164" i="9"/>
  <c r="T164" i="9"/>
  <c r="V164" i="9"/>
  <c r="X164" i="9"/>
  <c r="Z164" i="9"/>
  <c r="AB164" i="9"/>
  <c r="AD164" i="9"/>
  <c r="E165" i="9"/>
  <c r="J165" i="9"/>
  <c r="L165" i="9"/>
  <c r="N165" i="9"/>
  <c r="P165" i="9"/>
  <c r="R165" i="9"/>
  <c r="T165" i="9"/>
  <c r="V165" i="9"/>
  <c r="X165" i="9"/>
  <c r="Z165" i="9"/>
  <c r="AB165" i="9"/>
  <c r="AD165" i="9"/>
  <c r="E166" i="9"/>
  <c r="J166" i="9"/>
  <c r="L166" i="9"/>
  <c r="N166" i="9"/>
  <c r="P166" i="9"/>
  <c r="R166" i="9"/>
  <c r="T166" i="9"/>
  <c r="V166" i="9"/>
  <c r="X166" i="9"/>
  <c r="Z166" i="9"/>
  <c r="AB166" i="9"/>
  <c r="AD166" i="9"/>
  <c r="E167" i="9"/>
  <c r="J167" i="9"/>
  <c r="L167" i="9"/>
  <c r="N167" i="9"/>
  <c r="P167" i="9"/>
  <c r="R167" i="9"/>
  <c r="T167" i="9"/>
  <c r="V167" i="9"/>
  <c r="X167" i="9"/>
  <c r="Z167" i="9"/>
  <c r="AB167" i="9"/>
  <c r="AD167" i="9"/>
  <c r="E168" i="9"/>
  <c r="J168" i="9"/>
  <c r="L168" i="9"/>
  <c r="N168" i="9"/>
  <c r="P168" i="9"/>
  <c r="R168" i="9"/>
  <c r="T168" i="9"/>
  <c r="V168" i="9"/>
  <c r="X168" i="9"/>
  <c r="Z168" i="9"/>
  <c r="AB168" i="9"/>
  <c r="AD168" i="9"/>
  <c r="E169" i="9"/>
  <c r="J169" i="9"/>
  <c r="L169" i="9"/>
  <c r="N169" i="9"/>
  <c r="P169" i="9"/>
  <c r="R169" i="9"/>
  <c r="T169" i="9"/>
  <c r="V169" i="9"/>
  <c r="X169" i="9"/>
  <c r="Z169" i="9"/>
  <c r="AB169" i="9"/>
  <c r="AD169" i="9"/>
  <c r="E170" i="9"/>
  <c r="J170" i="9"/>
  <c r="L170" i="9"/>
  <c r="N170" i="9"/>
  <c r="P170" i="9"/>
  <c r="R170" i="9"/>
  <c r="T170" i="9"/>
  <c r="V170" i="9"/>
  <c r="X170" i="9"/>
  <c r="Z170" i="9"/>
  <c r="AB170" i="9"/>
  <c r="AD170" i="9"/>
  <c r="E171" i="9"/>
  <c r="J171" i="9"/>
  <c r="L171" i="9"/>
  <c r="N171" i="9"/>
  <c r="P171" i="9"/>
  <c r="R171" i="9"/>
  <c r="T171" i="9"/>
  <c r="V171" i="9"/>
  <c r="X171" i="9"/>
  <c r="Z171" i="9"/>
  <c r="AB171" i="9"/>
  <c r="AD171" i="9"/>
  <c r="E172" i="9"/>
  <c r="J172" i="9"/>
  <c r="L172" i="9"/>
  <c r="N172" i="9"/>
  <c r="P172" i="9"/>
  <c r="R172" i="9"/>
  <c r="T172" i="9"/>
  <c r="V172" i="9"/>
  <c r="X172" i="9"/>
  <c r="Z172" i="9"/>
  <c r="AB172" i="9"/>
  <c r="AD172" i="9"/>
  <c r="E173" i="9"/>
  <c r="J173" i="9"/>
  <c r="L173" i="9"/>
  <c r="N173" i="9"/>
  <c r="P173" i="9"/>
  <c r="R173" i="9"/>
  <c r="T173" i="9"/>
  <c r="V173" i="9"/>
  <c r="X173" i="9"/>
  <c r="Z173" i="9"/>
  <c r="AB173" i="9"/>
  <c r="AD173" i="9"/>
  <c r="E174" i="9"/>
  <c r="J174" i="9"/>
  <c r="L174" i="9"/>
  <c r="N174" i="9"/>
  <c r="P174" i="9"/>
  <c r="R174" i="9"/>
  <c r="T174" i="9"/>
  <c r="V174" i="9"/>
  <c r="X174" i="9"/>
  <c r="Z174" i="9"/>
  <c r="AB174" i="9"/>
  <c r="AD174" i="9"/>
  <c r="E175" i="9"/>
  <c r="J175" i="9"/>
  <c r="L175" i="9"/>
  <c r="N175" i="9"/>
  <c r="P175" i="9"/>
  <c r="R175" i="9"/>
  <c r="T175" i="9"/>
  <c r="V175" i="9"/>
  <c r="X175" i="9"/>
  <c r="Z175" i="9"/>
  <c r="AB175" i="9"/>
  <c r="AD175" i="9"/>
  <c r="E176" i="9"/>
  <c r="J176" i="9"/>
  <c r="L176" i="9"/>
  <c r="N176" i="9"/>
  <c r="P176" i="9"/>
  <c r="R176" i="9"/>
  <c r="T176" i="9"/>
  <c r="V176" i="9"/>
  <c r="X176" i="9"/>
  <c r="Z176" i="9"/>
  <c r="AB176" i="9"/>
  <c r="AD176" i="9"/>
  <c r="E177" i="9"/>
  <c r="J177" i="9"/>
  <c r="L177" i="9"/>
  <c r="N177" i="9"/>
  <c r="P177" i="9"/>
  <c r="R177" i="9"/>
  <c r="T177" i="9"/>
  <c r="V177" i="9"/>
  <c r="X177" i="9"/>
  <c r="Z177" i="9"/>
  <c r="AB177" i="9"/>
  <c r="AD177" i="9"/>
  <c r="E178" i="9"/>
  <c r="J178" i="9"/>
  <c r="L178" i="9"/>
  <c r="N178" i="9"/>
  <c r="P178" i="9"/>
  <c r="R178" i="9"/>
  <c r="T178" i="9"/>
  <c r="V178" i="9"/>
  <c r="X178" i="9"/>
  <c r="Z178" i="9"/>
  <c r="AB178" i="9"/>
  <c r="AD178" i="9"/>
  <c r="E179" i="9"/>
  <c r="J179" i="9"/>
  <c r="L179" i="9"/>
  <c r="N179" i="9"/>
  <c r="P179" i="9"/>
  <c r="R179" i="9"/>
  <c r="T179" i="9"/>
  <c r="V179" i="9"/>
  <c r="X179" i="9"/>
  <c r="Z179" i="9"/>
  <c r="AB179" i="9"/>
  <c r="AD179" i="9"/>
  <c r="E180" i="9"/>
  <c r="J180" i="9"/>
  <c r="L180" i="9"/>
  <c r="N180" i="9"/>
  <c r="P180" i="9"/>
  <c r="R180" i="9"/>
  <c r="T180" i="9"/>
  <c r="V180" i="9"/>
  <c r="X180" i="9"/>
  <c r="Z180" i="9"/>
  <c r="AB180" i="9"/>
  <c r="AD180" i="9"/>
  <c r="E181" i="9"/>
  <c r="J181" i="9"/>
  <c r="L181" i="9"/>
  <c r="N181" i="9"/>
  <c r="P181" i="9"/>
  <c r="R181" i="9"/>
  <c r="T181" i="9"/>
  <c r="V181" i="9"/>
  <c r="X181" i="9"/>
  <c r="Z181" i="9"/>
  <c r="AB181" i="9"/>
  <c r="AD181" i="9"/>
  <c r="E182" i="9"/>
  <c r="J182" i="9"/>
  <c r="L182" i="9"/>
  <c r="N182" i="9"/>
  <c r="P182" i="9"/>
  <c r="R182" i="9"/>
  <c r="T182" i="9"/>
  <c r="V182" i="9"/>
  <c r="X182" i="9"/>
  <c r="Z182" i="9"/>
  <c r="AB182" i="9"/>
  <c r="AD182" i="9"/>
  <c r="E183" i="9"/>
  <c r="J183" i="9"/>
  <c r="L183" i="9"/>
  <c r="N183" i="9"/>
  <c r="P183" i="9"/>
  <c r="R183" i="9"/>
  <c r="T183" i="9"/>
  <c r="V183" i="9"/>
  <c r="X183" i="9"/>
  <c r="Z183" i="9"/>
  <c r="AB183" i="9"/>
  <c r="AD183" i="9"/>
  <c r="E184" i="9"/>
  <c r="J184" i="9"/>
  <c r="L184" i="9"/>
  <c r="N184" i="9"/>
  <c r="P184" i="9"/>
  <c r="R184" i="9"/>
  <c r="T184" i="9"/>
  <c r="V184" i="9"/>
  <c r="X184" i="9"/>
  <c r="Z184" i="9"/>
  <c r="AB184" i="9"/>
  <c r="AD184" i="9"/>
  <c r="E185" i="9"/>
  <c r="J185" i="9"/>
  <c r="L185" i="9"/>
  <c r="N185" i="9"/>
  <c r="P185" i="9"/>
  <c r="R185" i="9"/>
  <c r="T185" i="9"/>
  <c r="V185" i="9"/>
  <c r="X185" i="9"/>
  <c r="Z185" i="9"/>
  <c r="AB185" i="9"/>
  <c r="AD185" i="9"/>
  <c r="E186" i="9"/>
  <c r="J186" i="9"/>
  <c r="L186" i="9"/>
  <c r="N186" i="9"/>
  <c r="P186" i="9"/>
  <c r="R186" i="9"/>
  <c r="T186" i="9"/>
  <c r="V186" i="9"/>
  <c r="X186" i="9"/>
  <c r="Z186" i="9"/>
  <c r="AB186" i="9"/>
  <c r="AD186" i="9"/>
  <c r="E187" i="9"/>
  <c r="J187" i="9"/>
  <c r="L187" i="9"/>
  <c r="N187" i="9"/>
  <c r="P187" i="9"/>
  <c r="R187" i="9"/>
  <c r="T187" i="9"/>
  <c r="V187" i="9"/>
  <c r="X187" i="9"/>
  <c r="Z187" i="9"/>
  <c r="AB187" i="9"/>
  <c r="AD187" i="9"/>
  <c r="E188" i="9"/>
  <c r="J188" i="9"/>
  <c r="L188" i="9"/>
  <c r="N188" i="9"/>
  <c r="P188" i="9"/>
  <c r="R188" i="9"/>
  <c r="T188" i="9"/>
  <c r="V188" i="9"/>
  <c r="X188" i="9"/>
  <c r="Z188" i="9"/>
  <c r="AB188" i="9"/>
  <c r="AD188" i="9"/>
  <c r="E189" i="9"/>
  <c r="J189" i="9"/>
  <c r="L189" i="9"/>
  <c r="N189" i="9"/>
  <c r="P189" i="9"/>
  <c r="R189" i="9"/>
  <c r="T189" i="9"/>
  <c r="V189" i="9"/>
  <c r="X189" i="9"/>
  <c r="Z189" i="9"/>
  <c r="AB189" i="9"/>
  <c r="AD189" i="9"/>
  <c r="E190" i="9"/>
  <c r="J190" i="9"/>
  <c r="L190" i="9"/>
  <c r="N190" i="9"/>
  <c r="P190" i="9"/>
  <c r="R190" i="9"/>
  <c r="T190" i="9"/>
  <c r="V190" i="9"/>
  <c r="X190" i="9"/>
  <c r="Z190" i="9"/>
  <c r="AB190" i="9"/>
  <c r="AD190" i="9"/>
  <c r="E191" i="9"/>
  <c r="J191" i="9"/>
  <c r="L191" i="9"/>
  <c r="N191" i="9"/>
  <c r="P191" i="9"/>
  <c r="R191" i="9"/>
  <c r="T191" i="9"/>
  <c r="V191" i="9"/>
  <c r="X191" i="9"/>
  <c r="Z191" i="9"/>
  <c r="AB191" i="9"/>
  <c r="AD191" i="9"/>
  <c r="E192" i="9"/>
  <c r="J192" i="9"/>
  <c r="L192" i="9"/>
  <c r="N192" i="9"/>
  <c r="P192" i="9"/>
  <c r="R192" i="9"/>
  <c r="T192" i="9"/>
  <c r="V192" i="9"/>
  <c r="X192" i="9"/>
  <c r="Z192" i="9"/>
  <c r="AB192" i="9"/>
  <c r="AD192" i="9"/>
  <c r="E193" i="9"/>
  <c r="J193" i="9"/>
  <c r="L193" i="9"/>
  <c r="N193" i="9"/>
  <c r="P193" i="9"/>
  <c r="R193" i="9"/>
  <c r="T193" i="9"/>
  <c r="V193" i="9"/>
  <c r="X193" i="9"/>
  <c r="Z193" i="9"/>
  <c r="AB193" i="9"/>
  <c r="AD193" i="9"/>
  <c r="E194" i="9"/>
  <c r="J194" i="9"/>
  <c r="L194" i="9"/>
  <c r="N194" i="9"/>
  <c r="P194" i="9"/>
  <c r="R194" i="9"/>
  <c r="T194" i="9"/>
  <c r="V194" i="9"/>
  <c r="X194" i="9"/>
  <c r="Z194" i="9"/>
  <c r="AB194" i="9"/>
  <c r="AD194" i="9"/>
  <c r="E195" i="9"/>
  <c r="J195" i="9"/>
  <c r="L195" i="9"/>
  <c r="N195" i="9"/>
  <c r="P195" i="9"/>
  <c r="R195" i="9"/>
  <c r="T195" i="9"/>
  <c r="V195" i="9"/>
  <c r="X195" i="9"/>
  <c r="Z195" i="9"/>
  <c r="AB195" i="9"/>
  <c r="AD195" i="9"/>
  <c r="E196" i="9"/>
  <c r="J196" i="9"/>
  <c r="L196" i="9"/>
  <c r="N196" i="9"/>
  <c r="P196" i="9"/>
  <c r="R196" i="9"/>
  <c r="T196" i="9"/>
  <c r="V196" i="9"/>
  <c r="X196" i="9"/>
  <c r="Z196" i="9"/>
  <c r="AB196" i="9"/>
  <c r="AD196" i="9"/>
  <c r="E197" i="9"/>
  <c r="J197" i="9"/>
  <c r="L197" i="9"/>
  <c r="N197" i="9"/>
  <c r="P197" i="9"/>
  <c r="R197" i="9"/>
  <c r="T197" i="9"/>
  <c r="V197" i="9"/>
  <c r="X197" i="9"/>
  <c r="Z197" i="9"/>
  <c r="AB197" i="9"/>
  <c r="AD197" i="9"/>
  <c r="E198" i="9"/>
  <c r="J198" i="9"/>
  <c r="L198" i="9"/>
  <c r="N198" i="9"/>
  <c r="P198" i="9"/>
  <c r="R198" i="9"/>
  <c r="T198" i="9"/>
  <c r="V198" i="9"/>
  <c r="X198" i="9"/>
  <c r="Z198" i="9"/>
  <c r="AB198" i="9"/>
  <c r="AD198" i="9"/>
  <c r="E199" i="9"/>
  <c r="J199" i="9"/>
  <c r="L199" i="9"/>
  <c r="N199" i="9"/>
  <c r="P199" i="9"/>
  <c r="R199" i="9"/>
  <c r="T199" i="9"/>
  <c r="V199" i="9"/>
  <c r="X199" i="9"/>
  <c r="Z199" i="9"/>
  <c r="AB199" i="9"/>
  <c r="AD199" i="9"/>
  <c r="E200" i="9"/>
  <c r="J200" i="9"/>
  <c r="L200" i="9"/>
  <c r="N200" i="9"/>
  <c r="P200" i="9"/>
  <c r="R200" i="9"/>
  <c r="T200" i="9"/>
  <c r="V200" i="9"/>
  <c r="X200" i="9"/>
  <c r="Z200" i="9"/>
  <c r="AB200" i="9"/>
  <c r="AD200" i="9"/>
  <c r="E201" i="9"/>
  <c r="J201" i="9"/>
  <c r="L201" i="9"/>
  <c r="N201" i="9"/>
  <c r="P201" i="9"/>
  <c r="R201" i="9"/>
  <c r="T201" i="9"/>
  <c r="V201" i="9"/>
  <c r="X201" i="9"/>
  <c r="Z201" i="9"/>
  <c r="AB201" i="9"/>
  <c r="AD201" i="9"/>
  <c r="E202" i="9"/>
  <c r="J202" i="9"/>
  <c r="L202" i="9"/>
  <c r="N202" i="9"/>
  <c r="P202" i="9"/>
  <c r="R202" i="9"/>
  <c r="T202" i="9"/>
  <c r="V202" i="9"/>
  <c r="X202" i="9"/>
  <c r="Z202" i="9"/>
  <c r="AB202" i="9"/>
  <c r="AD202" i="9"/>
  <c r="E203" i="9"/>
  <c r="J203" i="9"/>
  <c r="L203" i="9"/>
  <c r="N203" i="9"/>
  <c r="P203" i="9"/>
  <c r="R203" i="9"/>
  <c r="T203" i="9"/>
  <c r="V203" i="9"/>
  <c r="X203" i="9"/>
  <c r="Z203" i="9"/>
  <c r="AB203" i="9"/>
  <c r="AD203" i="9"/>
  <c r="E204" i="9"/>
  <c r="J204" i="9"/>
  <c r="L204" i="9"/>
  <c r="N204" i="9"/>
  <c r="P204" i="9"/>
  <c r="R204" i="9"/>
  <c r="T204" i="9"/>
  <c r="V204" i="9"/>
  <c r="X204" i="9"/>
  <c r="Z204" i="9"/>
  <c r="AB204" i="9"/>
  <c r="AD204" i="9"/>
  <c r="E205" i="9"/>
  <c r="J205" i="9"/>
  <c r="L205" i="9"/>
  <c r="N205" i="9"/>
  <c r="P205" i="9"/>
  <c r="R205" i="9"/>
  <c r="T205" i="9"/>
  <c r="V205" i="9"/>
  <c r="X205" i="9"/>
  <c r="Z205" i="9"/>
  <c r="AB205" i="9"/>
  <c r="AD205" i="9"/>
  <c r="E206" i="9"/>
  <c r="J206" i="9"/>
  <c r="L206" i="9"/>
  <c r="N206" i="9"/>
  <c r="P206" i="9"/>
  <c r="R206" i="9"/>
  <c r="T206" i="9"/>
  <c r="V206" i="9"/>
  <c r="X206" i="9"/>
  <c r="Z206" i="9"/>
  <c r="AB206" i="9"/>
  <c r="AD206" i="9"/>
  <c r="E207" i="9"/>
  <c r="J207" i="9"/>
  <c r="L207" i="9"/>
  <c r="N207" i="9"/>
  <c r="P207" i="9"/>
  <c r="R207" i="9"/>
  <c r="T207" i="9"/>
  <c r="V207" i="9"/>
  <c r="X207" i="9"/>
  <c r="Z207" i="9"/>
  <c r="AB207" i="9"/>
  <c r="AD207" i="9"/>
  <c r="E208" i="9"/>
  <c r="J208" i="9"/>
  <c r="L208" i="9"/>
  <c r="N208" i="9"/>
  <c r="P208" i="9"/>
  <c r="R208" i="9"/>
  <c r="T208" i="9"/>
  <c r="V208" i="9"/>
  <c r="X208" i="9"/>
  <c r="Z208" i="9"/>
  <c r="AB208" i="9"/>
  <c r="AD208" i="9"/>
  <c r="E209" i="9"/>
  <c r="J209" i="9"/>
  <c r="L209" i="9"/>
  <c r="N209" i="9"/>
  <c r="P209" i="9"/>
  <c r="R209" i="9"/>
  <c r="T209" i="9"/>
  <c r="V209" i="9"/>
  <c r="X209" i="9"/>
  <c r="Z209" i="9"/>
  <c r="AB209" i="9"/>
  <c r="AD209" i="9"/>
  <c r="E210" i="9"/>
  <c r="J210" i="9"/>
  <c r="L210" i="9"/>
  <c r="N210" i="9"/>
  <c r="P210" i="9"/>
  <c r="R210" i="9"/>
  <c r="T210" i="9"/>
  <c r="V210" i="9"/>
  <c r="X210" i="9"/>
  <c r="Z210" i="9"/>
  <c r="AB210" i="9"/>
  <c r="AD210" i="9"/>
  <c r="E211" i="9"/>
  <c r="J211" i="9"/>
  <c r="L211" i="9"/>
  <c r="N211" i="9"/>
  <c r="P211" i="9"/>
  <c r="R211" i="9"/>
  <c r="T211" i="9"/>
  <c r="V211" i="9"/>
  <c r="X211" i="9"/>
  <c r="Z211" i="9"/>
  <c r="AB211" i="9"/>
  <c r="AD211" i="9"/>
  <c r="E212" i="9"/>
  <c r="J212" i="9"/>
  <c r="L212" i="9"/>
  <c r="N212" i="9"/>
  <c r="P212" i="9"/>
  <c r="R212" i="9"/>
  <c r="T212" i="9"/>
  <c r="V212" i="9"/>
  <c r="X212" i="9"/>
  <c r="Z212" i="9"/>
  <c r="AB212" i="9"/>
  <c r="AD212" i="9"/>
  <c r="E213" i="9"/>
  <c r="J213" i="9"/>
  <c r="L213" i="9"/>
  <c r="N213" i="9"/>
  <c r="P213" i="9"/>
  <c r="R213" i="9"/>
  <c r="T213" i="9"/>
  <c r="V213" i="9"/>
  <c r="X213" i="9"/>
  <c r="Z213" i="9"/>
  <c r="AB213" i="9"/>
  <c r="AD213" i="9"/>
  <c r="E214" i="9"/>
  <c r="J214" i="9"/>
  <c r="L214" i="9"/>
  <c r="N214" i="9"/>
  <c r="P214" i="9"/>
  <c r="R214" i="9"/>
  <c r="T214" i="9"/>
  <c r="V214" i="9"/>
  <c r="X214" i="9"/>
  <c r="Z214" i="9"/>
  <c r="AB214" i="9"/>
  <c r="AD214" i="9"/>
  <c r="E215" i="9"/>
  <c r="J215" i="9"/>
  <c r="L215" i="9"/>
  <c r="N215" i="9"/>
  <c r="P215" i="9"/>
  <c r="R215" i="9"/>
  <c r="T215" i="9"/>
  <c r="V215" i="9"/>
  <c r="X215" i="9"/>
  <c r="Z215" i="9"/>
  <c r="AB215" i="9"/>
  <c r="AD215" i="9"/>
  <c r="E216" i="9"/>
  <c r="J216" i="9"/>
  <c r="L216" i="9"/>
  <c r="N216" i="9"/>
  <c r="P216" i="9"/>
  <c r="R216" i="9"/>
  <c r="T216" i="9"/>
  <c r="V216" i="9"/>
  <c r="X216" i="9"/>
  <c r="Z216" i="9"/>
  <c r="AB216" i="9"/>
  <c r="AD216" i="9"/>
  <c r="E217" i="9"/>
  <c r="J217" i="9"/>
  <c r="L217" i="9"/>
  <c r="N217" i="9"/>
  <c r="P217" i="9"/>
  <c r="R217" i="9"/>
  <c r="T217" i="9"/>
  <c r="V217" i="9"/>
  <c r="X217" i="9"/>
  <c r="Z217" i="9"/>
  <c r="AB217" i="9"/>
  <c r="AD217" i="9"/>
  <c r="E218" i="9"/>
  <c r="J218" i="9"/>
  <c r="L218" i="9"/>
  <c r="N218" i="9"/>
  <c r="P218" i="9"/>
  <c r="R218" i="9"/>
  <c r="T218" i="9"/>
  <c r="V218" i="9"/>
  <c r="X218" i="9"/>
  <c r="Z218" i="9"/>
  <c r="AB218" i="9"/>
  <c r="AD218" i="9"/>
  <c r="E219" i="9"/>
  <c r="J219" i="9"/>
  <c r="L219" i="9"/>
  <c r="N219" i="9"/>
  <c r="P219" i="9"/>
  <c r="R219" i="9"/>
  <c r="T219" i="9"/>
  <c r="V219" i="9"/>
  <c r="X219" i="9"/>
  <c r="Z219" i="9"/>
  <c r="AB219" i="9"/>
  <c r="AD219" i="9"/>
  <c r="E220" i="9"/>
  <c r="J220" i="9"/>
  <c r="L220" i="9"/>
  <c r="N220" i="9"/>
  <c r="P220" i="9"/>
  <c r="R220" i="9"/>
  <c r="T220" i="9"/>
  <c r="V220" i="9"/>
  <c r="X220" i="9"/>
  <c r="Z220" i="9"/>
  <c r="AB220" i="9"/>
  <c r="AD220" i="9"/>
  <c r="E221" i="9"/>
  <c r="J221" i="9"/>
  <c r="L221" i="9"/>
  <c r="N221" i="9"/>
  <c r="P221" i="9"/>
  <c r="R221" i="9"/>
  <c r="T221" i="9"/>
  <c r="V221" i="9"/>
  <c r="X221" i="9"/>
  <c r="Z221" i="9"/>
  <c r="AB221" i="9"/>
  <c r="AD221" i="9"/>
  <c r="E222" i="9"/>
  <c r="J222" i="9"/>
  <c r="L222" i="9"/>
  <c r="N222" i="9"/>
  <c r="P222" i="9"/>
  <c r="R222" i="9"/>
  <c r="T222" i="9"/>
  <c r="V222" i="9"/>
  <c r="X222" i="9"/>
  <c r="Z222" i="9"/>
  <c r="AB222" i="9"/>
  <c r="AD222" i="9"/>
  <c r="E223" i="9"/>
  <c r="J223" i="9"/>
  <c r="L223" i="9"/>
  <c r="N223" i="9"/>
  <c r="P223" i="9"/>
  <c r="R223" i="9"/>
  <c r="T223" i="9"/>
  <c r="V223" i="9"/>
  <c r="X223" i="9"/>
  <c r="Z223" i="9"/>
  <c r="AB223" i="9"/>
  <c r="AD223" i="9"/>
  <c r="E224" i="9"/>
  <c r="J224" i="9"/>
  <c r="L224" i="9"/>
  <c r="N224" i="9"/>
  <c r="P224" i="9"/>
  <c r="R224" i="9"/>
  <c r="T224" i="9"/>
  <c r="V224" i="9"/>
  <c r="X224" i="9"/>
  <c r="Z224" i="9"/>
  <c r="AB224" i="9"/>
  <c r="AD224" i="9"/>
  <c r="E225" i="9"/>
  <c r="J225" i="9"/>
  <c r="L225" i="9"/>
  <c r="N225" i="9"/>
  <c r="P225" i="9"/>
  <c r="R225" i="9"/>
  <c r="T225" i="9"/>
  <c r="V225" i="9"/>
  <c r="X225" i="9"/>
  <c r="Z225" i="9"/>
  <c r="AB225" i="9"/>
  <c r="AD225" i="9"/>
  <c r="E226" i="9"/>
  <c r="J226" i="9"/>
  <c r="L226" i="9"/>
  <c r="N226" i="9"/>
  <c r="P226" i="9"/>
  <c r="R226" i="9"/>
  <c r="T226" i="9"/>
  <c r="V226" i="9"/>
  <c r="X226" i="9"/>
  <c r="Z226" i="9"/>
  <c r="AB226" i="9"/>
  <c r="AD226" i="9"/>
  <c r="E227" i="9"/>
  <c r="J227" i="9"/>
  <c r="L227" i="9"/>
  <c r="N227" i="9"/>
  <c r="P227" i="9"/>
  <c r="R227" i="9"/>
  <c r="T227" i="9"/>
  <c r="V227" i="9"/>
  <c r="X227" i="9"/>
  <c r="Z227" i="9"/>
  <c r="AB227" i="9"/>
  <c r="AD227" i="9"/>
  <c r="E228" i="9"/>
  <c r="J228" i="9"/>
  <c r="L228" i="9"/>
  <c r="N228" i="9"/>
  <c r="P228" i="9"/>
  <c r="R228" i="9"/>
  <c r="T228" i="9"/>
  <c r="V228" i="9"/>
  <c r="X228" i="9"/>
  <c r="Z228" i="9"/>
  <c r="AB228" i="9"/>
  <c r="AD228" i="9"/>
  <c r="E229" i="9"/>
  <c r="J229" i="9"/>
  <c r="L229" i="9"/>
  <c r="N229" i="9"/>
  <c r="P229" i="9"/>
  <c r="R229" i="9"/>
  <c r="T229" i="9"/>
  <c r="V229" i="9"/>
  <c r="X229" i="9"/>
  <c r="Z229" i="9"/>
  <c r="AB229" i="9"/>
  <c r="AD229" i="9"/>
  <c r="E230" i="9"/>
  <c r="J230" i="9"/>
  <c r="L230" i="9"/>
  <c r="N230" i="9"/>
  <c r="P230" i="9"/>
  <c r="R230" i="9"/>
  <c r="T230" i="9"/>
  <c r="V230" i="9"/>
  <c r="X230" i="9"/>
  <c r="Z230" i="9"/>
  <c r="AB230" i="9"/>
  <c r="AD230" i="9"/>
  <c r="E231" i="9"/>
  <c r="J231" i="9"/>
  <c r="L231" i="9"/>
  <c r="N231" i="9"/>
  <c r="P231" i="9"/>
  <c r="R231" i="9"/>
  <c r="T231" i="9"/>
  <c r="V231" i="9"/>
  <c r="X231" i="9"/>
  <c r="Z231" i="9"/>
  <c r="AB231" i="9"/>
  <c r="AD231" i="9"/>
  <c r="E232" i="9"/>
  <c r="J232" i="9"/>
  <c r="L232" i="9"/>
  <c r="N232" i="9"/>
  <c r="P232" i="9"/>
  <c r="R232" i="9"/>
  <c r="T232" i="9"/>
  <c r="V232" i="9"/>
  <c r="X232" i="9"/>
  <c r="Z232" i="9"/>
  <c r="AB232" i="9"/>
  <c r="AD232" i="9"/>
  <c r="E233" i="9"/>
  <c r="J233" i="9"/>
  <c r="L233" i="9"/>
  <c r="N233" i="9"/>
  <c r="P233" i="9"/>
  <c r="R233" i="9"/>
  <c r="T233" i="9"/>
  <c r="V233" i="9"/>
  <c r="X233" i="9"/>
  <c r="Z233" i="9"/>
  <c r="AB233" i="9"/>
  <c r="AD233" i="9"/>
  <c r="E234" i="9"/>
  <c r="J234" i="9"/>
  <c r="L234" i="9"/>
  <c r="N234" i="9"/>
  <c r="P234" i="9"/>
  <c r="R234" i="9"/>
  <c r="T234" i="9"/>
  <c r="V234" i="9"/>
  <c r="X234" i="9"/>
  <c r="Z234" i="9"/>
  <c r="AB234" i="9"/>
  <c r="AD234" i="9"/>
  <c r="E235" i="9"/>
  <c r="J235" i="9"/>
  <c r="L235" i="9"/>
  <c r="N235" i="9"/>
  <c r="P235" i="9"/>
  <c r="R235" i="9"/>
  <c r="T235" i="9"/>
  <c r="V235" i="9"/>
  <c r="X235" i="9"/>
  <c r="Z235" i="9"/>
  <c r="AB235" i="9"/>
  <c r="AD235" i="9"/>
  <c r="E236" i="9"/>
  <c r="J236" i="9"/>
  <c r="L236" i="9"/>
  <c r="N236" i="9"/>
  <c r="P236" i="9"/>
  <c r="R236" i="9"/>
  <c r="T236" i="9"/>
  <c r="V236" i="9"/>
  <c r="X236" i="9"/>
  <c r="Z236" i="9"/>
  <c r="AB236" i="9"/>
  <c r="AD236" i="9"/>
  <c r="E237" i="9"/>
  <c r="J237" i="9"/>
  <c r="L237" i="9"/>
  <c r="N237" i="9"/>
  <c r="P237" i="9"/>
  <c r="R237" i="9"/>
  <c r="T237" i="9"/>
  <c r="V237" i="9"/>
  <c r="X237" i="9"/>
  <c r="Z237" i="9"/>
  <c r="AB237" i="9"/>
  <c r="AD237" i="9"/>
  <c r="E238" i="9"/>
  <c r="J238" i="9"/>
  <c r="L238" i="9"/>
  <c r="N238" i="9"/>
  <c r="P238" i="9"/>
  <c r="R238" i="9"/>
  <c r="T238" i="9"/>
  <c r="V238" i="9"/>
  <c r="X238" i="9"/>
  <c r="Z238" i="9"/>
  <c r="AB238" i="9"/>
  <c r="AD238" i="9"/>
  <c r="E239" i="9"/>
  <c r="J239" i="9"/>
  <c r="L239" i="9"/>
  <c r="N239" i="9"/>
  <c r="P239" i="9"/>
  <c r="R239" i="9"/>
  <c r="T239" i="9"/>
  <c r="V239" i="9"/>
  <c r="X239" i="9"/>
  <c r="Z239" i="9"/>
  <c r="AB239" i="9"/>
  <c r="AD239" i="9"/>
  <c r="E240" i="9"/>
  <c r="J240" i="9"/>
  <c r="L240" i="9"/>
  <c r="N240" i="9"/>
  <c r="P240" i="9"/>
  <c r="R240" i="9"/>
  <c r="T240" i="9"/>
  <c r="V240" i="9"/>
  <c r="X240" i="9"/>
  <c r="Z240" i="9"/>
  <c r="AB240" i="9"/>
  <c r="AD240" i="9"/>
  <c r="E241" i="9"/>
  <c r="J241" i="9"/>
  <c r="L241" i="9"/>
  <c r="N241" i="9"/>
  <c r="P241" i="9"/>
  <c r="R241" i="9"/>
  <c r="T241" i="9"/>
  <c r="V241" i="9"/>
  <c r="X241" i="9"/>
  <c r="Z241" i="9"/>
  <c r="AB241" i="9"/>
  <c r="AD241" i="9"/>
  <c r="E242" i="9"/>
  <c r="J242" i="9"/>
  <c r="L242" i="9"/>
  <c r="N242" i="9"/>
  <c r="P242" i="9"/>
  <c r="R242" i="9"/>
  <c r="T242" i="9"/>
  <c r="V242" i="9"/>
  <c r="X242" i="9"/>
  <c r="Z242" i="9"/>
  <c r="AB242" i="9"/>
  <c r="AD242" i="9"/>
  <c r="E243" i="9"/>
  <c r="J243" i="9"/>
  <c r="L243" i="9"/>
  <c r="N243" i="9"/>
  <c r="P243" i="9"/>
  <c r="R243" i="9"/>
  <c r="T243" i="9"/>
  <c r="V243" i="9"/>
  <c r="X243" i="9"/>
  <c r="Z243" i="9"/>
  <c r="AB243" i="9"/>
  <c r="AD243" i="9"/>
  <c r="E244" i="9"/>
  <c r="J244" i="9"/>
  <c r="L244" i="9"/>
  <c r="N244" i="9"/>
  <c r="P244" i="9"/>
  <c r="R244" i="9"/>
  <c r="T244" i="9"/>
  <c r="V244" i="9"/>
  <c r="X244" i="9"/>
  <c r="Z244" i="9"/>
  <c r="AB244" i="9"/>
  <c r="AD244" i="9"/>
  <c r="E245" i="9"/>
  <c r="J245" i="9"/>
  <c r="L245" i="9"/>
  <c r="N245" i="9"/>
  <c r="P245" i="9"/>
  <c r="R245" i="9"/>
  <c r="T245" i="9"/>
  <c r="V245" i="9"/>
  <c r="X245" i="9"/>
  <c r="Z245" i="9"/>
  <c r="AB245" i="9"/>
  <c r="AD245" i="9"/>
  <c r="E246" i="9"/>
  <c r="J246" i="9"/>
  <c r="L246" i="9"/>
  <c r="N246" i="9"/>
  <c r="P246" i="9"/>
  <c r="R246" i="9"/>
  <c r="T246" i="9"/>
  <c r="V246" i="9"/>
  <c r="X246" i="9"/>
  <c r="Z246" i="9"/>
  <c r="AB246" i="9"/>
  <c r="AD246" i="9"/>
  <c r="E247" i="9"/>
  <c r="J247" i="9"/>
  <c r="L247" i="9"/>
  <c r="N247" i="9"/>
  <c r="P247" i="9"/>
  <c r="R247" i="9"/>
  <c r="T247" i="9"/>
  <c r="V247" i="9"/>
  <c r="X247" i="9"/>
  <c r="Z247" i="9"/>
  <c r="AB247" i="9"/>
  <c r="AD247" i="9"/>
  <c r="E248" i="9"/>
  <c r="J248" i="9"/>
  <c r="L248" i="9"/>
  <c r="N248" i="9"/>
  <c r="P248" i="9"/>
  <c r="R248" i="9"/>
  <c r="T248" i="9"/>
  <c r="V248" i="9"/>
  <c r="X248" i="9"/>
  <c r="Z248" i="9"/>
  <c r="AB248" i="9"/>
  <c r="AD248" i="9"/>
  <c r="E249" i="9"/>
  <c r="J249" i="9"/>
  <c r="L249" i="9"/>
  <c r="N249" i="9"/>
  <c r="P249" i="9"/>
  <c r="R249" i="9"/>
  <c r="T249" i="9"/>
  <c r="V249" i="9"/>
  <c r="X249" i="9"/>
  <c r="Z249" i="9"/>
  <c r="AB249" i="9"/>
  <c r="AD249" i="9"/>
  <c r="E250" i="9"/>
  <c r="J250" i="9"/>
  <c r="L250" i="9"/>
  <c r="N250" i="9"/>
  <c r="P250" i="9"/>
  <c r="R250" i="9"/>
  <c r="T250" i="9"/>
  <c r="V250" i="9"/>
  <c r="X250" i="9"/>
  <c r="Z250" i="9"/>
  <c r="AB250" i="9"/>
  <c r="AD250" i="9"/>
  <c r="E251" i="9"/>
  <c r="J251" i="9"/>
  <c r="L251" i="9"/>
  <c r="N251" i="9"/>
  <c r="P251" i="9"/>
  <c r="R251" i="9"/>
  <c r="T251" i="9"/>
  <c r="V251" i="9"/>
  <c r="X251" i="9"/>
  <c r="Z251" i="9"/>
  <c r="AB251" i="9"/>
  <c r="AD251" i="9"/>
  <c r="E252" i="9"/>
  <c r="J252" i="9"/>
  <c r="L252" i="9"/>
  <c r="N252" i="9"/>
  <c r="P252" i="9"/>
  <c r="R252" i="9"/>
  <c r="T252" i="9"/>
  <c r="V252" i="9"/>
  <c r="X252" i="9"/>
  <c r="Z252" i="9"/>
  <c r="AB252" i="9"/>
  <c r="AD252" i="9"/>
  <c r="E253" i="9"/>
  <c r="J253" i="9"/>
  <c r="L253" i="9"/>
  <c r="N253" i="9"/>
  <c r="P253" i="9"/>
  <c r="R253" i="9"/>
  <c r="T253" i="9"/>
  <c r="V253" i="9"/>
  <c r="X253" i="9"/>
  <c r="Z253" i="9"/>
  <c r="AB253" i="9"/>
  <c r="AD253" i="9"/>
  <c r="E254" i="9"/>
  <c r="J254" i="9"/>
  <c r="L254" i="9"/>
  <c r="N254" i="9"/>
  <c r="P254" i="9"/>
  <c r="R254" i="9"/>
  <c r="T254" i="9"/>
  <c r="V254" i="9"/>
  <c r="X254" i="9"/>
  <c r="Z254" i="9"/>
  <c r="AB254" i="9"/>
  <c r="AD254" i="9"/>
  <c r="E255" i="9"/>
  <c r="J255" i="9"/>
  <c r="L255" i="9"/>
  <c r="N255" i="9"/>
  <c r="P255" i="9"/>
  <c r="R255" i="9"/>
  <c r="T255" i="9"/>
  <c r="V255" i="9"/>
  <c r="X255" i="9"/>
  <c r="Z255" i="9"/>
  <c r="AB255" i="9"/>
  <c r="AD255" i="9"/>
  <c r="E256" i="9"/>
  <c r="J256" i="9"/>
  <c r="L256" i="9"/>
  <c r="N256" i="9"/>
  <c r="P256" i="9"/>
  <c r="R256" i="9"/>
  <c r="T256" i="9"/>
  <c r="V256" i="9"/>
  <c r="X256" i="9"/>
  <c r="Z256" i="9"/>
  <c r="AB256" i="9"/>
  <c r="AD256" i="9"/>
  <c r="E257" i="9"/>
  <c r="J257" i="9"/>
  <c r="L257" i="9"/>
  <c r="N257" i="9"/>
  <c r="P257" i="9"/>
  <c r="R257" i="9"/>
  <c r="T257" i="9"/>
  <c r="V257" i="9"/>
  <c r="X257" i="9"/>
  <c r="Z257" i="9"/>
  <c r="AB257" i="9"/>
  <c r="AD257" i="9"/>
  <c r="E258" i="9"/>
  <c r="J258" i="9"/>
  <c r="L258" i="9"/>
  <c r="N258" i="9"/>
  <c r="P258" i="9"/>
  <c r="R258" i="9"/>
  <c r="T258" i="9"/>
  <c r="V258" i="9"/>
  <c r="X258" i="9"/>
  <c r="Z258" i="9"/>
  <c r="AB258" i="9"/>
  <c r="AD258" i="9"/>
  <c r="E259" i="9"/>
  <c r="J259" i="9"/>
  <c r="L259" i="9"/>
  <c r="N259" i="9"/>
  <c r="P259" i="9"/>
  <c r="R259" i="9"/>
  <c r="T259" i="9"/>
  <c r="V259" i="9"/>
  <c r="X259" i="9"/>
  <c r="Z259" i="9"/>
  <c r="AB259" i="9"/>
  <c r="AD259" i="9"/>
  <c r="E260" i="9"/>
  <c r="J260" i="9"/>
  <c r="L260" i="9"/>
  <c r="N260" i="9"/>
  <c r="P260" i="9"/>
  <c r="R260" i="9"/>
  <c r="T260" i="9"/>
  <c r="V260" i="9"/>
  <c r="X260" i="9"/>
  <c r="Z260" i="9"/>
  <c r="AB260" i="9"/>
  <c r="AD260" i="9"/>
  <c r="E261" i="9"/>
  <c r="J261" i="9"/>
  <c r="L261" i="9"/>
  <c r="N261" i="9"/>
  <c r="P261" i="9"/>
  <c r="R261" i="9"/>
  <c r="T261" i="9"/>
  <c r="V261" i="9"/>
  <c r="X261" i="9"/>
  <c r="Z261" i="9"/>
  <c r="AB261" i="9"/>
  <c r="AD261" i="9"/>
  <c r="E262" i="9"/>
  <c r="J262" i="9"/>
  <c r="L262" i="9"/>
  <c r="N262" i="9"/>
  <c r="P262" i="9"/>
  <c r="R262" i="9"/>
  <c r="T262" i="9"/>
  <c r="V262" i="9"/>
  <c r="X262" i="9"/>
  <c r="Z262" i="9"/>
  <c r="AB262" i="9"/>
  <c r="AD262" i="9"/>
  <c r="E263" i="9"/>
  <c r="J263" i="9"/>
  <c r="L263" i="9"/>
  <c r="N263" i="9"/>
  <c r="P263" i="9"/>
  <c r="R263" i="9"/>
  <c r="T263" i="9"/>
  <c r="V263" i="9"/>
  <c r="X263" i="9"/>
  <c r="Z263" i="9"/>
  <c r="AB263" i="9"/>
  <c r="AD263" i="9"/>
  <c r="E264" i="9"/>
  <c r="J264" i="9"/>
  <c r="L264" i="9"/>
  <c r="N264" i="9"/>
  <c r="P264" i="9"/>
  <c r="R264" i="9"/>
  <c r="T264" i="9"/>
  <c r="V264" i="9"/>
  <c r="X264" i="9"/>
  <c r="Z264" i="9"/>
  <c r="AB264" i="9"/>
  <c r="AD264" i="9"/>
  <c r="E265" i="9"/>
  <c r="J265" i="9"/>
  <c r="L265" i="9"/>
  <c r="N265" i="9"/>
  <c r="P265" i="9"/>
  <c r="R265" i="9"/>
  <c r="T265" i="9"/>
  <c r="V265" i="9"/>
  <c r="X265" i="9"/>
  <c r="Z265" i="9"/>
  <c r="AB265" i="9"/>
  <c r="AD265" i="9"/>
  <c r="E266" i="9"/>
  <c r="J266" i="9"/>
  <c r="L266" i="9"/>
  <c r="N266" i="9"/>
  <c r="P266" i="9"/>
  <c r="R266" i="9"/>
  <c r="T266" i="9"/>
  <c r="V266" i="9"/>
  <c r="X266" i="9"/>
  <c r="Z266" i="9"/>
  <c r="AB266" i="9"/>
  <c r="AD266" i="9"/>
  <c r="E267" i="9"/>
  <c r="J267" i="9"/>
  <c r="L267" i="9"/>
  <c r="N267" i="9"/>
  <c r="P267" i="9"/>
  <c r="R267" i="9"/>
  <c r="T267" i="9"/>
  <c r="V267" i="9"/>
  <c r="X267" i="9"/>
  <c r="Z267" i="9"/>
  <c r="AB267" i="9"/>
  <c r="AD267" i="9"/>
  <c r="E268" i="9"/>
  <c r="J268" i="9"/>
  <c r="L268" i="9"/>
  <c r="N268" i="9"/>
  <c r="P268" i="9"/>
  <c r="R268" i="9"/>
  <c r="T268" i="9"/>
  <c r="V268" i="9"/>
  <c r="X268" i="9"/>
  <c r="Z268" i="9"/>
  <c r="AB268" i="9"/>
  <c r="AD268" i="9"/>
  <c r="E269" i="9"/>
  <c r="J269" i="9"/>
  <c r="L269" i="9"/>
  <c r="N269" i="9"/>
  <c r="P269" i="9"/>
  <c r="R269" i="9"/>
  <c r="T269" i="9"/>
  <c r="V269" i="9"/>
  <c r="X269" i="9"/>
  <c r="Z269" i="9"/>
  <c r="AB269" i="9"/>
  <c r="AD269" i="9"/>
  <c r="E270" i="9"/>
  <c r="J270" i="9"/>
  <c r="L270" i="9"/>
  <c r="N270" i="9"/>
  <c r="P270" i="9"/>
  <c r="R270" i="9"/>
  <c r="T270" i="9"/>
  <c r="V270" i="9"/>
  <c r="X270" i="9"/>
  <c r="Z270" i="9"/>
  <c r="AB270" i="9"/>
  <c r="AD270" i="9"/>
  <c r="E271" i="9"/>
  <c r="J271" i="9"/>
  <c r="L271" i="9"/>
  <c r="N271" i="9"/>
  <c r="P271" i="9"/>
  <c r="R271" i="9"/>
  <c r="T271" i="9"/>
  <c r="V271" i="9"/>
  <c r="X271" i="9"/>
  <c r="Z271" i="9"/>
  <c r="AB271" i="9"/>
  <c r="AD271" i="9"/>
  <c r="E272" i="9"/>
  <c r="J272" i="9"/>
  <c r="L272" i="9"/>
  <c r="N272" i="9"/>
  <c r="P272" i="9"/>
  <c r="R272" i="9"/>
  <c r="T272" i="9"/>
  <c r="V272" i="9"/>
  <c r="X272" i="9"/>
  <c r="Z272" i="9"/>
  <c r="AB272" i="9"/>
  <c r="AD272" i="9"/>
  <c r="E273" i="9"/>
  <c r="J273" i="9"/>
  <c r="L273" i="9"/>
  <c r="N273" i="9"/>
  <c r="P273" i="9"/>
  <c r="R273" i="9"/>
  <c r="T273" i="9"/>
  <c r="V273" i="9"/>
  <c r="X273" i="9"/>
  <c r="Z273" i="9"/>
  <c r="AB273" i="9"/>
  <c r="AD273" i="9"/>
  <c r="E274" i="9"/>
  <c r="J274" i="9"/>
  <c r="L274" i="9"/>
  <c r="N274" i="9"/>
  <c r="P274" i="9"/>
  <c r="R274" i="9"/>
  <c r="T274" i="9"/>
  <c r="V274" i="9"/>
  <c r="X274" i="9"/>
  <c r="Z274" i="9"/>
  <c r="AB274" i="9"/>
  <c r="AD274" i="9"/>
  <c r="E275" i="9"/>
  <c r="J275" i="9"/>
  <c r="L275" i="9"/>
  <c r="N275" i="9"/>
  <c r="P275" i="9"/>
  <c r="R275" i="9"/>
  <c r="T275" i="9"/>
  <c r="V275" i="9"/>
  <c r="X275" i="9"/>
  <c r="Z275" i="9"/>
  <c r="AB275" i="9"/>
  <c r="AD275" i="9"/>
  <c r="E276" i="9"/>
  <c r="J276" i="9"/>
  <c r="L276" i="9"/>
  <c r="N276" i="9"/>
  <c r="P276" i="9"/>
  <c r="R276" i="9"/>
  <c r="T276" i="9"/>
  <c r="V276" i="9"/>
  <c r="X276" i="9"/>
  <c r="Z276" i="9"/>
  <c r="AB276" i="9"/>
  <c r="AD276" i="9"/>
  <c r="CD276" i="9"/>
  <c r="F277" i="9"/>
  <c r="K277" i="9"/>
  <c r="O277" i="9"/>
  <c r="S277" i="9"/>
  <c r="W277" i="9"/>
  <c r="AA277" i="9"/>
  <c r="CD277" i="9"/>
  <c r="F278" i="9"/>
  <c r="K278" i="9"/>
  <c r="O278" i="9"/>
  <c r="S278" i="9"/>
  <c r="W278" i="9"/>
  <c r="AA278" i="9"/>
  <c r="CD278" i="9"/>
  <c r="F279" i="9"/>
  <c r="K279" i="9"/>
  <c r="O279" i="9"/>
  <c r="S279" i="9"/>
  <c r="W279" i="9"/>
  <c r="AA279" i="9"/>
  <c r="CD279" i="9"/>
  <c r="F280" i="9"/>
  <c r="K280" i="9"/>
  <c r="O280" i="9"/>
  <c r="S280" i="9"/>
  <c r="W280" i="9"/>
  <c r="AA280" i="9"/>
  <c r="CD280" i="9"/>
  <c r="F281" i="9"/>
  <c r="K281" i="9"/>
  <c r="O281" i="9"/>
  <c r="S281" i="9"/>
  <c r="W281" i="9"/>
  <c r="AA281" i="9"/>
  <c r="CD281" i="9"/>
  <c r="F282" i="9"/>
  <c r="K282" i="9"/>
  <c r="O282" i="9"/>
  <c r="S282" i="9"/>
  <c r="W282" i="9"/>
  <c r="AA282" i="9"/>
  <c r="CD282" i="9"/>
  <c r="F283" i="9"/>
  <c r="K283" i="9"/>
  <c r="O283" i="9"/>
  <c r="S283" i="9"/>
  <c r="W283" i="9"/>
  <c r="AA283" i="9"/>
  <c r="CD283" i="9"/>
  <c r="F284" i="9"/>
  <c r="K284" i="9"/>
  <c r="O284" i="9"/>
  <c r="S284" i="9"/>
  <c r="W284" i="9"/>
  <c r="AA284" i="9"/>
  <c r="CD284" i="9"/>
  <c r="F285" i="9"/>
  <c r="K285" i="9"/>
  <c r="O285" i="9"/>
  <c r="S285" i="9"/>
  <c r="W285" i="9"/>
  <c r="AA285" i="9"/>
  <c r="CD285" i="9"/>
  <c r="F286" i="9"/>
  <c r="K286" i="9"/>
  <c r="O286" i="9"/>
  <c r="S286" i="9"/>
  <c r="W286" i="9"/>
  <c r="AA286" i="9"/>
  <c r="CD286" i="9"/>
  <c r="F287" i="9"/>
  <c r="K287" i="9"/>
  <c r="O287" i="9"/>
  <c r="S287" i="9"/>
  <c r="W287" i="9"/>
  <c r="AA287" i="9"/>
  <c r="CD287" i="9"/>
  <c r="F288" i="9"/>
  <c r="K288" i="9"/>
  <c r="O288" i="9"/>
  <c r="S288" i="9"/>
  <c r="W288" i="9"/>
  <c r="AA288" i="9"/>
  <c r="CE290" i="9"/>
  <c r="CE292" i="9"/>
  <c r="CE294" i="9"/>
  <c r="CE296" i="9"/>
  <c r="CE298" i="9"/>
  <c r="CE300" i="9"/>
  <c r="CE302" i="9"/>
  <c r="CE304" i="9"/>
  <c r="CE306" i="9"/>
  <c r="CE308" i="9"/>
  <c r="CE310" i="9"/>
  <c r="CE312" i="9"/>
  <c r="CE314" i="9"/>
  <c r="CE316" i="9"/>
  <c r="CE318" i="9"/>
  <c r="CE320" i="9"/>
  <c r="CE322" i="9"/>
  <c r="CE324" i="9"/>
  <c r="CE326" i="9"/>
  <c r="CE328" i="9"/>
  <c r="CE330" i="9"/>
  <c r="CE332" i="9"/>
  <c r="CE334" i="9"/>
  <c r="CE336" i="9"/>
  <c r="CE338" i="9"/>
  <c r="CE340" i="9"/>
  <c r="CE342" i="9"/>
  <c r="CE344" i="9"/>
  <c r="CE346" i="9"/>
  <c r="CE348" i="9"/>
  <c r="CE350" i="9"/>
  <c r="CE352" i="9"/>
  <c r="CE354" i="9"/>
  <c r="CE356" i="9"/>
  <c r="CE358" i="9"/>
  <c r="CE360" i="9"/>
  <c r="CE362" i="9"/>
  <c r="CE364" i="9"/>
  <c r="CE366" i="9"/>
  <c r="CE368" i="9"/>
  <c r="CE370" i="9"/>
  <c r="CE372" i="9"/>
  <c r="CE374" i="9"/>
  <c r="CE376" i="9"/>
  <c r="CE378" i="9"/>
  <c r="CE380" i="9"/>
  <c r="CE382" i="9"/>
  <c r="CE384" i="9"/>
  <c r="CE386" i="9"/>
  <c r="CE388" i="9"/>
  <c r="CE390" i="9"/>
  <c r="CE392" i="9"/>
  <c r="E289" i="9"/>
  <c r="J289" i="9"/>
  <c r="L289" i="9"/>
  <c r="N289" i="9"/>
  <c r="P289" i="9"/>
  <c r="R289" i="9"/>
  <c r="T289" i="9"/>
  <c r="V289" i="9"/>
  <c r="X289" i="9"/>
  <c r="Z289" i="9"/>
  <c r="AB289" i="9"/>
  <c r="AD289" i="9"/>
  <c r="BC289" i="9"/>
  <c r="E290" i="9"/>
  <c r="J290" i="9"/>
  <c r="L290" i="9"/>
  <c r="N290" i="9"/>
  <c r="P290" i="9"/>
  <c r="R290" i="9"/>
  <c r="T290" i="9"/>
  <c r="V290" i="9"/>
  <c r="X290" i="9"/>
  <c r="Z290" i="9"/>
  <c r="AB290" i="9"/>
  <c r="AD290" i="9"/>
  <c r="BC290" i="9"/>
  <c r="E291" i="9"/>
  <c r="J291" i="9"/>
  <c r="L291" i="9"/>
  <c r="N291" i="9"/>
  <c r="P291" i="9"/>
  <c r="R291" i="9"/>
  <c r="T291" i="9"/>
  <c r="V291" i="9"/>
  <c r="X291" i="9"/>
  <c r="Z291" i="9"/>
  <c r="AB291" i="9"/>
  <c r="AD291" i="9"/>
  <c r="BC291" i="9"/>
  <c r="E292" i="9"/>
  <c r="J292" i="9"/>
  <c r="L292" i="9"/>
  <c r="N292" i="9"/>
  <c r="P292" i="9"/>
  <c r="R292" i="9"/>
  <c r="T292" i="9"/>
  <c r="V292" i="9"/>
  <c r="X292" i="9"/>
  <c r="Z292" i="9"/>
  <c r="AB292" i="9"/>
  <c r="AD292" i="9"/>
  <c r="BC292" i="9"/>
  <c r="E293" i="9"/>
  <c r="J293" i="9"/>
  <c r="L293" i="9"/>
  <c r="N293" i="9"/>
  <c r="P293" i="9"/>
  <c r="R293" i="9"/>
  <c r="T293" i="9"/>
  <c r="V293" i="9"/>
  <c r="X293" i="9"/>
  <c r="Z293" i="9"/>
  <c r="AB293" i="9"/>
  <c r="AD293" i="9"/>
  <c r="BC293" i="9"/>
  <c r="E294" i="9"/>
  <c r="J294" i="9"/>
  <c r="L294" i="9"/>
  <c r="N294" i="9"/>
  <c r="P294" i="9"/>
  <c r="R294" i="9"/>
  <c r="T294" i="9"/>
  <c r="V294" i="9"/>
  <c r="X294" i="9"/>
  <c r="Z294" i="9"/>
  <c r="AB294" i="9"/>
  <c r="AD294" i="9"/>
  <c r="BC294" i="9"/>
  <c r="E295" i="9"/>
  <c r="J295" i="9"/>
  <c r="L295" i="9"/>
  <c r="N295" i="9"/>
  <c r="P295" i="9"/>
  <c r="R295" i="9"/>
  <c r="T295" i="9"/>
  <c r="V295" i="9"/>
  <c r="X295" i="9"/>
  <c r="Z295" i="9"/>
  <c r="AB295" i="9"/>
  <c r="AD295" i="9"/>
  <c r="BC295" i="9"/>
  <c r="E296" i="9"/>
  <c r="J296" i="9"/>
  <c r="L296" i="9"/>
  <c r="N296" i="9"/>
  <c r="P296" i="9"/>
  <c r="R296" i="9"/>
  <c r="T296" i="9"/>
  <c r="V296" i="9"/>
  <c r="X296" i="9"/>
  <c r="Z296" i="9"/>
  <c r="AB296" i="9"/>
  <c r="AD296" i="9"/>
  <c r="BC296" i="9"/>
  <c r="E297" i="9"/>
  <c r="J297" i="9"/>
  <c r="L297" i="9"/>
  <c r="N297" i="9"/>
  <c r="P297" i="9"/>
  <c r="R297" i="9"/>
  <c r="T297" i="9"/>
  <c r="V297" i="9"/>
  <c r="X297" i="9"/>
  <c r="Z297" i="9"/>
  <c r="AB297" i="9"/>
  <c r="AD297" i="9"/>
  <c r="BC297" i="9"/>
  <c r="E298" i="9"/>
  <c r="J298" i="9"/>
  <c r="L298" i="9"/>
  <c r="N298" i="9"/>
  <c r="P298" i="9"/>
  <c r="R298" i="9"/>
  <c r="T298" i="9"/>
  <c r="V298" i="9"/>
  <c r="X298" i="9"/>
  <c r="Z298" i="9"/>
  <c r="AB298" i="9"/>
  <c r="AD298" i="9"/>
  <c r="BC298" i="9"/>
  <c r="E299" i="9"/>
  <c r="J299" i="9"/>
  <c r="L299" i="9"/>
  <c r="N299" i="9"/>
  <c r="P299" i="9"/>
  <c r="R299" i="9"/>
  <c r="T299" i="9"/>
  <c r="V299" i="9"/>
  <c r="X299" i="9"/>
  <c r="Z299" i="9"/>
  <c r="AB299" i="9"/>
  <c r="AD299" i="9"/>
  <c r="BC299" i="9"/>
  <c r="E300" i="9"/>
  <c r="J300" i="9"/>
  <c r="L300" i="9"/>
  <c r="N300" i="9"/>
  <c r="P300" i="9"/>
  <c r="R300" i="9"/>
  <c r="T300" i="9"/>
  <c r="V300" i="9"/>
  <c r="X300" i="9"/>
  <c r="Z300" i="9"/>
  <c r="AB300" i="9"/>
  <c r="AD300" i="9"/>
  <c r="BC300" i="9"/>
  <c r="E301" i="9"/>
  <c r="J301" i="9"/>
  <c r="L301" i="9"/>
  <c r="N301" i="9"/>
  <c r="P301" i="9"/>
  <c r="R301" i="9"/>
  <c r="T301" i="9"/>
  <c r="V301" i="9"/>
  <c r="X301" i="9"/>
  <c r="Z301" i="9"/>
  <c r="AB301" i="9"/>
  <c r="AD301" i="9"/>
  <c r="BC301" i="9"/>
  <c r="E302" i="9"/>
  <c r="J302" i="9"/>
  <c r="L302" i="9"/>
  <c r="N302" i="9"/>
  <c r="P302" i="9"/>
  <c r="R302" i="9"/>
  <c r="T302" i="9"/>
  <c r="V302" i="9"/>
  <c r="X302" i="9"/>
  <c r="Z302" i="9"/>
  <c r="AB302" i="9"/>
  <c r="AD302" i="9"/>
  <c r="BC302" i="9"/>
  <c r="E303" i="9"/>
  <c r="J303" i="9"/>
  <c r="L303" i="9"/>
  <c r="N303" i="9"/>
  <c r="P303" i="9"/>
  <c r="R303" i="9"/>
  <c r="T303" i="9"/>
  <c r="V303" i="9"/>
  <c r="X303" i="9"/>
  <c r="Z303" i="9"/>
  <c r="AB303" i="9"/>
  <c r="AD303" i="9"/>
  <c r="BC303" i="9"/>
  <c r="E304" i="9"/>
  <c r="J304" i="9"/>
  <c r="L304" i="9"/>
  <c r="N304" i="9"/>
  <c r="P304" i="9"/>
  <c r="R304" i="9"/>
  <c r="T304" i="9"/>
  <c r="V304" i="9"/>
  <c r="X304" i="9"/>
  <c r="Z304" i="9"/>
  <c r="AB304" i="9"/>
  <c r="AD304" i="9"/>
  <c r="BC304" i="9"/>
  <c r="E305" i="9"/>
  <c r="J305" i="9"/>
  <c r="L305" i="9"/>
  <c r="N305" i="9"/>
  <c r="P305" i="9"/>
  <c r="R305" i="9"/>
  <c r="T305" i="9"/>
  <c r="V305" i="9"/>
  <c r="X305" i="9"/>
  <c r="Z305" i="9"/>
  <c r="AB305" i="9"/>
  <c r="AD305" i="9"/>
  <c r="BC305" i="9"/>
  <c r="E306" i="9"/>
  <c r="J306" i="9"/>
  <c r="L306" i="9"/>
  <c r="N306" i="9"/>
  <c r="P306" i="9"/>
  <c r="R306" i="9"/>
  <c r="T306" i="9"/>
  <c r="V306" i="9"/>
  <c r="X306" i="9"/>
  <c r="Z306" i="9"/>
  <c r="AB306" i="9"/>
  <c r="AD306" i="9"/>
  <c r="BC306" i="9"/>
  <c r="E307" i="9"/>
  <c r="J307" i="9"/>
  <c r="L307" i="9"/>
  <c r="N307" i="9"/>
  <c r="P307" i="9"/>
  <c r="R307" i="9"/>
  <c r="T307" i="9"/>
  <c r="V307" i="9"/>
  <c r="X307" i="9"/>
  <c r="Z307" i="9"/>
  <c r="AB307" i="9"/>
  <c r="AD307" i="9"/>
  <c r="BC307" i="9"/>
  <c r="E308" i="9"/>
  <c r="J308" i="9"/>
  <c r="L308" i="9"/>
  <c r="N308" i="9"/>
  <c r="P308" i="9"/>
  <c r="R308" i="9"/>
  <c r="T308" i="9"/>
  <c r="V308" i="9"/>
  <c r="X308" i="9"/>
  <c r="Z308" i="9"/>
  <c r="AB308" i="9"/>
  <c r="AD308" i="9"/>
  <c r="BC308" i="9"/>
  <c r="E309" i="9"/>
  <c r="J309" i="9"/>
  <c r="L309" i="9"/>
  <c r="N309" i="9"/>
  <c r="P309" i="9"/>
  <c r="R309" i="9"/>
  <c r="T309" i="9"/>
  <c r="V309" i="9"/>
  <c r="X309" i="9"/>
  <c r="Z309" i="9"/>
  <c r="AB309" i="9"/>
  <c r="AD309" i="9"/>
  <c r="BC309" i="9"/>
  <c r="E310" i="9"/>
  <c r="J310" i="9"/>
  <c r="L310" i="9"/>
  <c r="N310" i="9"/>
  <c r="P310" i="9"/>
  <c r="R310" i="9"/>
  <c r="T310" i="9"/>
  <c r="V310" i="9"/>
  <c r="X310" i="9"/>
  <c r="Z310" i="9"/>
  <c r="AB310" i="9"/>
  <c r="AD310" i="9"/>
  <c r="BC310" i="9"/>
  <c r="E311" i="9"/>
  <c r="J311" i="9"/>
  <c r="L311" i="9"/>
  <c r="N311" i="9"/>
  <c r="P311" i="9"/>
  <c r="R311" i="9"/>
  <c r="T311" i="9"/>
  <c r="V311" i="9"/>
  <c r="X311" i="9"/>
  <c r="Z311" i="9"/>
  <c r="AB311" i="9"/>
  <c r="AD311" i="9"/>
  <c r="BC311" i="9"/>
  <c r="E312" i="9"/>
  <c r="J312" i="9"/>
  <c r="L312" i="9"/>
  <c r="N312" i="9"/>
  <c r="P312" i="9"/>
  <c r="R312" i="9"/>
  <c r="T312" i="9"/>
  <c r="V312" i="9"/>
  <c r="X312" i="9"/>
  <c r="Z312" i="9"/>
  <c r="AB312" i="9"/>
  <c r="AD312" i="9"/>
  <c r="BC312" i="9"/>
  <c r="E313" i="9"/>
  <c r="J313" i="9"/>
  <c r="L313" i="9"/>
  <c r="N313" i="9"/>
  <c r="P313" i="9"/>
  <c r="R313" i="9"/>
  <c r="T313" i="9"/>
  <c r="V313" i="9"/>
  <c r="X313" i="9"/>
  <c r="Z313" i="9"/>
  <c r="AB313" i="9"/>
  <c r="AD313" i="9"/>
  <c r="BC313" i="9"/>
  <c r="E314" i="9"/>
  <c r="J314" i="9"/>
  <c r="L314" i="9"/>
  <c r="N314" i="9"/>
  <c r="P314" i="9"/>
  <c r="R314" i="9"/>
  <c r="T314" i="9"/>
  <c r="V314" i="9"/>
  <c r="X314" i="9"/>
  <c r="Z314" i="9"/>
  <c r="AB314" i="9"/>
  <c r="AD314" i="9"/>
  <c r="BC314" i="9"/>
  <c r="E315" i="9"/>
  <c r="J315" i="9"/>
  <c r="L315" i="9"/>
  <c r="N315" i="9"/>
  <c r="P315" i="9"/>
  <c r="R315" i="9"/>
  <c r="T315" i="9"/>
  <c r="V315" i="9"/>
  <c r="X315" i="9"/>
  <c r="Z315" i="9"/>
  <c r="AB315" i="9"/>
  <c r="AD315" i="9"/>
  <c r="BC315" i="9"/>
  <c r="E316" i="9"/>
  <c r="J316" i="9"/>
  <c r="L316" i="9"/>
  <c r="N316" i="9"/>
  <c r="P316" i="9"/>
  <c r="R316" i="9"/>
  <c r="T316" i="9"/>
  <c r="V316" i="9"/>
  <c r="X316" i="9"/>
  <c r="Z316" i="9"/>
  <c r="AB316" i="9"/>
  <c r="AD316" i="9"/>
  <c r="BC316" i="9"/>
  <c r="E317" i="9"/>
  <c r="J317" i="9"/>
  <c r="L317" i="9"/>
  <c r="N317" i="9"/>
  <c r="P317" i="9"/>
  <c r="R317" i="9"/>
  <c r="T317" i="9"/>
  <c r="V317" i="9"/>
  <c r="X317" i="9"/>
  <c r="Z317" i="9"/>
  <c r="AB317" i="9"/>
  <c r="AD317" i="9"/>
  <c r="BC317" i="9"/>
  <c r="E318" i="9"/>
  <c r="J318" i="9"/>
  <c r="L318" i="9"/>
  <c r="N318" i="9"/>
  <c r="P318" i="9"/>
  <c r="R318" i="9"/>
  <c r="T318" i="9"/>
  <c r="V318" i="9"/>
  <c r="X318" i="9"/>
  <c r="Z318" i="9"/>
  <c r="AB318" i="9"/>
  <c r="AD318" i="9"/>
  <c r="BC318" i="9"/>
  <c r="E319" i="9"/>
  <c r="J319" i="9"/>
  <c r="L319" i="9"/>
  <c r="N319" i="9"/>
  <c r="P319" i="9"/>
  <c r="R319" i="9"/>
  <c r="T319" i="9"/>
  <c r="V319" i="9"/>
  <c r="X319" i="9"/>
  <c r="Z319" i="9"/>
  <c r="AB319" i="9"/>
  <c r="AD319" i="9"/>
  <c r="BC319" i="9"/>
  <c r="E320" i="9"/>
  <c r="J320" i="9"/>
  <c r="L320" i="9"/>
  <c r="N320" i="9"/>
  <c r="P320" i="9"/>
  <c r="R320" i="9"/>
  <c r="T320" i="9"/>
  <c r="V320" i="9"/>
  <c r="X320" i="9"/>
  <c r="Z320" i="9"/>
  <c r="AB320" i="9"/>
  <c r="AD320" i="9"/>
  <c r="BC320" i="9"/>
  <c r="E321" i="9"/>
  <c r="J321" i="9"/>
  <c r="L321" i="9"/>
  <c r="N321" i="9"/>
  <c r="P321" i="9"/>
  <c r="R321" i="9"/>
  <c r="T321" i="9"/>
  <c r="V321" i="9"/>
  <c r="X321" i="9"/>
  <c r="Z321" i="9"/>
  <c r="AB321" i="9"/>
  <c r="AD321" i="9"/>
  <c r="BC321" i="9"/>
  <c r="E322" i="9"/>
  <c r="J322" i="9"/>
  <c r="L322" i="9"/>
  <c r="N322" i="9"/>
  <c r="P322" i="9"/>
  <c r="R322" i="9"/>
  <c r="T322" i="9"/>
  <c r="V322" i="9"/>
  <c r="X322" i="9"/>
  <c r="Z322" i="9"/>
  <c r="AB322" i="9"/>
  <c r="AD322" i="9"/>
  <c r="BC322" i="9"/>
  <c r="E323" i="9"/>
  <c r="J323" i="9"/>
  <c r="L323" i="9"/>
  <c r="N323" i="9"/>
  <c r="P323" i="9"/>
  <c r="R323" i="9"/>
  <c r="T323" i="9"/>
  <c r="V323" i="9"/>
  <c r="X323" i="9"/>
  <c r="Z323" i="9"/>
  <c r="AB323" i="9"/>
  <c r="AD323" i="9"/>
  <c r="BC323" i="9"/>
  <c r="E324" i="9"/>
  <c r="J324" i="9"/>
  <c r="L324" i="9"/>
  <c r="N324" i="9"/>
  <c r="P324" i="9"/>
  <c r="R324" i="9"/>
  <c r="T324" i="9"/>
  <c r="V324" i="9"/>
  <c r="X324" i="9"/>
  <c r="Z324" i="9"/>
  <c r="AB324" i="9"/>
  <c r="AD324" i="9"/>
  <c r="BC324" i="9"/>
  <c r="E325" i="9"/>
  <c r="J325" i="9"/>
  <c r="L325" i="9"/>
  <c r="N325" i="9"/>
  <c r="P325" i="9"/>
  <c r="R325" i="9"/>
  <c r="T325" i="9"/>
  <c r="V325" i="9"/>
  <c r="X325" i="9"/>
  <c r="Z325" i="9"/>
  <c r="AB325" i="9"/>
  <c r="AD325" i="9"/>
  <c r="BC325" i="9"/>
  <c r="E326" i="9"/>
  <c r="J326" i="9"/>
  <c r="L326" i="9"/>
  <c r="N326" i="9"/>
  <c r="P326" i="9"/>
  <c r="R326" i="9"/>
  <c r="T326" i="9"/>
  <c r="V326" i="9"/>
  <c r="X326" i="9"/>
  <c r="Z326" i="9"/>
  <c r="AB326" i="9"/>
  <c r="AD326" i="9"/>
  <c r="BC326" i="9"/>
  <c r="E327" i="9"/>
  <c r="J327" i="9"/>
  <c r="L327" i="9"/>
  <c r="N327" i="9"/>
  <c r="P327" i="9"/>
  <c r="R327" i="9"/>
  <c r="T327" i="9"/>
  <c r="V327" i="9"/>
  <c r="X327" i="9"/>
  <c r="Z327" i="9"/>
  <c r="AB327" i="9"/>
  <c r="AD327" i="9"/>
  <c r="BC327" i="9"/>
  <c r="E328" i="9"/>
  <c r="J328" i="9"/>
  <c r="L328" i="9"/>
  <c r="N328" i="9"/>
  <c r="P328" i="9"/>
  <c r="R328" i="9"/>
  <c r="T328" i="9"/>
  <c r="V328" i="9"/>
  <c r="X328" i="9"/>
  <c r="Z328" i="9"/>
  <c r="AB328" i="9"/>
  <c r="AD328" i="9"/>
  <c r="BC328" i="9"/>
  <c r="E329" i="9"/>
  <c r="J329" i="9"/>
  <c r="L329" i="9"/>
  <c r="N329" i="9"/>
  <c r="P329" i="9"/>
  <c r="R329" i="9"/>
  <c r="T329" i="9"/>
  <c r="V329" i="9"/>
  <c r="X329" i="9"/>
  <c r="Z329" i="9"/>
  <c r="AB329" i="9"/>
  <c r="AD329" i="9"/>
  <c r="BC329" i="9"/>
  <c r="E330" i="9"/>
  <c r="J330" i="9"/>
  <c r="L330" i="9"/>
  <c r="N330" i="9"/>
  <c r="P330" i="9"/>
  <c r="R330" i="9"/>
  <c r="T330" i="9"/>
  <c r="V330" i="9"/>
  <c r="X330" i="9"/>
  <c r="Z330" i="9"/>
  <c r="AB330" i="9"/>
  <c r="AD330" i="9"/>
  <c r="BC330" i="9"/>
  <c r="E331" i="9"/>
  <c r="J331" i="9"/>
  <c r="L331" i="9"/>
  <c r="N331" i="9"/>
  <c r="P331" i="9"/>
  <c r="R331" i="9"/>
  <c r="T331" i="9"/>
  <c r="V331" i="9"/>
  <c r="X331" i="9"/>
  <c r="Z331" i="9"/>
  <c r="AB331" i="9"/>
  <c r="AD331" i="9"/>
  <c r="BC331" i="9"/>
  <c r="E332" i="9"/>
  <c r="J332" i="9"/>
  <c r="L332" i="9"/>
  <c r="N332" i="9"/>
  <c r="P332" i="9"/>
  <c r="R332" i="9"/>
  <c r="T332" i="9"/>
  <c r="V332" i="9"/>
  <c r="X332" i="9"/>
  <c r="Z332" i="9"/>
  <c r="AB332" i="9"/>
  <c r="AD332" i="9"/>
  <c r="BC332" i="9"/>
  <c r="E333" i="9"/>
  <c r="J333" i="9"/>
  <c r="L333" i="9"/>
  <c r="N333" i="9"/>
  <c r="P333" i="9"/>
  <c r="R333" i="9"/>
  <c r="T333" i="9"/>
  <c r="V333" i="9"/>
  <c r="X333" i="9"/>
  <c r="Z333" i="9"/>
  <c r="AB333" i="9"/>
  <c r="AD333" i="9"/>
  <c r="BC333" i="9"/>
  <c r="E334" i="9"/>
  <c r="J334" i="9"/>
  <c r="L334" i="9"/>
  <c r="N334" i="9"/>
  <c r="P334" i="9"/>
  <c r="R334" i="9"/>
  <c r="T334" i="9"/>
  <c r="V334" i="9"/>
  <c r="X334" i="9"/>
  <c r="Z334" i="9"/>
  <c r="AB334" i="9"/>
  <c r="AD334" i="9"/>
  <c r="BC334" i="9"/>
  <c r="E335" i="9"/>
  <c r="J335" i="9"/>
  <c r="L335" i="9"/>
  <c r="N335" i="9"/>
  <c r="P335" i="9"/>
  <c r="R335" i="9"/>
  <c r="T335" i="9"/>
  <c r="V335" i="9"/>
  <c r="X335" i="9"/>
  <c r="Z335" i="9"/>
  <c r="AB335" i="9"/>
  <c r="AD335" i="9"/>
  <c r="BC335" i="9"/>
  <c r="E336" i="9"/>
  <c r="J336" i="9"/>
  <c r="L336" i="9"/>
  <c r="N336" i="9"/>
  <c r="P336" i="9"/>
  <c r="R336" i="9"/>
  <c r="T336" i="9"/>
  <c r="V336" i="9"/>
  <c r="X336" i="9"/>
  <c r="Z336" i="9"/>
  <c r="AB336" i="9"/>
  <c r="AD336" i="9"/>
  <c r="BC336" i="9"/>
  <c r="E337" i="9"/>
  <c r="J337" i="9"/>
  <c r="L337" i="9"/>
  <c r="N337" i="9"/>
  <c r="P337" i="9"/>
  <c r="R337" i="9"/>
  <c r="T337" i="9"/>
  <c r="V337" i="9"/>
  <c r="X337" i="9"/>
  <c r="Z337" i="9"/>
  <c r="AB337" i="9"/>
  <c r="AD337" i="9"/>
  <c r="BC337" i="9"/>
  <c r="E338" i="9"/>
  <c r="J338" i="9"/>
  <c r="L338" i="9"/>
  <c r="N338" i="9"/>
  <c r="P338" i="9"/>
  <c r="R338" i="9"/>
  <c r="T338" i="9"/>
  <c r="V338" i="9"/>
  <c r="X338" i="9"/>
  <c r="Z338" i="9"/>
  <c r="AB338" i="9"/>
  <c r="AD338" i="9"/>
  <c r="BC338" i="9"/>
  <c r="E339" i="9"/>
  <c r="J339" i="9"/>
  <c r="L339" i="9"/>
  <c r="N339" i="9"/>
  <c r="P339" i="9"/>
  <c r="R339" i="9"/>
  <c r="T339" i="9"/>
  <c r="V339" i="9"/>
  <c r="X339" i="9"/>
  <c r="Z339" i="9"/>
  <c r="AB339" i="9"/>
  <c r="AD339" i="9"/>
  <c r="BC339" i="9"/>
  <c r="E340" i="9"/>
  <c r="J340" i="9"/>
  <c r="L340" i="9"/>
  <c r="N340" i="9"/>
  <c r="P340" i="9"/>
  <c r="R340" i="9"/>
  <c r="T340" i="9"/>
  <c r="V340" i="9"/>
  <c r="X340" i="9"/>
  <c r="Z340" i="9"/>
  <c r="AB340" i="9"/>
  <c r="AD340" i="9"/>
  <c r="BC340" i="9"/>
  <c r="E341" i="9"/>
  <c r="J341" i="9"/>
  <c r="L341" i="9"/>
  <c r="N341" i="9"/>
  <c r="P341" i="9"/>
  <c r="R341" i="9"/>
  <c r="T341" i="9"/>
  <c r="V341" i="9"/>
  <c r="X341" i="9"/>
  <c r="Z341" i="9"/>
  <c r="AB341" i="9"/>
  <c r="AD341" i="9"/>
  <c r="BC341" i="9"/>
  <c r="E342" i="9"/>
  <c r="J342" i="9"/>
  <c r="L342" i="9"/>
  <c r="N342" i="9"/>
  <c r="P342" i="9"/>
  <c r="R342" i="9"/>
  <c r="T342" i="9"/>
  <c r="V342" i="9"/>
  <c r="X342" i="9"/>
  <c r="Z342" i="9"/>
  <c r="AB342" i="9"/>
  <c r="AD342" i="9"/>
  <c r="BC342" i="9"/>
  <c r="E343" i="9"/>
  <c r="J343" i="9"/>
  <c r="L343" i="9"/>
  <c r="N343" i="9"/>
  <c r="P343" i="9"/>
  <c r="R343" i="9"/>
  <c r="T343" i="9"/>
  <c r="V343" i="9"/>
  <c r="X343" i="9"/>
  <c r="Z343" i="9"/>
  <c r="AB343" i="9"/>
  <c r="AD343" i="9"/>
  <c r="BC343" i="9"/>
  <c r="E344" i="9"/>
  <c r="J344" i="9"/>
  <c r="L344" i="9"/>
  <c r="N344" i="9"/>
  <c r="P344" i="9"/>
  <c r="R344" i="9"/>
  <c r="T344" i="9"/>
  <c r="V344" i="9"/>
  <c r="X344" i="9"/>
  <c r="Z344" i="9"/>
  <c r="AB344" i="9"/>
  <c r="AD344" i="9"/>
  <c r="BC344" i="9"/>
  <c r="E345" i="9"/>
  <c r="J345" i="9"/>
  <c r="L345" i="9"/>
  <c r="N345" i="9"/>
  <c r="P345" i="9"/>
  <c r="R345" i="9"/>
  <c r="T345" i="9"/>
  <c r="V345" i="9"/>
  <c r="X345" i="9"/>
  <c r="Z345" i="9"/>
  <c r="AB345" i="9"/>
  <c r="AD345" i="9"/>
  <c r="BC345" i="9"/>
  <c r="E346" i="9"/>
  <c r="J346" i="9"/>
  <c r="L346" i="9"/>
  <c r="N346" i="9"/>
  <c r="P346" i="9"/>
  <c r="R346" i="9"/>
  <c r="T346" i="9"/>
  <c r="V346" i="9"/>
  <c r="X346" i="9"/>
  <c r="Z346" i="9"/>
  <c r="AB346" i="9"/>
  <c r="AD346" i="9"/>
  <c r="BC346" i="9"/>
  <c r="E347" i="9"/>
  <c r="J347" i="9"/>
  <c r="L347" i="9"/>
  <c r="N347" i="9"/>
  <c r="P347" i="9"/>
  <c r="R347" i="9"/>
  <c r="T347" i="9"/>
  <c r="V347" i="9"/>
  <c r="X347" i="9"/>
  <c r="Z347" i="9"/>
  <c r="AB347" i="9"/>
  <c r="AD347" i="9"/>
  <c r="BC347" i="9"/>
  <c r="E348" i="9"/>
  <c r="J348" i="9"/>
  <c r="L348" i="9"/>
  <c r="N348" i="9"/>
  <c r="P348" i="9"/>
  <c r="R348" i="9"/>
  <c r="T348" i="9"/>
  <c r="V348" i="9"/>
  <c r="X348" i="9"/>
  <c r="Z348" i="9"/>
  <c r="AB348" i="9"/>
  <c r="AD348" i="9"/>
  <c r="BC348" i="9"/>
  <c r="E349" i="9"/>
  <c r="J349" i="9"/>
  <c r="L349" i="9"/>
  <c r="N349" i="9"/>
  <c r="P349" i="9"/>
  <c r="R349" i="9"/>
  <c r="T349" i="9"/>
  <c r="V349" i="9"/>
  <c r="X349" i="9"/>
  <c r="Z349" i="9"/>
  <c r="AB349" i="9"/>
  <c r="AD349" i="9"/>
  <c r="BC349" i="9"/>
  <c r="E350" i="9"/>
  <c r="J350" i="9"/>
  <c r="L350" i="9"/>
  <c r="N350" i="9"/>
  <c r="P350" i="9"/>
  <c r="R350" i="9"/>
  <c r="T350" i="9"/>
  <c r="V350" i="9"/>
  <c r="X350" i="9"/>
  <c r="Z350" i="9"/>
  <c r="AB350" i="9"/>
  <c r="AD350" i="9"/>
  <c r="BC350" i="9"/>
  <c r="E351" i="9"/>
  <c r="J351" i="9"/>
  <c r="L351" i="9"/>
  <c r="N351" i="9"/>
  <c r="P351" i="9"/>
  <c r="R351" i="9"/>
  <c r="T351" i="9"/>
  <c r="V351" i="9"/>
  <c r="X351" i="9"/>
  <c r="Z351" i="9"/>
  <c r="AB351" i="9"/>
  <c r="AD351" i="9"/>
  <c r="BC351" i="9"/>
  <c r="E352" i="9"/>
  <c r="J352" i="9"/>
  <c r="L352" i="9"/>
  <c r="N352" i="9"/>
  <c r="P352" i="9"/>
  <c r="R352" i="9"/>
  <c r="T352" i="9"/>
  <c r="V352" i="9"/>
  <c r="X352" i="9"/>
  <c r="Z352" i="9"/>
  <c r="AB352" i="9"/>
  <c r="AD352" i="9"/>
  <c r="BC352" i="9"/>
  <c r="E353" i="9"/>
  <c r="J353" i="9"/>
  <c r="L353" i="9"/>
  <c r="N353" i="9"/>
  <c r="P353" i="9"/>
  <c r="R353" i="9"/>
  <c r="T353" i="9"/>
  <c r="V353" i="9"/>
  <c r="X353" i="9"/>
  <c r="Z353" i="9"/>
  <c r="AB353" i="9"/>
  <c r="AD353" i="9"/>
  <c r="BC353" i="9"/>
  <c r="E354" i="9"/>
  <c r="J354" i="9"/>
  <c r="L354" i="9"/>
  <c r="N354" i="9"/>
  <c r="P354" i="9"/>
  <c r="R354" i="9"/>
  <c r="T354" i="9"/>
  <c r="V354" i="9"/>
  <c r="X354" i="9"/>
  <c r="Z354" i="9"/>
  <c r="AB354" i="9"/>
  <c r="AD354" i="9"/>
  <c r="BC354" i="9"/>
  <c r="E355" i="9"/>
  <c r="J355" i="9"/>
  <c r="L355" i="9"/>
  <c r="N355" i="9"/>
  <c r="P355" i="9"/>
  <c r="R355" i="9"/>
  <c r="T355" i="9"/>
  <c r="V355" i="9"/>
  <c r="X355" i="9"/>
  <c r="Z355" i="9"/>
  <c r="AB355" i="9"/>
  <c r="AD355" i="9"/>
  <c r="BC355" i="9"/>
  <c r="E356" i="9"/>
  <c r="J356" i="9"/>
  <c r="L356" i="9"/>
  <c r="N356" i="9"/>
  <c r="P356" i="9"/>
  <c r="R356" i="9"/>
  <c r="T356" i="9"/>
  <c r="V356" i="9"/>
  <c r="X356" i="9"/>
  <c r="Z356" i="9"/>
  <c r="AB356" i="9"/>
  <c r="AD356" i="9"/>
  <c r="BC356" i="9"/>
  <c r="E357" i="9"/>
  <c r="J357" i="9"/>
  <c r="L357" i="9"/>
  <c r="N357" i="9"/>
  <c r="P357" i="9"/>
  <c r="R357" i="9"/>
  <c r="T357" i="9"/>
  <c r="V357" i="9"/>
  <c r="X357" i="9"/>
  <c r="Z357" i="9"/>
  <c r="AB357" i="9"/>
  <c r="AD357" i="9"/>
  <c r="BC357" i="9"/>
  <c r="E358" i="9"/>
  <c r="J358" i="9"/>
  <c r="L358" i="9"/>
  <c r="N358" i="9"/>
  <c r="P358" i="9"/>
  <c r="R358" i="9"/>
  <c r="T358" i="9"/>
  <c r="V358" i="9"/>
  <c r="X358" i="9"/>
  <c r="Z358" i="9"/>
  <c r="AB358" i="9"/>
  <c r="AD358" i="9"/>
  <c r="BC358" i="9"/>
  <c r="E359" i="9"/>
  <c r="J359" i="9"/>
  <c r="L359" i="9"/>
  <c r="N359" i="9"/>
  <c r="P359" i="9"/>
  <c r="R359" i="9"/>
  <c r="T359" i="9"/>
  <c r="V359" i="9"/>
  <c r="X359" i="9"/>
  <c r="Z359" i="9"/>
  <c r="AB359" i="9"/>
  <c r="AD359" i="9"/>
  <c r="BC359" i="9"/>
  <c r="E360" i="9"/>
  <c r="J360" i="9"/>
  <c r="L360" i="9"/>
  <c r="N360" i="9"/>
  <c r="P360" i="9"/>
  <c r="R360" i="9"/>
  <c r="T360" i="9"/>
  <c r="V360" i="9"/>
  <c r="X360" i="9"/>
  <c r="Z360" i="9"/>
  <c r="AB360" i="9"/>
  <c r="AD360" i="9"/>
  <c r="BC360" i="9"/>
  <c r="E361" i="9"/>
  <c r="J361" i="9"/>
  <c r="L361" i="9"/>
  <c r="N361" i="9"/>
  <c r="P361" i="9"/>
  <c r="R361" i="9"/>
  <c r="T361" i="9"/>
  <c r="V361" i="9"/>
  <c r="X361" i="9"/>
  <c r="Z361" i="9"/>
  <c r="AB361" i="9"/>
  <c r="AD361" i="9"/>
  <c r="BC361" i="9"/>
  <c r="E362" i="9"/>
  <c r="J362" i="9"/>
  <c r="L362" i="9"/>
  <c r="N362" i="9"/>
  <c r="P362" i="9"/>
  <c r="R362" i="9"/>
  <c r="T362" i="9"/>
  <c r="V362" i="9"/>
  <c r="X362" i="9"/>
  <c r="Z362" i="9"/>
  <c r="AB362" i="9"/>
  <c r="AD362" i="9"/>
  <c r="BC362" i="9"/>
  <c r="E363" i="9"/>
  <c r="J363" i="9"/>
  <c r="L363" i="9"/>
  <c r="N363" i="9"/>
  <c r="P363" i="9"/>
  <c r="R363" i="9"/>
  <c r="T363" i="9"/>
  <c r="V363" i="9"/>
  <c r="X363" i="9"/>
  <c r="Z363" i="9"/>
  <c r="AB363" i="9"/>
  <c r="AD363" i="9"/>
  <c r="BC363" i="9"/>
  <c r="E364" i="9"/>
  <c r="J364" i="9"/>
  <c r="L364" i="9"/>
  <c r="N364" i="9"/>
  <c r="P364" i="9"/>
  <c r="R364" i="9"/>
  <c r="T364" i="9"/>
  <c r="V364" i="9"/>
  <c r="X364" i="9"/>
  <c r="Z364" i="9"/>
  <c r="AB364" i="9"/>
  <c r="AD364" i="9"/>
  <c r="BC364" i="9"/>
  <c r="E365" i="9"/>
  <c r="J365" i="9"/>
  <c r="L365" i="9"/>
  <c r="N365" i="9"/>
  <c r="P365" i="9"/>
  <c r="R365" i="9"/>
  <c r="T365" i="9"/>
  <c r="V365" i="9"/>
  <c r="X365" i="9"/>
  <c r="Z365" i="9"/>
  <c r="AB365" i="9"/>
  <c r="AD365" i="9"/>
  <c r="BC365" i="9"/>
  <c r="E366" i="9"/>
  <c r="J366" i="9"/>
  <c r="L366" i="9"/>
  <c r="N366" i="9"/>
  <c r="P366" i="9"/>
  <c r="R366" i="9"/>
  <c r="T366" i="9"/>
  <c r="V366" i="9"/>
  <c r="X366" i="9"/>
  <c r="Z366" i="9"/>
  <c r="AB366" i="9"/>
  <c r="AD366" i="9"/>
  <c r="BC366" i="9"/>
  <c r="E367" i="9"/>
  <c r="J367" i="9"/>
  <c r="L367" i="9"/>
  <c r="N367" i="9"/>
  <c r="P367" i="9"/>
  <c r="R367" i="9"/>
  <c r="T367" i="9"/>
  <c r="V367" i="9"/>
  <c r="X367" i="9"/>
  <c r="Z367" i="9"/>
  <c r="AB367" i="9"/>
  <c r="AD367" i="9"/>
  <c r="BC367" i="9"/>
  <c r="E368" i="9"/>
  <c r="J368" i="9"/>
  <c r="L368" i="9"/>
  <c r="N368" i="9"/>
  <c r="P368" i="9"/>
  <c r="R368" i="9"/>
  <c r="T368" i="9"/>
  <c r="V368" i="9"/>
  <c r="X368" i="9"/>
  <c r="Z368" i="9"/>
  <c r="AB368" i="9"/>
  <c r="AD368" i="9"/>
  <c r="BC368" i="9"/>
  <c r="E369" i="9"/>
  <c r="J369" i="9"/>
  <c r="L369" i="9"/>
  <c r="N369" i="9"/>
  <c r="P369" i="9"/>
  <c r="R369" i="9"/>
  <c r="T369" i="9"/>
  <c r="V369" i="9"/>
  <c r="X369" i="9"/>
  <c r="Z369" i="9"/>
  <c r="AB369" i="9"/>
  <c r="AD369" i="9"/>
  <c r="BC369" i="9"/>
  <c r="E370" i="9"/>
  <c r="J370" i="9"/>
  <c r="L370" i="9"/>
  <c r="N370" i="9"/>
  <c r="P370" i="9"/>
  <c r="R370" i="9"/>
  <c r="T370" i="9"/>
  <c r="V370" i="9"/>
  <c r="X370" i="9"/>
  <c r="Z370" i="9"/>
  <c r="AB370" i="9"/>
  <c r="AD370" i="9"/>
  <c r="BC370" i="9"/>
  <c r="E371" i="9"/>
  <c r="J371" i="9"/>
  <c r="L371" i="9"/>
  <c r="N371" i="9"/>
  <c r="P371" i="9"/>
  <c r="R371" i="9"/>
  <c r="T371" i="9"/>
  <c r="V371" i="9"/>
  <c r="X371" i="9"/>
  <c r="Z371" i="9"/>
  <c r="AB371" i="9"/>
  <c r="AD371" i="9"/>
  <c r="BC371" i="9"/>
  <c r="E372" i="9"/>
  <c r="J372" i="9"/>
  <c r="L372" i="9"/>
  <c r="N372" i="9"/>
  <c r="P372" i="9"/>
  <c r="R372" i="9"/>
  <c r="T372" i="9"/>
  <c r="V372" i="9"/>
  <c r="X372" i="9"/>
  <c r="Z372" i="9"/>
  <c r="AB372" i="9"/>
  <c r="AD372" i="9"/>
  <c r="BC372" i="9"/>
  <c r="E373" i="9"/>
  <c r="J373" i="9"/>
  <c r="L373" i="9"/>
  <c r="N373" i="9"/>
  <c r="P373" i="9"/>
  <c r="R373" i="9"/>
  <c r="T373" i="9"/>
  <c r="V373" i="9"/>
  <c r="X373" i="9"/>
  <c r="Z373" i="9"/>
  <c r="AB373" i="9"/>
  <c r="AD373" i="9"/>
  <c r="BC373" i="9"/>
  <c r="E374" i="9"/>
  <c r="J374" i="9"/>
  <c r="L374" i="9"/>
  <c r="N374" i="9"/>
  <c r="P374" i="9"/>
  <c r="R374" i="9"/>
  <c r="T374" i="9"/>
  <c r="V374" i="9"/>
  <c r="X374" i="9"/>
  <c r="Z374" i="9"/>
  <c r="AB374" i="9"/>
  <c r="AD374" i="9"/>
  <c r="BC374" i="9"/>
  <c r="E375" i="9"/>
  <c r="J375" i="9"/>
  <c r="L375" i="9"/>
  <c r="N375" i="9"/>
  <c r="P375" i="9"/>
  <c r="R375" i="9"/>
  <c r="T375" i="9"/>
  <c r="V375" i="9"/>
  <c r="X375" i="9"/>
  <c r="Z375" i="9"/>
  <c r="AB375" i="9"/>
  <c r="AD375" i="9"/>
  <c r="BC375" i="9"/>
  <c r="E376" i="9"/>
  <c r="J376" i="9"/>
  <c r="L376" i="9"/>
  <c r="N376" i="9"/>
  <c r="P376" i="9"/>
  <c r="R376" i="9"/>
  <c r="T376" i="9"/>
  <c r="V376" i="9"/>
  <c r="X376" i="9"/>
  <c r="Z376" i="9"/>
  <c r="AB376" i="9"/>
  <c r="AD376" i="9"/>
  <c r="BC376" i="9"/>
  <c r="E377" i="9"/>
  <c r="J377" i="9"/>
  <c r="L377" i="9"/>
  <c r="N377" i="9"/>
  <c r="P377" i="9"/>
  <c r="R377" i="9"/>
  <c r="T377" i="9"/>
  <c r="V377" i="9"/>
  <c r="X377" i="9"/>
  <c r="Z377" i="9"/>
  <c r="AB377" i="9"/>
  <c r="AD377" i="9"/>
  <c r="BC377" i="9"/>
  <c r="E378" i="9"/>
  <c r="J378" i="9"/>
  <c r="L378" i="9"/>
  <c r="N378" i="9"/>
  <c r="P378" i="9"/>
  <c r="R378" i="9"/>
  <c r="T378" i="9"/>
  <c r="V378" i="9"/>
  <c r="X378" i="9"/>
  <c r="Z378" i="9"/>
  <c r="AB378" i="9"/>
  <c r="AD378" i="9"/>
  <c r="BC378" i="9"/>
  <c r="E379" i="9"/>
  <c r="J379" i="9"/>
  <c r="L379" i="9"/>
  <c r="N379" i="9"/>
  <c r="P379" i="9"/>
  <c r="R379" i="9"/>
  <c r="T379" i="9"/>
  <c r="V379" i="9"/>
  <c r="X379" i="9"/>
  <c r="Z379" i="9"/>
  <c r="AB379" i="9"/>
  <c r="AD379" i="9"/>
  <c r="BC379" i="9"/>
  <c r="E380" i="9"/>
  <c r="J380" i="9"/>
  <c r="L380" i="9"/>
  <c r="N380" i="9"/>
  <c r="P380" i="9"/>
  <c r="R380" i="9"/>
  <c r="T380" i="9"/>
  <c r="V380" i="9"/>
  <c r="X380" i="9"/>
  <c r="Z380" i="9"/>
  <c r="AB380" i="9"/>
  <c r="AD380" i="9"/>
  <c r="BC380" i="9"/>
  <c r="E381" i="9"/>
  <c r="J381" i="9"/>
  <c r="L381" i="9"/>
  <c r="N381" i="9"/>
  <c r="P381" i="9"/>
  <c r="R381" i="9"/>
  <c r="T381" i="9"/>
  <c r="V381" i="9"/>
  <c r="X381" i="9"/>
  <c r="Z381" i="9"/>
  <c r="AB381" i="9"/>
  <c r="AD381" i="9"/>
  <c r="BC381" i="9"/>
  <c r="E382" i="9"/>
  <c r="J382" i="9"/>
  <c r="L382" i="9"/>
  <c r="N382" i="9"/>
  <c r="P382" i="9"/>
  <c r="R382" i="9"/>
  <c r="T382" i="9"/>
  <c r="V382" i="9"/>
  <c r="X382" i="9"/>
  <c r="Z382" i="9"/>
  <c r="AB382" i="9"/>
  <c r="AD382" i="9"/>
  <c r="BC382" i="9"/>
  <c r="E383" i="9"/>
  <c r="J383" i="9"/>
  <c r="L383" i="9"/>
  <c r="N383" i="9"/>
  <c r="P383" i="9"/>
  <c r="R383" i="9"/>
  <c r="T383" i="9"/>
  <c r="V383" i="9"/>
  <c r="X383" i="9"/>
  <c r="Z383" i="9"/>
  <c r="AB383" i="9"/>
  <c r="AD383" i="9"/>
  <c r="BC383" i="9"/>
  <c r="E384" i="9"/>
  <c r="J384" i="9"/>
  <c r="L384" i="9"/>
  <c r="N384" i="9"/>
  <c r="P384" i="9"/>
  <c r="R384" i="9"/>
  <c r="T384" i="9"/>
  <c r="V384" i="9"/>
  <c r="X384" i="9"/>
  <c r="Z384" i="9"/>
  <c r="AB384" i="9"/>
  <c r="AD384" i="9"/>
  <c r="BC384" i="9"/>
  <c r="E385" i="9"/>
  <c r="J385" i="9"/>
  <c r="L385" i="9"/>
  <c r="N385" i="9"/>
  <c r="P385" i="9"/>
  <c r="R385" i="9"/>
  <c r="T385" i="9"/>
  <c r="V385" i="9"/>
  <c r="X385" i="9"/>
  <c r="Z385" i="9"/>
  <c r="AB385" i="9"/>
  <c r="AD385" i="9"/>
  <c r="BC385" i="9"/>
  <c r="E386" i="9"/>
  <c r="J386" i="9"/>
  <c r="L386" i="9"/>
  <c r="N386" i="9"/>
  <c r="P386" i="9"/>
  <c r="R386" i="9"/>
  <c r="T386" i="9"/>
  <c r="V386" i="9"/>
  <c r="X386" i="9"/>
  <c r="Z386" i="9"/>
  <c r="AB386" i="9"/>
  <c r="AD386" i="9"/>
  <c r="BC386" i="9"/>
  <c r="E387" i="9"/>
  <c r="J387" i="9"/>
  <c r="L387" i="9"/>
  <c r="N387" i="9"/>
  <c r="P387" i="9"/>
  <c r="R387" i="9"/>
  <c r="T387" i="9"/>
  <c r="V387" i="9"/>
  <c r="X387" i="9"/>
  <c r="Z387" i="9"/>
  <c r="AB387" i="9"/>
  <c r="AD387" i="9"/>
  <c r="BC387" i="9"/>
  <c r="E388" i="9"/>
  <c r="J388" i="9"/>
  <c r="L388" i="9"/>
  <c r="N388" i="9"/>
  <c r="P388" i="9"/>
  <c r="R388" i="9"/>
  <c r="T388" i="9"/>
  <c r="V388" i="9"/>
  <c r="X388" i="9"/>
  <c r="Z388" i="9"/>
  <c r="AB388" i="9"/>
  <c r="AD388" i="9"/>
  <c r="BC388" i="9"/>
  <c r="E389" i="9"/>
  <c r="J389" i="9"/>
  <c r="L389" i="9"/>
  <c r="N389" i="9"/>
  <c r="P389" i="9"/>
  <c r="R389" i="9"/>
  <c r="T389" i="9"/>
  <c r="V389" i="9"/>
  <c r="X389" i="9"/>
  <c r="Z389" i="9"/>
  <c r="AB389" i="9"/>
  <c r="AD389" i="9"/>
  <c r="BC389" i="9"/>
  <c r="E390" i="9"/>
  <c r="J390" i="9"/>
  <c r="L390" i="9"/>
  <c r="N390" i="9"/>
  <c r="P390" i="9"/>
  <c r="R390" i="9"/>
  <c r="T390" i="9"/>
  <c r="V390" i="9"/>
  <c r="X390" i="9"/>
  <c r="Z390" i="9"/>
  <c r="AB390" i="9"/>
  <c r="AD390" i="9"/>
  <c r="BC390" i="9"/>
  <c r="E391" i="9"/>
  <c r="J391" i="9"/>
  <c r="L391" i="9"/>
  <c r="N391" i="9"/>
  <c r="P391" i="9"/>
  <c r="R391" i="9"/>
  <c r="T391" i="9"/>
  <c r="V391" i="9"/>
  <c r="X391" i="9"/>
  <c r="Z391" i="9"/>
  <c r="AB391" i="9"/>
  <c r="AD391" i="9"/>
  <c r="BC391" i="9"/>
  <c r="E392" i="9"/>
  <c r="J392" i="9"/>
  <c r="L392" i="9"/>
  <c r="N392" i="9"/>
  <c r="P392" i="9"/>
  <c r="R392" i="9"/>
  <c r="T392" i="9"/>
  <c r="V392" i="9"/>
  <c r="X392" i="9"/>
  <c r="Z392" i="9"/>
  <c r="AB392" i="9"/>
  <c r="AD392" i="9"/>
  <c r="BC392" i="9"/>
  <c r="E393" i="9"/>
  <c r="J393" i="9"/>
  <c r="L393" i="9"/>
  <c r="N393" i="9"/>
  <c r="P393" i="9"/>
  <c r="R393" i="9"/>
  <c r="T393" i="9"/>
  <c r="V393" i="9"/>
  <c r="X393" i="9"/>
  <c r="Z393" i="9"/>
  <c r="AB393" i="9"/>
  <c r="AD393" i="9"/>
  <c r="BC393" i="9"/>
  <c r="E394" i="9"/>
  <c r="J394" i="9"/>
  <c r="L394" i="9"/>
  <c r="N394" i="9"/>
  <c r="P394" i="9"/>
  <c r="R394" i="9"/>
  <c r="T394" i="9"/>
  <c r="V394" i="9"/>
  <c r="X394" i="9"/>
  <c r="Z394" i="9"/>
  <c r="AB394" i="9"/>
  <c r="AD394" i="9"/>
  <c r="BC394" i="9"/>
  <c r="CE395" i="9"/>
  <c r="CE397" i="9"/>
  <c r="CE399" i="9"/>
  <c r="CE401" i="9"/>
  <c r="CE403" i="9"/>
  <c r="CE405" i="9"/>
  <c r="CE407" i="9"/>
  <c r="CE409" i="9"/>
  <c r="CE411" i="9"/>
  <c r="CE413" i="9"/>
  <c r="CE415" i="9"/>
  <c r="CE417" i="9"/>
  <c r="CE419" i="9"/>
  <c r="CE421" i="9"/>
  <c r="CE423" i="9"/>
  <c r="CE425" i="9"/>
  <c r="CE427" i="9"/>
  <c r="CE429" i="9"/>
  <c r="CE431" i="9"/>
  <c r="CE433" i="9"/>
  <c r="CE435" i="9"/>
  <c r="CE437" i="9"/>
  <c r="CE439" i="9"/>
  <c r="CE441" i="9"/>
  <c r="CE443" i="9"/>
  <c r="CE445" i="9"/>
  <c r="CE447" i="9"/>
  <c r="CE449" i="9"/>
  <c r="CE451" i="9"/>
  <c r="CE453" i="9"/>
  <c r="CE455" i="9"/>
  <c r="CE457" i="9"/>
  <c r="CE459" i="9"/>
  <c r="CE461" i="9"/>
  <c r="CE463" i="9"/>
  <c r="CE465" i="9"/>
  <c r="CE467" i="9"/>
  <c r="CE469" i="9"/>
  <c r="CE471" i="9"/>
  <c r="CE473" i="9"/>
  <c r="CE475" i="9"/>
  <c r="CE477" i="9"/>
  <c r="CE479" i="9"/>
  <c r="CE483" i="9"/>
  <c r="CE485" i="9"/>
  <c r="CE487" i="9"/>
  <c r="CE489" i="9"/>
  <c r="CE491" i="9"/>
  <c r="CE493" i="9"/>
  <c r="CE495" i="9"/>
  <c r="CE497" i="9"/>
  <c r="CE499" i="9"/>
  <c r="CE501" i="9"/>
  <c r="CE503" i="9"/>
  <c r="CE505" i="9"/>
  <c r="CE507" i="9"/>
  <c r="CE509" i="9"/>
  <c r="CE511" i="9"/>
  <c r="F289" i="9"/>
  <c r="I289" i="9"/>
  <c r="K289" i="9"/>
  <c r="M289" i="9"/>
  <c r="O289" i="9"/>
  <c r="Q289" i="9"/>
  <c r="S289" i="9"/>
  <c r="U289" i="9"/>
  <c r="W289" i="9"/>
  <c r="Y289" i="9"/>
  <c r="AA289" i="9"/>
  <c r="AC289" i="9"/>
  <c r="F290" i="9"/>
  <c r="I290" i="9"/>
  <c r="K290" i="9"/>
  <c r="M290" i="9"/>
  <c r="O290" i="9"/>
  <c r="Q290" i="9"/>
  <c r="S290" i="9"/>
  <c r="U290" i="9"/>
  <c r="W290" i="9"/>
  <c r="Y290" i="9"/>
  <c r="AA290" i="9"/>
  <c r="AC290" i="9"/>
  <c r="F291" i="9"/>
  <c r="I291" i="9"/>
  <c r="K291" i="9"/>
  <c r="M291" i="9"/>
  <c r="O291" i="9"/>
  <c r="Q291" i="9"/>
  <c r="S291" i="9"/>
  <c r="U291" i="9"/>
  <c r="W291" i="9"/>
  <c r="Y291" i="9"/>
  <c r="AA291" i="9"/>
  <c r="AC291" i="9"/>
  <c r="F292" i="9"/>
  <c r="I292" i="9"/>
  <c r="K292" i="9"/>
  <c r="M292" i="9"/>
  <c r="O292" i="9"/>
  <c r="Q292" i="9"/>
  <c r="S292" i="9"/>
  <c r="U292" i="9"/>
  <c r="W292" i="9"/>
  <c r="Y292" i="9"/>
  <c r="AA292" i="9"/>
  <c r="AC292" i="9"/>
  <c r="F293" i="9"/>
  <c r="I293" i="9"/>
  <c r="K293" i="9"/>
  <c r="M293" i="9"/>
  <c r="O293" i="9"/>
  <c r="Q293" i="9"/>
  <c r="S293" i="9"/>
  <c r="U293" i="9"/>
  <c r="W293" i="9"/>
  <c r="Y293" i="9"/>
  <c r="AA293" i="9"/>
  <c r="AC293" i="9"/>
  <c r="F294" i="9"/>
  <c r="I294" i="9"/>
  <c r="K294" i="9"/>
  <c r="M294" i="9"/>
  <c r="O294" i="9"/>
  <c r="Q294" i="9"/>
  <c r="S294" i="9"/>
  <c r="U294" i="9"/>
  <c r="W294" i="9"/>
  <c r="Y294" i="9"/>
  <c r="AA294" i="9"/>
  <c r="AC294" i="9"/>
  <c r="F295" i="9"/>
  <c r="I295" i="9"/>
  <c r="K295" i="9"/>
  <c r="M295" i="9"/>
  <c r="O295" i="9"/>
  <c r="Q295" i="9"/>
  <c r="S295" i="9"/>
  <c r="U295" i="9"/>
  <c r="W295" i="9"/>
  <c r="Y295" i="9"/>
  <c r="AA295" i="9"/>
  <c r="AC295" i="9"/>
  <c r="F296" i="9"/>
  <c r="I296" i="9"/>
  <c r="K296" i="9"/>
  <c r="M296" i="9"/>
  <c r="O296" i="9"/>
  <c r="Q296" i="9"/>
  <c r="S296" i="9"/>
  <c r="U296" i="9"/>
  <c r="W296" i="9"/>
  <c r="Y296" i="9"/>
  <c r="AA296" i="9"/>
  <c r="AC296" i="9"/>
  <c r="F297" i="9"/>
  <c r="I297" i="9"/>
  <c r="K297" i="9"/>
  <c r="M297" i="9"/>
  <c r="O297" i="9"/>
  <c r="Q297" i="9"/>
  <c r="S297" i="9"/>
  <c r="U297" i="9"/>
  <c r="W297" i="9"/>
  <c r="Y297" i="9"/>
  <c r="AA297" i="9"/>
  <c r="AC297" i="9"/>
  <c r="F298" i="9"/>
  <c r="I298" i="9"/>
  <c r="K298" i="9"/>
  <c r="M298" i="9"/>
  <c r="O298" i="9"/>
  <c r="Q298" i="9"/>
  <c r="S298" i="9"/>
  <c r="U298" i="9"/>
  <c r="W298" i="9"/>
  <c r="Y298" i="9"/>
  <c r="AA298" i="9"/>
  <c r="AC298" i="9"/>
  <c r="F299" i="9"/>
  <c r="I299" i="9"/>
  <c r="K299" i="9"/>
  <c r="M299" i="9"/>
  <c r="O299" i="9"/>
  <c r="Q299" i="9"/>
  <c r="S299" i="9"/>
  <c r="U299" i="9"/>
  <c r="W299" i="9"/>
  <c r="Y299" i="9"/>
  <c r="AA299" i="9"/>
  <c r="AC299" i="9"/>
  <c r="F300" i="9"/>
  <c r="I300" i="9"/>
  <c r="K300" i="9"/>
  <c r="M300" i="9"/>
  <c r="O300" i="9"/>
  <c r="Q300" i="9"/>
  <c r="S300" i="9"/>
  <c r="U300" i="9"/>
  <c r="W300" i="9"/>
  <c r="Y300" i="9"/>
  <c r="AA300" i="9"/>
  <c r="AC300" i="9"/>
  <c r="F301" i="9"/>
  <c r="I301" i="9"/>
  <c r="K301" i="9"/>
  <c r="M301" i="9"/>
  <c r="O301" i="9"/>
  <c r="Q301" i="9"/>
  <c r="S301" i="9"/>
  <c r="U301" i="9"/>
  <c r="W301" i="9"/>
  <c r="Y301" i="9"/>
  <c r="AA301" i="9"/>
  <c r="AC301" i="9"/>
  <c r="F302" i="9"/>
  <c r="I302" i="9"/>
  <c r="K302" i="9"/>
  <c r="M302" i="9"/>
  <c r="O302" i="9"/>
  <c r="Q302" i="9"/>
  <c r="S302" i="9"/>
  <c r="U302" i="9"/>
  <c r="W302" i="9"/>
  <c r="Y302" i="9"/>
  <c r="AA302" i="9"/>
  <c r="AC302" i="9"/>
  <c r="F303" i="9"/>
  <c r="I303" i="9"/>
  <c r="K303" i="9"/>
  <c r="M303" i="9"/>
  <c r="O303" i="9"/>
  <c r="Q303" i="9"/>
  <c r="S303" i="9"/>
  <c r="U303" i="9"/>
  <c r="W303" i="9"/>
  <c r="Y303" i="9"/>
  <c r="AA303" i="9"/>
  <c r="AC303" i="9"/>
  <c r="F304" i="9"/>
  <c r="I304" i="9"/>
  <c r="K304" i="9"/>
  <c r="M304" i="9"/>
  <c r="O304" i="9"/>
  <c r="Q304" i="9"/>
  <c r="S304" i="9"/>
  <c r="U304" i="9"/>
  <c r="W304" i="9"/>
  <c r="Y304" i="9"/>
  <c r="AA304" i="9"/>
  <c r="AC304" i="9"/>
  <c r="F305" i="9"/>
  <c r="I305" i="9"/>
  <c r="K305" i="9"/>
  <c r="M305" i="9"/>
  <c r="O305" i="9"/>
  <c r="Q305" i="9"/>
  <c r="S305" i="9"/>
  <c r="U305" i="9"/>
  <c r="W305" i="9"/>
  <c r="Y305" i="9"/>
  <c r="AA305" i="9"/>
  <c r="AC305" i="9"/>
  <c r="F306" i="9"/>
  <c r="I306" i="9"/>
  <c r="K306" i="9"/>
  <c r="M306" i="9"/>
  <c r="O306" i="9"/>
  <c r="Q306" i="9"/>
  <c r="S306" i="9"/>
  <c r="U306" i="9"/>
  <c r="W306" i="9"/>
  <c r="Y306" i="9"/>
  <c r="AA306" i="9"/>
  <c r="AC306" i="9"/>
  <c r="F307" i="9"/>
  <c r="I307" i="9"/>
  <c r="K307" i="9"/>
  <c r="M307" i="9"/>
  <c r="O307" i="9"/>
  <c r="Q307" i="9"/>
  <c r="S307" i="9"/>
  <c r="U307" i="9"/>
  <c r="W307" i="9"/>
  <c r="Y307" i="9"/>
  <c r="AA307" i="9"/>
  <c r="AC307" i="9"/>
  <c r="F308" i="9"/>
  <c r="I308" i="9"/>
  <c r="K308" i="9"/>
  <c r="M308" i="9"/>
  <c r="O308" i="9"/>
  <c r="Q308" i="9"/>
  <c r="S308" i="9"/>
  <c r="U308" i="9"/>
  <c r="W308" i="9"/>
  <c r="Y308" i="9"/>
  <c r="AA308" i="9"/>
  <c r="AC308" i="9"/>
  <c r="F309" i="9"/>
  <c r="I309" i="9"/>
  <c r="K309" i="9"/>
  <c r="M309" i="9"/>
  <c r="O309" i="9"/>
  <c r="Q309" i="9"/>
  <c r="S309" i="9"/>
  <c r="U309" i="9"/>
  <c r="W309" i="9"/>
  <c r="Y309" i="9"/>
  <c r="AA309" i="9"/>
  <c r="AC309" i="9"/>
  <c r="F310" i="9"/>
  <c r="I310" i="9"/>
  <c r="K310" i="9"/>
  <c r="M310" i="9"/>
  <c r="O310" i="9"/>
  <c r="Q310" i="9"/>
  <c r="S310" i="9"/>
  <c r="U310" i="9"/>
  <c r="W310" i="9"/>
  <c r="Y310" i="9"/>
  <c r="AA310" i="9"/>
  <c r="AC310" i="9"/>
  <c r="F311" i="9"/>
  <c r="I311" i="9"/>
  <c r="K311" i="9"/>
  <c r="M311" i="9"/>
  <c r="O311" i="9"/>
  <c r="Q311" i="9"/>
  <c r="S311" i="9"/>
  <c r="U311" i="9"/>
  <c r="W311" i="9"/>
  <c r="Y311" i="9"/>
  <c r="AA311" i="9"/>
  <c r="AC311" i="9"/>
  <c r="F312" i="9"/>
  <c r="I312" i="9"/>
  <c r="K312" i="9"/>
  <c r="M312" i="9"/>
  <c r="O312" i="9"/>
  <c r="Q312" i="9"/>
  <c r="S312" i="9"/>
  <c r="U312" i="9"/>
  <c r="W312" i="9"/>
  <c r="Y312" i="9"/>
  <c r="AA312" i="9"/>
  <c r="AC312" i="9"/>
  <c r="F313" i="9"/>
  <c r="I313" i="9"/>
  <c r="K313" i="9"/>
  <c r="M313" i="9"/>
  <c r="O313" i="9"/>
  <c r="Q313" i="9"/>
  <c r="S313" i="9"/>
  <c r="U313" i="9"/>
  <c r="W313" i="9"/>
  <c r="Y313" i="9"/>
  <c r="AA313" i="9"/>
  <c r="AC313" i="9"/>
  <c r="F314" i="9"/>
  <c r="I314" i="9"/>
  <c r="K314" i="9"/>
  <c r="M314" i="9"/>
  <c r="O314" i="9"/>
  <c r="Q314" i="9"/>
  <c r="S314" i="9"/>
  <c r="U314" i="9"/>
  <c r="W314" i="9"/>
  <c r="Y314" i="9"/>
  <c r="AA314" i="9"/>
  <c r="AC314" i="9"/>
  <c r="F315" i="9"/>
  <c r="I315" i="9"/>
  <c r="K315" i="9"/>
  <c r="M315" i="9"/>
  <c r="O315" i="9"/>
  <c r="Q315" i="9"/>
  <c r="S315" i="9"/>
  <c r="U315" i="9"/>
  <c r="W315" i="9"/>
  <c r="Y315" i="9"/>
  <c r="AA315" i="9"/>
  <c r="AC315" i="9"/>
  <c r="F316" i="9"/>
  <c r="I316" i="9"/>
  <c r="K316" i="9"/>
  <c r="M316" i="9"/>
  <c r="O316" i="9"/>
  <c r="Q316" i="9"/>
  <c r="S316" i="9"/>
  <c r="U316" i="9"/>
  <c r="W316" i="9"/>
  <c r="Y316" i="9"/>
  <c r="AA316" i="9"/>
  <c r="AC316" i="9"/>
  <c r="F317" i="9"/>
  <c r="I317" i="9"/>
  <c r="K317" i="9"/>
  <c r="M317" i="9"/>
  <c r="O317" i="9"/>
  <c r="Q317" i="9"/>
  <c r="S317" i="9"/>
  <c r="U317" i="9"/>
  <c r="W317" i="9"/>
  <c r="Y317" i="9"/>
  <c r="AA317" i="9"/>
  <c r="AC317" i="9"/>
  <c r="F318" i="9"/>
  <c r="I318" i="9"/>
  <c r="K318" i="9"/>
  <c r="M318" i="9"/>
  <c r="O318" i="9"/>
  <c r="Q318" i="9"/>
  <c r="S318" i="9"/>
  <c r="U318" i="9"/>
  <c r="W318" i="9"/>
  <c r="Y318" i="9"/>
  <c r="AA318" i="9"/>
  <c r="AC318" i="9"/>
  <c r="F319" i="9"/>
  <c r="I319" i="9"/>
  <c r="K319" i="9"/>
  <c r="M319" i="9"/>
  <c r="O319" i="9"/>
  <c r="Q319" i="9"/>
  <c r="S319" i="9"/>
  <c r="U319" i="9"/>
  <c r="W319" i="9"/>
  <c r="Y319" i="9"/>
  <c r="AA319" i="9"/>
  <c r="AC319" i="9"/>
  <c r="F320" i="9"/>
  <c r="I320" i="9"/>
  <c r="K320" i="9"/>
  <c r="M320" i="9"/>
  <c r="O320" i="9"/>
  <c r="Q320" i="9"/>
  <c r="S320" i="9"/>
  <c r="U320" i="9"/>
  <c r="W320" i="9"/>
  <c r="Y320" i="9"/>
  <c r="AA320" i="9"/>
  <c r="AC320" i="9"/>
  <c r="F321" i="9"/>
  <c r="I321" i="9"/>
  <c r="K321" i="9"/>
  <c r="M321" i="9"/>
  <c r="O321" i="9"/>
  <c r="Q321" i="9"/>
  <c r="S321" i="9"/>
  <c r="U321" i="9"/>
  <c r="W321" i="9"/>
  <c r="Y321" i="9"/>
  <c r="AA321" i="9"/>
  <c r="AC321" i="9"/>
  <c r="F322" i="9"/>
  <c r="I322" i="9"/>
  <c r="K322" i="9"/>
  <c r="M322" i="9"/>
  <c r="O322" i="9"/>
  <c r="Q322" i="9"/>
  <c r="S322" i="9"/>
  <c r="U322" i="9"/>
  <c r="W322" i="9"/>
  <c r="Y322" i="9"/>
  <c r="AA322" i="9"/>
  <c r="AC322" i="9"/>
  <c r="F323" i="9"/>
  <c r="I323" i="9"/>
  <c r="K323" i="9"/>
  <c r="M323" i="9"/>
  <c r="O323" i="9"/>
  <c r="Q323" i="9"/>
  <c r="S323" i="9"/>
  <c r="U323" i="9"/>
  <c r="W323" i="9"/>
  <c r="Y323" i="9"/>
  <c r="AA323" i="9"/>
  <c r="AC323" i="9"/>
  <c r="F324" i="9"/>
  <c r="I324" i="9"/>
  <c r="K324" i="9"/>
  <c r="M324" i="9"/>
  <c r="O324" i="9"/>
  <c r="Q324" i="9"/>
  <c r="S324" i="9"/>
  <c r="U324" i="9"/>
  <c r="W324" i="9"/>
  <c r="Y324" i="9"/>
  <c r="AA324" i="9"/>
  <c r="AC324" i="9"/>
  <c r="F325" i="9"/>
  <c r="I325" i="9"/>
  <c r="K325" i="9"/>
  <c r="M325" i="9"/>
  <c r="O325" i="9"/>
  <c r="Q325" i="9"/>
  <c r="S325" i="9"/>
  <c r="U325" i="9"/>
  <c r="W325" i="9"/>
  <c r="Y325" i="9"/>
  <c r="AA325" i="9"/>
  <c r="AC325" i="9"/>
  <c r="F326" i="9"/>
  <c r="I326" i="9"/>
  <c r="K326" i="9"/>
  <c r="M326" i="9"/>
  <c r="O326" i="9"/>
  <c r="Q326" i="9"/>
  <c r="S326" i="9"/>
  <c r="U326" i="9"/>
  <c r="W326" i="9"/>
  <c r="Y326" i="9"/>
  <c r="AA326" i="9"/>
  <c r="AC326" i="9"/>
  <c r="F327" i="9"/>
  <c r="I327" i="9"/>
  <c r="K327" i="9"/>
  <c r="M327" i="9"/>
  <c r="O327" i="9"/>
  <c r="Q327" i="9"/>
  <c r="S327" i="9"/>
  <c r="U327" i="9"/>
  <c r="W327" i="9"/>
  <c r="Y327" i="9"/>
  <c r="AA327" i="9"/>
  <c r="AC327" i="9"/>
  <c r="F328" i="9"/>
  <c r="I328" i="9"/>
  <c r="K328" i="9"/>
  <c r="M328" i="9"/>
  <c r="O328" i="9"/>
  <c r="Q328" i="9"/>
  <c r="S328" i="9"/>
  <c r="U328" i="9"/>
  <c r="W328" i="9"/>
  <c r="Y328" i="9"/>
  <c r="AA328" i="9"/>
  <c r="AC328" i="9"/>
  <c r="F329" i="9"/>
  <c r="I329" i="9"/>
  <c r="K329" i="9"/>
  <c r="M329" i="9"/>
  <c r="O329" i="9"/>
  <c r="Q329" i="9"/>
  <c r="S329" i="9"/>
  <c r="U329" i="9"/>
  <c r="W329" i="9"/>
  <c r="Y329" i="9"/>
  <c r="AA329" i="9"/>
  <c r="AC329" i="9"/>
  <c r="F330" i="9"/>
  <c r="I330" i="9"/>
  <c r="K330" i="9"/>
  <c r="M330" i="9"/>
  <c r="O330" i="9"/>
  <c r="Q330" i="9"/>
  <c r="S330" i="9"/>
  <c r="U330" i="9"/>
  <c r="W330" i="9"/>
  <c r="Y330" i="9"/>
  <c r="AA330" i="9"/>
  <c r="AC330" i="9"/>
  <c r="F331" i="9"/>
  <c r="I331" i="9"/>
  <c r="K331" i="9"/>
  <c r="M331" i="9"/>
  <c r="O331" i="9"/>
  <c r="Q331" i="9"/>
  <c r="S331" i="9"/>
  <c r="U331" i="9"/>
  <c r="W331" i="9"/>
  <c r="Y331" i="9"/>
  <c r="AA331" i="9"/>
  <c r="AC331" i="9"/>
  <c r="F332" i="9"/>
  <c r="I332" i="9"/>
  <c r="K332" i="9"/>
  <c r="M332" i="9"/>
  <c r="O332" i="9"/>
  <c r="Q332" i="9"/>
  <c r="S332" i="9"/>
  <c r="U332" i="9"/>
  <c r="W332" i="9"/>
  <c r="Y332" i="9"/>
  <c r="AA332" i="9"/>
  <c r="AC332" i="9"/>
  <c r="F333" i="9"/>
  <c r="I333" i="9"/>
  <c r="K333" i="9"/>
  <c r="M333" i="9"/>
  <c r="O333" i="9"/>
  <c r="Q333" i="9"/>
  <c r="S333" i="9"/>
  <c r="U333" i="9"/>
  <c r="W333" i="9"/>
  <c r="Y333" i="9"/>
  <c r="AA333" i="9"/>
  <c r="AC333" i="9"/>
  <c r="F334" i="9"/>
  <c r="I334" i="9"/>
  <c r="K334" i="9"/>
  <c r="M334" i="9"/>
  <c r="O334" i="9"/>
  <c r="Q334" i="9"/>
  <c r="S334" i="9"/>
  <c r="U334" i="9"/>
  <c r="W334" i="9"/>
  <c r="Y334" i="9"/>
  <c r="AA334" i="9"/>
  <c r="AC334" i="9"/>
  <c r="F335" i="9"/>
  <c r="I335" i="9"/>
  <c r="K335" i="9"/>
  <c r="M335" i="9"/>
  <c r="O335" i="9"/>
  <c r="Q335" i="9"/>
  <c r="S335" i="9"/>
  <c r="U335" i="9"/>
  <c r="W335" i="9"/>
  <c r="Y335" i="9"/>
  <c r="AA335" i="9"/>
  <c r="AC335" i="9"/>
  <c r="F336" i="9"/>
  <c r="I336" i="9"/>
  <c r="K336" i="9"/>
  <c r="M336" i="9"/>
  <c r="O336" i="9"/>
  <c r="Q336" i="9"/>
  <c r="S336" i="9"/>
  <c r="U336" i="9"/>
  <c r="W336" i="9"/>
  <c r="Y336" i="9"/>
  <c r="AA336" i="9"/>
  <c r="AC336" i="9"/>
  <c r="F337" i="9"/>
  <c r="I337" i="9"/>
  <c r="K337" i="9"/>
  <c r="M337" i="9"/>
  <c r="O337" i="9"/>
  <c r="Q337" i="9"/>
  <c r="S337" i="9"/>
  <c r="U337" i="9"/>
  <c r="W337" i="9"/>
  <c r="Y337" i="9"/>
  <c r="AA337" i="9"/>
  <c r="AC337" i="9"/>
  <c r="F338" i="9"/>
  <c r="I338" i="9"/>
  <c r="K338" i="9"/>
  <c r="M338" i="9"/>
  <c r="O338" i="9"/>
  <c r="Q338" i="9"/>
  <c r="S338" i="9"/>
  <c r="U338" i="9"/>
  <c r="W338" i="9"/>
  <c r="Y338" i="9"/>
  <c r="AA338" i="9"/>
  <c r="AC338" i="9"/>
  <c r="F339" i="9"/>
  <c r="I339" i="9"/>
  <c r="K339" i="9"/>
  <c r="M339" i="9"/>
  <c r="O339" i="9"/>
  <c r="Q339" i="9"/>
  <c r="S339" i="9"/>
  <c r="U339" i="9"/>
  <c r="W339" i="9"/>
  <c r="Y339" i="9"/>
  <c r="AA339" i="9"/>
  <c r="AC339" i="9"/>
  <c r="F340" i="9"/>
  <c r="I340" i="9"/>
  <c r="K340" i="9"/>
  <c r="M340" i="9"/>
  <c r="O340" i="9"/>
  <c r="Q340" i="9"/>
  <c r="S340" i="9"/>
  <c r="U340" i="9"/>
  <c r="W340" i="9"/>
  <c r="Y340" i="9"/>
  <c r="AA340" i="9"/>
  <c r="AC340" i="9"/>
  <c r="F341" i="9"/>
  <c r="I341" i="9"/>
  <c r="K341" i="9"/>
  <c r="M341" i="9"/>
  <c r="O341" i="9"/>
  <c r="Q341" i="9"/>
  <c r="S341" i="9"/>
  <c r="U341" i="9"/>
  <c r="W341" i="9"/>
  <c r="Y341" i="9"/>
  <c r="AA341" i="9"/>
  <c r="AC341" i="9"/>
  <c r="F342" i="9"/>
  <c r="I342" i="9"/>
  <c r="K342" i="9"/>
  <c r="M342" i="9"/>
  <c r="O342" i="9"/>
  <c r="Q342" i="9"/>
  <c r="S342" i="9"/>
  <c r="U342" i="9"/>
  <c r="W342" i="9"/>
  <c r="Y342" i="9"/>
  <c r="AA342" i="9"/>
  <c r="AC342" i="9"/>
  <c r="F343" i="9"/>
  <c r="I343" i="9"/>
  <c r="K343" i="9"/>
  <c r="M343" i="9"/>
  <c r="O343" i="9"/>
  <c r="Q343" i="9"/>
  <c r="S343" i="9"/>
  <c r="U343" i="9"/>
  <c r="W343" i="9"/>
  <c r="Y343" i="9"/>
  <c r="AA343" i="9"/>
  <c r="AC343" i="9"/>
  <c r="F344" i="9"/>
  <c r="I344" i="9"/>
  <c r="K344" i="9"/>
  <c r="M344" i="9"/>
  <c r="O344" i="9"/>
  <c r="Q344" i="9"/>
  <c r="S344" i="9"/>
  <c r="U344" i="9"/>
  <c r="W344" i="9"/>
  <c r="Y344" i="9"/>
  <c r="AA344" i="9"/>
  <c r="AC344" i="9"/>
  <c r="F345" i="9"/>
  <c r="I345" i="9"/>
  <c r="K345" i="9"/>
  <c r="M345" i="9"/>
  <c r="O345" i="9"/>
  <c r="Q345" i="9"/>
  <c r="S345" i="9"/>
  <c r="U345" i="9"/>
  <c r="W345" i="9"/>
  <c r="Y345" i="9"/>
  <c r="AA345" i="9"/>
  <c r="AC345" i="9"/>
  <c r="F346" i="9"/>
  <c r="I346" i="9"/>
  <c r="K346" i="9"/>
  <c r="M346" i="9"/>
  <c r="O346" i="9"/>
  <c r="Q346" i="9"/>
  <c r="S346" i="9"/>
  <c r="U346" i="9"/>
  <c r="W346" i="9"/>
  <c r="Y346" i="9"/>
  <c r="AA346" i="9"/>
  <c r="AC346" i="9"/>
  <c r="F347" i="9"/>
  <c r="I347" i="9"/>
  <c r="K347" i="9"/>
  <c r="M347" i="9"/>
  <c r="O347" i="9"/>
  <c r="Q347" i="9"/>
  <c r="S347" i="9"/>
  <c r="U347" i="9"/>
  <c r="W347" i="9"/>
  <c r="Y347" i="9"/>
  <c r="AA347" i="9"/>
  <c r="AC347" i="9"/>
  <c r="F348" i="9"/>
  <c r="I348" i="9"/>
  <c r="K348" i="9"/>
  <c r="M348" i="9"/>
  <c r="O348" i="9"/>
  <c r="Q348" i="9"/>
  <c r="S348" i="9"/>
  <c r="U348" i="9"/>
  <c r="W348" i="9"/>
  <c r="Y348" i="9"/>
  <c r="AA348" i="9"/>
  <c r="AC348" i="9"/>
  <c r="F349" i="9"/>
  <c r="I349" i="9"/>
  <c r="K349" i="9"/>
  <c r="M349" i="9"/>
  <c r="O349" i="9"/>
  <c r="Q349" i="9"/>
  <c r="S349" i="9"/>
  <c r="U349" i="9"/>
  <c r="W349" i="9"/>
  <c r="Y349" i="9"/>
  <c r="AA349" i="9"/>
  <c r="AC349" i="9"/>
  <c r="F350" i="9"/>
  <c r="I350" i="9"/>
  <c r="K350" i="9"/>
  <c r="M350" i="9"/>
  <c r="O350" i="9"/>
  <c r="Q350" i="9"/>
  <c r="S350" i="9"/>
  <c r="U350" i="9"/>
  <c r="W350" i="9"/>
  <c r="Y350" i="9"/>
  <c r="AA350" i="9"/>
  <c r="AC350" i="9"/>
  <c r="F351" i="9"/>
  <c r="I351" i="9"/>
  <c r="K351" i="9"/>
  <c r="M351" i="9"/>
  <c r="O351" i="9"/>
  <c r="Q351" i="9"/>
  <c r="S351" i="9"/>
  <c r="U351" i="9"/>
  <c r="W351" i="9"/>
  <c r="Y351" i="9"/>
  <c r="AA351" i="9"/>
  <c r="AC351" i="9"/>
  <c r="F352" i="9"/>
  <c r="I352" i="9"/>
  <c r="K352" i="9"/>
  <c r="M352" i="9"/>
  <c r="O352" i="9"/>
  <c r="Q352" i="9"/>
  <c r="S352" i="9"/>
  <c r="U352" i="9"/>
  <c r="W352" i="9"/>
  <c r="Y352" i="9"/>
  <c r="AA352" i="9"/>
  <c r="AC352" i="9"/>
  <c r="F353" i="9"/>
  <c r="I353" i="9"/>
  <c r="K353" i="9"/>
  <c r="M353" i="9"/>
  <c r="O353" i="9"/>
  <c r="Q353" i="9"/>
  <c r="S353" i="9"/>
  <c r="U353" i="9"/>
  <c r="W353" i="9"/>
  <c r="Y353" i="9"/>
  <c r="AA353" i="9"/>
  <c r="AC353" i="9"/>
  <c r="F354" i="9"/>
  <c r="I354" i="9"/>
  <c r="K354" i="9"/>
  <c r="M354" i="9"/>
  <c r="O354" i="9"/>
  <c r="Q354" i="9"/>
  <c r="S354" i="9"/>
  <c r="U354" i="9"/>
  <c r="W354" i="9"/>
  <c r="Y354" i="9"/>
  <c r="AA354" i="9"/>
  <c r="AC354" i="9"/>
  <c r="F355" i="9"/>
  <c r="I355" i="9"/>
  <c r="K355" i="9"/>
  <c r="M355" i="9"/>
  <c r="O355" i="9"/>
  <c r="Q355" i="9"/>
  <c r="S355" i="9"/>
  <c r="U355" i="9"/>
  <c r="W355" i="9"/>
  <c r="Y355" i="9"/>
  <c r="AA355" i="9"/>
  <c r="AC355" i="9"/>
  <c r="F356" i="9"/>
  <c r="I356" i="9"/>
  <c r="K356" i="9"/>
  <c r="M356" i="9"/>
  <c r="O356" i="9"/>
  <c r="Q356" i="9"/>
  <c r="S356" i="9"/>
  <c r="U356" i="9"/>
  <c r="W356" i="9"/>
  <c r="Y356" i="9"/>
  <c r="AA356" i="9"/>
  <c r="AC356" i="9"/>
  <c r="F357" i="9"/>
  <c r="I357" i="9"/>
  <c r="K357" i="9"/>
  <c r="M357" i="9"/>
  <c r="O357" i="9"/>
  <c r="Q357" i="9"/>
  <c r="S357" i="9"/>
  <c r="U357" i="9"/>
  <c r="W357" i="9"/>
  <c r="Y357" i="9"/>
  <c r="AA357" i="9"/>
  <c r="AC357" i="9"/>
  <c r="F358" i="9"/>
  <c r="I358" i="9"/>
  <c r="K358" i="9"/>
  <c r="M358" i="9"/>
  <c r="O358" i="9"/>
  <c r="Q358" i="9"/>
  <c r="S358" i="9"/>
  <c r="U358" i="9"/>
  <c r="W358" i="9"/>
  <c r="Y358" i="9"/>
  <c r="AA358" i="9"/>
  <c r="AC358" i="9"/>
  <c r="F359" i="9"/>
  <c r="I359" i="9"/>
  <c r="K359" i="9"/>
  <c r="M359" i="9"/>
  <c r="O359" i="9"/>
  <c r="Q359" i="9"/>
  <c r="S359" i="9"/>
  <c r="U359" i="9"/>
  <c r="W359" i="9"/>
  <c r="Y359" i="9"/>
  <c r="AA359" i="9"/>
  <c r="AC359" i="9"/>
  <c r="F360" i="9"/>
  <c r="I360" i="9"/>
  <c r="K360" i="9"/>
  <c r="M360" i="9"/>
  <c r="O360" i="9"/>
  <c r="Q360" i="9"/>
  <c r="S360" i="9"/>
  <c r="U360" i="9"/>
  <c r="W360" i="9"/>
  <c r="Y360" i="9"/>
  <c r="AA360" i="9"/>
  <c r="AC360" i="9"/>
  <c r="F361" i="9"/>
  <c r="I361" i="9"/>
  <c r="K361" i="9"/>
  <c r="M361" i="9"/>
  <c r="O361" i="9"/>
  <c r="Q361" i="9"/>
  <c r="S361" i="9"/>
  <c r="U361" i="9"/>
  <c r="W361" i="9"/>
  <c r="Y361" i="9"/>
  <c r="AA361" i="9"/>
  <c r="AC361" i="9"/>
  <c r="F362" i="9"/>
  <c r="I362" i="9"/>
  <c r="K362" i="9"/>
  <c r="M362" i="9"/>
  <c r="O362" i="9"/>
  <c r="Q362" i="9"/>
  <c r="S362" i="9"/>
  <c r="U362" i="9"/>
  <c r="W362" i="9"/>
  <c r="Y362" i="9"/>
  <c r="AA362" i="9"/>
  <c r="AC362" i="9"/>
  <c r="F363" i="9"/>
  <c r="I363" i="9"/>
  <c r="K363" i="9"/>
  <c r="M363" i="9"/>
  <c r="O363" i="9"/>
  <c r="Q363" i="9"/>
  <c r="S363" i="9"/>
  <c r="U363" i="9"/>
  <c r="W363" i="9"/>
  <c r="Y363" i="9"/>
  <c r="AA363" i="9"/>
  <c r="AC363" i="9"/>
  <c r="F364" i="9"/>
  <c r="I364" i="9"/>
  <c r="K364" i="9"/>
  <c r="M364" i="9"/>
  <c r="O364" i="9"/>
  <c r="Q364" i="9"/>
  <c r="S364" i="9"/>
  <c r="U364" i="9"/>
  <c r="W364" i="9"/>
  <c r="Y364" i="9"/>
  <c r="AA364" i="9"/>
  <c r="AC364" i="9"/>
  <c r="F365" i="9"/>
  <c r="I365" i="9"/>
  <c r="K365" i="9"/>
  <c r="M365" i="9"/>
  <c r="O365" i="9"/>
  <c r="Q365" i="9"/>
  <c r="S365" i="9"/>
  <c r="U365" i="9"/>
  <c r="W365" i="9"/>
  <c r="Y365" i="9"/>
  <c r="AA365" i="9"/>
  <c r="AC365" i="9"/>
  <c r="F366" i="9"/>
  <c r="I366" i="9"/>
  <c r="K366" i="9"/>
  <c r="M366" i="9"/>
  <c r="O366" i="9"/>
  <c r="Q366" i="9"/>
  <c r="S366" i="9"/>
  <c r="U366" i="9"/>
  <c r="W366" i="9"/>
  <c r="Y366" i="9"/>
  <c r="AA366" i="9"/>
  <c r="AC366" i="9"/>
  <c r="F367" i="9"/>
  <c r="I367" i="9"/>
  <c r="K367" i="9"/>
  <c r="M367" i="9"/>
  <c r="O367" i="9"/>
  <c r="Q367" i="9"/>
  <c r="S367" i="9"/>
  <c r="U367" i="9"/>
  <c r="W367" i="9"/>
  <c r="Y367" i="9"/>
  <c r="AA367" i="9"/>
  <c r="AC367" i="9"/>
  <c r="F368" i="9"/>
  <c r="I368" i="9"/>
  <c r="K368" i="9"/>
  <c r="M368" i="9"/>
  <c r="O368" i="9"/>
  <c r="Q368" i="9"/>
  <c r="S368" i="9"/>
  <c r="U368" i="9"/>
  <c r="W368" i="9"/>
  <c r="Y368" i="9"/>
  <c r="AA368" i="9"/>
  <c r="AC368" i="9"/>
  <c r="F369" i="9"/>
  <c r="I369" i="9"/>
  <c r="K369" i="9"/>
  <c r="M369" i="9"/>
  <c r="O369" i="9"/>
  <c r="Q369" i="9"/>
  <c r="S369" i="9"/>
  <c r="U369" i="9"/>
  <c r="W369" i="9"/>
  <c r="Y369" i="9"/>
  <c r="AA369" i="9"/>
  <c r="AC369" i="9"/>
  <c r="F370" i="9"/>
  <c r="I370" i="9"/>
  <c r="K370" i="9"/>
  <c r="M370" i="9"/>
  <c r="O370" i="9"/>
  <c r="Q370" i="9"/>
  <c r="S370" i="9"/>
  <c r="U370" i="9"/>
  <c r="W370" i="9"/>
  <c r="Y370" i="9"/>
  <c r="AA370" i="9"/>
  <c r="AC370" i="9"/>
  <c r="F371" i="9"/>
  <c r="I371" i="9"/>
  <c r="K371" i="9"/>
  <c r="M371" i="9"/>
  <c r="O371" i="9"/>
  <c r="Q371" i="9"/>
  <c r="S371" i="9"/>
  <c r="U371" i="9"/>
  <c r="W371" i="9"/>
  <c r="Y371" i="9"/>
  <c r="AA371" i="9"/>
  <c r="AC371" i="9"/>
  <c r="F372" i="9"/>
  <c r="I372" i="9"/>
  <c r="K372" i="9"/>
  <c r="M372" i="9"/>
  <c r="O372" i="9"/>
  <c r="Q372" i="9"/>
  <c r="S372" i="9"/>
  <c r="U372" i="9"/>
  <c r="W372" i="9"/>
  <c r="Y372" i="9"/>
  <c r="AA372" i="9"/>
  <c r="AC372" i="9"/>
  <c r="F373" i="9"/>
  <c r="I373" i="9"/>
  <c r="K373" i="9"/>
  <c r="M373" i="9"/>
  <c r="O373" i="9"/>
  <c r="Q373" i="9"/>
  <c r="S373" i="9"/>
  <c r="U373" i="9"/>
  <c r="W373" i="9"/>
  <c r="Y373" i="9"/>
  <c r="AA373" i="9"/>
  <c r="AC373" i="9"/>
  <c r="F374" i="9"/>
  <c r="I374" i="9"/>
  <c r="K374" i="9"/>
  <c r="M374" i="9"/>
  <c r="O374" i="9"/>
  <c r="Q374" i="9"/>
  <c r="S374" i="9"/>
  <c r="U374" i="9"/>
  <c r="W374" i="9"/>
  <c r="Y374" i="9"/>
  <c r="AA374" i="9"/>
  <c r="AC374" i="9"/>
  <c r="F375" i="9"/>
  <c r="I375" i="9"/>
  <c r="K375" i="9"/>
  <c r="M375" i="9"/>
  <c r="O375" i="9"/>
  <c r="Q375" i="9"/>
  <c r="S375" i="9"/>
  <c r="U375" i="9"/>
  <c r="W375" i="9"/>
  <c r="Y375" i="9"/>
  <c r="AA375" i="9"/>
  <c r="AC375" i="9"/>
  <c r="F376" i="9"/>
  <c r="I376" i="9"/>
  <c r="K376" i="9"/>
  <c r="M376" i="9"/>
  <c r="O376" i="9"/>
  <c r="Q376" i="9"/>
  <c r="S376" i="9"/>
  <c r="U376" i="9"/>
  <c r="W376" i="9"/>
  <c r="Y376" i="9"/>
  <c r="AA376" i="9"/>
  <c r="AC376" i="9"/>
  <c r="F377" i="9"/>
  <c r="I377" i="9"/>
  <c r="K377" i="9"/>
  <c r="M377" i="9"/>
  <c r="O377" i="9"/>
  <c r="Q377" i="9"/>
  <c r="S377" i="9"/>
  <c r="U377" i="9"/>
  <c r="W377" i="9"/>
  <c r="Y377" i="9"/>
  <c r="AA377" i="9"/>
  <c r="AC377" i="9"/>
  <c r="F378" i="9"/>
  <c r="I378" i="9"/>
  <c r="K378" i="9"/>
  <c r="M378" i="9"/>
  <c r="O378" i="9"/>
  <c r="Q378" i="9"/>
  <c r="S378" i="9"/>
  <c r="U378" i="9"/>
  <c r="W378" i="9"/>
  <c r="Y378" i="9"/>
  <c r="AA378" i="9"/>
  <c r="AC378" i="9"/>
  <c r="F379" i="9"/>
  <c r="I379" i="9"/>
  <c r="K379" i="9"/>
  <c r="M379" i="9"/>
  <c r="O379" i="9"/>
  <c r="Q379" i="9"/>
  <c r="S379" i="9"/>
  <c r="U379" i="9"/>
  <c r="W379" i="9"/>
  <c r="Y379" i="9"/>
  <c r="AA379" i="9"/>
  <c r="AC379" i="9"/>
  <c r="F380" i="9"/>
  <c r="I380" i="9"/>
  <c r="K380" i="9"/>
  <c r="M380" i="9"/>
  <c r="O380" i="9"/>
  <c r="Q380" i="9"/>
  <c r="S380" i="9"/>
  <c r="U380" i="9"/>
  <c r="W380" i="9"/>
  <c r="Y380" i="9"/>
  <c r="AA380" i="9"/>
  <c r="AC380" i="9"/>
  <c r="F381" i="9"/>
  <c r="I381" i="9"/>
  <c r="K381" i="9"/>
  <c r="M381" i="9"/>
  <c r="O381" i="9"/>
  <c r="Q381" i="9"/>
  <c r="S381" i="9"/>
  <c r="U381" i="9"/>
  <c r="W381" i="9"/>
  <c r="Y381" i="9"/>
  <c r="AA381" i="9"/>
  <c r="AC381" i="9"/>
  <c r="F382" i="9"/>
  <c r="I382" i="9"/>
  <c r="K382" i="9"/>
  <c r="M382" i="9"/>
  <c r="O382" i="9"/>
  <c r="Q382" i="9"/>
  <c r="S382" i="9"/>
  <c r="U382" i="9"/>
  <c r="W382" i="9"/>
  <c r="Y382" i="9"/>
  <c r="AA382" i="9"/>
  <c r="AC382" i="9"/>
  <c r="F383" i="9"/>
  <c r="I383" i="9"/>
  <c r="K383" i="9"/>
  <c r="M383" i="9"/>
  <c r="O383" i="9"/>
  <c r="Q383" i="9"/>
  <c r="S383" i="9"/>
  <c r="U383" i="9"/>
  <c r="W383" i="9"/>
  <c r="Y383" i="9"/>
  <c r="AA383" i="9"/>
  <c r="AC383" i="9"/>
  <c r="F384" i="9"/>
  <c r="I384" i="9"/>
  <c r="K384" i="9"/>
  <c r="M384" i="9"/>
  <c r="O384" i="9"/>
  <c r="Q384" i="9"/>
  <c r="S384" i="9"/>
  <c r="U384" i="9"/>
  <c r="W384" i="9"/>
  <c r="Y384" i="9"/>
  <c r="AA384" i="9"/>
  <c r="AC384" i="9"/>
  <c r="F385" i="9"/>
  <c r="I385" i="9"/>
  <c r="K385" i="9"/>
  <c r="M385" i="9"/>
  <c r="O385" i="9"/>
  <c r="Q385" i="9"/>
  <c r="S385" i="9"/>
  <c r="U385" i="9"/>
  <c r="W385" i="9"/>
  <c r="Y385" i="9"/>
  <c r="AA385" i="9"/>
  <c r="AC385" i="9"/>
  <c r="F386" i="9"/>
  <c r="I386" i="9"/>
  <c r="K386" i="9"/>
  <c r="M386" i="9"/>
  <c r="O386" i="9"/>
  <c r="Q386" i="9"/>
  <c r="S386" i="9"/>
  <c r="U386" i="9"/>
  <c r="W386" i="9"/>
  <c r="Y386" i="9"/>
  <c r="AA386" i="9"/>
  <c r="AC386" i="9"/>
  <c r="F387" i="9"/>
  <c r="I387" i="9"/>
  <c r="K387" i="9"/>
  <c r="M387" i="9"/>
  <c r="O387" i="9"/>
  <c r="Q387" i="9"/>
  <c r="S387" i="9"/>
  <c r="U387" i="9"/>
  <c r="W387" i="9"/>
  <c r="Y387" i="9"/>
  <c r="AA387" i="9"/>
  <c r="AC387" i="9"/>
  <c r="F388" i="9"/>
  <c r="I388" i="9"/>
  <c r="K388" i="9"/>
  <c r="M388" i="9"/>
  <c r="O388" i="9"/>
  <c r="Q388" i="9"/>
  <c r="S388" i="9"/>
  <c r="U388" i="9"/>
  <c r="W388" i="9"/>
  <c r="Y388" i="9"/>
  <c r="AA388" i="9"/>
  <c r="AC388" i="9"/>
  <c r="F389" i="9"/>
  <c r="I389" i="9"/>
  <c r="K389" i="9"/>
  <c r="M389" i="9"/>
  <c r="O389" i="9"/>
  <c r="Q389" i="9"/>
  <c r="S389" i="9"/>
  <c r="U389" i="9"/>
  <c r="W389" i="9"/>
  <c r="Y389" i="9"/>
  <c r="AA389" i="9"/>
  <c r="AC389" i="9"/>
  <c r="F390" i="9"/>
  <c r="I390" i="9"/>
  <c r="K390" i="9"/>
  <c r="M390" i="9"/>
  <c r="O390" i="9"/>
  <c r="Q390" i="9"/>
  <c r="S390" i="9"/>
  <c r="U390" i="9"/>
  <c r="W390" i="9"/>
  <c r="Y390" i="9"/>
  <c r="AA390" i="9"/>
  <c r="AC390" i="9"/>
  <c r="F391" i="9"/>
  <c r="I391" i="9"/>
  <c r="K391" i="9"/>
  <c r="M391" i="9"/>
  <c r="O391" i="9"/>
  <c r="Q391" i="9"/>
  <c r="S391" i="9"/>
  <c r="U391" i="9"/>
  <c r="W391" i="9"/>
  <c r="Y391" i="9"/>
  <c r="AA391" i="9"/>
  <c r="AC391" i="9"/>
  <c r="F392" i="9"/>
  <c r="I392" i="9"/>
  <c r="K392" i="9"/>
  <c r="M392" i="9"/>
  <c r="O392" i="9"/>
  <c r="Q392" i="9"/>
  <c r="S392" i="9"/>
  <c r="U392" i="9"/>
  <c r="W392" i="9"/>
  <c r="Y392" i="9"/>
  <c r="AA392" i="9"/>
  <c r="AC392" i="9"/>
  <c r="F393" i="9"/>
  <c r="I393" i="9"/>
  <c r="K393" i="9"/>
  <c r="M393" i="9"/>
  <c r="O393" i="9"/>
  <c r="Q393" i="9"/>
  <c r="S393" i="9"/>
  <c r="U393" i="9"/>
  <c r="W393" i="9"/>
  <c r="Y393" i="9"/>
  <c r="AA393" i="9"/>
  <c r="AC393" i="9"/>
  <c r="F394" i="9"/>
  <c r="I394" i="9"/>
  <c r="K394" i="9"/>
  <c r="M394" i="9"/>
  <c r="O394" i="9"/>
  <c r="Q394" i="9"/>
  <c r="S394" i="9"/>
  <c r="U394" i="9"/>
  <c r="W394" i="9"/>
  <c r="Y394" i="9"/>
  <c r="AA394" i="9"/>
  <c r="AC394" i="9"/>
  <c r="CE394" i="9"/>
  <c r="CE396" i="9"/>
  <c r="CE398" i="9"/>
  <c r="CE400" i="9"/>
  <c r="CE402" i="9"/>
  <c r="CE404" i="9"/>
  <c r="CE406" i="9"/>
  <c r="CE408" i="9"/>
  <c r="CE410" i="9"/>
  <c r="CE412" i="9"/>
  <c r="CE414" i="9"/>
  <c r="CE416" i="9"/>
  <c r="CE418" i="9"/>
  <c r="CE420" i="9"/>
  <c r="CE422" i="9"/>
  <c r="CE424" i="9"/>
  <c r="CE426" i="9"/>
  <c r="CE428" i="9"/>
  <c r="CE430" i="9"/>
  <c r="CE432" i="9"/>
  <c r="CE434" i="9"/>
  <c r="CE436" i="9"/>
  <c r="CE438" i="9"/>
  <c r="CE440" i="9"/>
  <c r="CE442" i="9"/>
  <c r="CE444" i="9"/>
  <c r="CE446" i="9"/>
  <c r="CE448" i="9"/>
  <c r="CE450" i="9"/>
  <c r="CE452" i="9"/>
  <c r="CE454" i="9"/>
  <c r="CE456" i="9"/>
  <c r="CE458" i="9"/>
  <c r="CE460" i="9"/>
  <c r="CE462" i="9"/>
  <c r="CE464" i="9"/>
  <c r="CE466" i="9"/>
  <c r="CE468" i="9"/>
  <c r="CE470" i="9"/>
  <c r="CE472" i="9"/>
  <c r="CE474" i="9"/>
  <c r="CE476" i="9"/>
  <c r="CE478" i="9"/>
  <c r="CE480" i="9"/>
  <c r="CE482" i="9"/>
  <c r="CE484" i="9"/>
  <c r="CE486" i="9"/>
  <c r="CE488" i="9"/>
  <c r="CE490" i="9"/>
  <c r="CE492" i="9"/>
  <c r="CE494" i="9"/>
  <c r="CE496" i="9"/>
  <c r="CE498" i="9"/>
  <c r="CE500" i="9"/>
  <c r="CE502" i="9"/>
  <c r="CE504" i="9"/>
  <c r="CE506" i="9"/>
  <c r="CE508" i="9"/>
  <c r="CE510" i="9"/>
  <c r="AC512" i="9"/>
  <c r="F7" i="11"/>
  <c r="H7" i="11" s="1"/>
  <c r="F9" i="11"/>
  <c r="H9" i="11" s="1"/>
  <c r="F11" i="11"/>
  <c r="H11" i="11" s="1"/>
  <c r="F13" i="11"/>
  <c r="H13" i="11" s="1"/>
  <c r="F15" i="11"/>
  <c r="H15" i="11" s="1"/>
  <c r="F17" i="11"/>
  <c r="H17" i="11" s="1"/>
  <c r="F19" i="11"/>
  <c r="H19" i="11" s="1"/>
  <c r="F21" i="11"/>
  <c r="H21" i="11" s="1"/>
  <c r="F23" i="11"/>
  <c r="H23" i="11" s="1"/>
  <c r="F25" i="11"/>
  <c r="H25" i="11" s="1"/>
  <c r="F27" i="11"/>
  <c r="H27" i="11" s="1"/>
  <c r="F29" i="11"/>
  <c r="H29" i="11" s="1"/>
  <c r="F31" i="11"/>
  <c r="H31" i="11" s="1"/>
  <c r="F33" i="11"/>
  <c r="H33" i="11" s="1"/>
  <c r="F35" i="11"/>
  <c r="H35" i="11" s="1"/>
  <c r="F37" i="11"/>
  <c r="H37" i="11" s="1"/>
  <c r="F39" i="11"/>
  <c r="H39" i="11" s="1"/>
  <c r="F41" i="11"/>
  <c r="H41" i="11" s="1"/>
  <c r="F43" i="11"/>
  <c r="H43" i="11" s="1"/>
  <c r="F45" i="11"/>
  <c r="H45" i="11" s="1"/>
  <c r="F47" i="11"/>
  <c r="H47" i="11" s="1"/>
  <c r="F49" i="11"/>
  <c r="H49" i="11" s="1"/>
  <c r="F51" i="11"/>
  <c r="H51" i="11" s="1"/>
  <c r="F53" i="11"/>
  <c r="H53" i="11" s="1"/>
  <c r="F55" i="11"/>
  <c r="H55" i="11" s="1"/>
  <c r="F57" i="11"/>
  <c r="H57" i="11" s="1"/>
  <c r="F59" i="11"/>
  <c r="H59" i="11" s="1"/>
  <c r="F61" i="11"/>
  <c r="H61" i="11" s="1"/>
  <c r="F63" i="11"/>
  <c r="H63" i="11" s="1"/>
  <c r="F65" i="11"/>
  <c r="H65" i="11" s="1"/>
  <c r="F67" i="11"/>
  <c r="H67" i="11" s="1"/>
  <c r="F69" i="11"/>
  <c r="H69" i="11" s="1"/>
  <c r="F71" i="11"/>
  <c r="H71" i="11" s="1"/>
  <c r="F73" i="11"/>
  <c r="H73" i="11" s="1"/>
  <c r="F75" i="11"/>
  <c r="H75" i="11" s="1"/>
  <c r="F77" i="11"/>
  <c r="H77" i="11" s="1"/>
  <c r="F79" i="11"/>
  <c r="H79" i="11" s="1"/>
  <c r="F81" i="11"/>
  <c r="H81" i="11" s="1"/>
  <c r="F83" i="11"/>
  <c r="H83" i="11" s="1"/>
  <c r="F85" i="11"/>
  <c r="H85" i="11" s="1"/>
  <c r="F87" i="11"/>
  <c r="H87" i="11" s="1"/>
  <c r="F89" i="11"/>
  <c r="H89" i="11" s="1"/>
  <c r="F91" i="11"/>
  <c r="H91" i="11" s="1"/>
  <c r="F93" i="11"/>
  <c r="H93" i="11" s="1"/>
  <c r="F95" i="11"/>
  <c r="H95" i="11" s="1"/>
  <c r="F97" i="11"/>
  <c r="H97" i="11" s="1"/>
  <c r="F99" i="11"/>
  <c r="H99" i="11" s="1"/>
  <c r="F101" i="11"/>
  <c r="H101" i="11" s="1"/>
  <c r="F103" i="11"/>
  <c r="H103" i="11" s="1"/>
  <c r="F105" i="11"/>
  <c r="H105" i="11" s="1"/>
  <c r="F107" i="11"/>
  <c r="H107" i="11" s="1"/>
  <c r="F109" i="11"/>
  <c r="H109" i="11" s="1"/>
  <c r="F111" i="11"/>
  <c r="H111" i="11" s="1"/>
  <c r="F113" i="11"/>
  <c r="H113" i="11" s="1"/>
  <c r="F115" i="11"/>
  <c r="H115" i="11" s="1"/>
  <c r="F117" i="11"/>
  <c r="H117" i="11" s="1"/>
  <c r="F119" i="11"/>
  <c r="H119" i="11" s="1"/>
  <c r="F121" i="11"/>
  <c r="H121" i="11" s="1"/>
  <c r="F123" i="11"/>
  <c r="H123" i="11" s="1"/>
  <c r="F125" i="11"/>
  <c r="H125" i="11" s="1"/>
  <c r="F127" i="11"/>
  <c r="H127" i="11" s="1"/>
  <c r="F129" i="11"/>
  <c r="H129" i="11" s="1"/>
  <c r="F131" i="11"/>
  <c r="H131" i="11" s="1"/>
  <c r="F133" i="11"/>
  <c r="H133" i="11" s="1"/>
  <c r="F135" i="11"/>
  <c r="H135" i="11" s="1"/>
  <c r="F137" i="11"/>
  <c r="H137" i="11" s="1"/>
  <c r="F139" i="11"/>
  <c r="H139" i="11" s="1"/>
  <c r="F141" i="11"/>
  <c r="H141" i="11" s="1"/>
  <c r="F143" i="11"/>
  <c r="H143" i="11" s="1"/>
  <c r="F145" i="11"/>
  <c r="H145" i="11" s="1"/>
  <c r="F147" i="11"/>
  <c r="H147" i="11" s="1"/>
  <c r="F149" i="11"/>
  <c r="H149" i="11" s="1"/>
  <c r="F151" i="11"/>
  <c r="H151" i="11" s="1"/>
  <c r="F153" i="11"/>
  <c r="H153" i="11" s="1"/>
  <c r="F155" i="11"/>
  <c r="H155" i="11" s="1"/>
  <c r="F157" i="11"/>
  <c r="H157" i="11" s="1"/>
  <c r="F159" i="11"/>
  <c r="H159" i="11" s="1"/>
  <c r="F161" i="11"/>
  <c r="H161" i="11" s="1"/>
  <c r="F163" i="11"/>
  <c r="H163" i="11" s="1"/>
  <c r="F165" i="11"/>
  <c r="H165" i="11" s="1"/>
  <c r="F167" i="11"/>
  <c r="H167" i="11" s="1"/>
  <c r="F169" i="11"/>
  <c r="H169" i="11" s="1"/>
  <c r="F171" i="11"/>
  <c r="H171" i="11" s="1"/>
  <c r="F173" i="11"/>
  <c r="H173" i="11" s="1"/>
  <c r="F175" i="11"/>
  <c r="H175" i="11" s="1"/>
  <c r="F177" i="11"/>
  <c r="H177" i="11" s="1"/>
  <c r="F179" i="11"/>
  <c r="H179" i="11" s="1"/>
  <c r="F181" i="11"/>
  <c r="H181" i="11" s="1"/>
  <c r="F183" i="11"/>
  <c r="H183" i="11" s="1"/>
  <c r="F185" i="11"/>
  <c r="H185" i="11" s="1"/>
  <c r="F187" i="11"/>
  <c r="H187" i="11" s="1"/>
  <c r="F189" i="11"/>
  <c r="H189" i="11" s="1"/>
  <c r="F191" i="11"/>
  <c r="H191" i="11" s="1"/>
  <c r="F193" i="11"/>
  <c r="H193" i="11" s="1"/>
  <c r="F195" i="11"/>
  <c r="H195" i="11" s="1"/>
  <c r="F197" i="11"/>
  <c r="H197" i="11" s="1"/>
  <c r="F199" i="11"/>
  <c r="H199" i="11" s="1"/>
  <c r="F201" i="11"/>
  <c r="H201" i="11" s="1"/>
  <c r="F203" i="11"/>
  <c r="H203" i="11" s="1"/>
  <c r="F205" i="11"/>
  <c r="H205" i="11" s="1"/>
  <c r="F207" i="11"/>
  <c r="H207" i="11" s="1"/>
  <c r="F209" i="11"/>
  <c r="H209" i="11" s="1"/>
  <c r="F211" i="11"/>
  <c r="H211" i="11" s="1"/>
  <c r="F213" i="11"/>
  <c r="H213" i="11" s="1"/>
  <c r="F215" i="11"/>
  <c r="H215" i="11" s="1"/>
  <c r="F217" i="11"/>
  <c r="H217" i="11" s="1"/>
  <c r="F219" i="11"/>
  <c r="H219" i="11" s="1"/>
  <c r="F221" i="11"/>
  <c r="H221" i="11" s="1"/>
  <c r="F223" i="11"/>
  <c r="H223" i="11" s="1"/>
  <c r="F225" i="11"/>
  <c r="H225" i="11" s="1"/>
  <c r="F227" i="11"/>
  <c r="H227" i="11" s="1"/>
  <c r="F229" i="11"/>
  <c r="H229" i="11" s="1"/>
  <c r="F231" i="11"/>
  <c r="H231" i="11" s="1"/>
  <c r="F233" i="11"/>
  <c r="H233" i="11" s="1"/>
  <c r="F235" i="11"/>
  <c r="H235" i="11" s="1"/>
  <c r="F237" i="11"/>
  <c r="H237" i="11" s="1"/>
  <c r="F239" i="11"/>
  <c r="H239" i="11" s="1"/>
  <c r="F241" i="11"/>
  <c r="H241" i="11" s="1"/>
  <c r="F243" i="11"/>
  <c r="H243" i="11" s="1"/>
  <c r="F245" i="11"/>
  <c r="H245" i="11" s="1"/>
  <c r="F247" i="11"/>
  <c r="H247" i="11" s="1"/>
  <c r="F249" i="11"/>
  <c r="H249" i="11" s="1"/>
  <c r="F251" i="11"/>
  <c r="H251" i="11" s="1"/>
  <c r="F253" i="11"/>
  <c r="H253" i="11" s="1"/>
  <c r="F255" i="11"/>
  <c r="H255" i="11" s="1"/>
  <c r="F257" i="11"/>
  <c r="H257" i="11" s="1"/>
  <c r="F259" i="11"/>
  <c r="H259" i="11" s="1"/>
  <c r="F261" i="11"/>
  <c r="H261" i="11" s="1"/>
  <c r="F263" i="11"/>
  <c r="H263" i="11" s="1"/>
  <c r="F265" i="11"/>
  <c r="H265" i="11" s="1"/>
  <c r="F267" i="11"/>
  <c r="H267" i="11" s="1"/>
  <c r="F269" i="11"/>
  <c r="H269" i="11" s="1"/>
  <c r="F271" i="11"/>
  <c r="H271" i="11" s="1"/>
  <c r="F273" i="11"/>
  <c r="H273" i="11" s="1"/>
  <c r="F275" i="11"/>
  <c r="H275" i="11" s="1"/>
  <c r="F277" i="11"/>
  <c r="H277" i="11" s="1"/>
  <c r="F279" i="11"/>
  <c r="H279" i="11" s="1"/>
  <c r="F281" i="11"/>
  <c r="H281" i="11" s="1"/>
  <c r="F283" i="11"/>
  <c r="H283" i="11" s="1"/>
  <c r="F285" i="11"/>
  <c r="H285" i="11" s="1"/>
  <c r="F287" i="11"/>
  <c r="H287" i="11" s="1"/>
  <c r="F289" i="11"/>
  <c r="H289" i="11" s="1"/>
  <c r="F291" i="11"/>
  <c r="H291" i="11" s="1"/>
  <c r="F293" i="11"/>
  <c r="H293" i="11" s="1"/>
  <c r="F295" i="11"/>
  <c r="H295" i="11" s="1"/>
  <c r="F297" i="11"/>
  <c r="H297" i="11" s="1"/>
  <c r="F299" i="11"/>
  <c r="H299" i="11" s="1"/>
  <c r="F301" i="11"/>
  <c r="H301" i="11" s="1"/>
  <c r="F303" i="11"/>
  <c r="H303" i="11" s="1"/>
  <c r="F305" i="11"/>
  <c r="H305" i="11" s="1"/>
  <c r="F307" i="11"/>
  <c r="H307" i="11" s="1"/>
  <c r="F309" i="11"/>
  <c r="H309" i="11" s="1"/>
  <c r="F311" i="11"/>
  <c r="H311" i="11" s="1"/>
  <c r="F313" i="11"/>
  <c r="H313" i="11" s="1"/>
  <c r="F315" i="11"/>
  <c r="H315" i="11" s="1"/>
  <c r="F317" i="11"/>
  <c r="H317" i="11" s="1"/>
  <c r="F319" i="11"/>
  <c r="H319" i="11" s="1"/>
  <c r="F321" i="11"/>
  <c r="H321" i="11" s="1"/>
  <c r="F323" i="11"/>
  <c r="H323" i="11" s="1"/>
  <c r="F325" i="11"/>
  <c r="H325" i="11" s="1"/>
  <c r="F327" i="11"/>
  <c r="H327" i="11" s="1"/>
  <c r="F329" i="11"/>
  <c r="H329" i="11" s="1"/>
  <c r="F331" i="11"/>
  <c r="H331" i="11" s="1"/>
  <c r="F333" i="11"/>
  <c r="H333" i="11" s="1"/>
  <c r="F335" i="11"/>
  <c r="H335" i="11" s="1"/>
  <c r="F337" i="11"/>
  <c r="H337" i="11" s="1"/>
  <c r="F339" i="11"/>
  <c r="H339" i="11" s="1"/>
  <c r="F341" i="11"/>
  <c r="H341" i="11" s="1"/>
  <c r="F343" i="11"/>
  <c r="H343" i="11" s="1"/>
  <c r="F345" i="11"/>
  <c r="H345" i="11" s="1"/>
  <c r="F347" i="11"/>
  <c r="H347" i="11" s="1"/>
  <c r="F349" i="11"/>
  <c r="H349" i="11" s="1"/>
  <c r="F351" i="11"/>
  <c r="H351" i="11" s="1"/>
  <c r="F353" i="11"/>
  <c r="H353" i="11" s="1"/>
  <c r="F355" i="11"/>
  <c r="H355" i="11" s="1"/>
  <c r="F357" i="11"/>
  <c r="H357" i="11" s="1"/>
  <c r="F359" i="11"/>
  <c r="H359" i="11" s="1"/>
  <c r="F361" i="11"/>
  <c r="H361" i="11" s="1"/>
  <c r="F363" i="11"/>
  <c r="H363" i="11" s="1"/>
  <c r="F365" i="11"/>
  <c r="H365" i="11" s="1"/>
  <c r="F367" i="11"/>
  <c r="H367" i="11" s="1"/>
  <c r="F369" i="11"/>
  <c r="H369" i="11" s="1"/>
  <c r="F371" i="11"/>
  <c r="H371" i="11" s="1"/>
  <c r="F373" i="11"/>
  <c r="H373" i="11" s="1"/>
  <c r="F375" i="11"/>
  <c r="H375" i="11" s="1"/>
  <c r="F377" i="11"/>
  <c r="H377" i="11" s="1"/>
  <c r="F379" i="11"/>
  <c r="H379" i="11" s="1"/>
  <c r="F381" i="11"/>
  <c r="H381" i="11" s="1"/>
  <c r="F383" i="11"/>
  <c r="H383" i="11" s="1"/>
  <c r="F385" i="11"/>
  <c r="H385" i="11" s="1"/>
  <c r="F387" i="11"/>
  <c r="H387" i="11" s="1"/>
  <c r="F389" i="11"/>
  <c r="H389" i="11" s="1"/>
  <c r="F391" i="11"/>
  <c r="H391" i="11" s="1"/>
  <c r="F393" i="11"/>
  <c r="H393" i="11" s="1"/>
  <c r="F395" i="11"/>
  <c r="H395" i="11" s="1"/>
  <c r="F397" i="11"/>
  <c r="H397" i="11" s="1"/>
  <c r="F399" i="11"/>
  <c r="H399" i="11" s="1"/>
  <c r="F401" i="11"/>
  <c r="H401" i="11" s="1"/>
  <c r="F403" i="11"/>
  <c r="H403" i="11" s="1"/>
  <c r="F405" i="11"/>
  <c r="H405" i="11" s="1"/>
  <c r="F407" i="11"/>
  <c r="H407" i="11" s="1"/>
  <c r="F409" i="11"/>
  <c r="H409" i="11" s="1"/>
  <c r="F411" i="11"/>
  <c r="H411" i="11" s="1"/>
  <c r="F413" i="11"/>
  <c r="H413" i="11" s="1"/>
  <c r="F415" i="11"/>
  <c r="H415" i="11" s="1"/>
  <c r="F417" i="11"/>
  <c r="H417" i="11" s="1"/>
  <c r="F419" i="11"/>
  <c r="H419" i="11" s="1"/>
  <c r="F421" i="11"/>
  <c r="H421" i="11" s="1"/>
  <c r="F423" i="11"/>
  <c r="H423" i="11" s="1"/>
  <c r="F425" i="11"/>
  <c r="H425" i="11" s="1"/>
  <c r="F427" i="11"/>
  <c r="H427" i="11" s="1"/>
  <c r="F429" i="11"/>
  <c r="H429" i="11" s="1"/>
  <c r="F431" i="11"/>
  <c r="H431" i="11" s="1"/>
  <c r="F433" i="11"/>
  <c r="H433" i="11" s="1"/>
  <c r="F435" i="11"/>
  <c r="H435" i="11" s="1"/>
  <c r="F437" i="11"/>
  <c r="H437" i="11" s="1"/>
  <c r="F439" i="11"/>
  <c r="H439" i="11" s="1"/>
  <c r="F441" i="11"/>
  <c r="H441" i="11" s="1"/>
  <c r="F443" i="11"/>
  <c r="H443" i="11" s="1"/>
  <c r="F445" i="11"/>
  <c r="H445" i="11" s="1"/>
  <c r="F447" i="11"/>
  <c r="H447" i="11" s="1"/>
  <c r="F449" i="11"/>
  <c r="H449" i="11" s="1"/>
  <c r="F451" i="11"/>
  <c r="H451" i="11" s="1"/>
  <c r="F453" i="11"/>
  <c r="H453" i="11" s="1"/>
  <c r="F455" i="11"/>
  <c r="H455" i="11" s="1"/>
  <c r="F457" i="11"/>
  <c r="H457" i="11" s="1"/>
  <c r="F459" i="11"/>
  <c r="H459" i="11" s="1"/>
  <c r="F461" i="11"/>
  <c r="H461" i="11" s="1"/>
  <c r="F395" i="9"/>
  <c r="I395" i="9"/>
  <c r="K395" i="9"/>
  <c r="M395" i="9"/>
  <c r="O395" i="9"/>
  <c r="Q395" i="9"/>
  <c r="S395" i="9"/>
  <c r="U395" i="9"/>
  <c r="W395" i="9"/>
  <c r="Y395" i="9"/>
  <c r="AA395" i="9"/>
  <c r="AC395" i="9"/>
  <c r="F396" i="9"/>
  <c r="I396" i="9"/>
  <c r="K396" i="9"/>
  <c r="M396" i="9"/>
  <c r="O396" i="9"/>
  <c r="Q396" i="9"/>
  <c r="S396" i="9"/>
  <c r="U396" i="9"/>
  <c r="W396" i="9"/>
  <c r="Y396" i="9"/>
  <c r="AA396" i="9"/>
  <c r="AC396" i="9"/>
  <c r="F397" i="9"/>
  <c r="I397" i="9"/>
  <c r="K397" i="9"/>
  <c r="M397" i="9"/>
  <c r="O397" i="9"/>
  <c r="Q397" i="9"/>
  <c r="S397" i="9"/>
  <c r="U397" i="9"/>
  <c r="W397" i="9"/>
  <c r="Y397" i="9"/>
  <c r="AA397" i="9"/>
  <c r="AC397" i="9"/>
  <c r="F398" i="9"/>
  <c r="I398" i="9"/>
  <c r="K398" i="9"/>
  <c r="M398" i="9"/>
  <c r="O398" i="9"/>
  <c r="Q398" i="9"/>
  <c r="S398" i="9"/>
  <c r="U398" i="9"/>
  <c r="W398" i="9"/>
  <c r="Y398" i="9"/>
  <c r="AA398" i="9"/>
  <c r="AC398" i="9"/>
  <c r="F399" i="9"/>
  <c r="I399" i="9"/>
  <c r="K399" i="9"/>
  <c r="M399" i="9"/>
  <c r="O399" i="9"/>
  <c r="Q399" i="9"/>
  <c r="S399" i="9"/>
  <c r="U399" i="9"/>
  <c r="W399" i="9"/>
  <c r="Y399" i="9"/>
  <c r="AA399" i="9"/>
  <c r="AC399" i="9"/>
  <c r="F400" i="9"/>
  <c r="I400" i="9"/>
  <c r="K400" i="9"/>
  <c r="M400" i="9"/>
  <c r="O400" i="9"/>
  <c r="Q400" i="9"/>
  <c r="S400" i="9"/>
  <c r="U400" i="9"/>
  <c r="W400" i="9"/>
  <c r="Y400" i="9"/>
  <c r="AA400" i="9"/>
  <c r="AC400" i="9"/>
  <c r="F401" i="9"/>
  <c r="I401" i="9"/>
  <c r="K401" i="9"/>
  <c r="M401" i="9"/>
  <c r="O401" i="9"/>
  <c r="Q401" i="9"/>
  <c r="S401" i="9"/>
  <c r="U401" i="9"/>
  <c r="W401" i="9"/>
  <c r="Y401" i="9"/>
  <c r="AA401" i="9"/>
  <c r="AC401" i="9"/>
  <c r="F402" i="9"/>
  <c r="I402" i="9"/>
  <c r="K402" i="9"/>
  <c r="M402" i="9"/>
  <c r="O402" i="9"/>
  <c r="Q402" i="9"/>
  <c r="S402" i="9"/>
  <c r="U402" i="9"/>
  <c r="W402" i="9"/>
  <c r="Y402" i="9"/>
  <c r="AA402" i="9"/>
  <c r="AC402" i="9"/>
  <c r="F403" i="9"/>
  <c r="I403" i="9"/>
  <c r="K403" i="9"/>
  <c r="M403" i="9"/>
  <c r="O403" i="9"/>
  <c r="Q403" i="9"/>
  <c r="S403" i="9"/>
  <c r="U403" i="9"/>
  <c r="W403" i="9"/>
  <c r="Y403" i="9"/>
  <c r="AA403" i="9"/>
  <c r="AC403" i="9"/>
  <c r="F404" i="9"/>
  <c r="I404" i="9"/>
  <c r="K404" i="9"/>
  <c r="M404" i="9"/>
  <c r="O404" i="9"/>
  <c r="Q404" i="9"/>
  <c r="S404" i="9"/>
  <c r="U404" i="9"/>
  <c r="W404" i="9"/>
  <c r="Y404" i="9"/>
  <c r="AA404" i="9"/>
  <c r="AC404" i="9"/>
  <c r="F405" i="9"/>
  <c r="I405" i="9"/>
  <c r="K405" i="9"/>
  <c r="M405" i="9"/>
  <c r="O405" i="9"/>
  <c r="Q405" i="9"/>
  <c r="S405" i="9"/>
  <c r="U405" i="9"/>
  <c r="W405" i="9"/>
  <c r="Y405" i="9"/>
  <c r="AA405" i="9"/>
  <c r="AC405" i="9"/>
  <c r="F406" i="9"/>
  <c r="I406" i="9"/>
  <c r="K406" i="9"/>
  <c r="M406" i="9"/>
  <c r="O406" i="9"/>
  <c r="Q406" i="9"/>
  <c r="S406" i="9"/>
  <c r="U406" i="9"/>
  <c r="W406" i="9"/>
  <c r="Y406" i="9"/>
  <c r="AA406" i="9"/>
  <c r="AC406" i="9"/>
  <c r="F407" i="9"/>
  <c r="I407" i="9"/>
  <c r="K407" i="9"/>
  <c r="M407" i="9"/>
  <c r="O407" i="9"/>
  <c r="Q407" i="9"/>
  <c r="S407" i="9"/>
  <c r="U407" i="9"/>
  <c r="W407" i="9"/>
  <c r="Y407" i="9"/>
  <c r="AA407" i="9"/>
  <c r="AC407" i="9"/>
  <c r="F408" i="9"/>
  <c r="I408" i="9"/>
  <c r="K408" i="9"/>
  <c r="M408" i="9"/>
  <c r="O408" i="9"/>
  <c r="Q408" i="9"/>
  <c r="S408" i="9"/>
  <c r="U408" i="9"/>
  <c r="W408" i="9"/>
  <c r="Y408" i="9"/>
  <c r="AA408" i="9"/>
  <c r="AC408" i="9"/>
  <c r="F409" i="9"/>
  <c r="I409" i="9"/>
  <c r="K409" i="9"/>
  <c r="M409" i="9"/>
  <c r="O409" i="9"/>
  <c r="Q409" i="9"/>
  <c r="S409" i="9"/>
  <c r="U409" i="9"/>
  <c r="W409" i="9"/>
  <c r="Y409" i="9"/>
  <c r="AA409" i="9"/>
  <c r="AC409" i="9"/>
  <c r="F410" i="9"/>
  <c r="I410" i="9"/>
  <c r="K410" i="9"/>
  <c r="M410" i="9"/>
  <c r="O410" i="9"/>
  <c r="Q410" i="9"/>
  <c r="S410" i="9"/>
  <c r="U410" i="9"/>
  <c r="W410" i="9"/>
  <c r="Y410" i="9"/>
  <c r="AA410" i="9"/>
  <c r="AC410" i="9"/>
  <c r="F411" i="9"/>
  <c r="I411" i="9"/>
  <c r="K411" i="9"/>
  <c r="M411" i="9"/>
  <c r="O411" i="9"/>
  <c r="Q411" i="9"/>
  <c r="S411" i="9"/>
  <c r="U411" i="9"/>
  <c r="W411" i="9"/>
  <c r="Y411" i="9"/>
  <c r="AA411" i="9"/>
  <c r="AC411" i="9"/>
  <c r="F412" i="9"/>
  <c r="I412" i="9"/>
  <c r="K412" i="9"/>
  <c r="M412" i="9"/>
  <c r="O412" i="9"/>
  <c r="Q412" i="9"/>
  <c r="S412" i="9"/>
  <c r="U412" i="9"/>
  <c r="W412" i="9"/>
  <c r="Y412" i="9"/>
  <c r="AA412" i="9"/>
  <c r="AC412" i="9"/>
  <c r="F413" i="9"/>
  <c r="I413" i="9"/>
  <c r="K413" i="9"/>
  <c r="M413" i="9"/>
  <c r="O413" i="9"/>
  <c r="Q413" i="9"/>
  <c r="S413" i="9"/>
  <c r="U413" i="9"/>
  <c r="W413" i="9"/>
  <c r="Y413" i="9"/>
  <c r="AA413" i="9"/>
  <c r="AC413" i="9"/>
  <c r="F414" i="9"/>
  <c r="I414" i="9"/>
  <c r="K414" i="9"/>
  <c r="M414" i="9"/>
  <c r="O414" i="9"/>
  <c r="Q414" i="9"/>
  <c r="S414" i="9"/>
  <c r="U414" i="9"/>
  <c r="W414" i="9"/>
  <c r="Y414" i="9"/>
  <c r="AA414" i="9"/>
  <c r="AC414" i="9"/>
  <c r="F415" i="9"/>
  <c r="I415" i="9"/>
  <c r="K415" i="9"/>
  <c r="M415" i="9"/>
  <c r="O415" i="9"/>
  <c r="Q415" i="9"/>
  <c r="S415" i="9"/>
  <c r="U415" i="9"/>
  <c r="W415" i="9"/>
  <c r="Y415" i="9"/>
  <c r="AA415" i="9"/>
  <c r="AC415" i="9"/>
  <c r="F416" i="9"/>
  <c r="I416" i="9"/>
  <c r="K416" i="9"/>
  <c r="M416" i="9"/>
  <c r="O416" i="9"/>
  <c r="Q416" i="9"/>
  <c r="S416" i="9"/>
  <c r="U416" i="9"/>
  <c r="W416" i="9"/>
  <c r="Y416" i="9"/>
  <c r="AA416" i="9"/>
  <c r="AC416" i="9"/>
  <c r="F417" i="9"/>
  <c r="I417" i="9"/>
  <c r="K417" i="9"/>
  <c r="M417" i="9"/>
  <c r="O417" i="9"/>
  <c r="Q417" i="9"/>
  <c r="S417" i="9"/>
  <c r="U417" i="9"/>
  <c r="W417" i="9"/>
  <c r="Y417" i="9"/>
  <c r="AA417" i="9"/>
  <c r="AC417" i="9"/>
  <c r="F418" i="9"/>
  <c r="I418" i="9"/>
  <c r="K418" i="9"/>
  <c r="M418" i="9"/>
  <c r="O418" i="9"/>
  <c r="Q418" i="9"/>
  <c r="S418" i="9"/>
  <c r="U418" i="9"/>
  <c r="W418" i="9"/>
  <c r="Y418" i="9"/>
  <c r="AA418" i="9"/>
  <c r="AC418" i="9"/>
  <c r="F419" i="9"/>
  <c r="I419" i="9"/>
  <c r="K419" i="9"/>
  <c r="M419" i="9"/>
  <c r="O419" i="9"/>
  <c r="Q419" i="9"/>
  <c r="S419" i="9"/>
  <c r="U419" i="9"/>
  <c r="W419" i="9"/>
  <c r="Y419" i="9"/>
  <c r="AA419" i="9"/>
  <c r="AC419" i="9"/>
  <c r="F420" i="9"/>
  <c r="I420" i="9"/>
  <c r="K420" i="9"/>
  <c r="M420" i="9"/>
  <c r="O420" i="9"/>
  <c r="Q420" i="9"/>
  <c r="S420" i="9"/>
  <c r="U420" i="9"/>
  <c r="W420" i="9"/>
  <c r="Y420" i="9"/>
  <c r="AA420" i="9"/>
  <c r="AC420" i="9"/>
  <c r="F421" i="9"/>
  <c r="I421" i="9"/>
  <c r="K421" i="9"/>
  <c r="M421" i="9"/>
  <c r="O421" i="9"/>
  <c r="Q421" i="9"/>
  <c r="S421" i="9"/>
  <c r="U421" i="9"/>
  <c r="W421" i="9"/>
  <c r="Y421" i="9"/>
  <c r="AA421" i="9"/>
  <c r="AC421" i="9"/>
  <c r="F422" i="9"/>
  <c r="I422" i="9"/>
  <c r="K422" i="9"/>
  <c r="M422" i="9"/>
  <c r="O422" i="9"/>
  <c r="Q422" i="9"/>
  <c r="S422" i="9"/>
  <c r="U422" i="9"/>
  <c r="W422" i="9"/>
  <c r="Y422" i="9"/>
  <c r="AA422" i="9"/>
  <c r="AC422" i="9"/>
  <c r="F423" i="9"/>
  <c r="I423" i="9"/>
  <c r="K423" i="9"/>
  <c r="M423" i="9"/>
  <c r="O423" i="9"/>
  <c r="Q423" i="9"/>
  <c r="S423" i="9"/>
  <c r="U423" i="9"/>
  <c r="W423" i="9"/>
  <c r="Y423" i="9"/>
  <c r="AA423" i="9"/>
  <c r="AC423" i="9"/>
  <c r="F424" i="9"/>
  <c r="I424" i="9"/>
  <c r="K424" i="9"/>
  <c r="M424" i="9"/>
  <c r="O424" i="9"/>
  <c r="Q424" i="9"/>
  <c r="S424" i="9"/>
  <c r="U424" i="9"/>
  <c r="W424" i="9"/>
  <c r="Y424" i="9"/>
  <c r="AA424" i="9"/>
  <c r="AC424" i="9"/>
  <c r="F425" i="9"/>
  <c r="I425" i="9"/>
  <c r="K425" i="9"/>
  <c r="M425" i="9"/>
  <c r="O425" i="9"/>
  <c r="Q425" i="9"/>
  <c r="S425" i="9"/>
  <c r="U425" i="9"/>
  <c r="W425" i="9"/>
  <c r="Y425" i="9"/>
  <c r="AA425" i="9"/>
  <c r="AC425" i="9"/>
  <c r="F426" i="9"/>
  <c r="I426" i="9"/>
  <c r="K426" i="9"/>
  <c r="M426" i="9"/>
  <c r="O426" i="9"/>
  <c r="Q426" i="9"/>
  <c r="S426" i="9"/>
  <c r="U426" i="9"/>
  <c r="W426" i="9"/>
  <c r="Y426" i="9"/>
  <c r="AA426" i="9"/>
  <c r="AC426" i="9"/>
  <c r="F427" i="9"/>
  <c r="I427" i="9"/>
  <c r="K427" i="9"/>
  <c r="M427" i="9"/>
  <c r="O427" i="9"/>
  <c r="Q427" i="9"/>
  <c r="S427" i="9"/>
  <c r="U427" i="9"/>
  <c r="W427" i="9"/>
  <c r="Y427" i="9"/>
  <c r="AA427" i="9"/>
  <c r="AC427" i="9"/>
  <c r="F428" i="9"/>
  <c r="I428" i="9"/>
  <c r="K428" i="9"/>
  <c r="M428" i="9"/>
  <c r="O428" i="9"/>
  <c r="Q428" i="9"/>
  <c r="S428" i="9"/>
  <c r="U428" i="9"/>
  <c r="W428" i="9"/>
  <c r="Y428" i="9"/>
  <c r="AA428" i="9"/>
  <c r="AC428" i="9"/>
  <c r="F429" i="9"/>
  <c r="I429" i="9"/>
  <c r="K429" i="9"/>
  <c r="M429" i="9"/>
  <c r="O429" i="9"/>
  <c r="Q429" i="9"/>
  <c r="S429" i="9"/>
  <c r="U429" i="9"/>
  <c r="W429" i="9"/>
  <c r="Y429" i="9"/>
  <c r="AA429" i="9"/>
  <c r="AC429" i="9"/>
  <c r="F430" i="9"/>
  <c r="I430" i="9"/>
  <c r="K430" i="9"/>
  <c r="M430" i="9"/>
  <c r="O430" i="9"/>
  <c r="Q430" i="9"/>
  <c r="S430" i="9"/>
  <c r="U430" i="9"/>
  <c r="W430" i="9"/>
  <c r="Y430" i="9"/>
  <c r="AA430" i="9"/>
  <c r="AC430" i="9"/>
  <c r="F431" i="9"/>
  <c r="I431" i="9"/>
  <c r="K431" i="9"/>
  <c r="M431" i="9"/>
  <c r="O431" i="9"/>
  <c r="Q431" i="9"/>
  <c r="S431" i="9"/>
  <c r="U431" i="9"/>
  <c r="W431" i="9"/>
  <c r="Y431" i="9"/>
  <c r="AA431" i="9"/>
  <c r="AC431" i="9"/>
  <c r="F432" i="9"/>
  <c r="I432" i="9"/>
  <c r="K432" i="9"/>
  <c r="M432" i="9"/>
  <c r="O432" i="9"/>
  <c r="Q432" i="9"/>
  <c r="S432" i="9"/>
  <c r="U432" i="9"/>
  <c r="W432" i="9"/>
  <c r="Y432" i="9"/>
  <c r="AA432" i="9"/>
  <c r="AC432" i="9"/>
  <c r="F433" i="9"/>
  <c r="I433" i="9"/>
  <c r="K433" i="9"/>
  <c r="M433" i="9"/>
  <c r="O433" i="9"/>
  <c r="Q433" i="9"/>
  <c r="S433" i="9"/>
  <c r="U433" i="9"/>
  <c r="W433" i="9"/>
  <c r="Y433" i="9"/>
  <c r="AA433" i="9"/>
  <c r="AC433" i="9"/>
  <c r="F434" i="9"/>
  <c r="I434" i="9"/>
  <c r="K434" i="9"/>
  <c r="M434" i="9"/>
  <c r="O434" i="9"/>
  <c r="Q434" i="9"/>
  <c r="S434" i="9"/>
  <c r="U434" i="9"/>
  <c r="W434" i="9"/>
  <c r="Y434" i="9"/>
  <c r="AA434" i="9"/>
  <c r="AC434" i="9"/>
  <c r="F435" i="9"/>
  <c r="I435" i="9"/>
  <c r="K435" i="9"/>
  <c r="M435" i="9"/>
  <c r="O435" i="9"/>
  <c r="Q435" i="9"/>
  <c r="S435" i="9"/>
  <c r="U435" i="9"/>
  <c r="W435" i="9"/>
  <c r="Y435" i="9"/>
  <c r="AA435" i="9"/>
  <c r="AC435" i="9"/>
  <c r="F436" i="9"/>
  <c r="I436" i="9"/>
  <c r="K436" i="9"/>
  <c r="M436" i="9"/>
  <c r="O436" i="9"/>
  <c r="Q436" i="9"/>
  <c r="S436" i="9"/>
  <c r="U436" i="9"/>
  <c r="W436" i="9"/>
  <c r="Y436" i="9"/>
  <c r="AA436" i="9"/>
  <c r="AC436" i="9"/>
  <c r="F437" i="9"/>
  <c r="I437" i="9"/>
  <c r="K437" i="9"/>
  <c r="M437" i="9"/>
  <c r="O437" i="9"/>
  <c r="Q437" i="9"/>
  <c r="S437" i="9"/>
  <c r="U437" i="9"/>
  <c r="W437" i="9"/>
  <c r="Y437" i="9"/>
  <c r="AA437" i="9"/>
  <c r="AC437" i="9"/>
  <c r="F438" i="9"/>
  <c r="I438" i="9"/>
  <c r="K438" i="9"/>
  <c r="M438" i="9"/>
  <c r="O438" i="9"/>
  <c r="Q438" i="9"/>
  <c r="S438" i="9"/>
  <c r="U438" i="9"/>
  <c r="W438" i="9"/>
  <c r="Y438" i="9"/>
  <c r="AA438" i="9"/>
  <c r="AC438" i="9"/>
  <c r="F439" i="9"/>
  <c r="I439" i="9"/>
  <c r="K439" i="9"/>
  <c r="M439" i="9"/>
  <c r="O439" i="9"/>
  <c r="Q439" i="9"/>
  <c r="S439" i="9"/>
  <c r="U439" i="9"/>
  <c r="W439" i="9"/>
  <c r="Y439" i="9"/>
  <c r="AA439" i="9"/>
  <c r="AC439" i="9"/>
  <c r="F440" i="9"/>
  <c r="I440" i="9"/>
  <c r="K440" i="9"/>
  <c r="M440" i="9"/>
  <c r="O440" i="9"/>
  <c r="Q440" i="9"/>
  <c r="S440" i="9"/>
  <c r="U440" i="9"/>
  <c r="W440" i="9"/>
  <c r="Y440" i="9"/>
  <c r="AA440" i="9"/>
  <c r="AC440" i="9"/>
  <c r="F441" i="9"/>
  <c r="I441" i="9"/>
  <c r="K441" i="9"/>
  <c r="M441" i="9"/>
  <c r="O441" i="9"/>
  <c r="Q441" i="9"/>
  <c r="S441" i="9"/>
  <c r="U441" i="9"/>
  <c r="W441" i="9"/>
  <c r="Y441" i="9"/>
  <c r="AA441" i="9"/>
  <c r="AC441" i="9"/>
  <c r="F442" i="9"/>
  <c r="I442" i="9"/>
  <c r="K442" i="9"/>
  <c r="M442" i="9"/>
  <c r="O442" i="9"/>
  <c r="Q442" i="9"/>
  <c r="S442" i="9"/>
  <c r="U442" i="9"/>
  <c r="W442" i="9"/>
  <c r="Y442" i="9"/>
  <c r="AA442" i="9"/>
  <c r="AC442" i="9"/>
  <c r="F443" i="9"/>
  <c r="I443" i="9"/>
  <c r="K443" i="9"/>
  <c r="M443" i="9"/>
  <c r="O443" i="9"/>
  <c r="Q443" i="9"/>
  <c r="S443" i="9"/>
  <c r="U443" i="9"/>
  <c r="W443" i="9"/>
  <c r="Y443" i="9"/>
  <c r="AA443" i="9"/>
  <c r="AC443" i="9"/>
  <c r="F444" i="9"/>
  <c r="I444" i="9"/>
  <c r="K444" i="9"/>
  <c r="M444" i="9"/>
  <c r="O444" i="9"/>
  <c r="Q444" i="9"/>
  <c r="S444" i="9"/>
  <c r="U444" i="9"/>
  <c r="W444" i="9"/>
  <c r="Y444" i="9"/>
  <c r="AA444" i="9"/>
  <c r="AC444" i="9"/>
  <c r="F445" i="9"/>
  <c r="I445" i="9"/>
  <c r="K445" i="9"/>
  <c r="M445" i="9"/>
  <c r="O445" i="9"/>
  <c r="Q445" i="9"/>
  <c r="S445" i="9"/>
  <c r="U445" i="9"/>
  <c r="W445" i="9"/>
  <c r="Y445" i="9"/>
  <c r="AA445" i="9"/>
  <c r="AC445" i="9"/>
  <c r="F446" i="9"/>
  <c r="I446" i="9"/>
  <c r="K446" i="9"/>
  <c r="M446" i="9"/>
  <c r="O446" i="9"/>
  <c r="Q446" i="9"/>
  <c r="S446" i="9"/>
  <c r="U446" i="9"/>
  <c r="W446" i="9"/>
  <c r="Y446" i="9"/>
  <c r="AA446" i="9"/>
  <c r="AC446" i="9"/>
  <c r="F447" i="9"/>
  <c r="I447" i="9"/>
  <c r="K447" i="9"/>
  <c r="M447" i="9"/>
  <c r="O447" i="9"/>
  <c r="Q447" i="9"/>
  <c r="S447" i="9"/>
  <c r="U447" i="9"/>
  <c r="W447" i="9"/>
  <c r="Y447" i="9"/>
  <c r="AA447" i="9"/>
  <c r="AC447" i="9"/>
  <c r="F448" i="9"/>
  <c r="I448" i="9"/>
  <c r="K448" i="9"/>
  <c r="M448" i="9"/>
  <c r="O448" i="9"/>
  <c r="Q448" i="9"/>
  <c r="S448" i="9"/>
  <c r="U448" i="9"/>
  <c r="W448" i="9"/>
  <c r="Y448" i="9"/>
  <c r="AA448" i="9"/>
  <c r="AC448" i="9"/>
  <c r="F449" i="9"/>
  <c r="I449" i="9"/>
  <c r="K449" i="9"/>
  <c r="M449" i="9"/>
  <c r="O449" i="9"/>
  <c r="Q449" i="9"/>
  <c r="S449" i="9"/>
  <c r="U449" i="9"/>
  <c r="W449" i="9"/>
  <c r="Y449" i="9"/>
  <c r="AA449" i="9"/>
  <c r="AC449" i="9"/>
  <c r="F450" i="9"/>
  <c r="I450" i="9"/>
  <c r="K450" i="9"/>
  <c r="M450" i="9"/>
  <c r="O450" i="9"/>
  <c r="Q450" i="9"/>
  <c r="S450" i="9"/>
  <c r="U450" i="9"/>
  <c r="W450" i="9"/>
  <c r="Y450" i="9"/>
  <c r="AA450" i="9"/>
  <c r="AC450" i="9"/>
  <c r="F451" i="9"/>
  <c r="I451" i="9"/>
  <c r="K451" i="9"/>
  <c r="M451" i="9"/>
  <c r="O451" i="9"/>
  <c r="Q451" i="9"/>
  <c r="S451" i="9"/>
  <c r="U451" i="9"/>
  <c r="W451" i="9"/>
  <c r="Y451" i="9"/>
  <c r="AA451" i="9"/>
  <c r="AC451" i="9"/>
  <c r="F452" i="9"/>
  <c r="I452" i="9"/>
  <c r="K452" i="9"/>
  <c r="M452" i="9"/>
  <c r="O452" i="9"/>
  <c r="Q452" i="9"/>
  <c r="S452" i="9"/>
  <c r="U452" i="9"/>
  <c r="W452" i="9"/>
  <c r="Y452" i="9"/>
  <c r="AA452" i="9"/>
  <c r="AC452" i="9"/>
  <c r="F453" i="9"/>
  <c r="I453" i="9"/>
  <c r="K453" i="9"/>
  <c r="M453" i="9"/>
  <c r="O453" i="9"/>
  <c r="Q453" i="9"/>
  <c r="S453" i="9"/>
  <c r="U453" i="9"/>
  <c r="W453" i="9"/>
  <c r="Y453" i="9"/>
  <c r="AA453" i="9"/>
  <c r="AC453" i="9"/>
  <c r="F454" i="9"/>
  <c r="I454" i="9"/>
  <c r="K454" i="9"/>
  <c r="M454" i="9"/>
  <c r="O454" i="9"/>
  <c r="Q454" i="9"/>
  <c r="S454" i="9"/>
  <c r="U454" i="9"/>
  <c r="W454" i="9"/>
  <c r="Y454" i="9"/>
  <c r="AA454" i="9"/>
  <c r="AC454" i="9"/>
  <c r="F455" i="9"/>
  <c r="I455" i="9"/>
  <c r="K455" i="9"/>
  <c r="M455" i="9"/>
  <c r="O455" i="9"/>
  <c r="Q455" i="9"/>
  <c r="S455" i="9"/>
  <c r="U455" i="9"/>
  <c r="W455" i="9"/>
  <c r="Y455" i="9"/>
  <c r="AA455" i="9"/>
  <c r="AC455" i="9"/>
  <c r="F456" i="9"/>
  <c r="I456" i="9"/>
  <c r="K456" i="9"/>
  <c r="M456" i="9"/>
  <c r="O456" i="9"/>
  <c r="Q456" i="9"/>
  <c r="S456" i="9"/>
  <c r="U456" i="9"/>
  <c r="W456" i="9"/>
  <c r="Y456" i="9"/>
  <c r="AA456" i="9"/>
  <c r="AC456" i="9"/>
  <c r="F457" i="9"/>
  <c r="I457" i="9"/>
  <c r="K457" i="9"/>
  <c r="M457" i="9"/>
  <c r="O457" i="9"/>
  <c r="Q457" i="9"/>
  <c r="S457" i="9"/>
  <c r="U457" i="9"/>
  <c r="W457" i="9"/>
  <c r="Y457" i="9"/>
  <c r="AA457" i="9"/>
  <c r="AC457" i="9"/>
  <c r="F458" i="9"/>
  <c r="I458" i="9"/>
  <c r="K458" i="9"/>
  <c r="M458" i="9"/>
  <c r="O458" i="9"/>
  <c r="Q458" i="9"/>
  <c r="S458" i="9"/>
  <c r="U458" i="9"/>
  <c r="W458" i="9"/>
  <c r="Y458" i="9"/>
  <c r="AA458" i="9"/>
  <c r="AC458" i="9"/>
  <c r="F459" i="9"/>
  <c r="I459" i="9"/>
  <c r="K459" i="9"/>
  <c r="M459" i="9"/>
  <c r="O459" i="9"/>
  <c r="Q459" i="9"/>
  <c r="S459" i="9"/>
  <c r="U459" i="9"/>
  <c r="W459" i="9"/>
  <c r="Y459" i="9"/>
  <c r="AA459" i="9"/>
  <c r="AC459" i="9"/>
  <c r="F460" i="9"/>
  <c r="I460" i="9"/>
  <c r="K460" i="9"/>
  <c r="M460" i="9"/>
  <c r="O460" i="9"/>
  <c r="Q460" i="9"/>
  <c r="S460" i="9"/>
  <c r="U460" i="9"/>
  <c r="W460" i="9"/>
  <c r="Y460" i="9"/>
  <c r="AA460" i="9"/>
  <c r="AC460" i="9"/>
  <c r="F461" i="9"/>
  <c r="I461" i="9"/>
  <c r="K461" i="9"/>
  <c r="M461" i="9"/>
  <c r="O461" i="9"/>
  <c r="Q461" i="9"/>
  <c r="S461" i="9"/>
  <c r="U461" i="9"/>
  <c r="W461" i="9"/>
  <c r="Y461" i="9"/>
  <c r="AA461" i="9"/>
  <c r="AC461" i="9"/>
  <c r="F462" i="9"/>
  <c r="I462" i="9"/>
  <c r="K462" i="9"/>
  <c r="M462" i="9"/>
  <c r="O462" i="9"/>
  <c r="Q462" i="9"/>
  <c r="S462" i="9"/>
  <c r="U462" i="9"/>
  <c r="W462" i="9"/>
  <c r="Y462" i="9"/>
  <c r="AA462" i="9"/>
  <c r="AC462" i="9"/>
  <c r="F463" i="9"/>
  <c r="I463" i="9"/>
  <c r="K463" i="9"/>
  <c r="M463" i="9"/>
  <c r="O463" i="9"/>
  <c r="Q463" i="9"/>
  <c r="S463" i="9"/>
  <c r="U463" i="9"/>
  <c r="W463" i="9"/>
  <c r="Y463" i="9"/>
  <c r="AA463" i="9"/>
  <c r="AC463" i="9"/>
  <c r="F464" i="9"/>
  <c r="I464" i="9"/>
  <c r="K464" i="9"/>
  <c r="M464" i="9"/>
  <c r="O464" i="9"/>
  <c r="Q464" i="9"/>
  <c r="S464" i="9"/>
  <c r="U464" i="9"/>
  <c r="W464" i="9"/>
  <c r="Y464" i="9"/>
  <c r="AA464" i="9"/>
  <c r="AC464" i="9"/>
  <c r="F465" i="9"/>
  <c r="I465" i="9"/>
  <c r="K465" i="9"/>
  <c r="M465" i="9"/>
  <c r="O465" i="9"/>
  <c r="Q465" i="9"/>
  <c r="S465" i="9"/>
  <c r="U465" i="9"/>
  <c r="W465" i="9"/>
  <c r="Y465" i="9"/>
  <c r="AA465" i="9"/>
  <c r="AC465" i="9"/>
  <c r="F466" i="9"/>
  <c r="I466" i="9"/>
  <c r="K466" i="9"/>
  <c r="M466" i="9"/>
  <c r="O466" i="9"/>
  <c r="Q466" i="9"/>
  <c r="S466" i="9"/>
  <c r="U466" i="9"/>
  <c r="W466" i="9"/>
  <c r="Y466" i="9"/>
  <c r="AA466" i="9"/>
  <c r="AC466" i="9"/>
  <c r="F467" i="9"/>
  <c r="I467" i="9"/>
  <c r="K467" i="9"/>
  <c r="M467" i="9"/>
  <c r="O467" i="9"/>
  <c r="Q467" i="9"/>
  <c r="S467" i="9"/>
  <c r="U467" i="9"/>
  <c r="W467" i="9"/>
  <c r="Y467" i="9"/>
  <c r="AA467" i="9"/>
  <c r="AC467" i="9"/>
  <c r="F468" i="9"/>
  <c r="I468" i="9"/>
  <c r="K468" i="9"/>
  <c r="M468" i="9"/>
  <c r="O468" i="9"/>
  <c r="Q468" i="9"/>
  <c r="S468" i="9"/>
  <c r="U468" i="9"/>
  <c r="W468" i="9"/>
  <c r="Y468" i="9"/>
  <c r="AA468" i="9"/>
  <c r="AC468" i="9"/>
  <c r="F469" i="9"/>
  <c r="I469" i="9"/>
  <c r="K469" i="9"/>
  <c r="M469" i="9"/>
  <c r="O469" i="9"/>
  <c r="Q469" i="9"/>
  <c r="S469" i="9"/>
  <c r="U469" i="9"/>
  <c r="W469" i="9"/>
  <c r="Y469" i="9"/>
  <c r="AA469" i="9"/>
  <c r="AC469" i="9"/>
  <c r="F470" i="9"/>
  <c r="I470" i="9"/>
  <c r="K470" i="9"/>
  <c r="M470" i="9"/>
  <c r="O470" i="9"/>
  <c r="Q470" i="9"/>
  <c r="S470" i="9"/>
  <c r="U470" i="9"/>
  <c r="W470" i="9"/>
  <c r="Y470" i="9"/>
  <c r="AA470" i="9"/>
  <c r="AC470" i="9"/>
  <c r="F471" i="9"/>
  <c r="I471" i="9"/>
  <c r="K471" i="9"/>
  <c r="M471" i="9"/>
  <c r="O471" i="9"/>
  <c r="Q471" i="9"/>
  <c r="S471" i="9"/>
  <c r="U471" i="9"/>
  <c r="W471" i="9"/>
  <c r="Y471" i="9"/>
  <c r="AA471" i="9"/>
  <c r="AC471" i="9"/>
  <c r="F472" i="9"/>
  <c r="I472" i="9"/>
  <c r="K472" i="9"/>
  <c r="M472" i="9"/>
  <c r="O472" i="9"/>
  <c r="Q472" i="9"/>
  <c r="S472" i="9"/>
  <c r="U472" i="9"/>
  <c r="W472" i="9"/>
  <c r="Y472" i="9"/>
  <c r="AA472" i="9"/>
  <c r="AC472" i="9"/>
  <c r="F473" i="9"/>
  <c r="I473" i="9"/>
  <c r="K473" i="9"/>
  <c r="M473" i="9"/>
  <c r="O473" i="9"/>
  <c r="Q473" i="9"/>
  <c r="S473" i="9"/>
  <c r="U473" i="9"/>
  <c r="W473" i="9"/>
  <c r="Y473" i="9"/>
  <c r="AA473" i="9"/>
  <c r="AC473" i="9"/>
  <c r="F474" i="9"/>
  <c r="I474" i="9"/>
  <c r="K474" i="9"/>
  <c r="M474" i="9"/>
  <c r="O474" i="9"/>
  <c r="Q474" i="9"/>
  <c r="S474" i="9"/>
  <c r="U474" i="9"/>
  <c r="W474" i="9"/>
  <c r="Y474" i="9"/>
  <c r="AA474" i="9"/>
  <c r="AC474" i="9"/>
  <c r="F475" i="9"/>
  <c r="I475" i="9"/>
  <c r="K475" i="9"/>
  <c r="M475" i="9"/>
  <c r="O475" i="9"/>
  <c r="Q475" i="9"/>
  <c r="S475" i="9"/>
  <c r="U475" i="9"/>
  <c r="W475" i="9"/>
  <c r="Y475" i="9"/>
  <c r="AA475" i="9"/>
  <c r="AC475" i="9"/>
  <c r="F476" i="9"/>
  <c r="I476" i="9"/>
  <c r="K476" i="9"/>
  <c r="M476" i="9"/>
  <c r="O476" i="9"/>
  <c r="Q476" i="9"/>
  <c r="S476" i="9"/>
  <c r="U476" i="9"/>
  <c r="W476" i="9"/>
  <c r="Y476" i="9"/>
  <c r="AA476" i="9"/>
  <c r="AC476" i="9"/>
  <c r="F477" i="9"/>
  <c r="I477" i="9"/>
  <c r="K477" i="9"/>
  <c r="M477" i="9"/>
  <c r="O477" i="9"/>
  <c r="Q477" i="9"/>
  <c r="S477" i="9"/>
  <c r="U477" i="9"/>
  <c r="W477" i="9"/>
  <c r="Y477" i="9"/>
  <c r="AA477" i="9"/>
  <c r="AC477" i="9"/>
  <c r="F478" i="9"/>
  <c r="I478" i="9"/>
  <c r="K478" i="9"/>
  <c r="M478" i="9"/>
  <c r="O478" i="9"/>
  <c r="Q478" i="9"/>
  <c r="S478" i="9"/>
  <c r="U478" i="9"/>
  <c r="W478" i="9"/>
  <c r="Y478" i="9"/>
  <c r="AA478" i="9"/>
  <c r="AC478" i="9"/>
  <c r="F479" i="9"/>
  <c r="I479" i="9"/>
  <c r="K479" i="9"/>
  <c r="M479" i="9"/>
  <c r="O479" i="9"/>
  <c r="Q479" i="9"/>
  <c r="S479" i="9"/>
  <c r="U479" i="9"/>
  <c r="W479" i="9"/>
  <c r="Y479" i="9"/>
  <c r="AA479" i="9"/>
  <c r="AC479" i="9"/>
  <c r="F480" i="9"/>
  <c r="I480" i="9"/>
  <c r="K480" i="9"/>
  <c r="M480" i="9"/>
  <c r="O480" i="9"/>
  <c r="Q480" i="9"/>
  <c r="S480" i="9"/>
  <c r="U480" i="9"/>
  <c r="W480" i="9"/>
  <c r="Y480" i="9"/>
  <c r="AA480" i="9"/>
  <c r="AC480" i="9"/>
  <c r="F481" i="9"/>
  <c r="I481" i="9"/>
  <c r="K481" i="9"/>
  <c r="M481" i="9"/>
  <c r="O481" i="9"/>
  <c r="Q481" i="9"/>
  <c r="S481" i="9"/>
  <c r="U481" i="9"/>
  <c r="W481" i="9"/>
  <c r="Y481" i="9"/>
  <c r="AA481" i="9"/>
  <c r="AC481" i="9"/>
  <c r="CD481" i="9"/>
  <c r="F482" i="9"/>
  <c r="I482" i="9"/>
  <c r="K482" i="9"/>
  <c r="M482" i="9"/>
  <c r="O482" i="9"/>
  <c r="Q482" i="9"/>
  <c r="S482" i="9"/>
  <c r="U482" i="9"/>
  <c r="W482" i="9"/>
  <c r="Y482" i="9"/>
  <c r="AA482" i="9"/>
  <c r="AC482" i="9"/>
  <c r="F483" i="9"/>
  <c r="I483" i="9"/>
  <c r="K483" i="9"/>
  <c r="M483" i="9"/>
  <c r="O483" i="9"/>
  <c r="Q483" i="9"/>
  <c r="S483" i="9"/>
  <c r="U483" i="9"/>
  <c r="W483" i="9"/>
  <c r="Y483" i="9"/>
  <c r="AA483" i="9"/>
  <c r="AC483" i="9"/>
  <c r="F484" i="9"/>
  <c r="I484" i="9"/>
  <c r="K484" i="9"/>
  <c r="M484" i="9"/>
  <c r="O484" i="9"/>
  <c r="Q484" i="9"/>
  <c r="S484" i="9"/>
  <c r="U484" i="9"/>
  <c r="W484" i="9"/>
  <c r="Y484" i="9"/>
  <c r="AA484" i="9"/>
  <c r="AC484" i="9"/>
  <c r="F485" i="9"/>
  <c r="I485" i="9"/>
  <c r="K485" i="9"/>
  <c r="M485" i="9"/>
  <c r="O485" i="9"/>
  <c r="Q485" i="9"/>
  <c r="S485" i="9"/>
  <c r="U485" i="9"/>
  <c r="W485" i="9"/>
  <c r="Y485" i="9"/>
  <c r="AA485" i="9"/>
  <c r="AC485" i="9"/>
  <c r="F486" i="9"/>
  <c r="I486" i="9"/>
  <c r="K486" i="9"/>
  <c r="M486" i="9"/>
  <c r="O486" i="9"/>
  <c r="Q486" i="9"/>
  <c r="S486" i="9"/>
  <c r="U486" i="9"/>
  <c r="W486" i="9"/>
  <c r="Y486" i="9"/>
  <c r="AA486" i="9"/>
  <c r="AC486" i="9"/>
  <c r="F487" i="9"/>
  <c r="I487" i="9"/>
  <c r="K487" i="9"/>
  <c r="M487" i="9"/>
  <c r="O487" i="9"/>
  <c r="Q487" i="9"/>
  <c r="S487" i="9"/>
  <c r="U487" i="9"/>
  <c r="W487" i="9"/>
  <c r="Y487" i="9"/>
  <c r="AA487" i="9"/>
  <c r="AC487" i="9"/>
  <c r="F488" i="9"/>
  <c r="I488" i="9"/>
  <c r="K488" i="9"/>
  <c r="M488" i="9"/>
  <c r="O488" i="9"/>
  <c r="Q488" i="9"/>
  <c r="S488" i="9"/>
  <c r="U488" i="9"/>
  <c r="W488" i="9"/>
  <c r="Y488" i="9"/>
  <c r="AA488" i="9"/>
  <c r="AC488" i="9"/>
  <c r="F489" i="9"/>
  <c r="I489" i="9"/>
  <c r="K489" i="9"/>
  <c r="M489" i="9"/>
  <c r="O489" i="9"/>
  <c r="Q489" i="9"/>
  <c r="S489" i="9"/>
  <c r="U489" i="9"/>
  <c r="W489" i="9"/>
  <c r="Y489" i="9"/>
  <c r="AA489" i="9"/>
  <c r="AC489" i="9"/>
  <c r="F490" i="9"/>
  <c r="I490" i="9"/>
  <c r="K490" i="9"/>
  <c r="M490" i="9"/>
  <c r="O490" i="9"/>
  <c r="Q490" i="9"/>
  <c r="S490" i="9"/>
  <c r="U490" i="9"/>
  <c r="W490" i="9"/>
  <c r="Y490" i="9"/>
  <c r="AA490" i="9"/>
  <c r="AC490" i="9"/>
  <c r="F491" i="9"/>
  <c r="I491" i="9"/>
  <c r="K491" i="9"/>
  <c r="M491" i="9"/>
  <c r="O491" i="9"/>
  <c r="Q491" i="9"/>
  <c r="S491" i="9"/>
  <c r="U491" i="9"/>
  <c r="W491" i="9"/>
  <c r="Y491" i="9"/>
  <c r="AA491" i="9"/>
  <c r="AC491" i="9"/>
  <c r="F492" i="9"/>
  <c r="I492" i="9"/>
  <c r="K492" i="9"/>
  <c r="M492" i="9"/>
  <c r="O492" i="9"/>
  <c r="Q492" i="9"/>
  <c r="S492" i="9"/>
  <c r="U492" i="9"/>
  <c r="W492" i="9"/>
  <c r="Y492" i="9"/>
  <c r="AA492" i="9"/>
  <c r="AC492" i="9"/>
  <c r="F493" i="9"/>
  <c r="I493" i="9"/>
  <c r="K493" i="9"/>
  <c r="M493" i="9"/>
  <c r="O493" i="9"/>
  <c r="Q493" i="9"/>
  <c r="S493" i="9"/>
  <c r="U493" i="9"/>
  <c r="W493" i="9"/>
  <c r="Y493" i="9"/>
  <c r="AA493" i="9"/>
  <c r="AC493" i="9"/>
  <c r="F494" i="9"/>
  <c r="I494" i="9"/>
  <c r="K494" i="9"/>
  <c r="M494" i="9"/>
  <c r="O494" i="9"/>
  <c r="Q494" i="9"/>
  <c r="S494" i="9"/>
  <c r="U494" i="9"/>
  <c r="W494" i="9"/>
  <c r="Y494" i="9"/>
  <c r="AA494" i="9"/>
  <c r="AC494" i="9"/>
  <c r="F495" i="9"/>
  <c r="I495" i="9"/>
  <c r="K495" i="9"/>
  <c r="M495" i="9"/>
  <c r="O495" i="9"/>
  <c r="Q495" i="9"/>
  <c r="S495" i="9"/>
  <c r="U495" i="9"/>
  <c r="W495" i="9"/>
  <c r="Y495" i="9"/>
  <c r="AA495" i="9"/>
  <c r="AC495" i="9"/>
  <c r="F496" i="9"/>
  <c r="I496" i="9"/>
  <c r="K496" i="9"/>
  <c r="M496" i="9"/>
  <c r="O496" i="9"/>
  <c r="Q496" i="9"/>
  <c r="S496" i="9"/>
  <c r="U496" i="9"/>
  <c r="W496" i="9"/>
  <c r="Y496" i="9"/>
  <c r="AA496" i="9"/>
  <c r="AC496" i="9"/>
  <c r="F497" i="9"/>
  <c r="I497" i="9"/>
  <c r="K497" i="9"/>
  <c r="M497" i="9"/>
  <c r="O497" i="9"/>
  <c r="Q497" i="9"/>
  <c r="S497" i="9"/>
  <c r="U497" i="9"/>
  <c r="W497" i="9"/>
  <c r="Y497" i="9"/>
  <c r="AA497" i="9"/>
  <c r="AC497" i="9"/>
  <c r="F498" i="9"/>
  <c r="I498" i="9"/>
  <c r="K498" i="9"/>
  <c r="M498" i="9"/>
  <c r="O498" i="9"/>
  <c r="Q498" i="9"/>
  <c r="S498" i="9"/>
  <c r="U498" i="9"/>
  <c r="W498" i="9"/>
  <c r="Y498" i="9"/>
  <c r="AA498" i="9"/>
  <c r="AC498" i="9"/>
  <c r="F499" i="9"/>
  <c r="I499" i="9"/>
  <c r="K499" i="9"/>
  <c r="M499" i="9"/>
  <c r="O499" i="9"/>
  <c r="Q499" i="9"/>
  <c r="S499" i="9"/>
  <c r="U499" i="9"/>
  <c r="W499" i="9"/>
  <c r="Y499" i="9"/>
  <c r="AA499" i="9"/>
  <c r="AC499" i="9"/>
  <c r="F500" i="9"/>
  <c r="I500" i="9"/>
  <c r="K500" i="9"/>
  <c r="M500" i="9"/>
  <c r="O500" i="9"/>
  <c r="Q500" i="9"/>
  <c r="S500" i="9"/>
  <c r="U500" i="9"/>
  <c r="W500" i="9"/>
  <c r="Y500" i="9"/>
  <c r="AA500" i="9"/>
  <c r="AC500" i="9"/>
  <c r="F501" i="9"/>
  <c r="I501" i="9"/>
  <c r="K501" i="9"/>
  <c r="M501" i="9"/>
  <c r="O501" i="9"/>
  <c r="Q501" i="9"/>
  <c r="S501" i="9"/>
  <c r="U501" i="9"/>
  <c r="W501" i="9"/>
  <c r="Y501" i="9"/>
  <c r="AA501" i="9"/>
  <c r="AC501" i="9"/>
  <c r="F502" i="9"/>
  <c r="I502" i="9"/>
  <c r="K502" i="9"/>
  <c r="M502" i="9"/>
  <c r="O502" i="9"/>
  <c r="Q502" i="9"/>
  <c r="S502" i="9"/>
  <c r="U502" i="9"/>
  <c r="W502" i="9"/>
  <c r="Y502" i="9"/>
  <c r="AA502" i="9"/>
  <c r="AC502" i="9"/>
  <c r="F503" i="9"/>
  <c r="I503" i="9"/>
  <c r="K503" i="9"/>
  <c r="M503" i="9"/>
  <c r="O503" i="9"/>
  <c r="Q503" i="9"/>
  <c r="S503" i="9"/>
  <c r="U503" i="9"/>
  <c r="W503" i="9"/>
  <c r="Y503" i="9"/>
  <c r="AA503" i="9"/>
  <c r="AC503" i="9"/>
  <c r="F504" i="9"/>
  <c r="I504" i="9"/>
  <c r="K504" i="9"/>
  <c r="M504" i="9"/>
  <c r="O504" i="9"/>
  <c r="Q504" i="9"/>
  <c r="S504" i="9"/>
  <c r="U504" i="9"/>
  <c r="W504" i="9"/>
  <c r="Y504" i="9"/>
  <c r="AA504" i="9"/>
  <c r="AC504" i="9"/>
  <c r="F505" i="9"/>
  <c r="I505" i="9"/>
  <c r="K505" i="9"/>
  <c r="M505" i="9"/>
  <c r="O505" i="9"/>
  <c r="Q505" i="9"/>
  <c r="S505" i="9"/>
  <c r="U505" i="9"/>
  <c r="W505" i="9"/>
  <c r="Y505" i="9"/>
  <c r="AA505" i="9"/>
  <c r="AC505" i="9"/>
  <c r="F506" i="9"/>
  <c r="I506" i="9"/>
  <c r="K506" i="9"/>
  <c r="M506" i="9"/>
  <c r="O506" i="9"/>
  <c r="Q506" i="9"/>
  <c r="S506" i="9"/>
  <c r="U506" i="9"/>
  <c r="W506" i="9"/>
  <c r="Y506" i="9"/>
  <c r="AA506" i="9"/>
  <c r="AC506" i="9"/>
  <c r="F507" i="9"/>
  <c r="I507" i="9"/>
  <c r="K507" i="9"/>
  <c r="M507" i="9"/>
  <c r="O507" i="9"/>
  <c r="Q507" i="9"/>
  <c r="S507" i="9"/>
  <c r="U507" i="9"/>
  <c r="W507" i="9"/>
  <c r="Y507" i="9"/>
  <c r="AA507" i="9"/>
  <c r="AC507" i="9"/>
  <c r="F508" i="9"/>
  <c r="I508" i="9"/>
  <c r="K508" i="9"/>
  <c r="M508" i="9"/>
  <c r="O508" i="9"/>
  <c r="Q508" i="9"/>
  <c r="S508" i="9"/>
  <c r="U508" i="9"/>
  <c r="W508" i="9"/>
  <c r="Y508" i="9"/>
  <c r="AA508" i="9"/>
  <c r="AC508" i="9"/>
  <c r="F509" i="9"/>
  <c r="I509" i="9"/>
  <c r="K509" i="9"/>
  <c r="M509" i="9"/>
  <c r="O509" i="9"/>
  <c r="Q509" i="9"/>
  <c r="S509" i="9"/>
  <c r="U509" i="9"/>
  <c r="W509" i="9"/>
  <c r="Y509" i="9"/>
  <c r="AA509" i="9"/>
  <c r="AC509" i="9"/>
  <c r="F510" i="9"/>
  <c r="I510" i="9"/>
  <c r="K510" i="9"/>
  <c r="M510" i="9"/>
  <c r="O510" i="9"/>
  <c r="Q510" i="9"/>
  <c r="S510" i="9"/>
  <c r="U510" i="9"/>
  <c r="W510" i="9"/>
  <c r="Y510" i="9"/>
  <c r="AA510" i="9"/>
  <c r="AC510" i="9"/>
  <c r="F511" i="9"/>
  <c r="I511" i="9"/>
  <c r="K511" i="9"/>
  <c r="M511" i="9"/>
  <c r="O511" i="9"/>
  <c r="Q511" i="9"/>
  <c r="S511" i="9"/>
  <c r="U511" i="9"/>
  <c r="W511" i="9"/>
  <c r="Y511" i="9"/>
  <c r="AA511" i="9"/>
  <c r="AC511" i="9"/>
  <c r="F512" i="9"/>
  <c r="I512" i="9"/>
  <c r="K512" i="9"/>
  <c r="M512" i="9"/>
  <c r="O512" i="9"/>
  <c r="Q512" i="9"/>
  <c r="S512" i="9"/>
  <c r="U512" i="9"/>
  <c r="W512" i="9"/>
  <c r="Y512" i="9"/>
  <c r="AA512" i="9"/>
  <c r="BA512" i="9"/>
  <c r="BC513" i="9"/>
  <c r="AD513" i="9"/>
  <c r="AB513" i="9"/>
  <c r="Z513" i="9"/>
  <c r="X513" i="9"/>
  <c r="V513" i="9"/>
  <c r="T513" i="9"/>
  <c r="R513" i="9"/>
  <c r="P513" i="9"/>
  <c r="N513" i="9"/>
  <c r="L513" i="9"/>
  <c r="J513" i="9"/>
  <c r="E513" i="9"/>
  <c r="I513" i="9"/>
  <c r="M513" i="9"/>
  <c r="Q513" i="9"/>
  <c r="U513" i="9"/>
  <c r="Y513" i="9"/>
  <c r="AC513" i="9"/>
  <c r="BA513" i="9"/>
  <c r="E513" i="14" s="1"/>
  <c r="BC514" i="9"/>
  <c r="AD514" i="9"/>
  <c r="AB514" i="9"/>
  <c r="Z514" i="9"/>
  <c r="X514" i="9"/>
  <c r="V514" i="9"/>
  <c r="T514" i="9"/>
  <c r="R514" i="9"/>
  <c r="P514" i="9"/>
  <c r="N514" i="9"/>
  <c r="L514" i="9"/>
  <c r="J514" i="9"/>
  <c r="E514" i="9"/>
  <c r="I514" i="9"/>
  <c r="M514" i="9"/>
  <c r="Q514" i="9"/>
  <c r="U514" i="9"/>
  <c r="Y514" i="9"/>
  <c r="AC514" i="9"/>
  <c r="BA514" i="9"/>
  <c r="E514" i="14" s="1"/>
  <c r="BC515" i="9"/>
  <c r="AD515" i="9"/>
  <c r="AB515" i="9"/>
  <c r="Z515" i="9"/>
  <c r="X515" i="9"/>
  <c r="V515" i="9"/>
  <c r="T515" i="9"/>
  <c r="R515" i="9"/>
  <c r="P515" i="9"/>
  <c r="N515" i="9"/>
  <c r="L515" i="9"/>
  <c r="J515" i="9"/>
  <c r="E515" i="9"/>
  <c r="I515" i="9"/>
  <c r="M515" i="9"/>
  <c r="Q515" i="9"/>
  <c r="U515" i="9"/>
  <c r="Y515" i="9"/>
  <c r="AC515" i="9"/>
  <c r="BA515" i="9"/>
  <c r="E515" i="14" s="1"/>
  <c r="BC516" i="9"/>
  <c r="AD516" i="9"/>
  <c r="AB516" i="9"/>
  <c r="Z516" i="9"/>
  <c r="X516" i="9"/>
  <c r="V516" i="9"/>
  <c r="T516" i="9"/>
  <c r="R516" i="9"/>
  <c r="P516" i="9"/>
  <c r="N516" i="9"/>
  <c r="L516" i="9"/>
  <c r="J516" i="9"/>
  <c r="E516" i="9"/>
  <c r="I516" i="9"/>
  <c r="M516" i="9"/>
  <c r="Q516" i="9"/>
  <c r="U516" i="9"/>
  <c r="Y516" i="9"/>
  <c r="AC516" i="9"/>
  <c r="BA516" i="9"/>
  <c r="BC517" i="9"/>
  <c r="AD517" i="9"/>
  <c r="AB517" i="9"/>
  <c r="Z517" i="9"/>
  <c r="X517" i="9"/>
  <c r="V517" i="9"/>
  <c r="T517" i="9"/>
  <c r="R517" i="9"/>
  <c r="P517" i="9"/>
  <c r="N517" i="9"/>
  <c r="L517" i="9"/>
  <c r="J517" i="9"/>
  <c r="E517" i="9"/>
  <c r="I517" i="9"/>
  <c r="M517" i="9"/>
  <c r="Q517" i="9"/>
  <c r="U517" i="9"/>
  <c r="Y517" i="9"/>
  <c r="AC517" i="9"/>
  <c r="BA517" i="9"/>
  <c r="E517" i="14" s="1"/>
  <c r="BC518" i="9"/>
  <c r="AD518" i="9"/>
  <c r="AB518" i="9"/>
  <c r="Z518" i="9"/>
  <c r="X518" i="9"/>
  <c r="V518" i="9"/>
  <c r="T518" i="9"/>
  <c r="R518" i="9"/>
  <c r="P518" i="9"/>
  <c r="N518" i="9"/>
  <c r="L518" i="9"/>
  <c r="J518" i="9"/>
  <c r="E518" i="9"/>
  <c r="I518" i="9"/>
  <c r="M518" i="9"/>
  <c r="Q518" i="9"/>
  <c r="U518" i="9"/>
  <c r="Y518" i="9"/>
  <c r="AC518" i="9"/>
  <c r="BA518" i="9"/>
  <c r="E518" i="14" s="1"/>
  <c r="BC519" i="9"/>
  <c r="AD519" i="9"/>
  <c r="AB519" i="9"/>
  <c r="Z519" i="9"/>
  <c r="X519" i="9"/>
  <c r="V519" i="9"/>
  <c r="T519" i="9"/>
  <c r="R519" i="9"/>
  <c r="P519" i="9"/>
  <c r="N519" i="9"/>
  <c r="L519" i="9"/>
  <c r="J519" i="9"/>
  <c r="E519" i="9"/>
  <c r="I519" i="9"/>
  <c r="M519" i="9"/>
  <c r="Q519" i="9"/>
  <c r="U519" i="9"/>
  <c r="Y519" i="9"/>
  <c r="AC519" i="9"/>
  <c r="BA519" i="9"/>
  <c r="E519" i="14" s="1"/>
  <c r="BC520" i="9"/>
  <c r="AD520" i="9"/>
  <c r="AB520" i="9"/>
  <c r="Z520" i="9"/>
  <c r="X520" i="9"/>
  <c r="V520" i="9"/>
  <c r="T520" i="9"/>
  <c r="R520" i="9"/>
  <c r="P520" i="9"/>
  <c r="N520" i="9"/>
  <c r="L520" i="9"/>
  <c r="J520" i="9"/>
  <c r="E520" i="9"/>
  <c r="I520" i="9"/>
  <c r="M520" i="9"/>
  <c r="Q520" i="9"/>
  <c r="U520" i="9"/>
  <c r="Y520" i="9"/>
  <c r="AC520" i="9"/>
  <c r="BA520" i="9"/>
  <c r="BC521" i="9"/>
  <c r="AD521" i="9"/>
  <c r="AB521" i="9"/>
  <c r="Z521" i="9"/>
  <c r="X521" i="9"/>
  <c r="V521" i="9"/>
  <c r="T521" i="9"/>
  <c r="R521" i="9"/>
  <c r="P521" i="9"/>
  <c r="N521" i="9"/>
  <c r="L521" i="9"/>
  <c r="J521" i="9"/>
  <c r="E521" i="9"/>
  <c r="I521" i="9"/>
  <c r="M521" i="9"/>
  <c r="Q521" i="9"/>
  <c r="U521" i="9"/>
  <c r="Y521" i="9"/>
  <c r="AC521" i="9"/>
  <c r="BA521" i="9"/>
  <c r="E521" i="14" s="1"/>
  <c r="BC522" i="9"/>
  <c r="AD522" i="9"/>
  <c r="AB522" i="9"/>
  <c r="Z522" i="9"/>
  <c r="X522" i="9"/>
  <c r="V522" i="9"/>
  <c r="T522" i="9"/>
  <c r="R522" i="9"/>
  <c r="P522" i="9"/>
  <c r="N522" i="9"/>
  <c r="L522" i="9"/>
  <c r="J522" i="9"/>
  <c r="E522" i="9"/>
  <c r="I522" i="9"/>
  <c r="M522" i="9"/>
  <c r="Q522" i="9"/>
  <c r="U522" i="9"/>
  <c r="Y522" i="9"/>
  <c r="AC522" i="9"/>
  <c r="BA522" i="9"/>
  <c r="E522" i="14" s="1"/>
  <c r="BC523" i="9"/>
  <c r="AD523" i="9"/>
  <c r="AB523" i="9"/>
  <c r="Z523" i="9"/>
  <c r="X523" i="9"/>
  <c r="V523" i="9"/>
  <c r="T523" i="9"/>
  <c r="R523" i="9"/>
  <c r="P523" i="9"/>
  <c r="N523" i="9"/>
  <c r="L523" i="9"/>
  <c r="J523" i="9"/>
  <c r="E523" i="9"/>
  <c r="I523" i="9"/>
  <c r="M523" i="9"/>
  <c r="Q523" i="9"/>
  <c r="U523" i="9"/>
  <c r="Y523" i="9"/>
  <c r="AC523" i="9"/>
  <c r="BA523" i="9"/>
  <c r="E523" i="14" s="1"/>
  <c r="BC524" i="9"/>
  <c r="AD524" i="9"/>
  <c r="AB524" i="9"/>
  <c r="Z524" i="9"/>
  <c r="X524" i="9"/>
  <c r="V524" i="9"/>
  <c r="T524" i="9"/>
  <c r="R524" i="9"/>
  <c r="P524" i="9"/>
  <c r="N524" i="9"/>
  <c r="L524" i="9"/>
  <c r="J524" i="9"/>
  <c r="E524" i="9"/>
  <c r="I524" i="9"/>
  <c r="M524" i="9"/>
  <c r="Q524" i="9"/>
  <c r="U524" i="9"/>
  <c r="Y524" i="9"/>
  <c r="AC524" i="9"/>
  <c r="BA524" i="9"/>
  <c r="BC525" i="9"/>
  <c r="AD525" i="9"/>
  <c r="AB525" i="9"/>
  <c r="Z525" i="9"/>
  <c r="X525" i="9"/>
  <c r="V525" i="9"/>
  <c r="T525" i="9"/>
  <c r="R525" i="9"/>
  <c r="P525" i="9"/>
  <c r="N525" i="9"/>
  <c r="L525" i="9"/>
  <c r="J525" i="9"/>
  <c r="E525" i="9"/>
  <c r="I525" i="9"/>
  <c r="M525" i="9"/>
  <c r="Q525" i="9"/>
  <c r="U525" i="9"/>
  <c r="Y525" i="9"/>
  <c r="AC525" i="9"/>
  <c r="BA525" i="9"/>
  <c r="E525" i="14" s="1"/>
  <c r="BC526" i="9"/>
  <c r="AD526" i="9"/>
  <c r="AB526" i="9"/>
  <c r="Z526" i="9"/>
  <c r="X526" i="9"/>
  <c r="V526" i="9"/>
  <c r="T526" i="9"/>
  <c r="R526" i="9"/>
  <c r="P526" i="9"/>
  <c r="N526" i="9"/>
  <c r="L526" i="9"/>
  <c r="J526" i="9"/>
  <c r="E526" i="9"/>
  <c r="I526" i="9"/>
  <c r="M526" i="9"/>
  <c r="Q526" i="9"/>
  <c r="U526" i="9"/>
  <c r="Y526" i="9"/>
  <c r="AC526" i="9"/>
  <c r="BA526" i="9"/>
  <c r="E526" i="14" s="1"/>
  <c r="BC527" i="9"/>
  <c r="AD527" i="9"/>
  <c r="AB527" i="9"/>
  <c r="Z527" i="9"/>
  <c r="X527" i="9"/>
  <c r="V527" i="9"/>
  <c r="T527" i="9"/>
  <c r="R527" i="9"/>
  <c r="P527" i="9"/>
  <c r="N527" i="9"/>
  <c r="L527" i="9"/>
  <c r="J527" i="9"/>
  <c r="E527" i="9"/>
  <c r="I527" i="9"/>
  <c r="M527" i="9"/>
  <c r="Q527" i="9"/>
  <c r="U527" i="9"/>
  <c r="Y527" i="9"/>
  <c r="AC527" i="9"/>
  <c r="BA527" i="9"/>
  <c r="BC528" i="9"/>
  <c r="AD528" i="9"/>
  <c r="AB528" i="9"/>
  <c r="Z528" i="9"/>
  <c r="X528" i="9"/>
  <c r="V528" i="9"/>
  <c r="T528" i="9"/>
  <c r="R528" i="9"/>
  <c r="P528" i="9"/>
  <c r="N528" i="9"/>
  <c r="L528" i="9"/>
  <c r="J528" i="9"/>
  <c r="E528" i="9"/>
  <c r="I528" i="9"/>
  <c r="M528" i="9"/>
  <c r="Q528" i="9"/>
  <c r="U528" i="9"/>
  <c r="Y528" i="9"/>
  <c r="AC528" i="9"/>
  <c r="BA528" i="9"/>
  <c r="BC529" i="9"/>
  <c r="AD529" i="9"/>
  <c r="AB529" i="9"/>
  <c r="Z529" i="9"/>
  <c r="X529" i="9"/>
  <c r="V529" i="9"/>
  <c r="T529" i="9"/>
  <c r="R529" i="9"/>
  <c r="P529" i="9"/>
  <c r="N529" i="9"/>
  <c r="L529" i="9"/>
  <c r="J529" i="9"/>
  <c r="E529" i="9"/>
  <c r="I529" i="9"/>
  <c r="M529" i="9"/>
  <c r="Q529" i="9"/>
  <c r="U529" i="9"/>
  <c r="Y529" i="9"/>
  <c r="AC529" i="9"/>
  <c r="BA529" i="9"/>
  <c r="E529" i="14" s="1"/>
  <c r="BC530" i="9"/>
  <c r="AD530" i="9"/>
  <c r="AB530" i="9"/>
  <c r="Z530" i="9"/>
  <c r="X530" i="9"/>
  <c r="V530" i="9"/>
  <c r="T530" i="9"/>
  <c r="R530" i="9"/>
  <c r="P530" i="9"/>
  <c r="N530" i="9"/>
  <c r="L530" i="9"/>
  <c r="J530" i="9"/>
  <c r="E530" i="9"/>
  <c r="I530" i="9"/>
  <c r="M530" i="9"/>
  <c r="Q530" i="9"/>
  <c r="U530" i="9"/>
  <c r="Y530" i="9"/>
  <c r="AC530" i="9"/>
  <c r="BA530" i="9"/>
  <c r="E530" i="14" s="1"/>
  <c r="BC531" i="9"/>
  <c r="AD531" i="9"/>
  <c r="AB531" i="9"/>
  <c r="Z531" i="9"/>
  <c r="X531" i="9"/>
  <c r="V531" i="9"/>
  <c r="T531" i="9"/>
  <c r="R531" i="9"/>
  <c r="P531" i="9"/>
  <c r="N531" i="9"/>
  <c r="L531" i="9"/>
  <c r="J531" i="9"/>
  <c r="E531" i="9"/>
  <c r="I531" i="9"/>
  <c r="M531" i="9"/>
  <c r="Q531" i="9"/>
  <c r="U531" i="9"/>
  <c r="Y531" i="9"/>
  <c r="AC531" i="9"/>
  <c r="BA531" i="9"/>
  <c r="E531" i="14" s="1"/>
  <c r="BC532" i="9"/>
  <c r="AD532" i="9"/>
  <c r="AB532" i="9"/>
  <c r="Z532" i="9"/>
  <c r="X532" i="9"/>
  <c r="V532" i="9"/>
  <c r="T532" i="9"/>
  <c r="R532" i="9"/>
  <c r="P532" i="9"/>
  <c r="N532" i="9"/>
  <c r="L532" i="9"/>
  <c r="J532" i="9"/>
  <c r="E532" i="9"/>
  <c r="I532" i="9"/>
  <c r="M532" i="9"/>
  <c r="Q532" i="9"/>
  <c r="U532" i="9"/>
  <c r="Y532" i="9"/>
  <c r="AC532" i="9"/>
  <c r="BA532" i="9"/>
  <c r="BC533" i="9"/>
  <c r="AD533" i="9"/>
  <c r="AB533" i="9"/>
  <c r="Z533" i="9"/>
  <c r="X533" i="9"/>
  <c r="V533" i="9"/>
  <c r="T533" i="9"/>
  <c r="R533" i="9"/>
  <c r="P533" i="9"/>
  <c r="N533" i="9"/>
  <c r="L533" i="9"/>
  <c r="J533" i="9"/>
  <c r="E533" i="9"/>
  <c r="I533" i="9"/>
  <c r="M533" i="9"/>
  <c r="Q533" i="9"/>
  <c r="U533" i="9"/>
  <c r="Y533" i="9"/>
  <c r="AC533" i="9"/>
  <c r="BA533" i="9"/>
  <c r="E533" i="14" s="1"/>
  <c r="BC534" i="9"/>
  <c r="AD534" i="9"/>
  <c r="AB534" i="9"/>
  <c r="Z534" i="9"/>
  <c r="X534" i="9"/>
  <c r="V534" i="9"/>
  <c r="T534" i="9"/>
  <c r="R534" i="9"/>
  <c r="P534" i="9"/>
  <c r="N534" i="9"/>
  <c r="L534" i="9"/>
  <c r="J534" i="9"/>
  <c r="E534" i="9"/>
  <c r="I534" i="9"/>
  <c r="M534" i="9"/>
  <c r="Q534" i="9"/>
  <c r="U534" i="9"/>
  <c r="Y534" i="9"/>
  <c r="AC534" i="9"/>
  <c r="BA534" i="9"/>
  <c r="E534" i="14" s="1"/>
  <c r="BC535" i="9"/>
  <c r="AD535" i="9"/>
  <c r="AB535" i="9"/>
  <c r="Z535" i="9"/>
  <c r="X535" i="9"/>
  <c r="V535" i="9"/>
  <c r="T535" i="9"/>
  <c r="R535" i="9"/>
  <c r="P535" i="9"/>
  <c r="N535" i="9"/>
  <c r="L535" i="9"/>
  <c r="J535" i="9"/>
  <c r="E535" i="9"/>
  <c r="I535" i="9"/>
  <c r="M535" i="9"/>
  <c r="Q535" i="9"/>
  <c r="U535" i="9"/>
  <c r="Y535" i="9"/>
  <c r="AC535" i="9"/>
  <c r="BA535" i="9"/>
  <c r="E535" i="14" s="1"/>
  <c r="F6" i="11"/>
  <c r="H6" i="11" s="1"/>
  <c r="F8" i="11"/>
  <c r="H8" i="11" s="1"/>
  <c r="F10" i="11"/>
  <c r="H10" i="11" s="1"/>
  <c r="F12" i="11"/>
  <c r="H12" i="11" s="1"/>
  <c r="F14" i="11"/>
  <c r="H14" i="11" s="1"/>
  <c r="F16" i="11"/>
  <c r="H16" i="11" s="1"/>
  <c r="F18" i="11"/>
  <c r="H18" i="11" s="1"/>
  <c r="F20" i="11"/>
  <c r="H20" i="11" s="1"/>
  <c r="F22" i="11"/>
  <c r="H22" i="11" s="1"/>
  <c r="F24" i="11"/>
  <c r="H24" i="11" s="1"/>
  <c r="F26" i="11"/>
  <c r="H26" i="11" s="1"/>
  <c r="F28" i="11"/>
  <c r="H28" i="11" s="1"/>
  <c r="F30" i="11"/>
  <c r="H30" i="11" s="1"/>
  <c r="F32" i="11"/>
  <c r="H32" i="11" s="1"/>
  <c r="F34" i="11"/>
  <c r="H34" i="11" s="1"/>
  <c r="F36" i="11"/>
  <c r="H36" i="11" s="1"/>
  <c r="F38" i="11"/>
  <c r="H38" i="11" s="1"/>
  <c r="F40" i="11"/>
  <c r="H40" i="11" s="1"/>
  <c r="F42" i="11"/>
  <c r="H42" i="11" s="1"/>
  <c r="F44" i="11"/>
  <c r="H44" i="11" s="1"/>
  <c r="F46" i="11"/>
  <c r="H46" i="11" s="1"/>
  <c r="F48" i="11"/>
  <c r="H48" i="11" s="1"/>
  <c r="F50" i="11"/>
  <c r="H50" i="11" s="1"/>
  <c r="F52" i="11"/>
  <c r="H52" i="11" s="1"/>
  <c r="F54" i="11"/>
  <c r="H54" i="11" s="1"/>
  <c r="F56" i="11"/>
  <c r="H56" i="11" s="1"/>
  <c r="F58" i="11"/>
  <c r="H58" i="11" s="1"/>
  <c r="F60" i="11"/>
  <c r="H60" i="11" s="1"/>
  <c r="F62" i="11"/>
  <c r="H62" i="11" s="1"/>
  <c r="F64" i="11"/>
  <c r="H64" i="11" s="1"/>
  <c r="F66" i="11"/>
  <c r="H66" i="11" s="1"/>
  <c r="F68" i="11"/>
  <c r="H68" i="11" s="1"/>
  <c r="F70" i="11"/>
  <c r="H70" i="11" s="1"/>
  <c r="F72" i="11"/>
  <c r="H72" i="11" s="1"/>
  <c r="F74" i="11"/>
  <c r="H74" i="11" s="1"/>
  <c r="F76" i="11"/>
  <c r="H76" i="11" s="1"/>
  <c r="F78" i="11"/>
  <c r="H78" i="11" s="1"/>
  <c r="F80" i="11"/>
  <c r="H80" i="11" s="1"/>
  <c r="F82" i="11"/>
  <c r="H82" i="11" s="1"/>
  <c r="F84" i="11"/>
  <c r="H84" i="11" s="1"/>
  <c r="F86" i="11"/>
  <c r="H86" i="11" s="1"/>
  <c r="F88" i="11"/>
  <c r="H88" i="11" s="1"/>
  <c r="F90" i="11"/>
  <c r="H90" i="11" s="1"/>
  <c r="F92" i="11"/>
  <c r="H92" i="11" s="1"/>
  <c r="F94" i="11"/>
  <c r="H94" i="11" s="1"/>
  <c r="F96" i="11"/>
  <c r="H96" i="11" s="1"/>
  <c r="F98" i="11"/>
  <c r="H98" i="11" s="1"/>
  <c r="F100" i="11"/>
  <c r="H100" i="11" s="1"/>
  <c r="F102" i="11"/>
  <c r="H102" i="11" s="1"/>
  <c r="F104" i="11"/>
  <c r="H104" i="11" s="1"/>
  <c r="F106" i="11"/>
  <c r="H106" i="11" s="1"/>
  <c r="F108" i="11"/>
  <c r="H108" i="11" s="1"/>
  <c r="F110" i="11"/>
  <c r="H110" i="11" s="1"/>
  <c r="F112" i="11"/>
  <c r="H112" i="11" s="1"/>
  <c r="F114" i="11"/>
  <c r="H114" i="11" s="1"/>
  <c r="F116" i="11"/>
  <c r="H116" i="11" s="1"/>
  <c r="F118" i="11"/>
  <c r="H118" i="11" s="1"/>
  <c r="F120" i="11"/>
  <c r="H120" i="11" s="1"/>
  <c r="F122" i="11"/>
  <c r="H122" i="11" s="1"/>
  <c r="F124" i="11"/>
  <c r="H124" i="11" s="1"/>
  <c r="F126" i="11"/>
  <c r="H126" i="11" s="1"/>
  <c r="F128" i="11"/>
  <c r="H128" i="11" s="1"/>
  <c r="F130" i="11"/>
  <c r="H130" i="11" s="1"/>
  <c r="F132" i="11"/>
  <c r="H132" i="11" s="1"/>
  <c r="F134" i="11"/>
  <c r="H134" i="11" s="1"/>
  <c r="F136" i="11"/>
  <c r="H136" i="11" s="1"/>
  <c r="F138" i="11"/>
  <c r="H138" i="11" s="1"/>
  <c r="F140" i="11"/>
  <c r="H140" i="11" s="1"/>
  <c r="F142" i="11"/>
  <c r="H142" i="11" s="1"/>
  <c r="F144" i="11"/>
  <c r="H144" i="11" s="1"/>
  <c r="F146" i="11"/>
  <c r="H146" i="11" s="1"/>
  <c r="F148" i="11"/>
  <c r="H148" i="11" s="1"/>
  <c r="F150" i="11"/>
  <c r="H150" i="11" s="1"/>
  <c r="F152" i="11"/>
  <c r="H152" i="11" s="1"/>
  <c r="F154" i="11"/>
  <c r="H154" i="11" s="1"/>
  <c r="F156" i="11"/>
  <c r="H156" i="11" s="1"/>
  <c r="F158" i="11"/>
  <c r="H158" i="11" s="1"/>
  <c r="F160" i="11"/>
  <c r="H160" i="11" s="1"/>
  <c r="F162" i="11"/>
  <c r="H162" i="11" s="1"/>
  <c r="F164" i="11"/>
  <c r="H164" i="11" s="1"/>
  <c r="F166" i="11"/>
  <c r="H166" i="11" s="1"/>
  <c r="F168" i="11"/>
  <c r="H168" i="11" s="1"/>
  <c r="F170" i="11"/>
  <c r="H170" i="11" s="1"/>
  <c r="F172" i="11"/>
  <c r="H172" i="11" s="1"/>
  <c r="F174" i="11"/>
  <c r="H174" i="11" s="1"/>
  <c r="F176" i="11"/>
  <c r="H176" i="11" s="1"/>
  <c r="F178" i="11"/>
  <c r="H178" i="11" s="1"/>
  <c r="F180" i="11"/>
  <c r="H180" i="11" s="1"/>
  <c r="F182" i="11"/>
  <c r="H182" i="11" s="1"/>
  <c r="F184" i="11"/>
  <c r="H184" i="11" s="1"/>
  <c r="F186" i="11"/>
  <c r="H186" i="11" s="1"/>
  <c r="F188" i="11"/>
  <c r="H188" i="11" s="1"/>
  <c r="F190" i="11"/>
  <c r="H190" i="11" s="1"/>
  <c r="F192" i="11"/>
  <c r="H192" i="11" s="1"/>
  <c r="F194" i="11"/>
  <c r="H194" i="11" s="1"/>
  <c r="F196" i="11"/>
  <c r="H196" i="11" s="1"/>
  <c r="F198" i="11"/>
  <c r="H198" i="11" s="1"/>
  <c r="F200" i="11"/>
  <c r="H200" i="11" s="1"/>
  <c r="F202" i="11"/>
  <c r="H202" i="11" s="1"/>
  <c r="F204" i="11"/>
  <c r="H204" i="11" s="1"/>
  <c r="F206" i="11"/>
  <c r="H206" i="11" s="1"/>
  <c r="F208" i="11"/>
  <c r="H208" i="11" s="1"/>
  <c r="F210" i="11"/>
  <c r="H210" i="11" s="1"/>
  <c r="F212" i="11"/>
  <c r="H212" i="11" s="1"/>
  <c r="F214" i="11"/>
  <c r="H214" i="11" s="1"/>
  <c r="F216" i="11"/>
  <c r="H216" i="11" s="1"/>
  <c r="F218" i="11"/>
  <c r="H218" i="11" s="1"/>
  <c r="F220" i="11"/>
  <c r="H220" i="11" s="1"/>
  <c r="F222" i="11"/>
  <c r="H222" i="11" s="1"/>
  <c r="F224" i="11"/>
  <c r="H224" i="11" s="1"/>
  <c r="F226" i="11"/>
  <c r="H226" i="11" s="1"/>
  <c r="F228" i="11"/>
  <c r="H228" i="11" s="1"/>
  <c r="F230" i="11"/>
  <c r="H230" i="11" s="1"/>
  <c r="F232" i="11"/>
  <c r="H232" i="11" s="1"/>
  <c r="F234" i="11"/>
  <c r="H234" i="11" s="1"/>
  <c r="F236" i="11"/>
  <c r="H236" i="11" s="1"/>
  <c r="F238" i="11"/>
  <c r="H238" i="11" s="1"/>
  <c r="F240" i="11"/>
  <c r="H240" i="11" s="1"/>
  <c r="F242" i="11"/>
  <c r="H242" i="11" s="1"/>
  <c r="F244" i="11"/>
  <c r="H244" i="11" s="1"/>
  <c r="F246" i="11"/>
  <c r="H246" i="11" s="1"/>
  <c r="F248" i="11"/>
  <c r="H248" i="11" s="1"/>
  <c r="F250" i="11"/>
  <c r="H250" i="11" s="1"/>
  <c r="F252" i="11"/>
  <c r="H252" i="11" s="1"/>
  <c r="F254" i="11"/>
  <c r="H254" i="11" s="1"/>
  <c r="F256" i="11"/>
  <c r="H256" i="11" s="1"/>
  <c r="F258" i="11"/>
  <c r="H258" i="11" s="1"/>
  <c r="F260" i="11"/>
  <c r="H260" i="11" s="1"/>
  <c r="F262" i="11"/>
  <c r="H262" i="11" s="1"/>
  <c r="F264" i="11"/>
  <c r="H264" i="11" s="1"/>
  <c r="F266" i="11"/>
  <c r="H266" i="11" s="1"/>
  <c r="F268" i="11"/>
  <c r="H268" i="11" s="1"/>
  <c r="F270" i="11"/>
  <c r="H270" i="11" s="1"/>
  <c r="F272" i="11"/>
  <c r="H272" i="11" s="1"/>
  <c r="F274" i="11"/>
  <c r="H274" i="11" s="1"/>
  <c r="F276" i="11"/>
  <c r="H276" i="11" s="1"/>
  <c r="F278" i="11"/>
  <c r="H278" i="11" s="1"/>
  <c r="F280" i="11"/>
  <c r="H280" i="11" s="1"/>
  <c r="F282" i="11"/>
  <c r="H282" i="11" s="1"/>
  <c r="F284" i="11"/>
  <c r="H284" i="11" s="1"/>
  <c r="F286" i="11"/>
  <c r="H286" i="11" s="1"/>
  <c r="F288" i="11"/>
  <c r="H288" i="11" s="1"/>
  <c r="F290" i="11"/>
  <c r="H290" i="11" s="1"/>
  <c r="F292" i="11"/>
  <c r="H292" i="11" s="1"/>
  <c r="F294" i="11"/>
  <c r="H294" i="11" s="1"/>
  <c r="F296" i="11"/>
  <c r="H296" i="11" s="1"/>
  <c r="F298" i="11"/>
  <c r="H298" i="11" s="1"/>
  <c r="F300" i="11"/>
  <c r="H300" i="11" s="1"/>
  <c r="F302" i="11"/>
  <c r="H302" i="11" s="1"/>
  <c r="F304" i="11"/>
  <c r="H304" i="11" s="1"/>
  <c r="F306" i="11"/>
  <c r="H306" i="11" s="1"/>
  <c r="F308" i="11"/>
  <c r="H308" i="11" s="1"/>
  <c r="F310" i="11"/>
  <c r="H310" i="11" s="1"/>
  <c r="F312" i="11"/>
  <c r="H312" i="11" s="1"/>
  <c r="F314" i="11"/>
  <c r="H314" i="11" s="1"/>
  <c r="F316" i="11"/>
  <c r="H316" i="11" s="1"/>
  <c r="F318" i="11"/>
  <c r="H318" i="11" s="1"/>
  <c r="F320" i="11"/>
  <c r="H320" i="11" s="1"/>
  <c r="F322" i="11"/>
  <c r="H322" i="11" s="1"/>
  <c r="F324" i="11"/>
  <c r="H324" i="11" s="1"/>
  <c r="F326" i="11"/>
  <c r="H326" i="11" s="1"/>
  <c r="F328" i="11"/>
  <c r="H328" i="11" s="1"/>
  <c r="F330" i="11"/>
  <c r="H330" i="11" s="1"/>
  <c r="F332" i="11"/>
  <c r="H332" i="11" s="1"/>
  <c r="F334" i="11"/>
  <c r="H334" i="11" s="1"/>
  <c r="F336" i="11"/>
  <c r="H336" i="11" s="1"/>
  <c r="F338" i="11"/>
  <c r="H338" i="11" s="1"/>
  <c r="F340" i="11"/>
  <c r="H340" i="11" s="1"/>
  <c r="F342" i="11"/>
  <c r="H342" i="11" s="1"/>
  <c r="F344" i="11"/>
  <c r="H344" i="11" s="1"/>
  <c r="F346" i="11"/>
  <c r="H346" i="11" s="1"/>
  <c r="F348" i="11"/>
  <c r="H348" i="11" s="1"/>
  <c r="F350" i="11"/>
  <c r="H350" i="11" s="1"/>
  <c r="F352" i="11"/>
  <c r="H352" i="11" s="1"/>
  <c r="F354" i="11"/>
  <c r="H354" i="11" s="1"/>
  <c r="F356" i="11"/>
  <c r="H356" i="11" s="1"/>
  <c r="F358" i="11"/>
  <c r="H358" i="11" s="1"/>
  <c r="F360" i="11"/>
  <c r="H360" i="11" s="1"/>
  <c r="F362" i="11"/>
  <c r="H362" i="11" s="1"/>
  <c r="F364" i="11"/>
  <c r="H364" i="11" s="1"/>
  <c r="F366" i="11"/>
  <c r="H366" i="11" s="1"/>
  <c r="F368" i="11"/>
  <c r="H368" i="11" s="1"/>
  <c r="F370" i="11"/>
  <c r="H370" i="11" s="1"/>
  <c r="F372" i="11"/>
  <c r="H372" i="11" s="1"/>
  <c r="F374" i="11"/>
  <c r="H374" i="11" s="1"/>
  <c r="F376" i="11"/>
  <c r="H376" i="11" s="1"/>
  <c r="F378" i="11"/>
  <c r="H378" i="11" s="1"/>
  <c r="F380" i="11"/>
  <c r="H380" i="11" s="1"/>
  <c r="F382" i="11"/>
  <c r="H382" i="11" s="1"/>
  <c r="F384" i="11"/>
  <c r="H384" i="11" s="1"/>
  <c r="F386" i="11"/>
  <c r="H386" i="11" s="1"/>
  <c r="F388" i="11"/>
  <c r="H388" i="11" s="1"/>
  <c r="F390" i="11"/>
  <c r="H390" i="11" s="1"/>
  <c r="F392" i="11"/>
  <c r="H392" i="11" s="1"/>
  <c r="F394" i="11"/>
  <c r="H394" i="11" s="1"/>
  <c r="F396" i="11"/>
  <c r="H396" i="11" s="1"/>
  <c r="F398" i="11"/>
  <c r="H398" i="11" s="1"/>
  <c r="F400" i="11"/>
  <c r="H400" i="11" s="1"/>
  <c r="F402" i="11"/>
  <c r="H402" i="11" s="1"/>
  <c r="F404" i="11"/>
  <c r="H404" i="11" s="1"/>
  <c r="F406" i="11"/>
  <c r="H406" i="11" s="1"/>
  <c r="F408" i="11"/>
  <c r="H408" i="11" s="1"/>
  <c r="F410" i="11"/>
  <c r="H410" i="11" s="1"/>
  <c r="F412" i="11"/>
  <c r="H412" i="11" s="1"/>
  <c r="F414" i="11"/>
  <c r="H414" i="11" s="1"/>
  <c r="F416" i="11"/>
  <c r="H416" i="11" s="1"/>
  <c r="F418" i="11"/>
  <c r="H418" i="11" s="1"/>
  <c r="F420" i="11"/>
  <c r="H420" i="11" s="1"/>
  <c r="F422" i="11"/>
  <c r="H422" i="11" s="1"/>
  <c r="F424" i="11"/>
  <c r="H424" i="11" s="1"/>
  <c r="F426" i="11"/>
  <c r="H426" i="11" s="1"/>
  <c r="F428" i="11"/>
  <c r="H428" i="11" s="1"/>
  <c r="F430" i="11"/>
  <c r="H430" i="11" s="1"/>
  <c r="F432" i="11"/>
  <c r="H432" i="11" s="1"/>
  <c r="F434" i="11"/>
  <c r="H434" i="11" s="1"/>
  <c r="F436" i="11"/>
  <c r="H436" i="11" s="1"/>
  <c r="F438" i="11"/>
  <c r="H438" i="11" s="1"/>
  <c r="F440" i="11"/>
  <c r="H440" i="11" s="1"/>
  <c r="F442" i="11"/>
  <c r="H442" i="11" s="1"/>
  <c r="F444" i="11"/>
  <c r="H444" i="11" s="1"/>
  <c r="F446" i="11"/>
  <c r="H446" i="11" s="1"/>
  <c r="F448" i="11"/>
  <c r="H448" i="11" s="1"/>
  <c r="F450" i="11"/>
  <c r="H450" i="11" s="1"/>
  <c r="F452" i="11"/>
  <c r="H452" i="11" s="1"/>
  <c r="F454" i="11"/>
  <c r="H454" i="11" s="1"/>
  <c r="F456" i="11"/>
  <c r="H456" i="11" s="1"/>
  <c r="F458" i="11"/>
  <c r="H458" i="11" s="1"/>
  <c r="F460" i="11"/>
  <c r="H460" i="11" s="1"/>
  <c r="F462" i="11"/>
  <c r="H462" i="11" s="1"/>
  <c r="F5" i="11"/>
  <c r="H5" i="11" s="1"/>
  <c r="F463" i="11"/>
  <c r="G463" i="11"/>
  <c r="F464" i="11"/>
  <c r="H464" i="11" s="1"/>
  <c r="F465" i="11"/>
  <c r="H465" i="11" s="1"/>
  <c r="F466" i="11"/>
  <c r="H466" i="11" s="1"/>
  <c r="F467" i="11"/>
  <c r="H467" i="11" s="1"/>
  <c r="F468" i="11"/>
  <c r="H468" i="11" s="1"/>
  <c r="F469" i="11"/>
  <c r="H469" i="11" s="1"/>
  <c r="F470" i="11"/>
  <c r="H470" i="11" s="1"/>
  <c r="F471" i="11"/>
  <c r="H471" i="11" s="1"/>
  <c r="F472" i="11"/>
  <c r="H472" i="11" s="1"/>
  <c r="F473" i="11"/>
  <c r="H473" i="11" s="1"/>
  <c r="F474" i="11"/>
  <c r="H474" i="11" s="1"/>
  <c r="F475" i="11"/>
  <c r="H475" i="11" s="1"/>
  <c r="F476" i="11"/>
  <c r="H476" i="11" s="1"/>
  <c r="F477" i="11"/>
  <c r="H477" i="11" s="1"/>
  <c r="F478" i="11"/>
  <c r="H478" i="11" s="1"/>
  <c r="F479" i="11"/>
  <c r="H479" i="11" s="1"/>
  <c r="F480" i="11"/>
  <c r="H480" i="11" s="1"/>
  <c r="P6" i="13"/>
  <c r="Q61" i="13"/>
  <c r="Q65" i="13"/>
  <c r="Q69" i="13"/>
  <c r="Q73" i="13"/>
  <c r="Q77" i="13"/>
  <c r="Q81" i="13"/>
  <c r="Q85" i="13"/>
  <c r="Q89" i="13"/>
  <c r="Q93" i="13"/>
  <c r="Q97" i="13"/>
  <c r="Q101" i="13"/>
  <c r="Q105" i="13"/>
  <c r="Q109" i="13"/>
  <c r="Q113" i="13"/>
  <c r="Q117" i="13"/>
  <c r="Q121" i="13"/>
  <c r="Q125" i="13"/>
  <c r="Q129" i="13"/>
  <c r="Q133" i="13"/>
  <c r="Q137" i="13"/>
  <c r="Q141" i="13"/>
  <c r="Q145" i="13"/>
  <c r="Q149" i="13"/>
  <c r="Q153" i="13"/>
  <c r="Q157" i="13"/>
  <c r="Q161" i="13"/>
  <c r="Q165" i="13"/>
  <c r="Q169" i="13"/>
  <c r="Q173" i="13"/>
  <c r="Q177" i="13"/>
  <c r="Q181" i="13"/>
  <c r="Q185" i="13"/>
  <c r="Q189" i="13"/>
  <c r="Q193" i="13"/>
  <c r="Q197" i="13"/>
  <c r="Q201" i="13"/>
  <c r="Q205" i="13"/>
  <c r="Q209" i="13"/>
  <c r="Q213" i="13"/>
  <c r="Q217" i="13"/>
  <c r="Q221" i="13"/>
  <c r="Q225" i="13"/>
  <c r="Q229" i="13"/>
  <c r="Q233" i="13"/>
  <c r="Q237" i="13"/>
  <c r="Q241" i="13"/>
  <c r="Q245" i="13"/>
  <c r="Q249" i="13"/>
  <c r="Q253" i="13"/>
  <c r="Q257" i="13"/>
  <c r="Q261" i="13"/>
  <c r="Q265" i="13"/>
  <c r="Q269" i="13"/>
  <c r="Q273" i="13"/>
  <c r="Q277" i="13"/>
  <c r="Q281" i="13"/>
  <c r="Q285" i="13"/>
  <c r="Q289" i="13"/>
  <c r="Q293" i="13"/>
  <c r="Q297" i="13"/>
  <c r="Q301" i="13"/>
  <c r="Q305" i="13"/>
  <c r="Q309" i="13"/>
  <c r="Q313" i="13"/>
  <c r="Q317" i="13"/>
  <c r="Q321" i="13"/>
  <c r="G506" i="14"/>
  <c r="F5" i="13"/>
  <c r="H5" i="13"/>
  <c r="P5" i="13"/>
  <c r="F6" i="13"/>
  <c r="H6" i="13"/>
  <c r="Q7" i="13"/>
  <c r="K7" i="13"/>
  <c r="I7" i="13"/>
  <c r="G7" i="13"/>
  <c r="E7" i="13"/>
  <c r="H7" i="13"/>
  <c r="P7" i="13"/>
  <c r="Q9" i="13"/>
  <c r="K9" i="13"/>
  <c r="I9" i="13"/>
  <c r="G9" i="13"/>
  <c r="E9" i="13"/>
  <c r="H9" i="13"/>
  <c r="P9" i="13"/>
  <c r="Q11" i="13"/>
  <c r="K11" i="13"/>
  <c r="I11" i="13"/>
  <c r="G11" i="13"/>
  <c r="E11" i="13"/>
  <c r="H11" i="13"/>
  <c r="P11" i="13"/>
  <c r="Q13" i="13"/>
  <c r="K13" i="13"/>
  <c r="I13" i="13"/>
  <c r="G13" i="13"/>
  <c r="E13" i="13"/>
  <c r="H13" i="13"/>
  <c r="P13" i="13"/>
  <c r="Q15" i="13"/>
  <c r="K15" i="13"/>
  <c r="I15" i="13"/>
  <c r="G15" i="13"/>
  <c r="E15" i="13"/>
  <c r="H15" i="13"/>
  <c r="P15" i="13"/>
  <c r="Q17" i="13"/>
  <c r="K17" i="13"/>
  <c r="I17" i="13"/>
  <c r="G17" i="13"/>
  <c r="E17" i="13"/>
  <c r="H17" i="13"/>
  <c r="P17" i="13"/>
  <c r="Q19" i="13"/>
  <c r="K19" i="13"/>
  <c r="I19" i="13"/>
  <c r="G19" i="13"/>
  <c r="E19" i="13"/>
  <c r="H19" i="13"/>
  <c r="P19" i="13"/>
  <c r="Q21" i="13"/>
  <c r="K21" i="13"/>
  <c r="I21" i="13"/>
  <c r="G21" i="13"/>
  <c r="E21" i="13"/>
  <c r="H21" i="13"/>
  <c r="P21" i="13"/>
  <c r="Q23" i="13"/>
  <c r="K23" i="13"/>
  <c r="I23" i="13"/>
  <c r="G23" i="13"/>
  <c r="E23" i="13"/>
  <c r="H23" i="13"/>
  <c r="P23" i="13"/>
  <c r="Q25" i="13"/>
  <c r="K25" i="13"/>
  <c r="I25" i="13"/>
  <c r="G25" i="13"/>
  <c r="E25" i="13"/>
  <c r="H25" i="13"/>
  <c r="P25" i="13"/>
  <c r="Q27" i="13"/>
  <c r="K27" i="13"/>
  <c r="I27" i="13"/>
  <c r="G27" i="13"/>
  <c r="E27" i="13"/>
  <c r="H27" i="13"/>
  <c r="P27" i="13"/>
  <c r="Q29" i="13"/>
  <c r="K29" i="13"/>
  <c r="I29" i="13"/>
  <c r="G29" i="13"/>
  <c r="E29" i="13"/>
  <c r="H29" i="13"/>
  <c r="P29" i="13"/>
  <c r="Q31" i="13"/>
  <c r="K31" i="13"/>
  <c r="I31" i="13"/>
  <c r="G31" i="13"/>
  <c r="E31" i="13"/>
  <c r="H31" i="13"/>
  <c r="P31" i="13"/>
  <c r="Q33" i="13"/>
  <c r="K33" i="13"/>
  <c r="I33" i="13"/>
  <c r="G33" i="13"/>
  <c r="E33" i="13"/>
  <c r="H33" i="13"/>
  <c r="P33" i="13"/>
  <c r="Q35" i="13"/>
  <c r="K35" i="13"/>
  <c r="I35" i="13"/>
  <c r="G35" i="13"/>
  <c r="E35" i="13"/>
  <c r="H35" i="13"/>
  <c r="P35" i="13"/>
  <c r="Q37" i="13"/>
  <c r="K37" i="13"/>
  <c r="I37" i="13"/>
  <c r="G37" i="13"/>
  <c r="E37" i="13"/>
  <c r="H37" i="13"/>
  <c r="P37" i="13"/>
  <c r="Q39" i="13"/>
  <c r="K39" i="13"/>
  <c r="I39" i="13"/>
  <c r="G39" i="13"/>
  <c r="E39" i="13"/>
  <c r="H39" i="13"/>
  <c r="P39" i="13"/>
  <c r="Q41" i="13"/>
  <c r="K41" i="13"/>
  <c r="I41" i="13"/>
  <c r="G41" i="13"/>
  <c r="E41" i="13"/>
  <c r="H41" i="13"/>
  <c r="P41" i="13"/>
  <c r="Q43" i="13"/>
  <c r="K43" i="13"/>
  <c r="I43" i="13"/>
  <c r="G43" i="13"/>
  <c r="E43" i="13"/>
  <c r="H43" i="13"/>
  <c r="P43" i="13"/>
  <c r="Q45" i="13"/>
  <c r="K45" i="13"/>
  <c r="I45" i="13"/>
  <c r="G45" i="13"/>
  <c r="E45" i="13"/>
  <c r="H45" i="13"/>
  <c r="P45" i="13"/>
  <c r="Q47" i="13"/>
  <c r="K47" i="13"/>
  <c r="I47" i="13"/>
  <c r="G47" i="13"/>
  <c r="E47" i="13"/>
  <c r="H47" i="13"/>
  <c r="P47" i="13"/>
  <c r="Q49" i="13"/>
  <c r="K49" i="13"/>
  <c r="I49" i="13"/>
  <c r="G49" i="13"/>
  <c r="E49" i="13"/>
  <c r="H49" i="13"/>
  <c r="P49" i="13"/>
  <c r="Q51" i="13"/>
  <c r="K51" i="13"/>
  <c r="I51" i="13"/>
  <c r="G51" i="13"/>
  <c r="E51" i="13"/>
  <c r="H51" i="13"/>
  <c r="P51" i="13"/>
  <c r="Q53" i="13"/>
  <c r="K53" i="13"/>
  <c r="I53" i="13"/>
  <c r="G53" i="13"/>
  <c r="E53" i="13"/>
  <c r="H53" i="13"/>
  <c r="P53" i="13"/>
  <c r="Q55" i="13"/>
  <c r="K55" i="13"/>
  <c r="I55" i="13"/>
  <c r="G55" i="13"/>
  <c r="E55" i="13"/>
  <c r="H55" i="13"/>
  <c r="P55" i="13"/>
  <c r="Q57" i="13"/>
  <c r="K57" i="13"/>
  <c r="I57" i="13"/>
  <c r="G57" i="13"/>
  <c r="E57" i="13"/>
  <c r="H57" i="13"/>
  <c r="P57" i="13"/>
  <c r="P59" i="13"/>
  <c r="H59" i="13"/>
  <c r="F59" i="13"/>
  <c r="I59" i="13"/>
  <c r="K59" i="13"/>
  <c r="Q60" i="13"/>
  <c r="G61" i="13"/>
  <c r="P63" i="13"/>
  <c r="H63" i="13"/>
  <c r="F63" i="13"/>
  <c r="I63" i="13"/>
  <c r="K63" i="13"/>
  <c r="Q64" i="13"/>
  <c r="G65" i="13"/>
  <c r="P67" i="13"/>
  <c r="H67" i="13"/>
  <c r="F67" i="13"/>
  <c r="I67" i="13"/>
  <c r="K67" i="13"/>
  <c r="Q68" i="13"/>
  <c r="G69" i="13"/>
  <c r="P71" i="13"/>
  <c r="H71" i="13"/>
  <c r="F71" i="13"/>
  <c r="I71" i="13"/>
  <c r="K71" i="13"/>
  <c r="Q72" i="13"/>
  <c r="G73" i="13"/>
  <c r="P75" i="13"/>
  <c r="H75" i="13"/>
  <c r="F75" i="13"/>
  <c r="I75" i="13"/>
  <c r="K75" i="13"/>
  <c r="Q76" i="13"/>
  <c r="G77" i="13"/>
  <c r="P79" i="13"/>
  <c r="H79" i="13"/>
  <c r="F79" i="13"/>
  <c r="I79" i="13"/>
  <c r="K79" i="13"/>
  <c r="Q80" i="13"/>
  <c r="G81" i="13"/>
  <c r="P83" i="13"/>
  <c r="H83" i="13"/>
  <c r="F83" i="13"/>
  <c r="I83" i="13"/>
  <c r="K83" i="13"/>
  <c r="Q84" i="13"/>
  <c r="G85" i="13"/>
  <c r="P87" i="13"/>
  <c r="H87" i="13"/>
  <c r="F87" i="13"/>
  <c r="I87" i="13"/>
  <c r="K87" i="13"/>
  <c r="Q88" i="13"/>
  <c r="G89" i="13"/>
  <c r="P91" i="13"/>
  <c r="H91" i="13"/>
  <c r="F91" i="13"/>
  <c r="I91" i="13"/>
  <c r="K91" i="13"/>
  <c r="Q92" i="13"/>
  <c r="G93" i="13"/>
  <c r="P95" i="13"/>
  <c r="H95" i="13"/>
  <c r="F95" i="13"/>
  <c r="I95" i="13"/>
  <c r="K95" i="13"/>
  <c r="Q96" i="13"/>
  <c r="G97" i="13"/>
  <c r="P99" i="13"/>
  <c r="H99" i="13"/>
  <c r="F99" i="13"/>
  <c r="I99" i="13"/>
  <c r="K99" i="13"/>
  <c r="Q100" i="13"/>
  <c r="G101" i="13"/>
  <c r="P103" i="13"/>
  <c r="H103" i="13"/>
  <c r="F103" i="13"/>
  <c r="I103" i="13"/>
  <c r="K103" i="13"/>
  <c r="Q104" i="13"/>
  <c r="G105" i="13"/>
  <c r="P107" i="13"/>
  <c r="H107" i="13"/>
  <c r="F107" i="13"/>
  <c r="I107" i="13"/>
  <c r="K107" i="13"/>
  <c r="Q108" i="13"/>
  <c r="G109" i="13"/>
  <c r="P111" i="13"/>
  <c r="H111" i="13"/>
  <c r="F111" i="13"/>
  <c r="I111" i="13"/>
  <c r="K111" i="13"/>
  <c r="Q112" i="13"/>
  <c r="G113" i="13"/>
  <c r="P115" i="13"/>
  <c r="H115" i="13"/>
  <c r="F115" i="13"/>
  <c r="I115" i="13"/>
  <c r="K115" i="13"/>
  <c r="Q116" i="13"/>
  <c r="G117" i="13"/>
  <c r="P119" i="13"/>
  <c r="H119" i="13"/>
  <c r="F119" i="13"/>
  <c r="I119" i="13"/>
  <c r="K119" i="13"/>
  <c r="Q120" i="13"/>
  <c r="G121" i="13"/>
  <c r="P123" i="13"/>
  <c r="H123" i="13"/>
  <c r="F123" i="13"/>
  <c r="I123" i="13"/>
  <c r="K123" i="13"/>
  <c r="Q124" i="13"/>
  <c r="G125" i="13"/>
  <c r="P127" i="13"/>
  <c r="H127" i="13"/>
  <c r="F127" i="13"/>
  <c r="I127" i="13"/>
  <c r="K127" i="13"/>
  <c r="Q128" i="13"/>
  <c r="G129" i="13"/>
  <c r="P131" i="13"/>
  <c r="H131" i="13"/>
  <c r="F131" i="13"/>
  <c r="I131" i="13"/>
  <c r="K131" i="13"/>
  <c r="Q132" i="13"/>
  <c r="G133" i="13"/>
  <c r="P135" i="13"/>
  <c r="H135" i="13"/>
  <c r="F135" i="13"/>
  <c r="I135" i="13"/>
  <c r="K135" i="13"/>
  <c r="Q136" i="13"/>
  <c r="G137" i="13"/>
  <c r="P139" i="13"/>
  <c r="H139" i="13"/>
  <c r="F139" i="13"/>
  <c r="I139" i="13"/>
  <c r="K139" i="13"/>
  <c r="Q140" i="13"/>
  <c r="G141" i="13"/>
  <c r="P143" i="13"/>
  <c r="H143" i="13"/>
  <c r="F143" i="13"/>
  <c r="I143" i="13"/>
  <c r="K143" i="13"/>
  <c r="Q144" i="13"/>
  <c r="G145" i="13"/>
  <c r="P147" i="13"/>
  <c r="H147" i="13"/>
  <c r="F147" i="13"/>
  <c r="I147" i="13"/>
  <c r="K147" i="13"/>
  <c r="Q148" i="13"/>
  <c r="G149" i="13"/>
  <c r="P151" i="13"/>
  <c r="H151" i="13"/>
  <c r="F151" i="13"/>
  <c r="I151" i="13"/>
  <c r="K151" i="13"/>
  <c r="Q152" i="13"/>
  <c r="G153" i="13"/>
  <c r="P155" i="13"/>
  <c r="H155" i="13"/>
  <c r="F155" i="13"/>
  <c r="I155" i="13"/>
  <c r="K155" i="13"/>
  <c r="Q156" i="13"/>
  <c r="G157" i="13"/>
  <c r="P159" i="13"/>
  <c r="H159" i="13"/>
  <c r="F159" i="13"/>
  <c r="I159" i="13"/>
  <c r="K159" i="13"/>
  <c r="Q160" i="13"/>
  <c r="G161" i="13"/>
  <c r="P163" i="13"/>
  <c r="H163" i="13"/>
  <c r="F163" i="13"/>
  <c r="I163" i="13"/>
  <c r="K163" i="13"/>
  <c r="Q164" i="13"/>
  <c r="G165" i="13"/>
  <c r="P167" i="13"/>
  <c r="H167" i="13"/>
  <c r="F167" i="13"/>
  <c r="I167" i="13"/>
  <c r="K167" i="13"/>
  <c r="Q168" i="13"/>
  <c r="G169" i="13"/>
  <c r="P171" i="13"/>
  <c r="H171" i="13"/>
  <c r="F171" i="13"/>
  <c r="I171" i="13"/>
  <c r="K171" i="13"/>
  <c r="Q172" i="13"/>
  <c r="G173" i="13"/>
  <c r="P175" i="13"/>
  <c r="H175" i="13"/>
  <c r="F175" i="13"/>
  <c r="I175" i="13"/>
  <c r="K175" i="13"/>
  <c r="Q176" i="13"/>
  <c r="G177" i="13"/>
  <c r="P179" i="13"/>
  <c r="H179" i="13"/>
  <c r="F179" i="13"/>
  <c r="I179" i="13"/>
  <c r="K179" i="13"/>
  <c r="Q180" i="13"/>
  <c r="G181" i="13"/>
  <c r="P183" i="13"/>
  <c r="H183" i="13"/>
  <c r="F183" i="13"/>
  <c r="I183" i="13"/>
  <c r="K183" i="13"/>
  <c r="Q184" i="13"/>
  <c r="G185" i="13"/>
  <c r="P187" i="13"/>
  <c r="H187" i="13"/>
  <c r="F187" i="13"/>
  <c r="I187" i="13"/>
  <c r="K187" i="13"/>
  <c r="Q188" i="13"/>
  <c r="G189" i="13"/>
  <c r="P191" i="13"/>
  <c r="H191" i="13"/>
  <c r="F191" i="13"/>
  <c r="I191" i="13"/>
  <c r="K191" i="13"/>
  <c r="Q192" i="13"/>
  <c r="G193" i="13"/>
  <c r="P195" i="13"/>
  <c r="H195" i="13"/>
  <c r="F195" i="13"/>
  <c r="I195" i="13"/>
  <c r="K195" i="13"/>
  <c r="Q196" i="13"/>
  <c r="G197" i="13"/>
  <c r="P199" i="13"/>
  <c r="H199" i="13"/>
  <c r="F199" i="13"/>
  <c r="I199" i="13"/>
  <c r="K199" i="13"/>
  <c r="Q200" i="13"/>
  <c r="G201" i="13"/>
  <c r="P203" i="13"/>
  <c r="H203" i="13"/>
  <c r="F203" i="13"/>
  <c r="I203" i="13"/>
  <c r="K203" i="13"/>
  <c r="Q204" i="13"/>
  <c r="G205" i="13"/>
  <c r="P207" i="13"/>
  <c r="H207" i="13"/>
  <c r="F207" i="13"/>
  <c r="I207" i="13"/>
  <c r="K207" i="13"/>
  <c r="Q208" i="13"/>
  <c r="G209" i="13"/>
  <c r="P211" i="13"/>
  <c r="H211" i="13"/>
  <c r="F211" i="13"/>
  <c r="I211" i="13"/>
  <c r="K211" i="13"/>
  <c r="Q212" i="13"/>
  <c r="G213" i="13"/>
  <c r="P215" i="13"/>
  <c r="H215" i="13"/>
  <c r="F215" i="13"/>
  <c r="I215" i="13"/>
  <c r="K215" i="13"/>
  <c r="Q216" i="13"/>
  <c r="G217" i="13"/>
  <c r="P219" i="13"/>
  <c r="H219" i="13"/>
  <c r="F219" i="13"/>
  <c r="I219" i="13"/>
  <c r="K219" i="13"/>
  <c r="Q220" i="13"/>
  <c r="G221" i="13"/>
  <c r="P223" i="13"/>
  <c r="H223" i="13"/>
  <c r="F223" i="13"/>
  <c r="I223" i="13"/>
  <c r="K223" i="13"/>
  <c r="Q224" i="13"/>
  <c r="G225" i="13"/>
  <c r="P227" i="13"/>
  <c r="H227" i="13"/>
  <c r="F227" i="13"/>
  <c r="I227" i="13"/>
  <c r="K227" i="13"/>
  <c r="Q228" i="13"/>
  <c r="G229" i="13"/>
  <c r="P231" i="13"/>
  <c r="H231" i="13"/>
  <c r="F231" i="13"/>
  <c r="I231" i="13"/>
  <c r="K231" i="13"/>
  <c r="Q232" i="13"/>
  <c r="G233" i="13"/>
  <c r="P235" i="13"/>
  <c r="H235" i="13"/>
  <c r="F235" i="13"/>
  <c r="I235" i="13"/>
  <c r="K235" i="13"/>
  <c r="Q236" i="13"/>
  <c r="G237" i="13"/>
  <c r="P239" i="13"/>
  <c r="H239" i="13"/>
  <c r="F239" i="13"/>
  <c r="I239" i="13"/>
  <c r="K239" i="13"/>
  <c r="Q240" i="13"/>
  <c r="G241" i="13"/>
  <c r="P243" i="13"/>
  <c r="H243" i="13"/>
  <c r="F243" i="13"/>
  <c r="I243" i="13"/>
  <c r="K243" i="13"/>
  <c r="Q244" i="13"/>
  <c r="G245" i="13"/>
  <c r="P247" i="13"/>
  <c r="H247" i="13"/>
  <c r="F247" i="13"/>
  <c r="I247" i="13"/>
  <c r="K247" i="13"/>
  <c r="Q248" i="13"/>
  <c r="G249" i="13"/>
  <c r="P251" i="13"/>
  <c r="H251" i="13"/>
  <c r="F251" i="13"/>
  <c r="I251" i="13"/>
  <c r="K251" i="13"/>
  <c r="Q252" i="13"/>
  <c r="G253" i="13"/>
  <c r="P255" i="13"/>
  <c r="H255" i="13"/>
  <c r="F255" i="13"/>
  <c r="I255" i="13"/>
  <c r="K255" i="13"/>
  <c r="Q256" i="13"/>
  <c r="G257" i="13"/>
  <c r="P259" i="13"/>
  <c r="H259" i="13"/>
  <c r="F259" i="13"/>
  <c r="I259" i="13"/>
  <c r="K259" i="13"/>
  <c r="Q260" i="13"/>
  <c r="G261" i="13"/>
  <c r="P263" i="13"/>
  <c r="H263" i="13"/>
  <c r="F263" i="13"/>
  <c r="I263" i="13"/>
  <c r="K263" i="13"/>
  <c r="Q264" i="13"/>
  <c r="G265" i="13"/>
  <c r="P267" i="13"/>
  <c r="H267" i="13"/>
  <c r="F267" i="13"/>
  <c r="I267" i="13"/>
  <c r="K267" i="13"/>
  <c r="Q268" i="13"/>
  <c r="G269" i="13"/>
  <c r="P271" i="13"/>
  <c r="H271" i="13"/>
  <c r="F271" i="13"/>
  <c r="I271" i="13"/>
  <c r="K271" i="13"/>
  <c r="Q272" i="13"/>
  <c r="G273" i="13"/>
  <c r="P275" i="13"/>
  <c r="H275" i="13"/>
  <c r="F275" i="13"/>
  <c r="I275" i="13"/>
  <c r="K275" i="13"/>
  <c r="Q276" i="13"/>
  <c r="G277" i="13"/>
  <c r="P279" i="13"/>
  <c r="H279" i="13"/>
  <c r="F279" i="13"/>
  <c r="I279" i="13"/>
  <c r="K279" i="13"/>
  <c r="Q280" i="13"/>
  <c r="G281" i="13"/>
  <c r="P283" i="13"/>
  <c r="H283" i="13"/>
  <c r="F283" i="13"/>
  <c r="I283" i="13"/>
  <c r="K283" i="13"/>
  <c r="Q284" i="13"/>
  <c r="G285" i="13"/>
  <c r="P287" i="13"/>
  <c r="H287" i="13"/>
  <c r="F287" i="13"/>
  <c r="I287" i="13"/>
  <c r="K287" i="13"/>
  <c r="Q288" i="13"/>
  <c r="G289" i="13"/>
  <c r="P291" i="13"/>
  <c r="H291" i="13"/>
  <c r="F291" i="13"/>
  <c r="I291" i="13"/>
  <c r="K291" i="13"/>
  <c r="Q292" i="13"/>
  <c r="G293" i="13"/>
  <c r="P295" i="13"/>
  <c r="H295" i="13"/>
  <c r="F295" i="13"/>
  <c r="I295" i="13"/>
  <c r="K295" i="13"/>
  <c r="Q296" i="13"/>
  <c r="G297" i="13"/>
  <c r="P299" i="13"/>
  <c r="H299" i="13"/>
  <c r="F299" i="13"/>
  <c r="I299" i="13"/>
  <c r="K299" i="13"/>
  <c r="Q300" i="13"/>
  <c r="G301" i="13"/>
  <c r="P303" i="13"/>
  <c r="H303" i="13"/>
  <c r="F303" i="13"/>
  <c r="I303" i="13"/>
  <c r="K303" i="13"/>
  <c r="Q304" i="13"/>
  <c r="G305" i="13"/>
  <c r="P307" i="13"/>
  <c r="H307" i="13"/>
  <c r="F307" i="13"/>
  <c r="I307" i="13"/>
  <c r="K307" i="13"/>
  <c r="Q308" i="13"/>
  <c r="G309" i="13"/>
  <c r="P311" i="13"/>
  <c r="H311" i="13"/>
  <c r="F311" i="13"/>
  <c r="I311" i="13"/>
  <c r="K311" i="13"/>
  <c r="Q312" i="13"/>
  <c r="G313" i="13"/>
  <c r="P315" i="13"/>
  <c r="H315" i="13"/>
  <c r="F315" i="13"/>
  <c r="I315" i="13"/>
  <c r="K315" i="13"/>
  <c r="Q316" i="13"/>
  <c r="G317" i="13"/>
  <c r="P319" i="13"/>
  <c r="H319" i="13"/>
  <c r="F319" i="13"/>
  <c r="I319" i="13"/>
  <c r="K319" i="13"/>
  <c r="Q320" i="13"/>
  <c r="G321" i="13"/>
  <c r="P323" i="13"/>
  <c r="H323" i="13"/>
  <c r="F323" i="13"/>
  <c r="I323" i="13"/>
  <c r="K323" i="13"/>
  <c r="Q324" i="13"/>
  <c r="Q327" i="13"/>
  <c r="Q328" i="13"/>
  <c r="Q331" i="13"/>
  <c r="Q332" i="13"/>
  <c r="Q335" i="13"/>
  <c r="Q336" i="13"/>
  <c r="Q339" i="13"/>
  <c r="Q340" i="13"/>
  <c r="Q343" i="13"/>
  <c r="Q344" i="13"/>
  <c r="Q347" i="13"/>
  <c r="Q348" i="13"/>
  <c r="Q351" i="13"/>
  <c r="Q352" i="13"/>
  <c r="Q355" i="13"/>
  <c r="Q356" i="13"/>
  <c r="Q359" i="13"/>
  <c r="Q360" i="13"/>
  <c r="Q363" i="13"/>
  <c r="Q364" i="13"/>
  <c r="Q367" i="13"/>
  <c r="Q368" i="13"/>
  <c r="Q371" i="13"/>
  <c r="Q372" i="13"/>
  <c r="Q375" i="13"/>
  <c r="Q376" i="13"/>
  <c r="Q379" i="13"/>
  <c r="Q380" i="13"/>
  <c r="Q383" i="13"/>
  <c r="Q384" i="13"/>
  <c r="Q387" i="13"/>
  <c r="Q388" i="13"/>
  <c r="Q391" i="13"/>
  <c r="Q392" i="13"/>
  <c r="Q395" i="13"/>
  <c r="Q396" i="13"/>
  <c r="Q399" i="13"/>
  <c r="Q400" i="13"/>
  <c r="Q403" i="13"/>
  <c r="Q404" i="13"/>
  <c r="Q407" i="13"/>
  <c r="Q408" i="13"/>
  <c r="Q411" i="13"/>
  <c r="Q412" i="13"/>
  <c r="K415" i="13"/>
  <c r="Q8" i="13"/>
  <c r="K8" i="13"/>
  <c r="I8" i="13"/>
  <c r="G8" i="13"/>
  <c r="E8" i="13"/>
  <c r="H8" i="13"/>
  <c r="P8" i="13"/>
  <c r="Q10" i="13"/>
  <c r="K10" i="13"/>
  <c r="I10" i="13"/>
  <c r="G10" i="13"/>
  <c r="E10" i="13"/>
  <c r="H10" i="13"/>
  <c r="P10" i="13"/>
  <c r="Q12" i="13"/>
  <c r="K12" i="13"/>
  <c r="I12" i="13"/>
  <c r="G12" i="13"/>
  <c r="E12" i="13"/>
  <c r="H12" i="13"/>
  <c r="P12" i="13"/>
  <c r="Q14" i="13"/>
  <c r="K14" i="13"/>
  <c r="I14" i="13"/>
  <c r="G14" i="13"/>
  <c r="E14" i="13"/>
  <c r="H14" i="13"/>
  <c r="P14" i="13"/>
  <c r="Q16" i="13"/>
  <c r="K16" i="13"/>
  <c r="I16" i="13"/>
  <c r="G16" i="13"/>
  <c r="E16" i="13"/>
  <c r="H16" i="13"/>
  <c r="P16" i="13"/>
  <c r="Q18" i="13"/>
  <c r="K18" i="13"/>
  <c r="I18" i="13"/>
  <c r="G18" i="13"/>
  <c r="E18" i="13"/>
  <c r="H18" i="13"/>
  <c r="P18" i="13"/>
  <c r="Q20" i="13"/>
  <c r="K20" i="13"/>
  <c r="I20" i="13"/>
  <c r="G20" i="13"/>
  <c r="E20" i="13"/>
  <c r="H20" i="13"/>
  <c r="P20" i="13"/>
  <c r="Q22" i="13"/>
  <c r="K22" i="13"/>
  <c r="I22" i="13"/>
  <c r="G22" i="13"/>
  <c r="E22" i="13"/>
  <c r="H22" i="13"/>
  <c r="P22" i="13"/>
  <c r="Q24" i="13"/>
  <c r="K24" i="13"/>
  <c r="I24" i="13"/>
  <c r="G24" i="13"/>
  <c r="E24" i="13"/>
  <c r="H24" i="13"/>
  <c r="P24" i="13"/>
  <c r="Q26" i="13"/>
  <c r="K26" i="13"/>
  <c r="I26" i="13"/>
  <c r="G26" i="13"/>
  <c r="E26" i="13"/>
  <c r="H26" i="13"/>
  <c r="P26" i="13"/>
  <c r="Q28" i="13"/>
  <c r="K28" i="13"/>
  <c r="I28" i="13"/>
  <c r="G28" i="13"/>
  <c r="E28" i="13"/>
  <c r="H28" i="13"/>
  <c r="P28" i="13"/>
  <c r="Q30" i="13"/>
  <c r="K30" i="13"/>
  <c r="I30" i="13"/>
  <c r="G30" i="13"/>
  <c r="E30" i="13"/>
  <c r="H30" i="13"/>
  <c r="P30" i="13"/>
  <c r="Q32" i="13"/>
  <c r="K32" i="13"/>
  <c r="I32" i="13"/>
  <c r="G32" i="13"/>
  <c r="E32" i="13"/>
  <c r="H32" i="13"/>
  <c r="P32" i="13"/>
  <c r="Q34" i="13"/>
  <c r="K34" i="13"/>
  <c r="I34" i="13"/>
  <c r="G34" i="13"/>
  <c r="E34" i="13"/>
  <c r="H34" i="13"/>
  <c r="P34" i="13"/>
  <c r="Q36" i="13"/>
  <c r="K36" i="13"/>
  <c r="I36" i="13"/>
  <c r="G36" i="13"/>
  <c r="E36" i="13"/>
  <c r="H36" i="13"/>
  <c r="P36" i="13"/>
  <c r="Q38" i="13"/>
  <c r="K38" i="13"/>
  <c r="I38" i="13"/>
  <c r="G38" i="13"/>
  <c r="E38" i="13"/>
  <c r="H38" i="13"/>
  <c r="P38" i="13"/>
  <c r="Q40" i="13"/>
  <c r="K40" i="13"/>
  <c r="I40" i="13"/>
  <c r="G40" i="13"/>
  <c r="E40" i="13"/>
  <c r="H40" i="13"/>
  <c r="P40" i="13"/>
  <c r="Q42" i="13"/>
  <c r="K42" i="13"/>
  <c r="I42" i="13"/>
  <c r="G42" i="13"/>
  <c r="E42" i="13"/>
  <c r="H42" i="13"/>
  <c r="P42" i="13"/>
  <c r="Q44" i="13"/>
  <c r="K44" i="13"/>
  <c r="I44" i="13"/>
  <c r="G44" i="13"/>
  <c r="E44" i="13"/>
  <c r="H44" i="13"/>
  <c r="P44" i="13"/>
  <c r="Q46" i="13"/>
  <c r="K46" i="13"/>
  <c r="I46" i="13"/>
  <c r="G46" i="13"/>
  <c r="E46" i="13"/>
  <c r="H46" i="13"/>
  <c r="P46" i="13"/>
  <c r="Q48" i="13"/>
  <c r="K48" i="13"/>
  <c r="I48" i="13"/>
  <c r="G48" i="13"/>
  <c r="E48" i="13"/>
  <c r="H48" i="13"/>
  <c r="P48" i="13"/>
  <c r="Q50" i="13"/>
  <c r="K50" i="13"/>
  <c r="I50" i="13"/>
  <c r="G50" i="13"/>
  <c r="E50" i="13"/>
  <c r="H50" i="13"/>
  <c r="P50" i="13"/>
  <c r="Q52" i="13"/>
  <c r="K52" i="13"/>
  <c r="I52" i="13"/>
  <c r="G52" i="13"/>
  <c r="E52" i="13"/>
  <c r="H52" i="13"/>
  <c r="P52" i="13"/>
  <c r="Q54" i="13"/>
  <c r="K54" i="13"/>
  <c r="I54" i="13"/>
  <c r="G54" i="13"/>
  <c r="E54" i="13"/>
  <c r="H54" i="13"/>
  <c r="P54" i="13"/>
  <c r="Q56" i="13"/>
  <c r="K56" i="13"/>
  <c r="I56" i="13"/>
  <c r="G56" i="13"/>
  <c r="E56" i="13"/>
  <c r="H56" i="13"/>
  <c r="P56" i="13"/>
  <c r="Q58" i="13"/>
  <c r="K58" i="13"/>
  <c r="I58" i="13"/>
  <c r="G58" i="13"/>
  <c r="E58" i="13"/>
  <c r="H58" i="13"/>
  <c r="P58" i="13"/>
  <c r="P61" i="13"/>
  <c r="H61" i="13"/>
  <c r="F61" i="13"/>
  <c r="I61" i="13"/>
  <c r="K61" i="13"/>
  <c r="Q62" i="13"/>
  <c r="P65" i="13"/>
  <c r="H65" i="13"/>
  <c r="F65" i="13"/>
  <c r="I65" i="13"/>
  <c r="K65" i="13"/>
  <c r="Q66" i="13"/>
  <c r="P69" i="13"/>
  <c r="H69" i="13"/>
  <c r="F69" i="13"/>
  <c r="I69" i="13"/>
  <c r="K69" i="13"/>
  <c r="Q70" i="13"/>
  <c r="P73" i="13"/>
  <c r="H73" i="13"/>
  <c r="F73" i="13"/>
  <c r="I73" i="13"/>
  <c r="K73" i="13"/>
  <c r="Q74" i="13"/>
  <c r="P77" i="13"/>
  <c r="H77" i="13"/>
  <c r="F77" i="13"/>
  <c r="I77" i="13"/>
  <c r="K77" i="13"/>
  <c r="Q78" i="13"/>
  <c r="P81" i="13"/>
  <c r="H81" i="13"/>
  <c r="F81" i="13"/>
  <c r="I81" i="13"/>
  <c r="K81" i="13"/>
  <c r="Q82" i="13"/>
  <c r="P85" i="13"/>
  <c r="H85" i="13"/>
  <c r="F85" i="13"/>
  <c r="I85" i="13"/>
  <c r="K85" i="13"/>
  <c r="Q86" i="13"/>
  <c r="P89" i="13"/>
  <c r="H89" i="13"/>
  <c r="F89" i="13"/>
  <c r="I89" i="13"/>
  <c r="K89" i="13"/>
  <c r="Q90" i="13"/>
  <c r="P93" i="13"/>
  <c r="H93" i="13"/>
  <c r="F93" i="13"/>
  <c r="I93" i="13"/>
  <c r="K93" i="13"/>
  <c r="Q94" i="13"/>
  <c r="P97" i="13"/>
  <c r="H97" i="13"/>
  <c r="F97" i="13"/>
  <c r="I97" i="13"/>
  <c r="K97" i="13"/>
  <c r="Q98" i="13"/>
  <c r="P101" i="13"/>
  <c r="H101" i="13"/>
  <c r="F101" i="13"/>
  <c r="I101" i="13"/>
  <c r="K101" i="13"/>
  <c r="Q102" i="13"/>
  <c r="P105" i="13"/>
  <c r="H105" i="13"/>
  <c r="F105" i="13"/>
  <c r="I105" i="13"/>
  <c r="K105" i="13"/>
  <c r="Q106" i="13"/>
  <c r="P109" i="13"/>
  <c r="H109" i="13"/>
  <c r="F109" i="13"/>
  <c r="I109" i="13"/>
  <c r="K109" i="13"/>
  <c r="Q110" i="13"/>
  <c r="P113" i="13"/>
  <c r="H113" i="13"/>
  <c r="F113" i="13"/>
  <c r="I113" i="13"/>
  <c r="K113" i="13"/>
  <c r="Q114" i="13"/>
  <c r="P117" i="13"/>
  <c r="H117" i="13"/>
  <c r="F117" i="13"/>
  <c r="I117" i="13"/>
  <c r="K117" i="13"/>
  <c r="Q118" i="13"/>
  <c r="P121" i="13"/>
  <c r="H121" i="13"/>
  <c r="F121" i="13"/>
  <c r="I121" i="13"/>
  <c r="K121" i="13"/>
  <c r="Q122" i="13"/>
  <c r="P125" i="13"/>
  <c r="H125" i="13"/>
  <c r="F125" i="13"/>
  <c r="I125" i="13"/>
  <c r="K125" i="13"/>
  <c r="Q126" i="13"/>
  <c r="P129" i="13"/>
  <c r="H129" i="13"/>
  <c r="F129" i="13"/>
  <c r="I129" i="13"/>
  <c r="K129" i="13"/>
  <c r="Q130" i="13"/>
  <c r="P133" i="13"/>
  <c r="H133" i="13"/>
  <c r="F133" i="13"/>
  <c r="I133" i="13"/>
  <c r="K133" i="13"/>
  <c r="Q134" i="13"/>
  <c r="P137" i="13"/>
  <c r="H137" i="13"/>
  <c r="F137" i="13"/>
  <c r="I137" i="13"/>
  <c r="K137" i="13"/>
  <c r="Q138" i="13"/>
  <c r="P141" i="13"/>
  <c r="H141" i="13"/>
  <c r="F141" i="13"/>
  <c r="I141" i="13"/>
  <c r="K141" i="13"/>
  <c r="Q142" i="13"/>
  <c r="P145" i="13"/>
  <c r="H145" i="13"/>
  <c r="F145" i="13"/>
  <c r="I145" i="13"/>
  <c r="K145" i="13"/>
  <c r="Q146" i="13"/>
  <c r="P149" i="13"/>
  <c r="H149" i="13"/>
  <c r="F149" i="13"/>
  <c r="I149" i="13"/>
  <c r="K149" i="13"/>
  <c r="Q150" i="13"/>
  <c r="P153" i="13"/>
  <c r="H153" i="13"/>
  <c r="F153" i="13"/>
  <c r="I153" i="13"/>
  <c r="K153" i="13"/>
  <c r="Q154" i="13"/>
  <c r="P157" i="13"/>
  <c r="H157" i="13"/>
  <c r="F157" i="13"/>
  <c r="I157" i="13"/>
  <c r="K157" i="13"/>
  <c r="Q158" i="13"/>
  <c r="P161" i="13"/>
  <c r="H161" i="13"/>
  <c r="F161" i="13"/>
  <c r="I161" i="13"/>
  <c r="K161" i="13"/>
  <c r="Q162" i="13"/>
  <c r="P165" i="13"/>
  <c r="H165" i="13"/>
  <c r="F165" i="13"/>
  <c r="I165" i="13"/>
  <c r="K165" i="13"/>
  <c r="Q166" i="13"/>
  <c r="P169" i="13"/>
  <c r="H169" i="13"/>
  <c r="F169" i="13"/>
  <c r="I169" i="13"/>
  <c r="K169" i="13"/>
  <c r="Q170" i="13"/>
  <c r="P173" i="13"/>
  <c r="H173" i="13"/>
  <c r="F173" i="13"/>
  <c r="I173" i="13"/>
  <c r="K173" i="13"/>
  <c r="Q174" i="13"/>
  <c r="P177" i="13"/>
  <c r="H177" i="13"/>
  <c r="F177" i="13"/>
  <c r="I177" i="13"/>
  <c r="K177" i="13"/>
  <c r="Q178" i="13"/>
  <c r="P181" i="13"/>
  <c r="H181" i="13"/>
  <c r="F181" i="13"/>
  <c r="I181" i="13"/>
  <c r="K181" i="13"/>
  <c r="Q182" i="13"/>
  <c r="P185" i="13"/>
  <c r="H185" i="13"/>
  <c r="F185" i="13"/>
  <c r="I185" i="13"/>
  <c r="K185" i="13"/>
  <c r="Q186" i="13"/>
  <c r="P189" i="13"/>
  <c r="H189" i="13"/>
  <c r="F189" i="13"/>
  <c r="I189" i="13"/>
  <c r="K189" i="13"/>
  <c r="Q190" i="13"/>
  <c r="P193" i="13"/>
  <c r="H193" i="13"/>
  <c r="F193" i="13"/>
  <c r="I193" i="13"/>
  <c r="K193" i="13"/>
  <c r="Q194" i="13"/>
  <c r="P197" i="13"/>
  <c r="H197" i="13"/>
  <c r="F197" i="13"/>
  <c r="I197" i="13"/>
  <c r="K197" i="13"/>
  <c r="Q198" i="13"/>
  <c r="P201" i="13"/>
  <c r="H201" i="13"/>
  <c r="F201" i="13"/>
  <c r="I201" i="13"/>
  <c r="K201" i="13"/>
  <c r="Q202" i="13"/>
  <c r="P205" i="13"/>
  <c r="H205" i="13"/>
  <c r="F205" i="13"/>
  <c r="I205" i="13"/>
  <c r="K205" i="13"/>
  <c r="Q206" i="13"/>
  <c r="P209" i="13"/>
  <c r="H209" i="13"/>
  <c r="F209" i="13"/>
  <c r="I209" i="13"/>
  <c r="K209" i="13"/>
  <c r="Q210" i="13"/>
  <c r="P213" i="13"/>
  <c r="H213" i="13"/>
  <c r="F213" i="13"/>
  <c r="I213" i="13"/>
  <c r="K213" i="13"/>
  <c r="Q214" i="13"/>
  <c r="P217" i="13"/>
  <c r="H217" i="13"/>
  <c r="F217" i="13"/>
  <c r="I217" i="13"/>
  <c r="K217" i="13"/>
  <c r="Q218" i="13"/>
  <c r="P221" i="13"/>
  <c r="H221" i="13"/>
  <c r="F221" i="13"/>
  <c r="I221" i="13"/>
  <c r="K221" i="13"/>
  <c r="Q222" i="13"/>
  <c r="P225" i="13"/>
  <c r="H225" i="13"/>
  <c r="F225" i="13"/>
  <c r="I225" i="13"/>
  <c r="K225" i="13"/>
  <c r="Q226" i="13"/>
  <c r="P229" i="13"/>
  <c r="H229" i="13"/>
  <c r="F229" i="13"/>
  <c r="I229" i="13"/>
  <c r="K229" i="13"/>
  <c r="Q230" i="13"/>
  <c r="P233" i="13"/>
  <c r="H233" i="13"/>
  <c r="F233" i="13"/>
  <c r="I233" i="13"/>
  <c r="K233" i="13"/>
  <c r="Q234" i="13"/>
  <c r="P237" i="13"/>
  <c r="H237" i="13"/>
  <c r="F237" i="13"/>
  <c r="I237" i="13"/>
  <c r="K237" i="13"/>
  <c r="Q238" i="13"/>
  <c r="P241" i="13"/>
  <c r="H241" i="13"/>
  <c r="F241" i="13"/>
  <c r="I241" i="13"/>
  <c r="K241" i="13"/>
  <c r="Q242" i="13"/>
  <c r="P245" i="13"/>
  <c r="H245" i="13"/>
  <c r="F245" i="13"/>
  <c r="I245" i="13"/>
  <c r="K245" i="13"/>
  <c r="Q246" i="13"/>
  <c r="P249" i="13"/>
  <c r="H249" i="13"/>
  <c r="F249" i="13"/>
  <c r="I249" i="13"/>
  <c r="K249" i="13"/>
  <c r="Q250" i="13"/>
  <c r="P253" i="13"/>
  <c r="H253" i="13"/>
  <c r="F253" i="13"/>
  <c r="I253" i="13"/>
  <c r="K253" i="13"/>
  <c r="Q254" i="13"/>
  <c r="P257" i="13"/>
  <c r="H257" i="13"/>
  <c r="F257" i="13"/>
  <c r="I257" i="13"/>
  <c r="K257" i="13"/>
  <c r="Q258" i="13"/>
  <c r="P261" i="13"/>
  <c r="H261" i="13"/>
  <c r="F261" i="13"/>
  <c r="I261" i="13"/>
  <c r="K261" i="13"/>
  <c r="Q262" i="13"/>
  <c r="P265" i="13"/>
  <c r="H265" i="13"/>
  <c r="F265" i="13"/>
  <c r="I265" i="13"/>
  <c r="K265" i="13"/>
  <c r="Q266" i="13"/>
  <c r="P269" i="13"/>
  <c r="H269" i="13"/>
  <c r="F269" i="13"/>
  <c r="I269" i="13"/>
  <c r="K269" i="13"/>
  <c r="Q270" i="13"/>
  <c r="P273" i="13"/>
  <c r="H273" i="13"/>
  <c r="F273" i="13"/>
  <c r="I273" i="13"/>
  <c r="K273" i="13"/>
  <c r="Q274" i="13"/>
  <c r="P277" i="13"/>
  <c r="H277" i="13"/>
  <c r="F277" i="13"/>
  <c r="I277" i="13"/>
  <c r="K277" i="13"/>
  <c r="Q278" i="13"/>
  <c r="P281" i="13"/>
  <c r="H281" i="13"/>
  <c r="F281" i="13"/>
  <c r="I281" i="13"/>
  <c r="K281" i="13"/>
  <c r="Q282" i="13"/>
  <c r="P285" i="13"/>
  <c r="H285" i="13"/>
  <c r="F285" i="13"/>
  <c r="I285" i="13"/>
  <c r="K285" i="13"/>
  <c r="Q286" i="13"/>
  <c r="P289" i="13"/>
  <c r="H289" i="13"/>
  <c r="F289" i="13"/>
  <c r="I289" i="13"/>
  <c r="K289" i="13"/>
  <c r="Q290" i="13"/>
  <c r="P293" i="13"/>
  <c r="H293" i="13"/>
  <c r="F293" i="13"/>
  <c r="I293" i="13"/>
  <c r="K293" i="13"/>
  <c r="Q294" i="13"/>
  <c r="P297" i="13"/>
  <c r="H297" i="13"/>
  <c r="F297" i="13"/>
  <c r="I297" i="13"/>
  <c r="K297" i="13"/>
  <c r="Q298" i="13"/>
  <c r="P301" i="13"/>
  <c r="H301" i="13"/>
  <c r="F301" i="13"/>
  <c r="I301" i="13"/>
  <c r="K301" i="13"/>
  <c r="Q302" i="13"/>
  <c r="P305" i="13"/>
  <c r="H305" i="13"/>
  <c r="F305" i="13"/>
  <c r="I305" i="13"/>
  <c r="K305" i="13"/>
  <c r="Q306" i="13"/>
  <c r="P309" i="13"/>
  <c r="H309" i="13"/>
  <c r="F309" i="13"/>
  <c r="I309" i="13"/>
  <c r="K309" i="13"/>
  <c r="Q310" i="13"/>
  <c r="P313" i="13"/>
  <c r="H313" i="13"/>
  <c r="F313" i="13"/>
  <c r="I313" i="13"/>
  <c r="K313" i="13"/>
  <c r="Q314" i="13"/>
  <c r="P317" i="13"/>
  <c r="H317" i="13"/>
  <c r="F317" i="13"/>
  <c r="I317" i="13"/>
  <c r="K317" i="13"/>
  <c r="Q318" i="13"/>
  <c r="P321" i="13"/>
  <c r="H321" i="13"/>
  <c r="F321" i="13"/>
  <c r="I321" i="13"/>
  <c r="K321" i="13"/>
  <c r="Q322" i="13"/>
  <c r="Q325" i="13"/>
  <c r="Q326" i="13"/>
  <c r="Q329" i="13"/>
  <c r="Q330" i="13"/>
  <c r="Q333" i="13"/>
  <c r="Q334" i="13"/>
  <c r="Q337" i="13"/>
  <c r="Q338" i="13"/>
  <c r="Q341" i="13"/>
  <c r="Q342" i="13"/>
  <c r="Q345" i="13"/>
  <c r="Q346" i="13"/>
  <c r="Q349" i="13"/>
  <c r="Q350" i="13"/>
  <c r="Q353" i="13"/>
  <c r="Q354" i="13"/>
  <c r="Q357" i="13"/>
  <c r="Q358" i="13"/>
  <c r="Q361" i="13"/>
  <c r="Q362" i="13"/>
  <c r="Q365" i="13"/>
  <c r="Q366" i="13"/>
  <c r="Q369" i="13"/>
  <c r="Q370" i="13"/>
  <c r="Q373" i="13"/>
  <c r="Q374" i="13"/>
  <c r="Q377" i="13"/>
  <c r="Q378" i="13"/>
  <c r="Q381" i="13"/>
  <c r="Q382" i="13"/>
  <c r="Q385" i="13"/>
  <c r="Q386" i="13"/>
  <c r="Q389" i="13"/>
  <c r="Q390" i="13"/>
  <c r="Q393" i="13"/>
  <c r="Q394" i="13"/>
  <c r="Q397" i="13"/>
  <c r="Q398" i="13"/>
  <c r="Q401" i="13"/>
  <c r="Q402" i="13"/>
  <c r="Q405" i="13"/>
  <c r="Q406" i="13"/>
  <c r="Q409" i="13"/>
  <c r="Q410" i="13"/>
  <c r="Q413" i="13"/>
  <c r="Q414" i="13"/>
  <c r="Q417" i="13"/>
  <c r="Q421" i="13"/>
  <c r="Q425" i="13"/>
  <c r="Q429" i="13"/>
  <c r="Q433" i="13"/>
  <c r="Q437" i="13"/>
  <c r="Q441" i="13"/>
  <c r="Q445" i="13"/>
  <c r="Q449" i="13"/>
  <c r="Q453" i="13"/>
  <c r="Q457" i="13"/>
  <c r="Q461" i="13"/>
  <c r="Q465" i="13"/>
  <c r="Q469" i="13"/>
  <c r="Q473" i="13"/>
  <c r="Q477" i="13"/>
  <c r="G60" i="13"/>
  <c r="I60" i="13"/>
  <c r="K60" i="13"/>
  <c r="G62" i="13"/>
  <c r="I62" i="13"/>
  <c r="K62" i="13"/>
  <c r="G64" i="13"/>
  <c r="I64" i="13"/>
  <c r="K64" i="13"/>
  <c r="G66" i="13"/>
  <c r="I66" i="13"/>
  <c r="K66" i="13"/>
  <c r="G68" i="13"/>
  <c r="I68" i="13"/>
  <c r="K68" i="13"/>
  <c r="G70" i="13"/>
  <c r="I70" i="13"/>
  <c r="K70" i="13"/>
  <c r="G72" i="13"/>
  <c r="I72" i="13"/>
  <c r="K72" i="13"/>
  <c r="G74" i="13"/>
  <c r="I74" i="13"/>
  <c r="K74" i="13"/>
  <c r="G76" i="13"/>
  <c r="I76" i="13"/>
  <c r="K76" i="13"/>
  <c r="G78" i="13"/>
  <c r="I78" i="13"/>
  <c r="K78" i="13"/>
  <c r="G80" i="13"/>
  <c r="I80" i="13"/>
  <c r="K80" i="13"/>
  <c r="G82" i="13"/>
  <c r="I82" i="13"/>
  <c r="K82" i="13"/>
  <c r="G84" i="13"/>
  <c r="I84" i="13"/>
  <c r="K84" i="13"/>
  <c r="G86" i="13"/>
  <c r="I86" i="13"/>
  <c r="K86" i="13"/>
  <c r="G88" i="13"/>
  <c r="I88" i="13"/>
  <c r="K88" i="13"/>
  <c r="G90" i="13"/>
  <c r="I90" i="13"/>
  <c r="K90" i="13"/>
  <c r="G92" i="13"/>
  <c r="I92" i="13"/>
  <c r="K92" i="13"/>
  <c r="G94" i="13"/>
  <c r="I94" i="13"/>
  <c r="K94" i="13"/>
  <c r="G96" i="13"/>
  <c r="I96" i="13"/>
  <c r="K96" i="13"/>
  <c r="G98" i="13"/>
  <c r="I98" i="13"/>
  <c r="K98" i="13"/>
  <c r="G100" i="13"/>
  <c r="I100" i="13"/>
  <c r="K100" i="13"/>
  <c r="G102" i="13"/>
  <c r="I102" i="13"/>
  <c r="K102" i="13"/>
  <c r="G104" i="13"/>
  <c r="I104" i="13"/>
  <c r="K104" i="13"/>
  <c r="G106" i="13"/>
  <c r="I106" i="13"/>
  <c r="K106" i="13"/>
  <c r="G108" i="13"/>
  <c r="I108" i="13"/>
  <c r="K108" i="13"/>
  <c r="G110" i="13"/>
  <c r="I110" i="13"/>
  <c r="K110" i="13"/>
  <c r="G112" i="13"/>
  <c r="I112" i="13"/>
  <c r="K112" i="13"/>
  <c r="G114" i="13"/>
  <c r="I114" i="13"/>
  <c r="K114" i="13"/>
  <c r="G116" i="13"/>
  <c r="I116" i="13"/>
  <c r="K116" i="13"/>
  <c r="G118" i="13"/>
  <c r="I118" i="13"/>
  <c r="K118" i="13"/>
  <c r="G120" i="13"/>
  <c r="I120" i="13"/>
  <c r="K120" i="13"/>
  <c r="G122" i="13"/>
  <c r="I122" i="13"/>
  <c r="K122" i="13"/>
  <c r="G124" i="13"/>
  <c r="I124" i="13"/>
  <c r="K124" i="13"/>
  <c r="G126" i="13"/>
  <c r="I126" i="13"/>
  <c r="K126" i="13"/>
  <c r="G128" i="13"/>
  <c r="I128" i="13"/>
  <c r="K128" i="13"/>
  <c r="G130" i="13"/>
  <c r="I130" i="13"/>
  <c r="K130" i="13"/>
  <c r="G132" i="13"/>
  <c r="I132" i="13"/>
  <c r="K132" i="13"/>
  <c r="G134" i="13"/>
  <c r="I134" i="13"/>
  <c r="K134" i="13"/>
  <c r="G136" i="13"/>
  <c r="I136" i="13"/>
  <c r="K136" i="13"/>
  <c r="G138" i="13"/>
  <c r="I138" i="13"/>
  <c r="K138" i="13"/>
  <c r="G140" i="13"/>
  <c r="I140" i="13"/>
  <c r="K140" i="13"/>
  <c r="G142" i="13"/>
  <c r="I142" i="13"/>
  <c r="K142" i="13"/>
  <c r="G144" i="13"/>
  <c r="I144" i="13"/>
  <c r="K144" i="13"/>
  <c r="G146" i="13"/>
  <c r="I146" i="13"/>
  <c r="K146" i="13"/>
  <c r="G148" i="13"/>
  <c r="I148" i="13"/>
  <c r="K148" i="13"/>
  <c r="G150" i="13"/>
  <c r="I150" i="13"/>
  <c r="K150" i="13"/>
  <c r="G152" i="13"/>
  <c r="I152" i="13"/>
  <c r="K152" i="13"/>
  <c r="G154" i="13"/>
  <c r="I154" i="13"/>
  <c r="K154" i="13"/>
  <c r="G156" i="13"/>
  <c r="I156" i="13"/>
  <c r="K156" i="13"/>
  <c r="G158" i="13"/>
  <c r="I158" i="13"/>
  <c r="K158" i="13"/>
  <c r="G160" i="13"/>
  <c r="I160" i="13"/>
  <c r="K160" i="13"/>
  <c r="G162" i="13"/>
  <c r="I162" i="13"/>
  <c r="K162" i="13"/>
  <c r="G164" i="13"/>
  <c r="I164" i="13"/>
  <c r="K164" i="13"/>
  <c r="G166" i="13"/>
  <c r="I166" i="13"/>
  <c r="K166" i="13"/>
  <c r="G168" i="13"/>
  <c r="I168" i="13"/>
  <c r="K168" i="13"/>
  <c r="G170" i="13"/>
  <c r="I170" i="13"/>
  <c r="K170" i="13"/>
  <c r="G172" i="13"/>
  <c r="I172" i="13"/>
  <c r="K172" i="13"/>
  <c r="G174" i="13"/>
  <c r="I174" i="13"/>
  <c r="K174" i="13"/>
  <c r="G176" i="13"/>
  <c r="I176" i="13"/>
  <c r="K176" i="13"/>
  <c r="G178" i="13"/>
  <c r="I178" i="13"/>
  <c r="K178" i="13"/>
  <c r="G180" i="13"/>
  <c r="I180" i="13"/>
  <c r="K180" i="13"/>
  <c r="G182" i="13"/>
  <c r="I182" i="13"/>
  <c r="K182" i="13"/>
  <c r="G184" i="13"/>
  <c r="I184" i="13"/>
  <c r="K184" i="13"/>
  <c r="G186" i="13"/>
  <c r="I186" i="13"/>
  <c r="K186" i="13"/>
  <c r="G188" i="13"/>
  <c r="I188" i="13"/>
  <c r="K188" i="13"/>
  <c r="G190" i="13"/>
  <c r="I190" i="13"/>
  <c r="K190" i="13"/>
  <c r="G192" i="13"/>
  <c r="I192" i="13"/>
  <c r="K192" i="13"/>
  <c r="G194" i="13"/>
  <c r="I194" i="13"/>
  <c r="K194" i="13"/>
  <c r="G196" i="13"/>
  <c r="I196" i="13"/>
  <c r="K196" i="13"/>
  <c r="G198" i="13"/>
  <c r="I198" i="13"/>
  <c r="K198" i="13"/>
  <c r="G200" i="13"/>
  <c r="I200" i="13"/>
  <c r="K200" i="13"/>
  <c r="G202" i="13"/>
  <c r="I202" i="13"/>
  <c r="K202" i="13"/>
  <c r="G204" i="13"/>
  <c r="I204" i="13"/>
  <c r="K204" i="13"/>
  <c r="G206" i="13"/>
  <c r="I206" i="13"/>
  <c r="K206" i="13"/>
  <c r="G208" i="13"/>
  <c r="I208" i="13"/>
  <c r="K208" i="13"/>
  <c r="G210" i="13"/>
  <c r="I210" i="13"/>
  <c r="K210" i="13"/>
  <c r="G212" i="13"/>
  <c r="I212" i="13"/>
  <c r="K212" i="13"/>
  <c r="G214" i="13"/>
  <c r="I214" i="13"/>
  <c r="K214" i="13"/>
  <c r="G216" i="13"/>
  <c r="I216" i="13"/>
  <c r="K216" i="13"/>
  <c r="G218" i="13"/>
  <c r="I218" i="13"/>
  <c r="K218" i="13"/>
  <c r="G220" i="13"/>
  <c r="I220" i="13"/>
  <c r="K220" i="13"/>
  <c r="G222" i="13"/>
  <c r="I222" i="13"/>
  <c r="K222" i="13"/>
  <c r="G224" i="13"/>
  <c r="I224" i="13"/>
  <c r="K224" i="13"/>
  <c r="G226" i="13"/>
  <c r="I226" i="13"/>
  <c r="K226" i="13"/>
  <c r="G228" i="13"/>
  <c r="I228" i="13"/>
  <c r="K228" i="13"/>
  <c r="G230" i="13"/>
  <c r="I230" i="13"/>
  <c r="K230" i="13"/>
  <c r="G232" i="13"/>
  <c r="I232" i="13"/>
  <c r="K232" i="13"/>
  <c r="G234" i="13"/>
  <c r="I234" i="13"/>
  <c r="K234" i="13"/>
  <c r="G236" i="13"/>
  <c r="I236" i="13"/>
  <c r="K236" i="13"/>
  <c r="G238" i="13"/>
  <c r="I238" i="13"/>
  <c r="K238" i="13"/>
  <c r="G240" i="13"/>
  <c r="I240" i="13"/>
  <c r="K240" i="13"/>
  <c r="G242" i="13"/>
  <c r="I242" i="13"/>
  <c r="K242" i="13"/>
  <c r="G244" i="13"/>
  <c r="I244" i="13"/>
  <c r="K244" i="13"/>
  <c r="G246" i="13"/>
  <c r="I246" i="13"/>
  <c r="K246" i="13"/>
  <c r="G248" i="13"/>
  <c r="I248" i="13"/>
  <c r="K248" i="13"/>
  <c r="G250" i="13"/>
  <c r="I250" i="13"/>
  <c r="K250" i="13"/>
  <c r="G252" i="13"/>
  <c r="I252" i="13"/>
  <c r="K252" i="13"/>
  <c r="G254" i="13"/>
  <c r="I254" i="13"/>
  <c r="K254" i="13"/>
  <c r="G256" i="13"/>
  <c r="I256" i="13"/>
  <c r="K256" i="13"/>
  <c r="G258" i="13"/>
  <c r="I258" i="13"/>
  <c r="K258" i="13"/>
  <c r="G260" i="13"/>
  <c r="I260" i="13"/>
  <c r="K260" i="13"/>
  <c r="G262" i="13"/>
  <c r="I262" i="13"/>
  <c r="K262" i="13"/>
  <c r="G264" i="13"/>
  <c r="I264" i="13"/>
  <c r="K264" i="13"/>
  <c r="G266" i="13"/>
  <c r="I266" i="13"/>
  <c r="K266" i="13"/>
  <c r="G268" i="13"/>
  <c r="I268" i="13"/>
  <c r="K268" i="13"/>
  <c r="G270" i="13"/>
  <c r="I270" i="13"/>
  <c r="K270" i="13"/>
  <c r="G272" i="13"/>
  <c r="I272" i="13"/>
  <c r="K272" i="13"/>
  <c r="G274" i="13"/>
  <c r="I274" i="13"/>
  <c r="K274" i="13"/>
  <c r="G276" i="13"/>
  <c r="I276" i="13"/>
  <c r="K276" i="13"/>
  <c r="G278" i="13"/>
  <c r="I278" i="13"/>
  <c r="K278" i="13"/>
  <c r="G280" i="13"/>
  <c r="I280" i="13"/>
  <c r="K280" i="13"/>
  <c r="G282" i="13"/>
  <c r="I282" i="13"/>
  <c r="K282" i="13"/>
  <c r="G284" i="13"/>
  <c r="I284" i="13"/>
  <c r="K284" i="13"/>
  <c r="G286" i="13"/>
  <c r="I286" i="13"/>
  <c r="K286" i="13"/>
  <c r="G288" i="13"/>
  <c r="I288" i="13"/>
  <c r="K288" i="13"/>
  <c r="G290" i="13"/>
  <c r="I290" i="13"/>
  <c r="K290" i="13"/>
  <c r="G292" i="13"/>
  <c r="I292" i="13"/>
  <c r="K292" i="13"/>
  <c r="G294" i="13"/>
  <c r="I294" i="13"/>
  <c r="K294" i="13"/>
  <c r="G296" i="13"/>
  <c r="I296" i="13"/>
  <c r="K296" i="13"/>
  <c r="G298" i="13"/>
  <c r="I298" i="13"/>
  <c r="K298" i="13"/>
  <c r="G300" i="13"/>
  <c r="I300" i="13"/>
  <c r="K300" i="13"/>
  <c r="G302" i="13"/>
  <c r="I302" i="13"/>
  <c r="K302" i="13"/>
  <c r="G304" i="13"/>
  <c r="I304" i="13"/>
  <c r="K304" i="13"/>
  <c r="G306" i="13"/>
  <c r="I306" i="13"/>
  <c r="K306" i="13"/>
  <c r="G308" i="13"/>
  <c r="I308" i="13"/>
  <c r="K308" i="13"/>
  <c r="G310" i="13"/>
  <c r="I310" i="13"/>
  <c r="K310" i="13"/>
  <c r="G312" i="13"/>
  <c r="I312" i="13"/>
  <c r="K312" i="13"/>
  <c r="G314" i="13"/>
  <c r="I314" i="13"/>
  <c r="K314" i="13"/>
  <c r="G316" i="13"/>
  <c r="I316" i="13"/>
  <c r="K316" i="13"/>
  <c r="G318" i="13"/>
  <c r="I318" i="13"/>
  <c r="K318" i="13"/>
  <c r="G320" i="13"/>
  <c r="I320" i="13"/>
  <c r="K320" i="13"/>
  <c r="G322" i="13"/>
  <c r="I322" i="13"/>
  <c r="K322" i="13"/>
  <c r="G324" i="13"/>
  <c r="I324" i="13"/>
  <c r="K324" i="13"/>
  <c r="F325" i="13"/>
  <c r="H325" i="13"/>
  <c r="P325" i="13"/>
  <c r="G326" i="13"/>
  <c r="I326" i="13"/>
  <c r="K326" i="13"/>
  <c r="F327" i="13"/>
  <c r="H327" i="13"/>
  <c r="P327" i="13"/>
  <c r="G328" i="13"/>
  <c r="I328" i="13"/>
  <c r="K328" i="13"/>
  <c r="F329" i="13"/>
  <c r="H329" i="13"/>
  <c r="P329" i="13"/>
  <c r="G330" i="13"/>
  <c r="I330" i="13"/>
  <c r="K330" i="13"/>
  <c r="F331" i="13"/>
  <c r="H331" i="13"/>
  <c r="P331" i="13"/>
  <c r="G332" i="13"/>
  <c r="I332" i="13"/>
  <c r="K332" i="13"/>
  <c r="F333" i="13"/>
  <c r="H333" i="13"/>
  <c r="P333" i="13"/>
  <c r="G334" i="13"/>
  <c r="I334" i="13"/>
  <c r="K334" i="13"/>
  <c r="F335" i="13"/>
  <c r="H335" i="13"/>
  <c r="P335" i="13"/>
  <c r="G336" i="13"/>
  <c r="I336" i="13"/>
  <c r="K336" i="13"/>
  <c r="F337" i="13"/>
  <c r="H337" i="13"/>
  <c r="P337" i="13"/>
  <c r="G338" i="13"/>
  <c r="I338" i="13"/>
  <c r="K338" i="13"/>
  <c r="F339" i="13"/>
  <c r="H339" i="13"/>
  <c r="P339" i="13"/>
  <c r="G340" i="13"/>
  <c r="I340" i="13"/>
  <c r="K340" i="13"/>
  <c r="F341" i="13"/>
  <c r="H341" i="13"/>
  <c r="P341" i="13"/>
  <c r="G342" i="13"/>
  <c r="I342" i="13"/>
  <c r="K342" i="13"/>
  <c r="F343" i="13"/>
  <c r="H343" i="13"/>
  <c r="P343" i="13"/>
  <c r="G344" i="13"/>
  <c r="I344" i="13"/>
  <c r="K344" i="13"/>
  <c r="F345" i="13"/>
  <c r="H345" i="13"/>
  <c r="P345" i="13"/>
  <c r="G346" i="13"/>
  <c r="I346" i="13"/>
  <c r="K346" i="13"/>
  <c r="F347" i="13"/>
  <c r="H347" i="13"/>
  <c r="P347" i="13"/>
  <c r="G348" i="13"/>
  <c r="I348" i="13"/>
  <c r="K348" i="13"/>
  <c r="F349" i="13"/>
  <c r="H349" i="13"/>
  <c r="P349" i="13"/>
  <c r="G350" i="13"/>
  <c r="I350" i="13"/>
  <c r="K350" i="13"/>
  <c r="F351" i="13"/>
  <c r="H351" i="13"/>
  <c r="P351" i="13"/>
  <c r="G352" i="13"/>
  <c r="I352" i="13"/>
  <c r="K352" i="13"/>
  <c r="F353" i="13"/>
  <c r="H353" i="13"/>
  <c r="P353" i="13"/>
  <c r="G354" i="13"/>
  <c r="I354" i="13"/>
  <c r="K354" i="13"/>
  <c r="F355" i="13"/>
  <c r="H355" i="13"/>
  <c r="P355" i="13"/>
  <c r="G356" i="13"/>
  <c r="I356" i="13"/>
  <c r="K356" i="13"/>
  <c r="F357" i="13"/>
  <c r="H357" i="13"/>
  <c r="P357" i="13"/>
  <c r="G358" i="13"/>
  <c r="I358" i="13"/>
  <c r="K358" i="13"/>
  <c r="F359" i="13"/>
  <c r="H359" i="13"/>
  <c r="P359" i="13"/>
  <c r="G360" i="13"/>
  <c r="I360" i="13"/>
  <c r="K360" i="13"/>
  <c r="F361" i="13"/>
  <c r="H361" i="13"/>
  <c r="P361" i="13"/>
  <c r="G362" i="13"/>
  <c r="I362" i="13"/>
  <c r="K362" i="13"/>
  <c r="F363" i="13"/>
  <c r="H363" i="13"/>
  <c r="P363" i="13"/>
  <c r="G364" i="13"/>
  <c r="I364" i="13"/>
  <c r="K364" i="13"/>
  <c r="F365" i="13"/>
  <c r="H365" i="13"/>
  <c r="P365" i="13"/>
  <c r="G366" i="13"/>
  <c r="I366" i="13"/>
  <c r="K366" i="13"/>
  <c r="F367" i="13"/>
  <c r="H367" i="13"/>
  <c r="P367" i="13"/>
  <c r="G368" i="13"/>
  <c r="I368" i="13"/>
  <c r="K368" i="13"/>
  <c r="F369" i="13"/>
  <c r="H369" i="13"/>
  <c r="P369" i="13"/>
  <c r="G370" i="13"/>
  <c r="I370" i="13"/>
  <c r="K370" i="13"/>
  <c r="F371" i="13"/>
  <c r="H371" i="13"/>
  <c r="P371" i="13"/>
  <c r="G372" i="13"/>
  <c r="I372" i="13"/>
  <c r="K372" i="13"/>
  <c r="F373" i="13"/>
  <c r="H373" i="13"/>
  <c r="P373" i="13"/>
  <c r="G374" i="13"/>
  <c r="I374" i="13"/>
  <c r="K374" i="13"/>
  <c r="F375" i="13"/>
  <c r="H375" i="13"/>
  <c r="P375" i="13"/>
  <c r="G376" i="13"/>
  <c r="I376" i="13"/>
  <c r="K376" i="13"/>
  <c r="F377" i="13"/>
  <c r="H377" i="13"/>
  <c r="P377" i="13"/>
  <c r="G378" i="13"/>
  <c r="I378" i="13"/>
  <c r="K378" i="13"/>
  <c r="F379" i="13"/>
  <c r="H379" i="13"/>
  <c r="P379" i="13"/>
  <c r="G380" i="13"/>
  <c r="I380" i="13"/>
  <c r="K380" i="13"/>
  <c r="F381" i="13"/>
  <c r="H381" i="13"/>
  <c r="P381" i="13"/>
  <c r="G382" i="13"/>
  <c r="I382" i="13"/>
  <c r="K382" i="13"/>
  <c r="F383" i="13"/>
  <c r="H383" i="13"/>
  <c r="P383" i="13"/>
  <c r="G384" i="13"/>
  <c r="I384" i="13"/>
  <c r="K384" i="13"/>
  <c r="F385" i="13"/>
  <c r="H385" i="13"/>
  <c r="P385" i="13"/>
  <c r="G386" i="13"/>
  <c r="I386" i="13"/>
  <c r="K386" i="13"/>
  <c r="F387" i="13"/>
  <c r="H387" i="13"/>
  <c r="P387" i="13"/>
  <c r="G388" i="13"/>
  <c r="I388" i="13"/>
  <c r="K388" i="13"/>
  <c r="F389" i="13"/>
  <c r="H389" i="13"/>
  <c r="P389" i="13"/>
  <c r="G390" i="13"/>
  <c r="I390" i="13"/>
  <c r="K390" i="13"/>
  <c r="F391" i="13"/>
  <c r="H391" i="13"/>
  <c r="P391" i="13"/>
  <c r="G392" i="13"/>
  <c r="I392" i="13"/>
  <c r="K392" i="13"/>
  <c r="F393" i="13"/>
  <c r="H393" i="13"/>
  <c r="P393" i="13"/>
  <c r="G394" i="13"/>
  <c r="I394" i="13"/>
  <c r="K394" i="13"/>
  <c r="F395" i="13"/>
  <c r="H395" i="13"/>
  <c r="P395" i="13"/>
  <c r="G396" i="13"/>
  <c r="I396" i="13"/>
  <c r="K396" i="13"/>
  <c r="F397" i="13"/>
  <c r="H397" i="13"/>
  <c r="P397" i="13"/>
  <c r="G398" i="13"/>
  <c r="I398" i="13"/>
  <c r="K398" i="13"/>
  <c r="F399" i="13"/>
  <c r="H399" i="13"/>
  <c r="P399" i="13"/>
  <c r="G400" i="13"/>
  <c r="I400" i="13"/>
  <c r="K400" i="13"/>
  <c r="F401" i="13"/>
  <c r="H401" i="13"/>
  <c r="P401" i="13"/>
  <c r="G402" i="13"/>
  <c r="I402" i="13"/>
  <c r="K402" i="13"/>
  <c r="F403" i="13"/>
  <c r="H403" i="13"/>
  <c r="P403" i="13"/>
  <c r="G404" i="13"/>
  <c r="I404" i="13"/>
  <c r="K404" i="13"/>
  <c r="F405" i="13"/>
  <c r="H405" i="13"/>
  <c r="P405" i="13"/>
  <c r="G406" i="13"/>
  <c r="I406" i="13"/>
  <c r="K406" i="13"/>
  <c r="F407" i="13"/>
  <c r="H407" i="13"/>
  <c r="P407" i="13"/>
  <c r="G408" i="13"/>
  <c r="I408" i="13"/>
  <c r="K408" i="13"/>
  <c r="F409" i="13"/>
  <c r="H409" i="13"/>
  <c r="P409" i="13"/>
  <c r="G410" i="13"/>
  <c r="I410" i="13"/>
  <c r="K410" i="13"/>
  <c r="F411" i="13"/>
  <c r="H411" i="13"/>
  <c r="P411" i="13"/>
  <c r="G412" i="13"/>
  <c r="I412" i="13"/>
  <c r="K412" i="13"/>
  <c r="F413" i="13"/>
  <c r="H413" i="13"/>
  <c r="P413" i="13"/>
  <c r="G414" i="13"/>
  <c r="I414" i="13"/>
  <c r="K414" i="13"/>
  <c r="F415" i="13"/>
  <c r="I415" i="13"/>
  <c r="Q416" i="13"/>
  <c r="G417" i="13"/>
  <c r="P419" i="13"/>
  <c r="H419" i="13"/>
  <c r="F419" i="13"/>
  <c r="I419" i="13"/>
  <c r="K419" i="13"/>
  <c r="Q420" i="13"/>
  <c r="G421" i="13"/>
  <c r="P423" i="13"/>
  <c r="H423" i="13"/>
  <c r="F423" i="13"/>
  <c r="I423" i="13"/>
  <c r="K423" i="13"/>
  <c r="Q424" i="13"/>
  <c r="G425" i="13"/>
  <c r="P427" i="13"/>
  <c r="H427" i="13"/>
  <c r="F427" i="13"/>
  <c r="I427" i="13"/>
  <c r="K427" i="13"/>
  <c r="Q428" i="13"/>
  <c r="G429" i="13"/>
  <c r="P431" i="13"/>
  <c r="H431" i="13"/>
  <c r="F431" i="13"/>
  <c r="I431" i="13"/>
  <c r="K431" i="13"/>
  <c r="Q432" i="13"/>
  <c r="G433" i="13"/>
  <c r="P435" i="13"/>
  <c r="H435" i="13"/>
  <c r="F435" i="13"/>
  <c r="I435" i="13"/>
  <c r="K435" i="13"/>
  <c r="Q436" i="13"/>
  <c r="G437" i="13"/>
  <c r="P439" i="13"/>
  <c r="H439" i="13"/>
  <c r="F439" i="13"/>
  <c r="I439" i="13"/>
  <c r="K439" i="13"/>
  <c r="Q440" i="13"/>
  <c r="G441" i="13"/>
  <c r="P443" i="13"/>
  <c r="H443" i="13"/>
  <c r="F443" i="13"/>
  <c r="I443" i="13"/>
  <c r="K443" i="13"/>
  <c r="Q444" i="13"/>
  <c r="G445" i="13"/>
  <c r="P447" i="13"/>
  <c r="H447" i="13"/>
  <c r="F447" i="13"/>
  <c r="I447" i="13"/>
  <c r="K447" i="13"/>
  <c r="Q448" i="13"/>
  <c r="G449" i="13"/>
  <c r="P451" i="13"/>
  <c r="H451" i="13"/>
  <c r="F451" i="13"/>
  <c r="I451" i="13"/>
  <c r="K451" i="13"/>
  <c r="Q452" i="13"/>
  <c r="G453" i="13"/>
  <c r="P455" i="13"/>
  <c r="H455" i="13"/>
  <c r="F455" i="13"/>
  <c r="I455" i="13"/>
  <c r="K455" i="13"/>
  <c r="Q456" i="13"/>
  <c r="G457" i="13"/>
  <c r="P459" i="13"/>
  <c r="H459" i="13"/>
  <c r="F459" i="13"/>
  <c r="I459" i="13"/>
  <c r="K459" i="13"/>
  <c r="Q460" i="13"/>
  <c r="G461" i="13"/>
  <c r="P463" i="13"/>
  <c r="H463" i="13"/>
  <c r="F463" i="13"/>
  <c r="I463" i="13"/>
  <c r="K463" i="13"/>
  <c r="Q464" i="13"/>
  <c r="G465" i="13"/>
  <c r="P467" i="13"/>
  <c r="H467" i="13"/>
  <c r="F467" i="13"/>
  <c r="I467" i="13"/>
  <c r="K467" i="13"/>
  <c r="Q468" i="13"/>
  <c r="G469" i="13"/>
  <c r="P471" i="13"/>
  <c r="H471" i="13"/>
  <c r="F471" i="13"/>
  <c r="I471" i="13"/>
  <c r="K471" i="13"/>
  <c r="Q472" i="13"/>
  <c r="G473" i="13"/>
  <c r="P475" i="13"/>
  <c r="H475" i="13"/>
  <c r="F475" i="13"/>
  <c r="I475" i="13"/>
  <c r="K475" i="13"/>
  <c r="Q476" i="13"/>
  <c r="G477" i="13"/>
  <c r="P479" i="13"/>
  <c r="H479" i="13"/>
  <c r="F479" i="13"/>
  <c r="I479" i="13"/>
  <c r="K479" i="13"/>
  <c r="Q480" i="13"/>
  <c r="G325" i="13"/>
  <c r="I325" i="13"/>
  <c r="K325" i="13"/>
  <c r="G327" i="13"/>
  <c r="I327" i="13"/>
  <c r="K327" i="13"/>
  <c r="G329" i="13"/>
  <c r="I329" i="13"/>
  <c r="K329" i="13"/>
  <c r="G331" i="13"/>
  <c r="I331" i="13"/>
  <c r="K331" i="13"/>
  <c r="G333" i="13"/>
  <c r="I333" i="13"/>
  <c r="K333" i="13"/>
  <c r="G335" i="13"/>
  <c r="I335" i="13"/>
  <c r="K335" i="13"/>
  <c r="G337" i="13"/>
  <c r="I337" i="13"/>
  <c r="K337" i="13"/>
  <c r="G339" i="13"/>
  <c r="I339" i="13"/>
  <c r="K339" i="13"/>
  <c r="G341" i="13"/>
  <c r="I341" i="13"/>
  <c r="K341" i="13"/>
  <c r="G343" i="13"/>
  <c r="I343" i="13"/>
  <c r="K343" i="13"/>
  <c r="G345" i="13"/>
  <c r="I345" i="13"/>
  <c r="K345" i="13"/>
  <c r="G347" i="13"/>
  <c r="I347" i="13"/>
  <c r="K347" i="13"/>
  <c r="G349" i="13"/>
  <c r="I349" i="13"/>
  <c r="K349" i="13"/>
  <c r="G351" i="13"/>
  <c r="I351" i="13"/>
  <c r="K351" i="13"/>
  <c r="G353" i="13"/>
  <c r="I353" i="13"/>
  <c r="K353" i="13"/>
  <c r="G355" i="13"/>
  <c r="I355" i="13"/>
  <c r="K355" i="13"/>
  <c r="G357" i="13"/>
  <c r="I357" i="13"/>
  <c r="K357" i="13"/>
  <c r="G359" i="13"/>
  <c r="I359" i="13"/>
  <c r="K359" i="13"/>
  <c r="G361" i="13"/>
  <c r="I361" i="13"/>
  <c r="K361" i="13"/>
  <c r="G363" i="13"/>
  <c r="I363" i="13"/>
  <c r="K363" i="13"/>
  <c r="G365" i="13"/>
  <c r="I365" i="13"/>
  <c r="K365" i="13"/>
  <c r="G367" i="13"/>
  <c r="I367" i="13"/>
  <c r="K367" i="13"/>
  <c r="G369" i="13"/>
  <c r="I369" i="13"/>
  <c r="K369" i="13"/>
  <c r="G371" i="13"/>
  <c r="I371" i="13"/>
  <c r="K371" i="13"/>
  <c r="G373" i="13"/>
  <c r="I373" i="13"/>
  <c r="K373" i="13"/>
  <c r="G375" i="13"/>
  <c r="I375" i="13"/>
  <c r="K375" i="13"/>
  <c r="G377" i="13"/>
  <c r="I377" i="13"/>
  <c r="K377" i="13"/>
  <c r="G379" i="13"/>
  <c r="I379" i="13"/>
  <c r="K379" i="13"/>
  <c r="G381" i="13"/>
  <c r="I381" i="13"/>
  <c r="K381" i="13"/>
  <c r="G383" i="13"/>
  <c r="I383" i="13"/>
  <c r="K383" i="13"/>
  <c r="G385" i="13"/>
  <c r="I385" i="13"/>
  <c r="K385" i="13"/>
  <c r="G387" i="13"/>
  <c r="I387" i="13"/>
  <c r="K387" i="13"/>
  <c r="G389" i="13"/>
  <c r="I389" i="13"/>
  <c r="K389" i="13"/>
  <c r="G391" i="13"/>
  <c r="I391" i="13"/>
  <c r="K391" i="13"/>
  <c r="G393" i="13"/>
  <c r="I393" i="13"/>
  <c r="K393" i="13"/>
  <c r="G395" i="13"/>
  <c r="I395" i="13"/>
  <c r="K395" i="13"/>
  <c r="G397" i="13"/>
  <c r="I397" i="13"/>
  <c r="K397" i="13"/>
  <c r="G399" i="13"/>
  <c r="I399" i="13"/>
  <c r="K399" i="13"/>
  <c r="G401" i="13"/>
  <c r="I401" i="13"/>
  <c r="K401" i="13"/>
  <c r="G403" i="13"/>
  <c r="I403" i="13"/>
  <c r="K403" i="13"/>
  <c r="G405" i="13"/>
  <c r="I405" i="13"/>
  <c r="K405" i="13"/>
  <c r="G407" i="13"/>
  <c r="I407" i="13"/>
  <c r="K407" i="13"/>
  <c r="G409" i="13"/>
  <c r="I409" i="13"/>
  <c r="K409" i="13"/>
  <c r="G411" i="13"/>
  <c r="I411" i="13"/>
  <c r="K411" i="13"/>
  <c r="G413" i="13"/>
  <c r="I413" i="13"/>
  <c r="K413" i="13"/>
  <c r="P415" i="13"/>
  <c r="H415" i="13"/>
  <c r="G415" i="13"/>
  <c r="Q415" i="13"/>
  <c r="P417" i="13"/>
  <c r="H417" i="13"/>
  <c r="F417" i="13"/>
  <c r="I417" i="13"/>
  <c r="K417" i="13"/>
  <c r="Q418" i="13"/>
  <c r="P421" i="13"/>
  <c r="H421" i="13"/>
  <c r="F421" i="13"/>
  <c r="I421" i="13"/>
  <c r="K421" i="13"/>
  <c r="Q422" i="13"/>
  <c r="P425" i="13"/>
  <c r="H425" i="13"/>
  <c r="F425" i="13"/>
  <c r="I425" i="13"/>
  <c r="K425" i="13"/>
  <c r="Q426" i="13"/>
  <c r="P429" i="13"/>
  <c r="H429" i="13"/>
  <c r="F429" i="13"/>
  <c r="I429" i="13"/>
  <c r="K429" i="13"/>
  <c r="Q430" i="13"/>
  <c r="P433" i="13"/>
  <c r="H433" i="13"/>
  <c r="F433" i="13"/>
  <c r="I433" i="13"/>
  <c r="K433" i="13"/>
  <c r="Q434" i="13"/>
  <c r="P437" i="13"/>
  <c r="H437" i="13"/>
  <c r="F437" i="13"/>
  <c r="I437" i="13"/>
  <c r="K437" i="13"/>
  <c r="Q438" i="13"/>
  <c r="P441" i="13"/>
  <c r="H441" i="13"/>
  <c r="F441" i="13"/>
  <c r="I441" i="13"/>
  <c r="K441" i="13"/>
  <c r="Q442" i="13"/>
  <c r="P445" i="13"/>
  <c r="H445" i="13"/>
  <c r="F445" i="13"/>
  <c r="I445" i="13"/>
  <c r="K445" i="13"/>
  <c r="Q446" i="13"/>
  <c r="P449" i="13"/>
  <c r="H449" i="13"/>
  <c r="F449" i="13"/>
  <c r="I449" i="13"/>
  <c r="K449" i="13"/>
  <c r="Q450" i="13"/>
  <c r="P453" i="13"/>
  <c r="H453" i="13"/>
  <c r="F453" i="13"/>
  <c r="I453" i="13"/>
  <c r="K453" i="13"/>
  <c r="Q454" i="13"/>
  <c r="P457" i="13"/>
  <c r="H457" i="13"/>
  <c r="F457" i="13"/>
  <c r="I457" i="13"/>
  <c r="K457" i="13"/>
  <c r="Q458" i="13"/>
  <c r="P461" i="13"/>
  <c r="H461" i="13"/>
  <c r="F461" i="13"/>
  <c r="I461" i="13"/>
  <c r="K461" i="13"/>
  <c r="Q462" i="13"/>
  <c r="P465" i="13"/>
  <c r="H465" i="13"/>
  <c r="F465" i="13"/>
  <c r="I465" i="13"/>
  <c r="K465" i="13"/>
  <c r="Q466" i="13"/>
  <c r="P469" i="13"/>
  <c r="H469" i="13"/>
  <c r="F469" i="13"/>
  <c r="I469" i="13"/>
  <c r="K469" i="13"/>
  <c r="Q470" i="13"/>
  <c r="P473" i="13"/>
  <c r="H473" i="13"/>
  <c r="F473" i="13"/>
  <c r="I473" i="13"/>
  <c r="K473" i="13"/>
  <c r="Q474" i="13"/>
  <c r="P477" i="13"/>
  <c r="H477" i="13"/>
  <c r="F477" i="13"/>
  <c r="I477" i="13"/>
  <c r="K477" i="13"/>
  <c r="Q478" i="13"/>
  <c r="E5" i="14"/>
  <c r="E7" i="14"/>
  <c r="G416" i="13"/>
  <c r="I416" i="13"/>
  <c r="K416" i="13"/>
  <c r="G418" i="13"/>
  <c r="I418" i="13"/>
  <c r="K418" i="13"/>
  <c r="G420" i="13"/>
  <c r="I420" i="13"/>
  <c r="K420" i="13"/>
  <c r="G422" i="13"/>
  <c r="I422" i="13"/>
  <c r="K422" i="13"/>
  <c r="G424" i="13"/>
  <c r="I424" i="13"/>
  <c r="K424" i="13"/>
  <c r="G426" i="13"/>
  <c r="I426" i="13"/>
  <c r="K426" i="13"/>
  <c r="G428" i="13"/>
  <c r="I428" i="13"/>
  <c r="K428" i="13"/>
  <c r="G430" i="13"/>
  <c r="I430" i="13"/>
  <c r="K430" i="13"/>
  <c r="G432" i="13"/>
  <c r="I432" i="13"/>
  <c r="K432" i="13"/>
  <c r="G434" i="13"/>
  <c r="I434" i="13"/>
  <c r="K434" i="13"/>
  <c r="G436" i="13"/>
  <c r="I436" i="13"/>
  <c r="K436" i="13"/>
  <c r="G438" i="13"/>
  <c r="I438" i="13"/>
  <c r="K438" i="13"/>
  <c r="G440" i="13"/>
  <c r="I440" i="13"/>
  <c r="K440" i="13"/>
  <c r="G442" i="13"/>
  <c r="I442" i="13"/>
  <c r="K442" i="13"/>
  <c r="G444" i="13"/>
  <c r="I444" i="13"/>
  <c r="K444" i="13"/>
  <c r="G446" i="13"/>
  <c r="I446" i="13"/>
  <c r="K446" i="13"/>
  <c r="G448" i="13"/>
  <c r="I448" i="13"/>
  <c r="K448" i="13"/>
  <c r="G450" i="13"/>
  <c r="I450" i="13"/>
  <c r="K450" i="13"/>
  <c r="G452" i="13"/>
  <c r="I452" i="13"/>
  <c r="K452" i="13"/>
  <c r="G454" i="13"/>
  <c r="I454" i="13"/>
  <c r="K454" i="13"/>
  <c r="G456" i="13"/>
  <c r="I456" i="13"/>
  <c r="K456" i="13"/>
  <c r="G458" i="13"/>
  <c r="I458" i="13"/>
  <c r="K458" i="13"/>
  <c r="G460" i="13"/>
  <c r="I460" i="13"/>
  <c r="K460" i="13"/>
  <c r="G462" i="13"/>
  <c r="I462" i="13"/>
  <c r="K462" i="13"/>
  <c r="G464" i="13"/>
  <c r="I464" i="13"/>
  <c r="K464" i="13"/>
  <c r="G466" i="13"/>
  <c r="I466" i="13"/>
  <c r="K466" i="13"/>
  <c r="G468" i="13"/>
  <c r="I468" i="13"/>
  <c r="K468" i="13"/>
  <c r="G470" i="13"/>
  <c r="I470" i="13"/>
  <c r="K470" i="13"/>
  <c r="G472" i="13"/>
  <c r="I472" i="13"/>
  <c r="K472" i="13"/>
  <c r="G474" i="13"/>
  <c r="I474" i="13"/>
  <c r="K474" i="13"/>
  <c r="G476" i="13"/>
  <c r="I476" i="13"/>
  <c r="K476" i="13"/>
  <c r="G478" i="13"/>
  <c r="I478" i="13"/>
  <c r="K478" i="13"/>
  <c r="G480" i="13"/>
  <c r="I480" i="13"/>
  <c r="K480" i="13"/>
  <c r="G191" i="14"/>
  <c r="K6" i="15"/>
  <c r="K8" i="15"/>
  <c r="K10" i="15"/>
  <c r="K12" i="15"/>
  <c r="K14" i="15"/>
  <c r="K16" i="15"/>
  <c r="K18" i="15"/>
  <c r="K20" i="15"/>
  <c r="K22" i="15"/>
  <c r="K24" i="15"/>
  <c r="K26" i="15"/>
  <c r="K28" i="15"/>
  <c r="K30" i="15"/>
  <c r="K32" i="15"/>
  <c r="K34" i="15"/>
  <c r="K36" i="15"/>
  <c r="K38" i="15"/>
  <c r="K40" i="15"/>
  <c r="K42" i="15"/>
  <c r="K44" i="15"/>
  <c r="K46" i="15"/>
  <c r="K48" i="15"/>
  <c r="K50" i="15"/>
  <c r="K52" i="15"/>
  <c r="K54" i="15"/>
  <c r="K56" i="15"/>
  <c r="K58" i="15"/>
  <c r="K60" i="15"/>
  <c r="K62" i="15"/>
  <c r="K64" i="15"/>
  <c r="K66" i="15"/>
  <c r="K68" i="15"/>
  <c r="K70" i="15"/>
  <c r="K72" i="15"/>
  <c r="K74" i="15"/>
  <c r="K76" i="15"/>
  <c r="K78" i="15"/>
  <c r="K80" i="15"/>
  <c r="K82" i="15"/>
  <c r="K84" i="15"/>
  <c r="K86" i="15"/>
  <c r="K88" i="15"/>
  <c r="K90" i="15"/>
  <c r="K92" i="15"/>
  <c r="K94" i="15"/>
  <c r="K96" i="15"/>
  <c r="K98" i="15"/>
  <c r="K100" i="15"/>
  <c r="K102" i="15"/>
  <c r="K104" i="15"/>
  <c r="K106" i="15"/>
  <c r="J106" i="15"/>
  <c r="J107" i="15"/>
  <c r="K107" i="15"/>
  <c r="J109" i="15"/>
  <c r="K109" i="15"/>
  <c r="J111" i="15"/>
  <c r="K111" i="15"/>
  <c r="J113" i="15"/>
  <c r="K113" i="15"/>
  <c r="J115" i="15"/>
  <c r="K115" i="15"/>
  <c r="J117" i="15"/>
  <c r="K117" i="15"/>
  <c r="J119" i="15"/>
  <c r="K119" i="15"/>
  <c r="J121" i="15"/>
  <c r="K121" i="15"/>
  <c r="J123" i="15"/>
  <c r="K123" i="15"/>
  <c r="J125" i="15"/>
  <c r="K125" i="15"/>
  <c r="J127" i="15"/>
  <c r="K127" i="15"/>
  <c r="J129" i="15"/>
  <c r="K129" i="15"/>
  <c r="J131" i="15"/>
  <c r="K131" i="15"/>
  <c r="J133" i="15"/>
  <c r="K133" i="15"/>
  <c r="J135" i="15"/>
  <c r="K135" i="15"/>
  <c r="J137" i="15"/>
  <c r="K137" i="15"/>
  <c r="J139" i="15"/>
  <c r="K139" i="15"/>
  <c r="J141" i="15"/>
  <c r="K141" i="15"/>
  <c r="J143" i="15"/>
  <c r="K143" i="15"/>
  <c r="E527" i="14"/>
  <c r="J4" i="15"/>
  <c r="J6" i="15"/>
  <c r="J8" i="15"/>
  <c r="J10" i="15"/>
  <c r="J12" i="15"/>
  <c r="J14" i="15"/>
  <c r="J16" i="15"/>
  <c r="J18" i="15"/>
  <c r="J20" i="15"/>
  <c r="J22" i="15"/>
  <c r="J24" i="15"/>
  <c r="J26" i="15"/>
  <c r="J28" i="15"/>
  <c r="J30" i="15"/>
  <c r="J32" i="15"/>
  <c r="J34" i="15"/>
  <c r="J36" i="15"/>
  <c r="J38" i="15"/>
  <c r="J40" i="15"/>
  <c r="J42" i="15"/>
  <c r="J44" i="15"/>
  <c r="J46" i="15"/>
  <c r="J48" i="15"/>
  <c r="J50" i="15"/>
  <c r="J52" i="15"/>
  <c r="J54" i="15"/>
  <c r="J56" i="15"/>
  <c r="J58" i="15"/>
  <c r="J60" i="15"/>
  <c r="J62" i="15"/>
  <c r="J64" i="15"/>
  <c r="J66" i="15"/>
  <c r="J68" i="15"/>
  <c r="J70" i="15"/>
  <c r="J72" i="15"/>
  <c r="J74" i="15"/>
  <c r="J76" i="15"/>
  <c r="J78" i="15"/>
  <c r="J80" i="15"/>
  <c r="J82" i="15"/>
  <c r="J84" i="15"/>
  <c r="J86" i="15"/>
  <c r="J88" i="15"/>
  <c r="J90" i="15"/>
  <c r="J92" i="15"/>
  <c r="J94" i="15"/>
  <c r="J96" i="15"/>
  <c r="J98" i="15"/>
  <c r="J100" i="15"/>
  <c r="J102" i="15"/>
  <c r="J104" i="15"/>
  <c r="J145" i="15"/>
  <c r="J147" i="15"/>
  <c r="J149" i="15"/>
  <c r="J151" i="15"/>
  <c r="J153" i="15"/>
  <c r="J155" i="15"/>
  <c r="J157" i="15"/>
  <c r="J159" i="15"/>
  <c r="J161" i="15"/>
  <c r="J163" i="15"/>
  <c r="J165" i="15"/>
  <c r="J167" i="15"/>
  <c r="J169" i="15"/>
  <c r="J171" i="15"/>
  <c r="J173" i="15"/>
  <c r="J175" i="15"/>
  <c r="J177" i="15"/>
  <c r="J179" i="15"/>
  <c r="J181" i="15"/>
  <c r="J183" i="15"/>
  <c r="J185" i="15"/>
  <c r="J187" i="15"/>
  <c r="J189" i="15"/>
  <c r="J191" i="15"/>
  <c r="J193" i="15"/>
  <c r="J195" i="15"/>
  <c r="J197" i="15"/>
  <c r="J199" i="15"/>
  <c r="J201" i="15"/>
  <c r="J203" i="15"/>
  <c r="J205" i="15"/>
  <c r="J207" i="15"/>
  <c r="J209" i="15"/>
  <c r="J211" i="15"/>
  <c r="J213" i="15"/>
  <c r="J215" i="15"/>
  <c r="J217" i="15"/>
  <c r="J219" i="15"/>
  <c r="J221" i="15"/>
  <c r="J223" i="15"/>
  <c r="K223" i="15"/>
  <c r="J225" i="15"/>
  <c r="K225" i="15"/>
  <c r="J227" i="15"/>
  <c r="K227" i="15"/>
  <c r="J229" i="15"/>
  <c r="K229" i="15"/>
  <c r="J231" i="15"/>
  <c r="K231" i="15"/>
  <c r="J233" i="15"/>
  <c r="K233" i="15"/>
  <c r="J235" i="15"/>
  <c r="K235" i="15"/>
  <c r="J237" i="15"/>
  <c r="K237" i="15"/>
  <c r="J239" i="15"/>
  <c r="K239" i="15"/>
  <c r="J241" i="15"/>
  <c r="K241" i="15"/>
  <c r="J243" i="15"/>
  <c r="J245" i="15"/>
  <c r="J247" i="15"/>
  <c r="J249" i="15"/>
  <c r="J251" i="15"/>
  <c r="J253" i="15"/>
  <c r="J255" i="15"/>
  <c r="J257" i="15"/>
  <c r="J259" i="15"/>
  <c r="J261" i="15"/>
  <c r="J263" i="15"/>
  <c r="J265" i="15"/>
  <c r="J267" i="15"/>
  <c r="J269" i="15"/>
  <c r="J271" i="15"/>
  <c r="J273" i="15"/>
  <c r="J275" i="15"/>
  <c r="J277" i="15"/>
  <c r="J279" i="15"/>
  <c r="J281" i="15"/>
  <c r="J283" i="15"/>
  <c r="J285" i="15"/>
  <c r="J287" i="15"/>
  <c r="J289" i="15"/>
  <c r="J291" i="15"/>
  <c r="J293" i="15"/>
  <c r="J295" i="15"/>
  <c r="J297" i="15"/>
  <c r="J299" i="15"/>
  <c r="J301" i="15"/>
  <c r="J303" i="15"/>
  <c r="K243" i="15"/>
  <c r="K245" i="15"/>
  <c r="K247" i="15"/>
  <c r="K249" i="15"/>
  <c r="K251" i="15"/>
  <c r="K253" i="15"/>
  <c r="K255" i="15"/>
  <c r="K257" i="15"/>
  <c r="K259" i="15"/>
  <c r="K261" i="15"/>
  <c r="K263" i="15"/>
  <c r="K265" i="15"/>
  <c r="K267" i="15"/>
  <c r="K269" i="15"/>
  <c r="K271" i="15"/>
  <c r="K273" i="15"/>
  <c r="K275" i="15"/>
  <c r="K277" i="15"/>
  <c r="K279" i="15"/>
  <c r="K281" i="15"/>
  <c r="K283" i="15"/>
  <c r="K285" i="15"/>
  <c r="K287" i="15"/>
  <c r="K289" i="15"/>
  <c r="K291" i="15"/>
  <c r="K293" i="15"/>
  <c r="K295" i="15"/>
  <c r="K297" i="15"/>
  <c r="K299" i="15"/>
  <c r="K301" i="15"/>
  <c r="K303" i="15"/>
  <c r="J305" i="15"/>
  <c r="K305" i="15"/>
  <c r="J307" i="15"/>
  <c r="K307" i="15"/>
  <c r="J309" i="15"/>
  <c r="K309" i="15"/>
  <c r="K311" i="15"/>
  <c r="J312" i="15"/>
  <c r="J314" i="15"/>
  <c r="J316" i="15"/>
  <c r="J318" i="15"/>
  <c r="J320" i="15"/>
  <c r="J322" i="15"/>
  <c r="J324" i="15"/>
  <c r="J326" i="15"/>
  <c r="J328" i="15"/>
  <c r="J330" i="15"/>
  <c r="J332" i="15"/>
  <c r="J334" i="15"/>
  <c r="J336" i="15"/>
  <c r="J338" i="15"/>
  <c r="J340" i="15"/>
  <c r="J342" i="15"/>
  <c r="J344" i="15"/>
  <c r="J346" i="15"/>
  <c r="J348" i="15"/>
  <c r="J350" i="15"/>
  <c r="J352" i="15"/>
  <c r="J354" i="15"/>
  <c r="J311" i="15"/>
  <c r="K312" i="15"/>
  <c r="K314" i="15"/>
  <c r="K316" i="15"/>
  <c r="K318" i="15"/>
  <c r="K320" i="15"/>
  <c r="K322" i="15"/>
  <c r="K324" i="15"/>
  <c r="K326" i="15"/>
  <c r="K328" i="15"/>
  <c r="K330" i="15"/>
  <c r="K332" i="15"/>
  <c r="K334" i="15"/>
  <c r="K336" i="15"/>
  <c r="K338" i="15"/>
  <c r="K340" i="15"/>
  <c r="K342" i="15"/>
  <c r="K344" i="15"/>
  <c r="K346" i="15"/>
  <c r="K348" i="15"/>
  <c r="K350" i="15"/>
  <c r="K352" i="15"/>
  <c r="K354" i="15"/>
  <c r="J356" i="15"/>
  <c r="K356" i="15"/>
  <c r="J358" i="15"/>
  <c r="K358" i="15"/>
  <c r="J360" i="15"/>
  <c r="K360" i="15"/>
  <c r="J362" i="15"/>
  <c r="K362" i="15"/>
  <c r="J364" i="15"/>
  <c r="K364" i="15"/>
  <c r="J366" i="15"/>
  <c r="K366" i="15"/>
  <c r="J368" i="15"/>
  <c r="K368" i="15"/>
  <c r="J370" i="15"/>
  <c r="K370" i="15"/>
  <c r="J372" i="15"/>
  <c r="K372" i="15"/>
  <c r="J374" i="15"/>
  <c r="K374" i="15"/>
  <c r="J376" i="15"/>
  <c r="K376" i="15"/>
  <c r="J378" i="15"/>
  <c r="K378" i="15"/>
  <c r="J380" i="15"/>
  <c r="K380" i="15"/>
  <c r="J382" i="15"/>
  <c r="K382" i="15"/>
  <c r="J384" i="15"/>
  <c r="K384" i="15"/>
  <c r="J386" i="15"/>
  <c r="K386" i="15"/>
  <c r="J388" i="15"/>
  <c r="K388" i="15"/>
  <c r="J390" i="15"/>
  <c r="K390" i="15"/>
  <c r="K392" i="15"/>
  <c r="J393" i="15"/>
  <c r="J395" i="15"/>
  <c r="J397" i="15"/>
  <c r="J399" i="15"/>
  <c r="J401" i="15"/>
  <c r="J403" i="15"/>
  <c r="J405" i="15"/>
  <c r="J407" i="15"/>
  <c r="J409" i="15"/>
  <c r="J411" i="15"/>
  <c r="J413" i="15"/>
  <c r="J415" i="15"/>
  <c r="J417" i="15"/>
  <c r="J419" i="15"/>
  <c r="J421" i="15"/>
  <c r="K421" i="15"/>
  <c r="J423" i="15"/>
  <c r="K423" i="15"/>
  <c r="J425" i="15"/>
  <c r="K425" i="15"/>
  <c r="J427" i="15"/>
  <c r="K427" i="15"/>
  <c r="J429" i="15"/>
  <c r="K429" i="15"/>
  <c r="J431" i="15"/>
  <c r="K431" i="15"/>
  <c r="J433" i="15"/>
  <c r="K433" i="15"/>
  <c r="J435" i="15"/>
  <c r="K435" i="15"/>
  <c r="J437" i="15"/>
  <c r="K437" i="15"/>
  <c r="J439" i="15"/>
  <c r="K439" i="15"/>
  <c r="J452" i="15"/>
  <c r="J454" i="15"/>
  <c r="J456" i="15"/>
  <c r="J458" i="15"/>
  <c r="J460" i="15"/>
  <c r="J462" i="15"/>
  <c r="J464" i="15"/>
  <c r="J466" i="15"/>
  <c r="J468" i="15"/>
  <c r="J441" i="15"/>
  <c r="K441" i="15"/>
  <c r="J443" i="15"/>
  <c r="K443" i="15"/>
  <c r="J445" i="15"/>
  <c r="K445" i="15"/>
  <c r="J447" i="15"/>
  <c r="K447" i="15"/>
  <c r="J449" i="15"/>
  <c r="K449" i="15"/>
  <c r="J451" i="15"/>
  <c r="K451" i="15"/>
  <c r="K452" i="15"/>
  <c r="K454" i="15"/>
  <c r="K456" i="15"/>
  <c r="K458" i="15"/>
  <c r="K460" i="15"/>
  <c r="K462" i="15"/>
  <c r="K464" i="15"/>
  <c r="K466" i="15"/>
  <c r="K468" i="15"/>
  <c r="J470" i="15"/>
  <c r="K470" i="15"/>
  <c r="J472" i="15"/>
  <c r="K472" i="15"/>
  <c r="J474" i="15"/>
  <c r="K474" i="15"/>
  <c r="J476" i="15"/>
  <c r="K476" i="15"/>
  <c r="K477" i="15"/>
  <c r="J478" i="15"/>
  <c r="K479" i="15"/>
  <c r="J477" i="15"/>
  <c r="J479" i="15"/>
  <c r="H463" i="11" l="1"/>
  <c r="L477" i="13"/>
  <c r="N477" i="13" s="1"/>
  <c r="W475" i="8" s="1"/>
  <c r="L469" i="13"/>
  <c r="N469" i="13" s="1"/>
  <c r="W467" i="8" s="1"/>
  <c r="L465" i="13"/>
  <c r="N465" i="13" s="1"/>
  <c r="W463" i="8" s="1"/>
  <c r="L453" i="13"/>
  <c r="N453" i="13" s="1"/>
  <c r="W451" i="8" s="1"/>
  <c r="N449" i="13"/>
  <c r="W447" i="8" s="1"/>
  <c r="L449" i="13"/>
  <c r="M449" i="13"/>
  <c r="V447" i="8" s="1"/>
  <c r="L441" i="13"/>
  <c r="N441" i="13" s="1"/>
  <c r="W439" i="8" s="1"/>
  <c r="L429" i="13"/>
  <c r="N429" i="13" s="1"/>
  <c r="W427" i="8" s="1"/>
  <c r="L421" i="13"/>
  <c r="N421" i="13" s="1"/>
  <c r="W419" i="8" s="1"/>
  <c r="L417" i="13"/>
  <c r="N417" i="13" s="1"/>
  <c r="W415" i="8" s="1"/>
  <c r="L475" i="13"/>
  <c r="N475" i="13" s="1"/>
  <c r="W473" i="8" s="1"/>
  <c r="L459" i="13"/>
  <c r="N459" i="13" s="1"/>
  <c r="W457" i="8" s="1"/>
  <c r="L443" i="13"/>
  <c r="N443" i="13" s="1"/>
  <c r="W441" i="8" s="1"/>
  <c r="L427" i="13"/>
  <c r="N427" i="13" s="1"/>
  <c r="W425" i="8" s="1"/>
  <c r="L419" i="13"/>
  <c r="N419" i="13" s="1"/>
  <c r="W417" i="8" s="1"/>
  <c r="N413" i="13"/>
  <c r="W411" i="8" s="1"/>
  <c r="L413" i="13"/>
  <c r="L409" i="13"/>
  <c r="N409" i="13" s="1"/>
  <c r="W407" i="8" s="1"/>
  <c r="L405" i="13"/>
  <c r="N405" i="13" s="1"/>
  <c r="W403" i="8" s="1"/>
  <c r="L401" i="13"/>
  <c r="N401" i="13" s="1"/>
  <c r="W399" i="8" s="1"/>
  <c r="L397" i="13"/>
  <c r="N397" i="13" s="1"/>
  <c r="W395" i="8" s="1"/>
  <c r="L393" i="13"/>
  <c r="N393" i="13" s="1"/>
  <c r="W391" i="8" s="1"/>
  <c r="L387" i="13"/>
  <c r="N387" i="13" s="1"/>
  <c r="W385" i="8" s="1"/>
  <c r="L385" i="13"/>
  <c r="N385" i="13" s="1"/>
  <c r="W383" i="8" s="1"/>
  <c r="L383" i="13"/>
  <c r="N383" i="13" s="1"/>
  <c r="W381" i="8" s="1"/>
  <c r="L381" i="13"/>
  <c r="N381" i="13" s="1"/>
  <c r="W379" i="8" s="1"/>
  <c r="L377" i="13"/>
  <c r="N377" i="13" s="1"/>
  <c r="W375" i="8" s="1"/>
  <c r="L375" i="13"/>
  <c r="N375" i="13" s="1"/>
  <c r="W373" i="8" s="1"/>
  <c r="L373" i="13"/>
  <c r="N373" i="13" s="1"/>
  <c r="W371" i="8" s="1"/>
  <c r="L371" i="13"/>
  <c r="N371" i="13" s="1"/>
  <c r="W369" i="8" s="1"/>
  <c r="L369" i="13"/>
  <c r="N369" i="13" s="1"/>
  <c r="W367" i="8" s="1"/>
  <c r="L367" i="13"/>
  <c r="N367" i="13" s="1"/>
  <c r="W365" i="8" s="1"/>
  <c r="N365" i="13"/>
  <c r="W363" i="8" s="1"/>
  <c r="L365" i="13"/>
  <c r="L363" i="13"/>
  <c r="N363" i="13" s="1"/>
  <c r="W361" i="8" s="1"/>
  <c r="L361" i="13"/>
  <c r="N361" i="13" s="1"/>
  <c r="W359" i="8" s="1"/>
  <c r="L359" i="13"/>
  <c r="N359" i="13" s="1"/>
  <c r="W357" i="8" s="1"/>
  <c r="L357" i="13"/>
  <c r="N357" i="13" s="1"/>
  <c r="W355" i="8" s="1"/>
  <c r="L355" i="13"/>
  <c r="N355" i="13" s="1"/>
  <c r="W353" i="8" s="1"/>
  <c r="L353" i="13"/>
  <c r="N353" i="13" s="1"/>
  <c r="W351" i="8" s="1"/>
  <c r="L351" i="13"/>
  <c r="N351" i="13" s="1"/>
  <c r="W349" i="8" s="1"/>
  <c r="L349" i="13"/>
  <c r="N349" i="13" s="1"/>
  <c r="W347" i="8" s="1"/>
  <c r="L347" i="13"/>
  <c r="N347" i="13" s="1"/>
  <c r="W345" i="8" s="1"/>
  <c r="L345" i="13"/>
  <c r="N345" i="13" s="1"/>
  <c r="W343" i="8" s="1"/>
  <c r="L343" i="13"/>
  <c r="N343" i="13" s="1"/>
  <c r="W341" i="8" s="1"/>
  <c r="L341" i="13"/>
  <c r="N341" i="13" s="1"/>
  <c r="W339" i="8" s="1"/>
  <c r="L339" i="13"/>
  <c r="N339" i="13" s="1"/>
  <c r="W337" i="8" s="1"/>
  <c r="M337" i="13"/>
  <c r="V335" i="8" s="1"/>
  <c r="N337" i="13"/>
  <c r="W335" i="8" s="1"/>
  <c r="L337" i="13"/>
  <c r="M335" i="13"/>
  <c r="V333" i="8" s="1"/>
  <c r="N335" i="13"/>
  <c r="W333" i="8" s="1"/>
  <c r="L335" i="13"/>
  <c r="M333" i="13"/>
  <c r="V331" i="8" s="1"/>
  <c r="N333" i="13"/>
  <c r="W331" i="8" s="1"/>
  <c r="L333" i="13"/>
  <c r="M331" i="13"/>
  <c r="V329" i="8" s="1"/>
  <c r="N331" i="13"/>
  <c r="W329" i="8" s="1"/>
  <c r="L331" i="13"/>
  <c r="M329" i="13"/>
  <c r="V327" i="8" s="1"/>
  <c r="N329" i="13"/>
  <c r="W327" i="8" s="1"/>
  <c r="L329" i="13"/>
  <c r="M327" i="13"/>
  <c r="V325" i="8" s="1"/>
  <c r="N327" i="13"/>
  <c r="W325" i="8" s="1"/>
  <c r="L327" i="13"/>
  <c r="M325" i="13"/>
  <c r="V323" i="8" s="1"/>
  <c r="N325" i="13"/>
  <c r="W323" i="8" s="1"/>
  <c r="L325" i="13"/>
  <c r="N321" i="13"/>
  <c r="W319" i="8" s="1"/>
  <c r="L321" i="13"/>
  <c r="M321" i="13"/>
  <c r="V319" i="8" s="1"/>
  <c r="N317" i="13"/>
  <c r="W315" i="8" s="1"/>
  <c r="L317" i="13"/>
  <c r="M317" i="13"/>
  <c r="V315" i="8" s="1"/>
  <c r="N313" i="13"/>
  <c r="W311" i="8" s="1"/>
  <c r="L313" i="13"/>
  <c r="M313" i="13"/>
  <c r="V311" i="8" s="1"/>
  <c r="L309" i="13"/>
  <c r="N309" i="13" s="1"/>
  <c r="W307" i="8" s="1"/>
  <c r="L305" i="13"/>
  <c r="N305" i="13" s="1"/>
  <c r="W303" i="8" s="1"/>
  <c r="L301" i="13"/>
  <c r="N301" i="13" s="1"/>
  <c r="W299" i="8" s="1"/>
  <c r="L297" i="13"/>
  <c r="N297" i="13" s="1"/>
  <c r="W295" i="8" s="1"/>
  <c r="L293" i="13"/>
  <c r="N293" i="13" s="1"/>
  <c r="W291" i="8" s="1"/>
  <c r="L289" i="13"/>
  <c r="N289" i="13" s="1"/>
  <c r="W287" i="8" s="1"/>
  <c r="L285" i="13"/>
  <c r="N285" i="13" s="1"/>
  <c r="W283" i="8" s="1"/>
  <c r="L281" i="13"/>
  <c r="N281" i="13" s="1"/>
  <c r="W279" i="8" s="1"/>
  <c r="L277" i="13"/>
  <c r="N277" i="13" s="1"/>
  <c r="W275" i="8" s="1"/>
  <c r="L273" i="13"/>
  <c r="N273" i="13" s="1"/>
  <c r="W271" i="8" s="1"/>
  <c r="L269" i="13"/>
  <c r="N269" i="13" s="1"/>
  <c r="W267" i="8" s="1"/>
  <c r="L265" i="13"/>
  <c r="N265" i="13" s="1"/>
  <c r="W263" i="8" s="1"/>
  <c r="L261" i="13"/>
  <c r="N261" i="13" s="1"/>
  <c r="W259" i="8" s="1"/>
  <c r="L257" i="13"/>
  <c r="N257" i="13" s="1"/>
  <c r="W255" i="8" s="1"/>
  <c r="L253" i="13"/>
  <c r="N253" i="13" s="1"/>
  <c r="W251" i="8" s="1"/>
  <c r="L249" i="13"/>
  <c r="N249" i="13" s="1"/>
  <c r="W247" i="8" s="1"/>
  <c r="L245" i="13"/>
  <c r="N245" i="13" s="1"/>
  <c r="W243" i="8" s="1"/>
  <c r="L241" i="13"/>
  <c r="N241" i="13" s="1"/>
  <c r="W239" i="8" s="1"/>
  <c r="L237" i="13"/>
  <c r="N237" i="13" s="1"/>
  <c r="W235" i="8" s="1"/>
  <c r="L233" i="13"/>
  <c r="L229" i="13"/>
  <c r="N229" i="13" s="1"/>
  <c r="W227" i="8" s="1"/>
  <c r="L225" i="13"/>
  <c r="L221" i="13"/>
  <c r="N221" i="13" s="1"/>
  <c r="W219" i="8" s="1"/>
  <c r="N217" i="13"/>
  <c r="L217" i="13"/>
  <c r="M217" i="13"/>
  <c r="N213" i="13"/>
  <c r="L213" i="13"/>
  <c r="M213" i="13"/>
  <c r="N209" i="13"/>
  <c r="L209" i="13"/>
  <c r="M209" i="13"/>
  <c r="N205" i="13"/>
  <c r="L205" i="13"/>
  <c r="M205" i="13"/>
  <c r="N201" i="13"/>
  <c r="L201" i="13"/>
  <c r="M201" i="13"/>
  <c r="N197" i="13"/>
  <c r="L197" i="13"/>
  <c r="M197" i="13"/>
  <c r="N193" i="13"/>
  <c r="L193" i="13"/>
  <c r="M193" i="13"/>
  <c r="N189" i="13"/>
  <c r="L189" i="13"/>
  <c r="M189" i="13"/>
  <c r="N185" i="13"/>
  <c r="L185" i="13"/>
  <c r="M185" i="13"/>
  <c r="N181" i="13"/>
  <c r="L181" i="13"/>
  <c r="M181" i="13"/>
  <c r="L177" i="13"/>
  <c r="L173" i="13"/>
  <c r="N173" i="13" s="1"/>
  <c r="W172" i="8" s="1"/>
  <c r="L169" i="13"/>
  <c r="L165" i="13"/>
  <c r="N165" i="13" s="1"/>
  <c r="W164" i="8" s="1"/>
  <c r="L161" i="13"/>
  <c r="L157" i="13"/>
  <c r="N157" i="13" s="1"/>
  <c r="W156" i="8" s="1"/>
  <c r="L153" i="13"/>
  <c r="L149" i="13"/>
  <c r="N149" i="13" s="1"/>
  <c r="W148" i="8" s="1"/>
  <c r="L145" i="13"/>
  <c r="L141" i="13"/>
  <c r="N141" i="13" s="1"/>
  <c r="W140" i="8" s="1"/>
  <c r="L137" i="13"/>
  <c r="L133" i="13"/>
  <c r="N133" i="13" s="1"/>
  <c r="W132" i="8" s="1"/>
  <c r="L129" i="13"/>
  <c r="L125" i="13"/>
  <c r="N125" i="13" s="1"/>
  <c r="W124" i="8" s="1"/>
  <c r="L121" i="13"/>
  <c r="L117" i="13"/>
  <c r="N117" i="13" s="1"/>
  <c r="W116" i="8" s="1"/>
  <c r="L113" i="13"/>
  <c r="L109" i="13"/>
  <c r="N109" i="13" s="1"/>
  <c r="W108" i="8" s="1"/>
  <c r="L105" i="13"/>
  <c r="L101" i="13"/>
  <c r="N101" i="13" s="1"/>
  <c r="W100" i="8" s="1"/>
  <c r="L97" i="13"/>
  <c r="L93" i="13"/>
  <c r="N93" i="13" s="1"/>
  <c r="W92" i="8" s="1"/>
  <c r="L89" i="13"/>
  <c r="L85" i="13"/>
  <c r="N85" i="13" s="1"/>
  <c r="W84" i="8" s="1"/>
  <c r="L81" i="13"/>
  <c r="L77" i="13"/>
  <c r="N77" i="13" s="1"/>
  <c r="W76" i="8" s="1"/>
  <c r="L73" i="13"/>
  <c r="L69" i="13"/>
  <c r="N69" i="13" s="1"/>
  <c r="W68" i="8" s="1"/>
  <c r="N65" i="13"/>
  <c r="L65" i="13"/>
  <c r="M65" i="13"/>
  <c r="N61" i="13"/>
  <c r="L61" i="13"/>
  <c r="M61" i="13"/>
  <c r="M56" i="13"/>
  <c r="L56" i="13"/>
  <c r="N56" i="13"/>
  <c r="M52" i="13"/>
  <c r="V51" i="8" s="1"/>
  <c r="L52" i="13"/>
  <c r="N52" i="13"/>
  <c r="W51" i="8" s="1"/>
  <c r="L48" i="13"/>
  <c r="L44" i="13"/>
  <c r="M44" i="13" s="1"/>
  <c r="V43" i="8" s="1"/>
  <c r="L40" i="13"/>
  <c r="L36" i="13"/>
  <c r="M36" i="13" s="1"/>
  <c r="V35" i="8" s="1"/>
  <c r="L32" i="13"/>
  <c r="L28" i="13"/>
  <c r="M28" i="13" s="1"/>
  <c r="V27" i="8" s="1"/>
  <c r="L24" i="13"/>
  <c r="L20" i="13"/>
  <c r="M20" i="13" s="1"/>
  <c r="V19" i="8" s="1"/>
  <c r="L16" i="13"/>
  <c r="L12" i="13"/>
  <c r="M12" i="13" s="1"/>
  <c r="V11" i="8" s="1"/>
  <c r="L8" i="13"/>
  <c r="N319" i="13"/>
  <c r="W317" i="8" s="1"/>
  <c r="L319" i="13"/>
  <c r="M319" i="13"/>
  <c r="V317" i="8" s="1"/>
  <c r="N311" i="13"/>
  <c r="W309" i="8" s="1"/>
  <c r="L311" i="13"/>
  <c r="M311" i="13"/>
  <c r="V309" i="8" s="1"/>
  <c r="L303" i="13"/>
  <c r="N303" i="13" s="1"/>
  <c r="W301" i="8" s="1"/>
  <c r="L295" i="13"/>
  <c r="L287" i="13"/>
  <c r="N287" i="13" s="1"/>
  <c r="W285" i="8" s="1"/>
  <c r="L279" i="13"/>
  <c r="L271" i="13"/>
  <c r="N271" i="13" s="1"/>
  <c r="W269" i="8" s="1"/>
  <c r="L263" i="13"/>
  <c r="L255" i="13"/>
  <c r="N255" i="13" s="1"/>
  <c r="W253" i="8" s="1"/>
  <c r="L247" i="13"/>
  <c r="L239" i="13"/>
  <c r="N239" i="13" s="1"/>
  <c r="W237" i="8" s="1"/>
  <c r="L231" i="13"/>
  <c r="L223" i="13"/>
  <c r="N223" i="13" s="1"/>
  <c r="W221" i="8" s="1"/>
  <c r="N215" i="13"/>
  <c r="L215" i="13"/>
  <c r="M215" i="13"/>
  <c r="N207" i="13"/>
  <c r="L207" i="13"/>
  <c r="M207" i="13"/>
  <c r="N199" i="13"/>
  <c r="L199" i="13"/>
  <c r="M199" i="13"/>
  <c r="N191" i="13"/>
  <c r="L191" i="13"/>
  <c r="M191" i="13"/>
  <c r="N183" i="13"/>
  <c r="L183" i="13"/>
  <c r="M183" i="13"/>
  <c r="L175" i="13"/>
  <c r="N175" i="13" s="1"/>
  <c r="W174" i="8" s="1"/>
  <c r="L167" i="13"/>
  <c r="L159" i="13"/>
  <c r="N159" i="13" s="1"/>
  <c r="W158" i="8" s="1"/>
  <c r="L151" i="13"/>
  <c r="L143" i="13"/>
  <c r="N143" i="13" s="1"/>
  <c r="W142" i="8" s="1"/>
  <c r="L135" i="13"/>
  <c r="L127" i="13"/>
  <c r="N127" i="13" s="1"/>
  <c r="W126" i="8" s="1"/>
  <c r="L119" i="13"/>
  <c r="L111" i="13"/>
  <c r="N111" i="13" s="1"/>
  <c r="W110" i="8" s="1"/>
  <c r="L103" i="13"/>
  <c r="N103" i="13" s="1"/>
  <c r="W102" i="8" s="1"/>
  <c r="M103" i="13"/>
  <c r="V102" i="8" s="1"/>
  <c r="L95" i="13"/>
  <c r="N95" i="13" s="1"/>
  <c r="W94" i="8" s="1"/>
  <c r="N87" i="13"/>
  <c r="W86" i="8" s="1"/>
  <c r="L87" i="13"/>
  <c r="M87" i="13"/>
  <c r="V86" i="8" s="1"/>
  <c r="L79" i="13"/>
  <c r="N79" i="13" s="1"/>
  <c r="W78" i="8" s="1"/>
  <c r="N71" i="13"/>
  <c r="W70" i="8" s="1"/>
  <c r="L71" i="13"/>
  <c r="M71" i="13"/>
  <c r="V70" i="8" s="1"/>
  <c r="N63" i="13"/>
  <c r="L63" i="13"/>
  <c r="M63" i="13"/>
  <c r="M57" i="13"/>
  <c r="N57" i="13"/>
  <c r="L57" i="13"/>
  <c r="L53" i="13"/>
  <c r="N53" i="13" s="1"/>
  <c r="W52" i="8" s="1"/>
  <c r="L49" i="13"/>
  <c r="N49" i="13" s="1"/>
  <c r="W48" i="8" s="1"/>
  <c r="L45" i="13"/>
  <c r="N45" i="13" s="1"/>
  <c r="W44" i="8" s="1"/>
  <c r="L41" i="13"/>
  <c r="N41" i="13" s="1"/>
  <c r="W40" i="8" s="1"/>
  <c r="L37" i="13"/>
  <c r="N37" i="13" s="1"/>
  <c r="W36" i="8" s="1"/>
  <c r="L33" i="13"/>
  <c r="N33" i="13" s="1"/>
  <c r="W32" i="8" s="1"/>
  <c r="L29" i="13"/>
  <c r="N29" i="13" s="1"/>
  <c r="W28" i="8" s="1"/>
  <c r="L25" i="13"/>
  <c r="N25" i="13" s="1"/>
  <c r="W24" i="8" s="1"/>
  <c r="L21" i="13"/>
  <c r="N21" i="13" s="1"/>
  <c r="W20" i="8" s="1"/>
  <c r="L17" i="13"/>
  <c r="N17" i="13" s="1"/>
  <c r="W16" i="8" s="1"/>
  <c r="L13" i="13"/>
  <c r="N13" i="13" s="1"/>
  <c r="W12" i="8" s="1"/>
  <c r="L9" i="13"/>
  <c r="N9" i="13" s="1"/>
  <c r="W8" i="8" s="1"/>
  <c r="L5" i="13"/>
  <c r="N5" i="13" s="1"/>
  <c r="W4" i="8" s="1"/>
  <c r="L6" i="13"/>
  <c r="N6" i="13" s="1"/>
  <c r="W5" i="8" s="1"/>
  <c r="O532" i="8"/>
  <c r="BU535" i="9"/>
  <c r="BM535" i="9"/>
  <c r="BE535" i="9"/>
  <c r="BH535" i="9"/>
  <c r="BL535" i="9"/>
  <c r="BP535" i="9"/>
  <c r="BT535" i="9"/>
  <c r="BX535" i="9"/>
  <c r="BY534" i="9"/>
  <c r="BQ534" i="9"/>
  <c r="BI534" i="9"/>
  <c r="BF534" i="9"/>
  <c r="BJ534" i="9"/>
  <c r="BN534" i="9"/>
  <c r="BR534" i="9"/>
  <c r="BV534" i="9"/>
  <c r="BZ534" i="9"/>
  <c r="O530" i="8"/>
  <c r="BU533" i="9"/>
  <c r="BM533" i="9"/>
  <c r="BE533" i="9"/>
  <c r="BH533" i="9"/>
  <c r="BL533" i="9"/>
  <c r="BP533" i="9"/>
  <c r="BT533" i="9"/>
  <c r="BX533" i="9"/>
  <c r="BY532" i="9"/>
  <c r="BQ532" i="9"/>
  <c r="BI532" i="9"/>
  <c r="BF532" i="9"/>
  <c r="BJ532" i="9"/>
  <c r="BN532" i="9"/>
  <c r="BR532" i="9"/>
  <c r="BV532" i="9"/>
  <c r="BZ532" i="9"/>
  <c r="O528" i="8"/>
  <c r="BU531" i="9"/>
  <c r="BM531" i="9"/>
  <c r="BE531" i="9"/>
  <c r="BH531" i="9"/>
  <c r="BL531" i="9"/>
  <c r="BP531" i="9"/>
  <c r="BT531" i="9"/>
  <c r="BX531" i="9"/>
  <c r="BY530" i="9"/>
  <c r="BQ530" i="9"/>
  <c r="BI530" i="9"/>
  <c r="BF530" i="9"/>
  <c r="BJ530" i="9"/>
  <c r="BN530" i="9"/>
  <c r="BR530" i="9"/>
  <c r="BV530" i="9"/>
  <c r="BZ530" i="9"/>
  <c r="O526" i="8"/>
  <c r="BU529" i="9"/>
  <c r="BM529" i="9"/>
  <c r="BE529" i="9"/>
  <c r="BH529" i="9"/>
  <c r="BL529" i="9"/>
  <c r="BP529" i="9"/>
  <c r="BT529" i="9"/>
  <c r="BX529" i="9"/>
  <c r="BY528" i="9"/>
  <c r="BQ528" i="9"/>
  <c r="BI528" i="9"/>
  <c r="BF528" i="9"/>
  <c r="BJ528" i="9"/>
  <c r="BN528" i="9"/>
  <c r="BR528" i="9"/>
  <c r="BV528" i="9"/>
  <c r="BZ528" i="9"/>
  <c r="O524" i="8"/>
  <c r="BU527" i="9"/>
  <c r="BM527" i="9"/>
  <c r="BE527" i="9"/>
  <c r="BH527" i="9"/>
  <c r="BL527" i="9"/>
  <c r="BP527" i="9"/>
  <c r="BT527" i="9"/>
  <c r="BX527" i="9"/>
  <c r="BY526" i="9"/>
  <c r="BQ526" i="9"/>
  <c r="BI526" i="9"/>
  <c r="BF526" i="9"/>
  <c r="BJ526" i="9"/>
  <c r="BN526" i="9"/>
  <c r="BR526" i="9"/>
  <c r="BV526" i="9"/>
  <c r="BZ526" i="9"/>
  <c r="O522" i="8"/>
  <c r="BU525" i="9"/>
  <c r="BM525" i="9"/>
  <c r="BE525" i="9"/>
  <c r="BH525" i="9"/>
  <c r="BL525" i="9"/>
  <c r="BP525" i="9"/>
  <c r="BT525" i="9"/>
  <c r="BX525" i="9"/>
  <c r="BY524" i="9"/>
  <c r="BQ524" i="9"/>
  <c r="BI524" i="9"/>
  <c r="BF524" i="9"/>
  <c r="BJ524" i="9"/>
  <c r="BN524" i="9"/>
  <c r="BR524" i="9"/>
  <c r="BV524" i="9"/>
  <c r="BZ524" i="9"/>
  <c r="O520" i="8"/>
  <c r="BU523" i="9"/>
  <c r="BM523" i="9"/>
  <c r="BE523" i="9"/>
  <c r="BH523" i="9"/>
  <c r="BL523" i="9"/>
  <c r="BP523" i="9"/>
  <c r="BT523" i="9"/>
  <c r="BX523" i="9"/>
  <c r="BY522" i="9"/>
  <c r="BQ522" i="9"/>
  <c r="BI522" i="9"/>
  <c r="BF522" i="9"/>
  <c r="BJ522" i="9"/>
  <c r="BN522" i="9"/>
  <c r="BR522" i="9"/>
  <c r="BV522" i="9"/>
  <c r="BZ522" i="9"/>
  <c r="O518" i="8"/>
  <c r="BU521" i="9"/>
  <c r="BM521" i="9"/>
  <c r="BE521" i="9"/>
  <c r="BH521" i="9"/>
  <c r="BL521" i="9"/>
  <c r="BP521" i="9"/>
  <c r="BT521" i="9"/>
  <c r="BX521" i="9"/>
  <c r="BY520" i="9"/>
  <c r="BQ520" i="9"/>
  <c r="BI520" i="9"/>
  <c r="BF520" i="9"/>
  <c r="BJ520" i="9"/>
  <c r="BN520" i="9"/>
  <c r="BR520" i="9"/>
  <c r="BV520" i="9"/>
  <c r="BZ520" i="9"/>
  <c r="O516" i="8"/>
  <c r="BU519" i="9"/>
  <c r="BM519" i="9"/>
  <c r="BE519" i="9"/>
  <c r="BH519" i="9"/>
  <c r="BL519" i="9"/>
  <c r="BP519" i="9"/>
  <c r="BT519" i="9"/>
  <c r="BX519" i="9"/>
  <c r="BY518" i="9"/>
  <c r="BQ518" i="9"/>
  <c r="BI518" i="9"/>
  <c r="BF518" i="9"/>
  <c r="BJ518" i="9"/>
  <c r="BN518" i="9"/>
  <c r="BR518" i="9"/>
  <c r="BV518" i="9"/>
  <c r="BZ518" i="9"/>
  <c r="O514" i="8"/>
  <c r="BU517" i="9"/>
  <c r="BM517" i="9"/>
  <c r="BE517" i="9"/>
  <c r="BH517" i="9"/>
  <c r="BL517" i="9"/>
  <c r="BP517" i="9"/>
  <c r="BT517" i="9"/>
  <c r="BX517" i="9"/>
  <c r="BY516" i="9"/>
  <c r="BQ516" i="9"/>
  <c r="BI516" i="9"/>
  <c r="BF516" i="9"/>
  <c r="BJ516" i="9"/>
  <c r="BN516" i="9"/>
  <c r="BR516" i="9"/>
  <c r="BV516" i="9"/>
  <c r="BZ516" i="9"/>
  <c r="O512" i="8"/>
  <c r="BU515" i="9"/>
  <c r="BM515" i="9"/>
  <c r="BE515" i="9"/>
  <c r="BH515" i="9"/>
  <c r="BL515" i="9"/>
  <c r="BP515" i="9"/>
  <c r="BT515" i="9"/>
  <c r="BX515" i="9"/>
  <c r="BY514" i="9"/>
  <c r="BQ514" i="9"/>
  <c r="BI514" i="9"/>
  <c r="BF514" i="9"/>
  <c r="BJ514" i="9"/>
  <c r="BN514" i="9"/>
  <c r="BR514" i="9"/>
  <c r="BV514" i="9"/>
  <c r="BZ514" i="9"/>
  <c r="O510" i="8"/>
  <c r="BU513" i="9"/>
  <c r="BM513" i="9"/>
  <c r="BE513" i="9"/>
  <c r="BH513" i="9"/>
  <c r="BL513" i="9"/>
  <c r="BP513" i="9"/>
  <c r="BT513" i="9"/>
  <c r="BX513" i="9"/>
  <c r="BW512" i="9"/>
  <c r="BS512" i="9"/>
  <c r="BO512" i="9"/>
  <c r="BK512" i="9"/>
  <c r="BG512" i="9"/>
  <c r="BW511" i="9"/>
  <c r="BS511" i="9"/>
  <c r="BO511" i="9"/>
  <c r="BK511" i="9"/>
  <c r="BG511" i="9"/>
  <c r="BW510" i="9"/>
  <c r="BS510" i="9"/>
  <c r="BO510" i="9"/>
  <c r="BK510" i="9"/>
  <c r="BG510" i="9"/>
  <c r="BW509" i="9"/>
  <c r="BS509" i="9"/>
  <c r="BO509" i="9"/>
  <c r="BK509" i="9"/>
  <c r="BG509" i="9"/>
  <c r="BW508" i="9"/>
  <c r="BS508" i="9"/>
  <c r="BO508" i="9"/>
  <c r="BK508" i="9"/>
  <c r="BG508" i="9"/>
  <c r="BW507" i="9"/>
  <c r="BS507" i="9"/>
  <c r="BO507" i="9"/>
  <c r="BK507" i="9"/>
  <c r="BG507" i="9"/>
  <c r="BW506" i="9"/>
  <c r="BS506" i="9"/>
  <c r="BO506" i="9"/>
  <c r="BK506" i="9"/>
  <c r="BG506" i="9"/>
  <c r="BW505" i="9"/>
  <c r="BS505" i="9"/>
  <c r="BO505" i="9"/>
  <c r="BK505" i="9"/>
  <c r="BG505" i="9"/>
  <c r="BW504" i="9"/>
  <c r="BS504" i="9"/>
  <c r="BO504" i="9"/>
  <c r="BK504" i="9"/>
  <c r="BG504" i="9"/>
  <c r="BW503" i="9"/>
  <c r="BS503" i="9"/>
  <c r="BO503" i="9"/>
  <c r="BK503" i="9"/>
  <c r="BG503" i="9"/>
  <c r="BW502" i="9"/>
  <c r="BS502" i="9"/>
  <c r="BO502" i="9"/>
  <c r="BK502" i="9"/>
  <c r="BG502" i="9"/>
  <c r="BW501" i="9"/>
  <c r="BS501" i="9"/>
  <c r="BO501" i="9"/>
  <c r="BK501" i="9"/>
  <c r="BG501" i="9"/>
  <c r="BW500" i="9"/>
  <c r="BS500" i="9"/>
  <c r="BO500" i="9"/>
  <c r="BK500" i="9"/>
  <c r="BG500" i="9"/>
  <c r="BW499" i="9"/>
  <c r="BS499" i="9"/>
  <c r="BO499" i="9"/>
  <c r="BK499" i="9"/>
  <c r="BG499" i="9"/>
  <c r="BW498" i="9"/>
  <c r="BS498" i="9"/>
  <c r="BO498" i="9"/>
  <c r="BK498" i="9"/>
  <c r="BG498" i="9"/>
  <c r="BW497" i="9"/>
  <c r="BS497" i="9"/>
  <c r="BO497" i="9"/>
  <c r="BK497" i="9"/>
  <c r="BG497" i="9"/>
  <c r="BW496" i="9"/>
  <c r="BS496" i="9"/>
  <c r="BO496" i="9"/>
  <c r="BK496" i="9"/>
  <c r="BG496" i="9"/>
  <c r="BW495" i="9"/>
  <c r="BS495" i="9"/>
  <c r="BO495" i="9"/>
  <c r="BK495" i="9"/>
  <c r="BG495" i="9"/>
  <c r="BW494" i="9"/>
  <c r="BS494" i="9"/>
  <c r="BO494" i="9"/>
  <c r="BK494" i="9"/>
  <c r="BG494" i="9"/>
  <c r="BW493" i="9"/>
  <c r="BS493" i="9"/>
  <c r="BO493" i="9"/>
  <c r="BK493" i="9"/>
  <c r="BG493" i="9"/>
  <c r="BW492" i="9"/>
  <c r="BS492" i="9"/>
  <c r="BO492" i="9"/>
  <c r="BK492" i="9"/>
  <c r="BG492" i="9"/>
  <c r="BW491" i="9"/>
  <c r="BS491" i="9"/>
  <c r="BO491" i="9"/>
  <c r="BK491" i="9"/>
  <c r="BG491" i="9"/>
  <c r="BW490" i="9"/>
  <c r="BS490" i="9"/>
  <c r="BO490" i="9"/>
  <c r="BK490" i="9"/>
  <c r="BG490" i="9"/>
  <c r="BW489" i="9"/>
  <c r="BS489" i="9"/>
  <c r="BO489" i="9"/>
  <c r="BK489" i="9"/>
  <c r="BG489" i="9"/>
  <c r="BW488" i="9"/>
  <c r="BS488" i="9"/>
  <c r="BO488" i="9"/>
  <c r="BK488" i="9"/>
  <c r="BG488" i="9"/>
  <c r="BW487" i="9"/>
  <c r="BS487" i="9"/>
  <c r="BO487" i="9"/>
  <c r="BK487" i="9"/>
  <c r="BG487" i="9"/>
  <c r="BW486" i="9"/>
  <c r="BS486" i="9"/>
  <c r="BO486" i="9"/>
  <c r="BK486" i="9"/>
  <c r="BG486" i="9"/>
  <c r="BW485" i="9"/>
  <c r="BS485" i="9"/>
  <c r="BO485" i="9"/>
  <c r="BK485" i="9"/>
  <c r="BG485" i="9"/>
  <c r="BW484" i="9"/>
  <c r="BS484" i="9"/>
  <c r="BO484" i="9"/>
  <c r="BK484" i="9"/>
  <c r="BG484" i="9"/>
  <c r="BW483" i="9"/>
  <c r="BS483" i="9"/>
  <c r="BO483" i="9"/>
  <c r="BK483" i="9"/>
  <c r="BG483" i="9"/>
  <c r="BW482" i="9"/>
  <c r="BS482" i="9"/>
  <c r="BO482" i="9"/>
  <c r="BK482" i="9"/>
  <c r="BG482" i="9"/>
  <c r="BY481" i="9"/>
  <c r="BU481" i="9"/>
  <c r="BQ481" i="9"/>
  <c r="BM481" i="9"/>
  <c r="BI481" i="9"/>
  <c r="BE481" i="9"/>
  <c r="BW480" i="9"/>
  <c r="BS480" i="9"/>
  <c r="BO480" i="9"/>
  <c r="BK480" i="9"/>
  <c r="BG480" i="9"/>
  <c r="BW479" i="9"/>
  <c r="BS479" i="9"/>
  <c r="BO479" i="9"/>
  <c r="BK479" i="9"/>
  <c r="BG479" i="9"/>
  <c r="BW478" i="9"/>
  <c r="BS478" i="9"/>
  <c r="BO478" i="9"/>
  <c r="BK478" i="9"/>
  <c r="BG478" i="9"/>
  <c r="BW477" i="9"/>
  <c r="BS477" i="9"/>
  <c r="BO477" i="9"/>
  <c r="BK477" i="9"/>
  <c r="BG477" i="9"/>
  <c r="BW476" i="9"/>
  <c r="BS476" i="9"/>
  <c r="BO476" i="9"/>
  <c r="BK476" i="9"/>
  <c r="BG476" i="9"/>
  <c r="BW475" i="9"/>
  <c r="BS475" i="9"/>
  <c r="BO475" i="9"/>
  <c r="BK475" i="9"/>
  <c r="BG475" i="9"/>
  <c r="BW474" i="9"/>
  <c r="BS474" i="9"/>
  <c r="BO474" i="9"/>
  <c r="BK474" i="9"/>
  <c r="BG474" i="9"/>
  <c r="BW473" i="9"/>
  <c r="BS473" i="9"/>
  <c r="BO473" i="9"/>
  <c r="BK473" i="9"/>
  <c r="BG473" i="9"/>
  <c r="BW472" i="9"/>
  <c r="BS472" i="9"/>
  <c r="BO472" i="9"/>
  <c r="BK472" i="9"/>
  <c r="BG472" i="9"/>
  <c r="BW471" i="9"/>
  <c r="BS471" i="9"/>
  <c r="BO471" i="9"/>
  <c r="BK471" i="9"/>
  <c r="BG471" i="9"/>
  <c r="BW470" i="9"/>
  <c r="BS470" i="9"/>
  <c r="BO470" i="9"/>
  <c r="BK470" i="9"/>
  <c r="BG470" i="9"/>
  <c r="BW469" i="9"/>
  <c r="BS469" i="9"/>
  <c r="BO469" i="9"/>
  <c r="BK469" i="9"/>
  <c r="BG469" i="9"/>
  <c r="BW468" i="9"/>
  <c r="BS468" i="9"/>
  <c r="BO468" i="9"/>
  <c r="BK468" i="9"/>
  <c r="BG468" i="9"/>
  <c r="BW467" i="9"/>
  <c r="BS467" i="9"/>
  <c r="BO467" i="9"/>
  <c r="BK467" i="9"/>
  <c r="BG467" i="9"/>
  <c r="BW466" i="9"/>
  <c r="BS466" i="9"/>
  <c r="BO466" i="9"/>
  <c r="BK466" i="9"/>
  <c r="BG466" i="9"/>
  <c r="BW465" i="9"/>
  <c r="BS465" i="9"/>
  <c r="BO465" i="9"/>
  <c r="BK465" i="9"/>
  <c r="BG465" i="9"/>
  <c r="BW464" i="9"/>
  <c r="BS464" i="9"/>
  <c r="BO464" i="9"/>
  <c r="BK464" i="9"/>
  <c r="BG464" i="9"/>
  <c r="BW463" i="9"/>
  <c r="BS463" i="9"/>
  <c r="BO463" i="9"/>
  <c r="BK463" i="9"/>
  <c r="BG463" i="9"/>
  <c r="BW462" i="9"/>
  <c r="BS462" i="9"/>
  <c r="BO462" i="9"/>
  <c r="BK462" i="9"/>
  <c r="BG462" i="9"/>
  <c r="BW461" i="9"/>
  <c r="BS461" i="9"/>
  <c r="BO461" i="9"/>
  <c r="BK461" i="9"/>
  <c r="BG461" i="9"/>
  <c r="BW460" i="9"/>
  <c r="BS460" i="9"/>
  <c r="BO460" i="9"/>
  <c r="BK460" i="9"/>
  <c r="BG460" i="9"/>
  <c r="BW459" i="9"/>
  <c r="BS459" i="9"/>
  <c r="BO459" i="9"/>
  <c r="BK459" i="9"/>
  <c r="BG459" i="9"/>
  <c r="BW458" i="9"/>
  <c r="BS458" i="9"/>
  <c r="BO458" i="9"/>
  <c r="BK458" i="9"/>
  <c r="BG458" i="9"/>
  <c r="BW457" i="9"/>
  <c r="BS457" i="9"/>
  <c r="BO457" i="9"/>
  <c r="BK457" i="9"/>
  <c r="BG457" i="9"/>
  <c r="BW456" i="9"/>
  <c r="BS456" i="9"/>
  <c r="BO456" i="9"/>
  <c r="BK456" i="9"/>
  <c r="BG456" i="9"/>
  <c r="BW455" i="9"/>
  <c r="BS455" i="9"/>
  <c r="BO455" i="9"/>
  <c r="BK455" i="9"/>
  <c r="BG455" i="9"/>
  <c r="BW454" i="9"/>
  <c r="BS454" i="9"/>
  <c r="BO454" i="9"/>
  <c r="BK454" i="9"/>
  <c r="BG454" i="9"/>
  <c r="BW453" i="9"/>
  <c r="BS453" i="9"/>
  <c r="BO453" i="9"/>
  <c r="BK453" i="9"/>
  <c r="BG453" i="9"/>
  <c r="BW452" i="9"/>
  <c r="BS452" i="9"/>
  <c r="BO452" i="9"/>
  <c r="BK452" i="9"/>
  <c r="BG452" i="9"/>
  <c r="BW451" i="9"/>
  <c r="BS451" i="9"/>
  <c r="BO451" i="9"/>
  <c r="BK451" i="9"/>
  <c r="BG451" i="9"/>
  <c r="BW450" i="9"/>
  <c r="BS450" i="9"/>
  <c r="BO450" i="9"/>
  <c r="BK450" i="9"/>
  <c r="BG450" i="9"/>
  <c r="BW449" i="9"/>
  <c r="BS449" i="9"/>
  <c r="BO449" i="9"/>
  <c r="BK449" i="9"/>
  <c r="BG449" i="9"/>
  <c r="BW448" i="9"/>
  <c r="BS448" i="9"/>
  <c r="BO448" i="9"/>
  <c r="BK448" i="9"/>
  <c r="BG448" i="9"/>
  <c r="BW447" i="9"/>
  <c r="BS447" i="9"/>
  <c r="BO447" i="9"/>
  <c r="BK447" i="9"/>
  <c r="BG447" i="9"/>
  <c r="BW446" i="9"/>
  <c r="BS446" i="9"/>
  <c r="BO446" i="9"/>
  <c r="BK446" i="9"/>
  <c r="BG446" i="9"/>
  <c r="BW445" i="9"/>
  <c r="BS445" i="9"/>
  <c r="BO445" i="9"/>
  <c r="BK445" i="9"/>
  <c r="BG445" i="9"/>
  <c r="BW444" i="9"/>
  <c r="BS444" i="9"/>
  <c r="BO444" i="9"/>
  <c r="BK444" i="9"/>
  <c r="BG444" i="9"/>
  <c r="BW443" i="9"/>
  <c r="BS443" i="9"/>
  <c r="BO443" i="9"/>
  <c r="BK443" i="9"/>
  <c r="BG443" i="9"/>
  <c r="BW442" i="9"/>
  <c r="BS442" i="9"/>
  <c r="BO442" i="9"/>
  <c r="BK442" i="9"/>
  <c r="BG442" i="9"/>
  <c r="BW441" i="9"/>
  <c r="BS441" i="9"/>
  <c r="BO441" i="9"/>
  <c r="BK441" i="9"/>
  <c r="BG441" i="9"/>
  <c r="BW440" i="9"/>
  <c r="BS440" i="9"/>
  <c r="BO440" i="9"/>
  <c r="BK440" i="9"/>
  <c r="BG440" i="9"/>
  <c r="BW439" i="9"/>
  <c r="BS439" i="9"/>
  <c r="BO439" i="9"/>
  <c r="BK439" i="9"/>
  <c r="BG439" i="9"/>
  <c r="BW438" i="9"/>
  <c r="BS438" i="9"/>
  <c r="BO438" i="9"/>
  <c r="BK438" i="9"/>
  <c r="BG438" i="9"/>
  <c r="BW437" i="9"/>
  <c r="BS437" i="9"/>
  <c r="BO437" i="9"/>
  <c r="BK437" i="9"/>
  <c r="BG437" i="9"/>
  <c r="BW436" i="9"/>
  <c r="BS436" i="9"/>
  <c r="BO436" i="9"/>
  <c r="BK436" i="9"/>
  <c r="BG436" i="9"/>
  <c r="BW435" i="9"/>
  <c r="BS435" i="9"/>
  <c r="BO435" i="9"/>
  <c r="BK435" i="9"/>
  <c r="BG435" i="9"/>
  <c r="BW434" i="9"/>
  <c r="BS434" i="9"/>
  <c r="BO434" i="9"/>
  <c r="BK434" i="9"/>
  <c r="BG434" i="9"/>
  <c r="BW433" i="9"/>
  <c r="BS433" i="9"/>
  <c r="BO433" i="9"/>
  <c r="BK433" i="9"/>
  <c r="BG433" i="9"/>
  <c r="BW432" i="9"/>
  <c r="BS432" i="9"/>
  <c r="BO432" i="9"/>
  <c r="BK432" i="9"/>
  <c r="BG432" i="9"/>
  <c r="BW431" i="9"/>
  <c r="BS431" i="9"/>
  <c r="BO431" i="9"/>
  <c r="BK431" i="9"/>
  <c r="BG431" i="9"/>
  <c r="BW430" i="9"/>
  <c r="BS430" i="9"/>
  <c r="BO430" i="9"/>
  <c r="BK430" i="9"/>
  <c r="BG430" i="9"/>
  <c r="BW429" i="9"/>
  <c r="BS429" i="9"/>
  <c r="BO429" i="9"/>
  <c r="BK429" i="9"/>
  <c r="BG429" i="9"/>
  <c r="BW428" i="9"/>
  <c r="BS428" i="9"/>
  <c r="BO428" i="9"/>
  <c r="BK428" i="9"/>
  <c r="BG428" i="9"/>
  <c r="BW427" i="9"/>
  <c r="BS427" i="9"/>
  <c r="BO427" i="9"/>
  <c r="BK427" i="9"/>
  <c r="BG427" i="9"/>
  <c r="BW426" i="9"/>
  <c r="BS426" i="9"/>
  <c r="BO426" i="9"/>
  <c r="BK426" i="9"/>
  <c r="BG426" i="9"/>
  <c r="BW425" i="9"/>
  <c r="BS425" i="9"/>
  <c r="BO425" i="9"/>
  <c r="BK425" i="9"/>
  <c r="BG425" i="9"/>
  <c r="BW424" i="9"/>
  <c r="BS424" i="9"/>
  <c r="BO424" i="9"/>
  <c r="BK424" i="9"/>
  <c r="BG424" i="9"/>
  <c r="BW423" i="9"/>
  <c r="BS423" i="9"/>
  <c r="BO423" i="9"/>
  <c r="BK423" i="9"/>
  <c r="BG423" i="9"/>
  <c r="BW422" i="9"/>
  <c r="BS422" i="9"/>
  <c r="BO422" i="9"/>
  <c r="BK422" i="9"/>
  <c r="BG422" i="9"/>
  <c r="BW421" i="9"/>
  <c r="BS421" i="9"/>
  <c r="BO421" i="9"/>
  <c r="BK421" i="9"/>
  <c r="BG421" i="9"/>
  <c r="BW420" i="9"/>
  <c r="BS420" i="9"/>
  <c r="BO420" i="9"/>
  <c r="BK420" i="9"/>
  <c r="BG420" i="9"/>
  <c r="BW419" i="9"/>
  <c r="BS419" i="9"/>
  <c r="BO419" i="9"/>
  <c r="BK419" i="9"/>
  <c r="BG419" i="9"/>
  <c r="BW418" i="9"/>
  <c r="BS418" i="9"/>
  <c r="BO418" i="9"/>
  <c r="BK418" i="9"/>
  <c r="BG418" i="9"/>
  <c r="BW417" i="9"/>
  <c r="BS417" i="9"/>
  <c r="BO417" i="9"/>
  <c r="BK417" i="9"/>
  <c r="BG417" i="9"/>
  <c r="BW416" i="9"/>
  <c r="BS416" i="9"/>
  <c r="BO416" i="9"/>
  <c r="BK416" i="9"/>
  <c r="BG416" i="9"/>
  <c r="BW415" i="9"/>
  <c r="BS415" i="9"/>
  <c r="BO415" i="9"/>
  <c r="BK415" i="9"/>
  <c r="BG415" i="9"/>
  <c r="BW414" i="9"/>
  <c r="BS414" i="9"/>
  <c r="BO414" i="9"/>
  <c r="BK414" i="9"/>
  <c r="BG414" i="9"/>
  <c r="BW413" i="9"/>
  <c r="BS413" i="9"/>
  <c r="BO413" i="9"/>
  <c r="BK413" i="9"/>
  <c r="BG413" i="9"/>
  <c r="BW412" i="9"/>
  <c r="BS412" i="9"/>
  <c r="BO412" i="9"/>
  <c r="BK412" i="9"/>
  <c r="BG412" i="9"/>
  <c r="BW411" i="9"/>
  <c r="BS411" i="9"/>
  <c r="BO411" i="9"/>
  <c r="BK411" i="9"/>
  <c r="BG411" i="9"/>
  <c r="BW410" i="9"/>
  <c r="BS410" i="9"/>
  <c r="BO410" i="9"/>
  <c r="BK410" i="9"/>
  <c r="BG410" i="9"/>
  <c r="BW409" i="9"/>
  <c r="BS409" i="9"/>
  <c r="BO409" i="9"/>
  <c r="BK409" i="9"/>
  <c r="BG409" i="9"/>
  <c r="BW408" i="9"/>
  <c r="BS408" i="9"/>
  <c r="BO408" i="9"/>
  <c r="BK408" i="9"/>
  <c r="BG408" i="9"/>
  <c r="BW407" i="9"/>
  <c r="BS407" i="9"/>
  <c r="BO407" i="9"/>
  <c r="BK407" i="9"/>
  <c r="BG407" i="9"/>
  <c r="BW406" i="9"/>
  <c r="BS406" i="9"/>
  <c r="BO406" i="9"/>
  <c r="BK406" i="9"/>
  <c r="BG406" i="9"/>
  <c r="BW405" i="9"/>
  <c r="BS405" i="9"/>
  <c r="BO405" i="9"/>
  <c r="BK405" i="9"/>
  <c r="BG405" i="9"/>
  <c r="BW404" i="9"/>
  <c r="BS404" i="9"/>
  <c r="BO404" i="9"/>
  <c r="BK404" i="9"/>
  <c r="BG404" i="9"/>
  <c r="BW403" i="9"/>
  <c r="BS403" i="9"/>
  <c r="BO403" i="9"/>
  <c r="BK403" i="9"/>
  <c r="BG403" i="9"/>
  <c r="BW402" i="9"/>
  <c r="BS402" i="9"/>
  <c r="BO402" i="9"/>
  <c r="BK402" i="9"/>
  <c r="BG402" i="9"/>
  <c r="BW401" i="9"/>
  <c r="BS401" i="9"/>
  <c r="BO401" i="9"/>
  <c r="BK401" i="9"/>
  <c r="BG401" i="9"/>
  <c r="BW400" i="9"/>
  <c r="BS400" i="9"/>
  <c r="BO400" i="9"/>
  <c r="BK400" i="9"/>
  <c r="BG400" i="9"/>
  <c r="BW399" i="9"/>
  <c r="BS399" i="9"/>
  <c r="BO399" i="9"/>
  <c r="BK399" i="9"/>
  <c r="BG399" i="9"/>
  <c r="BW398" i="9"/>
  <c r="BS398" i="9"/>
  <c r="BO398" i="9"/>
  <c r="BK398" i="9"/>
  <c r="BG398" i="9"/>
  <c r="BW397" i="9"/>
  <c r="BS397" i="9"/>
  <c r="BO397" i="9"/>
  <c r="BK397" i="9"/>
  <c r="BG397" i="9"/>
  <c r="BW396" i="9"/>
  <c r="BS396" i="9"/>
  <c r="BO396" i="9"/>
  <c r="BK396" i="9"/>
  <c r="BG396" i="9"/>
  <c r="BW395" i="9"/>
  <c r="BS395" i="9"/>
  <c r="BO395" i="9"/>
  <c r="BK395" i="9"/>
  <c r="BG395" i="9"/>
  <c r="BW394" i="9"/>
  <c r="BS394" i="9"/>
  <c r="BO394" i="9"/>
  <c r="BK394" i="9"/>
  <c r="BG394" i="9"/>
  <c r="BY393" i="9"/>
  <c r="BU393" i="9"/>
  <c r="BQ393" i="9"/>
  <c r="BM393" i="9"/>
  <c r="BI393" i="9"/>
  <c r="BE393" i="9"/>
  <c r="BY392" i="9"/>
  <c r="BU392" i="9"/>
  <c r="BQ392" i="9"/>
  <c r="BM392" i="9"/>
  <c r="BI392" i="9"/>
  <c r="BE392" i="9"/>
  <c r="BY391" i="9"/>
  <c r="BU391" i="9"/>
  <c r="BQ391" i="9"/>
  <c r="BM391" i="9"/>
  <c r="BI391" i="9"/>
  <c r="BE391" i="9"/>
  <c r="BY390" i="9"/>
  <c r="BU390" i="9"/>
  <c r="BQ390" i="9"/>
  <c r="BM390" i="9"/>
  <c r="BI390" i="9"/>
  <c r="BE390" i="9"/>
  <c r="BY389" i="9"/>
  <c r="BU389" i="9"/>
  <c r="BQ389" i="9"/>
  <c r="BM389" i="9"/>
  <c r="BI389" i="9"/>
  <c r="BE389" i="9"/>
  <c r="BY388" i="9"/>
  <c r="BU388" i="9"/>
  <c r="BQ388" i="9"/>
  <c r="BM388" i="9"/>
  <c r="BI388" i="9"/>
  <c r="BE388" i="9"/>
  <c r="BY387" i="9"/>
  <c r="BU387" i="9"/>
  <c r="BQ387" i="9"/>
  <c r="BM387" i="9"/>
  <c r="BI387" i="9"/>
  <c r="BE387" i="9"/>
  <c r="BY386" i="9"/>
  <c r="BU386" i="9"/>
  <c r="BQ386" i="9"/>
  <c r="BM386" i="9"/>
  <c r="BI386" i="9"/>
  <c r="BE386" i="9"/>
  <c r="BY385" i="9"/>
  <c r="BU385" i="9"/>
  <c r="BQ385" i="9"/>
  <c r="BM385" i="9"/>
  <c r="BI385" i="9"/>
  <c r="BE385" i="9"/>
  <c r="BY384" i="9"/>
  <c r="BU384" i="9"/>
  <c r="BQ384" i="9"/>
  <c r="BM384" i="9"/>
  <c r="BI384" i="9"/>
  <c r="BE384" i="9"/>
  <c r="BY383" i="9"/>
  <c r="BU383" i="9"/>
  <c r="BQ383" i="9"/>
  <c r="BM383" i="9"/>
  <c r="BI383" i="9"/>
  <c r="BE383" i="9"/>
  <c r="BY382" i="9"/>
  <c r="BU382" i="9"/>
  <c r="BQ382" i="9"/>
  <c r="BM382" i="9"/>
  <c r="BI382" i="9"/>
  <c r="BE382" i="9"/>
  <c r="BY381" i="9"/>
  <c r="BU381" i="9"/>
  <c r="BQ381" i="9"/>
  <c r="BM381" i="9"/>
  <c r="BI381" i="9"/>
  <c r="BE381" i="9"/>
  <c r="BY380" i="9"/>
  <c r="BU380" i="9"/>
  <c r="BQ380" i="9"/>
  <c r="BM380" i="9"/>
  <c r="BI380" i="9"/>
  <c r="BE380" i="9"/>
  <c r="BY379" i="9"/>
  <c r="BU379" i="9"/>
  <c r="BQ379" i="9"/>
  <c r="BM379" i="9"/>
  <c r="BI379" i="9"/>
  <c r="BE379" i="9"/>
  <c r="BY378" i="9"/>
  <c r="BU378" i="9"/>
  <c r="BQ378" i="9"/>
  <c r="BM378" i="9"/>
  <c r="BI378" i="9"/>
  <c r="BE378" i="9"/>
  <c r="BY377" i="9"/>
  <c r="BU377" i="9"/>
  <c r="BQ377" i="9"/>
  <c r="BM377" i="9"/>
  <c r="BI377" i="9"/>
  <c r="BE377" i="9"/>
  <c r="BY376" i="9"/>
  <c r="BU376" i="9"/>
  <c r="BQ376" i="9"/>
  <c r="BM376" i="9"/>
  <c r="BI376" i="9"/>
  <c r="BE376" i="9"/>
  <c r="BY375" i="9"/>
  <c r="BU375" i="9"/>
  <c r="BQ375" i="9"/>
  <c r="BM375" i="9"/>
  <c r="BI375" i="9"/>
  <c r="BE375" i="9"/>
  <c r="BY374" i="9"/>
  <c r="BU374" i="9"/>
  <c r="BQ374" i="9"/>
  <c r="BM374" i="9"/>
  <c r="BI374" i="9"/>
  <c r="BE374" i="9"/>
  <c r="BY373" i="9"/>
  <c r="BU373" i="9"/>
  <c r="BQ373" i="9"/>
  <c r="BM373" i="9"/>
  <c r="BI373" i="9"/>
  <c r="BE373" i="9"/>
  <c r="BY372" i="9"/>
  <c r="BU372" i="9"/>
  <c r="BQ372" i="9"/>
  <c r="BM372" i="9"/>
  <c r="BI372" i="9"/>
  <c r="BE372" i="9"/>
  <c r="BY371" i="9"/>
  <c r="BU371" i="9"/>
  <c r="BQ371" i="9"/>
  <c r="BM371" i="9"/>
  <c r="BI371" i="9"/>
  <c r="BE371" i="9"/>
  <c r="BY370" i="9"/>
  <c r="BU370" i="9"/>
  <c r="BQ370" i="9"/>
  <c r="BM370" i="9"/>
  <c r="BI370" i="9"/>
  <c r="BE370" i="9"/>
  <c r="BY369" i="9"/>
  <c r="BU369" i="9"/>
  <c r="BQ369" i="9"/>
  <c r="BM369" i="9"/>
  <c r="BI369" i="9"/>
  <c r="BE369" i="9"/>
  <c r="BY368" i="9"/>
  <c r="BU368" i="9"/>
  <c r="BQ368" i="9"/>
  <c r="BM368" i="9"/>
  <c r="BI368" i="9"/>
  <c r="BE368" i="9"/>
  <c r="BY367" i="9"/>
  <c r="BU367" i="9"/>
  <c r="BQ367" i="9"/>
  <c r="BM367" i="9"/>
  <c r="BI367" i="9"/>
  <c r="BE367" i="9"/>
  <c r="BY366" i="9"/>
  <c r="BU366" i="9"/>
  <c r="BQ366" i="9"/>
  <c r="BM366" i="9"/>
  <c r="BI366" i="9"/>
  <c r="BE366" i="9"/>
  <c r="BY365" i="9"/>
  <c r="BU365" i="9"/>
  <c r="BQ365" i="9"/>
  <c r="BM365" i="9"/>
  <c r="BI365" i="9"/>
  <c r="BE365" i="9"/>
  <c r="BY364" i="9"/>
  <c r="BU364" i="9"/>
  <c r="BQ364" i="9"/>
  <c r="BM364" i="9"/>
  <c r="BI364" i="9"/>
  <c r="BE364" i="9"/>
  <c r="BY363" i="9"/>
  <c r="BU363" i="9"/>
  <c r="BQ363" i="9"/>
  <c r="BM363" i="9"/>
  <c r="BI363" i="9"/>
  <c r="BE363" i="9"/>
  <c r="BY362" i="9"/>
  <c r="BU362" i="9"/>
  <c r="BQ362" i="9"/>
  <c r="BM362" i="9"/>
  <c r="BI362" i="9"/>
  <c r="BE362" i="9"/>
  <c r="BY361" i="9"/>
  <c r="BU361" i="9"/>
  <c r="BQ361" i="9"/>
  <c r="BM361" i="9"/>
  <c r="BI361" i="9"/>
  <c r="BE361" i="9"/>
  <c r="BY360" i="9"/>
  <c r="BU360" i="9"/>
  <c r="BQ360" i="9"/>
  <c r="BM360" i="9"/>
  <c r="BI360" i="9"/>
  <c r="BE360" i="9"/>
  <c r="BY359" i="9"/>
  <c r="BU359" i="9"/>
  <c r="BQ359" i="9"/>
  <c r="BM359" i="9"/>
  <c r="BI359" i="9"/>
  <c r="BE359" i="9"/>
  <c r="BY358" i="9"/>
  <c r="BU358" i="9"/>
  <c r="BQ358" i="9"/>
  <c r="BM358" i="9"/>
  <c r="BI358" i="9"/>
  <c r="BE358" i="9"/>
  <c r="BY357" i="9"/>
  <c r="BU357" i="9"/>
  <c r="BQ357" i="9"/>
  <c r="BM357" i="9"/>
  <c r="BI357" i="9"/>
  <c r="BE357" i="9"/>
  <c r="BY356" i="9"/>
  <c r="BU356" i="9"/>
  <c r="BQ356" i="9"/>
  <c r="BM356" i="9"/>
  <c r="BI356" i="9"/>
  <c r="BE356" i="9"/>
  <c r="BY355" i="9"/>
  <c r="BU355" i="9"/>
  <c r="BQ355" i="9"/>
  <c r="BM355" i="9"/>
  <c r="BI355" i="9"/>
  <c r="BE355" i="9"/>
  <c r="BY354" i="9"/>
  <c r="BU354" i="9"/>
  <c r="BQ354" i="9"/>
  <c r="BM354" i="9"/>
  <c r="BI354" i="9"/>
  <c r="BE354" i="9"/>
  <c r="BY353" i="9"/>
  <c r="BU353" i="9"/>
  <c r="BQ353" i="9"/>
  <c r="BM353" i="9"/>
  <c r="BI353" i="9"/>
  <c r="BE353" i="9"/>
  <c r="BY352" i="9"/>
  <c r="BU352" i="9"/>
  <c r="BQ352" i="9"/>
  <c r="BM352" i="9"/>
  <c r="BI352" i="9"/>
  <c r="BE352" i="9"/>
  <c r="BY351" i="9"/>
  <c r="BU351" i="9"/>
  <c r="BQ351" i="9"/>
  <c r="BM351" i="9"/>
  <c r="BI351" i="9"/>
  <c r="BE351" i="9"/>
  <c r="BY350" i="9"/>
  <c r="BU350" i="9"/>
  <c r="BQ350" i="9"/>
  <c r="BM350" i="9"/>
  <c r="BI350" i="9"/>
  <c r="BE350" i="9"/>
  <c r="BY349" i="9"/>
  <c r="BU349" i="9"/>
  <c r="BQ349" i="9"/>
  <c r="BM349" i="9"/>
  <c r="BI349" i="9"/>
  <c r="BE349" i="9"/>
  <c r="BY348" i="9"/>
  <c r="BU348" i="9"/>
  <c r="BQ348" i="9"/>
  <c r="BM348" i="9"/>
  <c r="BI348" i="9"/>
  <c r="BE348" i="9"/>
  <c r="BY347" i="9"/>
  <c r="BU347" i="9"/>
  <c r="BQ347" i="9"/>
  <c r="BM347" i="9"/>
  <c r="BI347" i="9"/>
  <c r="BE347" i="9"/>
  <c r="BY346" i="9"/>
  <c r="BU346" i="9"/>
  <c r="BQ346" i="9"/>
  <c r="BM346" i="9"/>
  <c r="BI346" i="9"/>
  <c r="BE346" i="9"/>
  <c r="BY345" i="9"/>
  <c r="BU345" i="9"/>
  <c r="BQ345" i="9"/>
  <c r="BM345" i="9"/>
  <c r="BI345" i="9"/>
  <c r="BE345" i="9"/>
  <c r="BY344" i="9"/>
  <c r="BU344" i="9"/>
  <c r="BQ344" i="9"/>
  <c r="BM344" i="9"/>
  <c r="BI344" i="9"/>
  <c r="BE344" i="9"/>
  <c r="BY343" i="9"/>
  <c r="BU343" i="9"/>
  <c r="BQ343" i="9"/>
  <c r="BM343" i="9"/>
  <c r="BI343" i="9"/>
  <c r="BE343" i="9"/>
  <c r="BY342" i="9"/>
  <c r="BU342" i="9"/>
  <c r="BQ342" i="9"/>
  <c r="BM342" i="9"/>
  <c r="BI342" i="9"/>
  <c r="BE342" i="9"/>
  <c r="BY341" i="9"/>
  <c r="BU341" i="9"/>
  <c r="BQ341" i="9"/>
  <c r="BM341" i="9"/>
  <c r="BI341" i="9"/>
  <c r="BE341" i="9"/>
  <c r="BY340" i="9"/>
  <c r="BU340" i="9"/>
  <c r="BQ340" i="9"/>
  <c r="BM340" i="9"/>
  <c r="BI340" i="9"/>
  <c r="BE340" i="9"/>
  <c r="BY339" i="9"/>
  <c r="BU339" i="9"/>
  <c r="BQ339" i="9"/>
  <c r="BM339" i="9"/>
  <c r="BI339" i="9"/>
  <c r="BE339" i="9"/>
  <c r="BY338" i="9"/>
  <c r="BU338" i="9"/>
  <c r="BQ338" i="9"/>
  <c r="BM338" i="9"/>
  <c r="BI338" i="9"/>
  <c r="BE338" i="9"/>
  <c r="BY337" i="9"/>
  <c r="BU337" i="9"/>
  <c r="BQ337" i="9"/>
  <c r="BM337" i="9"/>
  <c r="BI337" i="9"/>
  <c r="BE337" i="9"/>
  <c r="BY336" i="9"/>
  <c r="BU336" i="9"/>
  <c r="BQ336" i="9"/>
  <c r="BM336" i="9"/>
  <c r="BI336" i="9"/>
  <c r="BE336" i="9"/>
  <c r="BY335" i="9"/>
  <c r="BU335" i="9"/>
  <c r="BQ335" i="9"/>
  <c r="BM335" i="9"/>
  <c r="BI335" i="9"/>
  <c r="BE335" i="9"/>
  <c r="BY334" i="9"/>
  <c r="BU334" i="9"/>
  <c r="BQ334" i="9"/>
  <c r="BM334" i="9"/>
  <c r="BI334" i="9"/>
  <c r="BE334" i="9"/>
  <c r="BY333" i="9"/>
  <c r="BU333" i="9"/>
  <c r="BQ333" i="9"/>
  <c r="BM333" i="9"/>
  <c r="BI333" i="9"/>
  <c r="BE333" i="9"/>
  <c r="BY332" i="9"/>
  <c r="BU332" i="9"/>
  <c r="BQ332" i="9"/>
  <c r="BM332" i="9"/>
  <c r="BI332" i="9"/>
  <c r="BE332" i="9"/>
  <c r="BY331" i="9"/>
  <c r="BU331" i="9"/>
  <c r="BQ331" i="9"/>
  <c r="BM331" i="9"/>
  <c r="BI331" i="9"/>
  <c r="BE331" i="9"/>
  <c r="BY330" i="9"/>
  <c r="BU330" i="9"/>
  <c r="BQ330" i="9"/>
  <c r="BM330" i="9"/>
  <c r="BI330" i="9"/>
  <c r="BE330" i="9"/>
  <c r="BY329" i="9"/>
  <c r="BU329" i="9"/>
  <c r="BQ329" i="9"/>
  <c r="BM329" i="9"/>
  <c r="BI329" i="9"/>
  <c r="BE329" i="9"/>
  <c r="BY328" i="9"/>
  <c r="BU328" i="9"/>
  <c r="BQ328" i="9"/>
  <c r="BM328" i="9"/>
  <c r="BI328" i="9"/>
  <c r="BE328" i="9"/>
  <c r="BY327" i="9"/>
  <c r="BU327" i="9"/>
  <c r="BQ327" i="9"/>
  <c r="BM327" i="9"/>
  <c r="BI327" i="9"/>
  <c r="BE327" i="9"/>
  <c r="BY326" i="9"/>
  <c r="BU326" i="9"/>
  <c r="BQ326" i="9"/>
  <c r="BM326" i="9"/>
  <c r="BI326" i="9"/>
  <c r="BE326" i="9"/>
  <c r="BY325" i="9"/>
  <c r="BU325" i="9"/>
  <c r="BQ325" i="9"/>
  <c r="BM325" i="9"/>
  <c r="BI325" i="9"/>
  <c r="BE325" i="9"/>
  <c r="BY324" i="9"/>
  <c r="BU324" i="9"/>
  <c r="BQ324" i="9"/>
  <c r="BM324" i="9"/>
  <c r="BI324" i="9"/>
  <c r="BE324" i="9"/>
  <c r="BY323" i="9"/>
  <c r="BU323" i="9"/>
  <c r="BQ323" i="9"/>
  <c r="BM323" i="9"/>
  <c r="BI323" i="9"/>
  <c r="BE323" i="9"/>
  <c r="BY322" i="9"/>
  <c r="BU322" i="9"/>
  <c r="BQ322" i="9"/>
  <c r="BM322" i="9"/>
  <c r="BI322" i="9"/>
  <c r="BE322" i="9"/>
  <c r="BY321" i="9"/>
  <c r="BU321" i="9"/>
  <c r="BQ321" i="9"/>
  <c r="BM321" i="9"/>
  <c r="BI321" i="9"/>
  <c r="BE321" i="9"/>
  <c r="BY320" i="9"/>
  <c r="BU320" i="9"/>
  <c r="BQ320" i="9"/>
  <c r="BM320" i="9"/>
  <c r="BI320" i="9"/>
  <c r="BE320" i="9"/>
  <c r="BY319" i="9"/>
  <c r="BU319" i="9"/>
  <c r="BQ319" i="9"/>
  <c r="BM319" i="9"/>
  <c r="BI319" i="9"/>
  <c r="BE319" i="9"/>
  <c r="BY318" i="9"/>
  <c r="BU318" i="9"/>
  <c r="BQ318" i="9"/>
  <c r="BM318" i="9"/>
  <c r="BI318" i="9"/>
  <c r="BE318" i="9"/>
  <c r="BY317" i="9"/>
  <c r="BU317" i="9"/>
  <c r="BQ317" i="9"/>
  <c r="BM317" i="9"/>
  <c r="BI317" i="9"/>
  <c r="BE317" i="9"/>
  <c r="BY316" i="9"/>
  <c r="BU316" i="9"/>
  <c r="BQ316" i="9"/>
  <c r="BM316" i="9"/>
  <c r="BI316" i="9"/>
  <c r="BE316" i="9"/>
  <c r="BY315" i="9"/>
  <c r="BU315" i="9"/>
  <c r="BQ315" i="9"/>
  <c r="BM315" i="9"/>
  <c r="BI315" i="9"/>
  <c r="BE315" i="9"/>
  <c r="BY314" i="9"/>
  <c r="BU314" i="9"/>
  <c r="BQ314" i="9"/>
  <c r="BM314" i="9"/>
  <c r="BI314" i="9"/>
  <c r="BE314" i="9"/>
  <c r="BY313" i="9"/>
  <c r="BU313" i="9"/>
  <c r="BQ313" i="9"/>
  <c r="BM313" i="9"/>
  <c r="BI313" i="9"/>
  <c r="BE313" i="9"/>
  <c r="BY312" i="9"/>
  <c r="BU312" i="9"/>
  <c r="BQ312" i="9"/>
  <c r="BM312" i="9"/>
  <c r="BI312" i="9"/>
  <c r="BE312" i="9"/>
  <c r="BY311" i="9"/>
  <c r="BU311" i="9"/>
  <c r="BQ311" i="9"/>
  <c r="BM311" i="9"/>
  <c r="BI311" i="9"/>
  <c r="BE311" i="9"/>
  <c r="BY310" i="9"/>
  <c r="BU310" i="9"/>
  <c r="BQ310" i="9"/>
  <c r="BM310" i="9"/>
  <c r="BI310" i="9"/>
  <c r="BE310" i="9"/>
  <c r="BY309" i="9"/>
  <c r="BU309" i="9"/>
  <c r="BQ309" i="9"/>
  <c r="BM309" i="9"/>
  <c r="BI309" i="9"/>
  <c r="BE309" i="9"/>
  <c r="BY308" i="9"/>
  <c r="BU308" i="9"/>
  <c r="BQ308" i="9"/>
  <c r="BM308" i="9"/>
  <c r="BI308" i="9"/>
  <c r="BE308" i="9"/>
  <c r="BY307" i="9"/>
  <c r="BU307" i="9"/>
  <c r="BQ307" i="9"/>
  <c r="BM307" i="9"/>
  <c r="BI307" i="9"/>
  <c r="BE307" i="9"/>
  <c r="BY306" i="9"/>
  <c r="BU306" i="9"/>
  <c r="BQ306" i="9"/>
  <c r="BM306" i="9"/>
  <c r="BI306" i="9"/>
  <c r="BE306" i="9"/>
  <c r="BY305" i="9"/>
  <c r="BU305" i="9"/>
  <c r="BQ305" i="9"/>
  <c r="BM305" i="9"/>
  <c r="BI305" i="9"/>
  <c r="BE305" i="9"/>
  <c r="BY304" i="9"/>
  <c r="BU304" i="9"/>
  <c r="BQ304" i="9"/>
  <c r="BM304" i="9"/>
  <c r="BI304" i="9"/>
  <c r="BE304" i="9"/>
  <c r="BY303" i="9"/>
  <c r="BU303" i="9"/>
  <c r="BQ303" i="9"/>
  <c r="BM303" i="9"/>
  <c r="BI303" i="9"/>
  <c r="BE303" i="9"/>
  <c r="BY302" i="9"/>
  <c r="BU302" i="9"/>
  <c r="BQ302" i="9"/>
  <c r="BM302" i="9"/>
  <c r="BI302" i="9"/>
  <c r="BE302" i="9"/>
  <c r="BY301" i="9"/>
  <c r="BU301" i="9"/>
  <c r="BQ301" i="9"/>
  <c r="BM301" i="9"/>
  <c r="BI301" i="9"/>
  <c r="BE301" i="9"/>
  <c r="BY300" i="9"/>
  <c r="BU300" i="9"/>
  <c r="BQ300" i="9"/>
  <c r="BM300" i="9"/>
  <c r="BI300" i="9"/>
  <c r="BE300" i="9"/>
  <c r="BY299" i="9"/>
  <c r="BU299" i="9"/>
  <c r="BQ299" i="9"/>
  <c r="BM299" i="9"/>
  <c r="BI299" i="9"/>
  <c r="BE299" i="9"/>
  <c r="BY298" i="9"/>
  <c r="BU298" i="9"/>
  <c r="BQ298" i="9"/>
  <c r="BM298" i="9"/>
  <c r="BI298" i="9"/>
  <c r="BE298" i="9"/>
  <c r="BY297" i="9"/>
  <c r="BU297" i="9"/>
  <c r="BQ297" i="9"/>
  <c r="BM297" i="9"/>
  <c r="BI297" i="9"/>
  <c r="BE297" i="9"/>
  <c r="BY296" i="9"/>
  <c r="BU296" i="9"/>
  <c r="BQ296" i="9"/>
  <c r="BM296" i="9"/>
  <c r="BI296" i="9"/>
  <c r="BE296" i="9"/>
  <c r="BY295" i="9"/>
  <c r="BU295" i="9"/>
  <c r="BQ295" i="9"/>
  <c r="BM295" i="9"/>
  <c r="BI295" i="9"/>
  <c r="BE295" i="9"/>
  <c r="BY294" i="9"/>
  <c r="BU294" i="9"/>
  <c r="BQ294" i="9"/>
  <c r="BM294" i="9"/>
  <c r="BI294" i="9"/>
  <c r="BE294" i="9"/>
  <c r="BY293" i="9"/>
  <c r="BU293" i="9"/>
  <c r="BQ293" i="9"/>
  <c r="BM293" i="9"/>
  <c r="BI293" i="9"/>
  <c r="BE293" i="9"/>
  <c r="BY292" i="9"/>
  <c r="BU292" i="9"/>
  <c r="BQ292" i="9"/>
  <c r="BM292" i="9"/>
  <c r="BI292" i="9"/>
  <c r="BE292" i="9"/>
  <c r="BY291" i="9"/>
  <c r="BU291" i="9"/>
  <c r="BQ291" i="9"/>
  <c r="BM291" i="9"/>
  <c r="BI291" i="9"/>
  <c r="BE291" i="9"/>
  <c r="BY290" i="9"/>
  <c r="BU290" i="9"/>
  <c r="BQ290" i="9"/>
  <c r="BM290" i="9"/>
  <c r="BI290" i="9"/>
  <c r="BE290" i="9"/>
  <c r="BY289" i="9"/>
  <c r="BU289" i="9"/>
  <c r="BQ289" i="9"/>
  <c r="BM289" i="9"/>
  <c r="BI289" i="9"/>
  <c r="BE289" i="9"/>
  <c r="BX394" i="9"/>
  <c r="BT394" i="9"/>
  <c r="BP394" i="9"/>
  <c r="BL394" i="9"/>
  <c r="BH394" i="9"/>
  <c r="BX393" i="9"/>
  <c r="BT393" i="9"/>
  <c r="BP393" i="9"/>
  <c r="BL393" i="9"/>
  <c r="BH393" i="9"/>
  <c r="BX392" i="9"/>
  <c r="BT392" i="9"/>
  <c r="BP392" i="9"/>
  <c r="BL392" i="9"/>
  <c r="BH392" i="9"/>
  <c r="BX391" i="9"/>
  <c r="BT391" i="9"/>
  <c r="BP391" i="9"/>
  <c r="BL391" i="9"/>
  <c r="BH391" i="9"/>
  <c r="BX390" i="9"/>
  <c r="BT390" i="9"/>
  <c r="BP390" i="9"/>
  <c r="BL390" i="9"/>
  <c r="BH390" i="9"/>
  <c r="BX389" i="9"/>
  <c r="BT389" i="9"/>
  <c r="BP389" i="9"/>
  <c r="BL389" i="9"/>
  <c r="BH389" i="9"/>
  <c r="BX388" i="9"/>
  <c r="BT388" i="9"/>
  <c r="BP388" i="9"/>
  <c r="BL388" i="9"/>
  <c r="BH388" i="9"/>
  <c r="BX387" i="9"/>
  <c r="BT387" i="9"/>
  <c r="BP387" i="9"/>
  <c r="BL387" i="9"/>
  <c r="BH387" i="9"/>
  <c r="BX386" i="9"/>
  <c r="BT386" i="9"/>
  <c r="BP386" i="9"/>
  <c r="BL386" i="9"/>
  <c r="BH386" i="9"/>
  <c r="BX385" i="9"/>
  <c r="BT385" i="9"/>
  <c r="BP385" i="9"/>
  <c r="BL385" i="9"/>
  <c r="BH385" i="9"/>
  <c r="BX384" i="9"/>
  <c r="BT384" i="9"/>
  <c r="BP384" i="9"/>
  <c r="BL384" i="9"/>
  <c r="BH384" i="9"/>
  <c r="BX383" i="9"/>
  <c r="BT383" i="9"/>
  <c r="BP383" i="9"/>
  <c r="BL383" i="9"/>
  <c r="BH383" i="9"/>
  <c r="BX382" i="9"/>
  <c r="BT382" i="9"/>
  <c r="BP382" i="9"/>
  <c r="BL382" i="9"/>
  <c r="BH382" i="9"/>
  <c r="BX381" i="9"/>
  <c r="BT381" i="9"/>
  <c r="BP381" i="9"/>
  <c r="BL381" i="9"/>
  <c r="BH381" i="9"/>
  <c r="BX380" i="9"/>
  <c r="BT380" i="9"/>
  <c r="BP380" i="9"/>
  <c r="BL380" i="9"/>
  <c r="BH380" i="9"/>
  <c r="BX379" i="9"/>
  <c r="BT379" i="9"/>
  <c r="BP379" i="9"/>
  <c r="BL379" i="9"/>
  <c r="BH379" i="9"/>
  <c r="BX378" i="9"/>
  <c r="BT378" i="9"/>
  <c r="BP378" i="9"/>
  <c r="BL378" i="9"/>
  <c r="BH378" i="9"/>
  <c r="BX377" i="9"/>
  <c r="BT377" i="9"/>
  <c r="BP377" i="9"/>
  <c r="BL377" i="9"/>
  <c r="BH377" i="9"/>
  <c r="BX376" i="9"/>
  <c r="BT376" i="9"/>
  <c r="BP376" i="9"/>
  <c r="BL376" i="9"/>
  <c r="BH376" i="9"/>
  <c r="BX375" i="9"/>
  <c r="BT375" i="9"/>
  <c r="BP375" i="9"/>
  <c r="BL375" i="9"/>
  <c r="BH375" i="9"/>
  <c r="BX374" i="9"/>
  <c r="BT374" i="9"/>
  <c r="BP374" i="9"/>
  <c r="BL374" i="9"/>
  <c r="BH374" i="9"/>
  <c r="BX373" i="9"/>
  <c r="BT373" i="9"/>
  <c r="BP373" i="9"/>
  <c r="BL373" i="9"/>
  <c r="BH373" i="9"/>
  <c r="BX372" i="9"/>
  <c r="BT372" i="9"/>
  <c r="BP372" i="9"/>
  <c r="BL372" i="9"/>
  <c r="BH372" i="9"/>
  <c r="BX371" i="9"/>
  <c r="BT371" i="9"/>
  <c r="BP371" i="9"/>
  <c r="BL371" i="9"/>
  <c r="BH371" i="9"/>
  <c r="BX370" i="9"/>
  <c r="BT370" i="9"/>
  <c r="BP370" i="9"/>
  <c r="BL370" i="9"/>
  <c r="BH370" i="9"/>
  <c r="BX369" i="9"/>
  <c r="BT369" i="9"/>
  <c r="BP369" i="9"/>
  <c r="BL369" i="9"/>
  <c r="BH369" i="9"/>
  <c r="BX368" i="9"/>
  <c r="BT368" i="9"/>
  <c r="BP368" i="9"/>
  <c r="BL368" i="9"/>
  <c r="BH368" i="9"/>
  <c r="BX367" i="9"/>
  <c r="BT367" i="9"/>
  <c r="BP367" i="9"/>
  <c r="BL367" i="9"/>
  <c r="BH367" i="9"/>
  <c r="BX366" i="9"/>
  <c r="BT366" i="9"/>
  <c r="BP366" i="9"/>
  <c r="BL366" i="9"/>
  <c r="BH366" i="9"/>
  <c r="BX365" i="9"/>
  <c r="BT365" i="9"/>
  <c r="BP365" i="9"/>
  <c r="BL365" i="9"/>
  <c r="BH365" i="9"/>
  <c r="BX364" i="9"/>
  <c r="BT364" i="9"/>
  <c r="BP364" i="9"/>
  <c r="BL364" i="9"/>
  <c r="BH364" i="9"/>
  <c r="BX363" i="9"/>
  <c r="BT363" i="9"/>
  <c r="BP363" i="9"/>
  <c r="BL363" i="9"/>
  <c r="BH363" i="9"/>
  <c r="BX362" i="9"/>
  <c r="BT362" i="9"/>
  <c r="BP362" i="9"/>
  <c r="BL362" i="9"/>
  <c r="BH362" i="9"/>
  <c r="BX361" i="9"/>
  <c r="BT361" i="9"/>
  <c r="BP361" i="9"/>
  <c r="BL361" i="9"/>
  <c r="BH361" i="9"/>
  <c r="BX360" i="9"/>
  <c r="BT360" i="9"/>
  <c r="BP360" i="9"/>
  <c r="BL360" i="9"/>
  <c r="BH360" i="9"/>
  <c r="BX359" i="9"/>
  <c r="BT359" i="9"/>
  <c r="BP359" i="9"/>
  <c r="BL359" i="9"/>
  <c r="BH359" i="9"/>
  <c r="BX358" i="9"/>
  <c r="BT358" i="9"/>
  <c r="BP358" i="9"/>
  <c r="BL358" i="9"/>
  <c r="BH358" i="9"/>
  <c r="BX357" i="9"/>
  <c r="BT357" i="9"/>
  <c r="BP357" i="9"/>
  <c r="BL357" i="9"/>
  <c r="BH357" i="9"/>
  <c r="BX356" i="9"/>
  <c r="BT356" i="9"/>
  <c r="BP356" i="9"/>
  <c r="BL356" i="9"/>
  <c r="BH356" i="9"/>
  <c r="BX355" i="9"/>
  <c r="BT355" i="9"/>
  <c r="BP355" i="9"/>
  <c r="BL355" i="9"/>
  <c r="BH355" i="9"/>
  <c r="BX354" i="9"/>
  <c r="BT354" i="9"/>
  <c r="BP354" i="9"/>
  <c r="BL354" i="9"/>
  <c r="BH354" i="9"/>
  <c r="BX353" i="9"/>
  <c r="BT353" i="9"/>
  <c r="BP353" i="9"/>
  <c r="BL353" i="9"/>
  <c r="BH353" i="9"/>
  <c r="BX352" i="9"/>
  <c r="BT352" i="9"/>
  <c r="BP352" i="9"/>
  <c r="BL352" i="9"/>
  <c r="BH352" i="9"/>
  <c r="BX351" i="9"/>
  <c r="BT351" i="9"/>
  <c r="BP351" i="9"/>
  <c r="BL351" i="9"/>
  <c r="BH351" i="9"/>
  <c r="BX350" i="9"/>
  <c r="BT350" i="9"/>
  <c r="BP350" i="9"/>
  <c r="BL350" i="9"/>
  <c r="BH350" i="9"/>
  <c r="BX349" i="9"/>
  <c r="BT349" i="9"/>
  <c r="BP349" i="9"/>
  <c r="BL349" i="9"/>
  <c r="BH349" i="9"/>
  <c r="BX348" i="9"/>
  <c r="BT348" i="9"/>
  <c r="BP348" i="9"/>
  <c r="BL348" i="9"/>
  <c r="BH348" i="9"/>
  <c r="BX347" i="9"/>
  <c r="BT347" i="9"/>
  <c r="BP347" i="9"/>
  <c r="BL347" i="9"/>
  <c r="BH347" i="9"/>
  <c r="BX346" i="9"/>
  <c r="BT346" i="9"/>
  <c r="BP346" i="9"/>
  <c r="BL346" i="9"/>
  <c r="BH346" i="9"/>
  <c r="BX345" i="9"/>
  <c r="BT345" i="9"/>
  <c r="BP345" i="9"/>
  <c r="BL345" i="9"/>
  <c r="BH345" i="9"/>
  <c r="BX344" i="9"/>
  <c r="BT344" i="9"/>
  <c r="BP344" i="9"/>
  <c r="BL344" i="9"/>
  <c r="BH344" i="9"/>
  <c r="BX343" i="9"/>
  <c r="BT343" i="9"/>
  <c r="BP343" i="9"/>
  <c r="BL343" i="9"/>
  <c r="BH343" i="9"/>
  <c r="BX342" i="9"/>
  <c r="BT342" i="9"/>
  <c r="BP342" i="9"/>
  <c r="BL342" i="9"/>
  <c r="BH342" i="9"/>
  <c r="BX341" i="9"/>
  <c r="BT341" i="9"/>
  <c r="BP341" i="9"/>
  <c r="BL341" i="9"/>
  <c r="BH341" i="9"/>
  <c r="BX340" i="9"/>
  <c r="BT340" i="9"/>
  <c r="BP340" i="9"/>
  <c r="BL340" i="9"/>
  <c r="BH340" i="9"/>
  <c r="BX339" i="9"/>
  <c r="BT339" i="9"/>
  <c r="BP339" i="9"/>
  <c r="BL339" i="9"/>
  <c r="BH339" i="9"/>
  <c r="BX338" i="9"/>
  <c r="BT338" i="9"/>
  <c r="BP338" i="9"/>
  <c r="BL338" i="9"/>
  <c r="BH338" i="9"/>
  <c r="BX337" i="9"/>
  <c r="BT337" i="9"/>
  <c r="BP337" i="9"/>
  <c r="BL337" i="9"/>
  <c r="BH337" i="9"/>
  <c r="BX336" i="9"/>
  <c r="BT336" i="9"/>
  <c r="BP336" i="9"/>
  <c r="BL336" i="9"/>
  <c r="BH336" i="9"/>
  <c r="BX335" i="9"/>
  <c r="BT335" i="9"/>
  <c r="BP335" i="9"/>
  <c r="BL335" i="9"/>
  <c r="BH335" i="9"/>
  <c r="BX334" i="9"/>
  <c r="BT334" i="9"/>
  <c r="BP334" i="9"/>
  <c r="BL334" i="9"/>
  <c r="BH334" i="9"/>
  <c r="BX333" i="9"/>
  <c r="BT333" i="9"/>
  <c r="BP333" i="9"/>
  <c r="BL333" i="9"/>
  <c r="BH333" i="9"/>
  <c r="BX332" i="9"/>
  <c r="BT332" i="9"/>
  <c r="BP332" i="9"/>
  <c r="BL332" i="9"/>
  <c r="BH332" i="9"/>
  <c r="BX331" i="9"/>
  <c r="BT331" i="9"/>
  <c r="BP331" i="9"/>
  <c r="BL331" i="9"/>
  <c r="BH331" i="9"/>
  <c r="BX330" i="9"/>
  <c r="BT330" i="9"/>
  <c r="BP330" i="9"/>
  <c r="BL330" i="9"/>
  <c r="BH330" i="9"/>
  <c r="BX329" i="9"/>
  <c r="BT329" i="9"/>
  <c r="BP329" i="9"/>
  <c r="BL329" i="9"/>
  <c r="BH329" i="9"/>
  <c r="BX328" i="9"/>
  <c r="BT328" i="9"/>
  <c r="BP328" i="9"/>
  <c r="BL328" i="9"/>
  <c r="BH328" i="9"/>
  <c r="BX327" i="9"/>
  <c r="BT327" i="9"/>
  <c r="BP327" i="9"/>
  <c r="BL327" i="9"/>
  <c r="BH327" i="9"/>
  <c r="BX326" i="9"/>
  <c r="BT326" i="9"/>
  <c r="BP326" i="9"/>
  <c r="BL326" i="9"/>
  <c r="BH326" i="9"/>
  <c r="BX325" i="9"/>
  <c r="BT325" i="9"/>
  <c r="BP325" i="9"/>
  <c r="BL325" i="9"/>
  <c r="BH325" i="9"/>
  <c r="BX324" i="9"/>
  <c r="BT324" i="9"/>
  <c r="BP324" i="9"/>
  <c r="BL324" i="9"/>
  <c r="BH324" i="9"/>
  <c r="BX323" i="9"/>
  <c r="BT323" i="9"/>
  <c r="BP323" i="9"/>
  <c r="BL323" i="9"/>
  <c r="BH323" i="9"/>
  <c r="BX322" i="9"/>
  <c r="BT322" i="9"/>
  <c r="BP322" i="9"/>
  <c r="BL322" i="9"/>
  <c r="BH322" i="9"/>
  <c r="BX321" i="9"/>
  <c r="BT321" i="9"/>
  <c r="BP321" i="9"/>
  <c r="BL321" i="9"/>
  <c r="BH321" i="9"/>
  <c r="BX320" i="9"/>
  <c r="BT320" i="9"/>
  <c r="BP320" i="9"/>
  <c r="BL320" i="9"/>
  <c r="BH320" i="9"/>
  <c r="BX319" i="9"/>
  <c r="BT319" i="9"/>
  <c r="BP319" i="9"/>
  <c r="BL319" i="9"/>
  <c r="BH319" i="9"/>
  <c r="BX318" i="9"/>
  <c r="BT318" i="9"/>
  <c r="BP318" i="9"/>
  <c r="BL318" i="9"/>
  <c r="BH318" i="9"/>
  <c r="BX317" i="9"/>
  <c r="BT317" i="9"/>
  <c r="BP317" i="9"/>
  <c r="BL317" i="9"/>
  <c r="BH317" i="9"/>
  <c r="BX316" i="9"/>
  <c r="BT316" i="9"/>
  <c r="BP316" i="9"/>
  <c r="BL316" i="9"/>
  <c r="BH316" i="9"/>
  <c r="BX315" i="9"/>
  <c r="BT315" i="9"/>
  <c r="BP315" i="9"/>
  <c r="BL315" i="9"/>
  <c r="BH315" i="9"/>
  <c r="BX314" i="9"/>
  <c r="BT314" i="9"/>
  <c r="BP314" i="9"/>
  <c r="BL314" i="9"/>
  <c r="BH314" i="9"/>
  <c r="BX313" i="9"/>
  <c r="BT313" i="9"/>
  <c r="BP313" i="9"/>
  <c r="BL313" i="9"/>
  <c r="BH313" i="9"/>
  <c r="BX312" i="9"/>
  <c r="BT312" i="9"/>
  <c r="BP312" i="9"/>
  <c r="BL312" i="9"/>
  <c r="BH312" i="9"/>
  <c r="BX311" i="9"/>
  <c r="BT311" i="9"/>
  <c r="BP311" i="9"/>
  <c r="BL311" i="9"/>
  <c r="BH311" i="9"/>
  <c r="BX310" i="9"/>
  <c r="BT310" i="9"/>
  <c r="BP310" i="9"/>
  <c r="BL310" i="9"/>
  <c r="BH310" i="9"/>
  <c r="BX309" i="9"/>
  <c r="BT309" i="9"/>
  <c r="BP309" i="9"/>
  <c r="BL309" i="9"/>
  <c r="BH309" i="9"/>
  <c r="BX308" i="9"/>
  <c r="BT308" i="9"/>
  <c r="BP308" i="9"/>
  <c r="BL308" i="9"/>
  <c r="BH308" i="9"/>
  <c r="BX307" i="9"/>
  <c r="BT307" i="9"/>
  <c r="BP307" i="9"/>
  <c r="BL307" i="9"/>
  <c r="BH307" i="9"/>
  <c r="BX306" i="9"/>
  <c r="BT306" i="9"/>
  <c r="BP306" i="9"/>
  <c r="BL306" i="9"/>
  <c r="BH306" i="9"/>
  <c r="BX305" i="9"/>
  <c r="BT305" i="9"/>
  <c r="BP305" i="9"/>
  <c r="BL305" i="9"/>
  <c r="BH305" i="9"/>
  <c r="BX304" i="9"/>
  <c r="BT304" i="9"/>
  <c r="BP304" i="9"/>
  <c r="BL304" i="9"/>
  <c r="BH304" i="9"/>
  <c r="BX303" i="9"/>
  <c r="BT303" i="9"/>
  <c r="BP303" i="9"/>
  <c r="BL303" i="9"/>
  <c r="BH303" i="9"/>
  <c r="BX302" i="9"/>
  <c r="BT302" i="9"/>
  <c r="BP302" i="9"/>
  <c r="BL302" i="9"/>
  <c r="BH302" i="9"/>
  <c r="BX301" i="9"/>
  <c r="BT301" i="9"/>
  <c r="BP301" i="9"/>
  <c r="BL301" i="9"/>
  <c r="BH301" i="9"/>
  <c r="BX300" i="9"/>
  <c r="BT300" i="9"/>
  <c r="BP300" i="9"/>
  <c r="BL300" i="9"/>
  <c r="BH300" i="9"/>
  <c r="BX299" i="9"/>
  <c r="BT299" i="9"/>
  <c r="BP299" i="9"/>
  <c r="BL299" i="9"/>
  <c r="BH299" i="9"/>
  <c r="BX298" i="9"/>
  <c r="BT298" i="9"/>
  <c r="BP298" i="9"/>
  <c r="BL298" i="9"/>
  <c r="BH298" i="9"/>
  <c r="BX297" i="9"/>
  <c r="BT297" i="9"/>
  <c r="BP297" i="9"/>
  <c r="BL297" i="9"/>
  <c r="BH297" i="9"/>
  <c r="BX296" i="9"/>
  <c r="BT296" i="9"/>
  <c r="BP296" i="9"/>
  <c r="BL296" i="9"/>
  <c r="BH296" i="9"/>
  <c r="BX295" i="9"/>
  <c r="BT295" i="9"/>
  <c r="BP295" i="9"/>
  <c r="BL295" i="9"/>
  <c r="BH295" i="9"/>
  <c r="BX294" i="9"/>
  <c r="BT294" i="9"/>
  <c r="BP294" i="9"/>
  <c r="BL294" i="9"/>
  <c r="BH294" i="9"/>
  <c r="BX293" i="9"/>
  <c r="BT293" i="9"/>
  <c r="BP293" i="9"/>
  <c r="BL293" i="9"/>
  <c r="BH293" i="9"/>
  <c r="BX292" i="9"/>
  <c r="BT292" i="9"/>
  <c r="BP292" i="9"/>
  <c r="BL292" i="9"/>
  <c r="BH292" i="9"/>
  <c r="BX291" i="9"/>
  <c r="BT291" i="9"/>
  <c r="BP291" i="9"/>
  <c r="BL291" i="9"/>
  <c r="BH291" i="9"/>
  <c r="BX290" i="9"/>
  <c r="BT290" i="9"/>
  <c r="BP290" i="9"/>
  <c r="BL290" i="9"/>
  <c r="BH290" i="9"/>
  <c r="BX289" i="9"/>
  <c r="BT289" i="9"/>
  <c r="BP289" i="9"/>
  <c r="BL289" i="9"/>
  <c r="BH289" i="9"/>
  <c r="BW288" i="9"/>
  <c r="BO288" i="9"/>
  <c r="BG288" i="9"/>
  <c r="CE287" i="9"/>
  <c r="BS287" i="9"/>
  <c r="BK287" i="9"/>
  <c r="BW286" i="9"/>
  <c r="BO286" i="9"/>
  <c r="BG286" i="9"/>
  <c r="CE285" i="9"/>
  <c r="BS285" i="9"/>
  <c r="BK285" i="9"/>
  <c r="BW284" i="9"/>
  <c r="BO284" i="9"/>
  <c r="BG284" i="9"/>
  <c r="CE283" i="9"/>
  <c r="BS283" i="9"/>
  <c r="BK283" i="9"/>
  <c r="BW282" i="9"/>
  <c r="BO282" i="9"/>
  <c r="BG282" i="9"/>
  <c r="CE281" i="9"/>
  <c r="BS281" i="9"/>
  <c r="BK281" i="9"/>
  <c r="BW280" i="9"/>
  <c r="BO280" i="9"/>
  <c r="BG280" i="9"/>
  <c r="CE279" i="9"/>
  <c r="BS279" i="9"/>
  <c r="BK279" i="9"/>
  <c r="BW278" i="9"/>
  <c r="BO278" i="9"/>
  <c r="BG278" i="9"/>
  <c r="CE277" i="9"/>
  <c r="BS277" i="9"/>
  <c r="BK277" i="9"/>
  <c r="BZ276" i="9"/>
  <c r="BV276" i="9"/>
  <c r="BR276" i="9"/>
  <c r="BN276" i="9"/>
  <c r="BJ276" i="9"/>
  <c r="BF276" i="9"/>
  <c r="BX275" i="9"/>
  <c r="BT275" i="9"/>
  <c r="BP275" i="9"/>
  <c r="BL275" i="9"/>
  <c r="BH275" i="9"/>
  <c r="BZ274" i="9"/>
  <c r="BV274" i="9"/>
  <c r="BR274" i="9"/>
  <c r="BN274" i="9"/>
  <c r="BJ274" i="9"/>
  <c r="BF274" i="9"/>
  <c r="BX273" i="9"/>
  <c r="BT273" i="9"/>
  <c r="BP273" i="9"/>
  <c r="BL273" i="9"/>
  <c r="BH273" i="9"/>
  <c r="BZ272" i="9"/>
  <c r="BV272" i="9"/>
  <c r="BR272" i="9"/>
  <c r="BN272" i="9"/>
  <c r="BJ272" i="9"/>
  <c r="BF272" i="9"/>
  <c r="BX271" i="9"/>
  <c r="BT271" i="9"/>
  <c r="BP271" i="9"/>
  <c r="BL271" i="9"/>
  <c r="BH271" i="9"/>
  <c r="BZ270" i="9"/>
  <c r="BV270" i="9"/>
  <c r="BR270" i="9"/>
  <c r="BN270" i="9"/>
  <c r="BJ270" i="9"/>
  <c r="BF270" i="9"/>
  <c r="BX269" i="9"/>
  <c r="BT269" i="9"/>
  <c r="BP269" i="9"/>
  <c r="BL269" i="9"/>
  <c r="BH269" i="9"/>
  <c r="BZ268" i="9"/>
  <c r="BV268" i="9"/>
  <c r="BR268" i="9"/>
  <c r="BN268" i="9"/>
  <c r="BJ268" i="9"/>
  <c r="BF268" i="9"/>
  <c r="BX267" i="9"/>
  <c r="BT267" i="9"/>
  <c r="BP267" i="9"/>
  <c r="BL267" i="9"/>
  <c r="BH267" i="9"/>
  <c r="BZ266" i="9"/>
  <c r="BV266" i="9"/>
  <c r="BR266" i="9"/>
  <c r="BN266" i="9"/>
  <c r="BJ266" i="9"/>
  <c r="BF266" i="9"/>
  <c r="BX265" i="9"/>
  <c r="BT265" i="9"/>
  <c r="BP265" i="9"/>
  <c r="BL265" i="9"/>
  <c r="BH265" i="9"/>
  <c r="BZ264" i="9"/>
  <c r="BV264" i="9"/>
  <c r="BR264" i="9"/>
  <c r="BN264" i="9"/>
  <c r="BJ264" i="9"/>
  <c r="BF264" i="9"/>
  <c r="BX263" i="9"/>
  <c r="BT263" i="9"/>
  <c r="BP263" i="9"/>
  <c r="BL263" i="9"/>
  <c r="BH263" i="9"/>
  <c r="BZ262" i="9"/>
  <c r="BV262" i="9"/>
  <c r="BR262" i="9"/>
  <c r="BN262" i="9"/>
  <c r="BJ262" i="9"/>
  <c r="BF262" i="9"/>
  <c r="BX261" i="9"/>
  <c r="BT261" i="9"/>
  <c r="BP261" i="9"/>
  <c r="BL261" i="9"/>
  <c r="BH261" i="9"/>
  <c r="BZ260" i="9"/>
  <c r="BV260" i="9"/>
  <c r="BR260" i="9"/>
  <c r="BN260" i="9"/>
  <c r="BJ260" i="9"/>
  <c r="BF260" i="9"/>
  <c r="BX259" i="9"/>
  <c r="BT259" i="9"/>
  <c r="BP259" i="9"/>
  <c r="BL259" i="9"/>
  <c r="BH259" i="9"/>
  <c r="BZ258" i="9"/>
  <c r="BV258" i="9"/>
  <c r="BR258" i="9"/>
  <c r="BN258" i="9"/>
  <c r="BJ258" i="9"/>
  <c r="BF258" i="9"/>
  <c r="BX257" i="9"/>
  <c r="BT257" i="9"/>
  <c r="BP257" i="9"/>
  <c r="BL257" i="9"/>
  <c r="BH257" i="9"/>
  <c r="BZ256" i="9"/>
  <c r="BV256" i="9"/>
  <c r="BR256" i="9"/>
  <c r="BN256" i="9"/>
  <c r="BJ256" i="9"/>
  <c r="BF256" i="9"/>
  <c r="BX255" i="9"/>
  <c r="BT255" i="9"/>
  <c r="BP255" i="9"/>
  <c r="BL255" i="9"/>
  <c r="BH255" i="9"/>
  <c r="BZ254" i="9"/>
  <c r="BV254" i="9"/>
  <c r="BR254" i="9"/>
  <c r="BN254" i="9"/>
  <c r="BJ254" i="9"/>
  <c r="BF254" i="9"/>
  <c r="BX253" i="9"/>
  <c r="BT253" i="9"/>
  <c r="BP253" i="9"/>
  <c r="BL253" i="9"/>
  <c r="BH253" i="9"/>
  <c r="BZ252" i="9"/>
  <c r="BV252" i="9"/>
  <c r="BR252" i="9"/>
  <c r="BN252" i="9"/>
  <c r="BJ252" i="9"/>
  <c r="BF252" i="9"/>
  <c r="BX251" i="9"/>
  <c r="BT251" i="9"/>
  <c r="BP251" i="9"/>
  <c r="BL251" i="9"/>
  <c r="BH251" i="9"/>
  <c r="BZ250" i="9"/>
  <c r="BV250" i="9"/>
  <c r="BR250" i="9"/>
  <c r="BN250" i="9"/>
  <c r="BJ250" i="9"/>
  <c r="BF250" i="9"/>
  <c r="BX249" i="9"/>
  <c r="BT249" i="9"/>
  <c r="BP249" i="9"/>
  <c r="BL249" i="9"/>
  <c r="BH249" i="9"/>
  <c r="BZ248" i="9"/>
  <c r="BV248" i="9"/>
  <c r="BR248" i="9"/>
  <c r="BN248" i="9"/>
  <c r="BJ248" i="9"/>
  <c r="BF248" i="9"/>
  <c r="BX247" i="9"/>
  <c r="BT247" i="9"/>
  <c r="BP247" i="9"/>
  <c r="BL247" i="9"/>
  <c r="BH247" i="9"/>
  <c r="BZ246" i="9"/>
  <c r="BV246" i="9"/>
  <c r="BR246" i="9"/>
  <c r="BN246" i="9"/>
  <c r="BJ246" i="9"/>
  <c r="BF246" i="9"/>
  <c r="BX245" i="9"/>
  <c r="BT245" i="9"/>
  <c r="BP245" i="9"/>
  <c r="BL245" i="9"/>
  <c r="BH245" i="9"/>
  <c r="BZ244" i="9"/>
  <c r="BV244" i="9"/>
  <c r="BR244" i="9"/>
  <c r="BN244" i="9"/>
  <c r="BJ244" i="9"/>
  <c r="BF244" i="9"/>
  <c r="BX243" i="9"/>
  <c r="BT243" i="9"/>
  <c r="BP243" i="9"/>
  <c r="BL243" i="9"/>
  <c r="BH243" i="9"/>
  <c r="BZ242" i="9"/>
  <c r="BV242" i="9"/>
  <c r="BR242" i="9"/>
  <c r="BN242" i="9"/>
  <c r="BJ242" i="9"/>
  <c r="BF242" i="9"/>
  <c r="BX241" i="9"/>
  <c r="BT241" i="9"/>
  <c r="BP241" i="9"/>
  <c r="BL241" i="9"/>
  <c r="BH241" i="9"/>
  <c r="BZ240" i="9"/>
  <c r="BV240" i="9"/>
  <c r="BR240" i="9"/>
  <c r="BN240" i="9"/>
  <c r="BJ240" i="9"/>
  <c r="BF240" i="9"/>
  <c r="BX239" i="9"/>
  <c r="BT239" i="9"/>
  <c r="BP239" i="9"/>
  <c r="BL239" i="9"/>
  <c r="BH239" i="9"/>
  <c r="BZ238" i="9"/>
  <c r="BV238" i="9"/>
  <c r="BR238" i="9"/>
  <c r="BN238" i="9"/>
  <c r="BJ238" i="9"/>
  <c r="BF238" i="9"/>
  <c r="BX237" i="9"/>
  <c r="BT237" i="9"/>
  <c r="BP237" i="9"/>
  <c r="BL237" i="9"/>
  <c r="BH237" i="9"/>
  <c r="BZ236" i="9"/>
  <c r="BV236" i="9"/>
  <c r="BR236" i="9"/>
  <c r="BN236" i="9"/>
  <c r="BJ236" i="9"/>
  <c r="BF236" i="9"/>
  <c r="BX235" i="9"/>
  <c r="BT235" i="9"/>
  <c r="BP235" i="9"/>
  <c r="BL235" i="9"/>
  <c r="BH235" i="9"/>
  <c r="BZ234" i="9"/>
  <c r="BV234" i="9"/>
  <c r="BR234" i="9"/>
  <c r="BN234" i="9"/>
  <c r="BJ234" i="9"/>
  <c r="BF234" i="9"/>
  <c r="BX233" i="9"/>
  <c r="BT233" i="9"/>
  <c r="BP233" i="9"/>
  <c r="BL233" i="9"/>
  <c r="BH233" i="9"/>
  <c r="BZ232" i="9"/>
  <c r="BV232" i="9"/>
  <c r="BR232" i="9"/>
  <c r="BN232" i="9"/>
  <c r="BJ232" i="9"/>
  <c r="BF232" i="9"/>
  <c r="BX231" i="9"/>
  <c r="BT231" i="9"/>
  <c r="BP231" i="9"/>
  <c r="BL231" i="9"/>
  <c r="BH231" i="9"/>
  <c r="BZ230" i="9"/>
  <c r="BV230" i="9"/>
  <c r="BR230" i="9"/>
  <c r="BN230" i="9"/>
  <c r="BJ230" i="9"/>
  <c r="BF230" i="9"/>
  <c r="BX229" i="9"/>
  <c r="BT229" i="9"/>
  <c r="BP229" i="9"/>
  <c r="BL229" i="9"/>
  <c r="BH229" i="9"/>
  <c r="BZ228" i="9"/>
  <c r="BV228" i="9"/>
  <c r="BR228" i="9"/>
  <c r="BN228" i="9"/>
  <c r="BJ228" i="9"/>
  <c r="BF228" i="9"/>
  <c r="BX227" i="9"/>
  <c r="BT227" i="9"/>
  <c r="BP227" i="9"/>
  <c r="BL227" i="9"/>
  <c r="BH227" i="9"/>
  <c r="BZ226" i="9"/>
  <c r="BV226" i="9"/>
  <c r="BR226" i="9"/>
  <c r="BN226" i="9"/>
  <c r="BJ226" i="9"/>
  <c r="BF226" i="9"/>
  <c r="BX225" i="9"/>
  <c r="BT225" i="9"/>
  <c r="BP225" i="9"/>
  <c r="BL225" i="9"/>
  <c r="BH225" i="9"/>
  <c r="BZ224" i="9"/>
  <c r="BV224" i="9"/>
  <c r="BR224" i="9"/>
  <c r="BN224" i="9"/>
  <c r="BJ224" i="9"/>
  <c r="BF224" i="9"/>
  <c r="BX223" i="9"/>
  <c r="BT223" i="9"/>
  <c r="BP223" i="9"/>
  <c r="BL223" i="9"/>
  <c r="BH223" i="9"/>
  <c r="BZ222" i="9"/>
  <c r="BV222" i="9"/>
  <c r="BR222" i="9"/>
  <c r="BN222" i="9"/>
  <c r="BJ222" i="9"/>
  <c r="BF222" i="9"/>
  <c r="BX221" i="9"/>
  <c r="BT221" i="9"/>
  <c r="BP221" i="9"/>
  <c r="BL221" i="9"/>
  <c r="BH221" i="9"/>
  <c r="BZ220" i="9"/>
  <c r="BV220" i="9"/>
  <c r="BR220" i="9"/>
  <c r="BN220" i="9"/>
  <c r="BJ220" i="9"/>
  <c r="BF220" i="9"/>
  <c r="BX219" i="9"/>
  <c r="BT219" i="9"/>
  <c r="BP219" i="9"/>
  <c r="BL219" i="9"/>
  <c r="BH219" i="9"/>
  <c r="BZ218" i="9"/>
  <c r="BV218" i="9"/>
  <c r="BR218" i="9"/>
  <c r="BN218" i="9"/>
  <c r="BJ218" i="9"/>
  <c r="BF218" i="9"/>
  <c r="BX217" i="9"/>
  <c r="BT217" i="9"/>
  <c r="BP217" i="9"/>
  <c r="BL217" i="9"/>
  <c r="BH217" i="9"/>
  <c r="BZ216" i="9"/>
  <c r="BV216" i="9"/>
  <c r="BR216" i="9"/>
  <c r="BN216" i="9"/>
  <c r="BJ216" i="9"/>
  <c r="BF216" i="9"/>
  <c r="BX215" i="9"/>
  <c r="BT215" i="9"/>
  <c r="BP215" i="9"/>
  <c r="BL215" i="9"/>
  <c r="BH215" i="9"/>
  <c r="BZ214" i="9"/>
  <c r="BV214" i="9"/>
  <c r="BR214" i="9"/>
  <c r="BN214" i="9"/>
  <c r="BJ214" i="9"/>
  <c r="BF214" i="9"/>
  <c r="BX213" i="9"/>
  <c r="BT213" i="9"/>
  <c r="BP213" i="9"/>
  <c r="BL213" i="9"/>
  <c r="BH213" i="9"/>
  <c r="BZ212" i="9"/>
  <c r="BV212" i="9"/>
  <c r="BR212" i="9"/>
  <c r="BN212" i="9"/>
  <c r="BJ212" i="9"/>
  <c r="BF212" i="9"/>
  <c r="BX211" i="9"/>
  <c r="BT211" i="9"/>
  <c r="BP211" i="9"/>
  <c r="BL211" i="9"/>
  <c r="BH211" i="9"/>
  <c r="BZ210" i="9"/>
  <c r="BV210" i="9"/>
  <c r="BR210" i="9"/>
  <c r="BN210" i="9"/>
  <c r="BJ210" i="9"/>
  <c r="BF210" i="9"/>
  <c r="BX209" i="9"/>
  <c r="BT209" i="9"/>
  <c r="BP209" i="9"/>
  <c r="BL209" i="9"/>
  <c r="BH209" i="9"/>
  <c r="BZ208" i="9"/>
  <c r="BV208" i="9"/>
  <c r="BR208" i="9"/>
  <c r="BN208" i="9"/>
  <c r="BJ208" i="9"/>
  <c r="BF208" i="9"/>
  <c r="BX207" i="9"/>
  <c r="BT207" i="9"/>
  <c r="BP207" i="9"/>
  <c r="BL207" i="9"/>
  <c r="BH207" i="9"/>
  <c r="BZ206" i="9"/>
  <c r="BV206" i="9"/>
  <c r="BR206" i="9"/>
  <c r="BN206" i="9"/>
  <c r="BJ206" i="9"/>
  <c r="BF206" i="9"/>
  <c r="BX205" i="9"/>
  <c r="BT205" i="9"/>
  <c r="BP205" i="9"/>
  <c r="BL205" i="9"/>
  <c r="BH205" i="9"/>
  <c r="BZ204" i="9"/>
  <c r="BV204" i="9"/>
  <c r="BR204" i="9"/>
  <c r="BN204" i="9"/>
  <c r="BJ204" i="9"/>
  <c r="BF204" i="9"/>
  <c r="BX203" i="9"/>
  <c r="BT203" i="9"/>
  <c r="BP203" i="9"/>
  <c r="BL203" i="9"/>
  <c r="BH203" i="9"/>
  <c r="BZ202" i="9"/>
  <c r="BV202" i="9"/>
  <c r="BR202" i="9"/>
  <c r="BN202" i="9"/>
  <c r="BJ202" i="9"/>
  <c r="BF202" i="9"/>
  <c r="BX201" i="9"/>
  <c r="BT201" i="9"/>
  <c r="BP201" i="9"/>
  <c r="BL201" i="9"/>
  <c r="BH201" i="9"/>
  <c r="BZ200" i="9"/>
  <c r="BV200" i="9"/>
  <c r="BR200" i="9"/>
  <c r="BN200" i="9"/>
  <c r="BJ200" i="9"/>
  <c r="BF200" i="9"/>
  <c r="BX199" i="9"/>
  <c r="BT199" i="9"/>
  <c r="BP199" i="9"/>
  <c r="BL199" i="9"/>
  <c r="BH199" i="9"/>
  <c r="BZ198" i="9"/>
  <c r="BV198" i="9"/>
  <c r="BR198" i="9"/>
  <c r="BN198" i="9"/>
  <c r="BJ198" i="9"/>
  <c r="BF198" i="9"/>
  <c r="BX197" i="9"/>
  <c r="BT197" i="9"/>
  <c r="BP197" i="9"/>
  <c r="BL197" i="9"/>
  <c r="BH197" i="9"/>
  <c r="BZ196" i="9"/>
  <c r="BV196" i="9"/>
  <c r="BR196" i="9"/>
  <c r="BN196" i="9"/>
  <c r="BJ196" i="9"/>
  <c r="BF196" i="9"/>
  <c r="BX195" i="9"/>
  <c r="BT195" i="9"/>
  <c r="BP195" i="9"/>
  <c r="BL195" i="9"/>
  <c r="BH195" i="9"/>
  <c r="BZ194" i="9"/>
  <c r="BV194" i="9"/>
  <c r="BR194" i="9"/>
  <c r="BN194" i="9"/>
  <c r="BJ194" i="9"/>
  <c r="BF194" i="9"/>
  <c r="BX193" i="9"/>
  <c r="BT193" i="9"/>
  <c r="BP193" i="9"/>
  <c r="BL193" i="9"/>
  <c r="BH193" i="9"/>
  <c r="BZ192" i="9"/>
  <c r="BV192" i="9"/>
  <c r="BR192" i="9"/>
  <c r="BN192" i="9"/>
  <c r="BJ192" i="9"/>
  <c r="BF192" i="9"/>
  <c r="BX191" i="9"/>
  <c r="BT191" i="9"/>
  <c r="BP191" i="9"/>
  <c r="BL191" i="9"/>
  <c r="BH191" i="9"/>
  <c r="BZ190" i="9"/>
  <c r="BV190" i="9"/>
  <c r="BR190" i="9"/>
  <c r="BN190" i="9"/>
  <c r="BJ190" i="9"/>
  <c r="BF190" i="9"/>
  <c r="BX189" i="9"/>
  <c r="BT189" i="9"/>
  <c r="BP189" i="9"/>
  <c r="BL189" i="9"/>
  <c r="BH189" i="9"/>
  <c r="BZ188" i="9"/>
  <c r="BV188" i="9"/>
  <c r="BR188" i="9"/>
  <c r="BN188" i="9"/>
  <c r="BJ188" i="9"/>
  <c r="BF188" i="9"/>
  <c r="BX187" i="9"/>
  <c r="BT187" i="9"/>
  <c r="BP187" i="9"/>
  <c r="BL187" i="9"/>
  <c r="BH187" i="9"/>
  <c r="BZ186" i="9"/>
  <c r="BV186" i="9"/>
  <c r="BR186" i="9"/>
  <c r="BN186" i="9"/>
  <c r="BJ186" i="9"/>
  <c r="BF186" i="9"/>
  <c r="BX185" i="9"/>
  <c r="BT185" i="9"/>
  <c r="BP185" i="9"/>
  <c r="BL185" i="9"/>
  <c r="BH185" i="9"/>
  <c r="BZ184" i="9"/>
  <c r="BV184" i="9"/>
  <c r="BR184" i="9"/>
  <c r="BN184" i="9"/>
  <c r="BJ184" i="9"/>
  <c r="BF184" i="9"/>
  <c r="BX183" i="9"/>
  <c r="BT183" i="9"/>
  <c r="BP183" i="9"/>
  <c r="BL183" i="9"/>
  <c r="BH183" i="9"/>
  <c r="BZ182" i="9"/>
  <c r="BV182" i="9"/>
  <c r="BR182" i="9"/>
  <c r="BN182" i="9"/>
  <c r="BJ182" i="9"/>
  <c r="BF182" i="9"/>
  <c r="BX181" i="9"/>
  <c r="BT181" i="9"/>
  <c r="BP181" i="9"/>
  <c r="BL181" i="9"/>
  <c r="BH181" i="9"/>
  <c r="BZ180" i="9"/>
  <c r="BV180" i="9"/>
  <c r="BR180" i="9"/>
  <c r="BN180" i="9"/>
  <c r="BJ180" i="9"/>
  <c r="BF180" i="9"/>
  <c r="BX179" i="9"/>
  <c r="BT179" i="9"/>
  <c r="BP179" i="9"/>
  <c r="BL179" i="9"/>
  <c r="BH179" i="9"/>
  <c r="BZ178" i="9"/>
  <c r="BV178" i="9"/>
  <c r="BR178" i="9"/>
  <c r="BN178" i="9"/>
  <c r="BJ178" i="9"/>
  <c r="BF178" i="9"/>
  <c r="BX177" i="9"/>
  <c r="BT177" i="9"/>
  <c r="BP177" i="9"/>
  <c r="BL177" i="9"/>
  <c r="BH177" i="9"/>
  <c r="BZ176" i="9"/>
  <c r="BV176" i="9"/>
  <c r="BR176" i="9"/>
  <c r="BN176" i="9"/>
  <c r="BJ176" i="9"/>
  <c r="BF176" i="9"/>
  <c r="BX175" i="9"/>
  <c r="BT175" i="9"/>
  <c r="BP175" i="9"/>
  <c r="BL175" i="9"/>
  <c r="BH175" i="9"/>
  <c r="BZ174" i="9"/>
  <c r="BV174" i="9"/>
  <c r="BR174" i="9"/>
  <c r="BN174" i="9"/>
  <c r="BJ174" i="9"/>
  <c r="BF174" i="9"/>
  <c r="BX173" i="9"/>
  <c r="BT173" i="9"/>
  <c r="BP173" i="9"/>
  <c r="BL173" i="9"/>
  <c r="BH173" i="9"/>
  <c r="BZ172" i="9"/>
  <c r="BV172" i="9"/>
  <c r="BR172" i="9"/>
  <c r="BN172" i="9"/>
  <c r="BJ172" i="9"/>
  <c r="BF172" i="9"/>
  <c r="BX171" i="9"/>
  <c r="BT171" i="9"/>
  <c r="BP171" i="9"/>
  <c r="BL171" i="9"/>
  <c r="BH171" i="9"/>
  <c r="BZ170" i="9"/>
  <c r="BV170" i="9"/>
  <c r="BR170" i="9"/>
  <c r="BN170" i="9"/>
  <c r="BJ170" i="9"/>
  <c r="BF170" i="9"/>
  <c r="BX169" i="9"/>
  <c r="BT169" i="9"/>
  <c r="BP169" i="9"/>
  <c r="BL169" i="9"/>
  <c r="BH169" i="9"/>
  <c r="BZ168" i="9"/>
  <c r="BV168" i="9"/>
  <c r="BR168" i="9"/>
  <c r="BN168" i="9"/>
  <c r="BJ168" i="9"/>
  <c r="BF168" i="9"/>
  <c r="BX167" i="9"/>
  <c r="BT167" i="9"/>
  <c r="BP167" i="9"/>
  <c r="BL167" i="9"/>
  <c r="BH167" i="9"/>
  <c r="BZ166" i="9"/>
  <c r="BV166" i="9"/>
  <c r="BR166" i="9"/>
  <c r="BN166" i="9"/>
  <c r="BJ166" i="9"/>
  <c r="BF166" i="9"/>
  <c r="BX165" i="9"/>
  <c r="BT165" i="9"/>
  <c r="BP165" i="9"/>
  <c r="BL165" i="9"/>
  <c r="BH165" i="9"/>
  <c r="BZ164" i="9"/>
  <c r="BV164" i="9"/>
  <c r="BR164" i="9"/>
  <c r="BN164" i="9"/>
  <c r="BJ164" i="9"/>
  <c r="BF164" i="9"/>
  <c r="BX163" i="9"/>
  <c r="BT163" i="9"/>
  <c r="BP163" i="9"/>
  <c r="BL163" i="9"/>
  <c r="BH163" i="9"/>
  <c r="BZ162" i="9"/>
  <c r="BV162" i="9"/>
  <c r="BR162" i="9"/>
  <c r="BN162" i="9"/>
  <c r="BJ162" i="9"/>
  <c r="BF162" i="9"/>
  <c r="BX161" i="9"/>
  <c r="BT161" i="9"/>
  <c r="BP161" i="9"/>
  <c r="BL161" i="9"/>
  <c r="BH161" i="9"/>
  <c r="BZ160" i="9"/>
  <c r="BV160" i="9"/>
  <c r="BR160" i="9"/>
  <c r="BN160" i="9"/>
  <c r="BJ160" i="9"/>
  <c r="BF160" i="9"/>
  <c r="BX159" i="9"/>
  <c r="BT159" i="9"/>
  <c r="BP159" i="9"/>
  <c r="BL159" i="9"/>
  <c r="BH159" i="9"/>
  <c r="BZ158" i="9"/>
  <c r="BV158" i="9"/>
  <c r="BR158" i="9"/>
  <c r="BN158" i="9"/>
  <c r="BJ158" i="9"/>
  <c r="BF158" i="9"/>
  <c r="BX157" i="9"/>
  <c r="BT157" i="9"/>
  <c r="BP157" i="9"/>
  <c r="BL157" i="9"/>
  <c r="BH157" i="9"/>
  <c r="BZ156" i="9"/>
  <c r="BV156" i="9"/>
  <c r="BR156" i="9"/>
  <c r="BN156" i="9"/>
  <c r="BJ156" i="9"/>
  <c r="BF156" i="9"/>
  <c r="BX155" i="9"/>
  <c r="BT155" i="9"/>
  <c r="BP155" i="9"/>
  <c r="BL155" i="9"/>
  <c r="BH155" i="9"/>
  <c r="BZ154" i="9"/>
  <c r="BV154" i="9"/>
  <c r="BR154" i="9"/>
  <c r="BN154" i="9"/>
  <c r="BJ154" i="9"/>
  <c r="BF154" i="9"/>
  <c r="BX153" i="9"/>
  <c r="BT153" i="9"/>
  <c r="BP153" i="9"/>
  <c r="BL153" i="9"/>
  <c r="BH153" i="9"/>
  <c r="BZ152" i="9"/>
  <c r="BV152" i="9"/>
  <c r="BR152" i="9"/>
  <c r="BN152" i="9"/>
  <c r="BJ152" i="9"/>
  <c r="BF152" i="9"/>
  <c r="BX151" i="9"/>
  <c r="BT151" i="9"/>
  <c r="BP151" i="9"/>
  <c r="BL151" i="9"/>
  <c r="BH151" i="9"/>
  <c r="BZ150" i="9"/>
  <c r="BV150" i="9"/>
  <c r="BR150" i="9"/>
  <c r="BN150" i="9"/>
  <c r="BJ150" i="9"/>
  <c r="BF150" i="9"/>
  <c r="BX149" i="9"/>
  <c r="BT149" i="9"/>
  <c r="BP149" i="9"/>
  <c r="BL149" i="9"/>
  <c r="BH149" i="9"/>
  <c r="BZ148" i="9"/>
  <c r="BV148" i="9"/>
  <c r="BR148" i="9"/>
  <c r="BN148" i="9"/>
  <c r="BJ148" i="9"/>
  <c r="BF148" i="9"/>
  <c r="BX147" i="9"/>
  <c r="BT147" i="9"/>
  <c r="BP147" i="9"/>
  <c r="BL147" i="9"/>
  <c r="BH147" i="9"/>
  <c r="BZ146" i="9"/>
  <c r="BV146" i="9"/>
  <c r="BR146" i="9"/>
  <c r="BN146" i="9"/>
  <c r="BJ146" i="9"/>
  <c r="BF146" i="9"/>
  <c r="BX145" i="9"/>
  <c r="BT145" i="9"/>
  <c r="BP145" i="9"/>
  <c r="BL145" i="9"/>
  <c r="BH145" i="9"/>
  <c r="BZ144" i="9"/>
  <c r="BV144" i="9"/>
  <c r="BR144" i="9"/>
  <c r="BN144" i="9"/>
  <c r="BJ144" i="9"/>
  <c r="BF144" i="9"/>
  <c r="BX143" i="9"/>
  <c r="BT143" i="9"/>
  <c r="BP143" i="9"/>
  <c r="BL143" i="9"/>
  <c r="BH143" i="9"/>
  <c r="BZ142" i="9"/>
  <c r="BV142" i="9"/>
  <c r="BR142" i="9"/>
  <c r="BN142" i="9"/>
  <c r="BJ142" i="9"/>
  <c r="BF142" i="9"/>
  <c r="BX141" i="9"/>
  <c r="BT141" i="9"/>
  <c r="BP141" i="9"/>
  <c r="BL141" i="9"/>
  <c r="BH141" i="9"/>
  <c r="BZ140" i="9"/>
  <c r="BV140" i="9"/>
  <c r="BR140" i="9"/>
  <c r="BN140" i="9"/>
  <c r="BJ140" i="9"/>
  <c r="BF140" i="9"/>
  <c r="BX139" i="9"/>
  <c r="BT139" i="9"/>
  <c r="BP139" i="9"/>
  <c r="BL139" i="9"/>
  <c r="BH139" i="9"/>
  <c r="BZ138" i="9"/>
  <c r="BV138" i="9"/>
  <c r="BR138" i="9"/>
  <c r="BN138" i="9"/>
  <c r="BJ138" i="9"/>
  <c r="BF138" i="9"/>
  <c r="BX137" i="9"/>
  <c r="BT137" i="9"/>
  <c r="BP137" i="9"/>
  <c r="BL137" i="9"/>
  <c r="BH137" i="9"/>
  <c r="BZ136" i="9"/>
  <c r="BV136" i="9"/>
  <c r="BR136" i="9"/>
  <c r="BN136" i="9"/>
  <c r="BJ136" i="9"/>
  <c r="BF136" i="9"/>
  <c r="BX135" i="9"/>
  <c r="BT135" i="9"/>
  <c r="BP135" i="9"/>
  <c r="BL135" i="9"/>
  <c r="BH135" i="9"/>
  <c r="BZ134" i="9"/>
  <c r="BV134" i="9"/>
  <c r="BR134" i="9"/>
  <c r="BN134" i="9"/>
  <c r="BJ134" i="9"/>
  <c r="BF134" i="9"/>
  <c r="BX133" i="9"/>
  <c r="BT133" i="9"/>
  <c r="BP133" i="9"/>
  <c r="BL133" i="9"/>
  <c r="BH133" i="9"/>
  <c r="BZ132" i="9"/>
  <c r="BV132" i="9"/>
  <c r="BR132" i="9"/>
  <c r="BN132" i="9"/>
  <c r="BJ132" i="9"/>
  <c r="BF132" i="9"/>
  <c r="BX131" i="9"/>
  <c r="BT131" i="9"/>
  <c r="BP131" i="9"/>
  <c r="BL131" i="9"/>
  <c r="BH131" i="9"/>
  <c r="BZ130" i="9"/>
  <c r="BV130" i="9"/>
  <c r="BR130" i="9"/>
  <c r="BN130" i="9"/>
  <c r="BJ130" i="9"/>
  <c r="BF130" i="9"/>
  <c r="BX129" i="9"/>
  <c r="BT129" i="9"/>
  <c r="BP129" i="9"/>
  <c r="BL129" i="9"/>
  <c r="BH129" i="9"/>
  <c r="BZ128" i="9"/>
  <c r="BV128" i="9"/>
  <c r="BR128" i="9"/>
  <c r="BN128" i="9"/>
  <c r="BJ128" i="9"/>
  <c r="BF128" i="9"/>
  <c r="BX127" i="9"/>
  <c r="BT127" i="9"/>
  <c r="BP127" i="9"/>
  <c r="BL127" i="9"/>
  <c r="BH127" i="9"/>
  <c r="BZ126" i="9"/>
  <c r="BV126" i="9"/>
  <c r="BR126" i="9"/>
  <c r="BN126" i="9"/>
  <c r="BJ126" i="9"/>
  <c r="BF126" i="9"/>
  <c r="BX125" i="9"/>
  <c r="BT125" i="9"/>
  <c r="BP125" i="9"/>
  <c r="BL125" i="9"/>
  <c r="BH125" i="9"/>
  <c r="BZ124" i="9"/>
  <c r="BV124" i="9"/>
  <c r="BR124" i="9"/>
  <c r="BN124" i="9"/>
  <c r="BJ124" i="9"/>
  <c r="BF124" i="9"/>
  <c r="BX123" i="9"/>
  <c r="BT123" i="9"/>
  <c r="BP123" i="9"/>
  <c r="BL123" i="9"/>
  <c r="BH123" i="9"/>
  <c r="BZ122" i="9"/>
  <c r="BV122" i="9"/>
  <c r="BR122" i="9"/>
  <c r="BN122" i="9"/>
  <c r="BJ122" i="9"/>
  <c r="BF122" i="9"/>
  <c r="BX121" i="9"/>
  <c r="BT121" i="9"/>
  <c r="BP121" i="9"/>
  <c r="BL121" i="9"/>
  <c r="BH121" i="9"/>
  <c r="BZ120" i="9"/>
  <c r="BV120" i="9"/>
  <c r="BR120" i="9"/>
  <c r="BN120" i="9"/>
  <c r="BJ120" i="9"/>
  <c r="BF120" i="9"/>
  <c r="BX119" i="9"/>
  <c r="BT119" i="9"/>
  <c r="BP119" i="9"/>
  <c r="BL119" i="9"/>
  <c r="BH119" i="9"/>
  <c r="BZ118" i="9"/>
  <c r="BV118" i="9"/>
  <c r="BR118" i="9"/>
  <c r="BN118" i="9"/>
  <c r="BJ118" i="9"/>
  <c r="BF118" i="9"/>
  <c r="BX117" i="9"/>
  <c r="BT117" i="9"/>
  <c r="BP117" i="9"/>
  <c r="BL117" i="9"/>
  <c r="BH117" i="9"/>
  <c r="BZ116" i="9"/>
  <c r="BV116" i="9"/>
  <c r="BR116" i="9"/>
  <c r="BN116" i="9"/>
  <c r="BJ116" i="9"/>
  <c r="BF116" i="9"/>
  <c r="BX115" i="9"/>
  <c r="BT115" i="9"/>
  <c r="BP115" i="9"/>
  <c r="BL115" i="9"/>
  <c r="BH115" i="9"/>
  <c r="BZ114" i="9"/>
  <c r="BV114" i="9"/>
  <c r="BR114" i="9"/>
  <c r="BN114" i="9"/>
  <c r="BJ114" i="9"/>
  <c r="BF114" i="9"/>
  <c r="BX113" i="9"/>
  <c r="BT113" i="9"/>
  <c r="BP113" i="9"/>
  <c r="BL113" i="9"/>
  <c r="BH113" i="9"/>
  <c r="BZ112" i="9"/>
  <c r="BV112" i="9"/>
  <c r="BR112" i="9"/>
  <c r="BN112" i="9"/>
  <c r="BJ112" i="9"/>
  <c r="BF112" i="9"/>
  <c r="BX111" i="9"/>
  <c r="BT111" i="9"/>
  <c r="BP111" i="9"/>
  <c r="BL111" i="9"/>
  <c r="BH111" i="9"/>
  <c r="BZ110" i="9"/>
  <c r="BV110" i="9"/>
  <c r="BR110" i="9"/>
  <c r="BN110" i="9"/>
  <c r="BJ110" i="9"/>
  <c r="BF110" i="9"/>
  <c r="BX109" i="9"/>
  <c r="BT109" i="9"/>
  <c r="BP109" i="9"/>
  <c r="BL109" i="9"/>
  <c r="BH109" i="9"/>
  <c r="BZ108" i="9"/>
  <c r="BV108" i="9"/>
  <c r="BR108" i="9"/>
  <c r="BN108" i="9"/>
  <c r="BJ108" i="9"/>
  <c r="BF108" i="9"/>
  <c r="BX107" i="9"/>
  <c r="BT107" i="9"/>
  <c r="BP107" i="9"/>
  <c r="BL107" i="9"/>
  <c r="BH107" i="9"/>
  <c r="BZ106" i="9"/>
  <c r="BV106" i="9"/>
  <c r="BR106" i="9"/>
  <c r="BN106" i="9"/>
  <c r="BJ106" i="9"/>
  <c r="BF106" i="9"/>
  <c r="BX105" i="9"/>
  <c r="BT105" i="9"/>
  <c r="BP105" i="9"/>
  <c r="BL105" i="9"/>
  <c r="BH105" i="9"/>
  <c r="BZ104" i="9"/>
  <c r="BV104" i="9"/>
  <c r="BR104" i="9"/>
  <c r="BN104" i="9"/>
  <c r="BJ104" i="9"/>
  <c r="BF104" i="9"/>
  <c r="BX103" i="9"/>
  <c r="BT103" i="9"/>
  <c r="BP103" i="9"/>
  <c r="BL103" i="9"/>
  <c r="BH103" i="9"/>
  <c r="BZ102" i="9"/>
  <c r="BV102" i="9"/>
  <c r="BR102" i="9"/>
  <c r="BN102" i="9"/>
  <c r="BJ102" i="9"/>
  <c r="BF102" i="9"/>
  <c r="BX101" i="9"/>
  <c r="BT101" i="9"/>
  <c r="BP101" i="9"/>
  <c r="BL101" i="9"/>
  <c r="BH101" i="9"/>
  <c r="BZ100" i="9"/>
  <c r="BV100" i="9"/>
  <c r="BR100" i="9"/>
  <c r="BN100" i="9"/>
  <c r="BJ100" i="9"/>
  <c r="BF100" i="9"/>
  <c r="BX99" i="9"/>
  <c r="BT99" i="9"/>
  <c r="BP99" i="9"/>
  <c r="BL99" i="9"/>
  <c r="BH99" i="9"/>
  <c r="BZ98" i="9"/>
  <c r="BV98" i="9"/>
  <c r="BR98" i="9"/>
  <c r="BN98" i="9"/>
  <c r="BJ98" i="9"/>
  <c r="BF98" i="9"/>
  <c r="BX97" i="9"/>
  <c r="BT97" i="9"/>
  <c r="BP97" i="9"/>
  <c r="BL97" i="9"/>
  <c r="BH97" i="9"/>
  <c r="BZ96" i="9"/>
  <c r="BV96" i="9"/>
  <c r="BR96" i="9"/>
  <c r="BN96" i="9"/>
  <c r="BJ96" i="9"/>
  <c r="BF96" i="9"/>
  <c r="BX95" i="9"/>
  <c r="BT95" i="9"/>
  <c r="BP95" i="9"/>
  <c r="BL95" i="9"/>
  <c r="BH95" i="9"/>
  <c r="BZ94" i="9"/>
  <c r="BV94" i="9"/>
  <c r="BR94" i="9"/>
  <c r="BN94" i="9"/>
  <c r="BJ94" i="9"/>
  <c r="BF94" i="9"/>
  <c r="BX93" i="9"/>
  <c r="BT93" i="9"/>
  <c r="BP93" i="9"/>
  <c r="BL93" i="9"/>
  <c r="BH93" i="9"/>
  <c r="BZ92" i="9"/>
  <c r="BV92" i="9"/>
  <c r="BR92" i="9"/>
  <c r="BN92" i="9"/>
  <c r="BJ92" i="9"/>
  <c r="BF92" i="9"/>
  <c r="BX91" i="9"/>
  <c r="BT91" i="9"/>
  <c r="BP91" i="9"/>
  <c r="BL91" i="9"/>
  <c r="BH91" i="9"/>
  <c r="BZ90" i="9"/>
  <c r="BV90" i="9"/>
  <c r="BR90" i="9"/>
  <c r="BN90" i="9"/>
  <c r="BJ90" i="9"/>
  <c r="BF90" i="9"/>
  <c r="BX89" i="9"/>
  <c r="BT89" i="9"/>
  <c r="BP89" i="9"/>
  <c r="BL89" i="9"/>
  <c r="BH89" i="9"/>
  <c r="BZ88" i="9"/>
  <c r="BV88" i="9"/>
  <c r="BR88" i="9"/>
  <c r="BN88" i="9"/>
  <c r="BJ88" i="9"/>
  <c r="BF88" i="9"/>
  <c r="BX87" i="9"/>
  <c r="BT87" i="9"/>
  <c r="BP87" i="9"/>
  <c r="BL87" i="9"/>
  <c r="BH87" i="9"/>
  <c r="BZ86" i="9"/>
  <c r="BV86" i="9"/>
  <c r="BR86" i="9"/>
  <c r="BN86" i="9"/>
  <c r="BJ86" i="9"/>
  <c r="BF86" i="9"/>
  <c r="BX85" i="9"/>
  <c r="BT85" i="9"/>
  <c r="BP85" i="9"/>
  <c r="BL85" i="9"/>
  <c r="BH85" i="9"/>
  <c r="BZ84" i="9"/>
  <c r="BV84" i="9"/>
  <c r="BR84" i="9"/>
  <c r="BN84" i="9"/>
  <c r="BJ84" i="9"/>
  <c r="BF84" i="9"/>
  <c r="BX83" i="9"/>
  <c r="BT83" i="9"/>
  <c r="BP83" i="9"/>
  <c r="BL83" i="9"/>
  <c r="BH83" i="9"/>
  <c r="BZ82" i="9"/>
  <c r="BV82" i="9"/>
  <c r="BR82" i="9"/>
  <c r="BN82" i="9"/>
  <c r="BJ82" i="9"/>
  <c r="BF82" i="9"/>
  <c r="BX81" i="9"/>
  <c r="BT81" i="9"/>
  <c r="BP81" i="9"/>
  <c r="BL81" i="9"/>
  <c r="BH81" i="9"/>
  <c r="BZ80" i="9"/>
  <c r="BV80" i="9"/>
  <c r="BR80" i="9"/>
  <c r="BN80" i="9"/>
  <c r="BJ80" i="9"/>
  <c r="BF80" i="9"/>
  <c r="BX79" i="9"/>
  <c r="BT79" i="9"/>
  <c r="BP79" i="9"/>
  <c r="BL79" i="9"/>
  <c r="BH79" i="9"/>
  <c r="BZ78" i="9"/>
  <c r="BV78" i="9"/>
  <c r="BR78" i="9"/>
  <c r="BN78" i="9"/>
  <c r="BJ78" i="9"/>
  <c r="BF78" i="9"/>
  <c r="BX77" i="9"/>
  <c r="BT77" i="9"/>
  <c r="BP77" i="9"/>
  <c r="BL77" i="9"/>
  <c r="BH77" i="9"/>
  <c r="BZ76" i="9"/>
  <c r="BV76" i="9"/>
  <c r="BR76" i="9"/>
  <c r="BN76" i="9"/>
  <c r="BJ76" i="9"/>
  <c r="BF76" i="9"/>
  <c r="BX75" i="9"/>
  <c r="BT75" i="9"/>
  <c r="BP75" i="9"/>
  <c r="BL75" i="9"/>
  <c r="BH75" i="9"/>
  <c r="BZ74" i="9"/>
  <c r="BV74" i="9"/>
  <c r="BR74" i="9"/>
  <c r="BN74" i="9"/>
  <c r="BJ74" i="9"/>
  <c r="BF74" i="9"/>
  <c r="BX73" i="9"/>
  <c r="BT73" i="9"/>
  <c r="BP73" i="9"/>
  <c r="BL73" i="9"/>
  <c r="BH73" i="9"/>
  <c r="BZ72" i="9"/>
  <c r="BV72" i="9"/>
  <c r="BR72" i="9"/>
  <c r="BN72" i="9"/>
  <c r="BJ72" i="9"/>
  <c r="BF72" i="9"/>
  <c r="BX71" i="9"/>
  <c r="BT71" i="9"/>
  <c r="BP71" i="9"/>
  <c r="BL71" i="9"/>
  <c r="BH71" i="9"/>
  <c r="BZ70" i="9"/>
  <c r="BV70" i="9"/>
  <c r="BR70" i="9"/>
  <c r="BN70" i="9"/>
  <c r="BJ70" i="9"/>
  <c r="BF70" i="9"/>
  <c r="BX69" i="9"/>
  <c r="BT69" i="9"/>
  <c r="BP69" i="9"/>
  <c r="BL69" i="9"/>
  <c r="BH69" i="9"/>
  <c r="BZ68" i="9"/>
  <c r="BV68" i="9"/>
  <c r="BR68" i="9"/>
  <c r="BN68" i="9"/>
  <c r="BJ68" i="9"/>
  <c r="BF68" i="9"/>
  <c r="BX67" i="9"/>
  <c r="BT67" i="9"/>
  <c r="BP67" i="9"/>
  <c r="BL67" i="9"/>
  <c r="BH67" i="9"/>
  <c r="BZ66" i="9"/>
  <c r="BV66" i="9"/>
  <c r="BR66" i="9"/>
  <c r="BN66" i="9"/>
  <c r="BJ66" i="9"/>
  <c r="BF66" i="9"/>
  <c r="BX65" i="9"/>
  <c r="BT65" i="9"/>
  <c r="BP65" i="9"/>
  <c r="BL65" i="9"/>
  <c r="BH65" i="9"/>
  <c r="BZ64" i="9"/>
  <c r="BV64" i="9"/>
  <c r="BR64" i="9"/>
  <c r="BN64" i="9"/>
  <c r="BJ64" i="9"/>
  <c r="BF64" i="9"/>
  <c r="BX63" i="9"/>
  <c r="BT63" i="9"/>
  <c r="BP63" i="9"/>
  <c r="BL63" i="9"/>
  <c r="BH63" i="9"/>
  <c r="BZ62" i="9"/>
  <c r="BV62" i="9"/>
  <c r="BR62" i="9"/>
  <c r="BN62" i="9"/>
  <c r="BJ62" i="9"/>
  <c r="BF62" i="9"/>
  <c r="BX61" i="9"/>
  <c r="BT61" i="9"/>
  <c r="BP61" i="9"/>
  <c r="BL61" i="9"/>
  <c r="BH61" i="9"/>
  <c r="BZ60" i="9"/>
  <c r="BV60" i="9"/>
  <c r="BR60" i="9"/>
  <c r="BN60" i="9"/>
  <c r="BJ60" i="9"/>
  <c r="BF60" i="9"/>
  <c r="BX59" i="9"/>
  <c r="BT59" i="9"/>
  <c r="BP59" i="9"/>
  <c r="BL59" i="9"/>
  <c r="BH59" i="9"/>
  <c r="BZ58" i="9"/>
  <c r="BV58" i="9"/>
  <c r="BR58" i="9"/>
  <c r="BN58" i="9"/>
  <c r="BJ58" i="9"/>
  <c r="BF58" i="9"/>
  <c r="BX57" i="9"/>
  <c r="BT57" i="9"/>
  <c r="BP57" i="9"/>
  <c r="BL57" i="9"/>
  <c r="BH57" i="9"/>
  <c r="BZ56" i="9"/>
  <c r="BV56" i="9"/>
  <c r="BR56" i="9"/>
  <c r="BN56" i="9"/>
  <c r="BJ56" i="9"/>
  <c r="BF56" i="9"/>
  <c r="BX55" i="9"/>
  <c r="BT55" i="9"/>
  <c r="BP55" i="9"/>
  <c r="BL55" i="9"/>
  <c r="BH55" i="9"/>
  <c r="BZ54" i="9"/>
  <c r="BV54" i="9"/>
  <c r="BR54" i="9"/>
  <c r="BN54" i="9"/>
  <c r="BJ54" i="9"/>
  <c r="BF54" i="9"/>
  <c r="BX53" i="9"/>
  <c r="BT53" i="9"/>
  <c r="BP53" i="9"/>
  <c r="BL53" i="9"/>
  <c r="BH53" i="9"/>
  <c r="BZ52" i="9"/>
  <c r="BV52" i="9"/>
  <c r="BR52" i="9"/>
  <c r="BN52" i="9"/>
  <c r="BJ52" i="9"/>
  <c r="BF52" i="9"/>
  <c r="BX51" i="9"/>
  <c r="BT51" i="9"/>
  <c r="BP51" i="9"/>
  <c r="BL51" i="9"/>
  <c r="BH51" i="9"/>
  <c r="BZ50" i="9"/>
  <c r="BV50" i="9"/>
  <c r="BR50" i="9"/>
  <c r="BN50" i="9"/>
  <c r="BJ50" i="9"/>
  <c r="BF50" i="9"/>
  <c r="BX49" i="9"/>
  <c r="BT49" i="9"/>
  <c r="BP49" i="9"/>
  <c r="BL49" i="9"/>
  <c r="BH49" i="9"/>
  <c r="BY48" i="9"/>
  <c r="BU48" i="9"/>
  <c r="BQ48" i="9"/>
  <c r="BM48" i="9"/>
  <c r="BI48" i="9"/>
  <c r="BE48" i="9"/>
  <c r="BX47" i="9"/>
  <c r="BT47" i="9"/>
  <c r="BP47" i="9"/>
  <c r="BL47" i="9"/>
  <c r="BH47" i="9"/>
  <c r="BY46" i="9"/>
  <c r="BU46" i="9"/>
  <c r="BQ46" i="9"/>
  <c r="BM46" i="9"/>
  <c r="BI46" i="9"/>
  <c r="BE46" i="9"/>
  <c r="BX45" i="9"/>
  <c r="BT45" i="9"/>
  <c r="BP45" i="9"/>
  <c r="BL45" i="9"/>
  <c r="BH45" i="9"/>
  <c r="BY44" i="9"/>
  <c r="BU44" i="9"/>
  <c r="BQ44" i="9"/>
  <c r="BM44" i="9"/>
  <c r="BI44" i="9"/>
  <c r="BE44" i="9"/>
  <c r="BX43" i="9"/>
  <c r="BT43" i="9"/>
  <c r="BP43" i="9"/>
  <c r="BL43" i="9"/>
  <c r="BH43" i="9"/>
  <c r="BY42" i="9"/>
  <c r="BU42" i="9"/>
  <c r="BQ42" i="9"/>
  <c r="BM42" i="9"/>
  <c r="BI42" i="9"/>
  <c r="BE42" i="9"/>
  <c r="BX41" i="9"/>
  <c r="BT41" i="9"/>
  <c r="BP41" i="9"/>
  <c r="BL41" i="9"/>
  <c r="BH41" i="9"/>
  <c r="BY40" i="9"/>
  <c r="BU40" i="9"/>
  <c r="BQ40" i="9"/>
  <c r="BM40" i="9"/>
  <c r="BI40" i="9"/>
  <c r="BE40" i="9"/>
  <c r="BX39" i="9"/>
  <c r="BT39" i="9"/>
  <c r="BP39" i="9"/>
  <c r="BL39" i="9"/>
  <c r="BH39" i="9"/>
  <c r="BY38" i="9"/>
  <c r="BU38" i="9"/>
  <c r="BQ38" i="9"/>
  <c r="BM38" i="9"/>
  <c r="BI38" i="9"/>
  <c r="BE38" i="9"/>
  <c r="BX37" i="9"/>
  <c r="BT37" i="9"/>
  <c r="BP37" i="9"/>
  <c r="BL37" i="9"/>
  <c r="BH37" i="9"/>
  <c r="BY36" i="9"/>
  <c r="BU36" i="9"/>
  <c r="BQ36" i="9"/>
  <c r="BM36" i="9"/>
  <c r="BI36" i="9"/>
  <c r="BE36" i="9"/>
  <c r="BX35" i="9"/>
  <c r="BT35" i="9"/>
  <c r="BP35" i="9"/>
  <c r="BL35" i="9"/>
  <c r="BH35" i="9"/>
  <c r="BY34" i="9"/>
  <c r="BU34" i="9"/>
  <c r="BQ34" i="9"/>
  <c r="BM34" i="9"/>
  <c r="BI34" i="9"/>
  <c r="BE34" i="9"/>
  <c r="BX33" i="9"/>
  <c r="BT33" i="9"/>
  <c r="BP33" i="9"/>
  <c r="BL33" i="9"/>
  <c r="BH33" i="9"/>
  <c r="BY32" i="9"/>
  <c r="BU32" i="9"/>
  <c r="BQ32" i="9"/>
  <c r="BM32" i="9"/>
  <c r="BI32" i="9"/>
  <c r="BE32" i="9"/>
  <c r="BX31" i="9"/>
  <c r="BT31" i="9"/>
  <c r="BP31" i="9"/>
  <c r="BL31" i="9"/>
  <c r="BH31" i="9"/>
  <c r="BY30" i="9"/>
  <c r="BU30" i="9"/>
  <c r="BQ30" i="9"/>
  <c r="BM30" i="9"/>
  <c r="BI30" i="9"/>
  <c r="BE30" i="9"/>
  <c r="BX29" i="9"/>
  <c r="BT29" i="9"/>
  <c r="BP29" i="9"/>
  <c r="BL29" i="9"/>
  <c r="BH29" i="9"/>
  <c r="BZ27" i="9"/>
  <c r="BV27" i="9"/>
  <c r="BR27" i="9"/>
  <c r="BN27" i="9"/>
  <c r="BJ27" i="9"/>
  <c r="BF27" i="9"/>
  <c r="BX25" i="9"/>
  <c r="BT25" i="9"/>
  <c r="BP25" i="9"/>
  <c r="BL25" i="9"/>
  <c r="BH25" i="9"/>
  <c r="BZ23" i="9"/>
  <c r="BV23" i="9"/>
  <c r="BR23" i="9"/>
  <c r="BN23" i="9"/>
  <c r="BJ23" i="9"/>
  <c r="BF23" i="9"/>
  <c r="BX21" i="9"/>
  <c r="BT21" i="9"/>
  <c r="BP21" i="9"/>
  <c r="BL21" i="9"/>
  <c r="BH21" i="9"/>
  <c r="BZ19" i="9"/>
  <c r="BV19" i="9"/>
  <c r="BR19" i="9"/>
  <c r="BN19" i="9"/>
  <c r="BJ19" i="9"/>
  <c r="BF19" i="9"/>
  <c r="BX17" i="9"/>
  <c r="BT17" i="9"/>
  <c r="BP17" i="9"/>
  <c r="BL17" i="9"/>
  <c r="BH17" i="9"/>
  <c r="BZ15" i="9"/>
  <c r="BV15" i="9"/>
  <c r="BR15" i="9"/>
  <c r="BN15" i="9"/>
  <c r="BJ15" i="9"/>
  <c r="BF15" i="9"/>
  <c r="BX13" i="9"/>
  <c r="BT13" i="9"/>
  <c r="BP13" i="9"/>
  <c r="BL13" i="9"/>
  <c r="BH13" i="9"/>
  <c r="BZ11" i="9"/>
  <c r="BV11" i="9"/>
  <c r="BR11" i="9"/>
  <c r="BN11" i="9"/>
  <c r="BJ11" i="9"/>
  <c r="BF11" i="9"/>
  <c r="BX9" i="9"/>
  <c r="BT9" i="9"/>
  <c r="BP9" i="9"/>
  <c r="BL9" i="9"/>
  <c r="BH9" i="9"/>
  <c r="BY288" i="9"/>
  <c r="BQ288" i="9"/>
  <c r="BI288" i="9"/>
  <c r="BF288" i="9"/>
  <c r="BJ288" i="9"/>
  <c r="BN288" i="9"/>
  <c r="BR288" i="9"/>
  <c r="BV288" i="9"/>
  <c r="BZ288" i="9"/>
  <c r="CE288" i="9"/>
  <c r="BU287" i="9"/>
  <c r="BM287" i="9"/>
  <c r="BE287" i="9"/>
  <c r="BH287" i="9"/>
  <c r="BL287" i="9"/>
  <c r="BP287" i="9"/>
  <c r="BT287" i="9"/>
  <c r="BX287" i="9"/>
  <c r="BU286" i="9"/>
  <c r="BM286" i="9"/>
  <c r="BE286" i="9"/>
  <c r="BH286" i="9"/>
  <c r="BL286" i="9"/>
  <c r="BP286" i="9"/>
  <c r="BT286" i="9"/>
  <c r="BX286" i="9"/>
  <c r="BU285" i="9"/>
  <c r="BM285" i="9"/>
  <c r="BE285" i="9"/>
  <c r="BH285" i="9"/>
  <c r="BL285" i="9"/>
  <c r="BP285" i="9"/>
  <c r="BT285" i="9"/>
  <c r="BX285" i="9"/>
  <c r="BU284" i="9"/>
  <c r="BM284" i="9"/>
  <c r="BE284" i="9"/>
  <c r="BH284" i="9"/>
  <c r="BL284" i="9"/>
  <c r="BP284" i="9"/>
  <c r="BT284" i="9"/>
  <c r="BX284" i="9"/>
  <c r="BU283" i="9"/>
  <c r="BM283" i="9"/>
  <c r="BE283" i="9"/>
  <c r="BH283" i="9"/>
  <c r="BL283" i="9"/>
  <c r="BP283" i="9"/>
  <c r="BT283" i="9"/>
  <c r="BX283" i="9"/>
  <c r="BU282" i="9"/>
  <c r="BM282" i="9"/>
  <c r="BE282" i="9"/>
  <c r="BH282" i="9"/>
  <c r="BL282" i="9"/>
  <c r="BP282" i="9"/>
  <c r="BT282" i="9"/>
  <c r="BX282" i="9"/>
  <c r="BU281" i="9"/>
  <c r="BM281" i="9"/>
  <c r="BE281" i="9"/>
  <c r="BH281" i="9"/>
  <c r="BL281" i="9"/>
  <c r="BP281" i="9"/>
  <c r="BT281" i="9"/>
  <c r="BX281" i="9"/>
  <c r="BU280" i="9"/>
  <c r="BM280" i="9"/>
  <c r="BE280" i="9"/>
  <c r="BH280" i="9"/>
  <c r="BL280" i="9"/>
  <c r="BP280" i="9"/>
  <c r="BT280" i="9"/>
  <c r="BX280" i="9"/>
  <c r="BU279" i="9"/>
  <c r="BM279" i="9"/>
  <c r="BE279" i="9"/>
  <c r="BH279" i="9"/>
  <c r="BL279" i="9"/>
  <c r="BP279" i="9"/>
  <c r="BT279" i="9"/>
  <c r="BX279" i="9"/>
  <c r="BU278" i="9"/>
  <c r="BM278" i="9"/>
  <c r="BE278" i="9"/>
  <c r="BH278" i="9"/>
  <c r="BL278" i="9"/>
  <c r="BP278" i="9"/>
  <c r="BT278" i="9"/>
  <c r="BX278" i="9"/>
  <c r="BU277" i="9"/>
  <c r="BM277" i="9"/>
  <c r="BE277" i="9"/>
  <c r="BH277" i="9"/>
  <c r="BL277" i="9"/>
  <c r="BP277" i="9"/>
  <c r="BT277" i="9"/>
  <c r="BX277" i="9"/>
  <c r="BW276" i="9"/>
  <c r="BS276" i="9"/>
  <c r="BO276" i="9"/>
  <c r="BK276" i="9"/>
  <c r="BG276" i="9"/>
  <c r="CE275" i="9"/>
  <c r="BW275" i="9"/>
  <c r="BS275" i="9"/>
  <c r="BO275" i="9"/>
  <c r="BK275" i="9"/>
  <c r="BG275" i="9"/>
  <c r="BY274" i="9"/>
  <c r="BU274" i="9"/>
  <c r="BQ274" i="9"/>
  <c r="BM274" i="9"/>
  <c r="BI274" i="9"/>
  <c r="BE274" i="9"/>
  <c r="CE273" i="9"/>
  <c r="BW273" i="9"/>
  <c r="BS273" i="9"/>
  <c r="BO273" i="9"/>
  <c r="BK273" i="9"/>
  <c r="BG273" i="9"/>
  <c r="BY272" i="9"/>
  <c r="BU272" i="9"/>
  <c r="BQ272" i="9"/>
  <c r="BM272" i="9"/>
  <c r="BI272" i="9"/>
  <c r="BE272" i="9"/>
  <c r="CE271" i="9"/>
  <c r="BW271" i="9"/>
  <c r="BS271" i="9"/>
  <c r="BO271" i="9"/>
  <c r="BK271" i="9"/>
  <c r="BG271" i="9"/>
  <c r="BY270" i="9"/>
  <c r="BU270" i="9"/>
  <c r="BQ270" i="9"/>
  <c r="BM270" i="9"/>
  <c r="BI270" i="9"/>
  <c r="BE270" i="9"/>
  <c r="CE269" i="9"/>
  <c r="BW269" i="9"/>
  <c r="BS269" i="9"/>
  <c r="BO269" i="9"/>
  <c r="BK269" i="9"/>
  <c r="BG269" i="9"/>
  <c r="BY268" i="9"/>
  <c r="BU268" i="9"/>
  <c r="BQ268" i="9"/>
  <c r="BM268" i="9"/>
  <c r="BI268" i="9"/>
  <c r="BE268" i="9"/>
  <c r="CE267" i="9"/>
  <c r="BW267" i="9"/>
  <c r="BS267" i="9"/>
  <c r="BO267" i="9"/>
  <c r="BK267" i="9"/>
  <c r="BG267" i="9"/>
  <c r="BY266" i="9"/>
  <c r="BU266" i="9"/>
  <c r="BQ266" i="9"/>
  <c r="BM266" i="9"/>
  <c r="BI266" i="9"/>
  <c r="BE266" i="9"/>
  <c r="CE265" i="9"/>
  <c r="BW265" i="9"/>
  <c r="BS265" i="9"/>
  <c r="BO265" i="9"/>
  <c r="BK265" i="9"/>
  <c r="BG265" i="9"/>
  <c r="BY264" i="9"/>
  <c r="BU264" i="9"/>
  <c r="BQ264" i="9"/>
  <c r="BM264" i="9"/>
  <c r="BI264" i="9"/>
  <c r="BE264" i="9"/>
  <c r="CE263" i="9"/>
  <c r="BW263" i="9"/>
  <c r="BS263" i="9"/>
  <c r="BO263" i="9"/>
  <c r="BK263" i="9"/>
  <c r="BG263" i="9"/>
  <c r="BY262" i="9"/>
  <c r="BU262" i="9"/>
  <c r="BQ262" i="9"/>
  <c r="BM262" i="9"/>
  <c r="BI262" i="9"/>
  <c r="BE262" i="9"/>
  <c r="CE261" i="9"/>
  <c r="BW261" i="9"/>
  <c r="BS261" i="9"/>
  <c r="BO261" i="9"/>
  <c r="BK261" i="9"/>
  <c r="BG261" i="9"/>
  <c r="BY260" i="9"/>
  <c r="BU260" i="9"/>
  <c r="BQ260" i="9"/>
  <c r="BM260" i="9"/>
  <c r="BI260" i="9"/>
  <c r="BE260" i="9"/>
  <c r="CE259" i="9"/>
  <c r="BW259" i="9"/>
  <c r="BS259" i="9"/>
  <c r="BO259" i="9"/>
  <c r="BK259" i="9"/>
  <c r="BG259" i="9"/>
  <c r="BY258" i="9"/>
  <c r="BU258" i="9"/>
  <c r="BQ258" i="9"/>
  <c r="BM258" i="9"/>
  <c r="BI258" i="9"/>
  <c r="BE258" i="9"/>
  <c r="CE257" i="9"/>
  <c r="BW257" i="9"/>
  <c r="BS257" i="9"/>
  <c r="BO257" i="9"/>
  <c r="BK257" i="9"/>
  <c r="BG257" i="9"/>
  <c r="BY256" i="9"/>
  <c r="BU256" i="9"/>
  <c r="BQ256" i="9"/>
  <c r="BM256" i="9"/>
  <c r="BI256" i="9"/>
  <c r="BE256" i="9"/>
  <c r="CE255" i="9"/>
  <c r="BW255" i="9"/>
  <c r="BS255" i="9"/>
  <c r="BO255" i="9"/>
  <c r="BK255" i="9"/>
  <c r="BG255" i="9"/>
  <c r="BY254" i="9"/>
  <c r="BU254" i="9"/>
  <c r="BQ254" i="9"/>
  <c r="BM254" i="9"/>
  <c r="BI254" i="9"/>
  <c r="BE254" i="9"/>
  <c r="CE253" i="9"/>
  <c r="BW253" i="9"/>
  <c r="BS253" i="9"/>
  <c r="BO253" i="9"/>
  <c r="BK253" i="9"/>
  <c r="BG253" i="9"/>
  <c r="BY252" i="9"/>
  <c r="BU252" i="9"/>
  <c r="BQ252" i="9"/>
  <c r="BM252" i="9"/>
  <c r="BI252" i="9"/>
  <c r="BE252" i="9"/>
  <c r="CE251" i="9"/>
  <c r="BW251" i="9"/>
  <c r="BS251" i="9"/>
  <c r="BO251" i="9"/>
  <c r="BK251" i="9"/>
  <c r="BG251" i="9"/>
  <c r="BY250" i="9"/>
  <c r="BU250" i="9"/>
  <c r="BQ250" i="9"/>
  <c r="BM250" i="9"/>
  <c r="BI250" i="9"/>
  <c r="BE250" i="9"/>
  <c r="CE249" i="9"/>
  <c r="BW249" i="9"/>
  <c r="BS249" i="9"/>
  <c r="BO249" i="9"/>
  <c r="BK249" i="9"/>
  <c r="BG249" i="9"/>
  <c r="BY248" i="9"/>
  <c r="BU248" i="9"/>
  <c r="BQ248" i="9"/>
  <c r="BM248" i="9"/>
  <c r="BI248" i="9"/>
  <c r="BE248" i="9"/>
  <c r="CE247" i="9"/>
  <c r="BW247" i="9"/>
  <c r="BS247" i="9"/>
  <c r="BO247" i="9"/>
  <c r="BK247" i="9"/>
  <c r="BG247" i="9"/>
  <c r="BY246" i="9"/>
  <c r="BU246" i="9"/>
  <c r="BQ246" i="9"/>
  <c r="BM246" i="9"/>
  <c r="BI246" i="9"/>
  <c r="BE246" i="9"/>
  <c r="CE245" i="9"/>
  <c r="BW245" i="9"/>
  <c r="BS245" i="9"/>
  <c r="BO245" i="9"/>
  <c r="BK245" i="9"/>
  <c r="BG245" i="9"/>
  <c r="BY244" i="9"/>
  <c r="BU244" i="9"/>
  <c r="BQ244" i="9"/>
  <c r="BM244" i="9"/>
  <c r="BI244" i="9"/>
  <c r="BE244" i="9"/>
  <c r="CE243" i="9"/>
  <c r="BW243" i="9"/>
  <c r="BS243" i="9"/>
  <c r="BO243" i="9"/>
  <c r="BK243" i="9"/>
  <c r="BG243" i="9"/>
  <c r="BY242" i="9"/>
  <c r="BU242" i="9"/>
  <c r="BQ242" i="9"/>
  <c r="BM242" i="9"/>
  <c r="BI242" i="9"/>
  <c r="BE242" i="9"/>
  <c r="CE241" i="9"/>
  <c r="BW241" i="9"/>
  <c r="BS241" i="9"/>
  <c r="BO241" i="9"/>
  <c r="BK241" i="9"/>
  <c r="BG241" i="9"/>
  <c r="BY240" i="9"/>
  <c r="BU240" i="9"/>
  <c r="BQ240" i="9"/>
  <c r="BM240" i="9"/>
  <c r="BI240" i="9"/>
  <c r="BE240" i="9"/>
  <c r="CE239" i="9"/>
  <c r="BW239" i="9"/>
  <c r="BS239" i="9"/>
  <c r="BO239" i="9"/>
  <c r="BK239" i="9"/>
  <c r="BG239" i="9"/>
  <c r="BY238" i="9"/>
  <c r="BU238" i="9"/>
  <c r="BQ238" i="9"/>
  <c r="BM238" i="9"/>
  <c r="BI238" i="9"/>
  <c r="BE238" i="9"/>
  <c r="CE237" i="9"/>
  <c r="BW237" i="9"/>
  <c r="BS237" i="9"/>
  <c r="BO237" i="9"/>
  <c r="BK237" i="9"/>
  <c r="BG237" i="9"/>
  <c r="BY236" i="9"/>
  <c r="BU236" i="9"/>
  <c r="BQ236" i="9"/>
  <c r="BM236" i="9"/>
  <c r="BI236" i="9"/>
  <c r="BE236" i="9"/>
  <c r="CE235" i="9"/>
  <c r="BW235" i="9"/>
  <c r="BS235" i="9"/>
  <c r="BO235" i="9"/>
  <c r="BK235" i="9"/>
  <c r="BG235" i="9"/>
  <c r="BY234" i="9"/>
  <c r="BU234" i="9"/>
  <c r="BQ234" i="9"/>
  <c r="BM234" i="9"/>
  <c r="BI234" i="9"/>
  <c r="BE234" i="9"/>
  <c r="CE233" i="9"/>
  <c r="BW233" i="9"/>
  <c r="BS233" i="9"/>
  <c r="BO233" i="9"/>
  <c r="BK233" i="9"/>
  <c r="BG233" i="9"/>
  <c r="BY232" i="9"/>
  <c r="BU232" i="9"/>
  <c r="BQ232" i="9"/>
  <c r="BM232" i="9"/>
  <c r="BI232" i="9"/>
  <c r="BE232" i="9"/>
  <c r="CE231" i="9"/>
  <c r="BW231" i="9"/>
  <c r="BS231" i="9"/>
  <c r="BO231" i="9"/>
  <c r="BK231" i="9"/>
  <c r="BG231" i="9"/>
  <c r="BY230" i="9"/>
  <c r="BU230" i="9"/>
  <c r="BQ230" i="9"/>
  <c r="BM230" i="9"/>
  <c r="BI230" i="9"/>
  <c r="BE230" i="9"/>
  <c r="CE229" i="9"/>
  <c r="BW229" i="9"/>
  <c r="BS229" i="9"/>
  <c r="BO229" i="9"/>
  <c r="BK229" i="9"/>
  <c r="BG229" i="9"/>
  <c r="BY228" i="9"/>
  <c r="BU228" i="9"/>
  <c r="BQ228" i="9"/>
  <c r="BM228" i="9"/>
  <c r="BI228" i="9"/>
  <c r="BE228" i="9"/>
  <c r="CE227" i="9"/>
  <c r="BW227" i="9"/>
  <c r="BS227" i="9"/>
  <c r="BO227" i="9"/>
  <c r="BK227" i="9"/>
  <c r="BG227" i="9"/>
  <c r="BY226" i="9"/>
  <c r="BU226" i="9"/>
  <c r="BQ226" i="9"/>
  <c r="BM226" i="9"/>
  <c r="BI226" i="9"/>
  <c r="BE226" i="9"/>
  <c r="CE225" i="9"/>
  <c r="BW225" i="9"/>
  <c r="BS225" i="9"/>
  <c r="BO225" i="9"/>
  <c r="BK225" i="9"/>
  <c r="BG225" i="9"/>
  <c r="BY224" i="9"/>
  <c r="BU224" i="9"/>
  <c r="BQ224" i="9"/>
  <c r="BM224" i="9"/>
  <c r="BI224" i="9"/>
  <c r="BE224" i="9"/>
  <c r="CE223" i="9"/>
  <c r="BW223" i="9"/>
  <c r="BS223" i="9"/>
  <c r="BO223" i="9"/>
  <c r="BK223" i="9"/>
  <c r="BG223" i="9"/>
  <c r="BY222" i="9"/>
  <c r="BU222" i="9"/>
  <c r="BQ222" i="9"/>
  <c r="BM222" i="9"/>
  <c r="BI222" i="9"/>
  <c r="BE222" i="9"/>
  <c r="CE221" i="9"/>
  <c r="BW221" i="9"/>
  <c r="BS221" i="9"/>
  <c r="BO221" i="9"/>
  <c r="BK221" i="9"/>
  <c r="BG221" i="9"/>
  <c r="BY220" i="9"/>
  <c r="BU220" i="9"/>
  <c r="BQ220" i="9"/>
  <c r="BM220" i="9"/>
  <c r="BI220" i="9"/>
  <c r="BE220" i="9"/>
  <c r="CE219" i="9"/>
  <c r="BW219" i="9"/>
  <c r="BS219" i="9"/>
  <c r="BO219" i="9"/>
  <c r="BK219" i="9"/>
  <c r="BG219" i="9"/>
  <c r="BY218" i="9"/>
  <c r="BU218" i="9"/>
  <c r="BQ218" i="9"/>
  <c r="BM218" i="9"/>
  <c r="BI218" i="9"/>
  <c r="BE218" i="9"/>
  <c r="CE217" i="9"/>
  <c r="BW217" i="9"/>
  <c r="BS217" i="9"/>
  <c r="BO217" i="9"/>
  <c r="BK217" i="9"/>
  <c r="BG217" i="9"/>
  <c r="BY216" i="9"/>
  <c r="BU216" i="9"/>
  <c r="BQ216" i="9"/>
  <c r="BM216" i="9"/>
  <c r="BI216" i="9"/>
  <c r="BE216" i="9"/>
  <c r="CE215" i="9"/>
  <c r="BW215" i="9"/>
  <c r="BS215" i="9"/>
  <c r="BO215" i="9"/>
  <c r="BK215" i="9"/>
  <c r="BG215" i="9"/>
  <c r="BY214" i="9"/>
  <c r="BU214" i="9"/>
  <c r="BQ214" i="9"/>
  <c r="BM214" i="9"/>
  <c r="BI214" i="9"/>
  <c r="BE214" i="9"/>
  <c r="CE213" i="9"/>
  <c r="BW213" i="9"/>
  <c r="BS213" i="9"/>
  <c r="BO213" i="9"/>
  <c r="BK213" i="9"/>
  <c r="BG213" i="9"/>
  <c r="BY212" i="9"/>
  <c r="BU212" i="9"/>
  <c r="BQ212" i="9"/>
  <c r="BM212" i="9"/>
  <c r="BI212" i="9"/>
  <c r="BE212" i="9"/>
  <c r="CE211" i="9"/>
  <c r="BW211" i="9"/>
  <c r="BS211" i="9"/>
  <c r="BO211" i="9"/>
  <c r="BK211" i="9"/>
  <c r="BG211" i="9"/>
  <c r="BY210" i="9"/>
  <c r="BU210" i="9"/>
  <c r="BQ210" i="9"/>
  <c r="BM210" i="9"/>
  <c r="BI210" i="9"/>
  <c r="BE210" i="9"/>
  <c r="CE209" i="9"/>
  <c r="BW209" i="9"/>
  <c r="BS209" i="9"/>
  <c r="BO209" i="9"/>
  <c r="BK209" i="9"/>
  <c r="BG209" i="9"/>
  <c r="BY208" i="9"/>
  <c r="BU208" i="9"/>
  <c r="BQ208" i="9"/>
  <c r="BM208" i="9"/>
  <c r="BI208" i="9"/>
  <c r="BE208" i="9"/>
  <c r="CE207" i="9"/>
  <c r="BW207" i="9"/>
  <c r="BS207" i="9"/>
  <c r="BO207" i="9"/>
  <c r="BK207" i="9"/>
  <c r="BG207" i="9"/>
  <c r="BY206" i="9"/>
  <c r="BU206" i="9"/>
  <c r="BQ206" i="9"/>
  <c r="BM206" i="9"/>
  <c r="BI206" i="9"/>
  <c r="BE206" i="9"/>
  <c r="CE205" i="9"/>
  <c r="BW205" i="9"/>
  <c r="BS205" i="9"/>
  <c r="BO205" i="9"/>
  <c r="BK205" i="9"/>
  <c r="BG205" i="9"/>
  <c r="BY204" i="9"/>
  <c r="BU204" i="9"/>
  <c r="BQ204" i="9"/>
  <c r="BM204" i="9"/>
  <c r="BI204" i="9"/>
  <c r="BE204" i="9"/>
  <c r="CE203" i="9"/>
  <c r="BW203" i="9"/>
  <c r="BS203" i="9"/>
  <c r="BO203" i="9"/>
  <c r="BK203" i="9"/>
  <c r="BG203" i="9"/>
  <c r="BY202" i="9"/>
  <c r="BU202" i="9"/>
  <c r="BQ202" i="9"/>
  <c r="BM202" i="9"/>
  <c r="BI202" i="9"/>
  <c r="BE202" i="9"/>
  <c r="CE201" i="9"/>
  <c r="BW201" i="9"/>
  <c r="BS201" i="9"/>
  <c r="BO201" i="9"/>
  <c r="BK201" i="9"/>
  <c r="BG201" i="9"/>
  <c r="BY200" i="9"/>
  <c r="BU200" i="9"/>
  <c r="BQ200" i="9"/>
  <c r="BM200" i="9"/>
  <c r="BI200" i="9"/>
  <c r="BE200" i="9"/>
  <c r="CE199" i="9"/>
  <c r="BW199" i="9"/>
  <c r="BS199" i="9"/>
  <c r="BO199" i="9"/>
  <c r="BK199" i="9"/>
  <c r="BG199" i="9"/>
  <c r="BY198" i="9"/>
  <c r="BU198" i="9"/>
  <c r="BQ198" i="9"/>
  <c r="BM198" i="9"/>
  <c r="BI198" i="9"/>
  <c r="BE198" i="9"/>
  <c r="CE197" i="9"/>
  <c r="BW197" i="9"/>
  <c r="BS197" i="9"/>
  <c r="BO197" i="9"/>
  <c r="BK197" i="9"/>
  <c r="BG197" i="9"/>
  <c r="BY196" i="9"/>
  <c r="BU196" i="9"/>
  <c r="BQ196" i="9"/>
  <c r="BM196" i="9"/>
  <c r="BI196" i="9"/>
  <c r="BE196" i="9"/>
  <c r="CE195" i="9"/>
  <c r="BW195" i="9"/>
  <c r="BS195" i="9"/>
  <c r="BO195" i="9"/>
  <c r="BK195" i="9"/>
  <c r="BG195" i="9"/>
  <c r="BY194" i="9"/>
  <c r="BU194" i="9"/>
  <c r="BQ194" i="9"/>
  <c r="BM194" i="9"/>
  <c r="BI194" i="9"/>
  <c r="BE194" i="9"/>
  <c r="CE193" i="9"/>
  <c r="BW193" i="9"/>
  <c r="BS193" i="9"/>
  <c r="BO193" i="9"/>
  <c r="BK193" i="9"/>
  <c r="BG193" i="9"/>
  <c r="BY192" i="9"/>
  <c r="BU192" i="9"/>
  <c r="BQ192" i="9"/>
  <c r="BM192" i="9"/>
  <c r="BI192" i="9"/>
  <c r="BE192" i="9"/>
  <c r="CE191" i="9"/>
  <c r="BW191" i="9"/>
  <c r="BS191" i="9"/>
  <c r="BO191" i="9"/>
  <c r="BK191" i="9"/>
  <c r="BG191" i="9"/>
  <c r="BY190" i="9"/>
  <c r="BU190" i="9"/>
  <c r="BQ190" i="9"/>
  <c r="BM190" i="9"/>
  <c r="BI190" i="9"/>
  <c r="BE190" i="9"/>
  <c r="CE189" i="9"/>
  <c r="BW189" i="9"/>
  <c r="BS189" i="9"/>
  <c r="BO189" i="9"/>
  <c r="BK189" i="9"/>
  <c r="BG189" i="9"/>
  <c r="BY188" i="9"/>
  <c r="BU188" i="9"/>
  <c r="BQ188" i="9"/>
  <c r="BM188" i="9"/>
  <c r="BI188" i="9"/>
  <c r="BE188" i="9"/>
  <c r="CE187" i="9"/>
  <c r="BW187" i="9"/>
  <c r="BS187" i="9"/>
  <c r="BO187" i="9"/>
  <c r="BK187" i="9"/>
  <c r="BG187" i="9"/>
  <c r="BY186" i="9"/>
  <c r="BU186" i="9"/>
  <c r="BQ186" i="9"/>
  <c r="BM186" i="9"/>
  <c r="BI186" i="9"/>
  <c r="BE186" i="9"/>
  <c r="CE185" i="9"/>
  <c r="BW185" i="9"/>
  <c r="BS185" i="9"/>
  <c r="BO185" i="9"/>
  <c r="BK185" i="9"/>
  <c r="BG185" i="9"/>
  <c r="BY184" i="9"/>
  <c r="BU184" i="9"/>
  <c r="BQ184" i="9"/>
  <c r="BM184" i="9"/>
  <c r="BI184" i="9"/>
  <c r="BE184" i="9"/>
  <c r="CE183" i="9"/>
  <c r="BW183" i="9"/>
  <c r="BS183" i="9"/>
  <c r="BO183" i="9"/>
  <c r="BK183" i="9"/>
  <c r="BG183" i="9"/>
  <c r="BY182" i="9"/>
  <c r="BU182" i="9"/>
  <c r="BQ182" i="9"/>
  <c r="BM182" i="9"/>
  <c r="BI182" i="9"/>
  <c r="BE182" i="9"/>
  <c r="CE181" i="9"/>
  <c r="BW181" i="9"/>
  <c r="BS181" i="9"/>
  <c r="BO181" i="9"/>
  <c r="BK181" i="9"/>
  <c r="BG181" i="9"/>
  <c r="BY180" i="9"/>
  <c r="BU180" i="9"/>
  <c r="BQ180" i="9"/>
  <c r="BM180" i="9"/>
  <c r="BI180" i="9"/>
  <c r="BE180" i="9"/>
  <c r="CE179" i="9"/>
  <c r="BW179" i="9"/>
  <c r="BS179" i="9"/>
  <c r="BO179" i="9"/>
  <c r="BK179" i="9"/>
  <c r="BG179" i="9"/>
  <c r="BY178" i="9"/>
  <c r="BU178" i="9"/>
  <c r="BQ178" i="9"/>
  <c r="BM178" i="9"/>
  <c r="BI178" i="9"/>
  <c r="BE178" i="9"/>
  <c r="CE177" i="9"/>
  <c r="BW177" i="9"/>
  <c r="BS177" i="9"/>
  <c r="BO177" i="9"/>
  <c r="BK177" i="9"/>
  <c r="BG177" i="9"/>
  <c r="BY176" i="9"/>
  <c r="BU176" i="9"/>
  <c r="BQ176" i="9"/>
  <c r="BM176" i="9"/>
  <c r="BI176" i="9"/>
  <c r="BE176" i="9"/>
  <c r="CE175" i="9"/>
  <c r="BW175" i="9"/>
  <c r="BS175" i="9"/>
  <c r="BO175" i="9"/>
  <c r="BK175" i="9"/>
  <c r="BG175" i="9"/>
  <c r="BY174" i="9"/>
  <c r="BU174" i="9"/>
  <c r="BQ174" i="9"/>
  <c r="BM174" i="9"/>
  <c r="BI174" i="9"/>
  <c r="BE174" i="9"/>
  <c r="CE173" i="9"/>
  <c r="BW173" i="9"/>
  <c r="BS173" i="9"/>
  <c r="BO173" i="9"/>
  <c r="BK173" i="9"/>
  <c r="BG173" i="9"/>
  <c r="BY172" i="9"/>
  <c r="BU172" i="9"/>
  <c r="BQ172" i="9"/>
  <c r="BM172" i="9"/>
  <c r="BI172" i="9"/>
  <c r="BE172" i="9"/>
  <c r="CE171" i="9"/>
  <c r="BW171" i="9"/>
  <c r="BS171" i="9"/>
  <c r="BO171" i="9"/>
  <c r="BK171" i="9"/>
  <c r="BG171" i="9"/>
  <c r="BY170" i="9"/>
  <c r="BU170" i="9"/>
  <c r="BQ170" i="9"/>
  <c r="BM170" i="9"/>
  <c r="BI170" i="9"/>
  <c r="BE170" i="9"/>
  <c r="CE169" i="9"/>
  <c r="BW169" i="9"/>
  <c r="BS169" i="9"/>
  <c r="BO169" i="9"/>
  <c r="BK169" i="9"/>
  <c r="BG169" i="9"/>
  <c r="BY168" i="9"/>
  <c r="BU168" i="9"/>
  <c r="BQ168" i="9"/>
  <c r="BM168" i="9"/>
  <c r="BI168" i="9"/>
  <c r="BE168" i="9"/>
  <c r="CE167" i="9"/>
  <c r="BW167" i="9"/>
  <c r="BS167" i="9"/>
  <c r="BO167" i="9"/>
  <c r="BK167" i="9"/>
  <c r="BG167" i="9"/>
  <c r="BY166" i="9"/>
  <c r="BU166" i="9"/>
  <c r="BQ166" i="9"/>
  <c r="BM166" i="9"/>
  <c r="BI166" i="9"/>
  <c r="BE166" i="9"/>
  <c r="CE165" i="9"/>
  <c r="BW165" i="9"/>
  <c r="BS165" i="9"/>
  <c r="BO165" i="9"/>
  <c r="BK165" i="9"/>
  <c r="BG165" i="9"/>
  <c r="BY164" i="9"/>
  <c r="BU164" i="9"/>
  <c r="BQ164" i="9"/>
  <c r="BM164" i="9"/>
  <c r="BI164" i="9"/>
  <c r="BE164" i="9"/>
  <c r="CE163" i="9"/>
  <c r="BW163" i="9"/>
  <c r="BS163" i="9"/>
  <c r="BO163" i="9"/>
  <c r="BK163" i="9"/>
  <c r="BG163" i="9"/>
  <c r="BY162" i="9"/>
  <c r="BU162" i="9"/>
  <c r="BQ162" i="9"/>
  <c r="BM162" i="9"/>
  <c r="BI162" i="9"/>
  <c r="BE162" i="9"/>
  <c r="CE161" i="9"/>
  <c r="BW161" i="9"/>
  <c r="BS161" i="9"/>
  <c r="BO161" i="9"/>
  <c r="BK161" i="9"/>
  <c r="BG161" i="9"/>
  <c r="BY160" i="9"/>
  <c r="BU160" i="9"/>
  <c r="BQ160" i="9"/>
  <c r="BM160" i="9"/>
  <c r="BI160" i="9"/>
  <c r="BE160" i="9"/>
  <c r="CE159" i="9"/>
  <c r="BW159" i="9"/>
  <c r="BS159" i="9"/>
  <c r="BO159" i="9"/>
  <c r="BK159" i="9"/>
  <c r="BG159" i="9"/>
  <c r="BY158" i="9"/>
  <c r="BU158" i="9"/>
  <c r="BQ158" i="9"/>
  <c r="BM158" i="9"/>
  <c r="BI158" i="9"/>
  <c r="BE158" i="9"/>
  <c r="CE157" i="9"/>
  <c r="BW157" i="9"/>
  <c r="BS157" i="9"/>
  <c r="BO157" i="9"/>
  <c r="BK157" i="9"/>
  <c r="BG157" i="9"/>
  <c r="BY156" i="9"/>
  <c r="BU156" i="9"/>
  <c r="BQ156" i="9"/>
  <c r="BM156" i="9"/>
  <c r="BI156" i="9"/>
  <c r="BE156" i="9"/>
  <c r="CE155" i="9"/>
  <c r="BW155" i="9"/>
  <c r="BS155" i="9"/>
  <c r="BO155" i="9"/>
  <c r="BK155" i="9"/>
  <c r="BG155" i="9"/>
  <c r="BY154" i="9"/>
  <c r="BU154" i="9"/>
  <c r="BQ154" i="9"/>
  <c r="BM154" i="9"/>
  <c r="BI154" i="9"/>
  <c r="BE154" i="9"/>
  <c r="CE153" i="9"/>
  <c r="BW153" i="9"/>
  <c r="BS153" i="9"/>
  <c r="BO153" i="9"/>
  <c r="BK153" i="9"/>
  <c r="BG153" i="9"/>
  <c r="BY152" i="9"/>
  <c r="BU152" i="9"/>
  <c r="BQ152" i="9"/>
  <c r="BM152" i="9"/>
  <c r="BI152" i="9"/>
  <c r="BE152" i="9"/>
  <c r="CE151" i="9"/>
  <c r="BW151" i="9"/>
  <c r="BS151" i="9"/>
  <c r="BO151" i="9"/>
  <c r="BK151" i="9"/>
  <c r="BG151" i="9"/>
  <c r="BY150" i="9"/>
  <c r="BU150" i="9"/>
  <c r="BQ150" i="9"/>
  <c r="BM150" i="9"/>
  <c r="BI150" i="9"/>
  <c r="BE150" i="9"/>
  <c r="CE149" i="9"/>
  <c r="BW149" i="9"/>
  <c r="BS149" i="9"/>
  <c r="BO149" i="9"/>
  <c r="BK149" i="9"/>
  <c r="BG149" i="9"/>
  <c r="BY148" i="9"/>
  <c r="BU148" i="9"/>
  <c r="BQ148" i="9"/>
  <c r="BM148" i="9"/>
  <c r="BI148" i="9"/>
  <c r="BE148" i="9"/>
  <c r="CE147" i="9"/>
  <c r="BW147" i="9"/>
  <c r="BS147" i="9"/>
  <c r="BO147" i="9"/>
  <c r="BK147" i="9"/>
  <c r="BG147" i="9"/>
  <c r="BY146" i="9"/>
  <c r="BU146" i="9"/>
  <c r="BQ146" i="9"/>
  <c r="BM146" i="9"/>
  <c r="BI146" i="9"/>
  <c r="BE146" i="9"/>
  <c r="CE145" i="9"/>
  <c r="BW145" i="9"/>
  <c r="BS145" i="9"/>
  <c r="BO145" i="9"/>
  <c r="BK145" i="9"/>
  <c r="BG145" i="9"/>
  <c r="BY144" i="9"/>
  <c r="BU144" i="9"/>
  <c r="BQ144" i="9"/>
  <c r="BM144" i="9"/>
  <c r="BI144" i="9"/>
  <c r="BE144" i="9"/>
  <c r="CE143" i="9"/>
  <c r="BW143" i="9"/>
  <c r="BS143" i="9"/>
  <c r="BO143" i="9"/>
  <c r="BK143" i="9"/>
  <c r="BG143" i="9"/>
  <c r="BY142" i="9"/>
  <c r="BU142" i="9"/>
  <c r="BQ142" i="9"/>
  <c r="BM142" i="9"/>
  <c r="BI142" i="9"/>
  <c r="BE142" i="9"/>
  <c r="CE141" i="9"/>
  <c r="BW141" i="9"/>
  <c r="BS141" i="9"/>
  <c r="BO141" i="9"/>
  <c r="BK141" i="9"/>
  <c r="BG141" i="9"/>
  <c r="BY140" i="9"/>
  <c r="BU140" i="9"/>
  <c r="BQ140" i="9"/>
  <c r="BM140" i="9"/>
  <c r="BI140" i="9"/>
  <c r="BE140" i="9"/>
  <c r="CE139" i="9"/>
  <c r="BW139" i="9"/>
  <c r="BS139" i="9"/>
  <c r="BO139" i="9"/>
  <c r="BK139" i="9"/>
  <c r="BG139" i="9"/>
  <c r="BY138" i="9"/>
  <c r="BU138" i="9"/>
  <c r="BQ138" i="9"/>
  <c r="BM138" i="9"/>
  <c r="BI138" i="9"/>
  <c r="BE138" i="9"/>
  <c r="CE137" i="9"/>
  <c r="BW137" i="9"/>
  <c r="BS137" i="9"/>
  <c r="BO137" i="9"/>
  <c r="BK137" i="9"/>
  <c r="BG137" i="9"/>
  <c r="BY136" i="9"/>
  <c r="BU136" i="9"/>
  <c r="BQ136" i="9"/>
  <c r="BM136" i="9"/>
  <c r="BI136" i="9"/>
  <c r="BE136" i="9"/>
  <c r="CE135" i="9"/>
  <c r="BW135" i="9"/>
  <c r="BS135" i="9"/>
  <c r="BO135" i="9"/>
  <c r="BK135" i="9"/>
  <c r="BG135" i="9"/>
  <c r="BY134" i="9"/>
  <c r="BU134" i="9"/>
  <c r="BQ134" i="9"/>
  <c r="BM134" i="9"/>
  <c r="BI134" i="9"/>
  <c r="BE134" i="9"/>
  <c r="CE133" i="9"/>
  <c r="BW133" i="9"/>
  <c r="BS133" i="9"/>
  <c r="BO133" i="9"/>
  <c r="BK133" i="9"/>
  <c r="BG133" i="9"/>
  <c r="BY132" i="9"/>
  <c r="BU132" i="9"/>
  <c r="BQ132" i="9"/>
  <c r="BM132" i="9"/>
  <c r="BI132" i="9"/>
  <c r="BE132" i="9"/>
  <c r="CE131" i="9"/>
  <c r="BW131" i="9"/>
  <c r="BS131" i="9"/>
  <c r="BO131" i="9"/>
  <c r="BK131" i="9"/>
  <c r="BG131" i="9"/>
  <c r="BY130" i="9"/>
  <c r="BU130" i="9"/>
  <c r="BQ130" i="9"/>
  <c r="BM130" i="9"/>
  <c r="BI130" i="9"/>
  <c r="BE130" i="9"/>
  <c r="CE129" i="9"/>
  <c r="BW129" i="9"/>
  <c r="BS129" i="9"/>
  <c r="BO129" i="9"/>
  <c r="BK129" i="9"/>
  <c r="BG129" i="9"/>
  <c r="BY128" i="9"/>
  <c r="BU128" i="9"/>
  <c r="BQ128" i="9"/>
  <c r="BM128" i="9"/>
  <c r="BI128" i="9"/>
  <c r="BE128" i="9"/>
  <c r="CE127" i="9"/>
  <c r="BW127" i="9"/>
  <c r="BS127" i="9"/>
  <c r="BO127" i="9"/>
  <c r="BK127" i="9"/>
  <c r="BG127" i="9"/>
  <c r="BY126" i="9"/>
  <c r="BU126" i="9"/>
  <c r="BQ126" i="9"/>
  <c r="BM126" i="9"/>
  <c r="BI126" i="9"/>
  <c r="BE126" i="9"/>
  <c r="CE125" i="9"/>
  <c r="BW125" i="9"/>
  <c r="BS125" i="9"/>
  <c r="BO125" i="9"/>
  <c r="BK125" i="9"/>
  <c r="BG125" i="9"/>
  <c r="BY124" i="9"/>
  <c r="BU124" i="9"/>
  <c r="BQ124" i="9"/>
  <c r="BM124" i="9"/>
  <c r="BI124" i="9"/>
  <c r="BE124" i="9"/>
  <c r="CE123" i="9"/>
  <c r="BW123" i="9"/>
  <c r="BS123" i="9"/>
  <c r="BO123" i="9"/>
  <c r="BK123" i="9"/>
  <c r="BG123" i="9"/>
  <c r="BY122" i="9"/>
  <c r="BU122" i="9"/>
  <c r="BQ122" i="9"/>
  <c r="BM122" i="9"/>
  <c r="BI122" i="9"/>
  <c r="BE122" i="9"/>
  <c r="CE121" i="9"/>
  <c r="BW121" i="9"/>
  <c r="BS121" i="9"/>
  <c r="BO121" i="9"/>
  <c r="BK121" i="9"/>
  <c r="BG121" i="9"/>
  <c r="BY120" i="9"/>
  <c r="BU120" i="9"/>
  <c r="BQ120" i="9"/>
  <c r="BM120" i="9"/>
  <c r="BI120" i="9"/>
  <c r="BE120" i="9"/>
  <c r="CE119" i="9"/>
  <c r="BW119" i="9"/>
  <c r="BS119" i="9"/>
  <c r="BO119" i="9"/>
  <c r="BK119" i="9"/>
  <c r="BG119" i="9"/>
  <c r="BY118" i="9"/>
  <c r="BU118" i="9"/>
  <c r="BQ118" i="9"/>
  <c r="BM118" i="9"/>
  <c r="BI118" i="9"/>
  <c r="BE118" i="9"/>
  <c r="CE117" i="9"/>
  <c r="BW117" i="9"/>
  <c r="BS117" i="9"/>
  <c r="BO117" i="9"/>
  <c r="BK117" i="9"/>
  <c r="BG117" i="9"/>
  <c r="BY116" i="9"/>
  <c r="BU116" i="9"/>
  <c r="BQ116" i="9"/>
  <c r="BM116" i="9"/>
  <c r="BI116" i="9"/>
  <c r="BE116" i="9"/>
  <c r="CE115" i="9"/>
  <c r="BW115" i="9"/>
  <c r="BS115" i="9"/>
  <c r="BO115" i="9"/>
  <c r="BK115" i="9"/>
  <c r="BG115" i="9"/>
  <c r="BY114" i="9"/>
  <c r="BU114" i="9"/>
  <c r="BQ114" i="9"/>
  <c r="BM114" i="9"/>
  <c r="BI114" i="9"/>
  <c r="BE114" i="9"/>
  <c r="CE113" i="9"/>
  <c r="BW113" i="9"/>
  <c r="BS113" i="9"/>
  <c r="BO113" i="9"/>
  <c r="BK113" i="9"/>
  <c r="BG113" i="9"/>
  <c r="BY112" i="9"/>
  <c r="BU112" i="9"/>
  <c r="BQ112" i="9"/>
  <c r="BM112" i="9"/>
  <c r="BI112" i="9"/>
  <c r="BE112" i="9"/>
  <c r="CE111" i="9"/>
  <c r="BW111" i="9"/>
  <c r="BS111" i="9"/>
  <c r="BO111" i="9"/>
  <c r="BK111" i="9"/>
  <c r="BG111" i="9"/>
  <c r="BY110" i="9"/>
  <c r="BU110" i="9"/>
  <c r="BQ110" i="9"/>
  <c r="BM110" i="9"/>
  <c r="BI110" i="9"/>
  <c r="BE110" i="9"/>
  <c r="CE109" i="9"/>
  <c r="BW109" i="9"/>
  <c r="BS109" i="9"/>
  <c r="BO109" i="9"/>
  <c r="BK109" i="9"/>
  <c r="BG109" i="9"/>
  <c r="BY108" i="9"/>
  <c r="BU108" i="9"/>
  <c r="BQ108" i="9"/>
  <c r="BM108" i="9"/>
  <c r="BI108" i="9"/>
  <c r="BE108" i="9"/>
  <c r="CE107" i="9"/>
  <c r="BW107" i="9"/>
  <c r="BS107" i="9"/>
  <c r="BO107" i="9"/>
  <c r="BK107" i="9"/>
  <c r="BG107" i="9"/>
  <c r="BY106" i="9"/>
  <c r="BU106" i="9"/>
  <c r="BQ106" i="9"/>
  <c r="BM106" i="9"/>
  <c r="BI106" i="9"/>
  <c r="BE106" i="9"/>
  <c r="CE105" i="9"/>
  <c r="BW105" i="9"/>
  <c r="BS105" i="9"/>
  <c r="BO105" i="9"/>
  <c r="BK105" i="9"/>
  <c r="BG105" i="9"/>
  <c r="BY104" i="9"/>
  <c r="BU104" i="9"/>
  <c r="BQ104" i="9"/>
  <c r="BM104" i="9"/>
  <c r="BI104" i="9"/>
  <c r="BE104" i="9"/>
  <c r="CE103" i="9"/>
  <c r="BW103" i="9"/>
  <c r="BS103" i="9"/>
  <c r="BO103" i="9"/>
  <c r="BK103" i="9"/>
  <c r="BG103" i="9"/>
  <c r="BY102" i="9"/>
  <c r="BU102" i="9"/>
  <c r="BQ102" i="9"/>
  <c r="BM102" i="9"/>
  <c r="BI102" i="9"/>
  <c r="BE102" i="9"/>
  <c r="CE101" i="9"/>
  <c r="BW101" i="9"/>
  <c r="BS101" i="9"/>
  <c r="BO101" i="9"/>
  <c r="BK101" i="9"/>
  <c r="BG101" i="9"/>
  <c r="BY100" i="9"/>
  <c r="BU100" i="9"/>
  <c r="BQ100" i="9"/>
  <c r="BM100" i="9"/>
  <c r="BI100" i="9"/>
  <c r="BE100" i="9"/>
  <c r="CE99" i="9"/>
  <c r="BW99" i="9"/>
  <c r="BS99" i="9"/>
  <c r="BO99" i="9"/>
  <c r="BK99" i="9"/>
  <c r="BG99" i="9"/>
  <c r="BY98" i="9"/>
  <c r="BU98" i="9"/>
  <c r="BQ98" i="9"/>
  <c r="BM98" i="9"/>
  <c r="BI98" i="9"/>
  <c r="BE98" i="9"/>
  <c r="CE97" i="9"/>
  <c r="BW97" i="9"/>
  <c r="BS97" i="9"/>
  <c r="BO97" i="9"/>
  <c r="BK97" i="9"/>
  <c r="BG97" i="9"/>
  <c r="BY96" i="9"/>
  <c r="BU96" i="9"/>
  <c r="BQ96" i="9"/>
  <c r="BM96" i="9"/>
  <c r="BI96" i="9"/>
  <c r="BE96" i="9"/>
  <c r="CE95" i="9"/>
  <c r="BW95" i="9"/>
  <c r="BS95" i="9"/>
  <c r="BO95" i="9"/>
  <c r="BK95" i="9"/>
  <c r="BG95" i="9"/>
  <c r="BY94" i="9"/>
  <c r="BU94" i="9"/>
  <c r="BQ94" i="9"/>
  <c r="BM94" i="9"/>
  <c r="BI94" i="9"/>
  <c r="BE94" i="9"/>
  <c r="CE93" i="9"/>
  <c r="BW93" i="9"/>
  <c r="BS93" i="9"/>
  <c r="BO93" i="9"/>
  <c r="BK93" i="9"/>
  <c r="BG93" i="9"/>
  <c r="BY92" i="9"/>
  <c r="BU92" i="9"/>
  <c r="BQ92" i="9"/>
  <c r="BM92" i="9"/>
  <c r="BI92" i="9"/>
  <c r="BE92" i="9"/>
  <c r="CE91" i="9"/>
  <c r="BW91" i="9"/>
  <c r="BS91" i="9"/>
  <c r="BO91" i="9"/>
  <c r="BK91" i="9"/>
  <c r="BG91" i="9"/>
  <c r="BY90" i="9"/>
  <c r="BU90" i="9"/>
  <c r="BQ90" i="9"/>
  <c r="BM90" i="9"/>
  <c r="BI90" i="9"/>
  <c r="BE90" i="9"/>
  <c r="CE89" i="9"/>
  <c r="BW89" i="9"/>
  <c r="BS89" i="9"/>
  <c r="BO89" i="9"/>
  <c r="BK89" i="9"/>
  <c r="BG89" i="9"/>
  <c r="BY88" i="9"/>
  <c r="BU88" i="9"/>
  <c r="BQ88" i="9"/>
  <c r="BM88" i="9"/>
  <c r="BI88" i="9"/>
  <c r="BE88" i="9"/>
  <c r="CE87" i="9"/>
  <c r="BW87" i="9"/>
  <c r="BS87" i="9"/>
  <c r="BO87" i="9"/>
  <c r="BK87" i="9"/>
  <c r="BG87" i="9"/>
  <c r="BY86" i="9"/>
  <c r="BU86" i="9"/>
  <c r="BQ86" i="9"/>
  <c r="BM86" i="9"/>
  <c r="BI86" i="9"/>
  <c r="BE86" i="9"/>
  <c r="CE85" i="9"/>
  <c r="BW85" i="9"/>
  <c r="BS85" i="9"/>
  <c r="BO85" i="9"/>
  <c r="BK85" i="9"/>
  <c r="BG85" i="9"/>
  <c r="BY84" i="9"/>
  <c r="BU84" i="9"/>
  <c r="BQ84" i="9"/>
  <c r="BM84" i="9"/>
  <c r="BI84" i="9"/>
  <c r="BE84" i="9"/>
  <c r="CE83" i="9"/>
  <c r="BW83" i="9"/>
  <c r="BS83" i="9"/>
  <c r="BO83" i="9"/>
  <c r="BK83" i="9"/>
  <c r="BG83" i="9"/>
  <c r="BY82" i="9"/>
  <c r="BU82" i="9"/>
  <c r="BQ82" i="9"/>
  <c r="BM82" i="9"/>
  <c r="BI82" i="9"/>
  <c r="BE82" i="9"/>
  <c r="CE81" i="9"/>
  <c r="BW81" i="9"/>
  <c r="BS81" i="9"/>
  <c r="BO81" i="9"/>
  <c r="BK81" i="9"/>
  <c r="BG81" i="9"/>
  <c r="BY80" i="9"/>
  <c r="BU80" i="9"/>
  <c r="BQ80" i="9"/>
  <c r="BM80" i="9"/>
  <c r="BI80" i="9"/>
  <c r="BE80" i="9"/>
  <c r="CE79" i="9"/>
  <c r="BW79" i="9"/>
  <c r="BS79" i="9"/>
  <c r="BO79" i="9"/>
  <c r="BK79" i="9"/>
  <c r="BG79" i="9"/>
  <c r="BY78" i="9"/>
  <c r="BU78" i="9"/>
  <c r="BQ78" i="9"/>
  <c r="BM78" i="9"/>
  <c r="BI78" i="9"/>
  <c r="BE78" i="9"/>
  <c r="CE77" i="9"/>
  <c r="BW77" i="9"/>
  <c r="BS77" i="9"/>
  <c r="BO77" i="9"/>
  <c r="BK77" i="9"/>
  <c r="BG77" i="9"/>
  <c r="BY76" i="9"/>
  <c r="BU76" i="9"/>
  <c r="BQ76" i="9"/>
  <c r="BM76" i="9"/>
  <c r="BI76" i="9"/>
  <c r="BE76" i="9"/>
  <c r="CE75" i="9"/>
  <c r="BW75" i="9"/>
  <c r="BS75" i="9"/>
  <c r="BO75" i="9"/>
  <c r="BK75" i="9"/>
  <c r="BG75" i="9"/>
  <c r="BY74" i="9"/>
  <c r="BU74" i="9"/>
  <c r="BQ74" i="9"/>
  <c r="BM74" i="9"/>
  <c r="BI74" i="9"/>
  <c r="BE74" i="9"/>
  <c r="CE73" i="9"/>
  <c r="BW73" i="9"/>
  <c r="BS73" i="9"/>
  <c r="BO73" i="9"/>
  <c r="BK73" i="9"/>
  <c r="BG73" i="9"/>
  <c r="BY72" i="9"/>
  <c r="BU72" i="9"/>
  <c r="BQ72" i="9"/>
  <c r="BM72" i="9"/>
  <c r="BI72" i="9"/>
  <c r="BE72" i="9"/>
  <c r="CE71" i="9"/>
  <c r="BW71" i="9"/>
  <c r="BS71" i="9"/>
  <c r="BO71" i="9"/>
  <c r="BK71" i="9"/>
  <c r="BG71" i="9"/>
  <c r="BY70" i="9"/>
  <c r="BU70" i="9"/>
  <c r="BQ70" i="9"/>
  <c r="BM70" i="9"/>
  <c r="BI70" i="9"/>
  <c r="BE70" i="9"/>
  <c r="CE69" i="9"/>
  <c r="BW69" i="9"/>
  <c r="BS69" i="9"/>
  <c r="BO69" i="9"/>
  <c r="BK69" i="9"/>
  <c r="BG69" i="9"/>
  <c r="BY68" i="9"/>
  <c r="BU68" i="9"/>
  <c r="BQ68" i="9"/>
  <c r="BM68" i="9"/>
  <c r="BI68" i="9"/>
  <c r="BE68" i="9"/>
  <c r="CE67" i="9"/>
  <c r="BW67" i="9"/>
  <c r="BS67" i="9"/>
  <c r="BO67" i="9"/>
  <c r="BK67" i="9"/>
  <c r="BG67" i="9"/>
  <c r="BY66" i="9"/>
  <c r="BU66" i="9"/>
  <c r="BQ66" i="9"/>
  <c r="BM66" i="9"/>
  <c r="BI66" i="9"/>
  <c r="BE66" i="9"/>
  <c r="CE65" i="9"/>
  <c r="BW65" i="9"/>
  <c r="BS65" i="9"/>
  <c r="BO65" i="9"/>
  <c r="BK65" i="9"/>
  <c r="BG65" i="9"/>
  <c r="BY64" i="9"/>
  <c r="BU64" i="9"/>
  <c r="BQ64" i="9"/>
  <c r="BM64" i="9"/>
  <c r="BI64" i="9"/>
  <c r="BE64" i="9"/>
  <c r="CE63" i="9"/>
  <c r="BW63" i="9"/>
  <c r="BS63" i="9"/>
  <c r="BO63" i="9"/>
  <c r="BK63" i="9"/>
  <c r="BG63" i="9"/>
  <c r="BY62" i="9"/>
  <c r="BU62" i="9"/>
  <c r="BQ62" i="9"/>
  <c r="BM62" i="9"/>
  <c r="BI62" i="9"/>
  <c r="BE62" i="9"/>
  <c r="CE61" i="9"/>
  <c r="BW61" i="9"/>
  <c r="BS61" i="9"/>
  <c r="BO61" i="9"/>
  <c r="BK61" i="9"/>
  <c r="BG61" i="9"/>
  <c r="BY60" i="9"/>
  <c r="BU60" i="9"/>
  <c r="BQ60" i="9"/>
  <c r="BM60" i="9"/>
  <c r="BI60" i="9"/>
  <c r="BE60" i="9"/>
  <c r="CE59" i="9"/>
  <c r="BW59" i="9"/>
  <c r="BS59" i="9"/>
  <c r="BO59" i="9"/>
  <c r="BK59" i="9"/>
  <c r="BG59" i="9"/>
  <c r="BY58" i="9"/>
  <c r="BU58" i="9"/>
  <c r="BQ58" i="9"/>
  <c r="BM58" i="9"/>
  <c r="BI58" i="9"/>
  <c r="BE58" i="9"/>
  <c r="CE57" i="9"/>
  <c r="BW57" i="9"/>
  <c r="BS57" i="9"/>
  <c r="BO57" i="9"/>
  <c r="BK57" i="9"/>
  <c r="BG57" i="9"/>
  <c r="BY56" i="9"/>
  <c r="BU56" i="9"/>
  <c r="BQ56" i="9"/>
  <c r="BM56" i="9"/>
  <c r="BI56" i="9"/>
  <c r="BE56" i="9"/>
  <c r="CE55" i="9"/>
  <c r="BW55" i="9"/>
  <c r="BS55" i="9"/>
  <c r="BO55" i="9"/>
  <c r="BK55" i="9"/>
  <c r="BG55" i="9"/>
  <c r="BY54" i="9"/>
  <c r="BU54" i="9"/>
  <c r="BQ54" i="9"/>
  <c r="BM54" i="9"/>
  <c r="BI54" i="9"/>
  <c r="BE54" i="9"/>
  <c r="CE53" i="9"/>
  <c r="BW53" i="9"/>
  <c r="BS53" i="9"/>
  <c r="BO53" i="9"/>
  <c r="BK53" i="9"/>
  <c r="BG53" i="9"/>
  <c r="BY52" i="9"/>
  <c r="BU52" i="9"/>
  <c r="BQ52" i="9"/>
  <c r="BM52" i="9"/>
  <c r="BI52" i="9"/>
  <c r="BE52" i="9"/>
  <c r="CE51" i="9"/>
  <c r="BW51" i="9"/>
  <c r="BS51" i="9"/>
  <c r="BO51" i="9"/>
  <c r="BK51" i="9"/>
  <c r="BG51" i="9"/>
  <c r="BY50" i="9"/>
  <c r="BU50" i="9"/>
  <c r="BQ50" i="9"/>
  <c r="BM50" i="9"/>
  <c r="BI50" i="9"/>
  <c r="BE50" i="9"/>
  <c r="BX48" i="9"/>
  <c r="BT48" i="9"/>
  <c r="BP48" i="9"/>
  <c r="BL48" i="9"/>
  <c r="BH48" i="9"/>
  <c r="BX46" i="9"/>
  <c r="BT46" i="9"/>
  <c r="BP46" i="9"/>
  <c r="BL46" i="9"/>
  <c r="BH46" i="9"/>
  <c r="BX44" i="9"/>
  <c r="BT44" i="9"/>
  <c r="BP44" i="9"/>
  <c r="BL44" i="9"/>
  <c r="BH44" i="9"/>
  <c r="BX42" i="9"/>
  <c r="BT42" i="9"/>
  <c r="BP42" i="9"/>
  <c r="BL42" i="9"/>
  <c r="BH42" i="9"/>
  <c r="BX40" i="9"/>
  <c r="BT40" i="9"/>
  <c r="BP40" i="9"/>
  <c r="BL40" i="9"/>
  <c r="BH40" i="9"/>
  <c r="BX38" i="9"/>
  <c r="BT38" i="9"/>
  <c r="BP38" i="9"/>
  <c r="BL38" i="9"/>
  <c r="BH38" i="9"/>
  <c r="BX36" i="9"/>
  <c r="BT36" i="9"/>
  <c r="BP36" i="9"/>
  <c r="BL36" i="9"/>
  <c r="BH36" i="9"/>
  <c r="BX34" i="9"/>
  <c r="BT34" i="9"/>
  <c r="BP34" i="9"/>
  <c r="BL34" i="9"/>
  <c r="BH34" i="9"/>
  <c r="BX32" i="9"/>
  <c r="BT32" i="9"/>
  <c r="BP32" i="9"/>
  <c r="BL32" i="9"/>
  <c r="BH32" i="9"/>
  <c r="BX30" i="9"/>
  <c r="BT30" i="9"/>
  <c r="BP30" i="9"/>
  <c r="BL30" i="9"/>
  <c r="BH30" i="9"/>
  <c r="BQ29" i="9"/>
  <c r="BI29" i="9"/>
  <c r="BT28" i="9"/>
  <c r="BL28" i="9"/>
  <c r="BG28" i="9"/>
  <c r="BK28" i="9"/>
  <c r="BO28" i="9"/>
  <c r="BS28" i="9"/>
  <c r="BW28" i="9"/>
  <c r="CE28" i="9"/>
  <c r="BU27" i="9"/>
  <c r="BM27" i="9"/>
  <c r="BE27" i="9"/>
  <c r="BX26" i="9"/>
  <c r="BP26" i="9"/>
  <c r="BH26" i="9"/>
  <c r="BE26" i="9"/>
  <c r="BI26" i="9"/>
  <c r="BM26" i="9"/>
  <c r="BQ26" i="9"/>
  <c r="BU26" i="9"/>
  <c r="BY26" i="9"/>
  <c r="BY25" i="9"/>
  <c r="BQ25" i="9"/>
  <c r="BI25" i="9"/>
  <c r="BT24" i="9"/>
  <c r="BL24" i="9"/>
  <c r="BG24" i="9"/>
  <c r="BK24" i="9"/>
  <c r="BO24" i="9"/>
  <c r="BS24" i="9"/>
  <c r="BW24" i="9"/>
  <c r="CE24" i="9"/>
  <c r="BU23" i="9"/>
  <c r="BM23" i="9"/>
  <c r="BE23" i="9"/>
  <c r="BX22" i="9"/>
  <c r="BP22" i="9"/>
  <c r="BH22" i="9"/>
  <c r="BE22" i="9"/>
  <c r="BI22" i="9"/>
  <c r="BM22" i="9"/>
  <c r="BQ22" i="9"/>
  <c r="BU22" i="9"/>
  <c r="BY22" i="9"/>
  <c r="BY21" i="9"/>
  <c r="BQ21" i="9"/>
  <c r="BI21" i="9"/>
  <c r="BT20" i="9"/>
  <c r="BL20" i="9"/>
  <c r="BG20" i="9"/>
  <c r="BK20" i="9"/>
  <c r="BO20" i="9"/>
  <c r="BS20" i="9"/>
  <c r="BW20" i="9"/>
  <c r="CE20" i="9"/>
  <c r="BU19" i="9"/>
  <c r="BM19" i="9"/>
  <c r="BE19" i="9"/>
  <c r="BX18" i="9"/>
  <c r="BP18" i="9"/>
  <c r="BH18" i="9"/>
  <c r="BE18" i="9"/>
  <c r="BI18" i="9"/>
  <c r="BM18" i="9"/>
  <c r="BQ18" i="9"/>
  <c r="BU18" i="9"/>
  <c r="BY18" i="9"/>
  <c r="BY17" i="9"/>
  <c r="BQ17" i="9"/>
  <c r="BI17" i="9"/>
  <c r="BT16" i="9"/>
  <c r="BL16" i="9"/>
  <c r="BG16" i="9"/>
  <c r="BK16" i="9"/>
  <c r="BO16" i="9"/>
  <c r="BS16" i="9"/>
  <c r="BW16" i="9"/>
  <c r="CE16" i="9"/>
  <c r="BU15" i="9"/>
  <c r="BM15" i="9"/>
  <c r="BE15" i="9"/>
  <c r="BX14" i="9"/>
  <c r="BP14" i="9"/>
  <c r="BH14" i="9"/>
  <c r="BE14" i="9"/>
  <c r="BI14" i="9"/>
  <c r="BM14" i="9"/>
  <c r="BQ14" i="9"/>
  <c r="BU14" i="9"/>
  <c r="BY14" i="9"/>
  <c r="BY13" i="9"/>
  <c r="BQ13" i="9"/>
  <c r="BI13" i="9"/>
  <c r="BT12" i="9"/>
  <c r="BL12" i="9"/>
  <c r="BG12" i="9"/>
  <c r="BK12" i="9"/>
  <c r="BO12" i="9"/>
  <c r="BS12" i="9"/>
  <c r="BW12" i="9"/>
  <c r="CE12" i="9"/>
  <c r="BU11" i="9"/>
  <c r="BM11" i="9"/>
  <c r="BE11" i="9"/>
  <c r="BX10" i="9"/>
  <c r="BP10" i="9"/>
  <c r="BH10" i="9"/>
  <c r="BE10" i="9"/>
  <c r="BI10" i="9"/>
  <c r="BM10" i="9"/>
  <c r="BQ10" i="9"/>
  <c r="BU10" i="9"/>
  <c r="BY10" i="9"/>
  <c r="BY9" i="9"/>
  <c r="BQ9" i="9"/>
  <c r="BI9" i="9"/>
  <c r="BS8" i="9"/>
  <c r="BK8" i="9"/>
  <c r="BZ7" i="9"/>
  <c r="BR7" i="9"/>
  <c r="BJ7" i="9"/>
  <c r="BZ6" i="9"/>
  <c r="BR6" i="9"/>
  <c r="BJ6" i="9"/>
  <c r="BZ5" i="9"/>
  <c r="BR5" i="9"/>
  <c r="BJ5" i="9"/>
  <c r="BH481" i="9"/>
  <c r="BL481" i="9"/>
  <c r="BR481" i="9"/>
  <c r="BV481" i="9"/>
  <c r="BZ481" i="9"/>
  <c r="BH482" i="9"/>
  <c r="BL482" i="9"/>
  <c r="BR482" i="9"/>
  <c r="BV482" i="9"/>
  <c r="BZ482" i="9"/>
  <c r="BH483" i="9"/>
  <c r="BL483" i="9"/>
  <c r="BR483" i="9"/>
  <c r="BV483" i="9"/>
  <c r="BZ483" i="9"/>
  <c r="BH484" i="9"/>
  <c r="BL484" i="9"/>
  <c r="BR484" i="9"/>
  <c r="BV484" i="9"/>
  <c r="BZ484" i="9"/>
  <c r="BH485" i="9"/>
  <c r="BL485" i="9"/>
  <c r="BR485" i="9"/>
  <c r="BV485" i="9"/>
  <c r="BZ485" i="9"/>
  <c r="BH486" i="9"/>
  <c r="BL486" i="9"/>
  <c r="BR486" i="9"/>
  <c r="BV486" i="9"/>
  <c r="BZ486" i="9"/>
  <c r="BH487" i="9"/>
  <c r="BL487" i="9"/>
  <c r="BR487" i="9"/>
  <c r="BV487" i="9"/>
  <c r="BZ487" i="9"/>
  <c r="BH488" i="9"/>
  <c r="BL488" i="9"/>
  <c r="BR488" i="9"/>
  <c r="BV488" i="9"/>
  <c r="BZ488" i="9"/>
  <c r="BH489" i="9"/>
  <c r="BL489" i="9"/>
  <c r="BR489" i="9"/>
  <c r="BV489" i="9"/>
  <c r="BZ489" i="9"/>
  <c r="BH490" i="9"/>
  <c r="BL490" i="9"/>
  <c r="BR490" i="9"/>
  <c r="BV490" i="9"/>
  <c r="BZ490" i="9"/>
  <c r="BH491" i="9"/>
  <c r="BL491" i="9"/>
  <c r="BR491" i="9"/>
  <c r="BV491" i="9"/>
  <c r="BZ491" i="9"/>
  <c r="BH492" i="9"/>
  <c r="BL492" i="9"/>
  <c r="BR492" i="9"/>
  <c r="BV492" i="9"/>
  <c r="BZ492" i="9"/>
  <c r="BH493" i="9"/>
  <c r="BL493" i="9"/>
  <c r="BR493" i="9"/>
  <c r="BV493" i="9"/>
  <c r="BZ493" i="9"/>
  <c r="BH494" i="9"/>
  <c r="BL494" i="9"/>
  <c r="BR494" i="9"/>
  <c r="BV494" i="9"/>
  <c r="BZ494" i="9"/>
  <c r="BH495" i="9"/>
  <c r="BL495" i="9"/>
  <c r="BR495" i="9"/>
  <c r="BV495" i="9"/>
  <c r="BZ495" i="9"/>
  <c r="BH496" i="9"/>
  <c r="BL496" i="9"/>
  <c r="BR496" i="9"/>
  <c r="BV496" i="9"/>
  <c r="BZ496" i="9"/>
  <c r="BH497" i="9"/>
  <c r="BL497" i="9"/>
  <c r="BR497" i="9"/>
  <c r="BV497" i="9"/>
  <c r="BZ497" i="9"/>
  <c r="BH498" i="9"/>
  <c r="BL498" i="9"/>
  <c r="BR498" i="9"/>
  <c r="BV498" i="9"/>
  <c r="BZ498" i="9"/>
  <c r="BH499" i="9"/>
  <c r="BL499" i="9"/>
  <c r="BR499" i="9"/>
  <c r="BV499" i="9"/>
  <c r="BZ499" i="9"/>
  <c r="BH500" i="9"/>
  <c r="BL500" i="9"/>
  <c r="BR500" i="9"/>
  <c r="BV500" i="9"/>
  <c r="BZ500" i="9"/>
  <c r="BH501" i="9"/>
  <c r="BL501" i="9"/>
  <c r="BR501" i="9"/>
  <c r="BV501" i="9"/>
  <c r="BZ501" i="9"/>
  <c r="BH502" i="9"/>
  <c r="BL502" i="9"/>
  <c r="BR502" i="9"/>
  <c r="BV502" i="9"/>
  <c r="BZ502" i="9"/>
  <c r="BH503" i="9"/>
  <c r="BL503" i="9"/>
  <c r="BR503" i="9"/>
  <c r="BV503" i="9"/>
  <c r="BZ503" i="9"/>
  <c r="BH504" i="9"/>
  <c r="BL504" i="9"/>
  <c r="BR504" i="9"/>
  <c r="BV504" i="9"/>
  <c r="BZ504" i="9"/>
  <c r="BH505" i="9"/>
  <c r="BL505" i="9"/>
  <c r="BR505" i="9"/>
  <c r="BV505" i="9"/>
  <c r="BZ505" i="9"/>
  <c r="BH506" i="9"/>
  <c r="BL506" i="9"/>
  <c r="BR506" i="9"/>
  <c r="BV506" i="9"/>
  <c r="BZ506" i="9"/>
  <c r="BH507" i="9"/>
  <c r="BL507" i="9"/>
  <c r="BR507" i="9"/>
  <c r="BV507" i="9"/>
  <c r="BZ507" i="9"/>
  <c r="BH508" i="9"/>
  <c r="BL508" i="9"/>
  <c r="BR508" i="9"/>
  <c r="BV508" i="9"/>
  <c r="BZ508" i="9"/>
  <c r="BH509" i="9"/>
  <c r="BL509" i="9"/>
  <c r="BR509" i="9"/>
  <c r="BV509" i="9"/>
  <c r="BZ509" i="9"/>
  <c r="BH510" i="9"/>
  <c r="BL510" i="9"/>
  <c r="BR510" i="9"/>
  <c r="BV510" i="9"/>
  <c r="BZ510" i="9"/>
  <c r="BH511" i="9"/>
  <c r="BL511" i="9"/>
  <c r="BR511" i="9"/>
  <c r="BV511" i="9"/>
  <c r="BZ511" i="9"/>
  <c r="BH512" i="9"/>
  <c r="BL512" i="9"/>
  <c r="BR512" i="9"/>
  <c r="BV512" i="9"/>
  <c r="BZ512" i="9"/>
  <c r="BK513" i="9"/>
  <c r="BS513" i="9"/>
  <c r="BG514" i="9"/>
  <c r="BO514" i="9"/>
  <c r="BW514" i="9"/>
  <c r="BK515" i="9"/>
  <c r="BS515" i="9"/>
  <c r="BG516" i="9"/>
  <c r="BO516" i="9"/>
  <c r="BW516" i="9"/>
  <c r="BK517" i="9"/>
  <c r="BS517" i="9"/>
  <c r="BG518" i="9"/>
  <c r="BO518" i="9"/>
  <c r="BW518" i="9"/>
  <c r="BK519" i="9"/>
  <c r="BS519" i="9"/>
  <c r="BG520" i="9"/>
  <c r="BO520" i="9"/>
  <c r="BW520" i="9"/>
  <c r="BK521" i="9"/>
  <c r="BS521" i="9"/>
  <c r="BG522" i="9"/>
  <c r="BO522" i="9"/>
  <c r="BW522" i="9"/>
  <c r="BK523" i="9"/>
  <c r="BS523" i="9"/>
  <c r="BG524" i="9"/>
  <c r="BO524" i="9"/>
  <c r="BW524" i="9"/>
  <c r="BK525" i="9"/>
  <c r="BS525" i="9"/>
  <c r="BG526" i="9"/>
  <c r="BO526" i="9"/>
  <c r="BW526" i="9"/>
  <c r="BK527" i="9"/>
  <c r="BS527" i="9"/>
  <c r="BG528" i="9"/>
  <c r="BO528" i="9"/>
  <c r="BW528" i="9"/>
  <c r="BK529" i="9"/>
  <c r="BS529" i="9"/>
  <c r="BG530" i="9"/>
  <c r="BO530" i="9"/>
  <c r="BW530" i="9"/>
  <c r="BK531" i="9"/>
  <c r="BS531" i="9"/>
  <c r="BG532" i="9"/>
  <c r="BO532" i="9"/>
  <c r="BW532" i="9"/>
  <c r="BK533" i="9"/>
  <c r="BS533" i="9"/>
  <c r="BG534" i="9"/>
  <c r="BO534" i="9"/>
  <c r="BW534" i="9"/>
  <c r="BK535" i="9"/>
  <c r="BS535" i="9"/>
  <c r="BS29" i="9"/>
  <c r="BW29" i="9"/>
  <c r="BE31" i="9"/>
  <c r="BI31" i="9"/>
  <c r="BM31" i="9"/>
  <c r="BQ31" i="9"/>
  <c r="BU31" i="9"/>
  <c r="BY31" i="9"/>
  <c r="BG33" i="9"/>
  <c r="BK33" i="9"/>
  <c r="BO33" i="9"/>
  <c r="BS33" i="9"/>
  <c r="BW33" i="9"/>
  <c r="BE35" i="9"/>
  <c r="BI35" i="9"/>
  <c r="BM35" i="9"/>
  <c r="BQ35" i="9"/>
  <c r="BU35" i="9"/>
  <c r="BY35" i="9"/>
  <c r="BG37" i="9"/>
  <c r="BK37" i="9"/>
  <c r="BO37" i="9"/>
  <c r="BS37" i="9"/>
  <c r="BW37" i="9"/>
  <c r="BE39" i="9"/>
  <c r="BI39" i="9"/>
  <c r="BM39" i="9"/>
  <c r="BQ39" i="9"/>
  <c r="BU39" i="9"/>
  <c r="BY39" i="9"/>
  <c r="BG41" i="9"/>
  <c r="BK41" i="9"/>
  <c r="BO41" i="9"/>
  <c r="BS41" i="9"/>
  <c r="BW41" i="9"/>
  <c r="BE43" i="9"/>
  <c r="BI43" i="9"/>
  <c r="BM43" i="9"/>
  <c r="BQ43" i="9"/>
  <c r="BU43" i="9"/>
  <c r="BY43" i="9"/>
  <c r="BG45" i="9"/>
  <c r="BK45" i="9"/>
  <c r="BO45" i="9"/>
  <c r="BS45" i="9"/>
  <c r="BW45" i="9"/>
  <c r="BE47" i="9"/>
  <c r="BI47" i="9"/>
  <c r="BM47" i="9"/>
  <c r="BQ47" i="9"/>
  <c r="BU47" i="9"/>
  <c r="BY47" i="9"/>
  <c r="BG49" i="9"/>
  <c r="BK49" i="9"/>
  <c r="BO49" i="9"/>
  <c r="BS49" i="9"/>
  <c r="BW49" i="9"/>
  <c r="BL395" i="9"/>
  <c r="BT395" i="9"/>
  <c r="BJ396" i="9"/>
  <c r="BR396" i="9"/>
  <c r="BZ396" i="9"/>
  <c r="BH397" i="9"/>
  <c r="BP397" i="9"/>
  <c r="BX397" i="9"/>
  <c r="BF398" i="9"/>
  <c r="BN398" i="9"/>
  <c r="BV398" i="9"/>
  <c r="BL399" i="9"/>
  <c r="BT399" i="9"/>
  <c r="BJ400" i="9"/>
  <c r="BR400" i="9"/>
  <c r="BZ400" i="9"/>
  <c r="BH401" i="9"/>
  <c r="BP401" i="9"/>
  <c r="BX401" i="9"/>
  <c r="BF402" i="9"/>
  <c r="BN402" i="9"/>
  <c r="BV402" i="9"/>
  <c r="BL403" i="9"/>
  <c r="BT403" i="9"/>
  <c r="BJ404" i="9"/>
  <c r="BR404" i="9"/>
  <c r="BZ404" i="9"/>
  <c r="BH405" i="9"/>
  <c r="BP405" i="9"/>
  <c r="BX405" i="9"/>
  <c r="BF406" i="9"/>
  <c r="BN406" i="9"/>
  <c r="BV406" i="9"/>
  <c r="BL407" i="9"/>
  <c r="BT407" i="9"/>
  <c r="BJ408" i="9"/>
  <c r="BR408" i="9"/>
  <c r="BZ408" i="9"/>
  <c r="BH409" i="9"/>
  <c r="BP409" i="9"/>
  <c r="BX409" i="9"/>
  <c r="BF410" i="9"/>
  <c r="BN410" i="9"/>
  <c r="BV410" i="9"/>
  <c r="BL411" i="9"/>
  <c r="BT411" i="9"/>
  <c r="BJ412" i="9"/>
  <c r="BR412" i="9"/>
  <c r="BZ412" i="9"/>
  <c r="BH413" i="9"/>
  <c r="BP413" i="9"/>
  <c r="BX413" i="9"/>
  <c r="BF414" i="9"/>
  <c r="BN414" i="9"/>
  <c r="BV414" i="9"/>
  <c r="BL415" i="9"/>
  <c r="BT415" i="9"/>
  <c r="BJ416" i="9"/>
  <c r="BR416" i="9"/>
  <c r="BZ416" i="9"/>
  <c r="BH417" i="9"/>
  <c r="BP417" i="9"/>
  <c r="BX417" i="9"/>
  <c r="BF418" i="9"/>
  <c r="BN418" i="9"/>
  <c r="BV418" i="9"/>
  <c r="BL419" i="9"/>
  <c r="BT419" i="9"/>
  <c r="BJ420" i="9"/>
  <c r="BR420" i="9"/>
  <c r="BZ420" i="9"/>
  <c r="BH421" i="9"/>
  <c r="BP421" i="9"/>
  <c r="BX421" i="9"/>
  <c r="BF422" i="9"/>
  <c r="BN422" i="9"/>
  <c r="BV422" i="9"/>
  <c r="BL423" i="9"/>
  <c r="BT423" i="9"/>
  <c r="BJ424" i="9"/>
  <c r="BR424" i="9"/>
  <c r="BZ424" i="9"/>
  <c r="BH425" i="9"/>
  <c r="BP425" i="9"/>
  <c r="BX425" i="9"/>
  <c r="BF426" i="9"/>
  <c r="BN426" i="9"/>
  <c r="BV426" i="9"/>
  <c r="BL427" i="9"/>
  <c r="BT427" i="9"/>
  <c r="BJ428" i="9"/>
  <c r="BR428" i="9"/>
  <c r="BZ428" i="9"/>
  <c r="BH429" i="9"/>
  <c r="BP429" i="9"/>
  <c r="BX429" i="9"/>
  <c r="BF430" i="9"/>
  <c r="BN430" i="9"/>
  <c r="BV430" i="9"/>
  <c r="BL431" i="9"/>
  <c r="BT431" i="9"/>
  <c r="BJ432" i="9"/>
  <c r="BR432" i="9"/>
  <c r="BZ432" i="9"/>
  <c r="BH433" i="9"/>
  <c r="BP433" i="9"/>
  <c r="BX433" i="9"/>
  <c r="BF434" i="9"/>
  <c r="BN434" i="9"/>
  <c r="BV434" i="9"/>
  <c r="BL435" i="9"/>
  <c r="BT435" i="9"/>
  <c r="BJ436" i="9"/>
  <c r="BR436" i="9"/>
  <c r="BZ436" i="9"/>
  <c r="BH437" i="9"/>
  <c r="BP437" i="9"/>
  <c r="BX437" i="9"/>
  <c r="BF438" i="9"/>
  <c r="BN438" i="9"/>
  <c r="BV438" i="9"/>
  <c r="BL439" i="9"/>
  <c r="BT439" i="9"/>
  <c r="BJ440" i="9"/>
  <c r="BR440" i="9"/>
  <c r="BZ440" i="9"/>
  <c r="BH441" i="9"/>
  <c r="BP441" i="9"/>
  <c r="BX441" i="9"/>
  <c r="BF442" i="9"/>
  <c r="BN442" i="9"/>
  <c r="BV442" i="9"/>
  <c r="BL443" i="9"/>
  <c r="BT443" i="9"/>
  <c r="BJ444" i="9"/>
  <c r="BR444" i="9"/>
  <c r="BJ395" i="9"/>
  <c r="BR395" i="9"/>
  <c r="BZ395" i="9"/>
  <c r="BH396" i="9"/>
  <c r="BP396" i="9"/>
  <c r="BX396" i="9"/>
  <c r="BF397" i="9"/>
  <c r="BN397" i="9"/>
  <c r="BV397" i="9"/>
  <c r="BL398" i="9"/>
  <c r="BT398" i="9"/>
  <c r="BJ399" i="9"/>
  <c r="BR399" i="9"/>
  <c r="BZ399" i="9"/>
  <c r="BH400" i="9"/>
  <c r="BP400" i="9"/>
  <c r="BX400" i="9"/>
  <c r="BF401" i="9"/>
  <c r="BN401" i="9"/>
  <c r="BV401" i="9"/>
  <c r="BL402" i="9"/>
  <c r="BT402" i="9"/>
  <c r="BJ403" i="9"/>
  <c r="BR403" i="9"/>
  <c r="BZ403" i="9"/>
  <c r="BH404" i="9"/>
  <c r="BP404" i="9"/>
  <c r="BX404" i="9"/>
  <c r="BF405" i="9"/>
  <c r="BN405" i="9"/>
  <c r="BV405" i="9"/>
  <c r="BL406" i="9"/>
  <c r="BT406" i="9"/>
  <c r="BJ407" i="9"/>
  <c r="BR407" i="9"/>
  <c r="BZ407" i="9"/>
  <c r="BH408" i="9"/>
  <c r="BP408" i="9"/>
  <c r="BX408" i="9"/>
  <c r="BF409" i="9"/>
  <c r="BN409" i="9"/>
  <c r="BV409" i="9"/>
  <c r="BL410" i="9"/>
  <c r="BT410" i="9"/>
  <c r="BJ411" i="9"/>
  <c r="BR411" i="9"/>
  <c r="BZ411" i="9"/>
  <c r="BH412" i="9"/>
  <c r="BP412" i="9"/>
  <c r="BX412" i="9"/>
  <c r="BF413" i="9"/>
  <c r="BN413" i="9"/>
  <c r="BV413" i="9"/>
  <c r="BL414" i="9"/>
  <c r="BT414" i="9"/>
  <c r="BJ415" i="9"/>
  <c r="BR415" i="9"/>
  <c r="BZ415" i="9"/>
  <c r="BH416" i="9"/>
  <c r="BP416" i="9"/>
  <c r="BX416" i="9"/>
  <c r="BF417" i="9"/>
  <c r="BN417" i="9"/>
  <c r="BV417" i="9"/>
  <c r="BL418" i="9"/>
  <c r="BT418" i="9"/>
  <c r="BJ419" i="9"/>
  <c r="BR419" i="9"/>
  <c r="BZ419" i="9"/>
  <c r="BH420" i="9"/>
  <c r="BP420" i="9"/>
  <c r="BX420" i="9"/>
  <c r="BF421" i="9"/>
  <c r="BN421" i="9"/>
  <c r="BV421" i="9"/>
  <c r="BL422" i="9"/>
  <c r="BT422" i="9"/>
  <c r="BJ423" i="9"/>
  <c r="BR423" i="9"/>
  <c r="BZ423" i="9"/>
  <c r="BH424" i="9"/>
  <c r="BP424" i="9"/>
  <c r="BX424" i="9"/>
  <c r="BF425" i="9"/>
  <c r="BN425" i="9"/>
  <c r="BV425" i="9"/>
  <c r="BL426" i="9"/>
  <c r="BT426" i="9"/>
  <c r="BJ427" i="9"/>
  <c r="BR427" i="9"/>
  <c r="BZ427" i="9"/>
  <c r="BH428" i="9"/>
  <c r="BP428" i="9"/>
  <c r="BX428" i="9"/>
  <c r="BF429" i="9"/>
  <c r="BN429" i="9"/>
  <c r="BV429" i="9"/>
  <c r="BL430" i="9"/>
  <c r="BT430" i="9"/>
  <c r="BJ431" i="9"/>
  <c r="BR431" i="9"/>
  <c r="BZ431" i="9"/>
  <c r="BH432" i="9"/>
  <c r="BP432" i="9"/>
  <c r="BX432" i="9"/>
  <c r="BF433" i="9"/>
  <c r="BN433" i="9"/>
  <c r="BV433" i="9"/>
  <c r="BL434" i="9"/>
  <c r="BT434" i="9"/>
  <c r="BJ435" i="9"/>
  <c r="BR435" i="9"/>
  <c r="BZ435" i="9"/>
  <c r="BH436" i="9"/>
  <c r="BP436" i="9"/>
  <c r="BX436" i="9"/>
  <c r="BF437" i="9"/>
  <c r="BN437" i="9"/>
  <c r="BV437" i="9"/>
  <c r="BL438" i="9"/>
  <c r="BT438" i="9"/>
  <c r="BJ439" i="9"/>
  <c r="BR439" i="9"/>
  <c r="BZ439" i="9"/>
  <c r="BH440" i="9"/>
  <c r="BP440" i="9"/>
  <c r="BX440" i="9"/>
  <c r="BF441" i="9"/>
  <c r="BN441" i="9"/>
  <c r="BV441" i="9"/>
  <c r="BL442" i="9"/>
  <c r="BT442" i="9"/>
  <c r="BJ443" i="9"/>
  <c r="BR443" i="9"/>
  <c r="BZ443" i="9"/>
  <c r="BH444" i="9"/>
  <c r="BP444" i="9"/>
  <c r="BX444" i="9"/>
  <c r="BF445" i="9"/>
  <c r="BJ445" i="9"/>
  <c r="BN445" i="9"/>
  <c r="BR445" i="9"/>
  <c r="BV445" i="9"/>
  <c r="BZ445" i="9"/>
  <c r="BH446" i="9"/>
  <c r="BL446" i="9"/>
  <c r="BP446" i="9"/>
  <c r="BT446" i="9"/>
  <c r="BX446" i="9"/>
  <c r="BF447" i="9"/>
  <c r="BJ447" i="9"/>
  <c r="BN447" i="9"/>
  <c r="BR447" i="9"/>
  <c r="BV447" i="9"/>
  <c r="BZ447" i="9"/>
  <c r="BH448" i="9"/>
  <c r="BL448" i="9"/>
  <c r="BP448" i="9"/>
  <c r="BT448" i="9"/>
  <c r="BX448" i="9"/>
  <c r="BF449" i="9"/>
  <c r="BJ449" i="9"/>
  <c r="BN449" i="9"/>
  <c r="BR449" i="9"/>
  <c r="BV449" i="9"/>
  <c r="BZ449" i="9"/>
  <c r="BH450" i="9"/>
  <c r="BL450" i="9"/>
  <c r="BP450" i="9"/>
  <c r="BT450" i="9"/>
  <c r="BX450" i="9"/>
  <c r="BF451" i="9"/>
  <c r="BJ451" i="9"/>
  <c r="BN451" i="9"/>
  <c r="BR451" i="9"/>
  <c r="BV451" i="9"/>
  <c r="BZ451" i="9"/>
  <c r="BH452" i="9"/>
  <c r="BL452" i="9"/>
  <c r="BP452" i="9"/>
  <c r="BT452" i="9"/>
  <c r="BX452" i="9"/>
  <c r="BF453" i="9"/>
  <c r="BJ453" i="9"/>
  <c r="BN453" i="9"/>
  <c r="BR453" i="9"/>
  <c r="BV453" i="9"/>
  <c r="BZ453" i="9"/>
  <c r="BH454" i="9"/>
  <c r="BL454" i="9"/>
  <c r="BP454" i="9"/>
  <c r="BT454" i="9"/>
  <c r="BX454" i="9"/>
  <c r="BF455" i="9"/>
  <c r="BJ455" i="9"/>
  <c r="BN455" i="9"/>
  <c r="BR455" i="9"/>
  <c r="BV455" i="9"/>
  <c r="BZ455" i="9"/>
  <c r="BH456" i="9"/>
  <c r="BL456" i="9"/>
  <c r="BP456" i="9"/>
  <c r="BT456" i="9"/>
  <c r="BX456" i="9"/>
  <c r="BF457" i="9"/>
  <c r="BJ457" i="9"/>
  <c r="BN457" i="9"/>
  <c r="BR457" i="9"/>
  <c r="BV457" i="9"/>
  <c r="BZ457" i="9"/>
  <c r="BH458" i="9"/>
  <c r="BL458" i="9"/>
  <c r="BP458" i="9"/>
  <c r="BT458" i="9"/>
  <c r="BX458" i="9"/>
  <c r="BF459" i="9"/>
  <c r="BJ459" i="9"/>
  <c r="BN459" i="9"/>
  <c r="BR459" i="9"/>
  <c r="BV459" i="9"/>
  <c r="BZ459" i="9"/>
  <c r="BH460" i="9"/>
  <c r="BL460" i="9"/>
  <c r="BP460" i="9"/>
  <c r="BT460" i="9"/>
  <c r="BX460" i="9"/>
  <c r="BF461" i="9"/>
  <c r="BJ461" i="9"/>
  <c r="BN461" i="9"/>
  <c r="BR461" i="9"/>
  <c r="BV461" i="9"/>
  <c r="BZ461" i="9"/>
  <c r="BH462" i="9"/>
  <c r="BL462" i="9"/>
  <c r="BP462" i="9"/>
  <c r="BT462" i="9"/>
  <c r="BX462" i="9"/>
  <c r="BF463" i="9"/>
  <c r="BJ463" i="9"/>
  <c r="BN463" i="9"/>
  <c r="BR463" i="9"/>
  <c r="BV463" i="9"/>
  <c r="BZ463" i="9"/>
  <c r="BH464" i="9"/>
  <c r="BL464" i="9"/>
  <c r="BP464" i="9"/>
  <c r="BT464" i="9"/>
  <c r="BX464" i="9"/>
  <c r="BF465" i="9"/>
  <c r="BJ465" i="9"/>
  <c r="BN465" i="9"/>
  <c r="BR465" i="9"/>
  <c r="BV465" i="9"/>
  <c r="BZ465" i="9"/>
  <c r="BH466" i="9"/>
  <c r="BL466" i="9"/>
  <c r="BP466" i="9"/>
  <c r="BT466" i="9"/>
  <c r="BX466" i="9"/>
  <c r="BF467" i="9"/>
  <c r="BJ467" i="9"/>
  <c r="BN467" i="9"/>
  <c r="BR467" i="9"/>
  <c r="BV467" i="9"/>
  <c r="BZ467" i="9"/>
  <c r="BH468" i="9"/>
  <c r="BL468" i="9"/>
  <c r="BP468" i="9"/>
  <c r="BT468" i="9"/>
  <c r="BX468" i="9"/>
  <c r="BF469" i="9"/>
  <c r="BJ469" i="9"/>
  <c r="BN469" i="9"/>
  <c r="BR469" i="9"/>
  <c r="BV469" i="9"/>
  <c r="BZ469" i="9"/>
  <c r="BH470" i="9"/>
  <c r="BL470" i="9"/>
  <c r="BP470" i="9"/>
  <c r="BT470" i="9"/>
  <c r="BX470" i="9"/>
  <c r="BF471" i="9"/>
  <c r="BJ471" i="9"/>
  <c r="BN471" i="9"/>
  <c r="BR471" i="9"/>
  <c r="BV471" i="9"/>
  <c r="BZ471" i="9"/>
  <c r="BH472" i="9"/>
  <c r="BL472" i="9"/>
  <c r="BP472" i="9"/>
  <c r="BT472" i="9"/>
  <c r="BX472" i="9"/>
  <c r="BF473" i="9"/>
  <c r="BJ473" i="9"/>
  <c r="BN473" i="9"/>
  <c r="BR473" i="9"/>
  <c r="BV473" i="9"/>
  <c r="BZ473" i="9"/>
  <c r="BH474" i="9"/>
  <c r="BL474" i="9"/>
  <c r="BP474" i="9"/>
  <c r="BT474" i="9"/>
  <c r="BX474" i="9"/>
  <c r="BF475" i="9"/>
  <c r="BJ475" i="9"/>
  <c r="BN475" i="9"/>
  <c r="BR475" i="9"/>
  <c r="BV475" i="9"/>
  <c r="BZ475" i="9"/>
  <c r="BH476" i="9"/>
  <c r="BL476" i="9"/>
  <c r="BP476" i="9"/>
  <c r="BT476" i="9"/>
  <c r="BX476" i="9"/>
  <c r="BF477" i="9"/>
  <c r="BJ477" i="9"/>
  <c r="BN477" i="9"/>
  <c r="BR477" i="9"/>
  <c r="BV477" i="9"/>
  <c r="BZ477" i="9"/>
  <c r="BH478" i="9"/>
  <c r="BL478" i="9"/>
  <c r="BP478" i="9"/>
  <c r="BT478" i="9"/>
  <c r="BX478" i="9"/>
  <c r="BF479" i="9"/>
  <c r="BJ479" i="9"/>
  <c r="BN479" i="9"/>
  <c r="BR479" i="9"/>
  <c r="BV479" i="9"/>
  <c r="BZ479" i="9"/>
  <c r="BH480" i="9"/>
  <c r="BL480" i="9"/>
  <c r="BP480" i="9"/>
  <c r="BT480" i="9"/>
  <c r="BX480" i="9"/>
  <c r="BN481" i="9"/>
  <c r="BN483" i="9"/>
  <c r="BN485" i="9"/>
  <c r="BN487" i="9"/>
  <c r="BN489" i="9"/>
  <c r="BN491" i="9"/>
  <c r="BN493" i="9"/>
  <c r="BN495" i="9"/>
  <c r="BN497" i="9"/>
  <c r="BN499" i="9"/>
  <c r="BN501" i="9"/>
  <c r="BN503" i="9"/>
  <c r="BN505" i="9"/>
  <c r="BN507" i="9"/>
  <c r="BN509" i="9"/>
  <c r="BN511" i="9"/>
  <c r="M64" i="13"/>
  <c r="N64" i="13"/>
  <c r="L64" i="13"/>
  <c r="L72" i="13"/>
  <c r="L80" i="13"/>
  <c r="N80" i="13" s="1"/>
  <c r="W79" i="8" s="1"/>
  <c r="L88" i="13"/>
  <c r="L96" i="13"/>
  <c r="N96" i="13" s="1"/>
  <c r="W95" i="8" s="1"/>
  <c r="L104" i="13"/>
  <c r="L112" i="13"/>
  <c r="N112" i="13" s="1"/>
  <c r="W111" i="8" s="1"/>
  <c r="L120" i="13"/>
  <c r="L128" i="13"/>
  <c r="N128" i="13" s="1"/>
  <c r="W127" i="8" s="1"/>
  <c r="L136" i="13"/>
  <c r="L144" i="13"/>
  <c r="N144" i="13" s="1"/>
  <c r="W143" i="8" s="1"/>
  <c r="L152" i="13"/>
  <c r="L160" i="13"/>
  <c r="N160" i="13" s="1"/>
  <c r="W159" i="8" s="1"/>
  <c r="L168" i="13"/>
  <c r="L176" i="13"/>
  <c r="N176" i="13" s="1"/>
  <c r="W175" i="8" s="1"/>
  <c r="M184" i="13"/>
  <c r="N184" i="13"/>
  <c r="L184" i="13"/>
  <c r="M192" i="13"/>
  <c r="N192" i="13"/>
  <c r="L192" i="13"/>
  <c r="M200" i="13"/>
  <c r="N200" i="13"/>
  <c r="L200" i="13"/>
  <c r="M208" i="13"/>
  <c r="N208" i="13"/>
  <c r="L208" i="13"/>
  <c r="M216" i="13"/>
  <c r="N216" i="13"/>
  <c r="L216" i="13"/>
  <c r="N224" i="13"/>
  <c r="W222" i="8" s="1"/>
  <c r="L224" i="13"/>
  <c r="L232" i="13"/>
  <c r="L240" i="13"/>
  <c r="N240" i="13" s="1"/>
  <c r="W238" i="8" s="1"/>
  <c r="L248" i="13"/>
  <c r="L256" i="13"/>
  <c r="N256" i="13" s="1"/>
  <c r="W254" i="8" s="1"/>
  <c r="L264" i="13"/>
  <c r="L272" i="13"/>
  <c r="N272" i="13" s="1"/>
  <c r="W270" i="8" s="1"/>
  <c r="L280" i="13"/>
  <c r="L288" i="13"/>
  <c r="N288" i="13" s="1"/>
  <c r="W286" i="8" s="1"/>
  <c r="L296" i="13"/>
  <c r="L304" i="13"/>
  <c r="N304" i="13" s="1"/>
  <c r="W302" i="8" s="1"/>
  <c r="M312" i="13"/>
  <c r="V310" i="8" s="1"/>
  <c r="N312" i="13"/>
  <c r="W310" i="8" s="1"/>
  <c r="L312" i="13"/>
  <c r="M320" i="13"/>
  <c r="V318" i="8" s="1"/>
  <c r="N320" i="13"/>
  <c r="W318" i="8" s="1"/>
  <c r="L320" i="13"/>
  <c r="M62" i="13"/>
  <c r="L62" i="13"/>
  <c r="N62" i="13"/>
  <c r="M66" i="13"/>
  <c r="L66" i="13"/>
  <c r="N66" i="13"/>
  <c r="L70" i="13"/>
  <c r="M70" i="13" s="1"/>
  <c r="V69" i="8" s="1"/>
  <c r="L74" i="13"/>
  <c r="L78" i="13"/>
  <c r="M78" i="13" s="1"/>
  <c r="V77" i="8" s="1"/>
  <c r="L82" i="13"/>
  <c r="L86" i="13"/>
  <c r="M86" i="13" s="1"/>
  <c r="V85" i="8" s="1"/>
  <c r="L90" i="13"/>
  <c r="L94" i="13"/>
  <c r="M94" i="13" s="1"/>
  <c r="V93" i="8" s="1"/>
  <c r="L98" i="13"/>
  <c r="L102" i="13"/>
  <c r="M102" i="13" s="1"/>
  <c r="V101" i="8" s="1"/>
  <c r="L106" i="13"/>
  <c r="L110" i="13"/>
  <c r="M110" i="13" s="1"/>
  <c r="V109" i="8" s="1"/>
  <c r="L114" i="13"/>
  <c r="L118" i="13"/>
  <c r="M118" i="13" s="1"/>
  <c r="V117" i="8" s="1"/>
  <c r="L122" i="13"/>
  <c r="L126" i="13"/>
  <c r="M126" i="13" s="1"/>
  <c r="V125" i="8" s="1"/>
  <c r="L130" i="13"/>
  <c r="L134" i="13"/>
  <c r="M134" i="13" s="1"/>
  <c r="V133" i="8" s="1"/>
  <c r="L138" i="13"/>
  <c r="L142" i="13"/>
  <c r="M142" i="13" s="1"/>
  <c r="V141" i="8" s="1"/>
  <c r="L146" i="13"/>
  <c r="L150" i="13"/>
  <c r="M150" i="13" s="1"/>
  <c r="V149" i="8" s="1"/>
  <c r="L154" i="13"/>
  <c r="L158" i="13"/>
  <c r="M158" i="13" s="1"/>
  <c r="V157" i="8" s="1"/>
  <c r="L162" i="13"/>
  <c r="M166" i="13"/>
  <c r="V165" i="8" s="1"/>
  <c r="L166" i="13"/>
  <c r="N166" i="13"/>
  <c r="W165" i="8" s="1"/>
  <c r="L170" i="13"/>
  <c r="L174" i="13"/>
  <c r="M174" i="13" s="1"/>
  <c r="V173" i="8" s="1"/>
  <c r="L178" i="13"/>
  <c r="M182" i="13"/>
  <c r="L182" i="13"/>
  <c r="N182" i="13"/>
  <c r="M186" i="13"/>
  <c r="L186" i="13"/>
  <c r="N186" i="13"/>
  <c r="M190" i="13"/>
  <c r="L190" i="13"/>
  <c r="N190" i="13"/>
  <c r="M194" i="13"/>
  <c r="L194" i="13"/>
  <c r="N194" i="13"/>
  <c r="M198" i="13"/>
  <c r="L198" i="13"/>
  <c r="N198" i="13"/>
  <c r="M202" i="13"/>
  <c r="L202" i="13"/>
  <c r="N202" i="13"/>
  <c r="M206" i="13"/>
  <c r="L206" i="13"/>
  <c r="N206" i="13"/>
  <c r="M210" i="13"/>
  <c r="L210" i="13"/>
  <c r="N210" i="13"/>
  <c r="M214" i="13"/>
  <c r="L214" i="13"/>
  <c r="N214" i="13"/>
  <c r="M218" i="13"/>
  <c r="L218" i="13"/>
  <c r="N218" i="13"/>
  <c r="L222" i="13"/>
  <c r="M222" i="13" s="1"/>
  <c r="V220" i="8" s="1"/>
  <c r="L226" i="13"/>
  <c r="L230" i="13"/>
  <c r="M230" i="13" s="1"/>
  <c r="V228" i="8" s="1"/>
  <c r="L234" i="13"/>
  <c r="L238" i="13"/>
  <c r="M238" i="13" s="1"/>
  <c r="V236" i="8" s="1"/>
  <c r="L242" i="13"/>
  <c r="L246" i="13"/>
  <c r="M246" i="13" s="1"/>
  <c r="V244" i="8" s="1"/>
  <c r="L250" i="13"/>
  <c r="L254" i="13"/>
  <c r="M254" i="13" s="1"/>
  <c r="V252" i="8" s="1"/>
  <c r="L258" i="13"/>
  <c r="L262" i="13"/>
  <c r="M262" i="13" s="1"/>
  <c r="V260" i="8" s="1"/>
  <c r="L266" i="13"/>
  <c r="L270" i="13"/>
  <c r="M270" i="13" s="1"/>
  <c r="V268" i="8" s="1"/>
  <c r="L274" i="13"/>
  <c r="L278" i="13"/>
  <c r="M278" i="13" s="1"/>
  <c r="V276" i="8" s="1"/>
  <c r="L282" i="13"/>
  <c r="L286" i="13"/>
  <c r="M286" i="13" s="1"/>
  <c r="V284" i="8" s="1"/>
  <c r="L290" i="13"/>
  <c r="L294" i="13"/>
  <c r="M294" i="13" s="1"/>
  <c r="V292" i="8" s="1"/>
  <c r="L298" i="13"/>
  <c r="L302" i="13"/>
  <c r="M302" i="13" s="1"/>
  <c r="V300" i="8" s="1"/>
  <c r="L306" i="13"/>
  <c r="M310" i="13"/>
  <c r="V308" i="8" s="1"/>
  <c r="L310" i="13"/>
  <c r="N310" i="13"/>
  <c r="W308" i="8" s="1"/>
  <c r="M314" i="13"/>
  <c r="V312" i="8" s="1"/>
  <c r="L314" i="13"/>
  <c r="N314" i="13"/>
  <c r="W312" i="8" s="1"/>
  <c r="M318" i="13"/>
  <c r="V316" i="8" s="1"/>
  <c r="L318" i="13"/>
  <c r="N318" i="13"/>
  <c r="W316" i="8" s="1"/>
  <c r="M322" i="13"/>
  <c r="V320" i="8" s="1"/>
  <c r="L322" i="13"/>
  <c r="N322" i="13"/>
  <c r="W320" i="8" s="1"/>
  <c r="L416" i="13"/>
  <c r="L424" i="13"/>
  <c r="N424" i="13" s="1"/>
  <c r="W422" i="8" s="1"/>
  <c r="L432" i="13"/>
  <c r="L440" i="13"/>
  <c r="N440" i="13" s="1"/>
  <c r="W438" i="8" s="1"/>
  <c r="M448" i="13"/>
  <c r="V446" i="8" s="1"/>
  <c r="N448" i="13"/>
  <c r="W446" i="8" s="1"/>
  <c r="L448" i="13"/>
  <c r="L456" i="13"/>
  <c r="N456" i="13" s="1"/>
  <c r="W454" i="8" s="1"/>
  <c r="L464" i="13"/>
  <c r="L472" i="13"/>
  <c r="N472" i="13" s="1"/>
  <c r="W470" i="8" s="1"/>
  <c r="M480" i="13"/>
  <c r="V478" i="8" s="1"/>
  <c r="N480" i="13"/>
  <c r="W478" i="8" s="1"/>
  <c r="L480" i="13"/>
  <c r="N326" i="13"/>
  <c r="W324" i="8" s="1"/>
  <c r="L326" i="13"/>
  <c r="M326" i="13"/>
  <c r="V324" i="8" s="1"/>
  <c r="N330" i="13"/>
  <c r="W328" i="8" s="1"/>
  <c r="L330" i="13"/>
  <c r="M330" i="13"/>
  <c r="V328" i="8" s="1"/>
  <c r="N334" i="13"/>
  <c r="W332" i="8" s="1"/>
  <c r="L334" i="13"/>
  <c r="M334" i="13"/>
  <c r="V332" i="8" s="1"/>
  <c r="L338" i="13"/>
  <c r="N338" i="13" s="1"/>
  <c r="W336" i="8" s="1"/>
  <c r="L342" i="13"/>
  <c r="L346" i="13"/>
  <c r="N346" i="13" s="1"/>
  <c r="W344" i="8" s="1"/>
  <c r="L350" i="13"/>
  <c r="L354" i="13"/>
  <c r="N354" i="13" s="1"/>
  <c r="W352" i="8" s="1"/>
  <c r="L358" i="13"/>
  <c r="L362" i="13"/>
  <c r="N362" i="13" s="1"/>
  <c r="W360" i="8" s="1"/>
  <c r="L366" i="13"/>
  <c r="L370" i="13"/>
  <c r="N370" i="13" s="1"/>
  <c r="W368" i="8" s="1"/>
  <c r="L374" i="13"/>
  <c r="L378" i="13"/>
  <c r="N378" i="13" s="1"/>
  <c r="W376" i="8" s="1"/>
  <c r="L382" i="13"/>
  <c r="L386" i="13"/>
  <c r="N386" i="13" s="1"/>
  <c r="W384" i="8" s="1"/>
  <c r="L390" i="13"/>
  <c r="L394" i="13"/>
  <c r="N394" i="13" s="1"/>
  <c r="W392" i="8" s="1"/>
  <c r="L398" i="13"/>
  <c r="L402" i="13"/>
  <c r="N402" i="13" s="1"/>
  <c r="W400" i="8" s="1"/>
  <c r="L406" i="13"/>
  <c r="L410" i="13"/>
  <c r="N410" i="13" s="1"/>
  <c r="W408" i="8" s="1"/>
  <c r="L414" i="13"/>
  <c r="BG29" i="9"/>
  <c r="BV28" i="9"/>
  <c r="BN28" i="9"/>
  <c r="BF28" i="9"/>
  <c r="BW27" i="9"/>
  <c r="BO27" i="9"/>
  <c r="BG27" i="9"/>
  <c r="BV26" i="9"/>
  <c r="BN26" i="9"/>
  <c r="BF26" i="9"/>
  <c r="BW25" i="9"/>
  <c r="BO25" i="9"/>
  <c r="BG25" i="9"/>
  <c r="BV24" i="9"/>
  <c r="BN24" i="9"/>
  <c r="BF24" i="9"/>
  <c r="BW23" i="9"/>
  <c r="BO23" i="9"/>
  <c r="BG23" i="9"/>
  <c r="BV22" i="9"/>
  <c r="BN22" i="9"/>
  <c r="BF22" i="9"/>
  <c r="BW21" i="9"/>
  <c r="BO21" i="9"/>
  <c r="BG21" i="9"/>
  <c r="BV20" i="9"/>
  <c r="BN20" i="9"/>
  <c r="BF20" i="9"/>
  <c r="BW19" i="9"/>
  <c r="BO19" i="9"/>
  <c r="BG19" i="9"/>
  <c r="BV18" i="9"/>
  <c r="BN18" i="9"/>
  <c r="BF18" i="9"/>
  <c r="BW17" i="9"/>
  <c r="BO17" i="9"/>
  <c r="BG17" i="9"/>
  <c r="BV16" i="9"/>
  <c r="BN16" i="9"/>
  <c r="BF16" i="9"/>
  <c r="BW15" i="9"/>
  <c r="BO15" i="9"/>
  <c r="BG15" i="9"/>
  <c r="BV14" i="9"/>
  <c r="BN14" i="9"/>
  <c r="BF14" i="9"/>
  <c r="BW13" i="9"/>
  <c r="BO13" i="9"/>
  <c r="BG13" i="9"/>
  <c r="BV12" i="9"/>
  <c r="BN12" i="9"/>
  <c r="BF12" i="9"/>
  <c r="BW11" i="9"/>
  <c r="BO11" i="9"/>
  <c r="BG11" i="9"/>
  <c r="BV10" i="9"/>
  <c r="BN10" i="9"/>
  <c r="BF10" i="9"/>
  <c r="BW9" i="9"/>
  <c r="BO9" i="9"/>
  <c r="BG9" i="9"/>
  <c r="BY8" i="9"/>
  <c r="BQ8" i="9"/>
  <c r="BI8" i="9"/>
  <c r="BF8" i="9"/>
  <c r="BJ8" i="9"/>
  <c r="BN8" i="9"/>
  <c r="BR8" i="9"/>
  <c r="BV8" i="9"/>
  <c r="BZ8" i="9"/>
  <c r="BX7" i="9"/>
  <c r="BP7" i="9"/>
  <c r="BH7" i="9"/>
  <c r="BE7" i="9"/>
  <c r="BI7" i="9"/>
  <c r="BM7" i="9"/>
  <c r="BQ7" i="9"/>
  <c r="BU7" i="9"/>
  <c r="BY7" i="9"/>
  <c r="BX6" i="9"/>
  <c r="BP6" i="9"/>
  <c r="BH6" i="9"/>
  <c r="BE6" i="9"/>
  <c r="BI6" i="9"/>
  <c r="BM6" i="9"/>
  <c r="BQ6" i="9"/>
  <c r="BU6" i="9"/>
  <c r="BY6" i="9"/>
  <c r="BX5" i="9"/>
  <c r="BP5" i="9"/>
  <c r="BH5" i="9"/>
  <c r="BE5" i="9"/>
  <c r="BI5" i="9"/>
  <c r="BM5" i="9"/>
  <c r="BQ5" i="9"/>
  <c r="BU5" i="9"/>
  <c r="BY5" i="9"/>
  <c r="B7" i="4"/>
  <c r="D6" i="4"/>
  <c r="C6" i="4"/>
  <c r="L473" i="13"/>
  <c r="N473" i="13" s="1"/>
  <c r="W471" i="8" s="1"/>
  <c r="L461" i="13"/>
  <c r="L457" i="13"/>
  <c r="N457" i="13" s="1"/>
  <c r="W455" i="8" s="1"/>
  <c r="L445" i="13"/>
  <c r="L437" i="13"/>
  <c r="N437" i="13" s="1"/>
  <c r="W435" i="8" s="1"/>
  <c r="L433" i="13"/>
  <c r="L425" i="13"/>
  <c r="N425" i="13" s="1"/>
  <c r="W423" i="8" s="1"/>
  <c r="L415" i="13"/>
  <c r="L467" i="13"/>
  <c r="N467" i="13" s="1"/>
  <c r="W465" i="8" s="1"/>
  <c r="N451" i="13"/>
  <c r="W449" i="8" s="1"/>
  <c r="L451" i="13"/>
  <c r="M451" i="13"/>
  <c r="V449" i="8" s="1"/>
  <c r="L435" i="13"/>
  <c r="N435" i="13" s="1"/>
  <c r="W433" i="8" s="1"/>
  <c r="L411" i="13"/>
  <c r="N411" i="13" s="1"/>
  <c r="W409" i="8" s="1"/>
  <c r="M407" i="13"/>
  <c r="N407" i="13"/>
  <c r="L407" i="13"/>
  <c r="L403" i="13"/>
  <c r="N403" i="13" s="1"/>
  <c r="W401" i="8" s="1"/>
  <c r="L399" i="13"/>
  <c r="L395" i="13"/>
  <c r="N395" i="13" s="1"/>
  <c r="W393" i="8" s="1"/>
  <c r="L391" i="13"/>
  <c r="L389" i="13"/>
  <c r="N389" i="13" s="1"/>
  <c r="W387" i="8" s="1"/>
  <c r="L379" i="13"/>
  <c r="L479" i="13"/>
  <c r="L471" i="13"/>
  <c r="N471" i="13" s="1"/>
  <c r="W469" i="8" s="1"/>
  <c r="L463" i="13"/>
  <c r="L455" i="13"/>
  <c r="N455" i="13" s="1"/>
  <c r="W453" i="8" s="1"/>
  <c r="N447" i="13"/>
  <c r="W445" i="8" s="1"/>
  <c r="L447" i="13"/>
  <c r="M447" i="13"/>
  <c r="V445" i="8" s="1"/>
  <c r="L439" i="13"/>
  <c r="N439" i="13" s="1"/>
  <c r="W437" i="8" s="1"/>
  <c r="L431" i="13"/>
  <c r="L423" i="13"/>
  <c r="N423" i="13" s="1"/>
  <c r="W421" i="8" s="1"/>
  <c r="M58" i="13"/>
  <c r="L58" i="13"/>
  <c r="N58" i="13"/>
  <c r="M54" i="13"/>
  <c r="L54" i="13"/>
  <c r="N54" i="13"/>
  <c r="L50" i="13"/>
  <c r="L46" i="13"/>
  <c r="M46" i="13" s="1"/>
  <c r="V45" i="8" s="1"/>
  <c r="L42" i="13"/>
  <c r="L38" i="13"/>
  <c r="M38" i="13" s="1"/>
  <c r="V37" i="8" s="1"/>
  <c r="L34" i="13"/>
  <c r="L30" i="13"/>
  <c r="M30" i="13" s="1"/>
  <c r="V29" i="8" s="1"/>
  <c r="L26" i="13"/>
  <c r="L22" i="13"/>
  <c r="M22" i="13" s="1"/>
  <c r="V21" i="8" s="1"/>
  <c r="L18" i="13"/>
  <c r="L14" i="13"/>
  <c r="M14" i="13" s="1"/>
  <c r="V13" i="8" s="1"/>
  <c r="L10" i="13"/>
  <c r="N323" i="13"/>
  <c r="W321" i="8" s="1"/>
  <c r="L323" i="13"/>
  <c r="M323" i="13"/>
  <c r="V321" i="8" s="1"/>
  <c r="N315" i="13"/>
  <c r="W313" i="8" s="1"/>
  <c r="L315" i="13"/>
  <c r="M315" i="13"/>
  <c r="V313" i="8" s="1"/>
  <c r="L307" i="13"/>
  <c r="N307" i="13" s="1"/>
  <c r="W305" i="8" s="1"/>
  <c r="L299" i="13"/>
  <c r="L291" i="13"/>
  <c r="N291" i="13" s="1"/>
  <c r="W289" i="8" s="1"/>
  <c r="L283" i="13"/>
  <c r="L275" i="13"/>
  <c r="N275" i="13" s="1"/>
  <c r="W273" i="8" s="1"/>
  <c r="L267" i="13"/>
  <c r="L259" i="13"/>
  <c r="N259" i="13" s="1"/>
  <c r="W257" i="8" s="1"/>
  <c r="L251" i="13"/>
  <c r="L243" i="13"/>
  <c r="N243" i="13" s="1"/>
  <c r="W241" i="8" s="1"/>
  <c r="L235" i="13"/>
  <c r="L227" i="13"/>
  <c r="N227" i="13" s="1"/>
  <c r="W225" i="8" s="1"/>
  <c r="L219" i="13"/>
  <c r="N211" i="13"/>
  <c r="L211" i="13"/>
  <c r="M211" i="13"/>
  <c r="N203" i="13"/>
  <c r="L203" i="13"/>
  <c r="M203" i="13"/>
  <c r="N195" i="13"/>
  <c r="L195" i="13"/>
  <c r="M195" i="13"/>
  <c r="N187" i="13"/>
  <c r="L187" i="13"/>
  <c r="M187" i="13"/>
  <c r="L179" i="13"/>
  <c r="N179" i="13" s="1"/>
  <c r="W178" i="8" s="1"/>
  <c r="L171" i="13"/>
  <c r="L163" i="13"/>
  <c r="N163" i="13" s="1"/>
  <c r="W162" i="8" s="1"/>
  <c r="L155" i="13"/>
  <c r="L147" i="13"/>
  <c r="N147" i="13" s="1"/>
  <c r="W146" i="8" s="1"/>
  <c r="L139" i="13"/>
  <c r="L131" i="13"/>
  <c r="N131" i="13" s="1"/>
  <c r="W130" i="8" s="1"/>
  <c r="L123" i="13"/>
  <c r="L115" i="13"/>
  <c r="N115" i="13" s="1"/>
  <c r="W114" i="8" s="1"/>
  <c r="L107" i="13"/>
  <c r="L99" i="13"/>
  <c r="N99" i="13" s="1"/>
  <c r="W98" i="8" s="1"/>
  <c r="L91" i="13"/>
  <c r="L83" i="13"/>
  <c r="N83" i="13" s="1"/>
  <c r="W82" i="8" s="1"/>
  <c r="L75" i="13"/>
  <c r="N67" i="13"/>
  <c r="L67" i="13"/>
  <c r="M67" i="13"/>
  <c r="N59" i="13"/>
  <c r="L59" i="13"/>
  <c r="M59" i="13"/>
  <c r="M55" i="13"/>
  <c r="N55" i="13"/>
  <c r="L55" i="13"/>
  <c r="L51" i="13"/>
  <c r="N51" i="13" s="1"/>
  <c r="W50" i="8" s="1"/>
  <c r="L47" i="13"/>
  <c r="L43" i="13"/>
  <c r="N43" i="13" s="1"/>
  <c r="W42" i="8" s="1"/>
  <c r="L39" i="13"/>
  <c r="L35" i="13"/>
  <c r="N35" i="13" s="1"/>
  <c r="W34" i="8" s="1"/>
  <c r="L31" i="13"/>
  <c r="L27" i="13"/>
  <c r="N27" i="13" s="1"/>
  <c r="W26" i="8" s="1"/>
  <c r="L23" i="13"/>
  <c r="L19" i="13"/>
  <c r="N19" i="13" s="1"/>
  <c r="W18" i="8" s="1"/>
  <c r="L15" i="13"/>
  <c r="L11" i="13"/>
  <c r="N11" i="13" s="1"/>
  <c r="W10" i="8" s="1"/>
  <c r="L7" i="13"/>
  <c r="BY535" i="9"/>
  <c r="BQ535" i="9"/>
  <c r="BI535" i="9"/>
  <c r="BF535" i="9"/>
  <c r="BJ535" i="9"/>
  <c r="BN535" i="9"/>
  <c r="BR535" i="9"/>
  <c r="BV535" i="9"/>
  <c r="BZ535" i="9"/>
  <c r="O531" i="8"/>
  <c r="BU534" i="9"/>
  <c r="BM534" i="9"/>
  <c r="BE534" i="9"/>
  <c r="BH534" i="9"/>
  <c r="BL534" i="9"/>
  <c r="BP534" i="9"/>
  <c r="BT534" i="9"/>
  <c r="BX534" i="9"/>
  <c r="BY533" i="9"/>
  <c r="BQ533" i="9"/>
  <c r="BI533" i="9"/>
  <c r="BF533" i="9"/>
  <c r="BJ533" i="9"/>
  <c r="BN533" i="9"/>
  <c r="BR533" i="9"/>
  <c r="BV533" i="9"/>
  <c r="BZ533" i="9"/>
  <c r="O529" i="8"/>
  <c r="BU532" i="9"/>
  <c r="BM532" i="9"/>
  <c r="BE532" i="9"/>
  <c r="BH532" i="9"/>
  <c r="BL532" i="9"/>
  <c r="BP532" i="9"/>
  <c r="BT532" i="9"/>
  <c r="BX532" i="9"/>
  <c r="BY531" i="9"/>
  <c r="BQ531" i="9"/>
  <c r="BI531" i="9"/>
  <c r="BF531" i="9"/>
  <c r="BJ531" i="9"/>
  <c r="BN531" i="9"/>
  <c r="BR531" i="9"/>
  <c r="BV531" i="9"/>
  <c r="BZ531" i="9"/>
  <c r="O527" i="8"/>
  <c r="BU530" i="9"/>
  <c r="BM530" i="9"/>
  <c r="BE530" i="9"/>
  <c r="BH530" i="9"/>
  <c r="BL530" i="9"/>
  <c r="BP530" i="9"/>
  <c r="BT530" i="9"/>
  <c r="BX530" i="9"/>
  <c r="BY529" i="9"/>
  <c r="BQ529" i="9"/>
  <c r="BI529" i="9"/>
  <c r="BF529" i="9"/>
  <c r="BJ529" i="9"/>
  <c r="BN529" i="9"/>
  <c r="BR529" i="9"/>
  <c r="BV529" i="9"/>
  <c r="BZ529" i="9"/>
  <c r="O525" i="8"/>
  <c r="BU528" i="9"/>
  <c r="BM528" i="9"/>
  <c r="BE528" i="9"/>
  <c r="BH528" i="9"/>
  <c r="BL528" i="9"/>
  <c r="BP528" i="9"/>
  <c r="BT528" i="9"/>
  <c r="BX528" i="9"/>
  <c r="BY527" i="9"/>
  <c r="BQ527" i="9"/>
  <c r="BI527" i="9"/>
  <c r="BF527" i="9"/>
  <c r="BJ527" i="9"/>
  <c r="BN527" i="9"/>
  <c r="BR527" i="9"/>
  <c r="BV527" i="9"/>
  <c r="BZ527" i="9"/>
  <c r="O523" i="8"/>
  <c r="BU526" i="9"/>
  <c r="BM526" i="9"/>
  <c r="BE526" i="9"/>
  <c r="BH526" i="9"/>
  <c r="BL526" i="9"/>
  <c r="BP526" i="9"/>
  <c r="BT526" i="9"/>
  <c r="BX526" i="9"/>
  <c r="BY525" i="9"/>
  <c r="BQ525" i="9"/>
  <c r="BI525" i="9"/>
  <c r="BF525" i="9"/>
  <c r="BJ525" i="9"/>
  <c r="BN525" i="9"/>
  <c r="BR525" i="9"/>
  <c r="BV525" i="9"/>
  <c r="BZ525" i="9"/>
  <c r="O521" i="8"/>
  <c r="BU524" i="9"/>
  <c r="BM524" i="9"/>
  <c r="BE524" i="9"/>
  <c r="BH524" i="9"/>
  <c r="BL524" i="9"/>
  <c r="BP524" i="9"/>
  <c r="BT524" i="9"/>
  <c r="BX524" i="9"/>
  <c r="BY523" i="9"/>
  <c r="BQ523" i="9"/>
  <c r="BI523" i="9"/>
  <c r="BF523" i="9"/>
  <c r="BJ523" i="9"/>
  <c r="BN523" i="9"/>
  <c r="BR523" i="9"/>
  <c r="BV523" i="9"/>
  <c r="BZ523" i="9"/>
  <c r="O519" i="8"/>
  <c r="BU522" i="9"/>
  <c r="BM522" i="9"/>
  <c r="BE522" i="9"/>
  <c r="BH522" i="9"/>
  <c r="BL522" i="9"/>
  <c r="BP522" i="9"/>
  <c r="BT522" i="9"/>
  <c r="BX522" i="9"/>
  <c r="BY521" i="9"/>
  <c r="BQ521" i="9"/>
  <c r="BI521" i="9"/>
  <c r="BF521" i="9"/>
  <c r="BJ521" i="9"/>
  <c r="BN521" i="9"/>
  <c r="BR521" i="9"/>
  <c r="BV521" i="9"/>
  <c r="BZ521" i="9"/>
  <c r="O517" i="8"/>
  <c r="BU520" i="9"/>
  <c r="BM520" i="9"/>
  <c r="BE520" i="9"/>
  <c r="BH520" i="9"/>
  <c r="BL520" i="9"/>
  <c r="BP520" i="9"/>
  <c r="BT520" i="9"/>
  <c r="BX520" i="9"/>
  <c r="BY519" i="9"/>
  <c r="BQ519" i="9"/>
  <c r="BI519" i="9"/>
  <c r="BF519" i="9"/>
  <c r="BJ519" i="9"/>
  <c r="BN519" i="9"/>
  <c r="BR519" i="9"/>
  <c r="BV519" i="9"/>
  <c r="BZ519" i="9"/>
  <c r="O515" i="8"/>
  <c r="BU518" i="9"/>
  <c r="BM518" i="9"/>
  <c r="BE518" i="9"/>
  <c r="BH518" i="9"/>
  <c r="BL518" i="9"/>
  <c r="BP518" i="9"/>
  <c r="BT518" i="9"/>
  <c r="BX518" i="9"/>
  <c r="BY517" i="9"/>
  <c r="BQ517" i="9"/>
  <c r="BI517" i="9"/>
  <c r="BF517" i="9"/>
  <c r="BJ517" i="9"/>
  <c r="BN517" i="9"/>
  <c r="BR517" i="9"/>
  <c r="BV517" i="9"/>
  <c r="BZ517" i="9"/>
  <c r="O513" i="8"/>
  <c r="BU516" i="9"/>
  <c r="BM516" i="9"/>
  <c r="BE516" i="9"/>
  <c r="BH516" i="9"/>
  <c r="BL516" i="9"/>
  <c r="BP516" i="9"/>
  <c r="BT516" i="9"/>
  <c r="BX516" i="9"/>
  <c r="BY515" i="9"/>
  <c r="BQ515" i="9"/>
  <c r="BI515" i="9"/>
  <c r="BF515" i="9"/>
  <c r="BJ515" i="9"/>
  <c r="BN515" i="9"/>
  <c r="BR515" i="9"/>
  <c r="BV515" i="9"/>
  <c r="BZ515" i="9"/>
  <c r="O511" i="8"/>
  <c r="BU514" i="9"/>
  <c r="BM514" i="9"/>
  <c r="BE514" i="9"/>
  <c r="BH514" i="9"/>
  <c r="BL514" i="9"/>
  <c r="BP514" i="9"/>
  <c r="BT514" i="9"/>
  <c r="BX514" i="9"/>
  <c r="BY513" i="9"/>
  <c r="BQ513" i="9"/>
  <c r="BI513" i="9"/>
  <c r="BF513" i="9"/>
  <c r="BJ513" i="9"/>
  <c r="BN513" i="9"/>
  <c r="BR513" i="9"/>
  <c r="BV513" i="9"/>
  <c r="BZ513" i="9"/>
  <c r="O509" i="8"/>
  <c r="BU512" i="9"/>
  <c r="BQ512" i="9"/>
  <c r="BM512" i="9"/>
  <c r="BI512" i="9"/>
  <c r="BE512" i="9"/>
  <c r="BY511" i="9"/>
  <c r="BU511" i="9"/>
  <c r="BQ511" i="9"/>
  <c r="BM511" i="9"/>
  <c r="BI511" i="9"/>
  <c r="BE511" i="9"/>
  <c r="BY510" i="9"/>
  <c r="BU510" i="9"/>
  <c r="BQ510" i="9"/>
  <c r="BM510" i="9"/>
  <c r="BI510" i="9"/>
  <c r="BE510" i="9"/>
  <c r="BY509" i="9"/>
  <c r="BU509" i="9"/>
  <c r="BQ509" i="9"/>
  <c r="BM509" i="9"/>
  <c r="BI509" i="9"/>
  <c r="BE509" i="9"/>
  <c r="BY508" i="9"/>
  <c r="BU508" i="9"/>
  <c r="BQ508" i="9"/>
  <c r="BM508" i="9"/>
  <c r="BI508" i="9"/>
  <c r="BE508" i="9"/>
  <c r="BY507" i="9"/>
  <c r="BU507" i="9"/>
  <c r="BQ507" i="9"/>
  <c r="BM507" i="9"/>
  <c r="BI507" i="9"/>
  <c r="BE507" i="9"/>
  <c r="BY506" i="9"/>
  <c r="BU506" i="9"/>
  <c r="BQ506" i="9"/>
  <c r="BM506" i="9"/>
  <c r="BI506" i="9"/>
  <c r="BE506" i="9"/>
  <c r="BY505" i="9"/>
  <c r="BU505" i="9"/>
  <c r="BQ505" i="9"/>
  <c r="BM505" i="9"/>
  <c r="BI505" i="9"/>
  <c r="BE505" i="9"/>
  <c r="BY504" i="9"/>
  <c r="BU504" i="9"/>
  <c r="BQ504" i="9"/>
  <c r="BM504" i="9"/>
  <c r="BI504" i="9"/>
  <c r="BE504" i="9"/>
  <c r="BY503" i="9"/>
  <c r="BU503" i="9"/>
  <c r="BQ503" i="9"/>
  <c r="BM503" i="9"/>
  <c r="BI503" i="9"/>
  <c r="BE503" i="9"/>
  <c r="BY502" i="9"/>
  <c r="BU502" i="9"/>
  <c r="BQ502" i="9"/>
  <c r="BM502" i="9"/>
  <c r="BI502" i="9"/>
  <c r="BE502" i="9"/>
  <c r="BY501" i="9"/>
  <c r="BU501" i="9"/>
  <c r="BQ501" i="9"/>
  <c r="BM501" i="9"/>
  <c r="BI501" i="9"/>
  <c r="BE501" i="9"/>
  <c r="BY500" i="9"/>
  <c r="BU500" i="9"/>
  <c r="BQ500" i="9"/>
  <c r="BM500" i="9"/>
  <c r="BI500" i="9"/>
  <c r="BE500" i="9"/>
  <c r="BY499" i="9"/>
  <c r="BU499" i="9"/>
  <c r="BQ499" i="9"/>
  <c r="BM499" i="9"/>
  <c r="BI499" i="9"/>
  <c r="BE499" i="9"/>
  <c r="BY498" i="9"/>
  <c r="BU498" i="9"/>
  <c r="BQ498" i="9"/>
  <c r="BM498" i="9"/>
  <c r="BI498" i="9"/>
  <c r="BE498" i="9"/>
  <c r="BY497" i="9"/>
  <c r="BU497" i="9"/>
  <c r="BQ497" i="9"/>
  <c r="BM497" i="9"/>
  <c r="BI497" i="9"/>
  <c r="BE497" i="9"/>
  <c r="BY496" i="9"/>
  <c r="BU496" i="9"/>
  <c r="BQ496" i="9"/>
  <c r="BM496" i="9"/>
  <c r="BI496" i="9"/>
  <c r="BE496" i="9"/>
  <c r="BY495" i="9"/>
  <c r="BU495" i="9"/>
  <c r="BQ495" i="9"/>
  <c r="BM495" i="9"/>
  <c r="BI495" i="9"/>
  <c r="BE495" i="9"/>
  <c r="BY494" i="9"/>
  <c r="BU494" i="9"/>
  <c r="BQ494" i="9"/>
  <c r="BM494" i="9"/>
  <c r="BI494" i="9"/>
  <c r="BE494" i="9"/>
  <c r="BY493" i="9"/>
  <c r="BU493" i="9"/>
  <c r="BQ493" i="9"/>
  <c r="BM493" i="9"/>
  <c r="BI493" i="9"/>
  <c r="BE493" i="9"/>
  <c r="BY492" i="9"/>
  <c r="BU492" i="9"/>
  <c r="BQ492" i="9"/>
  <c r="BM492" i="9"/>
  <c r="BI492" i="9"/>
  <c r="BE492" i="9"/>
  <c r="BY491" i="9"/>
  <c r="BU491" i="9"/>
  <c r="BQ491" i="9"/>
  <c r="BM491" i="9"/>
  <c r="BI491" i="9"/>
  <c r="BE491" i="9"/>
  <c r="BY490" i="9"/>
  <c r="BU490" i="9"/>
  <c r="BQ490" i="9"/>
  <c r="BM490" i="9"/>
  <c r="BI490" i="9"/>
  <c r="BE490" i="9"/>
  <c r="BY489" i="9"/>
  <c r="BU489" i="9"/>
  <c r="BQ489" i="9"/>
  <c r="BM489" i="9"/>
  <c r="BI489" i="9"/>
  <c r="BE489" i="9"/>
  <c r="BY488" i="9"/>
  <c r="BU488" i="9"/>
  <c r="BQ488" i="9"/>
  <c r="BM488" i="9"/>
  <c r="BI488" i="9"/>
  <c r="BE488" i="9"/>
  <c r="BY487" i="9"/>
  <c r="BU487" i="9"/>
  <c r="BQ487" i="9"/>
  <c r="BM487" i="9"/>
  <c r="BI487" i="9"/>
  <c r="BE487" i="9"/>
  <c r="BY486" i="9"/>
  <c r="BU486" i="9"/>
  <c r="BQ486" i="9"/>
  <c r="BM486" i="9"/>
  <c r="BI486" i="9"/>
  <c r="BE486" i="9"/>
  <c r="BY485" i="9"/>
  <c r="BU485" i="9"/>
  <c r="BQ485" i="9"/>
  <c r="BM485" i="9"/>
  <c r="BI485" i="9"/>
  <c r="BE485" i="9"/>
  <c r="BY484" i="9"/>
  <c r="BU484" i="9"/>
  <c r="BQ484" i="9"/>
  <c r="BM484" i="9"/>
  <c r="BI484" i="9"/>
  <c r="BE484" i="9"/>
  <c r="BY483" i="9"/>
  <c r="BU483" i="9"/>
  <c r="BQ483" i="9"/>
  <c r="BM483" i="9"/>
  <c r="BI483" i="9"/>
  <c r="BE483" i="9"/>
  <c r="BY482" i="9"/>
  <c r="BU482" i="9"/>
  <c r="BQ482" i="9"/>
  <c r="BM482" i="9"/>
  <c r="BI482" i="9"/>
  <c r="BE482" i="9"/>
  <c r="BA481" i="9"/>
  <c r="CE481" i="9"/>
  <c r="BW481" i="9"/>
  <c r="BS481" i="9"/>
  <c r="BO481" i="9"/>
  <c r="BK481" i="9"/>
  <c r="BG481" i="9"/>
  <c r="E512" i="14"/>
  <c r="E516" i="14"/>
  <c r="E520" i="14"/>
  <c r="E524" i="14"/>
  <c r="E528" i="14"/>
  <c r="E532" i="14"/>
  <c r="BY480" i="9"/>
  <c r="BU480" i="9"/>
  <c r="BQ480" i="9"/>
  <c r="BM480" i="9"/>
  <c r="BI480" i="9"/>
  <c r="BE480" i="9"/>
  <c r="BY479" i="9"/>
  <c r="BU479" i="9"/>
  <c r="BQ479" i="9"/>
  <c r="BM479" i="9"/>
  <c r="BI479" i="9"/>
  <c r="BE479" i="9"/>
  <c r="BY478" i="9"/>
  <c r="BU478" i="9"/>
  <c r="BQ478" i="9"/>
  <c r="BM478" i="9"/>
  <c r="BI478" i="9"/>
  <c r="BE478" i="9"/>
  <c r="BY477" i="9"/>
  <c r="BU477" i="9"/>
  <c r="BQ477" i="9"/>
  <c r="BM477" i="9"/>
  <c r="BI477" i="9"/>
  <c r="BE477" i="9"/>
  <c r="BY476" i="9"/>
  <c r="BU476" i="9"/>
  <c r="BQ476" i="9"/>
  <c r="BM476" i="9"/>
  <c r="BI476" i="9"/>
  <c r="BE476" i="9"/>
  <c r="BY475" i="9"/>
  <c r="BU475" i="9"/>
  <c r="BQ475" i="9"/>
  <c r="BM475" i="9"/>
  <c r="BI475" i="9"/>
  <c r="BE475" i="9"/>
  <c r="BY474" i="9"/>
  <c r="BU474" i="9"/>
  <c r="BQ474" i="9"/>
  <c r="BM474" i="9"/>
  <c r="BI474" i="9"/>
  <c r="BE474" i="9"/>
  <c r="BY473" i="9"/>
  <c r="BU473" i="9"/>
  <c r="BQ473" i="9"/>
  <c r="BM473" i="9"/>
  <c r="BI473" i="9"/>
  <c r="BE473" i="9"/>
  <c r="BY472" i="9"/>
  <c r="BU472" i="9"/>
  <c r="BQ472" i="9"/>
  <c r="BM472" i="9"/>
  <c r="BI472" i="9"/>
  <c r="BE472" i="9"/>
  <c r="BY471" i="9"/>
  <c r="BU471" i="9"/>
  <c r="BQ471" i="9"/>
  <c r="BM471" i="9"/>
  <c r="BI471" i="9"/>
  <c r="BE471" i="9"/>
  <c r="BY470" i="9"/>
  <c r="BU470" i="9"/>
  <c r="BQ470" i="9"/>
  <c r="BM470" i="9"/>
  <c r="BI470" i="9"/>
  <c r="BE470" i="9"/>
  <c r="BY469" i="9"/>
  <c r="BU469" i="9"/>
  <c r="BQ469" i="9"/>
  <c r="BM469" i="9"/>
  <c r="BI469" i="9"/>
  <c r="BE469" i="9"/>
  <c r="BY468" i="9"/>
  <c r="BU468" i="9"/>
  <c r="BQ468" i="9"/>
  <c r="BM468" i="9"/>
  <c r="BI468" i="9"/>
  <c r="BE468" i="9"/>
  <c r="BY467" i="9"/>
  <c r="BU467" i="9"/>
  <c r="BQ467" i="9"/>
  <c r="BM467" i="9"/>
  <c r="BI467" i="9"/>
  <c r="BE467" i="9"/>
  <c r="BY466" i="9"/>
  <c r="BU466" i="9"/>
  <c r="BQ466" i="9"/>
  <c r="BM466" i="9"/>
  <c r="BI466" i="9"/>
  <c r="BE466" i="9"/>
  <c r="BY465" i="9"/>
  <c r="BU465" i="9"/>
  <c r="BQ465" i="9"/>
  <c r="BM465" i="9"/>
  <c r="BI465" i="9"/>
  <c r="BE465" i="9"/>
  <c r="BY464" i="9"/>
  <c r="BU464" i="9"/>
  <c r="BQ464" i="9"/>
  <c r="BM464" i="9"/>
  <c r="BI464" i="9"/>
  <c r="BE464" i="9"/>
  <c r="BY463" i="9"/>
  <c r="BU463" i="9"/>
  <c r="BQ463" i="9"/>
  <c r="BM463" i="9"/>
  <c r="BI463" i="9"/>
  <c r="BE463" i="9"/>
  <c r="BY462" i="9"/>
  <c r="BU462" i="9"/>
  <c r="BQ462" i="9"/>
  <c r="BM462" i="9"/>
  <c r="BI462" i="9"/>
  <c r="BE462" i="9"/>
  <c r="BY461" i="9"/>
  <c r="BU461" i="9"/>
  <c r="BQ461" i="9"/>
  <c r="BM461" i="9"/>
  <c r="BI461" i="9"/>
  <c r="BE461" i="9"/>
  <c r="BY460" i="9"/>
  <c r="BU460" i="9"/>
  <c r="BQ460" i="9"/>
  <c r="BM460" i="9"/>
  <c r="BI460" i="9"/>
  <c r="BE460" i="9"/>
  <c r="BY459" i="9"/>
  <c r="BU459" i="9"/>
  <c r="BQ459" i="9"/>
  <c r="BM459" i="9"/>
  <c r="BI459" i="9"/>
  <c r="BE459" i="9"/>
  <c r="BY458" i="9"/>
  <c r="BU458" i="9"/>
  <c r="BQ458" i="9"/>
  <c r="BM458" i="9"/>
  <c r="BI458" i="9"/>
  <c r="BE458" i="9"/>
  <c r="BY457" i="9"/>
  <c r="BU457" i="9"/>
  <c r="BQ457" i="9"/>
  <c r="BM457" i="9"/>
  <c r="BI457" i="9"/>
  <c r="BE457" i="9"/>
  <c r="BY456" i="9"/>
  <c r="BU456" i="9"/>
  <c r="BQ456" i="9"/>
  <c r="BM456" i="9"/>
  <c r="BI456" i="9"/>
  <c r="BE456" i="9"/>
  <c r="BY455" i="9"/>
  <c r="BU455" i="9"/>
  <c r="BQ455" i="9"/>
  <c r="BM455" i="9"/>
  <c r="BI455" i="9"/>
  <c r="BE455" i="9"/>
  <c r="BY454" i="9"/>
  <c r="BU454" i="9"/>
  <c r="BQ454" i="9"/>
  <c r="BM454" i="9"/>
  <c r="BI454" i="9"/>
  <c r="BE454" i="9"/>
  <c r="BY453" i="9"/>
  <c r="BU453" i="9"/>
  <c r="BQ453" i="9"/>
  <c r="BM453" i="9"/>
  <c r="BI453" i="9"/>
  <c r="BE453" i="9"/>
  <c r="BY452" i="9"/>
  <c r="BU452" i="9"/>
  <c r="BQ452" i="9"/>
  <c r="BM452" i="9"/>
  <c r="BI452" i="9"/>
  <c r="BE452" i="9"/>
  <c r="BY451" i="9"/>
  <c r="BU451" i="9"/>
  <c r="BQ451" i="9"/>
  <c r="BM451" i="9"/>
  <c r="BI451" i="9"/>
  <c r="BE451" i="9"/>
  <c r="BY450" i="9"/>
  <c r="BU450" i="9"/>
  <c r="BQ450" i="9"/>
  <c r="BM450" i="9"/>
  <c r="BI450" i="9"/>
  <c r="BE450" i="9"/>
  <c r="BY449" i="9"/>
  <c r="BU449" i="9"/>
  <c r="BQ449" i="9"/>
  <c r="BM449" i="9"/>
  <c r="BI449" i="9"/>
  <c r="BE449" i="9"/>
  <c r="BY448" i="9"/>
  <c r="BU448" i="9"/>
  <c r="BQ448" i="9"/>
  <c r="BM448" i="9"/>
  <c r="BI448" i="9"/>
  <c r="BE448" i="9"/>
  <c r="BY447" i="9"/>
  <c r="BU447" i="9"/>
  <c r="BQ447" i="9"/>
  <c r="BM447" i="9"/>
  <c r="BI447" i="9"/>
  <c r="BE447" i="9"/>
  <c r="BY446" i="9"/>
  <c r="BU446" i="9"/>
  <c r="BQ446" i="9"/>
  <c r="BM446" i="9"/>
  <c r="BI446" i="9"/>
  <c r="BE446" i="9"/>
  <c r="BY445" i="9"/>
  <c r="BU445" i="9"/>
  <c r="BQ445" i="9"/>
  <c r="BM445" i="9"/>
  <c r="BI445" i="9"/>
  <c r="BE445" i="9"/>
  <c r="BY444" i="9"/>
  <c r="BU444" i="9"/>
  <c r="BQ444" i="9"/>
  <c r="BM444" i="9"/>
  <c r="BI444" i="9"/>
  <c r="BE444" i="9"/>
  <c r="BY443" i="9"/>
  <c r="BU443" i="9"/>
  <c r="BQ443" i="9"/>
  <c r="BM443" i="9"/>
  <c r="BI443" i="9"/>
  <c r="BE443" i="9"/>
  <c r="BY442" i="9"/>
  <c r="BU442" i="9"/>
  <c r="BQ442" i="9"/>
  <c r="BM442" i="9"/>
  <c r="BI442" i="9"/>
  <c r="BE442" i="9"/>
  <c r="BY441" i="9"/>
  <c r="BU441" i="9"/>
  <c r="BQ441" i="9"/>
  <c r="BM441" i="9"/>
  <c r="BI441" i="9"/>
  <c r="BE441" i="9"/>
  <c r="BY440" i="9"/>
  <c r="BU440" i="9"/>
  <c r="BQ440" i="9"/>
  <c r="BM440" i="9"/>
  <c r="BI440" i="9"/>
  <c r="BE440" i="9"/>
  <c r="BY439" i="9"/>
  <c r="BU439" i="9"/>
  <c r="BQ439" i="9"/>
  <c r="BM439" i="9"/>
  <c r="BI439" i="9"/>
  <c r="BE439" i="9"/>
  <c r="BY438" i="9"/>
  <c r="BU438" i="9"/>
  <c r="BQ438" i="9"/>
  <c r="BM438" i="9"/>
  <c r="BI438" i="9"/>
  <c r="BE438" i="9"/>
  <c r="BY437" i="9"/>
  <c r="BU437" i="9"/>
  <c r="BQ437" i="9"/>
  <c r="BM437" i="9"/>
  <c r="BI437" i="9"/>
  <c r="BE437" i="9"/>
  <c r="BY436" i="9"/>
  <c r="BU436" i="9"/>
  <c r="BQ436" i="9"/>
  <c r="BM436" i="9"/>
  <c r="BI436" i="9"/>
  <c r="BE436" i="9"/>
  <c r="BY435" i="9"/>
  <c r="BU435" i="9"/>
  <c r="BQ435" i="9"/>
  <c r="BM435" i="9"/>
  <c r="BI435" i="9"/>
  <c r="BE435" i="9"/>
  <c r="BY434" i="9"/>
  <c r="BU434" i="9"/>
  <c r="BQ434" i="9"/>
  <c r="BM434" i="9"/>
  <c r="BI434" i="9"/>
  <c r="BE434" i="9"/>
  <c r="BY433" i="9"/>
  <c r="BU433" i="9"/>
  <c r="BQ433" i="9"/>
  <c r="BM433" i="9"/>
  <c r="BI433" i="9"/>
  <c r="BE433" i="9"/>
  <c r="BY432" i="9"/>
  <c r="BU432" i="9"/>
  <c r="BQ432" i="9"/>
  <c r="BM432" i="9"/>
  <c r="BI432" i="9"/>
  <c r="BE432" i="9"/>
  <c r="BY431" i="9"/>
  <c r="BU431" i="9"/>
  <c r="BQ431" i="9"/>
  <c r="BM431" i="9"/>
  <c r="BI431" i="9"/>
  <c r="BE431" i="9"/>
  <c r="BY430" i="9"/>
  <c r="BU430" i="9"/>
  <c r="BQ430" i="9"/>
  <c r="BM430" i="9"/>
  <c r="BI430" i="9"/>
  <c r="BE430" i="9"/>
  <c r="BY429" i="9"/>
  <c r="BU429" i="9"/>
  <c r="BQ429" i="9"/>
  <c r="BM429" i="9"/>
  <c r="BI429" i="9"/>
  <c r="BE429" i="9"/>
  <c r="BY428" i="9"/>
  <c r="BU428" i="9"/>
  <c r="BQ428" i="9"/>
  <c r="BM428" i="9"/>
  <c r="BI428" i="9"/>
  <c r="BE428" i="9"/>
  <c r="BY427" i="9"/>
  <c r="BU427" i="9"/>
  <c r="BQ427" i="9"/>
  <c r="BM427" i="9"/>
  <c r="BI427" i="9"/>
  <c r="BE427" i="9"/>
  <c r="BY426" i="9"/>
  <c r="BU426" i="9"/>
  <c r="BQ426" i="9"/>
  <c r="BM426" i="9"/>
  <c r="BI426" i="9"/>
  <c r="BE426" i="9"/>
  <c r="BY425" i="9"/>
  <c r="BU425" i="9"/>
  <c r="BQ425" i="9"/>
  <c r="BM425" i="9"/>
  <c r="BI425" i="9"/>
  <c r="BE425" i="9"/>
  <c r="BY424" i="9"/>
  <c r="BU424" i="9"/>
  <c r="BQ424" i="9"/>
  <c r="BM424" i="9"/>
  <c r="BI424" i="9"/>
  <c r="BE424" i="9"/>
  <c r="BY423" i="9"/>
  <c r="BU423" i="9"/>
  <c r="BQ423" i="9"/>
  <c r="BM423" i="9"/>
  <c r="BI423" i="9"/>
  <c r="BE423" i="9"/>
  <c r="BY422" i="9"/>
  <c r="BU422" i="9"/>
  <c r="BQ422" i="9"/>
  <c r="BM422" i="9"/>
  <c r="BI422" i="9"/>
  <c r="BE422" i="9"/>
  <c r="BY421" i="9"/>
  <c r="BU421" i="9"/>
  <c r="BQ421" i="9"/>
  <c r="BM421" i="9"/>
  <c r="BI421" i="9"/>
  <c r="BE421" i="9"/>
  <c r="BY420" i="9"/>
  <c r="BU420" i="9"/>
  <c r="BQ420" i="9"/>
  <c r="BM420" i="9"/>
  <c r="BI420" i="9"/>
  <c r="BE420" i="9"/>
  <c r="BY419" i="9"/>
  <c r="BU419" i="9"/>
  <c r="BQ419" i="9"/>
  <c r="BM419" i="9"/>
  <c r="BI419" i="9"/>
  <c r="BE419" i="9"/>
  <c r="BY418" i="9"/>
  <c r="BU418" i="9"/>
  <c r="BQ418" i="9"/>
  <c r="BM418" i="9"/>
  <c r="BI418" i="9"/>
  <c r="BE418" i="9"/>
  <c r="BY417" i="9"/>
  <c r="BU417" i="9"/>
  <c r="BQ417" i="9"/>
  <c r="BM417" i="9"/>
  <c r="BI417" i="9"/>
  <c r="BE417" i="9"/>
  <c r="BY416" i="9"/>
  <c r="BU416" i="9"/>
  <c r="BQ416" i="9"/>
  <c r="BM416" i="9"/>
  <c r="BI416" i="9"/>
  <c r="BE416" i="9"/>
  <c r="BY415" i="9"/>
  <c r="BU415" i="9"/>
  <c r="BQ415" i="9"/>
  <c r="BM415" i="9"/>
  <c r="BI415" i="9"/>
  <c r="BE415" i="9"/>
  <c r="BY414" i="9"/>
  <c r="BU414" i="9"/>
  <c r="BQ414" i="9"/>
  <c r="BM414" i="9"/>
  <c r="BI414" i="9"/>
  <c r="BE414" i="9"/>
  <c r="BY413" i="9"/>
  <c r="BU413" i="9"/>
  <c r="BQ413" i="9"/>
  <c r="BM413" i="9"/>
  <c r="BI413" i="9"/>
  <c r="BE413" i="9"/>
  <c r="BY412" i="9"/>
  <c r="BU412" i="9"/>
  <c r="BQ412" i="9"/>
  <c r="BM412" i="9"/>
  <c r="BI412" i="9"/>
  <c r="BE412" i="9"/>
  <c r="BY411" i="9"/>
  <c r="BU411" i="9"/>
  <c r="BQ411" i="9"/>
  <c r="BM411" i="9"/>
  <c r="BI411" i="9"/>
  <c r="BE411" i="9"/>
  <c r="BY410" i="9"/>
  <c r="BU410" i="9"/>
  <c r="BQ410" i="9"/>
  <c r="BM410" i="9"/>
  <c r="BI410" i="9"/>
  <c r="BE410" i="9"/>
  <c r="BY409" i="9"/>
  <c r="BU409" i="9"/>
  <c r="BQ409" i="9"/>
  <c r="BM409" i="9"/>
  <c r="BI409" i="9"/>
  <c r="BE409" i="9"/>
  <c r="BY408" i="9"/>
  <c r="BU408" i="9"/>
  <c r="BQ408" i="9"/>
  <c r="BM408" i="9"/>
  <c r="BI408" i="9"/>
  <c r="BE408" i="9"/>
  <c r="BY407" i="9"/>
  <c r="BU407" i="9"/>
  <c r="BQ407" i="9"/>
  <c r="BM407" i="9"/>
  <c r="BI407" i="9"/>
  <c r="BE407" i="9"/>
  <c r="BY406" i="9"/>
  <c r="BU406" i="9"/>
  <c r="BQ406" i="9"/>
  <c r="BM406" i="9"/>
  <c r="BI406" i="9"/>
  <c r="BE406" i="9"/>
  <c r="BY405" i="9"/>
  <c r="BU405" i="9"/>
  <c r="BQ405" i="9"/>
  <c r="BM405" i="9"/>
  <c r="BI405" i="9"/>
  <c r="BE405" i="9"/>
  <c r="BY404" i="9"/>
  <c r="BU404" i="9"/>
  <c r="BQ404" i="9"/>
  <c r="BM404" i="9"/>
  <c r="BI404" i="9"/>
  <c r="BE404" i="9"/>
  <c r="BY403" i="9"/>
  <c r="BU403" i="9"/>
  <c r="BQ403" i="9"/>
  <c r="BM403" i="9"/>
  <c r="BI403" i="9"/>
  <c r="BE403" i="9"/>
  <c r="BY402" i="9"/>
  <c r="BU402" i="9"/>
  <c r="BQ402" i="9"/>
  <c r="BM402" i="9"/>
  <c r="BI402" i="9"/>
  <c r="BE402" i="9"/>
  <c r="BY401" i="9"/>
  <c r="BU401" i="9"/>
  <c r="BQ401" i="9"/>
  <c r="BM401" i="9"/>
  <c r="BI401" i="9"/>
  <c r="BE401" i="9"/>
  <c r="BY400" i="9"/>
  <c r="BU400" i="9"/>
  <c r="BQ400" i="9"/>
  <c r="BM400" i="9"/>
  <c r="BI400" i="9"/>
  <c r="BE400" i="9"/>
  <c r="BY399" i="9"/>
  <c r="BU399" i="9"/>
  <c r="BQ399" i="9"/>
  <c r="BM399" i="9"/>
  <c r="BI399" i="9"/>
  <c r="BE399" i="9"/>
  <c r="BY398" i="9"/>
  <c r="BU398" i="9"/>
  <c r="BQ398" i="9"/>
  <c r="BM398" i="9"/>
  <c r="BI398" i="9"/>
  <c r="BE398" i="9"/>
  <c r="BY397" i="9"/>
  <c r="BU397" i="9"/>
  <c r="BQ397" i="9"/>
  <c r="BM397" i="9"/>
  <c r="BI397" i="9"/>
  <c r="BE397" i="9"/>
  <c r="BY396" i="9"/>
  <c r="BU396" i="9"/>
  <c r="BQ396" i="9"/>
  <c r="BM396" i="9"/>
  <c r="BI396" i="9"/>
  <c r="BE396" i="9"/>
  <c r="BY395" i="9"/>
  <c r="BU395" i="9"/>
  <c r="BQ395" i="9"/>
  <c r="BM395" i="9"/>
  <c r="BI395" i="9"/>
  <c r="BE395" i="9"/>
  <c r="BY512" i="9"/>
  <c r="BA510" i="9"/>
  <c r="BA508" i="9"/>
  <c r="BA506" i="9"/>
  <c r="BA504" i="9"/>
  <c r="BA502" i="9"/>
  <c r="BA500" i="9"/>
  <c r="BA498" i="9"/>
  <c r="BA496" i="9"/>
  <c r="BA494" i="9"/>
  <c r="BA492" i="9"/>
  <c r="BA490" i="9"/>
  <c r="BA488" i="9"/>
  <c r="BA486" i="9"/>
  <c r="BA484" i="9"/>
  <c r="BA482" i="9"/>
  <c r="BY394" i="9"/>
  <c r="BU394" i="9"/>
  <c r="BQ394" i="9"/>
  <c r="BM394" i="9"/>
  <c r="BI394" i="9"/>
  <c r="BE394" i="9"/>
  <c r="BW393" i="9"/>
  <c r="BS393" i="9"/>
  <c r="BO393" i="9"/>
  <c r="BK393" i="9"/>
  <c r="BG393" i="9"/>
  <c r="BW392" i="9"/>
  <c r="BS392" i="9"/>
  <c r="BO392" i="9"/>
  <c r="BK392" i="9"/>
  <c r="BG392" i="9"/>
  <c r="BW391" i="9"/>
  <c r="BS391" i="9"/>
  <c r="BO391" i="9"/>
  <c r="BK391" i="9"/>
  <c r="BG391" i="9"/>
  <c r="BW390" i="9"/>
  <c r="BS390" i="9"/>
  <c r="BO390" i="9"/>
  <c r="BK390" i="9"/>
  <c r="BG390" i="9"/>
  <c r="BW389" i="9"/>
  <c r="BS389" i="9"/>
  <c r="BO389" i="9"/>
  <c r="BK389" i="9"/>
  <c r="BG389" i="9"/>
  <c r="BW388" i="9"/>
  <c r="BS388" i="9"/>
  <c r="BO388" i="9"/>
  <c r="BK388" i="9"/>
  <c r="BG388" i="9"/>
  <c r="BW387" i="9"/>
  <c r="BS387" i="9"/>
  <c r="BO387" i="9"/>
  <c r="BK387" i="9"/>
  <c r="BG387" i="9"/>
  <c r="BW386" i="9"/>
  <c r="BS386" i="9"/>
  <c r="BO386" i="9"/>
  <c r="BK386" i="9"/>
  <c r="BG386" i="9"/>
  <c r="BW385" i="9"/>
  <c r="BS385" i="9"/>
  <c r="BO385" i="9"/>
  <c r="BK385" i="9"/>
  <c r="BG385" i="9"/>
  <c r="BW384" i="9"/>
  <c r="BS384" i="9"/>
  <c r="BO384" i="9"/>
  <c r="BK384" i="9"/>
  <c r="BG384" i="9"/>
  <c r="BW383" i="9"/>
  <c r="BS383" i="9"/>
  <c r="BO383" i="9"/>
  <c r="BK383" i="9"/>
  <c r="BG383" i="9"/>
  <c r="BW382" i="9"/>
  <c r="BS382" i="9"/>
  <c r="BO382" i="9"/>
  <c r="BK382" i="9"/>
  <c r="BG382" i="9"/>
  <c r="BW381" i="9"/>
  <c r="BS381" i="9"/>
  <c r="BO381" i="9"/>
  <c r="BK381" i="9"/>
  <c r="BG381" i="9"/>
  <c r="BW380" i="9"/>
  <c r="BS380" i="9"/>
  <c r="BO380" i="9"/>
  <c r="BK380" i="9"/>
  <c r="BG380" i="9"/>
  <c r="BW379" i="9"/>
  <c r="BS379" i="9"/>
  <c r="BO379" i="9"/>
  <c r="BK379" i="9"/>
  <c r="BG379" i="9"/>
  <c r="BW378" i="9"/>
  <c r="BS378" i="9"/>
  <c r="BO378" i="9"/>
  <c r="BK378" i="9"/>
  <c r="BG378" i="9"/>
  <c r="BW377" i="9"/>
  <c r="BS377" i="9"/>
  <c r="BO377" i="9"/>
  <c r="BK377" i="9"/>
  <c r="BG377" i="9"/>
  <c r="BW376" i="9"/>
  <c r="BS376" i="9"/>
  <c r="BO376" i="9"/>
  <c r="BK376" i="9"/>
  <c r="BG376" i="9"/>
  <c r="BW375" i="9"/>
  <c r="BS375" i="9"/>
  <c r="BO375" i="9"/>
  <c r="BK375" i="9"/>
  <c r="BG375" i="9"/>
  <c r="BW374" i="9"/>
  <c r="BS374" i="9"/>
  <c r="BO374" i="9"/>
  <c r="BK374" i="9"/>
  <c r="BG374" i="9"/>
  <c r="BW373" i="9"/>
  <c r="BS373" i="9"/>
  <c r="BO373" i="9"/>
  <c r="BK373" i="9"/>
  <c r="BG373" i="9"/>
  <c r="BW372" i="9"/>
  <c r="BS372" i="9"/>
  <c r="BO372" i="9"/>
  <c r="BK372" i="9"/>
  <c r="BG372" i="9"/>
  <c r="BW371" i="9"/>
  <c r="BS371" i="9"/>
  <c r="BO371" i="9"/>
  <c r="BK371" i="9"/>
  <c r="BG371" i="9"/>
  <c r="BW370" i="9"/>
  <c r="BS370" i="9"/>
  <c r="BO370" i="9"/>
  <c r="BK370" i="9"/>
  <c r="BG370" i="9"/>
  <c r="BW369" i="9"/>
  <c r="BS369" i="9"/>
  <c r="BO369" i="9"/>
  <c r="BK369" i="9"/>
  <c r="BG369" i="9"/>
  <c r="BW368" i="9"/>
  <c r="BS368" i="9"/>
  <c r="BO368" i="9"/>
  <c r="BK368" i="9"/>
  <c r="BG368" i="9"/>
  <c r="BW367" i="9"/>
  <c r="BS367" i="9"/>
  <c r="BO367" i="9"/>
  <c r="BK367" i="9"/>
  <c r="BG367" i="9"/>
  <c r="BW366" i="9"/>
  <c r="BS366" i="9"/>
  <c r="BO366" i="9"/>
  <c r="BK366" i="9"/>
  <c r="BG366" i="9"/>
  <c r="BW365" i="9"/>
  <c r="BS365" i="9"/>
  <c r="BO365" i="9"/>
  <c r="BK365" i="9"/>
  <c r="BG365" i="9"/>
  <c r="BW364" i="9"/>
  <c r="BS364" i="9"/>
  <c r="BO364" i="9"/>
  <c r="BK364" i="9"/>
  <c r="BG364" i="9"/>
  <c r="BW363" i="9"/>
  <c r="BS363" i="9"/>
  <c r="BO363" i="9"/>
  <c r="BK363" i="9"/>
  <c r="BG363" i="9"/>
  <c r="BW362" i="9"/>
  <c r="BS362" i="9"/>
  <c r="BO362" i="9"/>
  <c r="BK362" i="9"/>
  <c r="BG362" i="9"/>
  <c r="BW361" i="9"/>
  <c r="BS361" i="9"/>
  <c r="BO361" i="9"/>
  <c r="BK361" i="9"/>
  <c r="BG361" i="9"/>
  <c r="BW360" i="9"/>
  <c r="BS360" i="9"/>
  <c r="BO360" i="9"/>
  <c r="BK360" i="9"/>
  <c r="BG360" i="9"/>
  <c r="BW359" i="9"/>
  <c r="BS359" i="9"/>
  <c r="BO359" i="9"/>
  <c r="BK359" i="9"/>
  <c r="BG359" i="9"/>
  <c r="BW358" i="9"/>
  <c r="BS358" i="9"/>
  <c r="BO358" i="9"/>
  <c r="BK358" i="9"/>
  <c r="BG358" i="9"/>
  <c r="BW357" i="9"/>
  <c r="BS357" i="9"/>
  <c r="BO357" i="9"/>
  <c r="BK357" i="9"/>
  <c r="BG357" i="9"/>
  <c r="BW356" i="9"/>
  <c r="BS356" i="9"/>
  <c r="BO356" i="9"/>
  <c r="BK356" i="9"/>
  <c r="BG356" i="9"/>
  <c r="BW355" i="9"/>
  <c r="BS355" i="9"/>
  <c r="BO355" i="9"/>
  <c r="BK355" i="9"/>
  <c r="BG355" i="9"/>
  <c r="BW354" i="9"/>
  <c r="BS354" i="9"/>
  <c r="BO354" i="9"/>
  <c r="BK354" i="9"/>
  <c r="BG354" i="9"/>
  <c r="BW353" i="9"/>
  <c r="BS353" i="9"/>
  <c r="BO353" i="9"/>
  <c r="BK353" i="9"/>
  <c r="BG353" i="9"/>
  <c r="BW352" i="9"/>
  <c r="BS352" i="9"/>
  <c r="BO352" i="9"/>
  <c r="BK352" i="9"/>
  <c r="BG352" i="9"/>
  <c r="BW351" i="9"/>
  <c r="BS351" i="9"/>
  <c r="BO351" i="9"/>
  <c r="BK351" i="9"/>
  <c r="BG351" i="9"/>
  <c r="BW350" i="9"/>
  <c r="BS350" i="9"/>
  <c r="BO350" i="9"/>
  <c r="BK350" i="9"/>
  <c r="BG350" i="9"/>
  <c r="BW349" i="9"/>
  <c r="BS349" i="9"/>
  <c r="BO349" i="9"/>
  <c r="BK349" i="9"/>
  <c r="BG349" i="9"/>
  <c r="BW348" i="9"/>
  <c r="BS348" i="9"/>
  <c r="BO348" i="9"/>
  <c r="BK348" i="9"/>
  <c r="BG348" i="9"/>
  <c r="BW347" i="9"/>
  <c r="BS347" i="9"/>
  <c r="BO347" i="9"/>
  <c r="BK347" i="9"/>
  <c r="BG347" i="9"/>
  <c r="BW346" i="9"/>
  <c r="BS346" i="9"/>
  <c r="BO346" i="9"/>
  <c r="BK346" i="9"/>
  <c r="BG346" i="9"/>
  <c r="BW345" i="9"/>
  <c r="BS345" i="9"/>
  <c r="BO345" i="9"/>
  <c r="BK345" i="9"/>
  <c r="BG345" i="9"/>
  <c r="BW344" i="9"/>
  <c r="BS344" i="9"/>
  <c r="BO344" i="9"/>
  <c r="BK344" i="9"/>
  <c r="BG344" i="9"/>
  <c r="BW343" i="9"/>
  <c r="BS343" i="9"/>
  <c r="BO343" i="9"/>
  <c r="BK343" i="9"/>
  <c r="BG343" i="9"/>
  <c r="BW342" i="9"/>
  <c r="BS342" i="9"/>
  <c r="BO342" i="9"/>
  <c r="BK342" i="9"/>
  <c r="BG342" i="9"/>
  <c r="BW341" i="9"/>
  <c r="BS341" i="9"/>
  <c r="BO341" i="9"/>
  <c r="BK341" i="9"/>
  <c r="BG341" i="9"/>
  <c r="BW340" i="9"/>
  <c r="BS340" i="9"/>
  <c r="BO340" i="9"/>
  <c r="BK340" i="9"/>
  <c r="BG340" i="9"/>
  <c r="BW339" i="9"/>
  <c r="BS339" i="9"/>
  <c r="BO339" i="9"/>
  <c r="BK339" i="9"/>
  <c r="BG339" i="9"/>
  <c r="BW338" i="9"/>
  <c r="BS338" i="9"/>
  <c r="BO338" i="9"/>
  <c r="BK338" i="9"/>
  <c r="BG338" i="9"/>
  <c r="BW337" i="9"/>
  <c r="BS337" i="9"/>
  <c r="BO337" i="9"/>
  <c r="BK337" i="9"/>
  <c r="BG337" i="9"/>
  <c r="BW336" i="9"/>
  <c r="BS336" i="9"/>
  <c r="BO336" i="9"/>
  <c r="BK336" i="9"/>
  <c r="BG336" i="9"/>
  <c r="BW335" i="9"/>
  <c r="BS335" i="9"/>
  <c r="BO335" i="9"/>
  <c r="BK335" i="9"/>
  <c r="BG335" i="9"/>
  <c r="BW334" i="9"/>
  <c r="BS334" i="9"/>
  <c r="BO334" i="9"/>
  <c r="BK334" i="9"/>
  <c r="BG334" i="9"/>
  <c r="BW333" i="9"/>
  <c r="BS333" i="9"/>
  <c r="BO333" i="9"/>
  <c r="BK333" i="9"/>
  <c r="BG333" i="9"/>
  <c r="BW332" i="9"/>
  <c r="BS332" i="9"/>
  <c r="BO332" i="9"/>
  <c r="BK332" i="9"/>
  <c r="BG332" i="9"/>
  <c r="BW331" i="9"/>
  <c r="BS331" i="9"/>
  <c r="BO331" i="9"/>
  <c r="BK331" i="9"/>
  <c r="BG331" i="9"/>
  <c r="BW330" i="9"/>
  <c r="BS330" i="9"/>
  <c r="BO330" i="9"/>
  <c r="BK330" i="9"/>
  <c r="BG330" i="9"/>
  <c r="BW329" i="9"/>
  <c r="BS329" i="9"/>
  <c r="BO329" i="9"/>
  <c r="BK329" i="9"/>
  <c r="BG329" i="9"/>
  <c r="BW328" i="9"/>
  <c r="BS328" i="9"/>
  <c r="BO328" i="9"/>
  <c r="BK328" i="9"/>
  <c r="BG328" i="9"/>
  <c r="BW327" i="9"/>
  <c r="BS327" i="9"/>
  <c r="BO327" i="9"/>
  <c r="BK327" i="9"/>
  <c r="BG327" i="9"/>
  <c r="BW326" i="9"/>
  <c r="BS326" i="9"/>
  <c r="BO326" i="9"/>
  <c r="BK326" i="9"/>
  <c r="BG326" i="9"/>
  <c r="BW325" i="9"/>
  <c r="BS325" i="9"/>
  <c r="BO325" i="9"/>
  <c r="BK325" i="9"/>
  <c r="BG325" i="9"/>
  <c r="BW324" i="9"/>
  <c r="BS324" i="9"/>
  <c r="BO324" i="9"/>
  <c r="BK324" i="9"/>
  <c r="BG324" i="9"/>
  <c r="BW323" i="9"/>
  <c r="BS323" i="9"/>
  <c r="BO323" i="9"/>
  <c r="BK323" i="9"/>
  <c r="BG323" i="9"/>
  <c r="BW322" i="9"/>
  <c r="BS322" i="9"/>
  <c r="BO322" i="9"/>
  <c r="BK322" i="9"/>
  <c r="BG322" i="9"/>
  <c r="BW321" i="9"/>
  <c r="BS321" i="9"/>
  <c r="BO321" i="9"/>
  <c r="BK321" i="9"/>
  <c r="BG321" i="9"/>
  <c r="BW320" i="9"/>
  <c r="BS320" i="9"/>
  <c r="BO320" i="9"/>
  <c r="BK320" i="9"/>
  <c r="BG320" i="9"/>
  <c r="BW319" i="9"/>
  <c r="BS319" i="9"/>
  <c r="BO319" i="9"/>
  <c r="BK319" i="9"/>
  <c r="BG319" i="9"/>
  <c r="BW318" i="9"/>
  <c r="BS318" i="9"/>
  <c r="BO318" i="9"/>
  <c r="BK318" i="9"/>
  <c r="BG318" i="9"/>
  <c r="BW317" i="9"/>
  <c r="BS317" i="9"/>
  <c r="BO317" i="9"/>
  <c r="BK317" i="9"/>
  <c r="BG317" i="9"/>
  <c r="BW316" i="9"/>
  <c r="BS316" i="9"/>
  <c r="BO316" i="9"/>
  <c r="BK316" i="9"/>
  <c r="BG316" i="9"/>
  <c r="BW315" i="9"/>
  <c r="BS315" i="9"/>
  <c r="BO315" i="9"/>
  <c r="BK315" i="9"/>
  <c r="BG315" i="9"/>
  <c r="BW314" i="9"/>
  <c r="BS314" i="9"/>
  <c r="BO314" i="9"/>
  <c r="BK314" i="9"/>
  <c r="BG314" i="9"/>
  <c r="BW313" i="9"/>
  <c r="BS313" i="9"/>
  <c r="BO313" i="9"/>
  <c r="BK313" i="9"/>
  <c r="BG313" i="9"/>
  <c r="BW312" i="9"/>
  <c r="BS312" i="9"/>
  <c r="BO312" i="9"/>
  <c r="BK312" i="9"/>
  <c r="BG312" i="9"/>
  <c r="BW311" i="9"/>
  <c r="BS311" i="9"/>
  <c r="BO311" i="9"/>
  <c r="BK311" i="9"/>
  <c r="BG311" i="9"/>
  <c r="BW310" i="9"/>
  <c r="BS310" i="9"/>
  <c r="BO310" i="9"/>
  <c r="BK310" i="9"/>
  <c r="BG310" i="9"/>
  <c r="BW309" i="9"/>
  <c r="BS309" i="9"/>
  <c r="BO309" i="9"/>
  <c r="BK309" i="9"/>
  <c r="BG309" i="9"/>
  <c r="BW308" i="9"/>
  <c r="BS308" i="9"/>
  <c r="BO308" i="9"/>
  <c r="BK308" i="9"/>
  <c r="BG308" i="9"/>
  <c r="BW307" i="9"/>
  <c r="BS307" i="9"/>
  <c r="BO307" i="9"/>
  <c r="BK307" i="9"/>
  <c r="BG307" i="9"/>
  <c r="BW306" i="9"/>
  <c r="BS306" i="9"/>
  <c r="BO306" i="9"/>
  <c r="BK306" i="9"/>
  <c r="BG306" i="9"/>
  <c r="BW305" i="9"/>
  <c r="BS305" i="9"/>
  <c r="BO305" i="9"/>
  <c r="BK305" i="9"/>
  <c r="BG305" i="9"/>
  <c r="BW304" i="9"/>
  <c r="BS304" i="9"/>
  <c r="BO304" i="9"/>
  <c r="BK304" i="9"/>
  <c r="BG304" i="9"/>
  <c r="BW303" i="9"/>
  <c r="BS303" i="9"/>
  <c r="BO303" i="9"/>
  <c r="BK303" i="9"/>
  <c r="BG303" i="9"/>
  <c r="BW302" i="9"/>
  <c r="BS302" i="9"/>
  <c r="BO302" i="9"/>
  <c r="BK302" i="9"/>
  <c r="BG302" i="9"/>
  <c r="BW301" i="9"/>
  <c r="BS301" i="9"/>
  <c r="BO301" i="9"/>
  <c r="BK301" i="9"/>
  <c r="BG301" i="9"/>
  <c r="BW300" i="9"/>
  <c r="BS300" i="9"/>
  <c r="BO300" i="9"/>
  <c r="BK300" i="9"/>
  <c r="BG300" i="9"/>
  <c r="BW299" i="9"/>
  <c r="BS299" i="9"/>
  <c r="BO299" i="9"/>
  <c r="BK299" i="9"/>
  <c r="BG299" i="9"/>
  <c r="BW298" i="9"/>
  <c r="BS298" i="9"/>
  <c r="BO298" i="9"/>
  <c r="BK298" i="9"/>
  <c r="BG298" i="9"/>
  <c r="BW297" i="9"/>
  <c r="BS297" i="9"/>
  <c r="BO297" i="9"/>
  <c r="BK297" i="9"/>
  <c r="BG297" i="9"/>
  <c r="BW296" i="9"/>
  <c r="BS296" i="9"/>
  <c r="BO296" i="9"/>
  <c r="BK296" i="9"/>
  <c r="BG296" i="9"/>
  <c r="BW295" i="9"/>
  <c r="BS295" i="9"/>
  <c r="BO295" i="9"/>
  <c r="BK295" i="9"/>
  <c r="BG295" i="9"/>
  <c r="BW294" i="9"/>
  <c r="BS294" i="9"/>
  <c r="BO294" i="9"/>
  <c r="BK294" i="9"/>
  <c r="BG294" i="9"/>
  <c r="BW293" i="9"/>
  <c r="BS293" i="9"/>
  <c r="BO293" i="9"/>
  <c r="BK293" i="9"/>
  <c r="BG293" i="9"/>
  <c r="BW292" i="9"/>
  <c r="BS292" i="9"/>
  <c r="BO292" i="9"/>
  <c r="BK292" i="9"/>
  <c r="BG292" i="9"/>
  <c r="BW291" i="9"/>
  <c r="BS291" i="9"/>
  <c r="BO291" i="9"/>
  <c r="BK291" i="9"/>
  <c r="BG291" i="9"/>
  <c r="BW290" i="9"/>
  <c r="BS290" i="9"/>
  <c r="BO290" i="9"/>
  <c r="BK290" i="9"/>
  <c r="BG290" i="9"/>
  <c r="BW289" i="9"/>
  <c r="BS289" i="9"/>
  <c r="BO289" i="9"/>
  <c r="BK289" i="9"/>
  <c r="BG289" i="9"/>
  <c r="BA511" i="9"/>
  <c r="BA509" i="9"/>
  <c r="BA507" i="9"/>
  <c r="BA505" i="9"/>
  <c r="BA503" i="9"/>
  <c r="BA501" i="9"/>
  <c r="BA499" i="9"/>
  <c r="BA497" i="9"/>
  <c r="BA495" i="9"/>
  <c r="BA493" i="9"/>
  <c r="BA491" i="9"/>
  <c r="BA489" i="9"/>
  <c r="BA487" i="9"/>
  <c r="BA485" i="9"/>
  <c r="BA483" i="9"/>
  <c r="BZ394" i="9"/>
  <c r="BV394" i="9"/>
  <c r="BR394" i="9"/>
  <c r="BN394" i="9"/>
  <c r="BJ394" i="9"/>
  <c r="BF394" i="9"/>
  <c r="BZ393" i="9"/>
  <c r="BV393" i="9"/>
  <c r="BR393" i="9"/>
  <c r="BN393" i="9"/>
  <c r="BJ393" i="9"/>
  <c r="BF393" i="9"/>
  <c r="BZ392" i="9"/>
  <c r="BV392" i="9"/>
  <c r="BR392" i="9"/>
  <c r="BN392" i="9"/>
  <c r="BJ392" i="9"/>
  <c r="BF392" i="9"/>
  <c r="BZ391" i="9"/>
  <c r="BV391" i="9"/>
  <c r="BR391" i="9"/>
  <c r="BN391" i="9"/>
  <c r="BJ391" i="9"/>
  <c r="BF391" i="9"/>
  <c r="BZ390" i="9"/>
  <c r="BV390" i="9"/>
  <c r="BR390" i="9"/>
  <c r="BN390" i="9"/>
  <c r="BJ390" i="9"/>
  <c r="BF390" i="9"/>
  <c r="BZ389" i="9"/>
  <c r="BV389" i="9"/>
  <c r="BR389" i="9"/>
  <c r="BN389" i="9"/>
  <c r="BJ389" i="9"/>
  <c r="BF389" i="9"/>
  <c r="BZ388" i="9"/>
  <c r="BV388" i="9"/>
  <c r="BR388" i="9"/>
  <c r="BN388" i="9"/>
  <c r="BJ388" i="9"/>
  <c r="BF388" i="9"/>
  <c r="BZ387" i="9"/>
  <c r="BV387" i="9"/>
  <c r="BR387" i="9"/>
  <c r="BN387" i="9"/>
  <c r="BJ387" i="9"/>
  <c r="BF387" i="9"/>
  <c r="BZ386" i="9"/>
  <c r="BV386" i="9"/>
  <c r="BR386" i="9"/>
  <c r="BN386" i="9"/>
  <c r="BJ386" i="9"/>
  <c r="BF386" i="9"/>
  <c r="BZ385" i="9"/>
  <c r="BV385" i="9"/>
  <c r="BR385" i="9"/>
  <c r="BN385" i="9"/>
  <c r="BJ385" i="9"/>
  <c r="BF385" i="9"/>
  <c r="BZ384" i="9"/>
  <c r="BV384" i="9"/>
  <c r="BR384" i="9"/>
  <c r="BN384" i="9"/>
  <c r="BJ384" i="9"/>
  <c r="BF384" i="9"/>
  <c r="BZ383" i="9"/>
  <c r="BV383" i="9"/>
  <c r="BR383" i="9"/>
  <c r="BN383" i="9"/>
  <c r="BJ383" i="9"/>
  <c r="BF383" i="9"/>
  <c r="BZ382" i="9"/>
  <c r="BV382" i="9"/>
  <c r="BR382" i="9"/>
  <c r="BN382" i="9"/>
  <c r="BJ382" i="9"/>
  <c r="BF382" i="9"/>
  <c r="BZ381" i="9"/>
  <c r="BV381" i="9"/>
  <c r="BR381" i="9"/>
  <c r="BN381" i="9"/>
  <c r="BJ381" i="9"/>
  <c r="BF381" i="9"/>
  <c r="BZ380" i="9"/>
  <c r="BV380" i="9"/>
  <c r="BR380" i="9"/>
  <c r="BN380" i="9"/>
  <c r="BJ380" i="9"/>
  <c r="BF380" i="9"/>
  <c r="BZ379" i="9"/>
  <c r="BV379" i="9"/>
  <c r="BR379" i="9"/>
  <c r="BN379" i="9"/>
  <c r="BJ379" i="9"/>
  <c r="BF379" i="9"/>
  <c r="BZ378" i="9"/>
  <c r="BV378" i="9"/>
  <c r="BR378" i="9"/>
  <c r="BN378" i="9"/>
  <c r="BJ378" i="9"/>
  <c r="BF378" i="9"/>
  <c r="BZ377" i="9"/>
  <c r="BV377" i="9"/>
  <c r="BR377" i="9"/>
  <c r="BN377" i="9"/>
  <c r="BJ377" i="9"/>
  <c r="BF377" i="9"/>
  <c r="BZ376" i="9"/>
  <c r="BV376" i="9"/>
  <c r="BR376" i="9"/>
  <c r="BN376" i="9"/>
  <c r="BJ376" i="9"/>
  <c r="BF376" i="9"/>
  <c r="BZ375" i="9"/>
  <c r="BV375" i="9"/>
  <c r="BR375" i="9"/>
  <c r="BN375" i="9"/>
  <c r="BJ375" i="9"/>
  <c r="BF375" i="9"/>
  <c r="BZ374" i="9"/>
  <c r="BV374" i="9"/>
  <c r="BR374" i="9"/>
  <c r="BN374" i="9"/>
  <c r="BJ374" i="9"/>
  <c r="BF374" i="9"/>
  <c r="BZ373" i="9"/>
  <c r="BV373" i="9"/>
  <c r="BR373" i="9"/>
  <c r="BN373" i="9"/>
  <c r="BJ373" i="9"/>
  <c r="BF373" i="9"/>
  <c r="BZ372" i="9"/>
  <c r="BV372" i="9"/>
  <c r="BR372" i="9"/>
  <c r="BN372" i="9"/>
  <c r="BJ372" i="9"/>
  <c r="BF372" i="9"/>
  <c r="BZ371" i="9"/>
  <c r="BV371" i="9"/>
  <c r="BR371" i="9"/>
  <c r="BN371" i="9"/>
  <c r="BJ371" i="9"/>
  <c r="BF371" i="9"/>
  <c r="BZ370" i="9"/>
  <c r="BV370" i="9"/>
  <c r="BR370" i="9"/>
  <c r="BN370" i="9"/>
  <c r="BJ370" i="9"/>
  <c r="BF370" i="9"/>
  <c r="BZ369" i="9"/>
  <c r="BV369" i="9"/>
  <c r="BR369" i="9"/>
  <c r="BN369" i="9"/>
  <c r="BJ369" i="9"/>
  <c r="BF369" i="9"/>
  <c r="BZ368" i="9"/>
  <c r="BV368" i="9"/>
  <c r="BR368" i="9"/>
  <c r="BN368" i="9"/>
  <c r="BJ368" i="9"/>
  <c r="BF368" i="9"/>
  <c r="BZ367" i="9"/>
  <c r="BV367" i="9"/>
  <c r="BR367" i="9"/>
  <c r="BN367" i="9"/>
  <c r="BJ367" i="9"/>
  <c r="BF367" i="9"/>
  <c r="BZ366" i="9"/>
  <c r="BV366" i="9"/>
  <c r="BR366" i="9"/>
  <c r="BN366" i="9"/>
  <c r="BJ366" i="9"/>
  <c r="BF366" i="9"/>
  <c r="BZ365" i="9"/>
  <c r="BV365" i="9"/>
  <c r="BR365" i="9"/>
  <c r="BN365" i="9"/>
  <c r="BJ365" i="9"/>
  <c r="BF365" i="9"/>
  <c r="BZ364" i="9"/>
  <c r="BV364" i="9"/>
  <c r="BR364" i="9"/>
  <c r="BN364" i="9"/>
  <c r="BJ364" i="9"/>
  <c r="BF364" i="9"/>
  <c r="BZ363" i="9"/>
  <c r="BV363" i="9"/>
  <c r="BR363" i="9"/>
  <c r="BN363" i="9"/>
  <c r="BJ363" i="9"/>
  <c r="BF363" i="9"/>
  <c r="BZ362" i="9"/>
  <c r="BV362" i="9"/>
  <c r="BR362" i="9"/>
  <c r="BN362" i="9"/>
  <c r="BJ362" i="9"/>
  <c r="BF362" i="9"/>
  <c r="BZ361" i="9"/>
  <c r="BV361" i="9"/>
  <c r="BR361" i="9"/>
  <c r="BN361" i="9"/>
  <c r="BJ361" i="9"/>
  <c r="BF361" i="9"/>
  <c r="BZ360" i="9"/>
  <c r="BV360" i="9"/>
  <c r="BR360" i="9"/>
  <c r="BN360" i="9"/>
  <c r="BJ360" i="9"/>
  <c r="BF360" i="9"/>
  <c r="BZ359" i="9"/>
  <c r="BV359" i="9"/>
  <c r="BR359" i="9"/>
  <c r="BN359" i="9"/>
  <c r="BJ359" i="9"/>
  <c r="BF359" i="9"/>
  <c r="BZ358" i="9"/>
  <c r="BV358" i="9"/>
  <c r="BR358" i="9"/>
  <c r="BN358" i="9"/>
  <c r="BJ358" i="9"/>
  <c r="BF358" i="9"/>
  <c r="BZ357" i="9"/>
  <c r="BV357" i="9"/>
  <c r="BR357" i="9"/>
  <c r="BN357" i="9"/>
  <c r="BJ357" i="9"/>
  <c r="BF357" i="9"/>
  <c r="BZ356" i="9"/>
  <c r="BV356" i="9"/>
  <c r="BR356" i="9"/>
  <c r="BN356" i="9"/>
  <c r="BJ356" i="9"/>
  <c r="BF356" i="9"/>
  <c r="BZ355" i="9"/>
  <c r="BV355" i="9"/>
  <c r="BR355" i="9"/>
  <c r="BN355" i="9"/>
  <c r="BJ355" i="9"/>
  <c r="BF355" i="9"/>
  <c r="BZ354" i="9"/>
  <c r="BV354" i="9"/>
  <c r="BR354" i="9"/>
  <c r="BN354" i="9"/>
  <c r="BJ354" i="9"/>
  <c r="BF354" i="9"/>
  <c r="BZ353" i="9"/>
  <c r="BV353" i="9"/>
  <c r="BR353" i="9"/>
  <c r="BN353" i="9"/>
  <c r="BJ353" i="9"/>
  <c r="BF353" i="9"/>
  <c r="BZ352" i="9"/>
  <c r="BV352" i="9"/>
  <c r="BR352" i="9"/>
  <c r="BN352" i="9"/>
  <c r="BJ352" i="9"/>
  <c r="BF352" i="9"/>
  <c r="BZ351" i="9"/>
  <c r="BV351" i="9"/>
  <c r="BR351" i="9"/>
  <c r="BN351" i="9"/>
  <c r="BJ351" i="9"/>
  <c r="BF351" i="9"/>
  <c r="BZ350" i="9"/>
  <c r="BV350" i="9"/>
  <c r="BR350" i="9"/>
  <c r="BN350" i="9"/>
  <c r="BJ350" i="9"/>
  <c r="BF350" i="9"/>
  <c r="BZ349" i="9"/>
  <c r="BV349" i="9"/>
  <c r="BR349" i="9"/>
  <c r="BN349" i="9"/>
  <c r="BJ349" i="9"/>
  <c r="BF349" i="9"/>
  <c r="BZ348" i="9"/>
  <c r="BV348" i="9"/>
  <c r="BR348" i="9"/>
  <c r="BN348" i="9"/>
  <c r="BJ348" i="9"/>
  <c r="BF348" i="9"/>
  <c r="BZ347" i="9"/>
  <c r="BV347" i="9"/>
  <c r="BR347" i="9"/>
  <c r="BN347" i="9"/>
  <c r="BJ347" i="9"/>
  <c r="BF347" i="9"/>
  <c r="BZ346" i="9"/>
  <c r="BV346" i="9"/>
  <c r="BR346" i="9"/>
  <c r="BN346" i="9"/>
  <c r="BJ346" i="9"/>
  <c r="BF346" i="9"/>
  <c r="BZ345" i="9"/>
  <c r="BV345" i="9"/>
  <c r="BR345" i="9"/>
  <c r="BN345" i="9"/>
  <c r="BJ345" i="9"/>
  <c r="BF345" i="9"/>
  <c r="BZ344" i="9"/>
  <c r="BV344" i="9"/>
  <c r="BR344" i="9"/>
  <c r="BN344" i="9"/>
  <c r="BJ344" i="9"/>
  <c r="BF344" i="9"/>
  <c r="BZ343" i="9"/>
  <c r="BV343" i="9"/>
  <c r="BR343" i="9"/>
  <c r="BN343" i="9"/>
  <c r="BJ343" i="9"/>
  <c r="BF343" i="9"/>
  <c r="BZ342" i="9"/>
  <c r="BV342" i="9"/>
  <c r="BR342" i="9"/>
  <c r="BN342" i="9"/>
  <c r="BJ342" i="9"/>
  <c r="BF342" i="9"/>
  <c r="BZ341" i="9"/>
  <c r="BV341" i="9"/>
  <c r="BR341" i="9"/>
  <c r="BN341" i="9"/>
  <c r="BJ341" i="9"/>
  <c r="BF341" i="9"/>
  <c r="BZ340" i="9"/>
  <c r="BV340" i="9"/>
  <c r="BR340" i="9"/>
  <c r="BN340" i="9"/>
  <c r="BJ340" i="9"/>
  <c r="BF340" i="9"/>
  <c r="BZ339" i="9"/>
  <c r="BV339" i="9"/>
  <c r="BR339" i="9"/>
  <c r="BN339" i="9"/>
  <c r="BJ339" i="9"/>
  <c r="BF339" i="9"/>
  <c r="BZ338" i="9"/>
  <c r="BV338" i="9"/>
  <c r="BR338" i="9"/>
  <c r="BN338" i="9"/>
  <c r="BJ338" i="9"/>
  <c r="BF338" i="9"/>
  <c r="BZ337" i="9"/>
  <c r="BV337" i="9"/>
  <c r="BR337" i="9"/>
  <c r="BN337" i="9"/>
  <c r="BJ337" i="9"/>
  <c r="BF337" i="9"/>
  <c r="BZ336" i="9"/>
  <c r="BV336" i="9"/>
  <c r="BR336" i="9"/>
  <c r="BN336" i="9"/>
  <c r="BJ336" i="9"/>
  <c r="BF336" i="9"/>
  <c r="BZ335" i="9"/>
  <c r="BV335" i="9"/>
  <c r="BR335" i="9"/>
  <c r="BN335" i="9"/>
  <c r="BJ335" i="9"/>
  <c r="BF335" i="9"/>
  <c r="BZ334" i="9"/>
  <c r="BV334" i="9"/>
  <c r="BR334" i="9"/>
  <c r="BN334" i="9"/>
  <c r="BJ334" i="9"/>
  <c r="BF334" i="9"/>
  <c r="BZ333" i="9"/>
  <c r="BV333" i="9"/>
  <c r="BR333" i="9"/>
  <c r="BN333" i="9"/>
  <c r="BJ333" i="9"/>
  <c r="BF333" i="9"/>
  <c r="BZ332" i="9"/>
  <c r="BV332" i="9"/>
  <c r="BR332" i="9"/>
  <c r="BN332" i="9"/>
  <c r="BJ332" i="9"/>
  <c r="BF332" i="9"/>
  <c r="BZ331" i="9"/>
  <c r="BV331" i="9"/>
  <c r="BR331" i="9"/>
  <c r="BN331" i="9"/>
  <c r="BJ331" i="9"/>
  <c r="BF331" i="9"/>
  <c r="BZ330" i="9"/>
  <c r="BV330" i="9"/>
  <c r="BR330" i="9"/>
  <c r="BN330" i="9"/>
  <c r="BJ330" i="9"/>
  <c r="BF330" i="9"/>
  <c r="BZ329" i="9"/>
  <c r="BV329" i="9"/>
  <c r="BR329" i="9"/>
  <c r="BN329" i="9"/>
  <c r="BJ329" i="9"/>
  <c r="BF329" i="9"/>
  <c r="BZ328" i="9"/>
  <c r="BV328" i="9"/>
  <c r="BR328" i="9"/>
  <c r="BN328" i="9"/>
  <c r="BJ328" i="9"/>
  <c r="BF328" i="9"/>
  <c r="BZ327" i="9"/>
  <c r="BV327" i="9"/>
  <c r="BR327" i="9"/>
  <c r="BN327" i="9"/>
  <c r="BJ327" i="9"/>
  <c r="BF327" i="9"/>
  <c r="BZ326" i="9"/>
  <c r="BV326" i="9"/>
  <c r="BR326" i="9"/>
  <c r="BN326" i="9"/>
  <c r="BJ326" i="9"/>
  <c r="BF326" i="9"/>
  <c r="BZ325" i="9"/>
  <c r="BV325" i="9"/>
  <c r="BR325" i="9"/>
  <c r="BN325" i="9"/>
  <c r="BJ325" i="9"/>
  <c r="BF325" i="9"/>
  <c r="BZ324" i="9"/>
  <c r="BV324" i="9"/>
  <c r="BR324" i="9"/>
  <c r="BN324" i="9"/>
  <c r="BJ324" i="9"/>
  <c r="BF324" i="9"/>
  <c r="BZ323" i="9"/>
  <c r="BV323" i="9"/>
  <c r="BR323" i="9"/>
  <c r="BN323" i="9"/>
  <c r="BJ323" i="9"/>
  <c r="BF323" i="9"/>
  <c r="BZ322" i="9"/>
  <c r="BV322" i="9"/>
  <c r="BR322" i="9"/>
  <c r="BN322" i="9"/>
  <c r="BJ322" i="9"/>
  <c r="BF322" i="9"/>
  <c r="BZ321" i="9"/>
  <c r="BV321" i="9"/>
  <c r="BR321" i="9"/>
  <c r="BN321" i="9"/>
  <c r="BJ321" i="9"/>
  <c r="BF321" i="9"/>
  <c r="BZ320" i="9"/>
  <c r="BV320" i="9"/>
  <c r="BR320" i="9"/>
  <c r="BN320" i="9"/>
  <c r="BJ320" i="9"/>
  <c r="BF320" i="9"/>
  <c r="BZ319" i="9"/>
  <c r="BV319" i="9"/>
  <c r="BR319" i="9"/>
  <c r="BN319" i="9"/>
  <c r="BJ319" i="9"/>
  <c r="BF319" i="9"/>
  <c r="BZ318" i="9"/>
  <c r="BV318" i="9"/>
  <c r="BR318" i="9"/>
  <c r="BN318" i="9"/>
  <c r="BJ318" i="9"/>
  <c r="BF318" i="9"/>
  <c r="BZ317" i="9"/>
  <c r="BV317" i="9"/>
  <c r="BR317" i="9"/>
  <c r="BN317" i="9"/>
  <c r="BJ317" i="9"/>
  <c r="BF317" i="9"/>
  <c r="BZ316" i="9"/>
  <c r="BV316" i="9"/>
  <c r="BR316" i="9"/>
  <c r="BN316" i="9"/>
  <c r="BJ316" i="9"/>
  <c r="BF316" i="9"/>
  <c r="BZ315" i="9"/>
  <c r="BV315" i="9"/>
  <c r="BR315" i="9"/>
  <c r="BN315" i="9"/>
  <c r="BJ315" i="9"/>
  <c r="BF315" i="9"/>
  <c r="BZ314" i="9"/>
  <c r="BV314" i="9"/>
  <c r="BR314" i="9"/>
  <c r="BN314" i="9"/>
  <c r="BJ314" i="9"/>
  <c r="BF314" i="9"/>
  <c r="BZ313" i="9"/>
  <c r="BV313" i="9"/>
  <c r="BR313" i="9"/>
  <c r="BN313" i="9"/>
  <c r="BJ313" i="9"/>
  <c r="BF313" i="9"/>
  <c r="BZ312" i="9"/>
  <c r="BV312" i="9"/>
  <c r="BR312" i="9"/>
  <c r="BN312" i="9"/>
  <c r="BJ312" i="9"/>
  <c r="BF312" i="9"/>
  <c r="BZ311" i="9"/>
  <c r="BV311" i="9"/>
  <c r="BR311" i="9"/>
  <c r="BN311" i="9"/>
  <c r="BJ311" i="9"/>
  <c r="BF311" i="9"/>
  <c r="BZ310" i="9"/>
  <c r="BV310" i="9"/>
  <c r="BR310" i="9"/>
  <c r="BN310" i="9"/>
  <c r="BJ310" i="9"/>
  <c r="BF310" i="9"/>
  <c r="BZ309" i="9"/>
  <c r="BV309" i="9"/>
  <c r="BR309" i="9"/>
  <c r="BN309" i="9"/>
  <c r="BJ309" i="9"/>
  <c r="BF309" i="9"/>
  <c r="BZ308" i="9"/>
  <c r="BV308" i="9"/>
  <c r="BR308" i="9"/>
  <c r="BN308" i="9"/>
  <c r="BJ308" i="9"/>
  <c r="BF308" i="9"/>
  <c r="BZ307" i="9"/>
  <c r="BV307" i="9"/>
  <c r="BR307" i="9"/>
  <c r="BN307" i="9"/>
  <c r="BJ307" i="9"/>
  <c r="BF307" i="9"/>
  <c r="BZ306" i="9"/>
  <c r="BV306" i="9"/>
  <c r="BR306" i="9"/>
  <c r="BN306" i="9"/>
  <c r="BJ306" i="9"/>
  <c r="BF306" i="9"/>
  <c r="BZ305" i="9"/>
  <c r="BV305" i="9"/>
  <c r="BR305" i="9"/>
  <c r="BN305" i="9"/>
  <c r="BJ305" i="9"/>
  <c r="BF305" i="9"/>
  <c r="BZ304" i="9"/>
  <c r="BV304" i="9"/>
  <c r="BR304" i="9"/>
  <c r="BN304" i="9"/>
  <c r="BJ304" i="9"/>
  <c r="BF304" i="9"/>
  <c r="BZ303" i="9"/>
  <c r="BV303" i="9"/>
  <c r="BR303" i="9"/>
  <c r="BN303" i="9"/>
  <c r="BJ303" i="9"/>
  <c r="BF303" i="9"/>
  <c r="BZ302" i="9"/>
  <c r="BV302" i="9"/>
  <c r="BR302" i="9"/>
  <c r="BN302" i="9"/>
  <c r="BJ302" i="9"/>
  <c r="BF302" i="9"/>
  <c r="BZ301" i="9"/>
  <c r="BV301" i="9"/>
  <c r="BR301" i="9"/>
  <c r="BN301" i="9"/>
  <c r="BJ301" i="9"/>
  <c r="BF301" i="9"/>
  <c r="BZ300" i="9"/>
  <c r="BV300" i="9"/>
  <c r="BR300" i="9"/>
  <c r="BN300" i="9"/>
  <c r="BJ300" i="9"/>
  <c r="BF300" i="9"/>
  <c r="BZ299" i="9"/>
  <c r="BV299" i="9"/>
  <c r="BR299" i="9"/>
  <c r="BN299" i="9"/>
  <c r="BJ299" i="9"/>
  <c r="BF299" i="9"/>
  <c r="BZ298" i="9"/>
  <c r="BV298" i="9"/>
  <c r="BR298" i="9"/>
  <c r="BN298" i="9"/>
  <c r="BJ298" i="9"/>
  <c r="BF298" i="9"/>
  <c r="BZ297" i="9"/>
  <c r="BV297" i="9"/>
  <c r="BR297" i="9"/>
  <c r="BN297" i="9"/>
  <c r="BJ297" i="9"/>
  <c r="BF297" i="9"/>
  <c r="BZ296" i="9"/>
  <c r="BV296" i="9"/>
  <c r="BR296" i="9"/>
  <c r="BN296" i="9"/>
  <c r="BJ296" i="9"/>
  <c r="BF296" i="9"/>
  <c r="BZ295" i="9"/>
  <c r="BV295" i="9"/>
  <c r="BR295" i="9"/>
  <c r="BN295" i="9"/>
  <c r="BJ295" i="9"/>
  <c r="BF295" i="9"/>
  <c r="BZ294" i="9"/>
  <c r="BV294" i="9"/>
  <c r="BR294" i="9"/>
  <c r="BN294" i="9"/>
  <c r="BJ294" i="9"/>
  <c r="BF294" i="9"/>
  <c r="BZ293" i="9"/>
  <c r="BV293" i="9"/>
  <c r="BR293" i="9"/>
  <c r="BN293" i="9"/>
  <c r="BJ293" i="9"/>
  <c r="BF293" i="9"/>
  <c r="BZ292" i="9"/>
  <c r="BV292" i="9"/>
  <c r="BR292" i="9"/>
  <c r="BN292" i="9"/>
  <c r="BJ292" i="9"/>
  <c r="BF292" i="9"/>
  <c r="BZ291" i="9"/>
  <c r="BV291" i="9"/>
  <c r="BR291" i="9"/>
  <c r="BN291" i="9"/>
  <c r="BJ291" i="9"/>
  <c r="BF291" i="9"/>
  <c r="BZ290" i="9"/>
  <c r="BV290" i="9"/>
  <c r="BR290" i="9"/>
  <c r="BN290" i="9"/>
  <c r="BJ290" i="9"/>
  <c r="BF290" i="9"/>
  <c r="BZ289" i="9"/>
  <c r="BV289" i="9"/>
  <c r="BR289" i="9"/>
  <c r="BN289" i="9"/>
  <c r="BJ289" i="9"/>
  <c r="BF289" i="9"/>
  <c r="BS288" i="9"/>
  <c r="BK288" i="9"/>
  <c r="BW287" i="9"/>
  <c r="BO287" i="9"/>
  <c r="BG287" i="9"/>
  <c r="CE286" i="9"/>
  <c r="BS286" i="9"/>
  <c r="BK286" i="9"/>
  <c r="BW285" i="9"/>
  <c r="BO285" i="9"/>
  <c r="BG285" i="9"/>
  <c r="CE284" i="9"/>
  <c r="BS284" i="9"/>
  <c r="BK284" i="9"/>
  <c r="BW283" i="9"/>
  <c r="BO283" i="9"/>
  <c r="BG283" i="9"/>
  <c r="CE282" i="9"/>
  <c r="BS282" i="9"/>
  <c r="BK282" i="9"/>
  <c r="BW281" i="9"/>
  <c r="BO281" i="9"/>
  <c r="BG281" i="9"/>
  <c r="CE280" i="9"/>
  <c r="BS280" i="9"/>
  <c r="BK280" i="9"/>
  <c r="BW279" i="9"/>
  <c r="BO279" i="9"/>
  <c r="BG279" i="9"/>
  <c r="CE278" i="9"/>
  <c r="BS278" i="9"/>
  <c r="BK278" i="9"/>
  <c r="BW277" i="9"/>
  <c r="BO277" i="9"/>
  <c r="BG277" i="9"/>
  <c r="CE276" i="9"/>
  <c r="BX276" i="9"/>
  <c r="BT276" i="9"/>
  <c r="BP276" i="9"/>
  <c r="BL276" i="9"/>
  <c r="BH276" i="9"/>
  <c r="BZ275" i="9"/>
  <c r="BV275" i="9"/>
  <c r="BR275" i="9"/>
  <c r="BN275" i="9"/>
  <c r="BJ275" i="9"/>
  <c r="BF275" i="9"/>
  <c r="BX274" i="9"/>
  <c r="BT274" i="9"/>
  <c r="BP274" i="9"/>
  <c r="BL274" i="9"/>
  <c r="BH274" i="9"/>
  <c r="BZ273" i="9"/>
  <c r="BV273" i="9"/>
  <c r="BR273" i="9"/>
  <c r="BN273" i="9"/>
  <c r="BJ273" i="9"/>
  <c r="BF273" i="9"/>
  <c r="BX272" i="9"/>
  <c r="BT272" i="9"/>
  <c r="BP272" i="9"/>
  <c r="BL272" i="9"/>
  <c r="BH272" i="9"/>
  <c r="BZ271" i="9"/>
  <c r="BV271" i="9"/>
  <c r="BR271" i="9"/>
  <c r="BN271" i="9"/>
  <c r="BJ271" i="9"/>
  <c r="BF271" i="9"/>
  <c r="BX270" i="9"/>
  <c r="BT270" i="9"/>
  <c r="BP270" i="9"/>
  <c r="BL270" i="9"/>
  <c r="BH270" i="9"/>
  <c r="BZ269" i="9"/>
  <c r="BV269" i="9"/>
  <c r="BR269" i="9"/>
  <c r="BN269" i="9"/>
  <c r="BJ269" i="9"/>
  <c r="BF269" i="9"/>
  <c r="BX268" i="9"/>
  <c r="BT268" i="9"/>
  <c r="BP268" i="9"/>
  <c r="BL268" i="9"/>
  <c r="BH268" i="9"/>
  <c r="BZ267" i="9"/>
  <c r="BV267" i="9"/>
  <c r="BR267" i="9"/>
  <c r="BN267" i="9"/>
  <c r="BJ267" i="9"/>
  <c r="BF267" i="9"/>
  <c r="BX266" i="9"/>
  <c r="BT266" i="9"/>
  <c r="BP266" i="9"/>
  <c r="BL266" i="9"/>
  <c r="BH266" i="9"/>
  <c r="BZ265" i="9"/>
  <c r="BV265" i="9"/>
  <c r="BR265" i="9"/>
  <c r="BN265" i="9"/>
  <c r="BJ265" i="9"/>
  <c r="BF265" i="9"/>
  <c r="BX264" i="9"/>
  <c r="BT264" i="9"/>
  <c r="BP264" i="9"/>
  <c r="BL264" i="9"/>
  <c r="BH264" i="9"/>
  <c r="BZ263" i="9"/>
  <c r="BV263" i="9"/>
  <c r="BR263" i="9"/>
  <c r="BN263" i="9"/>
  <c r="BJ263" i="9"/>
  <c r="BF263" i="9"/>
  <c r="BX262" i="9"/>
  <c r="BT262" i="9"/>
  <c r="BP262" i="9"/>
  <c r="BL262" i="9"/>
  <c r="BH262" i="9"/>
  <c r="BZ261" i="9"/>
  <c r="BV261" i="9"/>
  <c r="BR261" i="9"/>
  <c r="BN261" i="9"/>
  <c r="BJ261" i="9"/>
  <c r="BF261" i="9"/>
  <c r="BX260" i="9"/>
  <c r="BT260" i="9"/>
  <c r="BP260" i="9"/>
  <c r="BL260" i="9"/>
  <c r="BH260" i="9"/>
  <c r="BZ259" i="9"/>
  <c r="BV259" i="9"/>
  <c r="BR259" i="9"/>
  <c r="BN259" i="9"/>
  <c r="BJ259" i="9"/>
  <c r="BF259" i="9"/>
  <c r="BX258" i="9"/>
  <c r="BT258" i="9"/>
  <c r="BP258" i="9"/>
  <c r="BL258" i="9"/>
  <c r="BH258" i="9"/>
  <c r="BZ257" i="9"/>
  <c r="BV257" i="9"/>
  <c r="BR257" i="9"/>
  <c r="BN257" i="9"/>
  <c r="BJ257" i="9"/>
  <c r="BF257" i="9"/>
  <c r="BX256" i="9"/>
  <c r="BT256" i="9"/>
  <c r="BP256" i="9"/>
  <c r="BL256" i="9"/>
  <c r="BH256" i="9"/>
  <c r="BZ255" i="9"/>
  <c r="BV255" i="9"/>
  <c r="BR255" i="9"/>
  <c r="BN255" i="9"/>
  <c r="BJ255" i="9"/>
  <c r="BF255" i="9"/>
  <c r="BX254" i="9"/>
  <c r="BT254" i="9"/>
  <c r="BP254" i="9"/>
  <c r="BL254" i="9"/>
  <c r="BH254" i="9"/>
  <c r="BZ253" i="9"/>
  <c r="BV253" i="9"/>
  <c r="BR253" i="9"/>
  <c r="BN253" i="9"/>
  <c r="BJ253" i="9"/>
  <c r="BF253" i="9"/>
  <c r="BX252" i="9"/>
  <c r="BT252" i="9"/>
  <c r="BP252" i="9"/>
  <c r="BL252" i="9"/>
  <c r="BH252" i="9"/>
  <c r="BZ251" i="9"/>
  <c r="BV251" i="9"/>
  <c r="BR251" i="9"/>
  <c r="BN251" i="9"/>
  <c r="BJ251" i="9"/>
  <c r="BF251" i="9"/>
  <c r="BX250" i="9"/>
  <c r="BT250" i="9"/>
  <c r="BP250" i="9"/>
  <c r="BL250" i="9"/>
  <c r="BH250" i="9"/>
  <c r="BZ249" i="9"/>
  <c r="BV249" i="9"/>
  <c r="BR249" i="9"/>
  <c r="BN249" i="9"/>
  <c r="BJ249" i="9"/>
  <c r="BF249" i="9"/>
  <c r="BX248" i="9"/>
  <c r="BT248" i="9"/>
  <c r="BP248" i="9"/>
  <c r="BL248" i="9"/>
  <c r="BH248" i="9"/>
  <c r="BZ247" i="9"/>
  <c r="BV247" i="9"/>
  <c r="BR247" i="9"/>
  <c r="BN247" i="9"/>
  <c r="BJ247" i="9"/>
  <c r="BF247" i="9"/>
  <c r="BX246" i="9"/>
  <c r="BT246" i="9"/>
  <c r="BP246" i="9"/>
  <c r="BL246" i="9"/>
  <c r="BH246" i="9"/>
  <c r="BZ245" i="9"/>
  <c r="BV245" i="9"/>
  <c r="BR245" i="9"/>
  <c r="BN245" i="9"/>
  <c r="BJ245" i="9"/>
  <c r="BF245" i="9"/>
  <c r="BX244" i="9"/>
  <c r="BT244" i="9"/>
  <c r="BP244" i="9"/>
  <c r="BL244" i="9"/>
  <c r="BH244" i="9"/>
  <c r="BZ243" i="9"/>
  <c r="BV243" i="9"/>
  <c r="BR243" i="9"/>
  <c r="BN243" i="9"/>
  <c r="BJ243" i="9"/>
  <c r="BF243" i="9"/>
  <c r="BX242" i="9"/>
  <c r="BT242" i="9"/>
  <c r="BP242" i="9"/>
  <c r="BL242" i="9"/>
  <c r="BH242" i="9"/>
  <c r="BZ241" i="9"/>
  <c r="BV241" i="9"/>
  <c r="BR241" i="9"/>
  <c r="BN241" i="9"/>
  <c r="BJ241" i="9"/>
  <c r="BF241" i="9"/>
  <c r="BX240" i="9"/>
  <c r="BT240" i="9"/>
  <c r="BP240" i="9"/>
  <c r="BL240" i="9"/>
  <c r="BH240" i="9"/>
  <c r="BZ239" i="9"/>
  <c r="BV239" i="9"/>
  <c r="BR239" i="9"/>
  <c r="BN239" i="9"/>
  <c r="BJ239" i="9"/>
  <c r="BF239" i="9"/>
  <c r="BX238" i="9"/>
  <c r="BT238" i="9"/>
  <c r="BP238" i="9"/>
  <c r="BL238" i="9"/>
  <c r="BH238" i="9"/>
  <c r="BZ237" i="9"/>
  <c r="BV237" i="9"/>
  <c r="BR237" i="9"/>
  <c r="BN237" i="9"/>
  <c r="BJ237" i="9"/>
  <c r="BF237" i="9"/>
  <c r="BX236" i="9"/>
  <c r="BT236" i="9"/>
  <c r="BP236" i="9"/>
  <c r="BL236" i="9"/>
  <c r="BH236" i="9"/>
  <c r="BZ235" i="9"/>
  <c r="BV235" i="9"/>
  <c r="BR235" i="9"/>
  <c r="BN235" i="9"/>
  <c r="BJ235" i="9"/>
  <c r="BF235" i="9"/>
  <c r="BX234" i="9"/>
  <c r="BT234" i="9"/>
  <c r="BP234" i="9"/>
  <c r="BL234" i="9"/>
  <c r="BH234" i="9"/>
  <c r="BZ233" i="9"/>
  <c r="BV233" i="9"/>
  <c r="BR233" i="9"/>
  <c r="BN233" i="9"/>
  <c r="BJ233" i="9"/>
  <c r="BF233" i="9"/>
  <c r="BX232" i="9"/>
  <c r="BT232" i="9"/>
  <c r="BP232" i="9"/>
  <c r="BL232" i="9"/>
  <c r="BH232" i="9"/>
  <c r="BZ231" i="9"/>
  <c r="BV231" i="9"/>
  <c r="BR231" i="9"/>
  <c r="BN231" i="9"/>
  <c r="BJ231" i="9"/>
  <c r="BF231" i="9"/>
  <c r="BX230" i="9"/>
  <c r="BT230" i="9"/>
  <c r="BP230" i="9"/>
  <c r="BL230" i="9"/>
  <c r="BH230" i="9"/>
  <c r="BZ229" i="9"/>
  <c r="BV229" i="9"/>
  <c r="BR229" i="9"/>
  <c r="BN229" i="9"/>
  <c r="BJ229" i="9"/>
  <c r="BF229" i="9"/>
  <c r="BX228" i="9"/>
  <c r="BT228" i="9"/>
  <c r="BP228" i="9"/>
  <c r="BL228" i="9"/>
  <c r="BH228" i="9"/>
  <c r="BZ227" i="9"/>
  <c r="BV227" i="9"/>
  <c r="BR227" i="9"/>
  <c r="BN227" i="9"/>
  <c r="BJ227" i="9"/>
  <c r="BF227" i="9"/>
  <c r="BX226" i="9"/>
  <c r="BT226" i="9"/>
  <c r="BP226" i="9"/>
  <c r="BL226" i="9"/>
  <c r="BH226" i="9"/>
  <c r="BZ225" i="9"/>
  <c r="BV225" i="9"/>
  <c r="BR225" i="9"/>
  <c r="BN225" i="9"/>
  <c r="BJ225" i="9"/>
  <c r="BF225" i="9"/>
  <c r="BX224" i="9"/>
  <c r="BT224" i="9"/>
  <c r="BP224" i="9"/>
  <c r="BL224" i="9"/>
  <c r="BH224" i="9"/>
  <c r="BZ223" i="9"/>
  <c r="BV223" i="9"/>
  <c r="BR223" i="9"/>
  <c r="BN223" i="9"/>
  <c r="BJ223" i="9"/>
  <c r="BF223" i="9"/>
  <c r="BX222" i="9"/>
  <c r="BT222" i="9"/>
  <c r="BP222" i="9"/>
  <c r="BL222" i="9"/>
  <c r="BH222" i="9"/>
  <c r="BZ221" i="9"/>
  <c r="BV221" i="9"/>
  <c r="BR221" i="9"/>
  <c r="BN221" i="9"/>
  <c r="BJ221" i="9"/>
  <c r="BF221" i="9"/>
  <c r="BX220" i="9"/>
  <c r="BT220" i="9"/>
  <c r="BP220" i="9"/>
  <c r="BL220" i="9"/>
  <c r="BH220" i="9"/>
  <c r="BZ219" i="9"/>
  <c r="BV219" i="9"/>
  <c r="BR219" i="9"/>
  <c r="BN219" i="9"/>
  <c r="BJ219" i="9"/>
  <c r="BF219" i="9"/>
  <c r="BX218" i="9"/>
  <c r="BT218" i="9"/>
  <c r="BP218" i="9"/>
  <c r="BL218" i="9"/>
  <c r="BH218" i="9"/>
  <c r="BZ217" i="9"/>
  <c r="BV217" i="9"/>
  <c r="BR217" i="9"/>
  <c r="BN217" i="9"/>
  <c r="BJ217" i="9"/>
  <c r="BF217" i="9"/>
  <c r="BX216" i="9"/>
  <c r="BT216" i="9"/>
  <c r="BP216" i="9"/>
  <c r="BL216" i="9"/>
  <c r="BH216" i="9"/>
  <c r="BZ215" i="9"/>
  <c r="BV215" i="9"/>
  <c r="BR215" i="9"/>
  <c r="BN215" i="9"/>
  <c r="BJ215" i="9"/>
  <c r="BF215" i="9"/>
  <c r="BX214" i="9"/>
  <c r="BT214" i="9"/>
  <c r="BP214" i="9"/>
  <c r="BL214" i="9"/>
  <c r="BH214" i="9"/>
  <c r="BZ213" i="9"/>
  <c r="BV213" i="9"/>
  <c r="BR213" i="9"/>
  <c r="BN213" i="9"/>
  <c r="BJ213" i="9"/>
  <c r="BF213" i="9"/>
  <c r="BX212" i="9"/>
  <c r="BT212" i="9"/>
  <c r="BP212" i="9"/>
  <c r="BL212" i="9"/>
  <c r="BH212" i="9"/>
  <c r="BZ211" i="9"/>
  <c r="BV211" i="9"/>
  <c r="BR211" i="9"/>
  <c r="BN211" i="9"/>
  <c r="BJ211" i="9"/>
  <c r="BF211" i="9"/>
  <c r="BX210" i="9"/>
  <c r="BT210" i="9"/>
  <c r="BP210" i="9"/>
  <c r="BL210" i="9"/>
  <c r="BH210" i="9"/>
  <c r="BZ209" i="9"/>
  <c r="BV209" i="9"/>
  <c r="BR209" i="9"/>
  <c r="BN209" i="9"/>
  <c r="BJ209" i="9"/>
  <c r="BF209" i="9"/>
  <c r="BX208" i="9"/>
  <c r="BT208" i="9"/>
  <c r="BP208" i="9"/>
  <c r="BL208" i="9"/>
  <c r="BH208" i="9"/>
  <c r="BZ207" i="9"/>
  <c r="BV207" i="9"/>
  <c r="BR207" i="9"/>
  <c r="BN207" i="9"/>
  <c r="BJ207" i="9"/>
  <c r="BF207" i="9"/>
  <c r="BX206" i="9"/>
  <c r="BT206" i="9"/>
  <c r="BP206" i="9"/>
  <c r="BL206" i="9"/>
  <c r="BH206" i="9"/>
  <c r="BZ205" i="9"/>
  <c r="BV205" i="9"/>
  <c r="BR205" i="9"/>
  <c r="BN205" i="9"/>
  <c r="BJ205" i="9"/>
  <c r="BF205" i="9"/>
  <c r="BX204" i="9"/>
  <c r="BT204" i="9"/>
  <c r="BP204" i="9"/>
  <c r="BL204" i="9"/>
  <c r="BH204" i="9"/>
  <c r="BZ203" i="9"/>
  <c r="BV203" i="9"/>
  <c r="BR203" i="9"/>
  <c r="BN203" i="9"/>
  <c r="BJ203" i="9"/>
  <c r="BF203" i="9"/>
  <c r="BX202" i="9"/>
  <c r="BT202" i="9"/>
  <c r="BP202" i="9"/>
  <c r="BL202" i="9"/>
  <c r="BH202" i="9"/>
  <c r="BZ201" i="9"/>
  <c r="BV201" i="9"/>
  <c r="BR201" i="9"/>
  <c r="BN201" i="9"/>
  <c r="BJ201" i="9"/>
  <c r="BF201" i="9"/>
  <c r="BX200" i="9"/>
  <c r="BT200" i="9"/>
  <c r="BP200" i="9"/>
  <c r="BL200" i="9"/>
  <c r="BH200" i="9"/>
  <c r="BZ199" i="9"/>
  <c r="BV199" i="9"/>
  <c r="BR199" i="9"/>
  <c r="BN199" i="9"/>
  <c r="BJ199" i="9"/>
  <c r="BF199" i="9"/>
  <c r="BX198" i="9"/>
  <c r="BT198" i="9"/>
  <c r="BP198" i="9"/>
  <c r="BL198" i="9"/>
  <c r="BH198" i="9"/>
  <c r="BZ197" i="9"/>
  <c r="BV197" i="9"/>
  <c r="BR197" i="9"/>
  <c r="BN197" i="9"/>
  <c r="BJ197" i="9"/>
  <c r="BF197" i="9"/>
  <c r="BX196" i="9"/>
  <c r="BT196" i="9"/>
  <c r="BP196" i="9"/>
  <c r="BL196" i="9"/>
  <c r="BH196" i="9"/>
  <c r="BZ195" i="9"/>
  <c r="BV195" i="9"/>
  <c r="BR195" i="9"/>
  <c r="BN195" i="9"/>
  <c r="BJ195" i="9"/>
  <c r="BF195" i="9"/>
  <c r="BX194" i="9"/>
  <c r="BT194" i="9"/>
  <c r="BP194" i="9"/>
  <c r="BL194" i="9"/>
  <c r="BH194" i="9"/>
  <c r="BZ193" i="9"/>
  <c r="BV193" i="9"/>
  <c r="BR193" i="9"/>
  <c r="BN193" i="9"/>
  <c r="BJ193" i="9"/>
  <c r="BF193" i="9"/>
  <c r="BX192" i="9"/>
  <c r="BT192" i="9"/>
  <c r="BP192" i="9"/>
  <c r="BL192" i="9"/>
  <c r="BH192" i="9"/>
  <c r="BZ191" i="9"/>
  <c r="BV191" i="9"/>
  <c r="BR191" i="9"/>
  <c r="BN191" i="9"/>
  <c r="BJ191" i="9"/>
  <c r="BF191" i="9"/>
  <c r="BX190" i="9"/>
  <c r="BT190" i="9"/>
  <c r="BP190" i="9"/>
  <c r="BL190" i="9"/>
  <c r="BH190" i="9"/>
  <c r="BZ189" i="9"/>
  <c r="BV189" i="9"/>
  <c r="BR189" i="9"/>
  <c r="BN189" i="9"/>
  <c r="BJ189" i="9"/>
  <c r="BF189" i="9"/>
  <c r="BX188" i="9"/>
  <c r="BT188" i="9"/>
  <c r="BP188" i="9"/>
  <c r="BL188" i="9"/>
  <c r="BH188" i="9"/>
  <c r="BZ187" i="9"/>
  <c r="BV187" i="9"/>
  <c r="BR187" i="9"/>
  <c r="BN187" i="9"/>
  <c r="BJ187" i="9"/>
  <c r="BF187" i="9"/>
  <c r="BX186" i="9"/>
  <c r="BT186" i="9"/>
  <c r="BP186" i="9"/>
  <c r="BL186" i="9"/>
  <c r="BH186" i="9"/>
  <c r="BZ185" i="9"/>
  <c r="BV185" i="9"/>
  <c r="BR185" i="9"/>
  <c r="BN185" i="9"/>
  <c r="BJ185" i="9"/>
  <c r="BF185" i="9"/>
  <c r="BX184" i="9"/>
  <c r="BT184" i="9"/>
  <c r="BP184" i="9"/>
  <c r="BL184" i="9"/>
  <c r="BH184" i="9"/>
  <c r="BZ183" i="9"/>
  <c r="BV183" i="9"/>
  <c r="BR183" i="9"/>
  <c r="BN183" i="9"/>
  <c r="BJ183" i="9"/>
  <c r="BF183" i="9"/>
  <c r="BX182" i="9"/>
  <c r="BT182" i="9"/>
  <c r="BP182" i="9"/>
  <c r="BL182" i="9"/>
  <c r="BH182" i="9"/>
  <c r="BZ181" i="9"/>
  <c r="BV181" i="9"/>
  <c r="BR181" i="9"/>
  <c r="BN181" i="9"/>
  <c r="BJ181" i="9"/>
  <c r="BF181" i="9"/>
  <c r="BX180" i="9"/>
  <c r="BT180" i="9"/>
  <c r="BP180" i="9"/>
  <c r="BL180" i="9"/>
  <c r="BH180" i="9"/>
  <c r="BZ179" i="9"/>
  <c r="BV179" i="9"/>
  <c r="BR179" i="9"/>
  <c r="BN179" i="9"/>
  <c r="BJ179" i="9"/>
  <c r="BF179" i="9"/>
  <c r="BX178" i="9"/>
  <c r="BT178" i="9"/>
  <c r="BP178" i="9"/>
  <c r="BL178" i="9"/>
  <c r="BH178" i="9"/>
  <c r="BZ177" i="9"/>
  <c r="BV177" i="9"/>
  <c r="BR177" i="9"/>
  <c r="BN177" i="9"/>
  <c r="BJ177" i="9"/>
  <c r="BF177" i="9"/>
  <c r="BX176" i="9"/>
  <c r="BT176" i="9"/>
  <c r="BP176" i="9"/>
  <c r="BL176" i="9"/>
  <c r="BH176" i="9"/>
  <c r="BZ175" i="9"/>
  <c r="BV175" i="9"/>
  <c r="BR175" i="9"/>
  <c r="BN175" i="9"/>
  <c r="BJ175" i="9"/>
  <c r="BF175" i="9"/>
  <c r="BX174" i="9"/>
  <c r="BT174" i="9"/>
  <c r="BP174" i="9"/>
  <c r="BL174" i="9"/>
  <c r="BH174" i="9"/>
  <c r="BZ173" i="9"/>
  <c r="BV173" i="9"/>
  <c r="BR173" i="9"/>
  <c r="BN173" i="9"/>
  <c r="BJ173" i="9"/>
  <c r="BF173" i="9"/>
  <c r="BX172" i="9"/>
  <c r="BT172" i="9"/>
  <c r="BP172" i="9"/>
  <c r="BL172" i="9"/>
  <c r="BH172" i="9"/>
  <c r="BZ171" i="9"/>
  <c r="BV171" i="9"/>
  <c r="BR171" i="9"/>
  <c r="BN171" i="9"/>
  <c r="BJ171" i="9"/>
  <c r="BF171" i="9"/>
  <c r="BX170" i="9"/>
  <c r="BT170" i="9"/>
  <c r="BP170" i="9"/>
  <c r="BL170" i="9"/>
  <c r="BH170" i="9"/>
  <c r="BZ169" i="9"/>
  <c r="BV169" i="9"/>
  <c r="BR169" i="9"/>
  <c r="BN169" i="9"/>
  <c r="BJ169" i="9"/>
  <c r="BF169" i="9"/>
  <c r="BX168" i="9"/>
  <c r="BT168" i="9"/>
  <c r="BP168" i="9"/>
  <c r="BL168" i="9"/>
  <c r="BH168" i="9"/>
  <c r="BZ167" i="9"/>
  <c r="BV167" i="9"/>
  <c r="BR167" i="9"/>
  <c r="BN167" i="9"/>
  <c r="BJ167" i="9"/>
  <c r="BF167" i="9"/>
  <c r="BX166" i="9"/>
  <c r="BT166" i="9"/>
  <c r="BP166" i="9"/>
  <c r="BL166" i="9"/>
  <c r="BH166" i="9"/>
  <c r="BZ165" i="9"/>
  <c r="BV165" i="9"/>
  <c r="BR165" i="9"/>
  <c r="BN165" i="9"/>
  <c r="BJ165" i="9"/>
  <c r="BF165" i="9"/>
  <c r="BX164" i="9"/>
  <c r="BT164" i="9"/>
  <c r="BP164" i="9"/>
  <c r="BL164" i="9"/>
  <c r="BH164" i="9"/>
  <c r="BZ163" i="9"/>
  <c r="BV163" i="9"/>
  <c r="BR163" i="9"/>
  <c r="BN163" i="9"/>
  <c r="BJ163" i="9"/>
  <c r="BF163" i="9"/>
  <c r="BX162" i="9"/>
  <c r="BT162" i="9"/>
  <c r="BP162" i="9"/>
  <c r="BL162" i="9"/>
  <c r="BH162" i="9"/>
  <c r="BZ161" i="9"/>
  <c r="BV161" i="9"/>
  <c r="BR161" i="9"/>
  <c r="BN161" i="9"/>
  <c r="BJ161" i="9"/>
  <c r="BF161" i="9"/>
  <c r="BX160" i="9"/>
  <c r="BT160" i="9"/>
  <c r="BP160" i="9"/>
  <c r="BL160" i="9"/>
  <c r="BH160" i="9"/>
  <c r="BZ159" i="9"/>
  <c r="BV159" i="9"/>
  <c r="BR159" i="9"/>
  <c r="BN159" i="9"/>
  <c r="BJ159" i="9"/>
  <c r="BF159" i="9"/>
  <c r="BX158" i="9"/>
  <c r="BT158" i="9"/>
  <c r="BP158" i="9"/>
  <c r="BL158" i="9"/>
  <c r="BH158" i="9"/>
  <c r="BZ157" i="9"/>
  <c r="BV157" i="9"/>
  <c r="BR157" i="9"/>
  <c r="BN157" i="9"/>
  <c r="BJ157" i="9"/>
  <c r="BF157" i="9"/>
  <c r="BX156" i="9"/>
  <c r="BT156" i="9"/>
  <c r="BP156" i="9"/>
  <c r="BL156" i="9"/>
  <c r="BH156" i="9"/>
  <c r="BZ155" i="9"/>
  <c r="BV155" i="9"/>
  <c r="BR155" i="9"/>
  <c r="BN155" i="9"/>
  <c r="BJ155" i="9"/>
  <c r="BF155" i="9"/>
  <c r="BX154" i="9"/>
  <c r="BT154" i="9"/>
  <c r="BP154" i="9"/>
  <c r="BL154" i="9"/>
  <c r="BH154" i="9"/>
  <c r="BZ153" i="9"/>
  <c r="BV153" i="9"/>
  <c r="BR153" i="9"/>
  <c r="BN153" i="9"/>
  <c r="BJ153" i="9"/>
  <c r="BF153" i="9"/>
  <c r="BX152" i="9"/>
  <c r="BT152" i="9"/>
  <c r="BP152" i="9"/>
  <c r="BL152" i="9"/>
  <c r="BH152" i="9"/>
  <c r="BZ151" i="9"/>
  <c r="BV151" i="9"/>
  <c r="BR151" i="9"/>
  <c r="BN151" i="9"/>
  <c r="BJ151" i="9"/>
  <c r="BF151" i="9"/>
  <c r="BX150" i="9"/>
  <c r="BT150" i="9"/>
  <c r="BP150" i="9"/>
  <c r="BL150" i="9"/>
  <c r="BH150" i="9"/>
  <c r="BZ149" i="9"/>
  <c r="BV149" i="9"/>
  <c r="BR149" i="9"/>
  <c r="BN149" i="9"/>
  <c r="BJ149" i="9"/>
  <c r="BF149" i="9"/>
  <c r="BX148" i="9"/>
  <c r="BT148" i="9"/>
  <c r="BP148" i="9"/>
  <c r="BL148" i="9"/>
  <c r="BH148" i="9"/>
  <c r="BZ147" i="9"/>
  <c r="BV147" i="9"/>
  <c r="BR147" i="9"/>
  <c r="BN147" i="9"/>
  <c r="BJ147" i="9"/>
  <c r="BF147" i="9"/>
  <c r="BX146" i="9"/>
  <c r="BT146" i="9"/>
  <c r="BP146" i="9"/>
  <c r="BL146" i="9"/>
  <c r="BH146" i="9"/>
  <c r="BZ145" i="9"/>
  <c r="BV145" i="9"/>
  <c r="BR145" i="9"/>
  <c r="BN145" i="9"/>
  <c r="BJ145" i="9"/>
  <c r="BF145" i="9"/>
  <c r="BX144" i="9"/>
  <c r="BT144" i="9"/>
  <c r="BP144" i="9"/>
  <c r="BL144" i="9"/>
  <c r="BH144" i="9"/>
  <c r="BZ143" i="9"/>
  <c r="BV143" i="9"/>
  <c r="BR143" i="9"/>
  <c r="BN143" i="9"/>
  <c r="BJ143" i="9"/>
  <c r="BF143" i="9"/>
  <c r="BX142" i="9"/>
  <c r="BT142" i="9"/>
  <c r="BP142" i="9"/>
  <c r="BL142" i="9"/>
  <c r="BH142" i="9"/>
  <c r="BZ141" i="9"/>
  <c r="BV141" i="9"/>
  <c r="BR141" i="9"/>
  <c r="BN141" i="9"/>
  <c r="BJ141" i="9"/>
  <c r="BF141" i="9"/>
  <c r="BX140" i="9"/>
  <c r="BT140" i="9"/>
  <c r="BP140" i="9"/>
  <c r="BL140" i="9"/>
  <c r="BH140" i="9"/>
  <c r="BZ139" i="9"/>
  <c r="BV139" i="9"/>
  <c r="BR139" i="9"/>
  <c r="BN139" i="9"/>
  <c r="BJ139" i="9"/>
  <c r="BF139" i="9"/>
  <c r="BX138" i="9"/>
  <c r="BT138" i="9"/>
  <c r="BP138" i="9"/>
  <c r="BL138" i="9"/>
  <c r="BH138" i="9"/>
  <c r="BZ137" i="9"/>
  <c r="BV137" i="9"/>
  <c r="BR137" i="9"/>
  <c r="BN137" i="9"/>
  <c r="BJ137" i="9"/>
  <c r="BF137" i="9"/>
  <c r="BX136" i="9"/>
  <c r="BT136" i="9"/>
  <c r="BP136" i="9"/>
  <c r="BL136" i="9"/>
  <c r="BH136" i="9"/>
  <c r="BZ135" i="9"/>
  <c r="BV135" i="9"/>
  <c r="BR135" i="9"/>
  <c r="BN135" i="9"/>
  <c r="BJ135" i="9"/>
  <c r="BF135" i="9"/>
  <c r="BX134" i="9"/>
  <c r="BT134" i="9"/>
  <c r="BP134" i="9"/>
  <c r="BL134" i="9"/>
  <c r="BH134" i="9"/>
  <c r="BZ133" i="9"/>
  <c r="BV133" i="9"/>
  <c r="BR133" i="9"/>
  <c r="BN133" i="9"/>
  <c r="BJ133" i="9"/>
  <c r="BF133" i="9"/>
  <c r="BX132" i="9"/>
  <c r="BT132" i="9"/>
  <c r="BP132" i="9"/>
  <c r="BL132" i="9"/>
  <c r="BH132" i="9"/>
  <c r="BZ131" i="9"/>
  <c r="BV131" i="9"/>
  <c r="BR131" i="9"/>
  <c r="BN131" i="9"/>
  <c r="BJ131" i="9"/>
  <c r="BF131" i="9"/>
  <c r="BX130" i="9"/>
  <c r="BT130" i="9"/>
  <c r="BP130" i="9"/>
  <c r="BL130" i="9"/>
  <c r="BH130" i="9"/>
  <c r="BZ129" i="9"/>
  <c r="BV129" i="9"/>
  <c r="BR129" i="9"/>
  <c r="BN129" i="9"/>
  <c r="BJ129" i="9"/>
  <c r="BF129" i="9"/>
  <c r="BX128" i="9"/>
  <c r="BT128" i="9"/>
  <c r="BP128" i="9"/>
  <c r="BL128" i="9"/>
  <c r="BH128" i="9"/>
  <c r="BZ127" i="9"/>
  <c r="BV127" i="9"/>
  <c r="BR127" i="9"/>
  <c r="BN127" i="9"/>
  <c r="BJ127" i="9"/>
  <c r="BF127" i="9"/>
  <c r="BX126" i="9"/>
  <c r="BT126" i="9"/>
  <c r="BP126" i="9"/>
  <c r="BL126" i="9"/>
  <c r="BH126" i="9"/>
  <c r="BZ125" i="9"/>
  <c r="BV125" i="9"/>
  <c r="BR125" i="9"/>
  <c r="BN125" i="9"/>
  <c r="BJ125" i="9"/>
  <c r="BF125" i="9"/>
  <c r="BX124" i="9"/>
  <c r="BT124" i="9"/>
  <c r="BP124" i="9"/>
  <c r="BL124" i="9"/>
  <c r="BH124" i="9"/>
  <c r="BZ123" i="9"/>
  <c r="BV123" i="9"/>
  <c r="BR123" i="9"/>
  <c r="BN123" i="9"/>
  <c r="BJ123" i="9"/>
  <c r="BF123" i="9"/>
  <c r="BX122" i="9"/>
  <c r="BT122" i="9"/>
  <c r="BP122" i="9"/>
  <c r="BL122" i="9"/>
  <c r="BH122" i="9"/>
  <c r="BZ121" i="9"/>
  <c r="BV121" i="9"/>
  <c r="BR121" i="9"/>
  <c r="BN121" i="9"/>
  <c r="BJ121" i="9"/>
  <c r="BF121" i="9"/>
  <c r="BX120" i="9"/>
  <c r="BT120" i="9"/>
  <c r="BP120" i="9"/>
  <c r="BL120" i="9"/>
  <c r="BH120" i="9"/>
  <c r="BZ119" i="9"/>
  <c r="BV119" i="9"/>
  <c r="BR119" i="9"/>
  <c r="BN119" i="9"/>
  <c r="BJ119" i="9"/>
  <c r="BF119" i="9"/>
  <c r="BX118" i="9"/>
  <c r="BT118" i="9"/>
  <c r="BP118" i="9"/>
  <c r="BL118" i="9"/>
  <c r="BH118" i="9"/>
  <c r="BZ117" i="9"/>
  <c r="BV117" i="9"/>
  <c r="BR117" i="9"/>
  <c r="BN117" i="9"/>
  <c r="BJ117" i="9"/>
  <c r="BF117" i="9"/>
  <c r="BX116" i="9"/>
  <c r="BT116" i="9"/>
  <c r="BP116" i="9"/>
  <c r="BL116" i="9"/>
  <c r="BH116" i="9"/>
  <c r="BZ115" i="9"/>
  <c r="BV115" i="9"/>
  <c r="BR115" i="9"/>
  <c r="BN115" i="9"/>
  <c r="BJ115" i="9"/>
  <c r="BF115" i="9"/>
  <c r="BX114" i="9"/>
  <c r="BT114" i="9"/>
  <c r="BP114" i="9"/>
  <c r="BL114" i="9"/>
  <c r="BH114" i="9"/>
  <c r="BZ113" i="9"/>
  <c r="BV113" i="9"/>
  <c r="BR113" i="9"/>
  <c r="BN113" i="9"/>
  <c r="BJ113" i="9"/>
  <c r="BF113" i="9"/>
  <c r="BX112" i="9"/>
  <c r="BT112" i="9"/>
  <c r="BP112" i="9"/>
  <c r="BL112" i="9"/>
  <c r="BH112" i="9"/>
  <c r="BZ111" i="9"/>
  <c r="BV111" i="9"/>
  <c r="BR111" i="9"/>
  <c r="BN111" i="9"/>
  <c r="BJ111" i="9"/>
  <c r="BF111" i="9"/>
  <c r="BX110" i="9"/>
  <c r="BT110" i="9"/>
  <c r="BP110" i="9"/>
  <c r="BL110" i="9"/>
  <c r="BH110" i="9"/>
  <c r="BZ109" i="9"/>
  <c r="BV109" i="9"/>
  <c r="BR109" i="9"/>
  <c r="BN109" i="9"/>
  <c r="BJ109" i="9"/>
  <c r="BF109" i="9"/>
  <c r="BX108" i="9"/>
  <c r="BT108" i="9"/>
  <c r="BP108" i="9"/>
  <c r="BL108" i="9"/>
  <c r="BH108" i="9"/>
  <c r="BZ107" i="9"/>
  <c r="BV107" i="9"/>
  <c r="BR107" i="9"/>
  <c r="BN107" i="9"/>
  <c r="BJ107" i="9"/>
  <c r="BF107" i="9"/>
  <c r="BX106" i="9"/>
  <c r="BT106" i="9"/>
  <c r="BP106" i="9"/>
  <c r="BL106" i="9"/>
  <c r="BH106" i="9"/>
  <c r="BZ105" i="9"/>
  <c r="BV105" i="9"/>
  <c r="BR105" i="9"/>
  <c r="BN105" i="9"/>
  <c r="BJ105" i="9"/>
  <c r="BF105" i="9"/>
  <c r="BX104" i="9"/>
  <c r="BT104" i="9"/>
  <c r="BP104" i="9"/>
  <c r="BL104" i="9"/>
  <c r="BH104" i="9"/>
  <c r="BZ103" i="9"/>
  <c r="BV103" i="9"/>
  <c r="BR103" i="9"/>
  <c r="BN103" i="9"/>
  <c r="BJ103" i="9"/>
  <c r="BF103" i="9"/>
  <c r="BX102" i="9"/>
  <c r="BT102" i="9"/>
  <c r="BP102" i="9"/>
  <c r="BL102" i="9"/>
  <c r="BH102" i="9"/>
  <c r="BZ101" i="9"/>
  <c r="BV101" i="9"/>
  <c r="BR101" i="9"/>
  <c r="BN101" i="9"/>
  <c r="BJ101" i="9"/>
  <c r="BF101" i="9"/>
  <c r="BX100" i="9"/>
  <c r="BT100" i="9"/>
  <c r="BP100" i="9"/>
  <c r="BL100" i="9"/>
  <c r="BH100" i="9"/>
  <c r="BZ99" i="9"/>
  <c r="BV99" i="9"/>
  <c r="BR99" i="9"/>
  <c r="BN99" i="9"/>
  <c r="BJ99" i="9"/>
  <c r="BF99" i="9"/>
  <c r="BX98" i="9"/>
  <c r="BT98" i="9"/>
  <c r="BP98" i="9"/>
  <c r="BL98" i="9"/>
  <c r="BH98" i="9"/>
  <c r="BZ97" i="9"/>
  <c r="BV97" i="9"/>
  <c r="BR97" i="9"/>
  <c r="BN97" i="9"/>
  <c r="BJ97" i="9"/>
  <c r="BF97" i="9"/>
  <c r="BX96" i="9"/>
  <c r="BT96" i="9"/>
  <c r="BP96" i="9"/>
  <c r="BL96" i="9"/>
  <c r="BH96" i="9"/>
  <c r="BZ95" i="9"/>
  <c r="BV95" i="9"/>
  <c r="BR95" i="9"/>
  <c r="BN95" i="9"/>
  <c r="BJ95" i="9"/>
  <c r="BF95" i="9"/>
  <c r="BX94" i="9"/>
  <c r="BT94" i="9"/>
  <c r="BP94" i="9"/>
  <c r="BL94" i="9"/>
  <c r="BH94" i="9"/>
  <c r="BZ93" i="9"/>
  <c r="BV93" i="9"/>
  <c r="BR93" i="9"/>
  <c r="BN93" i="9"/>
  <c r="BJ93" i="9"/>
  <c r="BF93" i="9"/>
  <c r="BX92" i="9"/>
  <c r="BT92" i="9"/>
  <c r="BP92" i="9"/>
  <c r="BL92" i="9"/>
  <c r="BH92" i="9"/>
  <c r="BZ91" i="9"/>
  <c r="BV91" i="9"/>
  <c r="BR91" i="9"/>
  <c r="BN91" i="9"/>
  <c r="BJ91" i="9"/>
  <c r="BF91" i="9"/>
  <c r="BX90" i="9"/>
  <c r="BT90" i="9"/>
  <c r="BP90" i="9"/>
  <c r="BL90" i="9"/>
  <c r="BH90" i="9"/>
  <c r="BZ89" i="9"/>
  <c r="BV89" i="9"/>
  <c r="BR89" i="9"/>
  <c r="BN89" i="9"/>
  <c r="BJ89" i="9"/>
  <c r="BF89" i="9"/>
  <c r="BX88" i="9"/>
  <c r="BT88" i="9"/>
  <c r="BP88" i="9"/>
  <c r="BL88" i="9"/>
  <c r="BH88" i="9"/>
  <c r="BZ87" i="9"/>
  <c r="BV87" i="9"/>
  <c r="BR87" i="9"/>
  <c r="BN87" i="9"/>
  <c r="BJ87" i="9"/>
  <c r="BF87" i="9"/>
  <c r="BX86" i="9"/>
  <c r="BT86" i="9"/>
  <c r="BP86" i="9"/>
  <c r="BL86" i="9"/>
  <c r="BH86" i="9"/>
  <c r="BZ85" i="9"/>
  <c r="BV85" i="9"/>
  <c r="BR85" i="9"/>
  <c r="BN85" i="9"/>
  <c r="BJ85" i="9"/>
  <c r="BF85" i="9"/>
  <c r="BX84" i="9"/>
  <c r="BT84" i="9"/>
  <c r="BP84" i="9"/>
  <c r="BL84" i="9"/>
  <c r="BH84" i="9"/>
  <c r="BZ83" i="9"/>
  <c r="BV83" i="9"/>
  <c r="BR83" i="9"/>
  <c r="BN83" i="9"/>
  <c r="BJ83" i="9"/>
  <c r="BF83" i="9"/>
  <c r="BX82" i="9"/>
  <c r="BT82" i="9"/>
  <c r="BP82" i="9"/>
  <c r="BL82" i="9"/>
  <c r="BH82" i="9"/>
  <c r="BZ81" i="9"/>
  <c r="BV81" i="9"/>
  <c r="BR81" i="9"/>
  <c r="BN81" i="9"/>
  <c r="BJ81" i="9"/>
  <c r="BF81" i="9"/>
  <c r="BX80" i="9"/>
  <c r="BT80" i="9"/>
  <c r="BP80" i="9"/>
  <c r="BL80" i="9"/>
  <c r="BH80" i="9"/>
  <c r="BZ79" i="9"/>
  <c r="BV79" i="9"/>
  <c r="BR79" i="9"/>
  <c r="BN79" i="9"/>
  <c r="BJ79" i="9"/>
  <c r="BF79" i="9"/>
  <c r="BX78" i="9"/>
  <c r="BT78" i="9"/>
  <c r="BP78" i="9"/>
  <c r="BL78" i="9"/>
  <c r="BH78" i="9"/>
  <c r="BZ77" i="9"/>
  <c r="BV77" i="9"/>
  <c r="BR77" i="9"/>
  <c r="BN77" i="9"/>
  <c r="BJ77" i="9"/>
  <c r="BF77" i="9"/>
  <c r="BX76" i="9"/>
  <c r="BT76" i="9"/>
  <c r="BP76" i="9"/>
  <c r="BL76" i="9"/>
  <c r="BH76" i="9"/>
  <c r="BZ75" i="9"/>
  <c r="BV75" i="9"/>
  <c r="BR75" i="9"/>
  <c r="BN75" i="9"/>
  <c r="BJ75" i="9"/>
  <c r="BF75" i="9"/>
  <c r="BX74" i="9"/>
  <c r="BT74" i="9"/>
  <c r="BP74" i="9"/>
  <c r="BL74" i="9"/>
  <c r="BH74" i="9"/>
  <c r="BZ73" i="9"/>
  <c r="BV73" i="9"/>
  <c r="BR73" i="9"/>
  <c r="BN73" i="9"/>
  <c r="BJ73" i="9"/>
  <c r="BF73" i="9"/>
  <c r="BX72" i="9"/>
  <c r="BT72" i="9"/>
  <c r="BP72" i="9"/>
  <c r="BL72" i="9"/>
  <c r="BH72" i="9"/>
  <c r="BZ71" i="9"/>
  <c r="BV71" i="9"/>
  <c r="BR71" i="9"/>
  <c r="BN71" i="9"/>
  <c r="BJ71" i="9"/>
  <c r="BF71" i="9"/>
  <c r="BX70" i="9"/>
  <c r="BT70" i="9"/>
  <c r="BP70" i="9"/>
  <c r="BL70" i="9"/>
  <c r="BH70" i="9"/>
  <c r="BZ69" i="9"/>
  <c r="BV69" i="9"/>
  <c r="BR69" i="9"/>
  <c r="BN69" i="9"/>
  <c r="BJ69" i="9"/>
  <c r="BF69" i="9"/>
  <c r="BX68" i="9"/>
  <c r="BT68" i="9"/>
  <c r="BP68" i="9"/>
  <c r="BL68" i="9"/>
  <c r="BH68" i="9"/>
  <c r="BZ67" i="9"/>
  <c r="BV67" i="9"/>
  <c r="BR67" i="9"/>
  <c r="BN67" i="9"/>
  <c r="BJ67" i="9"/>
  <c r="BF67" i="9"/>
  <c r="BX66" i="9"/>
  <c r="BT66" i="9"/>
  <c r="BP66" i="9"/>
  <c r="BL66" i="9"/>
  <c r="BH66" i="9"/>
  <c r="BZ65" i="9"/>
  <c r="BV65" i="9"/>
  <c r="BR65" i="9"/>
  <c r="BN65" i="9"/>
  <c r="BJ65" i="9"/>
  <c r="BF65" i="9"/>
  <c r="BX64" i="9"/>
  <c r="BT64" i="9"/>
  <c r="BP64" i="9"/>
  <c r="BL64" i="9"/>
  <c r="BH64" i="9"/>
  <c r="BZ63" i="9"/>
  <c r="BV63" i="9"/>
  <c r="BR63" i="9"/>
  <c r="BN63" i="9"/>
  <c r="BJ63" i="9"/>
  <c r="BF63" i="9"/>
  <c r="BX62" i="9"/>
  <c r="BT62" i="9"/>
  <c r="BP62" i="9"/>
  <c r="BL62" i="9"/>
  <c r="BH62" i="9"/>
  <c r="BZ61" i="9"/>
  <c r="BV61" i="9"/>
  <c r="BR61" i="9"/>
  <c r="BN61" i="9"/>
  <c r="BJ61" i="9"/>
  <c r="BF61" i="9"/>
  <c r="BX60" i="9"/>
  <c r="BT60" i="9"/>
  <c r="BP60" i="9"/>
  <c r="BL60" i="9"/>
  <c r="BH60" i="9"/>
  <c r="BZ59" i="9"/>
  <c r="BV59" i="9"/>
  <c r="BR59" i="9"/>
  <c r="BN59" i="9"/>
  <c r="BJ59" i="9"/>
  <c r="BF59" i="9"/>
  <c r="BX58" i="9"/>
  <c r="BT58" i="9"/>
  <c r="BP58" i="9"/>
  <c r="BL58" i="9"/>
  <c r="BH58" i="9"/>
  <c r="BZ57" i="9"/>
  <c r="BV57" i="9"/>
  <c r="BR57" i="9"/>
  <c r="BN57" i="9"/>
  <c r="BJ57" i="9"/>
  <c r="BF57" i="9"/>
  <c r="BX56" i="9"/>
  <c r="BT56" i="9"/>
  <c r="BP56" i="9"/>
  <c r="BL56" i="9"/>
  <c r="BH56" i="9"/>
  <c r="BZ55" i="9"/>
  <c r="BV55" i="9"/>
  <c r="BR55" i="9"/>
  <c r="BN55" i="9"/>
  <c r="BJ55" i="9"/>
  <c r="BF55" i="9"/>
  <c r="BX54" i="9"/>
  <c r="BT54" i="9"/>
  <c r="BP54" i="9"/>
  <c r="BL54" i="9"/>
  <c r="BH54" i="9"/>
  <c r="BZ53" i="9"/>
  <c r="BV53" i="9"/>
  <c r="BR53" i="9"/>
  <c r="BN53" i="9"/>
  <c r="BJ53" i="9"/>
  <c r="BF53" i="9"/>
  <c r="BX52" i="9"/>
  <c r="BT52" i="9"/>
  <c r="BP52" i="9"/>
  <c r="BL52" i="9"/>
  <c r="BH52" i="9"/>
  <c r="BZ51" i="9"/>
  <c r="BV51" i="9"/>
  <c r="BR51" i="9"/>
  <c r="BN51" i="9"/>
  <c r="BJ51" i="9"/>
  <c r="BF51" i="9"/>
  <c r="BX50" i="9"/>
  <c r="BT50" i="9"/>
  <c r="BP50" i="9"/>
  <c r="BL50" i="9"/>
  <c r="BH50" i="9"/>
  <c r="BZ49" i="9"/>
  <c r="BV49" i="9"/>
  <c r="BR49" i="9"/>
  <c r="BN49" i="9"/>
  <c r="BJ49" i="9"/>
  <c r="BF49" i="9"/>
  <c r="BW48" i="9"/>
  <c r="BS48" i="9"/>
  <c r="BO48" i="9"/>
  <c r="BK48" i="9"/>
  <c r="BG48" i="9"/>
  <c r="BZ47" i="9"/>
  <c r="BV47" i="9"/>
  <c r="BR47" i="9"/>
  <c r="BN47" i="9"/>
  <c r="BJ47" i="9"/>
  <c r="BF47" i="9"/>
  <c r="BW46" i="9"/>
  <c r="BS46" i="9"/>
  <c r="BO46" i="9"/>
  <c r="BK46" i="9"/>
  <c r="BG46" i="9"/>
  <c r="BZ45" i="9"/>
  <c r="BV45" i="9"/>
  <c r="BR45" i="9"/>
  <c r="BN45" i="9"/>
  <c r="BJ45" i="9"/>
  <c r="BF45" i="9"/>
  <c r="BW44" i="9"/>
  <c r="BS44" i="9"/>
  <c r="BO44" i="9"/>
  <c r="BK44" i="9"/>
  <c r="BG44" i="9"/>
  <c r="BZ43" i="9"/>
  <c r="BV43" i="9"/>
  <c r="BR43" i="9"/>
  <c r="BN43" i="9"/>
  <c r="BJ43" i="9"/>
  <c r="BF43" i="9"/>
  <c r="BW42" i="9"/>
  <c r="BS42" i="9"/>
  <c r="BO42" i="9"/>
  <c r="BK42" i="9"/>
  <c r="BG42" i="9"/>
  <c r="BZ41" i="9"/>
  <c r="BV41" i="9"/>
  <c r="BR41" i="9"/>
  <c r="BN41" i="9"/>
  <c r="BJ41" i="9"/>
  <c r="BF41" i="9"/>
  <c r="BW40" i="9"/>
  <c r="BS40" i="9"/>
  <c r="BO40" i="9"/>
  <c r="BK40" i="9"/>
  <c r="BG40" i="9"/>
  <c r="BZ39" i="9"/>
  <c r="BV39" i="9"/>
  <c r="BR39" i="9"/>
  <c r="BN39" i="9"/>
  <c r="BJ39" i="9"/>
  <c r="BF39" i="9"/>
  <c r="BW38" i="9"/>
  <c r="BS38" i="9"/>
  <c r="BO38" i="9"/>
  <c r="BK38" i="9"/>
  <c r="BG38" i="9"/>
  <c r="BZ37" i="9"/>
  <c r="BV37" i="9"/>
  <c r="BR37" i="9"/>
  <c r="BN37" i="9"/>
  <c r="BJ37" i="9"/>
  <c r="BF37" i="9"/>
  <c r="BW36" i="9"/>
  <c r="BS36" i="9"/>
  <c r="BO36" i="9"/>
  <c r="BK36" i="9"/>
  <c r="BG36" i="9"/>
  <c r="BZ35" i="9"/>
  <c r="BV35" i="9"/>
  <c r="BR35" i="9"/>
  <c r="BN35" i="9"/>
  <c r="BJ35" i="9"/>
  <c r="BF35" i="9"/>
  <c r="BW34" i="9"/>
  <c r="BS34" i="9"/>
  <c r="BO34" i="9"/>
  <c r="BK34" i="9"/>
  <c r="BG34" i="9"/>
  <c r="BZ33" i="9"/>
  <c r="BV33" i="9"/>
  <c r="BR33" i="9"/>
  <c r="BN33" i="9"/>
  <c r="BJ33" i="9"/>
  <c r="BF33" i="9"/>
  <c r="BW32" i="9"/>
  <c r="BS32" i="9"/>
  <c r="BO32" i="9"/>
  <c r="BK32" i="9"/>
  <c r="BG32" i="9"/>
  <c r="BZ31" i="9"/>
  <c r="BV31" i="9"/>
  <c r="BR31" i="9"/>
  <c r="BN31" i="9"/>
  <c r="BJ31" i="9"/>
  <c r="BF31" i="9"/>
  <c r="BW30" i="9"/>
  <c r="BS30" i="9"/>
  <c r="BO30" i="9"/>
  <c r="BK30" i="9"/>
  <c r="BG30" i="9"/>
  <c r="BZ29" i="9"/>
  <c r="BV29" i="9"/>
  <c r="BR29" i="9"/>
  <c r="BN29" i="9"/>
  <c r="BJ29" i="9"/>
  <c r="BF29" i="9"/>
  <c r="BX27" i="9"/>
  <c r="BT27" i="9"/>
  <c r="BP27" i="9"/>
  <c r="BL27" i="9"/>
  <c r="BH27" i="9"/>
  <c r="BZ25" i="9"/>
  <c r="BV25" i="9"/>
  <c r="BR25" i="9"/>
  <c r="BN25" i="9"/>
  <c r="BJ25" i="9"/>
  <c r="BF25" i="9"/>
  <c r="BX23" i="9"/>
  <c r="BT23" i="9"/>
  <c r="BP23" i="9"/>
  <c r="BL23" i="9"/>
  <c r="BH23" i="9"/>
  <c r="BZ21" i="9"/>
  <c r="BV21" i="9"/>
  <c r="BR21" i="9"/>
  <c r="BN21" i="9"/>
  <c r="BJ21" i="9"/>
  <c r="BF21" i="9"/>
  <c r="BX19" i="9"/>
  <c r="BT19" i="9"/>
  <c r="BP19" i="9"/>
  <c r="BL19" i="9"/>
  <c r="BH19" i="9"/>
  <c r="BZ17" i="9"/>
  <c r="BV17" i="9"/>
  <c r="BR17" i="9"/>
  <c r="BN17" i="9"/>
  <c r="BJ17" i="9"/>
  <c r="BF17" i="9"/>
  <c r="BX15" i="9"/>
  <c r="BT15" i="9"/>
  <c r="BP15" i="9"/>
  <c r="BL15" i="9"/>
  <c r="BH15" i="9"/>
  <c r="BZ13" i="9"/>
  <c r="BV13" i="9"/>
  <c r="BR13" i="9"/>
  <c r="BN13" i="9"/>
  <c r="BJ13" i="9"/>
  <c r="BF13" i="9"/>
  <c r="BX11" i="9"/>
  <c r="BT11" i="9"/>
  <c r="BP11" i="9"/>
  <c r="BL11" i="9"/>
  <c r="BH11" i="9"/>
  <c r="BZ9" i="9"/>
  <c r="BV9" i="9"/>
  <c r="BR9" i="9"/>
  <c r="BN9" i="9"/>
  <c r="BJ9" i="9"/>
  <c r="BF9" i="9"/>
  <c r="BU288" i="9"/>
  <c r="BM288" i="9"/>
  <c r="BE288" i="9"/>
  <c r="BH288" i="9"/>
  <c r="BL288" i="9"/>
  <c r="BP288" i="9"/>
  <c r="BT288" i="9"/>
  <c r="BX288" i="9"/>
  <c r="BY287" i="9"/>
  <c r="BQ287" i="9"/>
  <c r="BI287" i="9"/>
  <c r="BF287" i="9"/>
  <c r="BJ287" i="9"/>
  <c r="BN287" i="9"/>
  <c r="BR287" i="9"/>
  <c r="BV287" i="9"/>
  <c r="BZ287" i="9"/>
  <c r="BY286" i="9"/>
  <c r="BQ286" i="9"/>
  <c r="BI286" i="9"/>
  <c r="BF286" i="9"/>
  <c r="BJ286" i="9"/>
  <c r="BN286" i="9"/>
  <c r="BR286" i="9"/>
  <c r="BV286" i="9"/>
  <c r="BZ286" i="9"/>
  <c r="BY285" i="9"/>
  <c r="BQ285" i="9"/>
  <c r="BI285" i="9"/>
  <c r="BF285" i="9"/>
  <c r="BJ285" i="9"/>
  <c r="BN285" i="9"/>
  <c r="BR285" i="9"/>
  <c r="BV285" i="9"/>
  <c r="BZ285" i="9"/>
  <c r="BY284" i="9"/>
  <c r="BQ284" i="9"/>
  <c r="BI284" i="9"/>
  <c r="BF284" i="9"/>
  <c r="BJ284" i="9"/>
  <c r="BN284" i="9"/>
  <c r="BR284" i="9"/>
  <c r="BV284" i="9"/>
  <c r="BZ284" i="9"/>
  <c r="BY283" i="9"/>
  <c r="BQ283" i="9"/>
  <c r="BI283" i="9"/>
  <c r="BF283" i="9"/>
  <c r="BJ283" i="9"/>
  <c r="BN283" i="9"/>
  <c r="BR283" i="9"/>
  <c r="BV283" i="9"/>
  <c r="BZ283" i="9"/>
  <c r="BY282" i="9"/>
  <c r="BQ282" i="9"/>
  <c r="BI282" i="9"/>
  <c r="BF282" i="9"/>
  <c r="BJ282" i="9"/>
  <c r="BN282" i="9"/>
  <c r="BR282" i="9"/>
  <c r="BV282" i="9"/>
  <c r="BZ282" i="9"/>
  <c r="BY281" i="9"/>
  <c r="BQ281" i="9"/>
  <c r="BI281" i="9"/>
  <c r="BF281" i="9"/>
  <c r="BJ281" i="9"/>
  <c r="BN281" i="9"/>
  <c r="BR281" i="9"/>
  <c r="BV281" i="9"/>
  <c r="BZ281" i="9"/>
  <c r="BY280" i="9"/>
  <c r="BQ280" i="9"/>
  <c r="BI280" i="9"/>
  <c r="BF280" i="9"/>
  <c r="BJ280" i="9"/>
  <c r="BN280" i="9"/>
  <c r="BR280" i="9"/>
  <c r="BV280" i="9"/>
  <c r="BZ280" i="9"/>
  <c r="BY279" i="9"/>
  <c r="BQ279" i="9"/>
  <c r="BI279" i="9"/>
  <c r="BF279" i="9"/>
  <c r="BJ279" i="9"/>
  <c r="BN279" i="9"/>
  <c r="BR279" i="9"/>
  <c r="BV279" i="9"/>
  <c r="BZ279" i="9"/>
  <c r="BY278" i="9"/>
  <c r="BQ278" i="9"/>
  <c r="BI278" i="9"/>
  <c r="BF278" i="9"/>
  <c r="BJ278" i="9"/>
  <c r="BN278" i="9"/>
  <c r="BR278" i="9"/>
  <c r="BV278" i="9"/>
  <c r="BZ278" i="9"/>
  <c r="BY277" i="9"/>
  <c r="BQ277" i="9"/>
  <c r="BI277" i="9"/>
  <c r="BF277" i="9"/>
  <c r="BJ277" i="9"/>
  <c r="BN277" i="9"/>
  <c r="BR277" i="9"/>
  <c r="BV277" i="9"/>
  <c r="BZ277" i="9"/>
  <c r="BY276" i="9"/>
  <c r="BU276" i="9"/>
  <c r="BQ276" i="9"/>
  <c r="BM276" i="9"/>
  <c r="BI276" i="9"/>
  <c r="BE276" i="9"/>
  <c r="BY275" i="9"/>
  <c r="BU275" i="9"/>
  <c r="BQ275" i="9"/>
  <c r="BM275" i="9"/>
  <c r="BI275" i="9"/>
  <c r="BE275" i="9"/>
  <c r="CE274" i="9"/>
  <c r="BW274" i="9"/>
  <c r="BS274" i="9"/>
  <c r="BO274" i="9"/>
  <c r="BK274" i="9"/>
  <c r="BG274" i="9"/>
  <c r="BY273" i="9"/>
  <c r="BU273" i="9"/>
  <c r="BQ273" i="9"/>
  <c r="BM273" i="9"/>
  <c r="BI273" i="9"/>
  <c r="BE273" i="9"/>
  <c r="CE272" i="9"/>
  <c r="BW272" i="9"/>
  <c r="BS272" i="9"/>
  <c r="BO272" i="9"/>
  <c r="BK272" i="9"/>
  <c r="BG272" i="9"/>
  <c r="BY271" i="9"/>
  <c r="BU271" i="9"/>
  <c r="BQ271" i="9"/>
  <c r="BM271" i="9"/>
  <c r="BI271" i="9"/>
  <c r="BE271" i="9"/>
  <c r="CE270" i="9"/>
  <c r="BW270" i="9"/>
  <c r="BS270" i="9"/>
  <c r="BO270" i="9"/>
  <c r="BK270" i="9"/>
  <c r="BG270" i="9"/>
  <c r="BY269" i="9"/>
  <c r="BU269" i="9"/>
  <c r="BQ269" i="9"/>
  <c r="BM269" i="9"/>
  <c r="BI269" i="9"/>
  <c r="BE269" i="9"/>
  <c r="CE268" i="9"/>
  <c r="BW268" i="9"/>
  <c r="BS268" i="9"/>
  <c r="BO268" i="9"/>
  <c r="BK268" i="9"/>
  <c r="BG268" i="9"/>
  <c r="BY267" i="9"/>
  <c r="BU267" i="9"/>
  <c r="BQ267" i="9"/>
  <c r="BM267" i="9"/>
  <c r="BI267" i="9"/>
  <c r="BE267" i="9"/>
  <c r="CE266" i="9"/>
  <c r="BW266" i="9"/>
  <c r="BS266" i="9"/>
  <c r="BO266" i="9"/>
  <c r="BK266" i="9"/>
  <c r="BG266" i="9"/>
  <c r="BY265" i="9"/>
  <c r="BU265" i="9"/>
  <c r="BQ265" i="9"/>
  <c r="BM265" i="9"/>
  <c r="BI265" i="9"/>
  <c r="BE265" i="9"/>
  <c r="CE264" i="9"/>
  <c r="BW264" i="9"/>
  <c r="BS264" i="9"/>
  <c r="BO264" i="9"/>
  <c r="BK264" i="9"/>
  <c r="BG264" i="9"/>
  <c r="BY263" i="9"/>
  <c r="BU263" i="9"/>
  <c r="BQ263" i="9"/>
  <c r="BM263" i="9"/>
  <c r="BI263" i="9"/>
  <c r="BE263" i="9"/>
  <c r="CE262" i="9"/>
  <c r="BW262" i="9"/>
  <c r="BS262" i="9"/>
  <c r="BO262" i="9"/>
  <c r="BK262" i="9"/>
  <c r="BG262" i="9"/>
  <c r="BY261" i="9"/>
  <c r="BU261" i="9"/>
  <c r="BQ261" i="9"/>
  <c r="BM261" i="9"/>
  <c r="BI261" i="9"/>
  <c r="BE261" i="9"/>
  <c r="CE260" i="9"/>
  <c r="BW260" i="9"/>
  <c r="BS260" i="9"/>
  <c r="BO260" i="9"/>
  <c r="BK260" i="9"/>
  <c r="BG260" i="9"/>
  <c r="BY259" i="9"/>
  <c r="BU259" i="9"/>
  <c r="BQ259" i="9"/>
  <c r="BM259" i="9"/>
  <c r="BI259" i="9"/>
  <c r="BE259" i="9"/>
  <c r="CE258" i="9"/>
  <c r="BW258" i="9"/>
  <c r="BS258" i="9"/>
  <c r="BO258" i="9"/>
  <c r="BK258" i="9"/>
  <c r="BG258" i="9"/>
  <c r="BY257" i="9"/>
  <c r="BU257" i="9"/>
  <c r="BQ257" i="9"/>
  <c r="BM257" i="9"/>
  <c r="BI257" i="9"/>
  <c r="BE257" i="9"/>
  <c r="CE256" i="9"/>
  <c r="BW256" i="9"/>
  <c r="BS256" i="9"/>
  <c r="BO256" i="9"/>
  <c r="BK256" i="9"/>
  <c r="BG256" i="9"/>
  <c r="BY255" i="9"/>
  <c r="BU255" i="9"/>
  <c r="BQ255" i="9"/>
  <c r="BM255" i="9"/>
  <c r="BI255" i="9"/>
  <c r="BE255" i="9"/>
  <c r="CE254" i="9"/>
  <c r="BW254" i="9"/>
  <c r="BS254" i="9"/>
  <c r="BO254" i="9"/>
  <c r="BK254" i="9"/>
  <c r="BG254" i="9"/>
  <c r="BY253" i="9"/>
  <c r="BU253" i="9"/>
  <c r="BQ253" i="9"/>
  <c r="BM253" i="9"/>
  <c r="BI253" i="9"/>
  <c r="BE253" i="9"/>
  <c r="CE252" i="9"/>
  <c r="BW252" i="9"/>
  <c r="BS252" i="9"/>
  <c r="BO252" i="9"/>
  <c r="BK252" i="9"/>
  <c r="BG252" i="9"/>
  <c r="BY251" i="9"/>
  <c r="BU251" i="9"/>
  <c r="BQ251" i="9"/>
  <c r="BM251" i="9"/>
  <c r="BI251" i="9"/>
  <c r="BE251" i="9"/>
  <c r="CE250" i="9"/>
  <c r="BW250" i="9"/>
  <c r="BS250" i="9"/>
  <c r="BO250" i="9"/>
  <c r="BK250" i="9"/>
  <c r="BG250" i="9"/>
  <c r="BY249" i="9"/>
  <c r="BU249" i="9"/>
  <c r="BQ249" i="9"/>
  <c r="BM249" i="9"/>
  <c r="BI249" i="9"/>
  <c r="BE249" i="9"/>
  <c r="CE248" i="9"/>
  <c r="BW248" i="9"/>
  <c r="BS248" i="9"/>
  <c r="BO248" i="9"/>
  <c r="BK248" i="9"/>
  <c r="BG248" i="9"/>
  <c r="BY247" i="9"/>
  <c r="BU247" i="9"/>
  <c r="BQ247" i="9"/>
  <c r="BM247" i="9"/>
  <c r="BI247" i="9"/>
  <c r="BE247" i="9"/>
  <c r="CE246" i="9"/>
  <c r="BW246" i="9"/>
  <c r="BS246" i="9"/>
  <c r="BO246" i="9"/>
  <c r="BK246" i="9"/>
  <c r="BG246" i="9"/>
  <c r="BY245" i="9"/>
  <c r="BU245" i="9"/>
  <c r="BQ245" i="9"/>
  <c r="BM245" i="9"/>
  <c r="BI245" i="9"/>
  <c r="BE245" i="9"/>
  <c r="CE244" i="9"/>
  <c r="BW244" i="9"/>
  <c r="BS244" i="9"/>
  <c r="BO244" i="9"/>
  <c r="BK244" i="9"/>
  <c r="BG244" i="9"/>
  <c r="BY243" i="9"/>
  <c r="BU243" i="9"/>
  <c r="BQ243" i="9"/>
  <c r="BM243" i="9"/>
  <c r="BI243" i="9"/>
  <c r="BE243" i="9"/>
  <c r="CE242" i="9"/>
  <c r="BW242" i="9"/>
  <c r="BS242" i="9"/>
  <c r="BO242" i="9"/>
  <c r="BK242" i="9"/>
  <c r="BG242" i="9"/>
  <c r="BY241" i="9"/>
  <c r="BU241" i="9"/>
  <c r="BQ241" i="9"/>
  <c r="BM241" i="9"/>
  <c r="BI241" i="9"/>
  <c r="BE241" i="9"/>
  <c r="CE240" i="9"/>
  <c r="BW240" i="9"/>
  <c r="BS240" i="9"/>
  <c r="BO240" i="9"/>
  <c r="BK240" i="9"/>
  <c r="BG240" i="9"/>
  <c r="BY239" i="9"/>
  <c r="BU239" i="9"/>
  <c r="BQ239" i="9"/>
  <c r="BM239" i="9"/>
  <c r="BI239" i="9"/>
  <c r="BE239" i="9"/>
  <c r="CE238" i="9"/>
  <c r="BW238" i="9"/>
  <c r="BS238" i="9"/>
  <c r="BO238" i="9"/>
  <c r="BK238" i="9"/>
  <c r="BG238" i="9"/>
  <c r="BY237" i="9"/>
  <c r="BU237" i="9"/>
  <c r="BQ237" i="9"/>
  <c r="BM237" i="9"/>
  <c r="BI237" i="9"/>
  <c r="BE237" i="9"/>
  <c r="CE236" i="9"/>
  <c r="BW236" i="9"/>
  <c r="BS236" i="9"/>
  <c r="BO236" i="9"/>
  <c r="BK236" i="9"/>
  <c r="BG236" i="9"/>
  <c r="BY235" i="9"/>
  <c r="BU235" i="9"/>
  <c r="BQ235" i="9"/>
  <c r="BM235" i="9"/>
  <c r="BI235" i="9"/>
  <c r="BE235" i="9"/>
  <c r="CE234" i="9"/>
  <c r="BW234" i="9"/>
  <c r="BS234" i="9"/>
  <c r="BO234" i="9"/>
  <c r="BK234" i="9"/>
  <c r="BG234" i="9"/>
  <c r="BY233" i="9"/>
  <c r="BU233" i="9"/>
  <c r="BQ233" i="9"/>
  <c r="BM233" i="9"/>
  <c r="BI233" i="9"/>
  <c r="BE233" i="9"/>
  <c r="CE232" i="9"/>
  <c r="BW232" i="9"/>
  <c r="BS232" i="9"/>
  <c r="BO232" i="9"/>
  <c r="BK232" i="9"/>
  <c r="BG232" i="9"/>
  <c r="BY231" i="9"/>
  <c r="BU231" i="9"/>
  <c r="BQ231" i="9"/>
  <c r="BM231" i="9"/>
  <c r="BI231" i="9"/>
  <c r="BE231" i="9"/>
  <c r="CE230" i="9"/>
  <c r="BW230" i="9"/>
  <c r="BS230" i="9"/>
  <c r="BO230" i="9"/>
  <c r="BK230" i="9"/>
  <c r="BG230" i="9"/>
  <c r="BY229" i="9"/>
  <c r="BU229" i="9"/>
  <c r="BQ229" i="9"/>
  <c r="BM229" i="9"/>
  <c r="BI229" i="9"/>
  <c r="BE229" i="9"/>
  <c r="CE228" i="9"/>
  <c r="BW228" i="9"/>
  <c r="BS228" i="9"/>
  <c r="BO228" i="9"/>
  <c r="BK228" i="9"/>
  <c r="BG228" i="9"/>
  <c r="BY227" i="9"/>
  <c r="BU227" i="9"/>
  <c r="BQ227" i="9"/>
  <c r="BM227" i="9"/>
  <c r="BI227" i="9"/>
  <c r="BE227" i="9"/>
  <c r="CE226" i="9"/>
  <c r="BW226" i="9"/>
  <c r="BS226" i="9"/>
  <c r="BO226" i="9"/>
  <c r="BK226" i="9"/>
  <c r="BG226" i="9"/>
  <c r="BY225" i="9"/>
  <c r="BU225" i="9"/>
  <c r="BQ225" i="9"/>
  <c r="BM225" i="9"/>
  <c r="BI225" i="9"/>
  <c r="BE225" i="9"/>
  <c r="CE224" i="9"/>
  <c r="BW224" i="9"/>
  <c r="BS224" i="9"/>
  <c r="BO224" i="9"/>
  <c r="BK224" i="9"/>
  <c r="BG224" i="9"/>
  <c r="BY223" i="9"/>
  <c r="BU223" i="9"/>
  <c r="BQ223" i="9"/>
  <c r="BM223" i="9"/>
  <c r="BI223" i="9"/>
  <c r="BE223" i="9"/>
  <c r="CE222" i="9"/>
  <c r="BW222" i="9"/>
  <c r="BS222" i="9"/>
  <c r="BO222" i="9"/>
  <c r="BK222" i="9"/>
  <c r="BG222" i="9"/>
  <c r="BY221" i="9"/>
  <c r="BU221" i="9"/>
  <c r="BQ221" i="9"/>
  <c r="BM221" i="9"/>
  <c r="BI221" i="9"/>
  <c r="BE221" i="9"/>
  <c r="CE220" i="9"/>
  <c r="BW220" i="9"/>
  <c r="BS220" i="9"/>
  <c r="BO220" i="9"/>
  <c r="BK220" i="9"/>
  <c r="BG220" i="9"/>
  <c r="BY219" i="9"/>
  <c r="BU219" i="9"/>
  <c r="BQ219" i="9"/>
  <c r="BM219" i="9"/>
  <c r="BI219" i="9"/>
  <c r="BE219" i="9"/>
  <c r="CE218" i="9"/>
  <c r="BW218" i="9"/>
  <c r="BS218" i="9"/>
  <c r="BO218" i="9"/>
  <c r="BK218" i="9"/>
  <c r="BG218" i="9"/>
  <c r="BY217" i="9"/>
  <c r="BU217" i="9"/>
  <c r="BQ217" i="9"/>
  <c r="BM217" i="9"/>
  <c r="BI217" i="9"/>
  <c r="BE217" i="9"/>
  <c r="CE216" i="9"/>
  <c r="BW216" i="9"/>
  <c r="BS216" i="9"/>
  <c r="BO216" i="9"/>
  <c r="BK216" i="9"/>
  <c r="BG216" i="9"/>
  <c r="BY215" i="9"/>
  <c r="BU215" i="9"/>
  <c r="BQ215" i="9"/>
  <c r="BM215" i="9"/>
  <c r="BI215" i="9"/>
  <c r="BE215" i="9"/>
  <c r="CE214" i="9"/>
  <c r="BW214" i="9"/>
  <c r="BS214" i="9"/>
  <c r="BO214" i="9"/>
  <c r="BK214" i="9"/>
  <c r="BG214" i="9"/>
  <c r="BY213" i="9"/>
  <c r="BU213" i="9"/>
  <c r="BQ213" i="9"/>
  <c r="BM213" i="9"/>
  <c r="BI213" i="9"/>
  <c r="BE213" i="9"/>
  <c r="CE212" i="9"/>
  <c r="BW212" i="9"/>
  <c r="BS212" i="9"/>
  <c r="BO212" i="9"/>
  <c r="BK212" i="9"/>
  <c r="BG212" i="9"/>
  <c r="BY211" i="9"/>
  <c r="BU211" i="9"/>
  <c r="BQ211" i="9"/>
  <c r="BM211" i="9"/>
  <c r="BI211" i="9"/>
  <c r="BE211" i="9"/>
  <c r="CE210" i="9"/>
  <c r="BW210" i="9"/>
  <c r="BS210" i="9"/>
  <c r="BO210" i="9"/>
  <c r="BK210" i="9"/>
  <c r="BG210" i="9"/>
  <c r="BY209" i="9"/>
  <c r="BU209" i="9"/>
  <c r="BQ209" i="9"/>
  <c r="BM209" i="9"/>
  <c r="BI209" i="9"/>
  <c r="BE209" i="9"/>
  <c r="CE208" i="9"/>
  <c r="BW208" i="9"/>
  <c r="BS208" i="9"/>
  <c r="BO208" i="9"/>
  <c r="BK208" i="9"/>
  <c r="BG208" i="9"/>
  <c r="BY207" i="9"/>
  <c r="BU207" i="9"/>
  <c r="BQ207" i="9"/>
  <c r="BM207" i="9"/>
  <c r="BI207" i="9"/>
  <c r="BE207" i="9"/>
  <c r="CE206" i="9"/>
  <c r="BW206" i="9"/>
  <c r="BS206" i="9"/>
  <c r="BO206" i="9"/>
  <c r="BK206" i="9"/>
  <c r="BG206" i="9"/>
  <c r="BY205" i="9"/>
  <c r="BU205" i="9"/>
  <c r="BQ205" i="9"/>
  <c r="BM205" i="9"/>
  <c r="BI205" i="9"/>
  <c r="BE205" i="9"/>
  <c r="CE204" i="9"/>
  <c r="BW204" i="9"/>
  <c r="BS204" i="9"/>
  <c r="BO204" i="9"/>
  <c r="BK204" i="9"/>
  <c r="BG204" i="9"/>
  <c r="BY203" i="9"/>
  <c r="BU203" i="9"/>
  <c r="BQ203" i="9"/>
  <c r="BM203" i="9"/>
  <c r="BI203" i="9"/>
  <c r="BE203" i="9"/>
  <c r="CE202" i="9"/>
  <c r="BW202" i="9"/>
  <c r="BS202" i="9"/>
  <c r="BO202" i="9"/>
  <c r="BK202" i="9"/>
  <c r="BG202" i="9"/>
  <c r="BY201" i="9"/>
  <c r="BU201" i="9"/>
  <c r="BQ201" i="9"/>
  <c r="BM201" i="9"/>
  <c r="BI201" i="9"/>
  <c r="BE201" i="9"/>
  <c r="CE200" i="9"/>
  <c r="BW200" i="9"/>
  <c r="BS200" i="9"/>
  <c r="BO200" i="9"/>
  <c r="BK200" i="9"/>
  <c r="BG200" i="9"/>
  <c r="BY199" i="9"/>
  <c r="BU199" i="9"/>
  <c r="BQ199" i="9"/>
  <c r="BM199" i="9"/>
  <c r="BI199" i="9"/>
  <c r="BE199" i="9"/>
  <c r="CE198" i="9"/>
  <c r="BW198" i="9"/>
  <c r="BS198" i="9"/>
  <c r="BO198" i="9"/>
  <c r="BK198" i="9"/>
  <c r="BG198" i="9"/>
  <c r="BY197" i="9"/>
  <c r="BU197" i="9"/>
  <c r="BQ197" i="9"/>
  <c r="BM197" i="9"/>
  <c r="BI197" i="9"/>
  <c r="BE197" i="9"/>
  <c r="CE196" i="9"/>
  <c r="BW196" i="9"/>
  <c r="BS196" i="9"/>
  <c r="BO196" i="9"/>
  <c r="BK196" i="9"/>
  <c r="BG196" i="9"/>
  <c r="BY195" i="9"/>
  <c r="BU195" i="9"/>
  <c r="BQ195" i="9"/>
  <c r="BM195" i="9"/>
  <c r="BI195" i="9"/>
  <c r="BE195" i="9"/>
  <c r="CE194" i="9"/>
  <c r="BW194" i="9"/>
  <c r="BS194" i="9"/>
  <c r="BO194" i="9"/>
  <c r="BK194" i="9"/>
  <c r="BG194" i="9"/>
  <c r="BY193" i="9"/>
  <c r="BU193" i="9"/>
  <c r="BQ193" i="9"/>
  <c r="BM193" i="9"/>
  <c r="BI193" i="9"/>
  <c r="BE193" i="9"/>
  <c r="CE192" i="9"/>
  <c r="BW192" i="9"/>
  <c r="BS192" i="9"/>
  <c r="BO192" i="9"/>
  <c r="BK192" i="9"/>
  <c r="BG192" i="9"/>
  <c r="BY191" i="9"/>
  <c r="BU191" i="9"/>
  <c r="BQ191" i="9"/>
  <c r="BM191" i="9"/>
  <c r="BI191" i="9"/>
  <c r="BE191" i="9"/>
  <c r="CE190" i="9"/>
  <c r="BW190" i="9"/>
  <c r="BS190" i="9"/>
  <c r="BO190" i="9"/>
  <c r="BK190" i="9"/>
  <c r="BG190" i="9"/>
  <c r="BY189" i="9"/>
  <c r="BU189" i="9"/>
  <c r="BQ189" i="9"/>
  <c r="BM189" i="9"/>
  <c r="BI189" i="9"/>
  <c r="BE189" i="9"/>
  <c r="CE188" i="9"/>
  <c r="BW188" i="9"/>
  <c r="BS188" i="9"/>
  <c r="BO188" i="9"/>
  <c r="BK188" i="9"/>
  <c r="BG188" i="9"/>
  <c r="BY187" i="9"/>
  <c r="BU187" i="9"/>
  <c r="BQ187" i="9"/>
  <c r="BM187" i="9"/>
  <c r="BI187" i="9"/>
  <c r="BE187" i="9"/>
  <c r="CE186" i="9"/>
  <c r="BW186" i="9"/>
  <c r="BS186" i="9"/>
  <c r="BO186" i="9"/>
  <c r="BK186" i="9"/>
  <c r="BG186" i="9"/>
  <c r="BY185" i="9"/>
  <c r="BU185" i="9"/>
  <c r="BQ185" i="9"/>
  <c r="BM185" i="9"/>
  <c r="BI185" i="9"/>
  <c r="BE185" i="9"/>
  <c r="CE184" i="9"/>
  <c r="BW184" i="9"/>
  <c r="BS184" i="9"/>
  <c r="BO184" i="9"/>
  <c r="BK184" i="9"/>
  <c r="BG184" i="9"/>
  <c r="BY183" i="9"/>
  <c r="BU183" i="9"/>
  <c r="BQ183" i="9"/>
  <c r="BM183" i="9"/>
  <c r="BI183" i="9"/>
  <c r="BE183" i="9"/>
  <c r="CE182" i="9"/>
  <c r="BW182" i="9"/>
  <c r="BS182" i="9"/>
  <c r="BO182" i="9"/>
  <c r="BK182" i="9"/>
  <c r="BG182" i="9"/>
  <c r="BY181" i="9"/>
  <c r="BU181" i="9"/>
  <c r="BQ181" i="9"/>
  <c r="BM181" i="9"/>
  <c r="BI181" i="9"/>
  <c r="BE181" i="9"/>
  <c r="CE180" i="9"/>
  <c r="BW180" i="9"/>
  <c r="BS180" i="9"/>
  <c r="BO180" i="9"/>
  <c r="BK180" i="9"/>
  <c r="BG180" i="9"/>
  <c r="BY179" i="9"/>
  <c r="BU179" i="9"/>
  <c r="BQ179" i="9"/>
  <c r="BM179" i="9"/>
  <c r="BI179" i="9"/>
  <c r="BE179" i="9"/>
  <c r="CE178" i="9"/>
  <c r="BW178" i="9"/>
  <c r="BS178" i="9"/>
  <c r="BO178" i="9"/>
  <c r="BK178" i="9"/>
  <c r="BG178" i="9"/>
  <c r="BY177" i="9"/>
  <c r="BU177" i="9"/>
  <c r="BQ177" i="9"/>
  <c r="BM177" i="9"/>
  <c r="BI177" i="9"/>
  <c r="BE177" i="9"/>
  <c r="CE176" i="9"/>
  <c r="BW176" i="9"/>
  <c r="BS176" i="9"/>
  <c r="BO176" i="9"/>
  <c r="BK176" i="9"/>
  <c r="BG176" i="9"/>
  <c r="BY175" i="9"/>
  <c r="BU175" i="9"/>
  <c r="BQ175" i="9"/>
  <c r="BM175" i="9"/>
  <c r="BI175" i="9"/>
  <c r="BE175" i="9"/>
  <c r="CE174" i="9"/>
  <c r="BW174" i="9"/>
  <c r="BS174" i="9"/>
  <c r="BO174" i="9"/>
  <c r="BK174" i="9"/>
  <c r="BG174" i="9"/>
  <c r="BY173" i="9"/>
  <c r="BU173" i="9"/>
  <c r="BQ173" i="9"/>
  <c r="BM173" i="9"/>
  <c r="BI173" i="9"/>
  <c r="BE173" i="9"/>
  <c r="CE172" i="9"/>
  <c r="BW172" i="9"/>
  <c r="BS172" i="9"/>
  <c r="BO172" i="9"/>
  <c r="BK172" i="9"/>
  <c r="BG172" i="9"/>
  <c r="BY171" i="9"/>
  <c r="BU171" i="9"/>
  <c r="BQ171" i="9"/>
  <c r="BM171" i="9"/>
  <c r="BI171" i="9"/>
  <c r="BE171" i="9"/>
  <c r="CE170" i="9"/>
  <c r="BW170" i="9"/>
  <c r="BS170" i="9"/>
  <c r="BO170" i="9"/>
  <c r="BK170" i="9"/>
  <c r="BG170" i="9"/>
  <c r="BY169" i="9"/>
  <c r="BU169" i="9"/>
  <c r="BQ169" i="9"/>
  <c r="BM169" i="9"/>
  <c r="BI169" i="9"/>
  <c r="BE169" i="9"/>
  <c r="CE168" i="9"/>
  <c r="BW168" i="9"/>
  <c r="BS168" i="9"/>
  <c r="BO168" i="9"/>
  <c r="BK168" i="9"/>
  <c r="BG168" i="9"/>
  <c r="BY167" i="9"/>
  <c r="BU167" i="9"/>
  <c r="BQ167" i="9"/>
  <c r="BM167" i="9"/>
  <c r="BI167" i="9"/>
  <c r="BE167" i="9"/>
  <c r="CE166" i="9"/>
  <c r="BW166" i="9"/>
  <c r="BS166" i="9"/>
  <c r="BO166" i="9"/>
  <c r="BK166" i="9"/>
  <c r="BG166" i="9"/>
  <c r="BY165" i="9"/>
  <c r="BU165" i="9"/>
  <c r="BQ165" i="9"/>
  <c r="BM165" i="9"/>
  <c r="BI165" i="9"/>
  <c r="BE165" i="9"/>
  <c r="CE164" i="9"/>
  <c r="BW164" i="9"/>
  <c r="BS164" i="9"/>
  <c r="BO164" i="9"/>
  <c r="BK164" i="9"/>
  <c r="BG164" i="9"/>
  <c r="BY163" i="9"/>
  <c r="BU163" i="9"/>
  <c r="BQ163" i="9"/>
  <c r="BM163" i="9"/>
  <c r="BI163" i="9"/>
  <c r="BE163" i="9"/>
  <c r="CE162" i="9"/>
  <c r="BW162" i="9"/>
  <c r="BS162" i="9"/>
  <c r="BO162" i="9"/>
  <c r="BK162" i="9"/>
  <c r="BG162" i="9"/>
  <c r="BY161" i="9"/>
  <c r="BU161" i="9"/>
  <c r="BQ161" i="9"/>
  <c r="BM161" i="9"/>
  <c r="BI161" i="9"/>
  <c r="BE161" i="9"/>
  <c r="CE160" i="9"/>
  <c r="BW160" i="9"/>
  <c r="BS160" i="9"/>
  <c r="BO160" i="9"/>
  <c r="BK160" i="9"/>
  <c r="BG160" i="9"/>
  <c r="BY159" i="9"/>
  <c r="BU159" i="9"/>
  <c r="BQ159" i="9"/>
  <c r="BM159" i="9"/>
  <c r="BI159" i="9"/>
  <c r="BE159" i="9"/>
  <c r="CE158" i="9"/>
  <c r="BW158" i="9"/>
  <c r="BS158" i="9"/>
  <c r="BO158" i="9"/>
  <c r="BK158" i="9"/>
  <c r="BG158" i="9"/>
  <c r="BY157" i="9"/>
  <c r="BU157" i="9"/>
  <c r="BQ157" i="9"/>
  <c r="BM157" i="9"/>
  <c r="BI157" i="9"/>
  <c r="BE157" i="9"/>
  <c r="CE156" i="9"/>
  <c r="BW156" i="9"/>
  <c r="BS156" i="9"/>
  <c r="BO156" i="9"/>
  <c r="BK156" i="9"/>
  <c r="BG156" i="9"/>
  <c r="BY155" i="9"/>
  <c r="BU155" i="9"/>
  <c r="BQ155" i="9"/>
  <c r="BM155" i="9"/>
  <c r="BI155" i="9"/>
  <c r="BE155" i="9"/>
  <c r="CE154" i="9"/>
  <c r="BW154" i="9"/>
  <c r="BS154" i="9"/>
  <c r="BO154" i="9"/>
  <c r="BK154" i="9"/>
  <c r="BG154" i="9"/>
  <c r="BY153" i="9"/>
  <c r="BU153" i="9"/>
  <c r="BQ153" i="9"/>
  <c r="BM153" i="9"/>
  <c r="BI153" i="9"/>
  <c r="BE153" i="9"/>
  <c r="CE152" i="9"/>
  <c r="BW152" i="9"/>
  <c r="BS152" i="9"/>
  <c r="BO152" i="9"/>
  <c r="BK152" i="9"/>
  <c r="BG152" i="9"/>
  <c r="BY151" i="9"/>
  <c r="BU151" i="9"/>
  <c r="BQ151" i="9"/>
  <c r="BM151" i="9"/>
  <c r="BI151" i="9"/>
  <c r="BE151" i="9"/>
  <c r="CE150" i="9"/>
  <c r="BW150" i="9"/>
  <c r="BS150" i="9"/>
  <c r="BO150" i="9"/>
  <c r="BK150" i="9"/>
  <c r="BG150" i="9"/>
  <c r="BY149" i="9"/>
  <c r="BU149" i="9"/>
  <c r="BQ149" i="9"/>
  <c r="BM149" i="9"/>
  <c r="BI149" i="9"/>
  <c r="BE149" i="9"/>
  <c r="CE148" i="9"/>
  <c r="BW148" i="9"/>
  <c r="BS148" i="9"/>
  <c r="BO148" i="9"/>
  <c r="BK148" i="9"/>
  <c r="BG148" i="9"/>
  <c r="BY147" i="9"/>
  <c r="BU147" i="9"/>
  <c r="BQ147" i="9"/>
  <c r="BM147" i="9"/>
  <c r="BI147" i="9"/>
  <c r="BE147" i="9"/>
  <c r="CE146" i="9"/>
  <c r="BW146" i="9"/>
  <c r="BS146" i="9"/>
  <c r="BO146" i="9"/>
  <c r="BK146" i="9"/>
  <c r="BG146" i="9"/>
  <c r="BY145" i="9"/>
  <c r="BU145" i="9"/>
  <c r="BQ145" i="9"/>
  <c r="BM145" i="9"/>
  <c r="BI145" i="9"/>
  <c r="BE145" i="9"/>
  <c r="CE144" i="9"/>
  <c r="BW144" i="9"/>
  <c r="BS144" i="9"/>
  <c r="BO144" i="9"/>
  <c r="BK144" i="9"/>
  <c r="BG144" i="9"/>
  <c r="BY143" i="9"/>
  <c r="BU143" i="9"/>
  <c r="BQ143" i="9"/>
  <c r="BM143" i="9"/>
  <c r="BI143" i="9"/>
  <c r="BE143" i="9"/>
  <c r="CE142" i="9"/>
  <c r="BW142" i="9"/>
  <c r="BS142" i="9"/>
  <c r="BO142" i="9"/>
  <c r="BK142" i="9"/>
  <c r="BG142" i="9"/>
  <c r="BY141" i="9"/>
  <c r="BU141" i="9"/>
  <c r="BQ141" i="9"/>
  <c r="BM141" i="9"/>
  <c r="BI141" i="9"/>
  <c r="BE141" i="9"/>
  <c r="CE140" i="9"/>
  <c r="BW140" i="9"/>
  <c r="BS140" i="9"/>
  <c r="BO140" i="9"/>
  <c r="BK140" i="9"/>
  <c r="BG140" i="9"/>
  <c r="BY139" i="9"/>
  <c r="BU139" i="9"/>
  <c r="BQ139" i="9"/>
  <c r="BM139" i="9"/>
  <c r="BI139" i="9"/>
  <c r="BE139" i="9"/>
  <c r="CE138" i="9"/>
  <c r="BW138" i="9"/>
  <c r="BS138" i="9"/>
  <c r="BO138" i="9"/>
  <c r="BK138" i="9"/>
  <c r="BG138" i="9"/>
  <c r="BY137" i="9"/>
  <c r="BU137" i="9"/>
  <c r="BQ137" i="9"/>
  <c r="BM137" i="9"/>
  <c r="BI137" i="9"/>
  <c r="BE137" i="9"/>
  <c r="CE136" i="9"/>
  <c r="BW136" i="9"/>
  <c r="BS136" i="9"/>
  <c r="BO136" i="9"/>
  <c r="BK136" i="9"/>
  <c r="BG136" i="9"/>
  <c r="BY135" i="9"/>
  <c r="BU135" i="9"/>
  <c r="BQ135" i="9"/>
  <c r="BM135" i="9"/>
  <c r="BI135" i="9"/>
  <c r="BE135" i="9"/>
  <c r="CE134" i="9"/>
  <c r="BW134" i="9"/>
  <c r="BS134" i="9"/>
  <c r="BO134" i="9"/>
  <c r="BK134" i="9"/>
  <c r="BG134" i="9"/>
  <c r="BY133" i="9"/>
  <c r="BU133" i="9"/>
  <c r="BQ133" i="9"/>
  <c r="BM133" i="9"/>
  <c r="BI133" i="9"/>
  <c r="BE133" i="9"/>
  <c r="CE132" i="9"/>
  <c r="BW132" i="9"/>
  <c r="BS132" i="9"/>
  <c r="BO132" i="9"/>
  <c r="BK132" i="9"/>
  <c r="BG132" i="9"/>
  <c r="BY131" i="9"/>
  <c r="BU131" i="9"/>
  <c r="BQ131" i="9"/>
  <c r="BM131" i="9"/>
  <c r="BI131" i="9"/>
  <c r="BE131" i="9"/>
  <c r="CE130" i="9"/>
  <c r="BW130" i="9"/>
  <c r="BS130" i="9"/>
  <c r="BO130" i="9"/>
  <c r="BK130" i="9"/>
  <c r="BG130" i="9"/>
  <c r="BY129" i="9"/>
  <c r="BU129" i="9"/>
  <c r="BQ129" i="9"/>
  <c r="BM129" i="9"/>
  <c r="BI129" i="9"/>
  <c r="BE129" i="9"/>
  <c r="CE128" i="9"/>
  <c r="BW128" i="9"/>
  <c r="BS128" i="9"/>
  <c r="BO128" i="9"/>
  <c r="BK128" i="9"/>
  <c r="BG128" i="9"/>
  <c r="BY127" i="9"/>
  <c r="BU127" i="9"/>
  <c r="BQ127" i="9"/>
  <c r="BM127" i="9"/>
  <c r="BI127" i="9"/>
  <c r="BE127" i="9"/>
  <c r="CE126" i="9"/>
  <c r="BW126" i="9"/>
  <c r="BS126" i="9"/>
  <c r="BO126" i="9"/>
  <c r="BK126" i="9"/>
  <c r="BG126" i="9"/>
  <c r="BY125" i="9"/>
  <c r="BU125" i="9"/>
  <c r="BQ125" i="9"/>
  <c r="BM125" i="9"/>
  <c r="BI125" i="9"/>
  <c r="BE125" i="9"/>
  <c r="CE124" i="9"/>
  <c r="BW124" i="9"/>
  <c r="BS124" i="9"/>
  <c r="BO124" i="9"/>
  <c r="BK124" i="9"/>
  <c r="BG124" i="9"/>
  <c r="BY123" i="9"/>
  <c r="BU123" i="9"/>
  <c r="BQ123" i="9"/>
  <c r="BM123" i="9"/>
  <c r="BI123" i="9"/>
  <c r="BE123" i="9"/>
  <c r="CE122" i="9"/>
  <c r="BW122" i="9"/>
  <c r="BS122" i="9"/>
  <c r="BO122" i="9"/>
  <c r="BK122" i="9"/>
  <c r="BG122" i="9"/>
  <c r="BY121" i="9"/>
  <c r="BU121" i="9"/>
  <c r="BQ121" i="9"/>
  <c r="BM121" i="9"/>
  <c r="BI121" i="9"/>
  <c r="BE121" i="9"/>
  <c r="CE120" i="9"/>
  <c r="BW120" i="9"/>
  <c r="BS120" i="9"/>
  <c r="BO120" i="9"/>
  <c r="BK120" i="9"/>
  <c r="BG120" i="9"/>
  <c r="BY119" i="9"/>
  <c r="BU119" i="9"/>
  <c r="BQ119" i="9"/>
  <c r="BM119" i="9"/>
  <c r="BI119" i="9"/>
  <c r="BE119" i="9"/>
  <c r="CE118" i="9"/>
  <c r="BW118" i="9"/>
  <c r="BS118" i="9"/>
  <c r="BO118" i="9"/>
  <c r="BK118" i="9"/>
  <c r="BG118" i="9"/>
  <c r="BY117" i="9"/>
  <c r="BU117" i="9"/>
  <c r="BQ117" i="9"/>
  <c r="BM117" i="9"/>
  <c r="BI117" i="9"/>
  <c r="BE117" i="9"/>
  <c r="CE116" i="9"/>
  <c r="BW116" i="9"/>
  <c r="BS116" i="9"/>
  <c r="BO116" i="9"/>
  <c r="BK116" i="9"/>
  <c r="BG116" i="9"/>
  <c r="BY115" i="9"/>
  <c r="BU115" i="9"/>
  <c r="BQ115" i="9"/>
  <c r="BM115" i="9"/>
  <c r="BI115" i="9"/>
  <c r="BE115" i="9"/>
  <c r="CE114" i="9"/>
  <c r="BW114" i="9"/>
  <c r="BS114" i="9"/>
  <c r="BO114" i="9"/>
  <c r="BK114" i="9"/>
  <c r="BG114" i="9"/>
  <c r="BY113" i="9"/>
  <c r="BU113" i="9"/>
  <c r="BQ113" i="9"/>
  <c r="BM113" i="9"/>
  <c r="BI113" i="9"/>
  <c r="BE113" i="9"/>
  <c r="CE112" i="9"/>
  <c r="BW112" i="9"/>
  <c r="BS112" i="9"/>
  <c r="BO112" i="9"/>
  <c r="BK112" i="9"/>
  <c r="BG112" i="9"/>
  <c r="BY111" i="9"/>
  <c r="BU111" i="9"/>
  <c r="BQ111" i="9"/>
  <c r="BM111" i="9"/>
  <c r="BI111" i="9"/>
  <c r="BE111" i="9"/>
  <c r="CE110" i="9"/>
  <c r="BW110" i="9"/>
  <c r="BS110" i="9"/>
  <c r="BO110" i="9"/>
  <c r="BK110" i="9"/>
  <c r="BG110" i="9"/>
  <c r="BY109" i="9"/>
  <c r="BU109" i="9"/>
  <c r="BQ109" i="9"/>
  <c r="BM109" i="9"/>
  <c r="BI109" i="9"/>
  <c r="BE109" i="9"/>
  <c r="CE108" i="9"/>
  <c r="BW108" i="9"/>
  <c r="BS108" i="9"/>
  <c r="BO108" i="9"/>
  <c r="BK108" i="9"/>
  <c r="BG108" i="9"/>
  <c r="BY107" i="9"/>
  <c r="BU107" i="9"/>
  <c r="BQ107" i="9"/>
  <c r="BM107" i="9"/>
  <c r="BI107" i="9"/>
  <c r="BE107" i="9"/>
  <c r="CE106" i="9"/>
  <c r="BW106" i="9"/>
  <c r="BS106" i="9"/>
  <c r="BO106" i="9"/>
  <c r="BK106" i="9"/>
  <c r="BG106" i="9"/>
  <c r="BY105" i="9"/>
  <c r="BU105" i="9"/>
  <c r="BQ105" i="9"/>
  <c r="BM105" i="9"/>
  <c r="BI105" i="9"/>
  <c r="BE105" i="9"/>
  <c r="CE104" i="9"/>
  <c r="BW104" i="9"/>
  <c r="BS104" i="9"/>
  <c r="BO104" i="9"/>
  <c r="BK104" i="9"/>
  <c r="BG104" i="9"/>
  <c r="BY103" i="9"/>
  <c r="BU103" i="9"/>
  <c r="BQ103" i="9"/>
  <c r="BM103" i="9"/>
  <c r="BI103" i="9"/>
  <c r="BE103" i="9"/>
  <c r="CE102" i="9"/>
  <c r="BW102" i="9"/>
  <c r="BS102" i="9"/>
  <c r="BO102" i="9"/>
  <c r="BK102" i="9"/>
  <c r="BG102" i="9"/>
  <c r="BY101" i="9"/>
  <c r="BU101" i="9"/>
  <c r="BQ101" i="9"/>
  <c r="BM101" i="9"/>
  <c r="BI101" i="9"/>
  <c r="BE101" i="9"/>
  <c r="CE100" i="9"/>
  <c r="BW100" i="9"/>
  <c r="BS100" i="9"/>
  <c r="BO100" i="9"/>
  <c r="BK100" i="9"/>
  <c r="BG100" i="9"/>
  <c r="BY99" i="9"/>
  <c r="BU99" i="9"/>
  <c r="BQ99" i="9"/>
  <c r="BM99" i="9"/>
  <c r="BI99" i="9"/>
  <c r="BE99" i="9"/>
  <c r="CE98" i="9"/>
  <c r="BW98" i="9"/>
  <c r="BS98" i="9"/>
  <c r="BO98" i="9"/>
  <c r="BK98" i="9"/>
  <c r="BG98" i="9"/>
  <c r="BY97" i="9"/>
  <c r="BU97" i="9"/>
  <c r="BQ97" i="9"/>
  <c r="BM97" i="9"/>
  <c r="BI97" i="9"/>
  <c r="BE97" i="9"/>
  <c r="CE96" i="9"/>
  <c r="BW96" i="9"/>
  <c r="BS96" i="9"/>
  <c r="BO96" i="9"/>
  <c r="BK96" i="9"/>
  <c r="BG96" i="9"/>
  <c r="BY95" i="9"/>
  <c r="BU95" i="9"/>
  <c r="BQ95" i="9"/>
  <c r="BM95" i="9"/>
  <c r="BI95" i="9"/>
  <c r="BE95" i="9"/>
  <c r="CE94" i="9"/>
  <c r="BW94" i="9"/>
  <c r="BS94" i="9"/>
  <c r="BO94" i="9"/>
  <c r="BK94" i="9"/>
  <c r="BG94" i="9"/>
  <c r="BY93" i="9"/>
  <c r="BU93" i="9"/>
  <c r="BQ93" i="9"/>
  <c r="BM93" i="9"/>
  <c r="BI93" i="9"/>
  <c r="BE93" i="9"/>
  <c r="CE92" i="9"/>
  <c r="BW92" i="9"/>
  <c r="BS92" i="9"/>
  <c r="BO92" i="9"/>
  <c r="BK92" i="9"/>
  <c r="BG92" i="9"/>
  <c r="BY91" i="9"/>
  <c r="BU91" i="9"/>
  <c r="BQ91" i="9"/>
  <c r="BM91" i="9"/>
  <c r="BI91" i="9"/>
  <c r="BE91" i="9"/>
  <c r="CE90" i="9"/>
  <c r="BW90" i="9"/>
  <c r="BS90" i="9"/>
  <c r="BO90" i="9"/>
  <c r="BK90" i="9"/>
  <c r="BG90" i="9"/>
  <c r="BY89" i="9"/>
  <c r="BU89" i="9"/>
  <c r="BQ89" i="9"/>
  <c r="BM89" i="9"/>
  <c r="BI89" i="9"/>
  <c r="BE89" i="9"/>
  <c r="CE88" i="9"/>
  <c r="BW88" i="9"/>
  <c r="BS88" i="9"/>
  <c r="BO88" i="9"/>
  <c r="BK88" i="9"/>
  <c r="BG88" i="9"/>
  <c r="BY87" i="9"/>
  <c r="BU87" i="9"/>
  <c r="BQ87" i="9"/>
  <c r="BM87" i="9"/>
  <c r="BI87" i="9"/>
  <c r="BE87" i="9"/>
  <c r="CE86" i="9"/>
  <c r="BW86" i="9"/>
  <c r="BS86" i="9"/>
  <c r="BO86" i="9"/>
  <c r="BK86" i="9"/>
  <c r="BG86" i="9"/>
  <c r="BY85" i="9"/>
  <c r="BU85" i="9"/>
  <c r="BQ85" i="9"/>
  <c r="BM85" i="9"/>
  <c r="BI85" i="9"/>
  <c r="BE85" i="9"/>
  <c r="CE84" i="9"/>
  <c r="BW84" i="9"/>
  <c r="BS84" i="9"/>
  <c r="BO84" i="9"/>
  <c r="BK84" i="9"/>
  <c r="BG84" i="9"/>
  <c r="BY83" i="9"/>
  <c r="BU83" i="9"/>
  <c r="BQ83" i="9"/>
  <c r="BM83" i="9"/>
  <c r="BI83" i="9"/>
  <c r="BE83" i="9"/>
  <c r="CE82" i="9"/>
  <c r="BW82" i="9"/>
  <c r="BS82" i="9"/>
  <c r="BO82" i="9"/>
  <c r="BK82" i="9"/>
  <c r="BG82" i="9"/>
  <c r="BY81" i="9"/>
  <c r="BU81" i="9"/>
  <c r="BQ81" i="9"/>
  <c r="BM81" i="9"/>
  <c r="BI81" i="9"/>
  <c r="BE81" i="9"/>
  <c r="CE80" i="9"/>
  <c r="BW80" i="9"/>
  <c r="BS80" i="9"/>
  <c r="BO80" i="9"/>
  <c r="BK80" i="9"/>
  <c r="BG80" i="9"/>
  <c r="BY79" i="9"/>
  <c r="BU79" i="9"/>
  <c r="BQ79" i="9"/>
  <c r="BM79" i="9"/>
  <c r="BI79" i="9"/>
  <c r="BE79" i="9"/>
  <c r="CE78" i="9"/>
  <c r="BW78" i="9"/>
  <c r="BS78" i="9"/>
  <c r="BO78" i="9"/>
  <c r="BK78" i="9"/>
  <c r="BG78" i="9"/>
  <c r="BY77" i="9"/>
  <c r="BU77" i="9"/>
  <c r="BQ77" i="9"/>
  <c r="BM77" i="9"/>
  <c r="BI77" i="9"/>
  <c r="BE77" i="9"/>
  <c r="CE76" i="9"/>
  <c r="BW76" i="9"/>
  <c r="BS76" i="9"/>
  <c r="BO76" i="9"/>
  <c r="BK76" i="9"/>
  <c r="BG76" i="9"/>
  <c r="BY75" i="9"/>
  <c r="BU75" i="9"/>
  <c r="BQ75" i="9"/>
  <c r="BM75" i="9"/>
  <c r="BI75" i="9"/>
  <c r="BE75" i="9"/>
  <c r="CE74" i="9"/>
  <c r="BW74" i="9"/>
  <c r="BS74" i="9"/>
  <c r="BO74" i="9"/>
  <c r="BK74" i="9"/>
  <c r="BG74" i="9"/>
  <c r="BY73" i="9"/>
  <c r="BU73" i="9"/>
  <c r="BQ73" i="9"/>
  <c r="BM73" i="9"/>
  <c r="BI73" i="9"/>
  <c r="BE73" i="9"/>
  <c r="CE72" i="9"/>
  <c r="BW72" i="9"/>
  <c r="BS72" i="9"/>
  <c r="BO72" i="9"/>
  <c r="BK72" i="9"/>
  <c r="BG72" i="9"/>
  <c r="BY71" i="9"/>
  <c r="BU71" i="9"/>
  <c r="BQ71" i="9"/>
  <c r="BM71" i="9"/>
  <c r="BI71" i="9"/>
  <c r="BE71" i="9"/>
  <c r="CE70" i="9"/>
  <c r="BW70" i="9"/>
  <c r="BS70" i="9"/>
  <c r="BO70" i="9"/>
  <c r="BK70" i="9"/>
  <c r="BG70" i="9"/>
  <c r="BY69" i="9"/>
  <c r="BU69" i="9"/>
  <c r="BQ69" i="9"/>
  <c r="BM69" i="9"/>
  <c r="BI69" i="9"/>
  <c r="BE69" i="9"/>
  <c r="CE68" i="9"/>
  <c r="BW68" i="9"/>
  <c r="BS68" i="9"/>
  <c r="BO68" i="9"/>
  <c r="BK68" i="9"/>
  <c r="BG68" i="9"/>
  <c r="BY67" i="9"/>
  <c r="BU67" i="9"/>
  <c r="BQ67" i="9"/>
  <c r="BM67" i="9"/>
  <c r="BI67" i="9"/>
  <c r="BE67" i="9"/>
  <c r="CE66" i="9"/>
  <c r="BW66" i="9"/>
  <c r="BS66" i="9"/>
  <c r="BO66" i="9"/>
  <c r="BK66" i="9"/>
  <c r="BG66" i="9"/>
  <c r="BY65" i="9"/>
  <c r="BU65" i="9"/>
  <c r="BQ65" i="9"/>
  <c r="BM65" i="9"/>
  <c r="BI65" i="9"/>
  <c r="BE65" i="9"/>
  <c r="CE64" i="9"/>
  <c r="BW64" i="9"/>
  <c r="BS64" i="9"/>
  <c r="BO64" i="9"/>
  <c r="BK64" i="9"/>
  <c r="BG64" i="9"/>
  <c r="BY63" i="9"/>
  <c r="BU63" i="9"/>
  <c r="BQ63" i="9"/>
  <c r="BM63" i="9"/>
  <c r="BI63" i="9"/>
  <c r="BE63" i="9"/>
  <c r="CE62" i="9"/>
  <c r="BW62" i="9"/>
  <c r="BS62" i="9"/>
  <c r="BO62" i="9"/>
  <c r="BK62" i="9"/>
  <c r="BG62" i="9"/>
  <c r="BY61" i="9"/>
  <c r="BU61" i="9"/>
  <c r="BQ61" i="9"/>
  <c r="BM61" i="9"/>
  <c r="BI61" i="9"/>
  <c r="BE61" i="9"/>
  <c r="CE60" i="9"/>
  <c r="BW60" i="9"/>
  <c r="BS60" i="9"/>
  <c r="BO60" i="9"/>
  <c r="BK60" i="9"/>
  <c r="BG60" i="9"/>
  <c r="BY59" i="9"/>
  <c r="BU59" i="9"/>
  <c r="BQ59" i="9"/>
  <c r="BM59" i="9"/>
  <c r="BI59" i="9"/>
  <c r="BE59" i="9"/>
  <c r="CE58" i="9"/>
  <c r="BW58" i="9"/>
  <c r="BS58" i="9"/>
  <c r="BO58" i="9"/>
  <c r="BK58" i="9"/>
  <c r="BG58" i="9"/>
  <c r="BY57" i="9"/>
  <c r="BU57" i="9"/>
  <c r="BQ57" i="9"/>
  <c r="BM57" i="9"/>
  <c r="BI57" i="9"/>
  <c r="BE57" i="9"/>
  <c r="CE56" i="9"/>
  <c r="BW56" i="9"/>
  <c r="BS56" i="9"/>
  <c r="BO56" i="9"/>
  <c r="BK56" i="9"/>
  <c r="BG56" i="9"/>
  <c r="BY55" i="9"/>
  <c r="BU55" i="9"/>
  <c r="BQ55" i="9"/>
  <c r="BM55" i="9"/>
  <c r="BI55" i="9"/>
  <c r="BE55" i="9"/>
  <c r="CE54" i="9"/>
  <c r="BW54" i="9"/>
  <c r="BS54" i="9"/>
  <c r="BO54" i="9"/>
  <c r="BK54" i="9"/>
  <c r="BG54" i="9"/>
  <c r="BY53" i="9"/>
  <c r="BU53" i="9"/>
  <c r="BQ53" i="9"/>
  <c r="BM53" i="9"/>
  <c r="BI53" i="9"/>
  <c r="BE53" i="9"/>
  <c r="CE52" i="9"/>
  <c r="BW52" i="9"/>
  <c r="BS52" i="9"/>
  <c r="BO52" i="9"/>
  <c r="BK52" i="9"/>
  <c r="BG52" i="9"/>
  <c r="BY51" i="9"/>
  <c r="BU51" i="9"/>
  <c r="BQ51" i="9"/>
  <c r="BM51" i="9"/>
  <c r="BI51" i="9"/>
  <c r="BE51" i="9"/>
  <c r="CE50" i="9"/>
  <c r="BW50" i="9"/>
  <c r="BS50" i="9"/>
  <c r="BO50" i="9"/>
  <c r="BK50" i="9"/>
  <c r="BG50" i="9"/>
  <c r="BZ48" i="9"/>
  <c r="BV48" i="9"/>
  <c r="BR48" i="9"/>
  <c r="BN48" i="9"/>
  <c r="BJ48" i="9"/>
  <c r="BF48" i="9"/>
  <c r="BZ46" i="9"/>
  <c r="BV46" i="9"/>
  <c r="BR46" i="9"/>
  <c r="BN46" i="9"/>
  <c r="BJ46" i="9"/>
  <c r="BF46" i="9"/>
  <c r="BZ44" i="9"/>
  <c r="BV44" i="9"/>
  <c r="BR44" i="9"/>
  <c r="BN44" i="9"/>
  <c r="BJ44" i="9"/>
  <c r="BF44" i="9"/>
  <c r="BZ42" i="9"/>
  <c r="BV42" i="9"/>
  <c r="BR42" i="9"/>
  <c r="BN42" i="9"/>
  <c r="BJ42" i="9"/>
  <c r="BF42" i="9"/>
  <c r="BZ40" i="9"/>
  <c r="BV40" i="9"/>
  <c r="BR40" i="9"/>
  <c r="BN40" i="9"/>
  <c r="BJ40" i="9"/>
  <c r="BF40" i="9"/>
  <c r="BZ38" i="9"/>
  <c r="BV38" i="9"/>
  <c r="BR38" i="9"/>
  <c r="BN38" i="9"/>
  <c r="BJ38" i="9"/>
  <c r="BF38" i="9"/>
  <c r="BZ36" i="9"/>
  <c r="BV36" i="9"/>
  <c r="BR36" i="9"/>
  <c r="BN36" i="9"/>
  <c r="BJ36" i="9"/>
  <c r="BF36" i="9"/>
  <c r="BZ34" i="9"/>
  <c r="BV34" i="9"/>
  <c r="BR34" i="9"/>
  <c r="BN34" i="9"/>
  <c r="BJ34" i="9"/>
  <c r="BF34" i="9"/>
  <c r="BZ32" i="9"/>
  <c r="BV32" i="9"/>
  <c r="BR32" i="9"/>
  <c r="BN32" i="9"/>
  <c r="BJ32" i="9"/>
  <c r="BF32" i="9"/>
  <c r="BZ30" i="9"/>
  <c r="BV30" i="9"/>
  <c r="BR30" i="9"/>
  <c r="BN30" i="9"/>
  <c r="BJ30" i="9"/>
  <c r="BF30" i="9"/>
  <c r="BM29" i="9"/>
  <c r="BE29" i="9"/>
  <c r="BX28" i="9"/>
  <c r="BP28" i="9"/>
  <c r="BH28" i="9"/>
  <c r="BE28" i="9"/>
  <c r="BI28" i="9"/>
  <c r="BM28" i="9"/>
  <c r="BQ28" i="9"/>
  <c r="BU28" i="9"/>
  <c r="BY28" i="9"/>
  <c r="BY27" i="9"/>
  <c r="BQ27" i="9"/>
  <c r="BI27" i="9"/>
  <c r="BT26" i="9"/>
  <c r="BL26" i="9"/>
  <c r="BG26" i="9"/>
  <c r="BK26" i="9"/>
  <c r="BO26" i="9"/>
  <c r="BS26" i="9"/>
  <c r="BW26" i="9"/>
  <c r="CE26" i="9"/>
  <c r="BU25" i="9"/>
  <c r="BM25" i="9"/>
  <c r="BE25" i="9"/>
  <c r="BX24" i="9"/>
  <c r="BP24" i="9"/>
  <c r="BH24" i="9"/>
  <c r="BE24" i="9"/>
  <c r="BI24" i="9"/>
  <c r="BM24" i="9"/>
  <c r="BQ24" i="9"/>
  <c r="BU24" i="9"/>
  <c r="BY24" i="9"/>
  <c r="BY23" i="9"/>
  <c r="BQ23" i="9"/>
  <c r="BI23" i="9"/>
  <c r="BT22" i="9"/>
  <c r="BL22" i="9"/>
  <c r="BG22" i="9"/>
  <c r="BK22" i="9"/>
  <c r="BO22" i="9"/>
  <c r="BS22" i="9"/>
  <c r="BW22" i="9"/>
  <c r="CE22" i="9"/>
  <c r="BU21" i="9"/>
  <c r="BM21" i="9"/>
  <c r="BE21" i="9"/>
  <c r="BX20" i="9"/>
  <c r="BP20" i="9"/>
  <c r="BH20" i="9"/>
  <c r="BE20" i="9"/>
  <c r="BI20" i="9"/>
  <c r="BM20" i="9"/>
  <c r="BQ20" i="9"/>
  <c r="BU20" i="9"/>
  <c r="BY20" i="9"/>
  <c r="BY19" i="9"/>
  <c r="BQ19" i="9"/>
  <c r="BI19" i="9"/>
  <c r="BT18" i="9"/>
  <c r="BL18" i="9"/>
  <c r="BG18" i="9"/>
  <c r="BK18" i="9"/>
  <c r="BO18" i="9"/>
  <c r="BS18" i="9"/>
  <c r="BW18" i="9"/>
  <c r="CE18" i="9"/>
  <c r="BU17" i="9"/>
  <c r="BM17" i="9"/>
  <c r="BE17" i="9"/>
  <c r="BX16" i="9"/>
  <c r="BP16" i="9"/>
  <c r="BH16" i="9"/>
  <c r="BE16" i="9"/>
  <c r="BI16" i="9"/>
  <c r="BM16" i="9"/>
  <c r="BQ16" i="9"/>
  <c r="BU16" i="9"/>
  <c r="BY16" i="9"/>
  <c r="BY15" i="9"/>
  <c r="BQ15" i="9"/>
  <c r="BI15" i="9"/>
  <c r="BT14" i="9"/>
  <c r="BL14" i="9"/>
  <c r="BG14" i="9"/>
  <c r="BK14" i="9"/>
  <c r="BO14" i="9"/>
  <c r="BS14" i="9"/>
  <c r="BW14" i="9"/>
  <c r="CE14" i="9"/>
  <c r="BU13" i="9"/>
  <c r="BM13" i="9"/>
  <c r="BE13" i="9"/>
  <c r="BX12" i="9"/>
  <c r="BP12" i="9"/>
  <c r="BH12" i="9"/>
  <c r="BE12" i="9"/>
  <c r="BI12" i="9"/>
  <c r="BM12" i="9"/>
  <c r="BQ12" i="9"/>
  <c r="BU12" i="9"/>
  <c r="BY12" i="9"/>
  <c r="BY11" i="9"/>
  <c r="BQ11" i="9"/>
  <c r="BI11" i="9"/>
  <c r="BT10" i="9"/>
  <c r="BL10" i="9"/>
  <c r="BG10" i="9"/>
  <c r="BK10" i="9"/>
  <c r="BO10" i="9"/>
  <c r="BS10" i="9"/>
  <c r="BW10" i="9"/>
  <c r="CE10" i="9"/>
  <c r="BU9" i="9"/>
  <c r="BM9" i="9"/>
  <c r="BE9" i="9"/>
  <c r="BW8" i="9"/>
  <c r="BO8" i="9"/>
  <c r="BG8" i="9"/>
  <c r="BV7" i="9"/>
  <c r="BN7" i="9"/>
  <c r="BF7" i="9"/>
  <c r="BV6" i="9"/>
  <c r="BN6" i="9"/>
  <c r="BF6" i="9"/>
  <c r="BV5" i="9"/>
  <c r="BN5" i="9"/>
  <c r="BF5" i="9"/>
  <c r="BF481" i="9"/>
  <c r="BJ481" i="9"/>
  <c r="BP481" i="9"/>
  <c r="BT481" i="9"/>
  <c r="BX481" i="9"/>
  <c r="BF482" i="9"/>
  <c r="BJ482" i="9"/>
  <c r="BP482" i="9"/>
  <c r="BT482" i="9"/>
  <c r="BX482" i="9"/>
  <c r="BF483" i="9"/>
  <c r="BJ483" i="9"/>
  <c r="BP483" i="9"/>
  <c r="BT483" i="9"/>
  <c r="BX483" i="9"/>
  <c r="BF484" i="9"/>
  <c r="BJ484" i="9"/>
  <c r="BP484" i="9"/>
  <c r="BT484" i="9"/>
  <c r="BX484" i="9"/>
  <c r="BF485" i="9"/>
  <c r="BJ485" i="9"/>
  <c r="BP485" i="9"/>
  <c r="BT485" i="9"/>
  <c r="BX485" i="9"/>
  <c r="BF486" i="9"/>
  <c r="BJ486" i="9"/>
  <c r="BP486" i="9"/>
  <c r="BT486" i="9"/>
  <c r="BX486" i="9"/>
  <c r="BF487" i="9"/>
  <c r="BJ487" i="9"/>
  <c r="BP487" i="9"/>
  <c r="BT487" i="9"/>
  <c r="BX487" i="9"/>
  <c r="BF488" i="9"/>
  <c r="BJ488" i="9"/>
  <c r="BP488" i="9"/>
  <c r="BT488" i="9"/>
  <c r="BX488" i="9"/>
  <c r="BF489" i="9"/>
  <c r="BJ489" i="9"/>
  <c r="BP489" i="9"/>
  <c r="BT489" i="9"/>
  <c r="BX489" i="9"/>
  <c r="BF490" i="9"/>
  <c r="BJ490" i="9"/>
  <c r="BP490" i="9"/>
  <c r="BT490" i="9"/>
  <c r="BX490" i="9"/>
  <c r="BF491" i="9"/>
  <c r="BJ491" i="9"/>
  <c r="BP491" i="9"/>
  <c r="BT491" i="9"/>
  <c r="BX491" i="9"/>
  <c r="BF492" i="9"/>
  <c r="BJ492" i="9"/>
  <c r="BP492" i="9"/>
  <c r="BT492" i="9"/>
  <c r="BX492" i="9"/>
  <c r="BF493" i="9"/>
  <c r="BJ493" i="9"/>
  <c r="BP493" i="9"/>
  <c r="BT493" i="9"/>
  <c r="BX493" i="9"/>
  <c r="BF494" i="9"/>
  <c r="BJ494" i="9"/>
  <c r="BP494" i="9"/>
  <c r="BT494" i="9"/>
  <c r="BX494" i="9"/>
  <c r="BF495" i="9"/>
  <c r="BJ495" i="9"/>
  <c r="BP495" i="9"/>
  <c r="BT495" i="9"/>
  <c r="BX495" i="9"/>
  <c r="BF496" i="9"/>
  <c r="BJ496" i="9"/>
  <c r="BP496" i="9"/>
  <c r="BT496" i="9"/>
  <c r="BX496" i="9"/>
  <c r="BF497" i="9"/>
  <c r="BJ497" i="9"/>
  <c r="BP497" i="9"/>
  <c r="BT497" i="9"/>
  <c r="BX497" i="9"/>
  <c r="BF498" i="9"/>
  <c r="BJ498" i="9"/>
  <c r="BP498" i="9"/>
  <c r="BT498" i="9"/>
  <c r="BX498" i="9"/>
  <c r="BF499" i="9"/>
  <c r="BJ499" i="9"/>
  <c r="BP499" i="9"/>
  <c r="BT499" i="9"/>
  <c r="BX499" i="9"/>
  <c r="BF500" i="9"/>
  <c r="BJ500" i="9"/>
  <c r="BP500" i="9"/>
  <c r="BT500" i="9"/>
  <c r="BX500" i="9"/>
  <c r="BF501" i="9"/>
  <c r="BJ501" i="9"/>
  <c r="BP501" i="9"/>
  <c r="BT501" i="9"/>
  <c r="BX501" i="9"/>
  <c r="BF502" i="9"/>
  <c r="BJ502" i="9"/>
  <c r="BP502" i="9"/>
  <c r="BT502" i="9"/>
  <c r="BX502" i="9"/>
  <c r="BF503" i="9"/>
  <c r="BJ503" i="9"/>
  <c r="BP503" i="9"/>
  <c r="BT503" i="9"/>
  <c r="BX503" i="9"/>
  <c r="BF504" i="9"/>
  <c r="BJ504" i="9"/>
  <c r="BP504" i="9"/>
  <c r="BT504" i="9"/>
  <c r="BX504" i="9"/>
  <c r="BF505" i="9"/>
  <c r="BJ505" i="9"/>
  <c r="BP505" i="9"/>
  <c r="BT505" i="9"/>
  <c r="BX505" i="9"/>
  <c r="BF506" i="9"/>
  <c r="BJ506" i="9"/>
  <c r="BP506" i="9"/>
  <c r="BT506" i="9"/>
  <c r="BX506" i="9"/>
  <c r="BF507" i="9"/>
  <c r="BJ507" i="9"/>
  <c r="BP507" i="9"/>
  <c r="BT507" i="9"/>
  <c r="BX507" i="9"/>
  <c r="BF508" i="9"/>
  <c r="BJ508" i="9"/>
  <c r="BP508" i="9"/>
  <c r="BT508" i="9"/>
  <c r="BX508" i="9"/>
  <c r="BF509" i="9"/>
  <c r="BJ509" i="9"/>
  <c r="BP509" i="9"/>
  <c r="BT509" i="9"/>
  <c r="BX509" i="9"/>
  <c r="BF510" i="9"/>
  <c r="BJ510" i="9"/>
  <c r="BP510" i="9"/>
  <c r="BT510" i="9"/>
  <c r="BX510" i="9"/>
  <c r="BF511" i="9"/>
  <c r="BJ511" i="9"/>
  <c r="BP511" i="9"/>
  <c r="BT511" i="9"/>
  <c r="BX511" i="9"/>
  <c r="BF512" i="9"/>
  <c r="BJ512" i="9"/>
  <c r="BP512" i="9"/>
  <c r="BT512" i="9"/>
  <c r="BX512" i="9"/>
  <c r="BG513" i="9"/>
  <c r="BO513" i="9"/>
  <c r="BW513" i="9"/>
  <c r="BK514" i="9"/>
  <c r="BS514" i="9"/>
  <c r="BG515" i="9"/>
  <c r="BO515" i="9"/>
  <c r="BW515" i="9"/>
  <c r="BK516" i="9"/>
  <c r="BS516" i="9"/>
  <c r="BG517" i="9"/>
  <c r="BO517" i="9"/>
  <c r="BW517" i="9"/>
  <c r="BK518" i="9"/>
  <c r="BS518" i="9"/>
  <c r="BG519" i="9"/>
  <c r="BO519" i="9"/>
  <c r="BW519" i="9"/>
  <c r="BK520" i="9"/>
  <c r="BS520" i="9"/>
  <c r="BG521" i="9"/>
  <c r="BO521" i="9"/>
  <c r="BW521" i="9"/>
  <c r="BK522" i="9"/>
  <c r="BS522" i="9"/>
  <c r="BG523" i="9"/>
  <c r="BO523" i="9"/>
  <c r="BW523" i="9"/>
  <c r="BK524" i="9"/>
  <c r="BS524" i="9"/>
  <c r="BG525" i="9"/>
  <c r="BO525" i="9"/>
  <c r="BW525" i="9"/>
  <c r="BK526" i="9"/>
  <c r="BS526" i="9"/>
  <c r="BG527" i="9"/>
  <c r="BO527" i="9"/>
  <c r="BW527" i="9"/>
  <c r="BK528" i="9"/>
  <c r="BS528" i="9"/>
  <c r="BG529" i="9"/>
  <c r="BO529" i="9"/>
  <c r="BW529" i="9"/>
  <c r="BK530" i="9"/>
  <c r="BS530" i="9"/>
  <c r="BG531" i="9"/>
  <c r="BO531" i="9"/>
  <c r="BW531" i="9"/>
  <c r="BK532" i="9"/>
  <c r="BS532" i="9"/>
  <c r="BG533" i="9"/>
  <c r="BO533" i="9"/>
  <c r="BW533" i="9"/>
  <c r="BK534" i="9"/>
  <c r="BS534" i="9"/>
  <c r="BG535" i="9"/>
  <c r="BO535" i="9"/>
  <c r="BW535" i="9"/>
  <c r="BU29" i="9"/>
  <c r="BY29" i="9"/>
  <c r="BG31" i="9"/>
  <c r="BK31" i="9"/>
  <c r="BO31" i="9"/>
  <c r="BS31" i="9"/>
  <c r="BW31" i="9"/>
  <c r="BE33" i="9"/>
  <c r="BI33" i="9"/>
  <c r="BM33" i="9"/>
  <c r="BQ33" i="9"/>
  <c r="BU33" i="9"/>
  <c r="BY33" i="9"/>
  <c r="BG35" i="9"/>
  <c r="BK35" i="9"/>
  <c r="BO35" i="9"/>
  <c r="BS35" i="9"/>
  <c r="BW35" i="9"/>
  <c r="BE37" i="9"/>
  <c r="BI37" i="9"/>
  <c r="BM37" i="9"/>
  <c r="BQ37" i="9"/>
  <c r="BU37" i="9"/>
  <c r="BY37" i="9"/>
  <c r="BG39" i="9"/>
  <c r="BK39" i="9"/>
  <c r="BO39" i="9"/>
  <c r="BS39" i="9"/>
  <c r="BW39" i="9"/>
  <c r="BE41" i="9"/>
  <c r="BI41" i="9"/>
  <c r="BM41" i="9"/>
  <c r="BQ41" i="9"/>
  <c r="BU41" i="9"/>
  <c r="BY41" i="9"/>
  <c r="BG43" i="9"/>
  <c r="BK43" i="9"/>
  <c r="BO43" i="9"/>
  <c r="BS43" i="9"/>
  <c r="BW43" i="9"/>
  <c r="BE45" i="9"/>
  <c r="BI45" i="9"/>
  <c r="BM45" i="9"/>
  <c r="BQ45" i="9"/>
  <c r="BU45" i="9"/>
  <c r="BY45" i="9"/>
  <c r="BG47" i="9"/>
  <c r="BK47" i="9"/>
  <c r="BO47" i="9"/>
  <c r="BS47" i="9"/>
  <c r="BW47" i="9"/>
  <c r="BE49" i="9"/>
  <c r="BI49" i="9"/>
  <c r="BM49" i="9"/>
  <c r="BQ49" i="9"/>
  <c r="BU49" i="9"/>
  <c r="BY49" i="9"/>
  <c r="BH395" i="9"/>
  <c r="BP395" i="9"/>
  <c r="BX395" i="9"/>
  <c r="BF396" i="9"/>
  <c r="BN396" i="9"/>
  <c r="BV396" i="9"/>
  <c r="BL397" i="9"/>
  <c r="BT397" i="9"/>
  <c r="BJ398" i="9"/>
  <c r="BR398" i="9"/>
  <c r="BZ398" i="9"/>
  <c r="BH399" i="9"/>
  <c r="BP399" i="9"/>
  <c r="BX399" i="9"/>
  <c r="BF400" i="9"/>
  <c r="BN400" i="9"/>
  <c r="BV400" i="9"/>
  <c r="BL401" i="9"/>
  <c r="BT401" i="9"/>
  <c r="BJ402" i="9"/>
  <c r="BR402" i="9"/>
  <c r="BZ402" i="9"/>
  <c r="BH403" i="9"/>
  <c r="BP403" i="9"/>
  <c r="BX403" i="9"/>
  <c r="BF404" i="9"/>
  <c r="BN404" i="9"/>
  <c r="BV404" i="9"/>
  <c r="BL405" i="9"/>
  <c r="BT405" i="9"/>
  <c r="BJ406" i="9"/>
  <c r="BR406" i="9"/>
  <c r="BZ406" i="9"/>
  <c r="BH407" i="9"/>
  <c r="BP407" i="9"/>
  <c r="BX407" i="9"/>
  <c r="BF408" i="9"/>
  <c r="BN408" i="9"/>
  <c r="BV408" i="9"/>
  <c r="BL409" i="9"/>
  <c r="BT409" i="9"/>
  <c r="BJ410" i="9"/>
  <c r="BR410" i="9"/>
  <c r="BZ410" i="9"/>
  <c r="BH411" i="9"/>
  <c r="BP411" i="9"/>
  <c r="BX411" i="9"/>
  <c r="BF412" i="9"/>
  <c r="BN412" i="9"/>
  <c r="BV412" i="9"/>
  <c r="BL413" i="9"/>
  <c r="BT413" i="9"/>
  <c r="BJ414" i="9"/>
  <c r="BR414" i="9"/>
  <c r="BZ414" i="9"/>
  <c r="BH415" i="9"/>
  <c r="BP415" i="9"/>
  <c r="BX415" i="9"/>
  <c r="BF416" i="9"/>
  <c r="BN416" i="9"/>
  <c r="BV416" i="9"/>
  <c r="BL417" i="9"/>
  <c r="BT417" i="9"/>
  <c r="BJ418" i="9"/>
  <c r="BR418" i="9"/>
  <c r="BZ418" i="9"/>
  <c r="BH419" i="9"/>
  <c r="BP419" i="9"/>
  <c r="BX419" i="9"/>
  <c r="BF420" i="9"/>
  <c r="BN420" i="9"/>
  <c r="BV420" i="9"/>
  <c r="BL421" i="9"/>
  <c r="BT421" i="9"/>
  <c r="BJ422" i="9"/>
  <c r="BR422" i="9"/>
  <c r="BZ422" i="9"/>
  <c r="BH423" i="9"/>
  <c r="BP423" i="9"/>
  <c r="BX423" i="9"/>
  <c r="BF424" i="9"/>
  <c r="BN424" i="9"/>
  <c r="BV424" i="9"/>
  <c r="BL425" i="9"/>
  <c r="BT425" i="9"/>
  <c r="BJ426" i="9"/>
  <c r="BR426" i="9"/>
  <c r="BZ426" i="9"/>
  <c r="BH427" i="9"/>
  <c r="BP427" i="9"/>
  <c r="BX427" i="9"/>
  <c r="BF428" i="9"/>
  <c r="BN428" i="9"/>
  <c r="BV428" i="9"/>
  <c r="BL429" i="9"/>
  <c r="BT429" i="9"/>
  <c r="BJ430" i="9"/>
  <c r="BR430" i="9"/>
  <c r="BZ430" i="9"/>
  <c r="BH431" i="9"/>
  <c r="BP431" i="9"/>
  <c r="BX431" i="9"/>
  <c r="BF432" i="9"/>
  <c r="BN432" i="9"/>
  <c r="BV432" i="9"/>
  <c r="BL433" i="9"/>
  <c r="BT433" i="9"/>
  <c r="BJ434" i="9"/>
  <c r="BR434" i="9"/>
  <c r="BZ434" i="9"/>
  <c r="BH435" i="9"/>
  <c r="BP435" i="9"/>
  <c r="BX435" i="9"/>
  <c r="BF436" i="9"/>
  <c r="BN436" i="9"/>
  <c r="BV436" i="9"/>
  <c r="BL437" i="9"/>
  <c r="BT437" i="9"/>
  <c r="BJ438" i="9"/>
  <c r="BR438" i="9"/>
  <c r="BZ438" i="9"/>
  <c r="BH439" i="9"/>
  <c r="BP439" i="9"/>
  <c r="BX439" i="9"/>
  <c r="BF440" i="9"/>
  <c r="BN440" i="9"/>
  <c r="BV440" i="9"/>
  <c r="BL441" i="9"/>
  <c r="BT441" i="9"/>
  <c r="BJ442" i="9"/>
  <c r="BR442" i="9"/>
  <c r="BZ442" i="9"/>
  <c r="BH443" i="9"/>
  <c r="BP443" i="9"/>
  <c r="BX443" i="9"/>
  <c r="BF444" i="9"/>
  <c r="BN444" i="9"/>
  <c r="BV444" i="9"/>
  <c r="BF395" i="9"/>
  <c r="BN395" i="9"/>
  <c r="BV395" i="9"/>
  <c r="BL396" i="9"/>
  <c r="BT396" i="9"/>
  <c r="BJ397" i="9"/>
  <c r="BR397" i="9"/>
  <c r="BZ397" i="9"/>
  <c r="BH398" i="9"/>
  <c r="BP398" i="9"/>
  <c r="BX398" i="9"/>
  <c r="BF399" i="9"/>
  <c r="BN399" i="9"/>
  <c r="BV399" i="9"/>
  <c r="BL400" i="9"/>
  <c r="BT400" i="9"/>
  <c r="BJ401" i="9"/>
  <c r="BR401" i="9"/>
  <c r="BZ401" i="9"/>
  <c r="BH402" i="9"/>
  <c r="BP402" i="9"/>
  <c r="BX402" i="9"/>
  <c r="BF403" i="9"/>
  <c r="BN403" i="9"/>
  <c r="BV403" i="9"/>
  <c r="BL404" i="9"/>
  <c r="BT404" i="9"/>
  <c r="BJ405" i="9"/>
  <c r="BR405" i="9"/>
  <c r="BZ405" i="9"/>
  <c r="BH406" i="9"/>
  <c r="BP406" i="9"/>
  <c r="BX406" i="9"/>
  <c r="BF407" i="9"/>
  <c r="BN407" i="9"/>
  <c r="BV407" i="9"/>
  <c r="BL408" i="9"/>
  <c r="BT408" i="9"/>
  <c r="BJ409" i="9"/>
  <c r="BR409" i="9"/>
  <c r="BZ409" i="9"/>
  <c r="BH410" i="9"/>
  <c r="BP410" i="9"/>
  <c r="BX410" i="9"/>
  <c r="BF411" i="9"/>
  <c r="BN411" i="9"/>
  <c r="BV411" i="9"/>
  <c r="BL412" i="9"/>
  <c r="BT412" i="9"/>
  <c r="BJ413" i="9"/>
  <c r="BR413" i="9"/>
  <c r="BZ413" i="9"/>
  <c r="BH414" i="9"/>
  <c r="BP414" i="9"/>
  <c r="BX414" i="9"/>
  <c r="BF415" i="9"/>
  <c r="BN415" i="9"/>
  <c r="BV415" i="9"/>
  <c r="BL416" i="9"/>
  <c r="BT416" i="9"/>
  <c r="BJ417" i="9"/>
  <c r="BR417" i="9"/>
  <c r="BZ417" i="9"/>
  <c r="BH418" i="9"/>
  <c r="BP418" i="9"/>
  <c r="BX418" i="9"/>
  <c r="BF419" i="9"/>
  <c r="BN419" i="9"/>
  <c r="BV419" i="9"/>
  <c r="BL420" i="9"/>
  <c r="BT420" i="9"/>
  <c r="BJ421" i="9"/>
  <c r="BR421" i="9"/>
  <c r="BZ421" i="9"/>
  <c r="BH422" i="9"/>
  <c r="BP422" i="9"/>
  <c r="BX422" i="9"/>
  <c r="BF423" i="9"/>
  <c r="BN423" i="9"/>
  <c r="BV423" i="9"/>
  <c r="BL424" i="9"/>
  <c r="BT424" i="9"/>
  <c r="BJ425" i="9"/>
  <c r="BR425" i="9"/>
  <c r="BZ425" i="9"/>
  <c r="BH426" i="9"/>
  <c r="BP426" i="9"/>
  <c r="BX426" i="9"/>
  <c r="BF427" i="9"/>
  <c r="BN427" i="9"/>
  <c r="BV427" i="9"/>
  <c r="BL428" i="9"/>
  <c r="BT428" i="9"/>
  <c r="BJ429" i="9"/>
  <c r="BR429" i="9"/>
  <c r="BZ429" i="9"/>
  <c r="BH430" i="9"/>
  <c r="BP430" i="9"/>
  <c r="BX430" i="9"/>
  <c r="BF431" i="9"/>
  <c r="BN431" i="9"/>
  <c r="BV431" i="9"/>
  <c r="BL432" i="9"/>
  <c r="BT432" i="9"/>
  <c r="BJ433" i="9"/>
  <c r="BR433" i="9"/>
  <c r="BZ433" i="9"/>
  <c r="BH434" i="9"/>
  <c r="BP434" i="9"/>
  <c r="BX434" i="9"/>
  <c r="BF435" i="9"/>
  <c r="BN435" i="9"/>
  <c r="BV435" i="9"/>
  <c r="BL436" i="9"/>
  <c r="BT436" i="9"/>
  <c r="BJ437" i="9"/>
  <c r="BR437" i="9"/>
  <c r="BZ437" i="9"/>
  <c r="BH438" i="9"/>
  <c r="BP438" i="9"/>
  <c r="BX438" i="9"/>
  <c r="BF439" i="9"/>
  <c r="BN439" i="9"/>
  <c r="BV439" i="9"/>
  <c r="BL440" i="9"/>
  <c r="BT440" i="9"/>
  <c r="BJ441" i="9"/>
  <c r="BR441" i="9"/>
  <c r="BZ441" i="9"/>
  <c r="BH442" i="9"/>
  <c r="BP442" i="9"/>
  <c r="BX442" i="9"/>
  <c r="BF443" i="9"/>
  <c r="BN443" i="9"/>
  <c r="BV443" i="9"/>
  <c r="BL444" i="9"/>
  <c r="BT444" i="9"/>
  <c r="BZ444" i="9"/>
  <c r="BH445" i="9"/>
  <c r="BL445" i="9"/>
  <c r="BP445" i="9"/>
  <c r="BT445" i="9"/>
  <c r="BX445" i="9"/>
  <c r="BF446" i="9"/>
  <c r="BJ446" i="9"/>
  <c r="BN446" i="9"/>
  <c r="BR446" i="9"/>
  <c r="BV446" i="9"/>
  <c r="BZ446" i="9"/>
  <c r="BH447" i="9"/>
  <c r="BL447" i="9"/>
  <c r="BP447" i="9"/>
  <c r="BT447" i="9"/>
  <c r="BX447" i="9"/>
  <c r="BF448" i="9"/>
  <c r="BJ448" i="9"/>
  <c r="BN448" i="9"/>
  <c r="BR448" i="9"/>
  <c r="BV448" i="9"/>
  <c r="BZ448" i="9"/>
  <c r="BH449" i="9"/>
  <c r="BL449" i="9"/>
  <c r="BP449" i="9"/>
  <c r="BT449" i="9"/>
  <c r="BX449" i="9"/>
  <c r="BF450" i="9"/>
  <c r="BJ450" i="9"/>
  <c r="BN450" i="9"/>
  <c r="BR450" i="9"/>
  <c r="BV450" i="9"/>
  <c r="BZ450" i="9"/>
  <c r="BH451" i="9"/>
  <c r="BL451" i="9"/>
  <c r="BP451" i="9"/>
  <c r="BT451" i="9"/>
  <c r="BX451" i="9"/>
  <c r="BF452" i="9"/>
  <c r="BJ452" i="9"/>
  <c r="BN452" i="9"/>
  <c r="BR452" i="9"/>
  <c r="BV452" i="9"/>
  <c r="BZ452" i="9"/>
  <c r="BH453" i="9"/>
  <c r="BL453" i="9"/>
  <c r="BP453" i="9"/>
  <c r="BT453" i="9"/>
  <c r="BX453" i="9"/>
  <c r="BF454" i="9"/>
  <c r="BJ454" i="9"/>
  <c r="BN454" i="9"/>
  <c r="BR454" i="9"/>
  <c r="BV454" i="9"/>
  <c r="BZ454" i="9"/>
  <c r="BH455" i="9"/>
  <c r="BL455" i="9"/>
  <c r="BP455" i="9"/>
  <c r="BT455" i="9"/>
  <c r="BX455" i="9"/>
  <c r="BF456" i="9"/>
  <c r="BJ456" i="9"/>
  <c r="BN456" i="9"/>
  <c r="BR456" i="9"/>
  <c r="BV456" i="9"/>
  <c r="BZ456" i="9"/>
  <c r="BH457" i="9"/>
  <c r="BL457" i="9"/>
  <c r="BP457" i="9"/>
  <c r="BT457" i="9"/>
  <c r="BX457" i="9"/>
  <c r="BF458" i="9"/>
  <c r="BJ458" i="9"/>
  <c r="BN458" i="9"/>
  <c r="BR458" i="9"/>
  <c r="BV458" i="9"/>
  <c r="BZ458" i="9"/>
  <c r="BH459" i="9"/>
  <c r="BL459" i="9"/>
  <c r="BP459" i="9"/>
  <c r="BT459" i="9"/>
  <c r="BX459" i="9"/>
  <c r="BF460" i="9"/>
  <c r="BJ460" i="9"/>
  <c r="BN460" i="9"/>
  <c r="BR460" i="9"/>
  <c r="BV460" i="9"/>
  <c r="BZ460" i="9"/>
  <c r="BH461" i="9"/>
  <c r="BL461" i="9"/>
  <c r="BP461" i="9"/>
  <c r="BT461" i="9"/>
  <c r="BX461" i="9"/>
  <c r="BF462" i="9"/>
  <c r="BJ462" i="9"/>
  <c r="BN462" i="9"/>
  <c r="BR462" i="9"/>
  <c r="BV462" i="9"/>
  <c r="BZ462" i="9"/>
  <c r="BH463" i="9"/>
  <c r="BL463" i="9"/>
  <c r="BP463" i="9"/>
  <c r="BT463" i="9"/>
  <c r="BX463" i="9"/>
  <c r="BF464" i="9"/>
  <c r="BJ464" i="9"/>
  <c r="BN464" i="9"/>
  <c r="BR464" i="9"/>
  <c r="BV464" i="9"/>
  <c r="BZ464" i="9"/>
  <c r="BH465" i="9"/>
  <c r="BL465" i="9"/>
  <c r="BP465" i="9"/>
  <c r="BT465" i="9"/>
  <c r="BX465" i="9"/>
  <c r="BF466" i="9"/>
  <c r="BJ466" i="9"/>
  <c r="BN466" i="9"/>
  <c r="BR466" i="9"/>
  <c r="BV466" i="9"/>
  <c r="BZ466" i="9"/>
  <c r="BH467" i="9"/>
  <c r="BL467" i="9"/>
  <c r="BP467" i="9"/>
  <c r="BT467" i="9"/>
  <c r="BX467" i="9"/>
  <c r="BF468" i="9"/>
  <c r="BJ468" i="9"/>
  <c r="BN468" i="9"/>
  <c r="BR468" i="9"/>
  <c r="BV468" i="9"/>
  <c r="BZ468" i="9"/>
  <c r="BH469" i="9"/>
  <c r="BL469" i="9"/>
  <c r="BP469" i="9"/>
  <c r="BT469" i="9"/>
  <c r="BX469" i="9"/>
  <c r="BF470" i="9"/>
  <c r="BJ470" i="9"/>
  <c r="BN470" i="9"/>
  <c r="BR470" i="9"/>
  <c r="BV470" i="9"/>
  <c r="BZ470" i="9"/>
  <c r="BH471" i="9"/>
  <c r="BL471" i="9"/>
  <c r="BP471" i="9"/>
  <c r="BT471" i="9"/>
  <c r="BX471" i="9"/>
  <c r="BF472" i="9"/>
  <c r="BJ472" i="9"/>
  <c r="BN472" i="9"/>
  <c r="BR472" i="9"/>
  <c r="BV472" i="9"/>
  <c r="BZ472" i="9"/>
  <c r="BH473" i="9"/>
  <c r="BL473" i="9"/>
  <c r="BP473" i="9"/>
  <c r="BT473" i="9"/>
  <c r="BX473" i="9"/>
  <c r="BF474" i="9"/>
  <c r="BJ474" i="9"/>
  <c r="BN474" i="9"/>
  <c r="BR474" i="9"/>
  <c r="BV474" i="9"/>
  <c r="BZ474" i="9"/>
  <c r="BH475" i="9"/>
  <c r="BL475" i="9"/>
  <c r="BP475" i="9"/>
  <c r="BT475" i="9"/>
  <c r="BX475" i="9"/>
  <c r="BF476" i="9"/>
  <c r="BJ476" i="9"/>
  <c r="BN476" i="9"/>
  <c r="BR476" i="9"/>
  <c r="BV476" i="9"/>
  <c r="BZ476" i="9"/>
  <c r="BH477" i="9"/>
  <c r="BL477" i="9"/>
  <c r="BP477" i="9"/>
  <c r="BT477" i="9"/>
  <c r="BX477" i="9"/>
  <c r="BF478" i="9"/>
  <c r="BJ478" i="9"/>
  <c r="BN478" i="9"/>
  <c r="BR478" i="9"/>
  <c r="BV478" i="9"/>
  <c r="BZ478" i="9"/>
  <c r="BH479" i="9"/>
  <c r="BL479" i="9"/>
  <c r="BP479" i="9"/>
  <c r="BT479" i="9"/>
  <c r="BX479" i="9"/>
  <c r="BF480" i="9"/>
  <c r="BJ480" i="9"/>
  <c r="BN480" i="9"/>
  <c r="BR480" i="9"/>
  <c r="BV480" i="9"/>
  <c r="BZ480" i="9"/>
  <c r="BN482" i="9"/>
  <c r="BN484" i="9"/>
  <c r="BN486" i="9"/>
  <c r="BN488" i="9"/>
  <c r="BN490" i="9"/>
  <c r="BN492" i="9"/>
  <c r="BN494" i="9"/>
  <c r="BN496" i="9"/>
  <c r="BN498" i="9"/>
  <c r="BN500" i="9"/>
  <c r="BN502" i="9"/>
  <c r="BN504" i="9"/>
  <c r="BN506" i="9"/>
  <c r="BN508" i="9"/>
  <c r="BN510" i="9"/>
  <c r="BN512" i="9"/>
  <c r="M60" i="13"/>
  <c r="N60" i="13"/>
  <c r="L60" i="13"/>
  <c r="L68" i="13"/>
  <c r="N76" i="13"/>
  <c r="W75" i="8" s="1"/>
  <c r="L76" i="13"/>
  <c r="L84" i="13"/>
  <c r="L92" i="13"/>
  <c r="N92" i="13" s="1"/>
  <c r="W91" i="8" s="1"/>
  <c r="L100" i="13"/>
  <c r="L108" i="13"/>
  <c r="N108" i="13" s="1"/>
  <c r="W107" i="8" s="1"/>
  <c r="L116" i="13"/>
  <c r="L124" i="13"/>
  <c r="N124" i="13" s="1"/>
  <c r="W123" i="8" s="1"/>
  <c r="L132" i="13"/>
  <c r="L140" i="13"/>
  <c r="N140" i="13" s="1"/>
  <c r="W139" i="8" s="1"/>
  <c r="L148" i="13"/>
  <c r="L156" i="13"/>
  <c r="N156" i="13" s="1"/>
  <c r="W155" i="8" s="1"/>
  <c r="L164" i="13"/>
  <c r="L172" i="13"/>
  <c r="N172" i="13" s="1"/>
  <c r="W171" i="8" s="1"/>
  <c r="M180" i="13"/>
  <c r="N180" i="13"/>
  <c r="L180" i="13"/>
  <c r="M188" i="13"/>
  <c r="N188" i="13"/>
  <c r="L188" i="13"/>
  <c r="M196" i="13"/>
  <c r="N196" i="13"/>
  <c r="L196" i="13"/>
  <c r="M204" i="13"/>
  <c r="N204" i="13"/>
  <c r="L204" i="13"/>
  <c r="M212" i="13"/>
  <c r="N212" i="13"/>
  <c r="L212" i="13"/>
  <c r="L220" i="13"/>
  <c r="N220" i="13" s="1"/>
  <c r="W218" i="8" s="1"/>
  <c r="L228" i="13"/>
  <c r="N236" i="13"/>
  <c r="W234" i="8" s="1"/>
  <c r="L236" i="13"/>
  <c r="L244" i="13"/>
  <c r="L252" i="13"/>
  <c r="N252" i="13" s="1"/>
  <c r="W250" i="8" s="1"/>
  <c r="L260" i="13"/>
  <c r="L268" i="13"/>
  <c r="N268" i="13" s="1"/>
  <c r="W266" i="8" s="1"/>
  <c r="L276" i="13"/>
  <c r="L284" i="13"/>
  <c r="N284" i="13" s="1"/>
  <c r="W282" i="8" s="1"/>
  <c r="L292" i="13"/>
  <c r="L300" i="13"/>
  <c r="N300" i="13" s="1"/>
  <c r="W298" i="8" s="1"/>
  <c r="L308" i="13"/>
  <c r="M316" i="13"/>
  <c r="V314" i="8" s="1"/>
  <c r="N316" i="13"/>
  <c r="W314" i="8" s="1"/>
  <c r="L316" i="13"/>
  <c r="L420" i="13"/>
  <c r="L428" i="13"/>
  <c r="N428" i="13" s="1"/>
  <c r="W426" i="8" s="1"/>
  <c r="M436" i="13"/>
  <c r="V434" i="8" s="1"/>
  <c r="N436" i="13"/>
  <c r="W434" i="8" s="1"/>
  <c r="L436" i="13"/>
  <c r="L444" i="13"/>
  <c r="N444" i="13" s="1"/>
  <c r="W442" i="8" s="1"/>
  <c r="L452" i="13"/>
  <c r="L460" i="13"/>
  <c r="N460" i="13" s="1"/>
  <c r="W458" i="8" s="1"/>
  <c r="L468" i="13"/>
  <c r="N476" i="13"/>
  <c r="W474" i="8" s="1"/>
  <c r="L476" i="13"/>
  <c r="N324" i="13"/>
  <c r="W322" i="8" s="1"/>
  <c r="L324" i="13"/>
  <c r="M324" i="13"/>
  <c r="V322" i="8" s="1"/>
  <c r="N328" i="13"/>
  <c r="W326" i="8" s="1"/>
  <c r="L328" i="13"/>
  <c r="M328" i="13"/>
  <c r="V326" i="8" s="1"/>
  <c r="N332" i="13"/>
  <c r="W330" i="8" s="1"/>
  <c r="L332" i="13"/>
  <c r="M332" i="13"/>
  <c r="V330" i="8" s="1"/>
  <c r="N336" i="13"/>
  <c r="W334" i="8" s="1"/>
  <c r="L336" i="13"/>
  <c r="M336" i="13"/>
  <c r="V334" i="8" s="1"/>
  <c r="N340" i="13"/>
  <c r="W338" i="8" s="1"/>
  <c r="L340" i="13"/>
  <c r="M340" i="13"/>
  <c r="V338" i="8" s="1"/>
  <c r="L344" i="13"/>
  <c r="N348" i="13"/>
  <c r="W346" i="8" s="1"/>
  <c r="L348" i="13"/>
  <c r="M348" i="13"/>
  <c r="V346" i="8" s="1"/>
  <c r="L352" i="13"/>
  <c r="N356" i="13"/>
  <c r="W354" i="8" s="1"/>
  <c r="L356" i="13"/>
  <c r="M356" i="13"/>
  <c r="V354" i="8" s="1"/>
  <c r="L360" i="13"/>
  <c r="N364" i="13"/>
  <c r="W362" i="8" s="1"/>
  <c r="L364" i="13"/>
  <c r="M364" i="13"/>
  <c r="V362" i="8" s="1"/>
  <c r="L368" i="13"/>
  <c r="N372" i="13"/>
  <c r="W370" i="8" s="1"/>
  <c r="L372" i="13"/>
  <c r="M372" i="13"/>
  <c r="V370" i="8" s="1"/>
  <c r="L376" i="13"/>
  <c r="N380" i="13"/>
  <c r="W378" i="8" s="1"/>
  <c r="L380" i="13"/>
  <c r="M380" i="13"/>
  <c r="V378" i="8" s="1"/>
  <c r="L384" i="13"/>
  <c r="N388" i="13"/>
  <c r="W386" i="8" s="1"/>
  <c r="L388" i="13"/>
  <c r="M388" i="13"/>
  <c r="V386" i="8" s="1"/>
  <c r="L392" i="13"/>
  <c r="N396" i="13"/>
  <c r="W394" i="8" s="1"/>
  <c r="L396" i="13"/>
  <c r="M396" i="13"/>
  <c r="V394" i="8" s="1"/>
  <c r="L400" i="13"/>
  <c r="N404" i="13"/>
  <c r="W402" i="8" s="1"/>
  <c r="L404" i="13"/>
  <c r="M404" i="13"/>
  <c r="V402" i="8" s="1"/>
  <c r="N408" i="13"/>
  <c r="L408" i="13"/>
  <c r="M408" i="13"/>
  <c r="N412" i="13"/>
  <c r="W410" i="8" s="1"/>
  <c r="L412" i="13"/>
  <c r="M412" i="13"/>
  <c r="V410" i="8" s="1"/>
  <c r="L418" i="13"/>
  <c r="M422" i="13"/>
  <c r="V420" i="8" s="1"/>
  <c r="L422" i="13"/>
  <c r="N422" i="13"/>
  <c r="W420" i="8" s="1"/>
  <c r="L426" i="13"/>
  <c r="M430" i="13"/>
  <c r="V428" i="8" s="1"/>
  <c r="L430" i="13"/>
  <c r="N430" i="13"/>
  <c r="W428" i="8" s="1"/>
  <c r="L434" i="13"/>
  <c r="M438" i="13"/>
  <c r="V436" i="8" s="1"/>
  <c r="L438" i="13"/>
  <c r="N438" i="13"/>
  <c r="W436" i="8" s="1"/>
  <c r="L442" i="13"/>
  <c r="M446" i="13"/>
  <c r="V444" i="8" s="1"/>
  <c r="L446" i="13"/>
  <c r="N446" i="13"/>
  <c r="W444" i="8" s="1"/>
  <c r="M450" i="13"/>
  <c r="V448" i="8" s="1"/>
  <c r="L450" i="13"/>
  <c r="N450" i="13"/>
  <c r="W448" i="8" s="1"/>
  <c r="M454" i="13"/>
  <c r="V452" i="8" s="1"/>
  <c r="L454" i="13"/>
  <c r="N454" i="13"/>
  <c r="W452" i="8" s="1"/>
  <c r="L458" i="13"/>
  <c r="M462" i="13"/>
  <c r="V460" i="8" s="1"/>
  <c r="L462" i="13"/>
  <c r="N462" i="13"/>
  <c r="W460" i="8" s="1"/>
  <c r="L466" i="13"/>
  <c r="M470" i="13"/>
  <c r="V468" i="8" s="1"/>
  <c r="L470" i="13"/>
  <c r="N470" i="13"/>
  <c r="W468" i="8" s="1"/>
  <c r="L474" i="13"/>
  <c r="M478" i="13"/>
  <c r="V476" i="8" s="1"/>
  <c r="L478" i="13"/>
  <c r="N478" i="13"/>
  <c r="W476" i="8" s="1"/>
  <c r="BK29" i="9"/>
  <c r="BZ28" i="9"/>
  <c r="BR28" i="9"/>
  <c r="BJ28" i="9"/>
  <c r="BS27" i="9"/>
  <c r="BK27" i="9"/>
  <c r="BZ26" i="9"/>
  <c r="BR26" i="9"/>
  <c r="BJ26" i="9"/>
  <c r="BS25" i="9"/>
  <c r="BK25" i="9"/>
  <c r="BZ24" i="9"/>
  <c r="BR24" i="9"/>
  <c r="BJ24" i="9"/>
  <c r="BS23" i="9"/>
  <c r="BK23" i="9"/>
  <c r="BZ22" i="9"/>
  <c r="BR22" i="9"/>
  <c r="BJ22" i="9"/>
  <c r="BS21" i="9"/>
  <c r="BK21" i="9"/>
  <c r="BZ20" i="9"/>
  <c r="BR20" i="9"/>
  <c r="BJ20" i="9"/>
  <c r="BS19" i="9"/>
  <c r="BK19" i="9"/>
  <c r="BZ18" i="9"/>
  <c r="BR18" i="9"/>
  <c r="BJ18" i="9"/>
  <c r="BS17" i="9"/>
  <c r="BK17" i="9"/>
  <c r="BZ16" i="9"/>
  <c r="BR16" i="9"/>
  <c r="BJ16" i="9"/>
  <c r="BS15" i="9"/>
  <c r="BK15" i="9"/>
  <c r="BZ14" i="9"/>
  <c r="BR14" i="9"/>
  <c r="BJ14" i="9"/>
  <c r="BS13" i="9"/>
  <c r="BK13" i="9"/>
  <c r="BZ12" i="9"/>
  <c r="BR12" i="9"/>
  <c r="BJ12" i="9"/>
  <c r="BS11" i="9"/>
  <c r="BK11" i="9"/>
  <c r="BZ10" i="9"/>
  <c r="BR10" i="9"/>
  <c r="BJ10" i="9"/>
  <c r="BS9" i="9"/>
  <c r="BK9" i="9"/>
  <c r="BU8" i="9"/>
  <c r="BM8" i="9"/>
  <c r="BE8" i="9"/>
  <c r="BH8" i="9"/>
  <c r="BL8" i="9"/>
  <c r="BP8" i="9"/>
  <c r="BT8" i="9"/>
  <c r="BX8" i="9"/>
  <c r="BT7" i="9"/>
  <c r="BL7" i="9"/>
  <c r="BG7" i="9"/>
  <c r="BK7" i="9"/>
  <c r="BO7" i="9"/>
  <c r="BS7" i="9"/>
  <c r="BW7" i="9"/>
  <c r="BT6" i="9"/>
  <c r="BL6" i="9"/>
  <c r="BG6" i="9"/>
  <c r="BK6" i="9"/>
  <c r="BO6" i="9"/>
  <c r="BS6" i="9"/>
  <c r="BW6" i="9"/>
  <c r="BT5" i="9"/>
  <c r="BL5" i="9"/>
  <c r="BG5" i="9"/>
  <c r="BK5" i="9"/>
  <c r="BO5" i="9"/>
  <c r="BS5" i="9"/>
  <c r="BW5" i="9"/>
  <c r="N119" i="13" l="1"/>
  <c r="W118" i="8" s="1"/>
  <c r="M119" i="13"/>
  <c r="V118" i="8" s="1"/>
  <c r="N135" i="13"/>
  <c r="W134" i="8" s="1"/>
  <c r="M135" i="13"/>
  <c r="V134" i="8" s="1"/>
  <c r="N151" i="13"/>
  <c r="W150" i="8" s="1"/>
  <c r="M151" i="13"/>
  <c r="V150" i="8" s="1"/>
  <c r="N167" i="13"/>
  <c r="W166" i="8" s="1"/>
  <c r="M167" i="13"/>
  <c r="V166" i="8" s="1"/>
  <c r="N231" i="13"/>
  <c r="W229" i="8" s="1"/>
  <c r="M231" i="13"/>
  <c r="V229" i="8" s="1"/>
  <c r="N247" i="13"/>
  <c r="W245" i="8" s="1"/>
  <c r="M247" i="13"/>
  <c r="V245" i="8" s="1"/>
  <c r="N263" i="13"/>
  <c r="W261" i="8" s="1"/>
  <c r="M263" i="13"/>
  <c r="V261" i="8" s="1"/>
  <c r="N279" i="13"/>
  <c r="W277" i="8" s="1"/>
  <c r="M279" i="13"/>
  <c r="V277" i="8" s="1"/>
  <c r="N295" i="13"/>
  <c r="W293" i="8" s="1"/>
  <c r="M295" i="13"/>
  <c r="V293" i="8" s="1"/>
  <c r="M8" i="13"/>
  <c r="V7" i="8" s="1"/>
  <c r="N8" i="13"/>
  <c r="W7" i="8" s="1"/>
  <c r="M16" i="13"/>
  <c r="V15" i="8" s="1"/>
  <c r="N16" i="13"/>
  <c r="W15" i="8" s="1"/>
  <c r="M24" i="13"/>
  <c r="V23" i="8" s="1"/>
  <c r="N24" i="13"/>
  <c r="W23" i="8" s="1"/>
  <c r="M32" i="13"/>
  <c r="V31" i="8" s="1"/>
  <c r="N32" i="13"/>
  <c r="W31" i="8" s="1"/>
  <c r="M40" i="13"/>
  <c r="V39" i="8" s="1"/>
  <c r="N40" i="13"/>
  <c r="W39" i="8" s="1"/>
  <c r="M48" i="13"/>
  <c r="V47" i="8" s="1"/>
  <c r="N48" i="13"/>
  <c r="W47" i="8" s="1"/>
  <c r="N73" i="13"/>
  <c r="W72" i="8" s="1"/>
  <c r="M73" i="13"/>
  <c r="V72" i="8" s="1"/>
  <c r="N81" i="13"/>
  <c r="W80" i="8" s="1"/>
  <c r="M81" i="13"/>
  <c r="V80" i="8" s="1"/>
  <c r="N89" i="13"/>
  <c r="W88" i="8" s="1"/>
  <c r="M89" i="13"/>
  <c r="V88" i="8" s="1"/>
  <c r="N97" i="13"/>
  <c r="W96" i="8" s="1"/>
  <c r="M97" i="13"/>
  <c r="V96" i="8" s="1"/>
  <c r="N105" i="13"/>
  <c r="W104" i="8" s="1"/>
  <c r="M105" i="13"/>
  <c r="V104" i="8" s="1"/>
  <c r="N113" i="13"/>
  <c r="W112" i="8" s="1"/>
  <c r="M113" i="13"/>
  <c r="V112" i="8" s="1"/>
  <c r="N121" i="13"/>
  <c r="W120" i="8" s="1"/>
  <c r="M121" i="13"/>
  <c r="V120" i="8" s="1"/>
  <c r="N129" i="13"/>
  <c r="W128" i="8" s="1"/>
  <c r="M129" i="13"/>
  <c r="V128" i="8" s="1"/>
  <c r="N137" i="13"/>
  <c r="W136" i="8" s="1"/>
  <c r="M137" i="13"/>
  <c r="V136" i="8" s="1"/>
  <c r="N145" i="13"/>
  <c r="W144" i="8" s="1"/>
  <c r="M145" i="13"/>
  <c r="V144" i="8" s="1"/>
  <c r="N153" i="13"/>
  <c r="W152" i="8" s="1"/>
  <c r="M153" i="13"/>
  <c r="V152" i="8" s="1"/>
  <c r="N161" i="13"/>
  <c r="W160" i="8" s="1"/>
  <c r="M161" i="13"/>
  <c r="V160" i="8" s="1"/>
  <c r="N169" i="13"/>
  <c r="W168" i="8" s="1"/>
  <c r="M169" i="13"/>
  <c r="V168" i="8" s="1"/>
  <c r="N177" i="13"/>
  <c r="W176" i="8" s="1"/>
  <c r="M177" i="13"/>
  <c r="V176" i="8" s="1"/>
  <c r="N225" i="13"/>
  <c r="W223" i="8" s="1"/>
  <c r="M225" i="13"/>
  <c r="V223" i="8" s="1"/>
  <c r="N233" i="13"/>
  <c r="W231" i="8" s="1"/>
  <c r="M233" i="13"/>
  <c r="V231" i="8" s="1"/>
  <c r="M241" i="13"/>
  <c r="V239" i="8" s="1"/>
  <c r="M249" i="13"/>
  <c r="V247" i="8" s="1"/>
  <c r="M257" i="13"/>
  <c r="V255" i="8" s="1"/>
  <c r="M265" i="13"/>
  <c r="V263" i="8" s="1"/>
  <c r="M273" i="13"/>
  <c r="V271" i="8" s="1"/>
  <c r="M281" i="13"/>
  <c r="V279" i="8" s="1"/>
  <c r="M289" i="13"/>
  <c r="V287" i="8" s="1"/>
  <c r="M297" i="13"/>
  <c r="V295" i="8" s="1"/>
  <c r="M305" i="13"/>
  <c r="V303" i="8" s="1"/>
  <c r="CA8" i="9"/>
  <c r="CA51" i="9"/>
  <c r="CA53" i="9"/>
  <c r="CA55" i="9"/>
  <c r="CA57" i="9"/>
  <c r="CA59" i="9"/>
  <c r="CA61" i="9"/>
  <c r="CA63" i="9"/>
  <c r="CA65" i="9"/>
  <c r="CA67" i="9"/>
  <c r="CA69" i="9"/>
  <c r="CA71" i="9"/>
  <c r="CA73" i="9"/>
  <c r="CA75" i="9"/>
  <c r="CA77" i="9"/>
  <c r="CA79" i="9"/>
  <c r="CA81" i="9"/>
  <c r="CA83" i="9"/>
  <c r="CA85" i="9"/>
  <c r="CA87" i="9"/>
  <c r="CA89" i="9"/>
  <c r="CA91" i="9"/>
  <c r="CA93" i="9"/>
  <c r="CA95" i="9"/>
  <c r="CA97" i="9"/>
  <c r="CA99" i="9"/>
  <c r="CA101" i="9"/>
  <c r="CA103" i="9"/>
  <c r="CA105" i="9"/>
  <c r="CA107" i="9"/>
  <c r="CA109" i="9"/>
  <c r="CA111" i="9"/>
  <c r="CA113" i="9"/>
  <c r="CA115" i="9"/>
  <c r="CA117" i="9"/>
  <c r="CA119" i="9"/>
  <c r="CA121" i="9"/>
  <c r="CA123" i="9"/>
  <c r="CA125" i="9"/>
  <c r="CA127" i="9"/>
  <c r="CA129" i="9"/>
  <c r="CA131" i="9"/>
  <c r="CA133" i="9"/>
  <c r="CA135" i="9"/>
  <c r="CA137" i="9"/>
  <c r="CA139" i="9"/>
  <c r="CA141" i="9"/>
  <c r="CA143" i="9"/>
  <c r="CA145" i="9"/>
  <c r="CA147" i="9"/>
  <c r="CA149" i="9"/>
  <c r="CA151" i="9"/>
  <c r="CA153" i="9"/>
  <c r="CA155" i="9"/>
  <c r="CA157" i="9"/>
  <c r="CA159" i="9"/>
  <c r="CA161" i="9"/>
  <c r="CA163" i="9"/>
  <c r="CA165" i="9"/>
  <c r="CA167" i="9"/>
  <c r="CA169" i="9"/>
  <c r="CA171" i="9"/>
  <c r="CA173" i="9"/>
  <c r="CA175" i="9"/>
  <c r="CA177" i="9"/>
  <c r="CA179" i="9"/>
  <c r="CA181" i="9"/>
  <c r="CA183" i="9"/>
  <c r="CA185" i="9"/>
  <c r="CA187" i="9"/>
  <c r="CA189" i="9"/>
  <c r="CA191" i="9"/>
  <c r="CA193" i="9"/>
  <c r="CA195" i="9"/>
  <c r="CA197" i="9"/>
  <c r="CA199" i="9"/>
  <c r="CA201" i="9"/>
  <c r="CA203" i="9"/>
  <c r="CA205" i="9"/>
  <c r="CA207" i="9"/>
  <c r="CA209" i="9"/>
  <c r="CA211" i="9"/>
  <c r="CA213" i="9"/>
  <c r="CA215" i="9"/>
  <c r="CA217" i="9"/>
  <c r="CA219" i="9"/>
  <c r="CA221" i="9"/>
  <c r="CA223" i="9"/>
  <c r="CA225" i="9"/>
  <c r="CA227" i="9"/>
  <c r="CA229" i="9"/>
  <c r="CA231" i="9"/>
  <c r="CA233" i="9"/>
  <c r="CA235" i="9"/>
  <c r="CA237" i="9"/>
  <c r="CA239" i="9"/>
  <c r="CA241" i="9"/>
  <c r="CA243" i="9"/>
  <c r="CA245" i="9"/>
  <c r="CA247" i="9"/>
  <c r="CA249" i="9"/>
  <c r="CA251" i="9"/>
  <c r="CA253" i="9"/>
  <c r="CA255" i="9"/>
  <c r="CA257" i="9"/>
  <c r="CA259" i="9"/>
  <c r="CA261" i="9"/>
  <c r="CA263" i="9"/>
  <c r="CA265" i="9"/>
  <c r="CA267" i="9"/>
  <c r="CA269" i="9"/>
  <c r="CA271" i="9"/>
  <c r="CA273" i="9"/>
  <c r="CA275" i="9"/>
  <c r="CA276" i="9"/>
  <c r="CA394" i="9"/>
  <c r="M83" i="13"/>
  <c r="V82" i="8" s="1"/>
  <c r="M99" i="13"/>
  <c r="V98" i="8" s="1"/>
  <c r="M115" i="13"/>
  <c r="V114" i="8" s="1"/>
  <c r="M131" i="13"/>
  <c r="V130" i="8" s="1"/>
  <c r="M147" i="13"/>
  <c r="V146" i="8" s="1"/>
  <c r="M163" i="13"/>
  <c r="V162" i="8" s="1"/>
  <c r="M179" i="13"/>
  <c r="V178" i="8" s="1"/>
  <c r="M227" i="13"/>
  <c r="V225" i="8" s="1"/>
  <c r="M243" i="13"/>
  <c r="V241" i="8" s="1"/>
  <c r="M259" i="13"/>
  <c r="V257" i="8" s="1"/>
  <c r="M275" i="13"/>
  <c r="V273" i="8" s="1"/>
  <c r="M291" i="13"/>
  <c r="V289" i="8" s="1"/>
  <c r="M307" i="13"/>
  <c r="V305" i="8" s="1"/>
  <c r="N14" i="13"/>
  <c r="W13" i="8" s="1"/>
  <c r="N22" i="13"/>
  <c r="W21" i="8" s="1"/>
  <c r="N30" i="13"/>
  <c r="W29" i="8" s="1"/>
  <c r="N38" i="13"/>
  <c r="W37" i="8" s="1"/>
  <c r="N46" i="13"/>
  <c r="W45" i="8" s="1"/>
  <c r="M423" i="13"/>
  <c r="V421" i="8" s="1"/>
  <c r="M439" i="13"/>
  <c r="V437" i="8" s="1"/>
  <c r="M455" i="13"/>
  <c r="V453" i="8" s="1"/>
  <c r="M471" i="13"/>
  <c r="V469" i="8" s="1"/>
  <c r="M435" i="13"/>
  <c r="V433" i="8" s="1"/>
  <c r="M467" i="13"/>
  <c r="V465" i="8" s="1"/>
  <c r="M425" i="13"/>
  <c r="V423" i="8" s="1"/>
  <c r="M437" i="13"/>
  <c r="V435" i="8" s="1"/>
  <c r="M457" i="13"/>
  <c r="V455" i="8" s="1"/>
  <c r="M473" i="13"/>
  <c r="V471" i="8" s="1"/>
  <c r="M410" i="13"/>
  <c r="V408" i="8" s="1"/>
  <c r="M402" i="13"/>
  <c r="V400" i="8" s="1"/>
  <c r="M394" i="13"/>
  <c r="V392" i="8" s="1"/>
  <c r="M386" i="13"/>
  <c r="V384" i="8" s="1"/>
  <c r="M378" i="13"/>
  <c r="V376" i="8" s="1"/>
  <c r="M370" i="13"/>
  <c r="V368" i="8" s="1"/>
  <c r="M362" i="13"/>
  <c r="V360" i="8" s="1"/>
  <c r="M354" i="13"/>
  <c r="V352" i="8" s="1"/>
  <c r="M346" i="13"/>
  <c r="V344" i="8" s="1"/>
  <c r="M338" i="13"/>
  <c r="V336" i="8" s="1"/>
  <c r="N302" i="13"/>
  <c r="W300" i="8" s="1"/>
  <c r="N294" i="13"/>
  <c r="W292" i="8" s="1"/>
  <c r="N286" i="13"/>
  <c r="W284" i="8" s="1"/>
  <c r="N278" i="13"/>
  <c r="W276" i="8" s="1"/>
  <c r="N270" i="13"/>
  <c r="W268" i="8" s="1"/>
  <c r="N262" i="13"/>
  <c r="W260" i="8" s="1"/>
  <c r="N254" i="13"/>
  <c r="W252" i="8" s="1"/>
  <c r="N246" i="13"/>
  <c r="W244" i="8" s="1"/>
  <c r="N238" i="13"/>
  <c r="W236" i="8" s="1"/>
  <c r="N230" i="13"/>
  <c r="W228" i="8" s="1"/>
  <c r="N222" i="13"/>
  <c r="W220" i="8" s="1"/>
  <c r="N174" i="13"/>
  <c r="W173" i="8" s="1"/>
  <c r="N158" i="13"/>
  <c r="W157" i="8" s="1"/>
  <c r="N150" i="13"/>
  <c r="W149" i="8" s="1"/>
  <c r="N142" i="13"/>
  <c r="W141" i="8" s="1"/>
  <c r="N134" i="13"/>
  <c r="W133" i="8" s="1"/>
  <c r="N126" i="13"/>
  <c r="W125" i="8" s="1"/>
  <c r="N118" i="13"/>
  <c r="W117" i="8" s="1"/>
  <c r="N110" i="13"/>
  <c r="W109" i="8" s="1"/>
  <c r="N102" i="13"/>
  <c r="W101" i="8" s="1"/>
  <c r="N94" i="13"/>
  <c r="W93" i="8" s="1"/>
  <c r="N86" i="13"/>
  <c r="W85" i="8" s="1"/>
  <c r="N78" i="13"/>
  <c r="W77" i="8" s="1"/>
  <c r="N70" i="13"/>
  <c r="W69" i="8" s="1"/>
  <c r="M419" i="13"/>
  <c r="V417" i="8" s="1"/>
  <c r="M443" i="13"/>
  <c r="V441" i="8" s="1"/>
  <c r="M475" i="13"/>
  <c r="V473" i="8" s="1"/>
  <c r="M421" i="13"/>
  <c r="V419" i="8" s="1"/>
  <c r="M441" i="13"/>
  <c r="V439" i="8" s="1"/>
  <c r="M453" i="13"/>
  <c r="V451" i="8" s="1"/>
  <c r="M469" i="13"/>
  <c r="V467" i="8" s="1"/>
  <c r="U456" i="8"/>
  <c r="U440" i="8"/>
  <c r="U424" i="8"/>
  <c r="O408" i="13"/>
  <c r="L407" i="15" s="1"/>
  <c r="U532" i="8"/>
  <c r="U406" i="8"/>
  <c r="U398" i="8"/>
  <c r="U374" i="8"/>
  <c r="U358" i="8"/>
  <c r="U342" i="8"/>
  <c r="O336" i="13"/>
  <c r="L335" i="15" s="1"/>
  <c r="U334" i="8"/>
  <c r="O328" i="13"/>
  <c r="L327" i="15" s="1"/>
  <c r="U326" i="8"/>
  <c r="U466" i="8"/>
  <c r="M468" i="13"/>
  <c r="V466" i="8" s="1"/>
  <c r="U418" i="8"/>
  <c r="U306" i="8"/>
  <c r="M308" i="13"/>
  <c r="V306" i="8" s="1"/>
  <c r="U274" i="8"/>
  <c r="M276" i="13"/>
  <c r="V274" i="8" s="1"/>
  <c r="U242" i="8"/>
  <c r="M244" i="13"/>
  <c r="V242" i="8" s="1"/>
  <c r="V210" i="8"/>
  <c r="V524" i="8"/>
  <c r="O196" i="13"/>
  <c r="L195" i="15" s="1"/>
  <c r="U508" i="8"/>
  <c r="U194" i="8"/>
  <c r="U163" i="8"/>
  <c r="M164" i="13"/>
  <c r="V163" i="8" s="1"/>
  <c r="U131" i="8"/>
  <c r="M132" i="13"/>
  <c r="V131" i="8" s="1"/>
  <c r="U83" i="8"/>
  <c r="M84" i="13"/>
  <c r="V83" i="8" s="1"/>
  <c r="U67" i="8"/>
  <c r="W485" i="8"/>
  <c r="W59" i="8"/>
  <c r="O485" i="8"/>
  <c r="E487" i="14"/>
  <c r="O493" i="8"/>
  <c r="E495" i="14"/>
  <c r="O501" i="8"/>
  <c r="E503" i="14"/>
  <c r="O508" i="8"/>
  <c r="E511" i="14"/>
  <c r="F394" i="14"/>
  <c r="P392" i="8"/>
  <c r="S392" i="8"/>
  <c r="I393" i="15"/>
  <c r="O482" i="8"/>
  <c r="E484" i="14"/>
  <c r="O486" i="8"/>
  <c r="E488" i="14"/>
  <c r="O490" i="8"/>
  <c r="E492" i="14"/>
  <c r="O494" i="8"/>
  <c r="E496" i="14"/>
  <c r="O498" i="8"/>
  <c r="E500" i="14"/>
  <c r="O502" i="8"/>
  <c r="E504" i="14"/>
  <c r="O505" i="8"/>
  <c r="E508" i="14"/>
  <c r="U6" i="8"/>
  <c r="M7" i="13"/>
  <c r="V6" i="8" s="1"/>
  <c r="U14" i="8"/>
  <c r="M15" i="13"/>
  <c r="V14" i="8" s="1"/>
  <c r="U22" i="8"/>
  <c r="M23" i="13"/>
  <c r="V22" i="8" s="1"/>
  <c r="U30" i="8"/>
  <c r="M31" i="13"/>
  <c r="V30" i="8" s="1"/>
  <c r="U38" i="8"/>
  <c r="M39" i="13"/>
  <c r="V38" i="8" s="1"/>
  <c r="U46" i="8"/>
  <c r="M47" i="13"/>
  <c r="V46" i="8" s="1"/>
  <c r="O55" i="13"/>
  <c r="L54" i="15" s="1"/>
  <c r="U54" i="8"/>
  <c r="U480" i="8"/>
  <c r="V480" i="8"/>
  <c r="V54" i="8"/>
  <c r="O59" i="13"/>
  <c r="L58" i="15" s="1"/>
  <c r="U58" i="8"/>
  <c r="U484" i="8"/>
  <c r="V66" i="8"/>
  <c r="V492" i="8"/>
  <c r="W66" i="8"/>
  <c r="W492" i="8"/>
  <c r="U74" i="8"/>
  <c r="U90" i="8"/>
  <c r="U106" i="8"/>
  <c r="U122" i="8"/>
  <c r="U138" i="8"/>
  <c r="U154" i="8"/>
  <c r="U170" i="8"/>
  <c r="O187" i="13"/>
  <c r="L186" i="15" s="1"/>
  <c r="U186" i="8"/>
  <c r="U500" i="8"/>
  <c r="V507" i="8"/>
  <c r="V193" i="8"/>
  <c r="W507" i="8"/>
  <c r="W193" i="8"/>
  <c r="O203" i="13"/>
  <c r="L202" i="15" s="1"/>
  <c r="U201" i="8"/>
  <c r="U515" i="8"/>
  <c r="V523" i="8"/>
  <c r="V209" i="8"/>
  <c r="W523" i="8"/>
  <c r="W209" i="8"/>
  <c r="U217" i="8"/>
  <c r="U233" i="8"/>
  <c r="U249" i="8"/>
  <c r="U265" i="8"/>
  <c r="U281" i="8"/>
  <c r="U297" i="8"/>
  <c r="O315" i="13"/>
  <c r="L314" i="15" s="1"/>
  <c r="U313" i="8"/>
  <c r="U9" i="8"/>
  <c r="U17" i="8"/>
  <c r="U25" i="8"/>
  <c r="U33" i="8"/>
  <c r="U41" i="8"/>
  <c r="U49" i="8"/>
  <c r="W53" i="8"/>
  <c r="W479" i="8"/>
  <c r="V479" i="8"/>
  <c r="V53" i="8"/>
  <c r="O58" i="13"/>
  <c r="L57" i="15" s="1"/>
  <c r="U483" i="8"/>
  <c r="U57" i="8"/>
  <c r="U429" i="8"/>
  <c r="O447" i="13"/>
  <c r="L446" i="15" s="1"/>
  <c r="U445" i="8"/>
  <c r="U461" i="8"/>
  <c r="U477" i="8"/>
  <c r="U377" i="8"/>
  <c r="M379" i="13"/>
  <c r="V377" i="8" s="1"/>
  <c r="U389" i="8"/>
  <c r="M391" i="13"/>
  <c r="V389" i="8" s="1"/>
  <c r="U397" i="8"/>
  <c r="M399" i="13"/>
  <c r="V397" i="8" s="1"/>
  <c r="O407" i="13"/>
  <c r="L406" i="15" s="1"/>
  <c r="U405" i="8"/>
  <c r="U531" i="8"/>
  <c r="V531" i="8"/>
  <c r="V405" i="8"/>
  <c r="O451" i="13"/>
  <c r="L450" i="15" s="1"/>
  <c r="U449" i="8"/>
  <c r="U413" i="8"/>
  <c r="U431" i="8"/>
  <c r="U443" i="8"/>
  <c r="U459" i="8"/>
  <c r="I7" i="15"/>
  <c r="S7" i="8"/>
  <c r="U412" i="8"/>
  <c r="U404" i="8"/>
  <c r="U396" i="8"/>
  <c r="U388" i="8"/>
  <c r="U380" i="8"/>
  <c r="U372" i="8"/>
  <c r="U364" i="8"/>
  <c r="U356" i="8"/>
  <c r="U348" i="8"/>
  <c r="U340" i="8"/>
  <c r="O334" i="13"/>
  <c r="L333" i="15" s="1"/>
  <c r="U332" i="8"/>
  <c r="O326" i="13"/>
  <c r="L325" i="15" s="1"/>
  <c r="U324" i="8"/>
  <c r="O480" i="13"/>
  <c r="L479" i="15" s="1"/>
  <c r="U478" i="8"/>
  <c r="U462" i="8"/>
  <c r="M464" i="13"/>
  <c r="V462" i="8" s="1"/>
  <c r="O448" i="13"/>
  <c r="L447" i="15" s="1"/>
  <c r="U446" i="8"/>
  <c r="U430" i="8"/>
  <c r="M432" i="13"/>
  <c r="V430" i="8" s="1"/>
  <c r="U414" i="8"/>
  <c r="M416" i="13"/>
  <c r="V414" i="8" s="1"/>
  <c r="O322" i="13"/>
  <c r="L321" i="15" s="1"/>
  <c r="U320" i="8"/>
  <c r="O314" i="13"/>
  <c r="L313" i="15" s="1"/>
  <c r="U312" i="8"/>
  <c r="U304" i="8"/>
  <c r="U296" i="8"/>
  <c r="U288" i="8"/>
  <c r="U280" i="8"/>
  <c r="U272" i="8"/>
  <c r="U264" i="8"/>
  <c r="U256" i="8"/>
  <c r="U248" i="8"/>
  <c r="U240" i="8"/>
  <c r="U232" i="8"/>
  <c r="U224" i="8"/>
  <c r="O218" i="13"/>
  <c r="L217" i="15" s="1"/>
  <c r="U530" i="8"/>
  <c r="U216" i="8"/>
  <c r="W526" i="8"/>
  <c r="W212" i="8"/>
  <c r="V212" i="8"/>
  <c r="V526" i="8"/>
  <c r="O210" i="13"/>
  <c r="L209" i="15" s="1"/>
  <c r="U522" i="8"/>
  <c r="U208" i="8"/>
  <c r="W518" i="8"/>
  <c r="W204" i="8"/>
  <c r="V204" i="8"/>
  <c r="V518" i="8"/>
  <c r="O202" i="13"/>
  <c r="L201" i="15" s="1"/>
  <c r="U514" i="8"/>
  <c r="U200" i="8"/>
  <c r="W510" i="8"/>
  <c r="W196" i="8"/>
  <c r="V196" i="8"/>
  <c r="V510" i="8"/>
  <c r="O194" i="13"/>
  <c r="L193" i="15" s="1"/>
  <c r="U506" i="8"/>
  <c r="U192" i="8"/>
  <c r="W503" i="8"/>
  <c r="W189" i="8"/>
  <c r="V189" i="8"/>
  <c r="V503" i="8"/>
  <c r="O186" i="13"/>
  <c r="L185" i="15" s="1"/>
  <c r="U499" i="8"/>
  <c r="U185" i="8"/>
  <c r="W495" i="8"/>
  <c r="W181" i="8"/>
  <c r="V181" i="8"/>
  <c r="V495" i="8"/>
  <c r="U177" i="8"/>
  <c r="U169" i="8"/>
  <c r="U161" i="8"/>
  <c r="U153" i="8"/>
  <c r="U145" i="8"/>
  <c r="U137" i="8"/>
  <c r="U129" i="8"/>
  <c r="U121" i="8"/>
  <c r="U113" i="8"/>
  <c r="U105" i="8"/>
  <c r="U97" i="8"/>
  <c r="U89" i="8"/>
  <c r="U81" i="8"/>
  <c r="U73" i="8"/>
  <c r="O66" i="13"/>
  <c r="L65" i="15" s="1"/>
  <c r="U491" i="8"/>
  <c r="U65" i="8"/>
  <c r="W487" i="8"/>
  <c r="W61" i="8"/>
  <c r="V61" i="8"/>
  <c r="V487" i="8"/>
  <c r="O312" i="13"/>
  <c r="L311" i="15" s="1"/>
  <c r="U310" i="8"/>
  <c r="U294" i="8"/>
  <c r="M296" i="13"/>
  <c r="V294" i="8" s="1"/>
  <c r="U278" i="8"/>
  <c r="M280" i="13"/>
  <c r="V278" i="8" s="1"/>
  <c r="U262" i="8"/>
  <c r="M264" i="13"/>
  <c r="V262" i="8" s="1"/>
  <c r="U246" i="8"/>
  <c r="M248" i="13"/>
  <c r="V246" i="8" s="1"/>
  <c r="U230" i="8"/>
  <c r="M232" i="13"/>
  <c r="V230" i="8" s="1"/>
  <c r="O216" i="13"/>
  <c r="L215" i="15" s="1"/>
  <c r="U528" i="8"/>
  <c r="U214" i="8"/>
  <c r="V214" i="8"/>
  <c r="V528" i="8"/>
  <c r="W520" i="8"/>
  <c r="W206" i="8"/>
  <c r="O200" i="13"/>
  <c r="L199" i="15" s="1"/>
  <c r="U512" i="8"/>
  <c r="U198" i="8"/>
  <c r="V198" i="8"/>
  <c r="V512" i="8"/>
  <c r="W504" i="8"/>
  <c r="W190" i="8"/>
  <c r="O184" i="13"/>
  <c r="L183" i="15" s="1"/>
  <c r="U497" i="8"/>
  <c r="U183" i="8"/>
  <c r="V183" i="8"/>
  <c r="V497" i="8"/>
  <c r="U167" i="8"/>
  <c r="M168" i="13"/>
  <c r="V167" i="8" s="1"/>
  <c r="U151" i="8"/>
  <c r="M152" i="13"/>
  <c r="V151" i="8" s="1"/>
  <c r="U135" i="8"/>
  <c r="M136" i="13"/>
  <c r="V135" i="8" s="1"/>
  <c r="U119" i="8"/>
  <c r="M120" i="13"/>
  <c r="V119" i="8" s="1"/>
  <c r="U103" i="8"/>
  <c r="M104" i="13"/>
  <c r="V103" i="8" s="1"/>
  <c r="U87" i="8"/>
  <c r="M88" i="13"/>
  <c r="V87" i="8" s="1"/>
  <c r="U71" i="8"/>
  <c r="M72" i="13"/>
  <c r="V71" i="8" s="1"/>
  <c r="W489" i="8"/>
  <c r="W63" i="8"/>
  <c r="S46" i="8"/>
  <c r="I46" i="15"/>
  <c r="CA47" i="9"/>
  <c r="S42" i="8"/>
  <c r="I42" i="15"/>
  <c r="CA43" i="9"/>
  <c r="S38" i="8"/>
  <c r="I38" i="15"/>
  <c r="CA39" i="9"/>
  <c r="S34" i="8"/>
  <c r="I34" i="15"/>
  <c r="CA35" i="9"/>
  <c r="S30" i="8"/>
  <c r="I30" i="15"/>
  <c r="CA31" i="9"/>
  <c r="S8" i="8"/>
  <c r="I8" i="15"/>
  <c r="I9" i="15"/>
  <c r="S9" i="8"/>
  <c r="CA10" i="9"/>
  <c r="CA11" i="9"/>
  <c r="S12" i="8"/>
  <c r="I12" i="15"/>
  <c r="I13" i="15"/>
  <c r="S13" i="8"/>
  <c r="CA14" i="9"/>
  <c r="CA15" i="9"/>
  <c r="S16" i="8"/>
  <c r="I16" i="15"/>
  <c r="I17" i="15"/>
  <c r="S17" i="8"/>
  <c r="CA18" i="9"/>
  <c r="CA19" i="9"/>
  <c r="S20" i="8"/>
  <c r="I20" i="15"/>
  <c r="I21" i="15"/>
  <c r="S21" i="8"/>
  <c r="CA22" i="9"/>
  <c r="CA23" i="9"/>
  <c r="S24" i="8"/>
  <c r="I24" i="15"/>
  <c r="I25" i="15"/>
  <c r="S25" i="8"/>
  <c r="CA26" i="9"/>
  <c r="CA27" i="9"/>
  <c r="S28" i="8"/>
  <c r="I28" i="15"/>
  <c r="CA50" i="9"/>
  <c r="I49" i="15"/>
  <c r="S49" i="8"/>
  <c r="CA52" i="9"/>
  <c r="I51" i="15"/>
  <c r="S51" i="8"/>
  <c r="CA54" i="9"/>
  <c r="S53" i="8"/>
  <c r="I53" i="15"/>
  <c r="S479" i="8"/>
  <c r="CA56" i="9"/>
  <c r="S55" i="8"/>
  <c r="S481" i="8"/>
  <c r="I55" i="15"/>
  <c r="CA58" i="9"/>
  <c r="S57" i="8"/>
  <c r="I57" i="15"/>
  <c r="S483" i="8"/>
  <c r="CA60" i="9"/>
  <c r="S485" i="8"/>
  <c r="S59" i="8"/>
  <c r="I59" i="15"/>
  <c r="CA62" i="9"/>
  <c r="S487" i="8"/>
  <c r="S61" i="8"/>
  <c r="I61" i="15"/>
  <c r="CA64" i="9"/>
  <c r="S489" i="8"/>
  <c r="S63" i="8"/>
  <c r="I63" i="15"/>
  <c r="CA66" i="9"/>
  <c r="S491" i="8"/>
  <c r="S65" i="8"/>
  <c r="I65" i="15"/>
  <c r="CA68" i="9"/>
  <c r="S67" i="8"/>
  <c r="I67" i="15"/>
  <c r="CA70" i="9"/>
  <c r="S69" i="8"/>
  <c r="I69" i="15"/>
  <c r="CA72" i="9"/>
  <c r="S71" i="8"/>
  <c r="I71" i="15"/>
  <c r="CA74" i="9"/>
  <c r="S73" i="8"/>
  <c r="I73" i="15"/>
  <c r="CA76" i="9"/>
  <c r="S75" i="8"/>
  <c r="I75" i="15"/>
  <c r="CA78" i="9"/>
  <c r="S77" i="8"/>
  <c r="I77" i="15"/>
  <c r="CA80" i="9"/>
  <c r="S79" i="8"/>
  <c r="I79" i="15"/>
  <c r="CA82" i="9"/>
  <c r="S81" i="8"/>
  <c r="I81" i="15"/>
  <c r="CA84" i="9"/>
  <c r="S83" i="8"/>
  <c r="I83" i="15"/>
  <c r="CA86" i="9"/>
  <c r="S85" i="8"/>
  <c r="I85" i="15"/>
  <c r="CA88" i="9"/>
  <c r="S87" i="8"/>
  <c r="I87" i="15"/>
  <c r="CA90" i="9"/>
  <c r="S89" i="8"/>
  <c r="I89" i="15"/>
  <c r="CA92" i="9"/>
  <c r="S91" i="8"/>
  <c r="I91" i="15"/>
  <c r="CA94" i="9"/>
  <c r="S93" i="8"/>
  <c r="I93" i="15"/>
  <c r="CA96" i="9"/>
  <c r="S95" i="8"/>
  <c r="I95" i="15"/>
  <c r="CA98" i="9"/>
  <c r="S97" i="8"/>
  <c r="I97" i="15"/>
  <c r="CA100" i="9"/>
  <c r="S99" i="8"/>
  <c r="I99" i="15"/>
  <c r="CA102" i="9"/>
  <c r="S101" i="8"/>
  <c r="I101" i="15"/>
  <c r="CA104" i="9"/>
  <c r="S103" i="8"/>
  <c r="I103" i="15"/>
  <c r="CA106" i="9"/>
  <c r="S105" i="8"/>
  <c r="I105" i="15"/>
  <c r="CA108" i="9"/>
  <c r="S107" i="8"/>
  <c r="I107" i="15"/>
  <c r="CA110" i="9"/>
  <c r="S109" i="8"/>
  <c r="I109" i="15"/>
  <c r="CA112" i="9"/>
  <c r="S111" i="8"/>
  <c r="I111" i="15"/>
  <c r="CA114" i="9"/>
  <c r="S113" i="8"/>
  <c r="I113" i="15"/>
  <c r="CA116" i="9"/>
  <c r="S115" i="8"/>
  <c r="I115" i="15"/>
  <c r="CA118" i="9"/>
  <c r="S117" i="8"/>
  <c r="I117" i="15"/>
  <c r="CA120" i="9"/>
  <c r="S119" i="8"/>
  <c r="I119" i="15"/>
  <c r="CA122" i="9"/>
  <c r="S121" i="8"/>
  <c r="I121" i="15"/>
  <c r="CA124" i="9"/>
  <c r="S123" i="8"/>
  <c r="I123" i="15"/>
  <c r="CA126" i="9"/>
  <c r="S125" i="8"/>
  <c r="I125" i="15"/>
  <c r="CA128" i="9"/>
  <c r="S127" i="8"/>
  <c r="I127" i="15"/>
  <c r="CA130" i="9"/>
  <c r="S129" i="8"/>
  <c r="I129" i="15"/>
  <c r="CA132" i="9"/>
  <c r="S131" i="8"/>
  <c r="I131" i="15"/>
  <c r="CA134" i="9"/>
  <c r="S133" i="8"/>
  <c r="I133" i="15"/>
  <c r="CA136" i="9"/>
  <c r="S135" i="8"/>
  <c r="I135" i="15"/>
  <c r="CA138" i="9"/>
  <c r="S137" i="8"/>
  <c r="I137" i="15"/>
  <c r="CA140" i="9"/>
  <c r="S139" i="8"/>
  <c r="I139" i="15"/>
  <c r="CA142" i="9"/>
  <c r="S141" i="8"/>
  <c r="I141" i="15"/>
  <c r="CA144" i="9"/>
  <c r="S143" i="8"/>
  <c r="I143" i="15"/>
  <c r="CA146" i="9"/>
  <c r="I145" i="15"/>
  <c r="S145" i="8"/>
  <c r="CA148" i="9"/>
  <c r="I147" i="15"/>
  <c r="S147" i="8"/>
  <c r="CA150" i="9"/>
  <c r="I149" i="15"/>
  <c r="S149" i="8"/>
  <c r="CA152" i="9"/>
  <c r="I151" i="15"/>
  <c r="S151" i="8"/>
  <c r="CA154" i="9"/>
  <c r="I153" i="15"/>
  <c r="S153" i="8"/>
  <c r="CA156" i="9"/>
  <c r="I155" i="15"/>
  <c r="S155" i="8"/>
  <c r="CA158" i="9"/>
  <c r="I157" i="15"/>
  <c r="S157" i="8"/>
  <c r="CA160" i="9"/>
  <c r="I159" i="15"/>
  <c r="S159" i="8"/>
  <c r="CA162" i="9"/>
  <c r="I161" i="15"/>
  <c r="S161" i="8"/>
  <c r="CA164" i="9"/>
  <c r="I163" i="15"/>
  <c r="S163" i="8"/>
  <c r="CA166" i="9"/>
  <c r="I165" i="15"/>
  <c r="S165" i="8"/>
  <c r="CA168" i="9"/>
  <c r="I167" i="15"/>
  <c r="S167" i="8"/>
  <c r="CA170" i="9"/>
  <c r="I169" i="15"/>
  <c r="S169" i="8"/>
  <c r="CA172" i="9"/>
  <c r="I171" i="15"/>
  <c r="S171" i="8"/>
  <c r="CA174" i="9"/>
  <c r="I173" i="15"/>
  <c r="S173" i="8"/>
  <c r="CA176" i="9"/>
  <c r="I175" i="15"/>
  <c r="S175" i="8"/>
  <c r="CA178" i="9"/>
  <c r="I177" i="15"/>
  <c r="S177" i="8"/>
  <c r="CA180" i="9"/>
  <c r="S493" i="8"/>
  <c r="I179" i="15"/>
  <c r="S179" i="8"/>
  <c r="CA182" i="9"/>
  <c r="S495" i="8"/>
  <c r="I181" i="15"/>
  <c r="S181" i="8"/>
  <c r="CA184" i="9"/>
  <c r="S497" i="8"/>
  <c r="I183" i="15"/>
  <c r="S183" i="8"/>
  <c r="CA186" i="9"/>
  <c r="S499" i="8"/>
  <c r="I185" i="15"/>
  <c r="S185" i="8"/>
  <c r="CA188" i="9"/>
  <c r="S501" i="8"/>
  <c r="I187" i="15"/>
  <c r="S187" i="8"/>
  <c r="CA190" i="9"/>
  <c r="S503" i="8"/>
  <c r="I189" i="15"/>
  <c r="S189" i="8"/>
  <c r="CA192" i="9"/>
  <c r="S504" i="8"/>
  <c r="S190" i="8"/>
  <c r="I191" i="15"/>
  <c r="CA194" i="9"/>
  <c r="S506" i="8"/>
  <c r="S192" i="8"/>
  <c r="I193" i="15"/>
  <c r="CA196" i="9"/>
  <c r="S508" i="8"/>
  <c r="S194" i="8"/>
  <c r="I195" i="15"/>
  <c r="CA198" i="9"/>
  <c r="S510" i="8"/>
  <c r="S196" i="8"/>
  <c r="I197" i="15"/>
  <c r="CA200" i="9"/>
  <c r="S512" i="8"/>
  <c r="S198" i="8"/>
  <c r="I199" i="15"/>
  <c r="CA202" i="9"/>
  <c r="S514" i="8"/>
  <c r="S200" i="8"/>
  <c r="I201" i="15"/>
  <c r="CA204" i="9"/>
  <c r="S516" i="8"/>
  <c r="S202" i="8"/>
  <c r="I203" i="15"/>
  <c r="CA206" i="9"/>
  <c r="S518" i="8"/>
  <c r="S204" i="8"/>
  <c r="I205" i="15"/>
  <c r="CA208" i="9"/>
  <c r="S520" i="8"/>
  <c r="S206" i="8"/>
  <c r="I207" i="15"/>
  <c r="CA210" i="9"/>
  <c r="S522" i="8"/>
  <c r="S208" i="8"/>
  <c r="I209" i="15"/>
  <c r="CA212" i="9"/>
  <c r="S524" i="8"/>
  <c r="S210" i="8"/>
  <c r="I211" i="15"/>
  <c r="CA214" i="9"/>
  <c r="S526" i="8"/>
  <c r="S212" i="8"/>
  <c r="I213" i="15"/>
  <c r="CA216" i="9"/>
  <c r="S528" i="8"/>
  <c r="S214" i="8"/>
  <c r="I215" i="15"/>
  <c r="CA218" i="9"/>
  <c r="S530" i="8"/>
  <c r="S216" i="8"/>
  <c r="I217" i="15"/>
  <c r="CA220" i="9"/>
  <c r="S218" i="8"/>
  <c r="I219" i="15"/>
  <c r="CA222" i="9"/>
  <c r="S220" i="8"/>
  <c r="I221" i="15"/>
  <c r="CA224" i="9"/>
  <c r="S222" i="8"/>
  <c r="I223" i="15"/>
  <c r="CA226" i="9"/>
  <c r="S224" i="8"/>
  <c r="I225" i="15"/>
  <c r="CA228" i="9"/>
  <c r="S226" i="8"/>
  <c r="I227" i="15"/>
  <c r="CA230" i="9"/>
  <c r="S228" i="8"/>
  <c r="I229" i="15"/>
  <c r="CA232" i="9"/>
  <c r="S230" i="8"/>
  <c r="I231" i="15"/>
  <c r="CA234" i="9"/>
  <c r="S232" i="8"/>
  <c r="I233" i="15"/>
  <c r="CA236" i="9"/>
  <c r="S234" i="8"/>
  <c r="I235" i="15"/>
  <c r="CA238" i="9"/>
  <c r="S236" i="8"/>
  <c r="I237" i="15"/>
  <c r="CA240" i="9"/>
  <c r="S238" i="8"/>
  <c r="I239" i="15"/>
  <c r="CA242" i="9"/>
  <c r="S240" i="8"/>
  <c r="I241" i="15"/>
  <c r="CA244" i="9"/>
  <c r="S242" i="8"/>
  <c r="I243" i="15"/>
  <c r="CA246" i="9"/>
  <c r="S244" i="8"/>
  <c r="I245" i="15"/>
  <c r="CA248" i="9"/>
  <c r="S246" i="8"/>
  <c r="I247" i="15"/>
  <c r="CA250" i="9"/>
  <c r="S248" i="8"/>
  <c r="I249" i="15"/>
  <c r="CA252" i="9"/>
  <c r="S250" i="8"/>
  <c r="I251" i="15"/>
  <c r="CA254" i="9"/>
  <c r="S252" i="8"/>
  <c r="I253" i="15"/>
  <c r="CA256" i="9"/>
  <c r="S254" i="8"/>
  <c r="I255" i="15"/>
  <c r="CA258" i="9"/>
  <c r="S256" i="8"/>
  <c r="I257" i="15"/>
  <c r="CA260" i="9"/>
  <c r="S258" i="8"/>
  <c r="I259" i="15"/>
  <c r="CA262" i="9"/>
  <c r="S260" i="8"/>
  <c r="I261" i="15"/>
  <c r="CA264" i="9"/>
  <c r="S262" i="8"/>
  <c r="I263" i="15"/>
  <c r="CA266" i="9"/>
  <c r="S264" i="8"/>
  <c r="I265" i="15"/>
  <c r="CA268" i="9"/>
  <c r="S266" i="8"/>
  <c r="I267" i="15"/>
  <c r="CA270" i="9"/>
  <c r="S268" i="8"/>
  <c r="I269" i="15"/>
  <c r="CA272" i="9"/>
  <c r="S270" i="8"/>
  <c r="I271" i="15"/>
  <c r="CA274" i="9"/>
  <c r="S272" i="8"/>
  <c r="I273" i="15"/>
  <c r="CA277" i="9"/>
  <c r="CA278" i="9"/>
  <c r="CA279" i="9"/>
  <c r="CA280" i="9"/>
  <c r="CA281" i="9"/>
  <c r="CA282" i="9"/>
  <c r="CA283" i="9"/>
  <c r="CA284" i="9"/>
  <c r="CA285" i="9"/>
  <c r="CA286" i="9"/>
  <c r="CA287" i="9"/>
  <c r="S286" i="8"/>
  <c r="I287" i="15"/>
  <c r="CA30" i="9"/>
  <c r="I29" i="15"/>
  <c r="S29" i="8"/>
  <c r="CA32" i="9"/>
  <c r="I31" i="15"/>
  <c r="S31" i="8"/>
  <c r="CA34" i="9"/>
  <c r="I33" i="15"/>
  <c r="S33" i="8"/>
  <c r="CA36" i="9"/>
  <c r="S35" i="8"/>
  <c r="I35" i="15"/>
  <c r="CA38" i="9"/>
  <c r="I37" i="15"/>
  <c r="S37" i="8"/>
  <c r="CA40" i="9"/>
  <c r="I39" i="15"/>
  <c r="S39" i="8"/>
  <c r="CA42" i="9"/>
  <c r="I41" i="15"/>
  <c r="S41" i="8"/>
  <c r="CA44" i="9"/>
  <c r="S43" i="8"/>
  <c r="I43" i="15"/>
  <c r="CA46" i="9"/>
  <c r="I45" i="15"/>
  <c r="S45" i="8"/>
  <c r="CA48" i="9"/>
  <c r="S47" i="8"/>
  <c r="I47" i="15"/>
  <c r="CA289" i="9"/>
  <c r="I288" i="15"/>
  <c r="S287" i="8"/>
  <c r="CA290" i="9"/>
  <c r="S288" i="8"/>
  <c r="I289" i="15"/>
  <c r="CA291" i="9"/>
  <c r="I290" i="15"/>
  <c r="S289" i="8"/>
  <c r="CA292" i="9"/>
  <c r="S290" i="8"/>
  <c r="I291" i="15"/>
  <c r="CA293" i="9"/>
  <c r="S291" i="8"/>
  <c r="I292" i="15"/>
  <c r="CA294" i="9"/>
  <c r="S292" i="8"/>
  <c r="I293" i="15"/>
  <c r="CA295" i="9"/>
  <c r="I294" i="15"/>
  <c r="S293" i="8"/>
  <c r="CA296" i="9"/>
  <c r="S294" i="8"/>
  <c r="I295" i="15"/>
  <c r="CA297" i="9"/>
  <c r="I296" i="15"/>
  <c r="S295" i="8"/>
  <c r="CA298" i="9"/>
  <c r="S296" i="8"/>
  <c r="I297" i="15"/>
  <c r="CA299" i="9"/>
  <c r="I298" i="15"/>
  <c r="S297" i="8"/>
  <c r="CA300" i="9"/>
  <c r="S298" i="8"/>
  <c r="I299" i="15"/>
  <c r="CA301" i="9"/>
  <c r="S299" i="8"/>
  <c r="I300" i="15"/>
  <c r="CA302" i="9"/>
  <c r="S300" i="8"/>
  <c r="I301" i="15"/>
  <c r="CA303" i="9"/>
  <c r="I302" i="15"/>
  <c r="S301" i="8"/>
  <c r="CA304" i="9"/>
  <c r="S302" i="8"/>
  <c r="I303" i="15"/>
  <c r="CA305" i="9"/>
  <c r="I304" i="15"/>
  <c r="S303" i="8"/>
  <c r="CA306" i="9"/>
  <c r="S304" i="8"/>
  <c r="I305" i="15"/>
  <c r="CA307" i="9"/>
  <c r="I306" i="15"/>
  <c r="S305" i="8"/>
  <c r="CA308" i="9"/>
  <c r="S306" i="8"/>
  <c r="I307" i="15"/>
  <c r="CA309" i="9"/>
  <c r="S307" i="8"/>
  <c r="I308" i="15"/>
  <c r="CA310" i="9"/>
  <c r="I309" i="15"/>
  <c r="S308" i="8"/>
  <c r="CA311" i="9"/>
  <c r="I310" i="15"/>
  <c r="S309" i="8"/>
  <c r="CA312" i="9"/>
  <c r="S310" i="8"/>
  <c r="I311" i="15"/>
  <c r="CA313" i="9"/>
  <c r="I312" i="15"/>
  <c r="S311" i="8"/>
  <c r="CA314" i="9"/>
  <c r="I313" i="15"/>
  <c r="S312" i="8"/>
  <c r="CA315" i="9"/>
  <c r="S313" i="8"/>
  <c r="I314" i="15"/>
  <c r="CA316" i="9"/>
  <c r="I315" i="15"/>
  <c r="S314" i="8"/>
  <c r="CA317" i="9"/>
  <c r="I316" i="15"/>
  <c r="S315" i="8"/>
  <c r="CA318" i="9"/>
  <c r="S316" i="8"/>
  <c r="I317" i="15"/>
  <c r="CA319" i="9"/>
  <c r="S317" i="8"/>
  <c r="I318" i="15"/>
  <c r="CA320" i="9"/>
  <c r="I319" i="15"/>
  <c r="S318" i="8"/>
  <c r="CA321" i="9"/>
  <c r="I320" i="15"/>
  <c r="S319" i="8"/>
  <c r="CA322" i="9"/>
  <c r="I321" i="15"/>
  <c r="S320" i="8"/>
  <c r="CA323" i="9"/>
  <c r="S321" i="8"/>
  <c r="I322" i="15"/>
  <c r="CA324" i="9"/>
  <c r="I323" i="15"/>
  <c r="S322" i="8"/>
  <c r="CA325" i="9"/>
  <c r="I324" i="15"/>
  <c r="S323" i="8"/>
  <c r="CA326" i="9"/>
  <c r="S324" i="8"/>
  <c r="I325" i="15"/>
  <c r="CA327" i="9"/>
  <c r="S325" i="8"/>
  <c r="I326" i="15"/>
  <c r="CA328" i="9"/>
  <c r="I327" i="15"/>
  <c r="S326" i="8"/>
  <c r="CA329" i="9"/>
  <c r="I328" i="15"/>
  <c r="S327" i="8"/>
  <c r="CA330" i="9"/>
  <c r="I329" i="15"/>
  <c r="S328" i="8"/>
  <c r="CA331" i="9"/>
  <c r="S329" i="8"/>
  <c r="I330" i="15"/>
  <c r="CA332" i="9"/>
  <c r="I331" i="15"/>
  <c r="S330" i="8"/>
  <c r="CA333" i="9"/>
  <c r="I332" i="15"/>
  <c r="S331" i="8"/>
  <c r="CA334" i="9"/>
  <c r="S332" i="8"/>
  <c r="I333" i="15"/>
  <c r="CA335" i="9"/>
  <c r="S333" i="8"/>
  <c r="I334" i="15"/>
  <c r="CA336" i="9"/>
  <c r="I335" i="15"/>
  <c r="S334" i="8"/>
  <c r="CA337" i="9"/>
  <c r="I336" i="15"/>
  <c r="S335" i="8"/>
  <c r="CA338" i="9"/>
  <c r="S336" i="8"/>
  <c r="I337" i="15"/>
  <c r="CA339" i="9"/>
  <c r="S337" i="8"/>
  <c r="I338" i="15"/>
  <c r="CA340" i="9"/>
  <c r="S338" i="8"/>
  <c r="I339" i="15"/>
  <c r="CA341" i="9"/>
  <c r="I340" i="15"/>
  <c r="S339" i="8"/>
  <c r="CA342" i="9"/>
  <c r="S340" i="8"/>
  <c r="I341" i="15"/>
  <c r="CA343" i="9"/>
  <c r="S341" i="8"/>
  <c r="I342" i="15"/>
  <c r="CA344" i="9"/>
  <c r="S342" i="8"/>
  <c r="I343" i="15"/>
  <c r="CA345" i="9"/>
  <c r="I344" i="15"/>
  <c r="S343" i="8"/>
  <c r="CA346" i="9"/>
  <c r="S344" i="8"/>
  <c r="I345" i="15"/>
  <c r="CA347" i="9"/>
  <c r="S345" i="8"/>
  <c r="I346" i="15"/>
  <c r="CA348" i="9"/>
  <c r="S346" i="8"/>
  <c r="I347" i="15"/>
  <c r="CA349" i="9"/>
  <c r="I348" i="15"/>
  <c r="S347" i="8"/>
  <c r="CA350" i="9"/>
  <c r="S348" i="8"/>
  <c r="I349" i="15"/>
  <c r="CA351" i="9"/>
  <c r="S349" i="8"/>
  <c r="I350" i="15"/>
  <c r="CA352" i="9"/>
  <c r="S350" i="8"/>
  <c r="I351" i="15"/>
  <c r="CA353" i="9"/>
  <c r="I352" i="15"/>
  <c r="S351" i="8"/>
  <c r="CA354" i="9"/>
  <c r="S352" i="8"/>
  <c r="I353" i="15"/>
  <c r="CA355" i="9"/>
  <c r="S353" i="8"/>
  <c r="I354" i="15"/>
  <c r="CA356" i="9"/>
  <c r="S354" i="8"/>
  <c r="I355" i="15"/>
  <c r="CA357" i="9"/>
  <c r="I356" i="15"/>
  <c r="S355" i="8"/>
  <c r="CA358" i="9"/>
  <c r="S356" i="8"/>
  <c r="I357" i="15"/>
  <c r="CA359" i="9"/>
  <c r="S357" i="8"/>
  <c r="I358" i="15"/>
  <c r="CA360" i="9"/>
  <c r="S358" i="8"/>
  <c r="I359" i="15"/>
  <c r="CA361" i="9"/>
  <c r="I360" i="15"/>
  <c r="S359" i="8"/>
  <c r="CA362" i="9"/>
  <c r="S360" i="8"/>
  <c r="I361" i="15"/>
  <c r="CA363" i="9"/>
  <c r="I362" i="15"/>
  <c r="S361" i="8"/>
  <c r="CA364" i="9"/>
  <c r="S362" i="8"/>
  <c r="I363" i="15"/>
  <c r="CA365" i="9"/>
  <c r="I364" i="15"/>
  <c r="S363" i="8"/>
  <c r="CA366" i="9"/>
  <c r="S364" i="8"/>
  <c r="I365" i="15"/>
  <c r="CA367" i="9"/>
  <c r="I366" i="15"/>
  <c r="S365" i="8"/>
  <c r="CA368" i="9"/>
  <c r="S366" i="8"/>
  <c r="I367" i="15"/>
  <c r="CA369" i="9"/>
  <c r="S367" i="8"/>
  <c r="I368" i="15"/>
  <c r="CA370" i="9"/>
  <c r="S368" i="8"/>
  <c r="I369" i="15"/>
  <c r="CA371" i="9"/>
  <c r="I370" i="15"/>
  <c r="S369" i="8"/>
  <c r="CA372" i="9"/>
  <c r="S370" i="8"/>
  <c r="I371" i="15"/>
  <c r="CA373" i="9"/>
  <c r="I372" i="15"/>
  <c r="S371" i="8"/>
  <c r="CA374" i="9"/>
  <c r="S372" i="8"/>
  <c r="I373" i="15"/>
  <c r="CA375" i="9"/>
  <c r="S373" i="8"/>
  <c r="I374" i="15"/>
  <c r="CA376" i="9"/>
  <c r="S374" i="8"/>
  <c r="I375" i="15"/>
  <c r="CA377" i="9"/>
  <c r="I376" i="15"/>
  <c r="S375" i="8"/>
  <c r="CA378" i="9"/>
  <c r="S376" i="8"/>
  <c r="I377" i="15"/>
  <c r="CA379" i="9"/>
  <c r="I378" i="15"/>
  <c r="S377" i="8"/>
  <c r="CA380" i="9"/>
  <c r="S378" i="8"/>
  <c r="I379" i="15"/>
  <c r="CA381" i="9"/>
  <c r="I380" i="15"/>
  <c r="S379" i="8"/>
  <c r="CA382" i="9"/>
  <c r="S380" i="8"/>
  <c r="I381" i="15"/>
  <c r="CA383" i="9"/>
  <c r="I382" i="15"/>
  <c r="S381" i="8"/>
  <c r="CA384" i="9"/>
  <c r="S382" i="8"/>
  <c r="I383" i="15"/>
  <c r="CA385" i="9"/>
  <c r="S383" i="8"/>
  <c r="I384" i="15"/>
  <c r="CA386" i="9"/>
  <c r="S384" i="8"/>
  <c r="I385" i="15"/>
  <c r="CA387" i="9"/>
  <c r="I386" i="15"/>
  <c r="S385" i="8"/>
  <c r="CA388" i="9"/>
  <c r="S386" i="8"/>
  <c r="I387" i="15"/>
  <c r="CA389" i="9"/>
  <c r="I388" i="15"/>
  <c r="S387" i="8"/>
  <c r="CA390" i="9"/>
  <c r="S388" i="8"/>
  <c r="I389" i="15"/>
  <c r="CA391" i="9"/>
  <c r="S389" i="8"/>
  <c r="I390" i="15"/>
  <c r="CA392" i="9"/>
  <c r="S390" i="8"/>
  <c r="I391" i="15"/>
  <c r="CA393" i="9"/>
  <c r="I392" i="15"/>
  <c r="S391" i="8"/>
  <c r="CA481" i="9"/>
  <c r="CA513" i="9"/>
  <c r="CC513" i="9" s="1"/>
  <c r="CA515" i="9"/>
  <c r="CC515" i="9" s="1"/>
  <c r="CA517" i="9"/>
  <c r="CC517" i="9" s="1"/>
  <c r="CA519" i="9"/>
  <c r="CC519" i="9" s="1"/>
  <c r="CA521" i="9"/>
  <c r="CC521" i="9" s="1"/>
  <c r="CA523" i="9"/>
  <c r="CC523" i="9" s="1"/>
  <c r="CA525" i="9"/>
  <c r="CC525" i="9" s="1"/>
  <c r="CA527" i="9"/>
  <c r="CC527" i="9" s="1"/>
  <c r="CA529" i="9"/>
  <c r="CC529" i="9" s="1"/>
  <c r="CA531" i="9"/>
  <c r="CC531" i="9" s="1"/>
  <c r="CA533" i="9"/>
  <c r="CC533" i="9" s="1"/>
  <c r="CA535" i="9"/>
  <c r="CC535" i="9" s="1"/>
  <c r="U4" i="8"/>
  <c r="M5" i="13"/>
  <c r="V4" i="8" s="1"/>
  <c r="U12" i="8"/>
  <c r="M13" i="13"/>
  <c r="V12" i="8" s="1"/>
  <c r="U20" i="8"/>
  <c r="M21" i="13"/>
  <c r="V20" i="8" s="1"/>
  <c r="U28" i="8"/>
  <c r="M29" i="13"/>
  <c r="V28" i="8" s="1"/>
  <c r="U36" i="8"/>
  <c r="M37" i="13"/>
  <c r="V36" i="8" s="1"/>
  <c r="U44" i="8"/>
  <c r="M45" i="13"/>
  <c r="V44" i="8" s="1"/>
  <c r="U52" i="8"/>
  <c r="M53" i="13"/>
  <c r="V52" i="8" s="1"/>
  <c r="W56" i="8"/>
  <c r="W482" i="8"/>
  <c r="V62" i="8"/>
  <c r="V488" i="8"/>
  <c r="W62" i="8"/>
  <c r="W488" i="8"/>
  <c r="O71" i="13"/>
  <c r="L70" i="15" s="1"/>
  <c r="U70" i="8"/>
  <c r="M79" i="13"/>
  <c r="V78" i="8" s="1"/>
  <c r="O87" i="13"/>
  <c r="L86" i="15" s="1"/>
  <c r="U86" i="8"/>
  <c r="M95" i="13"/>
  <c r="V94" i="8" s="1"/>
  <c r="O103" i="13"/>
  <c r="L102" i="15" s="1"/>
  <c r="U102" i="8"/>
  <c r="M111" i="13"/>
  <c r="V110" i="8" s="1"/>
  <c r="O119" i="13"/>
  <c r="L118" i="15" s="1"/>
  <c r="U118" i="8"/>
  <c r="M127" i="13"/>
  <c r="V126" i="8" s="1"/>
  <c r="O135" i="13"/>
  <c r="L134" i="15" s="1"/>
  <c r="U134" i="8"/>
  <c r="M143" i="13"/>
  <c r="V142" i="8" s="1"/>
  <c r="O151" i="13"/>
  <c r="L150" i="15" s="1"/>
  <c r="U150" i="8"/>
  <c r="M159" i="13"/>
  <c r="V158" i="8" s="1"/>
  <c r="O167" i="13"/>
  <c r="L166" i="15" s="1"/>
  <c r="U166" i="8"/>
  <c r="M175" i="13"/>
  <c r="V174" i="8" s="1"/>
  <c r="O183" i="13"/>
  <c r="L182" i="15" s="1"/>
  <c r="U182" i="8"/>
  <c r="U496" i="8"/>
  <c r="O199" i="13"/>
  <c r="L198" i="15" s="1"/>
  <c r="U197" i="8"/>
  <c r="U511" i="8"/>
  <c r="V519" i="8"/>
  <c r="V205" i="8"/>
  <c r="W519" i="8"/>
  <c r="W205" i="8"/>
  <c r="O215" i="13"/>
  <c r="L214" i="15" s="1"/>
  <c r="U213" i="8"/>
  <c r="U527" i="8"/>
  <c r="M223" i="13"/>
  <c r="V221" i="8" s="1"/>
  <c r="O231" i="13"/>
  <c r="L230" i="15" s="1"/>
  <c r="U229" i="8"/>
  <c r="M239" i="13"/>
  <c r="V237" i="8" s="1"/>
  <c r="O247" i="13"/>
  <c r="L246" i="15" s="1"/>
  <c r="U245" i="8"/>
  <c r="M255" i="13"/>
  <c r="V253" i="8" s="1"/>
  <c r="O263" i="13"/>
  <c r="L262" i="15" s="1"/>
  <c r="U261" i="8"/>
  <c r="M271" i="13"/>
  <c r="V269" i="8" s="1"/>
  <c r="O279" i="13"/>
  <c r="L278" i="15" s="1"/>
  <c r="U277" i="8"/>
  <c r="M287" i="13"/>
  <c r="V285" i="8" s="1"/>
  <c r="O295" i="13"/>
  <c r="L294" i="15" s="1"/>
  <c r="U293" i="8"/>
  <c r="M303" i="13"/>
  <c r="V301" i="8" s="1"/>
  <c r="O311" i="13"/>
  <c r="L310" i="15" s="1"/>
  <c r="U309" i="8"/>
  <c r="O8" i="13"/>
  <c r="L7" i="15" s="1"/>
  <c r="U7" i="8"/>
  <c r="N12" i="13"/>
  <c r="W11" i="8" s="1"/>
  <c r="O16" i="13"/>
  <c r="L15" i="15" s="1"/>
  <c r="U15" i="8"/>
  <c r="N20" i="13"/>
  <c r="W19" i="8" s="1"/>
  <c r="O24" i="13"/>
  <c r="L23" i="15" s="1"/>
  <c r="U23" i="8"/>
  <c r="N28" i="13"/>
  <c r="W27" i="8" s="1"/>
  <c r="O32" i="13"/>
  <c r="L31" i="15" s="1"/>
  <c r="U31" i="8"/>
  <c r="N36" i="13"/>
  <c r="W35" i="8" s="1"/>
  <c r="O40" i="13"/>
  <c r="L39" i="15" s="1"/>
  <c r="U39" i="8"/>
  <c r="N44" i="13"/>
  <c r="W43" i="8" s="1"/>
  <c r="O48" i="13"/>
  <c r="L47" i="15" s="1"/>
  <c r="U47" i="8"/>
  <c r="O56" i="13"/>
  <c r="L55" i="15" s="1"/>
  <c r="U481" i="8"/>
  <c r="U55" i="8"/>
  <c r="V60" i="8"/>
  <c r="V486" i="8"/>
  <c r="W60" i="8"/>
  <c r="W486" i="8"/>
  <c r="O65" i="13"/>
  <c r="L64" i="15" s="1"/>
  <c r="U64" i="8"/>
  <c r="U490" i="8"/>
  <c r="M69" i="13"/>
  <c r="V68" i="8" s="1"/>
  <c r="O73" i="13"/>
  <c r="L72" i="15" s="1"/>
  <c r="U72" i="8"/>
  <c r="M77" i="13"/>
  <c r="V76" i="8" s="1"/>
  <c r="O81" i="13"/>
  <c r="L80" i="15" s="1"/>
  <c r="U80" i="8"/>
  <c r="M85" i="13"/>
  <c r="V84" i="8" s="1"/>
  <c r="O89" i="13"/>
  <c r="L88" i="15" s="1"/>
  <c r="U88" i="8"/>
  <c r="M93" i="13"/>
  <c r="V92" i="8" s="1"/>
  <c r="O97" i="13"/>
  <c r="L96" i="15" s="1"/>
  <c r="U96" i="8"/>
  <c r="M101" i="13"/>
  <c r="V100" i="8" s="1"/>
  <c r="O105" i="13"/>
  <c r="L104" i="15" s="1"/>
  <c r="U104" i="8"/>
  <c r="M109" i="13"/>
  <c r="V108" i="8" s="1"/>
  <c r="O113" i="13"/>
  <c r="L112" i="15" s="1"/>
  <c r="U112" i="8"/>
  <c r="M117" i="13"/>
  <c r="V116" i="8" s="1"/>
  <c r="O121" i="13"/>
  <c r="L120" i="15" s="1"/>
  <c r="U120" i="8"/>
  <c r="M125" i="13"/>
  <c r="V124" i="8" s="1"/>
  <c r="O129" i="13"/>
  <c r="L128" i="15" s="1"/>
  <c r="U128" i="8"/>
  <c r="M133" i="13"/>
  <c r="V132" i="8" s="1"/>
  <c r="O137" i="13"/>
  <c r="L136" i="15" s="1"/>
  <c r="U136" i="8"/>
  <c r="M141" i="13"/>
  <c r="V140" i="8" s="1"/>
  <c r="O145" i="13"/>
  <c r="L144" i="15" s="1"/>
  <c r="U144" i="8"/>
  <c r="M149" i="13"/>
  <c r="V148" i="8" s="1"/>
  <c r="O153" i="13"/>
  <c r="L152" i="15" s="1"/>
  <c r="U152" i="8"/>
  <c r="M157" i="13"/>
  <c r="V156" i="8" s="1"/>
  <c r="O161" i="13"/>
  <c r="L160" i="15" s="1"/>
  <c r="U160" i="8"/>
  <c r="M165" i="13"/>
  <c r="V164" i="8" s="1"/>
  <c r="O169" i="13"/>
  <c r="L168" i="15" s="1"/>
  <c r="U168" i="8"/>
  <c r="M173" i="13"/>
  <c r="V172" i="8" s="1"/>
  <c r="O177" i="13"/>
  <c r="L176" i="15" s="1"/>
  <c r="U176" i="8"/>
  <c r="V494" i="8"/>
  <c r="V180" i="8"/>
  <c r="W180" i="8"/>
  <c r="W494" i="8"/>
  <c r="O185" i="13"/>
  <c r="L184" i="15" s="1"/>
  <c r="U184" i="8"/>
  <c r="U498" i="8"/>
  <c r="V502" i="8"/>
  <c r="V188" i="8"/>
  <c r="W188" i="8"/>
  <c r="W502" i="8"/>
  <c r="O193" i="13"/>
  <c r="L192" i="15" s="1"/>
  <c r="U191" i="8"/>
  <c r="U505" i="8"/>
  <c r="V195" i="8"/>
  <c r="V509" i="8"/>
  <c r="W509" i="8"/>
  <c r="W195" i="8"/>
  <c r="O201" i="13"/>
  <c r="L200" i="15" s="1"/>
  <c r="U199" i="8"/>
  <c r="U513" i="8"/>
  <c r="V203" i="8"/>
  <c r="V517" i="8"/>
  <c r="W517" i="8"/>
  <c r="W203" i="8"/>
  <c r="O209" i="13"/>
  <c r="L208" i="15" s="1"/>
  <c r="U207" i="8"/>
  <c r="U521" i="8"/>
  <c r="V211" i="8"/>
  <c r="V525" i="8"/>
  <c r="W525" i="8"/>
  <c r="W211" i="8"/>
  <c r="O217" i="13"/>
  <c r="L216" i="15" s="1"/>
  <c r="U215" i="8"/>
  <c r="U529" i="8"/>
  <c r="M221" i="13"/>
  <c r="V219" i="8" s="1"/>
  <c r="O225" i="13"/>
  <c r="L224" i="15" s="1"/>
  <c r="U223" i="8"/>
  <c r="M229" i="13"/>
  <c r="V227" i="8" s="1"/>
  <c r="O233" i="13"/>
  <c r="L232" i="15" s="1"/>
  <c r="U231" i="8"/>
  <c r="M237" i="13"/>
  <c r="V235" i="8" s="1"/>
  <c r="O241" i="13"/>
  <c r="L240" i="15" s="1"/>
  <c r="U239" i="8"/>
  <c r="M245" i="13"/>
  <c r="V243" i="8" s="1"/>
  <c r="O249" i="13"/>
  <c r="L248" i="15" s="1"/>
  <c r="U247" i="8"/>
  <c r="M253" i="13"/>
  <c r="V251" i="8" s="1"/>
  <c r="O257" i="13"/>
  <c r="L256" i="15" s="1"/>
  <c r="U255" i="8"/>
  <c r="M261" i="13"/>
  <c r="V259" i="8" s="1"/>
  <c r="O265" i="13"/>
  <c r="L264" i="15" s="1"/>
  <c r="U263" i="8"/>
  <c r="M269" i="13"/>
  <c r="V267" i="8" s="1"/>
  <c r="O273" i="13"/>
  <c r="L272" i="15" s="1"/>
  <c r="U271" i="8"/>
  <c r="M277" i="13"/>
  <c r="V275" i="8" s="1"/>
  <c r="O281" i="13"/>
  <c r="L280" i="15" s="1"/>
  <c r="U279" i="8"/>
  <c r="M285" i="13"/>
  <c r="V283" i="8" s="1"/>
  <c r="O289" i="13"/>
  <c r="L288" i="15" s="1"/>
  <c r="U287" i="8"/>
  <c r="M293" i="13"/>
  <c r="V291" i="8" s="1"/>
  <c r="O297" i="13"/>
  <c r="L296" i="15" s="1"/>
  <c r="U295" i="8"/>
  <c r="M301" i="13"/>
  <c r="V299" i="8" s="1"/>
  <c r="O305" i="13"/>
  <c r="L304" i="15" s="1"/>
  <c r="U303" i="8"/>
  <c r="M309" i="13"/>
  <c r="V307" i="8" s="1"/>
  <c r="O313" i="13"/>
  <c r="L312" i="15" s="1"/>
  <c r="U311" i="8"/>
  <c r="O321" i="13"/>
  <c r="L320" i="15" s="1"/>
  <c r="U319" i="8"/>
  <c r="O325" i="13"/>
  <c r="L324" i="15" s="1"/>
  <c r="U323" i="8"/>
  <c r="O329" i="13"/>
  <c r="L328" i="15" s="1"/>
  <c r="U327" i="8"/>
  <c r="O333" i="13"/>
  <c r="L332" i="15" s="1"/>
  <c r="U331" i="8"/>
  <c r="O337" i="13"/>
  <c r="L336" i="15" s="1"/>
  <c r="U335" i="8"/>
  <c r="U339" i="8"/>
  <c r="M341" i="13"/>
  <c r="V339" i="8" s="1"/>
  <c r="U343" i="8"/>
  <c r="M345" i="13"/>
  <c r="V343" i="8" s="1"/>
  <c r="U347" i="8"/>
  <c r="M349" i="13"/>
  <c r="V347" i="8" s="1"/>
  <c r="U351" i="8"/>
  <c r="M353" i="13"/>
  <c r="V351" i="8" s="1"/>
  <c r="U355" i="8"/>
  <c r="M357" i="13"/>
  <c r="V355" i="8" s="1"/>
  <c r="U359" i="8"/>
  <c r="M361" i="13"/>
  <c r="V359" i="8" s="1"/>
  <c r="U363" i="8"/>
  <c r="M365" i="13"/>
  <c r="V363" i="8" s="1"/>
  <c r="U367" i="8"/>
  <c r="M369" i="13"/>
  <c r="V367" i="8" s="1"/>
  <c r="U371" i="8"/>
  <c r="M373" i="13"/>
  <c r="V371" i="8" s="1"/>
  <c r="U375" i="8"/>
  <c r="M377" i="13"/>
  <c r="V375" i="8" s="1"/>
  <c r="U381" i="8"/>
  <c r="M383" i="13"/>
  <c r="V381" i="8" s="1"/>
  <c r="U385" i="8"/>
  <c r="M387" i="13"/>
  <c r="V385" i="8" s="1"/>
  <c r="U395" i="8"/>
  <c r="M397" i="13"/>
  <c r="V395" i="8" s="1"/>
  <c r="U403" i="8"/>
  <c r="M405" i="13"/>
  <c r="V403" i="8" s="1"/>
  <c r="U411" i="8"/>
  <c r="M413" i="13"/>
  <c r="V411" i="8" s="1"/>
  <c r="O419" i="13"/>
  <c r="L418" i="15" s="1"/>
  <c r="U417" i="8"/>
  <c r="M427" i="13"/>
  <c r="V425" i="8" s="1"/>
  <c r="O443" i="13"/>
  <c r="L442" i="15" s="1"/>
  <c r="U441" i="8"/>
  <c r="M459" i="13"/>
  <c r="V457" i="8" s="1"/>
  <c r="O475" i="13"/>
  <c r="L474" i="15" s="1"/>
  <c r="U473" i="8"/>
  <c r="M417" i="13"/>
  <c r="V415" i="8" s="1"/>
  <c r="O421" i="13"/>
  <c r="L420" i="15" s="1"/>
  <c r="U419" i="8"/>
  <c r="M429" i="13"/>
  <c r="V427" i="8" s="1"/>
  <c r="O441" i="13"/>
  <c r="L440" i="15" s="1"/>
  <c r="U439" i="8"/>
  <c r="O453" i="13"/>
  <c r="L452" i="15" s="1"/>
  <c r="U451" i="8"/>
  <c r="M465" i="13"/>
  <c r="V463" i="8" s="1"/>
  <c r="O469" i="13"/>
  <c r="L468" i="15" s="1"/>
  <c r="U467" i="8"/>
  <c r="M477" i="13"/>
  <c r="V475" i="8" s="1"/>
  <c r="CC8" i="9"/>
  <c r="F8" i="14"/>
  <c r="P7" i="8"/>
  <c r="U472" i="8"/>
  <c r="U464" i="8"/>
  <c r="O450" i="13"/>
  <c r="L449" i="15" s="1"/>
  <c r="U448" i="8"/>
  <c r="U432" i="8"/>
  <c r="U416" i="8"/>
  <c r="U390" i="8"/>
  <c r="U382" i="8"/>
  <c r="U366" i="8"/>
  <c r="U350" i="8"/>
  <c r="U450" i="8"/>
  <c r="M452" i="13"/>
  <c r="V450" i="8" s="1"/>
  <c r="O436" i="13"/>
  <c r="L435" i="15" s="1"/>
  <c r="U434" i="8"/>
  <c r="M420" i="13"/>
  <c r="V418" i="8" s="1"/>
  <c r="U290" i="8"/>
  <c r="M292" i="13"/>
  <c r="V290" i="8" s="1"/>
  <c r="U258" i="8"/>
  <c r="M260" i="13"/>
  <c r="V258" i="8" s="1"/>
  <c r="U226" i="8"/>
  <c r="M228" i="13"/>
  <c r="V226" i="8" s="1"/>
  <c r="O212" i="13"/>
  <c r="L211" i="15" s="1"/>
  <c r="U524" i="8"/>
  <c r="U210" i="8"/>
  <c r="W516" i="8"/>
  <c r="W202" i="8"/>
  <c r="V194" i="8"/>
  <c r="V508" i="8"/>
  <c r="W501" i="8"/>
  <c r="W187" i="8"/>
  <c r="O180" i="13"/>
  <c r="L179" i="15" s="1"/>
  <c r="U493" i="8"/>
  <c r="U179" i="8"/>
  <c r="V179" i="8"/>
  <c r="V493" i="8"/>
  <c r="U147" i="8"/>
  <c r="M148" i="13"/>
  <c r="V147" i="8" s="1"/>
  <c r="U115" i="8"/>
  <c r="M116" i="13"/>
  <c r="V115" i="8" s="1"/>
  <c r="U99" i="8"/>
  <c r="M100" i="13"/>
  <c r="V99" i="8" s="1"/>
  <c r="M68" i="13"/>
  <c r="V67" i="8" s="1"/>
  <c r="O481" i="8"/>
  <c r="E483" i="14"/>
  <c r="O489" i="8"/>
  <c r="E491" i="14"/>
  <c r="O497" i="8"/>
  <c r="E499" i="14"/>
  <c r="O504" i="8"/>
  <c r="E507" i="14"/>
  <c r="O478" i="13"/>
  <c r="L477" i="15" s="1"/>
  <c r="U476" i="8"/>
  <c r="N474" i="13"/>
  <c r="W472" i="8" s="1"/>
  <c r="M474" i="13"/>
  <c r="V472" i="8" s="1"/>
  <c r="O470" i="13"/>
  <c r="L469" i="15" s="1"/>
  <c r="U468" i="8"/>
  <c r="N466" i="13"/>
  <c r="W464" i="8" s="1"/>
  <c r="M466" i="13"/>
  <c r="V464" i="8" s="1"/>
  <c r="O462" i="13"/>
  <c r="L461" i="15" s="1"/>
  <c r="U460" i="8"/>
  <c r="N458" i="13"/>
  <c r="W456" i="8" s="1"/>
  <c r="M458" i="13"/>
  <c r="V456" i="8" s="1"/>
  <c r="O454" i="13"/>
  <c r="L453" i="15" s="1"/>
  <c r="U452" i="8"/>
  <c r="O446" i="13"/>
  <c r="L445" i="15" s="1"/>
  <c r="U444" i="8"/>
  <c r="N442" i="13"/>
  <c r="W440" i="8" s="1"/>
  <c r="M442" i="13"/>
  <c r="V440" i="8" s="1"/>
  <c r="O438" i="13"/>
  <c r="L437" i="15" s="1"/>
  <c r="U436" i="8"/>
  <c r="N434" i="13"/>
  <c r="W432" i="8" s="1"/>
  <c r="M434" i="13"/>
  <c r="V432" i="8" s="1"/>
  <c r="O430" i="13"/>
  <c r="L429" i="15" s="1"/>
  <c r="U428" i="8"/>
  <c r="N426" i="13"/>
  <c r="W424" i="8" s="1"/>
  <c r="M426" i="13"/>
  <c r="V424" i="8" s="1"/>
  <c r="O422" i="13"/>
  <c r="L421" i="15" s="1"/>
  <c r="U420" i="8"/>
  <c r="N418" i="13"/>
  <c r="W416" i="8" s="1"/>
  <c r="M418" i="13"/>
  <c r="V416" i="8" s="1"/>
  <c r="O412" i="13"/>
  <c r="L411" i="15" s="1"/>
  <c r="U410" i="8"/>
  <c r="V406" i="8"/>
  <c r="V532" i="8"/>
  <c r="W532" i="8"/>
  <c r="W406" i="8"/>
  <c r="O404" i="13"/>
  <c r="L403" i="15" s="1"/>
  <c r="U402" i="8"/>
  <c r="M400" i="13"/>
  <c r="V398" i="8" s="1"/>
  <c r="N400" i="13"/>
  <c r="W398" i="8" s="1"/>
  <c r="O396" i="13"/>
  <c r="L395" i="15" s="1"/>
  <c r="U394" i="8"/>
  <c r="M392" i="13"/>
  <c r="V390" i="8" s="1"/>
  <c r="N392" i="13"/>
  <c r="W390" i="8" s="1"/>
  <c r="O388" i="13"/>
  <c r="L387" i="15" s="1"/>
  <c r="U386" i="8"/>
  <c r="M384" i="13"/>
  <c r="V382" i="8" s="1"/>
  <c r="N384" i="13"/>
  <c r="W382" i="8" s="1"/>
  <c r="O380" i="13"/>
  <c r="L379" i="15" s="1"/>
  <c r="U378" i="8"/>
  <c r="M376" i="13"/>
  <c r="V374" i="8" s="1"/>
  <c r="N376" i="13"/>
  <c r="W374" i="8" s="1"/>
  <c r="O372" i="13"/>
  <c r="L371" i="15" s="1"/>
  <c r="U370" i="8"/>
  <c r="M368" i="13"/>
  <c r="V366" i="8" s="1"/>
  <c r="N368" i="13"/>
  <c r="W366" i="8" s="1"/>
  <c r="O364" i="13"/>
  <c r="L363" i="15" s="1"/>
  <c r="U362" i="8"/>
  <c r="M360" i="13"/>
  <c r="V358" i="8" s="1"/>
  <c r="N360" i="13"/>
  <c r="W358" i="8" s="1"/>
  <c r="O356" i="13"/>
  <c r="L355" i="15" s="1"/>
  <c r="U354" i="8"/>
  <c r="M352" i="13"/>
  <c r="V350" i="8" s="1"/>
  <c r="N352" i="13"/>
  <c r="W350" i="8" s="1"/>
  <c r="O348" i="13"/>
  <c r="L347" i="15" s="1"/>
  <c r="U346" i="8"/>
  <c r="M344" i="13"/>
  <c r="V342" i="8" s="1"/>
  <c r="N344" i="13"/>
  <c r="W342" i="8" s="1"/>
  <c r="O340" i="13"/>
  <c r="L339" i="15" s="1"/>
  <c r="U338" i="8"/>
  <c r="O332" i="13"/>
  <c r="L331" i="15" s="1"/>
  <c r="U330" i="8"/>
  <c r="O324" i="13"/>
  <c r="L323" i="15" s="1"/>
  <c r="U322" i="8"/>
  <c r="U474" i="8"/>
  <c r="M476" i="13"/>
  <c r="V474" i="8" s="1"/>
  <c r="N468" i="13"/>
  <c r="W466" i="8" s="1"/>
  <c r="U458" i="8"/>
  <c r="M460" i="13"/>
  <c r="V458" i="8" s="1"/>
  <c r="N452" i="13"/>
  <c r="W450" i="8" s="1"/>
  <c r="U442" i="8"/>
  <c r="M444" i="13"/>
  <c r="V442" i="8" s="1"/>
  <c r="U426" i="8"/>
  <c r="M428" i="13"/>
  <c r="V426" i="8" s="1"/>
  <c r="N420" i="13"/>
  <c r="W418" i="8" s="1"/>
  <c r="O316" i="13"/>
  <c r="L315" i="15" s="1"/>
  <c r="U314" i="8"/>
  <c r="N308" i="13"/>
  <c r="W306" i="8" s="1"/>
  <c r="U298" i="8"/>
  <c r="M300" i="13"/>
  <c r="V298" i="8" s="1"/>
  <c r="N292" i="13"/>
  <c r="W290" i="8" s="1"/>
  <c r="U282" i="8"/>
  <c r="M284" i="13"/>
  <c r="V282" i="8" s="1"/>
  <c r="N276" i="13"/>
  <c r="W274" i="8" s="1"/>
  <c r="U266" i="8"/>
  <c r="M268" i="13"/>
  <c r="V266" i="8" s="1"/>
  <c r="N260" i="13"/>
  <c r="W258" i="8" s="1"/>
  <c r="U250" i="8"/>
  <c r="M252" i="13"/>
  <c r="V250" i="8" s="1"/>
  <c r="N244" i="13"/>
  <c r="W242" i="8" s="1"/>
  <c r="U234" i="8"/>
  <c r="M236" i="13"/>
  <c r="V234" i="8" s="1"/>
  <c r="N228" i="13"/>
  <c r="W226" i="8" s="1"/>
  <c r="U218" i="8"/>
  <c r="M220" i="13"/>
  <c r="V218" i="8" s="1"/>
  <c r="W524" i="8"/>
  <c r="W210" i="8"/>
  <c r="O204" i="13"/>
  <c r="L203" i="15" s="1"/>
  <c r="U516" i="8"/>
  <c r="U202" i="8"/>
  <c r="V202" i="8"/>
  <c r="V516" i="8"/>
  <c r="W508" i="8"/>
  <c r="W194" i="8"/>
  <c r="O188" i="13"/>
  <c r="L187" i="15" s="1"/>
  <c r="U501" i="8"/>
  <c r="U187" i="8"/>
  <c r="V187" i="8"/>
  <c r="V501" i="8"/>
  <c r="W493" i="8"/>
  <c r="W179" i="8"/>
  <c r="U171" i="8"/>
  <c r="M172" i="13"/>
  <c r="V171" i="8" s="1"/>
  <c r="N164" i="13"/>
  <c r="W163" i="8" s="1"/>
  <c r="U155" i="8"/>
  <c r="M156" i="13"/>
  <c r="V155" i="8" s="1"/>
  <c r="N148" i="13"/>
  <c r="W147" i="8" s="1"/>
  <c r="U139" i="8"/>
  <c r="M140" i="13"/>
  <c r="V139" i="8" s="1"/>
  <c r="N132" i="13"/>
  <c r="W131" i="8" s="1"/>
  <c r="U123" i="8"/>
  <c r="M124" i="13"/>
  <c r="V123" i="8" s="1"/>
  <c r="N116" i="13"/>
  <c r="W115" i="8" s="1"/>
  <c r="U107" i="8"/>
  <c r="M108" i="13"/>
  <c r="V107" i="8" s="1"/>
  <c r="N100" i="13"/>
  <c r="W99" i="8" s="1"/>
  <c r="U91" i="8"/>
  <c r="M92" i="13"/>
  <c r="V91" i="8" s="1"/>
  <c r="N84" i="13"/>
  <c r="W83" i="8" s="1"/>
  <c r="U75" i="8"/>
  <c r="M76" i="13"/>
  <c r="V75" i="8" s="1"/>
  <c r="N68" i="13"/>
  <c r="W67" i="8" s="1"/>
  <c r="O60" i="13"/>
  <c r="L59" i="15" s="1"/>
  <c r="U485" i="8"/>
  <c r="U59" i="8"/>
  <c r="V59" i="8"/>
  <c r="V485" i="8"/>
  <c r="S48" i="8"/>
  <c r="I48" i="15"/>
  <c r="CA49" i="9"/>
  <c r="S44" i="8"/>
  <c r="I44" i="15"/>
  <c r="CA45" i="9"/>
  <c r="S40" i="8"/>
  <c r="I40" i="15"/>
  <c r="CA41" i="9"/>
  <c r="S36" i="8"/>
  <c r="I36" i="15"/>
  <c r="CA37" i="9"/>
  <c r="S32" i="8"/>
  <c r="I32" i="15"/>
  <c r="CA33" i="9"/>
  <c r="CA9" i="9"/>
  <c r="S10" i="8"/>
  <c r="I10" i="15"/>
  <c r="I11" i="15"/>
  <c r="S11" i="8"/>
  <c r="CA12" i="9"/>
  <c r="CA13" i="9"/>
  <c r="S14" i="8"/>
  <c r="I14" i="15"/>
  <c r="I15" i="15"/>
  <c r="S15" i="8"/>
  <c r="CA16" i="9"/>
  <c r="CA17" i="9"/>
  <c r="S18" i="8"/>
  <c r="I18" i="15"/>
  <c r="S19" i="8"/>
  <c r="I19" i="15"/>
  <c r="CA20" i="9"/>
  <c r="CA21" i="9"/>
  <c r="S22" i="8"/>
  <c r="I22" i="15"/>
  <c r="I23" i="15"/>
  <c r="S23" i="8"/>
  <c r="CA24" i="9"/>
  <c r="CA25" i="9"/>
  <c r="S26" i="8"/>
  <c r="I26" i="15"/>
  <c r="S27" i="8"/>
  <c r="I27" i="15"/>
  <c r="CA28" i="9"/>
  <c r="CA29" i="9"/>
  <c r="P50" i="8"/>
  <c r="F51" i="14"/>
  <c r="S50" i="8"/>
  <c r="I50" i="15"/>
  <c r="P52" i="8"/>
  <c r="F53" i="14"/>
  <c r="S52" i="8"/>
  <c r="I52" i="15"/>
  <c r="P54" i="8"/>
  <c r="F482" i="14"/>
  <c r="F55" i="14"/>
  <c r="P480" i="8"/>
  <c r="S54" i="8"/>
  <c r="S480" i="8"/>
  <c r="I54" i="15"/>
  <c r="P56" i="8"/>
  <c r="F57" i="14"/>
  <c r="P482" i="8"/>
  <c r="F484" i="14"/>
  <c r="S56" i="8"/>
  <c r="S482" i="8"/>
  <c r="I56" i="15"/>
  <c r="P58" i="8"/>
  <c r="F486" i="14"/>
  <c r="P484" i="8"/>
  <c r="F59" i="14"/>
  <c r="S58" i="8"/>
  <c r="S484" i="8"/>
  <c r="I58" i="15"/>
  <c r="P60" i="8"/>
  <c r="F61" i="14"/>
  <c r="P486" i="8"/>
  <c r="F488" i="14"/>
  <c r="S60" i="8"/>
  <c r="S486" i="8"/>
  <c r="I60" i="15"/>
  <c r="P62" i="8"/>
  <c r="F490" i="14"/>
  <c r="F63" i="14"/>
  <c r="P488" i="8"/>
  <c r="S62" i="8"/>
  <c r="S488" i="8"/>
  <c r="I62" i="15"/>
  <c r="P64" i="8"/>
  <c r="F65" i="14"/>
  <c r="P490" i="8"/>
  <c r="F492" i="14"/>
  <c r="S64" i="8"/>
  <c r="S490" i="8"/>
  <c r="I64" i="15"/>
  <c r="P66" i="8"/>
  <c r="F494" i="14"/>
  <c r="P492" i="8"/>
  <c r="F67" i="14"/>
  <c r="S66" i="8"/>
  <c r="S492" i="8"/>
  <c r="I66" i="15"/>
  <c r="P68" i="8"/>
  <c r="F69" i="14"/>
  <c r="S68" i="8"/>
  <c r="I68" i="15"/>
  <c r="P70" i="8"/>
  <c r="F71" i="14"/>
  <c r="S70" i="8"/>
  <c r="I70" i="15"/>
  <c r="P72" i="8"/>
  <c r="F73" i="14"/>
  <c r="S72" i="8"/>
  <c r="I72" i="15"/>
  <c r="P74" i="8"/>
  <c r="F75" i="14"/>
  <c r="S74" i="8"/>
  <c r="I74" i="15"/>
  <c r="P76" i="8"/>
  <c r="F77" i="14"/>
  <c r="S76" i="8"/>
  <c r="I76" i="15"/>
  <c r="P78" i="8"/>
  <c r="F79" i="14"/>
  <c r="S78" i="8"/>
  <c r="I78" i="15"/>
  <c r="P80" i="8"/>
  <c r="F81" i="14"/>
  <c r="S80" i="8"/>
  <c r="I80" i="15"/>
  <c r="P82" i="8"/>
  <c r="F83" i="14"/>
  <c r="S82" i="8"/>
  <c r="I82" i="15"/>
  <c r="P84" i="8"/>
  <c r="F85" i="14"/>
  <c r="S84" i="8"/>
  <c r="I84" i="15"/>
  <c r="P86" i="8"/>
  <c r="F87" i="14"/>
  <c r="S86" i="8"/>
  <c r="I86" i="15"/>
  <c r="P88" i="8"/>
  <c r="F89" i="14"/>
  <c r="S88" i="8"/>
  <c r="I88" i="15"/>
  <c r="P90" i="8"/>
  <c r="F91" i="14"/>
  <c r="S90" i="8"/>
  <c r="I90" i="15"/>
  <c r="P92" i="8"/>
  <c r="F93" i="14"/>
  <c r="S92" i="8"/>
  <c r="I92" i="15"/>
  <c r="P94" i="8"/>
  <c r="F95" i="14"/>
  <c r="S94" i="8"/>
  <c r="I94" i="15"/>
  <c r="P96" i="8"/>
  <c r="F97" i="14"/>
  <c r="S96" i="8"/>
  <c r="I96" i="15"/>
  <c r="P98" i="8"/>
  <c r="F99" i="14"/>
  <c r="S98" i="8"/>
  <c r="I98" i="15"/>
  <c r="P100" i="8"/>
  <c r="F101" i="14"/>
  <c r="S100" i="8"/>
  <c r="I100" i="15"/>
  <c r="P102" i="8"/>
  <c r="F103" i="14"/>
  <c r="S102" i="8"/>
  <c r="I102" i="15"/>
  <c r="P104" i="8"/>
  <c r="F105" i="14"/>
  <c r="S104" i="8"/>
  <c r="I104" i="15"/>
  <c r="P106" i="8"/>
  <c r="F107" i="14"/>
  <c r="S106" i="8"/>
  <c r="I106" i="15"/>
  <c r="P108" i="8"/>
  <c r="F109" i="14"/>
  <c r="S108" i="8"/>
  <c r="I108" i="15"/>
  <c r="P110" i="8"/>
  <c r="F111" i="14"/>
  <c r="S110" i="8"/>
  <c r="I110" i="15"/>
  <c r="P112" i="8"/>
  <c r="F113" i="14"/>
  <c r="S112" i="8"/>
  <c r="I112" i="15"/>
  <c r="P114" i="8"/>
  <c r="F115" i="14"/>
  <c r="S114" i="8"/>
  <c r="I114" i="15"/>
  <c r="P116" i="8"/>
  <c r="F117" i="14"/>
  <c r="S116" i="8"/>
  <c r="I116" i="15"/>
  <c r="P118" i="8"/>
  <c r="F119" i="14"/>
  <c r="S118" i="8"/>
  <c r="I118" i="15"/>
  <c r="P120" i="8"/>
  <c r="F121" i="14"/>
  <c r="S120" i="8"/>
  <c r="I120" i="15"/>
  <c r="P122" i="8"/>
  <c r="F123" i="14"/>
  <c r="S122" i="8"/>
  <c r="I122" i="15"/>
  <c r="P124" i="8"/>
  <c r="F125" i="14"/>
  <c r="S124" i="8"/>
  <c r="I124" i="15"/>
  <c r="P126" i="8"/>
  <c r="F127" i="14"/>
  <c r="S126" i="8"/>
  <c r="I126" i="15"/>
  <c r="P128" i="8"/>
  <c r="F129" i="14"/>
  <c r="S128" i="8"/>
  <c r="I128" i="15"/>
  <c r="P130" i="8"/>
  <c r="F131" i="14"/>
  <c r="S130" i="8"/>
  <c r="I130" i="15"/>
  <c r="P132" i="8"/>
  <c r="F133" i="14"/>
  <c r="S132" i="8"/>
  <c r="I132" i="15"/>
  <c r="P134" i="8"/>
  <c r="F135" i="14"/>
  <c r="S134" i="8"/>
  <c r="I134" i="15"/>
  <c r="P136" i="8"/>
  <c r="F137" i="14"/>
  <c r="S136" i="8"/>
  <c r="I136" i="15"/>
  <c r="P138" i="8"/>
  <c r="F139" i="14"/>
  <c r="S138" i="8"/>
  <c r="I138" i="15"/>
  <c r="P140" i="8"/>
  <c r="F141" i="14"/>
  <c r="S140" i="8"/>
  <c r="I140" i="15"/>
  <c r="P142" i="8"/>
  <c r="F143" i="14"/>
  <c r="S142" i="8"/>
  <c r="I142" i="15"/>
  <c r="F145" i="14"/>
  <c r="P144" i="8"/>
  <c r="S144" i="8"/>
  <c r="I144" i="15"/>
  <c r="P146" i="8"/>
  <c r="F147" i="14"/>
  <c r="S146" i="8"/>
  <c r="I146" i="15"/>
  <c r="F149" i="14"/>
  <c r="P148" i="8"/>
  <c r="S148" i="8"/>
  <c r="I148" i="15"/>
  <c r="F151" i="14"/>
  <c r="P150" i="8"/>
  <c r="S150" i="8"/>
  <c r="I150" i="15"/>
  <c r="F153" i="14"/>
  <c r="P152" i="8"/>
  <c r="S152" i="8"/>
  <c r="I152" i="15"/>
  <c r="P154" i="8"/>
  <c r="F155" i="14"/>
  <c r="S154" i="8"/>
  <c r="I154" i="15"/>
  <c r="F157" i="14"/>
  <c r="P156" i="8"/>
  <c r="S156" i="8"/>
  <c r="I156" i="15"/>
  <c r="F159" i="14"/>
  <c r="P158" i="8"/>
  <c r="S158" i="8"/>
  <c r="I158" i="15"/>
  <c r="F161" i="14"/>
  <c r="P160" i="8"/>
  <c r="S160" i="8"/>
  <c r="I160" i="15"/>
  <c r="P162" i="8"/>
  <c r="F163" i="14"/>
  <c r="S162" i="8"/>
  <c r="I162" i="15"/>
  <c r="F165" i="14"/>
  <c r="P164" i="8"/>
  <c r="S164" i="8"/>
  <c r="I164" i="15"/>
  <c r="F167" i="14"/>
  <c r="P166" i="8"/>
  <c r="S166" i="8"/>
  <c r="I166" i="15"/>
  <c r="F169" i="14"/>
  <c r="P168" i="8"/>
  <c r="S168" i="8"/>
  <c r="I168" i="15"/>
  <c r="P170" i="8"/>
  <c r="F171" i="14"/>
  <c r="S170" i="8"/>
  <c r="I170" i="15"/>
  <c r="F173" i="14"/>
  <c r="P172" i="8"/>
  <c r="S172" i="8"/>
  <c r="I172" i="15"/>
  <c r="F175" i="14"/>
  <c r="P174" i="8"/>
  <c r="S174" i="8"/>
  <c r="I174" i="15"/>
  <c r="F177" i="14"/>
  <c r="P176" i="8"/>
  <c r="S176" i="8"/>
  <c r="I176" i="15"/>
  <c r="P178" i="8"/>
  <c r="F179" i="14"/>
  <c r="S178" i="8"/>
  <c r="I178" i="15"/>
  <c r="F181" i="14"/>
  <c r="P180" i="8"/>
  <c r="P494" i="8"/>
  <c r="F496" i="14"/>
  <c r="S180" i="8"/>
  <c r="S494" i="8"/>
  <c r="I180" i="15"/>
  <c r="F498" i="14"/>
  <c r="F183" i="14"/>
  <c r="P182" i="8"/>
  <c r="P496" i="8"/>
  <c r="S182" i="8"/>
  <c r="S496" i="8"/>
  <c r="I182" i="15"/>
  <c r="F185" i="14"/>
  <c r="F500" i="14"/>
  <c r="P184" i="8"/>
  <c r="P498" i="8"/>
  <c r="S184" i="8"/>
  <c r="S498" i="8"/>
  <c r="I184" i="15"/>
  <c r="F502" i="14"/>
  <c r="P500" i="8"/>
  <c r="P186" i="8"/>
  <c r="F187" i="14"/>
  <c r="S186" i="8"/>
  <c r="S500" i="8"/>
  <c r="I186" i="15"/>
  <c r="F189" i="14"/>
  <c r="P502" i="8"/>
  <c r="P188" i="8"/>
  <c r="F504" i="14"/>
  <c r="S188" i="8"/>
  <c r="S502" i="8"/>
  <c r="I188" i="15"/>
  <c r="F506" i="14"/>
  <c r="F191" i="14"/>
  <c r="I190" i="15"/>
  <c r="P191" i="8"/>
  <c r="F193" i="14"/>
  <c r="F508" i="14"/>
  <c r="P505" i="8"/>
  <c r="S505" i="8"/>
  <c r="I192" i="15"/>
  <c r="S191" i="8"/>
  <c r="P193" i="8"/>
  <c r="F510" i="14"/>
  <c r="P507" i="8"/>
  <c r="F195" i="14"/>
  <c r="S507" i="8"/>
  <c r="I194" i="15"/>
  <c r="S193" i="8"/>
  <c r="P195" i="8"/>
  <c r="F197" i="14"/>
  <c r="P509" i="8"/>
  <c r="F512" i="14"/>
  <c r="S509" i="8"/>
  <c r="S195" i="8"/>
  <c r="I196" i="15"/>
  <c r="P197" i="8"/>
  <c r="F514" i="14"/>
  <c r="F199" i="14"/>
  <c r="P511" i="8"/>
  <c r="S511" i="8"/>
  <c r="I198" i="15"/>
  <c r="S197" i="8"/>
  <c r="P199" i="8"/>
  <c r="F201" i="14"/>
  <c r="F516" i="14"/>
  <c r="P513" i="8"/>
  <c r="S513" i="8"/>
  <c r="I200" i="15"/>
  <c r="S199" i="8"/>
  <c r="P201" i="8"/>
  <c r="F518" i="14"/>
  <c r="P515" i="8"/>
  <c r="F203" i="14"/>
  <c r="S515" i="8"/>
  <c r="I202" i="15"/>
  <c r="S201" i="8"/>
  <c r="P203" i="8"/>
  <c r="F205" i="14"/>
  <c r="P517" i="8"/>
  <c r="F520" i="14"/>
  <c r="S517" i="8"/>
  <c r="S203" i="8"/>
  <c r="I204" i="15"/>
  <c r="P205" i="8"/>
  <c r="F522" i="14"/>
  <c r="F207" i="14"/>
  <c r="P519" i="8"/>
  <c r="S519" i="8"/>
  <c r="I206" i="15"/>
  <c r="S205" i="8"/>
  <c r="P207" i="8"/>
  <c r="F209" i="14"/>
  <c r="F524" i="14"/>
  <c r="P521" i="8"/>
  <c r="S521" i="8"/>
  <c r="I208" i="15"/>
  <c r="S207" i="8"/>
  <c r="P209" i="8"/>
  <c r="F526" i="14"/>
  <c r="P523" i="8"/>
  <c r="F211" i="14"/>
  <c r="S523" i="8"/>
  <c r="I210" i="15"/>
  <c r="S209" i="8"/>
  <c r="P211" i="8"/>
  <c r="F213" i="14"/>
  <c r="P525" i="8"/>
  <c r="F528" i="14"/>
  <c r="S525" i="8"/>
  <c r="S211" i="8"/>
  <c r="I212" i="15"/>
  <c r="P213" i="8"/>
  <c r="F530" i="14"/>
  <c r="F215" i="14"/>
  <c r="P527" i="8"/>
  <c r="S527" i="8"/>
  <c r="I214" i="15"/>
  <c r="S213" i="8"/>
  <c r="P215" i="8"/>
  <c r="F217" i="14"/>
  <c r="F532" i="14"/>
  <c r="P529" i="8"/>
  <c r="S529" i="8"/>
  <c r="I216" i="15"/>
  <c r="S215" i="8"/>
  <c r="P217" i="8"/>
  <c r="F219" i="14"/>
  <c r="I218" i="15"/>
  <c r="S217" i="8"/>
  <c r="F221" i="14"/>
  <c r="P219" i="8"/>
  <c r="S219" i="8"/>
  <c r="I220" i="15"/>
  <c r="F223" i="14"/>
  <c r="P221" i="8"/>
  <c r="I222" i="15"/>
  <c r="S221" i="8"/>
  <c r="F225" i="14"/>
  <c r="P223" i="8"/>
  <c r="I224" i="15"/>
  <c r="S223" i="8"/>
  <c r="P225" i="8"/>
  <c r="F227" i="14"/>
  <c r="I226" i="15"/>
  <c r="S225" i="8"/>
  <c r="F229" i="14"/>
  <c r="P227" i="8"/>
  <c r="S227" i="8"/>
  <c r="I228" i="15"/>
  <c r="F231" i="14"/>
  <c r="P229" i="8"/>
  <c r="I230" i="15"/>
  <c r="S229" i="8"/>
  <c r="F233" i="14"/>
  <c r="P231" i="8"/>
  <c r="I232" i="15"/>
  <c r="S231" i="8"/>
  <c r="P233" i="8"/>
  <c r="F235" i="14"/>
  <c r="I234" i="15"/>
  <c r="S233" i="8"/>
  <c r="F237" i="14"/>
  <c r="P235" i="8"/>
  <c r="S235" i="8"/>
  <c r="I236" i="15"/>
  <c r="F239" i="14"/>
  <c r="P237" i="8"/>
  <c r="I238" i="15"/>
  <c r="S237" i="8"/>
  <c r="F241" i="14"/>
  <c r="P239" i="8"/>
  <c r="I240" i="15"/>
  <c r="S239" i="8"/>
  <c r="P241" i="8"/>
  <c r="F243" i="14"/>
  <c r="I242" i="15"/>
  <c r="S241" i="8"/>
  <c r="F245" i="14"/>
  <c r="P243" i="8"/>
  <c r="S243" i="8"/>
  <c r="I244" i="15"/>
  <c r="F247" i="14"/>
  <c r="P245" i="8"/>
  <c r="I246" i="15"/>
  <c r="S245" i="8"/>
  <c r="F249" i="14"/>
  <c r="P247" i="8"/>
  <c r="I248" i="15"/>
  <c r="S247" i="8"/>
  <c r="P249" i="8"/>
  <c r="F251" i="14"/>
  <c r="I250" i="15"/>
  <c r="S249" i="8"/>
  <c r="F253" i="14"/>
  <c r="P251" i="8"/>
  <c r="S251" i="8"/>
  <c r="I252" i="15"/>
  <c r="F255" i="14"/>
  <c r="P253" i="8"/>
  <c r="I254" i="15"/>
  <c r="S253" i="8"/>
  <c r="F257" i="14"/>
  <c r="P255" i="8"/>
  <c r="I256" i="15"/>
  <c r="S255" i="8"/>
  <c r="P257" i="8"/>
  <c r="F259" i="14"/>
  <c r="I258" i="15"/>
  <c r="S257" i="8"/>
  <c r="F261" i="14"/>
  <c r="P259" i="8"/>
  <c r="S259" i="8"/>
  <c r="I260" i="15"/>
  <c r="F263" i="14"/>
  <c r="P261" i="8"/>
  <c r="I262" i="15"/>
  <c r="S261" i="8"/>
  <c r="F265" i="14"/>
  <c r="P263" i="8"/>
  <c r="I264" i="15"/>
  <c r="S263" i="8"/>
  <c r="P265" i="8"/>
  <c r="F267" i="14"/>
  <c r="I266" i="15"/>
  <c r="S265" i="8"/>
  <c r="F269" i="14"/>
  <c r="P267" i="8"/>
  <c r="S267" i="8"/>
  <c r="I268" i="15"/>
  <c r="F271" i="14"/>
  <c r="P269" i="8"/>
  <c r="I270" i="15"/>
  <c r="S269" i="8"/>
  <c r="F273" i="14"/>
  <c r="P271" i="8"/>
  <c r="I272" i="15"/>
  <c r="S271" i="8"/>
  <c r="P273" i="8"/>
  <c r="F275" i="14"/>
  <c r="I274" i="15"/>
  <c r="S273" i="8"/>
  <c r="F276" i="14"/>
  <c r="P274" i="8"/>
  <c r="S274" i="8"/>
  <c r="I275" i="15"/>
  <c r="S275" i="8"/>
  <c r="I276" i="15"/>
  <c r="S276" i="8"/>
  <c r="I277" i="15"/>
  <c r="I278" i="15"/>
  <c r="S277" i="8"/>
  <c r="S278" i="8"/>
  <c r="I279" i="15"/>
  <c r="I280" i="15"/>
  <c r="S279" i="8"/>
  <c r="S280" i="8"/>
  <c r="I281" i="15"/>
  <c r="I282" i="15"/>
  <c r="S281" i="8"/>
  <c r="S282" i="8"/>
  <c r="I283" i="15"/>
  <c r="S283" i="8"/>
  <c r="I284" i="15"/>
  <c r="S284" i="8"/>
  <c r="I285" i="15"/>
  <c r="I286" i="15"/>
  <c r="S285" i="8"/>
  <c r="CA288" i="9"/>
  <c r="O483" i="8"/>
  <c r="E485" i="14"/>
  <c r="O487" i="8"/>
  <c r="E489" i="14"/>
  <c r="O491" i="8"/>
  <c r="E493" i="14"/>
  <c r="O495" i="8"/>
  <c r="E497" i="14"/>
  <c r="O499" i="8"/>
  <c r="E501" i="14"/>
  <c r="O503" i="8"/>
  <c r="E505" i="14"/>
  <c r="O506" i="8"/>
  <c r="E509" i="14"/>
  <c r="O480" i="8"/>
  <c r="E482" i="14"/>
  <c r="O484" i="8"/>
  <c r="E486" i="14"/>
  <c r="O488" i="8"/>
  <c r="E490" i="14"/>
  <c r="O492" i="8"/>
  <c r="E494" i="14"/>
  <c r="O496" i="8"/>
  <c r="E498" i="14"/>
  <c r="O500" i="8"/>
  <c r="E502" i="14"/>
  <c r="E506" i="14"/>
  <c r="H506" i="14" s="1"/>
  <c r="O507" i="8"/>
  <c r="E510" i="14"/>
  <c r="CA395" i="9"/>
  <c r="I394" i="15"/>
  <c r="S393" i="8"/>
  <c r="CA396" i="9"/>
  <c r="S394" i="8"/>
  <c r="I395" i="15"/>
  <c r="CA397" i="9"/>
  <c r="I396" i="15"/>
  <c r="S395" i="8"/>
  <c r="CA398" i="9"/>
  <c r="S396" i="8"/>
  <c r="I397" i="15"/>
  <c r="CA399" i="9"/>
  <c r="I398" i="15"/>
  <c r="S397" i="8"/>
  <c r="CA400" i="9"/>
  <c r="S398" i="8"/>
  <c r="I399" i="15"/>
  <c r="CA401" i="9"/>
  <c r="S399" i="8"/>
  <c r="I400" i="15"/>
  <c r="CA402" i="9"/>
  <c r="S400" i="8"/>
  <c r="I401" i="15"/>
  <c r="CA403" i="9"/>
  <c r="I402" i="15"/>
  <c r="S401" i="8"/>
  <c r="CA404" i="9"/>
  <c r="S402" i="8"/>
  <c r="I403" i="15"/>
  <c r="CA405" i="9"/>
  <c r="I404" i="15"/>
  <c r="S403" i="8"/>
  <c r="CA406" i="9"/>
  <c r="S404" i="8"/>
  <c r="I405" i="15"/>
  <c r="CA407" i="9"/>
  <c r="S531" i="8"/>
  <c r="I406" i="15"/>
  <c r="S405" i="8"/>
  <c r="CA408" i="9"/>
  <c r="S532" i="8"/>
  <c r="S406" i="8"/>
  <c r="I407" i="15"/>
  <c r="CA409" i="9"/>
  <c r="S407" i="8"/>
  <c r="I408" i="15"/>
  <c r="CA410" i="9"/>
  <c r="S408" i="8"/>
  <c r="I409" i="15"/>
  <c r="CA411" i="9"/>
  <c r="I410" i="15"/>
  <c r="S409" i="8"/>
  <c r="CA412" i="9"/>
  <c r="S410" i="8"/>
  <c r="I411" i="15"/>
  <c r="CA413" i="9"/>
  <c r="I412" i="15"/>
  <c r="S411" i="8"/>
  <c r="CA414" i="9"/>
  <c r="S412" i="8"/>
  <c r="I413" i="15"/>
  <c r="CA415" i="9"/>
  <c r="I414" i="15"/>
  <c r="S413" i="8"/>
  <c r="CA416" i="9"/>
  <c r="S414" i="8"/>
  <c r="I415" i="15"/>
  <c r="CA417" i="9"/>
  <c r="S415" i="8"/>
  <c r="I416" i="15"/>
  <c r="CA418" i="9"/>
  <c r="S416" i="8"/>
  <c r="I417" i="15"/>
  <c r="CA419" i="9"/>
  <c r="I418" i="15"/>
  <c r="S417" i="8"/>
  <c r="CA420" i="9"/>
  <c r="S418" i="8"/>
  <c r="I419" i="15"/>
  <c r="CA421" i="9"/>
  <c r="I420" i="15"/>
  <c r="S419" i="8"/>
  <c r="CA422" i="9"/>
  <c r="S420" i="8"/>
  <c r="I421" i="15"/>
  <c r="CA423" i="9"/>
  <c r="I422" i="15"/>
  <c r="S421" i="8"/>
  <c r="CA424" i="9"/>
  <c r="S422" i="8"/>
  <c r="I423" i="15"/>
  <c r="CA425" i="9"/>
  <c r="S423" i="8"/>
  <c r="I424" i="15"/>
  <c r="CA426" i="9"/>
  <c r="S424" i="8"/>
  <c r="I425" i="15"/>
  <c r="CA427" i="9"/>
  <c r="I426" i="15"/>
  <c r="S425" i="8"/>
  <c r="CA428" i="9"/>
  <c r="S426" i="8"/>
  <c r="I427" i="15"/>
  <c r="CA429" i="9"/>
  <c r="I428" i="15"/>
  <c r="S427" i="8"/>
  <c r="CA430" i="9"/>
  <c r="S428" i="8"/>
  <c r="I429" i="15"/>
  <c r="CA431" i="9"/>
  <c r="I430" i="15"/>
  <c r="S429" i="8"/>
  <c r="CA432" i="9"/>
  <c r="S430" i="8"/>
  <c r="I431" i="15"/>
  <c r="CA433" i="9"/>
  <c r="S431" i="8"/>
  <c r="I432" i="15"/>
  <c r="CA434" i="9"/>
  <c r="S432" i="8"/>
  <c r="I433" i="15"/>
  <c r="CA435" i="9"/>
  <c r="I434" i="15"/>
  <c r="S433" i="8"/>
  <c r="CA436" i="9"/>
  <c r="S434" i="8"/>
  <c r="I435" i="15"/>
  <c r="CA437" i="9"/>
  <c r="I436" i="15"/>
  <c r="S435" i="8"/>
  <c r="CA438" i="9"/>
  <c r="S436" i="8"/>
  <c r="I437" i="15"/>
  <c r="CA439" i="9"/>
  <c r="I438" i="15"/>
  <c r="S437" i="8"/>
  <c r="CA440" i="9"/>
  <c r="S438" i="8"/>
  <c r="I439" i="15"/>
  <c r="CA441" i="9"/>
  <c r="S439" i="8"/>
  <c r="I440" i="15"/>
  <c r="CA442" i="9"/>
  <c r="S440" i="8"/>
  <c r="I441" i="15"/>
  <c r="CA443" i="9"/>
  <c r="I442" i="15"/>
  <c r="S441" i="8"/>
  <c r="CA444" i="9"/>
  <c r="S442" i="8"/>
  <c r="I443" i="15"/>
  <c r="CA445" i="9"/>
  <c r="S443" i="8"/>
  <c r="I444" i="15"/>
  <c r="CA446" i="9"/>
  <c r="S444" i="8"/>
  <c r="I445" i="15"/>
  <c r="CA447" i="9"/>
  <c r="I446" i="15"/>
  <c r="S445" i="8"/>
  <c r="CA448" i="9"/>
  <c r="S446" i="8"/>
  <c r="I447" i="15"/>
  <c r="CA449" i="9"/>
  <c r="I448" i="15"/>
  <c r="S447" i="8"/>
  <c r="CA450" i="9"/>
  <c r="S448" i="8"/>
  <c r="I449" i="15"/>
  <c r="CA451" i="9"/>
  <c r="I450" i="15"/>
  <c r="S449" i="8"/>
  <c r="CA452" i="9"/>
  <c r="S450" i="8"/>
  <c r="I451" i="15"/>
  <c r="CA453" i="9"/>
  <c r="S451" i="8"/>
  <c r="I452" i="15"/>
  <c r="CA454" i="9"/>
  <c r="S452" i="8"/>
  <c r="I453" i="15"/>
  <c r="CA455" i="9"/>
  <c r="S453" i="8"/>
  <c r="I454" i="15"/>
  <c r="CA456" i="9"/>
  <c r="S454" i="8"/>
  <c r="I455" i="15"/>
  <c r="CA457" i="9"/>
  <c r="S455" i="8"/>
  <c r="I456" i="15"/>
  <c r="CA458" i="9"/>
  <c r="S456" i="8"/>
  <c r="I457" i="15"/>
  <c r="CA459" i="9"/>
  <c r="S457" i="8"/>
  <c r="I458" i="15"/>
  <c r="CA460" i="9"/>
  <c r="S458" i="8"/>
  <c r="I459" i="15"/>
  <c r="CA461" i="9"/>
  <c r="S459" i="8"/>
  <c r="I460" i="15"/>
  <c r="CA462" i="9"/>
  <c r="S460" i="8"/>
  <c r="I461" i="15"/>
  <c r="CA463" i="9"/>
  <c r="S461" i="8"/>
  <c r="I462" i="15"/>
  <c r="CA464" i="9"/>
  <c r="S462" i="8"/>
  <c r="I463" i="15"/>
  <c r="CA465" i="9"/>
  <c r="S463" i="8"/>
  <c r="I464" i="15"/>
  <c r="CA466" i="9"/>
  <c r="S464" i="8"/>
  <c r="I465" i="15"/>
  <c r="CA467" i="9"/>
  <c r="S465" i="8"/>
  <c r="I466" i="15"/>
  <c r="CA468" i="9"/>
  <c r="S466" i="8"/>
  <c r="I467" i="15"/>
  <c r="CA469" i="9"/>
  <c r="S467" i="8"/>
  <c r="I468" i="15"/>
  <c r="CA470" i="9"/>
  <c r="S468" i="8"/>
  <c r="I469" i="15"/>
  <c r="CA471" i="9"/>
  <c r="S469" i="8"/>
  <c r="I470" i="15"/>
  <c r="CA472" i="9"/>
  <c r="S470" i="8"/>
  <c r="I471" i="15"/>
  <c r="CA473" i="9"/>
  <c r="S471" i="8"/>
  <c r="I472" i="15"/>
  <c r="CA474" i="9"/>
  <c r="S472" i="8"/>
  <c r="I473" i="15"/>
  <c r="CA475" i="9"/>
  <c r="S473" i="8"/>
  <c r="I474" i="15"/>
  <c r="CA476" i="9"/>
  <c r="S474" i="8"/>
  <c r="I475" i="15"/>
  <c r="CA477" i="9"/>
  <c r="S475" i="8"/>
  <c r="I476" i="15"/>
  <c r="CA478" i="9"/>
  <c r="S476" i="8"/>
  <c r="I477" i="15"/>
  <c r="CA479" i="9"/>
  <c r="S477" i="8"/>
  <c r="I478" i="15"/>
  <c r="CA480" i="9"/>
  <c r="S478" i="8"/>
  <c r="I479" i="15"/>
  <c r="CC481" i="9"/>
  <c r="O479" i="8"/>
  <c r="E481" i="14"/>
  <c r="CA482" i="9"/>
  <c r="CC482" i="9" s="1"/>
  <c r="CA483" i="9"/>
  <c r="CC483" i="9" s="1"/>
  <c r="CA484" i="9"/>
  <c r="CC484" i="9" s="1"/>
  <c r="CA485" i="9"/>
  <c r="CC485" i="9" s="1"/>
  <c r="CA486" i="9"/>
  <c r="CC486" i="9" s="1"/>
  <c r="CA487" i="9"/>
  <c r="CC487" i="9" s="1"/>
  <c r="CA488" i="9"/>
  <c r="CC488" i="9" s="1"/>
  <c r="CA489" i="9"/>
  <c r="CC489" i="9" s="1"/>
  <c r="CA490" i="9"/>
  <c r="CC490" i="9" s="1"/>
  <c r="CA491" i="9"/>
  <c r="CC491" i="9" s="1"/>
  <c r="CA492" i="9"/>
  <c r="CC492" i="9" s="1"/>
  <c r="CA493" i="9"/>
  <c r="CC493" i="9" s="1"/>
  <c r="CA494" i="9"/>
  <c r="CC494" i="9" s="1"/>
  <c r="CA495" i="9"/>
  <c r="CC495" i="9" s="1"/>
  <c r="CA496" i="9"/>
  <c r="CC496" i="9" s="1"/>
  <c r="CA497" i="9"/>
  <c r="CC497" i="9" s="1"/>
  <c r="CA498" i="9"/>
  <c r="CC498" i="9" s="1"/>
  <c r="CA499" i="9"/>
  <c r="CC499" i="9" s="1"/>
  <c r="CA500" i="9"/>
  <c r="CC500" i="9" s="1"/>
  <c r="CA501" i="9"/>
  <c r="CC501" i="9" s="1"/>
  <c r="CA502" i="9"/>
  <c r="CC502" i="9" s="1"/>
  <c r="CA503" i="9"/>
  <c r="CC503" i="9" s="1"/>
  <c r="CA504" i="9"/>
  <c r="CC504" i="9" s="1"/>
  <c r="CA505" i="9"/>
  <c r="CC505" i="9" s="1"/>
  <c r="CA506" i="9"/>
  <c r="CC506" i="9" s="1"/>
  <c r="CA507" i="9"/>
  <c r="CC507" i="9" s="1"/>
  <c r="CA508" i="9"/>
  <c r="CC508" i="9" s="1"/>
  <c r="CA509" i="9"/>
  <c r="CC509" i="9" s="1"/>
  <c r="CA510" i="9"/>
  <c r="CC510" i="9" s="1"/>
  <c r="CA511" i="9"/>
  <c r="CC511" i="9" s="1"/>
  <c r="CA512" i="9"/>
  <c r="CC512" i="9" s="1"/>
  <c r="CA514" i="9"/>
  <c r="CC514" i="9" s="1"/>
  <c r="CA516" i="9"/>
  <c r="CC516" i="9" s="1"/>
  <c r="CA518" i="9"/>
  <c r="CC518" i="9" s="1"/>
  <c r="CA520" i="9"/>
  <c r="CC520" i="9" s="1"/>
  <c r="CA522" i="9"/>
  <c r="CC522" i="9" s="1"/>
  <c r="CA524" i="9"/>
  <c r="CC524" i="9" s="1"/>
  <c r="CA526" i="9"/>
  <c r="CC526" i="9" s="1"/>
  <c r="CA528" i="9"/>
  <c r="CC528" i="9" s="1"/>
  <c r="CA530" i="9"/>
  <c r="CC530" i="9" s="1"/>
  <c r="CA532" i="9"/>
  <c r="CC532" i="9" s="1"/>
  <c r="CA534" i="9"/>
  <c r="CC534" i="9" s="1"/>
  <c r="N7" i="13"/>
  <c r="W6" i="8" s="1"/>
  <c r="U10" i="8"/>
  <c r="M11" i="13"/>
  <c r="V10" i="8" s="1"/>
  <c r="N15" i="13"/>
  <c r="W14" i="8" s="1"/>
  <c r="U18" i="8"/>
  <c r="M19" i="13"/>
  <c r="V18" i="8" s="1"/>
  <c r="N23" i="13"/>
  <c r="W22" i="8" s="1"/>
  <c r="U26" i="8"/>
  <c r="M27" i="13"/>
  <c r="V26" i="8" s="1"/>
  <c r="N31" i="13"/>
  <c r="W30" i="8" s="1"/>
  <c r="U34" i="8"/>
  <c r="M35" i="13"/>
  <c r="V34" i="8" s="1"/>
  <c r="N39" i="13"/>
  <c r="W38" i="8" s="1"/>
  <c r="U42" i="8"/>
  <c r="M43" i="13"/>
  <c r="V42" i="8" s="1"/>
  <c r="N47" i="13"/>
  <c r="W46" i="8" s="1"/>
  <c r="U50" i="8"/>
  <c r="M51" i="13"/>
  <c r="V50" i="8" s="1"/>
  <c r="W54" i="8"/>
  <c r="W480" i="8"/>
  <c r="V484" i="8"/>
  <c r="V58" i="8"/>
  <c r="W58" i="8"/>
  <c r="W484" i="8"/>
  <c r="O67" i="13"/>
  <c r="L66" i="15" s="1"/>
  <c r="U66" i="8"/>
  <c r="U492" i="8"/>
  <c r="M75" i="13"/>
  <c r="V74" i="8" s="1"/>
  <c r="N75" i="13"/>
  <c r="W74" i="8" s="1"/>
  <c r="O83" i="13"/>
  <c r="L82" i="15" s="1"/>
  <c r="U82" i="8"/>
  <c r="M91" i="13"/>
  <c r="V90" i="8" s="1"/>
  <c r="N91" i="13"/>
  <c r="W90" i="8" s="1"/>
  <c r="O99" i="13"/>
  <c r="L98" i="15" s="1"/>
  <c r="U98" i="8"/>
  <c r="M107" i="13"/>
  <c r="V106" i="8" s="1"/>
  <c r="N107" i="13"/>
  <c r="W106" i="8" s="1"/>
  <c r="O115" i="13"/>
  <c r="L114" i="15" s="1"/>
  <c r="U114" i="8"/>
  <c r="M123" i="13"/>
  <c r="V122" i="8" s="1"/>
  <c r="N123" i="13"/>
  <c r="W122" i="8" s="1"/>
  <c r="O131" i="13"/>
  <c r="L130" i="15" s="1"/>
  <c r="U130" i="8"/>
  <c r="M139" i="13"/>
  <c r="V138" i="8" s="1"/>
  <c r="N139" i="13"/>
  <c r="W138" i="8" s="1"/>
  <c r="O147" i="13"/>
  <c r="L146" i="15" s="1"/>
  <c r="U146" i="8"/>
  <c r="M155" i="13"/>
  <c r="V154" i="8" s="1"/>
  <c r="N155" i="13"/>
  <c r="W154" i="8" s="1"/>
  <c r="O163" i="13"/>
  <c r="L162" i="15" s="1"/>
  <c r="U162" i="8"/>
  <c r="M171" i="13"/>
  <c r="V170" i="8" s="1"/>
  <c r="N171" i="13"/>
  <c r="W170" i="8" s="1"/>
  <c r="O179" i="13"/>
  <c r="L178" i="15" s="1"/>
  <c r="U178" i="8"/>
  <c r="V500" i="8"/>
  <c r="V186" i="8"/>
  <c r="W186" i="8"/>
  <c r="W500" i="8"/>
  <c r="O195" i="13"/>
  <c r="L194" i="15" s="1"/>
  <c r="U193" i="8"/>
  <c r="U507" i="8"/>
  <c r="V515" i="8"/>
  <c r="V201" i="8"/>
  <c r="W515" i="8"/>
  <c r="W201" i="8"/>
  <c r="O211" i="13"/>
  <c r="L210" i="15" s="1"/>
  <c r="U209" i="8"/>
  <c r="U523" i="8"/>
  <c r="M219" i="13"/>
  <c r="V217" i="8" s="1"/>
  <c r="N219" i="13"/>
  <c r="W217" i="8" s="1"/>
  <c r="O227" i="13"/>
  <c r="L226" i="15" s="1"/>
  <c r="U225" i="8"/>
  <c r="M235" i="13"/>
  <c r="V233" i="8" s="1"/>
  <c r="N235" i="13"/>
  <c r="W233" i="8" s="1"/>
  <c r="O243" i="13"/>
  <c r="L242" i="15" s="1"/>
  <c r="U241" i="8"/>
  <c r="M251" i="13"/>
  <c r="V249" i="8" s="1"/>
  <c r="N251" i="13"/>
  <c r="W249" i="8" s="1"/>
  <c r="O259" i="13"/>
  <c r="L258" i="15" s="1"/>
  <c r="U257" i="8"/>
  <c r="M267" i="13"/>
  <c r="V265" i="8" s="1"/>
  <c r="N267" i="13"/>
  <c r="W265" i="8" s="1"/>
  <c r="O275" i="13"/>
  <c r="L274" i="15" s="1"/>
  <c r="U273" i="8"/>
  <c r="M283" i="13"/>
  <c r="V281" i="8" s="1"/>
  <c r="N283" i="13"/>
  <c r="W281" i="8" s="1"/>
  <c r="O291" i="13"/>
  <c r="L290" i="15" s="1"/>
  <c r="U289" i="8"/>
  <c r="M299" i="13"/>
  <c r="V297" i="8" s="1"/>
  <c r="N299" i="13"/>
  <c r="W297" i="8" s="1"/>
  <c r="O307" i="13"/>
  <c r="L306" i="15" s="1"/>
  <c r="U305" i="8"/>
  <c r="O323" i="13"/>
  <c r="L322" i="15" s="1"/>
  <c r="U321" i="8"/>
  <c r="N10" i="13"/>
  <c r="W9" i="8" s="1"/>
  <c r="M10" i="13"/>
  <c r="V9" i="8" s="1"/>
  <c r="O14" i="13"/>
  <c r="L13" i="15" s="1"/>
  <c r="U13" i="8"/>
  <c r="N18" i="13"/>
  <c r="W17" i="8" s="1"/>
  <c r="M18" i="13"/>
  <c r="V17" i="8" s="1"/>
  <c r="O22" i="13"/>
  <c r="L21" i="15" s="1"/>
  <c r="U21" i="8"/>
  <c r="N26" i="13"/>
  <c r="W25" i="8" s="1"/>
  <c r="M26" i="13"/>
  <c r="V25" i="8" s="1"/>
  <c r="O30" i="13"/>
  <c r="L29" i="15" s="1"/>
  <c r="U29" i="8"/>
  <c r="N34" i="13"/>
  <c r="W33" i="8" s="1"/>
  <c r="M34" i="13"/>
  <c r="V33" i="8" s="1"/>
  <c r="O38" i="13"/>
  <c r="L37" i="15" s="1"/>
  <c r="U37" i="8"/>
  <c r="N42" i="13"/>
  <c r="W41" i="8" s="1"/>
  <c r="M42" i="13"/>
  <c r="V41" i="8" s="1"/>
  <c r="O46" i="13"/>
  <c r="L45" i="15" s="1"/>
  <c r="U45" i="8"/>
  <c r="N50" i="13"/>
  <c r="W49" i="8" s="1"/>
  <c r="M50" i="13"/>
  <c r="V49" i="8" s="1"/>
  <c r="O54" i="13"/>
  <c r="L53" i="15" s="1"/>
  <c r="U479" i="8"/>
  <c r="U53" i="8"/>
  <c r="W57" i="8"/>
  <c r="W483" i="8"/>
  <c r="V483" i="8"/>
  <c r="V57" i="8"/>
  <c r="O423" i="13"/>
  <c r="L422" i="15" s="1"/>
  <c r="U421" i="8"/>
  <c r="M431" i="13"/>
  <c r="V429" i="8" s="1"/>
  <c r="N431" i="13"/>
  <c r="W429" i="8" s="1"/>
  <c r="O439" i="13"/>
  <c r="L438" i="15" s="1"/>
  <c r="U437" i="8"/>
  <c r="O455" i="13"/>
  <c r="L454" i="15" s="1"/>
  <c r="U453" i="8"/>
  <c r="M463" i="13"/>
  <c r="V461" i="8" s="1"/>
  <c r="N463" i="13"/>
  <c r="W461" i="8" s="1"/>
  <c r="O471" i="13"/>
  <c r="L470" i="15" s="1"/>
  <c r="U469" i="8"/>
  <c r="M479" i="13"/>
  <c r="V477" i="8" s="1"/>
  <c r="N479" i="13"/>
  <c r="W477" i="8" s="1"/>
  <c r="N379" i="13"/>
  <c r="W377" i="8" s="1"/>
  <c r="U387" i="8"/>
  <c r="M389" i="13"/>
  <c r="V387" i="8" s="1"/>
  <c r="N391" i="13"/>
  <c r="W389" i="8" s="1"/>
  <c r="U393" i="8"/>
  <c r="M395" i="13"/>
  <c r="V393" i="8" s="1"/>
  <c r="N399" i="13"/>
  <c r="W397" i="8" s="1"/>
  <c r="U401" i="8"/>
  <c r="M403" i="13"/>
  <c r="V401" i="8" s="1"/>
  <c r="W531" i="8"/>
  <c r="W405" i="8"/>
  <c r="U409" i="8"/>
  <c r="M411" i="13"/>
  <c r="V409" i="8" s="1"/>
  <c r="O435" i="13"/>
  <c r="L434" i="15" s="1"/>
  <c r="U433" i="8"/>
  <c r="O467" i="13"/>
  <c r="L466" i="15" s="1"/>
  <c r="U465" i="8"/>
  <c r="M415" i="13"/>
  <c r="V413" i="8" s="1"/>
  <c r="N415" i="13"/>
  <c r="W413" i="8" s="1"/>
  <c r="O425" i="13"/>
  <c r="L424" i="15" s="1"/>
  <c r="U423" i="8"/>
  <c r="M433" i="13"/>
  <c r="V431" i="8" s="1"/>
  <c r="N433" i="13"/>
  <c r="W431" i="8" s="1"/>
  <c r="O437" i="13"/>
  <c r="L436" i="15" s="1"/>
  <c r="U435" i="8"/>
  <c r="M445" i="13"/>
  <c r="V443" i="8" s="1"/>
  <c r="N445" i="13"/>
  <c r="W443" i="8" s="1"/>
  <c r="O457" i="13"/>
  <c r="L456" i="15" s="1"/>
  <c r="U455" i="8"/>
  <c r="M461" i="13"/>
  <c r="V459" i="8" s="1"/>
  <c r="N461" i="13"/>
  <c r="W459" i="8" s="1"/>
  <c r="O473" i="13"/>
  <c r="L472" i="15" s="1"/>
  <c r="U471" i="8"/>
  <c r="B8" i="4"/>
  <c r="D7" i="4"/>
  <c r="C7" i="4"/>
  <c r="S4" i="8"/>
  <c r="H4" i="15"/>
  <c r="I4" i="15"/>
  <c r="CA5" i="9"/>
  <c r="I5" i="15"/>
  <c r="S5" i="8"/>
  <c r="CA6" i="9"/>
  <c r="S6" i="8"/>
  <c r="I6" i="15"/>
  <c r="CA7" i="9"/>
  <c r="M414" i="13"/>
  <c r="V412" i="8" s="1"/>
  <c r="N414" i="13"/>
  <c r="W412" i="8" s="1"/>
  <c r="O410" i="13"/>
  <c r="L409" i="15" s="1"/>
  <c r="U408" i="8"/>
  <c r="M406" i="13"/>
  <c r="V404" i="8" s="1"/>
  <c r="N406" i="13"/>
  <c r="W404" i="8" s="1"/>
  <c r="O402" i="13"/>
  <c r="L401" i="15" s="1"/>
  <c r="U400" i="8"/>
  <c r="M398" i="13"/>
  <c r="V396" i="8" s="1"/>
  <c r="N398" i="13"/>
  <c r="W396" i="8" s="1"/>
  <c r="O394" i="13"/>
  <c r="L393" i="15" s="1"/>
  <c r="U392" i="8"/>
  <c r="M390" i="13"/>
  <c r="V388" i="8" s="1"/>
  <c r="N390" i="13"/>
  <c r="W388" i="8" s="1"/>
  <c r="O386" i="13"/>
  <c r="L385" i="15" s="1"/>
  <c r="U384" i="8"/>
  <c r="M382" i="13"/>
  <c r="V380" i="8" s="1"/>
  <c r="N382" i="13"/>
  <c r="W380" i="8" s="1"/>
  <c r="O378" i="13"/>
  <c r="L377" i="15" s="1"/>
  <c r="U376" i="8"/>
  <c r="M374" i="13"/>
  <c r="V372" i="8" s="1"/>
  <c r="N374" i="13"/>
  <c r="W372" i="8" s="1"/>
  <c r="O370" i="13"/>
  <c r="L369" i="15" s="1"/>
  <c r="U368" i="8"/>
  <c r="M366" i="13"/>
  <c r="V364" i="8" s="1"/>
  <c r="N366" i="13"/>
  <c r="W364" i="8" s="1"/>
  <c r="O362" i="13"/>
  <c r="L361" i="15" s="1"/>
  <c r="U360" i="8"/>
  <c r="M358" i="13"/>
  <c r="V356" i="8" s="1"/>
  <c r="N358" i="13"/>
  <c r="W356" i="8" s="1"/>
  <c r="O354" i="13"/>
  <c r="L353" i="15" s="1"/>
  <c r="U352" i="8"/>
  <c r="M350" i="13"/>
  <c r="V348" i="8" s="1"/>
  <c r="N350" i="13"/>
  <c r="W348" i="8" s="1"/>
  <c r="O346" i="13"/>
  <c r="L345" i="15" s="1"/>
  <c r="U344" i="8"/>
  <c r="M342" i="13"/>
  <c r="V340" i="8" s="1"/>
  <c r="N342" i="13"/>
  <c r="W340" i="8" s="1"/>
  <c r="O338" i="13"/>
  <c r="L337" i="15" s="1"/>
  <c r="U336" i="8"/>
  <c r="O330" i="13"/>
  <c r="L329" i="15" s="1"/>
  <c r="U328" i="8"/>
  <c r="U470" i="8"/>
  <c r="M472" i="13"/>
  <c r="V470" i="8" s="1"/>
  <c r="N464" i="13"/>
  <c r="W462" i="8" s="1"/>
  <c r="U454" i="8"/>
  <c r="M456" i="13"/>
  <c r="V454" i="8" s="1"/>
  <c r="U438" i="8"/>
  <c r="M440" i="13"/>
  <c r="V438" i="8" s="1"/>
  <c r="N432" i="13"/>
  <c r="W430" i="8" s="1"/>
  <c r="U422" i="8"/>
  <c r="M424" i="13"/>
  <c r="V422" i="8" s="1"/>
  <c r="N416" i="13"/>
  <c r="W414" i="8" s="1"/>
  <c r="O318" i="13"/>
  <c r="L317" i="15" s="1"/>
  <c r="U316" i="8"/>
  <c r="O310" i="13"/>
  <c r="L309" i="15" s="1"/>
  <c r="U308" i="8"/>
  <c r="N306" i="13"/>
  <c r="W304" i="8" s="1"/>
  <c r="M306" i="13"/>
  <c r="V304" i="8" s="1"/>
  <c r="O302" i="13"/>
  <c r="L301" i="15" s="1"/>
  <c r="U300" i="8"/>
  <c r="N298" i="13"/>
  <c r="W296" i="8" s="1"/>
  <c r="M298" i="13"/>
  <c r="V296" i="8" s="1"/>
  <c r="O294" i="13"/>
  <c r="L293" i="15" s="1"/>
  <c r="U292" i="8"/>
  <c r="N290" i="13"/>
  <c r="W288" i="8" s="1"/>
  <c r="M290" i="13"/>
  <c r="V288" i="8" s="1"/>
  <c r="O286" i="13"/>
  <c r="L285" i="15" s="1"/>
  <c r="U284" i="8"/>
  <c r="N282" i="13"/>
  <c r="W280" i="8" s="1"/>
  <c r="M282" i="13"/>
  <c r="V280" i="8" s="1"/>
  <c r="O278" i="13"/>
  <c r="L277" i="15" s="1"/>
  <c r="U276" i="8"/>
  <c r="N274" i="13"/>
  <c r="W272" i="8" s="1"/>
  <c r="M274" i="13"/>
  <c r="V272" i="8" s="1"/>
  <c r="O270" i="13"/>
  <c r="L269" i="15" s="1"/>
  <c r="U268" i="8"/>
  <c r="N266" i="13"/>
  <c r="W264" i="8" s="1"/>
  <c r="M266" i="13"/>
  <c r="V264" i="8" s="1"/>
  <c r="O262" i="13"/>
  <c r="L261" i="15" s="1"/>
  <c r="U260" i="8"/>
  <c r="N258" i="13"/>
  <c r="W256" i="8" s="1"/>
  <c r="M258" i="13"/>
  <c r="V256" i="8" s="1"/>
  <c r="O254" i="13"/>
  <c r="L253" i="15" s="1"/>
  <c r="U252" i="8"/>
  <c r="N250" i="13"/>
  <c r="W248" i="8" s="1"/>
  <c r="M250" i="13"/>
  <c r="V248" i="8" s="1"/>
  <c r="O246" i="13"/>
  <c r="L245" i="15" s="1"/>
  <c r="U244" i="8"/>
  <c r="N242" i="13"/>
  <c r="W240" i="8" s="1"/>
  <c r="M242" i="13"/>
  <c r="V240" i="8" s="1"/>
  <c r="O238" i="13"/>
  <c r="L237" i="15" s="1"/>
  <c r="U236" i="8"/>
  <c r="N234" i="13"/>
  <c r="W232" i="8" s="1"/>
  <c r="M234" i="13"/>
  <c r="V232" i="8" s="1"/>
  <c r="O230" i="13"/>
  <c r="L229" i="15" s="1"/>
  <c r="U228" i="8"/>
  <c r="N226" i="13"/>
  <c r="W224" i="8" s="1"/>
  <c r="M226" i="13"/>
  <c r="V224" i="8" s="1"/>
  <c r="O222" i="13"/>
  <c r="L221" i="15" s="1"/>
  <c r="U220" i="8"/>
  <c r="W530" i="8"/>
  <c r="W216" i="8"/>
  <c r="V216" i="8"/>
  <c r="V530" i="8"/>
  <c r="O214" i="13"/>
  <c r="L213" i="15" s="1"/>
  <c r="U526" i="8"/>
  <c r="U212" i="8"/>
  <c r="W522" i="8"/>
  <c r="W208" i="8"/>
  <c r="V208" i="8"/>
  <c r="V522" i="8"/>
  <c r="O206" i="13"/>
  <c r="L205" i="15" s="1"/>
  <c r="U518" i="8"/>
  <c r="U204" i="8"/>
  <c r="W514" i="8"/>
  <c r="W200" i="8"/>
  <c r="V200" i="8"/>
  <c r="V514" i="8"/>
  <c r="O198" i="13"/>
  <c r="L197" i="15" s="1"/>
  <c r="U510" i="8"/>
  <c r="U196" i="8"/>
  <c r="W506" i="8"/>
  <c r="W192" i="8"/>
  <c r="V192" i="8"/>
  <c r="V506" i="8"/>
  <c r="O190" i="13"/>
  <c r="L189" i="15" s="1"/>
  <c r="U503" i="8"/>
  <c r="U189" i="8"/>
  <c r="W499" i="8"/>
  <c r="W185" i="8"/>
  <c r="V185" i="8"/>
  <c r="V499" i="8"/>
  <c r="O182" i="13"/>
  <c r="L181" i="15" s="1"/>
  <c r="U495" i="8"/>
  <c r="U181" i="8"/>
  <c r="N178" i="13"/>
  <c r="W177" i="8" s="1"/>
  <c r="M178" i="13"/>
  <c r="V177" i="8" s="1"/>
  <c r="O174" i="13"/>
  <c r="L173" i="15" s="1"/>
  <c r="U173" i="8"/>
  <c r="N170" i="13"/>
  <c r="W169" i="8" s="1"/>
  <c r="M170" i="13"/>
  <c r="V169" i="8" s="1"/>
  <c r="O166" i="13"/>
  <c r="L165" i="15" s="1"/>
  <c r="U165" i="8"/>
  <c r="N162" i="13"/>
  <c r="W161" i="8" s="1"/>
  <c r="M162" i="13"/>
  <c r="V161" i="8" s="1"/>
  <c r="O158" i="13"/>
  <c r="L157" i="15" s="1"/>
  <c r="U157" i="8"/>
  <c r="N154" i="13"/>
  <c r="W153" i="8" s="1"/>
  <c r="M154" i="13"/>
  <c r="V153" i="8" s="1"/>
  <c r="O150" i="13"/>
  <c r="L149" i="15" s="1"/>
  <c r="U149" i="8"/>
  <c r="N146" i="13"/>
  <c r="W145" i="8" s="1"/>
  <c r="M146" i="13"/>
  <c r="V145" i="8" s="1"/>
  <c r="O142" i="13"/>
  <c r="L141" i="15" s="1"/>
  <c r="U141" i="8"/>
  <c r="N138" i="13"/>
  <c r="W137" i="8" s="1"/>
  <c r="M138" i="13"/>
  <c r="V137" i="8" s="1"/>
  <c r="O134" i="13"/>
  <c r="L133" i="15" s="1"/>
  <c r="U133" i="8"/>
  <c r="N130" i="13"/>
  <c r="W129" i="8" s="1"/>
  <c r="M130" i="13"/>
  <c r="V129" i="8" s="1"/>
  <c r="O126" i="13"/>
  <c r="L125" i="15" s="1"/>
  <c r="U125" i="8"/>
  <c r="N122" i="13"/>
  <c r="W121" i="8" s="1"/>
  <c r="M122" i="13"/>
  <c r="V121" i="8" s="1"/>
  <c r="O118" i="13"/>
  <c r="L117" i="15" s="1"/>
  <c r="U117" i="8"/>
  <c r="N114" i="13"/>
  <c r="W113" i="8" s="1"/>
  <c r="M114" i="13"/>
  <c r="V113" i="8" s="1"/>
  <c r="O110" i="13"/>
  <c r="L109" i="15" s="1"/>
  <c r="U109" i="8"/>
  <c r="N106" i="13"/>
  <c r="W105" i="8" s="1"/>
  <c r="M106" i="13"/>
  <c r="V105" i="8" s="1"/>
  <c r="O102" i="13"/>
  <c r="L101" i="15" s="1"/>
  <c r="U101" i="8"/>
  <c r="N98" i="13"/>
  <c r="W97" i="8" s="1"/>
  <c r="M98" i="13"/>
  <c r="V97" i="8" s="1"/>
  <c r="O94" i="13"/>
  <c r="L93" i="15" s="1"/>
  <c r="U93" i="8"/>
  <c r="N90" i="13"/>
  <c r="W89" i="8" s="1"/>
  <c r="M90" i="13"/>
  <c r="V89" i="8" s="1"/>
  <c r="O86" i="13"/>
  <c r="L85" i="15" s="1"/>
  <c r="U85" i="8"/>
  <c r="N82" i="13"/>
  <c r="W81" i="8" s="1"/>
  <c r="M82" i="13"/>
  <c r="V81" i="8" s="1"/>
  <c r="O78" i="13"/>
  <c r="L77" i="15" s="1"/>
  <c r="U77" i="8"/>
  <c r="N74" i="13"/>
  <c r="W73" i="8" s="1"/>
  <c r="M74" i="13"/>
  <c r="V73" i="8" s="1"/>
  <c r="O70" i="13"/>
  <c r="L69" i="15" s="1"/>
  <c r="U69" i="8"/>
  <c r="W491" i="8"/>
  <c r="W65" i="8"/>
  <c r="V65" i="8"/>
  <c r="V491" i="8"/>
  <c r="O62" i="13"/>
  <c r="L61" i="15" s="1"/>
  <c r="U487" i="8"/>
  <c r="U61" i="8"/>
  <c r="O320" i="13"/>
  <c r="L319" i="15" s="1"/>
  <c r="U318" i="8"/>
  <c r="U302" i="8"/>
  <c r="M304" i="13"/>
  <c r="V302" i="8" s="1"/>
  <c r="N296" i="13"/>
  <c r="W294" i="8" s="1"/>
  <c r="U286" i="8"/>
  <c r="M288" i="13"/>
  <c r="V286" i="8" s="1"/>
  <c r="N280" i="13"/>
  <c r="W278" i="8" s="1"/>
  <c r="U270" i="8"/>
  <c r="M272" i="13"/>
  <c r="V270" i="8" s="1"/>
  <c r="N264" i="13"/>
  <c r="W262" i="8" s="1"/>
  <c r="U254" i="8"/>
  <c r="M256" i="13"/>
  <c r="V254" i="8" s="1"/>
  <c r="N248" i="13"/>
  <c r="W246" i="8" s="1"/>
  <c r="U238" i="8"/>
  <c r="M240" i="13"/>
  <c r="V238" i="8" s="1"/>
  <c r="N232" i="13"/>
  <c r="W230" i="8" s="1"/>
  <c r="U222" i="8"/>
  <c r="M224" i="13"/>
  <c r="V222" i="8" s="1"/>
  <c r="W528" i="8"/>
  <c r="W214" i="8"/>
  <c r="O208" i="13"/>
  <c r="L207" i="15" s="1"/>
  <c r="U520" i="8"/>
  <c r="U206" i="8"/>
  <c r="V206" i="8"/>
  <c r="V520" i="8"/>
  <c r="W512" i="8"/>
  <c r="W198" i="8"/>
  <c r="O192" i="13"/>
  <c r="L191" i="15" s="1"/>
  <c r="U504" i="8"/>
  <c r="U190" i="8"/>
  <c r="V190" i="8"/>
  <c r="V504" i="8"/>
  <c r="W497" i="8"/>
  <c r="W183" i="8"/>
  <c r="U175" i="8"/>
  <c r="M176" i="13"/>
  <c r="V175" i="8" s="1"/>
  <c r="N168" i="13"/>
  <c r="W167" i="8" s="1"/>
  <c r="U159" i="8"/>
  <c r="M160" i="13"/>
  <c r="V159" i="8" s="1"/>
  <c r="N152" i="13"/>
  <c r="W151" i="8" s="1"/>
  <c r="U143" i="8"/>
  <c r="M144" i="13"/>
  <c r="V143" i="8" s="1"/>
  <c r="N136" i="13"/>
  <c r="W135" i="8" s="1"/>
  <c r="U127" i="8"/>
  <c r="M128" i="13"/>
  <c r="V127" i="8" s="1"/>
  <c r="N120" i="13"/>
  <c r="W119" i="8" s="1"/>
  <c r="U111" i="8"/>
  <c r="M112" i="13"/>
  <c r="V111" i="8" s="1"/>
  <c r="N104" i="13"/>
  <c r="W103" i="8" s="1"/>
  <c r="U95" i="8"/>
  <c r="M96" i="13"/>
  <c r="V95" i="8" s="1"/>
  <c r="N88" i="13"/>
  <c r="W87" i="8" s="1"/>
  <c r="U79" i="8"/>
  <c r="M80" i="13"/>
  <c r="V79" i="8" s="1"/>
  <c r="N72" i="13"/>
  <c r="W71" i="8" s="1"/>
  <c r="O64" i="13"/>
  <c r="L63" i="15" s="1"/>
  <c r="U489" i="8"/>
  <c r="U63" i="8"/>
  <c r="V63" i="8"/>
  <c r="V489" i="8"/>
  <c r="U5" i="8"/>
  <c r="M6" i="13"/>
  <c r="V5" i="8" s="1"/>
  <c r="U8" i="8"/>
  <c r="M9" i="13"/>
  <c r="V8" i="8" s="1"/>
  <c r="U16" i="8"/>
  <c r="M17" i="13"/>
  <c r="V16" i="8" s="1"/>
  <c r="U24" i="8"/>
  <c r="M25" i="13"/>
  <c r="V24" i="8" s="1"/>
  <c r="U32" i="8"/>
  <c r="M33" i="13"/>
  <c r="V32" i="8" s="1"/>
  <c r="U40" i="8"/>
  <c r="M41" i="13"/>
  <c r="V40" i="8" s="1"/>
  <c r="U48" i="8"/>
  <c r="M49" i="13"/>
  <c r="V48" i="8" s="1"/>
  <c r="O57" i="13"/>
  <c r="L56" i="15" s="1"/>
  <c r="U56" i="8"/>
  <c r="U482" i="8"/>
  <c r="V482" i="8"/>
  <c r="V56" i="8"/>
  <c r="O63" i="13"/>
  <c r="L62" i="15" s="1"/>
  <c r="U62" i="8"/>
  <c r="U488" i="8"/>
  <c r="O79" i="13"/>
  <c r="L78" i="15" s="1"/>
  <c r="U78" i="8"/>
  <c r="O95" i="13"/>
  <c r="L94" i="15" s="1"/>
  <c r="U94" i="8"/>
  <c r="O111" i="13"/>
  <c r="L110" i="15" s="1"/>
  <c r="U110" i="8"/>
  <c r="O127" i="13"/>
  <c r="L126" i="15" s="1"/>
  <c r="U126" i="8"/>
  <c r="O143" i="13"/>
  <c r="L142" i="15" s="1"/>
  <c r="U142" i="8"/>
  <c r="O159" i="13"/>
  <c r="L158" i="15" s="1"/>
  <c r="U158" i="8"/>
  <c r="O175" i="13"/>
  <c r="L174" i="15" s="1"/>
  <c r="U174" i="8"/>
  <c r="V496" i="8"/>
  <c r="V182" i="8"/>
  <c r="W182" i="8"/>
  <c r="W496" i="8"/>
  <c r="O191" i="13"/>
  <c r="L190" i="15" s="1"/>
  <c r="V511" i="8"/>
  <c r="V197" i="8"/>
  <c r="W511" i="8"/>
  <c r="W197" i="8"/>
  <c r="O207" i="13"/>
  <c r="L206" i="15" s="1"/>
  <c r="U205" i="8"/>
  <c r="U519" i="8"/>
  <c r="V527" i="8"/>
  <c r="V213" i="8"/>
  <c r="W527" i="8"/>
  <c r="W213" i="8"/>
  <c r="O223" i="13"/>
  <c r="L222" i="15" s="1"/>
  <c r="U221" i="8"/>
  <c r="O239" i="13"/>
  <c r="L238" i="15" s="1"/>
  <c r="U237" i="8"/>
  <c r="O255" i="13"/>
  <c r="L254" i="15" s="1"/>
  <c r="U253" i="8"/>
  <c r="O271" i="13"/>
  <c r="L270" i="15" s="1"/>
  <c r="U269" i="8"/>
  <c r="O287" i="13"/>
  <c r="L286" i="15" s="1"/>
  <c r="U285" i="8"/>
  <c r="O303" i="13"/>
  <c r="L302" i="15" s="1"/>
  <c r="U301" i="8"/>
  <c r="O319" i="13"/>
  <c r="L318" i="15" s="1"/>
  <c r="U317" i="8"/>
  <c r="O12" i="13"/>
  <c r="L11" i="15" s="1"/>
  <c r="U11" i="8"/>
  <c r="O20" i="13"/>
  <c r="L19" i="15" s="1"/>
  <c r="U19" i="8"/>
  <c r="O28" i="13"/>
  <c r="L27" i="15" s="1"/>
  <c r="U27" i="8"/>
  <c r="O36" i="13"/>
  <c r="L35" i="15" s="1"/>
  <c r="U35" i="8"/>
  <c r="O44" i="13"/>
  <c r="L43" i="15" s="1"/>
  <c r="U43" i="8"/>
  <c r="O52" i="13"/>
  <c r="L51" i="15" s="1"/>
  <c r="U51" i="8"/>
  <c r="W55" i="8"/>
  <c r="W481" i="8"/>
  <c r="V481" i="8"/>
  <c r="V55" i="8"/>
  <c r="O61" i="13"/>
  <c r="L60" i="15" s="1"/>
  <c r="U60" i="8"/>
  <c r="U486" i="8"/>
  <c r="V64" i="8"/>
  <c r="V490" i="8"/>
  <c r="W64" i="8"/>
  <c r="W490" i="8"/>
  <c r="O69" i="13"/>
  <c r="L68" i="15" s="1"/>
  <c r="U68" i="8"/>
  <c r="O77" i="13"/>
  <c r="L76" i="15" s="1"/>
  <c r="U76" i="8"/>
  <c r="O85" i="13"/>
  <c r="L84" i="15" s="1"/>
  <c r="U84" i="8"/>
  <c r="O93" i="13"/>
  <c r="L92" i="15" s="1"/>
  <c r="U92" i="8"/>
  <c r="O101" i="13"/>
  <c r="L100" i="15" s="1"/>
  <c r="U100" i="8"/>
  <c r="O109" i="13"/>
  <c r="L108" i="15" s="1"/>
  <c r="U108" i="8"/>
  <c r="O117" i="13"/>
  <c r="L116" i="15" s="1"/>
  <c r="U116" i="8"/>
  <c r="O125" i="13"/>
  <c r="L124" i="15" s="1"/>
  <c r="U124" i="8"/>
  <c r="O133" i="13"/>
  <c r="L132" i="15" s="1"/>
  <c r="U132" i="8"/>
  <c r="O141" i="13"/>
  <c r="L140" i="15" s="1"/>
  <c r="U140" i="8"/>
  <c r="O149" i="13"/>
  <c r="L148" i="15" s="1"/>
  <c r="U148" i="8"/>
  <c r="O157" i="13"/>
  <c r="L156" i="15" s="1"/>
  <c r="U156" i="8"/>
  <c r="O165" i="13"/>
  <c r="L164" i="15" s="1"/>
  <c r="U164" i="8"/>
  <c r="O173" i="13"/>
  <c r="L172" i="15" s="1"/>
  <c r="U172" i="8"/>
  <c r="O181" i="13"/>
  <c r="L180" i="15" s="1"/>
  <c r="U180" i="8"/>
  <c r="U494" i="8"/>
  <c r="V498" i="8"/>
  <c r="V184" i="8"/>
  <c r="W184" i="8"/>
  <c r="W498" i="8"/>
  <c r="O189" i="13"/>
  <c r="L188" i="15" s="1"/>
  <c r="U188" i="8"/>
  <c r="U502" i="8"/>
  <c r="V191" i="8"/>
  <c r="V505" i="8"/>
  <c r="W505" i="8"/>
  <c r="W191" i="8"/>
  <c r="O197" i="13"/>
  <c r="L196" i="15" s="1"/>
  <c r="U195" i="8"/>
  <c r="U509" i="8"/>
  <c r="V199" i="8"/>
  <c r="V513" i="8"/>
  <c r="W513" i="8"/>
  <c r="W199" i="8"/>
  <c r="O205" i="13"/>
  <c r="L204" i="15" s="1"/>
  <c r="U203" i="8"/>
  <c r="U517" i="8"/>
  <c r="V207" i="8"/>
  <c r="V521" i="8"/>
  <c r="W521" i="8"/>
  <c r="W207" i="8"/>
  <c r="O213" i="13"/>
  <c r="L212" i="15" s="1"/>
  <c r="U211" i="8"/>
  <c r="U525" i="8"/>
  <c r="V215" i="8"/>
  <c r="V529" i="8"/>
  <c r="W529" i="8"/>
  <c r="W215" i="8"/>
  <c r="O221" i="13"/>
  <c r="L220" i="15" s="1"/>
  <c r="U219" i="8"/>
  <c r="O229" i="13"/>
  <c r="L228" i="15" s="1"/>
  <c r="U227" i="8"/>
  <c r="O237" i="13"/>
  <c r="L236" i="15" s="1"/>
  <c r="U235" i="8"/>
  <c r="O245" i="13"/>
  <c r="L244" i="15" s="1"/>
  <c r="U243" i="8"/>
  <c r="O253" i="13"/>
  <c r="L252" i="15" s="1"/>
  <c r="U251" i="8"/>
  <c r="O261" i="13"/>
  <c r="L260" i="15" s="1"/>
  <c r="U259" i="8"/>
  <c r="O269" i="13"/>
  <c r="L268" i="15" s="1"/>
  <c r="U267" i="8"/>
  <c r="O277" i="13"/>
  <c r="L276" i="15" s="1"/>
  <c r="U275" i="8"/>
  <c r="O285" i="13"/>
  <c r="L284" i="15" s="1"/>
  <c r="U283" i="8"/>
  <c r="O293" i="13"/>
  <c r="L292" i="15" s="1"/>
  <c r="U291" i="8"/>
  <c r="O301" i="13"/>
  <c r="L300" i="15" s="1"/>
  <c r="U299" i="8"/>
  <c r="O309" i="13"/>
  <c r="L308" i="15" s="1"/>
  <c r="U307" i="8"/>
  <c r="O317" i="13"/>
  <c r="L316" i="15" s="1"/>
  <c r="U315" i="8"/>
  <c r="O327" i="13"/>
  <c r="L326" i="15" s="1"/>
  <c r="U325" i="8"/>
  <c r="O331" i="13"/>
  <c r="L330" i="15" s="1"/>
  <c r="U329" i="8"/>
  <c r="O335" i="13"/>
  <c r="L334" i="15" s="1"/>
  <c r="U333" i="8"/>
  <c r="U337" i="8"/>
  <c r="M339" i="13"/>
  <c r="V337" i="8" s="1"/>
  <c r="U341" i="8"/>
  <c r="M343" i="13"/>
  <c r="V341" i="8" s="1"/>
  <c r="U345" i="8"/>
  <c r="M347" i="13"/>
  <c r="V345" i="8" s="1"/>
  <c r="U349" i="8"/>
  <c r="M351" i="13"/>
  <c r="V349" i="8" s="1"/>
  <c r="U353" i="8"/>
  <c r="M355" i="13"/>
  <c r="V353" i="8" s="1"/>
  <c r="U357" i="8"/>
  <c r="M359" i="13"/>
  <c r="V357" i="8" s="1"/>
  <c r="U361" i="8"/>
  <c r="M363" i="13"/>
  <c r="V361" i="8" s="1"/>
  <c r="U365" i="8"/>
  <c r="M367" i="13"/>
  <c r="V365" i="8" s="1"/>
  <c r="U369" i="8"/>
  <c r="M371" i="13"/>
  <c r="V369" i="8" s="1"/>
  <c r="U373" i="8"/>
  <c r="M375" i="13"/>
  <c r="V373" i="8" s="1"/>
  <c r="U379" i="8"/>
  <c r="M381" i="13"/>
  <c r="V379" i="8" s="1"/>
  <c r="U383" i="8"/>
  <c r="M385" i="13"/>
  <c r="V383" i="8" s="1"/>
  <c r="U391" i="8"/>
  <c r="M393" i="13"/>
  <c r="V391" i="8" s="1"/>
  <c r="U399" i="8"/>
  <c r="M401" i="13"/>
  <c r="V399" i="8" s="1"/>
  <c r="U407" i="8"/>
  <c r="M409" i="13"/>
  <c r="V407" i="8" s="1"/>
  <c r="O427" i="13"/>
  <c r="L426" i="15" s="1"/>
  <c r="U425" i="8"/>
  <c r="O459" i="13"/>
  <c r="L458" i="15" s="1"/>
  <c r="U457" i="8"/>
  <c r="O417" i="13"/>
  <c r="L416" i="15" s="1"/>
  <c r="U415" i="8"/>
  <c r="O429" i="13"/>
  <c r="L428" i="15" s="1"/>
  <c r="U427" i="8"/>
  <c r="O449" i="13"/>
  <c r="L448" i="15" s="1"/>
  <c r="U447" i="8"/>
  <c r="O465" i="13"/>
  <c r="L464" i="15" s="1"/>
  <c r="U463" i="8"/>
  <c r="O477" i="13"/>
  <c r="L476" i="15" s="1"/>
  <c r="U475" i="8"/>
  <c r="O409" i="13" l="1"/>
  <c r="L408" i="15" s="1"/>
  <c r="O393" i="13"/>
  <c r="L392" i="15" s="1"/>
  <c r="O381" i="13"/>
  <c r="L380" i="15" s="1"/>
  <c r="O371" i="13"/>
  <c r="L370" i="15" s="1"/>
  <c r="O363" i="13"/>
  <c r="L362" i="15" s="1"/>
  <c r="O355" i="13"/>
  <c r="L354" i="15" s="1"/>
  <c r="O347" i="13"/>
  <c r="L346" i="15" s="1"/>
  <c r="O339" i="13"/>
  <c r="L338" i="15" s="1"/>
  <c r="O49" i="13"/>
  <c r="L48" i="15" s="1"/>
  <c r="O33" i="13"/>
  <c r="L32" i="15" s="1"/>
  <c r="O17" i="13"/>
  <c r="L16" i="15" s="1"/>
  <c r="O6" i="13"/>
  <c r="L5" i="15" s="1"/>
  <c r="O224" i="13"/>
  <c r="L223" i="15" s="1"/>
  <c r="O240" i="13"/>
  <c r="L239" i="15" s="1"/>
  <c r="O256" i="13"/>
  <c r="L255" i="15" s="1"/>
  <c r="O272" i="13"/>
  <c r="L271" i="15" s="1"/>
  <c r="O288" i="13"/>
  <c r="L287" i="15" s="1"/>
  <c r="O304" i="13"/>
  <c r="L303" i="15" s="1"/>
  <c r="O424" i="13"/>
  <c r="L423" i="15" s="1"/>
  <c r="O440" i="13"/>
  <c r="L439" i="15" s="1"/>
  <c r="CC7" i="9"/>
  <c r="F7" i="14"/>
  <c r="P6" i="8"/>
  <c r="CC5" i="9"/>
  <c r="P4" i="8"/>
  <c r="F5" i="14"/>
  <c r="B9" i="4"/>
  <c r="D8" i="4"/>
  <c r="C8" i="4"/>
  <c r="O403" i="13"/>
  <c r="L402" i="15" s="1"/>
  <c r="O395" i="13"/>
  <c r="L394" i="15" s="1"/>
  <c r="O389" i="13"/>
  <c r="L388" i="15" s="1"/>
  <c r="O51" i="13"/>
  <c r="L50" i="15" s="1"/>
  <c r="O43" i="13"/>
  <c r="L42" i="15" s="1"/>
  <c r="O35" i="13"/>
  <c r="L34" i="15" s="1"/>
  <c r="O27" i="13"/>
  <c r="L26" i="15" s="1"/>
  <c r="O19" i="13"/>
  <c r="L18" i="15" s="1"/>
  <c r="O11" i="13"/>
  <c r="L10" i="15" s="1"/>
  <c r="P478" i="8"/>
  <c r="F480" i="14"/>
  <c r="P476" i="8"/>
  <c r="F478" i="14"/>
  <c r="P474" i="8"/>
  <c r="F476" i="14"/>
  <c r="P472" i="8"/>
  <c r="F474" i="14"/>
  <c r="P470" i="8"/>
  <c r="F472" i="14"/>
  <c r="P468" i="8"/>
  <c r="F470" i="14"/>
  <c r="P466" i="8"/>
  <c r="F468" i="14"/>
  <c r="P464" i="8"/>
  <c r="F466" i="14"/>
  <c r="P462" i="8"/>
  <c r="F464" i="14"/>
  <c r="P460" i="8"/>
  <c r="F462" i="14"/>
  <c r="P458" i="8"/>
  <c r="F460" i="14"/>
  <c r="P456" i="8"/>
  <c r="F458" i="14"/>
  <c r="P454" i="8"/>
  <c r="F456" i="14"/>
  <c r="P452" i="8"/>
  <c r="F454" i="14"/>
  <c r="P450" i="8"/>
  <c r="F452" i="14"/>
  <c r="F450" i="14"/>
  <c r="P448" i="8"/>
  <c r="F448" i="14"/>
  <c r="P446" i="8"/>
  <c r="F446" i="14"/>
  <c r="P444" i="8"/>
  <c r="P442" i="8"/>
  <c r="F444" i="14"/>
  <c r="F442" i="14"/>
  <c r="P440" i="8"/>
  <c r="F440" i="14"/>
  <c r="P438" i="8"/>
  <c r="F438" i="14"/>
  <c r="P436" i="8"/>
  <c r="P434" i="8"/>
  <c r="F436" i="14"/>
  <c r="F434" i="14"/>
  <c r="P432" i="8"/>
  <c r="F432" i="14"/>
  <c r="P430" i="8"/>
  <c r="F430" i="14"/>
  <c r="P428" i="8"/>
  <c r="P426" i="8"/>
  <c r="F428" i="14"/>
  <c r="F426" i="14"/>
  <c r="P424" i="8"/>
  <c r="F424" i="14"/>
  <c r="P422" i="8"/>
  <c r="F422" i="14"/>
  <c r="P420" i="8"/>
  <c r="P418" i="8"/>
  <c r="F420" i="14"/>
  <c r="F418" i="14"/>
  <c r="P416" i="8"/>
  <c r="F416" i="14"/>
  <c r="P414" i="8"/>
  <c r="F414" i="14"/>
  <c r="P412" i="8"/>
  <c r="P410" i="8"/>
  <c r="F412" i="14"/>
  <c r="F410" i="14"/>
  <c r="P408" i="8"/>
  <c r="F406" i="14"/>
  <c r="P404" i="8"/>
  <c r="P402" i="8"/>
  <c r="F404" i="14"/>
  <c r="F402" i="14"/>
  <c r="P400" i="8"/>
  <c r="F400" i="14"/>
  <c r="P398" i="8"/>
  <c r="F398" i="14"/>
  <c r="P396" i="8"/>
  <c r="P394" i="8"/>
  <c r="F396" i="14"/>
  <c r="E506" i="10"/>
  <c r="E191" i="10"/>
  <c r="P28" i="8"/>
  <c r="F29" i="14"/>
  <c r="P24" i="8"/>
  <c r="F25" i="14"/>
  <c r="P20" i="8"/>
  <c r="F21" i="14"/>
  <c r="P16" i="8"/>
  <c r="F17" i="14"/>
  <c r="P12" i="8"/>
  <c r="F13" i="14"/>
  <c r="P8" i="8"/>
  <c r="F9" i="14"/>
  <c r="F37" i="14"/>
  <c r="P36" i="8"/>
  <c r="F45" i="14"/>
  <c r="P44" i="8"/>
  <c r="O76" i="13"/>
  <c r="L75" i="15" s="1"/>
  <c r="O92" i="13"/>
  <c r="L91" i="15" s="1"/>
  <c r="O108" i="13"/>
  <c r="L107" i="15" s="1"/>
  <c r="O124" i="13"/>
  <c r="L123" i="15" s="1"/>
  <c r="O140" i="13"/>
  <c r="L139" i="15" s="1"/>
  <c r="O156" i="13"/>
  <c r="L155" i="15" s="1"/>
  <c r="O172" i="13"/>
  <c r="L171" i="15" s="1"/>
  <c r="O428" i="13"/>
  <c r="L427" i="15" s="1"/>
  <c r="O116" i="13"/>
  <c r="L115" i="15" s="1"/>
  <c r="O228" i="13"/>
  <c r="L227" i="15" s="1"/>
  <c r="O292" i="13"/>
  <c r="L291" i="15" s="1"/>
  <c r="O452" i="13"/>
  <c r="L451" i="15" s="1"/>
  <c r="O352" i="13"/>
  <c r="L351" i="15" s="1"/>
  <c r="O368" i="13"/>
  <c r="L367" i="15" s="1"/>
  <c r="O384" i="13"/>
  <c r="L383" i="15" s="1"/>
  <c r="O392" i="13"/>
  <c r="L391" i="15" s="1"/>
  <c r="O418" i="13"/>
  <c r="L417" i="15" s="1"/>
  <c r="O434" i="13"/>
  <c r="L433" i="15" s="1"/>
  <c r="O466" i="13"/>
  <c r="L465" i="15" s="1"/>
  <c r="O474" i="13"/>
  <c r="L473" i="15" s="1"/>
  <c r="O413" i="13"/>
  <c r="L412" i="15" s="1"/>
  <c r="O397" i="13"/>
  <c r="L396" i="15" s="1"/>
  <c r="O383" i="13"/>
  <c r="L382" i="15" s="1"/>
  <c r="O373" i="13"/>
  <c r="L372" i="15" s="1"/>
  <c r="O365" i="13"/>
  <c r="L364" i="15" s="1"/>
  <c r="O357" i="13"/>
  <c r="L356" i="15" s="1"/>
  <c r="O349" i="13"/>
  <c r="L348" i="15" s="1"/>
  <c r="O341" i="13"/>
  <c r="L340" i="15" s="1"/>
  <c r="O45" i="13"/>
  <c r="L44" i="15" s="1"/>
  <c r="O29" i="13"/>
  <c r="L28" i="15" s="1"/>
  <c r="O13" i="13"/>
  <c r="L12" i="15" s="1"/>
  <c r="F392" i="14"/>
  <c r="P390" i="8"/>
  <c r="F390" i="14"/>
  <c r="P388" i="8"/>
  <c r="P386" i="8"/>
  <c r="F388" i="14"/>
  <c r="F386" i="14"/>
  <c r="P384" i="8"/>
  <c r="F384" i="14"/>
  <c r="P382" i="8"/>
  <c r="F382" i="14"/>
  <c r="P380" i="8"/>
  <c r="P378" i="8"/>
  <c r="F380" i="14"/>
  <c r="F378" i="14"/>
  <c r="P376" i="8"/>
  <c r="F376" i="14"/>
  <c r="P374" i="8"/>
  <c r="F374" i="14"/>
  <c r="P372" i="8"/>
  <c r="P370" i="8"/>
  <c r="F372" i="14"/>
  <c r="F370" i="14"/>
  <c r="P368" i="8"/>
  <c r="F368" i="14"/>
  <c r="P366" i="8"/>
  <c r="F366" i="14"/>
  <c r="P364" i="8"/>
  <c r="P362" i="8"/>
  <c r="F364" i="14"/>
  <c r="F362" i="14"/>
  <c r="P360" i="8"/>
  <c r="F360" i="14"/>
  <c r="P358" i="8"/>
  <c r="F358" i="14"/>
  <c r="P356" i="8"/>
  <c r="P354" i="8"/>
  <c r="F356" i="14"/>
  <c r="F354" i="14"/>
  <c r="P352" i="8"/>
  <c r="F352" i="14"/>
  <c r="P350" i="8"/>
  <c r="F350" i="14"/>
  <c r="P348" i="8"/>
  <c r="P346" i="8"/>
  <c r="F348" i="14"/>
  <c r="F346" i="14"/>
  <c r="P344" i="8"/>
  <c r="F344" i="14"/>
  <c r="P342" i="8"/>
  <c r="F342" i="14"/>
  <c r="P340" i="8"/>
  <c r="P338" i="8"/>
  <c r="F340" i="14"/>
  <c r="F338" i="14"/>
  <c r="P336" i="8"/>
  <c r="P334" i="8"/>
  <c r="F336" i="14"/>
  <c r="P332" i="8"/>
  <c r="F334" i="14"/>
  <c r="P330" i="8"/>
  <c r="F332" i="14"/>
  <c r="P328" i="8"/>
  <c r="F330" i="14"/>
  <c r="P326" i="8"/>
  <c r="F328" i="14"/>
  <c r="P324" i="8"/>
  <c r="F326" i="14"/>
  <c r="P322" i="8"/>
  <c r="F324" i="14"/>
  <c r="P320" i="8"/>
  <c r="F322" i="14"/>
  <c r="P318" i="8"/>
  <c r="F320" i="14"/>
  <c r="P316" i="8"/>
  <c r="F318" i="14"/>
  <c r="P314" i="8"/>
  <c r="F316" i="14"/>
  <c r="P312" i="8"/>
  <c r="F314" i="14"/>
  <c r="P310" i="8"/>
  <c r="F312" i="14"/>
  <c r="P308" i="8"/>
  <c r="F310" i="14"/>
  <c r="P306" i="8"/>
  <c r="F308" i="14"/>
  <c r="F306" i="14"/>
  <c r="P304" i="8"/>
  <c r="F304" i="14"/>
  <c r="P302" i="8"/>
  <c r="F302" i="14"/>
  <c r="P300" i="8"/>
  <c r="P298" i="8"/>
  <c r="F300" i="14"/>
  <c r="F298" i="14"/>
  <c r="P296" i="8"/>
  <c r="F296" i="14"/>
  <c r="P294" i="8"/>
  <c r="F294" i="14"/>
  <c r="P292" i="8"/>
  <c r="F292" i="14"/>
  <c r="P290" i="8"/>
  <c r="F290" i="14"/>
  <c r="P288" i="8"/>
  <c r="F48" i="14"/>
  <c r="P47" i="8"/>
  <c r="P43" i="8"/>
  <c r="F44" i="14"/>
  <c r="F40" i="14"/>
  <c r="P39" i="8"/>
  <c r="F36" i="14"/>
  <c r="P35" i="8"/>
  <c r="F32" i="14"/>
  <c r="P31" i="8"/>
  <c r="F287" i="14"/>
  <c r="P285" i="8"/>
  <c r="F285" i="14"/>
  <c r="P283" i="8"/>
  <c r="P281" i="8"/>
  <c r="F283" i="14"/>
  <c r="F281" i="14"/>
  <c r="P279" i="8"/>
  <c r="F279" i="14"/>
  <c r="P277" i="8"/>
  <c r="F277" i="14"/>
  <c r="P275" i="8"/>
  <c r="P270" i="8"/>
  <c r="F272" i="14"/>
  <c r="F268" i="14"/>
  <c r="P266" i="8"/>
  <c r="P262" i="8"/>
  <c r="F264" i="14"/>
  <c r="F260" i="14"/>
  <c r="P258" i="8"/>
  <c r="P254" i="8"/>
  <c r="F256" i="14"/>
  <c r="F252" i="14"/>
  <c r="P250" i="8"/>
  <c r="P246" i="8"/>
  <c r="F248" i="14"/>
  <c r="F244" i="14"/>
  <c r="P242" i="8"/>
  <c r="P238" i="8"/>
  <c r="F240" i="14"/>
  <c r="F236" i="14"/>
  <c r="P234" i="8"/>
  <c r="P230" i="8"/>
  <c r="F232" i="14"/>
  <c r="F228" i="14"/>
  <c r="P226" i="8"/>
  <c r="P222" i="8"/>
  <c r="F224" i="14"/>
  <c r="F220" i="14"/>
  <c r="P218" i="8"/>
  <c r="P530" i="8"/>
  <c r="F218" i="14"/>
  <c r="F533" i="14"/>
  <c r="P216" i="8"/>
  <c r="P528" i="8"/>
  <c r="F531" i="14"/>
  <c r="P214" i="8"/>
  <c r="F216" i="14"/>
  <c r="P526" i="8"/>
  <c r="F214" i="14"/>
  <c r="F529" i="14"/>
  <c r="P212" i="8"/>
  <c r="P524" i="8"/>
  <c r="F212" i="14"/>
  <c r="P210" i="8"/>
  <c r="F527" i="14"/>
  <c r="P522" i="8"/>
  <c r="F210" i="14"/>
  <c r="F525" i="14"/>
  <c r="P208" i="8"/>
  <c r="P520" i="8"/>
  <c r="F523" i="14"/>
  <c r="P206" i="8"/>
  <c r="F208" i="14"/>
  <c r="P518" i="8"/>
  <c r="F206" i="14"/>
  <c r="F521" i="14"/>
  <c r="P204" i="8"/>
  <c r="P516" i="8"/>
  <c r="F204" i="14"/>
  <c r="P202" i="8"/>
  <c r="F519" i="14"/>
  <c r="P514" i="8"/>
  <c r="F202" i="14"/>
  <c r="F517" i="14"/>
  <c r="P200" i="8"/>
  <c r="P512" i="8"/>
  <c r="P198" i="8"/>
  <c r="F200" i="14"/>
  <c r="F515" i="14"/>
  <c r="P510" i="8"/>
  <c r="F198" i="14"/>
  <c r="F513" i="14"/>
  <c r="P196" i="8"/>
  <c r="P508" i="8"/>
  <c r="F196" i="14"/>
  <c r="P194" i="8"/>
  <c r="F511" i="14"/>
  <c r="P506" i="8"/>
  <c r="F194" i="14"/>
  <c r="F509" i="14"/>
  <c r="P192" i="8"/>
  <c r="P504" i="8"/>
  <c r="P190" i="8"/>
  <c r="F192" i="14"/>
  <c r="F507" i="14"/>
  <c r="P503" i="8"/>
  <c r="P189" i="8"/>
  <c r="F190" i="14"/>
  <c r="F505" i="14"/>
  <c r="P501" i="8"/>
  <c r="P187" i="8"/>
  <c r="F188" i="14"/>
  <c r="F503" i="14"/>
  <c r="P499" i="8"/>
  <c r="P185" i="8"/>
  <c r="F186" i="14"/>
  <c r="F501" i="14"/>
  <c r="P497" i="8"/>
  <c r="P183" i="8"/>
  <c r="F184" i="14"/>
  <c r="F499" i="14"/>
  <c r="P495" i="8"/>
  <c r="P181" i="8"/>
  <c r="F182" i="14"/>
  <c r="F497" i="14"/>
  <c r="P493" i="8"/>
  <c r="P179" i="8"/>
  <c r="F180" i="14"/>
  <c r="F495" i="14"/>
  <c r="P175" i="8"/>
  <c r="F176" i="14"/>
  <c r="F172" i="14"/>
  <c r="P171" i="8"/>
  <c r="P167" i="8"/>
  <c r="F168" i="14"/>
  <c r="F164" i="14"/>
  <c r="P163" i="8"/>
  <c r="P159" i="8"/>
  <c r="F160" i="14"/>
  <c r="F156" i="14"/>
  <c r="P155" i="8"/>
  <c r="P151" i="8"/>
  <c r="F152" i="14"/>
  <c r="F148" i="14"/>
  <c r="P147" i="8"/>
  <c r="P143" i="8"/>
  <c r="F144" i="14"/>
  <c r="P139" i="8"/>
  <c r="F140" i="14"/>
  <c r="P135" i="8"/>
  <c r="F136" i="14"/>
  <c r="P131" i="8"/>
  <c r="F132" i="14"/>
  <c r="P127" i="8"/>
  <c r="F128" i="14"/>
  <c r="P123" i="8"/>
  <c r="F124" i="14"/>
  <c r="P119" i="8"/>
  <c r="F120" i="14"/>
  <c r="P115" i="8"/>
  <c r="F116" i="14"/>
  <c r="P111" i="8"/>
  <c r="F112" i="14"/>
  <c r="P107" i="8"/>
  <c r="F108" i="14"/>
  <c r="P103" i="8"/>
  <c r="F104" i="14"/>
  <c r="P99" i="8"/>
  <c r="F100" i="14"/>
  <c r="P95" i="8"/>
  <c r="F96" i="14"/>
  <c r="P91" i="8"/>
  <c r="F92" i="14"/>
  <c r="P87" i="8"/>
  <c r="F88" i="14"/>
  <c r="P83" i="8"/>
  <c r="F84" i="14"/>
  <c r="P79" i="8"/>
  <c r="F80" i="14"/>
  <c r="P75" i="8"/>
  <c r="F76" i="14"/>
  <c r="P71" i="8"/>
  <c r="F72" i="14"/>
  <c r="P67" i="8"/>
  <c r="F68" i="14"/>
  <c r="P491" i="8"/>
  <c r="P65" i="8"/>
  <c r="F66" i="14"/>
  <c r="F493" i="14"/>
  <c r="P489" i="8"/>
  <c r="P63" i="8"/>
  <c r="F64" i="14"/>
  <c r="F491" i="14"/>
  <c r="P487" i="8"/>
  <c r="P61" i="8"/>
  <c r="F62" i="14"/>
  <c r="F489" i="14"/>
  <c r="P485" i="8"/>
  <c r="P59" i="8"/>
  <c r="F60" i="14"/>
  <c r="F487" i="14"/>
  <c r="P57" i="8"/>
  <c r="P483" i="8"/>
  <c r="F58" i="14"/>
  <c r="F485" i="14"/>
  <c r="P55" i="8"/>
  <c r="P481" i="8"/>
  <c r="F56" i="14"/>
  <c r="F483" i="14"/>
  <c r="P53" i="8"/>
  <c r="P479" i="8"/>
  <c r="F54" i="14"/>
  <c r="F481" i="14"/>
  <c r="F50" i="14"/>
  <c r="P49" i="8"/>
  <c r="F26" i="14"/>
  <c r="P25" i="8"/>
  <c r="F22" i="14"/>
  <c r="P21" i="8"/>
  <c r="F18" i="14"/>
  <c r="P17" i="8"/>
  <c r="F14" i="14"/>
  <c r="P13" i="8"/>
  <c r="F10" i="14"/>
  <c r="P9" i="8"/>
  <c r="P34" i="8"/>
  <c r="F35" i="14"/>
  <c r="P42" i="8"/>
  <c r="F43" i="14"/>
  <c r="O72" i="13"/>
  <c r="L71" i="15" s="1"/>
  <c r="O104" i="13"/>
  <c r="L103" i="15" s="1"/>
  <c r="O136" i="13"/>
  <c r="L135" i="15" s="1"/>
  <c r="O168" i="13"/>
  <c r="L167" i="15" s="1"/>
  <c r="O232" i="13"/>
  <c r="L231" i="15" s="1"/>
  <c r="O264" i="13"/>
  <c r="L263" i="15" s="1"/>
  <c r="O296" i="13"/>
  <c r="L295" i="15" s="1"/>
  <c r="O226" i="13"/>
  <c r="L225" i="15" s="1"/>
  <c r="O234" i="13"/>
  <c r="L233" i="15" s="1"/>
  <c r="O242" i="13"/>
  <c r="L241" i="15" s="1"/>
  <c r="O250" i="13"/>
  <c r="L249" i="15" s="1"/>
  <c r="O258" i="13"/>
  <c r="L257" i="15" s="1"/>
  <c r="O266" i="13"/>
  <c r="L265" i="15" s="1"/>
  <c r="O274" i="13"/>
  <c r="L273" i="15" s="1"/>
  <c r="O282" i="13"/>
  <c r="L281" i="15" s="1"/>
  <c r="O290" i="13"/>
  <c r="L289" i="15" s="1"/>
  <c r="O298" i="13"/>
  <c r="L297" i="15" s="1"/>
  <c r="O306" i="13"/>
  <c r="L305" i="15" s="1"/>
  <c r="O432" i="13"/>
  <c r="L431" i="15" s="1"/>
  <c r="O391" i="13"/>
  <c r="L390" i="15" s="1"/>
  <c r="O50" i="13"/>
  <c r="L49" i="15" s="1"/>
  <c r="O42" i="13"/>
  <c r="L41" i="15" s="1"/>
  <c r="O34" i="13"/>
  <c r="L33" i="15" s="1"/>
  <c r="O26" i="13"/>
  <c r="L25" i="15" s="1"/>
  <c r="O18" i="13"/>
  <c r="L17" i="15" s="1"/>
  <c r="O10" i="13"/>
  <c r="L9" i="15" s="1"/>
  <c r="O299" i="13"/>
  <c r="L298" i="15" s="1"/>
  <c r="O283" i="13"/>
  <c r="L282" i="15" s="1"/>
  <c r="O267" i="13"/>
  <c r="L266" i="15" s="1"/>
  <c r="O251" i="13"/>
  <c r="L250" i="15" s="1"/>
  <c r="O235" i="13"/>
  <c r="L234" i="15" s="1"/>
  <c r="O219" i="13"/>
  <c r="L218" i="15" s="1"/>
  <c r="O171" i="13"/>
  <c r="L170" i="15" s="1"/>
  <c r="O155" i="13"/>
  <c r="L154" i="15" s="1"/>
  <c r="O139" i="13"/>
  <c r="L138" i="15" s="1"/>
  <c r="O123" i="13"/>
  <c r="L122" i="15" s="1"/>
  <c r="O107" i="13"/>
  <c r="L106" i="15" s="1"/>
  <c r="O91" i="13"/>
  <c r="L90" i="15" s="1"/>
  <c r="O75" i="13"/>
  <c r="L74" i="15" s="1"/>
  <c r="O39" i="13"/>
  <c r="L38" i="15" s="1"/>
  <c r="O23" i="13"/>
  <c r="L22" i="15" s="1"/>
  <c r="O7" i="13"/>
  <c r="L6" i="15" s="1"/>
  <c r="O68" i="13"/>
  <c r="L67" i="15" s="1"/>
  <c r="O132" i="13"/>
  <c r="L131" i="15" s="1"/>
  <c r="O276" i="13"/>
  <c r="L275" i="15" s="1"/>
  <c r="O468" i="13"/>
  <c r="L467" i="15" s="1"/>
  <c r="O344" i="13"/>
  <c r="L343" i="15" s="1"/>
  <c r="O360" i="13"/>
  <c r="L359" i="15" s="1"/>
  <c r="O376" i="13"/>
  <c r="L375" i="15" s="1"/>
  <c r="O400" i="13"/>
  <c r="L399" i="15" s="1"/>
  <c r="O401" i="13"/>
  <c r="L400" i="15" s="1"/>
  <c r="O385" i="13"/>
  <c r="L384" i="15" s="1"/>
  <c r="O375" i="13"/>
  <c r="L374" i="15" s="1"/>
  <c r="O367" i="13"/>
  <c r="L366" i="15" s="1"/>
  <c r="O359" i="13"/>
  <c r="L358" i="15" s="1"/>
  <c r="O351" i="13"/>
  <c r="L350" i="15" s="1"/>
  <c r="O343" i="13"/>
  <c r="L342" i="15" s="1"/>
  <c r="O41" i="13"/>
  <c r="L40" i="15" s="1"/>
  <c r="O25" i="13"/>
  <c r="L24" i="15" s="1"/>
  <c r="O9" i="13"/>
  <c r="L8" i="15" s="1"/>
  <c r="O80" i="13"/>
  <c r="L79" i="15" s="1"/>
  <c r="O96" i="13"/>
  <c r="L95" i="15" s="1"/>
  <c r="O112" i="13"/>
  <c r="L111" i="15" s="1"/>
  <c r="O128" i="13"/>
  <c r="L127" i="15" s="1"/>
  <c r="O144" i="13"/>
  <c r="L143" i="15" s="1"/>
  <c r="O160" i="13"/>
  <c r="L159" i="15" s="1"/>
  <c r="O176" i="13"/>
  <c r="L175" i="15" s="1"/>
  <c r="O456" i="13"/>
  <c r="L455" i="15" s="1"/>
  <c r="O472" i="13"/>
  <c r="L471" i="15" s="1"/>
  <c r="CC6" i="9"/>
  <c r="F6" i="14"/>
  <c r="P5" i="8"/>
  <c r="O411" i="13"/>
  <c r="L410" i="15" s="1"/>
  <c r="P477" i="8"/>
  <c r="F479" i="14"/>
  <c r="P475" i="8"/>
  <c r="F477" i="14"/>
  <c r="P473" i="8"/>
  <c r="F475" i="14"/>
  <c r="P471" i="8"/>
  <c r="F473" i="14"/>
  <c r="P469" i="8"/>
  <c r="F471" i="14"/>
  <c r="P467" i="8"/>
  <c r="F469" i="14"/>
  <c r="P465" i="8"/>
  <c r="F467" i="14"/>
  <c r="P463" i="8"/>
  <c r="F465" i="14"/>
  <c r="P461" i="8"/>
  <c r="F463" i="14"/>
  <c r="P459" i="8"/>
  <c r="F461" i="14"/>
  <c r="P457" i="8"/>
  <c r="F459" i="14"/>
  <c r="P455" i="8"/>
  <c r="F457" i="14"/>
  <c r="P453" i="8"/>
  <c r="F455" i="14"/>
  <c r="P451" i="8"/>
  <c r="F453" i="14"/>
  <c r="P449" i="8"/>
  <c r="F451" i="14"/>
  <c r="P447" i="8"/>
  <c r="F449" i="14"/>
  <c r="P445" i="8"/>
  <c r="F447" i="14"/>
  <c r="P443" i="8"/>
  <c r="F445" i="14"/>
  <c r="P441" i="8"/>
  <c r="F443" i="14"/>
  <c r="F441" i="14"/>
  <c r="P439" i="8"/>
  <c r="P437" i="8"/>
  <c r="F439" i="14"/>
  <c r="F437" i="14"/>
  <c r="P435" i="8"/>
  <c r="P433" i="8"/>
  <c r="F435" i="14"/>
  <c r="F433" i="14"/>
  <c r="P431" i="8"/>
  <c r="F431" i="14"/>
  <c r="P429" i="8"/>
  <c r="F429" i="14"/>
  <c r="P427" i="8"/>
  <c r="F427" i="14"/>
  <c r="P425" i="8"/>
  <c r="F425" i="14"/>
  <c r="P423" i="8"/>
  <c r="F423" i="14"/>
  <c r="P421" i="8"/>
  <c r="F421" i="14"/>
  <c r="P419" i="8"/>
  <c r="F419" i="14"/>
  <c r="P417" i="8"/>
  <c r="F417" i="14"/>
  <c r="P415" i="8"/>
  <c r="F415" i="14"/>
  <c r="P413" i="8"/>
  <c r="F413" i="14"/>
  <c r="P411" i="8"/>
  <c r="F411" i="14"/>
  <c r="P409" i="8"/>
  <c r="F409" i="14"/>
  <c r="P407" i="8"/>
  <c r="P532" i="8"/>
  <c r="F408" i="14"/>
  <c r="P406" i="8"/>
  <c r="F535" i="14"/>
  <c r="P405" i="8"/>
  <c r="F534" i="14"/>
  <c r="F407" i="14"/>
  <c r="P531" i="8"/>
  <c r="F405" i="14"/>
  <c r="P403" i="8"/>
  <c r="F403" i="14"/>
  <c r="P401" i="8"/>
  <c r="F401" i="14"/>
  <c r="P399" i="8"/>
  <c r="F399" i="14"/>
  <c r="P397" i="8"/>
  <c r="F397" i="14"/>
  <c r="P395" i="8"/>
  <c r="F395" i="14"/>
  <c r="P393" i="8"/>
  <c r="P286" i="8"/>
  <c r="F288" i="14"/>
  <c r="F28" i="14"/>
  <c r="P27" i="8"/>
  <c r="F24" i="14"/>
  <c r="P23" i="8"/>
  <c r="F20" i="14"/>
  <c r="P19" i="8"/>
  <c r="F16" i="14"/>
  <c r="P15" i="8"/>
  <c r="F12" i="14"/>
  <c r="P11" i="8"/>
  <c r="F33" i="14"/>
  <c r="P32" i="8"/>
  <c r="F41" i="14"/>
  <c r="P40" i="8"/>
  <c r="F49" i="14"/>
  <c r="P48" i="8"/>
  <c r="O220" i="13"/>
  <c r="L219" i="15" s="1"/>
  <c r="O236" i="13"/>
  <c r="L235" i="15" s="1"/>
  <c r="O252" i="13"/>
  <c r="L251" i="15" s="1"/>
  <c r="O268" i="13"/>
  <c r="L267" i="15" s="1"/>
  <c r="O284" i="13"/>
  <c r="L283" i="15" s="1"/>
  <c r="O300" i="13"/>
  <c r="L299" i="15" s="1"/>
  <c r="O444" i="13"/>
  <c r="L443" i="15" s="1"/>
  <c r="O460" i="13"/>
  <c r="L459" i="15" s="1"/>
  <c r="O476" i="13"/>
  <c r="L475" i="15" s="1"/>
  <c r="O100" i="13"/>
  <c r="L99" i="15" s="1"/>
  <c r="O148" i="13"/>
  <c r="L147" i="15" s="1"/>
  <c r="O260" i="13"/>
  <c r="L259" i="15" s="1"/>
  <c r="O405" i="13"/>
  <c r="L404" i="15" s="1"/>
  <c r="O387" i="13"/>
  <c r="L386" i="15" s="1"/>
  <c r="O377" i="13"/>
  <c r="L376" i="15" s="1"/>
  <c r="O369" i="13"/>
  <c r="L368" i="15" s="1"/>
  <c r="O361" i="13"/>
  <c r="L360" i="15" s="1"/>
  <c r="O353" i="13"/>
  <c r="L352" i="15" s="1"/>
  <c r="O345" i="13"/>
  <c r="L344" i="15" s="1"/>
  <c r="O53" i="13"/>
  <c r="L52" i="15" s="1"/>
  <c r="O37" i="13"/>
  <c r="L36" i="15" s="1"/>
  <c r="O21" i="13"/>
  <c r="L20" i="15" s="1"/>
  <c r="O5" i="13"/>
  <c r="L4" i="15" s="1"/>
  <c r="F393" i="14"/>
  <c r="P391" i="8"/>
  <c r="F391" i="14"/>
  <c r="P389" i="8"/>
  <c r="F389" i="14"/>
  <c r="P387" i="8"/>
  <c r="P385" i="8"/>
  <c r="F387" i="14"/>
  <c r="F385" i="14"/>
  <c r="P383" i="8"/>
  <c r="F383" i="14"/>
  <c r="P381" i="8"/>
  <c r="F381" i="14"/>
  <c r="P379" i="8"/>
  <c r="P377" i="8"/>
  <c r="F379" i="14"/>
  <c r="F377" i="14"/>
  <c r="P375" i="8"/>
  <c r="F375" i="14"/>
  <c r="P373" i="8"/>
  <c r="F373" i="14"/>
  <c r="P371" i="8"/>
  <c r="P369" i="8"/>
  <c r="F371" i="14"/>
  <c r="F369" i="14"/>
  <c r="P367" i="8"/>
  <c r="F367" i="14"/>
  <c r="P365" i="8"/>
  <c r="F365" i="14"/>
  <c r="P363" i="8"/>
  <c r="P361" i="8"/>
  <c r="F363" i="14"/>
  <c r="F361" i="14"/>
  <c r="P359" i="8"/>
  <c r="F359" i="14"/>
  <c r="P357" i="8"/>
  <c r="F357" i="14"/>
  <c r="P355" i="8"/>
  <c r="P353" i="8"/>
  <c r="F355" i="14"/>
  <c r="F353" i="14"/>
  <c r="P351" i="8"/>
  <c r="F351" i="14"/>
  <c r="P349" i="8"/>
  <c r="F349" i="14"/>
  <c r="P347" i="8"/>
  <c r="P345" i="8"/>
  <c r="F347" i="14"/>
  <c r="F345" i="14"/>
  <c r="P343" i="8"/>
  <c r="F343" i="14"/>
  <c r="P341" i="8"/>
  <c r="F341" i="14"/>
  <c r="P339" i="8"/>
  <c r="P337" i="8"/>
  <c r="F339" i="14"/>
  <c r="P335" i="8"/>
  <c r="F337" i="14"/>
  <c r="P333" i="8"/>
  <c r="F335" i="14"/>
  <c r="P331" i="8"/>
  <c r="F333" i="14"/>
  <c r="P329" i="8"/>
  <c r="F331" i="14"/>
  <c r="P327" i="8"/>
  <c r="F329" i="14"/>
  <c r="P325" i="8"/>
  <c r="F327" i="14"/>
  <c r="P323" i="8"/>
  <c r="F325" i="14"/>
  <c r="P321" i="8"/>
  <c r="F323" i="14"/>
  <c r="P319" i="8"/>
  <c r="F321" i="14"/>
  <c r="P317" i="8"/>
  <c r="F319" i="14"/>
  <c r="P315" i="8"/>
  <c r="F317" i="14"/>
  <c r="P313" i="8"/>
  <c r="F315" i="14"/>
  <c r="P311" i="8"/>
  <c r="F313" i="14"/>
  <c r="P309" i="8"/>
  <c r="F311" i="14"/>
  <c r="F309" i="14"/>
  <c r="P307" i="8"/>
  <c r="P305" i="8"/>
  <c r="F307" i="14"/>
  <c r="F305" i="14"/>
  <c r="P303" i="8"/>
  <c r="F303" i="14"/>
  <c r="P301" i="8"/>
  <c r="F301" i="14"/>
  <c r="P299" i="8"/>
  <c r="P297" i="8"/>
  <c r="F299" i="14"/>
  <c r="F297" i="14"/>
  <c r="P295" i="8"/>
  <c r="F295" i="14"/>
  <c r="P293" i="8"/>
  <c r="F293" i="14"/>
  <c r="P291" i="8"/>
  <c r="P289" i="8"/>
  <c r="F291" i="14"/>
  <c r="F289" i="14"/>
  <c r="P287" i="8"/>
  <c r="F46" i="14"/>
  <c r="P45" i="8"/>
  <c r="F42" i="14"/>
  <c r="P41" i="8"/>
  <c r="F38" i="14"/>
  <c r="P37" i="8"/>
  <c r="F34" i="14"/>
  <c r="P33" i="8"/>
  <c r="F30" i="14"/>
  <c r="P29" i="8"/>
  <c r="F286" i="14"/>
  <c r="P284" i="8"/>
  <c r="F284" i="14"/>
  <c r="P282" i="8"/>
  <c r="F282" i="14"/>
  <c r="P280" i="8"/>
  <c r="P278" i="8"/>
  <c r="F280" i="14"/>
  <c r="F278" i="14"/>
  <c r="P276" i="8"/>
  <c r="F274" i="14"/>
  <c r="P272" i="8"/>
  <c r="F270" i="14"/>
  <c r="P268" i="8"/>
  <c r="F266" i="14"/>
  <c r="P264" i="8"/>
  <c r="F262" i="14"/>
  <c r="P260" i="8"/>
  <c r="F258" i="14"/>
  <c r="P256" i="8"/>
  <c r="F254" i="14"/>
  <c r="P252" i="8"/>
  <c r="F250" i="14"/>
  <c r="P248" i="8"/>
  <c r="F246" i="14"/>
  <c r="P244" i="8"/>
  <c r="F242" i="14"/>
  <c r="P240" i="8"/>
  <c r="F238" i="14"/>
  <c r="P236" i="8"/>
  <c r="F234" i="14"/>
  <c r="P232" i="8"/>
  <c r="F230" i="14"/>
  <c r="P228" i="8"/>
  <c r="F226" i="14"/>
  <c r="P224" i="8"/>
  <c r="F222" i="14"/>
  <c r="P220" i="8"/>
  <c r="F178" i="14"/>
  <c r="P177" i="8"/>
  <c r="F174" i="14"/>
  <c r="P173" i="8"/>
  <c r="F170" i="14"/>
  <c r="P169" i="8"/>
  <c r="F166" i="14"/>
  <c r="P165" i="8"/>
  <c r="F162" i="14"/>
  <c r="P161" i="8"/>
  <c r="F158" i="14"/>
  <c r="P157" i="8"/>
  <c r="F154" i="14"/>
  <c r="P153" i="8"/>
  <c r="F150" i="14"/>
  <c r="P149" i="8"/>
  <c r="F146" i="14"/>
  <c r="P145" i="8"/>
  <c r="P141" i="8"/>
  <c r="F142" i="14"/>
  <c r="P137" i="8"/>
  <c r="F138" i="14"/>
  <c r="P133" i="8"/>
  <c r="F134" i="14"/>
  <c r="P129" i="8"/>
  <c r="F130" i="14"/>
  <c r="P125" i="8"/>
  <c r="F126" i="14"/>
  <c r="P121" i="8"/>
  <c r="F122" i="14"/>
  <c r="P117" i="8"/>
  <c r="F118" i="14"/>
  <c r="P113" i="8"/>
  <c r="F114" i="14"/>
  <c r="P109" i="8"/>
  <c r="F110" i="14"/>
  <c r="P105" i="8"/>
  <c r="F106" i="14"/>
  <c r="P101" i="8"/>
  <c r="F102" i="14"/>
  <c r="P97" i="8"/>
  <c r="F98" i="14"/>
  <c r="P93" i="8"/>
  <c r="F94" i="14"/>
  <c r="P89" i="8"/>
  <c r="F90" i="14"/>
  <c r="P85" i="8"/>
  <c r="F86" i="14"/>
  <c r="P81" i="8"/>
  <c r="F82" i="14"/>
  <c r="P77" i="8"/>
  <c r="F78" i="14"/>
  <c r="P73" i="8"/>
  <c r="F74" i="14"/>
  <c r="P69" i="8"/>
  <c r="F70" i="14"/>
  <c r="P51" i="8"/>
  <c r="F52" i="14"/>
  <c r="F27" i="14"/>
  <c r="P26" i="8"/>
  <c r="F23" i="14"/>
  <c r="P22" i="8"/>
  <c r="F19" i="14"/>
  <c r="P18" i="8"/>
  <c r="F15" i="14"/>
  <c r="P14" i="8"/>
  <c r="F11" i="14"/>
  <c r="P10" i="8"/>
  <c r="F31" i="14"/>
  <c r="P30" i="8"/>
  <c r="F39" i="14"/>
  <c r="P38" i="8"/>
  <c r="F47" i="14"/>
  <c r="P46" i="8"/>
  <c r="O88" i="13"/>
  <c r="L87" i="15" s="1"/>
  <c r="O120" i="13"/>
  <c r="L119" i="15" s="1"/>
  <c r="O152" i="13"/>
  <c r="L151" i="15" s="1"/>
  <c r="O248" i="13"/>
  <c r="L247" i="15" s="1"/>
  <c r="O280" i="13"/>
  <c r="L279" i="15" s="1"/>
  <c r="O74" i="13"/>
  <c r="L73" i="15" s="1"/>
  <c r="O82" i="13"/>
  <c r="L81" i="15" s="1"/>
  <c r="O90" i="13"/>
  <c r="L89" i="15" s="1"/>
  <c r="O98" i="13"/>
  <c r="L97" i="15" s="1"/>
  <c r="O106" i="13"/>
  <c r="L105" i="15" s="1"/>
  <c r="O114" i="13"/>
  <c r="L113" i="15" s="1"/>
  <c r="O122" i="13"/>
  <c r="L121" i="15" s="1"/>
  <c r="O130" i="13"/>
  <c r="L129" i="15" s="1"/>
  <c r="O138" i="13"/>
  <c r="L137" i="15" s="1"/>
  <c r="O146" i="13"/>
  <c r="L145" i="15" s="1"/>
  <c r="O154" i="13"/>
  <c r="L153" i="15" s="1"/>
  <c r="O162" i="13"/>
  <c r="L161" i="15" s="1"/>
  <c r="O170" i="13"/>
  <c r="L169" i="15" s="1"/>
  <c r="O178" i="13"/>
  <c r="L177" i="15" s="1"/>
  <c r="O416" i="13"/>
  <c r="L415" i="15" s="1"/>
  <c r="O464" i="13"/>
  <c r="L463" i="15" s="1"/>
  <c r="O342" i="13"/>
  <c r="L341" i="15" s="1"/>
  <c r="O350" i="13"/>
  <c r="L349" i="15" s="1"/>
  <c r="O358" i="13"/>
  <c r="L357" i="15" s="1"/>
  <c r="O366" i="13"/>
  <c r="L365" i="15" s="1"/>
  <c r="O374" i="13"/>
  <c r="L373" i="15" s="1"/>
  <c r="O382" i="13"/>
  <c r="L381" i="15" s="1"/>
  <c r="O390" i="13"/>
  <c r="L389" i="15" s="1"/>
  <c r="O398" i="13"/>
  <c r="L397" i="15" s="1"/>
  <c r="O406" i="13"/>
  <c r="L405" i="15" s="1"/>
  <c r="O414" i="13"/>
  <c r="L413" i="15" s="1"/>
  <c r="O461" i="13"/>
  <c r="L460" i="15" s="1"/>
  <c r="O445" i="13"/>
  <c r="L444" i="15" s="1"/>
  <c r="O433" i="13"/>
  <c r="L432" i="15" s="1"/>
  <c r="O415" i="13"/>
  <c r="L414" i="15" s="1"/>
  <c r="O399" i="13"/>
  <c r="L398" i="15" s="1"/>
  <c r="O379" i="13"/>
  <c r="L378" i="15" s="1"/>
  <c r="O479" i="13"/>
  <c r="L478" i="15" s="1"/>
  <c r="O463" i="13"/>
  <c r="L462" i="15" s="1"/>
  <c r="O431" i="13"/>
  <c r="L430" i="15" s="1"/>
  <c r="O47" i="13"/>
  <c r="L46" i="15" s="1"/>
  <c r="O31" i="13"/>
  <c r="L30" i="15" s="1"/>
  <c r="O15" i="13"/>
  <c r="L14" i="15" s="1"/>
  <c r="O84" i="13"/>
  <c r="L83" i="15" s="1"/>
  <c r="O164" i="13"/>
  <c r="L163" i="15" s="1"/>
  <c r="O244" i="13"/>
  <c r="L243" i="15" s="1"/>
  <c r="O308" i="13"/>
  <c r="L307" i="15" s="1"/>
  <c r="O420" i="13"/>
  <c r="L419" i="15" s="1"/>
  <c r="O426" i="13"/>
  <c r="L425" i="15" s="1"/>
  <c r="O442" i="13"/>
  <c r="L441" i="15" s="1"/>
  <c r="O458" i="13"/>
  <c r="L457" i="15" s="1"/>
  <c r="D9" i="4" l="1"/>
  <c r="B10" i="4"/>
  <c r="C9" i="4"/>
  <c r="C10" i="4" l="1"/>
  <c r="D10" i="4"/>
  <c r="B11" i="4"/>
  <c r="C11" i="4" l="1"/>
  <c r="B12" i="4"/>
  <c r="D11" i="4"/>
  <c r="C12" i="4" l="1"/>
  <c r="B13" i="4"/>
  <c r="D12" i="4"/>
  <c r="C13" i="4" l="1"/>
  <c r="B14" i="4"/>
  <c r="D13" i="4"/>
  <c r="C14" i="4" l="1"/>
  <c r="B15" i="4"/>
  <c r="D14" i="4"/>
  <c r="C15" i="4" l="1"/>
  <c r="D15" i="4"/>
  <c r="B16" i="4"/>
  <c r="C16" i="4" l="1"/>
  <c r="B17" i="4"/>
  <c r="D16" i="4"/>
  <c r="B18" i="4" l="1"/>
  <c r="C17" i="4"/>
  <c r="D17" i="4"/>
  <c r="B19" i="4" l="1"/>
  <c r="D18" i="4"/>
  <c r="C18" i="4"/>
  <c r="B20" i="4" l="1"/>
  <c r="D19" i="4"/>
  <c r="C19" i="4"/>
  <c r="D20" i="4" l="1"/>
  <c r="B21" i="4"/>
  <c r="C20" i="4"/>
  <c r="C21" i="4" l="1"/>
  <c r="D21" i="4"/>
  <c r="B22" i="4"/>
  <c r="C22" i="4" l="1"/>
  <c r="B23" i="4"/>
  <c r="D22" i="4"/>
  <c r="C23" i="4" l="1"/>
  <c r="B24" i="4"/>
  <c r="D23" i="4"/>
  <c r="B25" i="4" l="1"/>
  <c r="C24" i="4"/>
  <c r="D24" i="4"/>
  <c r="D25" i="4" l="1"/>
  <c r="B26" i="4"/>
  <c r="C25" i="4"/>
  <c r="C26" i="4" l="1"/>
  <c r="B27" i="4"/>
  <c r="D26" i="4"/>
  <c r="C27" i="4" l="1"/>
  <c r="B28" i="4"/>
  <c r="D27" i="4"/>
  <c r="C28" i="4" l="1"/>
  <c r="D28" i="4"/>
  <c r="B29" i="4"/>
  <c r="C29" i="4" l="1"/>
  <c r="B30" i="4"/>
  <c r="D29" i="4"/>
  <c r="C30" i="4" l="1"/>
  <c r="B31" i="4"/>
  <c r="D30" i="4"/>
  <c r="C31" i="4" l="1"/>
  <c r="B32" i="4"/>
  <c r="D31" i="4"/>
  <c r="C32" i="4" l="1"/>
  <c r="D32" i="4"/>
  <c r="B33" i="4"/>
  <c r="C33" i="4" l="1"/>
  <c r="D33" i="4"/>
  <c r="F4" i="4" l="1"/>
  <c r="F3" i="4"/>
  <c r="L452" i="4" l="1"/>
  <c r="AM454" i="6" s="1"/>
  <c r="L451" i="4"/>
  <c r="AM453" i="6" s="1"/>
  <c r="L450" i="4"/>
  <c r="AM452" i="6" s="1"/>
  <c r="L409" i="4"/>
  <c r="AM411" i="6" s="1"/>
  <c r="L408" i="4"/>
  <c r="AM410" i="6" s="1"/>
  <c r="L407" i="4"/>
  <c r="AM409" i="6" s="1"/>
  <c r="L244" i="4"/>
  <c r="AM246" i="6" s="1"/>
  <c r="L243" i="4"/>
  <c r="AM245" i="6" s="1"/>
  <c r="L242" i="4"/>
  <c r="AM244" i="6" s="1"/>
  <c r="L241" i="4"/>
  <c r="AM243" i="6" s="1"/>
  <c r="L160" i="4"/>
  <c r="AM163" i="6" s="1"/>
  <c r="L126" i="4"/>
  <c r="AM129" i="6" s="1"/>
  <c r="L79" i="4"/>
  <c r="AM82" i="6" s="1"/>
  <c r="L78" i="4"/>
  <c r="AM81" i="6" s="1"/>
  <c r="L25" i="4"/>
  <c r="AM28" i="6" s="1"/>
  <c r="L20" i="4"/>
  <c r="AM23" i="6" s="1"/>
  <c r="L9" i="4"/>
  <c r="AM12" i="6" s="1"/>
  <c r="L223" i="4"/>
  <c r="AM225" i="6" s="1"/>
  <c r="L144" i="4"/>
  <c r="AM147" i="6" s="1"/>
  <c r="L24" i="4"/>
  <c r="AM27" i="6" s="1"/>
  <c r="L17" i="4"/>
  <c r="AM20" i="6" s="1"/>
  <c r="L168" i="4"/>
  <c r="AM171" i="6" s="1"/>
  <c r="L106" i="4"/>
  <c r="AM109" i="6" s="1"/>
  <c r="L105" i="4"/>
  <c r="AM108" i="6" s="1"/>
  <c r="L12" i="4"/>
  <c r="AM15" i="6" s="1"/>
  <c r="L16" i="4"/>
  <c r="AM19" i="6" s="1"/>
  <c r="L21" i="4"/>
  <c r="AM24" i="6" s="1"/>
  <c r="L27" i="4"/>
  <c r="AM30" i="6" s="1"/>
  <c r="L31" i="4"/>
  <c r="AM34" i="6" s="1"/>
  <c r="L35" i="4"/>
  <c r="AM38" i="6" s="1"/>
  <c r="L39" i="4"/>
  <c r="AM42" i="6" s="1"/>
  <c r="L43" i="4"/>
  <c r="AM46" i="6" s="1"/>
  <c r="L47" i="4"/>
  <c r="AM50" i="6" s="1"/>
  <c r="L50" i="4"/>
  <c r="AM53" i="6" s="1"/>
  <c r="L54" i="4"/>
  <c r="L58" i="4"/>
  <c r="L62" i="4"/>
  <c r="L81" i="4"/>
  <c r="AM84" i="6" s="1"/>
  <c r="L85" i="4"/>
  <c r="AM88" i="6" s="1"/>
  <c r="L89" i="4"/>
  <c r="AM92" i="6" s="1"/>
  <c r="L93" i="4"/>
  <c r="AM96" i="6" s="1"/>
  <c r="L97" i="4"/>
  <c r="AM100" i="6" s="1"/>
  <c r="L101" i="4"/>
  <c r="AM104" i="6" s="1"/>
  <c r="L108" i="4"/>
  <c r="AM111" i="6" s="1"/>
  <c r="L112" i="4"/>
  <c r="AM115" i="6" s="1"/>
  <c r="L116" i="4"/>
  <c r="AM119" i="6" s="1"/>
  <c r="L120" i="4"/>
  <c r="AM123" i="6" s="1"/>
  <c r="L124" i="4"/>
  <c r="AM127" i="6" s="1"/>
  <c r="L130" i="4"/>
  <c r="AM133" i="6" s="1"/>
  <c r="L134" i="4"/>
  <c r="AM137" i="6" s="1"/>
  <c r="L138" i="4"/>
  <c r="AM141" i="6" s="1"/>
  <c r="L142" i="4"/>
  <c r="AM145" i="6" s="1"/>
  <c r="L147" i="4"/>
  <c r="AM150" i="6" s="1"/>
  <c r="L151" i="4"/>
  <c r="AM154" i="6" s="1"/>
  <c r="L155" i="4"/>
  <c r="AM158" i="6" s="1"/>
  <c r="L159" i="4"/>
  <c r="AM162" i="6" s="1"/>
  <c r="L163" i="4"/>
  <c r="AM166" i="6" s="1"/>
  <c r="L167" i="4"/>
  <c r="AM170" i="6" s="1"/>
  <c r="L171" i="4"/>
  <c r="AM174" i="6" s="1"/>
  <c r="L175" i="4"/>
  <c r="AM178" i="6" s="1"/>
  <c r="L179" i="4"/>
  <c r="L183" i="4"/>
  <c r="L187" i="4"/>
  <c r="L191" i="4"/>
  <c r="L195" i="4"/>
  <c r="L199" i="4"/>
  <c r="L203" i="4"/>
  <c r="L207" i="4"/>
  <c r="L211" i="4"/>
  <c r="L215" i="4"/>
  <c r="L225" i="4"/>
  <c r="AM227" i="6" s="1"/>
  <c r="L229" i="4"/>
  <c r="AM231" i="6" s="1"/>
  <c r="L233" i="4"/>
  <c r="AM235" i="6" s="1"/>
  <c r="L237" i="4"/>
  <c r="AM239" i="6" s="1"/>
  <c r="L245" i="4"/>
  <c r="AM247" i="6" s="1"/>
  <c r="L249" i="4"/>
  <c r="AM251" i="6" s="1"/>
  <c r="L253" i="4"/>
  <c r="AM255" i="6" s="1"/>
  <c r="L257" i="4"/>
  <c r="AM259" i="6" s="1"/>
  <c r="L261" i="4"/>
  <c r="AM263" i="6" s="1"/>
  <c r="L265" i="4"/>
  <c r="AM267" i="6" s="1"/>
  <c r="L269" i="4"/>
  <c r="AM271" i="6" s="1"/>
  <c r="L273" i="4"/>
  <c r="AM275" i="6" s="1"/>
  <c r="L277" i="4"/>
  <c r="AM279" i="6" s="1"/>
  <c r="L306" i="4"/>
  <c r="AM308" i="6" s="1"/>
  <c r="L310" i="4"/>
  <c r="AM312" i="6" s="1"/>
  <c r="L314" i="4"/>
  <c r="AM316" i="6" s="1"/>
  <c r="L318" i="4"/>
  <c r="AM320" i="6" s="1"/>
  <c r="L322" i="4"/>
  <c r="AM324" i="6" s="1"/>
  <c r="L326" i="4"/>
  <c r="AM328" i="6" s="1"/>
  <c r="L330" i="4"/>
  <c r="AM332" i="6" s="1"/>
  <c r="L334" i="4"/>
  <c r="AM336" i="6" s="1"/>
  <c r="L338" i="4"/>
  <c r="AM340" i="6" s="1"/>
  <c r="L342" i="4"/>
  <c r="AM344" i="6" s="1"/>
  <c r="L346" i="4"/>
  <c r="AM348" i="6" s="1"/>
  <c r="L350" i="4"/>
  <c r="AM352" i="6" s="1"/>
  <c r="L354" i="4"/>
  <c r="AM356" i="6" s="1"/>
  <c r="L358" i="4"/>
  <c r="AM360" i="6" s="1"/>
  <c r="L362" i="4"/>
  <c r="AM364" i="6" s="1"/>
  <c r="L366" i="4"/>
  <c r="AM368" i="6" s="1"/>
  <c r="L370" i="4"/>
  <c r="AM372" i="6" s="1"/>
  <c r="L374" i="4"/>
  <c r="AM376" i="6" s="1"/>
  <c r="L378" i="4"/>
  <c r="AM380" i="6" s="1"/>
  <c r="L382" i="4"/>
  <c r="AM384" i="6" s="1"/>
  <c r="L386" i="4"/>
  <c r="AM388" i="6" s="1"/>
  <c r="L390" i="4"/>
  <c r="AM392" i="6" s="1"/>
  <c r="L394" i="4"/>
  <c r="AM396" i="6" s="1"/>
  <c r="L398" i="4"/>
  <c r="AM400" i="6" s="1"/>
  <c r="L402" i="4"/>
  <c r="AM404" i="6" s="1"/>
  <c r="L406" i="4"/>
  <c r="L412" i="4"/>
  <c r="AM414" i="6" s="1"/>
  <c r="L416" i="4"/>
  <c r="AM418" i="6" s="1"/>
  <c r="L420" i="4"/>
  <c r="AM422" i="6" s="1"/>
  <c r="L424" i="4"/>
  <c r="AM426" i="6" s="1"/>
  <c r="L428" i="4"/>
  <c r="AM430" i="6" s="1"/>
  <c r="L432" i="4"/>
  <c r="AM434" i="6" s="1"/>
  <c r="L436" i="4"/>
  <c r="AM438" i="6" s="1"/>
  <c r="L440" i="4"/>
  <c r="AM442" i="6" s="1"/>
  <c r="L444" i="4"/>
  <c r="AM446" i="6" s="1"/>
  <c r="L448" i="4"/>
  <c r="AM450" i="6" s="1"/>
  <c r="L476" i="4"/>
  <c r="AM478" i="6" s="1"/>
  <c r="L480" i="4"/>
  <c r="L484" i="4"/>
  <c r="L488" i="4"/>
  <c r="L491" i="4"/>
  <c r="L495" i="4"/>
  <c r="L499" i="4"/>
  <c r="L503" i="4"/>
  <c r="L507" i="4"/>
  <c r="L511" i="4"/>
  <c r="L515" i="4"/>
  <c r="L519" i="4"/>
  <c r="L523" i="4"/>
  <c r="L527" i="4"/>
  <c r="L531" i="4"/>
  <c r="L11" i="4"/>
  <c r="AM14" i="6" s="1"/>
  <c r="L15" i="4"/>
  <c r="AM18" i="6" s="1"/>
  <c r="L22" i="4"/>
  <c r="AM25" i="6" s="1"/>
  <c r="L28" i="4"/>
  <c r="AM31" i="6" s="1"/>
  <c r="L32" i="4"/>
  <c r="AM35" i="6" s="1"/>
  <c r="L36" i="4"/>
  <c r="AM39" i="6" s="1"/>
  <c r="L40" i="4"/>
  <c r="AM43" i="6" s="1"/>
  <c r="L44" i="4"/>
  <c r="AM47" i="6" s="1"/>
  <c r="L49" i="4"/>
  <c r="AM52" i="6" s="1"/>
  <c r="L53" i="4"/>
  <c r="L57" i="4"/>
  <c r="L61" i="4"/>
  <c r="L65" i="4"/>
  <c r="L82" i="4"/>
  <c r="AM85" i="6" s="1"/>
  <c r="L86" i="4"/>
  <c r="AM89" i="6" s="1"/>
  <c r="L90" i="4"/>
  <c r="AM93" i="6" s="1"/>
  <c r="L94" i="4"/>
  <c r="AM97" i="6" s="1"/>
  <c r="L98" i="4"/>
  <c r="AM101" i="6" s="1"/>
  <c r="L102" i="4"/>
  <c r="AM105" i="6" s="1"/>
  <c r="L107" i="4"/>
  <c r="AM110" i="6" s="1"/>
  <c r="L111" i="4"/>
  <c r="AM114" i="6" s="1"/>
  <c r="L115" i="4"/>
  <c r="AM118" i="6" s="1"/>
  <c r="L119" i="4"/>
  <c r="AM122" i="6" s="1"/>
  <c r="L123" i="4"/>
  <c r="AM126" i="6" s="1"/>
  <c r="L127" i="4"/>
  <c r="AM130" i="6" s="1"/>
  <c r="L131" i="4"/>
  <c r="AM134" i="6" s="1"/>
  <c r="L135" i="4"/>
  <c r="AM138" i="6" s="1"/>
  <c r="L139" i="4"/>
  <c r="AM142" i="6" s="1"/>
  <c r="L143" i="4"/>
  <c r="AM146" i="6" s="1"/>
  <c r="L148" i="4"/>
  <c r="AM151" i="6" s="1"/>
  <c r="L152" i="4"/>
  <c r="AM155" i="6" s="1"/>
  <c r="L156" i="4"/>
  <c r="AM159" i="6" s="1"/>
  <c r="L162" i="4"/>
  <c r="AM165" i="6" s="1"/>
  <c r="L166" i="4"/>
  <c r="AM169" i="6" s="1"/>
  <c r="L172" i="4"/>
  <c r="AM175" i="6" s="1"/>
  <c r="L176" i="4"/>
  <c r="AM179" i="6" s="1"/>
  <c r="L180" i="4"/>
  <c r="L184" i="4"/>
  <c r="L188" i="4"/>
  <c r="L192" i="4"/>
  <c r="L196" i="4"/>
  <c r="L200" i="4"/>
  <c r="L204" i="4"/>
  <c r="L208" i="4"/>
  <c r="L212" i="4"/>
  <c r="L216" i="4"/>
  <c r="L224" i="4"/>
  <c r="AM226" i="6" s="1"/>
  <c r="L228" i="4"/>
  <c r="AM230" i="6" s="1"/>
  <c r="L232" i="4"/>
  <c r="AM234" i="6" s="1"/>
  <c r="L236" i="4"/>
  <c r="AM238" i="6" s="1"/>
  <c r="L240" i="4"/>
  <c r="AM242" i="6" s="1"/>
  <c r="L248" i="4"/>
  <c r="AM250" i="6" s="1"/>
  <c r="L252" i="4"/>
  <c r="AM254" i="6" s="1"/>
  <c r="L256" i="4"/>
  <c r="AM258" i="6" s="1"/>
  <c r="L260" i="4"/>
  <c r="AM262" i="6" s="1"/>
  <c r="L264" i="4"/>
  <c r="AM266" i="6" s="1"/>
  <c r="L268" i="4"/>
  <c r="AM270" i="6" s="1"/>
  <c r="L272" i="4"/>
  <c r="AM274" i="6" s="1"/>
  <c r="L276" i="4"/>
  <c r="AM278" i="6" s="1"/>
  <c r="L279" i="4"/>
  <c r="AM281" i="6" s="1"/>
  <c r="L281" i="4"/>
  <c r="AM283" i="6" s="1"/>
  <c r="L283" i="4"/>
  <c r="AM285" i="6" s="1"/>
  <c r="L285" i="4"/>
  <c r="AM287" i="6" s="1"/>
  <c r="L287" i="4"/>
  <c r="AM289" i="6" s="1"/>
  <c r="L289" i="4"/>
  <c r="AM291" i="6" s="1"/>
  <c r="L291" i="4"/>
  <c r="AM293" i="6" s="1"/>
  <c r="L293" i="4"/>
  <c r="AM295" i="6" s="1"/>
  <c r="L295" i="4"/>
  <c r="AM297" i="6" s="1"/>
  <c r="L297" i="4"/>
  <c r="AM299" i="6" s="1"/>
  <c r="L299" i="4"/>
  <c r="AM301" i="6" s="1"/>
  <c r="L301" i="4"/>
  <c r="AM303" i="6" s="1"/>
  <c r="L303" i="4"/>
  <c r="AM305" i="6" s="1"/>
  <c r="L307" i="4"/>
  <c r="AM309" i="6" s="1"/>
  <c r="L311" i="4"/>
  <c r="AM313" i="6" s="1"/>
  <c r="L315" i="4"/>
  <c r="AM317" i="6" s="1"/>
  <c r="L319" i="4"/>
  <c r="AM321" i="6" s="1"/>
  <c r="L323" i="4"/>
  <c r="AM325" i="6" s="1"/>
  <c r="L327" i="4"/>
  <c r="AM329" i="6" s="1"/>
  <c r="L331" i="4"/>
  <c r="AM333" i="6" s="1"/>
  <c r="L335" i="4"/>
  <c r="AM337" i="6" s="1"/>
  <c r="L339" i="4"/>
  <c r="AM341" i="6" s="1"/>
  <c r="L343" i="4"/>
  <c r="AM345" i="6" s="1"/>
  <c r="L347" i="4"/>
  <c r="AM349" i="6" s="1"/>
  <c r="L351" i="4"/>
  <c r="AM353" i="6" s="1"/>
  <c r="L355" i="4"/>
  <c r="AM357" i="6" s="1"/>
  <c r="L359" i="4"/>
  <c r="AM361" i="6" s="1"/>
  <c r="L363" i="4"/>
  <c r="AM365" i="6" s="1"/>
  <c r="L367" i="4"/>
  <c r="AM369" i="6" s="1"/>
  <c r="L371" i="4"/>
  <c r="AM373" i="6" s="1"/>
  <c r="L375" i="4"/>
  <c r="AM377" i="6" s="1"/>
  <c r="L379" i="4"/>
  <c r="AM381" i="6" s="1"/>
  <c r="L383" i="4"/>
  <c r="AM385" i="6" s="1"/>
  <c r="L387" i="4"/>
  <c r="AM389" i="6" s="1"/>
  <c r="L391" i="4"/>
  <c r="AM393" i="6" s="1"/>
  <c r="L395" i="4"/>
  <c r="AM397" i="6" s="1"/>
  <c r="L399" i="4"/>
  <c r="AM401" i="6" s="1"/>
  <c r="L403" i="4"/>
  <c r="AM405" i="6" s="1"/>
  <c r="L411" i="4"/>
  <c r="AM413" i="6" s="1"/>
  <c r="L415" i="4"/>
  <c r="AM417" i="6" s="1"/>
  <c r="L419" i="4"/>
  <c r="AM421" i="6" s="1"/>
  <c r="L423" i="4"/>
  <c r="AM425" i="6" s="1"/>
  <c r="L427" i="4"/>
  <c r="AM429" i="6" s="1"/>
  <c r="L431" i="4"/>
  <c r="AM433" i="6" s="1"/>
  <c r="L435" i="4"/>
  <c r="AM437" i="6" s="1"/>
  <c r="L439" i="4"/>
  <c r="AM441" i="6" s="1"/>
  <c r="L443" i="4"/>
  <c r="AM445" i="6" s="1"/>
  <c r="L447" i="4"/>
  <c r="AM449" i="6" s="1"/>
  <c r="L479" i="4"/>
  <c r="L483" i="4"/>
  <c r="L487" i="4"/>
  <c r="L492" i="4"/>
  <c r="L496" i="4"/>
  <c r="L500" i="4"/>
  <c r="L504" i="4"/>
  <c r="L508" i="4"/>
  <c r="L512" i="4"/>
  <c r="L516" i="4"/>
  <c r="L520" i="4"/>
  <c r="L524" i="4"/>
  <c r="L528" i="4"/>
  <c r="L539" i="4"/>
  <c r="L10" i="4"/>
  <c r="AM13" i="6" s="1"/>
  <c r="L14" i="4"/>
  <c r="AM17" i="6" s="1"/>
  <c r="L18" i="4"/>
  <c r="AM21" i="6" s="1"/>
  <c r="L23" i="4"/>
  <c r="AM26" i="6" s="1"/>
  <c r="L29" i="4"/>
  <c r="AM32" i="6" s="1"/>
  <c r="L33" i="4"/>
  <c r="AM36" i="6" s="1"/>
  <c r="L37" i="4"/>
  <c r="AM40" i="6" s="1"/>
  <c r="L41" i="4"/>
  <c r="AM44" i="6" s="1"/>
  <c r="L45" i="4"/>
  <c r="AM48" i="6" s="1"/>
  <c r="L48" i="4"/>
  <c r="AM51" i="6" s="1"/>
  <c r="L52" i="4"/>
  <c r="L56" i="4"/>
  <c r="L60" i="4"/>
  <c r="L64" i="4"/>
  <c r="L83" i="4"/>
  <c r="AM86" i="6" s="1"/>
  <c r="L87" i="4"/>
  <c r="AM90" i="6" s="1"/>
  <c r="L91" i="4"/>
  <c r="AM94" i="6" s="1"/>
  <c r="L95" i="4"/>
  <c r="AM98" i="6" s="1"/>
  <c r="L99" i="4"/>
  <c r="AM102" i="6" s="1"/>
  <c r="L103" i="4"/>
  <c r="AM106" i="6" s="1"/>
  <c r="L110" i="4"/>
  <c r="AM113" i="6" s="1"/>
  <c r="L114" i="4"/>
  <c r="AM117" i="6" s="1"/>
  <c r="L118" i="4"/>
  <c r="AM121" i="6" s="1"/>
  <c r="L122" i="4"/>
  <c r="AM125" i="6" s="1"/>
  <c r="L128" i="4"/>
  <c r="AM131" i="6" s="1"/>
  <c r="L132" i="4"/>
  <c r="AM135" i="6" s="1"/>
  <c r="L136" i="4"/>
  <c r="AM139" i="6" s="1"/>
  <c r="L140" i="4"/>
  <c r="AM143" i="6" s="1"/>
  <c r="L145" i="4"/>
  <c r="AM148" i="6" s="1"/>
  <c r="L149" i="4"/>
  <c r="AM152" i="6" s="1"/>
  <c r="L153" i="4"/>
  <c r="AM156" i="6" s="1"/>
  <c r="L157" i="4"/>
  <c r="AM160" i="6" s="1"/>
  <c r="L161" i="4"/>
  <c r="AM164" i="6" s="1"/>
  <c r="L165" i="4"/>
  <c r="AM168" i="6" s="1"/>
  <c r="L169" i="4"/>
  <c r="AM172" i="6" s="1"/>
  <c r="L173" i="4"/>
  <c r="AM176" i="6" s="1"/>
  <c r="L177" i="4"/>
  <c r="AM180" i="6" s="1"/>
  <c r="L181" i="4"/>
  <c r="L185" i="4"/>
  <c r="L189" i="4"/>
  <c r="AM506" i="6" s="1"/>
  <c r="L193" i="4"/>
  <c r="L197" i="4"/>
  <c r="L201" i="4"/>
  <c r="L205" i="4"/>
  <c r="L209" i="4"/>
  <c r="L213" i="4"/>
  <c r="L217" i="4"/>
  <c r="AM219" i="6" s="1"/>
  <c r="L227" i="4"/>
  <c r="AM229" i="6" s="1"/>
  <c r="L231" i="4"/>
  <c r="AM233" i="6" s="1"/>
  <c r="L235" i="4"/>
  <c r="AM237" i="6" s="1"/>
  <c r="L239" i="4"/>
  <c r="AM241" i="6" s="1"/>
  <c r="L247" i="4"/>
  <c r="AM249" i="6" s="1"/>
  <c r="L251" i="4"/>
  <c r="AM253" i="6" s="1"/>
  <c r="L255" i="4"/>
  <c r="AM257" i="6" s="1"/>
  <c r="L259" i="4"/>
  <c r="AM261" i="6" s="1"/>
  <c r="L263" i="4"/>
  <c r="AM265" i="6" s="1"/>
  <c r="L267" i="4"/>
  <c r="AM269" i="6" s="1"/>
  <c r="L271" i="4"/>
  <c r="AM273" i="6" s="1"/>
  <c r="L275" i="4"/>
  <c r="AM277" i="6" s="1"/>
  <c r="L304" i="4"/>
  <c r="AM306" i="6" s="1"/>
  <c r="L308" i="4"/>
  <c r="AM310" i="6" s="1"/>
  <c r="L312" i="4"/>
  <c r="AM314" i="6" s="1"/>
  <c r="L316" i="4"/>
  <c r="AM318" i="6" s="1"/>
  <c r="L320" i="4"/>
  <c r="AM322" i="6" s="1"/>
  <c r="L324" i="4"/>
  <c r="AM326" i="6" s="1"/>
  <c r="L328" i="4"/>
  <c r="AM330" i="6" s="1"/>
  <c r="L332" i="4"/>
  <c r="AM334" i="6" s="1"/>
  <c r="L336" i="4"/>
  <c r="AM338" i="6" s="1"/>
  <c r="L340" i="4"/>
  <c r="AM342" i="6" s="1"/>
  <c r="L344" i="4"/>
  <c r="AM346" i="6" s="1"/>
  <c r="L348" i="4"/>
  <c r="AM350" i="6" s="1"/>
  <c r="L352" i="4"/>
  <c r="AM354" i="6" s="1"/>
  <c r="L356" i="4"/>
  <c r="AM358" i="6" s="1"/>
  <c r="L360" i="4"/>
  <c r="AM362" i="6" s="1"/>
  <c r="L364" i="4"/>
  <c r="AM366" i="6" s="1"/>
  <c r="L368" i="4"/>
  <c r="AM370" i="6" s="1"/>
  <c r="L372" i="4"/>
  <c r="AM374" i="6" s="1"/>
  <c r="L376" i="4"/>
  <c r="AM378" i="6" s="1"/>
  <c r="L380" i="4"/>
  <c r="AM382" i="6" s="1"/>
  <c r="L384" i="4"/>
  <c r="AM386" i="6" s="1"/>
  <c r="L388" i="4"/>
  <c r="AM390" i="6" s="1"/>
  <c r="L392" i="4"/>
  <c r="AM394" i="6" s="1"/>
  <c r="L396" i="4"/>
  <c r="AM398" i="6" s="1"/>
  <c r="L400" i="4"/>
  <c r="AM402" i="6" s="1"/>
  <c r="L404" i="4"/>
  <c r="AM406" i="6" s="1"/>
  <c r="L410" i="4"/>
  <c r="AM412" i="6" s="1"/>
  <c r="L414" i="4"/>
  <c r="AM416" i="6" s="1"/>
  <c r="L418" i="4"/>
  <c r="AM420" i="6" s="1"/>
  <c r="L422" i="4"/>
  <c r="AM424" i="6" s="1"/>
  <c r="L426" i="4"/>
  <c r="AM428" i="6" s="1"/>
  <c r="L430" i="4"/>
  <c r="AM432" i="6" s="1"/>
  <c r="L434" i="4"/>
  <c r="AM436" i="6" s="1"/>
  <c r="L438" i="4"/>
  <c r="AM440" i="6" s="1"/>
  <c r="L442" i="4"/>
  <c r="AM444" i="6" s="1"/>
  <c r="L446" i="4"/>
  <c r="AM448" i="6" s="1"/>
  <c r="L453" i="4"/>
  <c r="AM455" i="6" s="1"/>
  <c r="L478" i="4"/>
  <c r="AM480" i="6" s="1"/>
  <c r="L482" i="4"/>
  <c r="L486" i="4"/>
  <c r="L490" i="4"/>
  <c r="L493" i="4"/>
  <c r="L497" i="4"/>
  <c r="L501" i="4"/>
  <c r="L505" i="4"/>
  <c r="L509" i="4"/>
  <c r="L513" i="4"/>
  <c r="L517" i="4"/>
  <c r="L521" i="4"/>
  <c r="L525" i="4"/>
  <c r="L529" i="4"/>
  <c r="L538" i="4"/>
  <c r="L13" i="4"/>
  <c r="AM16" i="6" s="1"/>
  <c r="L19" i="4"/>
  <c r="AM22" i="6" s="1"/>
  <c r="L26" i="4"/>
  <c r="AM29" i="6" s="1"/>
  <c r="L30" i="4"/>
  <c r="AM33" i="6" s="1"/>
  <c r="L34" i="4"/>
  <c r="AM37" i="6" s="1"/>
  <c r="L38" i="4"/>
  <c r="AM41" i="6" s="1"/>
  <c r="L46" i="4"/>
  <c r="AM49" i="6" s="1"/>
  <c r="L51" i="4"/>
  <c r="AM54" i="6" s="1"/>
  <c r="L55" i="4"/>
  <c r="L59" i="4"/>
  <c r="L63" i="4"/>
  <c r="L80" i="4"/>
  <c r="AM83" i="6" s="1"/>
  <c r="L84" i="4"/>
  <c r="AM87" i="6" s="1"/>
  <c r="L88" i="4"/>
  <c r="AM91" i="6" s="1"/>
  <c r="L92" i="4"/>
  <c r="AM95" i="6" s="1"/>
  <c r="L96" i="4"/>
  <c r="AM99" i="6" s="1"/>
  <c r="L100" i="4"/>
  <c r="AM103" i="6" s="1"/>
  <c r="L104" i="4"/>
  <c r="AM107" i="6" s="1"/>
  <c r="L109" i="4"/>
  <c r="AM112" i="6" s="1"/>
  <c r="L113" i="4"/>
  <c r="AM116" i="6" s="1"/>
  <c r="L117" i="4"/>
  <c r="AM120" i="6" s="1"/>
  <c r="L121" i="4"/>
  <c r="AM124" i="6" s="1"/>
  <c r="L125" i="4"/>
  <c r="AM128" i="6" s="1"/>
  <c r="L129" i="4"/>
  <c r="AM132" i="6" s="1"/>
  <c r="L133" i="4"/>
  <c r="AM136" i="6" s="1"/>
  <c r="L137" i="4"/>
  <c r="AM140" i="6" s="1"/>
  <c r="L141" i="4"/>
  <c r="AM144" i="6" s="1"/>
  <c r="L146" i="4"/>
  <c r="AM149" i="6" s="1"/>
  <c r="L150" i="4"/>
  <c r="AM153" i="6" s="1"/>
  <c r="L154" i="4"/>
  <c r="AM157" i="6" s="1"/>
  <c r="L158" i="4"/>
  <c r="AM161" i="6" s="1"/>
  <c r="L164" i="4"/>
  <c r="AM167" i="6" s="1"/>
  <c r="L170" i="4"/>
  <c r="AM173" i="6" s="1"/>
  <c r="L174" i="4"/>
  <c r="AM177" i="6" s="1"/>
  <c r="L178" i="4"/>
  <c r="L182" i="4"/>
  <c r="L186" i="4"/>
  <c r="L190" i="4"/>
  <c r="L194" i="4"/>
  <c r="L198" i="4"/>
  <c r="L202" i="4"/>
  <c r="L206" i="4"/>
  <c r="L210" i="4"/>
  <c r="L214" i="4"/>
  <c r="L226" i="4"/>
  <c r="AM228" i="6" s="1"/>
  <c r="L230" i="4"/>
  <c r="AM232" i="6" s="1"/>
  <c r="L234" i="4"/>
  <c r="AM236" i="6" s="1"/>
  <c r="L238" i="4"/>
  <c r="AM240" i="6" s="1"/>
  <c r="L246" i="4"/>
  <c r="AM248" i="6" s="1"/>
  <c r="L250" i="4"/>
  <c r="AM252" i="6" s="1"/>
  <c r="L254" i="4"/>
  <c r="AM256" i="6" s="1"/>
  <c r="L258" i="4"/>
  <c r="AM260" i="6" s="1"/>
  <c r="L262" i="4"/>
  <c r="AM264" i="6" s="1"/>
  <c r="L266" i="4"/>
  <c r="AM268" i="6" s="1"/>
  <c r="L270" i="4"/>
  <c r="AM272" i="6" s="1"/>
  <c r="L274" i="4"/>
  <c r="AM276" i="6" s="1"/>
  <c r="L278" i="4"/>
  <c r="AM280" i="6" s="1"/>
  <c r="L280" i="4"/>
  <c r="AM282" i="6" s="1"/>
  <c r="L282" i="4"/>
  <c r="AM284" i="6" s="1"/>
  <c r="L284" i="4"/>
  <c r="AM286" i="6" s="1"/>
  <c r="L286" i="4"/>
  <c r="AM288" i="6" s="1"/>
  <c r="L288" i="4"/>
  <c r="AM290" i="6" s="1"/>
  <c r="L290" i="4"/>
  <c r="AM292" i="6" s="1"/>
  <c r="L292" i="4"/>
  <c r="AM294" i="6" s="1"/>
  <c r="L294" i="4"/>
  <c r="AM296" i="6" s="1"/>
  <c r="L296" i="4"/>
  <c r="AM298" i="6" s="1"/>
  <c r="L298" i="4"/>
  <c r="AM300" i="6" s="1"/>
  <c r="L300" i="4"/>
  <c r="AM302" i="6" s="1"/>
  <c r="L302" i="4"/>
  <c r="AM304" i="6" s="1"/>
  <c r="L305" i="4"/>
  <c r="AM307" i="6" s="1"/>
  <c r="L309" i="4"/>
  <c r="AM311" i="6" s="1"/>
  <c r="L313" i="4"/>
  <c r="AM315" i="6" s="1"/>
  <c r="L317" i="4"/>
  <c r="AM319" i="6" s="1"/>
  <c r="L321" i="4"/>
  <c r="AM323" i="6" s="1"/>
  <c r="L325" i="4"/>
  <c r="AM327" i="6" s="1"/>
  <c r="L329" i="4"/>
  <c r="AM331" i="6" s="1"/>
  <c r="L333" i="4"/>
  <c r="AM335" i="6" s="1"/>
  <c r="L337" i="4"/>
  <c r="AM339" i="6" s="1"/>
  <c r="L341" i="4"/>
  <c r="AM343" i="6" s="1"/>
  <c r="L345" i="4"/>
  <c r="AM347" i="6" s="1"/>
  <c r="L349" i="4"/>
  <c r="AM351" i="6" s="1"/>
  <c r="L353" i="4"/>
  <c r="AM355" i="6" s="1"/>
  <c r="L357" i="4"/>
  <c r="AM359" i="6" s="1"/>
  <c r="L361" i="4"/>
  <c r="AM363" i="6" s="1"/>
  <c r="L365" i="4"/>
  <c r="AM367" i="6" s="1"/>
  <c r="L369" i="4"/>
  <c r="AM371" i="6" s="1"/>
  <c r="L373" i="4"/>
  <c r="AM375" i="6" s="1"/>
  <c r="L377" i="4"/>
  <c r="AM379" i="6" s="1"/>
  <c r="L381" i="4"/>
  <c r="AM383" i="6" s="1"/>
  <c r="L385" i="4"/>
  <c r="AM387" i="6" s="1"/>
  <c r="L389" i="4"/>
  <c r="AM391" i="6" s="1"/>
  <c r="L393" i="4"/>
  <c r="AM395" i="6" s="1"/>
  <c r="L397" i="4"/>
  <c r="AM399" i="6" s="1"/>
  <c r="L401" i="4"/>
  <c r="AM403" i="6" s="1"/>
  <c r="L405" i="4"/>
  <c r="L413" i="4"/>
  <c r="AM415" i="6" s="1"/>
  <c r="L417" i="4"/>
  <c r="AM419" i="6" s="1"/>
  <c r="L421" i="4"/>
  <c r="AM423" i="6" s="1"/>
  <c r="L425" i="4"/>
  <c r="AM427" i="6" s="1"/>
  <c r="L429" i="4"/>
  <c r="AM431" i="6" s="1"/>
  <c r="L433" i="4"/>
  <c r="AM435" i="6" s="1"/>
  <c r="L437" i="4"/>
  <c r="AM439" i="6" s="1"/>
  <c r="L441" i="4"/>
  <c r="AM443" i="6" s="1"/>
  <c r="L445" i="4"/>
  <c r="AM447" i="6" s="1"/>
  <c r="L449" i="4"/>
  <c r="AM451" i="6" s="1"/>
  <c r="L481" i="4"/>
  <c r="L485" i="4"/>
  <c r="L489" i="4"/>
  <c r="L494" i="4"/>
  <c r="L498" i="4"/>
  <c r="L502" i="4"/>
  <c r="L506" i="4"/>
  <c r="L510" i="4"/>
  <c r="L514" i="4"/>
  <c r="L518" i="4"/>
  <c r="L522" i="4"/>
  <c r="L526" i="4"/>
  <c r="L530" i="4"/>
  <c r="L466" i="4"/>
  <c r="AM468" i="6" s="1"/>
  <c r="L7" i="4"/>
  <c r="AM10" i="6" s="1"/>
  <c r="L66" i="4"/>
  <c r="AM69" i="6" s="1"/>
  <c r="L70" i="4"/>
  <c r="AM73" i="6" s="1"/>
  <c r="L74" i="4"/>
  <c r="AM77" i="6" s="1"/>
  <c r="L219" i="4"/>
  <c r="AM221" i="6" s="1"/>
  <c r="L455" i="4"/>
  <c r="AM457" i="6" s="1"/>
  <c r="L458" i="4"/>
  <c r="AM460" i="6" s="1"/>
  <c r="L462" i="4"/>
  <c r="AM464" i="6" s="1"/>
  <c r="L467" i="4"/>
  <c r="AM469" i="6" s="1"/>
  <c r="L472" i="4"/>
  <c r="AM474" i="6" s="1"/>
  <c r="L6" i="4"/>
  <c r="AM9" i="6" s="1"/>
  <c r="L69" i="4"/>
  <c r="AM72" i="6" s="1"/>
  <c r="L73" i="4"/>
  <c r="AM76" i="6" s="1"/>
  <c r="L77" i="4"/>
  <c r="AM80" i="6" s="1"/>
  <c r="L220" i="4"/>
  <c r="AM222" i="6" s="1"/>
  <c r="L454" i="4"/>
  <c r="AM456" i="6" s="1"/>
  <c r="L459" i="4"/>
  <c r="AM461" i="6" s="1"/>
  <c r="L463" i="4"/>
  <c r="AM465" i="6" s="1"/>
  <c r="L468" i="4"/>
  <c r="AM470" i="6" s="1"/>
  <c r="L471" i="4"/>
  <c r="AM473" i="6" s="1"/>
  <c r="L475" i="4"/>
  <c r="AM477" i="6" s="1"/>
  <c r="L5" i="4"/>
  <c r="AM8" i="6" s="1"/>
  <c r="L68" i="4"/>
  <c r="AM71" i="6" s="1"/>
  <c r="L72" i="4"/>
  <c r="AM75" i="6" s="1"/>
  <c r="L76" i="4"/>
  <c r="AM79" i="6" s="1"/>
  <c r="L221" i="4"/>
  <c r="AM223" i="6" s="1"/>
  <c r="L457" i="4"/>
  <c r="AM459" i="6" s="1"/>
  <c r="L460" i="4"/>
  <c r="AM462" i="6" s="1"/>
  <c r="L464" i="4"/>
  <c r="AM466" i="6" s="1"/>
  <c r="L469" i="4"/>
  <c r="AM471" i="6" s="1"/>
  <c r="L474" i="4"/>
  <c r="AM476" i="6" s="1"/>
  <c r="L8" i="4"/>
  <c r="AM11" i="6" s="1"/>
  <c r="L42" i="4"/>
  <c r="AM45" i="6" s="1"/>
  <c r="L67" i="4"/>
  <c r="AM70" i="6" s="1"/>
  <c r="L71" i="4"/>
  <c r="AM74" i="6" s="1"/>
  <c r="L75" i="4"/>
  <c r="AM78" i="6" s="1"/>
  <c r="L218" i="4"/>
  <c r="AM220" i="6" s="1"/>
  <c r="L222" i="4"/>
  <c r="AM224" i="6" s="1"/>
  <c r="L456" i="4"/>
  <c r="AM458" i="6" s="1"/>
  <c r="L461" i="4"/>
  <c r="AM463" i="6" s="1"/>
  <c r="L465" i="4"/>
  <c r="AM467" i="6" s="1"/>
  <c r="L470" i="4"/>
  <c r="AM472" i="6" s="1"/>
  <c r="L473" i="4"/>
  <c r="AM475" i="6" s="1"/>
  <c r="L477" i="4"/>
  <c r="AM479" i="6" s="1"/>
  <c r="L4" i="4"/>
  <c r="AM7" i="6" s="1"/>
  <c r="L3" i="4"/>
  <c r="AM6" i="6" s="1"/>
  <c r="E479" i="11" l="1"/>
  <c r="I479" i="11" s="1"/>
  <c r="H479" i="9"/>
  <c r="F479" i="12"/>
  <c r="G479" i="12" s="1"/>
  <c r="E463" i="11"/>
  <c r="I463" i="11" s="1"/>
  <c r="H463" i="9"/>
  <c r="F463" i="12"/>
  <c r="G463" i="12" s="1"/>
  <c r="E77" i="11"/>
  <c r="I77" i="11" s="1"/>
  <c r="F77" i="12"/>
  <c r="G77" i="12" s="1"/>
  <c r="H77" i="9"/>
  <c r="E69" i="11"/>
  <c r="I69" i="11" s="1"/>
  <c r="F69" i="12"/>
  <c r="G69" i="12" s="1"/>
  <c r="H69" i="9"/>
  <c r="E10" i="11"/>
  <c r="I10" i="11" s="1"/>
  <c r="H10" i="9"/>
  <c r="F10" i="12"/>
  <c r="G10" i="12" s="1"/>
  <c r="E462" i="11"/>
  <c r="I462" i="11" s="1"/>
  <c r="F462" i="12"/>
  <c r="G462" i="12" s="1"/>
  <c r="H462" i="9"/>
  <c r="E473" i="11"/>
  <c r="I473" i="11" s="1"/>
  <c r="H473" i="9"/>
  <c r="F473" i="12"/>
  <c r="G473" i="12" s="1"/>
  <c r="H6" i="9"/>
  <c r="E6" i="11"/>
  <c r="I6" i="11" s="1"/>
  <c r="F6" i="12"/>
  <c r="G6" i="12" s="1"/>
  <c r="E475" i="11"/>
  <c r="I475" i="11" s="1"/>
  <c r="H475" i="9"/>
  <c r="F475" i="12"/>
  <c r="G475" i="12" s="1"/>
  <c r="E467" i="11"/>
  <c r="I467" i="11" s="1"/>
  <c r="H467" i="9"/>
  <c r="F467" i="12"/>
  <c r="G467" i="12" s="1"/>
  <c r="E458" i="11"/>
  <c r="I458" i="11" s="1"/>
  <c r="F458" i="12"/>
  <c r="G458" i="12" s="1"/>
  <c r="H458" i="9"/>
  <c r="E220" i="11"/>
  <c r="I220" i="11" s="1"/>
  <c r="H220" i="9"/>
  <c r="F220" i="12"/>
  <c r="G220" i="12" s="1"/>
  <c r="E73" i="11"/>
  <c r="I73" i="11" s="1"/>
  <c r="F73" i="12"/>
  <c r="G73" i="12" s="1"/>
  <c r="H73" i="9"/>
  <c r="E44" i="11"/>
  <c r="I44" i="11" s="1"/>
  <c r="H44" i="9"/>
  <c r="F44" i="12"/>
  <c r="G44" i="12" s="1"/>
  <c r="E476" i="11"/>
  <c r="I476" i="11" s="1"/>
  <c r="H476" i="9"/>
  <c r="F476" i="12"/>
  <c r="G476" i="12" s="1"/>
  <c r="F466" i="12"/>
  <c r="G466" i="12" s="1"/>
  <c r="E466" i="11"/>
  <c r="I466" i="11" s="1"/>
  <c r="H466" i="9"/>
  <c r="E459" i="11"/>
  <c r="I459" i="11" s="1"/>
  <c r="H459" i="9"/>
  <c r="F459" i="12"/>
  <c r="G459" i="12" s="1"/>
  <c r="E78" i="11"/>
  <c r="I78" i="11" s="1"/>
  <c r="H78" i="9"/>
  <c r="F78" i="12"/>
  <c r="G78" i="12" s="1"/>
  <c r="E70" i="11"/>
  <c r="I70" i="11" s="1"/>
  <c r="H70" i="9"/>
  <c r="F70" i="12"/>
  <c r="G70" i="12" s="1"/>
  <c r="E477" i="11"/>
  <c r="I477" i="11" s="1"/>
  <c r="H477" i="9"/>
  <c r="F477" i="12"/>
  <c r="G477" i="12" s="1"/>
  <c r="F470" i="12"/>
  <c r="G470" i="12" s="1"/>
  <c r="E470" i="11"/>
  <c r="I470" i="11" s="1"/>
  <c r="H470" i="9"/>
  <c r="E461" i="11"/>
  <c r="I461" i="11" s="1"/>
  <c r="H461" i="9"/>
  <c r="F461" i="12"/>
  <c r="G461" i="12" s="1"/>
  <c r="E222" i="11"/>
  <c r="I222" i="11" s="1"/>
  <c r="H222" i="9"/>
  <c r="F222" i="12"/>
  <c r="G222" i="12" s="1"/>
  <c r="E75" i="11"/>
  <c r="I75" i="11" s="1"/>
  <c r="H75" i="9"/>
  <c r="F75" i="12"/>
  <c r="G75" i="12" s="1"/>
  <c r="H8" i="9"/>
  <c r="E8" i="11"/>
  <c r="I8" i="11" s="1"/>
  <c r="F8" i="12"/>
  <c r="G8" i="12" s="1"/>
  <c r="E469" i="11"/>
  <c r="I469" i="11" s="1"/>
  <c r="H469" i="9"/>
  <c r="F469" i="12"/>
  <c r="G469" i="12" s="1"/>
  <c r="E460" i="11"/>
  <c r="I460" i="11" s="1"/>
  <c r="H460" i="9"/>
  <c r="F460" i="12"/>
  <c r="G460" i="12" s="1"/>
  <c r="E221" i="11"/>
  <c r="I221" i="11" s="1"/>
  <c r="H221" i="9"/>
  <c r="F221" i="12"/>
  <c r="G221" i="12" s="1"/>
  <c r="E72" i="11"/>
  <c r="I72" i="11" s="1"/>
  <c r="H72" i="9"/>
  <c r="F72" i="12"/>
  <c r="G72" i="12" s="1"/>
  <c r="E9" i="11"/>
  <c r="I9" i="11" s="1"/>
  <c r="F9" i="12"/>
  <c r="G9" i="12" s="1"/>
  <c r="H9" i="9"/>
  <c r="E447" i="11"/>
  <c r="I447" i="11" s="1"/>
  <c r="H447" i="9"/>
  <c r="F447" i="12"/>
  <c r="G447" i="12" s="1"/>
  <c r="E439" i="11"/>
  <c r="I439" i="11" s="1"/>
  <c r="F439" i="12"/>
  <c r="G439" i="12" s="1"/>
  <c r="H439" i="9"/>
  <c r="E431" i="11"/>
  <c r="I431" i="11" s="1"/>
  <c r="F431" i="12"/>
  <c r="G431" i="12" s="1"/>
  <c r="H431" i="9"/>
  <c r="E423" i="11"/>
  <c r="I423" i="11" s="1"/>
  <c r="F423" i="12"/>
  <c r="G423" i="12" s="1"/>
  <c r="H423" i="9"/>
  <c r="E415" i="11"/>
  <c r="I415" i="11" s="1"/>
  <c r="F415" i="12"/>
  <c r="G415" i="12" s="1"/>
  <c r="H415" i="9"/>
  <c r="E403" i="11"/>
  <c r="I403" i="11" s="1"/>
  <c r="F403" i="12"/>
  <c r="G403" i="12" s="1"/>
  <c r="H403" i="9"/>
  <c r="E395" i="11"/>
  <c r="I395" i="11" s="1"/>
  <c r="F395" i="12"/>
  <c r="G395" i="12" s="1"/>
  <c r="H395" i="9"/>
  <c r="E387" i="11"/>
  <c r="I387" i="11" s="1"/>
  <c r="F387" i="12"/>
  <c r="G387" i="12" s="1"/>
  <c r="H387" i="9"/>
  <c r="E379" i="11"/>
  <c r="I379" i="11" s="1"/>
  <c r="F379" i="12"/>
  <c r="G379" i="12" s="1"/>
  <c r="H379" i="9"/>
  <c r="E371" i="11"/>
  <c r="I371" i="11" s="1"/>
  <c r="F371" i="12"/>
  <c r="G371" i="12" s="1"/>
  <c r="H371" i="9"/>
  <c r="E363" i="11"/>
  <c r="I363" i="11" s="1"/>
  <c r="F363" i="12"/>
  <c r="G363" i="12" s="1"/>
  <c r="H363" i="9"/>
  <c r="E355" i="11"/>
  <c r="I355" i="11" s="1"/>
  <c r="F355" i="12"/>
  <c r="G355" i="12" s="1"/>
  <c r="H355" i="9"/>
  <c r="E347" i="11"/>
  <c r="I347" i="11" s="1"/>
  <c r="F347" i="12"/>
  <c r="G347" i="12" s="1"/>
  <c r="H347" i="9"/>
  <c r="E339" i="11"/>
  <c r="I339" i="11" s="1"/>
  <c r="F339" i="12"/>
  <c r="G339" i="12" s="1"/>
  <c r="H339" i="9"/>
  <c r="E331" i="11"/>
  <c r="I331" i="11" s="1"/>
  <c r="F331" i="12"/>
  <c r="G331" i="12" s="1"/>
  <c r="H331" i="9"/>
  <c r="E323" i="11"/>
  <c r="I323" i="11" s="1"/>
  <c r="F323" i="12"/>
  <c r="G323" i="12" s="1"/>
  <c r="H323" i="9"/>
  <c r="E315" i="11"/>
  <c r="I315" i="11" s="1"/>
  <c r="F315" i="12"/>
  <c r="G315" i="12" s="1"/>
  <c r="H315" i="9"/>
  <c r="E307" i="11"/>
  <c r="I307" i="11" s="1"/>
  <c r="F307" i="12"/>
  <c r="G307" i="12" s="1"/>
  <c r="H307" i="9"/>
  <c r="E302" i="11"/>
  <c r="I302" i="11" s="1"/>
  <c r="F302" i="12"/>
  <c r="G302" i="12" s="1"/>
  <c r="H302" i="9"/>
  <c r="E298" i="11"/>
  <c r="I298" i="11" s="1"/>
  <c r="F298" i="12"/>
  <c r="G298" i="12" s="1"/>
  <c r="H298" i="9"/>
  <c r="E294" i="11"/>
  <c r="I294" i="11" s="1"/>
  <c r="F294" i="12"/>
  <c r="G294" i="12" s="1"/>
  <c r="H294" i="9"/>
  <c r="E290" i="11"/>
  <c r="I290" i="11" s="1"/>
  <c r="F290" i="12"/>
  <c r="G290" i="12" s="1"/>
  <c r="H290" i="9"/>
  <c r="E286" i="11"/>
  <c r="I286" i="11" s="1"/>
  <c r="F286" i="12"/>
  <c r="G286" i="12" s="1"/>
  <c r="H286" i="9"/>
  <c r="E282" i="11"/>
  <c r="I282" i="11" s="1"/>
  <c r="F282" i="12"/>
  <c r="G282" i="12" s="1"/>
  <c r="H282" i="9"/>
  <c r="E276" i="11"/>
  <c r="I276" i="11" s="1"/>
  <c r="H276" i="9"/>
  <c r="F276" i="12"/>
  <c r="G276" i="12" s="1"/>
  <c r="E268" i="11"/>
  <c r="I268" i="11" s="1"/>
  <c r="H268" i="9"/>
  <c r="F268" i="12"/>
  <c r="G268" i="12" s="1"/>
  <c r="E260" i="11"/>
  <c r="I260" i="11" s="1"/>
  <c r="H260" i="9"/>
  <c r="F260" i="12"/>
  <c r="G260" i="12" s="1"/>
  <c r="E252" i="11"/>
  <c r="I252" i="11" s="1"/>
  <c r="H252" i="9"/>
  <c r="F252" i="12"/>
  <c r="G252" i="12" s="1"/>
  <c r="E240" i="11"/>
  <c r="I240" i="11" s="1"/>
  <c r="H240" i="9"/>
  <c r="F240" i="12"/>
  <c r="G240" i="12" s="1"/>
  <c r="E232" i="11"/>
  <c r="I232" i="11" s="1"/>
  <c r="H232" i="9"/>
  <c r="F232" i="12"/>
  <c r="G232" i="12" s="1"/>
  <c r="AM531" i="6"/>
  <c r="AM216" i="6"/>
  <c r="AM523" i="6"/>
  <c r="AM208" i="6"/>
  <c r="AM515" i="6"/>
  <c r="AM200" i="6"/>
  <c r="AM507" i="6"/>
  <c r="AM192" i="6"/>
  <c r="AM185" i="6"/>
  <c r="AM499" i="6"/>
  <c r="E176" i="11"/>
  <c r="I176" i="11" s="1"/>
  <c r="H176" i="9"/>
  <c r="F176" i="12"/>
  <c r="G176" i="12" s="1"/>
  <c r="E166" i="11"/>
  <c r="I166" i="11" s="1"/>
  <c r="H166" i="9"/>
  <c r="F166" i="12"/>
  <c r="G166" i="12" s="1"/>
  <c r="E156" i="11"/>
  <c r="I156" i="11" s="1"/>
  <c r="H156" i="9"/>
  <c r="F156" i="12"/>
  <c r="G156" i="12" s="1"/>
  <c r="E148" i="11"/>
  <c r="I148" i="11" s="1"/>
  <c r="H148" i="9"/>
  <c r="F148" i="12"/>
  <c r="G148" i="12" s="1"/>
  <c r="E139" i="11"/>
  <c r="I139" i="11" s="1"/>
  <c r="H139" i="9"/>
  <c r="F139" i="12"/>
  <c r="G139" i="12" s="1"/>
  <c r="E131" i="11"/>
  <c r="I131" i="11" s="1"/>
  <c r="H131" i="9"/>
  <c r="F131" i="12"/>
  <c r="G131" i="12" s="1"/>
  <c r="E123" i="11"/>
  <c r="I123" i="11" s="1"/>
  <c r="H123" i="9"/>
  <c r="F123" i="12"/>
  <c r="G123" i="12" s="1"/>
  <c r="E115" i="11"/>
  <c r="I115" i="11" s="1"/>
  <c r="H115" i="9"/>
  <c r="F115" i="12"/>
  <c r="G115" i="12" s="1"/>
  <c r="E106" i="11"/>
  <c r="I106" i="11" s="1"/>
  <c r="H106" i="9"/>
  <c r="F106" i="12"/>
  <c r="G106" i="12" s="1"/>
  <c r="E98" i="11"/>
  <c r="I98" i="11" s="1"/>
  <c r="H98" i="9"/>
  <c r="F98" i="12"/>
  <c r="G98" i="12" s="1"/>
  <c r="E90" i="11"/>
  <c r="I90" i="11" s="1"/>
  <c r="H90" i="9"/>
  <c r="F90" i="12"/>
  <c r="G90" i="12" s="1"/>
  <c r="E82" i="11"/>
  <c r="I82" i="11" s="1"/>
  <c r="H82" i="9"/>
  <c r="F82" i="12"/>
  <c r="G82" i="12" s="1"/>
  <c r="AM62" i="6"/>
  <c r="AM488" i="6"/>
  <c r="E53" i="11"/>
  <c r="I53" i="11" s="1"/>
  <c r="F53" i="12"/>
  <c r="G53" i="12" s="1"/>
  <c r="H53" i="9"/>
  <c r="E40" i="11"/>
  <c r="I40" i="11" s="1"/>
  <c r="H40" i="9"/>
  <c r="F40" i="12"/>
  <c r="G40" i="12" s="1"/>
  <c r="E32" i="11"/>
  <c r="I32" i="11" s="1"/>
  <c r="H32" i="9"/>
  <c r="F32" i="12"/>
  <c r="G32" i="12" s="1"/>
  <c r="E21" i="11"/>
  <c r="I21" i="11" s="1"/>
  <c r="F21" i="12"/>
  <c r="G21" i="12" s="1"/>
  <c r="H21" i="9"/>
  <c r="E480" i="11"/>
  <c r="I480" i="11" s="1"/>
  <c r="H480" i="9"/>
  <c r="F480" i="12"/>
  <c r="G480" i="12" s="1"/>
  <c r="E448" i="11"/>
  <c r="I448" i="11" s="1"/>
  <c r="H448" i="9"/>
  <c r="F448" i="12"/>
  <c r="G448" i="12" s="1"/>
  <c r="E440" i="11"/>
  <c r="I440" i="11" s="1"/>
  <c r="H440" i="9"/>
  <c r="F440" i="12"/>
  <c r="G440" i="12" s="1"/>
  <c r="E432" i="11"/>
  <c r="I432" i="11" s="1"/>
  <c r="H432" i="9"/>
  <c r="F432" i="12"/>
  <c r="G432" i="12" s="1"/>
  <c r="E424" i="11"/>
  <c r="I424" i="11" s="1"/>
  <c r="H424" i="9"/>
  <c r="F424" i="12"/>
  <c r="G424" i="12" s="1"/>
  <c r="E416" i="11"/>
  <c r="I416" i="11" s="1"/>
  <c r="H416" i="9"/>
  <c r="F416" i="12"/>
  <c r="G416" i="12" s="1"/>
  <c r="E406" i="11"/>
  <c r="I406" i="11" s="1"/>
  <c r="F406" i="12"/>
  <c r="G406" i="12" s="1"/>
  <c r="H406" i="9"/>
  <c r="E398" i="11"/>
  <c r="I398" i="11" s="1"/>
  <c r="F398" i="12"/>
  <c r="G398" i="12" s="1"/>
  <c r="H398" i="9"/>
  <c r="E390" i="11"/>
  <c r="I390" i="11" s="1"/>
  <c r="F390" i="12"/>
  <c r="G390" i="12" s="1"/>
  <c r="H390" i="9"/>
  <c r="E382" i="11"/>
  <c r="I382" i="11" s="1"/>
  <c r="F382" i="12"/>
  <c r="G382" i="12" s="1"/>
  <c r="H382" i="9"/>
  <c r="E374" i="11"/>
  <c r="I374" i="11" s="1"/>
  <c r="F374" i="12"/>
  <c r="G374" i="12" s="1"/>
  <c r="H374" i="9"/>
  <c r="E366" i="11"/>
  <c r="I366" i="11" s="1"/>
  <c r="F366" i="12"/>
  <c r="G366" i="12" s="1"/>
  <c r="H366" i="9"/>
  <c r="E358" i="11"/>
  <c r="I358" i="11" s="1"/>
  <c r="F358" i="12"/>
  <c r="G358" i="12" s="1"/>
  <c r="H358" i="9"/>
  <c r="E350" i="11"/>
  <c r="I350" i="11" s="1"/>
  <c r="F350" i="12"/>
  <c r="G350" i="12" s="1"/>
  <c r="H350" i="9"/>
  <c r="E342" i="11"/>
  <c r="I342" i="11" s="1"/>
  <c r="F342" i="12"/>
  <c r="G342" i="12" s="1"/>
  <c r="H342" i="9"/>
  <c r="E334" i="11"/>
  <c r="I334" i="11" s="1"/>
  <c r="F334" i="12"/>
  <c r="G334" i="12" s="1"/>
  <c r="H334" i="9"/>
  <c r="E326" i="11"/>
  <c r="I326" i="11" s="1"/>
  <c r="F326" i="12"/>
  <c r="G326" i="12" s="1"/>
  <c r="H326" i="9"/>
  <c r="E318" i="11"/>
  <c r="I318" i="11" s="1"/>
  <c r="F318" i="12"/>
  <c r="G318" i="12" s="1"/>
  <c r="H318" i="9"/>
  <c r="E310" i="11"/>
  <c r="I310" i="11" s="1"/>
  <c r="F310" i="12"/>
  <c r="G310" i="12" s="1"/>
  <c r="H310" i="9"/>
  <c r="E277" i="11"/>
  <c r="I277" i="11" s="1"/>
  <c r="H277" i="9"/>
  <c r="F277" i="12"/>
  <c r="G277" i="12" s="1"/>
  <c r="E269" i="11"/>
  <c r="I269" i="11" s="1"/>
  <c r="H269" i="9"/>
  <c r="F269" i="12"/>
  <c r="G269" i="12" s="1"/>
  <c r="E261" i="11"/>
  <c r="I261" i="11" s="1"/>
  <c r="H261" i="9"/>
  <c r="F261" i="12"/>
  <c r="G261" i="12" s="1"/>
  <c r="E253" i="11"/>
  <c r="I253" i="11" s="1"/>
  <c r="H253" i="9"/>
  <c r="F253" i="12"/>
  <c r="G253" i="12" s="1"/>
  <c r="E241" i="11"/>
  <c r="I241" i="11" s="1"/>
  <c r="H241" i="9"/>
  <c r="F241" i="12"/>
  <c r="G241" i="12" s="1"/>
  <c r="E233" i="11"/>
  <c r="I233" i="11" s="1"/>
  <c r="H233" i="9"/>
  <c r="F233" i="12"/>
  <c r="G233" i="12" s="1"/>
  <c r="E219" i="11"/>
  <c r="I219" i="11" s="1"/>
  <c r="F219" i="12"/>
  <c r="G219" i="12" s="1"/>
  <c r="H219" i="9"/>
  <c r="AM211" i="6"/>
  <c r="AM526" i="6"/>
  <c r="AM203" i="6"/>
  <c r="AM518" i="6"/>
  <c r="AM195" i="6"/>
  <c r="AM510" i="6"/>
  <c r="AM502" i="6"/>
  <c r="AM188" i="6"/>
  <c r="E179" i="11"/>
  <c r="I179" i="11" s="1"/>
  <c r="H179" i="9"/>
  <c r="F179" i="12"/>
  <c r="G179" i="12" s="1"/>
  <c r="E171" i="11"/>
  <c r="I171" i="11" s="1"/>
  <c r="H171" i="9"/>
  <c r="F171" i="12"/>
  <c r="G171" i="12" s="1"/>
  <c r="E163" i="11"/>
  <c r="I163" i="11" s="1"/>
  <c r="H163" i="9"/>
  <c r="F163" i="12"/>
  <c r="G163" i="12" s="1"/>
  <c r="E155" i="11"/>
  <c r="I155" i="11" s="1"/>
  <c r="H155" i="9"/>
  <c r="F155" i="12"/>
  <c r="G155" i="12" s="1"/>
  <c r="E147" i="11"/>
  <c r="I147" i="11" s="1"/>
  <c r="H147" i="9"/>
  <c r="F147" i="12"/>
  <c r="G147" i="12" s="1"/>
  <c r="E138" i="11"/>
  <c r="I138" i="11" s="1"/>
  <c r="H138" i="9"/>
  <c r="F138" i="12"/>
  <c r="G138" i="12" s="1"/>
  <c r="E130" i="11"/>
  <c r="I130" i="11" s="1"/>
  <c r="H130" i="9"/>
  <c r="F130" i="12"/>
  <c r="G130" i="12" s="1"/>
  <c r="E120" i="11"/>
  <c r="I120" i="11" s="1"/>
  <c r="H120" i="9"/>
  <c r="F120" i="12"/>
  <c r="G120" i="12" s="1"/>
  <c r="E112" i="11"/>
  <c r="I112" i="11" s="1"/>
  <c r="H112" i="9"/>
  <c r="F112" i="12"/>
  <c r="G112" i="12" s="1"/>
  <c r="E101" i="11"/>
  <c r="I101" i="11" s="1"/>
  <c r="F101" i="12"/>
  <c r="G101" i="12" s="1"/>
  <c r="H101" i="9"/>
  <c r="E93" i="11"/>
  <c r="I93" i="11" s="1"/>
  <c r="F93" i="12"/>
  <c r="G93" i="12" s="1"/>
  <c r="H93" i="9"/>
  <c r="E85" i="11"/>
  <c r="I85" i="11" s="1"/>
  <c r="F85" i="12"/>
  <c r="G85" i="12" s="1"/>
  <c r="H85" i="9"/>
  <c r="AM63" i="6"/>
  <c r="AM489" i="6"/>
  <c r="AM55" i="6"/>
  <c r="AM481" i="6"/>
  <c r="E47" i="11"/>
  <c r="I47" i="11" s="1"/>
  <c r="H47" i="9"/>
  <c r="F47" i="12"/>
  <c r="G47" i="12" s="1"/>
  <c r="E39" i="11"/>
  <c r="I39" i="11" s="1"/>
  <c r="H39" i="9"/>
  <c r="F39" i="12"/>
  <c r="G39" i="12" s="1"/>
  <c r="E31" i="11"/>
  <c r="I31" i="11" s="1"/>
  <c r="H31" i="9"/>
  <c r="F31" i="12"/>
  <c r="G31" i="12" s="1"/>
  <c r="E20" i="11"/>
  <c r="I20" i="11" s="1"/>
  <c r="H20" i="9"/>
  <c r="F20" i="12"/>
  <c r="G20" i="12" s="1"/>
  <c r="E12" i="11"/>
  <c r="I12" i="11" s="1"/>
  <c r="H12" i="9"/>
  <c r="F12" i="12"/>
  <c r="G12" i="12" s="1"/>
  <c r="E445" i="11"/>
  <c r="I445" i="11" s="1"/>
  <c r="H445" i="9"/>
  <c r="F445" i="12"/>
  <c r="G445" i="12" s="1"/>
  <c r="E437" i="11"/>
  <c r="I437" i="11" s="1"/>
  <c r="H437" i="9"/>
  <c r="F437" i="12"/>
  <c r="G437" i="12" s="1"/>
  <c r="E429" i="11"/>
  <c r="I429" i="11" s="1"/>
  <c r="H429" i="9"/>
  <c r="F429" i="12"/>
  <c r="G429" i="12" s="1"/>
  <c r="E421" i="11"/>
  <c r="I421" i="11" s="1"/>
  <c r="H421" i="9"/>
  <c r="F421" i="12"/>
  <c r="G421" i="12" s="1"/>
  <c r="E413" i="11"/>
  <c r="I413" i="11" s="1"/>
  <c r="H413" i="9"/>
  <c r="F413" i="12"/>
  <c r="G413" i="12" s="1"/>
  <c r="E401" i="11"/>
  <c r="I401" i="11" s="1"/>
  <c r="H401" i="9"/>
  <c r="F401" i="12"/>
  <c r="G401" i="12" s="1"/>
  <c r="E393" i="11"/>
  <c r="I393" i="11" s="1"/>
  <c r="H393" i="9"/>
  <c r="F393" i="12"/>
  <c r="G393" i="12" s="1"/>
  <c r="E385" i="11"/>
  <c r="I385" i="11" s="1"/>
  <c r="H385" i="9"/>
  <c r="F385" i="12"/>
  <c r="G385" i="12" s="1"/>
  <c r="E377" i="11"/>
  <c r="I377" i="11" s="1"/>
  <c r="H377" i="9"/>
  <c r="F377" i="12"/>
  <c r="G377" i="12" s="1"/>
  <c r="E369" i="11"/>
  <c r="I369" i="11" s="1"/>
  <c r="H369" i="9"/>
  <c r="F369" i="12"/>
  <c r="G369" i="12" s="1"/>
  <c r="E361" i="11"/>
  <c r="I361" i="11" s="1"/>
  <c r="H361" i="9"/>
  <c r="F361" i="12"/>
  <c r="G361" i="12" s="1"/>
  <c r="E353" i="11"/>
  <c r="I353" i="11" s="1"/>
  <c r="H353" i="9"/>
  <c r="F353" i="12"/>
  <c r="G353" i="12" s="1"/>
  <c r="E345" i="11"/>
  <c r="I345" i="11" s="1"/>
  <c r="H345" i="9"/>
  <c r="F345" i="12"/>
  <c r="G345" i="12" s="1"/>
  <c r="E337" i="11"/>
  <c r="I337" i="11" s="1"/>
  <c r="H337" i="9"/>
  <c r="F337" i="12"/>
  <c r="G337" i="12" s="1"/>
  <c r="E329" i="11"/>
  <c r="I329" i="11" s="1"/>
  <c r="H329" i="9"/>
  <c r="F329" i="12"/>
  <c r="G329" i="12" s="1"/>
  <c r="E321" i="11"/>
  <c r="I321" i="11" s="1"/>
  <c r="H321" i="9"/>
  <c r="F321" i="12"/>
  <c r="G321" i="12" s="1"/>
  <c r="E313" i="11"/>
  <c r="I313" i="11" s="1"/>
  <c r="H313" i="9"/>
  <c r="F313" i="12"/>
  <c r="G313" i="12" s="1"/>
  <c r="E305" i="11"/>
  <c r="I305" i="11" s="1"/>
  <c r="H305" i="9"/>
  <c r="F305" i="12"/>
  <c r="G305" i="12" s="1"/>
  <c r="E301" i="11"/>
  <c r="I301" i="11" s="1"/>
  <c r="H301" i="9"/>
  <c r="F301" i="12"/>
  <c r="G301" i="12" s="1"/>
  <c r="E297" i="11"/>
  <c r="I297" i="11" s="1"/>
  <c r="H297" i="9"/>
  <c r="F297" i="12"/>
  <c r="G297" i="12" s="1"/>
  <c r="E293" i="11"/>
  <c r="I293" i="11" s="1"/>
  <c r="H293" i="9"/>
  <c r="F293" i="12"/>
  <c r="G293" i="12" s="1"/>
  <c r="E289" i="11"/>
  <c r="I289" i="11" s="1"/>
  <c r="H289" i="9"/>
  <c r="F289" i="12"/>
  <c r="G289" i="12" s="1"/>
  <c r="E285" i="11"/>
  <c r="I285" i="11" s="1"/>
  <c r="H285" i="9"/>
  <c r="F285" i="12"/>
  <c r="G285" i="12" s="1"/>
  <c r="E281" i="11"/>
  <c r="I281" i="11" s="1"/>
  <c r="H281" i="9"/>
  <c r="F281" i="12"/>
  <c r="G281" i="12" s="1"/>
  <c r="E274" i="11"/>
  <c r="I274" i="11" s="1"/>
  <c r="H274" i="9"/>
  <c r="F274" i="12"/>
  <c r="G274" i="12" s="1"/>
  <c r="E266" i="11"/>
  <c r="I266" i="11" s="1"/>
  <c r="H266" i="9"/>
  <c r="F266" i="12"/>
  <c r="G266" i="12" s="1"/>
  <c r="E258" i="11"/>
  <c r="I258" i="11" s="1"/>
  <c r="H258" i="9"/>
  <c r="F258" i="12"/>
  <c r="G258" i="12" s="1"/>
  <c r="E250" i="11"/>
  <c r="I250" i="11" s="1"/>
  <c r="H250" i="9"/>
  <c r="F250" i="12"/>
  <c r="G250" i="12" s="1"/>
  <c r="E238" i="11"/>
  <c r="I238" i="11" s="1"/>
  <c r="H238" i="9"/>
  <c r="F238" i="12"/>
  <c r="G238" i="12" s="1"/>
  <c r="E230" i="11"/>
  <c r="I230" i="11" s="1"/>
  <c r="H230" i="9"/>
  <c r="F230" i="12"/>
  <c r="G230" i="12" s="1"/>
  <c r="AM218" i="6"/>
  <c r="AM533" i="6"/>
  <c r="AM210" i="6"/>
  <c r="AM525" i="6"/>
  <c r="AM202" i="6"/>
  <c r="AM517" i="6"/>
  <c r="AM194" i="6"/>
  <c r="AM509" i="6"/>
  <c r="AM187" i="6"/>
  <c r="AM501" i="6"/>
  <c r="E178" i="11"/>
  <c r="I178" i="11" s="1"/>
  <c r="H178" i="9"/>
  <c r="F178" i="12"/>
  <c r="G178" i="12" s="1"/>
  <c r="E168" i="11"/>
  <c r="I168" i="11" s="1"/>
  <c r="H168" i="9"/>
  <c r="F168" i="12"/>
  <c r="G168" i="12" s="1"/>
  <c r="E158" i="11"/>
  <c r="I158" i="11" s="1"/>
  <c r="H158" i="9"/>
  <c r="F158" i="12"/>
  <c r="G158" i="12" s="1"/>
  <c r="E150" i="11"/>
  <c r="I150" i="11" s="1"/>
  <c r="H150" i="9"/>
  <c r="F150" i="12"/>
  <c r="G150" i="12" s="1"/>
  <c r="E141" i="11"/>
  <c r="I141" i="11" s="1"/>
  <c r="F141" i="12"/>
  <c r="G141" i="12" s="1"/>
  <c r="H141" i="9"/>
  <c r="E133" i="11"/>
  <c r="I133" i="11" s="1"/>
  <c r="F133" i="12"/>
  <c r="G133" i="12" s="1"/>
  <c r="H133" i="9"/>
  <c r="E125" i="11"/>
  <c r="I125" i="11" s="1"/>
  <c r="F125" i="12"/>
  <c r="G125" i="12" s="1"/>
  <c r="H125" i="9"/>
  <c r="E117" i="11"/>
  <c r="I117" i="11" s="1"/>
  <c r="F117" i="12"/>
  <c r="G117" i="12" s="1"/>
  <c r="H117" i="9"/>
  <c r="E109" i="11"/>
  <c r="I109" i="11" s="1"/>
  <c r="F109" i="12"/>
  <c r="G109" i="12" s="1"/>
  <c r="H109" i="9"/>
  <c r="E100" i="11"/>
  <c r="I100" i="11" s="1"/>
  <c r="H100" i="9"/>
  <c r="F100" i="12"/>
  <c r="G100" i="12" s="1"/>
  <c r="E92" i="11"/>
  <c r="I92" i="11" s="1"/>
  <c r="H92" i="9"/>
  <c r="F92" i="12"/>
  <c r="G92" i="12" s="1"/>
  <c r="E84" i="11"/>
  <c r="I84" i="11" s="1"/>
  <c r="H84" i="9"/>
  <c r="F84" i="12"/>
  <c r="G84" i="12" s="1"/>
  <c r="AM490" i="6"/>
  <c r="AM64" i="6"/>
  <c r="AM482" i="6"/>
  <c r="AM56" i="6"/>
  <c r="E46" i="11"/>
  <c r="I46" i="11" s="1"/>
  <c r="F46" i="12"/>
  <c r="G46" i="12" s="1"/>
  <c r="H46" i="9"/>
  <c r="E38" i="11"/>
  <c r="I38" i="11" s="1"/>
  <c r="F38" i="12"/>
  <c r="G38" i="12" s="1"/>
  <c r="H38" i="9"/>
  <c r="E30" i="11"/>
  <c r="I30" i="11" s="1"/>
  <c r="F30" i="12"/>
  <c r="G30" i="12" s="1"/>
  <c r="H30" i="9"/>
  <c r="E17" i="11"/>
  <c r="I17" i="11" s="1"/>
  <c r="F17" i="12"/>
  <c r="G17" i="12" s="1"/>
  <c r="H17" i="9"/>
  <c r="F478" i="12"/>
  <c r="G478" i="12" s="1"/>
  <c r="E478" i="11"/>
  <c r="I478" i="11" s="1"/>
  <c r="H478" i="9"/>
  <c r="E446" i="11"/>
  <c r="I446" i="11" s="1"/>
  <c r="F446" i="12"/>
  <c r="G446" i="12" s="1"/>
  <c r="H446" i="9"/>
  <c r="E438" i="11"/>
  <c r="I438" i="11" s="1"/>
  <c r="F438" i="12"/>
  <c r="G438" i="12" s="1"/>
  <c r="H438" i="9"/>
  <c r="E430" i="11"/>
  <c r="I430" i="11" s="1"/>
  <c r="F430" i="12"/>
  <c r="G430" i="12" s="1"/>
  <c r="H430" i="9"/>
  <c r="E422" i="11"/>
  <c r="I422" i="11" s="1"/>
  <c r="F422" i="12"/>
  <c r="G422" i="12" s="1"/>
  <c r="H422" i="9"/>
  <c r="E414" i="11"/>
  <c r="I414" i="11" s="1"/>
  <c r="F414" i="12"/>
  <c r="G414" i="12" s="1"/>
  <c r="H414" i="9"/>
  <c r="E404" i="11"/>
  <c r="I404" i="11" s="1"/>
  <c r="H404" i="9"/>
  <c r="F404" i="12"/>
  <c r="G404" i="12" s="1"/>
  <c r="E396" i="11"/>
  <c r="I396" i="11" s="1"/>
  <c r="H396" i="9"/>
  <c r="F396" i="12"/>
  <c r="G396" i="12" s="1"/>
  <c r="E388" i="11"/>
  <c r="I388" i="11" s="1"/>
  <c r="H388" i="9"/>
  <c r="F388" i="12"/>
  <c r="G388" i="12" s="1"/>
  <c r="E380" i="11"/>
  <c r="I380" i="11" s="1"/>
  <c r="H380" i="9"/>
  <c r="F380" i="12"/>
  <c r="G380" i="12" s="1"/>
  <c r="E372" i="11"/>
  <c r="I372" i="11" s="1"/>
  <c r="H372" i="9"/>
  <c r="F372" i="12"/>
  <c r="G372" i="12" s="1"/>
  <c r="E364" i="11"/>
  <c r="I364" i="11" s="1"/>
  <c r="H364" i="9"/>
  <c r="F364" i="12"/>
  <c r="G364" i="12" s="1"/>
  <c r="E356" i="11"/>
  <c r="I356" i="11" s="1"/>
  <c r="H356" i="9"/>
  <c r="F356" i="12"/>
  <c r="G356" i="12" s="1"/>
  <c r="E348" i="11"/>
  <c r="I348" i="11" s="1"/>
  <c r="H348" i="9"/>
  <c r="F348" i="12"/>
  <c r="G348" i="12" s="1"/>
  <c r="E340" i="11"/>
  <c r="I340" i="11" s="1"/>
  <c r="H340" i="9"/>
  <c r="F340" i="12"/>
  <c r="G340" i="12" s="1"/>
  <c r="E332" i="11"/>
  <c r="I332" i="11" s="1"/>
  <c r="H332" i="9"/>
  <c r="F332" i="12"/>
  <c r="G332" i="12" s="1"/>
  <c r="E324" i="11"/>
  <c r="I324" i="11" s="1"/>
  <c r="H324" i="9"/>
  <c r="F324" i="12"/>
  <c r="G324" i="12" s="1"/>
  <c r="E316" i="11"/>
  <c r="I316" i="11" s="1"/>
  <c r="H316" i="9"/>
  <c r="F316" i="12"/>
  <c r="G316" i="12" s="1"/>
  <c r="E308" i="11"/>
  <c r="I308" i="11" s="1"/>
  <c r="H308" i="9"/>
  <c r="F308" i="12"/>
  <c r="G308" i="12" s="1"/>
  <c r="E275" i="11"/>
  <c r="I275" i="11" s="1"/>
  <c r="F275" i="12"/>
  <c r="G275" i="12" s="1"/>
  <c r="H275" i="9"/>
  <c r="E267" i="11"/>
  <c r="I267" i="11" s="1"/>
  <c r="F267" i="12"/>
  <c r="G267" i="12" s="1"/>
  <c r="H267" i="9"/>
  <c r="E259" i="11"/>
  <c r="I259" i="11" s="1"/>
  <c r="F259" i="12"/>
  <c r="G259" i="12" s="1"/>
  <c r="H259" i="9"/>
  <c r="E251" i="11"/>
  <c r="I251" i="11" s="1"/>
  <c r="F251" i="12"/>
  <c r="G251" i="12" s="1"/>
  <c r="H251" i="9"/>
  <c r="E239" i="11"/>
  <c r="I239" i="11" s="1"/>
  <c r="F239" i="12"/>
  <c r="G239" i="12" s="1"/>
  <c r="H239" i="9"/>
  <c r="E231" i="11"/>
  <c r="I231" i="11" s="1"/>
  <c r="F231" i="12"/>
  <c r="G231" i="12" s="1"/>
  <c r="H231" i="9"/>
  <c r="AM217" i="6"/>
  <c r="AM532" i="6"/>
  <c r="AM209" i="6"/>
  <c r="AM524" i="6"/>
  <c r="AM201" i="6"/>
  <c r="AM516" i="6"/>
  <c r="AM193" i="6"/>
  <c r="AM508" i="6"/>
  <c r="AM186" i="6"/>
  <c r="AM500" i="6"/>
  <c r="E177" i="11"/>
  <c r="I177" i="11" s="1"/>
  <c r="F177" i="12"/>
  <c r="G177" i="12" s="1"/>
  <c r="H177" i="9"/>
  <c r="E169" i="11"/>
  <c r="I169" i="11" s="1"/>
  <c r="F169" i="12"/>
  <c r="G169" i="12" s="1"/>
  <c r="H169" i="9"/>
  <c r="E161" i="11"/>
  <c r="I161" i="11" s="1"/>
  <c r="F161" i="12"/>
  <c r="G161" i="12" s="1"/>
  <c r="H161" i="9"/>
  <c r="E153" i="11"/>
  <c r="I153" i="11" s="1"/>
  <c r="F153" i="12"/>
  <c r="G153" i="12" s="1"/>
  <c r="H153" i="9"/>
  <c r="E144" i="11"/>
  <c r="I144" i="11" s="1"/>
  <c r="H144" i="9"/>
  <c r="F144" i="12"/>
  <c r="G144" i="12" s="1"/>
  <c r="E136" i="11"/>
  <c r="I136" i="11" s="1"/>
  <c r="H136" i="9"/>
  <c r="F136" i="12"/>
  <c r="G136" i="12" s="1"/>
  <c r="E126" i="11"/>
  <c r="I126" i="11" s="1"/>
  <c r="H126" i="9"/>
  <c r="F126" i="12"/>
  <c r="G126" i="12" s="1"/>
  <c r="E118" i="11"/>
  <c r="I118" i="11" s="1"/>
  <c r="H118" i="9"/>
  <c r="F118" i="12"/>
  <c r="G118" i="12" s="1"/>
  <c r="E110" i="11"/>
  <c r="I110" i="11" s="1"/>
  <c r="H110" i="9"/>
  <c r="F110" i="12"/>
  <c r="G110" i="12" s="1"/>
  <c r="E99" i="11"/>
  <c r="I99" i="11" s="1"/>
  <c r="H99" i="9"/>
  <c r="F99" i="12"/>
  <c r="G99" i="12" s="1"/>
  <c r="E91" i="11"/>
  <c r="I91" i="11" s="1"/>
  <c r="H91" i="9"/>
  <c r="F91" i="12"/>
  <c r="G91" i="12" s="1"/>
  <c r="E83" i="11"/>
  <c r="I83" i="11" s="1"/>
  <c r="H83" i="9"/>
  <c r="F83" i="12"/>
  <c r="G83" i="12" s="1"/>
  <c r="AM487" i="6"/>
  <c r="AM61" i="6"/>
  <c r="E52" i="11"/>
  <c r="I52" i="11" s="1"/>
  <c r="H52" i="9"/>
  <c r="F52" i="12"/>
  <c r="G52" i="12" s="1"/>
  <c r="E45" i="11"/>
  <c r="I45" i="11" s="1"/>
  <c r="F45" i="12"/>
  <c r="G45" i="12" s="1"/>
  <c r="H45" i="9"/>
  <c r="E37" i="11"/>
  <c r="I37" i="11" s="1"/>
  <c r="F37" i="12"/>
  <c r="G37" i="12" s="1"/>
  <c r="H37" i="9"/>
  <c r="E29" i="11"/>
  <c r="I29" i="11" s="1"/>
  <c r="F29" i="12"/>
  <c r="G29" i="12" s="1"/>
  <c r="H29" i="9"/>
  <c r="E18" i="11"/>
  <c r="I18" i="11" s="1"/>
  <c r="H18" i="9"/>
  <c r="F18" i="12"/>
  <c r="G18" i="12" s="1"/>
  <c r="E107" i="11"/>
  <c r="I107" i="11" s="1"/>
  <c r="H107" i="9"/>
  <c r="F107" i="12"/>
  <c r="G107" i="12" s="1"/>
  <c r="E170" i="11"/>
  <c r="I170" i="11" s="1"/>
  <c r="H170" i="9"/>
  <c r="F170" i="12"/>
  <c r="G170" i="12" s="1"/>
  <c r="E26" i="11"/>
  <c r="I26" i="11" s="1"/>
  <c r="H26" i="9"/>
  <c r="F26" i="12"/>
  <c r="G26" i="12" s="1"/>
  <c r="E225" i="11"/>
  <c r="I225" i="11" s="1"/>
  <c r="H225" i="9"/>
  <c r="F225" i="12"/>
  <c r="G225" i="12" s="1"/>
  <c r="E22" i="11"/>
  <c r="I22" i="11" s="1"/>
  <c r="H22" i="9"/>
  <c r="F22" i="12"/>
  <c r="G22" i="12" s="1"/>
  <c r="E80" i="11"/>
  <c r="I80" i="11" s="1"/>
  <c r="H80" i="9"/>
  <c r="F80" i="12"/>
  <c r="G80" i="12" s="1"/>
  <c r="E128" i="11"/>
  <c r="I128" i="11" s="1"/>
  <c r="H128" i="9"/>
  <c r="F128" i="12"/>
  <c r="G128" i="12" s="1"/>
  <c r="E243" i="11"/>
  <c r="I243" i="11" s="1"/>
  <c r="F243" i="12"/>
  <c r="G243" i="12" s="1"/>
  <c r="H243" i="9"/>
  <c r="E245" i="11"/>
  <c r="I245" i="11" s="1"/>
  <c r="H245" i="9"/>
  <c r="F245" i="12"/>
  <c r="G245" i="12" s="1"/>
  <c r="E409" i="11"/>
  <c r="I409" i="11" s="1"/>
  <c r="H409" i="9"/>
  <c r="F409" i="12"/>
  <c r="G409" i="12" s="1"/>
  <c r="E411" i="11"/>
  <c r="I411" i="11" s="1"/>
  <c r="F411" i="12"/>
  <c r="G411" i="12" s="1"/>
  <c r="H411" i="9"/>
  <c r="E453" i="11"/>
  <c r="I453" i="11" s="1"/>
  <c r="H453" i="9"/>
  <c r="F453" i="12"/>
  <c r="G453" i="12" s="1"/>
  <c r="H5" i="9"/>
  <c r="E5" i="11"/>
  <c r="I5" i="11" s="1"/>
  <c r="F5" i="12"/>
  <c r="G5" i="12" s="1"/>
  <c r="E472" i="11"/>
  <c r="I472" i="11" s="1"/>
  <c r="H472" i="9"/>
  <c r="F472" i="12"/>
  <c r="G472" i="12" s="1"/>
  <c r="E224" i="11"/>
  <c r="I224" i="11" s="1"/>
  <c r="H224" i="9"/>
  <c r="F224" i="12"/>
  <c r="G224" i="12" s="1"/>
  <c r="E471" i="11"/>
  <c r="I471" i="11" s="1"/>
  <c r="H471" i="9"/>
  <c r="F471" i="12"/>
  <c r="G471" i="12" s="1"/>
  <c r="E223" i="11"/>
  <c r="I223" i="11" s="1"/>
  <c r="F223" i="12"/>
  <c r="G223" i="12" s="1"/>
  <c r="H223" i="9"/>
  <c r="E74" i="11"/>
  <c r="I74" i="11" s="1"/>
  <c r="H74" i="9"/>
  <c r="F74" i="12"/>
  <c r="G74" i="12" s="1"/>
  <c r="H7" i="9"/>
  <c r="E7" i="11"/>
  <c r="I7" i="11" s="1"/>
  <c r="F7" i="12"/>
  <c r="G7" i="12" s="1"/>
  <c r="E465" i="11"/>
  <c r="I465" i="11" s="1"/>
  <c r="H465" i="9"/>
  <c r="F465" i="12"/>
  <c r="G465" i="12" s="1"/>
  <c r="E456" i="11"/>
  <c r="I456" i="11" s="1"/>
  <c r="H456" i="9"/>
  <c r="F456" i="12"/>
  <c r="G456" i="12" s="1"/>
  <c r="E79" i="11"/>
  <c r="I79" i="11" s="1"/>
  <c r="H79" i="9"/>
  <c r="F79" i="12"/>
  <c r="G79" i="12" s="1"/>
  <c r="E71" i="11"/>
  <c r="I71" i="11" s="1"/>
  <c r="H71" i="9"/>
  <c r="F71" i="12"/>
  <c r="G71" i="12" s="1"/>
  <c r="F474" i="12"/>
  <c r="G474" i="12" s="1"/>
  <c r="E474" i="11"/>
  <c r="I474" i="11" s="1"/>
  <c r="H474" i="9"/>
  <c r="E464" i="11"/>
  <c r="I464" i="11" s="1"/>
  <c r="H464" i="9"/>
  <c r="F464" i="12"/>
  <c r="G464" i="12" s="1"/>
  <c r="E457" i="11"/>
  <c r="I457" i="11" s="1"/>
  <c r="H457" i="9"/>
  <c r="F457" i="12"/>
  <c r="G457" i="12" s="1"/>
  <c r="E76" i="11"/>
  <c r="I76" i="11" s="1"/>
  <c r="H76" i="9"/>
  <c r="F76" i="12"/>
  <c r="G76" i="12" s="1"/>
  <c r="E68" i="11"/>
  <c r="I68" i="11" s="1"/>
  <c r="H68" i="9"/>
  <c r="F68" i="12"/>
  <c r="G68" i="12" s="1"/>
  <c r="E468" i="11"/>
  <c r="I468" i="11" s="1"/>
  <c r="H468" i="9"/>
  <c r="F468" i="12"/>
  <c r="G468" i="12" s="1"/>
  <c r="E451" i="11"/>
  <c r="I451" i="11" s="1"/>
  <c r="H451" i="9"/>
  <c r="F451" i="12"/>
  <c r="G451" i="12" s="1"/>
  <c r="E443" i="11"/>
  <c r="I443" i="11" s="1"/>
  <c r="F443" i="12"/>
  <c r="G443" i="12" s="1"/>
  <c r="H443" i="9"/>
  <c r="E435" i="11"/>
  <c r="I435" i="11" s="1"/>
  <c r="F435" i="12"/>
  <c r="G435" i="12" s="1"/>
  <c r="H435" i="9"/>
  <c r="E427" i="11"/>
  <c r="I427" i="11" s="1"/>
  <c r="F427" i="12"/>
  <c r="G427" i="12" s="1"/>
  <c r="H427" i="9"/>
  <c r="E419" i="11"/>
  <c r="I419" i="11" s="1"/>
  <c r="F419" i="12"/>
  <c r="G419" i="12" s="1"/>
  <c r="H419" i="9"/>
  <c r="AM407" i="6"/>
  <c r="AM534" i="6"/>
  <c r="E399" i="11"/>
  <c r="I399" i="11" s="1"/>
  <c r="F399" i="12"/>
  <c r="G399" i="12" s="1"/>
  <c r="H399" i="9"/>
  <c r="E391" i="11"/>
  <c r="I391" i="11" s="1"/>
  <c r="F391" i="12"/>
  <c r="G391" i="12" s="1"/>
  <c r="H391" i="9"/>
  <c r="E383" i="11"/>
  <c r="I383" i="11" s="1"/>
  <c r="F383" i="12"/>
  <c r="G383" i="12" s="1"/>
  <c r="H383" i="9"/>
  <c r="E375" i="11"/>
  <c r="I375" i="11" s="1"/>
  <c r="F375" i="12"/>
  <c r="G375" i="12" s="1"/>
  <c r="H375" i="9"/>
  <c r="E367" i="11"/>
  <c r="I367" i="11" s="1"/>
  <c r="F367" i="12"/>
  <c r="G367" i="12" s="1"/>
  <c r="H367" i="9"/>
  <c r="E359" i="11"/>
  <c r="I359" i="11" s="1"/>
  <c r="F359" i="12"/>
  <c r="G359" i="12" s="1"/>
  <c r="H359" i="9"/>
  <c r="E351" i="11"/>
  <c r="I351" i="11" s="1"/>
  <c r="F351" i="12"/>
  <c r="G351" i="12" s="1"/>
  <c r="H351" i="9"/>
  <c r="E343" i="11"/>
  <c r="I343" i="11" s="1"/>
  <c r="F343" i="12"/>
  <c r="G343" i="12" s="1"/>
  <c r="H343" i="9"/>
  <c r="E335" i="11"/>
  <c r="I335" i="11" s="1"/>
  <c r="F335" i="12"/>
  <c r="G335" i="12" s="1"/>
  <c r="H335" i="9"/>
  <c r="E327" i="11"/>
  <c r="I327" i="11" s="1"/>
  <c r="F327" i="12"/>
  <c r="G327" i="12" s="1"/>
  <c r="H327" i="9"/>
  <c r="E319" i="11"/>
  <c r="I319" i="11" s="1"/>
  <c r="F319" i="12"/>
  <c r="G319" i="12" s="1"/>
  <c r="H319" i="9"/>
  <c r="E311" i="11"/>
  <c r="I311" i="11" s="1"/>
  <c r="F311" i="12"/>
  <c r="G311" i="12" s="1"/>
  <c r="H311" i="9"/>
  <c r="E304" i="11"/>
  <c r="I304" i="11" s="1"/>
  <c r="H304" i="9"/>
  <c r="F304" i="12"/>
  <c r="G304" i="12" s="1"/>
  <c r="E300" i="11"/>
  <c r="I300" i="11" s="1"/>
  <c r="H300" i="9"/>
  <c r="F300" i="12"/>
  <c r="G300" i="12" s="1"/>
  <c r="E296" i="11"/>
  <c r="I296" i="11" s="1"/>
  <c r="H296" i="9"/>
  <c r="F296" i="12"/>
  <c r="G296" i="12" s="1"/>
  <c r="E292" i="11"/>
  <c r="I292" i="11" s="1"/>
  <c r="H292" i="9"/>
  <c r="F292" i="12"/>
  <c r="G292" i="12" s="1"/>
  <c r="E288" i="11"/>
  <c r="I288" i="11" s="1"/>
  <c r="H288" i="9"/>
  <c r="F288" i="12"/>
  <c r="G288" i="12" s="1"/>
  <c r="E284" i="11"/>
  <c r="I284" i="11" s="1"/>
  <c r="H284" i="9"/>
  <c r="F284" i="12"/>
  <c r="G284" i="12" s="1"/>
  <c r="E280" i="11"/>
  <c r="I280" i="11" s="1"/>
  <c r="H280" i="9"/>
  <c r="F280" i="12"/>
  <c r="G280" i="12" s="1"/>
  <c r="E272" i="11"/>
  <c r="I272" i="11" s="1"/>
  <c r="H272" i="9"/>
  <c r="F272" i="12"/>
  <c r="G272" i="12" s="1"/>
  <c r="E264" i="11"/>
  <c r="I264" i="11" s="1"/>
  <c r="H264" i="9"/>
  <c r="F264" i="12"/>
  <c r="G264" i="12" s="1"/>
  <c r="E256" i="11"/>
  <c r="I256" i="11" s="1"/>
  <c r="H256" i="9"/>
  <c r="F256" i="12"/>
  <c r="G256" i="12" s="1"/>
  <c r="E248" i="11"/>
  <c r="I248" i="11" s="1"/>
  <c r="H248" i="9"/>
  <c r="F248" i="12"/>
  <c r="G248" i="12" s="1"/>
  <c r="E236" i="11"/>
  <c r="I236" i="11" s="1"/>
  <c r="H236" i="9"/>
  <c r="F236" i="12"/>
  <c r="G236" i="12" s="1"/>
  <c r="E228" i="11"/>
  <c r="I228" i="11" s="1"/>
  <c r="H228" i="9"/>
  <c r="F228" i="12"/>
  <c r="G228" i="12" s="1"/>
  <c r="AM527" i="6"/>
  <c r="AM212" i="6"/>
  <c r="AM519" i="6"/>
  <c r="AM204" i="6"/>
  <c r="AM511" i="6"/>
  <c r="AM196" i="6"/>
  <c r="AM189" i="6"/>
  <c r="AM503" i="6"/>
  <c r="AM181" i="6"/>
  <c r="AM495" i="6"/>
  <c r="E172" i="11"/>
  <c r="I172" i="11" s="1"/>
  <c r="H172" i="9"/>
  <c r="F172" i="12"/>
  <c r="G172" i="12" s="1"/>
  <c r="E160" i="11"/>
  <c r="I160" i="11" s="1"/>
  <c r="H160" i="9"/>
  <c r="F160" i="12"/>
  <c r="G160" i="12" s="1"/>
  <c r="E152" i="11"/>
  <c r="I152" i="11" s="1"/>
  <c r="H152" i="9"/>
  <c r="F152" i="12"/>
  <c r="G152" i="12" s="1"/>
  <c r="E143" i="11"/>
  <c r="I143" i="11" s="1"/>
  <c r="H143" i="9"/>
  <c r="F143" i="12"/>
  <c r="G143" i="12" s="1"/>
  <c r="E135" i="11"/>
  <c r="I135" i="11" s="1"/>
  <c r="H135" i="9"/>
  <c r="F135" i="12"/>
  <c r="G135" i="12" s="1"/>
  <c r="E127" i="11"/>
  <c r="I127" i="11" s="1"/>
  <c r="H127" i="9"/>
  <c r="F127" i="12"/>
  <c r="G127" i="12" s="1"/>
  <c r="E119" i="11"/>
  <c r="I119" i="11" s="1"/>
  <c r="H119" i="9"/>
  <c r="F119" i="12"/>
  <c r="G119" i="12" s="1"/>
  <c r="E111" i="11"/>
  <c r="I111" i="11" s="1"/>
  <c r="H111" i="9"/>
  <c r="F111" i="12"/>
  <c r="G111" i="12" s="1"/>
  <c r="E102" i="11"/>
  <c r="I102" i="11" s="1"/>
  <c r="H102" i="9"/>
  <c r="F102" i="12"/>
  <c r="G102" i="12" s="1"/>
  <c r="E94" i="11"/>
  <c r="I94" i="11" s="1"/>
  <c r="H94" i="9"/>
  <c r="F94" i="12"/>
  <c r="G94" i="12" s="1"/>
  <c r="E86" i="11"/>
  <c r="I86" i="11" s="1"/>
  <c r="H86" i="9"/>
  <c r="F86" i="12"/>
  <c r="G86" i="12" s="1"/>
  <c r="AM66" i="6"/>
  <c r="AM492" i="6"/>
  <c r="AM58" i="6"/>
  <c r="AM484" i="6"/>
  <c r="E48" i="11"/>
  <c r="I48" i="11" s="1"/>
  <c r="H48" i="9"/>
  <c r="F48" i="12"/>
  <c r="G48" i="12" s="1"/>
  <c r="E36" i="11"/>
  <c r="I36" i="11" s="1"/>
  <c r="H36" i="9"/>
  <c r="F36" i="12"/>
  <c r="G36" i="12" s="1"/>
  <c r="E28" i="11"/>
  <c r="I28" i="11" s="1"/>
  <c r="H28" i="9"/>
  <c r="F28" i="12"/>
  <c r="G28" i="12" s="1"/>
  <c r="E15" i="11"/>
  <c r="I15" i="11" s="1"/>
  <c r="H15" i="9"/>
  <c r="F15" i="12"/>
  <c r="G15" i="12" s="1"/>
  <c r="E455" i="11"/>
  <c r="I455" i="11" s="1"/>
  <c r="H455" i="9"/>
  <c r="F455" i="12"/>
  <c r="G455" i="12" s="1"/>
  <c r="E444" i="11"/>
  <c r="I444" i="11" s="1"/>
  <c r="H444" i="9"/>
  <c r="F444" i="12"/>
  <c r="G444" i="12" s="1"/>
  <c r="E436" i="11"/>
  <c r="I436" i="11" s="1"/>
  <c r="H436" i="9"/>
  <c r="F436" i="12"/>
  <c r="G436" i="12" s="1"/>
  <c r="E428" i="11"/>
  <c r="I428" i="11" s="1"/>
  <c r="H428" i="9"/>
  <c r="F428" i="12"/>
  <c r="G428" i="12" s="1"/>
  <c r="E420" i="11"/>
  <c r="I420" i="11" s="1"/>
  <c r="H420" i="9"/>
  <c r="F420" i="12"/>
  <c r="G420" i="12" s="1"/>
  <c r="E412" i="11"/>
  <c r="I412" i="11" s="1"/>
  <c r="H412" i="9"/>
  <c r="F412" i="12"/>
  <c r="G412" i="12" s="1"/>
  <c r="E402" i="11"/>
  <c r="I402" i="11" s="1"/>
  <c r="F402" i="12"/>
  <c r="G402" i="12" s="1"/>
  <c r="H402" i="9"/>
  <c r="E394" i="11"/>
  <c r="I394" i="11" s="1"/>
  <c r="F394" i="12"/>
  <c r="G394" i="12" s="1"/>
  <c r="H394" i="9"/>
  <c r="E386" i="11"/>
  <c r="I386" i="11" s="1"/>
  <c r="F386" i="12"/>
  <c r="G386" i="12" s="1"/>
  <c r="H386" i="9"/>
  <c r="E378" i="11"/>
  <c r="I378" i="11" s="1"/>
  <c r="F378" i="12"/>
  <c r="G378" i="12" s="1"/>
  <c r="H378" i="9"/>
  <c r="E370" i="11"/>
  <c r="I370" i="11" s="1"/>
  <c r="F370" i="12"/>
  <c r="G370" i="12" s="1"/>
  <c r="H370" i="9"/>
  <c r="E362" i="11"/>
  <c r="I362" i="11" s="1"/>
  <c r="F362" i="12"/>
  <c r="G362" i="12" s="1"/>
  <c r="H362" i="9"/>
  <c r="E354" i="11"/>
  <c r="I354" i="11" s="1"/>
  <c r="F354" i="12"/>
  <c r="G354" i="12" s="1"/>
  <c r="H354" i="9"/>
  <c r="E346" i="11"/>
  <c r="I346" i="11" s="1"/>
  <c r="F346" i="12"/>
  <c r="G346" i="12" s="1"/>
  <c r="H346" i="9"/>
  <c r="E338" i="11"/>
  <c r="I338" i="11" s="1"/>
  <c r="F338" i="12"/>
  <c r="G338" i="12" s="1"/>
  <c r="H338" i="9"/>
  <c r="E330" i="11"/>
  <c r="I330" i="11" s="1"/>
  <c r="F330" i="12"/>
  <c r="G330" i="12" s="1"/>
  <c r="H330" i="9"/>
  <c r="E322" i="11"/>
  <c r="I322" i="11" s="1"/>
  <c r="F322" i="12"/>
  <c r="G322" i="12" s="1"/>
  <c r="H322" i="9"/>
  <c r="E314" i="11"/>
  <c r="I314" i="11" s="1"/>
  <c r="F314" i="12"/>
  <c r="G314" i="12" s="1"/>
  <c r="H314" i="9"/>
  <c r="E306" i="11"/>
  <c r="I306" i="11" s="1"/>
  <c r="F306" i="12"/>
  <c r="G306" i="12" s="1"/>
  <c r="H306" i="9"/>
  <c r="E273" i="11"/>
  <c r="I273" i="11" s="1"/>
  <c r="H273" i="9"/>
  <c r="F273" i="12"/>
  <c r="G273" i="12" s="1"/>
  <c r="E265" i="11"/>
  <c r="I265" i="11" s="1"/>
  <c r="H265" i="9"/>
  <c r="F265" i="12"/>
  <c r="G265" i="12" s="1"/>
  <c r="E257" i="11"/>
  <c r="I257" i="11" s="1"/>
  <c r="H257" i="9"/>
  <c r="F257" i="12"/>
  <c r="G257" i="12" s="1"/>
  <c r="E249" i="11"/>
  <c r="I249" i="11" s="1"/>
  <c r="H249" i="9"/>
  <c r="F249" i="12"/>
  <c r="G249" i="12" s="1"/>
  <c r="E237" i="11"/>
  <c r="I237" i="11" s="1"/>
  <c r="H237" i="9"/>
  <c r="F237" i="12"/>
  <c r="G237" i="12" s="1"/>
  <c r="E229" i="11"/>
  <c r="I229" i="11" s="1"/>
  <c r="H229" i="9"/>
  <c r="F229" i="12"/>
  <c r="G229" i="12" s="1"/>
  <c r="AM215" i="6"/>
  <c r="AM530" i="6"/>
  <c r="AM207" i="6"/>
  <c r="AM522" i="6"/>
  <c r="AM199" i="6"/>
  <c r="AM514" i="6"/>
  <c r="E191" i="11"/>
  <c r="I191" i="11" s="1"/>
  <c r="G190" i="15" s="1"/>
  <c r="M190" i="15" s="1"/>
  <c r="H506" i="9"/>
  <c r="H191" i="9"/>
  <c r="AM498" i="6"/>
  <c r="AM184" i="6"/>
  <c r="E175" i="11"/>
  <c r="I175" i="11" s="1"/>
  <c r="H175" i="9"/>
  <c r="F175" i="12"/>
  <c r="G175" i="12" s="1"/>
  <c r="E167" i="11"/>
  <c r="I167" i="11" s="1"/>
  <c r="H167" i="9"/>
  <c r="F167" i="12"/>
  <c r="G167" i="12" s="1"/>
  <c r="E159" i="11"/>
  <c r="I159" i="11" s="1"/>
  <c r="H159" i="9"/>
  <c r="F159" i="12"/>
  <c r="G159" i="12" s="1"/>
  <c r="E151" i="11"/>
  <c r="I151" i="11" s="1"/>
  <c r="H151" i="9"/>
  <c r="F151" i="12"/>
  <c r="G151" i="12" s="1"/>
  <c r="E142" i="11"/>
  <c r="I142" i="11" s="1"/>
  <c r="H142" i="9"/>
  <c r="F142" i="12"/>
  <c r="G142" i="12" s="1"/>
  <c r="E134" i="11"/>
  <c r="I134" i="11" s="1"/>
  <c r="H134" i="9"/>
  <c r="F134" i="12"/>
  <c r="G134" i="12" s="1"/>
  <c r="E124" i="11"/>
  <c r="I124" i="11" s="1"/>
  <c r="H124" i="9"/>
  <c r="F124" i="12"/>
  <c r="G124" i="12" s="1"/>
  <c r="E116" i="11"/>
  <c r="I116" i="11" s="1"/>
  <c r="H116" i="9"/>
  <c r="F116" i="12"/>
  <c r="G116" i="12" s="1"/>
  <c r="E105" i="11"/>
  <c r="I105" i="11" s="1"/>
  <c r="F105" i="12"/>
  <c r="G105" i="12" s="1"/>
  <c r="H105" i="9"/>
  <c r="E97" i="11"/>
  <c r="I97" i="11" s="1"/>
  <c r="F97" i="12"/>
  <c r="G97" i="12" s="1"/>
  <c r="H97" i="9"/>
  <c r="E89" i="11"/>
  <c r="I89" i="11" s="1"/>
  <c r="F89" i="12"/>
  <c r="G89" i="12" s="1"/>
  <c r="H89" i="9"/>
  <c r="AM67" i="6"/>
  <c r="AM493" i="6"/>
  <c r="AM59" i="6"/>
  <c r="AM485" i="6"/>
  <c r="E50" i="11"/>
  <c r="I50" i="11" s="1"/>
  <c r="H50" i="9"/>
  <c r="F50" i="12"/>
  <c r="G50" i="12" s="1"/>
  <c r="E43" i="11"/>
  <c r="I43" i="11" s="1"/>
  <c r="H43" i="9"/>
  <c r="F43" i="12"/>
  <c r="G43" i="12" s="1"/>
  <c r="E35" i="11"/>
  <c r="I35" i="11" s="1"/>
  <c r="H35" i="9"/>
  <c r="F35" i="12"/>
  <c r="G35" i="12" s="1"/>
  <c r="E25" i="11"/>
  <c r="I25" i="11" s="1"/>
  <c r="F25" i="12"/>
  <c r="G25" i="12" s="1"/>
  <c r="H25" i="9"/>
  <c r="E16" i="11"/>
  <c r="I16" i="11" s="1"/>
  <c r="H16" i="9"/>
  <c r="F16" i="12"/>
  <c r="G16" i="12" s="1"/>
  <c r="E449" i="11"/>
  <c r="I449" i="11" s="1"/>
  <c r="H449" i="9"/>
  <c r="F449" i="12"/>
  <c r="G449" i="12" s="1"/>
  <c r="E441" i="11"/>
  <c r="I441" i="11" s="1"/>
  <c r="H441" i="9"/>
  <c r="F441" i="12"/>
  <c r="G441" i="12" s="1"/>
  <c r="E433" i="11"/>
  <c r="I433" i="11" s="1"/>
  <c r="H433" i="9"/>
  <c r="F433" i="12"/>
  <c r="G433" i="12" s="1"/>
  <c r="E425" i="11"/>
  <c r="I425" i="11" s="1"/>
  <c r="H425" i="9"/>
  <c r="F425" i="12"/>
  <c r="G425" i="12" s="1"/>
  <c r="E417" i="11"/>
  <c r="I417" i="11" s="1"/>
  <c r="H417" i="9"/>
  <c r="F417" i="12"/>
  <c r="G417" i="12" s="1"/>
  <c r="E405" i="11"/>
  <c r="I405" i="11" s="1"/>
  <c r="H405" i="9"/>
  <c r="F405" i="12"/>
  <c r="G405" i="12" s="1"/>
  <c r="E397" i="11"/>
  <c r="I397" i="11" s="1"/>
  <c r="H397" i="9"/>
  <c r="F397" i="12"/>
  <c r="G397" i="12" s="1"/>
  <c r="E389" i="11"/>
  <c r="I389" i="11" s="1"/>
  <c r="H389" i="9"/>
  <c r="F389" i="12"/>
  <c r="G389" i="12" s="1"/>
  <c r="E381" i="11"/>
  <c r="I381" i="11" s="1"/>
  <c r="H381" i="9"/>
  <c r="F381" i="12"/>
  <c r="G381" i="12" s="1"/>
  <c r="E373" i="11"/>
  <c r="I373" i="11" s="1"/>
  <c r="H373" i="9"/>
  <c r="F373" i="12"/>
  <c r="G373" i="12" s="1"/>
  <c r="E365" i="11"/>
  <c r="I365" i="11" s="1"/>
  <c r="H365" i="9"/>
  <c r="F365" i="12"/>
  <c r="G365" i="12" s="1"/>
  <c r="E357" i="11"/>
  <c r="I357" i="11" s="1"/>
  <c r="H357" i="9"/>
  <c r="F357" i="12"/>
  <c r="G357" i="12" s="1"/>
  <c r="E349" i="11"/>
  <c r="I349" i="11" s="1"/>
  <c r="H349" i="9"/>
  <c r="F349" i="12"/>
  <c r="G349" i="12" s="1"/>
  <c r="E341" i="11"/>
  <c r="I341" i="11" s="1"/>
  <c r="H341" i="9"/>
  <c r="F341" i="12"/>
  <c r="G341" i="12" s="1"/>
  <c r="E333" i="11"/>
  <c r="I333" i="11" s="1"/>
  <c r="H333" i="9"/>
  <c r="F333" i="12"/>
  <c r="G333" i="12" s="1"/>
  <c r="E325" i="11"/>
  <c r="I325" i="11" s="1"/>
  <c r="H325" i="9"/>
  <c r="F325" i="12"/>
  <c r="G325" i="12" s="1"/>
  <c r="E317" i="11"/>
  <c r="I317" i="11" s="1"/>
  <c r="H317" i="9"/>
  <c r="F317" i="12"/>
  <c r="G317" i="12" s="1"/>
  <c r="E309" i="11"/>
  <c r="I309" i="11" s="1"/>
  <c r="H309" i="9"/>
  <c r="F309" i="12"/>
  <c r="G309" i="12" s="1"/>
  <c r="E303" i="11"/>
  <c r="I303" i="11" s="1"/>
  <c r="F303" i="12"/>
  <c r="G303" i="12" s="1"/>
  <c r="H303" i="9"/>
  <c r="E299" i="11"/>
  <c r="I299" i="11" s="1"/>
  <c r="F299" i="12"/>
  <c r="G299" i="12" s="1"/>
  <c r="H299" i="9"/>
  <c r="E295" i="11"/>
  <c r="I295" i="11" s="1"/>
  <c r="F295" i="12"/>
  <c r="G295" i="12" s="1"/>
  <c r="H295" i="9"/>
  <c r="E291" i="11"/>
  <c r="I291" i="11" s="1"/>
  <c r="F291" i="12"/>
  <c r="G291" i="12" s="1"/>
  <c r="H291" i="9"/>
  <c r="E287" i="11"/>
  <c r="I287" i="11" s="1"/>
  <c r="F287" i="12"/>
  <c r="G287" i="12" s="1"/>
  <c r="H287" i="9"/>
  <c r="E283" i="11"/>
  <c r="I283" i="11" s="1"/>
  <c r="F283" i="12"/>
  <c r="G283" i="12" s="1"/>
  <c r="H283" i="9"/>
  <c r="E278" i="11"/>
  <c r="I278" i="11" s="1"/>
  <c r="F278" i="12"/>
  <c r="G278" i="12" s="1"/>
  <c r="H278" i="9"/>
  <c r="E270" i="11"/>
  <c r="I270" i="11" s="1"/>
  <c r="H270" i="9"/>
  <c r="F270" i="12"/>
  <c r="G270" i="12" s="1"/>
  <c r="E262" i="11"/>
  <c r="I262" i="11" s="1"/>
  <c r="H262" i="9"/>
  <c r="F262" i="12"/>
  <c r="G262" i="12" s="1"/>
  <c r="E254" i="11"/>
  <c r="I254" i="11" s="1"/>
  <c r="H254" i="9"/>
  <c r="F254" i="12"/>
  <c r="G254" i="12" s="1"/>
  <c r="E242" i="11"/>
  <c r="I242" i="11" s="1"/>
  <c r="H242" i="9"/>
  <c r="F242" i="12"/>
  <c r="G242" i="12" s="1"/>
  <c r="E234" i="11"/>
  <c r="I234" i="11" s="1"/>
  <c r="H234" i="9"/>
  <c r="F234" i="12"/>
  <c r="G234" i="12" s="1"/>
  <c r="E226" i="11"/>
  <c r="I226" i="11" s="1"/>
  <c r="H226" i="9"/>
  <c r="F226" i="12"/>
  <c r="G226" i="12" s="1"/>
  <c r="AM214" i="6"/>
  <c r="AM529" i="6"/>
  <c r="AM206" i="6"/>
  <c r="AM521" i="6"/>
  <c r="AM198" i="6"/>
  <c r="AM513" i="6"/>
  <c r="AM191" i="6"/>
  <c r="AM505" i="6"/>
  <c r="AM183" i="6"/>
  <c r="AM497" i="6"/>
  <c r="E174" i="11"/>
  <c r="I174" i="11" s="1"/>
  <c r="H174" i="9"/>
  <c r="F174" i="12"/>
  <c r="G174" i="12" s="1"/>
  <c r="E164" i="11"/>
  <c r="I164" i="11" s="1"/>
  <c r="H164" i="9"/>
  <c r="F164" i="12"/>
  <c r="G164" i="12" s="1"/>
  <c r="E154" i="11"/>
  <c r="I154" i="11" s="1"/>
  <c r="H154" i="9"/>
  <c r="F154" i="12"/>
  <c r="G154" i="12" s="1"/>
  <c r="E145" i="11"/>
  <c r="I145" i="11" s="1"/>
  <c r="F145" i="12"/>
  <c r="G145" i="12" s="1"/>
  <c r="H145" i="9"/>
  <c r="E137" i="11"/>
  <c r="I137" i="11" s="1"/>
  <c r="F137" i="12"/>
  <c r="G137" i="12" s="1"/>
  <c r="H137" i="9"/>
  <c r="E129" i="11"/>
  <c r="I129" i="11" s="1"/>
  <c r="F129" i="12"/>
  <c r="G129" i="12" s="1"/>
  <c r="H129" i="9"/>
  <c r="E121" i="11"/>
  <c r="I121" i="11" s="1"/>
  <c r="F121" i="12"/>
  <c r="G121" i="12" s="1"/>
  <c r="H121" i="9"/>
  <c r="E113" i="11"/>
  <c r="I113" i="11" s="1"/>
  <c r="F113" i="12"/>
  <c r="G113" i="12" s="1"/>
  <c r="H113" i="9"/>
  <c r="E104" i="11"/>
  <c r="I104" i="11" s="1"/>
  <c r="H104" i="9"/>
  <c r="F104" i="12"/>
  <c r="G104" i="12" s="1"/>
  <c r="E96" i="11"/>
  <c r="I96" i="11" s="1"/>
  <c r="H96" i="9"/>
  <c r="F96" i="12"/>
  <c r="G96" i="12" s="1"/>
  <c r="E88" i="11"/>
  <c r="I88" i="11" s="1"/>
  <c r="H88" i="9"/>
  <c r="F88" i="12"/>
  <c r="G88" i="12" s="1"/>
  <c r="AM494" i="6"/>
  <c r="AM68" i="6"/>
  <c r="AM486" i="6"/>
  <c r="AM60" i="6"/>
  <c r="E51" i="11"/>
  <c r="I51" i="11" s="1"/>
  <c r="H51" i="9"/>
  <c r="F51" i="12"/>
  <c r="G51" i="12" s="1"/>
  <c r="E42" i="11"/>
  <c r="I42" i="11" s="1"/>
  <c r="F42" i="12"/>
  <c r="G42" i="12" s="1"/>
  <c r="H42" i="9"/>
  <c r="E34" i="11"/>
  <c r="I34" i="11" s="1"/>
  <c r="F34" i="12"/>
  <c r="G34" i="12" s="1"/>
  <c r="H34" i="9"/>
  <c r="E24" i="11"/>
  <c r="I24" i="11" s="1"/>
  <c r="H24" i="9"/>
  <c r="F24" i="12"/>
  <c r="G24" i="12" s="1"/>
  <c r="E13" i="11"/>
  <c r="I13" i="11" s="1"/>
  <c r="F13" i="12"/>
  <c r="G13" i="12" s="1"/>
  <c r="H13" i="9"/>
  <c r="E450" i="11"/>
  <c r="I450" i="11" s="1"/>
  <c r="F450" i="12"/>
  <c r="G450" i="12" s="1"/>
  <c r="H450" i="9"/>
  <c r="E442" i="11"/>
  <c r="I442" i="11" s="1"/>
  <c r="F442" i="12"/>
  <c r="G442" i="12" s="1"/>
  <c r="H442" i="9"/>
  <c r="E434" i="11"/>
  <c r="I434" i="11" s="1"/>
  <c r="F434" i="12"/>
  <c r="G434" i="12" s="1"/>
  <c r="H434" i="9"/>
  <c r="E426" i="11"/>
  <c r="I426" i="11" s="1"/>
  <c r="F426" i="12"/>
  <c r="G426" i="12" s="1"/>
  <c r="H426" i="9"/>
  <c r="E418" i="11"/>
  <c r="I418" i="11" s="1"/>
  <c r="F418" i="12"/>
  <c r="G418" i="12" s="1"/>
  <c r="H418" i="9"/>
  <c r="AM535" i="6"/>
  <c r="AM408" i="6"/>
  <c r="E400" i="11"/>
  <c r="I400" i="11" s="1"/>
  <c r="H400" i="9"/>
  <c r="F400" i="12"/>
  <c r="G400" i="12" s="1"/>
  <c r="E392" i="11"/>
  <c r="I392" i="11" s="1"/>
  <c r="H392" i="9"/>
  <c r="F392" i="12"/>
  <c r="G392" i="12" s="1"/>
  <c r="E384" i="11"/>
  <c r="I384" i="11" s="1"/>
  <c r="H384" i="9"/>
  <c r="F384" i="12"/>
  <c r="G384" i="12" s="1"/>
  <c r="E376" i="11"/>
  <c r="I376" i="11" s="1"/>
  <c r="H376" i="9"/>
  <c r="F376" i="12"/>
  <c r="G376" i="12" s="1"/>
  <c r="E368" i="11"/>
  <c r="I368" i="11" s="1"/>
  <c r="H368" i="9"/>
  <c r="F368" i="12"/>
  <c r="G368" i="12" s="1"/>
  <c r="E360" i="11"/>
  <c r="I360" i="11" s="1"/>
  <c r="H360" i="9"/>
  <c r="F360" i="12"/>
  <c r="G360" i="12" s="1"/>
  <c r="E352" i="11"/>
  <c r="I352" i="11" s="1"/>
  <c r="H352" i="9"/>
  <c r="F352" i="12"/>
  <c r="G352" i="12" s="1"/>
  <c r="E344" i="11"/>
  <c r="I344" i="11" s="1"/>
  <c r="H344" i="9"/>
  <c r="F344" i="12"/>
  <c r="G344" i="12" s="1"/>
  <c r="E336" i="11"/>
  <c r="I336" i="11" s="1"/>
  <c r="H336" i="9"/>
  <c r="F336" i="12"/>
  <c r="G336" i="12" s="1"/>
  <c r="E328" i="11"/>
  <c r="I328" i="11" s="1"/>
  <c r="H328" i="9"/>
  <c r="F328" i="12"/>
  <c r="G328" i="12" s="1"/>
  <c r="E320" i="11"/>
  <c r="I320" i="11" s="1"/>
  <c r="H320" i="9"/>
  <c r="F320" i="12"/>
  <c r="G320" i="12" s="1"/>
  <c r="E312" i="11"/>
  <c r="I312" i="11" s="1"/>
  <c r="H312" i="9"/>
  <c r="F312" i="12"/>
  <c r="G312" i="12" s="1"/>
  <c r="E279" i="11"/>
  <c r="I279" i="11" s="1"/>
  <c r="F279" i="12"/>
  <c r="G279" i="12" s="1"/>
  <c r="H279" i="9"/>
  <c r="E271" i="11"/>
  <c r="I271" i="11" s="1"/>
  <c r="F271" i="12"/>
  <c r="G271" i="12" s="1"/>
  <c r="H271" i="9"/>
  <c r="E263" i="11"/>
  <c r="I263" i="11" s="1"/>
  <c r="F263" i="12"/>
  <c r="G263" i="12" s="1"/>
  <c r="H263" i="9"/>
  <c r="E255" i="11"/>
  <c r="I255" i="11" s="1"/>
  <c r="F255" i="12"/>
  <c r="G255" i="12" s="1"/>
  <c r="H255" i="9"/>
  <c r="E247" i="11"/>
  <c r="I247" i="11" s="1"/>
  <c r="F247" i="12"/>
  <c r="G247" i="12" s="1"/>
  <c r="H247" i="9"/>
  <c r="E235" i="11"/>
  <c r="I235" i="11" s="1"/>
  <c r="F235" i="12"/>
  <c r="G235" i="12" s="1"/>
  <c r="H235" i="9"/>
  <c r="E227" i="11"/>
  <c r="I227" i="11" s="1"/>
  <c r="F227" i="12"/>
  <c r="G227" i="12" s="1"/>
  <c r="H227" i="9"/>
  <c r="AM213" i="6"/>
  <c r="AM528" i="6"/>
  <c r="AM205" i="6"/>
  <c r="AM520" i="6"/>
  <c r="AM197" i="6"/>
  <c r="AM512" i="6"/>
  <c r="AM190" i="6"/>
  <c r="AM504" i="6"/>
  <c r="AM182" i="6"/>
  <c r="AM496" i="6"/>
  <c r="E173" i="11"/>
  <c r="I173" i="11" s="1"/>
  <c r="F173" i="12"/>
  <c r="G173" i="12" s="1"/>
  <c r="H173" i="9"/>
  <c r="E165" i="11"/>
  <c r="I165" i="11" s="1"/>
  <c r="F165" i="12"/>
  <c r="G165" i="12" s="1"/>
  <c r="H165" i="9"/>
  <c r="E157" i="11"/>
  <c r="I157" i="11" s="1"/>
  <c r="F157" i="12"/>
  <c r="G157" i="12" s="1"/>
  <c r="H157" i="9"/>
  <c r="E149" i="11"/>
  <c r="I149" i="11" s="1"/>
  <c r="F149" i="12"/>
  <c r="G149" i="12" s="1"/>
  <c r="H149" i="9"/>
  <c r="E140" i="11"/>
  <c r="I140" i="11" s="1"/>
  <c r="H140" i="9"/>
  <c r="F140" i="12"/>
  <c r="G140" i="12" s="1"/>
  <c r="E132" i="11"/>
  <c r="I132" i="11" s="1"/>
  <c r="H132" i="9"/>
  <c r="F132" i="12"/>
  <c r="G132" i="12" s="1"/>
  <c r="E122" i="11"/>
  <c r="I122" i="11" s="1"/>
  <c r="H122" i="9"/>
  <c r="F122" i="12"/>
  <c r="G122" i="12" s="1"/>
  <c r="E114" i="11"/>
  <c r="I114" i="11" s="1"/>
  <c r="H114" i="9"/>
  <c r="F114" i="12"/>
  <c r="G114" i="12" s="1"/>
  <c r="E103" i="11"/>
  <c r="I103" i="11" s="1"/>
  <c r="H103" i="9"/>
  <c r="F103" i="12"/>
  <c r="G103" i="12" s="1"/>
  <c r="E95" i="11"/>
  <c r="I95" i="11" s="1"/>
  <c r="H95" i="9"/>
  <c r="F95" i="12"/>
  <c r="G95" i="12" s="1"/>
  <c r="E87" i="11"/>
  <c r="I87" i="11" s="1"/>
  <c r="H87" i="9"/>
  <c r="F87" i="12"/>
  <c r="G87" i="12" s="1"/>
  <c r="AM491" i="6"/>
  <c r="AM65" i="6"/>
  <c r="AM483" i="6"/>
  <c r="AM57" i="6"/>
  <c r="E49" i="11"/>
  <c r="I49" i="11" s="1"/>
  <c r="F49" i="12"/>
  <c r="G49" i="12" s="1"/>
  <c r="H49" i="9"/>
  <c r="E41" i="11"/>
  <c r="I41" i="11" s="1"/>
  <c r="F41" i="12"/>
  <c r="G41" i="12" s="1"/>
  <c r="H41" i="9"/>
  <c r="E33" i="11"/>
  <c r="I33" i="11" s="1"/>
  <c r="F33" i="12"/>
  <c r="G33" i="12" s="1"/>
  <c r="H33" i="9"/>
  <c r="E23" i="11"/>
  <c r="I23" i="11" s="1"/>
  <c r="H23" i="9"/>
  <c r="F23" i="12"/>
  <c r="G23" i="12" s="1"/>
  <c r="E14" i="11"/>
  <c r="I14" i="11" s="1"/>
  <c r="H14" i="9"/>
  <c r="F14" i="12"/>
  <c r="G14" i="12" s="1"/>
  <c r="E108" i="11"/>
  <c r="I108" i="11" s="1"/>
  <c r="H108" i="9"/>
  <c r="F108" i="12"/>
  <c r="G108" i="12" s="1"/>
  <c r="E19" i="11"/>
  <c r="I19" i="11" s="1"/>
  <c r="H19" i="9"/>
  <c r="F19" i="12"/>
  <c r="G19" i="12" s="1"/>
  <c r="E146" i="11"/>
  <c r="I146" i="11" s="1"/>
  <c r="H146" i="9"/>
  <c r="F146" i="12"/>
  <c r="G146" i="12" s="1"/>
  <c r="E11" i="11"/>
  <c r="I11" i="11" s="1"/>
  <c r="H11" i="9"/>
  <c r="F11" i="12"/>
  <c r="G11" i="12" s="1"/>
  <c r="E27" i="11"/>
  <c r="I27" i="11" s="1"/>
  <c r="H27" i="9"/>
  <c r="F27" i="12"/>
  <c r="G27" i="12" s="1"/>
  <c r="E81" i="11"/>
  <c r="I81" i="11" s="1"/>
  <c r="F81" i="12"/>
  <c r="G81" i="12" s="1"/>
  <c r="H81" i="9"/>
  <c r="E162" i="11"/>
  <c r="I162" i="11" s="1"/>
  <c r="H162" i="9"/>
  <c r="F162" i="12"/>
  <c r="G162" i="12" s="1"/>
  <c r="E244" i="11"/>
  <c r="I244" i="11" s="1"/>
  <c r="H244" i="9"/>
  <c r="F244" i="12"/>
  <c r="G244" i="12" s="1"/>
  <c r="E246" i="11"/>
  <c r="I246" i="11" s="1"/>
  <c r="H246" i="9"/>
  <c r="F246" i="12"/>
  <c r="G246" i="12" s="1"/>
  <c r="E410" i="11"/>
  <c r="I410" i="11" s="1"/>
  <c r="F410" i="12"/>
  <c r="G410" i="12" s="1"/>
  <c r="H410" i="9"/>
  <c r="E452" i="11"/>
  <c r="I452" i="11" s="1"/>
  <c r="H452" i="9"/>
  <c r="F452" i="12"/>
  <c r="G452" i="12" s="1"/>
  <c r="E454" i="11"/>
  <c r="I454" i="11" s="1"/>
  <c r="F454" i="12"/>
  <c r="G454" i="12" s="1"/>
  <c r="H454" i="9"/>
  <c r="G453" i="15" l="1"/>
  <c r="M453" i="15" s="1"/>
  <c r="F454" i="10" s="1"/>
  <c r="R452" i="8"/>
  <c r="AW452" i="9"/>
  <c r="AS452" i="9"/>
  <c r="AO452" i="9"/>
  <c r="AK452" i="9"/>
  <c r="AG452" i="9"/>
  <c r="AH452" i="9"/>
  <c r="AL452" i="9"/>
  <c r="AP452" i="9"/>
  <c r="AT452" i="9"/>
  <c r="AX452" i="9"/>
  <c r="AJ452" i="9"/>
  <c r="AR452" i="9"/>
  <c r="AZ452" i="9"/>
  <c r="AY452" i="9"/>
  <c r="AU452" i="9"/>
  <c r="AQ452" i="9"/>
  <c r="AM452" i="9"/>
  <c r="AI452" i="9"/>
  <c r="AE452" i="9"/>
  <c r="AF452" i="9"/>
  <c r="AN452" i="9"/>
  <c r="AV452" i="9"/>
  <c r="AW410" i="9"/>
  <c r="AS410" i="9"/>
  <c r="AO410" i="9"/>
  <c r="AK410" i="9"/>
  <c r="AG410" i="9"/>
  <c r="AF410" i="9"/>
  <c r="AN410" i="9"/>
  <c r="AV410" i="9"/>
  <c r="AL410" i="9"/>
  <c r="AT410" i="9"/>
  <c r="AJ410" i="9"/>
  <c r="AZ410" i="9"/>
  <c r="AP410" i="9"/>
  <c r="AY410" i="9"/>
  <c r="AU410" i="9"/>
  <c r="AQ410" i="9"/>
  <c r="AM410" i="9"/>
  <c r="AI410" i="9"/>
  <c r="AE410" i="9"/>
  <c r="AR410" i="9"/>
  <c r="AH410" i="9"/>
  <c r="AX410" i="9"/>
  <c r="R408" i="8"/>
  <c r="G409" i="15"/>
  <c r="M409" i="15" s="1"/>
  <c r="F410" i="10" s="1"/>
  <c r="AZ246" i="9"/>
  <c r="AV246" i="9"/>
  <c r="AR246" i="9"/>
  <c r="AN246" i="9"/>
  <c r="AJ246" i="9"/>
  <c r="AF246" i="9"/>
  <c r="AY246" i="9"/>
  <c r="AU246" i="9"/>
  <c r="AQ246" i="9"/>
  <c r="AM246" i="9"/>
  <c r="AI246" i="9"/>
  <c r="AE246" i="9"/>
  <c r="AX246" i="9"/>
  <c r="AP246" i="9"/>
  <c r="AH246" i="9"/>
  <c r="AW246" i="9"/>
  <c r="AS246" i="9"/>
  <c r="AO246" i="9"/>
  <c r="AT246" i="9"/>
  <c r="AL246" i="9"/>
  <c r="AK246" i="9"/>
  <c r="AG246" i="9"/>
  <c r="Q242" i="8"/>
  <c r="G244" i="14"/>
  <c r="R242" i="8"/>
  <c r="G243" i="15"/>
  <c r="M243" i="15" s="1"/>
  <c r="F244" i="10" s="1"/>
  <c r="AZ162" i="9"/>
  <c r="AV162" i="9"/>
  <c r="AR162" i="9"/>
  <c r="AN162" i="9"/>
  <c r="AJ162" i="9"/>
  <c r="AF162" i="9"/>
  <c r="AY162" i="9"/>
  <c r="AU162" i="9"/>
  <c r="AQ162" i="9"/>
  <c r="AM162" i="9"/>
  <c r="AI162" i="9"/>
  <c r="AE162" i="9"/>
  <c r="AX162" i="9"/>
  <c r="AP162" i="9"/>
  <c r="AW162" i="9"/>
  <c r="AS162" i="9"/>
  <c r="AK162" i="9"/>
  <c r="AT162" i="9"/>
  <c r="AL162" i="9"/>
  <c r="AH162" i="9"/>
  <c r="AO162" i="9"/>
  <c r="AG162" i="9"/>
  <c r="AX81" i="9"/>
  <c r="AT81" i="9"/>
  <c r="AP81" i="9"/>
  <c r="AL81" i="9"/>
  <c r="AH81" i="9"/>
  <c r="AW81" i="9"/>
  <c r="AS81" i="9"/>
  <c r="AO81" i="9"/>
  <c r="AK81" i="9"/>
  <c r="AG81" i="9"/>
  <c r="AV81" i="9"/>
  <c r="AU81" i="9"/>
  <c r="AQ81" i="9"/>
  <c r="AI81" i="9"/>
  <c r="AZ81" i="9"/>
  <c r="AR81" i="9"/>
  <c r="AN81" i="9"/>
  <c r="AJ81" i="9"/>
  <c r="AF81" i="9"/>
  <c r="AY81" i="9"/>
  <c r="AM81" i="9"/>
  <c r="AE81" i="9"/>
  <c r="BA81" i="9" s="1"/>
  <c r="G80" i="15"/>
  <c r="M80" i="15" s="1"/>
  <c r="F81" i="10" s="1"/>
  <c r="R80" i="8"/>
  <c r="AZ27" i="9"/>
  <c r="AV27" i="9"/>
  <c r="AR27" i="9"/>
  <c r="AN27" i="9"/>
  <c r="AJ27" i="9"/>
  <c r="AF27" i="9"/>
  <c r="AU27" i="9"/>
  <c r="AM27" i="9"/>
  <c r="AE27" i="9"/>
  <c r="AW27" i="9"/>
  <c r="AO27" i="9"/>
  <c r="AG27" i="9"/>
  <c r="AS27" i="9"/>
  <c r="AK27" i="9"/>
  <c r="AX27" i="9"/>
  <c r="AL27" i="9"/>
  <c r="AY27" i="9"/>
  <c r="AI27" i="9"/>
  <c r="AT27" i="9"/>
  <c r="AP27" i="9"/>
  <c r="AH27" i="9"/>
  <c r="AQ27" i="9"/>
  <c r="Q10" i="8"/>
  <c r="G11" i="14"/>
  <c r="R10" i="8"/>
  <c r="G10" i="15"/>
  <c r="M10" i="15" s="1"/>
  <c r="F11" i="10" s="1"/>
  <c r="AZ146" i="9"/>
  <c r="AV146" i="9"/>
  <c r="AR146" i="9"/>
  <c r="AN146" i="9"/>
  <c r="AJ146" i="9"/>
  <c r="AF146" i="9"/>
  <c r="AY146" i="9"/>
  <c r="AU146" i="9"/>
  <c r="AQ146" i="9"/>
  <c r="AM146" i="9"/>
  <c r="AI146" i="9"/>
  <c r="AE146" i="9"/>
  <c r="AX146" i="9"/>
  <c r="AP146" i="9"/>
  <c r="AH146" i="9"/>
  <c r="AO146" i="9"/>
  <c r="AK146" i="9"/>
  <c r="AT146" i="9"/>
  <c r="AL146" i="9"/>
  <c r="AW146" i="9"/>
  <c r="AS146" i="9"/>
  <c r="AG146" i="9"/>
  <c r="Q18" i="8"/>
  <c r="G19" i="14"/>
  <c r="R18" i="8"/>
  <c r="G18" i="15"/>
  <c r="M18" i="15" s="1"/>
  <c r="F19" i="10" s="1"/>
  <c r="AZ108" i="9"/>
  <c r="AV108" i="9"/>
  <c r="AR108" i="9"/>
  <c r="AN108" i="9"/>
  <c r="AJ108" i="9"/>
  <c r="AF108" i="9"/>
  <c r="AY108" i="9"/>
  <c r="AU108" i="9"/>
  <c r="AQ108" i="9"/>
  <c r="AM108" i="9"/>
  <c r="AI108" i="9"/>
  <c r="AE108" i="9"/>
  <c r="AX108" i="9"/>
  <c r="AP108" i="9"/>
  <c r="AH108" i="9"/>
  <c r="AO108" i="9"/>
  <c r="AG108" i="9"/>
  <c r="AT108" i="9"/>
  <c r="AL108" i="9"/>
  <c r="AW108" i="9"/>
  <c r="AS108" i="9"/>
  <c r="AK108" i="9"/>
  <c r="Q13" i="8"/>
  <c r="G14" i="14"/>
  <c r="R13" i="8"/>
  <c r="G13" i="15"/>
  <c r="M13" i="15" s="1"/>
  <c r="F14" i="10" s="1"/>
  <c r="AZ23" i="9"/>
  <c r="AV23" i="9"/>
  <c r="AR23" i="9"/>
  <c r="AN23" i="9"/>
  <c r="AJ23" i="9"/>
  <c r="AF23" i="9"/>
  <c r="AU23" i="9"/>
  <c r="AM23" i="9"/>
  <c r="AE23" i="9"/>
  <c r="AW23" i="9"/>
  <c r="AO23" i="9"/>
  <c r="AG23" i="9"/>
  <c r="AS23" i="9"/>
  <c r="AK23" i="9"/>
  <c r="AX23" i="9"/>
  <c r="AP23" i="9"/>
  <c r="AH23" i="9"/>
  <c r="AY23" i="9"/>
  <c r="AQ23" i="9"/>
  <c r="AI23" i="9"/>
  <c r="AT23" i="9"/>
  <c r="AL23" i="9"/>
  <c r="AX33" i="9"/>
  <c r="AT33" i="9"/>
  <c r="AP33" i="9"/>
  <c r="AL33" i="9"/>
  <c r="AH33" i="9"/>
  <c r="AG33" i="9"/>
  <c r="AK33" i="9"/>
  <c r="AO33" i="9"/>
  <c r="AS33" i="9"/>
  <c r="AW33" i="9"/>
  <c r="AV33" i="9"/>
  <c r="AR33" i="9"/>
  <c r="AF33" i="9"/>
  <c r="AE33" i="9"/>
  <c r="AM33" i="9"/>
  <c r="AQ33" i="9"/>
  <c r="AY33" i="9"/>
  <c r="AZ33" i="9"/>
  <c r="AN33" i="9"/>
  <c r="AJ33" i="9"/>
  <c r="AI33" i="9"/>
  <c r="AU33" i="9"/>
  <c r="R32" i="8"/>
  <c r="G32" i="15"/>
  <c r="M32" i="15" s="1"/>
  <c r="F33" i="10" s="1"/>
  <c r="Q40" i="8"/>
  <c r="G41" i="14"/>
  <c r="AX49" i="9"/>
  <c r="AT49" i="9"/>
  <c r="AP49" i="9"/>
  <c r="AL49" i="9"/>
  <c r="AH49" i="9"/>
  <c r="AG49" i="9"/>
  <c r="AK49" i="9"/>
  <c r="AO49" i="9"/>
  <c r="AS49" i="9"/>
  <c r="AW49" i="9"/>
  <c r="AZ49" i="9"/>
  <c r="AR49" i="9"/>
  <c r="AJ49" i="9"/>
  <c r="AE49" i="9"/>
  <c r="AM49" i="9"/>
  <c r="AU49" i="9"/>
  <c r="AV49" i="9"/>
  <c r="AN49" i="9"/>
  <c r="AF49" i="9"/>
  <c r="AI49" i="9"/>
  <c r="AQ49" i="9"/>
  <c r="AY49" i="9"/>
  <c r="R48" i="8"/>
  <c r="G48" i="15"/>
  <c r="M48" i="15" s="1"/>
  <c r="F49" i="10" s="1"/>
  <c r="AX87" i="9"/>
  <c r="AT87" i="9"/>
  <c r="AP87" i="9"/>
  <c r="AL87" i="9"/>
  <c r="AH87" i="9"/>
  <c r="AW87" i="9"/>
  <c r="AS87" i="9"/>
  <c r="AO87" i="9"/>
  <c r="AK87" i="9"/>
  <c r="AG87" i="9"/>
  <c r="AU87" i="9"/>
  <c r="AM87" i="9"/>
  <c r="AI87" i="9"/>
  <c r="AZ87" i="9"/>
  <c r="AV87" i="9"/>
  <c r="AR87" i="9"/>
  <c r="AN87" i="9"/>
  <c r="AJ87" i="9"/>
  <c r="AF87" i="9"/>
  <c r="AY87" i="9"/>
  <c r="AQ87" i="9"/>
  <c r="AE87" i="9"/>
  <c r="Q94" i="8"/>
  <c r="G95" i="14"/>
  <c r="G94" i="15"/>
  <c r="M94" i="15" s="1"/>
  <c r="F95" i="10" s="1"/>
  <c r="R94" i="8"/>
  <c r="AX103" i="9"/>
  <c r="AT103" i="9"/>
  <c r="AP103" i="9"/>
  <c r="AL103" i="9"/>
  <c r="AH103" i="9"/>
  <c r="AW103" i="9"/>
  <c r="AS103" i="9"/>
  <c r="AO103" i="9"/>
  <c r="AK103" i="9"/>
  <c r="AG103" i="9"/>
  <c r="AV103" i="9"/>
  <c r="AN103" i="9"/>
  <c r="AJ103" i="9"/>
  <c r="AU103" i="9"/>
  <c r="AM103" i="9"/>
  <c r="AI103" i="9"/>
  <c r="AZ103" i="9"/>
  <c r="AR103" i="9"/>
  <c r="AF103" i="9"/>
  <c r="AY103" i="9"/>
  <c r="AQ103" i="9"/>
  <c r="AE103" i="9"/>
  <c r="Q113" i="8"/>
  <c r="G114" i="14"/>
  <c r="R113" i="8"/>
  <c r="G113" i="15"/>
  <c r="M113" i="15" s="1"/>
  <c r="F114" i="10" s="1"/>
  <c r="AZ122" i="9"/>
  <c r="AV122" i="9"/>
  <c r="AR122" i="9"/>
  <c r="AN122" i="9"/>
  <c r="AJ122" i="9"/>
  <c r="AF122" i="9"/>
  <c r="AY122" i="9"/>
  <c r="AU122" i="9"/>
  <c r="AQ122" i="9"/>
  <c r="AM122" i="9"/>
  <c r="AI122" i="9"/>
  <c r="AE122" i="9"/>
  <c r="AX122" i="9"/>
  <c r="AP122" i="9"/>
  <c r="AH122" i="9"/>
  <c r="AW122" i="9"/>
  <c r="AS122" i="9"/>
  <c r="AO122" i="9"/>
  <c r="AG122" i="9"/>
  <c r="AT122" i="9"/>
  <c r="AL122" i="9"/>
  <c r="AK122" i="9"/>
  <c r="Q131" i="8"/>
  <c r="G132" i="14"/>
  <c r="R131" i="8"/>
  <c r="G131" i="15"/>
  <c r="M131" i="15" s="1"/>
  <c r="F132" i="10" s="1"/>
  <c r="AZ140" i="9"/>
  <c r="AV140" i="9"/>
  <c r="AR140" i="9"/>
  <c r="AN140" i="9"/>
  <c r="AJ140" i="9"/>
  <c r="AF140" i="9"/>
  <c r="AY140" i="9"/>
  <c r="AU140" i="9"/>
  <c r="AQ140" i="9"/>
  <c r="AM140" i="9"/>
  <c r="AI140" i="9"/>
  <c r="AE140" i="9"/>
  <c r="AX140" i="9"/>
  <c r="AP140" i="9"/>
  <c r="AH140" i="9"/>
  <c r="AG140" i="9"/>
  <c r="AT140" i="9"/>
  <c r="AL140" i="9"/>
  <c r="AW140" i="9"/>
  <c r="AS140" i="9"/>
  <c r="AO140" i="9"/>
  <c r="AK140" i="9"/>
  <c r="AX149" i="9"/>
  <c r="AT149" i="9"/>
  <c r="AP149" i="9"/>
  <c r="AL149" i="9"/>
  <c r="AH149" i="9"/>
  <c r="AW149" i="9"/>
  <c r="AS149" i="9"/>
  <c r="AO149" i="9"/>
  <c r="AK149" i="9"/>
  <c r="AG149" i="9"/>
  <c r="AZ149" i="9"/>
  <c r="AR149" i="9"/>
  <c r="AJ149" i="9"/>
  <c r="AU149" i="9"/>
  <c r="AM149" i="9"/>
  <c r="AE149" i="9"/>
  <c r="AV149" i="9"/>
  <c r="AN149" i="9"/>
  <c r="AF149" i="9"/>
  <c r="AY149" i="9"/>
  <c r="AQ149" i="9"/>
  <c r="AI149" i="9"/>
  <c r="R148" i="8"/>
  <c r="G148" i="15"/>
  <c r="M148" i="15" s="1"/>
  <c r="F149" i="10" s="1"/>
  <c r="Q156" i="8"/>
  <c r="G157" i="14"/>
  <c r="AX165" i="9"/>
  <c r="AT165" i="9"/>
  <c r="AP165" i="9"/>
  <c r="AL165" i="9"/>
  <c r="AH165" i="9"/>
  <c r="AW165" i="9"/>
  <c r="AS165" i="9"/>
  <c r="AO165" i="9"/>
  <c r="AK165" i="9"/>
  <c r="AG165" i="9"/>
  <c r="AZ165" i="9"/>
  <c r="AR165" i="9"/>
  <c r="AJ165" i="9"/>
  <c r="AF165" i="9"/>
  <c r="AU165" i="9"/>
  <c r="AM165" i="9"/>
  <c r="AI165" i="9"/>
  <c r="AV165" i="9"/>
  <c r="AN165" i="9"/>
  <c r="AY165" i="9"/>
  <c r="AQ165" i="9"/>
  <c r="AE165" i="9"/>
  <c r="R164" i="8"/>
  <c r="G164" i="15"/>
  <c r="M164" i="15" s="1"/>
  <c r="F165" i="10" s="1"/>
  <c r="Q172" i="8"/>
  <c r="G173" i="14"/>
  <c r="AX227" i="9"/>
  <c r="AT227" i="9"/>
  <c r="AP227" i="9"/>
  <c r="AL227" i="9"/>
  <c r="AH227" i="9"/>
  <c r="AW227" i="9"/>
  <c r="AS227" i="9"/>
  <c r="AO227" i="9"/>
  <c r="AK227" i="9"/>
  <c r="AG227" i="9"/>
  <c r="AV227" i="9"/>
  <c r="AR227" i="9"/>
  <c r="AJ227" i="9"/>
  <c r="AU227" i="9"/>
  <c r="AM227" i="9"/>
  <c r="AE227" i="9"/>
  <c r="AZ227" i="9"/>
  <c r="AN227" i="9"/>
  <c r="AF227" i="9"/>
  <c r="AY227" i="9"/>
  <c r="AQ227" i="9"/>
  <c r="AI227" i="9"/>
  <c r="R225" i="8"/>
  <c r="G226" i="15"/>
  <c r="M226" i="15" s="1"/>
  <c r="F227" i="10" s="1"/>
  <c r="Q233" i="8"/>
  <c r="G235" i="14"/>
  <c r="AX247" i="9"/>
  <c r="AT247" i="9"/>
  <c r="AP247" i="9"/>
  <c r="AL247" i="9"/>
  <c r="AH247" i="9"/>
  <c r="AW247" i="9"/>
  <c r="AS247" i="9"/>
  <c r="AO247" i="9"/>
  <c r="AK247" i="9"/>
  <c r="AG247" i="9"/>
  <c r="AV247" i="9"/>
  <c r="AN247" i="9"/>
  <c r="AF247" i="9"/>
  <c r="AY247" i="9"/>
  <c r="AQ247" i="9"/>
  <c r="AM247" i="9"/>
  <c r="AE247" i="9"/>
  <c r="AZ247" i="9"/>
  <c r="AR247" i="9"/>
  <c r="AJ247" i="9"/>
  <c r="AU247" i="9"/>
  <c r="AI247" i="9"/>
  <c r="R245" i="8"/>
  <c r="G246" i="15"/>
  <c r="M246" i="15" s="1"/>
  <c r="F247" i="10" s="1"/>
  <c r="Q253" i="8"/>
  <c r="G255" i="14"/>
  <c r="AX263" i="9"/>
  <c r="AT263" i="9"/>
  <c r="AP263" i="9"/>
  <c r="AL263" i="9"/>
  <c r="AH263" i="9"/>
  <c r="AW263" i="9"/>
  <c r="AS263" i="9"/>
  <c r="AO263" i="9"/>
  <c r="AK263" i="9"/>
  <c r="AG263" i="9"/>
  <c r="AV263" i="9"/>
  <c r="AN263" i="9"/>
  <c r="AF263" i="9"/>
  <c r="AY263" i="9"/>
  <c r="AQ263" i="9"/>
  <c r="AM263" i="9"/>
  <c r="AE263" i="9"/>
  <c r="AZ263" i="9"/>
  <c r="AR263" i="9"/>
  <c r="AJ263" i="9"/>
  <c r="AU263" i="9"/>
  <c r="AI263" i="9"/>
  <c r="R261" i="8"/>
  <c r="G262" i="15"/>
  <c r="M262" i="15" s="1"/>
  <c r="F263" i="10" s="1"/>
  <c r="Q269" i="8"/>
  <c r="G271" i="14"/>
  <c r="AS279" i="9"/>
  <c r="AK279" i="9"/>
  <c r="AU279" i="9"/>
  <c r="AM279" i="9"/>
  <c r="AE279" i="9"/>
  <c r="AH279" i="9"/>
  <c r="AL279" i="9"/>
  <c r="AP279" i="9"/>
  <c r="AT279" i="9"/>
  <c r="AX279" i="9"/>
  <c r="AO279" i="9"/>
  <c r="AG279" i="9"/>
  <c r="AY279" i="9"/>
  <c r="AI279" i="9"/>
  <c r="AJ279" i="9"/>
  <c r="AR279" i="9"/>
  <c r="AZ279" i="9"/>
  <c r="AW279" i="9"/>
  <c r="AQ279" i="9"/>
  <c r="AF279" i="9"/>
  <c r="AN279" i="9"/>
  <c r="AV279" i="9"/>
  <c r="R277" i="8"/>
  <c r="G278" i="15"/>
  <c r="M278" i="15" s="1"/>
  <c r="F279" i="10" s="1"/>
  <c r="AY312" i="9"/>
  <c r="AU312" i="9"/>
  <c r="AQ312" i="9"/>
  <c r="AM312" i="9"/>
  <c r="AI312" i="9"/>
  <c r="AE312" i="9"/>
  <c r="AX312" i="9"/>
  <c r="AT312" i="9"/>
  <c r="AP312" i="9"/>
  <c r="AL312" i="9"/>
  <c r="AH312" i="9"/>
  <c r="AW312" i="9"/>
  <c r="AS312" i="9"/>
  <c r="AO312" i="9"/>
  <c r="AK312" i="9"/>
  <c r="AG312" i="9"/>
  <c r="AV312" i="9"/>
  <c r="AR312" i="9"/>
  <c r="AJ312" i="9"/>
  <c r="AZ312" i="9"/>
  <c r="AN312" i="9"/>
  <c r="AF312" i="9"/>
  <c r="Q318" i="8"/>
  <c r="G320" i="14"/>
  <c r="R318" i="8"/>
  <c r="G319" i="15"/>
  <c r="M319" i="15" s="1"/>
  <c r="F320" i="10" s="1"/>
  <c r="AY328" i="9"/>
  <c r="AU328" i="9"/>
  <c r="AQ328" i="9"/>
  <c r="AM328" i="9"/>
  <c r="AI328" i="9"/>
  <c r="AE328" i="9"/>
  <c r="AX328" i="9"/>
  <c r="AT328" i="9"/>
  <c r="AP328" i="9"/>
  <c r="AL328" i="9"/>
  <c r="AH328" i="9"/>
  <c r="AW328" i="9"/>
  <c r="AS328" i="9"/>
  <c r="AO328" i="9"/>
  <c r="AK328" i="9"/>
  <c r="AG328" i="9"/>
  <c r="AV328" i="9"/>
  <c r="AN328" i="9"/>
  <c r="AJ328" i="9"/>
  <c r="AZ328" i="9"/>
  <c r="AR328" i="9"/>
  <c r="AF328" i="9"/>
  <c r="Q334" i="8"/>
  <c r="G336" i="14"/>
  <c r="R334" i="8"/>
  <c r="G335" i="15"/>
  <c r="M335" i="15" s="1"/>
  <c r="F336" i="10" s="1"/>
  <c r="AY344" i="9"/>
  <c r="AU344" i="9"/>
  <c r="AQ344" i="9"/>
  <c r="AM344" i="9"/>
  <c r="AI344" i="9"/>
  <c r="AE344" i="9"/>
  <c r="AX344" i="9"/>
  <c r="AT344" i="9"/>
  <c r="AP344" i="9"/>
  <c r="AL344" i="9"/>
  <c r="AH344" i="9"/>
  <c r="AW344" i="9"/>
  <c r="AS344" i="9"/>
  <c r="AO344" i="9"/>
  <c r="AK344" i="9"/>
  <c r="AG344" i="9"/>
  <c r="AV344" i="9"/>
  <c r="AR344" i="9"/>
  <c r="AJ344" i="9"/>
  <c r="AZ344" i="9"/>
  <c r="AN344" i="9"/>
  <c r="AF344" i="9"/>
  <c r="Q350" i="8"/>
  <c r="G352" i="14"/>
  <c r="R350" i="8"/>
  <c r="G351" i="15"/>
  <c r="M351" i="15" s="1"/>
  <c r="F352" i="10" s="1"/>
  <c r="AY360" i="9"/>
  <c r="AU360" i="9"/>
  <c r="AQ360" i="9"/>
  <c r="AM360" i="9"/>
  <c r="AI360" i="9"/>
  <c r="AE360" i="9"/>
  <c r="AX360" i="9"/>
  <c r="AT360" i="9"/>
  <c r="AP360" i="9"/>
  <c r="AL360" i="9"/>
  <c r="AH360" i="9"/>
  <c r="AW360" i="9"/>
  <c r="AS360" i="9"/>
  <c r="AO360" i="9"/>
  <c r="AK360" i="9"/>
  <c r="AG360" i="9"/>
  <c r="AZ360" i="9"/>
  <c r="AR360" i="9"/>
  <c r="AJ360" i="9"/>
  <c r="AV360" i="9"/>
  <c r="AN360" i="9"/>
  <c r="AF360" i="9"/>
  <c r="Q366" i="8"/>
  <c r="G368" i="14"/>
  <c r="R366" i="8"/>
  <c r="G367" i="15"/>
  <c r="M367" i="15" s="1"/>
  <c r="F368" i="10" s="1"/>
  <c r="AY376" i="9"/>
  <c r="AU376" i="9"/>
  <c r="AQ376" i="9"/>
  <c r="AM376" i="9"/>
  <c r="AI376" i="9"/>
  <c r="AE376" i="9"/>
  <c r="AX376" i="9"/>
  <c r="AT376" i="9"/>
  <c r="AP376" i="9"/>
  <c r="AL376" i="9"/>
  <c r="AH376" i="9"/>
  <c r="AW376" i="9"/>
  <c r="AS376" i="9"/>
  <c r="AO376" i="9"/>
  <c r="AK376" i="9"/>
  <c r="AG376" i="9"/>
  <c r="AZ376" i="9"/>
  <c r="AR376" i="9"/>
  <c r="AJ376" i="9"/>
  <c r="AV376" i="9"/>
  <c r="AN376" i="9"/>
  <c r="AF376" i="9"/>
  <c r="Q382" i="8"/>
  <c r="G384" i="14"/>
  <c r="R382" i="8"/>
  <c r="G383" i="15"/>
  <c r="M383" i="15" s="1"/>
  <c r="F384" i="10" s="1"/>
  <c r="AY392" i="9"/>
  <c r="AU392" i="9"/>
  <c r="AQ392" i="9"/>
  <c r="AM392" i="9"/>
  <c r="AI392" i="9"/>
  <c r="AE392" i="9"/>
  <c r="AX392" i="9"/>
  <c r="AT392" i="9"/>
  <c r="AP392" i="9"/>
  <c r="AL392" i="9"/>
  <c r="AH392" i="9"/>
  <c r="AW392" i="9"/>
  <c r="AS392" i="9"/>
  <c r="AO392" i="9"/>
  <c r="AK392" i="9"/>
  <c r="AG392" i="9"/>
  <c r="AV392" i="9"/>
  <c r="AN392" i="9"/>
  <c r="AF392" i="9"/>
  <c r="AZ392" i="9"/>
  <c r="AR392" i="9"/>
  <c r="AJ392" i="9"/>
  <c r="Q398" i="8"/>
  <c r="G400" i="14"/>
  <c r="R398" i="8"/>
  <c r="G399" i="15"/>
  <c r="M399" i="15" s="1"/>
  <c r="F400" i="10" s="1"/>
  <c r="Q416" i="8"/>
  <c r="G418" i="14"/>
  <c r="AW426" i="9"/>
  <c r="AS426" i="9"/>
  <c r="AO426" i="9"/>
  <c r="AK426" i="9"/>
  <c r="AG426" i="9"/>
  <c r="AF426" i="9"/>
  <c r="AN426" i="9"/>
  <c r="AV426" i="9"/>
  <c r="AL426" i="9"/>
  <c r="AT426" i="9"/>
  <c r="AJ426" i="9"/>
  <c r="AZ426" i="9"/>
  <c r="AH426" i="9"/>
  <c r="AX426" i="9"/>
  <c r="AY426" i="9"/>
  <c r="AU426" i="9"/>
  <c r="AQ426" i="9"/>
  <c r="AM426" i="9"/>
  <c r="AI426" i="9"/>
  <c r="AE426" i="9"/>
  <c r="AR426" i="9"/>
  <c r="AP426" i="9"/>
  <c r="R424" i="8"/>
  <c r="G425" i="15"/>
  <c r="M425" i="15" s="1"/>
  <c r="F426" i="10" s="1"/>
  <c r="Q432" i="8"/>
  <c r="G434" i="14"/>
  <c r="AW442" i="9"/>
  <c r="AS442" i="9"/>
  <c r="AO442" i="9"/>
  <c r="AK442" i="9"/>
  <c r="AG442" i="9"/>
  <c r="AF442" i="9"/>
  <c r="AN442" i="9"/>
  <c r="AV442" i="9"/>
  <c r="AL442" i="9"/>
  <c r="AT442" i="9"/>
  <c r="AJ442" i="9"/>
  <c r="AZ442" i="9"/>
  <c r="AP442" i="9"/>
  <c r="AY442" i="9"/>
  <c r="AU442" i="9"/>
  <c r="AQ442" i="9"/>
  <c r="AM442" i="9"/>
  <c r="AI442" i="9"/>
  <c r="AE442" i="9"/>
  <c r="AR442" i="9"/>
  <c r="AH442" i="9"/>
  <c r="AX442" i="9"/>
  <c r="R440" i="8"/>
  <c r="G441" i="15"/>
  <c r="M441" i="15" s="1"/>
  <c r="F442" i="10" s="1"/>
  <c r="G450" i="14"/>
  <c r="Q448" i="8"/>
  <c r="AX13" i="9"/>
  <c r="AT13" i="9"/>
  <c r="AP13" i="9"/>
  <c r="AL13" i="9"/>
  <c r="AH13" i="9"/>
  <c r="AY13" i="9"/>
  <c r="AQ13" i="9"/>
  <c r="AI13" i="9"/>
  <c r="AW13" i="9"/>
  <c r="AO13" i="9"/>
  <c r="AG13" i="9"/>
  <c r="AS13" i="9"/>
  <c r="AK13" i="9"/>
  <c r="AV13" i="9"/>
  <c r="AR13" i="9"/>
  <c r="AJ13" i="9"/>
  <c r="AZ13" i="9"/>
  <c r="AN13" i="9"/>
  <c r="AF13" i="9"/>
  <c r="AU13" i="9"/>
  <c r="AM13" i="9"/>
  <c r="AE13" i="9"/>
  <c r="R12" i="8"/>
  <c r="G12" i="15"/>
  <c r="M12" i="15" s="1"/>
  <c r="F13" i="10" s="1"/>
  <c r="AT24" i="9"/>
  <c r="AL24" i="9"/>
  <c r="AG24" i="9"/>
  <c r="AK24" i="9"/>
  <c r="AO24" i="9"/>
  <c r="AS24" i="9"/>
  <c r="AW24" i="9"/>
  <c r="AV24" i="9"/>
  <c r="AN24" i="9"/>
  <c r="AF24" i="9"/>
  <c r="AZ24" i="9"/>
  <c r="AR24" i="9"/>
  <c r="AJ24" i="9"/>
  <c r="AX24" i="9"/>
  <c r="AP24" i="9"/>
  <c r="AH24" i="9"/>
  <c r="AE24" i="9"/>
  <c r="AI24" i="9"/>
  <c r="AM24" i="9"/>
  <c r="AQ24" i="9"/>
  <c r="AU24" i="9"/>
  <c r="AY24" i="9"/>
  <c r="AY34" i="9"/>
  <c r="AU34" i="9"/>
  <c r="AQ34" i="9"/>
  <c r="AM34" i="9"/>
  <c r="AI34" i="9"/>
  <c r="AE34" i="9"/>
  <c r="AX34" i="9"/>
  <c r="AT34" i="9"/>
  <c r="AP34" i="9"/>
  <c r="AL34" i="9"/>
  <c r="AH34" i="9"/>
  <c r="AW34" i="9"/>
  <c r="AO34" i="9"/>
  <c r="AG34" i="9"/>
  <c r="AZ34" i="9"/>
  <c r="AR34" i="9"/>
  <c r="AN34" i="9"/>
  <c r="AF34" i="9"/>
  <c r="AS34" i="9"/>
  <c r="AK34" i="9"/>
  <c r="AV34" i="9"/>
  <c r="AJ34" i="9"/>
  <c r="R33" i="8"/>
  <c r="G33" i="15"/>
  <c r="M33" i="15" s="1"/>
  <c r="F34" i="10" s="1"/>
  <c r="Q41" i="8"/>
  <c r="G42" i="14"/>
  <c r="Q50" i="8"/>
  <c r="G51" i="14"/>
  <c r="R50" i="8"/>
  <c r="G50" i="15"/>
  <c r="M50" i="15" s="1"/>
  <c r="F51" i="10" s="1"/>
  <c r="AZ88" i="9"/>
  <c r="AV88" i="9"/>
  <c r="AR88" i="9"/>
  <c r="AN88" i="9"/>
  <c r="AJ88" i="9"/>
  <c r="AF88" i="9"/>
  <c r="AY88" i="9"/>
  <c r="AU88" i="9"/>
  <c r="AQ88" i="9"/>
  <c r="AM88" i="9"/>
  <c r="AI88" i="9"/>
  <c r="AE88" i="9"/>
  <c r="AT88" i="9"/>
  <c r="AL88" i="9"/>
  <c r="AW88" i="9"/>
  <c r="AS88" i="9"/>
  <c r="AO88" i="9"/>
  <c r="AG88" i="9"/>
  <c r="AX88" i="9"/>
  <c r="AP88" i="9"/>
  <c r="AH88" i="9"/>
  <c r="AK88" i="9"/>
  <c r="Q95" i="8"/>
  <c r="G96" i="14"/>
  <c r="R95" i="8"/>
  <c r="G95" i="15"/>
  <c r="M95" i="15" s="1"/>
  <c r="F96" i="10" s="1"/>
  <c r="AZ104" i="9"/>
  <c r="AV104" i="9"/>
  <c r="AR104" i="9"/>
  <c r="AN104" i="9"/>
  <c r="AJ104" i="9"/>
  <c r="AF104" i="9"/>
  <c r="AY104" i="9"/>
  <c r="AU104" i="9"/>
  <c r="AQ104" i="9"/>
  <c r="AM104" i="9"/>
  <c r="AI104" i="9"/>
  <c r="AE104" i="9"/>
  <c r="AT104" i="9"/>
  <c r="AP104" i="9"/>
  <c r="AH104" i="9"/>
  <c r="AO104" i="9"/>
  <c r="AG104" i="9"/>
  <c r="AX104" i="9"/>
  <c r="AL104" i="9"/>
  <c r="AW104" i="9"/>
  <c r="AS104" i="9"/>
  <c r="AK104" i="9"/>
  <c r="AX113" i="9"/>
  <c r="AT113" i="9"/>
  <c r="AP113" i="9"/>
  <c r="AL113" i="9"/>
  <c r="AH113" i="9"/>
  <c r="AW113" i="9"/>
  <c r="AS113" i="9"/>
  <c r="AO113" i="9"/>
  <c r="AK113" i="9"/>
  <c r="AG113" i="9"/>
  <c r="AZ113" i="9"/>
  <c r="AV113" i="9"/>
  <c r="AR113" i="9"/>
  <c r="AN113" i="9"/>
  <c r="AJ113" i="9"/>
  <c r="AF113" i="9"/>
  <c r="AU113" i="9"/>
  <c r="AM113" i="9"/>
  <c r="AE113" i="9"/>
  <c r="AY113" i="9"/>
  <c r="AQ113" i="9"/>
  <c r="AI113" i="9"/>
  <c r="R112" i="8"/>
  <c r="G112" i="15"/>
  <c r="M112" i="15" s="1"/>
  <c r="F113" i="10" s="1"/>
  <c r="G121" i="14"/>
  <c r="Q120" i="8"/>
  <c r="AX129" i="9"/>
  <c r="AT129" i="9"/>
  <c r="AP129" i="9"/>
  <c r="AL129" i="9"/>
  <c r="AH129" i="9"/>
  <c r="AW129" i="9"/>
  <c r="AS129" i="9"/>
  <c r="AO129" i="9"/>
  <c r="AK129" i="9"/>
  <c r="AG129" i="9"/>
  <c r="AV129" i="9"/>
  <c r="AN129" i="9"/>
  <c r="AF129" i="9"/>
  <c r="AY129" i="9"/>
  <c r="AU129" i="9"/>
  <c r="AM129" i="9"/>
  <c r="AE129" i="9"/>
  <c r="AZ129" i="9"/>
  <c r="AR129" i="9"/>
  <c r="AJ129" i="9"/>
  <c r="AQ129" i="9"/>
  <c r="AI129" i="9"/>
  <c r="R128" i="8"/>
  <c r="G128" i="15"/>
  <c r="M128" i="15" s="1"/>
  <c r="F129" i="10" s="1"/>
  <c r="G137" i="14"/>
  <c r="Q136" i="8"/>
  <c r="AX145" i="9"/>
  <c r="AT145" i="9"/>
  <c r="AP145" i="9"/>
  <c r="AL145" i="9"/>
  <c r="AH145" i="9"/>
  <c r="AW145" i="9"/>
  <c r="AS145" i="9"/>
  <c r="AO145" i="9"/>
  <c r="AK145" i="9"/>
  <c r="AG145" i="9"/>
  <c r="AV145" i="9"/>
  <c r="AN145" i="9"/>
  <c r="AJ145" i="9"/>
  <c r="AY145" i="9"/>
  <c r="AQ145" i="9"/>
  <c r="AM145" i="9"/>
  <c r="AE145" i="9"/>
  <c r="AZ145" i="9"/>
  <c r="AR145" i="9"/>
  <c r="AF145" i="9"/>
  <c r="AU145" i="9"/>
  <c r="AI145" i="9"/>
  <c r="R144" i="8"/>
  <c r="G144" i="15"/>
  <c r="M144" i="15" s="1"/>
  <c r="F145" i="10" s="1"/>
  <c r="AZ154" i="9"/>
  <c r="AV154" i="9"/>
  <c r="AR154" i="9"/>
  <c r="AN154" i="9"/>
  <c r="AJ154" i="9"/>
  <c r="AF154" i="9"/>
  <c r="AY154" i="9"/>
  <c r="AU154" i="9"/>
  <c r="AQ154" i="9"/>
  <c r="AM154" i="9"/>
  <c r="AI154" i="9"/>
  <c r="AE154" i="9"/>
  <c r="AX154" i="9"/>
  <c r="AP154" i="9"/>
  <c r="AH154" i="9"/>
  <c r="AT154" i="9"/>
  <c r="AL154" i="9"/>
  <c r="AW154" i="9"/>
  <c r="AS154" i="9"/>
  <c r="AO154" i="9"/>
  <c r="AK154" i="9"/>
  <c r="AG154" i="9"/>
  <c r="Q163" i="8"/>
  <c r="G164" i="14"/>
  <c r="R163" i="8"/>
  <c r="G163" i="15"/>
  <c r="M163" i="15" s="1"/>
  <c r="F164" i="10" s="1"/>
  <c r="AZ174" i="9"/>
  <c r="AV174" i="9"/>
  <c r="AR174" i="9"/>
  <c r="AN174" i="9"/>
  <c r="AJ174" i="9"/>
  <c r="AF174" i="9"/>
  <c r="AY174" i="9"/>
  <c r="AU174" i="9"/>
  <c r="AQ174" i="9"/>
  <c r="AM174" i="9"/>
  <c r="AI174" i="9"/>
  <c r="AE174" i="9"/>
  <c r="AT174" i="9"/>
  <c r="AP174" i="9"/>
  <c r="AH174" i="9"/>
  <c r="AX174" i="9"/>
  <c r="AL174" i="9"/>
  <c r="AW174" i="9"/>
  <c r="AS174" i="9"/>
  <c r="AO174" i="9"/>
  <c r="AK174" i="9"/>
  <c r="AG174" i="9"/>
  <c r="Q224" i="8"/>
  <c r="G226" i="14"/>
  <c r="R224" i="8"/>
  <c r="G225" i="15"/>
  <c r="M225" i="15" s="1"/>
  <c r="F226" i="10" s="1"/>
  <c r="AZ234" i="9"/>
  <c r="AV234" i="9"/>
  <c r="AR234" i="9"/>
  <c r="AN234" i="9"/>
  <c r="AJ234" i="9"/>
  <c r="AF234" i="9"/>
  <c r="AY234" i="9"/>
  <c r="AU234" i="9"/>
  <c r="AQ234" i="9"/>
  <c r="AM234" i="9"/>
  <c r="AI234" i="9"/>
  <c r="AE234" i="9"/>
  <c r="AX234" i="9"/>
  <c r="AP234" i="9"/>
  <c r="AH234" i="9"/>
  <c r="AK234" i="9"/>
  <c r="AT234" i="9"/>
  <c r="AL234" i="9"/>
  <c r="AW234" i="9"/>
  <c r="AS234" i="9"/>
  <c r="AO234" i="9"/>
  <c r="AG234" i="9"/>
  <c r="Q240" i="8"/>
  <c r="G242" i="14"/>
  <c r="R240" i="8"/>
  <c r="G241" i="15"/>
  <c r="M241" i="15" s="1"/>
  <c r="F242" i="10" s="1"/>
  <c r="AZ254" i="9"/>
  <c r="AV254" i="9"/>
  <c r="AR254" i="9"/>
  <c r="AN254" i="9"/>
  <c r="AJ254" i="9"/>
  <c r="AF254" i="9"/>
  <c r="AY254" i="9"/>
  <c r="AU254" i="9"/>
  <c r="AQ254" i="9"/>
  <c r="AM254" i="9"/>
  <c r="AI254" i="9"/>
  <c r="AE254" i="9"/>
  <c r="AX254" i="9"/>
  <c r="AP254" i="9"/>
  <c r="AH254" i="9"/>
  <c r="AW254" i="9"/>
  <c r="AS254" i="9"/>
  <c r="AO254" i="9"/>
  <c r="AK254" i="9"/>
  <c r="AT254" i="9"/>
  <c r="AL254" i="9"/>
  <c r="AG254" i="9"/>
  <c r="Q260" i="8"/>
  <c r="G262" i="14"/>
  <c r="R260" i="8"/>
  <c r="G261" i="15"/>
  <c r="M261" i="15" s="1"/>
  <c r="F262" i="10" s="1"/>
  <c r="AZ270" i="9"/>
  <c r="AV270" i="9"/>
  <c r="AR270" i="9"/>
  <c r="AN270" i="9"/>
  <c r="AJ270" i="9"/>
  <c r="AF270" i="9"/>
  <c r="AY270" i="9"/>
  <c r="AU270" i="9"/>
  <c r="AQ270" i="9"/>
  <c r="AM270" i="9"/>
  <c r="AI270" i="9"/>
  <c r="AE270" i="9"/>
  <c r="AX270" i="9"/>
  <c r="AP270" i="9"/>
  <c r="AH270" i="9"/>
  <c r="AG270" i="9"/>
  <c r="AT270" i="9"/>
  <c r="AL270" i="9"/>
  <c r="AW270" i="9"/>
  <c r="AS270" i="9"/>
  <c r="AO270" i="9"/>
  <c r="AK270" i="9"/>
  <c r="AW278" i="9"/>
  <c r="AO278" i="9"/>
  <c r="AG278" i="9"/>
  <c r="AU278" i="9"/>
  <c r="AM278" i="9"/>
  <c r="AE278" i="9"/>
  <c r="AH278" i="9"/>
  <c r="AL278" i="9"/>
  <c r="AP278" i="9"/>
  <c r="AT278" i="9"/>
  <c r="AX278" i="9"/>
  <c r="AS278" i="9"/>
  <c r="AK278" i="9"/>
  <c r="AY278" i="9"/>
  <c r="AI278" i="9"/>
  <c r="AJ278" i="9"/>
  <c r="AN278" i="9"/>
  <c r="AV278" i="9"/>
  <c r="AQ278" i="9"/>
  <c r="AF278" i="9"/>
  <c r="AR278" i="9"/>
  <c r="AZ278" i="9"/>
  <c r="R276" i="8"/>
  <c r="G277" i="15"/>
  <c r="M277" i="15" s="1"/>
  <c r="F278" i="10" s="1"/>
  <c r="Q281" i="8"/>
  <c r="G283" i="14"/>
  <c r="AS287" i="9"/>
  <c r="AK287" i="9"/>
  <c r="AU287" i="9"/>
  <c r="AM287" i="9"/>
  <c r="AE287" i="9"/>
  <c r="AH287" i="9"/>
  <c r="AL287" i="9"/>
  <c r="AP287" i="9"/>
  <c r="AT287" i="9"/>
  <c r="AX287" i="9"/>
  <c r="AW287" i="9"/>
  <c r="AG287" i="9"/>
  <c r="AY287" i="9"/>
  <c r="AI287" i="9"/>
  <c r="AJ287" i="9"/>
  <c r="AN287" i="9"/>
  <c r="AV287" i="9"/>
  <c r="AO287" i="9"/>
  <c r="AQ287" i="9"/>
  <c r="AF287" i="9"/>
  <c r="AR287" i="9"/>
  <c r="AZ287" i="9"/>
  <c r="R285" i="8"/>
  <c r="G286" i="15"/>
  <c r="M286" i="15" s="1"/>
  <c r="F287" i="10" s="1"/>
  <c r="Q289" i="8"/>
  <c r="G291" i="14"/>
  <c r="AY295" i="9"/>
  <c r="AU295" i="9"/>
  <c r="AQ295" i="9"/>
  <c r="AM295" i="9"/>
  <c r="AI295" i="9"/>
  <c r="AE295" i="9"/>
  <c r="AX295" i="9"/>
  <c r="AT295" i="9"/>
  <c r="AP295" i="9"/>
  <c r="AL295" i="9"/>
  <c r="AH295" i="9"/>
  <c r="AW295" i="9"/>
  <c r="AS295" i="9"/>
  <c r="AO295" i="9"/>
  <c r="AK295" i="9"/>
  <c r="AG295" i="9"/>
  <c r="AV295" i="9"/>
  <c r="AN295" i="9"/>
  <c r="AF295" i="9"/>
  <c r="AZ295" i="9"/>
  <c r="AR295" i="9"/>
  <c r="AJ295" i="9"/>
  <c r="R293" i="8"/>
  <c r="G294" i="15"/>
  <c r="M294" i="15" s="1"/>
  <c r="F295" i="10" s="1"/>
  <c r="Q297" i="8"/>
  <c r="G299" i="14"/>
  <c r="AY303" i="9"/>
  <c r="AU303" i="9"/>
  <c r="AQ303" i="9"/>
  <c r="AM303" i="9"/>
  <c r="AI303" i="9"/>
  <c r="AE303" i="9"/>
  <c r="AX303" i="9"/>
  <c r="AT303" i="9"/>
  <c r="AP303" i="9"/>
  <c r="AL303" i="9"/>
  <c r="AH303" i="9"/>
  <c r="AW303" i="9"/>
  <c r="AS303" i="9"/>
  <c r="AO303" i="9"/>
  <c r="AK303" i="9"/>
  <c r="AG303" i="9"/>
  <c r="AV303" i="9"/>
  <c r="AN303" i="9"/>
  <c r="AF303" i="9"/>
  <c r="AZ303" i="9"/>
  <c r="AR303" i="9"/>
  <c r="AJ303" i="9"/>
  <c r="R301" i="8"/>
  <c r="G302" i="15"/>
  <c r="M302" i="15" s="1"/>
  <c r="F303" i="10" s="1"/>
  <c r="AY309" i="9"/>
  <c r="AU309" i="9"/>
  <c r="AQ309" i="9"/>
  <c r="AM309" i="9"/>
  <c r="AI309" i="9"/>
  <c r="AE309" i="9"/>
  <c r="AX309" i="9"/>
  <c r="AT309" i="9"/>
  <c r="AP309" i="9"/>
  <c r="AL309" i="9"/>
  <c r="AH309" i="9"/>
  <c r="AW309" i="9"/>
  <c r="AS309" i="9"/>
  <c r="AO309" i="9"/>
  <c r="AK309" i="9"/>
  <c r="AG309" i="9"/>
  <c r="AV309" i="9"/>
  <c r="AN309" i="9"/>
  <c r="AJ309" i="9"/>
  <c r="AZ309" i="9"/>
  <c r="AR309" i="9"/>
  <c r="AF309" i="9"/>
  <c r="Q315" i="8"/>
  <c r="G317" i="14"/>
  <c r="R315" i="8"/>
  <c r="G316" i="15"/>
  <c r="M316" i="15" s="1"/>
  <c r="F317" i="10" s="1"/>
  <c r="AY325" i="9"/>
  <c r="AU325" i="9"/>
  <c r="AQ325" i="9"/>
  <c r="AM325" i="9"/>
  <c r="AI325" i="9"/>
  <c r="AE325" i="9"/>
  <c r="AX325" i="9"/>
  <c r="AT325" i="9"/>
  <c r="AP325" i="9"/>
  <c r="AL325" i="9"/>
  <c r="AH325" i="9"/>
  <c r="AW325" i="9"/>
  <c r="AS325" i="9"/>
  <c r="AO325" i="9"/>
  <c r="AK325" i="9"/>
  <c r="AG325" i="9"/>
  <c r="AZ325" i="9"/>
  <c r="AR325" i="9"/>
  <c r="AJ325" i="9"/>
  <c r="AV325" i="9"/>
  <c r="AN325" i="9"/>
  <c r="AF325" i="9"/>
  <c r="Q331" i="8"/>
  <c r="G333" i="14"/>
  <c r="R331" i="8"/>
  <c r="G332" i="15"/>
  <c r="M332" i="15" s="1"/>
  <c r="F333" i="10" s="1"/>
  <c r="AY341" i="9"/>
  <c r="AU341" i="9"/>
  <c r="AQ341" i="9"/>
  <c r="AM341" i="9"/>
  <c r="AI341" i="9"/>
  <c r="AE341" i="9"/>
  <c r="AX341" i="9"/>
  <c r="AT341" i="9"/>
  <c r="AP341" i="9"/>
  <c r="AL341" i="9"/>
  <c r="AH341" i="9"/>
  <c r="AW341" i="9"/>
  <c r="AS341" i="9"/>
  <c r="AO341" i="9"/>
  <c r="AK341" i="9"/>
  <c r="AG341" i="9"/>
  <c r="AZ341" i="9"/>
  <c r="AR341" i="9"/>
  <c r="AN341" i="9"/>
  <c r="AF341" i="9"/>
  <c r="AV341" i="9"/>
  <c r="AJ341" i="9"/>
  <c r="Q347" i="8"/>
  <c r="G349" i="14"/>
  <c r="R347" i="8"/>
  <c r="G348" i="15"/>
  <c r="M348" i="15" s="1"/>
  <c r="F349" i="10" s="1"/>
  <c r="AY357" i="9"/>
  <c r="AU357" i="9"/>
  <c r="AQ357" i="9"/>
  <c r="AM357" i="9"/>
  <c r="AI357" i="9"/>
  <c r="AE357" i="9"/>
  <c r="AX357" i="9"/>
  <c r="AT357" i="9"/>
  <c r="AP357" i="9"/>
  <c r="AL357" i="9"/>
  <c r="AH357" i="9"/>
  <c r="AW357" i="9"/>
  <c r="AS357" i="9"/>
  <c r="AO357" i="9"/>
  <c r="AK357" i="9"/>
  <c r="AG357" i="9"/>
  <c r="AZ357" i="9"/>
  <c r="AN357" i="9"/>
  <c r="AF357" i="9"/>
  <c r="AV357" i="9"/>
  <c r="AR357" i="9"/>
  <c r="AJ357" i="9"/>
  <c r="Q363" i="8"/>
  <c r="G365" i="14"/>
  <c r="R363" i="8"/>
  <c r="G364" i="15"/>
  <c r="M364" i="15" s="1"/>
  <c r="F365" i="10" s="1"/>
  <c r="AY373" i="9"/>
  <c r="AU373" i="9"/>
  <c r="AQ373" i="9"/>
  <c r="AM373" i="9"/>
  <c r="AI373" i="9"/>
  <c r="AE373" i="9"/>
  <c r="AX373" i="9"/>
  <c r="AT373" i="9"/>
  <c r="AP373" i="9"/>
  <c r="AL373" i="9"/>
  <c r="AH373" i="9"/>
  <c r="AW373" i="9"/>
  <c r="AS373" i="9"/>
  <c r="AO373" i="9"/>
  <c r="AK373" i="9"/>
  <c r="AG373" i="9"/>
  <c r="AZ373" i="9"/>
  <c r="AR373" i="9"/>
  <c r="AJ373" i="9"/>
  <c r="AV373" i="9"/>
  <c r="AN373" i="9"/>
  <c r="AF373" i="9"/>
  <c r="Q379" i="8"/>
  <c r="G381" i="14"/>
  <c r="R379" i="8"/>
  <c r="G380" i="15"/>
  <c r="M380" i="15" s="1"/>
  <c r="F381" i="10" s="1"/>
  <c r="AY389" i="9"/>
  <c r="AU389" i="9"/>
  <c r="AQ389" i="9"/>
  <c r="AM389" i="9"/>
  <c r="AI389" i="9"/>
  <c r="AE389" i="9"/>
  <c r="AX389" i="9"/>
  <c r="AT389" i="9"/>
  <c r="AP389" i="9"/>
  <c r="AL389" i="9"/>
  <c r="AH389" i="9"/>
  <c r="AW389" i="9"/>
  <c r="AS389" i="9"/>
  <c r="AO389" i="9"/>
  <c r="AK389" i="9"/>
  <c r="AG389" i="9"/>
  <c r="AZ389" i="9"/>
  <c r="AR389" i="9"/>
  <c r="AJ389" i="9"/>
  <c r="AV389" i="9"/>
  <c r="AN389" i="9"/>
  <c r="AF389" i="9"/>
  <c r="Q395" i="8"/>
  <c r="G397" i="14"/>
  <c r="R395" i="8"/>
  <c r="G396" i="15"/>
  <c r="M396" i="15" s="1"/>
  <c r="F397" i="10" s="1"/>
  <c r="AW405" i="9"/>
  <c r="AS405" i="9"/>
  <c r="AO405" i="9"/>
  <c r="AK405" i="9"/>
  <c r="AG405" i="9"/>
  <c r="AH405" i="9"/>
  <c r="AP405" i="9"/>
  <c r="AX405" i="9"/>
  <c r="AF405" i="9"/>
  <c r="AN405" i="9"/>
  <c r="AV405" i="9"/>
  <c r="AT405" i="9"/>
  <c r="AR405" i="9"/>
  <c r="AY405" i="9"/>
  <c r="AU405" i="9"/>
  <c r="AQ405" i="9"/>
  <c r="AM405" i="9"/>
  <c r="AI405" i="9"/>
  <c r="AE405" i="9"/>
  <c r="AL405" i="9"/>
  <c r="AJ405" i="9"/>
  <c r="AZ405" i="9"/>
  <c r="Q415" i="8"/>
  <c r="G417" i="14"/>
  <c r="R415" i="8"/>
  <c r="G416" i="15"/>
  <c r="M416" i="15" s="1"/>
  <c r="F417" i="10" s="1"/>
  <c r="AW425" i="9"/>
  <c r="AS425" i="9"/>
  <c r="AO425" i="9"/>
  <c r="AK425" i="9"/>
  <c r="AG425" i="9"/>
  <c r="AH425" i="9"/>
  <c r="AP425" i="9"/>
  <c r="AX425" i="9"/>
  <c r="AF425" i="9"/>
  <c r="AN425" i="9"/>
  <c r="AV425" i="9"/>
  <c r="AL425" i="9"/>
  <c r="AZ425" i="9"/>
  <c r="AY425" i="9"/>
  <c r="AU425" i="9"/>
  <c r="AQ425" i="9"/>
  <c r="AM425" i="9"/>
  <c r="AI425" i="9"/>
  <c r="AE425" i="9"/>
  <c r="AT425" i="9"/>
  <c r="AJ425" i="9"/>
  <c r="AR425" i="9"/>
  <c r="Q431" i="8"/>
  <c r="G433" i="14"/>
  <c r="R431" i="8"/>
  <c r="G432" i="15"/>
  <c r="M432" i="15" s="1"/>
  <c r="F433" i="10" s="1"/>
  <c r="AW441" i="9"/>
  <c r="AS441" i="9"/>
  <c r="AO441" i="9"/>
  <c r="AK441" i="9"/>
  <c r="AG441" i="9"/>
  <c r="AH441" i="9"/>
  <c r="AP441" i="9"/>
  <c r="AX441" i="9"/>
  <c r="AF441" i="9"/>
  <c r="AN441" i="9"/>
  <c r="AV441" i="9"/>
  <c r="AL441" i="9"/>
  <c r="AJ441" i="9"/>
  <c r="AZ441" i="9"/>
  <c r="AY441" i="9"/>
  <c r="AU441" i="9"/>
  <c r="AQ441" i="9"/>
  <c r="AM441" i="9"/>
  <c r="AI441" i="9"/>
  <c r="AE441" i="9"/>
  <c r="AT441" i="9"/>
  <c r="AR441" i="9"/>
  <c r="Q447" i="8"/>
  <c r="G449" i="14"/>
  <c r="R447" i="8"/>
  <c r="G448" i="15"/>
  <c r="M448" i="15" s="1"/>
  <c r="F449" i="10" s="1"/>
  <c r="AT16" i="9"/>
  <c r="AL16" i="9"/>
  <c r="AG16" i="9"/>
  <c r="AK16" i="9"/>
  <c r="AO16" i="9"/>
  <c r="AS16" i="9"/>
  <c r="AW16" i="9"/>
  <c r="AV16" i="9"/>
  <c r="AN16" i="9"/>
  <c r="AF16" i="9"/>
  <c r="AZ16" i="9"/>
  <c r="AR16" i="9"/>
  <c r="AJ16" i="9"/>
  <c r="AX16" i="9"/>
  <c r="AH16" i="9"/>
  <c r="AI16" i="9"/>
  <c r="AQ16" i="9"/>
  <c r="AU16" i="9"/>
  <c r="AP16" i="9"/>
  <c r="AE16" i="9"/>
  <c r="BA16" i="9" s="1"/>
  <c r="AM16" i="9"/>
  <c r="AY16" i="9"/>
  <c r="AX25" i="9"/>
  <c r="AT25" i="9"/>
  <c r="AP25" i="9"/>
  <c r="AL25" i="9"/>
  <c r="AH25" i="9"/>
  <c r="AY25" i="9"/>
  <c r="AQ25" i="9"/>
  <c r="AI25" i="9"/>
  <c r="AW25" i="9"/>
  <c r="AO25" i="9"/>
  <c r="AG25" i="9"/>
  <c r="AS25" i="9"/>
  <c r="AK25" i="9"/>
  <c r="AZ25" i="9"/>
  <c r="AR25" i="9"/>
  <c r="AJ25" i="9"/>
  <c r="AU25" i="9"/>
  <c r="AM25" i="9"/>
  <c r="AE25" i="9"/>
  <c r="AV25" i="9"/>
  <c r="AN25" i="9"/>
  <c r="AF25" i="9"/>
  <c r="R24" i="8"/>
  <c r="G24" i="15"/>
  <c r="M24" i="15" s="1"/>
  <c r="F25" i="10" s="1"/>
  <c r="AX35" i="9"/>
  <c r="AT35" i="9"/>
  <c r="AP35" i="9"/>
  <c r="AL35" i="9"/>
  <c r="AH35" i="9"/>
  <c r="AE35" i="9"/>
  <c r="AI35" i="9"/>
  <c r="AM35" i="9"/>
  <c r="AQ35" i="9"/>
  <c r="AU35" i="9"/>
  <c r="AY35" i="9"/>
  <c r="AZ35" i="9"/>
  <c r="AN35" i="9"/>
  <c r="AJ35" i="9"/>
  <c r="AK35" i="9"/>
  <c r="AS35" i="9"/>
  <c r="AV35" i="9"/>
  <c r="AR35" i="9"/>
  <c r="AF35" i="9"/>
  <c r="AG35" i="9"/>
  <c r="AO35" i="9"/>
  <c r="AW35" i="9"/>
  <c r="Q42" i="8"/>
  <c r="G43" i="14"/>
  <c r="R42" i="8"/>
  <c r="G42" i="15"/>
  <c r="M42" i="15" s="1"/>
  <c r="F43" i="10" s="1"/>
  <c r="AZ50" i="9"/>
  <c r="AV50" i="9"/>
  <c r="AR50" i="9"/>
  <c r="AN50" i="9"/>
  <c r="AJ50" i="9"/>
  <c r="AF50" i="9"/>
  <c r="AY50" i="9"/>
  <c r="AU50" i="9"/>
  <c r="AQ50" i="9"/>
  <c r="AM50" i="9"/>
  <c r="AI50" i="9"/>
  <c r="AE50" i="9"/>
  <c r="AX50" i="9"/>
  <c r="AP50" i="9"/>
  <c r="AL50" i="9"/>
  <c r="AK50" i="9"/>
  <c r="AT50" i="9"/>
  <c r="AH50" i="9"/>
  <c r="AW50" i="9"/>
  <c r="AS50" i="9"/>
  <c r="AO50" i="9"/>
  <c r="AG50" i="9"/>
  <c r="AX89" i="9"/>
  <c r="AT89" i="9"/>
  <c r="AP89" i="9"/>
  <c r="AL89" i="9"/>
  <c r="AH89" i="9"/>
  <c r="AW89" i="9"/>
  <c r="AS89" i="9"/>
  <c r="AO89" i="9"/>
  <c r="AK89" i="9"/>
  <c r="AG89" i="9"/>
  <c r="AZ89" i="9"/>
  <c r="AR89" i="9"/>
  <c r="AJ89" i="9"/>
  <c r="AF89" i="9"/>
  <c r="AU89" i="9"/>
  <c r="AM89" i="9"/>
  <c r="AE89" i="9"/>
  <c r="AV89" i="9"/>
  <c r="AN89" i="9"/>
  <c r="AY89" i="9"/>
  <c r="AQ89" i="9"/>
  <c r="AI89" i="9"/>
  <c r="G88" i="15"/>
  <c r="M88" i="15" s="1"/>
  <c r="F89" i="10" s="1"/>
  <c r="R88" i="8"/>
  <c r="G97" i="14"/>
  <c r="Q96" i="8"/>
  <c r="AX105" i="9"/>
  <c r="AT105" i="9"/>
  <c r="AP105" i="9"/>
  <c r="AL105" i="9"/>
  <c r="AH105" i="9"/>
  <c r="AW105" i="9"/>
  <c r="AS105" i="9"/>
  <c r="AO105" i="9"/>
  <c r="AK105" i="9"/>
  <c r="AG105" i="9"/>
  <c r="AV105" i="9"/>
  <c r="AN105" i="9"/>
  <c r="AJ105" i="9"/>
  <c r="AY105" i="9"/>
  <c r="AQ105" i="9"/>
  <c r="AI105" i="9"/>
  <c r="AZ105" i="9"/>
  <c r="AR105" i="9"/>
  <c r="AF105" i="9"/>
  <c r="AU105" i="9"/>
  <c r="AM105" i="9"/>
  <c r="AE105" i="9"/>
  <c r="BA105" i="9" s="1"/>
  <c r="G104" i="15"/>
  <c r="M104" i="15" s="1"/>
  <c r="F105" i="10" s="1"/>
  <c r="R104" i="8"/>
  <c r="AZ116" i="9"/>
  <c r="AV116" i="9"/>
  <c r="AR116" i="9"/>
  <c r="AN116" i="9"/>
  <c r="AJ116" i="9"/>
  <c r="AF116" i="9"/>
  <c r="AY116" i="9"/>
  <c r="AU116" i="9"/>
  <c r="AQ116" i="9"/>
  <c r="AM116" i="9"/>
  <c r="AI116" i="9"/>
  <c r="AE116" i="9"/>
  <c r="AT116" i="9"/>
  <c r="AP116" i="9"/>
  <c r="AL116" i="9"/>
  <c r="AH116" i="9"/>
  <c r="AW116" i="9"/>
  <c r="AS116" i="9"/>
  <c r="AO116" i="9"/>
  <c r="AK116" i="9"/>
  <c r="AX116" i="9"/>
  <c r="AG116" i="9"/>
  <c r="Q123" i="8"/>
  <c r="G124" i="14"/>
  <c r="R123" i="8"/>
  <c r="G123" i="15"/>
  <c r="M123" i="15" s="1"/>
  <c r="F124" i="10" s="1"/>
  <c r="AZ134" i="9"/>
  <c r="AV134" i="9"/>
  <c r="AR134" i="9"/>
  <c r="AN134" i="9"/>
  <c r="AJ134" i="9"/>
  <c r="AF134" i="9"/>
  <c r="AY134" i="9"/>
  <c r="AU134" i="9"/>
  <c r="AQ134" i="9"/>
  <c r="AM134" i="9"/>
  <c r="AI134" i="9"/>
  <c r="AE134" i="9"/>
  <c r="AX134" i="9"/>
  <c r="AP134" i="9"/>
  <c r="AH134" i="9"/>
  <c r="AW134" i="9"/>
  <c r="AS134" i="9"/>
  <c r="AO134" i="9"/>
  <c r="AG134" i="9"/>
  <c r="AT134" i="9"/>
  <c r="AL134" i="9"/>
  <c r="AK134" i="9"/>
  <c r="Q141" i="8"/>
  <c r="G142" i="14"/>
  <c r="G141" i="15"/>
  <c r="M141" i="15" s="1"/>
  <c r="F142" i="10" s="1"/>
  <c r="R141" i="8"/>
  <c r="AX151" i="9"/>
  <c r="AT151" i="9"/>
  <c r="AP151" i="9"/>
  <c r="AL151" i="9"/>
  <c r="AH151" i="9"/>
  <c r="AW151" i="9"/>
  <c r="AS151" i="9"/>
  <c r="AO151" i="9"/>
  <c r="AK151" i="9"/>
  <c r="AG151" i="9"/>
  <c r="AV151" i="9"/>
  <c r="AN151" i="9"/>
  <c r="AF151" i="9"/>
  <c r="AU151" i="9"/>
  <c r="AM151" i="9"/>
  <c r="AI151" i="9"/>
  <c r="AZ151" i="9"/>
  <c r="AR151" i="9"/>
  <c r="AJ151" i="9"/>
  <c r="AY151" i="9"/>
  <c r="AQ151" i="9"/>
  <c r="AE151" i="9"/>
  <c r="BA151" i="9" s="1"/>
  <c r="Q158" i="8"/>
  <c r="G159" i="14"/>
  <c r="R158" i="8"/>
  <c r="G158" i="15"/>
  <c r="M158" i="15" s="1"/>
  <c r="F159" i="10" s="1"/>
  <c r="AX167" i="9"/>
  <c r="AT167" i="9"/>
  <c r="AP167" i="9"/>
  <c r="AL167" i="9"/>
  <c r="AH167" i="9"/>
  <c r="AW167" i="9"/>
  <c r="AS167" i="9"/>
  <c r="AO167" i="9"/>
  <c r="AK167" i="9"/>
  <c r="AG167" i="9"/>
  <c r="AZ167" i="9"/>
  <c r="AR167" i="9"/>
  <c r="AJ167" i="9"/>
  <c r="AF167" i="9"/>
  <c r="AU167" i="9"/>
  <c r="AM167" i="9"/>
  <c r="AE167" i="9"/>
  <c r="AV167" i="9"/>
  <c r="AN167" i="9"/>
  <c r="AY167" i="9"/>
  <c r="AQ167" i="9"/>
  <c r="AI167" i="9"/>
  <c r="Q174" i="8"/>
  <c r="G175" i="14"/>
  <c r="R174" i="8"/>
  <c r="G174" i="15"/>
  <c r="M174" i="15" s="1"/>
  <c r="F175" i="10" s="1"/>
  <c r="AW506" i="9"/>
  <c r="AS506" i="9"/>
  <c r="AO506" i="9"/>
  <c r="AK506" i="9"/>
  <c r="AG506" i="9"/>
  <c r="AH506" i="9"/>
  <c r="AL506" i="9"/>
  <c r="AR506" i="9"/>
  <c r="AV506" i="9"/>
  <c r="AZ506" i="9"/>
  <c r="AF506" i="9"/>
  <c r="AP506" i="9"/>
  <c r="AX506" i="9"/>
  <c r="AY506" i="9"/>
  <c r="AU506" i="9"/>
  <c r="AQ506" i="9"/>
  <c r="AM506" i="9"/>
  <c r="AI506" i="9"/>
  <c r="AE506" i="9"/>
  <c r="AJ506" i="9"/>
  <c r="AT506" i="9"/>
  <c r="AN506" i="9"/>
  <c r="Q227" i="8"/>
  <c r="G229" i="14"/>
  <c r="R227" i="8"/>
  <c r="G228" i="15"/>
  <c r="M228" i="15" s="1"/>
  <c r="F229" i="10" s="1"/>
  <c r="AX237" i="9"/>
  <c r="AT237" i="9"/>
  <c r="AP237" i="9"/>
  <c r="AL237" i="9"/>
  <c r="AH237" i="9"/>
  <c r="AW237" i="9"/>
  <c r="AS237" i="9"/>
  <c r="AO237" i="9"/>
  <c r="AK237" i="9"/>
  <c r="AG237" i="9"/>
  <c r="AZ237" i="9"/>
  <c r="AR237" i="9"/>
  <c r="AJ237" i="9"/>
  <c r="AY237" i="9"/>
  <c r="AQ237" i="9"/>
  <c r="AI237" i="9"/>
  <c r="AV237" i="9"/>
  <c r="AN237" i="9"/>
  <c r="AF237" i="9"/>
  <c r="AU237" i="9"/>
  <c r="AM237" i="9"/>
  <c r="AE237" i="9"/>
  <c r="BA237" i="9" s="1"/>
  <c r="Q247" i="8"/>
  <c r="G249" i="14"/>
  <c r="R247" i="8"/>
  <c r="G248" i="15"/>
  <c r="M248" i="15" s="1"/>
  <c r="F249" i="10" s="1"/>
  <c r="AX257" i="9"/>
  <c r="AT257" i="9"/>
  <c r="AP257" i="9"/>
  <c r="AL257" i="9"/>
  <c r="AH257" i="9"/>
  <c r="AW257" i="9"/>
  <c r="AS257" i="9"/>
  <c r="AO257" i="9"/>
  <c r="AK257" i="9"/>
  <c r="AG257" i="9"/>
  <c r="AV257" i="9"/>
  <c r="AN257" i="9"/>
  <c r="AF257" i="9"/>
  <c r="AY257" i="9"/>
  <c r="AQ257" i="9"/>
  <c r="AI257" i="9"/>
  <c r="AZ257" i="9"/>
  <c r="AR257" i="9"/>
  <c r="AJ257" i="9"/>
  <c r="AU257" i="9"/>
  <c r="AM257" i="9"/>
  <c r="AE257" i="9"/>
  <c r="BA257" i="9" s="1"/>
  <c r="Q263" i="8"/>
  <c r="G265" i="14"/>
  <c r="R263" i="8"/>
  <c r="G264" i="15"/>
  <c r="M264" i="15" s="1"/>
  <c r="F265" i="10" s="1"/>
  <c r="AX273" i="9"/>
  <c r="AT273" i="9"/>
  <c r="AP273" i="9"/>
  <c r="AL273" i="9"/>
  <c r="AH273" i="9"/>
  <c r="AW273" i="9"/>
  <c r="AS273" i="9"/>
  <c r="AO273" i="9"/>
  <c r="AK273" i="9"/>
  <c r="AG273" i="9"/>
  <c r="AZ273" i="9"/>
  <c r="AV273" i="9"/>
  <c r="AN273" i="9"/>
  <c r="AF273" i="9"/>
  <c r="AY273" i="9"/>
  <c r="AU273" i="9"/>
  <c r="AQ273" i="9"/>
  <c r="AM273" i="9"/>
  <c r="AI273" i="9"/>
  <c r="AE273" i="9"/>
  <c r="AR273" i="9"/>
  <c r="AJ273" i="9"/>
  <c r="AY306" i="9"/>
  <c r="AU306" i="9"/>
  <c r="AQ306" i="9"/>
  <c r="AM306" i="9"/>
  <c r="AI306" i="9"/>
  <c r="AE306" i="9"/>
  <c r="AX306" i="9"/>
  <c r="AT306" i="9"/>
  <c r="AP306" i="9"/>
  <c r="AL306" i="9"/>
  <c r="AH306" i="9"/>
  <c r="AW306" i="9"/>
  <c r="AS306" i="9"/>
  <c r="AO306" i="9"/>
  <c r="AK306" i="9"/>
  <c r="AG306" i="9"/>
  <c r="AV306" i="9"/>
  <c r="AN306" i="9"/>
  <c r="AF306" i="9"/>
  <c r="AZ306" i="9"/>
  <c r="AR306" i="9"/>
  <c r="AJ306" i="9"/>
  <c r="R304" i="8"/>
  <c r="G305" i="15"/>
  <c r="M305" i="15" s="1"/>
  <c r="F306" i="10" s="1"/>
  <c r="Q312" i="8"/>
  <c r="G314" i="14"/>
  <c r="AY322" i="9"/>
  <c r="AU322" i="9"/>
  <c r="AQ322" i="9"/>
  <c r="AM322" i="9"/>
  <c r="AI322" i="9"/>
  <c r="AE322" i="9"/>
  <c r="AX322" i="9"/>
  <c r="AT322" i="9"/>
  <c r="AP322" i="9"/>
  <c r="AL322" i="9"/>
  <c r="AH322" i="9"/>
  <c r="AW322" i="9"/>
  <c r="AS322" i="9"/>
  <c r="AO322" i="9"/>
  <c r="AK322" i="9"/>
  <c r="AG322" i="9"/>
  <c r="AV322" i="9"/>
  <c r="AN322" i="9"/>
  <c r="AF322" i="9"/>
  <c r="AZ322" i="9"/>
  <c r="AR322" i="9"/>
  <c r="AJ322" i="9"/>
  <c r="R320" i="8"/>
  <c r="G321" i="15"/>
  <c r="M321" i="15" s="1"/>
  <c r="F322" i="10" s="1"/>
  <c r="Q328" i="8"/>
  <c r="G330" i="14"/>
  <c r="AY338" i="9"/>
  <c r="AU338" i="9"/>
  <c r="AQ338" i="9"/>
  <c r="AM338" i="9"/>
  <c r="AI338" i="9"/>
  <c r="AE338" i="9"/>
  <c r="AX338" i="9"/>
  <c r="AT338" i="9"/>
  <c r="AP338" i="9"/>
  <c r="AL338" i="9"/>
  <c r="AH338" i="9"/>
  <c r="AW338" i="9"/>
  <c r="AS338" i="9"/>
  <c r="AO338" i="9"/>
  <c r="AK338" i="9"/>
  <c r="AG338" i="9"/>
  <c r="AV338" i="9"/>
  <c r="AN338" i="9"/>
  <c r="AF338" i="9"/>
  <c r="AZ338" i="9"/>
  <c r="AR338" i="9"/>
  <c r="AJ338" i="9"/>
  <c r="R336" i="8"/>
  <c r="G337" i="15"/>
  <c r="M337" i="15" s="1"/>
  <c r="F338" i="10" s="1"/>
  <c r="Q344" i="8"/>
  <c r="G346" i="14"/>
  <c r="AY354" i="9"/>
  <c r="AU354" i="9"/>
  <c r="AQ354" i="9"/>
  <c r="AM354" i="9"/>
  <c r="AI354" i="9"/>
  <c r="AE354" i="9"/>
  <c r="AX354" i="9"/>
  <c r="AT354" i="9"/>
  <c r="AP354" i="9"/>
  <c r="AL354" i="9"/>
  <c r="AH354" i="9"/>
  <c r="AW354" i="9"/>
  <c r="AS354" i="9"/>
  <c r="AO354" i="9"/>
  <c r="AK354" i="9"/>
  <c r="AG354" i="9"/>
  <c r="AV354" i="9"/>
  <c r="AN354" i="9"/>
  <c r="AJ354" i="9"/>
  <c r="AZ354" i="9"/>
  <c r="AR354" i="9"/>
  <c r="AF354" i="9"/>
  <c r="R352" i="8"/>
  <c r="G353" i="15"/>
  <c r="M353" i="15" s="1"/>
  <c r="F354" i="10" s="1"/>
  <c r="Q360" i="8"/>
  <c r="G362" i="14"/>
  <c r="AY370" i="9"/>
  <c r="AU370" i="9"/>
  <c r="AQ370" i="9"/>
  <c r="AM370" i="9"/>
  <c r="AI370" i="9"/>
  <c r="AE370" i="9"/>
  <c r="AX370" i="9"/>
  <c r="AT370" i="9"/>
  <c r="AP370" i="9"/>
  <c r="AL370" i="9"/>
  <c r="AH370" i="9"/>
  <c r="AW370" i="9"/>
  <c r="AS370" i="9"/>
  <c r="AO370" i="9"/>
  <c r="AK370" i="9"/>
  <c r="AG370" i="9"/>
  <c r="AV370" i="9"/>
  <c r="AJ370" i="9"/>
  <c r="AZ370" i="9"/>
  <c r="AR370" i="9"/>
  <c r="AN370" i="9"/>
  <c r="AF370" i="9"/>
  <c r="R368" i="8"/>
  <c r="G369" i="15"/>
  <c r="M369" i="15" s="1"/>
  <c r="F370" i="10" s="1"/>
  <c r="Q376" i="8"/>
  <c r="G378" i="14"/>
  <c r="AY386" i="9"/>
  <c r="AU386" i="9"/>
  <c r="AQ386" i="9"/>
  <c r="AM386" i="9"/>
  <c r="AI386" i="9"/>
  <c r="AE386" i="9"/>
  <c r="AX386" i="9"/>
  <c r="AT386" i="9"/>
  <c r="AP386" i="9"/>
  <c r="AL386" i="9"/>
  <c r="AH386" i="9"/>
  <c r="AW386" i="9"/>
  <c r="AS386" i="9"/>
  <c r="AO386" i="9"/>
  <c r="AK386" i="9"/>
  <c r="AG386" i="9"/>
  <c r="AZ386" i="9"/>
  <c r="AR386" i="9"/>
  <c r="AJ386" i="9"/>
  <c r="AV386" i="9"/>
  <c r="AN386" i="9"/>
  <c r="AF386" i="9"/>
  <c r="R384" i="8"/>
  <c r="G385" i="15"/>
  <c r="M385" i="15" s="1"/>
  <c r="F386" i="10" s="1"/>
  <c r="Q392" i="8"/>
  <c r="G394" i="14"/>
  <c r="AW402" i="9"/>
  <c r="AS402" i="9"/>
  <c r="AO402" i="9"/>
  <c r="AK402" i="9"/>
  <c r="AG402" i="9"/>
  <c r="AF402" i="9"/>
  <c r="AN402" i="9"/>
  <c r="AV402" i="9"/>
  <c r="AL402" i="9"/>
  <c r="AT402" i="9"/>
  <c r="AR402" i="9"/>
  <c r="AZ402" i="9"/>
  <c r="AX402" i="9"/>
  <c r="AY402" i="9"/>
  <c r="AU402" i="9"/>
  <c r="AQ402" i="9"/>
  <c r="AM402" i="9"/>
  <c r="AI402" i="9"/>
  <c r="AE402" i="9"/>
  <c r="AJ402" i="9"/>
  <c r="AH402" i="9"/>
  <c r="AP402" i="9"/>
  <c r="R400" i="8"/>
  <c r="G401" i="15"/>
  <c r="M401" i="15" s="1"/>
  <c r="F402" i="10" s="1"/>
  <c r="AW412" i="9"/>
  <c r="AS412" i="9"/>
  <c r="AO412" i="9"/>
  <c r="AK412" i="9"/>
  <c r="AG412" i="9"/>
  <c r="AJ412" i="9"/>
  <c r="AR412" i="9"/>
  <c r="AZ412" i="9"/>
  <c r="AH412" i="9"/>
  <c r="AP412" i="9"/>
  <c r="AX412" i="9"/>
  <c r="AF412" i="9"/>
  <c r="AV412" i="9"/>
  <c r="AT412" i="9"/>
  <c r="AY412" i="9"/>
  <c r="AU412" i="9"/>
  <c r="AQ412" i="9"/>
  <c r="AM412" i="9"/>
  <c r="AI412" i="9"/>
  <c r="AE412" i="9"/>
  <c r="AN412" i="9"/>
  <c r="AL412" i="9"/>
  <c r="Q418" i="8"/>
  <c r="G420" i="14"/>
  <c r="R418" i="8"/>
  <c r="G419" i="15"/>
  <c r="M419" i="15" s="1"/>
  <c r="F420" i="10" s="1"/>
  <c r="AW428" i="9"/>
  <c r="AS428" i="9"/>
  <c r="AO428" i="9"/>
  <c r="AK428" i="9"/>
  <c r="AG428" i="9"/>
  <c r="AJ428" i="9"/>
  <c r="AR428" i="9"/>
  <c r="AZ428" i="9"/>
  <c r="AH428" i="9"/>
  <c r="AP428" i="9"/>
  <c r="AX428" i="9"/>
  <c r="AN428" i="9"/>
  <c r="AL428" i="9"/>
  <c r="AY428" i="9"/>
  <c r="AU428" i="9"/>
  <c r="AQ428" i="9"/>
  <c r="AM428" i="9"/>
  <c r="AI428" i="9"/>
  <c r="AE428" i="9"/>
  <c r="AF428" i="9"/>
  <c r="AV428" i="9"/>
  <c r="AT428" i="9"/>
  <c r="Q434" i="8"/>
  <c r="G436" i="14"/>
  <c r="R434" i="8"/>
  <c r="G435" i="15"/>
  <c r="M435" i="15" s="1"/>
  <c r="F436" i="10" s="1"/>
  <c r="AW444" i="9"/>
  <c r="AS444" i="9"/>
  <c r="AO444" i="9"/>
  <c r="AK444" i="9"/>
  <c r="AG444" i="9"/>
  <c r="AJ444" i="9"/>
  <c r="AR444" i="9"/>
  <c r="AH444" i="9"/>
  <c r="AP444" i="9"/>
  <c r="AX444" i="9"/>
  <c r="AF444" i="9"/>
  <c r="AV444" i="9"/>
  <c r="AT444" i="9"/>
  <c r="AY444" i="9"/>
  <c r="AU444" i="9"/>
  <c r="AQ444" i="9"/>
  <c r="AM444" i="9"/>
  <c r="AI444" i="9"/>
  <c r="AE444" i="9"/>
  <c r="AN444" i="9"/>
  <c r="AL444" i="9"/>
  <c r="AZ444" i="9"/>
  <c r="Q453" i="8"/>
  <c r="G455" i="14"/>
  <c r="G454" i="15"/>
  <c r="M454" i="15" s="1"/>
  <c r="F455" i="10" s="1"/>
  <c r="R453" i="8"/>
  <c r="AZ15" i="9"/>
  <c r="AV15" i="9"/>
  <c r="AR15" i="9"/>
  <c r="AN15" i="9"/>
  <c r="AJ15" i="9"/>
  <c r="AF15" i="9"/>
  <c r="AU15" i="9"/>
  <c r="AM15" i="9"/>
  <c r="AE15" i="9"/>
  <c r="AW15" i="9"/>
  <c r="AO15" i="9"/>
  <c r="AG15" i="9"/>
  <c r="AS15" i="9"/>
  <c r="AK15" i="9"/>
  <c r="AX15" i="9"/>
  <c r="AP15" i="9"/>
  <c r="AH15" i="9"/>
  <c r="AY15" i="9"/>
  <c r="AI15" i="9"/>
  <c r="AT15" i="9"/>
  <c r="AL15" i="9"/>
  <c r="AQ15" i="9"/>
  <c r="Q27" i="8"/>
  <c r="G28" i="14"/>
  <c r="R27" i="8"/>
  <c r="G27" i="15"/>
  <c r="M27" i="15" s="1"/>
  <c r="F28" i="10" s="1"/>
  <c r="AY36" i="9"/>
  <c r="AU36" i="9"/>
  <c r="AQ36" i="9"/>
  <c r="AM36" i="9"/>
  <c r="AI36" i="9"/>
  <c r="AE36" i="9"/>
  <c r="AX36" i="9"/>
  <c r="AT36" i="9"/>
  <c r="AP36" i="9"/>
  <c r="AL36" i="9"/>
  <c r="AH36" i="9"/>
  <c r="AS36" i="9"/>
  <c r="AK36" i="9"/>
  <c r="AZ36" i="9"/>
  <c r="AR36" i="9"/>
  <c r="AJ36" i="9"/>
  <c r="AW36" i="9"/>
  <c r="AO36" i="9"/>
  <c r="AG36" i="9"/>
  <c r="AV36" i="9"/>
  <c r="AN36" i="9"/>
  <c r="AF36" i="9"/>
  <c r="Q47" i="8"/>
  <c r="G48" i="14"/>
  <c r="R47" i="8"/>
  <c r="G47" i="15"/>
  <c r="M47" i="15" s="1"/>
  <c r="F48" i="10" s="1"/>
  <c r="E57" i="11"/>
  <c r="I57" i="11" s="1"/>
  <c r="F57" i="12"/>
  <c r="G57" i="12" s="1"/>
  <c r="H484" i="9"/>
  <c r="H57" i="9"/>
  <c r="E65" i="11"/>
  <c r="I65" i="11" s="1"/>
  <c r="F65" i="12"/>
  <c r="G65" i="12" s="1"/>
  <c r="H492" i="9"/>
  <c r="H65" i="9"/>
  <c r="AZ86" i="9"/>
  <c r="AV86" i="9"/>
  <c r="AR86" i="9"/>
  <c r="AN86" i="9"/>
  <c r="AJ86" i="9"/>
  <c r="AF86" i="9"/>
  <c r="AY86" i="9"/>
  <c r="AU86" i="9"/>
  <c r="AQ86" i="9"/>
  <c r="AM86" i="9"/>
  <c r="AI86" i="9"/>
  <c r="AE86" i="9"/>
  <c r="AX86" i="9"/>
  <c r="AT86" i="9"/>
  <c r="AP86" i="9"/>
  <c r="AL86" i="9"/>
  <c r="AH86" i="9"/>
  <c r="AW86" i="9"/>
  <c r="AS86" i="9"/>
  <c r="AO86" i="9"/>
  <c r="AK86" i="9"/>
  <c r="AG86" i="9"/>
  <c r="Q93" i="8"/>
  <c r="G94" i="14"/>
  <c r="G93" i="15"/>
  <c r="M93" i="15" s="1"/>
  <c r="F94" i="10" s="1"/>
  <c r="R93" i="8"/>
  <c r="AZ102" i="9"/>
  <c r="AV102" i="9"/>
  <c r="AR102" i="9"/>
  <c r="AN102" i="9"/>
  <c r="AJ102" i="9"/>
  <c r="AF102" i="9"/>
  <c r="AY102" i="9"/>
  <c r="AU102" i="9"/>
  <c r="AQ102" i="9"/>
  <c r="AM102" i="9"/>
  <c r="AI102" i="9"/>
  <c r="AE102" i="9"/>
  <c r="AX102" i="9"/>
  <c r="AP102" i="9"/>
  <c r="AH102" i="9"/>
  <c r="AW102" i="9"/>
  <c r="AS102" i="9"/>
  <c r="AO102" i="9"/>
  <c r="AK102" i="9"/>
  <c r="AG102" i="9"/>
  <c r="AT102" i="9"/>
  <c r="AL102" i="9"/>
  <c r="Q110" i="8"/>
  <c r="G111" i="14"/>
  <c r="G110" i="15"/>
  <c r="M110" i="15" s="1"/>
  <c r="F111" i="10" s="1"/>
  <c r="R110" i="8"/>
  <c r="AX119" i="9"/>
  <c r="AT119" i="9"/>
  <c r="AP119" i="9"/>
  <c r="AL119" i="9"/>
  <c r="AH119" i="9"/>
  <c r="AW119" i="9"/>
  <c r="AS119" i="9"/>
  <c r="AO119" i="9"/>
  <c r="AK119" i="9"/>
  <c r="AG119" i="9"/>
  <c r="AV119" i="9"/>
  <c r="AR119" i="9"/>
  <c r="AJ119" i="9"/>
  <c r="AU119" i="9"/>
  <c r="AM119" i="9"/>
  <c r="AE119" i="9"/>
  <c r="AZ119" i="9"/>
  <c r="AN119" i="9"/>
  <c r="AF119" i="9"/>
  <c r="AY119" i="9"/>
  <c r="AQ119" i="9"/>
  <c r="AI119" i="9"/>
  <c r="Q126" i="8"/>
  <c r="G127" i="14"/>
  <c r="G126" i="15"/>
  <c r="M126" i="15" s="1"/>
  <c r="F127" i="10" s="1"/>
  <c r="R126" i="8"/>
  <c r="AX135" i="9"/>
  <c r="AT135" i="9"/>
  <c r="AP135" i="9"/>
  <c r="AL135" i="9"/>
  <c r="AH135" i="9"/>
  <c r="AW135" i="9"/>
  <c r="AS135" i="9"/>
  <c r="AO135" i="9"/>
  <c r="AK135" i="9"/>
  <c r="AG135" i="9"/>
  <c r="AZ135" i="9"/>
  <c r="AR135" i="9"/>
  <c r="AJ135" i="9"/>
  <c r="AQ135" i="9"/>
  <c r="AE135" i="9"/>
  <c r="AV135" i="9"/>
  <c r="AN135" i="9"/>
  <c r="AF135" i="9"/>
  <c r="AY135" i="9"/>
  <c r="AU135" i="9"/>
  <c r="AM135" i="9"/>
  <c r="AI135" i="9"/>
  <c r="Q142" i="8"/>
  <c r="G143" i="14"/>
  <c r="G142" i="15"/>
  <c r="M142" i="15" s="1"/>
  <c r="F143" i="10" s="1"/>
  <c r="R142" i="8"/>
  <c r="AZ152" i="9"/>
  <c r="AV152" i="9"/>
  <c r="AR152" i="9"/>
  <c r="AN152" i="9"/>
  <c r="AJ152" i="9"/>
  <c r="AF152" i="9"/>
  <c r="AY152" i="9"/>
  <c r="AU152" i="9"/>
  <c r="AQ152" i="9"/>
  <c r="AM152" i="9"/>
  <c r="AI152" i="9"/>
  <c r="AE152" i="9"/>
  <c r="AT152" i="9"/>
  <c r="AP152" i="9"/>
  <c r="AH152" i="9"/>
  <c r="AG152" i="9"/>
  <c r="AX152" i="9"/>
  <c r="AL152" i="9"/>
  <c r="AW152" i="9"/>
  <c r="AS152" i="9"/>
  <c r="AO152" i="9"/>
  <c r="AK152" i="9"/>
  <c r="Q159" i="8"/>
  <c r="G160" i="14"/>
  <c r="R159" i="8"/>
  <c r="G159" i="15"/>
  <c r="M159" i="15" s="1"/>
  <c r="F160" i="10" s="1"/>
  <c r="AZ172" i="9"/>
  <c r="AV172" i="9"/>
  <c r="AR172" i="9"/>
  <c r="AN172" i="9"/>
  <c r="AJ172" i="9"/>
  <c r="AF172" i="9"/>
  <c r="AY172" i="9"/>
  <c r="AU172" i="9"/>
  <c r="AQ172" i="9"/>
  <c r="AM172" i="9"/>
  <c r="AI172" i="9"/>
  <c r="AE172" i="9"/>
  <c r="AT172" i="9"/>
  <c r="AL172" i="9"/>
  <c r="AO172" i="9"/>
  <c r="AG172" i="9"/>
  <c r="AX172" i="9"/>
  <c r="AP172" i="9"/>
  <c r="AH172" i="9"/>
  <c r="AW172" i="9"/>
  <c r="AS172" i="9"/>
  <c r="AK172" i="9"/>
  <c r="E196" i="11"/>
  <c r="I196" i="11" s="1"/>
  <c r="H511" i="9"/>
  <c r="H196" i="9"/>
  <c r="F196" i="12"/>
  <c r="G196" i="12" s="1"/>
  <c r="E204" i="11"/>
  <c r="I204" i="11" s="1"/>
  <c r="H204" i="9"/>
  <c r="H519" i="9"/>
  <c r="F204" i="12"/>
  <c r="G204" i="12" s="1"/>
  <c r="E212" i="11"/>
  <c r="I212" i="11" s="1"/>
  <c r="H212" i="9"/>
  <c r="H527" i="9"/>
  <c r="F212" i="12"/>
  <c r="G212" i="12" s="1"/>
  <c r="Q226" i="8"/>
  <c r="G228" i="14"/>
  <c r="R226" i="8"/>
  <c r="G227" i="15"/>
  <c r="M227" i="15" s="1"/>
  <c r="F228" i="10" s="1"/>
  <c r="AZ236" i="9"/>
  <c r="AV236" i="9"/>
  <c r="AR236" i="9"/>
  <c r="AN236" i="9"/>
  <c r="AJ236" i="9"/>
  <c r="AF236" i="9"/>
  <c r="AY236" i="9"/>
  <c r="AU236" i="9"/>
  <c r="AQ236" i="9"/>
  <c r="AM236" i="9"/>
  <c r="AI236" i="9"/>
  <c r="AE236" i="9"/>
  <c r="AX236" i="9"/>
  <c r="AP236" i="9"/>
  <c r="AS236" i="9"/>
  <c r="AK236" i="9"/>
  <c r="AT236" i="9"/>
  <c r="AL236" i="9"/>
  <c r="AH236" i="9"/>
  <c r="AW236" i="9"/>
  <c r="AO236" i="9"/>
  <c r="AG236" i="9"/>
  <c r="Q246" i="8"/>
  <c r="G248" i="14"/>
  <c r="R246" i="8"/>
  <c r="G247" i="15"/>
  <c r="M247" i="15" s="1"/>
  <c r="F248" i="10" s="1"/>
  <c r="AZ256" i="9"/>
  <c r="AV256" i="9"/>
  <c r="AR256" i="9"/>
  <c r="AN256" i="9"/>
  <c r="AJ256" i="9"/>
  <c r="AF256" i="9"/>
  <c r="AY256" i="9"/>
  <c r="AU256" i="9"/>
  <c r="AQ256" i="9"/>
  <c r="AM256" i="9"/>
  <c r="AI256" i="9"/>
  <c r="AE256" i="9"/>
  <c r="AT256" i="9"/>
  <c r="AL256" i="9"/>
  <c r="AG256" i="9"/>
  <c r="AX256" i="9"/>
  <c r="AP256" i="9"/>
  <c r="AH256" i="9"/>
  <c r="AW256" i="9"/>
  <c r="AS256" i="9"/>
  <c r="AO256" i="9"/>
  <c r="AK256" i="9"/>
  <c r="Q262" i="8"/>
  <c r="G264" i="14"/>
  <c r="R262" i="8"/>
  <c r="G263" i="15"/>
  <c r="M263" i="15" s="1"/>
  <c r="F264" i="10" s="1"/>
  <c r="AZ272" i="9"/>
  <c r="AV272" i="9"/>
  <c r="AR272" i="9"/>
  <c r="AN272" i="9"/>
  <c r="AJ272" i="9"/>
  <c r="AF272" i="9"/>
  <c r="AY272" i="9"/>
  <c r="AU272" i="9"/>
  <c r="AQ272" i="9"/>
  <c r="AM272" i="9"/>
  <c r="AI272" i="9"/>
  <c r="AE272" i="9"/>
  <c r="AT272" i="9"/>
  <c r="AL272" i="9"/>
  <c r="AS272" i="9"/>
  <c r="AO272" i="9"/>
  <c r="AK272" i="9"/>
  <c r="AX272" i="9"/>
  <c r="AP272" i="9"/>
  <c r="AH272" i="9"/>
  <c r="AW272" i="9"/>
  <c r="AG272" i="9"/>
  <c r="Q278" i="8"/>
  <c r="G280" i="14"/>
  <c r="R278" i="8"/>
  <c r="G279" i="15"/>
  <c r="M279" i="15" s="1"/>
  <c r="F280" i="10" s="1"/>
  <c r="AW284" i="9"/>
  <c r="AO284" i="9"/>
  <c r="AG284" i="9"/>
  <c r="AU284" i="9"/>
  <c r="AM284" i="9"/>
  <c r="AE284" i="9"/>
  <c r="AH284" i="9"/>
  <c r="AL284" i="9"/>
  <c r="AP284" i="9"/>
  <c r="AT284" i="9"/>
  <c r="AX284" i="9"/>
  <c r="AQ284" i="9"/>
  <c r="AI284" i="9"/>
  <c r="AN284" i="9"/>
  <c r="AV284" i="9"/>
  <c r="AS284" i="9"/>
  <c r="AK284" i="9"/>
  <c r="AY284" i="9"/>
  <c r="AF284" i="9"/>
  <c r="AJ284" i="9"/>
  <c r="AR284" i="9"/>
  <c r="AZ284" i="9"/>
  <c r="Q286" i="8"/>
  <c r="G288" i="14"/>
  <c r="R286" i="8"/>
  <c r="G287" i="15"/>
  <c r="M287" i="15" s="1"/>
  <c r="F288" i="10" s="1"/>
  <c r="AY292" i="9"/>
  <c r="AU292" i="9"/>
  <c r="AQ292" i="9"/>
  <c r="AM292" i="9"/>
  <c r="AI292" i="9"/>
  <c r="AE292" i="9"/>
  <c r="AX292" i="9"/>
  <c r="AT292" i="9"/>
  <c r="AP292" i="9"/>
  <c r="AL292" i="9"/>
  <c r="AH292" i="9"/>
  <c r="AW292" i="9"/>
  <c r="AS292" i="9"/>
  <c r="AO292" i="9"/>
  <c r="AK292" i="9"/>
  <c r="AG292" i="9"/>
  <c r="AV292" i="9"/>
  <c r="AN292" i="9"/>
  <c r="AF292" i="9"/>
  <c r="AZ292" i="9"/>
  <c r="AR292" i="9"/>
  <c r="AJ292" i="9"/>
  <c r="Q294" i="8"/>
  <c r="G296" i="14"/>
  <c r="R294" i="8"/>
  <c r="G295" i="15"/>
  <c r="M295" i="15" s="1"/>
  <c r="F296" i="10" s="1"/>
  <c r="AY300" i="9"/>
  <c r="AU300" i="9"/>
  <c r="AQ300" i="9"/>
  <c r="AM300" i="9"/>
  <c r="AI300" i="9"/>
  <c r="AE300" i="9"/>
  <c r="AX300" i="9"/>
  <c r="AT300" i="9"/>
  <c r="AP300" i="9"/>
  <c r="AL300" i="9"/>
  <c r="AH300" i="9"/>
  <c r="AW300" i="9"/>
  <c r="AS300" i="9"/>
  <c r="AO300" i="9"/>
  <c r="AK300" i="9"/>
  <c r="AG300" i="9"/>
  <c r="AZ300" i="9"/>
  <c r="AR300" i="9"/>
  <c r="AJ300" i="9"/>
  <c r="AV300" i="9"/>
  <c r="AN300" i="9"/>
  <c r="AF300" i="9"/>
  <c r="Q302" i="8"/>
  <c r="G304" i="14"/>
  <c r="R302" i="8"/>
  <c r="G303" i="15"/>
  <c r="M303" i="15" s="1"/>
  <c r="F304" i="10" s="1"/>
  <c r="Q309" i="8"/>
  <c r="G311" i="14"/>
  <c r="AY319" i="9"/>
  <c r="AU319" i="9"/>
  <c r="AQ319" i="9"/>
  <c r="AM319" i="9"/>
  <c r="AI319" i="9"/>
  <c r="AE319" i="9"/>
  <c r="AX319" i="9"/>
  <c r="AT319" i="9"/>
  <c r="AP319" i="9"/>
  <c r="AL319" i="9"/>
  <c r="AH319" i="9"/>
  <c r="AW319" i="9"/>
  <c r="AS319" i="9"/>
  <c r="AO319" i="9"/>
  <c r="AK319" i="9"/>
  <c r="AG319" i="9"/>
  <c r="AZ319" i="9"/>
  <c r="AR319" i="9"/>
  <c r="AJ319" i="9"/>
  <c r="AV319" i="9"/>
  <c r="AN319" i="9"/>
  <c r="AF319" i="9"/>
  <c r="R317" i="8"/>
  <c r="G318" i="15"/>
  <c r="M318" i="15" s="1"/>
  <c r="F319" i="10" s="1"/>
  <c r="Q325" i="8"/>
  <c r="G327" i="14"/>
  <c r="AY335" i="9"/>
  <c r="AU335" i="9"/>
  <c r="AQ335" i="9"/>
  <c r="AM335" i="9"/>
  <c r="AI335" i="9"/>
  <c r="AE335" i="9"/>
  <c r="AX335" i="9"/>
  <c r="AT335" i="9"/>
  <c r="AP335" i="9"/>
  <c r="AL335" i="9"/>
  <c r="AH335" i="9"/>
  <c r="AW335" i="9"/>
  <c r="AS335" i="9"/>
  <c r="AO335" i="9"/>
  <c r="AK335" i="9"/>
  <c r="AG335" i="9"/>
  <c r="AV335" i="9"/>
  <c r="AR335" i="9"/>
  <c r="AJ335" i="9"/>
  <c r="AZ335" i="9"/>
  <c r="AN335" i="9"/>
  <c r="AF335" i="9"/>
  <c r="R333" i="8"/>
  <c r="G334" i="15"/>
  <c r="M334" i="15" s="1"/>
  <c r="F335" i="10" s="1"/>
  <c r="Q341" i="8"/>
  <c r="G343" i="14"/>
  <c r="AY351" i="9"/>
  <c r="AU351" i="9"/>
  <c r="AQ351" i="9"/>
  <c r="AM351" i="9"/>
  <c r="AI351" i="9"/>
  <c r="AE351" i="9"/>
  <c r="AX351" i="9"/>
  <c r="AT351" i="9"/>
  <c r="AP351" i="9"/>
  <c r="AL351" i="9"/>
  <c r="AH351" i="9"/>
  <c r="AW351" i="9"/>
  <c r="AS351" i="9"/>
  <c r="AO351" i="9"/>
  <c r="AK351" i="9"/>
  <c r="AG351" i="9"/>
  <c r="AV351" i="9"/>
  <c r="AN351" i="9"/>
  <c r="AF351" i="9"/>
  <c r="AZ351" i="9"/>
  <c r="AR351" i="9"/>
  <c r="AJ351" i="9"/>
  <c r="R349" i="8"/>
  <c r="G350" i="15"/>
  <c r="M350" i="15" s="1"/>
  <c r="F351" i="10" s="1"/>
  <c r="Q357" i="8"/>
  <c r="G359" i="14"/>
  <c r="AY367" i="9"/>
  <c r="AU367" i="9"/>
  <c r="AQ367" i="9"/>
  <c r="AM367" i="9"/>
  <c r="AI367" i="9"/>
  <c r="AE367" i="9"/>
  <c r="AX367" i="9"/>
  <c r="AT367" i="9"/>
  <c r="AP367" i="9"/>
  <c r="AL367" i="9"/>
  <c r="AH367" i="9"/>
  <c r="AW367" i="9"/>
  <c r="AS367" i="9"/>
  <c r="AO367" i="9"/>
  <c r="AK367" i="9"/>
  <c r="AG367" i="9"/>
  <c r="AV367" i="9"/>
  <c r="AR367" i="9"/>
  <c r="AJ367" i="9"/>
  <c r="AF367" i="9"/>
  <c r="AZ367" i="9"/>
  <c r="AN367" i="9"/>
  <c r="R365" i="8"/>
  <c r="G366" i="15"/>
  <c r="M366" i="15" s="1"/>
  <c r="F367" i="10" s="1"/>
  <c r="Q373" i="8"/>
  <c r="G375" i="14"/>
  <c r="AY383" i="9"/>
  <c r="AU383" i="9"/>
  <c r="AQ383" i="9"/>
  <c r="AM383" i="9"/>
  <c r="AI383" i="9"/>
  <c r="AE383" i="9"/>
  <c r="AX383" i="9"/>
  <c r="AT383" i="9"/>
  <c r="AP383" i="9"/>
  <c r="AL383" i="9"/>
  <c r="AH383" i="9"/>
  <c r="AW383" i="9"/>
  <c r="AS383" i="9"/>
  <c r="AO383" i="9"/>
  <c r="AK383" i="9"/>
  <c r="AG383" i="9"/>
  <c r="AZ383" i="9"/>
  <c r="AR383" i="9"/>
  <c r="AJ383" i="9"/>
  <c r="AV383" i="9"/>
  <c r="AN383" i="9"/>
  <c r="AF383" i="9"/>
  <c r="R381" i="8"/>
  <c r="G382" i="15"/>
  <c r="M382" i="15" s="1"/>
  <c r="F383" i="10" s="1"/>
  <c r="Q389" i="8"/>
  <c r="G391" i="14"/>
  <c r="AW399" i="9"/>
  <c r="AS399" i="9"/>
  <c r="AO399" i="9"/>
  <c r="AK399" i="9"/>
  <c r="AG399" i="9"/>
  <c r="AL399" i="9"/>
  <c r="AT399" i="9"/>
  <c r="AJ399" i="9"/>
  <c r="AR399" i="9"/>
  <c r="AZ399" i="9"/>
  <c r="AP399" i="9"/>
  <c r="AF399" i="9"/>
  <c r="AV399" i="9"/>
  <c r="AY399" i="9"/>
  <c r="AU399" i="9"/>
  <c r="AQ399" i="9"/>
  <c r="AM399" i="9"/>
  <c r="AI399" i="9"/>
  <c r="AE399" i="9"/>
  <c r="AH399" i="9"/>
  <c r="AX399" i="9"/>
  <c r="AN399" i="9"/>
  <c r="R397" i="8"/>
  <c r="G398" i="15"/>
  <c r="M398" i="15" s="1"/>
  <c r="F399" i="10" s="1"/>
  <c r="E407" i="11"/>
  <c r="I407" i="11" s="1"/>
  <c r="H534" i="9"/>
  <c r="F407" i="12"/>
  <c r="G407" i="12" s="1"/>
  <c r="H407" i="9"/>
  <c r="Q417" i="8"/>
  <c r="G419" i="14"/>
  <c r="AW427" i="9"/>
  <c r="AS427" i="9"/>
  <c r="AO427" i="9"/>
  <c r="AK427" i="9"/>
  <c r="AG427" i="9"/>
  <c r="AL427" i="9"/>
  <c r="AT427" i="9"/>
  <c r="AJ427" i="9"/>
  <c r="AR427" i="9"/>
  <c r="AZ427" i="9"/>
  <c r="AP427" i="9"/>
  <c r="AX427" i="9"/>
  <c r="AN427" i="9"/>
  <c r="AY427" i="9"/>
  <c r="AU427" i="9"/>
  <c r="AQ427" i="9"/>
  <c r="AM427" i="9"/>
  <c r="AI427" i="9"/>
  <c r="AE427" i="9"/>
  <c r="AH427" i="9"/>
  <c r="AF427" i="9"/>
  <c r="AV427" i="9"/>
  <c r="R425" i="8"/>
  <c r="G426" i="15"/>
  <c r="M426" i="15" s="1"/>
  <c r="F427" i="10" s="1"/>
  <c r="Q433" i="8"/>
  <c r="G435" i="14"/>
  <c r="AW443" i="9"/>
  <c r="AS443" i="9"/>
  <c r="AO443" i="9"/>
  <c r="AK443" i="9"/>
  <c r="AG443" i="9"/>
  <c r="AL443" i="9"/>
  <c r="AT443" i="9"/>
  <c r="AJ443" i="9"/>
  <c r="AR443" i="9"/>
  <c r="AZ443" i="9"/>
  <c r="AP443" i="9"/>
  <c r="AF443" i="9"/>
  <c r="AV443" i="9"/>
  <c r="AY443" i="9"/>
  <c r="AU443" i="9"/>
  <c r="AQ443" i="9"/>
  <c r="AM443" i="9"/>
  <c r="AI443" i="9"/>
  <c r="AE443" i="9"/>
  <c r="AH443" i="9"/>
  <c r="AX443" i="9"/>
  <c r="AN443" i="9"/>
  <c r="R441" i="8"/>
  <c r="G442" i="15"/>
  <c r="M442" i="15" s="1"/>
  <c r="F443" i="10" s="1"/>
  <c r="AW451" i="9"/>
  <c r="AS451" i="9"/>
  <c r="AO451" i="9"/>
  <c r="AK451" i="9"/>
  <c r="AG451" i="9"/>
  <c r="AF451" i="9"/>
  <c r="AJ451" i="9"/>
  <c r="AN451" i="9"/>
  <c r="AR451" i="9"/>
  <c r="AV451" i="9"/>
  <c r="AZ451" i="9"/>
  <c r="AH451" i="9"/>
  <c r="AP451" i="9"/>
  <c r="AX451" i="9"/>
  <c r="AY451" i="9"/>
  <c r="AU451" i="9"/>
  <c r="AQ451" i="9"/>
  <c r="AM451" i="9"/>
  <c r="AI451" i="9"/>
  <c r="AE451" i="9"/>
  <c r="AL451" i="9"/>
  <c r="AT451" i="9"/>
  <c r="Q466" i="8"/>
  <c r="G468" i="14"/>
  <c r="R466" i="8"/>
  <c r="G467" i="15"/>
  <c r="M467" i="15" s="1"/>
  <c r="F468" i="10" s="1"/>
  <c r="AZ68" i="9"/>
  <c r="AV68" i="9"/>
  <c r="AR68" i="9"/>
  <c r="AN68" i="9"/>
  <c r="AJ68" i="9"/>
  <c r="AF68" i="9"/>
  <c r="AY68" i="9"/>
  <c r="AU68" i="9"/>
  <c r="AQ68" i="9"/>
  <c r="AM68" i="9"/>
  <c r="AI68" i="9"/>
  <c r="AE68" i="9"/>
  <c r="AX68" i="9"/>
  <c r="AP68" i="9"/>
  <c r="AH68" i="9"/>
  <c r="AK68" i="9"/>
  <c r="AT68" i="9"/>
  <c r="AL68" i="9"/>
  <c r="AW68" i="9"/>
  <c r="AS68" i="9"/>
  <c r="AO68" i="9"/>
  <c r="AG68" i="9"/>
  <c r="Q75" i="8"/>
  <c r="G76" i="14"/>
  <c r="R75" i="8"/>
  <c r="G75" i="15"/>
  <c r="M75" i="15" s="1"/>
  <c r="F76" i="10" s="1"/>
  <c r="AW457" i="9"/>
  <c r="AS457" i="9"/>
  <c r="AO457" i="9"/>
  <c r="AK457" i="9"/>
  <c r="AG457" i="9"/>
  <c r="AF457" i="9"/>
  <c r="AJ457" i="9"/>
  <c r="AN457" i="9"/>
  <c r="AR457" i="9"/>
  <c r="AV457" i="9"/>
  <c r="AZ457" i="9"/>
  <c r="AL457" i="9"/>
  <c r="AT457" i="9"/>
  <c r="AY457" i="9"/>
  <c r="AU457" i="9"/>
  <c r="AQ457" i="9"/>
  <c r="AM457" i="9"/>
  <c r="AI457" i="9"/>
  <c r="AE457" i="9"/>
  <c r="AH457" i="9"/>
  <c r="AP457" i="9"/>
  <c r="AX457" i="9"/>
  <c r="Q462" i="8"/>
  <c r="G464" i="14"/>
  <c r="R462" i="8"/>
  <c r="G463" i="15"/>
  <c r="M463" i="15" s="1"/>
  <c r="F464" i="10" s="1"/>
  <c r="G473" i="15"/>
  <c r="M473" i="15" s="1"/>
  <c r="F474" i="10" s="1"/>
  <c r="R472" i="8"/>
  <c r="G71" i="14"/>
  <c r="Q70" i="8"/>
  <c r="G70" i="15"/>
  <c r="M70" i="15" s="1"/>
  <c r="F71" i="10" s="1"/>
  <c r="R70" i="8"/>
  <c r="AX79" i="9"/>
  <c r="AT79" i="9"/>
  <c r="AP79" i="9"/>
  <c r="AL79" i="9"/>
  <c r="AH79" i="9"/>
  <c r="AW79" i="9"/>
  <c r="AS79" i="9"/>
  <c r="AO79" i="9"/>
  <c r="AK79" i="9"/>
  <c r="AG79" i="9"/>
  <c r="AV79" i="9"/>
  <c r="AN79" i="9"/>
  <c r="AU79" i="9"/>
  <c r="AM79" i="9"/>
  <c r="AE79" i="9"/>
  <c r="AZ79" i="9"/>
  <c r="AR79" i="9"/>
  <c r="AJ79" i="9"/>
  <c r="AF79" i="9"/>
  <c r="AY79" i="9"/>
  <c r="AQ79" i="9"/>
  <c r="AI79" i="9"/>
  <c r="Q454" i="8"/>
  <c r="G456" i="14"/>
  <c r="R454" i="8"/>
  <c r="G455" i="15"/>
  <c r="M455" i="15" s="1"/>
  <c r="F456" i="10" s="1"/>
  <c r="AW465" i="9"/>
  <c r="AS465" i="9"/>
  <c r="AO465" i="9"/>
  <c r="AK465" i="9"/>
  <c r="AG465" i="9"/>
  <c r="AF465" i="9"/>
  <c r="AJ465" i="9"/>
  <c r="AN465" i="9"/>
  <c r="AR465" i="9"/>
  <c r="AV465" i="9"/>
  <c r="AZ465" i="9"/>
  <c r="AH465" i="9"/>
  <c r="AP465" i="9"/>
  <c r="AX465" i="9"/>
  <c r="AY465" i="9"/>
  <c r="AU465" i="9"/>
  <c r="AQ465" i="9"/>
  <c r="AM465" i="9"/>
  <c r="AI465" i="9"/>
  <c r="AE465" i="9"/>
  <c r="AL465" i="9"/>
  <c r="AT465" i="9"/>
  <c r="Q6" i="8"/>
  <c r="G7" i="14"/>
  <c r="H7" i="14" s="1"/>
  <c r="X6" i="8" s="1"/>
  <c r="AZ7" i="9"/>
  <c r="AR7" i="9"/>
  <c r="AJ7" i="9"/>
  <c r="AX7" i="9"/>
  <c r="AP7" i="9"/>
  <c r="AH7" i="9"/>
  <c r="AT7" i="9"/>
  <c r="AL7" i="9"/>
  <c r="AN7" i="9"/>
  <c r="AF7" i="9"/>
  <c r="AO7" i="9"/>
  <c r="AW7" i="9"/>
  <c r="AE7" i="9"/>
  <c r="AI7" i="9"/>
  <c r="AM7" i="9"/>
  <c r="AQ7" i="9"/>
  <c r="AU7" i="9"/>
  <c r="AY7" i="9"/>
  <c r="AV7" i="9"/>
  <c r="AG7" i="9"/>
  <c r="AK7" i="9"/>
  <c r="AS7" i="9"/>
  <c r="AZ74" i="9"/>
  <c r="AV74" i="9"/>
  <c r="AR74" i="9"/>
  <c r="AN74" i="9"/>
  <c r="AJ74" i="9"/>
  <c r="AF74" i="9"/>
  <c r="AY74" i="9"/>
  <c r="AU74" i="9"/>
  <c r="AQ74" i="9"/>
  <c r="AM74" i="9"/>
  <c r="AI74" i="9"/>
  <c r="AE74" i="9"/>
  <c r="AX74" i="9"/>
  <c r="AP74" i="9"/>
  <c r="AL74" i="9"/>
  <c r="AW74" i="9"/>
  <c r="AS74" i="9"/>
  <c r="AO74" i="9"/>
  <c r="AG74" i="9"/>
  <c r="AT74" i="9"/>
  <c r="AH74" i="9"/>
  <c r="AK74" i="9"/>
  <c r="AX223" i="9"/>
  <c r="AT223" i="9"/>
  <c r="AP223" i="9"/>
  <c r="AL223" i="9"/>
  <c r="AH223" i="9"/>
  <c r="AW223" i="9"/>
  <c r="AS223" i="9"/>
  <c r="AO223" i="9"/>
  <c r="AK223" i="9"/>
  <c r="AG223" i="9"/>
  <c r="AV223" i="9"/>
  <c r="AN223" i="9"/>
  <c r="AF223" i="9"/>
  <c r="AU223" i="9"/>
  <c r="AM223" i="9"/>
  <c r="AE223" i="9"/>
  <c r="AZ223" i="9"/>
  <c r="AR223" i="9"/>
  <c r="AJ223" i="9"/>
  <c r="AY223" i="9"/>
  <c r="AQ223" i="9"/>
  <c r="AI223" i="9"/>
  <c r="R221" i="8"/>
  <c r="G222" i="15"/>
  <c r="M222" i="15" s="1"/>
  <c r="F223" i="10" s="1"/>
  <c r="AW471" i="9"/>
  <c r="AS471" i="9"/>
  <c r="AO471" i="9"/>
  <c r="AK471" i="9"/>
  <c r="AG471" i="9"/>
  <c r="AF471" i="9"/>
  <c r="AJ471" i="9"/>
  <c r="AN471" i="9"/>
  <c r="AR471" i="9"/>
  <c r="AV471" i="9"/>
  <c r="AZ471" i="9"/>
  <c r="AH471" i="9"/>
  <c r="AP471" i="9"/>
  <c r="AX471" i="9"/>
  <c r="AY471" i="9"/>
  <c r="AU471" i="9"/>
  <c r="AQ471" i="9"/>
  <c r="AM471" i="9"/>
  <c r="AI471" i="9"/>
  <c r="AE471" i="9"/>
  <c r="AL471" i="9"/>
  <c r="AT471" i="9"/>
  <c r="Q222" i="8"/>
  <c r="G224" i="14"/>
  <c r="R222" i="8"/>
  <c r="G223" i="15"/>
  <c r="M223" i="15" s="1"/>
  <c r="F224" i="10" s="1"/>
  <c r="AW472" i="9"/>
  <c r="AS472" i="9"/>
  <c r="AO472" i="9"/>
  <c r="AK472" i="9"/>
  <c r="AG472" i="9"/>
  <c r="AH472" i="9"/>
  <c r="AL472" i="9"/>
  <c r="AP472" i="9"/>
  <c r="AT472" i="9"/>
  <c r="AX472" i="9"/>
  <c r="AF472" i="9"/>
  <c r="AN472" i="9"/>
  <c r="AV472" i="9"/>
  <c r="AY472" i="9"/>
  <c r="AU472" i="9"/>
  <c r="AQ472" i="9"/>
  <c r="AM472" i="9"/>
  <c r="AI472" i="9"/>
  <c r="AE472" i="9"/>
  <c r="AJ472" i="9"/>
  <c r="AR472" i="9"/>
  <c r="AZ472" i="9"/>
  <c r="Q4" i="8"/>
  <c r="G5" i="14"/>
  <c r="H5" i="14" s="1"/>
  <c r="X4" i="8" s="1"/>
  <c r="AZ5" i="9"/>
  <c r="AR5" i="9"/>
  <c r="AJ5" i="9"/>
  <c r="AX5" i="9"/>
  <c r="AP5" i="9"/>
  <c r="AH5" i="9"/>
  <c r="AT5" i="9"/>
  <c r="AL5" i="9"/>
  <c r="AV5" i="9"/>
  <c r="AF5" i="9"/>
  <c r="AG5" i="9"/>
  <c r="AK5" i="9"/>
  <c r="AO5" i="9"/>
  <c r="AS5" i="9"/>
  <c r="AW5" i="9"/>
  <c r="AE5" i="9"/>
  <c r="AI5" i="9"/>
  <c r="AM5" i="9"/>
  <c r="AQ5" i="9"/>
  <c r="AU5" i="9"/>
  <c r="AY5" i="9"/>
  <c r="AN5" i="9"/>
  <c r="AW453" i="9"/>
  <c r="AS453" i="9"/>
  <c r="AO453" i="9"/>
  <c r="AK453" i="9"/>
  <c r="AG453" i="9"/>
  <c r="AF453" i="9"/>
  <c r="AJ453" i="9"/>
  <c r="AN453" i="9"/>
  <c r="AR453" i="9"/>
  <c r="AV453" i="9"/>
  <c r="AZ453" i="9"/>
  <c r="AL453" i="9"/>
  <c r="AT453" i="9"/>
  <c r="AX453" i="9"/>
  <c r="AY453" i="9"/>
  <c r="AU453" i="9"/>
  <c r="AQ453" i="9"/>
  <c r="AM453" i="9"/>
  <c r="AI453" i="9"/>
  <c r="AE453" i="9"/>
  <c r="AH453" i="9"/>
  <c r="AP453" i="9"/>
  <c r="AW411" i="9"/>
  <c r="AS411" i="9"/>
  <c r="AO411" i="9"/>
  <c r="AK411" i="9"/>
  <c r="AG411" i="9"/>
  <c r="AL411" i="9"/>
  <c r="AT411" i="9"/>
  <c r="AJ411" i="9"/>
  <c r="AR411" i="9"/>
  <c r="AZ411" i="9"/>
  <c r="AP411" i="9"/>
  <c r="AF411" i="9"/>
  <c r="AV411" i="9"/>
  <c r="AY411" i="9"/>
  <c r="AU411" i="9"/>
  <c r="AQ411" i="9"/>
  <c r="AM411" i="9"/>
  <c r="AI411" i="9"/>
  <c r="AE411" i="9"/>
  <c r="AH411" i="9"/>
  <c r="AX411" i="9"/>
  <c r="AN411" i="9"/>
  <c r="R409" i="8"/>
  <c r="G410" i="15"/>
  <c r="M410" i="15" s="1"/>
  <c r="F411" i="10" s="1"/>
  <c r="AW409" i="9"/>
  <c r="AS409" i="9"/>
  <c r="AO409" i="9"/>
  <c r="AK409" i="9"/>
  <c r="AG409" i="9"/>
  <c r="AH409" i="9"/>
  <c r="AP409" i="9"/>
  <c r="AX409" i="9"/>
  <c r="AF409" i="9"/>
  <c r="AN409" i="9"/>
  <c r="AV409" i="9"/>
  <c r="AL409" i="9"/>
  <c r="AJ409" i="9"/>
  <c r="AZ409" i="9"/>
  <c r="AY409" i="9"/>
  <c r="AU409" i="9"/>
  <c r="AQ409" i="9"/>
  <c r="AM409" i="9"/>
  <c r="AI409" i="9"/>
  <c r="AE409" i="9"/>
  <c r="AT409" i="9"/>
  <c r="AR409" i="9"/>
  <c r="Q243" i="8"/>
  <c r="G245" i="14"/>
  <c r="R243" i="8"/>
  <c r="G244" i="15"/>
  <c r="M244" i="15" s="1"/>
  <c r="F245" i="10" s="1"/>
  <c r="Q241" i="8"/>
  <c r="G243" i="14"/>
  <c r="Q127" i="8"/>
  <c r="G128" i="14"/>
  <c r="R127" i="8"/>
  <c r="G127" i="15"/>
  <c r="M127" i="15" s="1"/>
  <c r="F128" i="10" s="1"/>
  <c r="AZ80" i="9"/>
  <c r="AV80" i="9"/>
  <c r="AR80" i="9"/>
  <c r="AN80" i="9"/>
  <c r="AJ80" i="9"/>
  <c r="AF80" i="9"/>
  <c r="AY80" i="9"/>
  <c r="AU80" i="9"/>
  <c r="AQ80" i="9"/>
  <c r="AM80" i="9"/>
  <c r="AI80" i="9"/>
  <c r="AE80" i="9"/>
  <c r="AX80" i="9"/>
  <c r="AP80" i="9"/>
  <c r="AH80" i="9"/>
  <c r="AK80" i="9"/>
  <c r="AG80" i="9"/>
  <c r="AT80" i="9"/>
  <c r="AL80" i="9"/>
  <c r="AW80" i="9"/>
  <c r="AS80" i="9"/>
  <c r="AO80" i="9"/>
  <c r="Q21" i="8"/>
  <c r="G22" i="14"/>
  <c r="R21" i="8"/>
  <c r="G21" i="15"/>
  <c r="M21" i="15" s="1"/>
  <c r="F22" i="10" s="1"/>
  <c r="AX225" i="9"/>
  <c r="AT225" i="9"/>
  <c r="AP225" i="9"/>
  <c r="AL225" i="9"/>
  <c r="AH225" i="9"/>
  <c r="AW225" i="9"/>
  <c r="AS225" i="9"/>
  <c r="AO225" i="9"/>
  <c r="AK225" i="9"/>
  <c r="AG225" i="9"/>
  <c r="AZ225" i="9"/>
  <c r="AR225" i="9"/>
  <c r="AJ225" i="9"/>
  <c r="AY225" i="9"/>
  <c r="AQ225" i="9"/>
  <c r="AI225" i="9"/>
  <c r="AV225" i="9"/>
  <c r="AN225" i="9"/>
  <c r="AF225" i="9"/>
  <c r="AU225" i="9"/>
  <c r="AM225" i="9"/>
  <c r="AE225" i="9"/>
  <c r="Q25" i="8"/>
  <c r="G26" i="14"/>
  <c r="R25" i="8"/>
  <c r="G25" i="15"/>
  <c r="M25" i="15" s="1"/>
  <c r="F26" i="10" s="1"/>
  <c r="AZ170" i="9"/>
  <c r="AV170" i="9"/>
  <c r="AR170" i="9"/>
  <c r="AN170" i="9"/>
  <c r="AJ170" i="9"/>
  <c r="AF170" i="9"/>
  <c r="AY170" i="9"/>
  <c r="AU170" i="9"/>
  <c r="AQ170" i="9"/>
  <c r="AM170" i="9"/>
  <c r="AI170" i="9"/>
  <c r="AE170" i="9"/>
  <c r="AT170" i="9"/>
  <c r="AL170" i="9"/>
  <c r="AH170" i="9"/>
  <c r="AW170" i="9"/>
  <c r="AS170" i="9"/>
  <c r="AO170" i="9"/>
  <c r="AG170" i="9"/>
  <c r="AX170" i="9"/>
  <c r="AP170" i="9"/>
  <c r="AK170" i="9"/>
  <c r="Q106" i="8"/>
  <c r="G107" i="14"/>
  <c r="R106" i="8"/>
  <c r="G106" i="15"/>
  <c r="M106" i="15" s="1"/>
  <c r="F107" i="10" s="1"/>
  <c r="AX18" i="9"/>
  <c r="AP18" i="9"/>
  <c r="AH18" i="9"/>
  <c r="AE18" i="9"/>
  <c r="AI18" i="9"/>
  <c r="AM18" i="9"/>
  <c r="AQ18" i="9"/>
  <c r="AU18" i="9"/>
  <c r="AY18" i="9"/>
  <c r="AV18" i="9"/>
  <c r="AN18" i="9"/>
  <c r="AF18" i="9"/>
  <c r="AZ18" i="9"/>
  <c r="AR18" i="9"/>
  <c r="AJ18" i="9"/>
  <c r="AL18" i="9"/>
  <c r="AG18" i="9"/>
  <c r="AT18" i="9"/>
  <c r="AK18" i="9"/>
  <c r="AO18" i="9"/>
  <c r="AS18" i="9"/>
  <c r="AW18" i="9"/>
  <c r="AO29" i="9"/>
  <c r="AX29" i="9"/>
  <c r="AT29" i="9"/>
  <c r="AP29" i="9"/>
  <c r="AL29" i="9"/>
  <c r="AH29" i="9"/>
  <c r="AQ29" i="9"/>
  <c r="AI29" i="9"/>
  <c r="AS29" i="9"/>
  <c r="AW29" i="9"/>
  <c r="AG29" i="9"/>
  <c r="AK29" i="9"/>
  <c r="AZ29" i="9"/>
  <c r="AR29" i="9"/>
  <c r="AJ29" i="9"/>
  <c r="AM29" i="9"/>
  <c r="AU29" i="9"/>
  <c r="AY29" i="9"/>
  <c r="AV29" i="9"/>
  <c r="AN29" i="9"/>
  <c r="AF29" i="9"/>
  <c r="AE29" i="9"/>
  <c r="R28" i="8"/>
  <c r="G28" i="15"/>
  <c r="M28" i="15" s="1"/>
  <c r="F29" i="10" s="1"/>
  <c r="Q36" i="8"/>
  <c r="G37" i="14"/>
  <c r="AX45" i="9"/>
  <c r="AT45" i="9"/>
  <c r="AP45" i="9"/>
  <c r="AL45" i="9"/>
  <c r="AH45" i="9"/>
  <c r="AG45" i="9"/>
  <c r="AK45" i="9"/>
  <c r="AO45" i="9"/>
  <c r="AS45" i="9"/>
  <c r="AW45" i="9"/>
  <c r="AV45" i="9"/>
  <c r="AN45" i="9"/>
  <c r="AJ45" i="9"/>
  <c r="AE45" i="9"/>
  <c r="AM45" i="9"/>
  <c r="AU45" i="9"/>
  <c r="AZ45" i="9"/>
  <c r="AR45" i="9"/>
  <c r="AF45" i="9"/>
  <c r="AI45" i="9"/>
  <c r="AQ45" i="9"/>
  <c r="AY45" i="9"/>
  <c r="R44" i="8"/>
  <c r="G44" i="15"/>
  <c r="M44" i="15" s="1"/>
  <c r="F45" i="10" s="1"/>
  <c r="AZ52" i="9"/>
  <c r="AV52" i="9"/>
  <c r="AR52" i="9"/>
  <c r="AN52" i="9"/>
  <c r="AJ52" i="9"/>
  <c r="AF52" i="9"/>
  <c r="AY52" i="9"/>
  <c r="AU52" i="9"/>
  <c r="AQ52" i="9"/>
  <c r="AM52" i="9"/>
  <c r="AI52" i="9"/>
  <c r="AE52" i="9"/>
  <c r="AX52" i="9"/>
  <c r="AP52" i="9"/>
  <c r="AL52" i="9"/>
  <c r="AK52" i="9"/>
  <c r="AT52" i="9"/>
  <c r="AH52" i="9"/>
  <c r="AW52" i="9"/>
  <c r="AS52" i="9"/>
  <c r="AO52" i="9"/>
  <c r="AG52" i="9"/>
  <c r="E60" i="11"/>
  <c r="I60" i="11" s="1"/>
  <c r="H487" i="9"/>
  <c r="H60" i="9"/>
  <c r="F60" i="12"/>
  <c r="G60" i="12" s="1"/>
  <c r="Q82" i="8"/>
  <c r="G83" i="14"/>
  <c r="R82" i="8"/>
  <c r="G82" i="15"/>
  <c r="M82" i="15" s="1"/>
  <c r="F83" i="10" s="1"/>
  <c r="AX91" i="9"/>
  <c r="AT91" i="9"/>
  <c r="AP91" i="9"/>
  <c r="AL91" i="9"/>
  <c r="AH91" i="9"/>
  <c r="AW91" i="9"/>
  <c r="AS91" i="9"/>
  <c r="AO91" i="9"/>
  <c r="AK91" i="9"/>
  <c r="AG91" i="9"/>
  <c r="AV91" i="9"/>
  <c r="AN91" i="9"/>
  <c r="AF91" i="9"/>
  <c r="AY91" i="9"/>
  <c r="AQ91" i="9"/>
  <c r="AI91" i="9"/>
  <c r="AZ91" i="9"/>
  <c r="AR91" i="9"/>
  <c r="AJ91" i="9"/>
  <c r="AU91" i="9"/>
  <c r="AM91" i="9"/>
  <c r="AE91" i="9"/>
  <c r="Q98" i="8"/>
  <c r="G99" i="14"/>
  <c r="R98" i="8"/>
  <c r="G98" i="15"/>
  <c r="M98" i="15" s="1"/>
  <c r="F99" i="10" s="1"/>
  <c r="AZ110" i="9"/>
  <c r="AV110" i="9"/>
  <c r="AR110" i="9"/>
  <c r="AN110" i="9"/>
  <c r="AJ110" i="9"/>
  <c r="AF110" i="9"/>
  <c r="AY110" i="9"/>
  <c r="AU110" i="9"/>
  <c r="AQ110" i="9"/>
  <c r="AM110" i="9"/>
  <c r="AI110" i="9"/>
  <c r="AE110" i="9"/>
  <c r="AX110" i="9"/>
  <c r="AT110" i="9"/>
  <c r="AP110" i="9"/>
  <c r="AL110" i="9"/>
  <c r="AH110" i="9"/>
  <c r="AK110" i="9"/>
  <c r="AW110" i="9"/>
  <c r="AS110" i="9"/>
  <c r="AO110" i="9"/>
  <c r="AG110" i="9"/>
  <c r="Q117" i="8"/>
  <c r="G118" i="14"/>
  <c r="R117" i="8"/>
  <c r="G117" i="15"/>
  <c r="M117" i="15" s="1"/>
  <c r="F118" i="10" s="1"/>
  <c r="AZ126" i="9"/>
  <c r="AV126" i="9"/>
  <c r="AR126" i="9"/>
  <c r="AN126" i="9"/>
  <c r="AJ126" i="9"/>
  <c r="AF126" i="9"/>
  <c r="AY126" i="9"/>
  <c r="AU126" i="9"/>
  <c r="AQ126" i="9"/>
  <c r="AM126" i="9"/>
  <c r="AI126" i="9"/>
  <c r="AE126" i="9"/>
  <c r="AT126" i="9"/>
  <c r="AL126" i="9"/>
  <c r="AX126" i="9"/>
  <c r="AP126" i="9"/>
  <c r="AH126" i="9"/>
  <c r="AW126" i="9"/>
  <c r="AS126" i="9"/>
  <c r="AO126" i="9"/>
  <c r="AK126" i="9"/>
  <c r="AG126" i="9"/>
  <c r="Q135" i="8"/>
  <c r="G136" i="14"/>
  <c r="G135" i="15"/>
  <c r="M135" i="15" s="1"/>
  <c r="F136" i="10" s="1"/>
  <c r="R135" i="8"/>
  <c r="AZ144" i="9"/>
  <c r="AV144" i="9"/>
  <c r="AR144" i="9"/>
  <c r="AN144" i="9"/>
  <c r="AJ144" i="9"/>
  <c r="AF144" i="9"/>
  <c r="AY144" i="9"/>
  <c r="AU144" i="9"/>
  <c r="AQ144" i="9"/>
  <c r="AM144" i="9"/>
  <c r="AI144" i="9"/>
  <c r="AE144" i="9"/>
  <c r="AT144" i="9"/>
  <c r="AL144" i="9"/>
  <c r="AH144" i="9"/>
  <c r="AW144" i="9"/>
  <c r="AS144" i="9"/>
  <c r="AO144" i="9"/>
  <c r="AK144" i="9"/>
  <c r="AG144" i="9"/>
  <c r="AX144" i="9"/>
  <c r="AP144" i="9"/>
  <c r="AX153" i="9"/>
  <c r="AT153" i="9"/>
  <c r="AP153" i="9"/>
  <c r="AL153" i="9"/>
  <c r="AH153" i="9"/>
  <c r="AW153" i="9"/>
  <c r="AS153" i="9"/>
  <c r="AO153" i="9"/>
  <c r="AK153" i="9"/>
  <c r="AG153" i="9"/>
  <c r="AV153" i="9"/>
  <c r="AR153" i="9"/>
  <c r="AF153" i="9"/>
  <c r="AY153" i="9"/>
  <c r="AQ153" i="9"/>
  <c r="AI153" i="9"/>
  <c r="AZ153" i="9"/>
  <c r="AN153" i="9"/>
  <c r="AJ153" i="9"/>
  <c r="AU153" i="9"/>
  <c r="AM153" i="9"/>
  <c r="AE153" i="9"/>
  <c r="R152" i="8"/>
  <c r="G152" i="15"/>
  <c r="M152" i="15" s="1"/>
  <c r="F153" i="10" s="1"/>
  <c r="Q160" i="8"/>
  <c r="G161" i="14"/>
  <c r="AX169" i="9"/>
  <c r="AT169" i="9"/>
  <c r="AP169" i="9"/>
  <c r="AL169" i="9"/>
  <c r="AH169" i="9"/>
  <c r="AW169" i="9"/>
  <c r="AS169" i="9"/>
  <c r="AO169" i="9"/>
  <c r="AK169" i="9"/>
  <c r="AG169" i="9"/>
  <c r="AV169" i="9"/>
  <c r="AN169" i="9"/>
  <c r="AJ169" i="9"/>
  <c r="AY169" i="9"/>
  <c r="AQ169" i="9"/>
  <c r="AI169" i="9"/>
  <c r="AZ169" i="9"/>
  <c r="AR169" i="9"/>
  <c r="AF169" i="9"/>
  <c r="AU169" i="9"/>
  <c r="AM169" i="9"/>
  <c r="AE169" i="9"/>
  <c r="R168" i="8"/>
  <c r="G168" i="15"/>
  <c r="M168" i="15" s="1"/>
  <c r="F169" i="10" s="1"/>
  <c r="Q176" i="8"/>
  <c r="G177" i="14"/>
  <c r="AX231" i="9"/>
  <c r="AT231" i="9"/>
  <c r="AP231" i="9"/>
  <c r="AL231" i="9"/>
  <c r="AH231" i="9"/>
  <c r="AW231" i="9"/>
  <c r="AS231" i="9"/>
  <c r="AO231" i="9"/>
  <c r="AK231" i="9"/>
  <c r="AG231" i="9"/>
  <c r="AV231" i="9"/>
  <c r="AN231" i="9"/>
  <c r="AJ231" i="9"/>
  <c r="AY231" i="9"/>
  <c r="AQ231" i="9"/>
  <c r="AM231" i="9"/>
  <c r="AE231" i="9"/>
  <c r="AZ231" i="9"/>
  <c r="AR231" i="9"/>
  <c r="AF231" i="9"/>
  <c r="AU231" i="9"/>
  <c r="AI231" i="9"/>
  <c r="R229" i="8"/>
  <c r="G230" i="15"/>
  <c r="M230" i="15" s="1"/>
  <c r="F231" i="10" s="1"/>
  <c r="Q237" i="8"/>
  <c r="G239" i="14"/>
  <c r="AX251" i="9"/>
  <c r="AT251" i="9"/>
  <c r="AP251" i="9"/>
  <c r="AL251" i="9"/>
  <c r="AH251" i="9"/>
  <c r="AW251" i="9"/>
  <c r="AS251" i="9"/>
  <c r="AO251" i="9"/>
  <c r="AK251" i="9"/>
  <c r="AG251" i="9"/>
  <c r="AV251" i="9"/>
  <c r="AN251" i="9"/>
  <c r="AJ251" i="9"/>
  <c r="AY251" i="9"/>
  <c r="AQ251" i="9"/>
  <c r="AI251" i="9"/>
  <c r="AZ251" i="9"/>
  <c r="AR251" i="9"/>
  <c r="AF251" i="9"/>
  <c r="AU251" i="9"/>
  <c r="AM251" i="9"/>
  <c r="AE251" i="9"/>
  <c r="R249" i="8"/>
  <c r="G250" i="15"/>
  <c r="M250" i="15" s="1"/>
  <c r="F251" i="10" s="1"/>
  <c r="Q257" i="8"/>
  <c r="G259" i="14"/>
  <c r="AX267" i="9"/>
  <c r="AT267" i="9"/>
  <c r="AP267" i="9"/>
  <c r="AL267" i="9"/>
  <c r="AH267" i="9"/>
  <c r="AW267" i="9"/>
  <c r="AS267" i="9"/>
  <c r="AO267" i="9"/>
  <c r="AK267" i="9"/>
  <c r="AG267" i="9"/>
  <c r="AV267" i="9"/>
  <c r="AN267" i="9"/>
  <c r="AJ267" i="9"/>
  <c r="AY267" i="9"/>
  <c r="AQ267" i="9"/>
  <c r="AM267" i="9"/>
  <c r="AE267" i="9"/>
  <c r="AZ267" i="9"/>
  <c r="AR267" i="9"/>
  <c r="AF267" i="9"/>
  <c r="AU267" i="9"/>
  <c r="AI267" i="9"/>
  <c r="R265" i="8"/>
  <c r="G266" i="15"/>
  <c r="M266" i="15" s="1"/>
  <c r="F267" i="10" s="1"/>
  <c r="Q273" i="8"/>
  <c r="G275" i="14"/>
  <c r="Q306" i="8"/>
  <c r="G308" i="14"/>
  <c r="R306" i="8"/>
  <c r="G307" i="15"/>
  <c r="M307" i="15" s="1"/>
  <c r="F308" i="10" s="1"/>
  <c r="AY316" i="9"/>
  <c r="AU316" i="9"/>
  <c r="AQ316" i="9"/>
  <c r="AM316" i="9"/>
  <c r="AI316" i="9"/>
  <c r="AE316" i="9"/>
  <c r="AX316" i="9"/>
  <c r="AT316" i="9"/>
  <c r="AP316" i="9"/>
  <c r="AL316" i="9"/>
  <c r="AH316" i="9"/>
  <c r="AW316" i="9"/>
  <c r="AS316" i="9"/>
  <c r="AO316" i="9"/>
  <c r="AK316" i="9"/>
  <c r="AG316" i="9"/>
  <c r="AV316" i="9"/>
  <c r="AR316" i="9"/>
  <c r="AF316" i="9"/>
  <c r="AZ316" i="9"/>
  <c r="AN316" i="9"/>
  <c r="AJ316" i="9"/>
  <c r="Q322" i="8"/>
  <c r="G324" i="14"/>
  <c r="R322" i="8"/>
  <c r="G323" i="15"/>
  <c r="M323" i="15" s="1"/>
  <c r="F324" i="10" s="1"/>
  <c r="AY332" i="9"/>
  <c r="AU332" i="9"/>
  <c r="AQ332" i="9"/>
  <c r="AM332" i="9"/>
  <c r="AI332" i="9"/>
  <c r="AE332" i="9"/>
  <c r="AX332" i="9"/>
  <c r="AT332" i="9"/>
  <c r="AP332" i="9"/>
  <c r="AL332" i="9"/>
  <c r="AH332" i="9"/>
  <c r="AW332" i="9"/>
  <c r="AS332" i="9"/>
  <c r="AO332" i="9"/>
  <c r="AK332" i="9"/>
  <c r="AG332" i="9"/>
  <c r="AV332" i="9"/>
  <c r="AN332" i="9"/>
  <c r="AF332" i="9"/>
  <c r="AZ332" i="9"/>
  <c r="AR332" i="9"/>
  <c r="AJ332" i="9"/>
  <c r="Q338" i="8"/>
  <c r="G340" i="14"/>
  <c r="R338" i="8"/>
  <c r="G339" i="15"/>
  <c r="M339" i="15" s="1"/>
  <c r="F340" i="10" s="1"/>
  <c r="AY348" i="9"/>
  <c r="AU348" i="9"/>
  <c r="AQ348" i="9"/>
  <c r="AM348" i="9"/>
  <c r="AI348" i="9"/>
  <c r="AE348" i="9"/>
  <c r="AX348" i="9"/>
  <c r="AT348" i="9"/>
  <c r="AP348" i="9"/>
  <c r="AL348" i="9"/>
  <c r="AH348" i="9"/>
  <c r="AW348" i="9"/>
  <c r="AS348" i="9"/>
  <c r="AO348" i="9"/>
  <c r="AK348" i="9"/>
  <c r="AG348" i="9"/>
  <c r="AZ348" i="9"/>
  <c r="AR348" i="9"/>
  <c r="AJ348" i="9"/>
  <c r="AV348" i="9"/>
  <c r="AN348" i="9"/>
  <c r="AF348" i="9"/>
  <c r="Q354" i="8"/>
  <c r="G356" i="14"/>
  <c r="R354" i="8"/>
  <c r="G355" i="15"/>
  <c r="M355" i="15" s="1"/>
  <c r="F356" i="10" s="1"/>
  <c r="AY364" i="9"/>
  <c r="AU364" i="9"/>
  <c r="AQ364" i="9"/>
  <c r="AM364" i="9"/>
  <c r="AI364" i="9"/>
  <c r="AE364" i="9"/>
  <c r="AX364" i="9"/>
  <c r="AT364" i="9"/>
  <c r="AP364" i="9"/>
  <c r="AL364" i="9"/>
  <c r="AH364" i="9"/>
  <c r="AW364" i="9"/>
  <c r="AS364" i="9"/>
  <c r="AO364" i="9"/>
  <c r="AK364" i="9"/>
  <c r="AG364" i="9"/>
  <c r="AZ364" i="9"/>
  <c r="AR364" i="9"/>
  <c r="AJ364" i="9"/>
  <c r="AV364" i="9"/>
  <c r="AN364" i="9"/>
  <c r="AF364" i="9"/>
  <c r="Q370" i="8"/>
  <c r="G372" i="14"/>
  <c r="R370" i="8"/>
  <c r="G371" i="15"/>
  <c r="M371" i="15" s="1"/>
  <c r="F372" i="10" s="1"/>
  <c r="AY380" i="9"/>
  <c r="AU380" i="9"/>
  <c r="AQ380" i="9"/>
  <c r="AM380" i="9"/>
  <c r="AI380" i="9"/>
  <c r="AE380" i="9"/>
  <c r="AX380" i="9"/>
  <c r="AT380" i="9"/>
  <c r="AP380" i="9"/>
  <c r="AL380" i="9"/>
  <c r="AH380" i="9"/>
  <c r="AW380" i="9"/>
  <c r="AS380" i="9"/>
  <c r="AO380" i="9"/>
  <c r="AK380" i="9"/>
  <c r="AG380" i="9"/>
  <c r="AZ380" i="9"/>
  <c r="AR380" i="9"/>
  <c r="AJ380" i="9"/>
  <c r="AV380" i="9"/>
  <c r="AN380" i="9"/>
  <c r="AF380" i="9"/>
  <c r="Q386" i="8"/>
  <c r="G388" i="14"/>
  <c r="R386" i="8"/>
  <c r="G387" i="15"/>
  <c r="M387" i="15" s="1"/>
  <c r="F388" i="10" s="1"/>
  <c r="AW396" i="9"/>
  <c r="AS396" i="9"/>
  <c r="AO396" i="9"/>
  <c r="AK396" i="9"/>
  <c r="AG396" i="9"/>
  <c r="AJ396" i="9"/>
  <c r="AR396" i="9"/>
  <c r="AZ396" i="9"/>
  <c r="AH396" i="9"/>
  <c r="AP396" i="9"/>
  <c r="AX396" i="9"/>
  <c r="AN396" i="9"/>
  <c r="AL396" i="9"/>
  <c r="AY396" i="9"/>
  <c r="AU396" i="9"/>
  <c r="AQ396" i="9"/>
  <c r="AM396" i="9"/>
  <c r="AI396" i="9"/>
  <c r="AE396" i="9"/>
  <c r="AF396" i="9"/>
  <c r="AV396" i="9"/>
  <c r="AT396" i="9"/>
  <c r="Q402" i="8"/>
  <c r="G404" i="14"/>
  <c r="R402" i="8"/>
  <c r="G403" i="15"/>
  <c r="M403" i="15" s="1"/>
  <c r="F404" i="10" s="1"/>
  <c r="Q412" i="8"/>
  <c r="G414" i="14"/>
  <c r="AW422" i="9"/>
  <c r="AS422" i="9"/>
  <c r="AO422" i="9"/>
  <c r="AK422" i="9"/>
  <c r="AG422" i="9"/>
  <c r="AF422" i="9"/>
  <c r="AN422" i="9"/>
  <c r="AV422" i="9"/>
  <c r="AL422" i="9"/>
  <c r="AT422" i="9"/>
  <c r="AR422" i="9"/>
  <c r="AP422" i="9"/>
  <c r="AY422" i="9"/>
  <c r="AU422" i="9"/>
  <c r="AQ422" i="9"/>
  <c r="AM422" i="9"/>
  <c r="AI422" i="9"/>
  <c r="AE422" i="9"/>
  <c r="BA422" i="9" s="1"/>
  <c r="AJ422" i="9"/>
  <c r="AZ422" i="9"/>
  <c r="AH422" i="9"/>
  <c r="AX422" i="9"/>
  <c r="R420" i="8"/>
  <c r="G421" i="15"/>
  <c r="M421" i="15" s="1"/>
  <c r="F422" i="10" s="1"/>
  <c r="Q428" i="8"/>
  <c r="G430" i="14"/>
  <c r="AW438" i="9"/>
  <c r="AS438" i="9"/>
  <c r="AO438" i="9"/>
  <c r="AK438" i="9"/>
  <c r="AG438" i="9"/>
  <c r="AF438" i="9"/>
  <c r="AN438" i="9"/>
  <c r="AV438" i="9"/>
  <c r="AL438" i="9"/>
  <c r="AT438" i="9"/>
  <c r="AJ438" i="9"/>
  <c r="AZ438" i="9"/>
  <c r="AH438" i="9"/>
  <c r="AX438" i="9"/>
  <c r="AY438" i="9"/>
  <c r="AU438" i="9"/>
  <c r="AQ438" i="9"/>
  <c r="AM438" i="9"/>
  <c r="AI438" i="9"/>
  <c r="AE438" i="9"/>
  <c r="AR438" i="9"/>
  <c r="AP438" i="9"/>
  <c r="R436" i="8"/>
  <c r="G437" i="15"/>
  <c r="M437" i="15" s="1"/>
  <c r="F438" i="10" s="1"/>
  <c r="G446" i="14"/>
  <c r="Q444" i="8"/>
  <c r="AW478" i="9"/>
  <c r="AS478" i="9"/>
  <c r="AO478" i="9"/>
  <c r="AK478" i="9"/>
  <c r="AG478" i="9"/>
  <c r="AH478" i="9"/>
  <c r="AL478" i="9"/>
  <c r="AP478" i="9"/>
  <c r="AT478" i="9"/>
  <c r="AX478" i="9"/>
  <c r="AF478" i="9"/>
  <c r="AN478" i="9"/>
  <c r="AV478" i="9"/>
  <c r="AY478" i="9"/>
  <c r="AU478" i="9"/>
  <c r="AQ478" i="9"/>
  <c r="AM478" i="9"/>
  <c r="AI478" i="9"/>
  <c r="AE478" i="9"/>
  <c r="AJ478" i="9"/>
  <c r="AR478" i="9"/>
  <c r="AZ478" i="9"/>
  <c r="G478" i="14"/>
  <c r="Q476" i="8"/>
  <c r="Q16" i="8"/>
  <c r="G17" i="14"/>
  <c r="AY30" i="9"/>
  <c r="AU30" i="9"/>
  <c r="AQ30" i="9"/>
  <c r="AM30" i="9"/>
  <c r="AI30" i="9"/>
  <c r="AE30" i="9"/>
  <c r="AX30" i="9"/>
  <c r="AT30" i="9"/>
  <c r="AP30" i="9"/>
  <c r="AL30" i="9"/>
  <c r="AH30" i="9"/>
  <c r="AS30" i="9"/>
  <c r="AK30" i="9"/>
  <c r="AZ30" i="9"/>
  <c r="AN30" i="9"/>
  <c r="AF30" i="9"/>
  <c r="AW30" i="9"/>
  <c r="AO30" i="9"/>
  <c r="AG30" i="9"/>
  <c r="AV30" i="9"/>
  <c r="AR30" i="9"/>
  <c r="AJ30" i="9"/>
  <c r="R29" i="8"/>
  <c r="G29" i="15"/>
  <c r="M29" i="15" s="1"/>
  <c r="F30" i="10" s="1"/>
  <c r="Q37" i="8"/>
  <c r="G38" i="14"/>
  <c r="AY46" i="9"/>
  <c r="AU46" i="9"/>
  <c r="AQ46" i="9"/>
  <c r="AM46" i="9"/>
  <c r="AI46" i="9"/>
  <c r="AE46" i="9"/>
  <c r="AX46" i="9"/>
  <c r="AT46" i="9"/>
  <c r="AP46" i="9"/>
  <c r="AL46" i="9"/>
  <c r="AH46" i="9"/>
  <c r="AW46" i="9"/>
  <c r="AO46" i="9"/>
  <c r="AG46" i="9"/>
  <c r="AZ46" i="9"/>
  <c r="AR46" i="9"/>
  <c r="AJ46" i="9"/>
  <c r="AF46" i="9"/>
  <c r="AS46" i="9"/>
  <c r="AK46" i="9"/>
  <c r="AV46" i="9"/>
  <c r="AN46" i="9"/>
  <c r="R45" i="8"/>
  <c r="G45" i="15"/>
  <c r="M45" i="15" s="1"/>
  <c r="F46" i="10" s="1"/>
  <c r="AZ84" i="9"/>
  <c r="AV84" i="9"/>
  <c r="AR84" i="9"/>
  <c r="AN84" i="9"/>
  <c r="AJ84" i="9"/>
  <c r="AF84" i="9"/>
  <c r="AY84" i="9"/>
  <c r="AU84" i="9"/>
  <c r="AQ84" i="9"/>
  <c r="AM84" i="9"/>
  <c r="AI84" i="9"/>
  <c r="AE84" i="9"/>
  <c r="AG84" i="9"/>
  <c r="AX84" i="9"/>
  <c r="AT84" i="9"/>
  <c r="AP84" i="9"/>
  <c r="AL84" i="9"/>
  <c r="AH84" i="9"/>
  <c r="AW84" i="9"/>
  <c r="AS84" i="9"/>
  <c r="AO84" i="9"/>
  <c r="AK84" i="9"/>
  <c r="Q91" i="8"/>
  <c r="G92" i="14"/>
  <c r="R91" i="8"/>
  <c r="G91" i="15"/>
  <c r="M91" i="15" s="1"/>
  <c r="F92" i="10" s="1"/>
  <c r="AZ100" i="9"/>
  <c r="AV100" i="9"/>
  <c r="AR100" i="9"/>
  <c r="AN100" i="9"/>
  <c r="AJ100" i="9"/>
  <c r="AF100" i="9"/>
  <c r="AY100" i="9"/>
  <c r="AU100" i="9"/>
  <c r="AQ100" i="9"/>
  <c r="AM100" i="9"/>
  <c r="AI100" i="9"/>
  <c r="AE100" i="9"/>
  <c r="AX100" i="9"/>
  <c r="AL100" i="9"/>
  <c r="AO100" i="9"/>
  <c r="AG100" i="9"/>
  <c r="AT100" i="9"/>
  <c r="AP100" i="9"/>
  <c r="AH100" i="9"/>
  <c r="AW100" i="9"/>
  <c r="AS100" i="9"/>
  <c r="AK100" i="9"/>
  <c r="AX109" i="9"/>
  <c r="AT109" i="9"/>
  <c r="AP109" i="9"/>
  <c r="AL109" i="9"/>
  <c r="AH109" i="9"/>
  <c r="AW109" i="9"/>
  <c r="AS109" i="9"/>
  <c r="AO109" i="9"/>
  <c r="AK109" i="9"/>
  <c r="AG109" i="9"/>
  <c r="AZ109" i="9"/>
  <c r="AR109" i="9"/>
  <c r="AN109" i="9"/>
  <c r="AF109" i="9"/>
  <c r="AY109" i="9"/>
  <c r="AQ109" i="9"/>
  <c r="AI109" i="9"/>
  <c r="AV109" i="9"/>
  <c r="AJ109" i="9"/>
  <c r="AU109" i="9"/>
  <c r="AM109" i="9"/>
  <c r="AE109" i="9"/>
  <c r="BA109" i="9" s="1"/>
  <c r="R108" i="8"/>
  <c r="G108" i="15"/>
  <c r="M108" i="15" s="1"/>
  <c r="F109" i="10" s="1"/>
  <c r="G117" i="14"/>
  <c r="Q116" i="8"/>
  <c r="AX125" i="9"/>
  <c r="AT125" i="9"/>
  <c r="AP125" i="9"/>
  <c r="AL125" i="9"/>
  <c r="AH125" i="9"/>
  <c r="AW125" i="9"/>
  <c r="AS125" i="9"/>
  <c r="AO125" i="9"/>
  <c r="AK125" i="9"/>
  <c r="AG125" i="9"/>
  <c r="AZ125" i="9"/>
  <c r="AR125" i="9"/>
  <c r="AJ125" i="9"/>
  <c r="AY125" i="9"/>
  <c r="AQ125" i="9"/>
  <c r="AI125" i="9"/>
  <c r="AV125" i="9"/>
  <c r="AN125" i="9"/>
  <c r="AF125" i="9"/>
  <c r="AU125" i="9"/>
  <c r="AM125" i="9"/>
  <c r="AE125" i="9"/>
  <c r="BA125" i="9" s="1"/>
  <c r="R124" i="8"/>
  <c r="G124" i="15"/>
  <c r="M124" i="15" s="1"/>
  <c r="F125" i="10" s="1"/>
  <c r="G133" i="14"/>
  <c r="Q132" i="8"/>
  <c r="AX141" i="9"/>
  <c r="AT141" i="9"/>
  <c r="AP141" i="9"/>
  <c r="AL141" i="9"/>
  <c r="AH141" i="9"/>
  <c r="AW141" i="9"/>
  <c r="AS141" i="9"/>
  <c r="AO141" i="9"/>
  <c r="AK141" i="9"/>
  <c r="AG141" i="9"/>
  <c r="AV141" i="9"/>
  <c r="AN141" i="9"/>
  <c r="AJ141" i="9"/>
  <c r="AY141" i="9"/>
  <c r="AM141" i="9"/>
  <c r="AI141" i="9"/>
  <c r="AZ141" i="9"/>
  <c r="AR141" i="9"/>
  <c r="AF141" i="9"/>
  <c r="AU141" i="9"/>
  <c r="AQ141" i="9"/>
  <c r="AE141" i="9"/>
  <c r="BA141" i="9" s="1"/>
  <c r="R140" i="8"/>
  <c r="G140" i="15"/>
  <c r="M140" i="15" s="1"/>
  <c r="F141" i="10" s="1"/>
  <c r="AZ150" i="9"/>
  <c r="AV150" i="9"/>
  <c r="AR150" i="9"/>
  <c r="AN150" i="9"/>
  <c r="AJ150" i="9"/>
  <c r="AF150" i="9"/>
  <c r="AY150" i="9"/>
  <c r="AU150" i="9"/>
  <c r="AQ150" i="9"/>
  <c r="AM150" i="9"/>
  <c r="AI150" i="9"/>
  <c r="AE150" i="9"/>
  <c r="AT150" i="9"/>
  <c r="AL150" i="9"/>
  <c r="AG150" i="9"/>
  <c r="AX150" i="9"/>
  <c r="AP150" i="9"/>
  <c r="AH150" i="9"/>
  <c r="AW150" i="9"/>
  <c r="AS150" i="9"/>
  <c r="AO150" i="9"/>
  <c r="AK150" i="9"/>
  <c r="Q157" i="8"/>
  <c r="G158" i="14"/>
  <c r="R157" i="8"/>
  <c r="G157" i="15"/>
  <c r="M157" i="15" s="1"/>
  <c r="F158" i="10" s="1"/>
  <c r="AZ168" i="9"/>
  <c r="AV168" i="9"/>
  <c r="AR168" i="9"/>
  <c r="AN168" i="9"/>
  <c r="AJ168" i="9"/>
  <c r="AF168" i="9"/>
  <c r="AY168" i="9"/>
  <c r="AU168" i="9"/>
  <c r="AQ168" i="9"/>
  <c r="AM168" i="9"/>
  <c r="AI168" i="9"/>
  <c r="AE168" i="9"/>
  <c r="AT168" i="9"/>
  <c r="AL168" i="9"/>
  <c r="AO168" i="9"/>
  <c r="AG168" i="9"/>
  <c r="AX168" i="9"/>
  <c r="AP168" i="9"/>
  <c r="AH168" i="9"/>
  <c r="AW168" i="9"/>
  <c r="AS168" i="9"/>
  <c r="AK168" i="9"/>
  <c r="Q177" i="8"/>
  <c r="G178" i="14"/>
  <c r="R177" i="8"/>
  <c r="G177" i="15"/>
  <c r="M177" i="15" s="1"/>
  <c r="F178" i="10" s="1"/>
  <c r="E186" i="11"/>
  <c r="I186" i="11" s="1"/>
  <c r="H501" i="9"/>
  <c r="H186" i="9"/>
  <c r="F186" i="12"/>
  <c r="G186" i="12" s="1"/>
  <c r="E194" i="11"/>
  <c r="I194" i="11" s="1"/>
  <c r="H509" i="9"/>
  <c r="H194" i="9"/>
  <c r="F194" i="12"/>
  <c r="G194" i="12" s="1"/>
  <c r="E202" i="11"/>
  <c r="I202" i="11" s="1"/>
  <c r="H202" i="9"/>
  <c r="F202" i="12"/>
  <c r="G202" i="12" s="1"/>
  <c r="H517" i="9"/>
  <c r="E210" i="11"/>
  <c r="I210" i="11" s="1"/>
  <c r="H210" i="9"/>
  <c r="F210" i="12"/>
  <c r="G210" i="12" s="1"/>
  <c r="H525" i="9"/>
  <c r="E218" i="11"/>
  <c r="I218" i="11" s="1"/>
  <c r="H218" i="9"/>
  <c r="F218" i="12"/>
  <c r="G218" i="12" s="1"/>
  <c r="H533" i="9"/>
  <c r="AZ230" i="9"/>
  <c r="AV230" i="9"/>
  <c r="AR230" i="9"/>
  <c r="AN230" i="9"/>
  <c r="AJ230" i="9"/>
  <c r="AF230" i="9"/>
  <c r="AY230" i="9"/>
  <c r="AU230" i="9"/>
  <c r="AQ230" i="9"/>
  <c r="AM230" i="9"/>
  <c r="AI230" i="9"/>
  <c r="AE230" i="9"/>
  <c r="AT230" i="9"/>
  <c r="AL230" i="9"/>
  <c r="AH230" i="9"/>
  <c r="AW230" i="9"/>
  <c r="AS230" i="9"/>
  <c r="AK230" i="9"/>
  <c r="AG230" i="9"/>
  <c r="AX230" i="9"/>
  <c r="AP230" i="9"/>
  <c r="AO230" i="9"/>
  <c r="Q236" i="8"/>
  <c r="G238" i="14"/>
  <c r="R236" i="8"/>
  <c r="G237" i="15"/>
  <c r="M237" i="15" s="1"/>
  <c r="F238" i="10" s="1"/>
  <c r="AZ250" i="9"/>
  <c r="AV250" i="9"/>
  <c r="AR250" i="9"/>
  <c r="AN250" i="9"/>
  <c r="AJ250" i="9"/>
  <c r="AF250" i="9"/>
  <c r="AY250" i="9"/>
  <c r="AU250" i="9"/>
  <c r="AQ250" i="9"/>
  <c r="AM250" i="9"/>
  <c r="AI250" i="9"/>
  <c r="AE250" i="9"/>
  <c r="AX250" i="9"/>
  <c r="AP250" i="9"/>
  <c r="AH250" i="9"/>
  <c r="AK250" i="9"/>
  <c r="AT250" i="9"/>
  <c r="AL250" i="9"/>
  <c r="AW250" i="9"/>
  <c r="AS250" i="9"/>
  <c r="AO250" i="9"/>
  <c r="AG250" i="9"/>
  <c r="Q256" i="8"/>
  <c r="G258" i="14"/>
  <c r="R256" i="8"/>
  <c r="G257" i="15"/>
  <c r="M257" i="15" s="1"/>
  <c r="F258" i="10" s="1"/>
  <c r="AZ266" i="9"/>
  <c r="AV266" i="9"/>
  <c r="AR266" i="9"/>
  <c r="AN266" i="9"/>
  <c r="AJ266" i="9"/>
  <c r="AF266" i="9"/>
  <c r="AY266" i="9"/>
  <c r="AU266" i="9"/>
  <c r="AQ266" i="9"/>
  <c r="AM266" i="9"/>
  <c r="AI266" i="9"/>
  <c r="AE266" i="9"/>
  <c r="AX266" i="9"/>
  <c r="AP266" i="9"/>
  <c r="AH266" i="9"/>
  <c r="AW266" i="9"/>
  <c r="AS266" i="9"/>
  <c r="AO266" i="9"/>
  <c r="AK266" i="9"/>
  <c r="AT266" i="9"/>
  <c r="AL266" i="9"/>
  <c r="AG266" i="9"/>
  <c r="Q272" i="8"/>
  <c r="G274" i="14"/>
  <c r="R272" i="8"/>
  <c r="G273" i="15"/>
  <c r="M273" i="15" s="1"/>
  <c r="F274" i="10" s="1"/>
  <c r="AS281" i="9"/>
  <c r="AK281" i="9"/>
  <c r="AU281" i="9"/>
  <c r="AM281" i="9"/>
  <c r="AE281" i="9"/>
  <c r="AH281" i="9"/>
  <c r="AL281" i="9"/>
  <c r="AP281" i="9"/>
  <c r="AT281" i="9"/>
  <c r="AX281" i="9"/>
  <c r="AW281" i="9"/>
  <c r="AG281" i="9"/>
  <c r="AQ281" i="9"/>
  <c r="AI281" i="9"/>
  <c r="AJ281" i="9"/>
  <c r="AR281" i="9"/>
  <c r="AZ281" i="9"/>
  <c r="AO281" i="9"/>
  <c r="AY281" i="9"/>
  <c r="AF281" i="9"/>
  <c r="AN281" i="9"/>
  <c r="AV281" i="9"/>
  <c r="Q283" i="8"/>
  <c r="G285" i="14"/>
  <c r="R283" i="8"/>
  <c r="G284" i="15"/>
  <c r="M284" i="15" s="1"/>
  <c r="F285" i="10" s="1"/>
  <c r="AY289" i="9"/>
  <c r="AU289" i="9"/>
  <c r="AQ289" i="9"/>
  <c r="AM289" i="9"/>
  <c r="AI289" i="9"/>
  <c r="AE289" i="9"/>
  <c r="AX289" i="9"/>
  <c r="AT289" i="9"/>
  <c r="AP289" i="9"/>
  <c r="AL289" i="9"/>
  <c r="AH289" i="9"/>
  <c r="AW289" i="9"/>
  <c r="AS289" i="9"/>
  <c r="AO289" i="9"/>
  <c r="AK289" i="9"/>
  <c r="AG289" i="9"/>
  <c r="AZ289" i="9"/>
  <c r="AR289" i="9"/>
  <c r="AJ289" i="9"/>
  <c r="AV289" i="9"/>
  <c r="AN289" i="9"/>
  <c r="AF289" i="9"/>
  <c r="Q291" i="8"/>
  <c r="G293" i="14"/>
  <c r="R291" i="8"/>
  <c r="G292" i="15"/>
  <c r="M292" i="15" s="1"/>
  <c r="F293" i="10" s="1"/>
  <c r="AY297" i="9"/>
  <c r="AU297" i="9"/>
  <c r="AQ297" i="9"/>
  <c r="AM297" i="9"/>
  <c r="AI297" i="9"/>
  <c r="AE297" i="9"/>
  <c r="AX297" i="9"/>
  <c r="AT297" i="9"/>
  <c r="AP297" i="9"/>
  <c r="AL297" i="9"/>
  <c r="AH297" i="9"/>
  <c r="AW297" i="9"/>
  <c r="AS297" i="9"/>
  <c r="AO297" i="9"/>
  <c r="AK297" i="9"/>
  <c r="AG297" i="9"/>
  <c r="AZ297" i="9"/>
  <c r="AR297" i="9"/>
  <c r="AJ297" i="9"/>
  <c r="AV297" i="9"/>
  <c r="AN297" i="9"/>
  <c r="AF297" i="9"/>
  <c r="Q299" i="8"/>
  <c r="G301" i="14"/>
  <c r="R299" i="8"/>
  <c r="G300" i="15"/>
  <c r="M300" i="15" s="1"/>
  <c r="F301" i="10" s="1"/>
  <c r="AY305" i="9"/>
  <c r="AU305" i="9"/>
  <c r="AQ305" i="9"/>
  <c r="AM305" i="9"/>
  <c r="AI305" i="9"/>
  <c r="AE305" i="9"/>
  <c r="AX305" i="9"/>
  <c r="AT305" i="9"/>
  <c r="AP305" i="9"/>
  <c r="AL305" i="9"/>
  <c r="AH305" i="9"/>
  <c r="AW305" i="9"/>
  <c r="AS305" i="9"/>
  <c r="AO305" i="9"/>
  <c r="AK305" i="9"/>
  <c r="AG305" i="9"/>
  <c r="AV305" i="9"/>
  <c r="AR305" i="9"/>
  <c r="AJ305" i="9"/>
  <c r="AZ305" i="9"/>
  <c r="AN305" i="9"/>
  <c r="AF305" i="9"/>
  <c r="Q311" i="8"/>
  <c r="G313" i="14"/>
  <c r="R311" i="8"/>
  <c r="G312" i="15"/>
  <c r="M312" i="15" s="1"/>
  <c r="F313" i="10" s="1"/>
  <c r="AY321" i="9"/>
  <c r="AU321" i="9"/>
  <c r="AQ321" i="9"/>
  <c r="AM321" i="9"/>
  <c r="AI321" i="9"/>
  <c r="AE321" i="9"/>
  <c r="AX321" i="9"/>
  <c r="AT321" i="9"/>
  <c r="AP321" i="9"/>
  <c r="AL321" i="9"/>
  <c r="AH321" i="9"/>
  <c r="AW321" i="9"/>
  <c r="AS321" i="9"/>
  <c r="AO321" i="9"/>
  <c r="AK321" i="9"/>
  <c r="AG321" i="9"/>
  <c r="AV321" i="9"/>
  <c r="AR321" i="9"/>
  <c r="AF321" i="9"/>
  <c r="AZ321" i="9"/>
  <c r="AN321" i="9"/>
  <c r="AJ321" i="9"/>
  <c r="Q327" i="8"/>
  <c r="G329" i="14"/>
  <c r="R327" i="8"/>
  <c r="G328" i="15"/>
  <c r="M328" i="15" s="1"/>
  <c r="F329" i="10" s="1"/>
  <c r="AY337" i="9"/>
  <c r="AU337" i="9"/>
  <c r="AQ337" i="9"/>
  <c r="AM337" i="9"/>
  <c r="AI337" i="9"/>
  <c r="AE337" i="9"/>
  <c r="AX337" i="9"/>
  <c r="AT337" i="9"/>
  <c r="AP337" i="9"/>
  <c r="AL337" i="9"/>
  <c r="AH337" i="9"/>
  <c r="AW337" i="9"/>
  <c r="AS337" i="9"/>
  <c r="AO337" i="9"/>
  <c r="AK337" i="9"/>
  <c r="AG337" i="9"/>
  <c r="AV337" i="9"/>
  <c r="AN337" i="9"/>
  <c r="AF337" i="9"/>
  <c r="AZ337" i="9"/>
  <c r="AR337" i="9"/>
  <c r="AJ337" i="9"/>
  <c r="Q343" i="8"/>
  <c r="G345" i="14"/>
  <c r="R343" i="8"/>
  <c r="G344" i="15"/>
  <c r="M344" i="15" s="1"/>
  <c r="F345" i="10" s="1"/>
  <c r="AY353" i="9"/>
  <c r="AU353" i="9"/>
  <c r="AQ353" i="9"/>
  <c r="AM353" i="9"/>
  <c r="AI353" i="9"/>
  <c r="AE353" i="9"/>
  <c r="AX353" i="9"/>
  <c r="AT353" i="9"/>
  <c r="AP353" i="9"/>
  <c r="AL353" i="9"/>
  <c r="AH353" i="9"/>
  <c r="AW353" i="9"/>
  <c r="AS353" i="9"/>
  <c r="AO353" i="9"/>
  <c r="AK353" i="9"/>
  <c r="AG353" i="9"/>
  <c r="AZ353" i="9"/>
  <c r="AR353" i="9"/>
  <c r="AJ353" i="9"/>
  <c r="AV353" i="9"/>
  <c r="AN353" i="9"/>
  <c r="AF353" i="9"/>
  <c r="Q359" i="8"/>
  <c r="G361" i="14"/>
  <c r="R359" i="8"/>
  <c r="G360" i="15"/>
  <c r="M360" i="15" s="1"/>
  <c r="F361" i="10" s="1"/>
  <c r="AY369" i="9"/>
  <c r="AU369" i="9"/>
  <c r="AQ369" i="9"/>
  <c r="AM369" i="9"/>
  <c r="AI369" i="9"/>
  <c r="AE369" i="9"/>
  <c r="AX369" i="9"/>
  <c r="AT369" i="9"/>
  <c r="AP369" i="9"/>
  <c r="AL369" i="9"/>
  <c r="AH369" i="9"/>
  <c r="AW369" i="9"/>
  <c r="AS369" i="9"/>
  <c r="AO369" i="9"/>
  <c r="AK369" i="9"/>
  <c r="AG369" i="9"/>
  <c r="AZ369" i="9"/>
  <c r="AN369" i="9"/>
  <c r="AF369" i="9"/>
  <c r="AV369" i="9"/>
  <c r="AR369" i="9"/>
  <c r="AJ369" i="9"/>
  <c r="Q375" i="8"/>
  <c r="G377" i="14"/>
  <c r="R375" i="8"/>
  <c r="G376" i="15"/>
  <c r="M376" i="15" s="1"/>
  <c r="F377" i="10" s="1"/>
  <c r="AY385" i="9"/>
  <c r="AU385" i="9"/>
  <c r="AQ385" i="9"/>
  <c r="AM385" i="9"/>
  <c r="AI385" i="9"/>
  <c r="AE385" i="9"/>
  <c r="AX385" i="9"/>
  <c r="AT385" i="9"/>
  <c r="AP385" i="9"/>
  <c r="AL385" i="9"/>
  <c r="AH385" i="9"/>
  <c r="AW385" i="9"/>
  <c r="AS385" i="9"/>
  <c r="AO385" i="9"/>
  <c r="AK385" i="9"/>
  <c r="AG385" i="9"/>
  <c r="AZ385" i="9"/>
  <c r="AR385" i="9"/>
  <c r="AJ385" i="9"/>
  <c r="AV385" i="9"/>
  <c r="AN385" i="9"/>
  <c r="AF385" i="9"/>
  <c r="Q391" i="8"/>
  <c r="G393" i="14"/>
  <c r="R391" i="8"/>
  <c r="G392" i="15"/>
  <c r="M392" i="15" s="1"/>
  <c r="F393" i="10" s="1"/>
  <c r="AW401" i="9"/>
  <c r="AS401" i="9"/>
  <c r="AO401" i="9"/>
  <c r="AK401" i="9"/>
  <c r="AG401" i="9"/>
  <c r="AH401" i="9"/>
  <c r="AP401" i="9"/>
  <c r="AX401" i="9"/>
  <c r="AF401" i="9"/>
  <c r="AN401" i="9"/>
  <c r="AV401" i="9"/>
  <c r="AT401" i="9"/>
  <c r="AR401" i="9"/>
  <c r="AZ401" i="9"/>
  <c r="AY401" i="9"/>
  <c r="AU401" i="9"/>
  <c r="AQ401" i="9"/>
  <c r="AM401" i="9"/>
  <c r="AI401" i="9"/>
  <c r="AE401" i="9"/>
  <c r="AL401" i="9"/>
  <c r="AJ401" i="9"/>
  <c r="Q411" i="8"/>
  <c r="G413" i="14"/>
  <c r="R411" i="8"/>
  <c r="G412" i="15"/>
  <c r="M412" i="15" s="1"/>
  <c r="F413" i="10" s="1"/>
  <c r="AW421" i="9"/>
  <c r="AS421" i="9"/>
  <c r="AO421" i="9"/>
  <c r="AK421" i="9"/>
  <c r="AG421" i="9"/>
  <c r="AH421" i="9"/>
  <c r="AP421" i="9"/>
  <c r="AX421" i="9"/>
  <c r="AF421" i="9"/>
  <c r="AN421" i="9"/>
  <c r="AV421" i="9"/>
  <c r="AT421" i="9"/>
  <c r="AJ421" i="9"/>
  <c r="AZ421" i="9"/>
  <c r="AY421" i="9"/>
  <c r="AU421" i="9"/>
  <c r="AQ421" i="9"/>
  <c r="AM421" i="9"/>
  <c r="AI421" i="9"/>
  <c r="AE421" i="9"/>
  <c r="AL421" i="9"/>
  <c r="AR421" i="9"/>
  <c r="Q427" i="8"/>
  <c r="G429" i="14"/>
  <c r="R427" i="8"/>
  <c r="G428" i="15"/>
  <c r="M428" i="15" s="1"/>
  <c r="F429" i="10" s="1"/>
  <c r="AW437" i="9"/>
  <c r="AS437" i="9"/>
  <c r="AO437" i="9"/>
  <c r="AK437" i="9"/>
  <c r="AG437" i="9"/>
  <c r="AH437" i="9"/>
  <c r="AP437" i="9"/>
  <c r="AX437" i="9"/>
  <c r="AF437" i="9"/>
  <c r="AN437" i="9"/>
  <c r="AV437" i="9"/>
  <c r="AL437" i="9"/>
  <c r="AR437" i="9"/>
  <c r="AY437" i="9"/>
  <c r="AU437" i="9"/>
  <c r="AQ437" i="9"/>
  <c r="AM437" i="9"/>
  <c r="AI437" i="9"/>
  <c r="AE437" i="9"/>
  <c r="AT437" i="9"/>
  <c r="AJ437" i="9"/>
  <c r="AZ437" i="9"/>
  <c r="Q443" i="8"/>
  <c r="G445" i="14"/>
  <c r="R443" i="8"/>
  <c r="G444" i="15"/>
  <c r="M444" i="15" s="1"/>
  <c r="F445" i="10" s="1"/>
  <c r="AT12" i="9"/>
  <c r="AL12" i="9"/>
  <c r="AG12" i="9"/>
  <c r="AK12" i="9"/>
  <c r="AO12" i="9"/>
  <c r="AS12" i="9"/>
  <c r="AW12" i="9"/>
  <c r="AV12" i="9"/>
  <c r="AN12" i="9"/>
  <c r="AF12" i="9"/>
  <c r="AZ12" i="9"/>
  <c r="AR12" i="9"/>
  <c r="AJ12" i="9"/>
  <c r="AE12" i="9"/>
  <c r="AQ12" i="9"/>
  <c r="AY12" i="9"/>
  <c r="AX12" i="9"/>
  <c r="AP12" i="9"/>
  <c r="AH12" i="9"/>
  <c r="AI12" i="9"/>
  <c r="AM12" i="9"/>
  <c r="AU12" i="9"/>
  <c r="Q19" i="8"/>
  <c r="G20" i="14"/>
  <c r="R19" i="8"/>
  <c r="G19" i="15"/>
  <c r="M19" i="15" s="1"/>
  <c r="F20" i="10" s="1"/>
  <c r="AX31" i="9"/>
  <c r="AT31" i="9"/>
  <c r="AP31" i="9"/>
  <c r="AL31" i="9"/>
  <c r="AH31" i="9"/>
  <c r="AE31" i="9"/>
  <c r="AI31" i="9"/>
  <c r="AM31" i="9"/>
  <c r="AQ31" i="9"/>
  <c r="AU31" i="9"/>
  <c r="AY31" i="9"/>
  <c r="AV31" i="9"/>
  <c r="AN31" i="9"/>
  <c r="AF31" i="9"/>
  <c r="AG31" i="9"/>
  <c r="AO31" i="9"/>
  <c r="AZ31" i="9"/>
  <c r="AR31" i="9"/>
  <c r="AJ31" i="9"/>
  <c r="AK31" i="9"/>
  <c r="AS31" i="9"/>
  <c r="AW31" i="9"/>
  <c r="Q38" i="8"/>
  <c r="G39" i="14"/>
  <c r="R38" i="8"/>
  <c r="G38" i="15"/>
  <c r="M38" i="15" s="1"/>
  <c r="F39" i="10" s="1"/>
  <c r="AX47" i="9"/>
  <c r="AT47" i="9"/>
  <c r="AP47" i="9"/>
  <c r="AL47" i="9"/>
  <c r="AH47" i="9"/>
  <c r="AE47" i="9"/>
  <c r="AI47" i="9"/>
  <c r="AM47" i="9"/>
  <c r="AQ47" i="9"/>
  <c r="AU47" i="9"/>
  <c r="AY47" i="9"/>
  <c r="AV47" i="9"/>
  <c r="AN47" i="9"/>
  <c r="AJ47" i="9"/>
  <c r="AG47" i="9"/>
  <c r="AO47" i="9"/>
  <c r="AS47" i="9"/>
  <c r="AZ47" i="9"/>
  <c r="AR47" i="9"/>
  <c r="AF47" i="9"/>
  <c r="AK47" i="9"/>
  <c r="AW47" i="9"/>
  <c r="AX85" i="9"/>
  <c r="AT85" i="9"/>
  <c r="AP85" i="9"/>
  <c r="AL85" i="9"/>
  <c r="AH85" i="9"/>
  <c r="AW85" i="9"/>
  <c r="AS85" i="9"/>
  <c r="AO85" i="9"/>
  <c r="AK85" i="9"/>
  <c r="AG85" i="9"/>
  <c r="AY85" i="9"/>
  <c r="AM85" i="9"/>
  <c r="AI85" i="9"/>
  <c r="AZ85" i="9"/>
  <c r="AV85" i="9"/>
  <c r="AR85" i="9"/>
  <c r="AN85" i="9"/>
  <c r="AJ85" i="9"/>
  <c r="AF85" i="9"/>
  <c r="AU85" i="9"/>
  <c r="AQ85" i="9"/>
  <c r="AE85" i="9"/>
  <c r="BA85" i="9" s="1"/>
  <c r="G84" i="15"/>
  <c r="M84" i="15" s="1"/>
  <c r="F85" i="10" s="1"/>
  <c r="R84" i="8"/>
  <c r="G93" i="14"/>
  <c r="Q92" i="8"/>
  <c r="AX101" i="9"/>
  <c r="AT101" i="9"/>
  <c r="AP101" i="9"/>
  <c r="AL101" i="9"/>
  <c r="AH101" i="9"/>
  <c r="AW101" i="9"/>
  <c r="AS101" i="9"/>
  <c r="AO101" i="9"/>
  <c r="AK101" i="9"/>
  <c r="AG101" i="9"/>
  <c r="AV101" i="9"/>
  <c r="AR101" i="9"/>
  <c r="AJ101" i="9"/>
  <c r="AU101" i="9"/>
  <c r="AM101" i="9"/>
  <c r="AI101" i="9"/>
  <c r="AZ101" i="9"/>
  <c r="AN101" i="9"/>
  <c r="AF101" i="9"/>
  <c r="AY101" i="9"/>
  <c r="AQ101" i="9"/>
  <c r="AE101" i="9"/>
  <c r="BA101" i="9" s="1"/>
  <c r="G100" i="15"/>
  <c r="M100" i="15" s="1"/>
  <c r="F101" i="10" s="1"/>
  <c r="R100" i="8"/>
  <c r="AZ112" i="9"/>
  <c r="AV112" i="9"/>
  <c r="AR112" i="9"/>
  <c r="AN112" i="9"/>
  <c r="AJ112" i="9"/>
  <c r="AF112" i="9"/>
  <c r="AY112" i="9"/>
  <c r="AU112" i="9"/>
  <c r="AQ112" i="9"/>
  <c r="AM112" i="9"/>
  <c r="AI112" i="9"/>
  <c r="AE112" i="9"/>
  <c r="AX112" i="9"/>
  <c r="AT112" i="9"/>
  <c r="AP112" i="9"/>
  <c r="AL112" i="9"/>
  <c r="AH112" i="9"/>
  <c r="AW112" i="9"/>
  <c r="AS112" i="9"/>
  <c r="AO112" i="9"/>
  <c r="AG112" i="9"/>
  <c r="AK112" i="9"/>
  <c r="Q119" i="8"/>
  <c r="G120" i="14"/>
  <c r="R119" i="8"/>
  <c r="G119" i="15"/>
  <c r="M119" i="15" s="1"/>
  <c r="F120" i="10" s="1"/>
  <c r="AZ130" i="9"/>
  <c r="AV130" i="9"/>
  <c r="AR130" i="9"/>
  <c r="AN130" i="9"/>
  <c r="AJ130" i="9"/>
  <c r="AF130" i="9"/>
  <c r="AY130" i="9"/>
  <c r="AU130" i="9"/>
  <c r="AQ130" i="9"/>
  <c r="AM130" i="9"/>
  <c r="AI130" i="9"/>
  <c r="AE130" i="9"/>
  <c r="AX130" i="9"/>
  <c r="AP130" i="9"/>
  <c r="AH130" i="9"/>
  <c r="AW130" i="9"/>
  <c r="AS130" i="9"/>
  <c r="AO130" i="9"/>
  <c r="AK130" i="9"/>
  <c r="AT130" i="9"/>
  <c r="AL130" i="9"/>
  <c r="AG130" i="9"/>
  <c r="Q137" i="8"/>
  <c r="G138" i="14"/>
  <c r="G137" i="15"/>
  <c r="M137" i="15" s="1"/>
  <c r="F138" i="10" s="1"/>
  <c r="R137" i="8"/>
  <c r="AX147" i="9"/>
  <c r="AT147" i="9"/>
  <c r="AP147" i="9"/>
  <c r="AL147" i="9"/>
  <c r="AH147" i="9"/>
  <c r="AW147" i="9"/>
  <c r="AS147" i="9"/>
  <c r="AO147" i="9"/>
  <c r="AK147" i="9"/>
  <c r="AG147" i="9"/>
  <c r="AZ147" i="9"/>
  <c r="AR147" i="9"/>
  <c r="AJ147" i="9"/>
  <c r="AU147" i="9"/>
  <c r="AQ147" i="9"/>
  <c r="AI147" i="9"/>
  <c r="AV147" i="9"/>
  <c r="AN147" i="9"/>
  <c r="AF147" i="9"/>
  <c r="AY147" i="9"/>
  <c r="AM147" i="9"/>
  <c r="AE147" i="9"/>
  <c r="BA147" i="9" s="1"/>
  <c r="Q154" i="8"/>
  <c r="G155" i="14"/>
  <c r="R154" i="8"/>
  <c r="G154" i="15"/>
  <c r="M154" i="15" s="1"/>
  <c r="F155" i="10" s="1"/>
  <c r="AX163" i="9"/>
  <c r="AT163" i="9"/>
  <c r="AP163" i="9"/>
  <c r="AL163" i="9"/>
  <c r="AH163" i="9"/>
  <c r="AW163" i="9"/>
  <c r="AS163" i="9"/>
  <c r="AO163" i="9"/>
  <c r="AK163" i="9"/>
  <c r="AG163" i="9"/>
  <c r="AZ163" i="9"/>
  <c r="AR163" i="9"/>
  <c r="AJ163" i="9"/>
  <c r="AY163" i="9"/>
  <c r="AU163" i="9"/>
  <c r="AM163" i="9"/>
  <c r="AE163" i="9"/>
  <c r="AV163" i="9"/>
  <c r="AN163" i="9"/>
  <c r="AF163" i="9"/>
  <c r="AQ163" i="9"/>
  <c r="AI163" i="9"/>
  <c r="Q170" i="8"/>
  <c r="G171" i="14"/>
  <c r="R170" i="8"/>
  <c r="G170" i="15"/>
  <c r="M170" i="15" s="1"/>
  <c r="F171" i="10" s="1"/>
  <c r="AX179" i="9"/>
  <c r="AT179" i="9"/>
  <c r="AP179" i="9"/>
  <c r="AL179" i="9"/>
  <c r="AH179" i="9"/>
  <c r="AW179" i="9"/>
  <c r="AS179" i="9"/>
  <c r="AO179" i="9"/>
  <c r="AK179" i="9"/>
  <c r="AG179" i="9"/>
  <c r="AV179" i="9"/>
  <c r="AN179" i="9"/>
  <c r="AF179" i="9"/>
  <c r="AU179" i="9"/>
  <c r="AM179" i="9"/>
  <c r="AI179" i="9"/>
  <c r="AZ179" i="9"/>
  <c r="AR179" i="9"/>
  <c r="AJ179" i="9"/>
  <c r="AY179" i="9"/>
  <c r="AQ179" i="9"/>
  <c r="AE179" i="9"/>
  <c r="BA179" i="9" s="1"/>
  <c r="E187" i="11"/>
  <c r="I187" i="11" s="1"/>
  <c r="H502" i="9"/>
  <c r="H187" i="9"/>
  <c r="F187" i="12"/>
  <c r="G187" i="12" s="1"/>
  <c r="AX219" i="9"/>
  <c r="AT219" i="9"/>
  <c r="AP219" i="9"/>
  <c r="AL219" i="9"/>
  <c r="AH219" i="9"/>
  <c r="AW219" i="9"/>
  <c r="AS219" i="9"/>
  <c r="AO219" i="9"/>
  <c r="AK219" i="9"/>
  <c r="AG219" i="9"/>
  <c r="AZ219" i="9"/>
  <c r="AR219" i="9"/>
  <c r="AJ219" i="9"/>
  <c r="AU219" i="9"/>
  <c r="AQ219" i="9"/>
  <c r="AI219" i="9"/>
  <c r="AV219" i="9"/>
  <c r="AN219" i="9"/>
  <c r="AF219" i="9"/>
  <c r="AY219" i="9"/>
  <c r="AM219" i="9"/>
  <c r="AE219" i="9"/>
  <c r="BA219" i="9" s="1"/>
  <c r="R217" i="8"/>
  <c r="G218" i="15"/>
  <c r="M218" i="15" s="1"/>
  <c r="F219" i="10" s="1"/>
  <c r="AX233" i="9"/>
  <c r="AT233" i="9"/>
  <c r="AP233" i="9"/>
  <c r="AL233" i="9"/>
  <c r="AH233" i="9"/>
  <c r="AW233" i="9"/>
  <c r="AS233" i="9"/>
  <c r="AO233" i="9"/>
  <c r="AK233" i="9"/>
  <c r="AG233" i="9"/>
  <c r="AV233" i="9"/>
  <c r="AN233" i="9"/>
  <c r="AJ233" i="9"/>
  <c r="AY233" i="9"/>
  <c r="AQ233" i="9"/>
  <c r="AM233" i="9"/>
  <c r="AE233" i="9"/>
  <c r="AZ233" i="9"/>
  <c r="AR233" i="9"/>
  <c r="AF233" i="9"/>
  <c r="AU233" i="9"/>
  <c r="AI233" i="9"/>
  <c r="Q239" i="8"/>
  <c r="G241" i="14"/>
  <c r="R239" i="8"/>
  <c r="G240" i="15"/>
  <c r="M240" i="15" s="1"/>
  <c r="F241" i="10" s="1"/>
  <c r="AX253" i="9"/>
  <c r="AT253" i="9"/>
  <c r="AP253" i="9"/>
  <c r="AL253" i="9"/>
  <c r="AH253" i="9"/>
  <c r="AW253" i="9"/>
  <c r="AS253" i="9"/>
  <c r="AO253" i="9"/>
  <c r="AK253" i="9"/>
  <c r="AG253" i="9"/>
  <c r="AV253" i="9"/>
  <c r="AN253" i="9"/>
  <c r="AF253" i="9"/>
  <c r="AY253" i="9"/>
  <c r="AQ253" i="9"/>
  <c r="AI253" i="9"/>
  <c r="AZ253" i="9"/>
  <c r="AR253" i="9"/>
  <c r="AJ253" i="9"/>
  <c r="AU253" i="9"/>
  <c r="AM253" i="9"/>
  <c r="AE253" i="9"/>
  <c r="BA253" i="9" s="1"/>
  <c r="Q259" i="8"/>
  <c r="G261" i="14"/>
  <c r="R259" i="8"/>
  <c r="G260" i="15"/>
  <c r="M260" i="15" s="1"/>
  <c r="F261" i="10" s="1"/>
  <c r="AX269" i="9"/>
  <c r="AT269" i="9"/>
  <c r="AP269" i="9"/>
  <c r="AL269" i="9"/>
  <c r="AH269" i="9"/>
  <c r="AW269" i="9"/>
  <c r="AS269" i="9"/>
  <c r="AO269" i="9"/>
  <c r="AK269" i="9"/>
  <c r="AG269" i="9"/>
  <c r="AV269" i="9"/>
  <c r="AN269" i="9"/>
  <c r="AF269" i="9"/>
  <c r="AU269" i="9"/>
  <c r="AM269" i="9"/>
  <c r="AE269" i="9"/>
  <c r="AZ269" i="9"/>
  <c r="AR269" i="9"/>
  <c r="AJ269" i="9"/>
  <c r="AY269" i="9"/>
  <c r="AQ269" i="9"/>
  <c r="AI269" i="9"/>
  <c r="Q275" i="8"/>
  <c r="G277" i="14"/>
  <c r="R275" i="8"/>
  <c r="G276" i="15"/>
  <c r="M276" i="15" s="1"/>
  <c r="F277" i="10" s="1"/>
  <c r="Q308" i="8"/>
  <c r="G310" i="14"/>
  <c r="AY318" i="9"/>
  <c r="AU318" i="9"/>
  <c r="AQ318" i="9"/>
  <c r="AM318" i="9"/>
  <c r="AI318" i="9"/>
  <c r="AE318" i="9"/>
  <c r="AX318" i="9"/>
  <c r="AT318" i="9"/>
  <c r="AP318" i="9"/>
  <c r="AL318" i="9"/>
  <c r="AH318" i="9"/>
  <c r="AW318" i="9"/>
  <c r="AS318" i="9"/>
  <c r="AO318" i="9"/>
  <c r="AK318" i="9"/>
  <c r="AG318" i="9"/>
  <c r="AZ318" i="9"/>
  <c r="AR318" i="9"/>
  <c r="AN318" i="9"/>
  <c r="AF318" i="9"/>
  <c r="AV318" i="9"/>
  <c r="AJ318" i="9"/>
  <c r="R316" i="8"/>
  <c r="G317" i="15"/>
  <c r="M317" i="15" s="1"/>
  <c r="F318" i="10" s="1"/>
  <c r="Q324" i="8"/>
  <c r="G326" i="14"/>
  <c r="AY334" i="9"/>
  <c r="AU334" i="9"/>
  <c r="AQ334" i="9"/>
  <c r="AM334" i="9"/>
  <c r="AI334" i="9"/>
  <c r="AE334" i="9"/>
  <c r="AX334" i="9"/>
  <c r="AT334" i="9"/>
  <c r="AP334" i="9"/>
  <c r="AL334" i="9"/>
  <c r="AH334" i="9"/>
  <c r="AW334" i="9"/>
  <c r="AS334" i="9"/>
  <c r="AO334" i="9"/>
  <c r="AK334" i="9"/>
  <c r="AG334" i="9"/>
  <c r="AZ334" i="9"/>
  <c r="AR334" i="9"/>
  <c r="AJ334" i="9"/>
  <c r="AF334" i="9"/>
  <c r="AV334" i="9"/>
  <c r="AN334" i="9"/>
  <c r="R332" i="8"/>
  <c r="G333" i="15"/>
  <c r="M333" i="15" s="1"/>
  <c r="F334" i="10" s="1"/>
  <c r="Q340" i="8"/>
  <c r="G342" i="14"/>
  <c r="AY350" i="9"/>
  <c r="AU350" i="9"/>
  <c r="AQ350" i="9"/>
  <c r="AM350" i="9"/>
  <c r="AI350" i="9"/>
  <c r="AE350" i="9"/>
  <c r="AX350" i="9"/>
  <c r="AT350" i="9"/>
  <c r="AP350" i="9"/>
  <c r="AL350" i="9"/>
  <c r="AH350" i="9"/>
  <c r="AW350" i="9"/>
  <c r="AS350" i="9"/>
  <c r="AO350" i="9"/>
  <c r="AK350" i="9"/>
  <c r="AG350" i="9"/>
  <c r="AV350" i="9"/>
  <c r="AN350" i="9"/>
  <c r="AJ350" i="9"/>
  <c r="AZ350" i="9"/>
  <c r="AR350" i="9"/>
  <c r="AF350" i="9"/>
  <c r="R348" i="8"/>
  <c r="G349" i="15"/>
  <c r="M349" i="15" s="1"/>
  <c r="F350" i="10" s="1"/>
  <c r="Q356" i="8"/>
  <c r="G358" i="14"/>
  <c r="AY366" i="9"/>
  <c r="AU366" i="9"/>
  <c r="AQ366" i="9"/>
  <c r="AM366" i="9"/>
  <c r="AI366" i="9"/>
  <c r="AE366" i="9"/>
  <c r="AX366" i="9"/>
  <c r="AT366" i="9"/>
  <c r="AP366" i="9"/>
  <c r="AL366" i="9"/>
  <c r="AH366" i="9"/>
  <c r="AW366" i="9"/>
  <c r="AS366" i="9"/>
  <c r="AO366" i="9"/>
  <c r="AK366" i="9"/>
  <c r="AG366" i="9"/>
  <c r="AV366" i="9"/>
  <c r="AN366" i="9"/>
  <c r="AF366" i="9"/>
  <c r="AZ366" i="9"/>
  <c r="AR366" i="9"/>
  <c r="AJ366" i="9"/>
  <c r="R364" i="8"/>
  <c r="G365" i="15"/>
  <c r="M365" i="15" s="1"/>
  <c r="F366" i="10" s="1"/>
  <c r="Q372" i="8"/>
  <c r="G374" i="14"/>
  <c r="AY382" i="9"/>
  <c r="AU382" i="9"/>
  <c r="AQ382" i="9"/>
  <c r="AM382" i="9"/>
  <c r="AI382" i="9"/>
  <c r="AE382" i="9"/>
  <c r="AX382" i="9"/>
  <c r="AT382" i="9"/>
  <c r="AP382" i="9"/>
  <c r="AL382" i="9"/>
  <c r="AH382" i="9"/>
  <c r="AW382" i="9"/>
  <c r="AS382" i="9"/>
  <c r="AO382" i="9"/>
  <c r="AK382" i="9"/>
  <c r="AG382" i="9"/>
  <c r="AZ382" i="9"/>
  <c r="AN382" i="9"/>
  <c r="AF382" i="9"/>
  <c r="AV382" i="9"/>
  <c r="AR382" i="9"/>
  <c r="AJ382" i="9"/>
  <c r="R380" i="8"/>
  <c r="G381" i="15"/>
  <c r="M381" i="15" s="1"/>
  <c r="F382" i="10" s="1"/>
  <c r="Q388" i="8"/>
  <c r="G390" i="14"/>
  <c r="AW398" i="9"/>
  <c r="AS398" i="9"/>
  <c r="AO398" i="9"/>
  <c r="AK398" i="9"/>
  <c r="AG398" i="9"/>
  <c r="AF398" i="9"/>
  <c r="AN398" i="9"/>
  <c r="AV398" i="9"/>
  <c r="AL398" i="9"/>
  <c r="AT398" i="9"/>
  <c r="AJ398" i="9"/>
  <c r="AZ398" i="9"/>
  <c r="AP398" i="9"/>
  <c r="AY398" i="9"/>
  <c r="AU398" i="9"/>
  <c r="AQ398" i="9"/>
  <c r="AM398" i="9"/>
  <c r="AI398" i="9"/>
  <c r="AE398" i="9"/>
  <c r="AR398" i="9"/>
  <c r="AH398" i="9"/>
  <c r="AX398" i="9"/>
  <c r="R396" i="8"/>
  <c r="G397" i="15"/>
  <c r="M397" i="15" s="1"/>
  <c r="F398" i="10" s="1"/>
  <c r="Q404" i="8"/>
  <c r="G406" i="14"/>
  <c r="Q414" i="8"/>
  <c r="G416" i="14"/>
  <c r="R414" i="8"/>
  <c r="G415" i="15"/>
  <c r="M415" i="15" s="1"/>
  <c r="F416" i="10" s="1"/>
  <c r="AW424" i="9"/>
  <c r="AS424" i="9"/>
  <c r="AO424" i="9"/>
  <c r="AK424" i="9"/>
  <c r="AG424" i="9"/>
  <c r="AJ424" i="9"/>
  <c r="AR424" i="9"/>
  <c r="AZ424" i="9"/>
  <c r="AH424" i="9"/>
  <c r="AP424" i="9"/>
  <c r="AX424" i="9"/>
  <c r="AN424" i="9"/>
  <c r="AT424" i="9"/>
  <c r="AY424" i="9"/>
  <c r="AU424" i="9"/>
  <c r="AQ424" i="9"/>
  <c r="AM424" i="9"/>
  <c r="AI424" i="9"/>
  <c r="AE424" i="9"/>
  <c r="AF424" i="9"/>
  <c r="AV424" i="9"/>
  <c r="AL424" i="9"/>
  <c r="Q430" i="8"/>
  <c r="G432" i="14"/>
  <c r="R430" i="8"/>
  <c r="G431" i="15"/>
  <c r="M431" i="15" s="1"/>
  <c r="F432" i="10" s="1"/>
  <c r="AW440" i="9"/>
  <c r="AS440" i="9"/>
  <c r="AO440" i="9"/>
  <c r="AK440" i="9"/>
  <c r="AG440" i="9"/>
  <c r="AJ440" i="9"/>
  <c r="AR440" i="9"/>
  <c r="AZ440" i="9"/>
  <c r="AH440" i="9"/>
  <c r="AP440" i="9"/>
  <c r="AX440" i="9"/>
  <c r="AF440" i="9"/>
  <c r="AN440" i="9"/>
  <c r="AL440" i="9"/>
  <c r="AY440" i="9"/>
  <c r="AU440" i="9"/>
  <c r="AQ440" i="9"/>
  <c r="AM440" i="9"/>
  <c r="AI440" i="9"/>
  <c r="AE440" i="9"/>
  <c r="AV440" i="9"/>
  <c r="AT440" i="9"/>
  <c r="Q446" i="8"/>
  <c r="G448" i="14"/>
  <c r="R446" i="8"/>
  <c r="G447" i="15"/>
  <c r="M447" i="15" s="1"/>
  <c r="F448" i="10" s="1"/>
  <c r="AW480" i="9"/>
  <c r="AS480" i="9"/>
  <c r="AO480" i="9"/>
  <c r="AK480" i="9"/>
  <c r="AG480" i="9"/>
  <c r="AH480" i="9"/>
  <c r="AL480" i="9"/>
  <c r="AP480" i="9"/>
  <c r="AT480" i="9"/>
  <c r="AX480" i="9"/>
  <c r="AF480" i="9"/>
  <c r="AN480" i="9"/>
  <c r="AV480" i="9"/>
  <c r="AY480" i="9"/>
  <c r="AU480" i="9"/>
  <c r="AQ480" i="9"/>
  <c r="AM480" i="9"/>
  <c r="AI480" i="9"/>
  <c r="AE480" i="9"/>
  <c r="AJ480" i="9"/>
  <c r="AR480" i="9"/>
  <c r="AZ480" i="9"/>
  <c r="AX21" i="9"/>
  <c r="AT21" i="9"/>
  <c r="AP21" i="9"/>
  <c r="AL21" i="9"/>
  <c r="AH21" i="9"/>
  <c r="AY21" i="9"/>
  <c r="AQ21" i="9"/>
  <c r="AI21" i="9"/>
  <c r="AW21" i="9"/>
  <c r="AO21" i="9"/>
  <c r="AG21" i="9"/>
  <c r="AS21" i="9"/>
  <c r="AK21" i="9"/>
  <c r="AV21" i="9"/>
  <c r="AN21" i="9"/>
  <c r="AF21" i="9"/>
  <c r="AZ21" i="9"/>
  <c r="AR21" i="9"/>
  <c r="AJ21" i="9"/>
  <c r="AU21" i="9"/>
  <c r="AM21" i="9"/>
  <c r="AE21" i="9"/>
  <c r="BA21" i="9" s="1"/>
  <c r="R20" i="8"/>
  <c r="G20" i="15"/>
  <c r="M20" i="15" s="1"/>
  <c r="F21" i="10" s="1"/>
  <c r="AY32" i="9"/>
  <c r="AU32" i="9"/>
  <c r="AQ32" i="9"/>
  <c r="AM32" i="9"/>
  <c r="AI32" i="9"/>
  <c r="AE32" i="9"/>
  <c r="AX32" i="9"/>
  <c r="AT32" i="9"/>
  <c r="AP32" i="9"/>
  <c r="AL32" i="9"/>
  <c r="AH32" i="9"/>
  <c r="AW32" i="9"/>
  <c r="AO32" i="9"/>
  <c r="AG32" i="9"/>
  <c r="AV32" i="9"/>
  <c r="AN32" i="9"/>
  <c r="AJ32" i="9"/>
  <c r="AS32" i="9"/>
  <c r="AK32" i="9"/>
  <c r="AZ32" i="9"/>
  <c r="AR32" i="9"/>
  <c r="AF32" i="9"/>
  <c r="Q39" i="8"/>
  <c r="G40" i="14"/>
  <c r="R39" i="8"/>
  <c r="G39" i="15"/>
  <c r="M39" i="15" s="1"/>
  <c r="F40" i="10" s="1"/>
  <c r="Q52" i="8"/>
  <c r="G53" i="14"/>
  <c r="Q81" i="8"/>
  <c r="G82" i="14"/>
  <c r="G81" i="15"/>
  <c r="M81" i="15" s="1"/>
  <c r="F82" i="10" s="1"/>
  <c r="R81" i="8"/>
  <c r="AZ90" i="9"/>
  <c r="AV90" i="9"/>
  <c r="AR90" i="9"/>
  <c r="AN90" i="9"/>
  <c r="AJ90" i="9"/>
  <c r="AF90" i="9"/>
  <c r="AY90" i="9"/>
  <c r="AU90" i="9"/>
  <c r="AQ90" i="9"/>
  <c r="AM90" i="9"/>
  <c r="AI90" i="9"/>
  <c r="AE90" i="9"/>
  <c r="AX90" i="9"/>
  <c r="AL90" i="9"/>
  <c r="AG90" i="9"/>
  <c r="AT90" i="9"/>
  <c r="AP90" i="9"/>
  <c r="AH90" i="9"/>
  <c r="AW90" i="9"/>
  <c r="AS90" i="9"/>
  <c r="AO90" i="9"/>
  <c r="AK90" i="9"/>
  <c r="Q97" i="8"/>
  <c r="G98" i="14"/>
  <c r="G97" i="15"/>
  <c r="M97" i="15" s="1"/>
  <c r="F98" i="10" s="1"/>
  <c r="R97" i="8"/>
  <c r="AZ106" i="9"/>
  <c r="AV106" i="9"/>
  <c r="AR106" i="9"/>
  <c r="AN106" i="9"/>
  <c r="AJ106" i="9"/>
  <c r="AF106" i="9"/>
  <c r="AY106" i="9"/>
  <c r="AU106" i="9"/>
  <c r="AQ106" i="9"/>
  <c r="AM106" i="9"/>
  <c r="AI106" i="9"/>
  <c r="AE106" i="9"/>
  <c r="AX106" i="9"/>
  <c r="AP106" i="9"/>
  <c r="AH106" i="9"/>
  <c r="AW106" i="9"/>
  <c r="AS106" i="9"/>
  <c r="AO106" i="9"/>
  <c r="AK106" i="9"/>
  <c r="AT106" i="9"/>
  <c r="AL106" i="9"/>
  <c r="AG106" i="9"/>
  <c r="Q114" i="8"/>
  <c r="G115" i="14"/>
  <c r="G114" i="15"/>
  <c r="M114" i="15" s="1"/>
  <c r="F115" i="10" s="1"/>
  <c r="R114" i="8"/>
  <c r="AX123" i="9"/>
  <c r="AT123" i="9"/>
  <c r="AP123" i="9"/>
  <c r="AL123" i="9"/>
  <c r="AH123" i="9"/>
  <c r="AW123" i="9"/>
  <c r="AS123" i="9"/>
  <c r="AO123" i="9"/>
  <c r="AK123" i="9"/>
  <c r="AG123" i="9"/>
  <c r="AV123" i="9"/>
  <c r="AN123" i="9"/>
  <c r="AF123" i="9"/>
  <c r="AU123" i="9"/>
  <c r="AM123" i="9"/>
  <c r="AE123" i="9"/>
  <c r="AZ123" i="9"/>
  <c r="AR123" i="9"/>
  <c r="AJ123" i="9"/>
  <c r="AY123" i="9"/>
  <c r="AQ123" i="9"/>
  <c r="AI123" i="9"/>
  <c r="Q130" i="8"/>
  <c r="G131" i="14"/>
  <c r="G130" i="15"/>
  <c r="M130" i="15" s="1"/>
  <c r="F131" i="10" s="1"/>
  <c r="R130" i="8"/>
  <c r="AX139" i="9"/>
  <c r="AT139" i="9"/>
  <c r="AP139" i="9"/>
  <c r="AL139" i="9"/>
  <c r="AH139" i="9"/>
  <c r="AW139" i="9"/>
  <c r="AS139" i="9"/>
  <c r="AO139" i="9"/>
  <c r="AK139" i="9"/>
  <c r="AG139" i="9"/>
  <c r="AV139" i="9"/>
  <c r="AN139" i="9"/>
  <c r="AF139" i="9"/>
  <c r="AU139" i="9"/>
  <c r="AM139" i="9"/>
  <c r="AE139" i="9"/>
  <c r="AZ139" i="9"/>
  <c r="AR139" i="9"/>
  <c r="AJ139" i="9"/>
  <c r="AY139" i="9"/>
  <c r="AQ139" i="9"/>
  <c r="AI139" i="9"/>
  <c r="Q147" i="8"/>
  <c r="G148" i="14"/>
  <c r="R147" i="8"/>
  <c r="G147" i="15"/>
  <c r="M147" i="15" s="1"/>
  <c r="F148" i="10" s="1"/>
  <c r="AZ156" i="9"/>
  <c r="AV156" i="9"/>
  <c r="AR156" i="9"/>
  <c r="AN156" i="9"/>
  <c r="AJ156" i="9"/>
  <c r="AF156" i="9"/>
  <c r="AY156" i="9"/>
  <c r="AU156" i="9"/>
  <c r="AQ156" i="9"/>
  <c r="AM156" i="9"/>
  <c r="AI156" i="9"/>
  <c r="AE156" i="9"/>
  <c r="AX156" i="9"/>
  <c r="AP156" i="9"/>
  <c r="AH156" i="9"/>
  <c r="AK156" i="9"/>
  <c r="AT156" i="9"/>
  <c r="AL156" i="9"/>
  <c r="AW156" i="9"/>
  <c r="AS156" i="9"/>
  <c r="AO156" i="9"/>
  <c r="AG156" i="9"/>
  <c r="Q165" i="8"/>
  <c r="G166" i="14"/>
  <c r="R165" i="8"/>
  <c r="G165" i="15"/>
  <c r="M165" i="15" s="1"/>
  <c r="F166" i="10" s="1"/>
  <c r="AZ176" i="9"/>
  <c r="AV176" i="9"/>
  <c r="AR176" i="9"/>
  <c r="AN176" i="9"/>
  <c r="AJ176" i="9"/>
  <c r="AF176" i="9"/>
  <c r="AY176" i="9"/>
  <c r="AU176" i="9"/>
  <c r="AQ176" i="9"/>
  <c r="AM176" i="9"/>
  <c r="AI176" i="9"/>
  <c r="AE176" i="9"/>
  <c r="AT176" i="9"/>
  <c r="AL176" i="9"/>
  <c r="AH176" i="9"/>
  <c r="AW176" i="9"/>
  <c r="AS176" i="9"/>
  <c r="AO176" i="9"/>
  <c r="AG176" i="9"/>
  <c r="AX176" i="9"/>
  <c r="AP176" i="9"/>
  <c r="AK176" i="9"/>
  <c r="E192" i="11"/>
  <c r="I192" i="11" s="1"/>
  <c r="H507" i="9"/>
  <c r="H192" i="9"/>
  <c r="F192" i="12"/>
  <c r="G192" i="12" s="1"/>
  <c r="E200" i="11"/>
  <c r="I200" i="11" s="1"/>
  <c r="H200" i="9"/>
  <c r="H515" i="9"/>
  <c r="F200" i="12"/>
  <c r="G200" i="12" s="1"/>
  <c r="E208" i="11"/>
  <c r="I208" i="11" s="1"/>
  <c r="H208" i="9"/>
  <c r="H523" i="9"/>
  <c r="F208" i="12"/>
  <c r="G208" i="12" s="1"/>
  <c r="E216" i="11"/>
  <c r="I216" i="11" s="1"/>
  <c r="H216" i="9"/>
  <c r="H531" i="9"/>
  <c r="F216" i="12"/>
  <c r="G216" i="12" s="1"/>
  <c r="Q230" i="8"/>
  <c r="G232" i="14"/>
  <c r="R230" i="8"/>
  <c r="G231" i="15"/>
  <c r="M231" i="15" s="1"/>
  <c r="F232" i="10" s="1"/>
  <c r="AZ240" i="9"/>
  <c r="AV240" i="9"/>
  <c r="AR240" i="9"/>
  <c r="AN240" i="9"/>
  <c r="AJ240" i="9"/>
  <c r="AF240" i="9"/>
  <c r="AY240" i="9"/>
  <c r="AU240" i="9"/>
  <c r="AQ240" i="9"/>
  <c r="AM240" i="9"/>
  <c r="AI240" i="9"/>
  <c r="AE240" i="9"/>
  <c r="AX240" i="9"/>
  <c r="AP240" i="9"/>
  <c r="AW240" i="9"/>
  <c r="AS240" i="9"/>
  <c r="AO240" i="9"/>
  <c r="AK240" i="9"/>
  <c r="AT240" i="9"/>
  <c r="AL240" i="9"/>
  <c r="AH240" i="9"/>
  <c r="AG240" i="9"/>
  <c r="Q250" i="8"/>
  <c r="G252" i="14"/>
  <c r="R250" i="8"/>
  <c r="G251" i="15"/>
  <c r="M251" i="15" s="1"/>
  <c r="F252" i="10" s="1"/>
  <c r="AZ260" i="9"/>
  <c r="AV260" i="9"/>
  <c r="AR260" i="9"/>
  <c r="AN260" i="9"/>
  <c r="AJ260" i="9"/>
  <c r="AF260" i="9"/>
  <c r="AY260" i="9"/>
  <c r="AU260" i="9"/>
  <c r="AQ260" i="9"/>
  <c r="AM260" i="9"/>
  <c r="AI260" i="9"/>
  <c r="AE260" i="9"/>
  <c r="AX260" i="9"/>
  <c r="AP260" i="9"/>
  <c r="AH260" i="9"/>
  <c r="AG260" i="9"/>
  <c r="AT260" i="9"/>
  <c r="AL260" i="9"/>
  <c r="AW260" i="9"/>
  <c r="AS260" i="9"/>
  <c r="AO260" i="9"/>
  <c r="AK260" i="9"/>
  <c r="Q266" i="8"/>
  <c r="G268" i="14"/>
  <c r="R266" i="8"/>
  <c r="G267" i="15"/>
  <c r="M267" i="15" s="1"/>
  <c r="F268" i="10" s="1"/>
  <c r="AZ276" i="9"/>
  <c r="AV276" i="9"/>
  <c r="AR276" i="9"/>
  <c r="AN276" i="9"/>
  <c r="AJ276" i="9"/>
  <c r="AF276" i="9"/>
  <c r="AW276" i="9"/>
  <c r="AS276" i="9"/>
  <c r="AO276" i="9"/>
  <c r="AK276" i="9"/>
  <c r="AG276" i="9"/>
  <c r="AX276" i="9"/>
  <c r="AT276" i="9"/>
  <c r="AL276" i="9"/>
  <c r="AY276" i="9"/>
  <c r="AQ276" i="9"/>
  <c r="AI276" i="9"/>
  <c r="AE276" i="9"/>
  <c r="AP276" i="9"/>
  <c r="AH276" i="9"/>
  <c r="AU276" i="9"/>
  <c r="AM276" i="9"/>
  <c r="AW282" i="9"/>
  <c r="AO282" i="9"/>
  <c r="AG282" i="9"/>
  <c r="AU282" i="9"/>
  <c r="AM282" i="9"/>
  <c r="AE282" i="9"/>
  <c r="AH282" i="9"/>
  <c r="AL282" i="9"/>
  <c r="AP282" i="9"/>
  <c r="AT282" i="9"/>
  <c r="AX282" i="9"/>
  <c r="AS282" i="9"/>
  <c r="AK282" i="9"/>
  <c r="AY282" i="9"/>
  <c r="AI282" i="9"/>
  <c r="AJ282" i="9"/>
  <c r="AR282" i="9"/>
  <c r="AZ282" i="9"/>
  <c r="AQ282" i="9"/>
  <c r="AF282" i="9"/>
  <c r="AN282" i="9"/>
  <c r="AV282" i="9"/>
  <c r="R280" i="8"/>
  <c r="G281" i="15"/>
  <c r="M281" i="15" s="1"/>
  <c r="F282" i="10" s="1"/>
  <c r="Q284" i="8"/>
  <c r="G286" i="14"/>
  <c r="AY290" i="9"/>
  <c r="AU290" i="9"/>
  <c r="AQ290" i="9"/>
  <c r="AM290" i="9"/>
  <c r="AI290" i="9"/>
  <c r="AE290" i="9"/>
  <c r="AX290" i="9"/>
  <c r="AT290" i="9"/>
  <c r="AP290" i="9"/>
  <c r="AL290" i="9"/>
  <c r="AH290" i="9"/>
  <c r="AW290" i="9"/>
  <c r="AS290" i="9"/>
  <c r="AO290" i="9"/>
  <c r="AK290" i="9"/>
  <c r="AG290" i="9"/>
  <c r="AZ290" i="9"/>
  <c r="AR290" i="9"/>
  <c r="AJ290" i="9"/>
  <c r="AV290" i="9"/>
  <c r="AN290" i="9"/>
  <c r="AF290" i="9"/>
  <c r="R288" i="8"/>
  <c r="G289" i="15"/>
  <c r="M289" i="15" s="1"/>
  <c r="F290" i="10" s="1"/>
  <c r="Q292" i="8"/>
  <c r="G294" i="14"/>
  <c r="AY298" i="9"/>
  <c r="AU298" i="9"/>
  <c r="AQ298" i="9"/>
  <c r="AM298" i="9"/>
  <c r="AI298" i="9"/>
  <c r="AE298" i="9"/>
  <c r="AX298" i="9"/>
  <c r="AT298" i="9"/>
  <c r="AP298" i="9"/>
  <c r="AL298" i="9"/>
  <c r="AH298" i="9"/>
  <c r="AW298" i="9"/>
  <c r="AS298" i="9"/>
  <c r="AO298" i="9"/>
  <c r="AK298" i="9"/>
  <c r="AG298" i="9"/>
  <c r="AZ298" i="9"/>
  <c r="AR298" i="9"/>
  <c r="AJ298" i="9"/>
  <c r="AV298" i="9"/>
  <c r="AN298" i="9"/>
  <c r="AF298" i="9"/>
  <c r="R296" i="8"/>
  <c r="G297" i="15"/>
  <c r="M297" i="15" s="1"/>
  <c r="F298" i="10" s="1"/>
  <c r="Q300" i="8"/>
  <c r="G302" i="14"/>
  <c r="AY307" i="9"/>
  <c r="AU307" i="9"/>
  <c r="AQ307" i="9"/>
  <c r="AM307" i="9"/>
  <c r="AI307" i="9"/>
  <c r="AE307" i="9"/>
  <c r="AX307" i="9"/>
  <c r="AT307" i="9"/>
  <c r="AP307" i="9"/>
  <c r="AL307" i="9"/>
  <c r="AH307" i="9"/>
  <c r="AW307" i="9"/>
  <c r="AS307" i="9"/>
  <c r="AO307" i="9"/>
  <c r="AK307" i="9"/>
  <c r="AG307" i="9"/>
  <c r="AZ307" i="9"/>
  <c r="AR307" i="9"/>
  <c r="AJ307" i="9"/>
  <c r="AF307" i="9"/>
  <c r="AV307" i="9"/>
  <c r="AN307" i="9"/>
  <c r="R305" i="8"/>
  <c r="G306" i="15"/>
  <c r="M306" i="15" s="1"/>
  <c r="F307" i="10" s="1"/>
  <c r="Q313" i="8"/>
  <c r="G315" i="14"/>
  <c r="AY323" i="9"/>
  <c r="AU323" i="9"/>
  <c r="AQ323" i="9"/>
  <c r="AM323" i="9"/>
  <c r="AI323" i="9"/>
  <c r="AE323" i="9"/>
  <c r="AX323" i="9"/>
  <c r="AT323" i="9"/>
  <c r="AP323" i="9"/>
  <c r="AL323" i="9"/>
  <c r="AH323" i="9"/>
  <c r="AW323" i="9"/>
  <c r="AS323" i="9"/>
  <c r="AO323" i="9"/>
  <c r="AK323" i="9"/>
  <c r="AG323" i="9"/>
  <c r="AV323" i="9"/>
  <c r="AJ323" i="9"/>
  <c r="AF323" i="9"/>
  <c r="AZ323" i="9"/>
  <c r="AR323" i="9"/>
  <c r="AN323" i="9"/>
  <c r="R321" i="8"/>
  <c r="G322" i="15"/>
  <c r="M322" i="15" s="1"/>
  <c r="F323" i="10" s="1"/>
  <c r="Q329" i="8"/>
  <c r="G331" i="14"/>
  <c r="AY339" i="9"/>
  <c r="AU339" i="9"/>
  <c r="AQ339" i="9"/>
  <c r="AM339" i="9"/>
  <c r="AI339" i="9"/>
  <c r="AE339" i="9"/>
  <c r="AX339" i="9"/>
  <c r="AT339" i="9"/>
  <c r="AP339" i="9"/>
  <c r="AL339" i="9"/>
  <c r="AH339" i="9"/>
  <c r="AW339" i="9"/>
  <c r="AS339" i="9"/>
  <c r="AO339" i="9"/>
  <c r="AK339" i="9"/>
  <c r="AG339" i="9"/>
  <c r="AV339" i="9"/>
  <c r="AN339" i="9"/>
  <c r="AF339" i="9"/>
  <c r="AZ339" i="9"/>
  <c r="AR339" i="9"/>
  <c r="AJ339" i="9"/>
  <c r="R337" i="8"/>
  <c r="G338" i="15"/>
  <c r="M338" i="15" s="1"/>
  <c r="F339" i="10" s="1"/>
  <c r="Q345" i="8"/>
  <c r="G347" i="14"/>
  <c r="AY355" i="9"/>
  <c r="AU355" i="9"/>
  <c r="AQ355" i="9"/>
  <c r="AM355" i="9"/>
  <c r="AI355" i="9"/>
  <c r="AE355" i="9"/>
  <c r="AX355" i="9"/>
  <c r="AT355" i="9"/>
  <c r="AP355" i="9"/>
  <c r="AL355" i="9"/>
  <c r="AH355" i="9"/>
  <c r="AW355" i="9"/>
  <c r="AS355" i="9"/>
  <c r="AO355" i="9"/>
  <c r="AK355" i="9"/>
  <c r="AG355" i="9"/>
  <c r="AV355" i="9"/>
  <c r="AN355" i="9"/>
  <c r="AF355" i="9"/>
  <c r="AZ355" i="9"/>
  <c r="AR355" i="9"/>
  <c r="AJ355" i="9"/>
  <c r="R353" i="8"/>
  <c r="G354" i="15"/>
  <c r="M354" i="15" s="1"/>
  <c r="F355" i="10" s="1"/>
  <c r="Q361" i="8"/>
  <c r="G363" i="14"/>
  <c r="AY371" i="9"/>
  <c r="AU371" i="9"/>
  <c r="AQ371" i="9"/>
  <c r="AM371" i="9"/>
  <c r="AI371" i="9"/>
  <c r="AE371" i="9"/>
  <c r="AX371" i="9"/>
  <c r="AT371" i="9"/>
  <c r="AP371" i="9"/>
  <c r="AL371" i="9"/>
  <c r="AH371" i="9"/>
  <c r="AW371" i="9"/>
  <c r="AS371" i="9"/>
  <c r="AO371" i="9"/>
  <c r="AK371" i="9"/>
  <c r="AG371" i="9"/>
  <c r="AZ371" i="9"/>
  <c r="AR371" i="9"/>
  <c r="AN371" i="9"/>
  <c r="AF371" i="9"/>
  <c r="AV371" i="9"/>
  <c r="AJ371" i="9"/>
  <c r="R369" i="8"/>
  <c r="G370" i="15"/>
  <c r="M370" i="15" s="1"/>
  <c r="F371" i="10" s="1"/>
  <c r="Q377" i="8"/>
  <c r="G379" i="14"/>
  <c r="AY387" i="9"/>
  <c r="AU387" i="9"/>
  <c r="AQ387" i="9"/>
  <c r="AM387" i="9"/>
  <c r="AI387" i="9"/>
  <c r="AE387" i="9"/>
  <c r="AX387" i="9"/>
  <c r="AT387" i="9"/>
  <c r="AP387" i="9"/>
  <c r="AL387" i="9"/>
  <c r="AH387" i="9"/>
  <c r="AW387" i="9"/>
  <c r="AS387" i="9"/>
  <c r="AO387" i="9"/>
  <c r="AK387" i="9"/>
  <c r="AG387" i="9"/>
  <c r="AZ387" i="9"/>
  <c r="AR387" i="9"/>
  <c r="AJ387" i="9"/>
  <c r="AV387" i="9"/>
  <c r="AN387" i="9"/>
  <c r="AF387" i="9"/>
  <c r="R385" i="8"/>
  <c r="G386" i="15"/>
  <c r="M386" i="15" s="1"/>
  <c r="F387" i="10" s="1"/>
  <c r="Q393" i="8"/>
  <c r="G395" i="14"/>
  <c r="AW403" i="9"/>
  <c r="AS403" i="9"/>
  <c r="AO403" i="9"/>
  <c r="AK403" i="9"/>
  <c r="AG403" i="9"/>
  <c r="AL403" i="9"/>
  <c r="AT403" i="9"/>
  <c r="AJ403" i="9"/>
  <c r="AR403" i="9"/>
  <c r="AZ403" i="9"/>
  <c r="AP403" i="9"/>
  <c r="AN403" i="9"/>
  <c r="AY403" i="9"/>
  <c r="AU403" i="9"/>
  <c r="AQ403" i="9"/>
  <c r="AM403" i="9"/>
  <c r="AI403" i="9"/>
  <c r="AE403" i="9"/>
  <c r="AH403" i="9"/>
  <c r="AX403" i="9"/>
  <c r="AF403" i="9"/>
  <c r="AV403" i="9"/>
  <c r="R401" i="8"/>
  <c r="G402" i="15"/>
  <c r="M402" i="15" s="1"/>
  <c r="F403" i="10" s="1"/>
  <c r="Q413" i="8"/>
  <c r="G415" i="14"/>
  <c r="AW423" i="9"/>
  <c r="AS423" i="9"/>
  <c r="AO423" i="9"/>
  <c r="AK423" i="9"/>
  <c r="AG423" i="9"/>
  <c r="AL423" i="9"/>
  <c r="AT423" i="9"/>
  <c r="AJ423" i="9"/>
  <c r="AR423" i="9"/>
  <c r="AZ423" i="9"/>
  <c r="AH423" i="9"/>
  <c r="AX423" i="9"/>
  <c r="AF423" i="9"/>
  <c r="AV423" i="9"/>
  <c r="AY423" i="9"/>
  <c r="AU423" i="9"/>
  <c r="AQ423" i="9"/>
  <c r="AM423" i="9"/>
  <c r="AI423" i="9"/>
  <c r="AE423" i="9"/>
  <c r="AP423" i="9"/>
  <c r="AN423" i="9"/>
  <c r="R421" i="8"/>
  <c r="G422" i="15"/>
  <c r="M422" i="15" s="1"/>
  <c r="F423" i="10" s="1"/>
  <c r="Q429" i="8"/>
  <c r="G431" i="14"/>
  <c r="AW439" i="9"/>
  <c r="AS439" i="9"/>
  <c r="AO439" i="9"/>
  <c r="AK439" i="9"/>
  <c r="AG439" i="9"/>
  <c r="AL439" i="9"/>
  <c r="AT439" i="9"/>
  <c r="AJ439" i="9"/>
  <c r="AR439" i="9"/>
  <c r="AZ439" i="9"/>
  <c r="AP439" i="9"/>
  <c r="AN439" i="9"/>
  <c r="AY439" i="9"/>
  <c r="AU439" i="9"/>
  <c r="AQ439" i="9"/>
  <c r="AM439" i="9"/>
  <c r="AI439" i="9"/>
  <c r="AE439" i="9"/>
  <c r="AH439" i="9"/>
  <c r="AX439" i="9"/>
  <c r="AF439" i="9"/>
  <c r="AV439" i="9"/>
  <c r="R437" i="8"/>
  <c r="G438" i="15"/>
  <c r="M438" i="15" s="1"/>
  <c r="F439" i="10" s="1"/>
  <c r="AW447" i="9"/>
  <c r="AS447" i="9"/>
  <c r="AO447" i="9"/>
  <c r="AK447" i="9"/>
  <c r="AG447" i="9"/>
  <c r="AF447" i="9"/>
  <c r="AJ447" i="9"/>
  <c r="AN447" i="9"/>
  <c r="AR447" i="9"/>
  <c r="AV447" i="9"/>
  <c r="AZ447" i="9"/>
  <c r="AL447" i="9"/>
  <c r="AT447" i="9"/>
  <c r="AY447" i="9"/>
  <c r="AU447" i="9"/>
  <c r="AQ447" i="9"/>
  <c r="AM447" i="9"/>
  <c r="AI447" i="9"/>
  <c r="AE447" i="9"/>
  <c r="AH447" i="9"/>
  <c r="AP447" i="9"/>
  <c r="AX447" i="9"/>
  <c r="AX9" i="9"/>
  <c r="AT9" i="9"/>
  <c r="AP9" i="9"/>
  <c r="AL9" i="9"/>
  <c r="AH9" i="9"/>
  <c r="AY9" i="9"/>
  <c r="AQ9" i="9"/>
  <c r="AI9" i="9"/>
  <c r="AW9" i="9"/>
  <c r="AO9" i="9"/>
  <c r="AG9" i="9"/>
  <c r="AS9" i="9"/>
  <c r="AK9" i="9"/>
  <c r="AV9" i="9"/>
  <c r="AN9" i="9"/>
  <c r="AF9" i="9"/>
  <c r="AU9" i="9"/>
  <c r="AM9" i="9"/>
  <c r="AE9" i="9"/>
  <c r="AZ9" i="9"/>
  <c r="AR9" i="9"/>
  <c r="AJ9" i="9"/>
  <c r="R8" i="8"/>
  <c r="G8" i="15"/>
  <c r="M8" i="15" s="1"/>
  <c r="F9" i="10" s="1"/>
  <c r="AZ72" i="9"/>
  <c r="AV72" i="9"/>
  <c r="AR72" i="9"/>
  <c r="AN72" i="9"/>
  <c r="AJ72" i="9"/>
  <c r="AF72" i="9"/>
  <c r="AY72" i="9"/>
  <c r="AU72" i="9"/>
  <c r="AQ72" i="9"/>
  <c r="AM72" i="9"/>
  <c r="AI72" i="9"/>
  <c r="AE72" i="9"/>
  <c r="AX72" i="9"/>
  <c r="AP72" i="9"/>
  <c r="AH72" i="9"/>
  <c r="AO72" i="9"/>
  <c r="AG72" i="9"/>
  <c r="AT72" i="9"/>
  <c r="AL72" i="9"/>
  <c r="AW72" i="9"/>
  <c r="AS72" i="9"/>
  <c r="AK72" i="9"/>
  <c r="Q219" i="8"/>
  <c r="G221" i="14"/>
  <c r="R219" i="8"/>
  <c r="G220" i="15"/>
  <c r="M220" i="15" s="1"/>
  <c r="F221" i="10" s="1"/>
  <c r="AW460" i="9"/>
  <c r="AS460" i="9"/>
  <c r="AO460" i="9"/>
  <c r="AK460" i="9"/>
  <c r="AG460" i="9"/>
  <c r="AH460" i="9"/>
  <c r="AL460" i="9"/>
  <c r="AP460" i="9"/>
  <c r="AT460" i="9"/>
  <c r="AX460" i="9"/>
  <c r="AJ460" i="9"/>
  <c r="AR460" i="9"/>
  <c r="AZ460" i="9"/>
  <c r="AY460" i="9"/>
  <c r="AU460" i="9"/>
  <c r="AQ460" i="9"/>
  <c r="AM460" i="9"/>
  <c r="AI460" i="9"/>
  <c r="AE460" i="9"/>
  <c r="AF460" i="9"/>
  <c r="AN460" i="9"/>
  <c r="AV460" i="9"/>
  <c r="Q467" i="8"/>
  <c r="G469" i="14"/>
  <c r="R467" i="8"/>
  <c r="G468" i="15"/>
  <c r="M468" i="15" s="1"/>
  <c r="F469" i="10" s="1"/>
  <c r="R7" i="8"/>
  <c r="G7" i="15"/>
  <c r="M7" i="15" s="1"/>
  <c r="F8" i="10" s="1"/>
  <c r="Q74" i="8"/>
  <c r="G75" i="14"/>
  <c r="R74" i="8"/>
  <c r="G74" i="15"/>
  <c r="M74" i="15" s="1"/>
  <c r="F75" i="10" s="1"/>
  <c r="AZ222" i="9"/>
  <c r="AV222" i="9"/>
  <c r="AR222" i="9"/>
  <c r="AN222" i="9"/>
  <c r="AJ222" i="9"/>
  <c r="AF222" i="9"/>
  <c r="AY222" i="9"/>
  <c r="AU222" i="9"/>
  <c r="AQ222" i="9"/>
  <c r="AM222" i="9"/>
  <c r="AI222" i="9"/>
  <c r="AE222" i="9"/>
  <c r="AX222" i="9"/>
  <c r="AP222" i="9"/>
  <c r="AH222" i="9"/>
  <c r="AW222" i="9"/>
  <c r="AS222" i="9"/>
  <c r="AO222" i="9"/>
  <c r="AG222" i="9"/>
  <c r="AT222" i="9"/>
  <c r="AL222" i="9"/>
  <c r="AK222" i="9"/>
  <c r="Q459" i="8"/>
  <c r="G461" i="14"/>
  <c r="R459" i="8"/>
  <c r="G460" i="15"/>
  <c r="M460" i="15" s="1"/>
  <c r="F461" i="10" s="1"/>
  <c r="G469" i="15"/>
  <c r="M469" i="15" s="1"/>
  <c r="F470" i="10" s="1"/>
  <c r="R468" i="8"/>
  <c r="Q475" i="8"/>
  <c r="G477" i="14"/>
  <c r="G476" i="15"/>
  <c r="M476" i="15" s="1"/>
  <c r="F477" i="10" s="1"/>
  <c r="R475" i="8"/>
  <c r="AZ70" i="9"/>
  <c r="AV70" i="9"/>
  <c r="AR70" i="9"/>
  <c r="AN70" i="9"/>
  <c r="AJ70" i="9"/>
  <c r="AF70" i="9"/>
  <c r="AY70" i="9"/>
  <c r="AU70" i="9"/>
  <c r="AQ70" i="9"/>
  <c r="AM70" i="9"/>
  <c r="AI70" i="9"/>
  <c r="AE70" i="9"/>
  <c r="AT70" i="9"/>
  <c r="AP70" i="9"/>
  <c r="AH70" i="9"/>
  <c r="AW70" i="9"/>
  <c r="AS70" i="9"/>
  <c r="AO70" i="9"/>
  <c r="AK70" i="9"/>
  <c r="AX70" i="9"/>
  <c r="AL70" i="9"/>
  <c r="AG70" i="9"/>
  <c r="Q77" i="8"/>
  <c r="G78" i="14"/>
  <c r="G77" i="15"/>
  <c r="M77" i="15" s="1"/>
  <c r="F78" i="10" s="1"/>
  <c r="R77" i="8"/>
  <c r="AW459" i="9"/>
  <c r="AS459" i="9"/>
  <c r="AO459" i="9"/>
  <c r="AK459" i="9"/>
  <c r="AG459" i="9"/>
  <c r="AF459" i="9"/>
  <c r="AJ459" i="9"/>
  <c r="AN459" i="9"/>
  <c r="AR459" i="9"/>
  <c r="AV459" i="9"/>
  <c r="AZ459" i="9"/>
  <c r="AH459" i="9"/>
  <c r="AP459" i="9"/>
  <c r="AX459" i="9"/>
  <c r="AY459" i="9"/>
  <c r="AU459" i="9"/>
  <c r="AQ459" i="9"/>
  <c r="AM459" i="9"/>
  <c r="AI459" i="9"/>
  <c r="AE459" i="9"/>
  <c r="AL459" i="9"/>
  <c r="AT459" i="9"/>
  <c r="AW466" i="9"/>
  <c r="AS466" i="9"/>
  <c r="AO466" i="9"/>
  <c r="AK466" i="9"/>
  <c r="AG466" i="9"/>
  <c r="AH466" i="9"/>
  <c r="AL466" i="9"/>
  <c r="AP466" i="9"/>
  <c r="AT466" i="9"/>
  <c r="AX466" i="9"/>
  <c r="AJ466" i="9"/>
  <c r="AR466" i="9"/>
  <c r="AZ466" i="9"/>
  <c r="AY466" i="9"/>
  <c r="AU466" i="9"/>
  <c r="AQ466" i="9"/>
  <c r="AM466" i="9"/>
  <c r="AI466" i="9"/>
  <c r="AE466" i="9"/>
  <c r="AF466" i="9"/>
  <c r="AN466" i="9"/>
  <c r="AV466" i="9"/>
  <c r="G466" i="14"/>
  <c r="Q464" i="8"/>
  <c r="AW476" i="9"/>
  <c r="AS476" i="9"/>
  <c r="AO476" i="9"/>
  <c r="AK476" i="9"/>
  <c r="AG476" i="9"/>
  <c r="AH476" i="9"/>
  <c r="AL476" i="9"/>
  <c r="AP476" i="9"/>
  <c r="AT476" i="9"/>
  <c r="AX476" i="9"/>
  <c r="AJ476" i="9"/>
  <c r="AR476" i="9"/>
  <c r="AZ476" i="9"/>
  <c r="AY476" i="9"/>
  <c r="AU476" i="9"/>
  <c r="AQ476" i="9"/>
  <c r="AM476" i="9"/>
  <c r="AI476" i="9"/>
  <c r="AE476" i="9"/>
  <c r="AF476" i="9"/>
  <c r="AN476" i="9"/>
  <c r="AV476" i="9"/>
  <c r="Q43" i="8"/>
  <c r="G44" i="14"/>
  <c r="R43" i="8"/>
  <c r="G43" i="15"/>
  <c r="M43" i="15" s="1"/>
  <c r="F44" i="10" s="1"/>
  <c r="G73" i="14"/>
  <c r="Q72" i="8"/>
  <c r="Q218" i="8"/>
  <c r="G220" i="14"/>
  <c r="R218" i="8"/>
  <c r="G219" i="15"/>
  <c r="M219" i="15" s="1"/>
  <c r="F220" i="10" s="1"/>
  <c r="G458" i="14"/>
  <c r="Q456" i="8"/>
  <c r="Q465" i="8"/>
  <c r="G467" i="14"/>
  <c r="G466" i="15"/>
  <c r="M466" i="15" s="1"/>
  <c r="F467" i="10" s="1"/>
  <c r="R465" i="8"/>
  <c r="AW475" i="9"/>
  <c r="AS475" i="9"/>
  <c r="AO475" i="9"/>
  <c r="AK475" i="9"/>
  <c r="AG475" i="9"/>
  <c r="AF475" i="9"/>
  <c r="AJ475" i="9"/>
  <c r="AN475" i="9"/>
  <c r="AR475" i="9"/>
  <c r="AV475" i="9"/>
  <c r="AZ475" i="9"/>
  <c r="AL475" i="9"/>
  <c r="AT475" i="9"/>
  <c r="AX475" i="9"/>
  <c r="AY475" i="9"/>
  <c r="AU475" i="9"/>
  <c r="AQ475" i="9"/>
  <c r="AM475" i="9"/>
  <c r="AI475" i="9"/>
  <c r="AE475" i="9"/>
  <c r="AH475" i="9"/>
  <c r="AP475" i="9"/>
  <c r="Q5" i="8"/>
  <c r="G6" i="14"/>
  <c r="H6" i="14" s="1"/>
  <c r="X5" i="8" s="1"/>
  <c r="AZ6" i="9"/>
  <c r="AR6" i="9"/>
  <c r="AJ6" i="9"/>
  <c r="AX6" i="9"/>
  <c r="AP6" i="9"/>
  <c r="AH6" i="9"/>
  <c r="AT6" i="9"/>
  <c r="AL6" i="9"/>
  <c r="AN6" i="9"/>
  <c r="AG6" i="9"/>
  <c r="AK6" i="9"/>
  <c r="AO6" i="9"/>
  <c r="AS6" i="9"/>
  <c r="AW6" i="9"/>
  <c r="AE6" i="9"/>
  <c r="AI6" i="9"/>
  <c r="AM6" i="9"/>
  <c r="AQ6" i="9"/>
  <c r="AU6" i="9"/>
  <c r="AY6" i="9"/>
  <c r="AV6" i="9"/>
  <c r="AF6" i="9"/>
  <c r="AW473" i="9"/>
  <c r="AS473" i="9"/>
  <c r="AO473" i="9"/>
  <c r="AK473" i="9"/>
  <c r="AG473" i="9"/>
  <c r="AF473" i="9"/>
  <c r="AJ473" i="9"/>
  <c r="AN473" i="9"/>
  <c r="AR473" i="9"/>
  <c r="AV473" i="9"/>
  <c r="AZ473" i="9"/>
  <c r="AH473" i="9"/>
  <c r="AP473" i="9"/>
  <c r="AX473" i="9"/>
  <c r="AY473" i="9"/>
  <c r="AU473" i="9"/>
  <c r="AQ473" i="9"/>
  <c r="AM473" i="9"/>
  <c r="AI473" i="9"/>
  <c r="AE473" i="9"/>
  <c r="AL473" i="9"/>
  <c r="AT473" i="9"/>
  <c r="AW462" i="9"/>
  <c r="AS462" i="9"/>
  <c r="AO462" i="9"/>
  <c r="AK462" i="9"/>
  <c r="AG462" i="9"/>
  <c r="AH462" i="9"/>
  <c r="AL462" i="9"/>
  <c r="AP462" i="9"/>
  <c r="AT462" i="9"/>
  <c r="AX462" i="9"/>
  <c r="AJ462" i="9"/>
  <c r="AR462" i="9"/>
  <c r="AZ462" i="9"/>
  <c r="AY462" i="9"/>
  <c r="AU462" i="9"/>
  <c r="AQ462" i="9"/>
  <c r="AM462" i="9"/>
  <c r="AI462" i="9"/>
  <c r="AE462" i="9"/>
  <c r="AF462" i="9"/>
  <c r="AN462" i="9"/>
  <c r="AV462" i="9"/>
  <c r="G461" i="15"/>
  <c r="M461" i="15" s="1"/>
  <c r="F462" i="10" s="1"/>
  <c r="R460" i="8"/>
  <c r="AX10" i="9"/>
  <c r="AP10" i="9"/>
  <c r="AH10" i="9"/>
  <c r="AE10" i="9"/>
  <c r="AI10" i="9"/>
  <c r="AM10" i="9"/>
  <c r="AQ10" i="9"/>
  <c r="AU10" i="9"/>
  <c r="AY10" i="9"/>
  <c r="AV10" i="9"/>
  <c r="AN10" i="9"/>
  <c r="AF10" i="9"/>
  <c r="AZ10" i="9"/>
  <c r="AR10" i="9"/>
  <c r="AJ10" i="9"/>
  <c r="AT10" i="9"/>
  <c r="AG10" i="9"/>
  <c r="AS10" i="9"/>
  <c r="AW10" i="9"/>
  <c r="AL10" i="9"/>
  <c r="AK10" i="9"/>
  <c r="AO10" i="9"/>
  <c r="AX69" i="9"/>
  <c r="AT69" i="9"/>
  <c r="AP69" i="9"/>
  <c r="AL69" i="9"/>
  <c r="AH69" i="9"/>
  <c r="AW69" i="9"/>
  <c r="AS69" i="9"/>
  <c r="AO69" i="9"/>
  <c r="AK69" i="9"/>
  <c r="AG69" i="9"/>
  <c r="AV69" i="9"/>
  <c r="AN69" i="9"/>
  <c r="AJ69" i="9"/>
  <c r="AY69" i="9"/>
  <c r="AQ69" i="9"/>
  <c r="AI69" i="9"/>
  <c r="AZ69" i="9"/>
  <c r="AR69" i="9"/>
  <c r="AF69" i="9"/>
  <c r="AU69" i="9"/>
  <c r="AM69" i="9"/>
  <c r="AE69" i="9"/>
  <c r="BA69" i="9" s="1"/>
  <c r="G68" i="15"/>
  <c r="M68" i="15" s="1"/>
  <c r="F69" i="10" s="1"/>
  <c r="R68" i="8"/>
  <c r="G77" i="14"/>
  <c r="Q76" i="8"/>
  <c r="Q461" i="8"/>
  <c r="G463" i="14"/>
  <c r="G462" i="15"/>
  <c r="M462" i="15" s="1"/>
  <c r="F463" i="10" s="1"/>
  <c r="R461" i="8"/>
  <c r="AW479" i="9"/>
  <c r="AS479" i="9"/>
  <c r="AO479" i="9"/>
  <c r="AK479" i="9"/>
  <c r="AG479" i="9"/>
  <c r="AF479" i="9"/>
  <c r="AJ479" i="9"/>
  <c r="AN479" i="9"/>
  <c r="AR479" i="9"/>
  <c r="AV479" i="9"/>
  <c r="AZ479" i="9"/>
  <c r="AH479" i="9"/>
  <c r="AP479" i="9"/>
  <c r="AT479" i="9"/>
  <c r="AY479" i="9"/>
  <c r="AU479" i="9"/>
  <c r="AQ479" i="9"/>
  <c r="AM479" i="9"/>
  <c r="AI479" i="9"/>
  <c r="AE479" i="9"/>
  <c r="BA479" i="9" s="1"/>
  <c r="AL479" i="9"/>
  <c r="AX479" i="9"/>
  <c r="AW454" i="9"/>
  <c r="AS454" i="9"/>
  <c r="AO454" i="9"/>
  <c r="AK454" i="9"/>
  <c r="AG454" i="9"/>
  <c r="AH454" i="9"/>
  <c r="AL454" i="9"/>
  <c r="AP454" i="9"/>
  <c r="AT454" i="9"/>
  <c r="AX454" i="9"/>
  <c r="AJ454" i="9"/>
  <c r="AR454" i="9"/>
  <c r="AY454" i="9"/>
  <c r="AU454" i="9"/>
  <c r="AQ454" i="9"/>
  <c r="AM454" i="9"/>
  <c r="AI454" i="9"/>
  <c r="AE454" i="9"/>
  <c r="AF454" i="9"/>
  <c r="AN454" i="9"/>
  <c r="AV454" i="9"/>
  <c r="AZ454" i="9"/>
  <c r="G454" i="14"/>
  <c r="Q452" i="8"/>
  <c r="Q450" i="8"/>
  <c r="G452" i="14"/>
  <c r="R450" i="8"/>
  <c r="G451" i="15"/>
  <c r="M451" i="15" s="1"/>
  <c r="F452" i="10" s="1"/>
  <c r="Q408" i="8"/>
  <c r="G410" i="14"/>
  <c r="Q244" i="8"/>
  <c r="G246" i="14"/>
  <c r="R244" i="8"/>
  <c r="G245" i="15"/>
  <c r="M245" i="15" s="1"/>
  <c r="F246" i="10" s="1"/>
  <c r="AZ244" i="9"/>
  <c r="AV244" i="9"/>
  <c r="AR244" i="9"/>
  <c r="AN244" i="9"/>
  <c r="AJ244" i="9"/>
  <c r="AF244" i="9"/>
  <c r="AY244" i="9"/>
  <c r="AU244" i="9"/>
  <c r="AQ244" i="9"/>
  <c r="AM244" i="9"/>
  <c r="AI244" i="9"/>
  <c r="AE244" i="9"/>
  <c r="AX244" i="9"/>
  <c r="AP244" i="9"/>
  <c r="AH244" i="9"/>
  <c r="AK244" i="9"/>
  <c r="AT244" i="9"/>
  <c r="AL244" i="9"/>
  <c r="AW244" i="9"/>
  <c r="AS244" i="9"/>
  <c r="AO244" i="9"/>
  <c r="AG244" i="9"/>
  <c r="Q161" i="8"/>
  <c r="G162" i="14"/>
  <c r="R161" i="8"/>
  <c r="G161" i="15"/>
  <c r="M161" i="15" s="1"/>
  <c r="F162" i="10" s="1"/>
  <c r="G81" i="14"/>
  <c r="Q80" i="8"/>
  <c r="Q26" i="8"/>
  <c r="G27" i="14"/>
  <c r="R26" i="8"/>
  <c r="G26" i="15"/>
  <c r="M26" i="15" s="1"/>
  <c r="F27" i="10" s="1"/>
  <c r="AZ11" i="9"/>
  <c r="AV11" i="9"/>
  <c r="AR11" i="9"/>
  <c r="AN11" i="9"/>
  <c r="AJ11" i="9"/>
  <c r="AF11" i="9"/>
  <c r="AU11" i="9"/>
  <c r="AM11" i="9"/>
  <c r="AE11" i="9"/>
  <c r="AW11" i="9"/>
  <c r="AO11" i="9"/>
  <c r="AG11" i="9"/>
  <c r="AS11" i="9"/>
  <c r="AK11" i="9"/>
  <c r="AX11" i="9"/>
  <c r="AP11" i="9"/>
  <c r="AH11" i="9"/>
  <c r="AQ11" i="9"/>
  <c r="AT11" i="9"/>
  <c r="AL11" i="9"/>
  <c r="AY11" i="9"/>
  <c r="AI11" i="9"/>
  <c r="Q145" i="8"/>
  <c r="G146" i="14"/>
  <c r="R145" i="8"/>
  <c r="G145" i="15"/>
  <c r="M145" i="15" s="1"/>
  <c r="F146" i="10" s="1"/>
  <c r="AZ19" i="9"/>
  <c r="AV19" i="9"/>
  <c r="AR19" i="9"/>
  <c r="AN19" i="9"/>
  <c r="AJ19" i="9"/>
  <c r="AF19" i="9"/>
  <c r="AU19" i="9"/>
  <c r="AM19" i="9"/>
  <c r="AE19" i="9"/>
  <c r="AW19" i="9"/>
  <c r="AO19" i="9"/>
  <c r="AG19" i="9"/>
  <c r="AS19" i="9"/>
  <c r="AK19" i="9"/>
  <c r="AX19" i="9"/>
  <c r="AP19" i="9"/>
  <c r="AH19" i="9"/>
  <c r="AY19" i="9"/>
  <c r="AI19" i="9"/>
  <c r="AT19" i="9"/>
  <c r="AL19" i="9"/>
  <c r="AQ19" i="9"/>
  <c r="Q107" i="8"/>
  <c r="G108" i="14"/>
  <c r="R107" i="8"/>
  <c r="G107" i="15"/>
  <c r="M107" i="15" s="1"/>
  <c r="F108" i="10" s="1"/>
  <c r="AX14" i="9"/>
  <c r="AP14" i="9"/>
  <c r="AH14" i="9"/>
  <c r="AE14" i="9"/>
  <c r="AI14" i="9"/>
  <c r="AM14" i="9"/>
  <c r="AQ14" i="9"/>
  <c r="AU14" i="9"/>
  <c r="AY14" i="9"/>
  <c r="AV14" i="9"/>
  <c r="AN14" i="9"/>
  <c r="AF14" i="9"/>
  <c r="AZ14" i="9"/>
  <c r="AR14" i="9"/>
  <c r="AJ14" i="9"/>
  <c r="AL14" i="9"/>
  <c r="AK14" i="9"/>
  <c r="AO14" i="9"/>
  <c r="AT14" i="9"/>
  <c r="AG14" i="9"/>
  <c r="AS14" i="9"/>
  <c r="AW14" i="9"/>
  <c r="Q22" i="8"/>
  <c r="G23" i="14"/>
  <c r="R22" i="8"/>
  <c r="G22" i="15"/>
  <c r="M22" i="15" s="1"/>
  <c r="F23" i="10" s="1"/>
  <c r="Q32" i="8"/>
  <c r="G33" i="14"/>
  <c r="AX41" i="9"/>
  <c r="AT41" i="9"/>
  <c r="AP41" i="9"/>
  <c r="AL41" i="9"/>
  <c r="AH41" i="9"/>
  <c r="AG41" i="9"/>
  <c r="AK41" i="9"/>
  <c r="AO41" i="9"/>
  <c r="AS41" i="9"/>
  <c r="AW41" i="9"/>
  <c r="AV41" i="9"/>
  <c r="AR41" i="9"/>
  <c r="AJ41" i="9"/>
  <c r="AI41" i="9"/>
  <c r="AQ41" i="9"/>
  <c r="AY41" i="9"/>
  <c r="AZ41" i="9"/>
  <c r="AN41" i="9"/>
  <c r="AF41" i="9"/>
  <c r="AE41" i="9"/>
  <c r="AM41" i="9"/>
  <c r="AU41" i="9"/>
  <c r="R40" i="8"/>
  <c r="G40" i="15"/>
  <c r="M40" i="15" s="1"/>
  <c r="F41" i="10" s="1"/>
  <c r="Q48" i="8"/>
  <c r="G49" i="14"/>
  <c r="E56" i="11"/>
  <c r="I56" i="11" s="1"/>
  <c r="H483" i="9"/>
  <c r="H56" i="9"/>
  <c r="F56" i="12"/>
  <c r="G56" i="12" s="1"/>
  <c r="E64" i="11"/>
  <c r="I64" i="11" s="1"/>
  <c r="H491" i="9"/>
  <c r="H64" i="9"/>
  <c r="F64" i="12"/>
  <c r="G64" i="12" s="1"/>
  <c r="Q86" i="8"/>
  <c r="G87" i="14"/>
  <c r="G86" i="15"/>
  <c r="M86" i="15" s="1"/>
  <c r="F87" i="10" s="1"/>
  <c r="R86" i="8"/>
  <c r="AX95" i="9"/>
  <c r="AT95" i="9"/>
  <c r="AP95" i="9"/>
  <c r="AL95" i="9"/>
  <c r="AH95" i="9"/>
  <c r="AW95" i="9"/>
  <c r="AS95" i="9"/>
  <c r="AO95" i="9"/>
  <c r="AK95" i="9"/>
  <c r="AG95" i="9"/>
  <c r="AV95" i="9"/>
  <c r="AN95" i="9"/>
  <c r="AF95" i="9"/>
  <c r="AY95" i="9"/>
  <c r="AQ95" i="9"/>
  <c r="AI95" i="9"/>
  <c r="AZ95" i="9"/>
  <c r="AR95" i="9"/>
  <c r="AJ95" i="9"/>
  <c r="AU95" i="9"/>
  <c r="AM95" i="9"/>
  <c r="AE95" i="9"/>
  <c r="BA95" i="9" s="1"/>
  <c r="Q102" i="8"/>
  <c r="G103" i="14"/>
  <c r="G102" i="15"/>
  <c r="M102" i="15" s="1"/>
  <c r="F103" i="10" s="1"/>
  <c r="R102" i="8"/>
  <c r="AZ114" i="9"/>
  <c r="AV114" i="9"/>
  <c r="AR114" i="9"/>
  <c r="AN114" i="9"/>
  <c r="AJ114" i="9"/>
  <c r="AF114" i="9"/>
  <c r="AY114" i="9"/>
  <c r="AU114" i="9"/>
  <c r="AQ114" i="9"/>
  <c r="AM114" i="9"/>
  <c r="AI114" i="9"/>
  <c r="AE114" i="9"/>
  <c r="AX114" i="9"/>
  <c r="AT114" i="9"/>
  <c r="AP114" i="9"/>
  <c r="AL114" i="9"/>
  <c r="AH114" i="9"/>
  <c r="AW114" i="9"/>
  <c r="AS114" i="9"/>
  <c r="AO114" i="9"/>
  <c r="AK114" i="9"/>
  <c r="AG114" i="9"/>
  <c r="Q121" i="8"/>
  <c r="G122" i="14"/>
  <c r="G121" i="15"/>
  <c r="M121" i="15" s="1"/>
  <c r="F122" i="10" s="1"/>
  <c r="R121" i="8"/>
  <c r="AZ132" i="9"/>
  <c r="AV132" i="9"/>
  <c r="AR132" i="9"/>
  <c r="AN132" i="9"/>
  <c r="AJ132" i="9"/>
  <c r="AF132" i="9"/>
  <c r="AY132" i="9"/>
  <c r="AU132" i="9"/>
  <c r="AQ132" i="9"/>
  <c r="AM132" i="9"/>
  <c r="AI132" i="9"/>
  <c r="AE132" i="9"/>
  <c r="AT132" i="9"/>
  <c r="AP132" i="9"/>
  <c r="AH132" i="9"/>
  <c r="AK132" i="9"/>
  <c r="AX132" i="9"/>
  <c r="AL132" i="9"/>
  <c r="AW132" i="9"/>
  <c r="AS132" i="9"/>
  <c r="AO132" i="9"/>
  <c r="AG132" i="9"/>
  <c r="Q139" i="8"/>
  <c r="G140" i="14"/>
  <c r="G139" i="15"/>
  <c r="M139" i="15" s="1"/>
  <c r="F140" i="10" s="1"/>
  <c r="R139" i="8"/>
  <c r="Q148" i="8"/>
  <c r="G149" i="14"/>
  <c r="AX157" i="9"/>
  <c r="AT157" i="9"/>
  <c r="AP157" i="9"/>
  <c r="AL157" i="9"/>
  <c r="AH157" i="9"/>
  <c r="AW157" i="9"/>
  <c r="AS157" i="9"/>
  <c r="AO157" i="9"/>
  <c r="AK157" i="9"/>
  <c r="AG157" i="9"/>
  <c r="AZ157" i="9"/>
  <c r="AR157" i="9"/>
  <c r="AJ157" i="9"/>
  <c r="AY157" i="9"/>
  <c r="AQ157" i="9"/>
  <c r="AI157" i="9"/>
  <c r="AV157" i="9"/>
  <c r="AN157" i="9"/>
  <c r="AF157" i="9"/>
  <c r="AU157" i="9"/>
  <c r="AM157" i="9"/>
  <c r="AE157" i="9"/>
  <c r="BA157" i="9" s="1"/>
  <c r="R156" i="8"/>
  <c r="G156" i="15"/>
  <c r="M156" i="15" s="1"/>
  <c r="F157" i="10" s="1"/>
  <c r="Q164" i="8"/>
  <c r="G165" i="14"/>
  <c r="AX173" i="9"/>
  <c r="AT173" i="9"/>
  <c r="AP173" i="9"/>
  <c r="AL173" i="9"/>
  <c r="AH173" i="9"/>
  <c r="AW173" i="9"/>
  <c r="AS173" i="9"/>
  <c r="AO173" i="9"/>
  <c r="AK173" i="9"/>
  <c r="AG173" i="9"/>
  <c r="AV173" i="9"/>
  <c r="AN173" i="9"/>
  <c r="AF173" i="9"/>
  <c r="AY173" i="9"/>
  <c r="AQ173" i="9"/>
  <c r="AI173" i="9"/>
  <c r="AZ173" i="9"/>
  <c r="AR173" i="9"/>
  <c r="AJ173" i="9"/>
  <c r="AU173" i="9"/>
  <c r="AM173" i="9"/>
  <c r="AE173" i="9"/>
  <c r="BA173" i="9" s="1"/>
  <c r="R172" i="8"/>
  <c r="G172" i="15"/>
  <c r="M172" i="15" s="1"/>
  <c r="F173" i="10" s="1"/>
  <c r="E181" i="11"/>
  <c r="I181" i="11" s="1"/>
  <c r="F181" i="12"/>
  <c r="G181" i="12" s="1"/>
  <c r="H496" i="9"/>
  <c r="H181" i="9"/>
  <c r="E189" i="11"/>
  <c r="I189" i="11" s="1"/>
  <c r="F189" i="12"/>
  <c r="G189" i="12" s="1"/>
  <c r="H504" i="9"/>
  <c r="H189" i="9"/>
  <c r="E197" i="11"/>
  <c r="I197" i="11" s="1"/>
  <c r="H512" i="9"/>
  <c r="H197" i="9"/>
  <c r="F197" i="12"/>
  <c r="G197" i="12" s="1"/>
  <c r="E205" i="11"/>
  <c r="I205" i="11" s="1"/>
  <c r="H520" i="9"/>
  <c r="H205" i="9"/>
  <c r="F205" i="12"/>
  <c r="G205" i="12" s="1"/>
  <c r="E213" i="11"/>
  <c r="I213" i="11" s="1"/>
  <c r="H528" i="9"/>
  <c r="H213" i="9"/>
  <c r="F213" i="12"/>
  <c r="G213" i="12" s="1"/>
  <c r="Q225" i="8"/>
  <c r="G227" i="14"/>
  <c r="AX235" i="9"/>
  <c r="AT235" i="9"/>
  <c r="AP235" i="9"/>
  <c r="AL235" i="9"/>
  <c r="AH235" i="9"/>
  <c r="AW235" i="9"/>
  <c r="AS235" i="9"/>
  <c r="AO235" i="9"/>
  <c r="AK235" i="9"/>
  <c r="AG235" i="9"/>
  <c r="AZ235" i="9"/>
  <c r="AR235" i="9"/>
  <c r="AJ235" i="9"/>
  <c r="AY235" i="9"/>
  <c r="AQ235" i="9"/>
  <c r="AI235" i="9"/>
  <c r="AV235" i="9"/>
  <c r="AN235" i="9"/>
  <c r="AF235" i="9"/>
  <c r="AU235" i="9"/>
  <c r="AM235" i="9"/>
  <c r="AE235" i="9"/>
  <c r="R233" i="8"/>
  <c r="G234" i="15"/>
  <c r="M234" i="15" s="1"/>
  <c r="F235" i="10" s="1"/>
  <c r="Q245" i="8"/>
  <c r="G247" i="14"/>
  <c r="AX255" i="9"/>
  <c r="AT255" i="9"/>
  <c r="AP255" i="9"/>
  <c r="AL255" i="9"/>
  <c r="AH255" i="9"/>
  <c r="AW255" i="9"/>
  <c r="AS255" i="9"/>
  <c r="AO255" i="9"/>
  <c r="AK255" i="9"/>
  <c r="AG255" i="9"/>
  <c r="AZ255" i="9"/>
  <c r="AR255" i="9"/>
  <c r="AJ255" i="9"/>
  <c r="AU255" i="9"/>
  <c r="AM255" i="9"/>
  <c r="AE255" i="9"/>
  <c r="AV255" i="9"/>
  <c r="AN255" i="9"/>
  <c r="AF255" i="9"/>
  <c r="AY255" i="9"/>
  <c r="AQ255" i="9"/>
  <c r="AI255" i="9"/>
  <c r="R253" i="8"/>
  <c r="G254" i="15"/>
  <c r="M254" i="15" s="1"/>
  <c r="F255" i="10" s="1"/>
  <c r="Q261" i="8"/>
  <c r="G263" i="14"/>
  <c r="AX271" i="9"/>
  <c r="AT271" i="9"/>
  <c r="AP271" i="9"/>
  <c r="AL271" i="9"/>
  <c r="AH271" i="9"/>
  <c r="AW271" i="9"/>
  <c r="AS271" i="9"/>
  <c r="AO271" i="9"/>
  <c r="AK271" i="9"/>
  <c r="AG271" i="9"/>
  <c r="AZ271" i="9"/>
  <c r="AR271" i="9"/>
  <c r="AJ271" i="9"/>
  <c r="AY271" i="9"/>
  <c r="AM271" i="9"/>
  <c r="AE271" i="9"/>
  <c r="AV271" i="9"/>
  <c r="AN271" i="9"/>
  <c r="AF271" i="9"/>
  <c r="AU271" i="9"/>
  <c r="AQ271" i="9"/>
  <c r="AI271" i="9"/>
  <c r="R269" i="8"/>
  <c r="G270" i="15"/>
  <c r="M270" i="15" s="1"/>
  <c r="F271" i="10" s="1"/>
  <c r="Q277" i="8"/>
  <c r="G279" i="14"/>
  <c r="Q310" i="8"/>
  <c r="G312" i="14"/>
  <c r="R310" i="8"/>
  <c r="G311" i="15"/>
  <c r="M311" i="15" s="1"/>
  <c r="F312" i="10" s="1"/>
  <c r="AY320" i="9"/>
  <c r="AU320" i="9"/>
  <c r="AQ320" i="9"/>
  <c r="AM320" i="9"/>
  <c r="AI320" i="9"/>
  <c r="AE320" i="9"/>
  <c r="AX320" i="9"/>
  <c r="AT320" i="9"/>
  <c r="AP320" i="9"/>
  <c r="AL320" i="9"/>
  <c r="AH320" i="9"/>
  <c r="AW320" i="9"/>
  <c r="AS320" i="9"/>
  <c r="AO320" i="9"/>
  <c r="AK320" i="9"/>
  <c r="AG320" i="9"/>
  <c r="AV320" i="9"/>
  <c r="AN320" i="9"/>
  <c r="AJ320" i="9"/>
  <c r="AZ320" i="9"/>
  <c r="AR320" i="9"/>
  <c r="AF320" i="9"/>
  <c r="Q326" i="8"/>
  <c r="G328" i="14"/>
  <c r="R326" i="8"/>
  <c r="G327" i="15"/>
  <c r="M327" i="15" s="1"/>
  <c r="F328" i="10" s="1"/>
  <c r="AY336" i="9"/>
  <c r="AU336" i="9"/>
  <c r="AQ336" i="9"/>
  <c r="AM336" i="9"/>
  <c r="AI336" i="9"/>
  <c r="AE336" i="9"/>
  <c r="AX336" i="9"/>
  <c r="AT336" i="9"/>
  <c r="AP336" i="9"/>
  <c r="AL336" i="9"/>
  <c r="AH336" i="9"/>
  <c r="AW336" i="9"/>
  <c r="AS336" i="9"/>
  <c r="AO336" i="9"/>
  <c r="AK336" i="9"/>
  <c r="AG336" i="9"/>
  <c r="AV336" i="9"/>
  <c r="AN336" i="9"/>
  <c r="AF336" i="9"/>
  <c r="AZ336" i="9"/>
  <c r="AR336" i="9"/>
  <c r="AJ336" i="9"/>
  <c r="Q342" i="8"/>
  <c r="G344" i="14"/>
  <c r="R342" i="8"/>
  <c r="G343" i="15"/>
  <c r="M343" i="15" s="1"/>
  <c r="F344" i="10" s="1"/>
  <c r="AY352" i="9"/>
  <c r="AU352" i="9"/>
  <c r="AQ352" i="9"/>
  <c r="AM352" i="9"/>
  <c r="AI352" i="9"/>
  <c r="AE352" i="9"/>
  <c r="AX352" i="9"/>
  <c r="AT352" i="9"/>
  <c r="AP352" i="9"/>
  <c r="AL352" i="9"/>
  <c r="AH352" i="9"/>
  <c r="AW352" i="9"/>
  <c r="AS352" i="9"/>
  <c r="AO352" i="9"/>
  <c r="AK352" i="9"/>
  <c r="AG352" i="9"/>
  <c r="AZ352" i="9"/>
  <c r="AR352" i="9"/>
  <c r="AN352" i="9"/>
  <c r="AF352" i="9"/>
  <c r="AV352" i="9"/>
  <c r="AJ352" i="9"/>
  <c r="Q358" i="8"/>
  <c r="G360" i="14"/>
  <c r="R358" i="8"/>
  <c r="G359" i="15"/>
  <c r="M359" i="15" s="1"/>
  <c r="F360" i="10" s="1"/>
  <c r="AY368" i="9"/>
  <c r="AU368" i="9"/>
  <c r="AQ368" i="9"/>
  <c r="AM368" i="9"/>
  <c r="AI368" i="9"/>
  <c r="AE368" i="9"/>
  <c r="AX368" i="9"/>
  <c r="AT368" i="9"/>
  <c r="AP368" i="9"/>
  <c r="AL368" i="9"/>
  <c r="AH368" i="9"/>
  <c r="AW368" i="9"/>
  <c r="AS368" i="9"/>
  <c r="AO368" i="9"/>
  <c r="AK368" i="9"/>
  <c r="AG368" i="9"/>
  <c r="AZ368" i="9"/>
  <c r="AR368" i="9"/>
  <c r="AF368" i="9"/>
  <c r="AV368" i="9"/>
  <c r="AN368" i="9"/>
  <c r="AJ368" i="9"/>
  <c r="Q374" i="8"/>
  <c r="G376" i="14"/>
  <c r="R374" i="8"/>
  <c r="G375" i="15"/>
  <c r="M375" i="15" s="1"/>
  <c r="F376" i="10" s="1"/>
  <c r="AY384" i="9"/>
  <c r="AU384" i="9"/>
  <c r="AQ384" i="9"/>
  <c r="AM384" i="9"/>
  <c r="AI384" i="9"/>
  <c r="AE384" i="9"/>
  <c r="AX384" i="9"/>
  <c r="AT384" i="9"/>
  <c r="AP384" i="9"/>
  <c r="AL384" i="9"/>
  <c r="AH384" i="9"/>
  <c r="AW384" i="9"/>
  <c r="AS384" i="9"/>
  <c r="AO384" i="9"/>
  <c r="AK384" i="9"/>
  <c r="AG384" i="9"/>
  <c r="AZ384" i="9"/>
  <c r="AR384" i="9"/>
  <c r="AJ384" i="9"/>
  <c r="AV384" i="9"/>
  <c r="AN384" i="9"/>
  <c r="AF384" i="9"/>
  <c r="Q390" i="8"/>
  <c r="G392" i="14"/>
  <c r="R390" i="8"/>
  <c r="G391" i="15"/>
  <c r="M391" i="15" s="1"/>
  <c r="F392" i="10" s="1"/>
  <c r="AW400" i="9"/>
  <c r="AS400" i="9"/>
  <c r="AO400" i="9"/>
  <c r="AK400" i="9"/>
  <c r="AG400" i="9"/>
  <c r="AJ400" i="9"/>
  <c r="AR400" i="9"/>
  <c r="AZ400" i="9"/>
  <c r="AH400" i="9"/>
  <c r="AP400" i="9"/>
  <c r="AX400" i="9"/>
  <c r="AF400" i="9"/>
  <c r="AV400" i="9"/>
  <c r="AT400" i="9"/>
  <c r="AY400" i="9"/>
  <c r="AU400" i="9"/>
  <c r="AQ400" i="9"/>
  <c r="AM400" i="9"/>
  <c r="AI400" i="9"/>
  <c r="AE400" i="9"/>
  <c r="AN400" i="9"/>
  <c r="AL400" i="9"/>
  <c r="E408" i="11"/>
  <c r="I408" i="11" s="1"/>
  <c r="H408" i="9"/>
  <c r="H535" i="9"/>
  <c r="F408" i="12"/>
  <c r="G408" i="12" s="1"/>
  <c r="AW418" i="9"/>
  <c r="AS418" i="9"/>
  <c r="AO418" i="9"/>
  <c r="AK418" i="9"/>
  <c r="AG418" i="9"/>
  <c r="AF418" i="9"/>
  <c r="AN418" i="9"/>
  <c r="AV418" i="9"/>
  <c r="AL418" i="9"/>
  <c r="AT418" i="9"/>
  <c r="AR418" i="9"/>
  <c r="AP418" i="9"/>
  <c r="AY418" i="9"/>
  <c r="AU418" i="9"/>
  <c r="AQ418" i="9"/>
  <c r="AM418" i="9"/>
  <c r="AI418" i="9"/>
  <c r="AE418" i="9"/>
  <c r="AJ418" i="9"/>
  <c r="AZ418" i="9"/>
  <c r="AH418" i="9"/>
  <c r="AX418" i="9"/>
  <c r="R416" i="8"/>
  <c r="G417" i="15"/>
  <c r="M417" i="15" s="1"/>
  <c r="F418" i="10" s="1"/>
  <c r="Q424" i="8"/>
  <c r="G426" i="14"/>
  <c r="AW434" i="9"/>
  <c r="AS434" i="9"/>
  <c r="AO434" i="9"/>
  <c r="AK434" i="9"/>
  <c r="AG434" i="9"/>
  <c r="AF434" i="9"/>
  <c r="AN434" i="9"/>
  <c r="AV434" i="9"/>
  <c r="AL434" i="9"/>
  <c r="AT434" i="9"/>
  <c r="AR434" i="9"/>
  <c r="AH434" i="9"/>
  <c r="AX434" i="9"/>
  <c r="AY434" i="9"/>
  <c r="AU434" i="9"/>
  <c r="AQ434" i="9"/>
  <c r="AM434" i="9"/>
  <c r="AI434" i="9"/>
  <c r="AE434" i="9"/>
  <c r="AJ434" i="9"/>
  <c r="AZ434" i="9"/>
  <c r="AP434" i="9"/>
  <c r="R432" i="8"/>
  <c r="G433" i="15"/>
  <c r="M433" i="15" s="1"/>
  <c r="F434" i="10" s="1"/>
  <c r="Q440" i="8"/>
  <c r="G442" i="14"/>
  <c r="AW450" i="9"/>
  <c r="AS450" i="9"/>
  <c r="AO450" i="9"/>
  <c r="AK450" i="9"/>
  <c r="AG450" i="9"/>
  <c r="AH450" i="9"/>
  <c r="AL450" i="9"/>
  <c r="AP450" i="9"/>
  <c r="AT450" i="9"/>
  <c r="AX450" i="9"/>
  <c r="AJ450" i="9"/>
  <c r="AR450" i="9"/>
  <c r="AV450" i="9"/>
  <c r="AY450" i="9"/>
  <c r="AU450" i="9"/>
  <c r="AQ450" i="9"/>
  <c r="AM450" i="9"/>
  <c r="AI450" i="9"/>
  <c r="AE450" i="9"/>
  <c r="AF450" i="9"/>
  <c r="AN450" i="9"/>
  <c r="AZ450" i="9"/>
  <c r="R448" i="8"/>
  <c r="G449" i="15"/>
  <c r="M449" i="15" s="1"/>
  <c r="F450" i="10" s="1"/>
  <c r="Q12" i="8"/>
  <c r="G13" i="14"/>
  <c r="Q23" i="8"/>
  <c r="G24" i="14"/>
  <c r="R23" i="8"/>
  <c r="G23" i="15"/>
  <c r="M23" i="15" s="1"/>
  <c r="F24" i="10" s="1"/>
  <c r="Q33" i="8"/>
  <c r="G34" i="14"/>
  <c r="AY42" i="9"/>
  <c r="AU42" i="9"/>
  <c r="AQ42" i="9"/>
  <c r="AM42" i="9"/>
  <c r="AI42" i="9"/>
  <c r="AE42" i="9"/>
  <c r="AX42" i="9"/>
  <c r="AT42" i="9"/>
  <c r="AP42" i="9"/>
  <c r="AL42" i="9"/>
  <c r="AH42" i="9"/>
  <c r="AW42" i="9"/>
  <c r="AO42" i="9"/>
  <c r="AG42" i="9"/>
  <c r="AV42" i="9"/>
  <c r="AN42" i="9"/>
  <c r="AF42" i="9"/>
  <c r="AS42" i="9"/>
  <c r="AK42" i="9"/>
  <c r="AZ42" i="9"/>
  <c r="AR42" i="9"/>
  <c r="AJ42" i="9"/>
  <c r="R41" i="8"/>
  <c r="G41" i="15"/>
  <c r="M41" i="15" s="1"/>
  <c r="F42" i="10" s="1"/>
  <c r="AX51" i="9"/>
  <c r="AT51" i="9"/>
  <c r="AP51" i="9"/>
  <c r="AL51" i="9"/>
  <c r="AH51" i="9"/>
  <c r="AW51" i="9"/>
  <c r="AS51" i="9"/>
  <c r="AO51" i="9"/>
  <c r="AK51" i="9"/>
  <c r="AG51" i="9"/>
  <c r="AZ51" i="9"/>
  <c r="AR51" i="9"/>
  <c r="AJ51" i="9"/>
  <c r="AY51" i="9"/>
  <c r="AQ51" i="9"/>
  <c r="AI51" i="9"/>
  <c r="AV51" i="9"/>
  <c r="AN51" i="9"/>
  <c r="AF51" i="9"/>
  <c r="AU51" i="9"/>
  <c r="AM51" i="9"/>
  <c r="AE51" i="9"/>
  <c r="E59" i="11"/>
  <c r="I59" i="11" s="1"/>
  <c r="H486" i="9"/>
  <c r="H59" i="9"/>
  <c r="F59" i="12"/>
  <c r="G59" i="12" s="1"/>
  <c r="E67" i="11"/>
  <c r="I67" i="11" s="1"/>
  <c r="H494" i="9"/>
  <c r="H67" i="9"/>
  <c r="F67" i="12"/>
  <c r="G67" i="12" s="1"/>
  <c r="Q87" i="8"/>
  <c r="G88" i="14"/>
  <c r="R87" i="8"/>
  <c r="G87" i="15"/>
  <c r="M87" i="15" s="1"/>
  <c r="F88" i="10" s="1"/>
  <c r="AZ96" i="9"/>
  <c r="AV96" i="9"/>
  <c r="AR96" i="9"/>
  <c r="AN96" i="9"/>
  <c r="AJ96" i="9"/>
  <c r="AF96" i="9"/>
  <c r="AY96" i="9"/>
  <c r="AU96" i="9"/>
  <c r="AQ96" i="9"/>
  <c r="AM96" i="9"/>
  <c r="AI96" i="9"/>
  <c r="AE96" i="9"/>
  <c r="AT96" i="9"/>
  <c r="AP96" i="9"/>
  <c r="AH96" i="9"/>
  <c r="AS96" i="9"/>
  <c r="AK96" i="9"/>
  <c r="AX96" i="9"/>
  <c r="AL96" i="9"/>
  <c r="AW96" i="9"/>
  <c r="AO96" i="9"/>
  <c r="AG96" i="9"/>
  <c r="Q103" i="8"/>
  <c r="G104" i="14"/>
  <c r="R103" i="8"/>
  <c r="G103" i="15"/>
  <c r="M103" i="15" s="1"/>
  <c r="F104" i="10" s="1"/>
  <c r="G113" i="14"/>
  <c r="Q112" i="8"/>
  <c r="AX121" i="9"/>
  <c r="AT121" i="9"/>
  <c r="AP121" i="9"/>
  <c r="AL121" i="9"/>
  <c r="AH121" i="9"/>
  <c r="AW121" i="9"/>
  <c r="AS121" i="9"/>
  <c r="AO121" i="9"/>
  <c r="AK121" i="9"/>
  <c r="AG121" i="9"/>
  <c r="AV121" i="9"/>
  <c r="AR121" i="9"/>
  <c r="AJ121" i="9"/>
  <c r="AY121" i="9"/>
  <c r="AQ121" i="9"/>
  <c r="AI121" i="9"/>
  <c r="AZ121" i="9"/>
  <c r="AN121" i="9"/>
  <c r="AF121" i="9"/>
  <c r="AU121" i="9"/>
  <c r="AM121" i="9"/>
  <c r="AE121" i="9"/>
  <c r="R120" i="8"/>
  <c r="G120" i="15"/>
  <c r="M120" i="15" s="1"/>
  <c r="F121" i="10" s="1"/>
  <c r="G129" i="14"/>
  <c r="Q128" i="8"/>
  <c r="AX137" i="9"/>
  <c r="AT137" i="9"/>
  <c r="AP137" i="9"/>
  <c r="AL137" i="9"/>
  <c r="AH137" i="9"/>
  <c r="AW137" i="9"/>
  <c r="AS137" i="9"/>
  <c r="AO137" i="9"/>
  <c r="AK137" i="9"/>
  <c r="AG137" i="9"/>
  <c r="AZ137" i="9"/>
  <c r="AR137" i="9"/>
  <c r="AJ137" i="9"/>
  <c r="AU137" i="9"/>
  <c r="AM137" i="9"/>
  <c r="AE137" i="9"/>
  <c r="AV137" i="9"/>
  <c r="AN137" i="9"/>
  <c r="AF137" i="9"/>
  <c r="AY137" i="9"/>
  <c r="AQ137" i="9"/>
  <c r="AI137" i="9"/>
  <c r="R136" i="8"/>
  <c r="G136" i="15"/>
  <c r="M136" i="15" s="1"/>
  <c r="F137" i="10" s="1"/>
  <c r="G145" i="14"/>
  <c r="Q144" i="8"/>
  <c r="Q153" i="8"/>
  <c r="G154" i="14"/>
  <c r="R153" i="8"/>
  <c r="G153" i="15"/>
  <c r="M153" i="15" s="1"/>
  <c r="F154" i="10" s="1"/>
  <c r="AZ164" i="9"/>
  <c r="AV164" i="9"/>
  <c r="AR164" i="9"/>
  <c r="AN164" i="9"/>
  <c r="AJ164" i="9"/>
  <c r="AF164" i="9"/>
  <c r="AY164" i="9"/>
  <c r="AU164" i="9"/>
  <c r="AQ164" i="9"/>
  <c r="AM164" i="9"/>
  <c r="AI164" i="9"/>
  <c r="AE164" i="9"/>
  <c r="AT164" i="9"/>
  <c r="AL164" i="9"/>
  <c r="AK164" i="9"/>
  <c r="AX164" i="9"/>
  <c r="AP164" i="9"/>
  <c r="AH164" i="9"/>
  <c r="AW164" i="9"/>
  <c r="AS164" i="9"/>
  <c r="AO164" i="9"/>
  <c r="AG164" i="9"/>
  <c r="Q173" i="8"/>
  <c r="G174" i="14"/>
  <c r="R173" i="8"/>
  <c r="G173" i="15"/>
  <c r="M173" i="15" s="1"/>
  <c r="F174" i="10" s="1"/>
  <c r="E182" i="11"/>
  <c r="I182" i="11" s="1"/>
  <c r="H497" i="9"/>
  <c r="H182" i="9"/>
  <c r="F182" i="12"/>
  <c r="G182" i="12" s="1"/>
  <c r="E190" i="11"/>
  <c r="I190" i="11" s="1"/>
  <c r="H505" i="9"/>
  <c r="H190" i="9"/>
  <c r="F190" i="12"/>
  <c r="G190" i="12" s="1"/>
  <c r="E198" i="11"/>
  <c r="I198" i="11" s="1"/>
  <c r="H198" i="9"/>
  <c r="F198" i="12"/>
  <c r="G198" i="12" s="1"/>
  <c r="H513" i="9"/>
  <c r="E206" i="11"/>
  <c r="I206" i="11" s="1"/>
  <c r="H206" i="9"/>
  <c r="F206" i="12"/>
  <c r="G206" i="12" s="1"/>
  <c r="H521" i="9"/>
  <c r="E214" i="11"/>
  <c r="I214" i="11" s="1"/>
  <c r="H214" i="9"/>
  <c r="F214" i="12"/>
  <c r="G214" i="12" s="1"/>
  <c r="H529" i="9"/>
  <c r="AZ226" i="9"/>
  <c r="AV226" i="9"/>
  <c r="AR226" i="9"/>
  <c r="AN226" i="9"/>
  <c r="AJ226" i="9"/>
  <c r="AF226" i="9"/>
  <c r="AY226" i="9"/>
  <c r="AU226" i="9"/>
  <c r="AQ226" i="9"/>
  <c r="AM226" i="9"/>
  <c r="AI226" i="9"/>
  <c r="AE226" i="9"/>
  <c r="AX226" i="9"/>
  <c r="AP226" i="9"/>
  <c r="AH226" i="9"/>
  <c r="AW226" i="9"/>
  <c r="AS226" i="9"/>
  <c r="AO226" i="9"/>
  <c r="AG226" i="9"/>
  <c r="AT226" i="9"/>
  <c r="AL226" i="9"/>
  <c r="AK226" i="9"/>
  <c r="Q232" i="8"/>
  <c r="G234" i="14"/>
  <c r="R232" i="8"/>
  <c r="G233" i="15"/>
  <c r="M233" i="15" s="1"/>
  <c r="F234" i="10" s="1"/>
  <c r="AZ242" i="9"/>
  <c r="AV242" i="9"/>
  <c r="AR242" i="9"/>
  <c r="AN242" i="9"/>
  <c r="AJ242" i="9"/>
  <c r="AF242" i="9"/>
  <c r="AY242" i="9"/>
  <c r="AU242" i="9"/>
  <c r="AQ242" i="9"/>
  <c r="AM242" i="9"/>
  <c r="AI242" i="9"/>
  <c r="AE242" i="9"/>
  <c r="AT242" i="9"/>
  <c r="AL242" i="9"/>
  <c r="AH242" i="9"/>
  <c r="AO242" i="9"/>
  <c r="AG242" i="9"/>
  <c r="AX242" i="9"/>
  <c r="AP242" i="9"/>
  <c r="AW242" i="9"/>
  <c r="AS242" i="9"/>
  <c r="AK242" i="9"/>
  <c r="Q252" i="8"/>
  <c r="G254" i="14"/>
  <c r="R252" i="8"/>
  <c r="G253" i="15"/>
  <c r="M253" i="15" s="1"/>
  <c r="F254" i="10" s="1"/>
  <c r="AZ262" i="9"/>
  <c r="AV262" i="9"/>
  <c r="AR262" i="9"/>
  <c r="AN262" i="9"/>
  <c r="AJ262" i="9"/>
  <c r="AF262" i="9"/>
  <c r="AY262" i="9"/>
  <c r="AU262" i="9"/>
  <c r="AQ262" i="9"/>
  <c r="AM262" i="9"/>
  <c r="AI262" i="9"/>
  <c r="AE262" i="9"/>
  <c r="AT262" i="9"/>
  <c r="AP262" i="9"/>
  <c r="AH262" i="9"/>
  <c r="AW262" i="9"/>
  <c r="AS262" i="9"/>
  <c r="AO262" i="9"/>
  <c r="AG262" i="9"/>
  <c r="AX262" i="9"/>
  <c r="AL262" i="9"/>
  <c r="AK262" i="9"/>
  <c r="Q268" i="8"/>
  <c r="G270" i="14"/>
  <c r="R268" i="8"/>
  <c r="G269" i="15"/>
  <c r="M269" i="15" s="1"/>
  <c r="F270" i="10" s="1"/>
  <c r="Q276" i="8"/>
  <c r="G278" i="14"/>
  <c r="AS283" i="9"/>
  <c r="AK283" i="9"/>
  <c r="AU283" i="9"/>
  <c r="AM283" i="9"/>
  <c r="AE283" i="9"/>
  <c r="AH283" i="9"/>
  <c r="AL283" i="9"/>
  <c r="AP283" i="9"/>
  <c r="AT283" i="9"/>
  <c r="AX283" i="9"/>
  <c r="AO283" i="9"/>
  <c r="AY283" i="9"/>
  <c r="AI283" i="9"/>
  <c r="AJ283" i="9"/>
  <c r="AR283" i="9"/>
  <c r="AV283" i="9"/>
  <c r="AW283" i="9"/>
  <c r="AG283" i="9"/>
  <c r="AQ283" i="9"/>
  <c r="AF283" i="9"/>
  <c r="AN283" i="9"/>
  <c r="AZ283" i="9"/>
  <c r="R281" i="8"/>
  <c r="G282" i="15"/>
  <c r="M282" i="15" s="1"/>
  <c r="F283" i="10" s="1"/>
  <c r="Q285" i="8"/>
  <c r="G287" i="14"/>
  <c r="AY291" i="9"/>
  <c r="AU291" i="9"/>
  <c r="AQ291" i="9"/>
  <c r="AM291" i="9"/>
  <c r="AI291" i="9"/>
  <c r="AE291" i="9"/>
  <c r="AX291" i="9"/>
  <c r="AT291" i="9"/>
  <c r="AP291" i="9"/>
  <c r="AL291" i="9"/>
  <c r="AH291" i="9"/>
  <c r="AW291" i="9"/>
  <c r="AS291" i="9"/>
  <c r="AO291" i="9"/>
  <c r="AK291" i="9"/>
  <c r="AG291" i="9"/>
  <c r="AV291" i="9"/>
  <c r="AN291" i="9"/>
  <c r="AJ291" i="9"/>
  <c r="AZ291" i="9"/>
  <c r="AR291" i="9"/>
  <c r="AF291" i="9"/>
  <c r="R289" i="8"/>
  <c r="G290" i="15"/>
  <c r="M290" i="15" s="1"/>
  <c r="F291" i="10" s="1"/>
  <c r="Q293" i="8"/>
  <c r="G295" i="14"/>
  <c r="AY299" i="9"/>
  <c r="AU299" i="9"/>
  <c r="AQ299" i="9"/>
  <c r="AM299" i="9"/>
  <c r="AI299" i="9"/>
  <c r="AE299" i="9"/>
  <c r="AX299" i="9"/>
  <c r="AT299" i="9"/>
  <c r="AP299" i="9"/>
  <c r="AL299" i="9"/>
  <c r="AH299" i="9"/>
  <c r="AW299" i="9"/>
  <c r="AS299" i="9"/>
  <c r="AO299" i="9"/>
  <c r="AK299" i="9"/>
  <c r="AG299" i="9"/>
  <c r="AZ299" i="9"/>
  <c r="AR299" i="9"/>
  <c r="AJ299" i="9"/>
  <c r="AV299" i="9"/>
  <c r="AN299" i="9"/>
  <c r="AF299" i="9"/>
  <c r="R297" i="8"/>
  <c r="G298" i="15"/>
  <c r="M298" i="15" s="1"/>
  <c r="F299" i="10" s="1"/>
  <c r="Q301" i="8"/>
  <c r="G303" i="14"/>
  <c r="Q307" i="8"/>
  <c r="G309" i="14"/>
  <c r="R307" i="8"/>
  <c r="G308" i="15"/>
  <c r="M308" i="15" s="1"/>
  <c r="F309" i="10" s="1"/>
  <c r="AY317" i="9"/>
  <c r="AU317" i="9"/>
  <c r="AQ317" i="9"/>
  <c r="AM317" i="9"/>
  <c r="AI317" i="9"/>
  <c r="AE317" i="9"/>
  <c r="AX317" i="9"/>
  <c r="AT317" i="9"/>
  <c r="AP317" i="9"/>
  <c r="AL317" i="9"/>
  <c r="AH317" i="9"/>
  <c r="AW317" i="9"/>
  <c r="AS317" i="9"/>
  <c r="AO317" i="9"/>
  <c r="AK317" i="9"/>
  <c r="AG317" i="9"/>
  <c r="AV317" i="9"/>
  <c r="AN317" i="9"/>
  <c r="AF317" i="9"/>
  <c r="AZ317" i="9"/>
  <c r="AR317" i="9"/>
  <c r="AJ317" i="9"/>
  <c r="Q323" i="8"/>
  <c r="G325" i="14"/>
  <c r="R323" i="8"/>
  <c r="G324" i="15"/>
  <c r="M324" i="15" s="1"/>
  <c r="F325" i="10" s="1"/>
  <c r="AY333" i="9"/>
  <c r="AU333" i="9"/>
  <c r="AQ333" i="9"/>
  <c r="AM333" i="9"/>
  <c r="AI333" i="9"/>
  <c r="AE333" i="9"/>
  <c r="AX333" i="9"/>
  <c r="AT333" i="9"/>
  <c r="AP333" i="9"/>
  <c r="AL333" i="9"/>
  <c r="AH333" i="9"/>
  <c r="AW333" i="9"/>
  <c r="AS333" i="9"/>
  <c r="AO333" i="9"/>
  <c r="AK333" i="9"/>
  <c r="AG333" i="9"/>
  <c r="AV333" i="9"/>
  <c r="AN333" i="9"/>
  <c r="AF333" i="9"/>
  <c r="AZ333" i="9"/>
  <c r="AR333" i="9"/>
  <c r="AJ333" i="9"/>
  <c r="Q339" i="8"/>
  <c r="G341" i="14"/>
  <c r="R339" i="8"/>
  <c r="G340" i="15"/>
  <c r="M340" i="15" s="1"/>
  <c r="F341" i="10" s="1"/>
  <c r="AY349" i="9"/>
  <c r="AU349" i="9"/>
  <c r="AQ349" i="9"/>
  <c r="AM349" i="9"/>
  <c r="AI349" i="9"/>
  <c r="AE349" i="9"/>
  <c r="AX349" i="9"/>
  <c r="AT349" i="9"/>
  <c r="AP349" i="9"/>
  <c r="AL349" i="9"/>
  <c r="AH349" i="9"/>
  <c r="AW349" i="9"/>
  <c r="AS349" i="9"/>
  <c r="AO349" i="9"/>
  <c r="AK349" i="9"/>
  <c r="AG349" i="9"/>
  <c r="AZ349" i="9"/>
  <c r="AR349" i="9"/>
  <c r="AJ349" i="9"/>
  <c r="AV349" i="9"/>
  <c r="AN349" i="9"/>
  <c r="AF349" i="9"/>
  <c r="Q355" i="8"/>
  <c r="G357" i="14"/>
  <c r="R355" i="8"/>
  <c r="G356" i="15"/>
  <c r="M356" i="15" s="1"/>
  <c r="F357" i="10" s="1"/>
  <c r="AY365" i="9"/>
  <c r="AU365" i="9"/>
  <c r="AQ365" i="9"/>
  <c r="AM365" i="9"/>
  <c r="AI365" i="9"/>
  <c r="AE365" i="9"/>
  <c r="AX365" i="9"/>
  <c r="AT365" i="9"/>
  <c r="AP365" i="9"/>
  <c r="AL365" i="9"/>
  <c r="AH365" i="9"/>
  <c r="AW365" i="9"/>
  <c r="AS365" i="9"/>
  <c r="AO365" i="9"/>
  <c r="AK365" i="9"/>
  <c r="AG365" i="9"/>
  <c r="AV365" i="9"/>
  <c r="AR365" i="9"/>
  <c r="AJ365" i="9"/>
  <c r="AZ365" i="9"/>
  <c r="AN365" i="9"/>
  <c r="AF365" i="9"/>
  <c r="Q371" i="8"/>
  <c r="G373" i="14"/>
  <c r="R371" i="8"/>
  <c r="G372" i="15"/>
  <c r="M372" i="15" s="1"/>
  <c r="F373" i="10" s="1"/>
  <c r="AY381" i="9"/>
  <c r="AU381" i="9"/>
  <c r="AQ381" i="9"/>
  <c r="AM381" i="9"/>
  <c r="AI381" i="9"/>
  <c r="AE381" i="9"/>
  <c r="AX381" i="9"/>
  <c r="AT381" i="9"/>
  <c r="AP381" i="9"/>
  <c r="AL381" i="9"/>
  <c r="AH381" i="9"/>
  <c r="AW381" i="9"/>
  <c r="AS381" i="9"/>
  <c r="AO381" i="9"/>
  <c r="AK381" i="9"/>
  <c r="AG381" i="9"/>
  <c r="AV381" i="9"/>
  <c r="AN381" i="9"/>
  <c r="AJ381" i="9"/>
  <c r="AZ381" i="9"/>
  <c r="AR381" i="9"/>
  <c r="AF381" i="9"/>
  <c r="Q387" i="8"/>
  <c r="G389" i="14"/>
  <c r="R387" i="8"/>
  <c r="G388" i="15"/>
  <c r="M388" i="15" s="1"/>
  <c r="F389" i="10" s="1"/>
  <c r="AW397" i="9"/>
  <c r="AS397" i="9"/>
  <c r="AO397" i="9"/>
  <c r="AK397" i="9"/>
  <c r="AG397" i="9"/>
  <c r="AH397" i="9"/>
  <c r="AP397" i="9"/>
  <c r="AX397" i="9"/>
  <c r="AF397" i="9"/>
  <c r="AN397" i="9"/>
  <c r="AV397" i="9"/>
  <c r="AL397" i="9"/>
  <c r="AJ397" i="9"/>
  <c r="AZ397" i="9"/>
  <c r="AY397" i="9"/>
  <c r="AU397" i="9"/>
  <c r="AQ397" i="9"/>
  <c r="AM397" i="9"/>
  <c r="AI397" i="9"/>
  <c r="AE397" i="9"/>
  <c r="AT397" i="9"/>
  <c r="AR397" i="9"/>
  <c r="Q403" i="8"/>
  <c r="G405" i="14"/>
  <c r="R403" i="8"/>
  <c r="G404" i="15"/>
  <c r="M404" i="15" s="1"/>
  <c r="F405" i="10" s="1"/>
  <c r="AW417" i="9"/>
  <c r="AS417" i="9"/>
  <c r="AO417" i="9"/>
  <c r="AK417" i="9"/>
  <c r="AG417" i="9"/>
  <c r="AH417" i="9"/>
  <c r="AP417" i="9"/>
  <c r="AX417" i="9"/>
  <c r="AF417" i="9"/>
  <c r="AN417" i="9"/>
  <c r="AV417" i="9"/>
  <c r="AL417" i="9"/>
  <c r="AJ417" i="9"/>
  <c r="AZ417" i="9"/>
  <c r="AY417" i="9"/>
  <c r="AU417" i="9"/>
  <c r="AQ417" i="9"/>
  <c r="AM417" i="9"/>
  <c r="AI417" i="9"/>
  <c r="AE417" i="9"/>
  <c r="AT417" i="9"/>
  <c r="AR417" i="9"/>
  <c r="Q423" i="8"/>
  <c r="G425" i="14"/>
  <c r="R423" i="8"/>
  <c r="G424" i="15"/>
  <c r="M424" i="15" s="1"/>
  <c r="F425" i="10" s="1"/>
  <c r="AW433" i="9"/>
  <c r="AS433" i="9"/>
  <c r="AO433" i="9"/>
  <c r="AK433" i="9"/>
  <c r="AG433" i="9"/>
  <c r="AH433" i="9"/>
  <c r="AP433" i="9"/>
  <c r="AX433" i="9"/>
  <c r="AF433" i="9"/>
  <c r="AN433" i="9"/>
  <c r="AV433" i="9"/>
  <c r="AT433" i="9"/>
  <c r="AR433" i="9"/>
  <c r="AY433" i="9"/>
  <c r="AU433" i="9"/>
  <c r="AQ433" i="9"/>
  <c r="AM433" i="9"/>
  <c r="AI433" i="9"/>
  <c r="AE433" i="9"/>
  <c r="AL433" i="9"/>
  <c r="AJ433" i="9"/>
  <c r="AZ433" i="9"/>
  <c r="Q439" i="8"/>
  <c r="G441" i="14"/>
  <c r="R439" i="8"/>
  <c r="G440" i="15"/>
  <c r="M440" i="15" s="1"/>
  <c r="F441" i="10" s="1"/>
  <c r="AW449" i="9"/>
  <c r="AS449" i="9"/>
  <c r="AO449" i="9"/>
  <c r="AK449" i="9"/>
  <c r="AG449" i="9"/>
  <c r="AF449" i="9"/>
  <c r="AJ449" i="9"/>
  <c r="AN449" i="9"/>
  <c r="AR449" i="9"/>
  <c r="AV449" i="9"/>
  <c r="AZ449" i="9"/>
  <c r="AH449" i="9"/>
  <c r="AP449" i="9"/>
  <c r="AX449" i="9"/>
  <c r="AY449" i="9"/>
  <c r="AU449" i="9"/>
  <c r="AQ449" i="9"/>
  <c r="AM449" i="9"/>
  <c r="AI449" i="9"/>
  <c r="AE449" i="9"/>
  <c r="AL449" i="9"/>
  <c r="AT449" i="9"/>
  <c r="Q15" i="8"/>
  <c r="G16" i="14"/>
  <c r="R15" i="8"/>
  <c r="G15" i="15"/>
  <c r="M15" i="15" s="1"/>
  <c r="F16" i="10" s="1"/>
  <c r="Q24" i="8"/>
  <c r="G25" i="14"/>
  <c r="Q34" i="8"/>
  <c r="G35" i="14"/>
  <c r="R34" i="8"/>
  <c r="G34" i="15"/>
  <c r="M34" i="15" s="1"/>
  <c r="F35" i="10" s="1"/>
  <c r="AX43" i="9"/>
  <c r="AT43" i="9"/>
  <c r="AP43" i="9"/>
  <c r="AL43" i="9"/>
  <c r="AH43" i="9"/>
  <c r="AE43" i="9"/>
  <c r="AI43" i="9"/>
  <c r="AM43" i="9"/>
  <c r="AQ43" i="9"/>
  <c r="AU43" i="9"/>
  <c r="AY43" i="9"/>
  <c r="AV43" i="9"/>
  <c r="AN43" i="9"/>
  <c r="AF43" i="9"/>
  <c r="AK43" i="9"/>
  <c r="AS43" i="9"/>
  <c r="AZ43" i="9"/>
  <c r="AR43" i="9"/>
  <c r="AJ43" i="9"/>
  <c r="AG43" i="9"/>
  <c r="AO43" i="9"/>
  <c r="AW43" i="9"/>
  <c r="Q49" i="8"/>
  <c r="G50" i="14"/>
  <c r="R49" i="8"/>
  <c r="G49" i="15"/>
  <c r="M49" i="15" s="1"/>
  <c r="F50" i="10" s="1"/>
  <c r="E58" i="11"/>
  <c r="I58" i="11" s="1"/>
  <c r="H485" i="9"/>
  <c r="H58" i="9"/>
  <c r="F58" i="12"/>
  <c r="G58" i="12" s="1"/>
  <c r="E66" i="11"/>
  <c r="I66" i="11" s="1"/>
  <c r="H493" i="9"/>
  <c r="H66" i="9"/>
  <c r="F66" i="12"/>
  <c r="G66" i="12" s="1"/>
  <c r="G89" i="14"/>
  <c r="Q88" i="8"/>
  <c r="AX97" i="9"/>
  <c r="AT97" i="9"/>
  <c r="AP97" i="9"/>
  <c r="AL97" i="9"/>
  <c r="AH97" i="9"/>
  <c r="AW97" i="9"/>
  <c r="AS97" i="9"/>
  <c r="AO97" i="9"/>
  <c r="AK97" i="9"/>
  <c r="AG97" i="9"/>
  <c r="AV97" i="9"/>
  <c r="AN97" i="9"/>
  <c r="AF97" i="9"/>
  <c r="AY97" i="9"/>
  <c r="AQ97" i="9"/>
  <c r="AI97" i="9"/>
  <c r="AZ97" i="9"/>
  <c r="AR97" i="9"/>
  <c r="AJ97" i="9"/>
  <c r="AU97" i="9"/>
  <c r="AM97" i="9"/>
  <c r="AE97" i="9"/>
  <c r="G96" i="15"/>
  <c r="M96" i="15" s="1"/>
  <c r="F97" i="10" s="1"/>
  <c r="R96" i="8"/>
  <c r="G105" i="14"/>
  <c r="Q104" i="8"/>
  <c r="Q115" i="8"/>
  <c r="G116" i="14"/>
  <c r="R115" i="8"/>
  <c r="G115" i="15"/>
  <c r="M115" i="15" s="1"/>
  <c r="F116" i="10" s="1"/>
  <c r="AZ124" i="9"/>
  <c r="AV124" i="9"/>
  <c r="AR124" i="9"/>
  <c r="AN124" i="9"/>
  <c r="AJ124" i="9"/>
  <c r="AF124" i="9"/>
  <c r="AY124" i="9"/>
  <c r="AU124" i="9"/>
  <c r="AQ124" i="9"/>
  <c r="AM124" i="9"/>
  <c r="AI124" i="9"/>
  <c r="AE124" i="9"/>
  <c r="AX124" i="9"/>
  <c r="AP124" i="9"/>
  <c r="AH124" i="9"/>
  <c r="AK124" i="9"/>
  <c r="AT124" i="9"/>
  <c r="AL124" i="9"/>
  <c r="AW124" i="9"/>
  <c r="AS124" i="9"/>
  <c r="AO124" i="9"/>
  <c r="AG124" i="9"/>
  <c r="Q133" i="8"/>
  <c r="G134" i="14"/>
  <c r="R133" i="8"/>
  <c r="G133" i="15"/>
  <c r="M133" i="15" s="1"/>
  <c r="F134" i="10" s="1"/>
  <c r="AZ142" i="9"/>
  <c r="AV142" i="9"/>
  <c r="AR142" i="9"/>
  <c r="AN142" i="9"/>
  <c r="AJ142" i="9"/>
  <c r="AF142" i="9"/>
  <c r="AY142" i="9"/>
  <c r="AU142" i="9"/>
  <c r="AQ142" i="9"/>
  <c r="AM142" i="9"/>
  <c r="AI142" i="9"/>
  <c r="AE142" i="9"/>
  <c r="AX142" i="9"/>
  <c r="AP142" i="9"/>
  <c r="AH142" i="9"/>
  <c r="AW142" i="9"/>
  <c r="AS142" i="9"/>
  <c r="AO142" i="9"/>
  <c r="AG142" i="9"/>
  <c r="AT142" i="9"/>
  <c r="AL142" i="9"/>
  <c r="AK142" i="9"/>
  <c r="Q150" i="8"/>
  <c r="G151" i="14"/>
  <c r="R150" i="8"/>
  <c r="G150" i="15"/>
  <c r="M150" i="15" s="1"/>
  <c r="F151" i="10" s="1"/>
  <c r="AX159" i="9"/>
  <c r="AT159" i="9"/>
  <c r="AP159" i="9"/>
  <c r="AL159" i="9"/>
  <c r="AH159" i="9"/>
  <c r="AW159" i="9"/>
  <c r="AS159" i="9"/>
  <c r="AO159" i="9"/>
  <c r="AK159" i="9"/>
  <c r="AG159" i="9"/>
  <c r="AV159" i="9"/>
  <c r="AR159" i="9"/>
  <c r="AJ159" i="9"/>
  <c r="AU159" i="9"/>
  <c r="AM159" i="9"/>
  <c r="AE159" i="9"/>
  <c r="AZ159" i="9"/>
  <c r="AN159" i="9"/>
  <c r="AF159" i="9"/>
  <c r="AY159" i="9"/>
  <c r="AQ159" i="9"/>
  <c r="AI159" i="9"/>
  <c r="Q166" i="8"/>
  <c r="G167" i="14"/>
  <c r="R166" i="8"/>
  <c r="G166" i="15"/>
  <c r="M166" i="15" s="1"/>
  <c r="F167" i="10" s="1"/>
  <c r="AX175" i="9"/>
  <c r="AT175" i="9"/>
  <c r="AP175" i="9"/>
  <c r="AL175" i="9"/>
  <c r="AH175" i="9"/>
  <c r="AW175" i="9"/>
  <c r="AS175" i="9"/>
  <c r="AO175" i="9"/>
  <c r="AK175" i="9"/>
  <c r="AG175" i="9"/>
  <c r="AV175" i="9"/>
  <c r="AN175" i="9"/>
  <c r="AF175" i="9"/>
  <c r="AY175" i="9"/>
  <c r="AQ175" i="9"/>
  <c r="AI175" i="9"/>
  <c r="AZ175" i="9"/>
  <c r="AR175" i="9"/>
  <c r="AJ175" i="9"/>
  <c r="AU175" i="9"/>
  <c r="AM175" i="9"/>
  <c r="AE175" i="9"/>
  <c r="E183" i="11"/>
  <c r="I183" i="11" s="1"/>
  <c r="H498" i="9"/>
  <c r="H183" i="9"/>
  <c r="F183" i="12"/>
  <c r="G183" i="12" s="1"/>
  <c r="AX191" i="9"/>
  <c r="AT191" i="9"/>
  <c r="AP191" i="9"/>
  <c r="AL191" i="9"/>
  <c r="AH191" i="9"/>
  <c r="AW191" i="9"/>
  <c r="AS191" i="9"/>
  <c r="AO191" i="9"/>
  <c r="AK191" i="9"/>
  <c r="AG191" i="9"/>
  <c r="AV191" i="9"/>
  <c r="AR191" i="9"/>
  <c r="AJ191" i="9"/>
  <c r="AY191" i="9"/>
  <c r="AQ191" i="9"/>
  <c r="AI191" i="9"/>
  <c r="AZ191" i="9"/>
  <c r="AN191" i="9"/>
  <c r="AF191" i="9"/>
  <c r="AU191" i="9"/>
  <c r="AM191" i="9"/>
  <c r="AE191" i="9"/>
  <c r="F506" i="10"/>
  <c r="G506" i="10" s="1"/>
  <c r="H506" i="10" s="1"/>
  <c r="F191" i="10"/>
  <c r="G191" i="10" s="1"/>
  <c r="H191" i="10" s="1"/>
  <c r="E199" i="11"/>
  <c r="I199" i="11" s="1"/>
  <c r="H514" i="9"/>
  <c r="F199" i="12"/>
  <c r="G199" i="12" s="1"/>
  <c r="H199" i="9"/>
  <c r="E207" i="11"/>
  <c r="I207" i="11" s="1"/>
  <c r="H522" i="9"/>
  <c r="F207" i="12"/>
  <c r="G207" i="12" s="1"/>
  <c r="H207" i="9"/>
  <c r="E215" i="11"/>
  <c r="I215" i="11" s="1"/>
  <c r="H530" i="9"/>
  <c r="F215" i="12"/>
  <c r="G215" i="12" s="1"/>
  <c r="H215" i="9"/>
  <c r="AX229" i="9"/>
  <c r="AT229" i="9"/>
  <c r="AP229" i="9"/>
  <c r="AL229" i="9"/>
  <c r="AH229" i="9"/>
  <c r="AW229" i="9"/>
  <c r="AS229" i="9"/>
  <c r="AO229" i="9"/>
  <c r="AK229" i="9"/>
  <c r="AG229" i="9"/>
  <c r="AV229" i="9"/>
  <c r="AN229" i="9"/>
  <c r="AJ229" i="9"/>
  <c r="AU229" i="9"/>
  <c r="AI229" i="9"/>
  <c r="AZ229" i="9"/>
  <c r="AR229" i="9"/>
  <c r="AF229" i="9"/>
  <c r="AY229" i="9"/>
  <c r="AQ229" i="9"/>
  <c r="AM229" i="9"/>
  <c r="AE229" i="9"/>
  <c r="Q235" i="8"/>
  <c r="G237" i="14"/>
  <c r="R235" i="8"/>
  <c r="G236" i="15"/>
  <c r="M236" i="15" s="1"/>
  <c r="F237" i="10" s="1"/>
  <c r="AX249" i="9"/>
  <c r="AT249" i="9"/>
  <c r="AP249" i="9"/>
  <c r="AL249" i="9"/>
  <c r="AH249" i="9"/>
  <c r="AW249" i="9"/>
  <c r="AS249" i="9"/>
  <c r="AO249" i="9"/>
  <c r="AK249" i="9"/>
  <c r="AG249" i="9"/>
  <c r="AV249" i="9"/>
  <c r="AN249" i="9"/>
  <c r="AF249" i="9"/>
  <c r="AY249" i="9"/>
  <c r="AQ249" i="9"/>
  <c r="AI249" i="9"/>
  <c r="AZ249" i="9"/>
  <c r="AR249" i="9"/>
  <c r="AJ249" i="9"/>
  <c r="AU249" i="9"/>
  <c r="AM249" i="9"/>
  <c r="AE249" i="9"/>
  <c r="Q255" i="8"/>
  <c r="G257" i="14"/>
  <c r="R255" i="8"/>
  <c r="G256" i="15"/>
  <c r="M256" i="15" s="1"/>
  <c r="F257" i="10" s="1"/>
  <c r="AX265" i="9"/>
  <c r="AT265" i="9"/>
  <c r="AP265" i="9"/>
  <c r="AL265" i="9"/>
  <c r="AH265" i="9"/>
  <c r="AW265" i="9"/>
  <c r="AS265" i="9"/>
  <c r="AO265" i="9"/>
  <c r="AK265" i="9"/>
  <c r="AG265" i="9"/>
  <c r="AV265" i="9"/>
  <c r="AN265" i="9"/>
  <c r="AJ265" i="9"/>
  <c r="AY265" i="9"/>
  <c r="AU265" i="9"/>
  <c r="AM265" i="9"/>
  <c r="AE265" i="9"/>
  <c r="AZ265" i="9"/>
  <c r="AR265" i="9"/>
  <c r="AF265" i="9"/>
  <c r="AQ265" i="9"/>
  <c r="AI265" i="9"/>
  <c r="Q271" i="8"/>
  <c r="G273" i="14"/>
  <c r="R271" i="8"/>
  <c r="G272" i="15"/>
  <c r="M272" i="15" s="1"/>
  <c r="F273" i="10" s="1"/>
  <c r="Q304" i="8"/>
  <c r="G306" i="14"/>
  <c r="AY314" i="9"/>
  <c r="AU314" i="9"/>
  <c r="AQ314" i="9"/>
  <c r="AM314" i="9"/>
  <c r="AI314" i="9"/>
  <c r="AE314" i="9"/>
  <c r="AX314" i="9"/>
  <c r="AT314" i="9"/>
  <c r="AP314" i="9"/>
  <c r="AL314" i="9"/>
  <c r="AH314" i="9"/>
  <c r="AW314" i="9"/>
  <c r="AS314" i="9"/>
  <c r="AO314" i="9"/>
  <c r="AK314" i="9"/>
  <c r="AG314" i="9"/>
  <c r="AV314" i="9"/>
  <c r="AN314" i="9"/>
  <c r="AF314" i="9"/>
  <c r="AZ314" i="9"/>
  <c r="AR314" i="9"/>
  <c r="AJ314" i="9"/>
  <c r="R312" i="8"/>
  <c r="G313" i="15"/>
  <c r="M313" i="15" s="1"/>
  <c r="F314" i="10" s="1"/>
  <c r="Q320" i="8"/>
  <c r="G322" i="14"/>
  <c r="AY330" i="9"/>
  <c r="AU330" i="9"/>
  <c r="AQ330" i="9"/>
  <c r="AM330" i="9"/>
  <c r="AI330" i="9"/>
  <c r="AE330" i="9"/>
  <c r="AX330" i="9"/>
  <c r="AT330" i="9"/>
  <c r="AP330" i="9"/>
  <c r="AL330" i="9"/>
  <c r="AH330" i="9"/>
  <c r="AW330" i="9"/>
  <c r="AS330" i="9"/>
  <c r="AO330" i="9"/>
  <c r="AK330" i="9"/>
  <c r="AG330" i="9"/>
  <c r="AZ330" i="9"/>
  <c r="AR330" i="9"/>
  <c r="AJ330" i="9"/>
  <c r="AF330" i="9"/>
  <c r="AV330" i="9"/>
  <c r="AN330" i="9"/>
  <c r="R328" i="8"/>
  <c r="G329" i="15"/>
  <c r="M329" i="15" s="1"/>
  <c r="F330" i="10" s="1"/>
  <c r="Q336" i="8"/>
  <c r="G338" i="14"/>
  <c r="AY346" i="9"/>
  <c r="AU346" i="9"/>
  <c r="AQ346" i="9"/>
  <c r="AM346" i="9"/>
  <c r="AI346" i="9"/>
  <c r="AE346" i="9"/>
  <c r="AX346" i="9"/>
  <c r="AT346" i="9"/>
  <c r="AP346" i="9"/>
  <c r="AL346" i="9"/>
  <c r="AH346" i="9"/>
  <c r="AW346" i="9"/>
  <c r="AS346" i="9"/>
  <c r="AO346" i="9"/>
  <c r="AK346" i="9"/>
  <c r="AG346" i="9"/>
  <c r="AZ346" i="9"/>
  <c r="AR346" i="9"/>
  <c r="AN346" i="9"/>
  <c r="AF346" i="9"/>
  <c r="AV346" i="9"/>
  <c r="AJ346" i="9"/>
  <c r="R344" i="8"/>
  <c r="G345" i="15"/>
  <c r="M345" i="15" s="1"/>
  <c r="F346" i="10" s="1"/>
  <c r="Q352" i="8"/>
  <c r="G354" i="14"/>
  <c r="AY362" i="9"/>
  <c r="AU362" i="9"/>
  <c r="AQ362" i="9"/>
  <c r="AM362" i="9"/>
  <c r="AI362" i="9"/>
  <c r="AE362" i="9"/>
  <c r="AX362" i="9"/>
  <c r="AT362" i="9"/>
  <c r="AP362" i="9"/>
  <c r="AL362" i="9"/>
  <c r="AH362" i="9"/>
  <c r="AW362" i="9"/>
  <c r="AS362" i="9"/>
  <c r="AO362" i="9"/>
  <c r="AK362" i="9"/>
  <c r="AG362" i="9"/>
  <c r="AZ362" i="9"/>
  <c r="AR362" i="9"/>
  <c r="AJ362" i="9"/>
  <c r="AV362" i="9"/>
  <c r="AN362" i="9"/>
  <c r="AF362" i="9"/>
  <c r="R360" i="8"/>
  <c r="G361" i="15"/>
  <c r="M361" i="15" s="1"/>
  <c r="F362" i="10" s="1"/>
  <c r="Q368" i="8"/>
  <c r="G370" i="14"/>
  <c r="AY378" i="9"/>
  <c r="AU378" i="9"/>
  <c r="AQ378" i="9"/>
  <c r="AM378" i="9"/>
  <c r="AI378" i="9"/>
  <c r="AE378" i="9"/>
  <c r="AX378" i="9"/>
  <c r="AT378" i="9"/>
  <c r="AP378" i="9"/>
  <c r="AL378" i="9"/>
  <c r="AH378" i="9"/>
  <c r="AW378" i="9"/>
  <c r="AS378" i="9"/>
  <c r="AO378" i="9"/>
  <c r="AK378" i="9"/>
  <c r="AG378" i="9"/>
  <c r="AZ378" i="9"/>
  <c r="AR378" i="9"/>
  <c r="AJ378" i="9"/>
  <c r="AV378" i="9"/>
  <c r="AN378" i="9"/>
  <c r="AF378" i="9"/>
  <c r="R376" i="8"/>
  <c r="G377" i="15"/>
  <c r="M377" i="15" s="1"/>
  <c r="F378" i="10" s="1"/>
  <c r="Q384" i="8"/>
  <c r="G386" i="14"/>
  <c r="AW394" i="9"/>
  <c r="AS394" i="9"/>
  <c r="AO394" i="9"/>
  <c r="AK394" i="9"/>
  <c r="AG394" i="9"/>
  <c r="AX394" i="9"/>
  <c r="AT394" i="9"/>
  <c r="AP394" i="9"/>
  <c r="AL394" i="9"/>
  <c r="AH394" i="9"/>
  <c r="AY394" i="9"/>
  <c r="AU394" i="9"/>
  <c r="AQ394" i="9"/>
  <c r="AM394" i="9"/>
  <c r="AI394" i="9"/>
  <c r="AE394" i="9"/>
  <c r="AV394" i="9"/>
  <c r="AR394" i="9"/>
  <c r="AJ394" i="9"/>
  <c r="AZ394" i="9"/>
  <c r="AN394" i="9"/>
  <c r="AF394" i="9"/>
  <c r="R392" i="8"/>
  <c r="G393" i="15"/>
  <c r="M393" i="15" s="1"/>
  <c r="F394" i="10" s="1"/>
  <c r="Q400" i="8"/>
  <c r="G402" i="14"/>
  <c r="Q410" i="8"/>
  <c r="G412" i="14"/>
  <c r="R410" i="8"/>
  <c r="G411" i="15"/>
  <c r="M411" i="15" s="1"/>
  <c r="F412" i="10" s="1"/>
  <c r="AW420" i="9"/>
  <c r="AS420" i="9"/>
  <c r="AO420" i="9"/>
  <c r="AK420" i="9"/>
  <c r="AG420" i="9"/>
  <c r="AJ420" i="9"/>
  <c r="AR420" i="9"/>
  <c r="AZ420" i="9"/>
  <c r="AH420" i="9"/>
  <c r="AP420" i="9"/>
  <c r="AX420" i="9"/>
  <c r="AN420" i="9"/>
  <c r="AY420" i="9"/>
  <c r="AU420" i="9"/>
  <c r="AQ420" i="9"/>
  <c r="AM420" i="9"/>
  <c r="AI420" i="9"/>
  <c r="AE420" i="9"/>
  <c r="AF420" i="9"/>
  <c r="AV420" i="9"/>
  <c r="AL420" i="9"/>
  <c r="AT420" i="9"/>
  <c r="Q426" i="8"/>
  <c r="G428" i="14"/>
  <c r="R426" i="8"/>
  <c r="G427" i="15"/>
  <c r="M427" i="15" s="1"/>
  <c r="F428" i="10" s="1"/>
  <c r="AW436" i="9"/>
  <c r="AS436" i="9"/>
  <c r="AO436" i="9"/>
  <c r="AK436" i="9"/>
  <c r="AG436" i="9"/>
  <c r="AJ436" i="9"/>
  <c r="AR436" i="9"/>
  <c r="AZ436" i="9"/>
  <c r="AH436" i="9"/>
  <c r="AP436" i="9"/>
  <c r="AX436" i="9"/>
  <c r="AN436" i="9"/>
  <c r="AT436" i="9"/>
  <c r="AY436" i="9"/>
  <c r="AU436" i="9"/>
  <c r="AQ436" i="9"/>
  <c r="AM436" i="9"/>
  <c r="AI436" i="9"/>
  <c r="AE436" i="9"/>
  <c r="AF436" i="9"/>
  <c r="AV436" i="9"/>
  <c r="AL436" i="9"/>
  <c r="Q442" i="8"/>
  <c r="G444" i="14"/>
  <c r="R442" i="8"/>
  <c r="G443" i="15"/>
  <c r="M443" i="15" s="1"/>
  <c r="F444" i="10" s="1"/>
  <c r="AW455" i="9"/>
  <c r="AS455" i="9"/>
  <c r="AO455" i="9"/>
  <c r="AK455" i="9"/>
  <c r="AG455" i="9"/>
  <c r="AF455" i="9"/>
  <c r="AJ455" i="9"/>
  <c r="AN455" i="9"/>
  <c r="AR455" i="9"/>
  <c r="AV455" i="9"/>
  <c r="AZ455" i="9"/>
  <c r="AY455" i="9"/>
  <c r="AU455" i="9"/>
  <c r="AQ455" i="9"/>
  <c r="AM455" i="9"/>
  <c r="AI455" i="9"/>
  <c r="AE455" i="9"/>
  <c r="AH455" i="9"/>
  <c r="AL455" i="9"/>
  <c r="AP455" i="9"/>
  <c r="AT455" i="9"/>
  <c r="AX455" i="9"/>
  <c r="Q14" i="8"/>
  <c r="G15" i="14"/>
  <c r="R14" i="8"/>
  <c r="G14" i="15"/>
  <c r="M14" i="15" s="1"/>
  <c r="F15" i="10" s="1"/>
  <c r="AT28" i="9"/>
  <c r="AL28" i="9"/>
  <c r="AG28" i="9"/>
  <c r="AK28" i="9"/>
  <c r="AO28" i="9"/>
  <c r="AS28" i="9"/>
  <c r="AW28" i="9"/>
  <c r="AV28" i="9"/>
  <c r="AN28" i="9"/>
  <c r="AF28" i="9"/>
  <c r="AZ28" i="9"/>
  <c r="AR28" i="9"/>
  <c r="AJ28" i="9"/>
  <c r="AX28" i="9"/>
  <c r="AH28" i="9"/>
  <c r="AI28" i="9"/>
  <c r="AM28" i="9"/>
  <c r="AY28" i="9"/>
  <c r="AP28" i="9"/>
  <c r="AE28" i="9"/>
  <c r="AQ28" i="9"/>
  <c r="AU28" i="9"/>
  <c r="Q35" i="8"/>
  <c r="G36" i="14"/>
  <c r="R35" i="8"/>
  <c r="G35" i="15"/>
  <c r="M35" i="15" s="1"/>
  <c r="F36" i="10" s="1"/>
  <c r="AY48" i="9"/>
  <c r="AU48" i="9"/>
  <c r="AQ48" i="9"/>
  <c r="AM48" i="9"/>
  <c r="AI48" i="9"/>
  <c r="AE48" i="9"/>
  <c r="AX48" i="9"/>
  <c r="AT48" i="9"/>
  <c r="AP48" i="9"/>
  <c r="AL48" i="9"/>
  <c r="AH48" i="9"/>
  <c r="AW48" i="9"/>
  <c r="AO48" i="9"/>
  <c r="AG48" i="9"/>
  <c r="AZ48" i="9"/>
  <c r="AR48" i="9"/>
  <c r="AJ48" i="9"/>
  <c r="AS48" i="9"/>
  <c r="AK48" i="9"/>
  <c r="AV48" i="9"/>
  <c r="AN48" i="9"/>
  <c r="AF48" i="9"/>
  <c r="Q85" i="8"/>
  <c r="G86" i="14"/>
  <c r="G85" i="15"/>
  <c r="M85" i="15" s="1"/>
  <c r="F86" i="10" s="1"/>
  <c r="R85" i="8"/>
  <c r="AZ94" i="9"/>
  <c r="AV94" i="9"/>
  <c r="AR94" i="9"/>
  <c r="AN94" i="9"/>
  <c r="AJ94" i="9"/>
  <c r="AF94" i="9"/>
  <c r="AY94" i="9"/>
  <c r="AU94" i="9"/>
  <c r="AQ94" i="9"/>
  <c r="AM94" i="9"/>
  <c r="AI94" i="9"/>
  <c r="AE94" i="9"/>
  <c r="AX94" i="9"/>
  <c r="AP94" i="9"/>
  <c r="AH94" i="9"/>
  <c r="AO94" i="9"/>
  <c r="AG94" i="9"/>
  <c r="AT94" i="9"/>
  <c r="AL94" i="9"/>
  <c r="AW94" i="9"/>
  <c r="AS94" i="9"/>
  <c r="AK94" i="9"/>
  <c r="Q101" i="8"/>
  <c r="G102" i="14"/>
  <c r="G101" i="15"/>
  <c r="M101" i="15" s="1"/>
  <c r="F102" i="10" s="1"/>
  <c r="R101" i="8"/>
  <c r="AX111" i="9"/>
  <c r="AT111" i="9"/>
  <c r="AP111" i="9"/>
  <c r="AL111" i="9"/>
  <c r="AH111" i="9"/>
  <c r="AW111" i="9"/>
  <c r="AS111" i="9"/>
  <c r="AO111" i="9"/>
  <c r="AK111" i="9"/>
  <c r="AG111" i="9"/>
  <c r="AZ111" i="9"/>
  <c r="AV111" i="9"/>
  <c r="AN111" i="9"/>
  <c r="AJ111" i="9"/>
  <c r="AF111" i="9"/>
  <c r="AU111" i="9"/>
  <c r="AM111" i="9"/>
  <c r="AI111" i="9"/>
  <c r="AR111" i="9"/>
  <c r="AY111" i="9"/>
  <c r="AQ111" i="9"/>
  <c r="AE111" i="9"/>
  <c r="Q118" i="8"/>
  <c r="G119" i="14"/>
  <c r="G118" i="15"/>
  <c r="M118" i="15" s="1"/>
  <c r="F119" i="10" s="1"/>
  <c r="R118" i="8"/>
  <c r="AX127" i="9"/>
  <c r="AT127" i="9"/>
  <c r="AP127" i="9"/>
  <c r="AL127" i="9"/>
  <c r="AH127" i="9"/>
  <c r="AW127" i="9"/>
  <c r="AS127" i="9"/>
  <c r="AO127" i="9"/>
  <c r="AK127" i="9"/>
  <c r="AG127" i="9"/>
  <c r="AV127" i="9"/>
  <c r="AN127" i="9"/>
  <c r="AF127" i="9"/>
  <c r="AY127" i="9"/>
  <c r="AM127" i="9"/>
  <c r="AE127" i="9"/>
  <c r="AZ127" i="9"/>
  <c r="AR127" i="9"/>
  <c r="AJ127" i="9"/>
  <c r="AU127" i="9"/>
  <c r="AQ127" i="9"/>
  <c r="AI127" i="9"/>
  <c r="Q134" i="8"/>
  <c r="G135" i="14"/>
  <c r="G134" i="15"/>
  <c r="M134" i="15" s="1"/>
  <c r="F135" i="10" s="1"/>
  <c r="R134" i="8"/>
  <c r="AX143" i="9"/>
  <c r="AT143" i="9"/>
  <c r="AP143" i="9"/>
  <c r="AL143" i="9"/>
  <c r="AH143" i="9"/>
  <c r="AW143" i="9"/>
  <c r="AS143" i="9"/>
  <c r="AO143" i="9"/>
  <c r="AK143" i="9"/>
  <c r="AG143" i="9"/>
  <c r="AV143" i="9"/>
  <c r="AN143" i="9"/>
  <c r="AF143" i="9"/>
  <c r="AU143" i="9"/>
  <c r="AM143" i="9"/>
  <c r="AE143" i="9"/>
  <c r="AZ143" i="9"/>
  <c r="AR143" i="9"/>
  <c r="AJ143" i="9"/>
  <c r="AY143" i="9"/>
  <c r="AQ143" i="9"/>
  <c r="AI143" i="9"/>
  <c r="Q151" i="8"/>
  <c r="G152" i="14"/>
  <c r="R151" i="8"/>
  <c r="G151" i="15"/>
  <c r="M151" i="15" s="1"/>
  <c r="F152" i="10" s="1"/>
  <c r="AZ160" i="9"/>
  <c r="AV160" i="9"/>
  <c r="AR160" i="9"/>
  <c r="AN160" i="9"/>
  <c r="AJ160" i="9"/>
  <c r="AF160" i="9"/>
  <c r="AY160" i="9"/>
  <c r="AU160" i="9"/>
  <c r="AQ160" i="9"/>
  <c r="AM160" i="9"/>
  <c r="AI160" i="9"/>
  <c r="AE160" i="9"/>
  <c r="AX160" i="9"/>
  <c r="AP160" i="9"/>
  <c r="AH160" i="9"/>
  <c r="AO160" i="9"/>
  <c r="AG160" i="9"/>
  <c r="AT160" i="9"/>
  <c r="AL160" i="9"/>
  <c r="AW160" i="9"/>
  <c r="AS160" i="9"/>
  <c r="AK160" i="9"/>
  <c r="Q171" i="8"/>
  <c r="G172" i="14"/>
  <c r="R171" i="8"/>
  <c r="G171" i="15"/>
  <c r="M171" i="15" s="1"/>
  <c r="F172" i="10" s="1"/>
  <c r="E180" i="11"/>
  <c r="I180" i="11" s="1"/>
  <c r="H495" i="9"/>
  <c r="H180" i="9"/>
  <c r="F180" i="12"/>
  <c r="G180" i="12" s="1"/>
  <c r="E188" i="11"/>
  <c r="I188" i="11" s="1"/>
  <c r="H503" i="9"/>
  <c r="H188" i="9"/>
  <c r="F188" i="12"/>
  <c r="G188" i="12" s="1"/>
  <c r="AZ228" i="9"/>
  <c r="AV228" i="9"/>
  <c r="AR228" i="9"/>
  <c r="AN228" i="9"/>
  <c r="AJ228" i="9"/>
  <c r="AF228" i="9"/>
  <c r="AY228" i="9"/>
  <c r="AU228" i="9"/>
  <c r="AQ228" i="9"/>
  <c r="AM228" i="9"/>
  <c r="AI228" i="9"/>
  <c r="AE228" i="9"/>
  <c r="AT228" i="9"/>
  <c r="AP228" i="9"/>
  <c r="AH228" i="9"/>
  <c r="AO228" i="9"/>
  <c r="AG228" i="9"/>
  <c r="AX228" i="9"/>
  <c r="AL228" i="9"/>
  <c r="AW228" i="9"/>
  <c r="AS228" i="9"/>
  <c r="AK228" i="9"/>
  <c r="Q234" i="8"/>
  <c r="G236" i="14"/>
  <c r="R234" i="8"/>
  <c r="G235" i="15"/>
  <c r="M235" i="15" s="1"/>
  <c r="F236" i="10" s="1"/>
  <c r="AZ248" i="9"/>
  <c r="AV248" i="9"/>
  <c r="AR248" i="9"/>
  <c r="AN248" i="9"/>
  <c r="AJ248" i="9"/>
  <c r="AF248" i="9"/>
  <c r="AY248" i="9"/>
  <c r="AU248" i="9"/>
  <c r="AQ248" i="9"/>
  <c r="AM248" i="9"/>
  <c r="AI248" i="9"/>
  <c r="AE248" i="9"/>
  <c r="AT248" i="9"/>
  <c r="AP248" i="9"/>
  <c r="AH248" i="9"/>
  <c r="AK248" i="9"/>
  <c r="AX248" i="9"/>
  <c r="AL248" i="9"/>
  <c r="AW248" i="9"/>
  <c r="AS248" i="9"/>
  <c r="AO248" i="9"/>
  <c r="AG248" i="9"/>
  <c r="Q254" i="8"/>
  <c r="G256" i="14"/>
  <c r="R254" i="8"/>
  <c r="G255" i="15"/>
  <c r="M255" i="15" s="1"/>
  <c r="F256" i="10" s="1"/>
  <c r="AZ264" i="9"/>
  <c r="AV264" i="9"/>
  <c r="AR264" i="9"/>
  <c r="AN264" i="9"/>
  <c r="AJ264" i="9"/>
  <c r="AF264" i="9"/>
  <c r="AY264" i="9"/>
  <c r="AU264" i="9"/>
  <c r="AQ264" i="9"/>
  <c r="AM264" i="9"/>
  <c r="AI264" i="9"/>
  <c r="AE264" i="9"/>
  <c r="AX264" i="9"/>
  <c r="AP264" i="9"/>
  <c r="AH264" i="9"/>
  <c r="AW264" i="9"/>
  <c r="AS264" i="9"/>
  <c r="AO264" i="9"/>
  <c r="AG264" i="9"/>
  <c r="AT264" i="9"/>
  <c r="AL264" i="9"/>
  <c r="AK264" i="9"/>
  <c r="Q270" i="8"/>
  <c r="G272" i="14"/>
  <c r="R270" i="8"/>
  <c r="G271" i="15"/>
  <c r="M271" i="15" s="1"/>
  <c r="F272" i="10" s="1"/>
  <c r="AW280" i="9"/>
  <c r="AO280" i="9"/>
  <c r="AG280" i="9"/>
  <c r="AU280" i="9"/>
  <c r="AM280" i="9"/>
  <c r="AE280" i="9"/>
  <c r="AH280" i="9"/>
  <c r="AL280" i="9"/>
  <c r="AP280" i="9"/>
  <c r="AT280" i="9"/>
  <c r="AX280" i="9"/>
  <c r="AY280" i="9"/>
  <c r="AI280" i="9"/>
  <c r="AJ280" i="9"/>
  <c r="AR280" i="9"/>
  <c r="AV280" i="9"/>
  <c r="AS280" i="9"/>
  <c r="AK280" i="9"/>
  <c r="AQ280" i="9"/>
  <c r="AF280" i="9"/>
  <c r="AN280" i="9"/>
  <c r="AZ280" i="9"/>
  <c r="Q282" i="8"/>
  <c r="G284" i="14"/>
  <c r="R282" i="8"/>
  <c r="G283" i="15"/>
  <c r="M283" i="15" s="1"/>
  <c r="F284" i="10" s="1"/>
  <c r="AW288" i="9"/>
  <c r="AO288" i="9"/>
  <c r="AG288" i="9"/>
  <c r="AY288" i="9"/>
  <c r="AQ288" i="9"/>
  <c r="AI288" i="9"/>
  <c r="AF288" i="9"/>
  <c r="AJ288" i="9"/>
  <c r="AN288" i="9"/>
  <c r="AR288" i="9"/>
  <c r="AV288" i="9"/>
  <c r="AZ288" i="9"/>
  <c r="AS288" i="9"/>
  <c r="AM288" i="9"/>
  <c r="AE288" i="9"/>
  <c r="AL288" i="9"/>
  <c r="AT288" i="9"/>
  <c r="AK288" i="9"/>
  <c r="AU288" i="9"/>
  <c r="AH288" i="9"/>
  <c r="AP288" i="9"/>
  <c r="AX288" i="9"/>
  <c r="Q290" i="8"/>
  <c r="G292" i="14"/>
  <c r="R290" i="8"/>
  <c r="G291" i="15"/>
  <c r="M291" i="15" s="1"/>
  <c r="F292" i="10" s="1"/>
  <c r="AY296" i="9"/>
  <c r="AU296" i="9"/>
  <c r="AQ296" i="9"/>
  <c r="AM296" i="9"/>
  <c r="AI296" i="9"/>
  <c r="AE296" i="9"/>
  <c r="AX296" i="9"/>
  <c r="AT296" i="9"/>
  <c r="AP296" i="9"/>
  <c r="AL296" i="9"/>
  <c r="AH296" i="9"/>
  <c r="AW296" i="9"/>
  <c r="AS296" i="9"/>
  <c r="AO296" i="9"/>
  <c r="AK296" i="9"/>
  <c r="AG296" i="9"/>
  <c r="AZ296" i="9"/>
  <c r="AR296" i="9"/>
  <c r="AJ296" i="9"/>
  <c r="AF296" i="9"/>
  <c r="AV296" i="9"/>
  <c r="AN296" i="9"/>
  <c r="Q298" i="8"/>
  <c r="G300" i="14"/>
  <c r="R298" i="8"/>
  <c r="G299" i="15"/>
  <c r="M299" i="15" s="1"/>
  <c r="F300" i="10" s="1"/>
  <c r="AY304" i="9"/>
  <c r="AU304" i="9"/>
  <c r="AQ304" i="9"/>
  <c r="AM304" i="9"/>
  <c r="AI304" i="9"/>
  <c r="AE304" i="9"/>
  <c r="AX304" i="9"/>
  <c r="AT304" i="9"/>
  <c r="AP304" i="9"/>
  <c r="AL304" i="9"/>
  <c r="AH304" i="9"/>
  <c r="AW304" i="9"/>
  <c r="AS304" i="9"/>
  <c r="AO304" i="9"/>
  <c r="AK304" i="9"/>
  <c r="AG304" i="9"/>
  <c r="AZ304" i="9"/>
  <c r="AR304" i="9"/>
  <c r="AJ304" i="9"/>
  <c r="AF304" i="9"/>
  <c r="AV304" i="9"/>
  <c r="AN304" i="9"/>
  <c r="AY311" i="9"/>
  <c r="AU311" i="9"/>
  <c r="AQ311" i="9"/>
  <c r="AM311" i="9"/>
  <c r="AI311" i="9"/>
  <c r="AE311" i="9"/>
  <c r="AX311" i="9"/>
  <c r="AT311" i="9"/>
  <c r="AP311" i="9"/>
  <c r="AL311" i="9"/>
  <c r="AH311" i="9"/>
  <c r="AW311" i="9"/>
  <c r="AS311" i="9"/>
  <c r="AO311" i="9"/>
  <c r="AK311" i="9"/>
  <c r="AG311" i="9"/>
  <c r="AZ311" i="9"/>
  <c r="AR311" i="9"/>
  <c r="AJ311" i="9"/>
  <c r="AV311" i="9"/>
  <c r="AN311" i="9"/>
  <c r="AF311" i="9"/>
  <c r="R309" i="8"/>
  <c r="G310" i="15"/>
  <c r="M310" i="15" s="1"/>
  <c r="F311" i="10" s="1"/>
  <c r="Q317" i="8"/>
  <c r="G319" i="14"/>
  <c r="AY327" i="9"/>
  <c r="AU327" i="9"/>
  <c r="AQ327" i="9"/>
  <c r="AM327" i="9"/>
  <c r="AI327" i="9"/>
  <c r="AE327" i="9"/>
  <c r="AX327" i="9"/>
  <c r="AT327" i="9"/>
  <c r="AP327" i="9"/>
  <c r="AL327" i="9"/>
  <c r="AH327" i="9"/>
  <c r="AW327" i="9"/>
  <c r="AS327" i="9"/>
  <c r="AO327" i="9"/>
  <c r="AK327" i="9"/>
  <c r="AG327" i="9"/>
  <c r="AZ327" i="9"/>
  <c r="AR327" i="9"/>
  <c r="AF327" i="9"/>
  <c r="AV327" i="9"/>
  <c r="AN327" i="9"/>
  <c r="AJ327" i="9"/>
  <c r="R325" i="8"/>
  <c r="G326" i="15"/>
  <c r="M326" i="15" s="1"/>
  <c r="F327" i="10" s="1"/>
  <c r="Q333" i="8"/>
  <c r="G335" i="14"/>
  <c r="AY343" i="9"/>
  <c r="AU343" i="9"/>
  <c r="AQ343" i="9"/>
  <c r="AM343" i="9"/>
  <c r="AI343" i="9"/>
  <c r="AE343" i="9"/>
  <c r="AX343" i="9"/>
  <c r="AT343" i="9"/>
  <c r="AP343" i="9"/>
  <c r="AL343" i="9"/>
  <c r="AH343" i="9"/>
  <c r="AW343" i="9"/>
  <c r="AS343" i="9"/>
  <c r="AO343" i="9"/>
  <c r="AK343" i="9"/>
  <c r="AG343" i="9"/>
  <c r="AZ343" i="9"/>
  <c r="AR343" i="9"/>
  <c r="AJ343" i="9"/>
  <c r="AV343" i="9"/>
  <c r="AN343" i="9"/>
  <c r="AF343" i="9"/>
  <c r="R341" i="8"/>
  <c r="G342" i="15"/>
  <c r="M342" i="15" s="1"/>
  <c r="F343" i="10" s="1"/>
  <c r="Q349" i="8"/>
  <c r="G351" i="14"/>
  <c r="AY359" i="9"/>
  <c r="AU359" i="9"/>
  <c r="AQ359" i="9"/>
  <c r="AM359" i="9"/>
  <c r="AI359" i="9"/>
  <c r="AE359" i="9"/>
  <c r="AX359" i="9"/>
  <c r="AT359" i="9"/>
  <c r="AP359" i="9"/>
  <c r="AL359" i="9"/>
  <c r="AH359" i="9"/>
  <c r="AW359" i="9"/>
  <c r="AS359" i="9"/>
  <c r="AO359" i="9"/>
  <c r="AK359" i="9"/>
  <c r="AG359" i="9"/>
  <c r="AZ359" i="9"/>
  <c r="AR359" i="9"/>
  <c r="AJ359" i="9"/>
  <c r="AV359" i="9"/>
  <c r="AN359" i="9"/>
  <c r="AF359" i="9"/>
  <c r="R357" i="8"/>
  <c r="G358" i="15"/>
  <c r="M358" i="15" s="1"/>
  <c r="F359" i="10" s="1"/>
  <c r="Q365" i="8"/>
  <c r="G367" i="14"/>
  <c r="AY375" i="9"/>
  <c r="AU375" i="9"/>
  <c r="AQ375" i="9"/>
  <c r="AM375" i="9"/>
  <c r="AI375" i="9"/>
  <c r="AE375" i="9"/>
  <c r="AX375" i="9"/>
  <c r="AT375" i="9"/>
  <c r="AP375" i="9"/>
  <c r="AL375" i="9"/>
  <c r="AH375" i="9"/>
  <c r="AW375" i="9"/>
  <c r="AS375" i="9"/>
  <c r="AO375" i="9"/>
  <c r="AK375" i="9"/>
  <c r="AG375" i="9"/>
  <c r="AZ375" i="9"/>
  <c r="AR375" i="9"/>
  <c r="AJ375" i="9"/>
  <c r="AV375" i="9"/>
  <c r="AN375" i="9"/>
  <c r="AF375" i="9"/>
  <c r="R373" i="8"/>
  <c r="G374" i="15"/>
  <c r="M374" i="15" s="1"/>
  <c r="F375" i="10" s="1"/>
  <c r="Q381" i="8"/>
  <c r="G383" i="14"/>
  <c r="AY391" i="9"/>
  <c r="AU391" i="9"/>
  <c r="AQ391" i="9"/>
  <c r="AM391" i="9"/>
  <c r="AI391" i="9"/>
  <c r="AE391" i="9"/>
  <c r="AX391" i="9"/>
  <c r="AT391" i="9"/>
  <c r="AP391" i="9"/>
  <c r="AL391" i="9"/>
  <c r="AH391" i="9"/>
  <c r="AW391" i="9"/>
  <c r="AS391" i="9"/>
  <c r="AO391" i="9"/>
  <c r="AK391" i="9"/>
  <c r="AG391" i="9"/>
  <c r="AR391" i="9"/>
  <c r="AN391" i="9"/>
  <c r="AF391" i="9"/>
  <c r="AZ391" i="9"/>
  <c r="AV391" i="9"/>
  <c r="AJ391" i="9"/>
  <c r="R389" i="8"/>
  <c r="G390" i="15"/>
  <c r="M390" i="15" s="1"/>
  <c r="F391" i="10" s="1"/>
  <c r="Q397" i="8"/>
  <c r="G399" i="14"/>
  <c r="AW419" i="9"/>
  <c r="AS419" i="9"/>
  <c r="AO419" i="9"/>
  <c r="AK419" i="9"/>
  <c r="AG419" i="9"/>
  <c r="AL419" i="9"/>
  <c r="AT419" i="9"/>
  <c r="AJ419" i="9"/>
  <c r="AR419" i="9"/>
  <c r="AZ419" i="9"/>
  <c r="AH419" i="9"/>
  <c r="AX419" i="9"/>
  <c r="AF419" i="9"/>
  <c r="AV419" i="9"/>
  <c r="AY419" i="9"/>
  <c r="AU419" i="9"/>
  <c r="AQ419" i="9"/>
  <c r="AM419" i="9"/>
  <c r="AI419" i="9"/>
  <c r="AE419" i="9"/>
  <c r="AP419" i="9"/>
  <c r="AN419" i="9"/>
  <c r="R417" i="8"/>
  <c r="G418" i="15"/>
  <c r="M418" i="15" s="1"/>
  <c r="F419" i="10" s="1"/>
  <c r="Q425" i="8"/>
  <c r="G427" i="14"/>
  <c r="AW435" i="9"/>
  <c r="AS435" i="9"/>
  <c r="AO435" i="9"/>
  <c r="AK435" i="9"/>
  <c r="AG435" i="9"/>
  <c r="AL435" i="9"/>
  <c r="AT435" i="9"/>
  <c r="AJ435" i="9"/>
  <c r="AR435" i="9"/>
  <c r="AZ435" i="9"/>
  <c r="AH435" i="9"/>
  <c r="AX435" i="9"/>
  <c r="AF435" i="9"/>
  <c r="AV435" i="9"/>
  <c r="AY435" i="9"/>
  <c r="AU435" i="9"/>
  <c r="AQ435" i="9"/>
  <c r="AM435" i="9"/>
  <c r="AI435" i="9"/>
  <c r="AE435" i="9"/>
  <c r="AP435" i="9"/>
  <c r="AN435" i="9"/>
  <c r="R433" i="8"/>
  <c r="G434" i="15"/>
  <c r="M434" i="15" s="1"/>
  <c r="F435" i="10" s="1"/>
  <c r="Q441" i="8"/>
  <c r="G443" i="14"/>
  <c r="Q449" i="8"/>
  <c r="G451" i="14"/>
  <c r="G450" i="15"/>
  <c r="M450" i="15" s="1"/>
  <c r="F451" i="10" s="1"/>
  <c r="R449" i="8"/>
  <c r="AW468" i="9"/>
  <c r="AS468" i="9"/>
  <c r="AO468" i="9"/>
  <c r="AK468" i="9"/>
  <c r="AG468" i="9"/>
  <c r="AH468" i="9"/>
  <c r="AL468" i="9"/>
  <c r="AP468" i="9"/>
  <c r="AT468" i="9"/>
  <c r="AX468" i="9"/>
  <c r="AJ468" i="9"/>
  <c r="AR468" i="9"/>
  <c r="AZ468" i="9"/>
  <c r="AY468" i="9"/>
  <c r="AU468" i="9"/>
  <c r="AQ468" i="9"/>
  <c r="AM468" i="9"/>
  <c r="AI468" i="9"/>
  <c r="AE468" i="9"/>
  <c r="AF468" i="9"/>
  <c r="AN468" i="9"/>
  <c r="AV468" i="9"/>
  <c r="Q67" i="8"/>
  <c r="G68" i="14"/>
  <c r="R67" i="8"/>
  <c r="G67" i="15"/>
  <c r="M67" i="15" s="1"/>
  <c r="F68" i="10" s="1"/>
  <c r="AZ76" i="9"/>
  <c r="AV76" i="9"/>
  <c r="AR76" i="9"/>
  <c r="AN76" i="9"/>
  <c r="AJ76" i="9"/>
  <c r="AF76" i="9"/>
  <c r="AY76" i="9"/>
  <c r="AU76" i="9"/>
  <c r="AQ76" i="9"/>
  <c r="AM76" i="9"/>
  <c r="AI76" i="9"/>
  <c r="AE76" i="9"/>
  <c r="AT76" i="9"/>
  <c r="AL76" i="9"/>
  <c r="AO76" i="9"/>
  <c r="AG76" i="9"/>
  <c r="AX76" i="9"/>
  <c r="AP76" i="9"/>
  <c r="AH76" i="9"/>
  <c r="AW76" i="9"/>
  <c r="AS76" i="9"/>
  <c r="AK76" i="9"/>
  <c r="Q455" i="8"/>
  <c r="G457" i="14"/>
  <c r="R455" i="8"/>
  <c r="G456" i="15"/>
  <c r="M456" i="15" s="1"/>
  <c r="F457" i="10" s="1"/>
  <c r="AW464" i="9"/>
  <c r="AS464" i="9"/>
  <c r="AO464" i="9"/>
  <c r="AK464" i="9"/>
  <c r="AG464" i="9"/>
  <c r="AH464" i="9"/>
  <c r="AL464" i="9"/>
  <c r="AP464" i="9"/>
  <c r="AT464" i="9"/>
  <c r="AX464" i="9"/>
  <c r="AF464" i="9"/>
  <c r="AN464" i="9"/>
  <c r="AV464" i="9"/>
  <c r="AY464" i="9"/>
  <c r="AU464" i="9"/>
  <c r="AQ464" i="9"/>
  <c r="AM464" i="9"/>
  <c r="AI464" i="9"/>
  <c r="AE464" i="9"/>
  <c r="AJ464" i="9"/>
  <c r="AR464" i="9"/>
  <c r="AZ464" i="9"/>
  <c r="AW474" i="9"/>
  <c r="AS474" i="9"/>
  <c r="AO474" i="9"/>
  <c r="AK474" i="9"/>
  <c r="AG474" i="9"/>
  <c r="AH474" i="9"/>
  <c r="AL474" i="9"/>
  <c r="AP474" i="9"/>
  <c r="AT474" i="9"/>
  <c r="AX474" i="9"/>
  <c r="AJ474" i="9"/>
  <c r="AR474" i="9"/>
  <c r="AZ474" i="9"/>
  <c r="AY474" i="9"/>
  <c r="AU474" i="9"/>
  <c r="AQ474" i="9"/>
  <c r="AM474" i="9"/>
  <c r="AI474" i="9"/>
  <c r="AE474" i="9"/>
  <c r="AF474" i="9"/>
  <c r="AN474" i="9"/>
  <c r="AV474" i="9"/>
  <c r="G474" i="14"/>
  <c r="Q472" i="8"/>
  <c r="AX71" i="9"/>
  <c r="AT71" i="9"/>
  <c r="AP71" i="9"/>
  <c r="AL71" i="9"/>
  <c r="AH71" i="9"/>
  <c r="AW71" i="9"/>
  <c r="AS71" i="9"/>
  <c r="AO71" i="9"/>
  <c r="AK71" i="9"/>
  <c r="AG71" i="9"/>
  <c r="AV71" i="9"/>
  <c r="AN71" i="9"/>
  <c r="AF71" i="9"/>
  <c r="AU71" i="9"/>
  <c r="AM71" i="9"/>
  <c r="AE71" i="9"/>
  <c r="AZ71" i="9"/>
  <c r="AR71" i="9"/>
  <c r="AJ71" i="9"/>
  <c r="AY71" i="9"/>
  <c r="AQ71" i="9"/>
  <c r="AI71" i="9"/>
  <c r="Q78" i="8"/>
  <c r="G79" i="14"/>
  <c r="G78" i="15"/>
  <c r="M78" i="15" s="1"/>
  <c r="F79" i="10" s="1"/>
  <c r="R78" i="8"/>
  <c r="AW456" i="9"/>
  <c r="AS456" i="9"/>
  <c r="AO456" i="9"/>
  <c r="AK456" i="9"/>
  <c r="AG456" i="9"/>
  <c r="AH456" i="9"/>
  <c r="AL456" i="9"/>
  <c r="AP456" i="9"/>
  <c r="AT456" i="9"/>
  <c r="AX456" i="9"/>
  <c r="AJ456" i="9"/>
  <c r="AR456" i="9"/>
  <c r="AZ456" i="9"/>
  <c r="AY456" i="9"/>
  <c r="AU456" i="9"/>
  <c r="AQ456" i="9"/>
  <c r="AM456" i="9"/>
  <c r="AI456" i="9"/>
  <c r="AE456" i="9"/>
  <c r="AF456" i="9"/>
  <c r="AN456" i="9"/>
  <c r="AV456" i="9"/>
  <c r="Q463" i="8"/>
  <c r="G465" i="14"/>
  <c r="R463" i="8"/>
  <c r="G464" i="15"/>
  <c r="M464" i="15" s="1"/>
  <c r="F465" i="10" s="1"/>
  <c r="R6" i="8"/>
  <c r="G6" i="15"/>
  <c r="M6" i="15" s="1"/>
  <c r="F7" i="10" s="1"/>
  <c r="Q73" i="8"/>
  <c r="G74" i="14"/>
  <c r="G73" i="15"/>
  <c r="M73" i="15" s="1"/>
  <c r="F74" i="10" s="1"/>
  <c r="R73" i="8"/>
  <c r="Q221" i="8"/>
  <c r="G223" i="14"/>
  <c r="Q469" i="8"/>
  <c r="G471" i="14"/>
  <c r="G470" i="15"/>
  <c r="M470" i="15" s="1"/>
  <c r="F471" i="10" s="1"/>
  <c r="R469" i="8"/>
  <c r="AZ224" i="9"/>
  <c r="AV224" i="9"/>
  <c r="AR224" i="9"/>
  <c r="AN224" i="9"/>
  <c r="AJ224" i="9"/>
  <c r="AF224" i="9"/>
  <c r="AY224" i="9"/>
  <c r="AU224" i="9"/>
  <c r="AQ224" i="9"/>
  <c r="AM224" i="9"/>
  <c r="AI224" i="9"/>
  <c r="AE224" i="9"/>
  <c r="AX224" i="9"/>
  <c r="AP224" i="9"/>
  <c r="AH224" i="9"/>
  <c r="AG224" i="9"/>
  <c r="AT224" i="9"/>
  <c r="AL224" i="9"/>
  <c r="AW224" i="9"/>
  <c r="AS224" i="9"/>
  <c r="AO224" i="9"/>
  <c r="AK224" i="9"/>
  <c r="Q470" i="8"/>
  <c r="G472" i="14"/>
  <c r="R470" i="8"/>
  <c r="G471" i="15"/>
  <c r="M471" i="15" s="1"/>
  <c r="F472" i="10" s="1"/>
  <c r="R4" i="8"/>
  <c r="G4" i="15"/>
  <c r="M4" i="15" s="1"/>
  <c r="F5" i="10" s="1"/>
  <c r="Q451" i="8"/>
  <c r="G453" i="14"/>
  <c r="R451" i="8"/>
  <c r="G452" i="15"/>
  <c r="M452" i="15" s="1"/>
  <c r="F453" i="10" s="1"/>
  <c r="Q409" i="8"/>
  <c r="G411" i="14"/>
  <c r="Q407" i="8"/>
  <c r="G409" i="14"/>
  <c r="R407" i="8"/>
  <c r="G408" i="15"/>
  <c r="M408" i="15" s="1"/>
  <c r="F409" i="10" s="1"/>
  <c r="AX245" i="9"/>
  <c r="AT245" i="9"/>
  <c r="AP245" i="9"/>
  <c r="AL245" i="9"/>
  <c r="AH245" i="9"/>
  <c r="AW245" i="9"/>
  <c r="AS245" i="9"/>
  <c r="AO245" i="9"/>
  <c r="AK245" i="9"/>
  <c r="AG245" i="9"/>
  <c r="AV245" i="9"/>
  <c r="AR245" i="9"/>
  <c r="AJ245" i="9"/>
  <c r="AZ245" i="9"/>
  <c r="AN245" i="9"/>
  <c r="AF245" i="9"/>
  <c r="AY245" i="9"/>
  <c r="AU245" i="9"/>
  <c r="AQ245" i="9"/>
  <c r="AM245" i="9"/>
  <c r="AI245" i="9"/>
  <c r="AE245" i="9"/>
  <c r="AX243" i="9"/>
  <c r="AT243" i="9"/>
  <c r="AP243" i="9"/>
  <c r="AL243" i="9"/>
  <c r="AH243" i="9"/>
  <c r="AW243" i="9"/>
  <c r="AS243" i="9"/>
  <c r="AO243" i="9"/>
  <c r="AK243" i="9"/>
  <c r="AG243" i="9"/>
  <c r="AV243" i="9"/>
  <c r="AN243" i="9"/>
  <c r="AF243" i="9"/>
  <c r="AU243" i="9"/>
  <c r="AM243" i="9"/>
  <c r="AI243" i="9"/>
  <c r="AZ243" i="9"/>
  <c r="AR243" i="9"/>
  <c r="AJ243" i="9"/>
  <c r="AY243" i="9"/>
  <c r="AQ243" i="9"/>
  <c r="AE243" i="9"/>
  <c r="R241" i="8"/>
  <c r="G242" i="15"/>
  <c r="M242" i="15" s="1"/>
  <c r="F243" i="10" s="1"/>
  <c r="AZ128" i="9"/>
  <c r="AV128" i="9"/>
  <c r="AR128" i="9"/>
  <c r="AN128" i="9"/>
  <c r="AJ128" i="9"/>
  <c r="AF128" i="9"/>
  <c r="AY128" i="9"/>
  <c r="AU128" i="9"/>
  <c r="AQ128" i="9"/>
  <c r="AM128" i="9"/>
  <c r="AI128" i="9"/>
  <c r="AE128" i="9"/>
  <c r="AT128" i="9"/>
  <c r="AP128" i="9"/>
  <c r="AH128" i="9"/>
  <c r="AW128" i="9"/>
  <c r="AS128" i="9"/>
  <c r="AO128" i="9"/>
  <c r="AG128" i="9"/>
  <c r="AX128" i="9"/>
  <c r="AL128" i="9"/>
  <c r="AK128" i="9"/>
  <c r="Q79" i="8"/>
  <c r="G80" i="14"/>
  <c r="R79" i="8"/>
  <c r="G79" i="15"/>
  <c r="M79" i="15" s="1"/>
  <c r="F80" i="10" s="1"/>
  <c r="AX22" i="9"/>
  <c r="AP22" i="9"/>
  <c r="AH22" i="9"/>
  <c r="AE22" i="9"/>
  <c r="AI22" i="9"/>
  <c r="AM22" i="9"/>
  <c r="AQ22" i="9"/>
  <c r="AU22" i="9"/>
  <c r="AY22" i="9"/>
  <c r="AV22" i="9"/>
  <c r="AN22" i="9"/>
  <c r="AF22" i="9"/>
  <c r="AZ22" i="9"/>
  <c r="AR22" i="9"/>
  <c r="AJ22" i="9"/>
  <c r="AT22" i="9"/>
  <c r="AL22" i="9"/>
  <c r="AG22" i="9"/>
  <c r="AK22" i="9"/>
  <c r="AO22" i="9"/>
  <c r="AS22" i="9"/>
  <c r="AW22" i="9"/>
  <c r="Q223" i="8"/>
  <c r="G225" i="14"/>
  <c r="R223" i="8"/>
  <c r="G224" i="15"/>
  <c r="M224" i="15" s="1"/>
  <c r="F225" i="10" s="1"/>
  <c r="AX26" i="9"/>
  <c r="AP26" i="9"/>
  <c r="AH26" i="9"/>
  <c r="AE26" i="9"/>
  <c r="AI26" i="9"/>
  <c r="AM26" i="9"/>
  <c r="AQ26" i="9"/>
  <c r="AU26" i="9"/>
  <c r="AY26" i="9"/>
  <c r="AV26" i="9"/>
  <c r="AN26" i="9"/>
  <c r="AF26" i="9"/>
  <c r="AZ26" i="9"/>
  <c r="AR26" i="9"/>
  <c r="AJ26" i="9"/>
  <c r="AL26" i="9"/>
  <c r="AK26" i="9"/>
  <c r="AS26" i="9"/>
  <c r="AW26" i="9"/>
  <c r="AT26" i="9"/>
  <c r="AG26" i="9"/>
  <c r="AO26" i="9"/>
  <c r="Q169" i="8"/>
  <c r="G170" i="14"/>
  <c r="R169" i="8"/>
  <c r="G169" i="15"/>
  <c r="M169" i="15" s="1"/>
  <c r="F170" i="10" s="1"/>
  <c r="AX107" i="9"/>
  <c r="AT107" i="9"/>
  <c r="AP107" i="9"/>
  <c r="AL107" i="9"/>
  <c r="AH107" i="9"/>
  <c r="AW107" i="9"/>
  <c r="AS107" i="9"/>
  <c r="AO107" i="9"/>
  <c r="AK107" i="9"/>
  <c r="AG107" i="9"/>
  <c r="AV107" i="9"/>
  <c r="AN107" i="9"/>
  <c r="AJ107" i="9"/>
  <c r="AU107" i="9"/>
  <c r="AM107" i="9"/>
  <c r="AE107" i="9"/>
  <c r="AZ107" i="9"/>
  <c r="AR107" i="9"/>
  <c r="AF107" i="9"/>
  <c r="AY107" i="9"/>
  <c r="AQ107" i="9"/>
  <c r="AI107" i="9"/>
  <c r="Q17" i="8"/>
  <c r="G18" i="14"/>
  <c r="R17" i="8"/>
  <c r="G17" i="15"/>
  <c r="M17" i="15" s="1"/>
  <c r="F18" i="10" s="1"/>
  <c r="Q28" i="8"/>
  <c r="G29" i="14"/>
  <c r="AX37" i="9"/>
  <c r="AT37" i="9"/>
  <c r="AP37" i="9"/>
  <c r="AL37" i="9"/>
  <c r="AH37" i="9"/>
  <c r="AG37" i="9"/>
  <c r="AK37" i="9"/>
  <c r="AO37" i="9"/>
  <c r="AS37" i="9"/>
  <c r="AW37" i="9"/>
  <c r="AV37" i="9"/>
  <c r="AR37" i="9"/>
  <c r="AF37" i="9"/>
  <c r="AE37" i="9"/>
  <c r="AM37" i="9"/>
  <c r="AQ37" i="9"/>
  <c r="AY37" i="9"/>
  <c r="AZ37" i="9"/>
  <c r="AN37" i="9"/>
  <c r="AJ37" i="9"/>
  <c r="AI37" i="9"/>
  <c r="AU37" i="9"/>
  <c r="R36" i="8"/>
  <c r="G36" i="15"/>
  <c r="M36" i="15" s="1"/>
  <c r="F37" i="10" s="1"/>
  <c r="Q44" i="8"/>
  <c r="G45" i="14"/>
  <c r="Q51" i="8"/>
  <c r="G52" i="14"/>
  <c r="R51" i="8"/>
  <c r="G51" i="15"/>
  <c r="M51" i="15" s="1"/>
  <c r="F52" i="10" s="1"/>
  <c r="AX83" i="9"/>
  <c r="AT83" i="9"/>
  <c r="AP83" i="9"/>
  <c r="AL83" i="9"/>
  <c r="AH83" i="9"/>
  <c r="AW83" i="9"/>
  <c r="AS83" i="9"/>
  <c r="AO83" i="9"/>
  <c r="AK83" i="9"/>
  <c r="AG83" i="9"/>
  <c r="AU83" i="9"/>
  <c r="AM83" i="9"/>
  <c r="AE83" i="9"/>
  <c r="AZ83" i="9"/>
  <c r="AV83" i="9"/>
  <c r="AR83" i="9"/>
  <c r="AN83" i="9"/>
  <c r="AJ83" i="9"/>
  <c r="AF83" i="9"/>
  <c r="AY83" i="9"/>
  <c r="AQ83" i="9"/>
  <c r="AI83" i="9"/>
  <c r="Q90" i="8"/>
  <c r="G91" i="14"/>
  <c r="R90" i="8"/>
  <c r="G90" i="15"/>
  <c r="M90" i="15" s="1"/>
  <c r="F91" i="10" s="1"/>
  <c r="AX99" i="9"/>
  <c r="AT99" i="9"/>
  <c r="AP99" i="9"/>
  <c r="AL99" i="9"/>
  <c r="AH99" i="9"/>
  <c r="AW99" i="9"/>
  <c r="AS99" i="9"/>
  <c r="AO99" i="9"/>
  <c r="AK99" i="9"/>
  <c r="AG99" i="9"/>
  <c r="AZ99" i="9"/>
  <c r="AR99" i="9"/>
  <c r="AN99" i="9"/>
  <c r="AF99" i="9"/>
  <c r="AU99" i="9"/>
  <c r="AM99" i="9"/>
  <c r="AE99" i="9"/>
  <c r="AV99" i="9"/>
  <c r="AJ99" i="9"/>
  <c r="AY99" i="9"/>
  <c r="AQ99" i="9"/>
  <c r="AI99" i="9"/>
  <c r="Q109" i="8"/>
  <c r="G110" i="14"/>
  <c r="G109" i="15"/>
  <c r="M109" i="15" s="1"/>
  <c r="F110" i="10" s="1"/>
  <c r="R109" i="8"/>
  <c r="AZ118" i="9"/>
  <c r="AV118" i="9"/>
  <c r="AR118" i="9"/>
  <c r="AN118" i="9"/>
  <c r="AJ118" i="9"/>
  <c r="AF118" i="9"/>
  <c r="AY118" i="9"/>
  <c r="AU118" i="9"/>
  <c r="AQ118" i="9"/>
  <c r="AM118" i="9"/>
  <c r="AI118" i="9"/>
  <c r="AE118" i="9"/>
  <c r="AX118" i="9"/>
  <c r="AP118" i="9"/>
  <c r="AW118" i="9"/>
  <c r="AS118" i="9"/>
  <c r="AO118" i="9"/>
  <c r="AK118" i="9"/>
  <c r="AG118" i="9"/>
  <c r="AT118" i="9"/>
  <c r="AL118" i="9"/>
  <c r="AH118" i="9"/>
  <c r="Q125" i="8"/>
  <c r="G126" i="14"/>
  <c r="R125" i="8"/>
  <c r="G125" i="15"/>
  <c r="M125" i="15" s="1"/>
  <c r="F126" i="10" s="1"/>
  <c r="AZ136" i="9"/>
  <c r="AV136" i="9"/>
  <c r="AR136" i="9"/>
  <c r="AN136" i="9"/>
  <c r="AJ136" i="9"/>
  <c r="AF136" i="9"/>
  <c r="AY136" i="9"/>
  <c r="AU136" i="9"/>
  <c r="AQ136" i="9"/>
  <c r="AM136" i="9"/>
  <c r="AI136" i="9"/>
  <c r="AE136" i="9"/>
  <c r="AX136" i="9"/>
  <c r="AP136" i="9"/>
  <c r="AL136" i="9"/>
  <c r="AW136" i="9"/>
  <c r="AS136" i="9"/>
  <c r="AT136" i="9"/>
  <c r="AH136" i="9"/>
  <c r="AO136" i="9"/>
  <c r="AK136" i="9"/>
  <c r="AG136" i="9"/>
  <c r="Q143" i="8"/>
  <c r="G144" i="14"/>
  <c r="G143" i="15"/>
  <c r="M143" i="15" s="1"/>
  <c r="F144" i="10" s="1"/>
  <c r="R143" i="8"/>
  <c r="Q152" i="8"/>
  <c r="G153" i="14"/>
  <c r="AX161" i="9"/>
  <c r="AT161" i="9"/>
  <c r="AP161" i="9"/>
  <c r="AL161" i="9"/>
  <c r="AH161" i="9"/>
  <c r="AW161" i="9"/>
  <c r="AS161" i="9"/>
  <c r="AO161" i="9"/>
  <c r="AK161" i="9"/>
  <c r="AG161" i="9"/>
  <c r="AZ161" i="9"/>
  <c r="AV161" i="9"/>
  <c r="AN161" i="9"/>
  <c r="AF161" i="9"/>
  <c r="AY161" i="9"/>
  <c r="AQ161" i="9"/>
  <c r="AI161" i="9"/>
  <c r="AR161" i="9"/>
  <c r="AJ161" i="9"/>
  <c r="AU161" i="9"/>
  <c r="AM161" i="9"/>
  <c r="AE161" i="9"/>
  <c r="R160" i="8"/>
  <c r="G160" i="15"/>
  <c r="M160" i="15" s="1"/>
  <c r="F161" i="10" s="1"/>
  <c r="Q168" i="8"/>
  <c r="G169" i="14"/>
  <c r="AX177" i="9"/>
  <c r="AT177" i="9"/>
  <c r="AP177" i="9"/>
  <c r="AL177" i="9"/>
  <c r="AH177" i="9"/>
  <c r="AW177" i="9"/>
  <c r="AS177" i="9"/>
  <c r="AO177" i="9"/>
  <c r="AK177" i="9"/>
  <c r="AG177" i="9"/>
  <c r="AV177" i="9"/>
  <c r="AN177" i="9"/>
  <c r="AF177" i="9"/>
  <c r="AY177" i="9"/>
  <c r="AQ177" i="9"/>
  <c r="AM177" i="9"/>
  <c r="AE177" i="9"/>
  <c r="AZ177" i="9"/>
  <c r="AR177" i="9"/>
  <c r="AJ177" i="9"/>
  <c r="AU177" i="9"/>
  <c r="AI177" i="9"/>
  <c r="R176" i="8"/>
  <c r="G176" i="15"/>
  <c r="M176" i="15" s="1"/>
  <c r="F177" i="10" s="1"/>
  <c r="E185" i="11"/>
  <c r="I185" i="11" s="1"/>
  <c r="F185" i="12"/>
  <c r="G185" i="12" s="1"/>
  <c r="H500" i="9"/>
  <c r="H185" i="9"/>
  <c r="E193" i="11"/>
  <c r="I193" i="11" s="1"/>
  <c r="H508" i="9"/>
  <c r="H193" i="9"/>
  <c r="F193" i="12"/>
  <c r="G193" i="12" s="1"/>
  <c r="E201" i="11"/>
  <c r="I201" i="11" s="1"/>
  <c r="H516" i="9"/>
  <c r="H201" i="9"/>
  <c r="F201" i="12"/>
  <c r="G201" i="12" s="1"/>
  <c r="E209" i="11"/>
  <c r="I209" i="11" s="1"/>
  <c r="H524" i="9"/>
  <c r="H209" i="9"/>
  <c r="F209" i="12"/>
  <c r="G209" i="12" s="1"/>
  <c r="E217" i="11"/>
  <c r="I217" i="11" s="1"/>
  <c r="H532" i="9"/>
  <c r="H217" i="9"/>
  <c r="F217" i="12"/>
  <c r="G217" i="12" s="1"/>
  <c r="Q229" i="8"/>
  <c r="G231" i="14"/>
  <c r="AX239" i="9"/>
  <c r="AT239" i="9"/>
  <c r="AP239" i="9"/>
  <c r="AL239" i="9"/>
  <c r="AH239" i="9"/>
  <c r="AW239" i="9"/>
  <c r="AS239" i="9"/>
  <c r="AO239" i="9"/>
  <c r="AK239" i="9"/>
  <c r="AG239" i="9"/>
  <c r="AZ239" i="9"/>
  <c r="AR239" i="9"/>
  <c r="AJ239" i="9"/>
  <c r="AY239" i="9"/>
  <c r="AQ239" i="9"/>
  <c r="AI239" i="9"/>
  <c r="AV239" i="9"/>
  <c r="AN239" i="9"/>
  <c r="AF239" i="9"/>
  <c r="AU239" i="9"/>
  <c r="AM239" i="9"/>
  <c r="AE239" i="9"/>
  <c r="R237" i="8"/>
  <c r="G238" i="15"/>
  <c r="M238" i="15" s="1"/>
  <c r="F239" i="10" s="1"/>
  <c r="Q249" i="8"/>
  <c r="G251" i="14"/>
  <c r="AX259" i="9"/>
  <c r="AT259" i="9"/>
  <c r="AP259" i="9"/>
  <c r="AL259" i="9"/>
  <c r="AH259" i="9"/>
  <c r="AW259" i="9"/>
  <c r="AS259" i="9"/>
  <c r="AO259" i="9"/>
  <c r="AK259" i="9"/>
  <c r="AG259" i="9"/>
  <c r="AV259" i="9"/>
  <c r="AN259" i="9"/>
  <c r="AF259" i="9"/>
  <c r="AU259" i="9"/>
  <c r="AM259" i="9"/>
  <c r="AE259" i="9"/>
  <c r="AZ259" i="9"/>
  <c r="AR259" i="9"/>
  <c r="AJ259" i="9"/>
  <c r="AY259" i="9"/>
  <c r="AQ259" i="9"/>
  <c r="AI259" i="9"/>
  <c r="R257" i="8"/>
  <c r="G258" i="15"/>
  <c r="M258" i="15" s="1"/>
  <c r="F259" i="10" s="1"/>
  <c r="Q265" i="8"/>
  <c r="G267" i="14"/>
  <c r="AX275" i="9"/>
  <c r="AT275" i="9"/>
  <c r="AP275" i="9"/>
  <c r="AL275" i="9"/>
  <c r="AH275" i="9"/>
  <c r="AW275" i="9"/>
  <c r="AS275" i="9"/>
  <c r="AO275" i="9"/>
  <c r="AK275" i="9"/>
  <c r="AG275" i="9"/>
  <c r="AZ275" i="9"/>
  <c r="AR275" i="9"/>
  <c r="AJ275" i="9"/>
  <c r="AF275" i="9"/>
  <c r="AU275" i="9"/>
  <c r="AM275" i="9"/>
  <c r="AE275" i="9"/>
  <c r="AV275" i="9"/>
  <c r="AN275" i="9"/>
  <c r="AY275" i="9"/>
  <c r="AQ275" i="9"/>
  <c r="AI275" i="9"/>
  <c r="R273" i="8"/>
  <c r="G274" i="15"/>
  <c r="M274" i="15" s="1"/>
  <c r="F275" i="10" s="1"/>
  <c r="AY308" i="9"/>
  <c r="AU308" i="9"/>
  <c r="AQ308" i="9"/>
  <c r="AM308" i="9"/>
  <c r="AI308" i="9"/>
  <c r="AE308" i="9"/>
  <c r="AX308" i="9"/>
  <c r="AT308" i="9"/>
  <c r="AP308" i="9"/>
  <c r="AL308" i="9"/>
  <c r="AH308" i="9"/>
  <c r="AW308" i="9"/>
  <c r="AS308" i="9"/>
  <c r="AO308" i="9"/>
  <c r="AK308" i="9"/>
  <c r="AG308" i="9"/>
  <c r="AZ308" i="9"/>
  <c r="AR308" i="9"/>
  <c r="AJ308" i="9"/>
  <c r="AV308" i="9"/>
  <c r="AN308" i="9"/>
  <c r="AF308" i="9"/>
  <c r="Q314" i="8"/>
  <c r="G316" i="14"/>
  <c r="R314" i="8"/>
  <c r="G315" i="15"/>
  <c r="M315" i="15" s="1"/>
  <c r="F316" i="10" s="1"/>
  <c r="AY324" i="9"/>
  <c r="AU324" i="9"/>
  <c r="AQ324" i="9"/>
  <c r="AM324" i="9"/>
  <c r="AI324" i="9"/>
  <c r="AE324" i="9"/>
  <c r="AX324" i="9"/>
  <c r="AT324" i="9"/>
  <c r="AP324" i="9"/>
  <c r="AL324" i="9"/>
  <c r="AH324" i="9"/>
  <c r="AW324" i="9"/>
  <c r="AS324" i="9"/>
  <c r="AO324" i="9"/>
  <c r="AK324" i="9"/>
  <c r="AG324" i="9"/>
  <c r="AZ324" i="9"/>
  <c r="AR324" i="9"/>
  <c r="AJ324" i="9"/>
  <c r="AF324" i="9"/>
  <c r="AV324" i="9"/>
  <c r="AN324" i="9"/>
  <c r="Q330" i="8"/>
  <c r="G332" i="14"/>
  <c r="R330" i="8"/>
  <c r="G331" i="15"/>
  <c r="M331" i="15" s="1"/>
  <c r="F332" i="10" s="1"/>
  <c r="AY340" i="9"/>
  <c r="AU340" i="9"/>
  <c r="AQ340" i="9"/>
  <c r="AM340" i="9"/>
  <c r="AI340" i="9"/>
  <c r="AE340" i="9"/>
  <c r="AX340" i="9"/>
  <c r="AT340" i="9"/>
  <c r="AP340" i="9"/>
  <c r="AL340" i="9"/>
  <c r="AH340" i="9"/>
  <c r="AW340" i="9"/>
  <c r="AS340" i="9"/>
  <c r="AO340" i="9"/>
  <c r="AK340" i="9"/>
  <c r="AG340" i="9"/>
  <c r="AV340" i="9"/>
  <c r="AR340" i="9"/>
  <c r="AF340" i="9"/>
  <c r="AZ340" i="9"/>
  <c r="AN340" i="9"/>
  <c r="AJ340" i="9"/>
  <c r="Q346" i="8"/>
  <c r="G348" i="14"/>
  <c r="R346" i="8"/>
  <c r="G347" i="15"/>
  <c r="M347" i="15" s="1"/>
  <c r="F348" i="10" s="1"/>
  <c r="AY356" i="9"/>
  <c r="AU356" i="9"/>
  <c r="AQ356" i="9"/>
  <c r="AM356" i="9"/>
  <c r="AI356" i="9"/>
  <c r="AE356" i="9"/>
  <c r="AX356" i="9"/>
  <c r="AT356" i="9"/>
  <c r="AP356" i="9"/>
  <c r="AL356" i="9"/>
  <c r="AH356" i="9"/>
  <c r="AW356" i="9"/>
  <c r="AS356" i="9"/>
  <c r="AO356" i="9"/>
  <c r="AK356" i="9"/>
  <c r="AG356" i="9"/>
  <c r="AV356" i="9"/>
  <c r="AN356" i="9"/>
  <c r="AF356" i="9"/>
  <c r="AZ356" i="9"/>
  <c r="AR356" i="9"/>
  <c r="AJ356" i="9"/>
  <c r="Q362" i="8"/>
  <c r="G364" i="14"/>
  <c r="R362" i="8"/>
  <c r="G363" i="15"/>
  <c r="M363" i="15" s="1"/>
  <c r="F364" i="10" s="1"/>
  <c r="AY372" i="9"/>
  <c r="AU372" i="9"/>
  <c r="AQ372" i="9"/>
  <c r="AM372" i="9"/>
  <c r="AI372" i="9"/>
  <c r="AE372" i="9"/>
  <c r="AX372" i="9"/>
  <c r="AT372" i="9"/>
  <c r="AP372" i="9"/>
  <c r="AL372" i="9"/>
  <c r="AH372" i="9"/>
  <c r="AW372" i="9"/>
  <c r="AS372" i="9"/>
  <c r="AO372" i="9"/>
  <c r="AK372" i="9"/>
  <c r="AG372" i="9"/>
  <c r="AZ372" i="9"/>
  <c r="AR372" i="9"/>
  <c r="AJ372" i="9"/>
  <c r="AV372" i="9"/>
  <c r="AN372" i="9"/>
  <c r="AF372" i="9"/>
  <c r="Q378" i="8"/>
  <c r="G380" i="14"/>
  <c r="R378" i="8"/>
  <c r="G379" i="15"/>
  <c r="M379" i="15" s="1"/>
  <c r="F380" i="10" s="1"/>
  <c r="AY388" i="9"/>
  <c r="AU388" i="9"/>
  <c r="AQ388" i="9"/>
  <c r="AM388" i="9"/>
  <c r="AI388" i="9"/>
  <c r="AE388" i="9"/>
  <c r="AX388" i="9"/>
  <c r="AT388" i="9"/>
  <c r="AP388" i="9"/>
  <c r="AL388" i="9"/>
  <c r="AH388" i="9"/>
  <c r="AW388" i="9"/>
  <c r="AS388" i="9"/>
  <c r="AO388" i="9"/>
  <c r="AK388" i="9"/>
  <c r="AG388" i="9"/>
  <c r="AZ388" i="9"/>
  <c r="AR388" i="9"/>
  <c r="AJ388" i="9"/>
  <c r="AV388" i="9"/>
  <c r="AN388" i="9"/>
  <c r="AF388" i="9"/>
  <c r="Q394" i="8"/>
  <c r="G396" i="14"/>
  <c r="R394" i="8"/>
  <c r="G395" i="15"/>
  <c r="M395" i="15" s="1"/>
  <c r="F396" i="10" s="1"/>
  <c r="AW404" i="9"/>
  <c r="AS404" i="9"/>
  <c r="AO404" i="9"/>
  <c r="AK404" i="9"/>
  <c r="AG404" i="9"/>
  <c r="AJ404" i="9"/>
  <c r="AR404" i="9"/>
  <c r="AZ404" i="9"/>
  <c r="AH404" i="9"/>
  <c r="AP404" i="9"/>
  <c r="AX404" i="9"/>
  <c r="AF404" i="9"/>
  <c r="AV404" i="9"/>
  <c r="AL404" i="9"/>
  <c r="AY404" i="9"/>
  <c r="AU404" i="9"/>
  <c r="AQ404" i="9"/>
  <c r="AM404" i="9"/>
  <c r="AI404" i="9"/>
  <c r="AE404" i="9"/>
  <c r="AN404" i="9"/>
  <c r="AT404" i="9"/>
  <c r="AW414" i="9"/>
  <c r="AS414" i="9"/>
  <c r="AO414" i="9"/>
  <c r="AK414" i="9"/>
  <c r="AG414" i="9"/>
  <c r="AF414" i="9"/>
  <c r="AN414" i="9"/>
  <c r="AV414" i="9"/>
  <c r="AL414" i="9"/>
  <c r="AT414" i="9"/>
  <c r="AR414" i="9"/>
  <c r="AH414" i="9"/>
  <c r="AX414" i="9"/>
  <c r="AY414" i="9"/>
  <c r="AU414" i="9"/>
  <c r="AQ414" i="9"/>
  <c r="AM414" i="9"/>
  <c r="AI414" i="9"/>
  <c r="AE414" i="9"/>
  <c r="AJ414" i="9"/>
  <c r="AZ414" i="9"/>
  <c r="AP414" i="9"/>
  <c r="R412" i="8"/>
  <c r="G413" i="15"/>
  <c r="M413" i="15" s="1"/>
  <c r="F414" i="10" s="1"/>
  <c r="Q420" i="8"/>
  <c r="G422" i="14"/>
  <c r="AW430" i="9"/>
  <c r="AS430" i="9"/>
  <c r="AO430" i="9"/>
  <c r="AK430" i="9"/>
  <c r="AG430" i="9"/>
  <c r="AF430" i="9"/>
  <c r="AN430" i="9"/>
  <c r="AV430" i="9"/>
  <c r="AL430" i="9"/>
  <c r="AT430" i="9"/>
  <c r="AJ430" i="9"/>
  <c r="AZ430" i="9"/>
  <c r="AP430" i="9"/>
  <c r="AY430" i="9"/>
  <c r="AU430" i="9"/>
  <c r="AQ430" i="9"/>
  <c r="AM430" i="9"/>
  <c r="AI430" i="9"/>
  <c r="AE430" i="9"/>
  <c r="AR430" i="9"/>
  <c r="AH430" i="9"/>
  <c r="AX430" i="9"/>
  <c r="R428" i="8"/>
  <c r="G429" i="15"/>
  <c r="M429" i="15" s="1"/>
  <c r="F430" i="10" s="1"/>
  <c r="Q436" i="8"/>
  <c r="G438" i="14"/>
  <c r="AW446" i="9"/>
  <c r="AS446" i="9"/>
  <c r="AO446" i="9"/>
  <c r="AK446" i="9"/>
  <c r="AG446" i="9"/>
  <c r="AH446" i="9"/>
  <c r="AL446" i="9"/>
  <c r="AP446" i="9"/>
  <c r="AT446" i="9"/>
  <c r="AX446" i="9"/>
  <c r="AJ446" i="9"/>
  <c r="AR446" i="9"/>
  <c r="AZ446" i="9"/>
  <c r="AY446" i="9"/>
  <c r="AU446" i="9"/>
  <c r="AQ446" i="9"/>
  <c r="AM446" i="9"/>
  <c r="AI446" i="9"/>
  <c r="AE446" i="9"/>
  <c r="AF446" i="9"/>
  <c r="AN446" i="9"/>
  <c r="AV446" i="9"/>
  <c r="R444" i="8"/>
  <c r="G445" i="15"/>
  <c r="M445" i="15" s="1"/>
  <c r="F446" i="10" s="1"/>
  <c r="G477" i="15"/>
  <c r="M477" i="15" s="1"/>
  <c r="F478" i="10" s="1"/>
  <c r="R476" i="8"/>
  <c r="AX17" i="9"/>
  <c r="AT17" i="9"/>
  <c r="AP17" i="9"/>
  <c r="AL17" i="9"/>
  <c r="AH17" i="9"/>
  <c r="AY17" i="9"/>
  <c r="AQ17" i="9"/>
  <c r="AI17" i="9"/>
  <c r="AW17" i="9"/>
  <c r="AO17" i="9"/>
  <c r="AG17" i="9"/>
  <c r="AS17" i="9"/>
  <c r="AK17" i="9"/>
  <c r="AV17" i="9"/>
  <c r="AN17" i="9"/>
  <c r="AJ17" i="9"/>
  <c r="AU17" i="9"/>
  <c r="AM17" i="9"/>
  <c r="AE17" i="9"/>
  <c r="AZ17" i="9"/>
  <c r="AR17" i="9"/>
  <c r="AF17" i="9"/>
  <c r="R16" i="8"/>
  <c r="G16" i="15"/>
  <c r="M16" i="15" s="1"/>
  <c r="F17" i="10" s="1"/>
  <c r="Q29" i="8"/>
  <c r="G30" i="14"/>
  <c r="AY38" i="9"/>
  <c r="AU38" i="9"/>
  <c r="AQ38" i="9"/>
  <c r="AM38" i="9"/>
  <c r="AI38" i="9"/>
  <c r="AE38" i="9"/>
  <c r="AX38" i="9"/>
  <c r="AT38" i="9"/>
  <c r="AP38" i="9"/>
  <c r="AL38" i="9"/>
  <c r="AH38" i="9"/>
  <c r="AW38" i="9"/>
  <c r="AO38" i="9"/>
  <c r="AG38" i="9"/>
  <c r="AZ38" i="9"/>
  <c r="AV38" i="9"/>
  <c r="AN38" i="9"/>
  <c r="AS38" i="9"/>
  <c r="AK38" i="9"/>
  <c r="AR38" i="9"/>
  <c r="AJ38" i="9"/>
  <c r="AF38" i="9"/>
  <c r="R37" i="8"/>
  <c r="G37" i="15"/>
  <c r="M37" i="15" s="1"/>
  <c r="F38" i="10" s="1"/>
  <c r="Q45" i="8"/>
  <c r="G46" i="14"/>
  <c r="E55" i="11"/>
  <c r="I55" i="11" s="1"/>
  <c r="H482" i="9"/>
  <c r="H55" i="9"/>
  <c r="F55" i="12"/>
  <c r="G55" i="12" s="1"/>
  <c r="E63" i="11"/>
  <c r="I63" i="11" s="1"/>
  <c r="H490" i="9"/>
  <c r="H63" i="9"/>
  <c r="F63" i="12"/>
  <c r="G63" i="12" s="1"/>
  <c r="Q83" i="8"/>
  <c r="G84" i="14"/>
  <c r="R83" i="8"/>
  <c r="G83" i="15"/>
  <c r="M83" i="15" s="1"/>
  <c r="F84" i="10" s="1"/>
  <c r="AZ92" i="9"/>
  <c r="AV92" i="9"/>
  <c r="AR92" i="9"/>
  <c r="AN92" i="9"/>
  <c r="AJ92" i="9"/>
  <c r="AF92" i="9"/>
  <c r="AY92" i="9"/>
  <c r="AU92" i="9"/>
  <c r="AQ92" i="9"/>
  <c r="AM92" i="9"/>
  <c r="AI92" i="9"/>
  <c r="AE92" i="9"/>
  <c r="AX92" i="9"/>
  <c r="AP92" i="9"/>
  <c r="AH92" i="9"/>
  <c r="AW92" i="9"/>
  <c r="AS92" i="9"/>
  <c r="AO92" i="9"/>
  <c r="AG92" i="9"/>
  <c r="AT92" i="9"/>
  <c r="AL92" i="9"/>
  <c r="AK92" i="9"/>
  <c r="Q99" i="8"/>
  <c r="G100" i="14"/>
  <c r="R99" i="8"/>
  <c r="G99" i="15"/>
  <c r="M99" i="15" s="1"/>
  <c r="F100" i="10" s="1"/>
  <c r="G109" i="14"/>
  <c r="Q108" i="8"/>
  <c r="AX117" i="9"/>
  <c r="AT117" i="9"/>
  <c r="AP117" i="9"/>
  <c r="AL117" i="9"/>
  <c r="AH117" i="9"/>
  <c r="AW117" i="9"/>
  <c r="AS117" i="9"/>
  <c r="AO117" i="9"/>
  <c r="AK117" i="9"/>
  <c r="AG117" i="9"/>
  <c r="AY117" i="9"/>
  <c r="AQ117" i="9"/>
  <c r="AM117" i="9"/>
  <c r="AE117" i="9"/>
  <c r="AZ117" i="9"/>
  <c r="AV117" i="9"/>
  <c r="AR117" i="9"/>
  <c r="AN117" i="9"/>
  <c r="AJ117" i="9"/>
  <c r="AF117" i="9"/>
  <c r="AU117" i="9"/>
  <c r="AI117" i="9"/>
  <c r="R116" i="8"/>
  <c r="G116" i="15"/>
  <c r="M116" i="15" s="1"/>
  <c r="F117" i="10" s="1"/>
  <c r="G125" i="14"/>
  <c r="Q124" i="8"/>
  <c r="AX133" i="9"/>
  <c r="AT133" i="9"/>
  <c r="AP133" i="9"/>
  <c r="AL133" i="9"/>
  <c r="AH133" i="9"/>
  <c r="AW133" i="9"/>
  <c r="AS133" i="9"/>
  <c r="AO133" i="9"/>
  <c r="AK133" i="9"/>
  <c r="AG133" i="9"/>
  <c r="AV133" i="9"/>
  <c r="AN133" i="9"/>
  <c r="AJ133" i="9"/>
  <c r="AU133" i="9"/>
  <c r="AM133" i="9"/>
  <c r="AE133" i="9"/>
  <c r="AZ133" i="9"/>
  <c r="AR133" i="9"/>
  <c r="AF133" i="9"/>
  <c r="AY133" i="9"/>
  <c r="AQ133" i="9"/>
  <c r="AI133" i="9"/>
  <c r="R132" i="8"/>
  <c r="G132" i="15"/>
  <c r="M132" i="15" s="1"/>
  <c r="F133" i="10" s="1"/>
  <c r="G141" i="14"/>
  <c r="Q140" i="8"/>
  <c r="Q149" i="8"/>
  <c r="G150" i="14"/>
  <c r="R149" i="8"/>
  <c r="G149" i="15"/>
  <c r="M149" i="15" s="1"/>
  <c r="F150" i="10" s="1"/>
  <c r="AZ158" i="9"/>
  <c r="AV158" i="9"/>
  <c r="AR158" i="9"/>
  <c r="AN158" i="9"/>
  <c r="AJ158" i="9"/>
  <c r="AF158" i="9"/>
  <c r="AY158" i="9"/>
  <c r="AU158" i="9"/>
  <c r="AQ158" i="9"/>
  <c r="AM158" i="9"/>
  <c r="AI158" i="9"/>
  <c r="AE158" i="9"/>
  <c r="AX158" i="9"/>
  <c r="AP158" i="9"/>
  <c r="AH158" i="9"/>
  <c r="AW158" i="9"/>
  <c r="AS158" i="9"/>
  <c r="AO158" i="9"/>
  <c r="AG158" i="9"/>
  <c r="AT158" i="9"/>
  <c r="AL158" i="9"/>
  <c r="AK158" i="9"/>
  <c r="Q167" i="8"/>
  <c r="G168" i="14"/>
  <c r="R167" i="8"/>
  <c r="G167" i="15"/>
  <c r="M167" i="15" s="1"/>
  <c r="F168" i="10" s="1"/>
  <c r="AZ178" i="9"/>
  <c r="AV178" i="9"/>
  <c r="AR178" i="9"/>
  <c r="AN178" i="9"/>
  <c r="AJ178" i="9"/>
  <c r="AF178" i="9"/>
  <c r="AY178" i="9"/>
  <c r="AU178" i="9"/>
  <c r="AQ178" i="9"/>
  <c r="AM178" i="9"/>
  <c r="AI178" i="9"/>
  <c r="AE178" i="9"/>
  <c r="AX178" i="9"/>
  <c r="AP178" i="9"/>
  <c r="AH178" i="9"/>
  <c r="AW178" i="9"/>
  <c r="AS178" i="9"/>
  <c r="AO178" i="9"/>
  <c r="AK178" i="9"/>
  <c r="AT178" i="9"/>
  <c r="AL178" i="9"/>
  <c r="AG178" i="9"/>
  <c r="Q228" i="8"/>
  <c r="G230" i="14"/>
  <c r="R228" i="8"/>
  <c r="G229" i="15"/>
  <c r="M229" i="15" s="1"/>
  <c r="F230" i="10" s="1"/>
  <c r="AZ238" i="9"/>
  <c r="AV238" i="9"/>
  <c r="AR238" i="9"/>
  <c r="AN238" i="9"/>
  <c r="AJ238" i="9"/>
  <c r="AF238" i="9"/>
  <c r="AY238" i="9"/>
  <c r="AU238" i="9"/>
  <c r="AQ238" i="9"/>
  <c r="AM238" i="9"/>
  <c r="AI238" i="9"/>
  <c r="AE238" i="9"/>
  <c r="AX238" i="9"/>
  <c r="AP238" i="9"/>
  <c r="AL238" i="9"/>
  <c r="AK238" i="9"/>
  <c r="AT238" i="9"/>
  <c r="AH238" i="9"/>
  <c r="AW238" i="9"/>
  <c r="AS238" i="9"/>
  <c r="AO238" i="9"/>
  <c r="AG238" i="9"/>
  <c r="Q248" i="8"/>
  <c r="G250" i="14"/>
  <c r="R248" i="8"/>
  <c r="G249" i="15"/>
  <c r="M249" i="15" s="1"/>
  <c r="F250" i="10" s="1"/>
  <c r="AZ258" i="9"/>
  <c r="AV258" i="9"/>
  <c r="AR258" i="9"/>
  <c r="AN258" i="9"/>
  <c r="AJ258" i="9"/>
  <c r="AF258" i="9"/>
  <c r="AY258" i="9"/>
  <c r="AU258" i="9"/>
  <c r="AQ258" i="9"/>
  <c r="AM258" i="9"/>
  <c r="AI258" i="9"/>
  <c r="AE258" i="9"/>
  <c r="AX258" i="9"/>
  <c r="AP258" i="9"/>
  <c r="AH258" i="9"/>
  <c r="AW258" i="9"/>
  <c r="AS258" i="9"/>
  <c r="AO258" i="9"/>
  <c r="AG258" i="9"/>
  <c r="AT258" i="9"/>
  <c r="AL258" i="9"/>
  <c r="AK258" i="9"/>
  <c r="Q264" i="8"/>
  <c r="G266" i="14"/>
  <c r="R264" i="8"/>
  <c r="G265" i="15"/>
  <c r="M265" i="15" s="1"/>
  <c r="F266" i="10" s="1"/>
  <c r="AZ274" i="9"/>
  <c r="AV274" i="9"/>
  <c r="AR274" i="9"/>
  <c r="AN274" i="9"/>
  <c r="AJ274" i="9"/>
  <c r="AF274" i="9"/>
  <c r="AY274" i="9"/>
  <c r="AU274" i="9"/>
  <c r="AQ274" i="9"/>
  <c r="AM274" i="9"/>
  <c r="AI274" i="9"/>
  <c r="AE274" i="9"/>
  <c r="AT274" i="9"/>
  <c r="AL274" i="9"/>
  <c r="AW274" i="9"/>
  <c r="AS274" i="9"/>
  <c r="AO274" i="9"/>
  <c r="AK274" i="9"/>
  <c r="AG274" i="9"/>
  <c r="AX274" i="9"/>
  <c r="AP274" i="9"/>
  <c r="AH274" i="9"/>
  <c r="Q279" i="8"/>
  <c r="G281" i="14"/>
  <c r="R279" i="8"/>
  <c r="G280" i="15"/>
  <c r="M280" i="15" s="1"/>
  <c r="F281" i="10" s="1"/>
  <c r="AS285" i="9"/>
  <c r="AK285" i="9"/>
  <c r="AU285" i="9"/>
  <c r="AM285" i="9"/>
  <c r="AE285" i="9"/>
  <c r="AH285" i="9"/>
  <c r="AL285" i="9"/>
  <c r="AP285" i="9"/>
  <c r="AT285" i="9"/>
  <c r="AX285" i="9"/>
  <c r="AW285" i="9"/>
  <c r="AO285" i="9"/>
  <c r="AG285" i="9"/>
  <c r="AQ285" i="9"/>
  <c r="AF285" i="9"/>
  <c r="AN285" i="9"/>
  <c r="AV285" i="9"/>
  <c r="AZ285" i="9"/>
  <c r="AY285" i="9"/>
  <c r="AI285" i="9"/>
  <c r="AJ285" i="9"/>
  <c r="AR285" i="9"/>
  <c r="Q287" i="8"/>
  <c r="G289" i="14"/>
  <c r="R287" i="8"/>
  <c r="G288" i="15"/>
  <c r="M288" i="15" s="1"/>
  <c r="F289" i="10" s="1"/>
  <c r="AY293" i="9"/>
  <c r="AU293" i="9"/>
  <c r="AQ293" i="9"/>
  <c r="AM293" i="9"/>
  <c r="AI293" i="9"/>
  <c r="AE293" i="9"/>
  <c r="AX293" i="9"/>
  <c r="AT293" i="9"/>
  <c r="AP293" i="9"/>
  <c r="AL293" i="9"/>
  <c r="AH293" i="9"/>
  <c r="AW293" i="9"/>
  <c r="AS293" i="9"/>
  <c r="AO293" i="9"/>
  <c r="AK293" i="9"/>
  <c r="AG293" i="9"/>
  <c r="AV293" i="9"/>
  <c r="AN293" i="9"/>
  <c r="AF293" i="9"/>
  <c r="AZ293" i="9"/>
  <c r="AR293" i="9"/>
  <c r="AJ293" i="9"/>
  <c r="Q295" i="8"/>
  <c r="G297" i="14"/>
  <c r="R295" i="8"/>
  <c r="G296" i="15"/>
  <c r="M296" i="15" s="1"/>
  <c r="F297" i="10" s="1"/>
  <c r="AY301" i="9"/>
  <c r="AU301" i="9"/>
  <c r="AQ301" i="9"/>
  <c r="AM301" i="9"/>
  <c r="AI301" i="9"/>
  <c r="AE301" i="9"/>
  <c r="AX301" i="9"/>
  <c r="AT301" i="9"/>
  <c r="AP301" i="9"/>
  <c r="AL301" i="9"/>
  <c r="AH301" i="9"/>
  <c r="AW301" i="9"/>
  <c r="AS301" i="9"/>
  <c r="AO301" i="9"/>
  <c r="AK301" i="9"/>
  <c r="AG301" i="9"/>
  <c r="AZ301" i="9"/>
  <c r="AN301" i="9"/>
  <c r="AF301" i="9"/>
  <c r="AV301" i="9"/>
  <c r="AR301" i="9"/>
  <c r="AJ301" i="9"/>
  <c r="Q303" i="8"/>
  <c r="G305" i="14"/>
  <c r="R303" i="8"/>
  <c r="G304" i="15"/>
  <c r="M304" i="15" s="1"/>
  <c r="F305" i="10" s="1"/>
  <c r="AY313" i="9"/>
  <c r="AU313" i="9"/>
  <c r="AQ313" i="9"/>
  <c r="AM313" i="9"/>
  <c r="AI313" i="9"/>
  <c r="AE313" i="9"/>
  <c r="AX313" i="9"/>
  <c r="AT313" i="9"/>
  <c r="AP313" i="9"/>
  <c r="AL313" i="9"/>
  <c r="AH313" i="9"/>
  <c r="AW313" i="9"/>
  <c r="AS313" i="9"/>
  <c r="AO313" i="9"/>
  <c r="AK313" i="9"/>
  <c r="AG313" i="9"/>
  <c r="AV313" i="9"/>
  <c r="AN313" i="9"/>
  <c r="AF313" i="9"/>
  <c r="AZ313" i="9"/>
  <c r="AR313" i="9"/>
  <c r="AJ313" i="9"/>
  <c r="Q319" i="8"/>
  <c r="G321" i="14"/>
  <c r="R319" i="8"/>
  <c r="G320" i="15"/>
  <c r="M320" i="15" s="1"/>
  <c r="F321" i="10" s="1"/>
  <c r="AY329" i="9"/>
  <c r="AU329" i="9"/>
  <c r="AQ329" i="9"/>
  <c r="AM329" i="9"/>
  <c r="AI329" i="9"/>
  <c r="AE329" i="9"/>
  <c r="AX329" i="9"/>
  <c r="AT329" i="9"/>
  <c r="AP329" i="9"/>
  <c r="AL329" i="9"/>
  <c r="AH329" i="9"/>
  <c r="AW329" i="9"/>
  <c r="AS329" i="9"/>
  <c r="AO329" i="9"/>
  <c r="AK329" i="9"/>
  <c r="AG329" i="9"/>
  <c r="AV329" i="9"/>
  <c r="AN329" i="9"/>
  <c r="AF329" i="9"/>
  <c r="AZ329" i="9"/>
  <c r="AR329" i="9"/>
  <c r="AJ329" i="9"/>
  <c r="Q335" i="8"/>
  <c r="G337" i="14"/>
  <c r="R335" i="8"/>
  <c r="G336" i="15"/>
  <c r="M336" i="15" s="1"/>
  <c r="F337" i="10" s="1"/>
  <c r="AY345" i="9"/>
  <c r="AU345" i="9"/>
  <c r="AQ345" i="9"/>
  <c r="AM345" i="9"/>
  <c r="AI345" i="9"/>
  <c r="AE345" i="9"/>
  <c r="AX345" i="9"/>
  <c r="AT345" i="9"/>
  <c r="AP345" i="9"/>
  <c r="AL345" i="9"/>
  <c r="AH345" i="9"/>
  <c r="AW345" i="9"/>
  <c r="AS345" i="9"/>
  <c r="AO345" i="9"/>
  <c r="AK345" i="9"/>
  <c r="AG345" i="9"/>
  <c r="AV345" i="9"/>
  <c r="AN345" i="9"/>
  <c r="AF345" i="9"/>
  <c r="AZ345" i="9"/>
  <c r="AR345" i="9"/>
  <c r="AJ345" i="9"/>
  <c r="Q351" i="8"/>
  <c r="G353" i="14"/>
  <c r="R351" i="8"/>
  <c r="G352" i="15"/>
  <c r="M352" i="15" s="1"/>
  <c r="F353" i="10" s="1"/>
  <c r="AY361" i="9"/>
  <c r="AU361" i="9"/>
  <c r="AQ361" i="9"/>
  <c r="AM361" i="9"/>
  <c r="AI361" i="9"/>
  <c r="AE361" i="9"/>
  <c r="AX361" i="9"/>
  <c r="AT361" i="9"/>
  <c r="AP361" i="9"/>
  <c r="AL361" i="9"/>
  <c r="AH361" i="9"/>
  <c r="AW361" i="9"/>
  <c r="AS361" i="9"/>
  <c r="AO361" i="9"/>
  <c r="AK361" i="9"/>
  <c r="AG361" i="9"/>
  <c r="AZ361" i="9"/>
  <c r="AR361" i="9"/>
  <c r="AJ361" i="9"/>
  <c r="AV361" i="9"/>
  <c r="AN361" i="9"/>
  <c r="AF361" i="9"/>
  <c r="Q367" i="8"/>
  <c r="G369" i="14"/>
  <c r="R367" i="8"/>
  <c r="G368" i="15"/>
  <c r="M368" i="15" s="1"/>
  <c r="F369" i="10" s="1"/>
  <c r="AY377" i="9"/>
  <c r="AU377" i="9"/>
  <c r="AQ377" i="9"/>
  <c r="AM377" i="9"/>
  <c r="AI377" i="9"/>
  <c r="AE377" i="9"/>
  <c r="AX377" i="9"/>
  <c r="AT377" i="9"/>
  <c r="AP377" i="9"/>
  <c r="AL377" i="9"/>
  <c r="AH377" i="9"/>
  <c r="AW377" i="9"/>
  <c r="AS377" i="9"/>
  <c r="AO377" i="9"/>
  <c r="AK377" i="9"/>
  <c r="AG377" i="9"/>
  <c r="AZ377" i="9"/>
  <c r="AR377" i="9"/>
  <c r="AJ377" i="9"/>
  <c r="AV377" i="9"/>
  <c r="AN377" i="9"/>
  <c r="AF377" i="9"/>
  <c r="Q383" i="8"/>
  <c r="G385" i="14"/>
  <c r="R383" i="8"/>
  <c r="G384" i="15"/>
  <c r="M384" i="15" s="1"/>
  <c r="F385" i="10" s="1"/>
  <c r="AY393" i="9"/>
  <c r="AU393" i="9"/>
  <c r="AQ393" i="9"/>
  <c r="AM393" i="9"/>
  <c r="AI393" i="9"/>
  <c r="AE393" i="9"/>
  <c r="AX393" i="9"/>
  <c r="AT393" i="9"/>
  <c r="AP393" i="9"/>
  <c r="AL393" i="9"/>
  <c r="AH393" i="9"/>
  <c r="AW393" i="9"/>
  <c r="AS393" i="9"/>
  <c r="AO393" i="9"/>
  <c r="AK393" i="9"/>
  <c r="AG393" i="9"/>
  <c r="AV393" i="9"/>
  <c r="AR393" i="9"/>
  <c r="AJ393" i="9"/>
  <c r="AF393" i="9"/>
  <c r="AZ393" i="9"/>
  <c r="AN393" i="9"/>
  <c r="Q399" i="8"/>
  <c r="G401" i="14"/>
  <c r="R399" i="8"/>
  <c r="G400" i="15"/>
  <c r="M400" i="15" s="1"/>
  <c r="F401" i="10" s="1"/>
  <c r="AW413" i="9"/>
  <c r="AS413" i="9"/>
  <c r="AO413" i="9"/>
  <c r="AK413" i="9"/>
  <c r="AG413" i="9"/>
  <c r="AH413" i="9"/>
  <c r="AP413" i="9"/>
  <c r="AX413" i="9"/>
  <c r="AF413" i="9"/>
  <c r="AN413" i="9"/>
  <c r="AV413" i="9"/>
  <c r="AT413" i="9"/>
  <c r="AR413" i="9"/>
  <c r="AY413" i="9"/>
  <c r="AU413" i="9"/>
  <c r="AQ413" i="9"/>
  <c r="AM413" i="9"/>
  <c r="AI413" i="9"/>
  <c r="AE413" i="9"/>
  <c r="AL413" i="9"/>
  <c r="AJ413" i="9"/>
  <c r="AZ413" i="9"/>
  <c r="Q419" i="8"/>
  <c r="G421" i="14"/>
  <c r="R419" i="8"/>
  <c r="G420" i="15"/>
  <c r="M420" i="15" s="1"/>
  <c r="F421" i="10" s="1"/>
  <c r="AW429" i="9"/>
  <c r="AS429" i="9"/>
  <c r="AO429" i="9"/>
  <c r="AK429" i="9"/>
  <c r="AG429" i="9"/>
  <c r="AH429" i="9"/>
  <c r="AP429" i="9"/>
  <c r="AX429" i="9"/>
  <c r="AF429" i="9"/>
  <c r="AN429" i="9"/>
  <c r="AV429" i="9"/>
  <c r="AL429" i="9"/>
  <c r="AJ429" i="9"/>
  <c r="AZ429" i="9"/>
  <c r="AY429" i="9"/>
  <c r="AU429" i="9"/>
  <c r="AQ429" i="9"/>
  <c r="AM429" i="9"/>
  <c r="AI429" i="9"/>
  <c r="AE429" i="9"/>
  <c r="AT429" i="9"/>
  <c r="AR429" i="9"/>
  <c r="Q435" i="8"/>
  <c r="G437" i="14"/>
  <c r="R435" i="8"/>
  <c r="G436" i="15"/>
  <c r="M436" i="15" s="1"/>
  <c r="F437" i="10" s="1"/>
  <c r="AW445" i="9"/>
  <c r="AS445" i="9"/>
  <c r="AO445" i="9"/>
  <c r="AK445" i="9"/>
  <c r="AG445" i="9"/>
  <c r="AF445" i="9"/>
  <c r="AJ445" i="9"/>
  <c r="AN445" i="9"/>
  <c r="AR445" i="9"/>
  <c r="AV445" i="9"/>
  <c r="AZ445" i="9"/>
  <c r="AH445" i="9"/>
  <c r="AP445" i="9"/>
  <c r="AX445" i="9"/>
  <c r="AY445" i="9"/>
  <c r="AU445" i="9"/>
  <c r="AQ445" i="9"/>
  <c r="AM445" i="9"/>
  <c r="AI445" i="9"/>
  <c r="AE445" i="9"/>
  <c r="AL445" i="9"/>
  <c r="AT445" i="9"/>
  <c r="Q11" i="8"/>
  <c r="G12" i="14"/>
  <c r="R11" i="8"/>
  <c r="G11" i="15"/>
  <c r="M11" i="15" s="1"/>
  <c r="F12" i="10" s="1"/>
  <c r="AT20" i="9"/>
  <c r="AL20" i="9"/>
  <c r="AG20" i="9"/>
  <c r="AK20" i="9"/>
  <c r="AO20" i="9"/>
  <c r="AS20" i="9"/>
  <c r="AW20" i="9"/>
  <c r="AV20" i="9"/>
  <c r="AN20" i="9"/>
  <c r="AF20" i="9"/>
  <c r="AZ20" i="9"/>
  <c r="AR20" i="9"/>
  <c r="AJ20" i="9"/>
  <c r="AP20" i="9"/>
  <c r="AE20" i="9"/>
  <c r="AM20" i="9"/>
  <c r="AY20" i="9"/>
  <c r="AX20" i="9"/>
  <c r="AH20" i="9"/>
  <c r="AI20" i="9"/>
  <c r="AQ20" i="9"/>
  <c r="AU20" i="9"/>
  <c r="Q30" i="8"/>
  <c r="G31" i="14"/>
  <c r="R30" i="8"/>
  <c r="G30" i="15"/>
  <c r="M30" i="15" s="1"/>
  <c r="F31" i="10" s="1"/>
  <c r="AX39" i="9"/>
  <c r="AT39" i="9"/>
  <c r="AP39" i="9"/>
  <c r="AL39" i="9"/>
  <c r="AH39" i="9"/>
  <c r="AE39" i="9"/>
  <c r="AI39" i="9"/>
  <c r="AM39" i="9"/>
  <c r="AQ39" i="9"/>
  <c r="AU39" i="9"/>
  <c r="AY39" i="9"/>
  <c r="AZ39" i="9"/>
  <c r="AR39" i="9"/>
  <c r="AJ39" i="9"/>
  <c r="AK39" i="9"/>
  <c r="AO39" i="9"/>
  <c r="AW39" i="9"/>
  <c r="AV39" i="9"/>
  <c r="AN39" i="9"/>
  <c r="AF39" i="9"/>
  <c r="AG39" i="9"/>
  <c r="AS39" i="9"/>
  <c r="Q46" i="8"/>
  <c r="G47" i="14"/>
  <c r="R46" i="8"/>
  <c r="G46" i="15"/>
  <c r="M46" i="15" s="1"/>
  <c r="F47" i="10" s="1"/>
  <c r="E54" i="11"/>
  <c r="I54" i="11" s="1"/>
  <c r="H481" i="9"/>
  <c r="H54" i="9"/>
  <c r="F54" i="12"/>
  <c r="G54" i="12" s="1"/>
  <c r="E62" i="11"/>
  <c r="I62" i="11" s="1"/>
  <c r="H489" i="9"/>
  <c r="H62" i="9"/>
  <c r="F62" i="12"/>
  <c r="G62" i="12" s="1"/>
  <c r="G85" i="14"/>
  <c r="Q84" i="8"/>
  <c r="AX93" i="9"/>
  <c r="AT93" i="9"/>
  <c r="AP93" i="9"/>
  <c r="AL93" i="9"/>
  <c r="AH93" i="9"/>
  <c r="AW93" i="9"/>
  <c r="AS93" i="9"/>
  <c r="AO93" i="9"/>
  <c r="AK93" i="9"/>
  <c r="AG93" i="9"/>
  <c r="AV93" i="9"/>
  <c r="AN93" i="9"/>
  <c r="AF93" i="9"/>
  <c r="AU93" i="9"/>
  <c r="AQ93" i="9"/>
  <c r="AE93" i="9"/>
  <c r="AZ93" i="9"/>
  <c r="AR93" i="9"/>
  <c r="AJ93" i="9"/>
  <c r="AY93" i="9"/>
  <c r="AM93" i="9"/>
  <c r="AI93" i="9"/>
  <c r="G92" i="15"/>
  <c r="M92" i="15" s="1"/>
  <c r="F93" i="10" s="1"/>
  <c r="R92" i="8"/>
  <c r="G101" i="14"/>
  <c r="Q100" i="8"/>
  <c r="Q111" i="8"/>
  <c r="G112" i="14"/>
  <c r="R111" i="8"/>
  <c r="G111" i="15"/>
  <c r="M111" i="15" s="1"/>
  <c r="F112" i="10" s="1"/>
  <c r="AZ120" i="9"/>
  <c r="AV120" i="9"/>
  <c r="AR120" i="9"/>
  <c r="AN120" i="9"/>
  <c r="AJ120" i="9"/>
  <c r="AF120" i="9"/>
  <c r="AY120" i="9"/>
  <c r="AU120" i="9"/>
  <c r="AQ120" i="9"/>
  <c r="AM120" i="9"/>
  <c r="AI120" i="9"/>
  <c r="AE120" i="9"/>
  <c r="AX120" i="9"/>
  <c r="AP120" i="9"/>
  <c r="AH120" i="9"/>
  <c r="AG120" i="9"/>
  <c r="AT120" i="9"/>
  <c r="AL120" i="9"/>
  <c r="AW120" i="9"/>
  <c r="AS120" i="9"/>
  <c r="AO120" i="9"/>
  <c r="AK120" i="9"/>
  <c r="Q129" i="8"/>
  <c r="G130" i="14"/>
  <c r="R129" i="8"/>
  <c r="G129" i="15"/>
  <c r="M129" i="15" s="1"/>
  <c r="F130" i="10" s="1"/>
  <c r="AZ138" i="9"/>
  <c r="AV138" i="9"/>
  <c r="AR138" i="9"/>
  <c r="AN138" i="9"/>
  <c r="AJ138" i="9"/>
  <c r="AF138" i="9"/>
  <c r="AY138" i="9"/>
  <c r="AU138" i="9"/>
  <c r="AQ138" i="9"/>
  <c r="AM138" i="9"/>
  <c r="AI138" i="9"/>
  <c r="AE138" i="9"/>
  <c r="AT138" i="9"/>
  <c r="AL138" i="9"/>
  <c r="AW138" i="9"/>
  <c r="AS138" i="9"/>
  <c r="AO138" i="9"/>
  <c r="AG138" i="9"/>
  <c r="AX138" i="9"/>
  <c r="AP138" i="9"/>
  <c r="AH138" i="9"/>
  <c r="AK138" i="9"/>
  <c r="Q146" i="8"/>
  <c r="G147" i="14"/>
  <c r="R146" i="8"/>
  <c r="G146" i="15"/>
  <c r="M146" i="15" s="1"/>
  <c r="F147" i="10" s="1"/>
  <c r="AX155" i="9"/>
  <c r="AT155" i="9"/>
  <c r="AP155" i="9"/>
  <c r="AL155" i="9"/>
  <c r="AH155" i="9"/>
  <c r="AW155" i="9"/>
  <c r="AS155" i="9"/>
  <c r="AO155" i="9"/>
  <c r="AK155" i="9"/>
  <c r="AG155" i="9"/>
  <c r="AZ155" i="9"/>
  <c r="AR155" i="9"/>
  <c r="AJ155" i="9"/>
  <c r="AY155" i="9"/>
  <c r="AQ155" i="9"/>
  <c r="AI155" i="9"/>
  <c r="AV155" i="9"/>
  <c r="AN155" i="9"/>
  <c r="AF155" i="9"/>
  <c r="AU155" i="9"/>
  <c r="AM155" i="9"/>
  <c r="AE155" i="9"/>
  <c r="BA155" i="9" s="1"/>
  <c r="Q162" i="8"/>
  <c r="G163" i="14"/>
  <c r="R162" i="8"/>
  <c r="G162" i="15"/>
  <c r="M162" i="15" s="1"/>
  <c r="F163" i="10" s="1"/>
  <c r="AX171" i="9"/>
  <c r="AT171" i="9"/>
  <c r="AP171" i="9"/>
  <c r="AL171" i="9"/>
  <c r="AH171" i="9"/>
  <c r="AW171" i="9"/>
  <c r="AS171" i="9"/>
  <c r="AO171" i="9"/>
  <c r="AK171" i="9"/>
  <c r="AG171" i="9"/>
  <c r="AZ171" i="9"/>
  <c r="AR171" i="9"/>
  <c r="AN171" i="9"/>
  <c r="AF171" i="9"/>
  <c r="AU171" i="9"/>
  <c r="AM171" i="9"/>
  <c r="AE171" i="9"/>
  <c r="AV171" i="9"/>
  <c r="AJ171" i="9"/>
  <c r="AY171" i="9"/>
  <c r="AQ171" i="9"/>
  <c r="AI171" i="9"/>
  <c r="Q178" i="8"/>
  <c r="G179" i="14"/>
  <c r="R178" i="8"/>
  <c r="G178" i="15"/>
  <c r="M178" i="15" s="1"/>
  <c r="F179" i="10" s="1"/>
  <c r="E195" i="11"/>
  <c r="I195" i="11" s="1"/>
  <c r="F195" i="12"/>
  <c r="G195" i="12" s="1"/>
  <c r="H510" i="9"/>
  <c r="H195" i="9"/>
  <c r="E203" i="11"/>
  <c r="I203" i="11" s="1"/>
  <c r="H518" i="9"/>
  <c r="F203" i="12"/>
  <c r="G203" i="12" s="1"/>
  <c r="H203" i="9"/>
  <c r="E211" i="11"/>
  <c r="I211" i="11" s="1"/>
  <c r="H526" i="9"/>
  <c r="F211" i="12"/>
  <c r="G211" i="12" s="1"/>
  <c r="H211" i="9"/>
  <c r="Q217" i="8"/>
  <c r="G219" i="14"/>
  <c r="Q231" i="8"/>
  <c r="G233" i="14"/>
  <c r="R231" i="8"/>
  <c r="G232" i="15"/>
  <c r="M232" i="15" s="1"/>
  <c r="F233" i="10" s="1"/>
  <c r="AX241" i="9"/>
  <c r="AT241" i="9"/>
  <c r="AP241" i="9"/>
  <c r="AL241" i="9"/>
  <c r="AH241" i="9"/>
  <c r="AW241" i="9"/>
  <c r="AS241" i="9"/>
  <c r="AO241" i="9"/>
  <c r="AK241" i="9"/>
  <c r="AG241" i="9"/>
  <c r="AV241" i="9"/>
  <c r="AN241" i="9"/>
  <c r="AF241" i="9"/>
  <c r="AY241" i="9"/>
  <c r="AQ241" i="9"/>
  <c r="AE241" i="9"/>
  <c r="AZ241" i="9"/>
  <c r="AR241" i="9"/>
  <c r="AJ241" i="9"/>
  <c r="AU241" i="9"/>
  <c r="AM241" i="9"/>
  <c r="AI241" i="9"/>
  <c r="Q251" i="8"/>
  <c r="G253" i="14"/>
  <c r="R251" i="8"/>
  <c r="G252" i="15"/>
  <c r="M252" i="15" s="1"/>
  <c r="F253" i="10" s="1"/>
  <c r="AX261" i="9"/>
  <c r="AT261" i="9"/>
  <c r="AP261" i="9"/>
  <c r="AL261" i="9"/>
  <c r="AH261" i="9"/>
  <c r="AW261" i="9"/>
  <c r="AS261" i="9"/>
  <c r="AO261" i="9"/>
  <c r="AK261" i="9"/>
  <c r="AG261" i="9"/>
  <c r="AV261" i="9"/>
  <c r="AN261" i="9"/>
  <c r="AF261" i="9"/>
  <c r="AU261" i="9"/>
  <c r="AM261" i="9"/>
  <c r="AE261" i="9"/>
  <c r="AZ261" i="9"/>
  <c r="AR261" i="9"/>
  <c r="AJ261" i="9"/>
  <c r="AY261" i="9"/>
  <c r="AQ261" i="9"/>
  <c r="AI261" i="9"/>
  <c r="Q267" i="8"/>
  <c r="G269" i="14"/>
  <c r="R267" i="8"/>
  <c r="G268" i="15"/>
  <c r="M268" i="15" s="1"/>
  <c r="F269" i="10" s="1"/>
  <c r="AS277" i="9"/>
  <c r="AK277" i="9"/>
  <c r="AU277" i="9"/>
  <c r="AM277" i="9"/>
  <c r="AE277" i="9"/>
  <c r="AH277" i="9"/>
  <c r="AL277" i="9"/>
  <c r="AP277" i="9"/>
  <c r="AT277" i="9"/>
  <c r="AX277" i="9"/>
  <c r="AO277" i="9"/>
  <c r="AG277" i="9"/>
  <c r="AY277" i="9"/>
  <c r="AI277" i="9"/>
  <c r="AF277" i="9"/>
  <c r="AN277" i="9"/>
  <c r="AV277" i="9"/>
  <c r="AW277" i="9"/>
  <c r="AQ277" i="9"/>
  <c r="AJ277" i="9"/>
  <c r="AR277" i="9"/>
  <c r="AZ277" i="9"/>
  <c r="AY310" i="9"/>
  <c r="AU310" i="9"/>
  <c r="AQ310" i="9"/>
  <c r="AM310" i="9"/>
  <c r="AI310" i="9"/>
  <c r="AE310" i="9"/>
  <c r="AX310" i="9"/>
  <c r="AT310" i="9"/>
  <c r="AP310" i="9"/>
  <c r="AL310" i="9"/>
  <c r="AH310" i="9"/>
  <c r="AW310" i="9"/>
  <c r="AS310" i="9"/>
  <c r="AO310" i="9"/>
  <c r="AK310" i="9"/>
  <c r="AG310" i="9"/>
  <c r="AZ310" i="9"/>
  <c r="AR310" i="9"/>
  <c r="AN310" i="9"/>
  <c r="AF310" i="9"/>
  <c r="AV310" i="9"/>
  <c r="AJ310" i="9"/>
  <c r="R308" i="8"/>
  <c r="G309" i="15"/>
  <c r="M309" i="15" s="1"/>
  <c r="F310" i="10" s="1"/>
  <c r="Q316" i="8"/>
  <c r="G318" i="14"/>
  <c r="AY326" i="9"/>
  <c r="AU326" i="9"/>
  <c r="AQ326" i="9"/>
  <c r="AM326" i="9"/>
  <c r="AI326" i="9"/>
  <c r="AE326" i="9"/>
  <c r="AX326" i="9"/>
  <c r="AT326" i="9"/>
  <c r="AP326" i="9"/>
  <c r="AL326" i="9"/>
  <c r="AH326" i="9"/>
  <c r="AW326" i="9"/>
  <c r="AS326" i="9"/>
  <c r="AO326" i="9"/>
  <c r="AK326" i="9"/>
  <c r="AG326" i="9"/>
  <c r="AZ326" i="9"/>
  <c r="AR326" i="9"/>
  <c r="AJ326" i="9"/>
  <c r="AV326" i="9"/>
  <c r="AN326" i="9"/>
  <c r="AF326" i="9"/>
  <c r="R324" i="8"/>
  <c r="G325" i="15"/>
  <c r="M325" i="15" s="1"/>
  <c r="F326" i="10" s="1"/>
  <c r="Q332" i="8"/>
  <c r="G334" i="14"/>
  <c r="AY342" i="9"/>
  <c r="AU342" i="9"/>
  <c r="AQ342" i="9"/>
  <c r="AM342" i="9"/>
  <c r="AI342" i="9"/>
  <c r="AE342" i="9"/>
  <c r="AX342" i="9"/>
  <c r="AT342" i="9"/>
  <c r="AP342" i="9"/>
  <c r="AL342" i="9"/>
  <c r="AH342" i="9"/>
  <c r="AW342" i="9"/>
  <c r="AS342" i="9"/>
  <c r="AO342" i="9"/>
  <c r="AK342" i="9"/>
  <c r="AG342" i="9"/>
  <c r="AZ342" i="9"/>
  <c r="AR342" i="9"/>
  <c r="AJ342" i="9"/>
  <c r="AV342" i="9"/>
  <c r="AN342" i="9"/>
  <c r="AF342" i="9"/>
  <c r="R340" i="8"/>
  <c r="G341" i="15"/>
  <c r="M341" i="15" s="1"/>
  <c r="F342" i="10" s="1"/>
  <c r="Q348" i="8"/>
  <c r="G350" i="14"/>
  <c r="AY358" i="9"/>
  <c r="AU358" i="9"/>
  <c r="AQ358" i="9"/>
  <c r="AM358" i="9"/>
  <c r="AI358" i="9"/>
  <c r="AE358" i="9"/>
  <c r="AX358" i="9"/>
  <c r="AT358" i="9"/>
  <c r="AP358" i="9"/>
  <c r="AL358" i="9"/>
  <c r="AH358" i="9"/>
  <c r="AW358" i="9"/>
  <c r="AS358" i="9"/>
  <c r="AO358" i="9"/>
  <c r="AK358" i="9"/>
  <c r="AG358" i="9"/>
  <c r="AZ358" i="9"/>
  <c r="AR358" i="9"/>
  <c r="AJ358" i="9"/>
  <c r="AV358" i="9"/>
  <c r="AN358" i="9"/>
  <c r="AF358" i="9"/>
  <c r="R356" i="8"/>
  <c r="G357" i="15"/>
  <c r="M357" i="15" s="1"/>
  <c r="F358" i="10" s="1"/>
  <c r="Q364" i="8"/>
  <c r="G366" i="14"/>
  <c r="AY374" i="9"/>
  <c r="AU374" i="9"/>
  <c r="AQ374" i="9"/>
  <c r="AM374" i="9"/>
  <c r="AI374" i="9"/>
  <c r="AE374" i="9"/>
  <c r="AX374" i="9"/>
  <c r="AT374" i="9"/>
  <c r="AP374" i="9"/>
  <c r="AL374" i="9"/>
  <c r="AH374" i="9"/>
  <c r="AW374" i="9"/>
  <c r="AS374" i="9"/>
  <c r="AO374" i="9"/>
  <c r="AK374" i="9"/>
  <c r="AG374" i="9"/>
  <c r="AZ374" i="9"/>
  <c r="AR374" i="9"/>
  <c r="AJ374" i="9"/>
  <c r="AV374" i="9"/>
  <c r="AN374" i="9"/>
  <c r="AF374" i="9"/>
  <c r="R372" i="8"/>
  <c r="G373" i="15"/>
  <c r="M373" i="15" s="1"/>
  <c r="F374" i="10" s="1"/>
  <c r="Q380" i="8"/>
  <c r="G382" i="14"/>
  <c r="AY390" i="9"/>
  <c r="AU390" i="9"/>
  <c r="AQ390" i="9"/>
  <c r="AM390" i="9"/>
  <c r="AI390" i="9"/>
  <c r="AE390" i="9"/>
  <c r="AX390" i="9"/>
  <c r="AT390" i="9"/>
  <c r="AP390" i="9"/>
  <c r="AL390" i="9"/>
  <c r="AH390" i="9"/>
  <c r="AW390" i="9"/>
  <c r="AS390" i="9"/>
  <c r="AO390" i="9"/>
  <c r="AK390" i="9"/>
  <c r="AG390" i="9"/>
  <c r="AV390" i="9"/>
  <c r="AJ390" i="9"/>
  <c r="AZ390" i="9"/>
  <c r="AR390" i="9"/>
  <c r="AN390" i="9"/>
  <c r="AF390" i="9"/>
  <c r="R388" i="8"/>
  <c r="G389" i="15"/>
  <c r="M389" i="15" s="1"/>
  <c r="F390" i="10" s="1"/>
  <c r="Q396" i="8"/>
  <c r="G398" i="14"/>
  <c r="AW406" i="9"/>
  <c r="AS406" i="9"/>
  <c r="AO406" i="9"/>
  <c r="AK406" i="9"/>
  <c r="AG406" i="9"/>
  <c r="AF406" i="9"/>
  <c r="AN406" i="9"/>
  <c r="AV406" i="9"/>
  <c r="AL406" i="9"/>
  <c r="AT406" i="9"/>
  <c r="AR406" i="9"/>
  <c r="AH406" i="9"/>
  <c r="AX406" i="9"/>
  <c r="AY406" i="9"/>
  <c r="AU406" i="9"/>
  <c r="AQ406" i="9"/>
  <c r="AM406" i="9"/>
  <c r="AI406" i="9"/>
  <c r="AE406" i="9"/>
  <c r="AJ406" i="9"/>
  <c r="AZ406" i="9"/>
  <c r="AP406" i="9"/>
  <c r="R404" i="8"/>
  <c r="G405" i="15"/>
  <c r="M405" i="15" s="1"/>
  <c r="F406" i="10" s="1"/>
  <c r="AW416" i="9"/>
  <c r="AS416" i="9"/>
  <c r="AO416" i="9"/>
  <c r="AK416" i="9"/>
  <c r="AG416" i="9"/>
  <c r="AJ416" i="9"/>
  <c r="AR416" i="9"/>
  <c r="AZ416" i="9"/>
  <c r="AH416" i="9"/>
  <c r="AP416" i="9"/>
  <c r="AX416" i="9"/>
  <c r="AN416" i="9"/>
  <c r="AL416" i="9"/>
  <c r="AY416" i="9"/>
  <c r="AU416" i="9"/>
  <c r="AQ416" i="9"/>
  <c r="AM416" i="9"/>
  <c r="AI416" i="9"/>
  <c r="AE416" i="9"/>
  <c r="AF416" i="9"/>
  <c r="AV416" i="9"/>
  <c r="AT416" i="9"/>
  <c r="Q422" i="8"/>
  <c r="G424" i="14"/>
  <c r="R422" i="8"/>
  <c r="G423" i="15"/>
  <c r="M423" i="15" s="1"/>
  <c r="F424" i="10" s="1"/>
  <c r="AW432" i="9"/>
  <c r="AS432" i="9"/>
  <c r="AO432" i="9"/>
  <c r="AK432" i="9"/>
  <c r="AG432" i="9"/>
  <c r="AJ432" i="9"/>
  <c r="AR432" i="9"/>
  <c r="AZ432" i="9"/>
  <c r="AH432" i="9"/>
  <c r="AP432" i="9"/>
  <c r="AX432" i="9"/>
  <c r="AF432" i="9"/>
  <c r="AV432" i="9"/>
  <c r="AT432" i="9"/>
  <c r="AY432" i="9"/>
  <c r="AU432" i="9"/>
  <c r="AQ432" i="9"/>
  <c r="AM432" i="9"/>
  <c r="AI432" i="9"/>
  <c r="AE432" i="9"/>
  <c r="AN432" i="9"/>
  <c r="AL432" i="9"/>
  <c r="Q438" i="8"/>
  <c r="G440" i="14"/>
  <c r="R438" i="8"/>
  <c r="G439" i="15"/>
  <c r="M439" i="15" s="1"/>
  <c r="F440" i="10" s="1"/>
  <c r="AW448" i="9"/>
  <c r="AS448" i="9"/>
  <c r="AO448" i="9"/>
  <c r="AK448" i="9"/>
  <c r="AG448" i="9"/>
  <c r="AH448" i="9"/>
  <c r="AL448" i="9"/>
  <c r="AP448" i="9"/>
  <c r="AT448" i="9"/>
  <c r="AX448" i="9"/>
  <c r="AF448" i="9"/>
  <c r="AN448" i="9"/>
  <c r="AV448" i="9"/>
  <c r="AY448" i="9"/>
  <c r="AU448" i="9"/>
  <c r="AQ448" i="9"/>
  <c r="AM448" i="9"/>
  <c r="AI448" i="9"/>
  <c r="AE448" i="9"/>
  <c r="AJ448" i="9"/>
  <c r="AR448" i="9"/>
  <c r="AZ448" i="9"/>
  <c r="Q478" i="8"/>
  <c r="G480" i="14"/>
  <c r="G479" i="15"/>
  <c r="M479" i="15" s="1"/>
  <c r="F480" i="10" s="1"/>
  <c r="R478" i="8"/>
  <c r="Q20" i="8"/>
  <c r="G21" i="14"/>
  <c r="Q31" i="8"/>
  <c r="G32" i="14"/>
  <c r="R31" i="8"/>
  <c r="G31" i="15"/>
  <c r="M31" i="15" s="1"/>
  <c r="F32" i="10" s="1"/>
  <c r="AY40" i="9"/>
  <c r="AU40" i="9"/>
  <c r="AQ40" i="9"/>
  <c r="AM40" i="9"/>
  <c r="AI40" i="9"/>
  <c r="AE40" i="9"/>
  <c r="AX40" i="9"/>
  <c r="AT40" i="9"/>
  <c r="AP40" i="9"/>
  <c r="AL40" i="9"/>
  <c r="AH40" i="9"/>
  <c r="AW40" i="9"/>
  <c r="AO40" i="9"/>
  <c r="AG40" i="9"/>
  <c r="AV40" i="9"/>
  <c r="AR40" i="9"/>
  <c r="AJ40" i="9"/>
  <c r="AS40" i="9"/>
  <c r="AK40" i="9"/>
  <c r="AZ40" i="9"/>
  <c r="AN40" i="9"/>
  <c r="AF40" i="9"/>
  <c r="AX53" i="9"/>
  <c r="AT53" i="9"/>
  <c r="AP53" i="9"/>
  <c r="AL53" i="9"/>
  <c r="AH53" i="9"/>
  <c r="AW53" i="9"/>
  <c r="AS53" i="9"/>
  <c r="AO53" i="9"/>
  <c r="AK53" i="9"/>
  <c r="AG53" i="9"/>
  <c r="AV53" i="9"/>
  <c r="AR53" i="9"/>
  <c r="AJ53" i="9"/>
  <c r="AY53" i="9"/>
  <c r="AQ53" i="9"/>
  <c r="AI53" i="9"/>
  <c r="AZ53" i="9"/>
  <c r="AN53" i="9"/>
  <c r="AF53" i="9"/>
  <c r="AU53" i="9"/>
  <c r="AM53" i="9"/>
  <c r="AE53" i="9"/>
  <c r="BA53" i="9" s="1"/>
  <c r="G52" i="15"/>
  <c r="M52" i="15" s="1"/>
  <c r="F53" i="10" s="1"/>
  <c r="R52" i="8"/>
  <c r="E61" i="11"/>
  <c r="I61" i="11" s="1"/>
  <c r="F61" i="12"/>
  <c r="G61" i="12" s="1"/>
  <c r="H488" i="9"/>
  <c r="H61" i="9"/>
  <c r="AZ82" i="9"/>
  <c r="AV82" i="9"/>
  <c r="AR82" i="9"/>
  <c r="AN82" i="9"/>
  <c r="AJ82" i="9"/>
  <c r="AF82" i="9"/>
  <c r="AY82" i="9"/>
  <c r="AU82" i="9"/>
  <c r="AQ82" i="9"/>
  <c r="AM82" i="9"/>
  <c r="AI82" i="9"/>
  <c r="AE82" i="9"/>
  <c r="AW82" i="9"/>
  <c r="AS82" i="9"/>
  <c r="AO82" i="9"/>
  <c r="AK82" i="9"/>
  <c r="AG82" i="9"/>
  <c r="AX82" i="9"/>
  <c r="AT82" i="9"/>
  <c r="AP82" i="9"/>
  <c r="AL82" i="9"/>
  <c r="AH82" i="9"/>
  <c r="Q89" i="8"/>
  <c r="G90" i="14"/>
  <c r="G89" i="15"/>
  <c r="M89" i="15" s="1"/>
  <c r="F90" i="10" s="1"/>
  <c r="R89" i="8"/>
  <c r="AZ98" i="9"/>
  <c r="AV98" i="9"/>
  <c r="AR98" i="9"/>
  <c r="AN98" i="9"/>
  <c r="AJ98" i="9"/>
  <c r="AF98" i="9"/>
  <c r="AY98" i="9"/>
  <c r="AU98" i="9"/>
  <c r="AQ98" i="9"/>
  <c r="AM98" i="9"/>
  <c r="AI98" i="9"/>
  <c r="AE98" i="9"/>
  <c r="AT98" i="9"/>
  <c r="AL98" i="9"/>
  <c r="AH98" i="9"/>
  <c r="AW98" i="9"/>
  <c r="AS98" i="9"/>
  <c r="AO98" i="9"/>
  <c r="AK98" i="9"/>
  <c r="AX98" i="9"/>
  <c r="AP98" i="9"/>
  <c r="AG98" i="9"/>
  <c r="Q105" i="8"/>
  <c r="G106" i="14"/>
  <c r="G105" i="15"/>
  <c r="M105" i="15" s="1"/>
  <c r="F106" i="10" s="1"/>
  <c r="R105" i="8"/>
  <c r="AX115" i="9"/>
  <c r="AT115" i="9"/>
  <c r="AP115" i="9"/>
  <c r="AL115" i="9"/>
  <c r="AH115" i="9"/>
  <c r="AW115" i="9"/>
  <c r="AS115" i="9"/>
  <c r="AO115" i="9"/>
  <c r="AK115" i="9"/>
  <c r="AG115" i="9"/>
  <c r="AZ115" i="9"/>
  <c r="AV115" i="9"/>
  <c r="AR115" i="9"/>
  <c r="AN115" i="9"/>
  <c r="AJ115" i="9"/>
  <c r="AF115" i="9"/>
  <c r="AY115" i="9"/>
  <c r="AQ115" i="9"/>
  <c r="AI115" i="9"/>
  <c r="AE115" i="9"/>
  <c r="AU115" i="9"/>
  <c r="AM115" i="9"/>
  <c r="Q122" i="8"/>
  <c r="G123" i="14"/>
  <c r="G122" i="15"/>
  <c r="M122" i="15" s="1"/>
  <c r="F123" i="10" s="1"/>
  <c r="R122" i="8"/>
  <c r="AX131" i="9"/>
  <c r="AT131" i="9"/>
  <c r="AP131" i="9"/>
  <c r="AL131" i="9"/>
  <c r="AH131" i="9"/>
  <c r="AW131" i="9"/>
  <c r="AS131" i="9"/>
  <c r="AO131" i="9"/>
  <c r="AK131" i="9"/>
  <c r="AG131" i="9"/>
  <c r="AV131" i="9"/>
  <c r="AR131" i="9"/>
  <c r="AJ131" i="9"/>
  <c r="AY131" i="9"/>
  <c r="AQ131" i="9"/>
  <c r="AM131" i="9"/>
  <c r="AE131" i="9"/>
  <c r="AZ131" i="9"/>
  <c r="AN131" i="9"/>
  <c r="AF131" i="9"/>
  <c r="AU131" i="9"/>
  <c r="AI131" i="9"/>
  <c r="Q138" i="8"/>
  <c r="G139" i="14"/>
  <c r="G138" i="15"/>
  <c r="M138" i="15" s="1"/>
  <c r="F139" i="10" s="1"/>
  <c r="R138" i="8"/>
  <c r="AZ148" i="9"/>
  <c r="AV148" i="9"/>
  <c r="AR148" i="9"/>
  <c r="AN148" i="9"/>
  <c r="AJ148" i="9"/>
  <c r="AF148" i="9"/>
  <c r="AY148" i="9"/>
  <c r="AU148" i="9"/>
  <c r="AQ148" i="9"/>
  <c r="AM148" i="9"/>
  <c r="AI148" i="9"/>
  <c r="AE148" i="9"/>
  <c r="AX148" i="9"/>
  <c r="AP148" i="9"/>
  <c r="AH148" i="9"/>
  <c r="AW148" i="9"/>
  <c r="AS148" i="9"/>
  <c r="AO148" i="9"/>
  <c r="AK148" i="9"/>
  <c r="AG148" i="9"/>
  <c r="AT148" i="9"/>
  <c r="AL148" i="9"/>
  <c r="Q155" i="8"/>
  <c r="G156" i="14"/>
  <c r="R155" i="8"/>
  <c r="G155" i="15"/>
  <c r="M155" i="15" s="1"/>
  <c r="F156" i="10" s="1"/>
  <c r="AZ166" i="9"/>
  <c r="AV166" i="9"/>
  <c r="AR166" i="9"/>
  <c r="AN166" i="9"/>
  <c r="AJ166" i="9"/>
  <c r="AF166" i="9"/>
  <c r="AY166" i="9"/>
  <c r="AU166" i="9"/>
  <c r="AQ166" i="9"/>
  <c r="AM166" i="9"/>
  <c r="AI166" i="9"/>
  <c r="AE166" i="9"/>
  <c r="AT166" i="9"/>
  <c r="AL166" i="9"/>
  <c r="AO166" i="9"/>
  <c r="AG166" i="9"/>
  <c r="AX166" i="9"/>
  <c r="AP166" i="9"/>
  <c r="AH166" i="9"/>
  <c r="AW166" i="9"/>
  <c r="AS166" i="9"/>
  <c r="AK166" i="9"/>
  <c r="Q175" i="8"/>
  <c r="G176" i="14"/>
  <c r="R175" i="8"/>
  <c r="G175" i="15"/>
  <c r="M175" i="15" s="1"/>
  <c r="F176" i="10" s="1"/>
  <c r="E184" i="11"/>
  <c r="I184" i="11" s="1"/>
  <c r="H499" i="9"/>
  <c r="H184" i="9"/>
  <c r="F184" i="12"/>
  <c r="G184" i="12" s="1"/>
  <c r="AZ232" i="9"/>
  <c r="AV232" i="9"/>
  <c r="AR232" i="9"/>
  <c r="AN232" i="9"/>
  <c r="AJ232" i="9"/>
  <c r="AF232" i="9"/>
  <c r="AY232" i="9"/>
  <c r="AU232" i="9"/>
  <c r="AQ232" i="9"/>
  <c r="AM232" i="9"/>
  <c r="AI232" i="9"/>
  <c r="AE232" i="9"/>
  <c r="AX232" i="9"/>
  <c r="AP232" i="9"/>
  <c r="AH232" i="9"/>
  <c r="AW232" i="9"/>
  <c r="AS232" i="9"/>
  <c r="AO232" i="9"/>
  <c r="AK232" i="9"/>
  <c r="AT232" i="9"/>
  <c r="AL232" i="9"/>
  <c r="AG232" i="9"/>
  <c r="Q238" i="8"/>
  <c r="G240" i="14"/>
  <c r="R238" i="8"/>
  <c r="G239" i="15"/>
  <c r="M239" i="15" s="1"/>
  <c r="F240" i="10" s="1"/>
  <c r="AZ252" i="9"/>
  <c r="AV252" i="9"/>
  <c r="AR252" i="9"/>
  <c r="AN252" i="9"/>
  <c r="AJ252" i="9"/>
  <c r="AF252" i="9"/>
  <c r="AY252" i="9"/>
  <c r="AU252" i="9"/>
  <c r="AQ252" i="9"/>
  <c r="AM252" i="9"/>
  <c r="AI252" i="9"/>
  <c r="AE252" i="9"/>
  <c r="AT252" i="9"/>
  <c r="AP252" i="9"/>
  <c r="AH252" i="9"/>
  <c r="AK252" i="9"/>
  <c r="AX252" i="9"/>
  <c r="AL252" i="9"/>
  <c r="AW252" i="9"/>
  <c r="AS252" i="9"/>
  <c r="AO252" i="9"/>
  <c r="AG252" i="9"/>
  <c r="Q258" i="8"/>
  <c r="G260" i="14"/>
  <c r="R258" i="8"/>
  <c r="G259" i="15"/>
  <c r="M259" i="15" s="1"/>
  <c r="F260" i="10" s="1"/>
  <c r="AZ268" i="9"/>
  <c r="AV268" i="9"/>
  <c r="AR268" i="9"/>
  <c r="AN268" i="9"/>
  <c r="AJ268" i="9"/>
  <c r="AF268" i="9"/>
  <c r="AY268" i="9"/>
  <c r="AU268" i="9"/>
  <c r="AQ268" i="9"/>
  <c r="AM268" i="9"/>
  <c r="AI268" i="9"/>
  <c r="AE268" i="9"/>
  <c r="AX268" i="9"/>
  <c r="AP268" i="9"/>
  <c r="AH268" i="9"/>
  <c r="AW268" i="9"/>
  <c r="AS268" i="9"/>
  <c r="AO268" i="9"/>
  <c r="AG268" i="9"/>
  <c r="AT268" i="9"/>
  <c r="AL268" i="9"/>
  <c r="AK268" i="9"/>
  <c r="Q274" i="8"/>
  <c r="G276" i="14"/>
  <c r="R274" i="8"/>
  <c r="G275" i="15"/>
  <c r="M275" i="15" s="1"/>
  <c r="F276" i="10" s="1"/>
  <c r="Q280" i="8"/>
  <c r="G282" i="14"/>
  <c r="AW286" i="9"/>
  <c r="AO286" i="9"/>
  <c r="AG286" i="9"/>
  <c r="AU286" i="9"/>
  <c r="AM286" i="9"/>
  <c r="AE286" i="9"/>
  <c r="AH286" i="9"/>
  <c r="AL286" i="9"/>
  <c r="AP286" i="9"/>
  <c r="AT286" i="9"/>
  <c r="AX286" i="9"/>
  <c r="AS286" i="9"/>
  <c r="AK286" i="9"/>
  <c r="AY286" i="9"/>
  <c r="AI286" i="9"/>
  <c r="AN286" i="9"/>
  <c r="AV286" i="9"/>
  <c r="AZ286" i="9"/>
  <c r="AQ286" i="9"/>
  <c r="AF286" i="9"/>
  <c r="AJ286" i="9"/>
  <c r="AR286" i="9"/>
  <c r="R284" i="8"/>
  <c r="G285" i="15"/>
  <c r="M285" i="15" s="1"/>
  <c r="F286" i="10" s="1"/>
  <c r="Q288" i="8"/>
  <c r="G290" i="14"/>
  <c r="AY294" i="9"/>
  <c r="AU294" i="9"/>
  <c r="AQ294" i="9"/>
  <c r="AM294" i="9"/>
  <c r="AI294" i="9"/>
  <c r="AE294" i="9"/>
  <c r="AX294" i="9"/>
  <c r="AT294" i="9"/>
  <c r="AP294" i="9"/>
  <c r="AL294" i="9"/>
  <c r="AH294" i="9"/>
  <c r="AW294" i="9"/>
  <c r="AS294" i="9"/>
  <c r="AO294" i="9"/>
  <c r="AK294" i="9"/>
  <c r="AG294" i="9"/>
  <c r="AV294" i="9"/>
  <c r="AN294" i="9"/>
  <c r="AF294" i="9"/>
  <c r="AZ294" i="9"/>
  <c r="AR294" i="9"/>
  <c r="AJ294" i="9"/>
  <c r="R292" i="8"/>
  <c r="G293" i="15"/>
  <c r="M293" i="15" s="1"/>
  <c r="F294" i="10" s="1"/>
  <c r="Q296" i="8"/>
  <c r="G298" i="14"/>
  <c r="AY302" i="9"/>
  <c r="AU302" i="9"/>
  <c r="AQ302" i="9"/>
  <c r="AM302" i="9"/>
  <c r="AI302" i="9"/>
  <c r="AE302" i="9"/>
  <c r="AX302" i="9"/>
  <c r="AT302" i="9"/>
  <c r="AP302" i="9"/>
  <c r="AL302" i="9"/>
  <c r="AH302" i="9"/>
  <c r="AW302" i="9"/>
  <c r="AS302" i="9"/>
  <c r="AO302" i="9"/>
  <c r="AK302" i="9"/>
  <c r="AG302" i="9"/>
  <c r="AZ302" i="9"/>
  <c r="AR302" i="9"/>
  <c r="AJ302" i="9"/>
  <c r="AV302" i="9"/>
  <c r="AN302" i="9"/>
  <c r="AF302" i="9"/>
  <c r="R300" i="8"/>
  <c r="G301" i="15"/>
  <c r="M301" i="15" s="1"/>
  <c r="F302" i="10" s="1"/>
  <c r="Q305" i="8"/>
  <c r="G307" i="14"/>
  <c r="AY315" i="9"/>
  <c r="AU315" i="9"/>
  <c r="AQ315" i="9"/>
  <c r="AM315" i="9"/>
  <c r="AI315" i="9"/>
  <c r="AE315" i="9"/>
  <c r="AX315" i="9"/>
  <c r="AT315" i="9"/>
  <c r="AP315" i="9"/>
  <c r="AL315" i="9"/>
  <c r="AH315" i="9"/>
  <c r="AW315" i="9"/>
  <c r="AS315" i="9"/>
  <c r="AO315" i="9"/>
  <c r="AK315" i="9"/>
  <c r="AG315" i="9"/>
  <c r="AV315" i="9"/>
  <c r="AR315" i="9"/>
  <c r="AF315" i="9"/>
  <c r="AZ315" i="9"/>
  <c r="AN315" i="9"/>
  <c r="AJ315" i="9"/>
  <c r="R313" i="8"/>
  <c r="G314" i="15"/>
  <c r="M314" i="15" s="1"/>
  <c r="F315" i="10" s="1"/>
  <c r="Q321" i="8"/>
  <c r="G323" i="14"/>
  <c r="AY331" i="9"/>
  <c r="AU331" i="9"/>
  <c r="AQ331" i="9"/>
  <c r="AM331" i="9"/>
  <c r="AI331" i="9"/>
  <c r="AE331" i="9"/>
  <c r="AX331" i="9"/>
  <c r="AT331" i="9"/>
  <c r="AP331" i="9"/>
  <c r="AL331" i="9"/>
  <c r="AH331" i="9"/>
  <c r="AW331" i="9"/>
  <c r="AS331" i="9"/>
  <c r="AO331" i="9"/>
  <c r="AK331" i="9"/>
  <c r="AG331" i="9"/>
  <c r="AZ331" i="9"/>
  <c r="AR331" i="9"/>
  <c r="AJ331" i="9"/>
  <c r="AV331" i="9"/>
  <c r="AN331" i="9"/>
  <c r="AF331" i="9"/>
  <c r="R329" i="8"/>
  <c r="G330" i="15"/>
  <c r="M330" i="15" s="1"/>
  <c r="F331" i="10" s="1"/>
  <c r="Q337" i="8"/>
  <c r="G339" i="14"/>
  <c r="AY347" i="9"/>
  <c r="AU347" i="9"/>
  <c r="AQ347" i="9"/>
  <c r="AM347" i="9"/>
  <c r="AI347" i="9"/>
  <c r="AE347" i="9"/>
  <c r="AX347" i="9"/>
  <c r="AT347" i="9"/>
  <c r="AP347" i="9"/>
  <c r="AL347" i="9"/>
  <c r="AH347" i="9"/>
  <c r="AW347" i="9"/>
  <c r="AS347" i="9"/>
  <c r="AO347" i="9"/>
  <c r="AK347" i="9"/>
  <c r="AG347" i="9"/>
  <c r="AZ347" i="9"/>
  <c r="AR347" i="9"/>
  <c r="AJ347" i="9"/>
  <c r="AV347" i="9"/>
  <c r="AN347" i="9"/>
  <c r="AF347" i="9"/>
  <c r="R345" i="8"/>
  <c r="G346" i="15"/>
  <c r="M346" i="15" s="1"/>
  <c r="F347" i="10" s="1"/>
  <c r="Q353" i="8"/>
  <c r="G355" i="14"/>
  <c r="AY363" i="9"/>
  <c r="AU363" i="9"/>
  <c r="AQ363" i="9"/>
  <c r="AM363" i="9"/>
  <c r="AI363" i="9"/>
  <c r="AE363" i="9"/>
  <c r="AX363" i="9"/>
  <c r="AT363" i="9"/>
  <c r="AP363" i="9"/>
  <c r="AL363" i="9"/>
  <c r="AH363" i="9"/>
  <c r="AW363" i="9"/>
  <c r="AS363" i="9"/>
  <c r="AO363" i="9"/>
  <c r="AK363" i="9"/>
  <c r="AG363" i="9"/>
  <c r="AZ363" i="9"/>
  <c r="AR363" i="9"/>
  <c r="AJ363" i="9"/>
  <c r="AV363" i="9"/>
  <c r="AN363" i="9"/>
  <c r="AF363" i="9"/>
  <c r="R361" i="8"/>
  <c r="G362" i="15"/>
  <c r="M362" i="15" s="1"/>
  <c r="F363" i="10" s="1"/>
  <c r="Q369" i="8"/>
  <c r="G371" i="14"/>
  <c r="AY379" i="9"/>
  <c r="AU379" i="9"/>
  <c r="AQ379" i="9"/>
  <c r="AM379" i="9"/>
  <c r="AI379" i="9"/>
  <c r="AE379" i="9"/>
  <c r="AX379" i="9"/>
  <c r="AT379" i="9"/>
  <c r="AP379" i="9"/>
  <c r="AL379" i="9"/>
  <c r="AH379" i="9"/>
  <c r="AW379" i="9"/>
  <c r="AS379" i="9"/>
  <c r="AO379" i="9"/>
  <c r="AK379" i="9"/>
  <c r="AG379" i="9"/>
  <c r="AZ379" i="9"/>
  <c r="AR379" i="9"/>
  <c r="AJ379" i="9"/>
  <c r="AV379" i="9"/>
  <c r="AN379" i="9"/>
  <c r="AF379" i="9"/>
  <c r="R377" i="8"/>
  <c r="G378" i="15"/>
  <c r="M378" i="15" s="1"/>
  <c r="F379" i="10" s="1"/>
  <c r="Q385" i="8"/>
  <c r="G387" i="14"/>
  <c r="AW395" i="9"/>
  <c r="AS395" i="9"/>
  <c r="AO395" i="9"/>
  <c r="AK395" i="9"/>
  <c r="AG395" i="9"/>
  <c r="AL395" i="9"/>
  <c r="AT395" i="9"/>
  <c r="AJ395" i="9"/>
  <c r="AR395" i="9"/>
  <c r="AZ395" i="9"/>
  <c r="AH395" i="9"/>
  <c r="AX395" i="9"/>
  <c r="AN395" i="9"/>
  <c r="AY395" i="9"/>
  <c r="AU395" i="9"/>
  <c r="AQ395" i="9"/>
  <c r="AM395" i="9"/>
  <c r="AI395" i="9"/>
  <c r="AE395" i="9"/>
  <c r="AP395" i="9"/>
  <c r="AF395" i="9"/>
  <c r="AV395" i="9"/>
  <c r="R393" i="8"/>
  <c r="G394" i="15"/>
  <c r="M394" i="15" s="1"/>
  <c r="F395" i="10" s="1"/>
  <c r="Q401" i="8"/>
  <c r="G403" i="14"/>
  <c r="AW415" i="9"/>
  <c r="AS415" i="9"/>
  <c r="AO415" i="9"/>
  <c r="AK415" i="9"/>
  <c r="AG415" i="9"/>
  <c r="AL415" i="9"/>
  <c r="AT415" i="9"/>
  <c r="AJ415" i="9"/>
  <c r="AR415" i="9"/>
  <c r="AZ415" i="9"/>
  <c r="AH415" i="9"/>
  <c r="AX415" i="9"/>
  <c r="AN415" i="9"/>
  <c r="AY415" i="9"/>
  <c r="AU415" i="9"/>
  <c r="AQ415" i="9"/>
  <c r="AM415" i="9"/>
  <c r="AI415" i="9"/>
  <c r="AE415" i="9"/>
  <c r="AP415" i="9"/>
  <c r="AF415" i="9"/>
  <c r="AV415" i="9"/>
  <c r="R413" i="8"/>
  <c r="G414" i="15"/>
  <c r="M414" i="15" s="1"/>
  <c r="F415" i="10" s="1"/>
  <c r="Q421" i="8"/>
  <c r="G423" i="14"/>
  <c r="AW431" i="9"/>
  <c r="AS431" i="9"/>
  <c r="AO431" i="9"/>
  <c r="AK431" i="9"/>
  <c r="AG431" i="9"/>
  <c r="AL431" i="9"/>
  <c r="AT431" i="9"/>
  <c r="AJ431" i="9"/>
  <c r="AR431" i="9"/>
  <c r="AZ431" i="9"/>
  <c r="AP431" i="9"/>
  <c r="AF431" i="9"/>
  <c r="AV431" i="9"/>
  <c r="AY431" i="9"/>
  <c r="AU431" i="9"/>
  <c r="AQ431" i="9"/>
  <c r="AM431" i="9"/>
  <c r="AI431" i="9"/>
  <c r="AE431" i="9"/>
  <c r="AH431" i="9"/>
  <c r="AX431" i="9"/>
  <c r="AN431" i="9"/>
  <c r="R429" i="8"/>
  <c r="G430" i="15"/>
  <c r="M430" i="15" s="1"/>
  <c r="F431" i="10" s="1"/>
  <c r="Q437" i="8"/>
  <c r="G439" i="14"/>
  <c r="Q445" i="8"/>
  <c r="G447" i="14"/>
  <c r="G446" i="15"/>
  <c r="M446" i="15" s="1"/>
  <c r="F447" i="10" s="1"/>
  <c r="R445" i="8"/>
  <c r="Q8" i="8"/>
  <c r="G9" i="14"/>
  <c r="Q71" i="8"/>
  <c r="G72" i="14"/>
  <c r="R71" i="8"/>
  <c r="G71" i="15"/>
  <c r="M71" i="15" s="1"/>
  <c r="F72" i="10" s="1"/>
  <c r="AX221" i="9"/>
  <c r="AT221" i="9"/>
  <c r="AP221" i="9"/>
  <c r="AL221" i="9"/>
  <c r="AH221" i="9"/>
  <c r="AW221" i="9"/>
  <c r="AS221" i="9"/>
  <c r="AO221" i="9"/>
  <c r="AK221" i="9"/>
  <c r="AG221" i="9"/>
  <c r="AV221" i="9"/>
  <c r="AR221" i="9"/>
  <c r="AJ221" i="9"/>
  <c r="AF221" i="9"/>
  <c r="AU221" i="9"/>
  <c r="AM221" i="9"/>
  <c r="AI221" i="9"/>
  <c r="AZ221" i="9"/>
  <c r="AN221" i="9"/>
  <c r="AY221" i="9"/>
  <c r="AQ221" i="9"/>
  <c r="AE221" i="9"/>
  <c r="BA221" i="9" s="1"/>
  <c r="Q458" i="8"/>
  <c r="G460" i="14"/>
  <c r="R458" i="8"/>
  <c r="G459" i="15"/>
  <c r="M459" i="15" s="1"/>
  <c r="F460" i="10" s="1"/>
  <c r="AW469" i="9"/>
  <c r="AS469" i="9"/>
  <c r="AO469" i="9"/>
  <c r="AK469" i="9"/>
  <c r="AG469" i="9"/>
  <c r="AF469" i="9"/>
  <c r="AJ469" i="9"/>
  <c r="AN469" i="9"/>
  <c r="AR469" i="9"/>
  <c r="AV469" i="9"/>
  <c r="AZ469" i="9"/>
  <c r="AL469" i="9"/>
  <c r="AT469" i="9"/>
  <c r="AY469" i="9"/>
  <c r="AU469" i="9"/>
  <c r="AQ469" i="9"/>
  <c r="AM469" i="9"/>
  <c r="AI469" i="9"/>
  <c r="AE469" i="9"/>
  <c r="AH469" i="9"/>
  <c r="AP469" i="9"/>
  <c r="AX469" i="9"/>
  <c r="Q7" i="8"/>
  <c r="T7" i="8" s="1"/>
  <c r="G8" i="14"/>
  <c r="H8" i="14" s="1"/>
  <c r="X7" i="8" s="1"/>
  <c r="AS8" i="9"/>
  <c r="AK8" i="9"/>
  <c r="AY8" i="9"/>
  <c r="AQ8" i="9"/>
  <c r="AI8" i="9"/>
  <c r="AU8" i="9"/>
  <c r="AM8" i="9"/>
  <c r="AE8" i="9"/>
  <c r="AW8" i="9"/>
  <c r="AO8" i="9"/>
  <c r="AG8" i="9"/>
  <c r="AF8" i="9"/>
  <c r="AJ8" i="9"/>
  <c r="AN8" i="9"/>
  <c r="AR8" i="9"/>
  <c r="AV8" i="9"/>
  <c r="AZ8" i="9"/>
  <c r="AH8" i="9"/>
  <c r="AL8" i="9"/>
  <c r="AP8" i="9"/>
  <c r="AT8" i="9"/>
  <c r="AX8" i="9"/>
  <c r="AX75" i="9"/>
  <c r="AT75" i="9"/>
  <c r="AP75" i="9"/>
  <c r="AL75" i="9"/>
  <c r="AH75" i="9"/>
  <c r="AW75" i="9"/>
  <c r="AS75" i="9"/>
  <c r="AO75" i="9"/>
  <c r="AK75" i="9"/>
  <c r="AG75" i="9"/>
  <c r="AZ75" i="9"/>
  <c r="AR75" i="9"/>
  <c r="AJ75" i="9"/>
  <c r="AU75" i="9"/>
  <c r="AM75" i="9"/>
  <c r="AE75" i="9"/>
  <c r="AV75" i="9"/>
  <c r="AN75" i="9"/>
  <c r="AF75" i="9"/>
  <c r="AY75" i="9"/>
  <c r="AQ75" i="9"/>
  <c r="AI75" i="9"/>
  <c r="Q220" i="8"/>
  <c r="G222" i="14"/>
  <c r="R220" i="8"/>
  <c r="G221" i="15"/>
  <c r="M221" i="15" s="1"/>
  <c r="F222" i="10" s="1"/>
  <c r="AW461" i="9"/>
  <c r="AS461" i="9"/>
  <c r="AO461" i="9"/>
  <c r="AK461" i="9"/>
  <c r="AG461" i="9"/>
  <c r="AF461" i="9"/>
  <c r="AJ461" i="9"/>
  <c r="AN461" i="9"/>
  <c r="AR461" i="9"/>
  <c r="AV461" i="9"/>
  <c r="AZ461" i="9"/>
  <c r="AH461" i="9"/>
  <c r="AP461" i="9"/>
  <c r="AX461" i="9"/>
  <c r="AY461" i="9"/>
  <c r="AU461" i="9"/>
  <c r="AQ461" i="9"/>
  <c r="AM461" i="9"/>
  <c r="AI461" i="9"/>
  <c r="AE461" i="9"/>
  <c r="AL461" i="9"/>
  <c r="AT461" i="9"/>
  <c r="AW470" i="9"/>
  <c r="AS470" i="9"/>
  <c r="AO470" i="9"/>
  <c r="AK470" i="9"/>
  <c r="AG470" i="9"/>
  <c r="AH470" i="9"/>
  <c r="AL470" i="9"/>
  <c r="AP470" i="9"/>
  <c r="AT470" i="9"/>
  <c r="AX470" i="9"/>
  <c r="AF470" i="9"/>
  <c r="AN470" i="9"/>
  <c r="AV470" i="9"/>
  <c r="AY470" i="9"/>
  <c r="AU470" i="9"/>
  <c r="AQ470" i="9"/>
  <c r="AM470" i="9"/>
  <c r="AI470" i="9"/>
  <c r="AE470" i="9"/>
  <c r="AJ470" i="9"/>
  <c r="AR470" i="9"/>
  <c r="AZ470" i="9"/>
  <c r="G470" i="14"/>
  <c r="Q468" i="8"/>
  <c r="AW477" i="9"/>
  <c r="AS477" i="9"/>
  <c r="AO477" i="9"/>
  <c r="AK477" i="9"/>
  <c r="AG477" i="9"/>
  <c r="AF477" i="9"/>
  <c r="AJ477" i="9"/>
  <c r="AN477" i="9"/>
  <c r="AR477" i="9"/>
  <c r="AV477" i="9"/>
  <c r="AZ477" i="9"/>
  <c r="AL477" i="9"/>
  <c r="AT477" i="9"/>
  <c r="AY477" i="9"/>
  <c r="AU477" i="9"/>
  <c r="AQ477" i="9"/>
  <c r="AM477" i="9"/>
  <c r="AI477" i="9"/>
  <c r="AE477" i="9"/>
  <c r="AH477" i="9"/>
  <c r="AP477" i="9"/>
  <c r="AX477" i="9"/>
  <c r="Q69" i="8"/>
  <c r="G70" i="14"/>
  <c r="G69" i="15"/>
  <c r="M69" i="15" s="1"/>
  <c r="F70" i="10" s="1"/>
  <c r="R69" i="8"/>
  <c r="AZ78" i="9"/>
  <c r="AV78" i="9"/>
  <c r="AR78" i="9"/>
  <c r="AN78" i="9"/>
  <c r="AJ78" i="9"/>
  <c r="AF78" i="9"/>
  <c r="AY78" i="9"/>
  <c r="AU78" i="9"/>
  <c r="AQ78" i="9"/>
  <c r="AM78" i="9"/>
  <c r="AI78" i="9"/>
  <c r="AE78" i="9"/>
  <c r="AX78" i="9"/>
  <c r="AP78" i="9"/>
  <c r="AH78" i="9"/>
  <c r="AW78" i="9"/>
  <c r="AS78" i="9"/>
  <c r="AO78" i="9"/>
  <c r="AG78" i="9"/>
  <c r="AT78" i="9"/>
  <c r="AL78" i="9"/>
  <c r="AK78" i="9"/>
  <c r="Q457" i="8"/>
  <c r="G459" i="14"/>
  <c r="G458" i="15"/>
  <c r="M458" i="15" s="1"/>
  <c r="F459" i="10" s="1"/>
  <c r="R457" i="8"/>
  <c r="G465" i="15"/>
  <c r="M465" i="15" s="1"/>
  <c r="F466" i="10" s="1"/>
  <c r="R464" i="8"/>
  <c r="Q474" i="8"/>
  <c r="G476" i="14"/>
  <c r="R474" i="8"/>
  <c r="G475" i="15"/>
  <c r="M475" i="15" s="1"/>
  <c r="F476" i="10" s="1"/>
  <c r="AY44" i="9"/>
  <c r="AU44" i="9"/>
  <c r="AQ44" i="9"/>
  <c r="AM44" i="9"/>
  <c r="AI44" i="9"/>
  <c r="AE44" i="9"/>
  <c r="AX44" i="9"/>
  <c r="AT44" i="9"/>
  <c r="AP44" i="9"/>
  <c r="AL44" i="9"/>
  <c r="AH44" i="9"/>
  <c r="AS44" i="9"/>
  <c r="AK44" i="9"/>
  <c r="AG44" i="9"/>
  <c r="AV44" i="9"/>
  <c r="AN44" i="9"/>
  <c r="AF44" i="9"/>
  <c r="AW44" i="9"/>
  <c r="AO44" i="9"/>
  <c r="AZ44" i="9"/>
  <c r="AR44" i="9"/>
  <c r="AJ44" i="9"/>
  <c r="AX73" i="9"/>
  <c r="AT73" i="9"/>
  <c r="AP73" i="9"/>
  <c r="AL73" i="9"/>
  <c r="AH73" i="9"/>
  <c r="AW73" i="9"/>
  <c r="AS73" i="9"/>
  <c r="AO73" i="9"/>
  <c r="AK73" i="9"/>
  <c r="AG73" i="9"/>
  <c r="AZ73" i="9"/>
  <c r="AR73" i="9"/>
  <c r="AJ73" i="9"/>
  <c r="AU73" i="9"/>
  <c r="AQ73" i="9"/>
  <c r="AI73" i="9"/>
  <c r="AV73" i="9"/>
  <c r="AN73" i="9"/>
  <c r="AF73" i="9"/>
  <c r="AY73" i="9"/>
  <c r="AM73" i="9"/>
  <c r="AE73" i="9"/>
  <c r="BA73" i="9" s="1"/>
  <c r="G72" i="15"/>
  <c r="M72" i="15" s="1"/>
  <c r="F73" i="10" s="1"/>
  <c r="R72" i="8"/>
  <c r="AZ220" i="9"/>
  <c r="AV220" i="9"/>
  <c r="AR220" i="9"/>
  <c r="AN220" i="9"/>
  <c r="AJ220" i="9"/>
  <c r="AF220" i="9"/>
  <c r="AY220" i="9"/>
  <c r="AU220" i="9"/>
  <c r="AQ220" i="9"/>
  <c r="AM220" i="9"/>
  <c r="AI220" i="9"/>
  <c r="AE220" i="9"/>
  <c r="AT220" i="9"/>
  <c r="AL220" i="9"/>
  <c r="AW220" i="9"/>
  <c r="AS220" i="9"/>
  <c r="AO220" i="9"/>
  <c r="AK220" i="9"/>
  <c r="AG220" i="9"/>
  <c r="AX220" i="9"/>
  <c r="AP220" i="9"/>
  <c r="AH220" i="9"/>
  <c r="AW458" i="9"/>
  <c r="AS458" i="9"/>
  <c r="AO458" i="9"/>
  <c r="AK458" i="9"/>
  <c r="AG458" i="9"/>
  <c r="AH458" i="9"/>
  <c r="AL458" i="9"/>
  <c r="AP458" i="9"/>
  <c r="AT458" i="9"/>
  <c r="AX458" i="9"/>
  <c r="AJ458" i="9"/>
  <c r="AN458" i="9"/>
  <c r="AV458" i="9"/>
  <c r="AY458" i="9"/>
  <c r="AU458" i="9"/>
  <c r="AQ458" i="9"/>
  <c r="AM458" i="9"/>
  <c r="AI458" i="9"/>
  <c r="AE458" i="9"/>
  <c r="AF458" i="9"/>
  <c r="AR458" i="9"/>
  <c r="AZ458" i="9"/>
  <c r="G457" i="15"/>
  <c r="M457" i="15" s="1"/>
  <c r="F458" i="10" s="1"/>
  <c r="R456" i="8"/>
  <c r="AW467" i="9"/>
  <c r="AS467" i="9"/>
  <c r="AO467" i="9"/>
  <c r="AK467" i="9"/>
  <c r="AG467" i="9"/>
  <c r="AF467" i="9"/>
  <c r="AJ467" i="9"/>
  <c r="AN467" i="9"/>
  <c r="AR467" i="9"/>
  <c r="AV467" i="9"/>
  <c r="AZ467" i="9"/>
  <c r="AL467" i="9"/>
  <c r="AP467" i="9"/>
  <c r="AX467" i="9"/>
  <c r="AY467" i="9"/>
  <c r="AU467" i="9"/>
  <c r="AQ467" i="9"/>
  <c r="AM467" i="9"/>
  <c r="AI467" i="9"/>
  <c r="AE467" i="9"/>
  <c r="AH467" i="9"/>
  <c r="AT467" i="9"/>
  <c r="Q473" i="8"/>
  <c r="G475" i="14"/>
  <c r="G474" i="15"/>
  <c r="M474" i="15" s="1"/>
  <c r="F475" i="10" s="1"/>
  <c r="R473" i="8"/>
  <c r="R5" i="8"/>
  <c r="G5" i="15"/>
  <c r="M5" i="15" s="1"/>
  <c r="F6" i="10" s="1"/>
  <c r="Q471" i="8"/>
  <c r="G473" i="14"/>
  <c r="G472" i="15"/>
  <c r="M472" i="15" s="1"/>
  <c r="F473" i="10" s="1"/>
  <c r="R471" i="8"/>
  <c r="G462" i="14"/>
  <c r="Q460" i="8"/>
  <c r="Q9" i="8"/>
  <c r="G10" i="14"/>
  <c r="R9" i="8"/>
  <c r="G9" i="15"/>
  <c r="M9" i="15" s="1"/>
  <c r="F10" i="10" s="1"/>
  <c r="Q68" i="8"/>
  <c r="G69" i="14"/>
  <c r="AX77" i="9"/>
  <c r="AT77" i="9"/>
  <c r="AP77" i="9"/>
  <c r="AL77" i="9"/>
  <c r="AH77" i="9"/>
  <c r="AW77" i="9"/>
  <c r="AS77" i="9"/>
  <c r="AO77" i="9"/>
  <c r="AK77" i="9"/>
  <c r="AG77" i="9"/>
  <c r="AV77" i="9"/>
  <c r="AN77" i="9"/>
  <c r="AF77" i="9"/>
  <c r="AU77" i="9"/>
  <c r="AM77" i="9"/>
  <c r="AZ77" i="9"/>
  <c r="AR77" i="9"/>
  <c r="AJ77" i="9"/>
  <c r="AY77" i="9"/>
  <c r="AQ77" i="9"/>
  <c r="AI77" i="9"/>
  <c r="AE77" i="9"/>
  <c r="G76" i="15"/>
  <c r="M76" i="15" s="1"/>
  <c r="F77" i="10" s="1"/>
  <c r="R76" i="8"/>
  <c r="AW463" i="9"/>
  <c r="AS463" i="9"/>
  <c r="AO463" i="9"/>
  <c r="AK463" i="9"/>
  <c r="AG463" i="9"/>
  <c r="AF463" i="9"/>
  <c r="AJ463" i="9"/>
  <c r="AN463" i="9"/>
  <c r="AR463" i="9"/>
  <c r="AV463" i="9"/>
  <c r="AZ463" i="9"/>
  <c r="AL463" i="9"/>
  <c r="AT463" i="9"/>
  <c r="AY463" i="9"/>
  <c r="AU463" i="9"/>
  <c r="AQ463" i="9"/>
  <c r="AM463" i="9"/>
  <c r="AI463" i="9"/>
  <c r="AE463" i="9"/>
  <c r="AH463" i="9"/>
  <c r="AP463" i="9"/>
  <c r="AX463" i="9"/>
  <c r="Q477" i="8"/>
  <c r="G479" i="14"/>
  <c r="G478" i="15"/>
  <c r="M478" i="15" s="1"/>
  <c r="F479" i="10" s="1"/>
  <c r="R477" i="8"/>
  <c r="BA235" i="9" l="1"/>
  <c r="BA251" i="9"/>
  <c r="BA169" i="9"/>
  <c r="BA153" i="9"/>
  <c r="BA91" i="9"/>
  <c r="BA29" i="9"/>
  <c r="BA225" i="9"/>
  <c r="BA414" i="9"/>
  <c r="BA434" i="9"/>
  <c r="BA77" i="9"/>
  <c r="BA467" i="9"/>
  <c r="BA220" i="9"/>
  <c r="CC73" i="9"/>
  <c r="O72" i="8"/>
  <c r="T72" i="8" s="1"/>
  <c r="E73" i="14"/>
  <c r="H73" i="14" s="1"/>
  <c r="X72" i="8" s="1"/>
  <c r="BA44" i="9"/>
  <c r="BA78" i="9"/>
  <c r="BA461" i="9"/>
  <c r="BA75" i="9"/>
  <c r="CC221" i="9"/>
  <c r="O219" i="8"/>
  <c r="T219" i="8" s="1"/>
  <c r="E221" i="14"/>
  <c r="H221" i="14" s="1"/>
  <c r="X219" i="8" s="1"/>
  <c r="BA379" i="9"/>
  <c r="BA363" i="9"/>
  <c r="BA347" i="9"/>
  <c r="BA331" i="9"/>
  <c r="BA315" i="9"/>
  <c r="BA302" i="9"/>
  <c r="BA294" i="9"/>
  <c r="BA286" i="9"/>
  <c r="BA268" i="9"/>
  <c r="BA252" i="9"/>
  <c r="BA232" i="9"/>
  <c r="Q183" i="8"/>
  <c r="G184" i="14"/>
  <c r="G499" i="14"/>
  <c r="H499" i="14" s="1"/>
  <c r="X497" i="8" s="1"/>
  <c r="Q497" i="8"/>
  <c r="T497" i="8" s="1"/>
  <c r="AW499" i="9"/>
  <c r="AS499" i="9"/>
  <c r="AO499" i="9"/>
  <c r="AK499" i="9"/>
  <c r="AG499" i="9"/>
  <c r="AH499" i="9"/>
  <c r="AL499" i="9"/>
  <c r="AR499" i="9"/>
  <c r="AV499" i="9"/>
  <c r="AZ499" i="9"/>
  <c r="AN499" i="9"/>
  <c r="AJ499" i="9"/>
  <c r="AT499" i="9"/>
  <c r="AX499" i="9"/>
  <c r="AY499" i="9"/>
  <c r="AU499" i="9"/>
  <c r="AQ499" i="9"/>
  <c r="AM499" i="9"/>
  <c r="AI499" i="9"/>
  <c r="AE499" i="9"/>
  <c r="AF499" i="9"/>
  <c r="AP499" i="9"/>
  <c r="BA166" i="9"/>
  <c r="BA148" i="9"/>
  <c r="BA115" i="9"/>
  <c r="BA98" i="9"/>
  <c r="BA82" i="9"/>
  <c r="AX61" i="9"/>
  <c r="AT61" i="9"/>
  <c r="AP61" i="9"/>
  <c r="AL61" i="9"/>
  <c r="AH61" i="9"/>
  <c r="AW61" i="9"/>
  <c r="AS61" i="9"/>
  <c r="AO61" i="9"/>
  <c r="AK61" i="9"/>
  <c r="AG61" i="9"/>
  <c r="AZ61" i="9"/>
  <c r="AN61" i="9"/>
  <c r="AJ61" i="9"/>
  <c r="AU61" i="9"/>
  <c r="AQ61" i="9"/>
  <c r="AI61" i="9"/>
  <c r="AV61" i="9"/>
  <c r="AR61" i="9"/>
  <c r="AF61" i="9"/>
  <c r="AY61" i="9"/>
  <c r="AM61" i="9"/>
  <c r="AE61" i="9"/>
  <c r="BA61" i="9" s="1"/>
  <c r="Q486" i="8"/>
  <c r="T486" i="8" s="1"/>
  <c r="Q60" i="8"/>
  <c r="G488" i="14"/>
  <c r="H488" i="14" s="1"/>
  <c r="X486" i="8" s="1"/>
  <c r="G61" i="14"/>
  <c r="CC53" i="9"/>
  <c r="O52" i="8"/>
  <c r="T52" i="8" s="1"/>
  <c r="E53" i="14"/>
  <c r="H53" i="14" s="1"/>
  <c r="X52" i="8" s="1"/>
  <c r="BA40" i="9"/>
  <c r="BA432" i="9"/>
  <c r="BA390" i="9"/>
  <c r="BA374" i="9"/>
  <c r="BA358" i="9"/>
  <c r="BA342" i="9"/>
  <c r="BA326" i="9"/>
  <c r="BA310" i="9"/>
  <c r="BA261" i="9"/>
  <c r="BA241" i="9"/>
  <c r="AX211" i="9"/>
  <c r="AT211" i="9"/>
  <c r="AP211" i="9"/>
  <c r="AL211" i="9"/>
  <c r="AH211" i="9"/>
  <c r="AW211" i="9"/>
  <c r="AS211" i="9"/>
  <c r="AO211" i="9"/>
  <c r="AK211" i="9"/>
  <c r="AG211" i="9"/>
  <c r="AV211" i="9"/>
  <c r="AN211" i="9"/>
  <c r="AF211" i="9"/>
  <c r="AY211" i="9"/>
  <c r="AQ211" i="9"/>
  <c r="AI211" i="9"/>
  <c r="AZ211" i="9"/>
  <c r="AR211" i="9"/>
  <c r="AJ211" i="9"/>
  <c r="AU211" i="9"/>
  <c r="AM211" i="9"/>
  <c r="AE211" i="9"/>
  <c r="AY526" i="9"/>
  <c r="AQ526" i="9"/>
  <c r="AI526" i="9"/>
  <c r="AF526" i="9"/>
  <c r="AJ526" i="9"/>
  <c r="AN526" i="9"/>
  <c r="AR526" i="9"/>
  <c r="AV526" i="9"/>
  <c r="AZ526" i="9"/>
  <c r="AG526" i="9"/>
  <c r="AO526" i="9"/>
  <c r="AW526" i="9"/>
  <c r="AK526" i="9"/>
  <c r="AU526" i="9"/>
  <c r="AM526" i="9"/>
  <c r="AE526" i="9"/>
  <c r="AH526" i="9"/>
  <c r="AL526" i="9"/>
  <c r="AP526" i="9"/>
  <c r="AT526" i="9"/>
  <c r="AX526" i="9"/>
  <c r="AS526" i="9"/>
  <c r="AX203" i="9"/>
  <c r="AT203" i="9"/>
  <c r="AP203" i="9"/>
  <c r="AL203" i="9"/>
  <c r="AH203" i="9"/>
  <c r="AW203" i="9"/>
  <c r="AS203" i="9"/>
  <c r="AO203" i="9"/>
  <c r="AK203" i="9"/>
  <c r="AG203" i="9"/>
  <c r="AV203" i="9"/>
  <c r="AN203" i="9"/>
  <c r="AJ203" i="9"/>
  <c r="AU203" i="9"/>
  <c r="AM203" i="9"/>
  <c r="AE203" i="9"/>
  <c r="AZ203" i="9"/>
  <c r="AR203" i="9"/>
  <c r="AF203" i="9"/>
  <c r="AY203" i="9"/>
  <c r="AQ203" i="9"/>
  <c r="AI203" i="9"/>
  <c r="AY518" i="9"/>
  <c r="AQ518" i="9"/>
  <c r="AI518" i="9"/>
  <c r="AF518" i="9"/>
  <c r="AJ518" i="9"/>
  <c r="AN518" i="9"/>
  <c r="AR518" i="9"/>
  <c r="AV518" i="9"/>
  <c r="AZ518" i="9"/>
  <c r="AG518" i="9"/>
  <c r="AO518" i="9"/>
  <c r="AW518" i="9"/>
  <c r="AK518" i="9"/>
  <c r="AU518" i="9"/>
  <c r="AM518" i="9"/>
  <c r="AE518" i="9"/>
  <c r="AH518" i="9"/>
  <c r="AL518" i="9"/>
  <c r="AP518" i="9"/>
  <c r="AT518" i="9"/>
  <c r="AX518" i="9"/>
  <c r="AS518" i="9"/>
  <c r="AX195" i="9"/>
  <c r="AT195" i="9"/>
  <c r="AP195" i="9"/>
  <c r="AL195" i="9"/>
  <c r="AH195" i="9"/>
  <c r="AW195" i="9"/>
  <c r="AS195" i="9"/>
  <c r="AO195" i="9"/>
  <c r="AK195" i="9"/>
  <c r="AG195" i="9"/>
  <c r="AZ195" i="9"/>
  <c r="AR195" i="9"/>
  <c r="AJ195" i="9"/>
  <c r="AU195" i="9"/>
  <c r="AM195" i="9"/>
  <c r="AE195" i="9"/>
  <c r="AV195" i="9"/>
  <c r="AN195" i="9"/>
  <c r="AF195" i="9"/>
  <c r="AY195" i="9"/>
  <c r="AQ195" i="9"/>
  <c r="AI195" i="9"/>
  <c r="Q507" i="8"/>
  <c r="T507" i="8" s="1"/>
  <c r="Q193" i="8"/>
  <c r="G510" i="14"/>
  <c r="H510" i="14" s="1"/>
  <c r="X507" i="8" s="1"/>
  <c r="G195" i="14"/>
  <c r="CC155" i="9"/>
  <c r="O154" i="8"/>
  <c r="T154" i="8" s="1"/>
  <c r="E155" i="14"/>
  <c r="H155" i="14" s="1"/>
  <c r="X154" i="8" s="1"/>
  <c r="BA138" i="9"/>
  <c r="BA120" i="9"/>
  <c r="BA93" i="9"/>
  <c r="Q61" i="8"/>
  <c r="Q487" i="8"/>
  <c r="T487" i="8" s="1"/>
  <c r="G62" i="14"/>
  <c r="G489" i="14"/>
  <c r="H489" i="14" s="1"/>
  <c r="X487" i="8" s="1"/>
  <c r="AW489" i="9"/>
  <c r="AS489" i="9"/>
  <c r="AO489" i="9"/>
  <c r="AK489" i="9"/>
  <c r="AG489" i="9"/>
  <c r="AH489" i="9"/>
  <c r="AL489" i="9"/>
  <c r="AR489" i="9"/>
  <c r="AV489" i="9"/>
  <c r="AZ489" i="9"/>
  <c r="AN489" i="9"/>
  <c r="AF489" i="9"/>
  <c r="AP489" i="9"/>
  <c r="AX489" i="9"/>
  <c r="AY489" i="9"/>
  <c r="AU489" i="9"/>
  <c r="AQ489" i="9"/>
  <c r="AM489" i="9"/>
  <c r="AI489" i="9"/>
  <c r="AE489" i="9"/>
  <c r="AJ489" i="9"/>
  <c r="AT489" i="9"/>
  <c r="Q479" i="8"/>
  <c r="T479" i="8" s="1"/>
  <c r="G481" i="14"/>
  <c r="H481" i="14" s="1"/>
  <c r="X479" i="8" s="1"/>
  <c r="Q53" i="8"/>
  <c r="G54" i="14"/>
  <c r="AY481" i="9"/>
  <c r="AU481" i="9"/>
  <c r="AQ481" i="9"/>
  <c r="AM481" i="9"/>
  <c r="AI481" i="9"/>
  <c r="AE481" i="9"/>
  <c r="AH481" i="9"/>
  <c r="AL481" i="9"/>
  <c r="AR481" i="9"/>
  <c r="AV481" i="9"/>
  <c r="AZ481" i="9"/>
  <c r="AN481" i="9"/>
  <c r="AJ481" i="9"/>
  <c r="AP481" i="9"/>
  <c r="AX481" i="9"/>
  <c r="AW481" i="9"/>
  <c r="AS481" i="9"/>
  <c r="AO481" i="9"/>
  <c r="AK481" i="9"/>
  <c r="AG481" i="9"/>
  <c r="AF481" i="9"/>
  <c r="AT481" i="9"/>
  <c r="BA39" i="9"/>
  <c r="BA445" i="9"/>
  <c r="BA429" i="9"/>
  <c r="BA393" i="9"/>
  <c r="BA377" i="9"/>
  <c r="BA361" i="9"/>
  <c r="BA345" i="9"/>
  <c r="BA329" i="9"/>
  <c r="BA313" i="9"/>
  <c r="BA301" i="9"/>
  <c r="BA293" i="9"/>
  <c r="BA274" i="9"/>
  <c r="BA258" i="9"/>
  <c r="BA238" i="9"/>
  <c r="BA178" i="9"/>
  <c r="BA158" i="9"/>
  <c r="BA133" i="9"/>
  <c r="BA117" i="9"/>
  <c r="BA92" i="9"/>
  <c r="G490" i="14"/>
  <c r="H490" i="14" s="1"/>
  <c r="X488" i="8" s="1"/>
  <c r="G63" i="14"/>
  <c r="Q488" i="8"/>
  <c r="T488" i="8" s="1"/>
  <c r="Q62" i="8"/>
  <c r="AW490" i="9"/>
  <c r="AS490" i="9"/>
  <c r="AO490" i="9"/>
  <c r="AK490" i="9"/>
  <c r="AG490" i="9"/>
  <c r="AH490" i="9"/>
  <c r="AL490" i="9"/>
  <c r="AR490" i="9"/>
  <c r="AV490" i="9"/>
  <c r="AZ490" i="9"/>
  <c r="AJ490" i="9"/>
  <c r="AP490" i="9"/>
  <c r="AX490" i="9"/>
  <c r="AN490" i="9"/>
  <c r="AY490" i="9"/>
  <c r="AU490" i="9"/>
  <c r="AQ490" i="9"/>
  <c r="AM490" i="9"/>
  <c r="AI490" i="9"/>
  <c r="AE490" i="9"/>
  <c r="AF490" i="9"/>
  <c r="AT490" i="9"/>
  <c r="Q480" i="8"/>
  <c r="T480" i="8" s="1"/>
  <c r="G482" i="14"/>
  <c r="H482" i="14" s="1"/>
  <c r="X480" i="8" s="1"/>
  <c r="G55" i="14"/>
  <c r="Q54" i="8"/>
  <c r="AW482" i="9"/>
  <c r="AS482" i="9"/>
  <c r="AO482" i="9"/>
  <c r="AK482" i="9"/>
  <c r="AG482" i="9"/>
  <c r="AH482" i="9"/>
  <c r="AL482" i="9"/>
  <c r="AR482" i="9"/>
  <c r="AV482" i="9"/>
  <c r="AZ482" i="9"/>
  <c r="AJ482" i="9"/>
  <c r="AT482" i="9"/>
  <c r="AX482" i="9"/>
  <c r="AN482" i="9"/>
  <c r="AY482" i="9"/>
  <c r="AU482" i="9"/>
  <c r="AQ482" i="9"/>
  <c r="AM482" i="9"/>
  <c r="AI482" i="9"/>
  <c r="AE482" i="9"/>
  <c r="AF482" i="9"/>
  <c r="AP482" i="9"/>
  <c r="BA38" i="9"/>
  <c r="BA404" i="9"/>
  <c r="BA388" i="9"/>
  <c r="BA372" i="9"/>
  <c r="BA356" i="9"/>
  <c r="BA340" i="9"/>
  <c r="BA324" i="9"/>
  <c r="BA308" i="9"/>
  <c r="BA259" i="9"/>
  <c r="BA239" i="9"/>
  <c r="Q215" i="8"/>
  <c r="G217" i="14"/>
  <c r="Q529" i="8"/>
  <c r="T529" i="8" s="1"/>
  <c r="G532" i="14"/>
  <c r="H532" i="14" s="1"/>
  <c r="X529" i="8" s="1"/>
  <c r="AY532" i="9"/>
  <c r="AQ532" i="9"/>
  <c r="AI532" i="9"/>
  <c r="AF532" i="9"/>
  <c r="AJ532" i="9"/>
  <c r="AN532" i="9"/>
  <c r="AR532" i="9"/>
  <c r="AV532" i="9"/>
  <c r="AZ532" i="9"/>
  <c r="AG532" i="9"/>
  <c r="AO532" i="9"/>
  <c r="AW532" i="9"/>
  <c r="AK532" i="9"/>
  <c r="AU532" i="9"/>
  <c r="AM532" i="9"/>
  <c r="AE532" i="9"/>
  <c r="AH532" i="9"/>
  <c r="AL532" i="9"/>
  <c r="AP532" i="9"/>
  <c r="AT532" i="9"/>
  <c r="AX532" i="9"/>
  <c r="AS532" i="9"/>
  <c r="Q207" i="8"/>
  <c r="G209" i="14"/>
  <c r="Q521" i="8"/>
  <c r="T521" i="8" s="1"/>
  <c r="G524" i="14"/>
  <c r="H524" i="14" s="1"/>
  <c r="X521" i="8" s="1"/>
  <c r="AY524" i="9"/>
  <c r="AQ524" i="9"/>
  <c r="AI524" i="9"/>
  <c r="AF524" i="9"/>
  <c r="AJ524" i="9"/>
  <c r="AN524" i="9"/>
  <c r="AR524" i="9"/>
  <c r="AV524" i="9"/>
  <c r="AZ524" i="9"/>
  <c r="AG524" i="9"/>
  <c r="AO524" i="9"/>
  <c r="AW524" i="9"/>
  <c r="AS524" i="9"/>
  <c r="AU524" i="9"/>
  <c r="AM524" i="9"/>
  <c r="AE524" i="9"/>
  <c r="AH524" i="9"/>
  <c r="AL524" i="9"/>
  <c r="AP524" i="9"/>
  <c r="AT524" i="9"/>
  <c r="AX524" i="9"/>
  <c r="AK524" i="9"/>
  <c r="Q199" i="8"/>
  <c r="G201" i="14"/>
  <c r="Q513" i="8"/>
  <c r="T513" i="8" s="1"/>
  <c r="G516" i="14"/>
  <c r="H516" i="14" s="1"/>
  <c r="X513" i="8" s="1"/>
  <c r="AY516" i="9"/>
  <c r="AQ516" i="9"/>
  <c r="AI516" i="9"/>
  <c r="AF516" i="9"/>
  <c r="AJ516" i="9"/>
  <c r="AN516" i="9"/>
  <c r="AR516" i="9"/>
  <c r="AV516" i="9"/>
  <c r="AZ516" i="9"/>
  <c r="AG516" i="9"/>
  <c r="AO516" i="9"/>
  <c r="AW516" i="9"/>
  <c r="AS516" i="9"/>
  <c r="AU516" i="9"/>
  <c r="AM516" i="9"/>
  <c r="AE516" i="9"/>
  <c r="AH516" i="9"/>
  <c r="AL516" i="9"/>
  <c r="AP516" i="9"/>
  <c r="AT516" i="9"/>
  <c r="AX516" i="9"/>
  <c r="AK516" i="9"/>
  <c r="Q191" i="8"/>
  <c r="G193" i="14"/>
  <c r="Q505" i="8"/>
  <c r="T505" i="8" s="1"/>
  <c r="G508" i="14"/>
  <c r="H508" i="14" s="1"/>
  <c r="X505" i="8" s="1"/>
  <c r="AW508" i="9"/>
  <c r="AS508" i="9"/>
  <c r="AO508" i="9"/>
  <c r="AK508" i="9"/>
  <c r="AG508" i="9"/>
  <c r="AH508" i="9"/>
  <c r="AL508" i="9"/>
  <c r="AR508" i="9"/>
  <c r="AV508" i="9"/>
  <c r="AZ508" i="9"/>
  <c r="AF508" i="9"/>
  <c r="AP508" i="9"/>
  <c r="AT508" i="9"/>
  <c r="AN508" i="9"/>
  <c r="AY508" i="9"/>
  <c r="AU508" i="9"/>
  <c r="AQ508" i="9"/>
  <c r="AM508" i="9"/>
  <c r="AI508" i="9"/>
  <c r="AE508" i="9"/>
  <c r="AJ508" i="9"/>
  <c r="AX508" i="9"/>
  <c r="AX185" i="9"/>
  <c r="AT185" i="9"/>
  <c r="AP185" i="9"/>
  <c r="AL185" i="9"/>
  <c r="AH185" i="9"/>
  <c r="AW185" i="9"/>
  <c r="AS185" i="9"/>
  <c r="AO185" i="9"/>
  <c r="AK185" i="9"/>
  <c r="AG185" i="9"/>
  <c r="AV185" i="9"/>
  <c r="AN185" i="9"/>
  <c r="AF185" i="9"/>
  <c r="AY185" i="9"/>
  <c r="AQ185" i="9"/>
  <c r="AI185" i="9"/>
  <c r="AZ185" i="9"/>
  <c r="AR185" i="9"/>
  <c r="AJ185" i="9"/>
  <c r="AU185" i="9"/>
  <c r="AM185" i="9"/>
  <c r="AE185" i="9"/>
  <c r="BA185" i="9" s="1"/>
  <c r="G185" i="14"/>
  <c r="Q184" i="8"/>
  <c r="Q498" i="8"/>
  <c r="T498" i="8" s="1"/>
  <c r="G500" i="14"/>
  <c r="H500" i="14" s="1"/>
  <c r="X498" i="8" s="1"/>
  <c r="BA161" i="9"/>
  <c r="BA136" i="9"/>
  <c r="BA118" i="9"/>
  <c r="BA37" i="9"/>
  <c r="BA107" i="9"/>
  <c r="BA26" i="9"/>
  <c r="BA22" i="9"/>
  <c r="BA128" i="9"/>
  <c r="BA243" i="9"/>
  <c r="BA245" i="9"/>
  <c r="BA224" i="9"/>
  <c r="BA71" i="9"/>
  <c r="BA76" i="9"/>
  <c r="BA435" i="9"/>
  <c r="BA419" i="9"/>
  <c r="BA391" i="9"/>
  <c r="BA375" i="9"/>
  <c r="BA359" i="9"/>
  <c r="BA343" i="9"/>
  <c r="BA327" i="9"/>
  <c r="BA311" i="9"/>
  <c r="BA304" i="9"/>
  <c r="BA296" i="9"/>
  <c r="BA280" i="9"/>
  <c r="BA264" i="9"/>
  <c r="BA248" i="9"/>
  <c r="BA228" i="9"/>
  <c r="Q187" i="8"/>
  <c r="Q501" i="8"/>
  <c r="T501" i="8" s="1"/>
  <c r="G188" i="14"/>
  <c r="G503" i="14"/>
  <c r="H503" i="14" s="1"/>
  <c r="X501" i="8" s="1"/>
  <c r="AW503" i="9"/>
  <c r="AS503" i="9"/>
  <c r="AO503" i="9"/>
  <c r="AK503" i="9"/>
  <c r="AG503" i="9"/>
  <c r="AH503" i="9"/>
  <c r="AL503" i="9"/>
  <c r="AR503" i="9"/>
  <c r="AV503" i="9"/>
  <c r="AZ503" i="9"/>
  <c r="AN503" i="9"/>
  <c r="AJ503" i="9"/>
  <c r="AT503" i="9"/>
  <c r="AX503" i="9"/>
  <c r="AY503" i="9"/>
  <c r="AU503" i="9"/>
  <c r="AQ503" i="9"/>
  <c r="AM503" i="9"/>
  <c r="AI503" i="9"/>
  <c r="AE503" i="9"/>
  <c r="AF503" i="9"/>
  <c r="AP503" i="9"/>
  <c r="Q179" i="8"/>
  <c r="G180" i="14"/>
  <c r="G495" i="14"/>
  <c r="H495" i="14" s="1"/>
  <c r="X493" i="8" s="1"/>
  <c r="Q493" i="8"/>
  <c r="T493" i="8" s="1"/>
  <c r="AW495" i="9"/>
  <c r="AS495" i="9"/>
  <c r="AO495" i="9"/>
  <c r="AK495" i="9"/>
  <c r="AG495" i="9"/>
  <c r="AH495" i="9"/>
  <c r="AL495" i="9"/>
  <c r="AR495" i="9"/>
  <c r="AV495" i="9"/>
  <c r="AZ495" i="9"/>
  <c r="AN495" i="9"/>
  <c r="AJ495" i="9"/>
  <c r="AT495" i="9"/>
  <c r="AY495" i="9"/>
  <c r="AU495" i="9"/>
  <c r="AQ495" i="9"/>
  <c r="AM495" i="9"/>
  <c r="AI495" i="9"/>
  <c r="AE495" i="9"/>
  <c r="AF495" i="9"/>
  <c r="AP495" i="9"/>
  <c r="AX495" i="9"/>
  <c r="BA160" i="9"/>
  <c r="BA143" i="9"/>
  <c r="BA127" i="9"/>
  <c r="BA111" i="9"/>
  <c r="BA94" i="9"/>
  <c r="BA48" i="9"/>
  <c r="BA28" i="9"/>
  <c r="BA420" i="9"/>
  <c r="BA394" i="9"/>
  <c r="BA378" i="9"/>
  <c r="BA362" i="9"/>
  <c r="BA346" i="9"/>
  <c r="BA330" i="9"/>
  <c r="BA314" i="9"/>
  <c r="BA249" i="9"/>
  <c r="BA229" i="9"/>
  <c r="AX215" i="9"/>
  <c r="AT215" i="9"/>
  <c r="AP215" i="9"/>
  <c r="AL215" i="9"/>
  <c r="AH215" i="9"/>
  <c r="AW215" i="9"/>
  <c r="AS215" i="9"/>
  <c r="AO215" i="9"/>
  <c r="AK215" i="9"/>
  <c r="AG215" i="9"/>
  <c r="AZ215" i="9"/>
  <c r="AR215" i="9"/>
  <c r="AJ215" i="9"/>
  <c r="AU215" i="9"/>
  <c r="AM215" i="9"/>
  <c r="AI215" i="9"/>
  <c r="AV215" i="9"/>
  <c r="AN215" i="9"/>
  <c r="AF215" i="9"/>
  <c r="AY215" i="9"/>
  <c r="AQ215" i="9"/>
  <c r="AE215" i="9"/>
  <c r="AY530" i="9"/>
  <c r="AQ530" i="9"/>
  <c r="AI530" i="9"/>
  <c r="AF530" i="9"/>
  <c r="AJ530" i="9"/>
  <c r="AN530" i="9"/>
  <c r="AR530" i="9"/>
  <c r="AV530" i="9"/>
  <c r="AZ530" i="9"/>
  <c r="AG530" i="9"/>
  <c r="AO530" i="9"/>
  <c r="AW530" i="9"/>
  <c r="AS530" i="9"/>
  <c r="AU530" i="9"/>
  <c r="AM530" i="9"/>
  <c r="AE530" i="9"/>
  <c r="AH530" i="9"/>
  <c r="AL530" i="9"/>
  <c r="AP530" i="9"/>
  <c r="AT530" i="9"/>
  <c r="AX530" i="9"/>
  <c r="AK530" i="9"/>
  <c r="AX207" i="9"/>
  <c r="AT207" i="9"/>
  <c r="AP207" i="9"/>
  <c r="AL207" i="9"/>
  <c r="AH207" i="9"/>
  <c r="AW207" i="9"/>
  <c r="AS207" i="9"/>
  <c r="AO207" i="9"/>
  <c r="AK207" i="9"/>
  <c r="AG207" i="9"/>
  <c r="AV207" i="9"/>
  <c r="AR207" i="9"/>
  <c r="AF207" i="9"/>
  <c r="AY207" i="9"/>
  <c r="AQ207" i="9"/>
  <c r="AI207" i="9"/>
  <c r="AZ207" i="9"/>
  <c r="AN207" i="9"/>
  <c r="AJ207" i="9"/>
  <c r="AU207" i="9"/>
  <c r="AM207" i="9"/>
  <c r="AE207" i="9"/>
  <c r="AY522" i="9"/>
  <c r="AQ522" i="9"/>
  <c r="AI522" i="9"/>
  <c r="AF522" i="9"/>
  <c r="AJ522" i="9"/>
  <c r="AN522" i="9"/>
  <c r="AR522" i="9"/>
  <c r="AV522" i="9"/>
  <c r="AZ522" i="9"/>
  <c r="AG522" i="9"/>
  <c r="AO522" i="9"/>
  <c r="AW522" i="9"/>
  <c r="AK522" i="9"/>
  <c r="AU522" i="9"/>
  <c r="AM522" i="9"/>
  <c r="AE522" i="9"/>
  <c r="AH522" i="9"/>
  <c r="AL522" i="9"/>
  <c r="AP522" i="9"/>
  <c r="AT522" i="9"/>
  <c r="AX522" i="9"/>
  <c r="AS522" i="9"/>
  <c r="AX199" i="9"/>
  <c r="AT199" i="9"/>
  <c r="AP199" i="9"/>
  <c r="AL199" i="9"/>
  <c r="AH199" i="9"/>
  <c r="AW199" i="9"/>
  <c r="AS199" i="9"/>
  <c r="AO199" i="9"/>
  <c r="AK199" i="9"/>
  <c r="AG199" i="9"/>
  <c r="AV199" i="9"/>
  <c r="AR199" i="9"/>
  <c r="AJ199" i="9"/>
  <c r="AU199" i="9"/>
  <c r="AM199" i="9"/>
  <c r="AI199" i="9"/>
  <c r="AZ199" i="9"/>
  <c r="AN199" i="9"/>
  <c r="AF199" i="9"/>
  <c r="AY199" i="9"/>
  <c r="AQ199" i="9"/>
  <c r="AE199" i="9"/>
  <c r="AY514" i="9"/>
  <c r="AQ514" i="9"/>
  <c r="AI514" i="9"/>
  <c r="AF514" i="9"/>
  <c r="AJ514" i="9"/>
  <c r="AN514" i="9"/>
  <c r="AR514" i="9"/>
  <c r="AV514" i="9"/>
  <c r="AZ514" i="9"/>
  <c r="AG514" i="9"/>
  <c r="AO514" i="9"/>
  <c r="AW514" i="9"/>
  <c r="AK514" i="9"/>
  <c r="AU514" i="9"/>
  <c r="AM514" i="9"/>
  <c r="AE514" i="9"/>
  <c r="AH514" i="9"/>
  <c r="AL514" i="9"/>
  <c r="AP514" i="9"/>
  <c r="AT514" i="9"/>
  <c r="AX514" i="9"/>
  <c r="AS514" i="9"/>
  <c r="BA191" i="9"/>
  <c r="G498" i="14"/>
  <c r="H498" i="14" s="1"/>
  <c r="X496" i="8" s="1"/>
  <c r="Q182" i="8"/>
  <c r="Q496" i="8"/>
  <c r="T496" i="8" s="1"/>
  <c r="G183" i="14"/>
  <c r="AW498" i="9"/>
  <c r="AS498" i="9"/>
  <c r="AO498" i="9"/>
  <c r="AK498" i="9"/>
  <c r="AG498" i="9"/>
  <c r="AH498" i="9"/>
  <c r="AL498" i="9"/>
  <c r="AR498" i="9"/>
  <c r="AV498" i="9"/>
  <c r="AZ498" i="9"/>
  <c r="AF498" i="9"/>
  <c r="AP498" i="9"/>
  <c r="AX498" i="9"/>
  <c r="AN498" i="9"/>
  <c r="AY498" i="9"/>
  <c r="AU498" i="9"/>
  <c r="AQ498" i="9"/>
  <c r="AM498" i="9"/>
  <c r="AI498" i="9"/>
  <c r="AE498" i="9"/>
  <c r="AJ498" i="9"/>
  <c r="AT498" i="9"/>
  <c r="BA175" i="9"/>
  <c r="BA159" i="9"/>
  <c r="BA142" i="9"/>
  <c r="BA124" i="9"/>
  <c r="BA97" i="9"/>
  <c r="Q65" i="8"/>
  <c r="Q491" i="8"/>
  <c r="T491" i="8" s="1"/>
  <c r="G66" i="14"/>
  <c r="G493" i="14"/>
  <c r="H493" i="14" s="1"/>
  <c r="X491" i="8" s="1"/>
  <c r="AW493" i="9"/>
  <c r="AS493" i="9"/>
  <c r="AO493" i="9"/>
  <c r="AK493" i="9"/>
  <c r="AG493" i="9"/>
  <c r="AH493" i="9"/>
  <c r="AL493" i="9"/>
  <c r="AR493" i="9"/>
  <c r="AV493" i="9"/>
  <c r="AZ493" i="9"/>
  <c r="AN493" i="9"/>
  <c r="AJ493" i="9"/>
  <c r="AT493" i="9"/>
  <c r="AY493" i="9"/>
  <c r="AU493" i="9"/>
  <c r="AQ493" i="9"/>
  <c r="AM493" i="9"/>
  <c r="AI493" i="9"/>
  <c r="AE493" i="9"/>
  <c r="AF493" i="9"/>
  <c r="AP493" i="9"/>
  <c r="AX493" i="9"/>
  <c r="Q483" i="8"/>
  <c r="T483" i="8" s="1"/>
  <c r="Q57" i="8"/>
  <c r="G58" i="14"/>
  <c r="G485" i="14"/>
  <c r="H485" i="14" s="1"/>
  <c r="X483" i="8" s="1"/>
  <c r="AW485" i="9"/>
  <c r="AS485" i="9"/>
  <c r="AO485" i="9"/>
  <c r="AK485" i="9"/>
  <c r="AG485" i="9"/>
  <c r="AH485" i="9"/>
  <c r="AL485" i="9"/>
  <c r="AR485" i="9"/>
  <c r="AV485" i="9"/>
  <c r="AZ485" i="9"/>
  <c r="AN485" i="9"/>
  <c r="AF485" i="9"/>
  <c r="AP485" i="9"/>
  <c r="AX485" i="9"/>
  <c r="AY485" i="9"/>
  <c r="AU485" i="9"/>
  <c r="AQ485" i="9"/>
  <c r="AM485" i="9"/>
  <c r="AI485" i="9"/>
  <c r="AE485" i="9"/>
  <c r="AJ485" i="9"/>
  <c r="AT485" i="9"/>
  <c r="BA43" i="9"/>
  <c r="BA449" i="9"/>
  <c r="BA417" i="9"/>
  <c r="BA397" i="9"/>
  <c r="BA381" i="9"/>
  <c r="BA365" i="9"/>
  <c r="BA349" i="9"/>
  <c r="BA333" i="9"/>
  <c r="BA317" i="9"/>
  <c r="BA299" i="9"/>
  <c r="BA291" i="9"/>
  <c r="BA262" i="9"/>
  <c r="BA242" i="9"/>
  <c r="BA226" i="9"/>
  <c r="AU529" i="9"/>
  <c r="AM529" i="9"/>
  <c r="AE529" i="9"/>
  <c r="AH529" i="9"/>
  <c r="AL529" i="9"/>
  <c r="AP529" i="9"/>
  <c r="AT529" i="9"/>
  <c r="AX529" i="9"/>
  <c r="AK529" i="9"/>
  <c r="AS529" i="9"/>
  <c r="AG529" i="9"/>
  <c r="AW529" i="9"/>
  <c r="AY529" i="9"/>
  <c r="AQ529" i="9"/>
  <c r="AI529" i="9"/>
  <c r="AF529" i="9"/>
  <c r="AJ529" i="9"/>
  <c r="AN529" i="9"/>
  <c r="AR529" i="9"/>
  <c r="AV529" i="9"/>
  <c r="AZ529" i="9"/>
  <c r="AO529" i="9"/>
  <c r="AZ214" i="9"/>
  <c r="AV214" i="9"/>
  <c r="AR214" i="9"/>
  <c r="AN214" i="9"/>
  <c r="AJ214" i="9"/>
  <c r="AF214" i="9"/>
  <c r="AY214" i="9"/>
  <c r="AU214" i="9"/>
  <c r="AQ214" i="9"/>
  <c r="AM214" i="9"/>
  <c r="AI214" i="9"/>
  <c r="AE214" i="9"/>
  <c r="AX214" i="9"/>
  <c r="AP214" i="9"/>
  <c r="AH214" i="9"/>
  <c r="AK214" i="9"/>
  <c r="AT214" i="9"/>
  <c r="AL214" i="9"/>
  <c r="AW214" i="9"/>
  <c r="AS214" i="9"/>
  <c r="AO214" i="9"/>
  <c r="AG214" i="9"/>
  <c r="AU521" i="9"/>
  <c r="AM521" i="9"/>
  <c r="AE521" i="9"/>
  <c r="AH521" i="9"/>
  <c r="AL521" i="9"/>
  <c r="AP521" i="9"/>
  <c r="AT521" i="9"/>
  <c r="AX521" i="9"/>
  <c r="AK521" i="9"/>
  <c r="AS521" i="9"/>
  <c r="AO521" i="9"/>
  <c r="AY521" i="9"/>
  <c r="AQ521" i="9"/>
  <c r="AI521" i="9"/>
  <c r="AF521" i="9"/>
  <c r="AJ521" i="9"/>
  <c r="AN521" i="9"/>
  <c r="AR521" i="9"/>
  <c r="AV521" i="9"/>
  <c r="AZ521" i="9"/>
  <c r="AG521" i="9"/>
  <c r="AW521" i="9"/>
  <c r="AZ206" i="9"/>
  <c r="AV206" i="9"/>
  <c r="AR206" i="9"/>
  <c r="AN206" i="9"/>
  <c r="AJ206" i="9"/>
  <c r="AF206" i="9"/>
  <c r="AY206" i="9"/>
  <c r="AU206" i="9"/>
  <c r="AQ206" i="9"/>
  <c r="AM206" i="9"/>
  <c r="AI206" i="9"/>
  <c r="AE206" i="9"/>
  <c r="AT206" i="9"/>
  <c r="AP206" i="9"/>
  <c r="AH206" i="9"/>
  <c r="AS206" i="9"/>
  <c r="AK206" i="9"/>
  <c r="AX206" i="9"/>
  <c r="AL206" i="9"/>
  <c r="AW206" i="9"/>
  <c r="AO206" i="9"/>
  <c r="AG206" i="9"/>
  <c r="AU513" i="9"/>
  <c r="AM513" i="9"/>
  <c r="AE513" i="9"/>
  <c r="AH513" i="9"/>
  <c r="AL513" i="9"/>
  <c r="AP513" i="9"/>
  <c r="AT513" i="9"/>
  <c r="AX513" i="9"/>
  <c r="AK513" i="9"/>
  <c r="AS513" i="9"/>
  <c r="AG513" i="9"/>
  <c r="AW513" i="9"/>
  <c r="AY513" i="9"/>
  <c r="AQ513" i="9"/>
  <c r="AI513" i="9"/>
  <c r="AF513" i="9"/>
  <c r="AJ513" i="9"/>
  <c r="AN513" i="9"/>
  <c r="AR513" i="9"/>
  <c r="AV513" i="9"/>
  <c r="AZ513" i="9"/>
  <c r="AO513" i="9"/>
  <c r="AZ198" i="9"/>
  <c r="AV198" i="9"/>
  <c r="AR198" i="9"/>
  <c r="AN198" i="9"/>
  <c r="AJ198" i="9"/>
  <c r="AF198" i="9"/>
  <c r="AY198" i="9"/>
  <c r="AU198" i="9"/>
  <c r="AQ198" i="9"/>
  <c r="AM198" i="9"/>
  <c r="AI198" i="9"/>
  <c r="AE198" i="9"/>
  <c r="AX198" i="9"/>
  <c r="AP198" i="9"/>
  <c r="AK198" i="9"/>
  <c r="AT198" i="9"/>
  <c r="AL198" i="9"/>
  <c r="AH198" i="9"/>
  <c r="AW198" i="9"/>
  <c r="AS198" i="9"/>
  <c r="AO198" i="9"/>
  <c r="AG198" i="9"/>
  <c r="Q189" i="8"/>
  <c r="Q503" i="8"/>
  <c r="T503" i="8" s="1"/>
  <c r="G190" i="14"/>
  <c r="G505" i="14"/>
  <c r="H505" i="14" s="1"/>
  <c r="X503" i="8" s="1"/>
  <c r="AW505" i="9"/>
  <c r="AS505" i="9"/>
  <c r="AO505" i="9"/>
  <c r="AK505" i="9"/>
  <c r="AG505" i="9"/>
  <c r="AH505" i="9"/>
  <c r="AL505" i="9"/>
  <c r="AR505" i="9"/>
  <c r="AV505" i="9"/>
  <c r="AZ505" i="9"/>
  <c r="AN505" i="9"/>
  <c r="AJ505" i="9"/>
  <c r="AT505" i="9"/>
  <c r="AY505" i="9"/>
  <c r="AU505" i="9"/>
  <c r="AQ505" i="9"/>
  <c r="AM505" i="9"/>
  <c r="AI505" i="9"/>
  <c r="AE505" i="9"/>
  <c r="AF505" i="9"/>
  <c r="AP505" i="9"/>
  <c r="AX505" i="9"/>
  <c r="Q181" i="8"/>
  <c r="Q495" i="8"/>
  <c r="T495" i="8" s="1"/>
  <c r="G182" i="14"/>
  <c r="G497" i="14"/>
  <c r="H497" i="14" s="1"/>
  <c r="X495" i="8" s="1"/>
  <c r="AW497" i="9"/>
  <c r="AS497" i="9"/>
  <c r="AO497" i="9"/>
  <c r="AK497" i="9"/>
  <c r="AG497" i="9"/>
  <c r="AH497" i="9"/>
  <c r="AL497" i="9"/>
  <c r="AR497" i="9"/>
  <c r="AV497" i="9"/>
  <c r="AZ497" i="9"/>
  <c r="AN497" i="9"/>
  <c r="AJ497" i="9"/>
  <c r="AT497" i="9"/>
  <c r="AY497" i="9"/>
  <c r="AU497" i="9"/>
  <c r="AQ497" i="9"/>
  <c r="AM497" i="9"/>
  <c r="AI497" i="9"/>
  <c r="AE497" i="9"/>
  <c r="AF497" i="9"/>
  <c r="AP497" i="9"/>
  <c r="AX497" i="9"/>
  <c r="BA164" i="9"/>
  <c r="BA137" i="9"/>
  <c r="BA121" i="9"/>
  <c r="BA96" i="9"/>
  <c r="G494" i="14"/>
  <c r="H494" i="14" s="1"/>
  <c r="X492" i="8" s="1"/>
  <c r="G67" i="14"/>
  <c r="Q492" i="8"/>
  <c r="T492" i="8" s="1"/>
  <c r="Q66" i="8"/>
  <c r="AW494" i="9"/>
  <c r="AS494" i="9"/>
  <c r="AO494" i="9"/>
  <c r="AK494" i="9"/>
  <c r="AG494" i="9"/>
  <c r="AH494" i="9"/>
  <c r="AL494" i="9"/>
  <c r="AR494" i="9"/>
  <c r="AV494" i="9"/>
  <c r="AZ494" i="9"/>
  <c r="AF494" i="9"/>
  <c r="AP494" i="9"/>
  <c r="AX494" i="9"/>
  <c r="AN494" i="9"/>
  <c r="AY494" i="9"/>
  <c r="AU494" i="9"/>
  <c r="AQ494" i="9"/>
  <c r="AM494" i="9"/>
  <c r="AI494" i="9"/>
  <c r="AE494" i="9"/>
  <c r="AJ494" i="9"/>
  <c r="AT494" i="9"/>
  <c r="Q484" i="8"/>
  <c r="T484" i="8" s="1"/>
  <c r="G486" i="14"/>
  <c r="H486" i="14" s="1"/>
  <c r="X484" i="8" s="1"/>
  <c r="G59" i="14"/>
  <c r="Q58" i="8"/>
  <c r="AW486" i="9"/>
  <c r="AS486" i="9"/>
  <c r="AO486" i="9"/>
  <c r="AK486" i="9"/>
  <c r="AG486" i="9"/>
  <c r="AH486" i="9"/>
  <c r="AL486" i="9"/>
  <c r="AR486" i="9"/>
  <c r="AV486" i="9"/>
  <c r="AZ486" i="9"/>
  <c r="AJ486" i="9"/>
  <c r="AT486" i="9"/>
  <c r="AN486" i="9"/>
  <c r="AY486" i="9"/>
  <c r="AU486" i="9"/>
  <c r="AQ486" i="9"/>
  <c r="AM486" i="9"/>
  <c r="AI486" i="9"/>
  <c r="AE486" i="9"/>
  <c r="AF486" i="9"/>
  <c r="AP486" i="9"/>
  <c r="AX486" i="9"/>
  <c r="BA51" i="9"/>
  <c r="BA42" i="9"/>
  <c r="BA418" i="9"/>
  <c r="Q532" i="8"/>
  <c r="T532" i="8" s="1"/>
  <c r="Q406" i="8"/>
  <c r="G408" i="14"/>
  <c r="G535" i="14"/>
  <c r="H535" i="14" s="1"/>
  <c r="X532" i="8" s="1"/>
  <c r="AW408" i="9"/>
  <c r="AS408" i="9"/>
  <c r="AO408" i="9"/>
  <c r="AK408" i="9"/>
  <c r="AG408" i="9"/>
  <c r="AJ408" i="9"/>
  <c r="AR408" i="9"/>
  <c r="AZ408" i="9"/>
  <c r="AH408" i="9"/>
  <c r="AP408" i="9"/>
  <c r="AX408" i="9"/>
  <c r="AN408" i="9"/>
  <c r="AL408" i="9"/>
  <c r="AY408" i="9"/>
  <c r="AU408" i="9"/>
  <c r="AQ408" i="9"/>
  <c r="AM408" i="9"/>
  <c r="AI408" i="9"/>
  <c r="AE408" i="9"/>
  <c r="AF408" i="9"/>
  <c r="AV408" i="9"/>
  <c r="AT408" i="9"/>
  <c r="BA400" i="9"/>
  <c r="BA384" i="9"/>
  <c r="BA368" i="9"/>
  <c r="BA352" i="9"/>
  <c r="BA336" i="9"/>
  <c r="BA320" i="9"/>
  <c r="BA271" i="9"/>
  <c r="BA255" i="9"/>
  <c r="CC235" i="9"/>
  <c r="O233" i="8"/>
  <c r="T233" i="8" s="1"/>
  <c r="E235" i="14"/>
  <c r="H235" i="14" s="1"/>
  <c r="X233" i="8" s="1"/>
  <c r="Q211" i="8"/>
  <c r="G213" i="14"/>
  <c r="Q525" i="8"/>
  <c r="T525" i="8" s="1"/>
  <c r="G528" i="14"/>
  <c r="H528" i="14" s="1"/>
  <c r="X525" i="8" s="1"/>
  <c r="AY528" i="9"/>
  <c r="AQ528" i="9"/>
  <c r="AI528" i="9"/>
  <c r="AF528" i="9"/>
  <c r="AJ528" i="9"/>
  <c r="AN528" i="9"/>
  <c r="AR528" i="9"/>
  <c r="AV528" i="9"/>
  <c r="AZ528" i="9"/>
  <c r="AG528" i="9"/>
  <c r="AO528" i="9"/>
  <c r="AW528" i="9"/>
  <c r="AS528" i="9"/>
  <c r="AU528" i="9"/>
  <c r="AM528" i="9"/>
  <c r="AE528" i="9"/>
  <c r="AH528" i="9"/>
  <c r="AL528" i="9"/>
  <c r="AP528" i="9"/>
  <c r="AT528" i="9"/>
  <c r="AX528" i="9"/>
  <c r="AK528" i="9"/>
  <c r="Q203" i="8"/>
  <c r="G205" i="14"/>
  <c r="Q517" i="8"/>
  <c r="T517" i="8" s="1"/>
  <c r="G520" i="14"/>
  <c r="H520" i="14" s="1"/>
  <c r="X517" i="8" s="1"/>
  <c r="AY520" i="9"/>
  <c r="AQ520" i="9"/>
  <c r="AI520" i="9"/>
  <c r="AF520" i="9"/>
  <c r="AJ520" i="9"/>
  <c r="AN520" i="9"/>
  <c r="AR520" i="9"/>
  <c r="AV520" i="9"/>
  <c r="AZ520" i="9"/>
  <c r="AG520" i="9"/>
  <c r="AO520" i="9"/>
  <c r="AW520" i="9"/>
  <c r="AS520" i="9"/>
  <c r="AU520" i="9"/>
  <c r="AM520" i="9"/>
  <c r="AE520" i="9"/>
  <c r="AH520" i="9"/>
  <c r="AL520" i="9"/>
  <c r="AP520" i="9"/>
  <c r="AT520" i="9"/>
  <c r="AX520" i="9"/>
  <c r="AK520" i="9"/>
  <c r="Q195" i="8"/>
  <c r="G197" i="14"/>
  <c r="Q509" i="8"/>
  <c r="T509" i="8" s="1"/>
  <c r="G512" i="14"/>
  <c r="H512" i="14" s="1"/>
  <c r="X509" i="8" s="1"/>
  <c r="AW512" i="9"/>
  <c r="AS512" i="9"/>
  <c r="AO512" i="9"/>
  <c r="AK512" i="9"/>
  <c r="AG512" i="9"/>
  <c r="AH512" i="9"/>
  <c r="AL512" i="9"/>
  <c r="AR512" i="9"/>
  <c r="AV512" i="9"/>
  <c r="AZ512" i="9"/>
  <c r="AU512" i="9"/>
  <c r="AQ512" i="9"/>
  <c r="AY512" i="9"/>
  <c r="AJ512" i="9"/>
  <c r="AP512" i="9"/>
  <c r="AN512" i="9"/>
  <c r="AM512" i="9"/>
  <c r="AI512" i="9"/>
  <c r="AE512" i="9"/>
  <c r="AF512" i="9"/>
  <c r="AT512" i="9"/>
  <c r="AX512" i="9"/>
  <c r="AX189" i="9"/>
  <c r="AT189" i="9"/>
  <c r="AP189" i="9"/>
  <c r="AL189" i="9"/>
  <c r="AH189" i="9"/>
  <c r="AW189" i="9"/>
  <c r="AS189" i="9"/>
  <c r="AO189" i="9"/>
  <c r="AK189" i="9"/>
  <c r="AG189" i="9"/>
  <c r="AV189" i="9"/>
  <c r="AR189" i="9"/>
  <c r="AF189" i="9"/>
  <c r="AY189" i="9"/>
  <c r="AQ189" i="9"/>
  <c r="AI189" i="9"/>
  <c r="AZ189" i="9"/>
  <c r="AN189" i="9"/>
  <c r="AJ189" i="9"/>
  <c r="AU189" i="9"/>
  <c r="AM189" i="9"/>
  <c r="AE189" i="9"/>
  <c r="G189" i="14"/>
  <c r="Q188" i="8"/>
  <c r="Q502" i="8"/>
  <c r="T502" i="8" s="1"/>
  <c r="G504" i="14"/>
  <c r="H504" i="14" s="1"/>
  <c r="X502" i="8" s="1"/>
  <c r="AX181" i="9"/>
  <c r="AT181" i="9"/>
  <c r="AP181" i="9"/>
  <c r="AL181" i="9"/>
  <c r="AH181" i="9"/>
  <c r="AW181" i="9"/>
  <c r="AS181" i="9"/>
  <c r="AO181" i="9"/>
  <c r="AK181" i="9"/>
  <c r="AG181" i="9"/>
  <c r="AV181" i="9"/>
  <c r="AN181" i="9"/>
  <c r="AJ181" i="9"/>
  <c r="AY181" i="9"/>
  <c r="AQ181" i="9"/>
  <c r="AM181" i="9"/>
  <c r="AE181" i="9"/>
  <c r="AZ181" i="9"/>
  <c r="AR181" i="9"/>
  <c r="AF181" i="9"/>
  <c r="AU181" i="9"/>
  <c r="AI181" i="9"/>
  <c r="G181" i="14"/>
  <c r="Q180" i="8"/>
  <c r="Q494" i="8"/>
  <c r="T494" i="8" s="1"/>
  <c r="G496" i="14"/>
  <c r="H496" i="14" s="1"/>
  <c r="X494" i="8" s="1"/>
  <c r="CC173" i="9"/>
  <c r="O172" i="8"/>
  <c r="T172" i="8" s="1"/>
  <c r="E173" i="14"/>
  <c r="H173" i="14" s="1"/>
  <c r="X172" i="8" s="1"/>
  <c r="CC157" i="9"/>
  <c r="O156" i="8"/>
  <c r="T156" i="8" s="1"/>
  <c r="E157" i="14"/>
  <c r="H157" i="14" s="1"/>
  <c r="X156" i="8" s="1"/>
  <c r="BA132" i="9"/>
  <c r="BA114" i="9"/>
  <c r="CC95" i="9"/>
  <c r="O94" i="8"/>
  <c r="T94" i="8" s="1"/>
  <c r="E95" i="14"/>
  <c r="H95" i="14" s="1"/>
  <c r="X94" i="8" s="1"/>
  <c r="G64" i="14"/>
  <c r="G491" i="14"/>
  <c r="H491" i="14" s="1"/>
  <c r="X489" i="8" s="1"/>
  <c r="Q63" i="8"/>
  <c r="Q489" i="8"/>
  <c r="T489" i="8" s="1"/>
  <c r="AW491" i="9"/>
  <c r="AS491" i="9"/>
  <c r="AO491" i="9"/>
  <c r="AK491" i="9"/>
  <c r="AG491" i="9"/>
  <c r="AH491" i="9"/>
  <c r="AL491" i="9"/>
  <c r="AR491" i="9"/>
  <c r="AV491" i="9"/>
  <c r="AZ491" i="9"/>
  <c r="AN491" i="9"/>
  <c r="AJ491" i="9"/>
  <c r="AT491" i="9"/>
  <c r="AY491" i="9"/>
  <c r="AU491" i="9"/>
  <c r="AQ491" i="9"/>
  <c r="AM491" i="9"/>
  <c r="AI491" i="9"/>
  <c r="AE491" i="9"/>
  <c r="AF491" i="9"/>
  <c r="AP491" i="9"/>
  <c r="AX491" i="9"/>
  <c r="Q481" i="8"/>
  <c r="T481" i="8" s="1"/>
  <c r="G56" i="14"/>
  <c r="G483" i="14"/>
  <c r="H483" i="14" s="1"/>
  <c r="X481" i="8" s="1"/>
  <c r="Q55" i="8"/>
  <c r="AW483" i="9"/>
  <c r="AS483" i="9"/>
  <c r="AO483" i="9"/>
  <c r="AK483" i="9"/>
  <c r="AG483" i="9"/>
  <c r="AH483" i="9"/>
  <c r="AL483" i="9"/>
  <c r="AR483" i="9"/>
  <c r="AV483" i="9"/>
  <c r="AZ483" i="9"/>
  <c r="AN483" i="9"/>
  <c r="AJ483" i="9"/>
  <c r="AT483" i="9"/>
  <c r="AY483" i="9"/>
  <c r="AU483" i="9"/>
  <c r="AQ483" i="9"/>
  <c r="AM483" i="9"/>
  <c r="AI483" i="9"/>
  <c r="AE483" i="9"/>
  <c r="AF483" i="9"/>
  <c r="AP483" i="9"/>
  <c r="AX483" i="9"/>
  <c r="BA41" i="9"/>
  <c r="BA14" i="9"/>
  <c r="BA244" i="9"/>
  <c r="BA454" i="9"/>
  <c r="CC479" i="9"/>
  <c r="O477" i="8"/>
  <c r="T477" i="8" s="1"/>
  <c r="E479" i="14"/>
  <c r="H479" i="14" s="1"/>
  <c r="X477" i="8" s="1"/>
  <c r="CC69" i="9"/>
  <c r="O68" i="8"/>
  <c r="T68" i="8" s="1"/>
  <c r="E69" i="14"/>
  <c r="H69" i="14" s="1"/>
  <c r="X68" i="8" s="1"/>
  <c r="BA10" i="9"/>
  <c r="BA473" i="9"/>
  <c r="BA475" i="9"/>
  <c r="BA459" i="9"/>
  <c r="BA70" i="9"/>
  <c r="BA222" i="9"/>
  <c r="BA72" i="9"/>
  <c r="BA439" i="9"/>
  <c r="BA423" i="9"/>
  <c r="BA403" i="9"/>
  <c r="BA387" i="9"/>
  <c r="BA371" i="9"/>
  <c r="BA355" i="9"/>
  <c r="BA339" i="9"/>
  <c r="BA323" i="9"/>
  <c r="BA307" i="9"/>
  <c r="BA298" i="9"/>
  <c r="BA290" i="9"/>
  <c r="BA282" i="9"/>
  <c r="BA276" i="9"/>
  <c r="BA260" i="9"/>
  <c r="BA240" i="9"/>
  <c r="Q528" i="8"/>
  <c r="T528" i="8" s="1"/>
  <c r="G216" i="14"/>
  <c r="G531" i="14"/>
  <c r="H531" i="14" s="1"/>
  <c r="X528" i="8" s="1"/>
  <c r="Q214" i="8"/>
  <c r="AZ216" i="9"/>
  <c r="AV216" i="9"/>
  <c r="AR216" i="9"/>
  <c r="AN216" i="9"/>
  <c r="AJ216" i="9"/>
  <c r="AF216" i="9"/>
  <c r="AY216" i="9"/>
  <c r="AU216" i="9"/>
  <c r="AQ216" i="9"/>
  <c r="AM216" i="9"/>
  <c r="AI216" i="9"/>
  <c r="AE216" i="9"/>
  <c r="AX216" i="9"/>
  <c r="AP216" i="9"/>
  <c r="AL216" i="9"/>
  <c r="AO216" i="9"/>
  <c r="AG216" i="9"/>
  <c r="AT216" i="9"/>
  <c r="AH216" i="9"/>
  <c r="AW216" i="9"/>
  <c r="AS216" i="9"/>
  <c r="AK216" i="9"/>
  <c r="Q520" i="8"/>
  <c r="T520" i="8" s="1"/>
  <c r="G208" i="14"/>
  <c r="G523" i="14"/>
  <c r="H523" i="14" s="1"/>
  <c r="X520" i="8" s="1"/>
  <c r="Q206" i="8"/>
  <c r="AZ208" i="9"/>
  <c r="AV208" i="9"/>
  <c r="AR208" i="9"/>
  <c r="AN208" i="9"/>
  <c r="AJ208" i="9"/>
  <c r="AF208" i="9"/>
  <c r="AY208" i="9"/>
  <c r="AU208" i="9"/>
  <c r="AQ208" i="9"/>
  <c r="AM208" i="9"/>
  <c r="AI208" i="9"/>
  <c r="AE208" i="9"/>
  <c r="AX208" i="9"/>
  <c r="AP208" i="9"/>
  <c r="AH208" i="9"/>
  <c r="AW208" i="9"/>
  <c r="AS208" i="9"/>
  <c r="AO208" i="9"/>
  <c r="AG208" i="9"/>
  <c r="AT208" i="9"/>
  <c r="AL208" i="9"/>
  <c r="AK208" i="9"/>
  <c r="Q512" i="8"/>
  <c r="T512" i="8" s="1"/>
  <c r="G200" i="14"/>
  <c r="G515" i="14"/>
  <c r="H515" i="14" s="1"/>
  <c r="X512" i="8" s="1"/>
  <c r="Q198" i="8"/>
  <c r="AZ200" i="9"/>
  <c r="AV200" i="9"/>
  <c r="AR200" i="9"/>
  <c r="AN200" i="9"/>
  <c r="AJ200" i="9"/>
  <c r="AF200" i="9"/>
  <c r="AY200" i="9"/>
  <c r="AU200" i="9"/>
  <c r="AQ200" i="9"/>
  <c r="AM200" i="9"/>
  <c r="AI200" i="9"/>
  <c r="AE200" i="9"/>
  <c r="AX200" i="9"/>
  <c r="AP200" i="9"/>
  <c r="AH200" i="9"/>
  <c r="AW200" i="9"/>
  <c r="AS200" i="9"/>
  <c r="AO200" i="9"/>
  <c r="AG200" i="9"/>
  <c r="AT200" i="9"/>
  <c r="AL200" i="9"/>
  <c r="AK200" i="9"/>
  <c r="Q504" i="8"/>
  <c r="T504" i="8" s="1"/>
  <c r="G192" i="14"/>
  <c r="G507" i="14"/>
  <c r="H507" i="14" s="1"/>
  <c r="X504" i="8" s="1"/>
  <c r="Q190" i="8"/>
  <c r="AW507" i="9"/>
  <c r="AS507" i="9"/>
  <c r="AO507" i="9"/>
  <c r="AK507" i="9"/>
  <c r="AG507" i="9"/>
  <c r="AH507" i="9"/>
  <c r="AL507" i="9"/>
  <c r="AR507" i="9"/>
  <c r="AV507" i="9"/>
  <c r="AZ507" i="9"/>
  <c r="AN507" i="9"/>
  <c r="AJ507" i="9"/>
  <c r="AT507" i="9"/>
  <c r="AY507" i="9"/>
  <c r="AU507" i="9"/>
  <c r="AQ507" i="9"/>
  <c r="AM507" i="9"/>
  <c r="AI507" i="9"/>
  <c r="AE507" i="9"/>
  <c r="AF507" i="9"/>
  <c r="AP507" i="9"/>
  <c r="AX507" i="9"/>
  <c r="BA176" i="9"/>
  <c r="BA156" i="9"/>
  <c r="BA139" i="9"/>
  <c r="BA123" i="9"/>
  <c r="BA106" i="9"/>
  <c r="BA90" i="9"/>
  <c r="BA32" i="9"/>
  <c r="CC21" i="9"/>
  <c r="O20" i="8"/>
  <c r="T20" i="8" s="1"/>
  <c r="E21" i="14"/>
  <c r="H21" i="14" s="1"/>
  <c r="X20" i="8" s="1"/>
  <c r="BA440" i="9"/>
  <c r="BA382" i="9"/>
  <c r="BA366" i="9"/>
  <c r="BA350" i="9"/>
  <c r="BA334" i="9"/>
  <c r="BA318" i="9"/>
  <c r="BA269" i="9"/>
  <c r="CC253" i="9"/>
  <c r="O251" i="8"/>
  <c r="T251" i="8" s="1"/>
  <c r="E253" i="14"/>
  <c r="H253" i="14" s="1"/>
  <c r="X251" i="8" s="1"/>
  <c r="CC219" i="9"/>
  <c r="O217" i="8"/>
  <c r="T217" i="8" s="1"/>
  <c r="E219" i="14"/>
  <c r="H219" i="14" s="1"/>
  <c r="X217" i="8" s="1"/>
  <c r="G502" i="14"/>
  <c r="H502" i="14" s="1"/>
  <c r="X500" i="8" s="1"/>
  <c r="Q186" i="8"/>
  <c r="Q500" i="8"/>
  <c r="T500" i="8" s="1"/>
  <c r="G187" i="14"/>
  <c r="AW502" i="9"/>
  <c r="AS502" i="9"/>
  <c r="AO502" i="9"/>
  <c r="AK502" i="9"/>
  <c r="AG502" i="9"/>
  <c r="AH502" i="9"/>
  <c r="AL502" i="9"/>
  <c r="AR502" i="9"/>
  <c r="AV502" i="9"/>
  <c r="AZ502" i="9"/>
  <c r="AF502" i="9"/>
  <c r="AP502" i="9"/>
  <c r="AX502" i="9"/>
  <c r="AY502" i="9"/>
  <c r="AU502" i="9"/>
  <c r="AQ502" i="9"/>
  <c r="AM502" i="9"/>
  <c r="AI502" i="9"/>
  <c r="AE502" i="9"/>
  <c r="AJ502" i="9"/>
  <c r="AT502" i="9"/>
  <c r="AN502" i="9"/>
  <c r="CC179" i="9"/>
  <c r="O178" i="8"/>
  <c r="T178" i="8" s="1"/>
  <c r="E179" i="14"/>
  <c r="H179" i="14" s="1"/>
  <c r="X178" i="8" s="1"/>
  <c r="CC147" i="9"/>
  <c r="O146" i="8"/>
  <c r="T146" i="8" s="1"/>
  <c r="E147" i="14"/>
  <c r="H147" i="14" s="1"/>
  <c r="X146" i="8" s="1"/>
  <c r="BA130" i="9"/>
  <c r="BA112" i="9"/>
  <c r="CC101" i="9"/>
  <c r="O100" i="8"/>
  <c r="T100" i="8" s="1"/>
  <c r="E101" i="14"/>
  <c r="H101" i="14" s="1"/>
  <c r="X100" i="8" s="1"/>
  <c r="CC85" i="9"/>
  <c r="O84" i="8"/>
  <c r="T84" i="8" s="1"/>
  <c r="E85" i="14"/>
  <c r="H85" i="14" s="1"/>
  <c r="X84" i="8" s="1"/>
  <c r="BA47" i="9"/>
  <c r="BA31" i="9"/>
  <c r="BA12" i="9"/>
  <c r="BA421" i="9"/>
  <c r="BA401" i="9"/>
  <c r="BA385" i="9"/>
  <c r="BA369" i="9"/>
  <c r="BA353" i="9"/>
  <c r="BA337" i="9"/>
  <c r="BA321" i="9"/>
  <c r="BA305" i="9"/>
  <c r="BA297" i="9"/>
  <c r="BA289" i="9"/>
  <c r="BA266" i="9"/>
  <c r="BA250" i="9"/>
  <c r="BA230" i="9"/>
  <c r="AU533" i="9"/>
  <c r="AM533" i="9"/>
  <c r="AE533" i="9"/>
  <c r="AH533" i="9"/>
  <c r="AL533" i="9"/>
  <c r="AP533" i="9"/>
  <c r="AT533" i="9"/>
  <c r="AX533" i="9"/>
  <c r="AK533" i="9"/>
  <c r="AS533" i="9"/>
  <c r="AG533" i="9"/>
  <c r="AW533" i="9"/>
  <c r="AY533" i="9"/>
  <c r="AQ533" i="9"/>
  <c r="AI533" i="9"/>
  <c r="AF533" i="9"/>
  <c r="AJ533" i="9"/>
  <c r="AN533" i="9"/>
  <c r="AR533" i="9"/>
  <c r="AV533" i="9"/>
  <c r="AZ533" i="9"/>
  <c r="AO533" i="9"/>
  <c r="AZ218" i="9"/>
  <c r="AV218" i="9"/>
  <c r="AR218" i="9"/>
  <c r="AN218" i="9"/>
  <c r="AJ218" i="9"/>
  <c r="AF218" i="9"/>
  <c r="AY218" i="9"/>
  <c r="AU218" i="9"/>
  <c r="AQ218" i="9"/>
  <c r="AM218" i="9"/>
  <c r="AI218" i="9"/>
  <c r="AE218" i="9"/>
  <c r="AX218" i="9"/>
  <c r="AP218" i="9"/>
  <c r="AH218" i="9"/>
  <c r="AS218" i="9"/>
  <c r="AK218" i="9"/>
  <c r="AT218" i="9"/>
  <c r="AL218" i="9"/>
  <c r="AW218" i="9"/>
  <c r="AO218" i="9"/>
  <c r="AG218" i="9"/>
  <c r="AU525" i="9"/>
  <c r="AM525" i="9"/>
  <c r="AE525" i="9"/>
  <c r="AH525" i="9"/>
  <c r="AL525" i="9"/>
  <c r="AP525" i="9"/>
  <c r="AT525" i="9"/>
  <c r="AX525" i="9"/>
  <c r="AK525" i="9"/>
  <c r="AS525" i="9"/>
  <c r="AO525" i="9"/>
  <c r="AY525" i="9"/>
  <c r="AQ525" i="9"/>
  <c r="AI525" i="9"/>
  <c r="AF525" i="9"/>
  <c r="AJ525" i="9"/>
  <c r="AN525" i="9"/>
  <c r="AR525" i="9"/>
  <c r="AV525" i="9"/>
  <c r="AZ525" i="9"/>
  <c r="AG525" i="9"/>
  <c r="AW525" i="9"/>
  <c r="AZ210" i="9"/>
  <c r="AV210" i="9"/>
  <c r="AR210" i="9"/>
  <c r="AN210" i="9"/>
  <c r="AJ210" i="9"/>
  <c r="AF210" i="9"/>
  <c r="AY210" i="9"/>
  <c r="AU210" i="9"/>
  <c r="AQ210" i="9"/>
  <c r="AM210" i="9"/>
  <c r="AI210" i="9"/>
  <c r="AE210" i="9"/>
  <c r="AX210" i="9"/>
  <c r="AP210" i="9"/>
  <c r="AH210" i="9"/>
  <c r="AS210" i="9"/>
  <c r="AK210" i="9"/>
  <c r="AT210" i="9"/>
  <c r="AL210" i="9"/>
  <c r="AW210" i="9"/>
  <c r="AO210" i="9"/>
  <c r="AG210" i="9"/>
  <c r="AU517" i="9"/>
  <c r="AM517" i="9"/>
  <c r="AE517" i="9"/>
  <c r="AH517" i="9"/>
  <c r="AL517" i="9"/>
  <c r="AP517" i="9"/>
  <c r="AT517" i="9"/>
  <c r="AX517" i="9"/>
  <c r="AK517" i="9"/>
  <c r="AS517" i="9"/>
  <c r="AO517" i="9"/>
  <c r="AY517" i="9"/>
  <c r="AQ517" i="9"/>
  <c r="AI517" i="9"/>
  <c r="AF517" i="9"/>
  <c r="AJ517" i="9"/>
  <c r="AN517" i="9"/>
  <c r="AR517" i="9"/>
  <c r="AV517" i="9"/>
  <c r="AZ517" i="9"/>
  <c r="AG517" i="9"/>
  <c r="AW517" i="9"/>
  <c r="AZ202" i="9"/>
  <c r="AV202" i="9"/>
  <c r="AR202" i="9"/>
  <c r="AN202" i="9"/>
  <c r="AJ202" i="9"/>
  <c r="AF202" i="9"/>
  <c r="AY202" i="9"/>
  <c r="AU202" i="9"/>
  <c r="AQ202" i="9"/>
  <c r="AM202" i="9"/>
  <c r="AI202" i="9"/>
  <c r="AE202" i="9"/>
  <c r="AX202" i="9"/>
  <c r="AP202" i="9"/>
  <c r="AH202" i="9"/>
  <c r="AW202" i="9"/>
  <c r="AS202" i="9"/>
  <c r="AK202" i="9"/>
  <c r="AT202" i="9"/>
  <c r="AL202" i="9"/>
  <c r="AO202" i="9"/>
  <c r="AG202" i="9"/>
  <c r="Q506" i="8"/>
  <c r="T506" i="8" s="1"/>
  <c r="Q192" i="8"/>
  <c r="G194" i="14"/>
  <c r="G509" i="14"/>
  <c r="H509" i="14" s="1"/>
  <c r="X506" i="8" s="1"/>
  <c r="AW509" i="9"/>
  <c r="AS509" i="9"/>
  <c r="AO509" i="9"/>
  <c r="AK509" i="9"/>
  <c r="AG509" i="9"/>
  <c r="AH509" i="9"/>
  <c r="AL509" i="9"/>
  <c r="AR509" i="9"/>
  <c r="AV509" i="9"/>
  <c r="AZ509" i="9"/>
  <c r="AN509" i="9"/>
  <c r="AF509" i="9"/>
  <c r="AP509" i="9"/>
  <c r="AX509" i="9"/>
  <c r="AY509" i="9"/>
  <c r="AU509" i="9"/>
  <c r="AQ509" i="9"/>
  <c r="AM509" i="9"/>
  <c r="AI509" i="9"/>
  <c r="AE509" i="9"/>
  <c r="AJ509" i="9"/>
  <c r="AT509" i="9"/>
  <c r="Q185" i="8"/>
  <c r="Q499" i="8"/>
  <c r="T499" i="8" s="1"/>
  <c r="G186" i="14"/>
  <c r="G501" i="14"/>
  <c r="H501" i="14" s="1"/>
  <c r="X499" i="8" s="1"/>
  <c r="AW501" i="9"/>
  <c r="AS501" i="9"/>
  <c r="AO501" i="9"/>
  <c r="AK501" i="9"/>
  <c r="AG501" i="9"/>
  <c r="AH501" i="9"/>
  <c r="AL501" i="9"/>
  <c r="AR501" i="9"/>
  <c r="AV501" i="9"/>
  <c r="AZ501" i="9"/>
  <c r="AN501" i="9"/>
  <c r="AJ501" i="9"/>
  <c r="AT501" i="9"/>
  <c r="AY501" i="9"/>
  <c r="AU501" i="9"/>
  <c r="AQ501" i="9"/>
  <c r="AM501" i="9"/>
  <c r="AI501" i="9"/>
  <c r="AE501" i="9"/>
  <c r="AF501" i="9"/>
  <c r="AP501" i="9"/>
  <c r="AX501" i="9"/>
  <c r="BA168" i="9"/>
  <c r="BA150" i="9"/>
  <c r="CC141" i="9"/>
  <c r="O140" i="8"/>
  <c r="T140" i="8" s="1"/>
  <c r="E141" i="14"/>
  <c r="H141" i="14" s="1"/>
  <c r="X140" i="8" s="1"/>
  <c r="CC125" i="9"/>
  <c r="O124" i="8"/>
  <c r="T124" i="8" s="1"/>
  <c r="E125" i="14"/>
  <c r="H125" i="14" s="1"/>
  <c r="X124" i="8" s="1"/>
  <c r="CC109" i="9"/>
  <c r="O108" i="8"/>
  <c r="T108" i="8" s="1"/>
  <c r="E109" i="14"/>
  <c r="H109" i="14" s="1"/>
  <c r="X108" i="8" s="1"/>
  <c r="BA100" i="9"/>
  <c r="BA84" i="9"/>
  <c r="BA46" i="9"/>
  <c r="BA30" i="9"/>
  <c r="BA438" i="9"/>
  <c r="CC422" i="9"/>
  <c r="O420" i="8"/>
  <c r="T420" i="8" s="1"/>
  <c r="E422" i="14"/>
  <c r="H422" i="14" s="1"/>
  <c r="X420" i="8" s="1"/>
  <c r="BA380" i="9"/>
  <c r="BA364" i="9"/>
  <c r="BA348" i="9"/>
  <c r="BA332" i="9"/>
  <c r="BA316" i="9"/>
  <c r="CC251" i="9"/>
  <c r="O249" i="8"/>
  <c r="T249" i="8" s="1"/>
  <c r="E251" i="14"/>
  <c r="H251" i="14" s="1"/>
  <c r="X249" i="8" s="1"/>
  <c r="CC169" i="9"/>
  <c r="O168" i="8"/>
  <c r="T168" i="8" s="1"/>
  <c r="E169" i="14"/>
  <c r="H169" i="14" s="1"/>
  <c r="X168" i="8" s="1"/>
  <c r="CC153" i="9"/>
  <c r="O152" i="8"/>
  <c r="T152" i="8" s="1"/>
  <c r="E153" i="14"/>
  <c r="H153" i="14" s="1"/>
  <c r="X152" i="8" s="1"/>
  <c r="BA144" i="9"/>
  <c r="BA126" i="9"/>
  <c r="BA110" i="9"/>
  <c r="CC91" i="9"/>
  <c r="O90" i="8"/>
  <c r="T90" i="8" s="1"/>
  <c r="E91" i="14"/>
  <c r="H91" i="14" s="1"/>
  <c r="X90" i="8" s="1"/>
  <c r="G60" i="14"/>
  <c r="G487" i="14"/>
  <c r="H487" i="14" s="1"/>
  <c r="X485" i="8" s="1"/>
  <c r="Q59" i="8"/>
  <c r="Q485" i="8"/>
  <c r="T485" i="8" s="1"/>
  <c r="AW487" i="9"/>
  <c r="AS487" i="9"/>
  <c r="AO487" i="9"/>
  <c r="AK487" i="9"/>
  <c r="AG487" i="9"/>
  <c r="AH487" i="9"/>
  <c r="AL487" i="9"/>
  <c r="AR487" i="9"/>
  <c r="AV487" i="9"/>
  <c r="AZ487" i="9"/>
  <c r="AN487" i="9"/>
  <c r="AF487" i="9"/>
  <c r="AP487" i="9"/>
  <c r="AX487" i="9"/>
  <c r="AY487" i="9"/>
  <c r="AU487" i="9"/>
  <c r="AQ487" i="9"/>
  <c r="AM487" i="9"/>
  <c r="AI487" i="9"/>
  <c r="AE487" i="9"/>
  <c r="AJ487" i="9"/>
  <c r="AT487" i="9"/>
  <c r="BA52" i="9"/>
  <c r="BA45" i="9"/>
  <c r="CC29" i="9"/>
  <c r="O28" i="8"/>
  <c r="T28" i="8" s="1"/>
  <c r="E29" i="14"/>
  <c r="H29" i="14" s="1"/>
  <c r="X28" i="8" s="1"/>
  <c r="BA18" i="9"/>
  <c r="BA170" i="9"/>
  <c r="CC225" i="9"/>
  <c r="O223" i="8"/>
  <c r="T223" i="8" s="1"/>
  <c r="E225" i="14"/>
  <c r="H225" i="14" s="1"/>
  <c r="X223" i="8" s="1"/>
  <c r="BA80" i="9"/>
  <c r="BA409" i="9"/>
  <c r="BA453" i="9"/>
  <c r="BA471" i="9"/>
  <c r="BA223" i="9"/>
  <c r="BA74" i="9"/>
  <c r="BA465" i="9"/>
  <c r="BA68" i="9"/>
  <c r="BA451" i="9"/>
  <c r="AW407" i="9"/>
  <c r="AS407" i="9"/>
  <c r="AO407" i="9"/>
  <c r="AK407" i="9"/>
  <c r="AG407" i="9"/>
  <c r="AL407" i="9"/>
  <c r="AT407" i="9"/>
  <c r="AJ407" i="9"/>
  <c r="AR407" i="9"/>
  <c r="AZ407" i="9"/>
  <c r="AH407" i="9"/>
  <c r="AX407" i="9"/>
  <c r="AF407" i="9"/>
  <c r="AY407" i="9"/>
  <c r="AU407" i="9"/>
  <c r="AQ407" i="9"/>
  <c r="AM407" i="9"/>
  <c r="AI407" i="9"/>
  <c r="AE407" i="9"/>
  <c r="AP407" i="9"/>
  <c r="AN407" i="9"/>
  <c r="AV407" i="9"/>
  <c r="AY534" i="9"/>
  <c r="AQ534" i="9"/>
  <c r="AI534" i="9"/>
  <c r="AF534" i="9"/>
  <c r="AJ534" i="9"/>
  <c r="AN534" i="9"/>
  <c r="AR534" i="9"/>
  <c r="AV534" i="9"/>
  <c r="AZ534" i="9"/>
  <c r="AG534" i="9"/>
  <c r="AO534" i="9"/>
  <c r="AW534" i="9"/>
  <c r="AS534" i="9"/>
  <c r="AU534" i="9"/>
  <c r="AM534" i="9"/>
  <c r="AE534" i="9"/>
  <c r="AH534" i="9"/>
  <c r="AL534" i="9"/>
  <c r="AP534" i="9"/>
  <c r="AT534" i="9"/>
  <c r="AX534" i="9"/>
  <c r="AK534" i="9"/>
  <c r="BA383" i="9"/>
  <c r="BA367" i="9"/>
  <c r="BA351" i="9"/>
  <c r="BA335" i="9"/>
  <c r="BA319" i="9"/>
  <c r="BA300" i="9"/>
  <c r="BA292" i="9"/>
  <c r="BA284" i="9"/>
  <c r="BA272" i="9"/>
  <c r="BA256" i="9"/>
  <c r="BA236" i="9"/>
  <c r="Q524" i="8"/>
  <c r="T524" i="8" s="1"/>
  <c r="G212" i="14"/>
  <c r="Q210" i="8"/>
  <c r="G527" i="14"/>
  <c r="H527" i="14" s="1"/>
  <c r="X524" i="8" s="1"/>
  <c r="AZ212" i="9"/>
  <c r="AV212" i="9"/>
  <c r="AR212" i="9"/>
  <c r="AN212" i="9"/>
  <c r="AJ212" i="9"/>
  <c r="AF212" i="9"/>
  <c r="AY212" i="9"/>
  <c r="AU212" i="9"/>
  <c r="AQ212" i="9"/>
  <c r="AM212" i="9"/>
  <c r="AI212" i="9"/>
  <c r="AE212" i="9"/>
  <c r="AX212" i="9"/>
  <c r="AP212" i="9"/>
  <c r="AH212" i="9"/>
  <c r="AW212" i="9"/>
  <c r="AS212" i="9"/>
  <c r="AO212" i="9"/>
  <c r="AG212" i="9"/>
  <c r="AT212" i="9"/>
  <c r="AL212" i="9"/>
  <c r="AK212" i="9"/>
  <c r="Q516" i="8"/>
  <c r="T516" i="8" s="1"/>
  <c r="G204" i="14"/>
  <c r="G519" i="14"/>
  <c r="H519" i="14" s="1"/>
  <c r="X516" i="8" s="1"/>
  <c r="Q202" i="8"/>
  <c r="AZ204" i="9"/>
  <c r="AV204" i="9"/>
  <c r="AR204" i="9"/>
  <c r="AN204" i="9"/>
  <c r="AJ204" i="9"/>
  <c r="AF204" i="9"/>
  <c r="AY204" i="9"/>
  <c r="AU204" i="9"/>
  <c r="AQ204" i="9"/>
  <c r="AM204" i="9"/>
  <c r="AI204" i="9"/>
  <c r="AE204" i="9"/>
  <c r="AX204" i="9"/>
  <c r="AP204" i="9"/>
  <c r="AH204" i="9"/>
  <c r="AO204" i="9"/>
  <c r="AG204" i="9"/>
  <c r="AT204" i="9"/>
  <c r="AL204" i="9"/>
  <c r="AW204" i="9"/>
  <c r="AS204" i="9"/>
  <c r="AK204" i="9"/>
  <c r="Q508" i="8"/>
  <c r="T508" i="8" s="1"/>
  <c r="G196" i="14"/>
  <c r="G511" i="14"/>
  <c r="H511" i="14" s="1"/>
  <c r="X508" i="8" s="1"/>
  <c r="Q194" i="8"/>
  <c r="AW511" i="9"/>
  <c r="AS511" i="9"/>
  <c r="AO511" i="9"/>
  <c r="AK511" i="9"/>
  <c r="AG511" i="9"/>
  <c r="AH511" i="9"/>
  <c r="AL511" i="9"/>
  <c r="AR511" i="9"/>
  <c r="AV511" i="9"/>
  <c r="AZ511" i="9"/>
  <c r="AN511" i="9"/>
  <c r="AF511" i="9"/>
  <c r="AP511" i="9"/>
  <c r="AX511" i="9"/>
  <c r="AY511" i="9"/>
  <c r="AU511" i="9"/>
  <c r="AQ511" i="9"/>
  <c r="AM511" i="9"/>
  <c r="AI511" i="9"/>
  <c r="AE511" i="9"/>
  <c r="AJ511" i="9"/>
  <c r="AT511" i="9"/>
  <c r="BA172" i="9"/>
  <c r="BA152" i="9"/>
  <c r="BA119" i="9"/>
  <c r="BA102" i="9"/>
  <c r="BA86" i="9"/>
  <c r="AX65" i="9"/>
  <c r="AT65" i="9"/>
  <c r="AP65" i="9"/>
  <c r="AL65" i="9"/>
  <c r="AH65" i="9"/>
  <c r="AW65" i="9"/>
  <c r="AS65" i="9"/>
  <c r="AO65" i="9"/>
  <c r="AK65" i="9"/>
  <c r="AG65" i="9"/>
  <c r="AV65" i="9"/>
  <c r="AN65" i="9"/>
  <c r="AF65" i="9"/>
  <c r="AU65" i="9"/>
  <c r="AM65" i="9"/>
  <c r="AZ65" i="9"/>
  <c r="AR65" i="9"/>
  <c r="AJ65" i="9"/>
  <c r="AY65" i="9"/>
  <c r="AQ65" i="9"/>
  <c r="AI65" i="9"/>
  <c r="AE65" i="9"/>
  <c r="Q490" i="8"/>
  <c r="T490" i="8" s="1"/>
  <c r="Q64" i="8"/>
  <c r="G492" i="14"/>
  <c r="H492" i="14" s="1"/>
  <c r="X490" i="8" s="1"/>
  <c r="G65" i="14"/>
  <c r="AX57" i="9"/>
  <c r="AT57" i="9"/>
  <c r="AP57" i="9"/>
  <c r="AL57" i="9"/>
  <c r="AH57" i="9"/>
  <c r="AW57" i="9"/>
  <c r="AS57" i="9"/>
  <c r="AO57" i="9"/>
  <c r="AK57" i="9"/>
  <c r="AG57" i="9"/>
  <c r="AV57" i="9"/>
  <c r="AN57" i="9"/>
  <c r="AF57" i="9"/>
  <c r="AU57" i="9"/>
  <c r="AQ57" i="9"/>
  <c r="AI57" i="9"/>
  <c r="AZ57" i="9"/>
  <c r="AR57" i="9"/>
  <c r="AJ57" i="9"/>
  <c r="AY57" i="9"/>
  <c r="AM57" i="9"/>
  <c r="AE57" i="9"/>
  <c r="Q482" i="8"/>
  <c r="T482" i="8" s="1"/>
  <c r="Q56" i="8"/>
  <c r="G484" i="14"/>
  <c r="H484" i="14" s="1"/>
  <c r="X482" i="8" s="1"/>
  <c r="G57" i="14"/>
  <c r="BA36" i="9"/>
  <c r="BA412" i="9"/>
  <c r="BA386" i="9"/>
  <c r="BA370" i="9"/>
  <c r="BA354" i="9"/>
  <c r="BA338" i="9"/>
  <c r="BA322" i="9"/>
  <c r="BA306" i="9"/>
  <c r="BA273" i="9"/>
  <c r="CC257" i="9"/>
  <c r="O255" i="8"/>
  <c r="T255" i="8" s="1"/>
  <c r="E257" i="14"/>
  <c r="H257" i="14" s="1"/>
  <c r="X255" i="8" s="1"/>
  <c r="CC237" i="9"/>
  <c r="O235" i="8"/>
  <c r="T235" i="8" s="1"/>
  <c r="E237" i="14"/>
  <c r="H237" i="14" s="1"/>
  <c r="X235" i="8" s="1"/>
  <c r="CC151" i="9"/>
  <c r="O150" i="8"/>
  <c r="T150" i="8" s="1"/>
  <c r="E151" i="14"/>
  <c r="H151" i="14" s="1"/>
  <c r="X150" i="8" s="1"/>
  <c r="BA134" i="9"/>
  <c r="BA116" i="9"/>
  <c r="CC105" i="9"/>
  <c r="O104" i="8"/>
  <c r="T104" i="8" s="1"/>
  <c r="E105" i="14"/>
  <c r="H105" i="14" s="1"/>
  <c r="X104" i="8" s="1"/>
  <c r="BA50" i="9"/>
  <c r="BA35" i="9"/>
  <c r="O15" i="8"/>
  <c r="T15" i="8" s="1"/>
  <c r="CC16" i="9"/>
  <c r="E16" i="14"/>
  <c r="H16" i="14" s="1"/>
  <c r="X15" i="8" s="1"/>
  <c r="BA441" i="9"/>
  <c r="BA389" i="9"/>
  <c r="BA373" i="9"/>
  <c r="BA357" i="9"/>
  <c r="BA341" i="9"/>
  <c r="BA325" i="9"/>
  <c r="BA309" i="9"/>
  <c r="BA303" i="9"/>
  <c r="BA295" i="9"/>
  <c r="BA278" i="9"/>
  <c r="BA270" i="9"/>
  <c r="BA254" i="9"/>
  <c r="BA234" i="9"/>
  <c r="BA174" i="9"/>
  <c r="BA154" i="9"/>
  <c r="BA104" i="9"/>
  <c r="BA88" i="9"/>
  <c r="BA34" i="9"/>
  <c r="BA13" i="9"/>
  <c r="BA426" i="9"/>
  <c r="BA392" i="9"/>
  <c r="BA376" i="9"/>
  <c r="BA360" i="9"/>
  <c r="BA344" i="9"/>
  <c r="BA328" i="9"/>
  <c r="BA312" i="9"/>
  <c r="BA227" i="9"/>
  <c r="BA165" i="9"/>
  <c r="BA149" i="9"/>
  <c r="BA140" i="9"/>
  <c r="BA122" i="9"/>
  <c r="BA103" i="9"/>
  <c r="BA87" i="9"/>
  <c r="BA49" i="9"/>
  <c r="BA33" i="9"/>
  <c r="BA108" i="9"/>
  <c r="BA146" i="9"/>
  <c r="CC81" i="9"/>
  <c r="O80" i="8"/>
  <c r="T80" i="8" s="1"/>
  <c r="E81" i="14"/>
  <c r="H81" i="14" s="1"/>
  <c r="X80" i="8" s="1"/>
  <c r="BA162" i="9"/>
  <c r="BA246" i="9"/>
  <c r="BA463" i="9"/>
  <c r="BA458" i="9"/>
  <c r="BA477" i="9"/>
  <c r="BA470" i="9"/>
  <c r="E8" i="10"/>
  <c r="G8" i="10" s="1"/>
  <c r="H8" i="10" s="1"/>
  <c r="Y7" i="8" s="1"/>
  <c r="Z7" i="8" s="1"/>
  <c r="AA7" i="8" s="1"/>
  <c r="AD7" i="8" s="1"/>
  <c r="AF7" i="8" s="1"/>
  <c r="BA469" i="9"/>
  <c r="BA431" i="9"/>
  <c r="BA415" i="9"/>
  <c r="BA395" i="9"/>
  <c r="AZ184" i="9"/>
  <c r="AV184" i="9"/>
  <c r="AR184" i="9"/>
  <c r="AN184" i="9"/>
  <c r="AJ184" i="9"/>
  <c r="AF184" i="9"/>
  <c r="AY184" i="9"/>
  <c r="AU184" i="9"/>
  <c r="AQ184" i="9"/>
  <c r="AM184" i="9"/>
  <c r="AI184" i="9"/>
  <c r="AE184" i="9"/>
  <c r="AT184" i="9"/>
  <c r="AL184" i="9"/>
  <c r="AH184" i="9"/>
  <c r="AK184" i="9"/>
  <c r="AX184" i="9"/>
  <c r="AP184" i="9"/>
  <c r="AW184" i="9"/>
  <c r="AS184" i="9"/>
  <c r="AO184" i="9"/>
  <c r="AG184" i="9"/>
  <c r="G183" i="15"/>
  <c r="M183" i="15" s="1"/>
  <c r="R183" i="8"/>
  <c r="BA131" i="9"/>
  <c r="AW488" i="9"/>
  <c r="AS488" i="9"/>
  <c r="AO488" i="9"/>
  <c r="AK488" i="9"/>
  <c r="AG488" i="9"/>
  <c r="AH488" i="9"/>
  <c r="AL488" i="9"/>
  <c r="AR488" i="9"/>
  <c r="AV488" i="9"/>
  <c r="AZ488" i="9"/>
  <c r="AJ488" i="9"/>
  <c r="AT488" i="9"/>
  <c r="AY488" i="9"/>
  <c r="AU488" i="9"/>
  <c r="AQ488" i="9"/>
  <c r="AM488" i="9"/>
  <c r="AI488" i="9"/>
  <c r="AE488" i="9"/>
  <c r="AF488" i="9"/>
  <c r="AP488" i="9"/>
  <c r="AX488" i="9"/>
  <c r="AN488" i="9"/>
  <c r="R60" i="8"/>
  <c r="G60" i="15"/>
  <c r="M60" i="15" s="1"/>
  <c r="BA448" i="9"/>
  <c r="BA416" i="9"/>
  <c r="BA406" i="9"/>
  <c r="BA277" i="9"/>
  <c r="Q523" i="8"/>
  <c r="T523" i="8" s="1"/>
  <c r="Q209" i="8"/>
  <c r="G526" i="14"/>
  <c r="H526" i="14" s="1"/>
  <c r="X523" i="8" s="1"/>
  <c r="G211" i="14"/>
  <c r="G210" i="15"/>
  <c r="M210" i="15" s="1"/>
  <c r="R209" i="8"/>
  <c r="Q515" i="8"/>
  <c r="T515" i="8" s="1"/>
  <c r="Q201" i="8"/>
  <c r="G518" i="14"/>
  <c r="H518" i="14" s="1"/>
  <c r="X515" i="8" s="1"/>
  <c r="G203" i="14"/>
  <c r="G202" i="15"/>
  <c r="M202" i="15" s="1"/>
  <c r="R201" i="8"/>
  <c r="AW510" i="9"/>
  <c r="AS510" i="9"/>
  <c r="AO510" i="9"/>
  <c r="AK510" i="9"/>
  <c r="AG510" i="9"/>
  <c r="AH510" i="9"/>
  <c r="AL510" i="9"/>
  <c r="AR510" i="9"/>
  <c r="AV510" i="9"/>
  <c r="AZ510" i="9"/>
  <c r="AJ510" i="9"/>
  <c r="AT510" i="9"/>
  <c r="AY510" i="9"/>
  <c r="AU510" i="9"/>
  <c r="AQ510" i="9"/>
  <c r="AM510" i="9"/>
  <c r="AI510" i="9"/>
  <c r="AE510" i="9"/>
  <c r="AF510" i="9"/>
  <c r="AP510" i="9"/>
  <c r="AX510" i="9"/>
  <c r="AN510" i="9"/>
  <c r="G194" i="15"/>
  <c r="M194" i="15" s="1"/>
  <c r="R193" i="8"/>
  <c r="BA171" i="9"/>
  <c r="AZ62" i="9"/>
  <c r="AV62" i="9"/>
  <c r="AR62" i="9"/>
  <c r="AN62" i="9"/>
  <c r="AJ62" i="9"/>
  <c r="AF62" i="9"/>
  <c r="AY62" i="9"/>
  <c r="AU62" i="9"/>
  <c r="AQ62" i="9"/>
  <c r="AM62" i="9"/>
  <c r="AI62" i="9"/>
  <c r="AE62" i="9"/>
  <c r="AT62" i="9"/>
  <c r="AL62" i="9"/>
  <c r="AW62" i="9"/>
  <c r="AS62" i="9"/>
  <c r="AO62" i="9"/>
  <c r="AG62" i="9"/>
  <c r="AX62" i="9"/>
  <c r="AP62" i="9"/>
  <c r="AH62" i="9"/>
  <c r="AK62" i="9"/>
  <c r="R61" i="8"/>
  <c r="G61" i="15"/>
  <c r="M61" i="15" s="1"/>
  <c r="AZ54" i="9"/>
  <c r="AV54" i="9"/>
  <c r="AR54" i="9"/>
  <c r="AN54" i="9"/>
  <c r="AJ54" i="9"/>
  <c r="AF54" i="9"/>
  <c r="AY54" i="9"/>
  <c r="AU54" i="9"/>
  <c r="AQ54" i="9"/>
  <c r="AM54" i="9"/>
  <c r="AI54" i="9"/>
  <c r="AE54" i="9"/>
  <c r="AX54" i="9"/>
  <c r="AP54" i="9"/>
  <c r="AH54" i="9"/>
  <c r="AS54" i="9"/>
  <c r="AK54" i="9"/>
  <c r="AT54" i="9"/>
  <c r="AL54" i="9"/>
  <c r="AW54" i="9"/>
  <c r="AO54" i="9"/>
  <c r="AG54" i="9"/>
  <c r="R53" i="8"/>
  <c r="G53" i="15"/>
  <c r="M53" i="15" s="1"/>
  <c r="BA20" i="9"/>
  <c r="BA413" i="9"/>
  <c r="BA285" i="9"/>
  <c r="AX63" i="9"/>
  <c r="AT63" i="9"/>
  <c r="AP63" i="9"/>
  <c r="AL63" i="9"/>
  <c r="AH63" i="9"/>
  <c r="AW63" i="9"/>
  <c r="AS63" i="9"/>
  <c r="AO63" i="9"/>
  <c r="AK63" i="9"/>
  <c r="AG63" i="9"/>
  <c r="AV63" i="9"/>
  <c r="AN63" i="9"/>
  <c r="AF63" i="9"/>
  <c r="AU63" i="9"/>
  <c r="AQ63" i="9"/>
  <c r="AE63" i="9"/>
  <c r="AZ63" i="9"/>
  <c r="AR63" i="9"/>
  <c r="AJ63" i="9"/>
  <c r="AY63" i="9"/>
  <c r="AM63" i="9"/>
  <c r="AI63" i="9"/>
  <c r="R62" i="8"/>
  <c r="G62" i="15"/>
  <c r="M62" i="15" s="1"/>
  <c r="AX55" i="9"/>
  <c r="AT55" i="9"/>
  <c r="AP55" i="9"/>
  <c r="AL55" i="9"/>
  <c r="AH55" i="9"/>
  <c r="AW55" i="9"/>
  <c r="AS55" i="9"/>
  <c r="AO55" i="9"/>
  <c r="AK55" i="9"/>
  <c r="AG55" i="9"/>
  <c r="AV55" i="9"/>
  <c r="AR55" i="9"/>
  <c r="AJ55" i="9"/>
  <c r="AY55" i="9"/>
  <c r="AQ55" i="9"/>
  <c r="AI55" i="9"/>
  <c r="AZ55" i="9"/>
  <c r="AN55" i="9"/>
  <c r="AF55" i="9"/>
  <c r="AU55" i="9"/>
  <c r="AM55" i="9"/>
  <c r="AE55" i="9"/>
  <c r="R54" i="8"/>
  <c r="G54" i="15"/>
  <c r="M54" i="15" s="1"/>
  <c r="BA17" i="9"/>
  <c r="BA446" i="9"/>
  <c r="BA430" i="9"/>
  <c r="CC414" i="9"/>
  <c r="O412" i="8"/>
  <c r="T412" i="8" s="1"/>
  <c r="E414" i="14"/>
  <c r="H414" i="14" s="1"/>
  <c r="X412" i="8" s="1"/>
  <c r="BA275" i="9"/>
  <c r="AX217" i="9"/>
  <c r="AT217" i="9"/>
  <c r="AP217" i="9"/>
  <c r="AL217" i="9"/>
  <c r="AH217" i="9"/>
  <c r="AW217" i="9"/>
  <c r="AS217" i="9"/>
  <c r="AO217" i="9"/>
  <c r="AK217" i="9"/>
  <c r="AG217" i="9"/>
  <c r="AZ217" i="9"/>
  <c r="AR217" i="9"/>
  <c r="AJ217" i="9"/>
  <c r="AY217" i="9"/>
  <c r="AQ217" i="9"/>
  <c r="AI217" i="9"/>
  <c r="AV217" i="9"/>
  <c r="AN217" i="9"/>
  <c r="AF217" i="9"/>
  <c r="AU217" i="9"/>
  <c r="AM217" i="9"/>
  <c r="AE217" i="9"/>
  <c r="R215" i="8"/>
  <c r="G216" i="15"/>
  <c r="M216" i="15" s="1"/>
  <c r="AX209" i="9"/>
  <c r="AT209" i="9"/>
  <c r="AP209" i="9"/>
  <c r="AL209" i="9"/>
  <c r="AH209" i="9"/>
  <c r="AW209" i="9"/>
  <c r="AS209" i="9"/>
  <c r="AO209" i="9"/>
  <c r="AK209" i="9"/>
  <c r="AG209" i="9"/>
  <c r="AV209" i="9"/>
  <c r="AN209" i="9"/>
  <c r="AF209" i="9"/>
  <c r="AY209" i="9"/>
  <c r="AQ209" i="9"/>
  <c r="AI209" i="9"/>
  <c r="AE209" i="9"/>
  <c r="AZ209" i="9"/>
  <c r="AR209" i="9"/>
  <c r="AJ209" i="9"/>
  <c r="AU209" i="9"/>
  <c r="AM209" i="9"/>
  <c r="R207" i="8"/>
  <c r="G208" i="15"/>
  <c r="M208" i="15" s="1"/>
  <c r="AX201" i="9"/>
  <c r="AT201" i="9"/>
  <c r="AP201" i="9"/>
  <c r="AL201" i="9"/>
  <c r="AH201" i="9"/>
  <c r="AW201" i="9"/>
  <c r="AS201" i="9"/>
  <c r="AO201" i="9"/>
  <c r="AK201" i="9"/>
  <c r="AG201" i="9"/>
  <c r="AV201" i="9"/>
  <c r="AR201" i="9"/>
  <c r="AJ201" i="9"/>
  <c r="AY201" i="9"/>
  <c r="AU201" i="9"/>
  <c r="AM201" i="9"/>
  <c r="AE201" i="9"/>
  <c r="AZ201" i="9"/>
  <c r="AN201" i="9"/>
  <c r="AF201" i="9"/>
  <c r="AQ201" i="9"/>
  <c r="AI201" i="9"/>
  <c r="R199" i="8"/>
  <c r="G200" i="15"/>
  <c r="M200" i="15" s="1"/>
  <c r="AX193" i="9"/>
  <c r="AT193" i="9"/>
  <c r="AP193" i="9"/>
  <c r="AL193" i="9"/>
  <c r="AH193" i="9"/>
  <c r="AW193" i="9"/>
  <c r="AS193" i="9"/>
  <c r="AO193" i="9"/>
  <c r="AK193" i="9"/>
  <c r="AG193" i="9"/>
  <c r="AV193" i="9"/>
  <c r="AN193" i="9"/>
  <c r="AF193" i="9"/>
  <c r="AY193" i="9"/>
  <c r="AQ193" i="9"/>
  <c r="AM193" i="9"/>
  <c r="AE193" i="9"/>
  <c r="AZ193" i="9"/>
  <c r="AR193" i="9"/>
  <c r="AJ193" i="9"/>
  <c r="AU193" i="9"/>
  <c r="AI193" i="9"/>
  <c r="R191" i="8"/>
  <c r="G192" i="15"/>
  <c r="M192" i="15" s="1"/>
  <c r="AW500" i="9"/>
  <c r="AS500" i="9"/>
  <c r="AO500" i="9"/>
  <c r="AK500" i="9"/>
  <c r="AG500" i="9"/>
  <c r="AH500" i="9"/>
  <c r="AL500" i="9"/>
  <c r="AR500" i="9"/>
  <c r="AV500" i="9"/>
  <c r="AZ500" i="9"/>
  <c r="AJ500" i="9"/>
  <c r="AT500" i="9"/>
  <c r="AX500" i="9"/>
  <c r="AY500" i="9"/>
  <c r="AU500" i="9"/>
  <c r="AQ500" i="9"/>
  <c r="AM500" i="9"/>
  <c r="AI500" i="9"/>
  <c r="AE500" i="9"/>
  <c r="AF500" i="9"/>
  <c r="AP500" i="9"/>
  <c r="AN500" i="9"/>
  <c r="R184" i="8"/>
  <c r="G184" i="15"/>
  <c r="M184" i="15" s="1"/>
  <c r="BA177" i="9"/>
  <c r="BA99" i="9"/>
  <c r="BA83" i="9"/>
  <c r="BA456" i="9"/>
  <c r="BA474" i="9"/>
  <c r="BA464" i="9"/>
  <c r="BA468" i="9"/>
  <c r="BA288" i="9"/>
  <c r="AZ188" i="9"/>
  <c r="AV188" i="9"/>
  <c r="AR188" i="9"/>
  <c r="AN188" i="9"/>
  <c r="AJ188" i="9"/>
  <c r="AF188" i="9"/>
  <c r="AY188" i="9"/>
  <c r="AU188" i="9"/>
  <c r="AQ188" i="9"/>
  <c r="AM188" i="9"/>
  <c r="AI188" i="9"/>
  <c r="AE188" i="9"/>
  <c r="AT188" i="9"/>
  <c r="AP188" i="9"/>
  <c r="AH188" i="9"/>
  <c r="AO188" i="9"/>
  <c r="AG188" i="9"/>
  <c r="AX188" i="9"/>
  <c r="AL188" i="9"/>
  <c r="AW188" i="9"/>
  <c r="AS188" i="9"/>
  <c r="AK188" i="9"/>
  <c r="G187" i="15"/>
  <c r="M187" i="15" s="1"/>
  <c r="R187" i="8"/>
  <c r="AZ180" i="9"/>
  <c r="AV180" i="9"/>
  <c r="AR180" i="9"/>
  <c r="AN180" i="9"/>
  <c r="AJ180" i="9"/>
  <c r="AF180" i="9"/>
  <c r="AY180" i="9"/>
  <c r="AU180" i="9"/>
  <c r="AQ180" i="9"/>
  <c r="AM180" i="9"/>
  <c r="AI180" i="9"/>
  <c r="AE180" i="9"/>
  <c r="AT180" i="9"/>
  <c r="AL180" i="9"/>
  <c r="AH180" i="9"/>
  <c r="AW180" i="9"/>
  <c r="AS180" i="9"/>
  <c r="AO180" i="9"/>
  <c r="AG180" i="9"/>
  <c r="AX180" i="9"/>
  <c r="AP180" i="9"/>
  <c r="AK180" i="9"/>
  <c r="G179" i="15"/>
  <c r="M179" i="15" s="1"/>
  <c r="R179" i="8"/>
  <c r="BA455" i="9"/>
  <c r="BA436" i="9"/>
  <c r="BA265" i="9"/>
  <c r="Q527" i="8"/>
  <c r="T527" i="8" s="1"/>
  <c r="Q213" i="8"/>
  <c r="G530" i="14"/>
  <c r="H530" i="14" s="1"/>
  <c r="X527" i="8" s="1"/>
  <c r="G215" i="14"/>
  <c r="G214" i="15"/>
  <c r="M214" i="15" s="1"/>
  <c r="R213" i="8"/>
  <c r="Q519" i="8"/>
  <c r="T519" i="8" s="1"/>
  <c r="Q205" i="8"/>
  <c r="G522" i="14"/>
  <c r="H522" i="14" s="1"/>
  <c r="X519" i="8" s="1"/>
  <c r="G207" i="14"/>
  <c r="G206" i="15"/>
  <c r="M206" i="15" s="1"/>
  <c r="R205" i="8"/>
  <c r="Q511" i="8"/>
  <c r="T511" i="8" s="1"/>
  <c r="Q197" i="8"/>
  <c r="G514" i="14"/>
  <c r="H514" i="14" s="1"/>
  <c r="X511" i="8" s="1"/>
  <c r="G199" i="14"/>
  <c r="G198" i="15"/>
  <c r="M198" i="15" s="1"/>
  <c r="R197" i="8"/>
  <c r="AX183" i="9"/>
  <c r="AT183" i="9"/>
  <c r="AP183" i="9"/>
  <c r="AL183" i="9"/>
  <c r="AH183" i="9"/>
  <c r="AW183" i="9"/>
  <c r="AS183" i="9"/>
  <c r="AO183" i="9"/>
  <c r="AK183" i="9"/>
  <c r="AG183" i="9"/>
  <c r="AV183" i="9"/>
  <c r="AN183" i="9"/>
  <c r="AF183" i="9"/>
  <c r="AY183" i="9"/>
  <c r="AQ183" i="9"/>
  <c r="AI183" i="9"/>
  <c r="AZ183" i="9"/>
  <c r="AR183" i="9"/>
  <c r="AJ183" i="9"/>
  <c r="AU183" i="9"/>
  <c r="AM183" i="9"/>
  <c r="AE183" i="9"/>
  <c r="BA183" i="9" s="1"/>
  <c r="R182" i="8"/>
  <c r="G182" i="15"/>
  <c r="M182" i="15" s="1"/>
  <c r="AZ66" i="9"/>
  <c r="AV66" i="9"/>
  <c r="AR66" i="9"/>
  <c r="AN66" i="9"/>
  <c r="AJ66" i="9"/>
  <c r="AF66" i="9"/>
  <c r="AY66" i="9"/>
  <c r="AU66" i="9"/>
  <c r="AQ66" i="9"/>
  <c r="AM66" i="9"/>
  <c r="AI66" i="9"/>
  <c r="AE66" i="9"/>
  <c r="AX66" i="9"/>
  <c r="AP66" i="9"/>
  <c r="AH66" i="9"/>
  <c r="AO66" i="9"/>
  <c r="AG66" i="9"/>
  <c r="AT66" i="9"/>
  <c r="AL66" i="9"/>
  <c r="AW66" i="9"/>
  <c r="AS66" i="9"/>
  <c r="AK66" i="9"/>
  <c r="R65" i="8"/>
  <c r="G65" i="15"/>
  <c r="M65" i="15" s="1"/>
  <c r="AZ58" i="9"/>
  <c r="AV58" i="9"/>
  <c r="AR58" i="9"/>
  <c r="AN58" i="9"/>
  <c r="AJ58" i="9"/>
  <c r="AF58" i="9"/>
  <c r="AY58" i="9"/>
  <c r="AU58" i="9"/>
  <c r="AQ58" i="9"/>
  <c r="AM58" i="9"/>
  <c r="AI58" i="9"/>
  <c r="AE58" i="9"/>
  <c r="AX58" i="9"/>
  <c r="AP58" i="9"/>
  <c r="AH58" i="9"/>
  <c r="AW58" i="9"/>
  <c r="AS58" i="9"/>
  <c r="AO58" i="9"/>
  <c r="AG58" i="9"/>
  <c r="AT58" i="9"/>
  <c r="AL58" i="9"/>
  <c r="AK58" i="9"/>
  <c r="R57" i="8"/>
  <c r="G57" i="15"/>
  <c r="M57" i="15" s="1"/>
  <c r="BA433" i="9"/>
  <c r="BA283" i="9"/>
  <c r="Q526" i="8"/>
  <c r="T526" i="8" s="1"/>
  <c r="G529" i="14"/>
  <c r="H529" i="14" s="1"/>
  <c r="X526" i="8" s="1"/>
  <c r="Q212" i="8"/>
  <c r="G214" i="14"/>
  <c r="R212" i="8"/>
  <c r="G213" i="15"/>
  <c r="M213" i="15" s="1"/>
  <c r="Q518" i="8"/>
  <c r="T518" i="8" s="1"/>
  <c r="Q204" i="8"/>
  <c r="G206" i="14"/>
  <c r="G521" i="14"/>
  <c r="H521" i="14" s="1"/>
  <c r="X518" i="8" s="1"/>
  <c r="R204" i="8"/>
  <c r="G205" i="15"/>
  <c r="M205" i="15" s="1"/>
  <c r="Q510" i="8"/>
  <c r="T510" i="8" s="1"/>
  <c r="Q196" i="8"/>
  <c r="G198" i="14"/>
  <c r="G513" i="14"/>
  <c r="H513" i="14" s="1"/>
  <c r="X510" i="8" s="1"/>
  <c r="R196" i="8"/>
  <c r="G197" i="15"/>
  <c r="M197" i="15" s="1"/>
  <c r="AZ190" i="9"/>
  <c r="AV190" i="9"/>
  <c r="AR190" i="9"/>
  <c r="AN190" i="9"/>
  <c r="AJ190" i="9"/>
  <c r="AF190" i="9"/>
  <c r="AY190" i="9"/>
  <c r="AU190" i="9"/>
  <c r="AQ190" i="9"/>
  <c r="AM190" i="9"/>
  <c r="AI190" i="9"/>
  <c r="AE190" i="9"/>
  <c r="AX190" i="9"/>
  <c r="AP190" i="9"/>
  <c r="AH190" i="9"/>
  <c r="AK190" i="9"/>
  <c r="AT190" i="9"/>
  <c r="AL190" i="9"/>
  <c r="AW190" i="9"/>
  <c r="AS190" i="9"/>
  <c r="AO190" i="9"/>
  <c r="AG190" i="9"/>
  <c r="G189" i="15"/>
  <c r="M189" i="15" s="1"/>
  <c r="R189" i="8"/>
  <c r="AZ182" i="9"/>
  <c r="AV182" i="9"/>
  <c r="AR182" i="9"/>
  <c r="AN182" i="9"/>
  <c r="AJ182" i="9"/>
  <c r="AF182" i="9"/>
  <c r="AY182" i="9"/>
  <c r="AU182" i="9"/>
  <c r="AQ182" i="9"/>
  <c r="AM182" i="9"/>
  <c r="AI182" i="9"/>
  <c r="AE182" i="9"/>
  <c r="AT182" i="9"/>
  <c r="AL182" i="9"/>
  <c r="AH182" i="9"/>
  <c r="AK182" i="9"/>
  <c r="AX182" i="9"/>
  <c r="AP182" i="9"/>
  <c r="AW182" i="9"/>
  <c r="AS182" i="9"/>
  <c r="AO182" i="9"/>
  <c r="AG182" i="9"/>
  <c r="G181" i="15"/>
  <c r="M181" i="15" s="1"/>
  <c r="R181" i="8"/>
  <c r="AX67" i="9"/>
  <c r="AT67" i="9"/>
  <c r="AP67" i="9"/>
  <c r="AL67" i="9"/>
  <c r="AH67" i="9"/>
  <c r="AW67" i="9"/>
  <c r="AS67" i="9"/>
  <c r="AO67" i="9"/>
  <c r="AK67" i="9"/>
  <c r="AG67" i="9"/>
  <c r="AV67" i="9"/>
  <c r="AN67" i="9"/>
  <c r="AF67" i="9"/>
  <c r="AY67" i="9"/>
  <c r="AM67" i="9"/>
  <c r="AE67" i="9"/>
  <c r="AZ67" i="9"/>
  <c r="AR67" i="9"/>
  <c r="AJ67" i="9"/>
  <c r="AU67" i="9"/>
  <c r="AQ67" i="9"/>
  <c r="AI67" i="9"/>
  <c r="R66" i="8"/>
  <c r="G66" i="15"/>
  <c r="M66" i="15" s="1"/>
  <c r="AX59" i="9"/>
  <c r="AT59" i="9"/>
  <c r="AP59" i="9"/>
  <c r="AL59" i="9"/>
  <c r="AH59" i="9"/>
  <c r="AW59" i="9"/>
  <c r="AS59" i="9"/>
  <c r="AO59" i="9"/>
  <c r="AK59" i="9"/>
  <c r="AG59" i="9"/>
  <c r="AZ59" i="9"/>
  <c r="AR59" i="9"/>
  <c r="AJ59" i="9"/>
  <c r="AU59" i="9"/>
  <c r="AM59" i="9"/>
  <c r="AE59" i="9"/>
  <c r="AV59" i="9"/>
  <c r="AN59" i="9"/>
  <c r="AF59" i="9"/>
  <c r="AY59" i="9"/>
  <c r="AQ59" i="9"/>
  <c r="AI59" i="9"/>
  <c r="R58" i="8"/>
  <c r="G58" i="15"/>
  <c r="M58" i="15" s="1"/>
  <c r="BA450" i="9"/>
  <c r="CC434" i="9"/>
  <c r="O432" i="8"/>
  <c r="T432" i="8" s="1"/>
  <c r="E434" i="14"/>
  <c r="H434" i="14" s="1"/>
  <c r="X432" i="8" s="1"/>
  <c r="AU535" i="9"/>
  <c r="AM535" i="9"/>
  <c r="AE535" i="9"/>
  <c r="AH535" i="9"/>
  <c r="AL535" i="9"/>
  <c r="AP535" i="9"/>
  <c r="AT535" i="9"/>
  <c r="AX535" i="9"/>
  <c r="AK535" i="9"/>
  <c r="AS535" i="9"/>
  <c r="AO535" i="9"/>
  <c r="AY535" i="9"/>
  <c r="AQ535" i="9"/>
  <c r="AI535" i="9"/>
  <c r="AF535" i="9"/>
  <c r="AJ535" i="9"/>
  <c r="AN535" i="9"/>
  <c r="AR535" i="9"/>
  <c r="AV535" i="9"/>
  <c r="AZ535" i="9"/>
  <c r="AG535" i="9"/>
  <c r="AW535" i="9"/>
  <c r="R406" i="8"/>
  <c r="G407" i="15"/>
  <c r="M407" i="15" s="1"/>
  <c r="AX213" i="9"/>
  <c r="AT213" i="9"/>
  <c r="AP213" i="9"/>
  <c r="AL213" i="9"/>
  <c r="AH213" i="9"/>
  <c r="AW213" i="9"/>
  <c r="AS213" i="9"/>
  <c r="AO213" i="9"/>
  <c r="AK213" i="9"/>
  <c r="AG213" i="9"/>
  <c r="AZ213" i="9"/>
  <c r="AR213" i="9"/>
  <c r="AJ213" i="9"/>
  <c r="AY213" i="9"/>
  <c r="AU213" i="9"/>
  <c r="AI213" i="9"/>
  <c r="AE213" i="9"/>
  <c r="AV213" i="9"/>
  <c r="AN213" i="9"/>
  <c r="AF213" i="9"/>
  <c r="AQ213" i="9"/>
  <c r="AM213" i="9"/>
  <c r="R211" i="8"/>
  <c r="G212" i="15"/>
  <c r="M212" i="15" s="1"/>
  <c r="AX205" i="9"/>
  <c r="AT205" i="9"/>
  <c r="AP205" i="9"/>
  <c r="AL205" i="9"/>
  <c r="AH205" i="9"/>
  <c r="AW205" i="9"/>
  <c r="AS205" i="9"/>
  <c r="AO205" i="9"/>
  <c r="AK205" i="9"/>
  <c r="AG205" i="9"/>
  <c r="AV205" i="9"/>
  <c r="AN205" i="9"/>
  <c r="AF205" i="9"/>
  <c r="AY205" i="9"/>
  <c r="AQ205" i="9"/>
  <c r="AI205" i="9"/>
  <c r="AZ205" i="9"/>
  <c r="AR205" i="9"/>
  <c r="AJ205" i="9"/>
  <c r="AU205" i="9"/>
  <c r="AM205" i="9"/>
  <c r="AE205" i="9"/>
  <c r="BA205" i="9" s="1"/>
  <c r="R203" i="8"/>
  <c r="G204" i="15"/>
  <c r="M204" i="15" s="1"/>
  <c r="AX197" i="9"/>
  <c r="AT197" i="9"/>
  <c r="AP197" i="9"/>
  <c r="AL197" i="9"/>
  <c r="AH197" i="9"/>
  <c r="AW197" i="9"/>
  <c r="AS197" i="9"/>
  <c r="AO197" i="9"/>
  <c r="AK197" i="9"/>
  <c r="AG197" i="9"/>
  <c r="AZ197" i="9"/>
  <c r="AR197" i="9"/>
  <c r="AJ197" i="9"/>
  <c r="AY197" i="9"/>
  <c r="AQ197" i="9"/>
  <c r="AM197" i="9"/>
  <c r="AE197" i="9"/>
  <c r="AV197" i="9"/>
  <c r="AN197" i="9"/>
  <c r="AF197" i="9"/>
  <c r="AU197" i="9"/>
  <c r="AI197" i="9"/>
  <c r="R195" i="8"/>
  <c r="G196" i="15"/>
  <c r="M196" i="15" s="1"/>
  <c r="AW504" i="9"/>
  <c r="AS504" i="9"/>
  <c r="AO504" i="9"/>
  <c r="AK504" i="9"/>
  <c r="AG504" i="9"/>
  <c r="AH504" i="9"/>
  <c r="AL504" i="9"/>
  <c r="AR504" i="9"/>
  <c r="AV504" i="9"/>
  <c r="AZ504" i="9"/>
  <c r="AJ504" i="9"/>
  <c r="AP504" i="9"/>
  <c r="AX504" i="9"/>
  <c r="AN504" i="9"/>
  <c r="AY504" i="9"/>
  <c r="AU504" i="9"/>
  <c r="AQ504" i="9"/>
  <c r="AM504" i="9"/>
  <c r="AI504" i="9"/>
  <c r="AE504" i="9"/>
  <c r="AF504" i="9"/>
  <c r="AT504" i="9"/>
  <c r="R188" i="8"/>
  <c r="G188" i="15"/>
  <c r="M188" i="15" s="1"/>
  <c r="AW496" i="9"/>
  <c r="AS496" i="9"/>
  <c r="AO496" i="9"/>
  <c r="AK496" i="9"/>
  <c r="AG496" i="9"/>
  <c r="AH496" i="9"/>
  <c r="AL496" i="9"/>
  <c r="AR496" i="9"/>
  <c r="AV496" i="9"/>
  <c r="AZ496" i="9"/>
  <c r="AF496" i="9"/>
  <c r="AP496" i="9"/>
  <c r="AX496" i="9"/>
  <c r="AY496" i="9"/>
  <c r="AU496" i="9"/>
  <c r="AQ496" i="9"/>
  <c r="AM496" i="9"/>
  <c r="AI496" i="9"/>
  <c r="AE496" i="9"/>
  <c r="AJ496" i="9"/>
  <c r="AT496" i="9"/>
  <c r="AN496" i="9"/>
  <c r="R180" i="8"/>
  <c r="G180" i="15"/>
  <c r="M180" i="15" s="1"/>
  <c r="AZ64" i="9"/>
  <c r="AV64" i="9"/>
  <c r="AR64" i="9"/>
  <c r="AN64" i="9"/>
  <c r="AJ64" i="9"/>
  <c r="AF64" i="9"/>
  <c r="AY64" i="9"/>
  <c r="AU64" i="9"/>
  <c r="AQ64" i="9"/>
  <c r="AM64" i="9"/>
  <c r="AI64" i="9"/>
  <c r="AE64" i="9"/>
  <c r="AX64" i="9"/>
  <c r="AP64" i="9"/>
  <c r="AH64" i="9"/>
  <c r="AO64" i="9"/>
  <c r="AG64" i="9"/>
  <c r="AT64" i="9"/>
  <c r="AL64" i="9"/>
  <c r="AW64" i="9"/>
  <c r="AS64" i="9"/>
  <c r="AK64" i="9"/>
  <c r="R63" i="8"/>
  <c r="G63" i="15"/>
  <c r="M63" i="15" s="1"/>
  <c r="AZ56" i="9"/>
  <c r="AV56" i="9"/>
  <c r="AR56" i="9"/>
  <c r="AN56" i="9"/>
  <c r="AJ56" i="9"/>
  <c r="AF56" i="9"/>
  <c r="AY56" i="9"/>
  <c r="AU56" i="9"/>
  <c r="AQ56" i="9"/>
  <c r="AM56" i="9"/>
  <c r="AI56" i="9"/>
  <c r="AE56" i="9"/>
  <c r="AT56" i="9"/>
  <c r="AP56" i="9"/>
  <c r="AH56" i="9"/>
  <c r="AK56" i="9"/>
  <c r="AX56" i="9"/>
  <c r="AL56" i="9"/>
  <c r="AW56" i="9"/>
  <c r="AS56" i="9"/>
  <c r="AO56" i="9"/>
  <c r="AG56" i="9"/>
  <c r="R55" i="8"/>
  <c r="G55" i="15"/>
  <c r="M55" i="15" s="1"/>
  <c r="BA19" i="9"/>
  <c r="BA11" i="9"/>
  <c r="BA462" i="9"/>
  <c r="T5" i="8"/>
  <c r="BA476" i="9"/>
  <c r="BA466" i="9"/>
  <c r="BA460" i="9"/>
  <c r="BA9" i="9"/>
  <c r="BA447" i="9"/>
  <c r="AU531" i="9"/>
  <c r="AM531" i="9"/>
  <c r="AE531" i="9"/>
  <c r="AH531" i="9"/>
  <c r="AL531" i="9"/>
  <c r="AP531" i="9"/>
  <c r="AT531" i="9"/>
  <c r="AX531" i="9"/>
  <c r="AK531" i="9"/>
  <c r="AS531" i="9"/>
  <c r="AO531" i="9"/>
  <c r="AY531" i="9"/>
  <c r="AQ531" i="9"/>
  <c r="AI531" i="9"/>
  <c r="AF531" i="9"/>
  <c r="AJ531" i="9"/>
  <c r="AN531" i="9"/>
  <c r="AR531" i="9"/>
  <c r="AV531" i="9"/>
  <c r="AZ531" i="9"/>
  <c r="AG531" i="9"/>
  <c r="AW531" i="9"/>
  <c r="R214" i="8"/>
  <c r="G215" i="15"/>
  <c r="M215" i="15" s="1"/>
  <c r="AU523" i="9"/>
  <c r="AM523" i="9"/>
  <c r="AE523" i="9"/>
  <c r="AH523" i="9"/>
  <c r="AL523" i="9"/>
  <c r="AP523" i="9"/>
  <c r="AT523" i="9"/>
  <c r="AX523" i="9"/>
  <c r="AK523" i="9"/>
  <c r="AS523" i="9"/>
  <c r="AG523" i="9"/>
  <c r="AW523" i="9"/>
  <c r="AY523" i="9"/>
  <c r="AQ523" i="9"/>
  <c r="AI523" i="9"/>
  <c r="AF523" i="9"/>
  <c r="AJ523" i="9"/>
  <c r="AN523" i="9"/>
  <c r="AR523" i="9"/>
  <c r="AV523" i="9"/>
  <c r="AZ523" i="9"/>
  <c r="AO523" i="9"/>
  <c r="R206" i="8"/>
  <c r="G207" i="15"/>
  <c r="M207" i="15" s="1"/>
  <c r="AU515" i="9"/>
  <c r="AM515" i="9"/>
  <c r="AE515" i="9"/>
  <c r="AH515" i="9"/>
  <c r="AL515" i="9"/>
  <c r="AP515" i="9"/>
  <c r="AT515" i="9"/>
  <c r="AX515" i="9"/>
  <c r="AK515" i="9"/>
  <c r="AS515" i="9"/>
  <c r="AG515" i="9"/>
  <c r="AW515" i="9"/>
  <c r="AY515" i="9"/>
  <c r="AQ515" i="9"/>
  <c r="AI515" i="9"/>
  <c r="AF515" i="9"/>
  <c r="AJ515" i="9"/>
  <c r="AN515" i="9"/>
  <c r="AR515" i="9"/>
  <c r="AV515" i="9"/>
  <c r="AZ515" i="9"/>
  <c r="AO515" i="9"/>
  <c r="R198" i="8"/>
  <c r="G199" i="15"/>
  <c r="M199" i="15" s="1"/>
  <c r="AZ192" i="9"/>
  <c r="AV192" i="9"/>
  <c r="AR192" i="9"/>
  <c r="AN192" i="9"/>
  <c r="AJ192" i="9"/>
  <c r="AF192" i="9"/>
  <c r="AY192" i="9"/>
  <c r="AU192" i="9"/>
  <c r="AQ192" i="9"/>
  <c r="AM192" i="9"/>
  <c r="AI192" i="9"/>
  <c r="AE192" i="9"/>
  <c r="AX192" i="9"/>
  <c r="AP192" i="9"/>
  <c r="AH192" i="9"/>
  <c r="AW192" i="9"/>
  <c r="AS192" i="9"/>
  <c r="AO192" i="9"/>
  <c r="AG192" i="9"/>
  <c r="AT192" i="9"/>
  <c r="AL192" i="9"/>
  <c r="AK192" i="9"/>
  <c r="R190" i="8"/>
  <c r="G191" i="15"/>
  <c r="M191" i="15" s="1"/>
  <c r="BA480" i="9"/>
  <c r="BA424" i="9"/>
  <c r="BA398" i="9"/>
  <c r="BA233" i="9"/>
  <c r="AX187" i="9"/>
  <c r="AT187" i="9"/>
  <c r="AP187" i="9"/>
  <c r="AL187" i="9"/>
  <c r="AH187" i="9"/>
  <c r="AW187" i="9"/>
  <c r="AS187" i="9"/>
  <c r="AO187" i="9"/>
  <c r="AK187" i="9"/>
  <c r="AG187" i="9"/>
  <c r="AV187" i="9"/>
  <c r="AN187" i="9"/>
  <c r="AF187" i="9"/>
  <c r="AU187" i="9"/>
  <c r="AM187" i="9"/>
  <c r="AE187" i="9"/>
  <c r="AZ187" i="9"/>
  <c r="AR187" i="9"/>
  <c r="AJ187" i="9"/>
  <c r="AY187" i="9"/>
  <c r="AQ187" i="9"/>
  <c r="AI187" i="9"/>
  <c r="R186" i="8"/>
  <c r="G186" i="15"/>
  <c r="M186" i="15" s="1"/>
  <c r="BA163" i="9"/>
  <c r="BA437" i="9"/>
  <c r="BA281" i="9"/>
  <c r="Q530" i="8"/>
  <c r="T530" i="8" s="1"/>
  <c r="G533" i="14"/>
  <c r="H533" i="14" s="1"/>
  <c r="X530" i="8" s="1"/>
  <c r="Q216" i="8"/>
  <c r="G218" i="14"/>
  <c r="R216" i="8"/>
  <c r="G217" i="15"/>
  <c r="M217" i="15" s="1"/>
  <c r="Q522" i="8"/>
  <c r="T522" i="8" s="1"/>
  <c r="G525" i="14"/>
  <c r="H525" i="14" s="1"/>
  <c r="X522" i="8" s="1"/>
  <c r="Q208" i="8"/>
  <c r="G210" i="14"/>
  <c r="R208" i="8"/>
  <c r="G209" i="15"/>
  <c r="M209" i="15" s="1"/>
  <c r="Q514" i="8"/>
  <c r="T514" i="8" s="1"/>
  <c r="Q200" i="8"/>
  <c r="G202" i="14"/>
  <c r="G517" i="14"/>
  <c r="H517" i="14" s="1"/>
  <c r="X514" i="8" s="1"/>
  <c r="R200" i="8"/>
  <c r="G201" i="15"/>
  <c r="M201" i="15" s="1"/>
  <c r="AZ194" i="9"/>
  <c r="AV194" i="9"/>
  <c r="AR194" i="9"/>
  <c r="AN194" i="9"/>
  <c r="AJ194" i="9"/>
  <c r="AF194" i="9"/>
  <c r="AY194" i="9"/>
  <c r="AU194" i="9"/>
  <c r="AQ194" i="9"/>
  <c r="AM194" i="9"/>
  <c r="AI194" i="9"/>
  <c r="AE194" i="9"/>
  <c r="AX194" i="9"/>
  <c r="AP194" i="9"/>
  <c r="AH194" i="9"/>
  <c r="AW194" i="9"/>
  <c r="AS194" i="9"/>
  <c r="AO194" i="9"/>
  <c r="AG194" i="9"/>
  <c r="AT194" i="9"/>
  <c r="AL194" i="9"/>
  <c r="AK194" i="9"/>
  <c r="R192" i="8"/>
  <c r="G193" i="15"/>
  <c r="M193" i="15" s="1"/>
  <c r="AZ186" i="9"/>
  <c r="AV186" i="9"/>
  <c r="AR186" i="9"/>
  <c r="AN186" i="9"/>
  <c r="AJ186" i="9"/>
  <c r="AF186" i="9"/>
  <c r="AY186" i="9"/>
  <c r="AU186" i="9"/>
  <c r="AQ186" i="9"/>
  <c r="AM186" i="9"/>
  <c r="AI186" i="9"/>
  <c r="AE186" i="9"/>
  <c r="AT186" i="9"/>
  <c r="AL186" i="9"/>
  <c r="AH186" i="9"/>
  <c r="AK186" i="9"/>
  <c r="AX186" i="9"/>
  <c r="AP186" i="9"/>
  <c r="AW186" i="9"/>
  <c r="AS186" i="9"/>
  <c r="AO186" i="9"/>
  <c r="AG186" i="9"/>
  <c r="G185" i="15"/>
  <c r="M185" i="15" s="1"/>
  <c r="R185" i="8"/>
  <c r="BA478" i="9"/>
  <c r="BA396" i="9"/>
  <c r="BA267" i="9"/>
  <c r="BA231" i="9"/>
  <c r="AZ60" i="9"/>
  <c r="AV60" i="9"/>
  <c r="AR60" i="9"/>
  <c r="AN60" i="9"/>
  <c r="AJ60" i="9"/>
  <c r="AF60" i="9"/>
  <c r="AY60" i="9"/>
  <c r="AU60" i="9"/>
  <c r="AQ60" i="9"/>
  <c r="AM60" i="9"/>
  <c r="AI60" i="9"/>
  <c r="AE60" i="9"/>
  <c r="AT60" i="9"/>
  <c r="AL60" i="9"/>
  <c r="AK60" i="9"/>
  <c r="AX60" i="9"/>
  <c r="AP60" i="9"/>
  <c r="AH60" i="9"/>
  <c r="AW60" i="9"/>
  <c r="AS60" i="9"/>
  <c r="AO60" i="9"/>
  <c r="AG60" i="9"/>
  <c r="R59" i="8"/>
  <c r="G59" i="15"/>
  <c r="M59" i="15" s="1"/>
  <c r="BA411" i="9"/>
  <c r="T4" i="8"/>
  <c r="BA472" i="9"/>
  <c r="T6" i="8"/>
  <c r="BA79" i="9"/>
  <c r="BA457" i="9"/>
  <c r="BA443" i="9"/>
  <c r="BA427" i="9"/>
  <c r="Q531" i="8"/>
  <c r="T531" i="8" s="1"/>
  <c r="Q405" i="8"/>
  <c r="G534" i="14"/>
  <c r="H534" i="14" s="1"/>
  <c r="X531" i="8" s="1"/>
  <c r="G407" i="14"/>
  <c r="R405" i="8"/>
  <c r="G406" i="15"/>
  <c r="M406" i="15" s="1"/>
  <c r="BA399" i="9"/>
  <c r="AU527" i="9"/>
  <c r="AM527" i="9"/>
  <c r="AE527" i="9"/>
  <c r="AH527" i="9"/>
  <c r="AL527" i="9"/>
  <c r="AP527" i="9"/>
  <c r="AT527" i="9"/>
  <c r="AX527" i="9"/>
  <c r="AK527" i="9"/>
  <c r="AS527" i="9"/>
  <c r="AG527" i="9"/>
  <c r="AW527" i="9"/>
  <c r="AY527" i="9"/>
  <c r="AQ527" i="9"/>
  <c r="AI527" i="9"/>
  <c r="AF527" i="9"/>
  <c r="AJ527" i="9"/>
  <c r="AN527" i="9"/>
  <c r="AR527" i="9"/>
  <c r="AV527" i="9"/>
  <c r="AZ527" i="9"/>
  <c r="AO527" i="9"/>
  <c r="R210" i="8"/>
  <c r="G211" i="15"/>
  <c r="M211" i="15" s="1"/>
  <c r="AU519" i="9"/>
  <c r="AM519" i="9"/>
  <c r="AE519" i="9"/>
  <c r="AH519" i="9"/>
  <c r="AL519" i="9"/>
  <c r="AP519" i="9"/>
  <c r="AT519" i="9"/>
  <c r="AX519" i="9"/>
  <c r="AK519" i="9"/>
  <c r="AS519" i="9"/>
  <c r="AG519" i="9"/>
  <c r="AW519" i="9"/>
  <c r="AY519" i="9"/>
  <c r="AQ519" i="9"/>
  <c r="AI519" i="9"/>
  <c r="AF519" i="9"/>
  <c r="AJ519" i="9"/>
  <c r="AN519" i="9"/>
  <c r="AR519" i="9"/>
  <c r="AV519" i="9"/>
  <c r="AZ519" i="9"/>
  <c r="AO519" i="9"/>
  <c r="R202" i="8"/>
  <c r="G203" i="15"/>
  <c r="M203" i="15" s="1"/>
  <c r="AZ196" i="9"/>
  <c r="AV196" i="9"/>
  <c r="AR196" i="9"/>
  <c r="AN196" i="9"/>
  <c r="AJ196" i="9"/>
  <c r="AF196" i="9"/>
  <c r="AY196" i="9"/>
  <c r="AU196" i="9"/>
  <c r="AQ196" i="9"/>
  <c r="AM196" i="9"/>
  <c r="AI196" i="9"/>
  <c r="AE196" i="9"/>
  <c r="AX196" i="9"/>
  <c r="AP196" i="9"/>
  <c r="AL196" i="9"/>
  <c r="AW196" i="9"/>
  <c r="AS196" i="9"/>
  <c r="AK196" i="9"/>
  <c r="AG196" i="9"/>
  <c r="AT196" i="9"/>
  <c r="AH196" i="9"/>
  <c r="AO196" i="9"/>
  <c r="R194" i="8"/>
  <c r="G195" i="15"/>
  <c r="M195" i="15" s="1"/>
  <c r="BA135" i="9"/>
  <c r="AW492" i="9"/>
  <c r="AS492" i="9"/>
  <c r="AO492" i="9"/>
  <c r="AK492" i="9"/>
  <c r="AG492" i="9"/>
  <c r="AH492" i="9"/>
  <c r="AL492" i="9"/>
  <c r="AR492" i="9"/>
  <c r="AV492" i="9"/>
  <c r="AZ492" i="9"/>
  <c r="AF492" i="9"/>
  <c r="AP492" i="9"/>
  <c r="AX492" i="9"/>
  <c r="AY492" i="9"/>
  <c r="AU492" i="9"/>
  <c r="AQ492" i="9"/>
  <c r="AM492" i="9"/>
  <c r="AI492" i="9"/>
  <c r="AE492" i="9"/>
  <c r="AJ492" i="9"/>
  <c r="AT492" i="9"/>
  <c r="AN492" i="9"/>
  <c r="R64" i="8"/>
  <c r="G64" i="15"/>
  <c r="M64" i="15" s="1"/>
  <c r="AW484" i="9"/>
  <c r="AS484" i="9"/>
  <c r="AO484" i="9"/>
  <c r="AK484" i="9"/>
  <c r="AG484" i="9"/>
  <c r="AH484" i="9"/>
  <c r="AL484" i="9"/>
  <c r="AR484" i="9"/>
  <c r="AV484" i="9"/>
  <c r="AZ484" i="9"/>
  <c r="AF484" i="9"/>
  <c r="AT484" i="9"/>
  <c r="AY484" i="9"/>
  <c r="AU484" i="9"/>
  <c r="AQ484" i="9"/>
  <c r="AM484" i="9"/>
  <c r="AI484" i="9"/>
  <c r="AE484" i="9"/>
  <c r="AJ484" i="9"/>
  <c r="AP484" i="9"/>
  <c r="AX484" i="9"/>
  <c r="AN484" i="9"/>
  <c r="R56" i="8"/>
  <c r="G56" i="15"/>
  <c r="M56" i="15" s="1"/>
  <c r="BA15" i="9"/>
  <c r="BA444" i="9"/>
  <c r="BA428" i="9"/>
  <c r="BA402" i="9"/>
  <c r="BA167" i="9"/>
  <c r="BA89" i="9"/>
  <c r="BA25" i="9"/>
  <c r="BA425" i="9"/>
  <c r="BA405" i="9"/>
  <c r="BA287" i="9"/>
  <c r="BA145" i="9"/>
  <c r="BA129" i="9"/>
  <c r="BA113" i="9"/>
  <c r="BA24" i="9"/>
  <c r="BA442" i="9"/>
  <c r="BA279" i="9"/>
  <c r="BA263" i="9"/>
  <c r="BA247" i="9"/>
  <c r="BA23" i="9"/>
  <c r="BA27" i="9"/>
  <c r="BA410" i="9"/>
  <c r="BA452" i="9"/>
  <c r="BA189" i="9" l="1"/>
  <c r="BA55" i="9"/>
  <c r="CC410" i="9"/>
  <c r="O408" i="8"/>
  <c r="T408" i="8" s="1"/>
  <c r="E410" i="14"/>
  <c r="H410" i="14" s="1"/>
  <c r="X408" i="8" s="1"/>
  <c r="CC263" i="9"/>
  <c r="O261" i="8"/>
  <c r="T261" i="8" s="1"/>
  <c r="E263" i="14"/>
  <c r="H263" i="14" s="1"/>
  <c r="X261" i="8" s="1"/>
  <c r="CC113" i="9"/>
  <c r="O112" i="8"/>
  <c r="T112" i="8" s="1"/>
  <c r="E113" i="14"/>
  <c r="H113" i="14" s="1"/>
  <c r="X112" i="8" s="1"/>
  <c r="CC405" i="9"/>
  <c r="O403" i="8"/>
  <c r="T403" i="8" s="1"/>
  <c r="E405" i="14"/>
  <c r="H405" i="14" s="1"/>
  <c r="X403" i="8" s="1"/>
  <c r="CC167" i="9"/>
  <c r="O166" i="8"/>
  <c r="T166" i="8" s="1"/>
  <c r="E167" i="14"/>
  <c r="H167" i="14" s="1"/>
  <c r="X166" i="8" s="1"/>
  <c r="CC15" i="9"/>
  <c r="O14" i="8"/>
  <c r="T14" i="8" s="1"/>
  <c r="E15" i="14"/>
  <c r="H15" i="14" s="1"/>
  <c r="X14" i="8" s="1"/>
  <c r="F196" i="10"/>
  <c r="F511" i="10"/>
  <c r="BA196" i="9"/>
  <c r="F204" i="10"/>
  <c r="F519" i="10"/>
  <c r="F212" i="10"/>
  <c r="F527" i="10"/>
  <c r="CC399" i="9"/>
  <c r="O397" i="8"/>
  <c r="T397" i="8" s="1"/>
  <c r="E399" i="14"/>
  <c r="H399" i="14" s="1"/>
  <c r="X397" i="8" s="1"/>
  <c r="CC443" i="9"/>
  <c r="O441" i="8"/>
  <c r="T441" i="8" s="1"/>
  <c r="E443" i="14"/>
  <c r="H443" i="14" s="1"/>
  <c r="X441" i="8" s="1"/>
  <c r="CC79" i="9"/>
  <c r="O78" i="8"/>
  <c r="T78" i="8" s="1"/>
  <c r="E79" i="14"/>
  <c r="H79" i="14" s="1"/>
  <c r="X78" i="8" s="1"/>
  <c r="CC472" i="9"/>
  <c r="O470" i="8"/>
  <c r="T470" i="8" s="1"/>
  <c r="E472" i="14"/>
  <c r="H472" i="14" s="1"/>
  <c r="X470" i="8" s="1"/>
  <c r="CC411" i="9"/>
  <c r="O409" i="8"/>
  <c r="T409" i="8" s="1"/>
  <c r="E411" i="14"/>
  <c r="H411" i="14" s="1"/>
  <c r="X409" i="8" s="1"/>
  <c r="CC267" i="9"/>
  <c r="O265" i="8"/>
  <c r="T265" i="8" s="1"/>
  <c r="E267" i="14"/>
  <c r="H267" i="14" s="1"/>
  <c r="X265" i="8" s="1"/>
  <c r="CC478" i="9"/>
  <c r="O476" i="8"/>
  <c r="T476" i="8" s="1"/>
  <c r="E478" i="14"/>
  <c r="H478" i="14" s="1"/>
  <c r="X476" i="8" s="1"/>
  <c r="F186" i="10"/>
  <c r="F501" i="10"/>
  <c r="CC437" i="9"/>
  <c r="O435" i="8"/>
  <c r="T435" i="8" s="1"/>
  <c r="E437" i="14"/>
  <c r="H437" i="14" s="1"/>
  <c r="X435" i="8" s="1"/>
  <c r="F502" i="10"/>
  <c r="F187" i="10"/>
  <c r="BA187" i="9"/>
  <c r="CC233" i="9"/>
  <c r="O231" i="8"/>
  <c r="T231" i="8" s="1"/>
  <c r="E233" i="14"/>
  <c r="H233" i="14" s="1"/>
  <c r="X231" i="8" s="1"/>
  <c r="CC424" i="9"/>
  <c r="O422" i="8"/>
  <c r="T422" i="8" s="1"/>
  <c r="E424" i="14"/>
  <c r="H424" i="14" s="1"/>
  <c r="X422" i="8" s="1"/>
  <c r="F192" i="10"/>
  <c r="F507" i="10"/>
  <c r="BA192" i="9"/>
  <c r="F200" i="10"/>
  <c r="F515" i="10"/>
  <c r="F208" i="10"/>
  <c r="F523" i="10"/>
  <c r="F216" i="10"/>
  <c r="F531" i="10"/>
  <c r="CC447" i="9"/>
  <c r="O445" i="8"/>
  <c r="T445" i="8" s="1"/>
  <c r="E447" i="14"/>
  <c r="H447" i="14" s="1"/>
  <c r="X445" i="8" s="1"/>
  <c r="CC460" i="9"/>
  <c r="O458" i="8"/>
  <c r="T458" i="8" s="1"/>
  <c r="E460" i="14"/>
  <c r="H460" i="14" s="1"/>
  <c r="X458" i="8" s="1"/>
  <c r="CC476" i="9"/>
  <c r="O474" i="8"/>
  <c r="T474" i="8" s="1"/>
  <c r="E476" i="14"/>
  <c r="H476" i="14" s="1"/>
  <c r="X474" i="8" s="1"/>
  <c r="CC462" i="9"/>
  <c r="O460" i="8"/>
  <c r="T460" i="8" s="1"/>
  <c r="E462" i="14"/>
  <c r="H462" i="14" s="1"/>
  <c r="X460" i="8" s="1"/>
  <c r="CC19" i="9"/>
  <c r="O18" i="8"/>
  <c r="T18" i="8" s="1"/>
  <c r="E19" i="14"/>
  <c r="H19" i="14" s="1"/>
  <c r="X18" i="8" s="1"/>
  <c r="BA197" i="9"/>
  <c r="BA213" i="9"/>
  <c r="E434" i="10"/>
  <c r="G434" i="10" s="1"/>
  <c r="H434" i="10" s="1"/>
  <c r="Y432" i="8" s="1"/>
  <c r="CC450" i="9"/>
  <c r="O448" i="8"/>
  <c r="T448" i="8" s="1"/>
  <c r="E450" i="14"/>
  <c r="H450" i="14" s="1"/>
  <c r="X448" i="8" s="1"/>
  <c r="F182" i="10"/>
  <c r="F497" i="10"/>
  <c r="F190" i="10"/>
  <c r="F505" i="10"/>
  <c r="CC433" i="9"/>
  <c r="O431" i="8"/>
  <c r="T431" i="8" s="1"/>
  <c r="E433" i="14"/>
  <c r="H433" i="14" s="1"/>
  <c r="X431" i="8" s="1"/>
  <c r="F514" i="10"/>
  <c r="F199" i="10"/>
  <c r="F522" i="10"/>
  <c r="F207" i="10"/>
  <c r="F530" i="10"/>
  <c r="F215" i="10"/>
  <c r="CC436" i="9"/>
  <c r="O434" i="8"/>
  <c r="T434" i="8" s="1"/>
  <c r="E436" i="14"/>
  <c r="H436" i="14" s="1"/>
  <c r="X434" i="8" s="1"/>
  <c r="BA180" i="9"/>
  <c r="BA188" i="9"/>
  <c r="CC288" i="9"/>
  <c r="O286" i="8"/>
  <c r="T286" i="8" s="1"/>
  <c r="E288" i="14"/>
  <c r="H288" i="14" s="1"/>
  <c r="X286" i="8" s="1"/>
  <c r="CC464" i="9"/>
  <c r="O462" i="8"/>
  <c r="T462" i="8" s="1"/>
  <c r="E464" i="14"/>
  <c r="H464" i="14" s="1"/>
  <c r="X462" i="8" s="1"/>
  <c r="CC456" i="9"/>
  <c r="O454" i="8"/>
  <c r="T454" i="8" s="1"/>
  <c r="E456" i="14"/>
  <c r="H456" i="14" s="1"/>
  <c r="X454" i="8" s="1"/>
  <c r="CC99" i="9"/>
  <c r="O98" i="8"/>
  <c r="T98" i="8" s="1"/>
  <c r="E99" i="14"/>
  <c r="H99" i="14" s="1"/>
  <c r="X98" i="8" s="1"/>
  <c r="F185" i="10"/>
  <c r="F500" i="10"/>
  <c r="F193" i="10"/>
  <c r="F508" i="10"/>
  <c r="F201" i="10"/>
  <c r="F516" i="10"/>
  <c r="F209" i="10"/>
  <c r="F524" i="10"/>
  <c r="F217" i="10"/>
  <c r="F532" i="10"/>
  <c r="BA217" i="9"/>
  <c r="CC275" i="9"/>
  <c r="O273" i="8"/>
  <c r="T273" i="8" s="1"/>
  <c r="E275" i="14"/>
  <c r="H275" i="14" s="1"/>
  <c r="X273" i="8" s="1"/>
  <c r="E414" i="10"/>
  <c r="G414" i="10" s="1"/>
  <c r="H414" i="10" s="1"/>
  <c r="Y412" i="8" s="1"/>
  <c r="CC430" i="9"/>
  <c r="O428" i="8"/>
  <c r="T428" i="8" s="1"/>
  <c r="E430" i="14"/>
  <c r="H430" i="14" s="1"/>
  <c r="X428" i="8" s="1"/>
  <c r="CC17" i="9"/>
  <c r="O16" i="8"/>
  <c r="T16" i="8" s="1"/>
  <c r="E17" i="14"/>
  <c r="H17" i="14" s="1"/>
  <c r="X16" i="8" s="1"/>
  <c r="CC413" i="9"/>
  <c r="O411" i="8"/>
  <c r="T411" i="8" s="1"/>
  <c r="E413" i="14"/>
  <c r="H413" i="14" s="1"/>
  <c r="X411" i="8" s="1"/>
  <c r="F54" i="10"/>
  <c r="F481" i="10"/>
  <c r="BA54" i="9"/>
  <c r="F62" i="10"/>
  <c r="F489" i="10"/>
  <c r="BA62" i="9"/>
  <c r="CC171" i="9"/>
  <c r="O170" i="8"/>
  <c r="T170" i="8" s="1"/>
  <c r="E171" i="14"/>
  <c r="H171" i="14" s="1"/>
  <c r="X170" i="8" s="1"/>
  <c r="F510" i="10"/>
  <c r="F195" i="10"/>
  <c r="F518" i="10"/>
  <c r="F203" i="10"/>
  <c r="F526" i="10"/>
  <c r="F211" i="10"/>
  <c r="CC406" i="9"/>
  <c r="O404" i="8"/>
  <c r="T404" i="8" s="1"/>
  <c r="E406" i="14"/>
  <c r="H406" i="14" s="1"/>
  <c r="X404" i="8" s="1"/>
  <c r="CC448" i="9"/>
  <c r="O446" i="8"/>
  <c r="T446" i="8" s="1"/>
  <c r="E448" i="14"/>
  <c r="H448" i="14" s="1"/>
  <c r="X446" i="8" s="1"/>
  <c r="BA184" i="9"/>
  <c r="CC395" i="9"/>
  <c r="O393" i="8"/>
  <c r="T393" i="8" s="1"/>
  <c r="E395" i="14"/>
  <c r="H395" i="14" s="1"/>
  <c r="X393" i="8" s="1"/>
  <c r="CC431" i="9"/>
  <c r="O429" i="8"/>
  <c r="T429" i="8" s="1"/>
  <c r="E431" i="14"/>
  <c r="H431" i="14" s="1"/>
  <c r="X429" i="8" s="1"/>
  <c r="CC470" i="9"/>
  <c r="O468" i="8"/>
  <c r="T468" i="8" s="1"/>
  <c r="E470" i="14"/>
  <c r="H470" i="14" s="1"/>
  <c r="X468" i="8" s="1"/>
  <c r="CC458" i="9"/>
  <c r="O456" i="8"/>
  <c r="T456" i="8" s="1"/>
  <c r="E458" i="14"/>
  <c r="H458" i="14" s="1"/>
  <c r="X456" i="8" s="1"/>
  <c r="CC246" i="9"/>
  <c r="O244" i="8"/>
  <c r="T244" i="8" s="1"/>
  <c r="E246" i="14"/>
  <c r="H246" i="14" s="1"/>
  <c r="X244" i="8" s="1"/>
  <c r="CC108" i="9"/>
  <c r="O107" i="8"/>
  <c r="T107" i="8" s="1"/>
  <c r="E108" i="14"/>
  <c r="H108" i="14" s="1"/>
  <c r="X107" i="8" s="1"/>
  <c r="CC49" i="9"/>
  <c r="O48" i="8"/>
  <c r="T48" i="8" s="1"/>
  <c r="E49" i="14"/>
  <c r="H49" i="14" s="1"/>
  <c r="X48" i="8" s="1"/>
  <c r="CC103" i="9"/>
  <c r="O102" i="8"/>
  <c r="T102" i="8" s="1"/>
  <c r="E103" i="14"/>
  <c r="H103" i="14" s="1"/>
  <c r="X102" i="8" s="1"/>
  <c r="CC140" i="9"/>
  <c r="O139" i="8"/>
  <c r="T139" i="8" s="1"/>
  <c r="E140" i="14"/>
  <c r="H140" i="14" s="1"/>
  <c r="X139" i="8" s="1"/>
  <c r="CC165" i="9"/>
  <c r="O164" i="8"/>
  <c r="T164" i="8" s="1"/>
  <c r="E165" i="14"/>
  <c r="H165" i="14" s="1"/>
  <c r="X164" i="8" s="1"/>
  <c r="CC312" i="9"/>
  <c r="O310" i="8"/>
  <c r="T310" i="8" s="1"/>
  <c r="E312" i="14"/>
  <c r="H312" i="14" s="1"/>
  <c r="X310" i="8" s="1"/>
  <c r="CC344" i="9"/>
  <c r="O342" i="8"/>
  <c r="T342" i="8" s="1"/>
  <c r="E344" i="14"/>
  <c r="H344" i="14" s="1"/>
  <c r="X342" i="8" s="1"/>
  <c r="CC376" i="9"/>
  <c r="O374" i="8"/>
  <c r="T374" i="8" s="1"/>
  <c r="E376" i="14"/>
  <c r="H376" i="14" s="1"/>
  <c r="X374" i="8" s="1"/>
  <c r="CC426" i="9"/>
  <c r="O424" i="8"/>
  <c r="T424" i="8" s="1"/>
  <c r="E426" i="14"/>
  <c r="H426" i="14" s="1"/>
  <c r="X424" i="8" s="1"/>
  <c r="CC34" i="9"/>
  <c r="O33" i="8"/>
  <c r="T33" i="8" s="1"/>
  <c r="E34" i="14"/>
  <c r="H34" i="14" s="1"/>
  <c r="X33" i="8" s="1"/>
  <c r="CC104" i="9"/>
  <c r="O103" i="8"/>
  <c r="T103" i="8" s="1"/>
  <c r="E104" i="14"/>
  <c r="H104" i="14" s="1"/>
  <c r="X103" i="8" s="1"/>
  <c r="CC174" i="9"/>
  <c r="O173" i="8"/>
  <c r="T173" i="8" s="1"/>
  <c r="E174" i="14"/>
  <c r="H174" i="14" s="1"/>
  <c r="X173" i="8" s="1"/>
  <c r="CC254" i="9"/>
  <c r="O252" i="8"/>
  <c r="T252" i="8" s="1"/>
  <c r="E254" i="14"/>
  <c r="H254" i="14" s="1"/>
  <c r="X252" i="8" s="1"/>
  <c r="CC278" i="9"/>
  <c r="O276" i="8"/>
  <c r="T276" i="8" s="1"/>
  <c r="E278" i="14"/>
  <c r="H278" i="14" s="1"/>
  <c r="X276" i="8" s="1"/>
  <c r="CC303" i="9"/>
  <c r="O301" i="8"/>
  <c r="T301" i="8" s="1"/>
  <c r="E303" i="14"/>
  <c r="H303" i="14" s="1"/>
  <c r="X301" i="8" s="1"/>
  <c r="CC325" i="9"/>
  <c r="O323" i="8"/>
  <c r="T323" i="8" s="1"/>
  <c r="E325" i="14"/>
  <c r="H325" i="14" s="1"/>
  <c r="X323" i="8" s="1"/>
  <c r="CC357" i="9"/>
  <c r="O355" i="8"/>
  <c r="T355" i="8" s="1"/>
  <c r="E357" i="14"/>
  <c r="H357" i="14" s="1"/>
  <c r="X355" i="8" s="1"/>
  <c r="CC389" i="9"/>
  <c r="O387" i="8"/>
  <c r="T387" i="8" s="1"/>
  <c r="E389" i="14"/>
  <c r="H389" i="14" s="1"/>
  <c r="X387" i="8" s="1"/>
  <c r="E16" i="10"/>
  <c r="G16" i="10" s="1"/>
  <c r="H16" i="10" s="1"/>
  <c r="Y15" i="8" s="1"/>
  <c r="Z15" i="8" s="1"/>
  <c r="AA15" i="8" s="1"/>
  <c r="AD15" i="8" s="1"/>
  <c r="AF15" i="8" s="1"/>
  <c r="CC50" i="9"/>
  <c r="O49" i="8"/>
  <c r="T49" i="8" s="1"/>
  <c r="E50" i="14"/>
  <c r="H50" i="14" s="1"/>
  <c r="X49" i="8" s="1"/>
  <c r="E105" i="10"/>
  <c r="G105" i="10" s="1"/>
  <c r="H105" i="10" s="1"/>
  <c r="Y104" i="8" s="1"/>
  <c r="CC116" i="9"/>
  <c r="O115" i="8"/>
  <c r="T115" i="8" s="1"/>
  <c r="E116" i="14"/>
  <c r="H116" i="14" s="1"/>
  <c r="X115" i="8" s="1"/>
  <c r="E237" i="10"/>
  <c r="G237" i="10" s="1"/>
  <c r="H237" i="10" s="1"/>
  <c r="Y235" i="8" s="1"/>
  <c r="CC306" i="9"/>
  <c r="O304" i="8"/>
  <c r="T304" i="8" s="1"/>
  <c r="E306" i="14"/>
  <c r="H306" i="14" s="1"/>
  <c r="X304" i="8" s="1"/>
  <c r="CC338" i="9"/>
  <c r="O336" i="8"/>
  <c r="T336" i="8" s="1"/>
  <c r="E338" i="14"/>
  <c r="H338" i="14" s="1"/>
  <c r="X336" i="8" s="1"/>
  <c r="CC370" i="9"/>
  <c r="O368" i="8"/>
  <c r="T368" i="8" s="1"/>
  <c r="E370" i="14"/>
  <c r="H370" i="14" s="1"/>
  <c r="X368" i="8" s="1"/>
  <c r="CC412" i="9"/>
  <c r="O410" i="8"/>
  <c r="T410" i="8" s="1"/>
  <c r="E412" i="14"/>
  <c r="H412" i="14" s="1"/>
  <c r="X410" i="8" s="1"/>
  <c r="BA57" i="9"/>
  <c r="BA65" i="9"/>
  <c r="CC86" i="9"/>
  <c r="O85" i="8"/>
  <c r="T85" i="8" s="1"/>
  <c r="E86" i="14"/>
  <c r="H86" i="14" s="1"/>
  <c r="X85" i="8" s="1"/>
  <c r="CC119" i="9"/>
  <c r="O118" i="8"/>
  <c r="T118" i="8" s="1"/>
  <c r="E119" i="14"/>
  <c r="H119" i="14" s="1"/>
  <c r="X118" i="8" s="1"/>
  <c r="CC172" i="9"/>
  <c r="O171" i="8"/>
  <c r="T171" i="8" s="1"/>
  <c r="E172" i="14"/>
  <c r="H172" i="14" s="1"/>
  <c r="X171" i="8" s="1"/>
  <c r="CC256" i="9"/>
  <c r="O254" i="8"/>
  <c r="T254" i="8" s="1"/>
  <c r="E256" i="14"/>
  <c r="H256" i="14" s="1"/>
  <c r="X254" i="8" s="1"/>
  <c r="CC284" i="9"/>
  <c r="O282" i="8"/>
  <c r="T282" i="8" s="1"/>
  <c r="E284" i="14"/>
  <c r="H284" i="14" s="1"/>
  <c r="X282" i="8" s="1"/>
  <c r="CC300" i="9"/>
  <c r="O298" i="8"/>
  <c r="T298" i="8" s="1"/>
  <c r="E300" i="14"/>
  <c r="H300" i="14" s="1"/>
  <c r="X298" i="8" s="1"/>
  <c r="CC335" i="9"/>
  <c r="O333" i="8"/>
  <c r="T333" i="8" s="1"/>
  <c r="E335" i="14"/>
  <c r="H335" i="14" s="1"/>
  <c r="X333" i="8" s="1"/>
  <c r="CC367" i="9"/>
  <c r="O365" i="8"/>
  <c r="T365" i="8" s="1"/>
  <c r="E367" i="14"/>
  <c r="H367" i="14" s="1"/>
  <c r="X365" i="8" s="1"/>
  <c r="CC451" i="9"/>
  <c r="O449" i="8"/>
  <c r="T449" i="8" s="1"/>
  <c r="E451" i="14"/>
  <c r="H451" i="14" s="1"/>
  <c r="X449" i="8" s="1"/>
  <c r="CC465" i="9"/>
  <c r="O463" i="8"/>
  <c r="T463" i="8" s="1"/>
  <c r="E465" i="14"/>
  <c r="H465" i="14" s="1"/>
  <c r="X463" i="8" s="1"/>
  <c r="CC74" i="9"/>
  <c r="O73" i="8"/>
  <c r="T73" i="8" s="1"/>
  <c r="E74" i="14"/>
  <c r="H74" i="14" s="1"/>
  <c r="X73" i="8" s="1"/>
  <c r="CC471" i="9"/>
  <c r="O469" i="8"/>
  <c r="T469" i="8" s="1"/>
  <c r="E471" i="14"/>
  <c r="H471" i="14" s="1"/>
  <c r="X469" i="8" s="1"/>
  <c r="CC453" i="9"/>
  <c r="O451" i="8"/>
  <c r="T451" i="8" s="1"/>
  <c r="E453" i="14"/>
  <c r="H453" i="14" s="1"/>
  <c r="X451" i="8" s="1"/>
  <c r="CC80" i="9"/>
  <c r="O79" i="8"/>
  <c r="T79" i="8" s="1"/>
  <c r="E80" i="14"/>
  <c r="H80" i="14" s="1"/>
  <c r="X79" i="8" s="1"/>
  <c r="E225" i="10"/>
  <c r="G225" i="10" s="1"/>
  <c r="H225" i="10" s="1"/>
  <c r="Y223" i="8" s="1"/>
  <c r="CC170" i="9"/>
  <c r="O169" i="8"/>
  <c r="T169" i="8" s="1"/>
  <c r="E170" i="14"/>
  <c r="H170" i="14" s="1"/>
  <c r="X169" i="8" s="1"/>
  <c r="CC52" i="9"/>
  <c r="O51" i="8"/>
  <c r="T51" i="8" s="1"/>
  <c r="E52" i="14"/>
  <c r="H52" i="14" s="1"/>
  <c r="X51" i="8" s="1"/>
  <c r="E91" i="10"/>
  <c r="G91" i="10" s="1"/>
  <c r="H91" i="10" s="1"/>
  <c r="Y90" i="8" s="1"/>
  <c r="CC110" i="9"/>
  <c r="O109" i="8"/>
  <c r="T109" i="8" s="1"/>
  <c r="E110" i="14"/>
  <c r="H110" i="14" s="1"/>
  <c r="X109" i="8" s="1"/>
  <c r="CC144" i="9"/>
  <c r="O143" i="8"/>
  <c r="T143" i="8" s="1"/>
  <c r="E144" i="14"/>
  <c r="H144" i="14" s="1"/>
  <c r="X143" i="8" s="1"/>
  <c r="E153" i="10"/>
  <c r="G153" i="10" s="1"/>
  <c r="H153" i="10" s="1"/>
  <c r="Y152" i="8" s="1"/>
  <c r="E251" i="10"/>
  <c r="G251" i="10" s="1"/>
  <c r="H251" i="10" s="1"/>
  <c r="Y249" i="8" s="1"/>
  <c r="CC316" i="9"/>
  <c r="O314" i="8"/>
  <c r="T314" i="8" s="1"/>
  <c r="E316" i="14"/>
  <c r="H316" i="14" s="1"/>
  <c r="X314" i="8" s="1"/>
  <c r="CC348" i="9"/>
  <c r="O346" i="8"/>
  <c r="T346" i="8" s="1"/>
  <c r="E348" i="14"/>
  <c r="H348" i="14" s="1"/>
  <c r="X346" i="8" s="1"/>
  <c r="CC380" i="9"/>
  <c r="O378" i="8"/>
  <c r="T378" i="8" s="1"/>
  <c r="E380" i="14"/>
  <c r="H380" i="14" s="1"/>
  <c r="X378" i="8" s="1"/>
  <c r="E422" i="10"/>
  <c r="G422" i="10" s="1"/>
  <c r="H422" i="10" s="1"/>
  <c r="Y420" i="8" s="1"/>
  <c r="CC438" i="9"/>
  <c r="O436" i="8"/>
  <c r="T436" i="8" s="1"/>
  <c r="E438" i="14"/>
  <c r="H438" i="14" s="1"/>
  <c r="X436" i="8" s="1"/>
  <c r="CC46" i="9"/>
  <c r="O45" i="8"/>
  <c r="T45" i="8" s="1"/>
  <c r="E46" i="14"/>
  <c r="H46" i="14" s="1"/>
  <c r="X45" i="8" s="1"/>
  <c r="CC100" i="9"/>
  <c r="O99" i="8"/>
  <c r="T99" i="8" s="1"/>
  <c r="E100" i="14"/>
  <c r="H100" i="14" s="1"/>
  <c r="X99" i="8" s="1"/>
  <c r="E109" i="10"/>
  <c r="G109" i="10" s="1"/>
  <c r="H109" i="10" s="1"/>
  <c r="Y108" i="8" s="1"/>
  <c r="E141" i="10"/>
  <c r="G141" i="10" s="1"/>
  <c r="H141" i="10" s="1"/>
  <c r="Y140" i="8" s="1"/>
  <c r="CC150" i="9"/>
  <c r="O149" i="8"/>
  <c r="T149" i="8" s="1"/>
  <c r="E150" i="14"/>
  <c r="H150" i="14" s="1"/>
  <c r="X149" i="8" s="1"/>
  <c r="BA202" i="9"/>
  <c r="BA210" i="9"/>
  <c r="BA218" i="9"/>
  <c r="CC230" i="9"/>
  <c r="O228" i="8"/>
  <c r="T228" i="8" s="1"/>
  <c r="E230" i="14"/>
  <c r="H230" i="14" s="1"/>
  <c r="X228" i="8" s="1"/>
  <c r="CC266" i="9"/>
  <c r="O264" i="8"/>
  <c r="T264" i="8" s="1"/>
  <c r="E266" i="14"/>
  <c r="H266" i="14" s="1"/>
  <c r="X264" i="8" s="1"/>
  <c r="CC297" i="9"/>
  <c r="O295" i="8"/>
  <c r="T295" i="8" s="1"/>
  <c r="E297" i="14"/>
  <c r="H297" i="14" s="1"/>
  <c r="X295" i="8" s="1"/>
  <c r="CC321" i="9"/>
  <c r="O319" i="8"/>
  <c r="T319" i="8" s="1"/>
  <c r="E321" i="14"/>
  <c r="H321" i="14" s="1"/>
  <c r="X319" i="8" s="1"/>
  <c r="CC353" i="9"/>
  <c r="O351" i="8"/>
  <c r="T351" i="8" s="1"/>
  <c r="E353" i="14"/>
  <c r="H353" i="14" s="1"/>
  <c r="X351" i="8" s="1"/>
  <c r="CC385" i="9"/>
  <c r="O383" i="8"/>
  <c r="T383" i="8" s="1"/>
  <c r="E385" i="14"/>
  <c r="H385" i="14" s="1"/>
  <c r="X383" i="8" s="1"/>
  <c r="CC421" i="9"/>
  <c r="O419" i="8"/>
  <c r="T419" i="8" s="1"/>
  <c r="E421" i="14"/>
  <c r="H421" i="14" s="1"/>
  <c r="X419" i="8" s="1"/>
  <c r="CC31" i="9"/>
  <c r="O30" i="8"/>
  <c r="T30" i="8" s="1"/>
  <c r="E31" i="14"/>
  <c r="H31" i="14" s="1"/>
  <c r="X30" i="8" s="1"/>
  <c r="E101" i="10"/>
  <c r="G101" i="10" s="1"/>
  <c r="H101" i="10" s="1"/>
  <c r="Y100" i="8" s="1"/>
  <c r="CC112" i="9"/>
  <c r="O111" i="8"/>
  <c r="T111" i="8" s="1"/>
  <c r="E112" i="14"/>
  <c r="H112" i="14" s="1"/>
  <c r="X111" i="8" s="1"/>
  <c r="E179" i="10"/>
  <c r="G179" i="10" s="1"/>
  <c r="H179" i="10" s="1"/>
  <c r="Y178" i="8" s="1"/>
  <c r="E253" i="10"/>
  <c r="G253" i="10" s="1"/>
  <c r="H253" i="10" s="1"/>
  <c r="Y251" i="8" s="1"/>
  <c r="CC269" i="9"/>
  <c r="O267" i="8"/>
  <c r="T267" i="8" s="1"/>
  <c r="E269" i="14"/>
  <c r="H269" i="14" s="1"/>
  <c r="X267" i="8" s="1"/>
  <c r="CC334" i="9"/>
  <c r="O332" i="8"/>
  <c r="T332" i="8" s="1"/>
  <c r="E334" i="14"/>
  <c r="H334" i="14" s="1"/>
  <c r="X332" i="8" s="1"/>
  <c r="CC366" i="9"/>
  <c r="O364" i="8"/>
  <c r="T364" i="8" s="1"/>
  <c r="E366" i="14"/>
  <c r="H366" i="14" s="1"/>
  <c r="X364" i="8" s="1"/>
  <c r="CC440" i="9"/>
  <c r="O438" i="8"/>
  <c r="T438" i="8" s="1"/>
  <c r="E440" i="14"/>
  <c r="H440" i="14" s="1"/>
  <c r="X438" i="8" s="1"/>
  <c r="E21" i="10"/>
  <c r="G21" i="10" s="1"/>
  <c r="H21" i="10" s="1"/>
  <c r="Y20" i="8" s="1"/>
  <c r="CC32" i="9"/>
  <c r="O31" i="8"/>
  <c r="T31" i="8" s="1"/>
  <c r="E32" i="14"/>
  <c r="H32" i="14" s="1"/>
  <c r="X31" i="8" s="1"/>
  <c r="CC106" i="9"/>
  <c r="O105" i="8"/>
  <c r="T105" i="8" s="1"/>
  <c r="E106" i="14"/>
  <c r="H106" i="14" s="1"/>
  <c r="X105" i="8" s="1"/>
  <c r="CC139" i="9"/>
  <c r="O138" i="8"/>
  <c r="T138" i="8" s="1"/>
  <c r="E139" i="14"/>
  <c r="H139" i="14" s="1"/>
  <c r="X138" i="8" s="1"/>
  <c r="CC176" i="9"/>
  <c r="O175" i="8"/>
  <c r="T175" i="8" s="1"/>
  <c r="E176" i="14"/>
  <c r="H176" i="14" s="1"/>
  <c r="X175" i="8" s="1"/>
  <c r="CC260" i="9"/>
  <c r="O258" i="8"/>
  <c r="T258" i="8" s="1"/>
  <c r="E260" i="14"/>
  <c r="H260" i="14" s="1"/>
  <c r="X258" i="8" s="1"/>
  <c r="CC282" i="9"/>
  <c r="O280" i="8"/>
  <c r="T280" i="8" s="1"/>
  <c r="E282" i="14"/>
  <c r="H282" i="14" s="1"/>
  <c r="X280" i="8" s="1"/>
  <c r="CC298" i="9"/>
  <c r="O296" i="8"/>
  <c r="T296" i="8" s="1"/>
  <c r="E298" i="14"/>
  <c r="H298" i="14" s="1"/>
  <c r="X296" i="8" s="1"/>
  <c r="CC323" i="9"/>
  <c r="O321" i="8"/>
  <c r="T321" i="8" s="1"/>
  <c r="E323" i="14"/>
  <c r="H323" i="14" s="1"/>
  <c r="X321" i="8" s="1"/>
  <c r="CC355" i="9"/>
  <c r="O353" i="8"/>
  <c r="T353" i="8" s="1"/>
  <c r="E355" i="14"/>
  <c r="H355" i="14" s="1"/>
  <c r="X353" i="8" s="1"/>
  <c r="CC387" i="9"/>
  <c r="O385" i="8"/>
  <c r="T385" i="8" s="1"/>
  <c r="E387" i="14"/>
  <c r="H387" i="14" s="1"/>
  <c r="X385" i="8" s="1"/>
  <c r="CC423" i="9"/>
  <c r="O421" i="8"/>
  <c r="T421" i="8" s="1"/>
  <c r="E423" i="14"/>
  <c r="H423" i="14" s="1"/>
  <c r="X421" i="8" s="1"/>
  <c r="CC72" i="9"/>
  <c r="O71" i="8"/>
  <c r="T71" i="8" s="1"/>
  <c r="E72" i="14"/>
  <c r="H72" i="14" s="1"/>
  <c r="X71" i="8" s="1"/>
  <c r="CC70" i="9"/>
  <c r="O69" i="8"/>
  <c r="T69" i="8" s="1"/>
  <c r="E70" i="14"/>
  <c r="H70" i="14" s="1"/>
  <c r="X69" i="8" s="1"/>
  <c r="CC475" i="9"/>
  <c r="O473" i="8"/>
  <c r="T473" i="8" s="1"/>
  <c r="E475" i="14"/>
  <c r="H475" i="14" s="1"/>
  <c r="X473" i="8" s="1"/>
  <c r="CC473" i="9"/>
  <c r="O471" i="8"/>
  <c r="T471" i="8" s="1"/>
  <c r="E473" i="14"/>
  <c r="H473" i="14" s="1"/>
  <c r="X471" i="8" s="1"/>
  <c r="E479" i="10"/>
  <c r="G479" i="10" s="1"/>
  <c r="H479" i="10" s="1"/>
  <c r="Y477" i="8" s="1"/>
  <c r="CC454" i="9"/>
  <c r="O452" i="8"/>
  <c r="T452" i="8" s="1"/>
  <c r="E454" i="14"/>
  <c r="H454" i="14" s="1"/>
  <c r="X452" i="8" s="1"/>
  <c r="O13" i="8"/>
  <c r="T13" i="8" s="1"/>
  <c r="CC14" i="9"/>
  <c r="E14" i="14"/>
  <c r="H14" i="14" s="1"/>
  <c r="X13" i="8" s="1"/>
  <c r="CC132" i="9"/>
  <c r="O131" i="8"/>
  <c r="T131" i="8" s="1"/>
  <c r="E132" i="14"/>
  <c r="H132" i="14" s="1"/>
  <c r="X131" i="8" s="1"/>
  <c r="E157" i="10"/>
  <c r="G157" i="10" s="1"/>
  <c r="H157" i="10" s="1"/>
  <c r="Y156" i="8" s="1"/>
  <c r="BA181" i="9"/>
  <c r="E235" i="10"/>
  <c r="G235" i="10" s="1"/>
  <c r="H235" i="10" s="1"/>
  <c r="Y233" i="8" s="1"/>
  <c r="CC255" i="9"/>
  <c r="O253" i="8"/>
  <c r="T253" i="8" s="1"/>
  <c r="E255" i="14"/>
  <c r="H255" i="14" s="1"/>
  <c r="X253" i="8" s="1"/>
  <c r="CC320" i="9"/>
  <c r="O318" i="8"/>
  <c r="T318" i="8" s="1"/>
  <c r="E320" i="14"/>
  <c r="H320" i="14" s="1"/>
  <c r="X318" i="8" s="1"/>
  <c r="CC352" i="9"/>
  <c r="O350" i="8"/>
  <c r="T350" i="8" s="1"/>
  <c r="E352" i="14"/>
  <c r="H352" i="14" s="1"/>
  <c r="X350" i="8" s="1"/>
  <c r="CC384" i="9"/>
  <c r="O382" i="8"/>
  <c r="T382" i="8" s="1"/>
  <c r="E384" i="14"/>
  <c r="H384" i="14" s="1"/>
  <c r="X382" i="8" s="1"/>
  <c r="CC418" i="9"/>
  <c r="O416" i="8"/>
  <c r="T416" i="8" s="1"/>
  <c r="E418" i="14"/>
  <c r="H418" i="14" s="1"/>
  <c r="X416" i="8" s="1"/>
  <c r="CC51" i="9"/>
  <c r="O50" i="8"/>
  <c r="T50" i="8" s="1"/>
  <c r="E51" i="14"/>
  <c r="H51" i="14" s="1"/>
  <c r="X50" i="8" s="1"/>
  <c r="CC121" i="9"/>
  <c r="O120" i="8"/>
  <c r="T120" i="8" s="1"/>
  <c r="E121" i="14"/>
  <c r="H121" i="14" s="1"/>
  <c r="X120" i="8" s="1"/>
  <c r="CC164" i="9"/>
  <c r="O163" i="8"/>
  <c r="T163" i="8" s="1"/>
  <c r="E164" i="14"/>
  <c r="H164" i="14" s="1"/>
  <c r="X163" i="8" s="1"/>
  <c r="CC242" i="9"/>
  <c r="O240" i="8"/>
  <c r="T240" i="8" s="1"/>
  <c r="E242" i="14"/>
  <c r="H242" i="14" s="1"/>
  <c r="X240" i="8" s="1"/>
  <c r="CC291" i="9"/>
  <c r="O289" i="8"/>
  <c r="T289" i="8" s="1"/>
  <c r="E291" i="14"/>
  <c r="H291" i="14" s="1"/>
  <c r="X289" i="8" s="1"/>
  <c r="CC317" i="9"/>
  <c r="O315" i="8"/>
  <c r="T315" i="8" s="1"/>
  <c r="E317" i="14"/>
  <c r="H317" i="14" s="1"/>
  <c r="X315" i="8" s="1"/>
  <c r="CC349" i="9"/>
  <c r="O347" i="8"/>
  <c r="T347" i="8" s="1"/>
  <c r="E349" i="14"/>
  <c r="H349" i="14" s="1"/>
  <c r="X347" i="8" s="1"/>
  <c r="CC381" i="9"/>
  <c r="O379" i="8"/>
  <c r="T379" i="8" s="1"/>
  <c r="E381" i="14"/>
  <c r="H381" i="14" s="1"/>
  <c r="X379" i="8" s="1"/>
  <c r="CC417" i="9"/>
  <c r="O415" i="8"/>
  <c r="T415" i="8" s="1"/>
  <c r="E417" i="14"/>
  <c r="H417" i="14" s="1"/>
  <c r="X415" i="8" s="1"/>
  <c r="CC43" i="9"/>
  <c r="O42" i="8"/>
  <c r="T42" i="8" s="1"/>
  <c r="E43" i="14"/>
  <c r="H43" i="14" s="1"/>
  <c r="X42" i="8" s="1"/>
  <c r="CC124" i="9"/>
  <c r="O123" i="8"/>
  <c r="T123" i="8" s="1"/>
  <c r="E124" i="14"/>
  <c r="H124" i="14" s="1"/>
  <c r="X123" i="8" s="1"/>
  <c r="CC159" i="9"/>
  <c r="O158" i="8"/>
  <c r="T158" i="8" s="1"/>
  <c r="E159" i="14"/>
  <c r="H159" i="14" s="1"/>
  <c r="X158" i="8" s="1"/>
  <c r="CC191" i="9"/>
  <c r="E191" i="14"/>
  <c r="H191" i="14" s="1"/>
  <c r="CC249" i="9"/>
  <c r="O247" i="8"/>
  <c r="T247" i="8" s="1"/>
  <c r="E249" i="14"/>
  <c r="H249" i="14" s="1"/>
  <c r="X247" i="8" s="1"/>
  <c r="CC330" i="9"/>
  <c r="O328" i="8"/>
  <c r="T328" i="8" s="1"/>
  <c r="E330" i="14"/>
  <c r="H330" i="14" s="1"/>
  <c r="X328" i="8" s="1"/>
  <c r="CC362" i="9"/>
  <c r="O360" i="8"/>
  <c r="T360" i="8" s="1"/>
  <c r="E362" i="14"/>
  <c r="H362" i="14" s="1"/>
  <c r="X360" i="8" s="1"/>
  <c r="CC394" i="9"/>
  <c r="O392" i="8"/>
  <c r="T392" i="8" s="1"/>
  <c r="E394" i="14"/>
  <c r="H394" i="14" s="1"/>
  <c r="X392" i="8" s="1"/>
  <c r="O27" i="8"/>
  <c r="T27" i="8" s="1"/>
  <c r="CC28" i="9"/>
  <c r="E28" i="14"/>
  <c r="H28" i="14" s="1"/>
  <c r="X27" i="8" s="1"/>
  <c r="CC94" i="9"/>
  <c r="O93" i="8"/>
  <c r="T93" i="8" s="1"/>
  <c r="E94" i="14"/>
  <c r="H94" i="14" s="1"/>
  <c r="X93" i="8" s="1"/>
  <c r="CC127" i="9"/>
  <c r="O126" i="8"/>
  <c r="T126" i="8" s="1"/>
  <c r="E127" i="14"/>
  <c r="H127" i="14" s="1"/>
  <c r="X126" i="8" s="1"/>
  <c r="CC160" i="9"/>
  <c r="O159" i="8"/>
  <c r="T159" i="8" s="1"/>
  <c r="E160" i="14"/>
  <c r="H160" i="14" s="1"/>
  <c r="X159" i="8" s="1"/>
  <c r="CC248" i="9"/>
  <c r="O246" i="8"/>
  <c r="T246" i="8" s="1"/>
  <c r="E248" i="14"/>
  <c r="H248" i="14" s="1"/>
  <c r="X246" i="8" s="1"/>
  <c r="CC280" i="9"/>
  <c r="O278" i="8"/>
  <c r="T278" i="8" s="1"/>
  <c r="E280" i="14"/>
  <c r="H280" i="14" s="1"/>
  <c r="X278" i="8" s="1"/>
  <c r="CC304" i="9"/>
  <c r="O302" i="8"/>
  <c r="T302" i="8" s="1"/>
  <c r="E304" i="14"/>
  <c r="H304" i="14" s="1"/>
  <c r="X302" i="8" s="1"/>
  <c r="CC327" i="9"/>
  <c r="O325" i="8"/>
  <c r="T325" i="8" s="1"/>
  <c r="E327" i="14"/>
  <c r="H327" i="14" s="1"/>
  <c r="X325" i="8" s="1"/>
  <c r="CC359" i="9"/>
  <c r="O357" i="8"/>
  <c r="T357" i="8" s="1"/>
  <c r="E359" i="14"/>
  <c r="H359" i="14" s="1"/>
  <c r="X357" i="8" s="1"/>
  <c r="CC391" i="9"/>
  <c r="O389" i="8"/>
  <c r="T389" i="8" s="1"/>
  <c r="E391" i="14"/>
  <c r="H391" i="14" s="1"/>
  <c r="X389" i="8" s="1"/>
  <c r="CC435" i="9"/>
  <c r="O433" i="8"/>
  <c r="T433" i="8" s="1"/>
  <c r="E435" i="14"/>
  <c r="H435" i="14" s="1"/>
  <c r="X433" i="8" s="1"/>
  <c r="CC71" i="9"/>
  <c r="O70" i="8"/>
  <c r="T70" i="8" s="1"/>
  <c r="E71" i="14"/>
  <c r="H71" i="14" s="1"/>
  <c r="X70" i="8" s="1"/>
  <c r="CC245" i="9"/>
  <c r="O243" i="8"/>
  <c r="T243" i="8" s="1"/>
  <c r="E245" i="14"/>
  <c r="H245" i="14" s="1"/>
  <c r="X243" i="8" s="1"/>
  <c r="CC128" i="9"/>
  <c r="O127" i="8"/>
  <c r="T127" i="8" s="1"/>
  <c r="E128" i="14"/>
  <c r="H128" i="14" s="1"/>
  <c r="X127" i="8" s="1"/>
  <c r="O25" i="8"/>
  <c r="T25" i="8" s="1"/>
  <c r="CC26" i="9"/>
  <c r="E26" i="14"/>
  <c r="H26" i="14" s="1"/>
  <c r="X25" i="8" s="1"/>
  <c r="CC37" i="9"/>
  <c r="O36" i="8"/>
  <c r="T36" i="8" s="1"/>
  <c r="E37" i="14"/>
  <c r="H37" i="14" s="1"/>
  <c r="X36" i="8" s="1"/>
  <c r="CC136" i="9"/>
  <c r="O135" i="8"/>
  <c r="T135" i="8" s="1"/>
  <c r="E136" i="14"/>
  <c r="H136" i="14" s="1"/>
  <c r="X135" i="8" s="1"/>
  <c r="CC185" i="9"/>
  <c r="O184" i="8"/>
  <c r="T184" i="8" s="1"/>
  <c r="E185" i="14"/>
  <c r="H185" i="14" s="1"/>
  <c r="X184" i="8" s="1"/>
  <c r="CC239" i="9"/>
  <c r="O237" i="8"/>
  <c r="T237" i="8" s="1"/>
  <c r="E239" i="14"/>
  <c r="H239" i="14" s="1"/>
  <c r="X237" i="8" s="1"/>
  <c r="CC308" i="9"/>
  <c r="O306" i="8"/>
  <c r="T306" i="8" s="1"/>
  <c r="E308" i="14"/>
  <c r="H308" i="14" s="1"/>
  <c r="X306" i="8" s="1"/>
  <c r="CC340" i="9"/>
  <c r="O338" i="8"/>
  <c r="T338" i="8" s="1"/>
  <c r="E340" i="14"/>
  <c r="H340" i="14" s="1"/>
  <c r="X338" i="8" s="1"/>
  <c r="CC372" i="9"/>
  <c r="O370" i="8"/>
  <c r="T370" i="8" s="1"/>
  <c r="E372" i="14"/>
  <c r="H372" i="14" s="1"/>
  <c r="X370" i="8" s="1"/>
  <c r="CC404" i="9"/>
  <c r="O402" i="8"/>
  <c r="T402" i="8" s="1"/>
  <c r="E404" i="14"/>
  <c r="H404" i="14" s="1"/>
  <c r="X402" i="8" s="1"/>
  <c r="CC92" i="9"/>
  <c r="O91" i="8"/>
  <c r="T91" i="8" s="1"/>
  <c r="E92" i="14"/>
  <c r="H92" i="14" s="1"/>
  <c r="X91" i="8" s="1"/>
  <c r="CC133" i="9"/>
  <c r="O132" i="8"/>
  <c r="T132" i="8" s="1"/>
  <c r="E133" i="14"/>
  <c r="H133" i="14" s="1"/>
  <c r="X132" i="8" s="1"/>
  <c r="CC178" i="9"/>
  <c r="O177" i="8"/>
  <c r="T177" i="8" s="1"/>
  <c r="E178" i="14"/>
  <c r="H178" i="14" s="1"/>
  <c r="X177" i="8" s="1"/>
  <c r="CC258" i="9"/>
  <c r="O256" i="8"/>
  <c r="T256" i="8" s="1"/>
  <c r="E258" i="14"/>
  <c r="H258" i="14" s="1"/>
  <c r="X256" i="8" s="1"/>
  <c r="CC293" i="9"/>
  <c r="O291" i="8"/>
  <c r="T291" i="8" s="1"/>
  <c r="E293" i="14"/>
  <c r="H293" i="14" s="1"/>
  <c r="X291" i="8" s="1"/>
  <c r="CC313" i="9"/>
  <c r="O311" i="8"/>
  <c r="T311" i="8" s="1"/>
  <c r="E313" i="14"/>
  <c r="H313" i="14" s="1"/>
  <c r="X311" i="8" s="1"/>
  <c r="CC345" i="9"/>
  <c r="O343" i="8"/>
  <c r="T343" i="8" s="1"/>
  <c r="E345" i="14"/>
  <c r="H345" i="14" s="1"/>
  <c r="X343" i="8" s="1"/>
  <c r="CC377" i="9"/>
  <c r="O375" i="8"/>
  <c r="T375" i="8" s="1"/>
  <c r="E377" i="14"/>
  <c r="H377" i="14" s="1"/>
  <c r="X375" i="8" s="1"/>
  <c r="CC429" i="9"/>
  <c r="O427" i="8"/>
  <c r="T427" i="8" s="1"/>
  <c r="E429" i="14"/>
  <c r="H429" i="14" s="1"/>
  <c r="X427" i="8" s="1"/>
  <c r="CC39" i="9"/>
  <c r="O38" i="8"/>
  <c r="T38" i="8" s="1"/>
  <c r="E39" i="14"/>
  <c r="H39" i="14" s="1"/>
  <c r="X38" i="8" s="1"/>
  <c r="CC120" i="9"/>
  <c r="O119" i="8"/>
  <c r="T119" i="8" s="1"/>
  <c r="E120" i="14"/>
  <c r="H120" i="14" s="1"/>
  <c r="X119" i="8" s="1"/>
  <c r="CC261" i="9"/>
  <c r="O259" i="8"/>
  <c r="T259" i="8" s="1"/>
  <c r="E261" i="14"/>
  <c r="H261" i="14" s="1"/>
  <c r="X259" i="8" s="1"/>
  <c r="CC326" i="9"/>
  <c r="O324" i="8"/>
  <c r="T324" i="8" s="1"/>
  <c r="E326" i="14"/>
  <c r="H326" i="14" s="1"/>
  <c r="X324" i="8" s="1"/>
  <c r="CC358" i="9"/>
  <c r="O356" i="8"/>
  <c r="T356" i="8" s="1"/>
  <c r="E358" i="14"/>
  <c r="H358" i="14" s="1"/>
  <c r="X356" i="8" s="1"/>
  <c r="CC390" i="9"/>
  <c r="O388" i="8"/>
  <c r="T388" i="8" s="1"/>
  <c r="E390" i="14"/>
  <c r="H390" i="14" s="1"/>
  <c r="X388" i="8" s="1"/>
  <c r="CC40" i="9"/>
  <c r="O39" i="8"/>
  <c r="T39" i="8" s="1"/>
  <c r="E40" i="14"/>
  <c r="H40" i="14" s="1"/>
  <c r="X39" i="8" s="1"/>
  <c r="E53" i="10"/>
  <c r="G53" i="10" s="1"/>
  <c r="H53" i="10" s="1"/>
  <c r="Y52" i="8" s="1"/>
  <c r="CC61" i="9"/>
  <c r="O60" i="8"/>
  <c r="T60" i="8" s="1"/>
  <c r="E61" i="14"/>
  <c r="H61" i="14" s="1"/>
  <c r="X60" i="8" s="1"/>
  <c r="CC82" i="9"/>
  <c r="O81" i="8"/>
  <c r="T81" i="8" s="1"/>
  <c r="E82" i="14"/>
  <c r="H82" i="14" s="1"/>
  <c r="X81" i="8" s="1"/>
  <c r="CC115" i="9"/>
  <c r="O114" i="8"/>
  <c r="T114" i="8" s="1"/>
  <c r="E115" i="14"/>
  <c r="H115" i="14" s="1"/>
  <c r="X114" i="8" s="1"/>
  <c r="CC166" i="9"/>
  <c r="O165" i="8"/>
  <c r="T165" i="8" s="1"/>
  <c r="E166" i="14"/>
  <c r="H166" i="14" s="1"/>
  <c r="X165" i="8" s="1"/>
  <c r="CC252" i="9"/>
  <c r="O250" i="8"/>
  <c r="T250" i="8" s="1"/>
  <c r="E252" i="14"/>
  <c r="H252" i="14" s="1"/>
  <c r="X250" i="8" s="1"/>
  <c r="CC286" i="9"/>
  <c r="O284" i="8"/>
  <c r="T284" i="8" s="1"/>
  <c r="E286" i="14"/>
  <c r="H286" i="14" s="1"/>
  <c r="X284" i="8" s="1"/>
  <c r="CC302" i="9"/>
  <c r="O300" i="8"/>
  <c r="T300" i="8" s="1"/>
  <c r="E302" i="14"/>
  <c r="H302" i="14" s="1"/>
  <c r="X300" i="8" s="1"/>
  <c r="CC331" i="9"/>
  <c r="O329" i="8"/>
  <c r="T329" i="8" s="1"/>
  <c r="E331" i="14"/>
  <c r="H331" i="14" s="1"/>
  <c r="X329" i="8" s="1"/>
  <c r="CC363" i="9"/>
  <c r="O361" i="8"/>
  <c r="T361" i="8" s="1"/>
  <c r="E363" i="14"/>
  <c r="H363" i="14" s="1"/>
  <c r="X361" i="8" s="1"/>
  <c r="CC75" i="9"/>
  <c r="O74" i="8"/>
  <c r="T74" i="8" s="1"/>
  <c r="E75" i="14"/>
  <c r="H75" i="14" s="1"/>
  <c r="X74" i="8" s="1"/>
  <c r="CC78" i="9"/>
  <c r="O77" i="8"/>
  <c r="T77" i="8" s="1"/>
  <c r="E78" i="14"/>
  <c r="H78" i="14" s="1"/>
  <c r="X77" i="8" s="1"/>
  <c r="CC467" i="9"/>
  <c r="O465" i="8"/>
  <c r="T465" i="8" s="1"/>
  <c r="E467" i="14"/>
  <c r="H467" i="14" s="1"/>
  <c r="X465" i="8" s="1"/>
  <c r="CC23" i="9"/>
  <c r="O22" i="8"/>
  <c r="T22" i="8" s="1"/>
  <c r="E23" i="14"/>
  <c r="H23" i="14" s="1"/>
  <c r="X22" i="8" s="1"/>
  <c r="CC442" i="9"/>
  <c r="O440" i="8"/>
  <c r="T440" i="8" s="1"/>
  <c r="E442" i="14"/>
  <c r="H442" i="14" s="1"/>
  <c r="X440" i="8" s="1"/>
  <c r="CC145" i="9"/>
  <c r="O144" i="8"/>
  <c r="T144" i="8" s="1"/>
  <c r="E145" i="14"/>
  <c r="H145" i="14" s="1"/>
  <c r="X144" i="8" s="1"/>
  <c r="CC25" i="9"/>
  <c r="O24" i="8"/>
  <c r="T24" i="8" s="1"/>
  <c r="E25" i="14"/>
  <c r="H25" i="14" s="1"/>
  <c r="X24" i="8" s="1"/>
  <c r="CC428" i="9"/>
  <c r="O426" i="8"/>
  <c r="T426" i="8" s="1"/>
  <c r="E428" i="14"/>
  <c r="H428" i="14" s="1"/>
  <c r="X426" i="8" s="1"/>
  <c r="CC452" i="9"/>
  <c r="O450" i="8"/>
  <c r="T450" i="8" s="1"/>
  <c r="E452" i="14"/>
  <c r="H452" i="14" s="1"/>
  <c r="X450" i="8" s="1"/>
  <c r="CC27" i="9"/>
  <c r="O26" i="8"/>
  <c r="T26" i="8" s="1"/>
  <c r="E27" i="14"/>
  <c r="H27" i="14" s="1"/>
  <c r="X26" i="8" s="1"/>
  <c r="CC247" i="9"/>
  <c r="O245" i="8"/>
  <c r="T245" i="8" s="1"/>
  <c r="E247" i="14"/>
  <c r="H247" i="14" s="1"/>
  <c r="X245" i="8" s="1"/>
  <c r="CC279" i="9"/>
  <c r="O277" i="8"/>
  <c r="T277" i="8" s="1"/>
  <c r="E279" i="14"/>
  <c r="H279" i="14" s="1"/>
  <c r="X277" i="8" s="1"/>
  <c r="O23" i="8"/>
  <c r="T23" i="8" s="1"/>
  <c r="CC24" i="9"/>
  <c r="E24" i="14"/>
  <c r="H24" i="14" s="1"/>
  <c r="X23" i="8" s="1"/>
  <c r="CC129" i="9"/>
  <c r="O128" i="8"/>
  <c r="T128" i="8" s="1"/>
  <c r="E129" i="14"/>
  <c r="H129" i="14" s="1"/>
  <c r="X128" i="8" s="1"/>
  <c r="CC287" i="9"/>
  <c r="O285" i="8"/>
  <c r="T285" i="8" s="1"/>
  <c r="E287" i="14"/>
  <c r="H287" i="14" s="1"/>
  <c r="X285" i="8" s="1"/>
  <c r="CC425" i="9"/>
  <c r="O423" i="8"/>
  <c r="T423" i="8" s="1"/>
  <c r="E425" i="14"/>
  <c r="H425" i="14" s="1"/>
  <c r="X423" i="8" s="1"/>
  <c r="CC89" i="9"/>
  <c r="O88" i="8"/>
  <c r="T88" i="8" s="1"/>
  <c r="E89" i="14"/>
  <c r="H89" i="14" s="1"/>
  <c r="X88" i="8" s="1"/>
  <c r="CC402" i="9"/>
  <c r="O400" i="8"/>
  <c r="T400" i="8" s="1"/>
  <c r="E402" i="14"/>
  <c r="H402" i="14" s="1"/>
  <c r="X400" i="8" s="1"/>
  <c r="CC444" i="9"/>
  <c r="O442" i="8"/>
  <c r="T442" i="8" s="1"/>
  <c r="E444" i="14"/>
  <c r="H444" i="14" s="1"/>
  <c r="X442" i="8" s="1"/>
  <c r="F57" i="10"/>
  <c r="F484" i="10"/>
  <c r="F65" i="10"/>
  <c r="F492" i="10"/>
  <c r="CC135" i="9"/>
  <c r="O134" i="8"/>
  <c r="T134" i="8" s="1"/>
  <c r="E135" i="14"/>
  <c r="H135" i="14" s="1"/>
  <c r="X134" i="8" s="1"/>
  <c r="F534" i="10"/>
  <c r="F407" i="10"/>
  <c r="CC427" i="9"/>
  <c r="O425" i="8"/>
  <c r="T425" i="8" s="1"/>
  <c r="E427" i="14"/>
  <c r="H427" i="14" s="1"/>
  <c r="X425" i="8" s="1"/>
  <c r="CC457" i="9"/>
  <c r="O455" i="8"/>
  <c r="T455" i="8" s="1"/>
  <c r="E457" i="14"/>
  <c r="H457" i="14" s="1"/>
  <c r="X455" i="8" s="1"/>
  <c r="E7" i="10"/>
  <c r="G7" i="10" s="1"/>
  <c r="H7" i="10" s="1"/>
  <c r="Y6" i="8" s="1"/>
  <c r="Z6" i="8" s="1"/>
  <c r="AA6" i="8" s="1"/>
  <c r="AD6" i="8" s="1"/>
  <c r="AF6" i="8" s="1"/>
  <c r="E5" i="10"/>
  <c r="G5" i="10" s="1"/>
  <c r="H5" i="10" s="1"/>
  <c r="Y4" i="8" s="1"/>
  <c r="Z4" i="8" s="1"/>
  <c r="AA4" i="8" s="1"/>
  <c r="AD4" i="8" s="1"/>
  <c r="F60" i="10"/>
  <c r="F487" i="10"/>
  <c r="BA60" i="9"/>
  <c r="CC231" i="9"/>
  <c r="O229" i="8"/>
  <c r="T229" i="8" s="1"/>
  <c r="E231" i="14"/>
  <c r="H231" i="14" s="1"/>
  <c r="X229" i="8" s="1"/>
  <c r="CC396" i="9"/>
  <c r="O394" i="8"/>
  <c r="T394" i="8" s="1"/>
  <c r="E396" i="14"/>
  <c r="H396" i="14" s="1"/>
  <c r="X394" i="8" s="1"/>
  <c r="BA186" i="9"/>
  <c r="F194" i="10"/>
  <c r="F509" i="10"/>
  <c r="BA194" i="9"/>
  <c r="F202" i="10"/>
  <c r="F517" i="10"/>
  <c r="F210" i="10"/>
  <c r="F525" i="10"/>
  <c r="F218" i="10"/>
  <c r="F533" i="10"/>
  <c r="CC281" i="9"/>
  <c r="O279" i="8"/>
  <c r="T279" i="8" s="1"/>
  <c r="E281" i="14"/>
  <c r="H281" i="14" s="1"/>
  <c r="X279" i="8" s="1"/>
  <c r="CC163" i="9"/>
  <c r="O162" i="8"/>
  <c r="T162" i="8" s="1"/>
  <c r="E163" i="14"/>
  <c r="H163" i="14" s="1"/>
  <c r="X162" i="8" s="1"/>
  <c r="CC398" i="9"/>
  <c r="O396" i="8"/>
  <c r="T396" i="8" s="1"/>
  <c r="E398" i="14"/>
  <c r="H398" i="14" s="1"/>
  <c r="X396" i="8" s="1"/>
  <c r="CC480" i="9"/>
  <c r="O478" i="8"/>
  <c r="T478" i="8" s="1"/>
  <c r="E480" i="14"/>
  <c r="H480" i="14" s="1"/>
  <c r="X478" i="8" s="1"/>
  <c r="CC9" i="9"/>
  <c r="O8" i="8"/>
  <c r="T8" i="8" s="1"/>
  <c r="E9" i="14"/>
  <c r="H9" i="14" s="1"/>
  <c r="X8" i="8" s="1"/>
  <c r="CC466" i="9"/>
  <c r="O464" i="8"/>
  <c r="T464" i="8" s="1"/>
  <c r="E466" i="14"/>
  <c r="H466" i="14" s="1"/>
  <c r="X464" i="8" s="1"/>
  <c r="E6" i="10"/>
  <c r="G6" i="10" s="1"/>
  <c r="H6" i="10" s="1"/>
  <c r="Y5" i="8" s="1"/>
  <c r="Z5" i="8" s="1"/>
  <c r="AA5" i="8" s="1"/>
  <c r="AD5" i="8" s="1"/>
  <c r="AF5" i="8" s="1"/>
  <c r="CC11" i="9"/>
  <c r="O10" i="8"/>
  <c r="T10" i="8" s="1"/>
  <c r="E11" i="14"/>
  <c r="H11" i="14" s="1"/>
  <c r="X10" i="8" s="1"/>
  <c r="F56" i="10"/>
  <c r="F483" i="10"/>
  <c r="BA56" i="9"/>
  <c r="F64" i="10"/>
  <c r="F491" i="10"/>
  <c r="BA64" i="9"/>
  <c r="F181" i="10"/>
  <c r="F496" i="10"/>
  <c r="F189" i="10"/>
  <c r="F504" i="10"/>
  <c r="F197" i="10"/>
  <c r="F512" i="10"/>
  <c r="F205" i="10"/>
  <c r="F520" i="10"/>
  <c r="CC205" i="9"/>
  <c r="O203" i="8"/>
  <c r="T203" i="8" s="1"/>
  <c r="E205" i="14"/>
  <c r="H205" i="14" s="1"/>
  <c r="X203" i="8" s="1"/>
  <c r="F213" i="10"/>
  <c r="F528" i="10"/>
  <c r="F408" i="10"/>
  <c r="F535" i="10"/>
  <c r="Z432" i="8"/>
  <c r="AA432" i="8" s="1"/>
  <c r="AD432" i="8" s="1"/>
  <c r="AF432" i="8" s="1"/>
  <c r="F59" i="10"/>
  <c r="F486" i="10"/>
  <c r="BA59" i="9"/>
  <c r="F67" i="10"/>
  <c r="F494" i="10"/>
  <c r="BA67" i="9"/>
  <c r="BA182" i="9"/>
  <c r="BA190" i="9"/>
  <c r="F198" i="10"/>
  <c r="F513" i="10"/>
  <c r="F206" i="10"/>
  <c r="F521" i="10"/>
  <c r="F214" i="10"/>
  <c r="F529" i="10"/>
  <c r="CC283" i="9"/>
  <c r="O281" i="8"/>
  <c r="T281" i="8" s="1"/>
  <c r="E283" i="14"/>
  <c r="H283" i="14" s="1"/>
  <c r="X281" i="8" s="1"/>
  <c r="F58" i="10"/>
  <c r="F485" i="10"/>
  <c r="BA58" i="9"/>
  <c r="F66" i="10"/>
  <c r="F493" i="10"/>
  <c r="BA66" i="9"/>
  <c r="F498" i="10"/>
  <c r="F183" i="10"/>
  <c r="CC183" i="9"/>
  <c r="O182" i="8"/>
  <c r="T182" i="8" s="1"/>
  <c r="E183" i="14"/>
  <c r="H183" i="14" s="1"/>
  <c r="X182" i="8" s="1"/>
  <c r="CC265" i="9"/>
  <c r="O263" i="8"/>
  <c r="T263" i="8" s="1"/>
  <c r="E265" i="14"/>
  <c r="H265" i="14" s="1"/>
  <c r="X263" i="8" s="1"/>
  <c r="CC455" i="9"/>
  <c r="O453" i="8"/>
  <c r="T453" i="8" s="1"/>
  <c r="E455" i="14"/>
  <c r="H455" i="14" s="1"/>
  <c r="X453" i="8" s="1"/>
  <c r="F180" i="10"/>
  <c r="F495" i="10"/>
  <c r="F188" i="10"/>
  <c r="F503" i="10"/>
  <c r="CC468" i="9"/>
  <c r="O466" i="8"/>
  <c r="T466" i="8" s="1"/>
  <c r="E468" i="14"/>
  <c r="H468" i="14" s="1"/>
  <c r="X466" i="8" s="1"/>
  <c r="CC474" i="9"/>
  <c r="O472" i="8"/>
  <c r="T472" i="8" s="1"/>
  <c r="E474" i="14"/>
  <c r="H474" i="14" s="1"/>
  <c r="X472" i="8" s="1"/>
  <c r="CC83" i="9"/>
  <c r="O82" i="8"/>
  <c r="T82" i="8" s="1"/>
  <c r="E83" i="14"/>
  <c r="H83" i="14" s="1"/>
  <c r="X82" i="8" s="1"/>
  <c r="CC177" i="9"/>
  <c r="O176" i="8"/>
  <c r="T176" i="8" s="1"/>
  <c r="E177" i="14"/>
  <c r="H177" i="14" s="1"/>
  <c r="X176" i="8" s="1"/>
  <c r="BA193" i="9"/>
  <c r="BA201" i="9"/>
  <c r="BA209" i="9"/>
  <c r="Z412" i="8"/>
  <c r="AA412" i="8" s="1"/>
  <c r="AD412" i="8" s="1"/>
  <c r="AF412" i="8" s="1"/>
  <c r="CC446" i="9"/>
  <c r="O444" i="8"/>
  <c r="T444" i="8" s="1"/>
  <c r="E446" i="14"/>
  <c r="H446" i="14" s="1"/>
  <c r="X444" i="8" s="1"/>
  <c r="F55" i="10"/>
  <c r="F482" i="10"/>
  <c r="CC55" i="9"/>
  <c r="O54" i="8"/>
  <c r="T54" i="8" s="1"/>
  <c r="E55" i="14"/>
  <c r="H55" i="14" s="1"/>
  <c r="X54" i="8" s="1"/>
  <c r="F63" i="10"/>
  <c r="F490" i="10"/>
  <c r="BA63" i="9"/>
  <c r="CC285" i="9"/>
  <c r="O283" i="8"/>
  <c r="T283" i="8" s="1"/>
  <c r="E285" i="14"/>
  <c r="H285" i="14" s="1"/>
  <c r="X283" i="8" s="1"/>
  <c r="O19" i="8"/>
  <c r="T19" i="8" s="1"/>
  <c r="CC20" i="9"/>
  <c r="E20" i="14"/>
  <c r="H20" i="14" s="1"/>
  <c r="X19" i="8" s="1"/>
  <c r="CC277" i="9"/>
  <c r="O275" i="8"/>
  <c r="T275" i="8" s="1"/>
  <c r="E277" i="14"/>
  <c r="H277" i="14" s="1"/>
  <c r="X275" i="8" s="1"/>
  <c r="CC416" i="9"/>
  <c r="O414" i="8"/>
  <c r="T414" i="8" s="1"/>
  <c r="E416" i="14"/>
  <c r="H416" i="14" s="1"/>
  <c r="X414" i="8" s="1"/>
  <c r="F61" i="10"/>
  <c r="F488" i="10"/>
  <c r="CC131" i="9"/>
  <c r="O130" i="8"/>
  <c r="T130" i="8" s="1"/>
  <c r="E131" i="14"/>
  <c r="H131" i="14" s="1"/>
  <c r="X130" i="8" s="1"/>
  <c r="F184" i="10"/>
  <c r="F499" i="10"/>
  <c r="CC415" i="9"/>
  <c r="O413" i="8"/>
  <c r="T413" i="8" s="1"/>
  <c r="E415" i="14"/>
  <c r="H415" i="14" s="1"/>
  <c r="X413" i="8" s="1"/>
  <c r="CC469" i="9"/>
  <c r="O467" i="8"/>
  <c r="T467" i="8" s="1"/>
  <c r="E469" i="14"/>
  <c r="H469" i="14" s="1"/>
  <c r="X467" i="8" s="1"/>
  <c r="CC477" i="9"/>
  <c r="O475" i="8"/>
  <c r="T475" i="8" s="1"/>
  <c r="E477" i="14"/>
  <c r="H477" i="14" s="1"/>
  <c r="X475" i="8" s="1"/>
  <c r="CC463" i="9"/>
  <c r="O461" i="8"/>
  <c r="T461" i="8" s="1"/>
  <c r="E463" i="14"/>
  <c r="H463" i="14" s="1"/>
  <c r="X461" i="8" s="1"/>
  <c r="CC162" i="9"/>
  <c r="O161" i="8"/>
  <c r="T161" i="8" s="1"/>
  <c r="E162" i="14"/>
  <c r="H162" i="14" s="1"/>
  <c r="X161" i="8" s="1"/>
  <c r="E81" i="10"/>
  <c r="G81" i="10" s="1"/>
  <c r="H81" i="10" s="1"/>
  <c r="Y80" i="8" s="1"/>
  <c r="Z80" i="8" s="1"/>
  <c r="AA80" i="8" s="1"/>
  <c r="AD80" i="8" s="1"/>
  <c r="AF80" i="8" s="1"/>
  <c r="CC146" i="9"/>
  <c r="O145" i="8"/>
  <c r="T145" i="8" s="1"/>
  <c r="E146" i="14"/>
  <c r="H146" i="14" s="1"/>
  <c r="X145" i="8" s="1"/>
  <c r="CC33" i="9"/>
  <c r="O32" i="8"/>
  <c r="T32" i="8" s="1"/>
  <c r="E33" i="14"/>
  <c r="H33" i="14" s="1"/>
  <c r="X32" i="8" s="1"/>
  <c r="CC87" i="9"/>
  <c r="O86" i="8"/>
  <c r="T86" i="8" s="1"/>
  <c r="E87" i="14"/>
  <c r="H87" i="14" s="1"/>
  <c r="X86" i="8" s="1"/>
  <c r="CC122" i="9"/>
  <c r="O121" i="8"/>
  <c r="T121" i="8" s="1"/>
  <c r="E122" i="14"/>
  <c r="H122" i="14" s="1"/>
  <c r="X121" i="8" s="1"/>
  <c r="CC149" i="9"/>
  <c r="O148" i="8"/>
  <c r="T148" i="8" s="1"/>
  <c r="E149" i="14"/>
  <c r="H149" i="14" s="1"/>
  <c r="X148" i="8" s="1"/>
  <c r="CC227" i="9"/>
  <c r="O225" i="8"/>
  <c r="T225" i="8" s="1"/>
  <c r="E227" i="14"/>
  <c r="H227" i="14" s="1"/>
  <c r="X225" i="8" s="1"/>
  <c r="CC328" i="9"/>
  <c r="O326" i="8"/>
  <c r="T326" i="8" s="1"/>
  <c r="E328" i="14"/>
  <c r="H328" i="14" s="1"/>
  <c r="X326" i="8" s="1"/>
  <c r="CC360" i="9"/>
  <c r="O358" i="8"/>
  <c r="T358" i="8" s="1"/>
  <c r="E360" i="14"/>
  <c r="H360" i="14" s="1"/>
  <c r="X358" i="8" s="1"/>
  <c r="CC392" i="9"/>
  <c r="O390" i="8"/>
  <c r="T390" i="8" s="1"/>
  <c r="E392" i="14"/>
  <c r="H392" i="14" s="1"/>
  <c r="X390" i="8" s="1"/>
  <c r="CC13" i="9"/>
  <c r="O12" i="8"/>
  <c r="T12" i="8" s="1"/>
  <c r="E13" i="14"/>
  <c r="H13" i="14" s="1"/>
  <c r="X12" i="8" s="1"/>
  <c r="CC88" i="9"/>
  <c r="O87" i="8"/>
  <c r="T87" i="8" s="1"/>
  <c r="E88" i="14"/>
  <c r="H88" i="14" s="1"/>
  <c r="X87" i="8" s="1"/>
  <c r="CC154" i="9"/>
  <c r="O153" i="8"/>
  <c r="T153" i="8" s="1"/>
  <c r="E154" i="14"/>
  <c r="H154" i="14" s="1"/>
  <c r="X153" i="8" s="1"/>
  <c r="CC234" i="9"/>
  <c r="O232" i="8"/>
  <c r="T232" i="8" s="1"/>
  <c r="E234" i="14"/>
  <c r="H234" i="14" s="1"/>
  <c r="X232" i="8" s="1"/>
  <c r="CC270" i="9"/>
  <c r="O268" i="8"/>
  <c r="T268" i="8" s="1"/>
  <c r="E270" i="14"/>
  <c r="H270" i="14" s="1"/>
  <c r="X268" i="8" s="1"/>
  <c r="CC295" i="9"/>
  <c r="O293" i="8"/>
  <c r="T293" i="8" s="1"/>
  <c r="E295" i="14"/>
  <c r="H295" i="14" s="1"/>
  <c r="X293" i="8" s="1"/>
  <c r="CC309" i="9"/>
  <c r="O307" i="8"/>
  <c r="T307" i="8" s="1"/>
  <c r="E309" i="14"/>
  <c r="H309" i="14" s="1"/>
  <c r="X307" i="8" s="1"/>
  <c r="CC341" i="9"/>
  <c r="O339" i="8"/>
  <c r="T339" i="8" s="1"/>
  <c r="E341" i="14"/>
  <c r="H341" i="14" s="1"/>
  <c r="X339" i="8" s="1"/>
  <c r="CC373" i="9"/>
  <c r="O371" i="8"/>
  <c r="T371" i="8" s="1"/>
  <c r="E373" i="14"/>
  <c r="H373" i="14" s="1"/>
  <c r="X371" i="8" s="1"/>
  <c r="CC441" i="9"/>
  <c r="O439" i="8"/>
  <c r="T439" i="8" s="1"/>
  <c r="E441" i="14"/>
  <c r="H441" i="14" s="1"/>
  <c r="X439" i="8" s="1"/>
  <c r="CC35" i="9"/>
  <c r="O34" i="8"/>
  <c r="T34" i="8" s="1"/>
  <c r="E35" i="14"/>
  <c r="H35" i="14" s="1"/>
  <c r="X34" i="8" s="1"/>
  <c r="Z104" i="8"/>
  <c r="AA104" i="8" s="1"/>
  <c r="AD104" i="8" s="1"/>
  <c r="AF104" i="8" s="1"/>
  <c r="CC134" i="9"/>
  <c r="O133" i="8"/>
  <c r="T133" i="8" s="1"/>
  <c r="E134" i="14"/>
  <c r="H134" i="14" s="1"/>
  <c r="X133" i="8" s="1"/>
  <c r="E151" i="10"/>
  <c r="G151" i="10" s="1"/>
  <c r="H151" i="10" s="1"/>
  <c r="Y150" i="8" s="1"/>
  <c r="Z150" i="8" s="1"/>
  <c r="AA150" i="8" s="1"/>
  <c r="AD150" i="8" s="1"/>
  <c r="AF150" i="8" s="1"/>
  <c r="Z235" i="8"/>
  <c r="AA235" i="8" s="1"/>
  <c r="AD235" i="8" s="1"/>
  <c r="AF235" i="8" s="1"/>
  <c r="E257" i="10"/>
  <c r="G257" i="10" s="1"/>
  <c r="H257" i="10" s="1"/>
  <c r="Y255" i="8" s="1"/>
  <c r="Z255" i="8" s="1"/>
  <c r="AA255" i="8" s="1"/>
  <c r="AD255" i="8" s="1"/>
  <c r="AF255" i="8" s="1"/>
  <c r="CC273" i="9"/>
  <c r="O271" i="8"/>
  <c r="T271" i="8" s="1"/>
  <c r="E273" i="14"/>
  <c r="H273" i="14" s="1"/>
  <c r="X271" i="8" s="1"/>
  <c r="CC322" i="9"/>
  <c r="O320" i="8"/>
  <c r="T320" i="8" s="1"/>
  <c r="E322" i="14"/>
  <c r="H322" i="14" s="1"/>
  <c r="X320" i="8" s="1"/>
  <c r="CC354" i="9"/>
  <c r="O352" i="8"/>
  <c r="T352" i="8" s="1"/>
  <c r="E354" i="14"/>
  <c r="H354" i="14" s="1"/>
  <c r="X352" i="8" s="1"/>
  <c r="CC386" i="9"/>
  <c r="O384" i="8"/>
  <c r="T384" i="8" s="1"/>
  <c r="E386" i="14"/>
  <c r="H386" i="14" s="1"/>
  <c r="X384" i="8" s="1"/>
  <c r="CC36" i="9"/>
  <c r="O35" i="8"/>
  <c r="T35" i="8" s="1"/>
  <c r="E36" i="14"/>
  <c r="H36" i="14" s="1"/>
  <c r="X35" i="8" s="1"/>
  <c r="CC102" i="9"/>
  <c r="O101" i="8"/>
  <c r="T101" i="8" s="1"/>
  <c r="E102" i="14"/>
  <c r="H102" i="14" s="1"/>
  <c r="X101" i="8" s="1"/>
  <c r="CC152" i="9"/>
  <c r="O151" i="8"/>
  <c r="T151" i="8" s="1"/>
  <c r="E152" i="14"/>
  <c r="H152" i="14" s="1"/>
  <c r="X151" i="8" s="1"/>
  <c r="BA204" i="9"/>
  <c r="BA212" i="9"/>
  <c r="CC236" i="9"/>
  <c r="O234" i="8"/>
  <c r="T234" i="8" s="1"/>
  <c r="E236" i="14"/>
  <c r="H236" i="14" s="1"/>
  <c r="X234" i="8" s="1"/>
  <c r="CC272" i="9"/>
  <c r="O270" i="8"/>
  <c r="T270" i="8" s="1"/>
  <c r="E272" i="14"/>
  <c r="H272" i="14" s="1"/>
  <c r="X270" i="8" s="1"/>
  <c r="CC292" i="9"/>
  <c r="O290" i="8"/>
  <c r="T290" i="8" s="1"/>
  <c r="E292" i="14"/>
  <c r="H292" i="14" s="1"/>
  <c r="X290" i="8" s="1"/>
  <c r="CC319" i="9"/>
  <c r="O317" i="8"/>
  <c r="T317" i="8" s="1"/>
  <c r="E319" i="14"/>
  <c r="H319" i="14" s="1"/>
  <c r="X317" i="8" s="1"/>
  <c r="CC351" i="9"/>
  <c r="O349" i="8"/>
  <c r="T349" i="8" s="1"/>
  <c r="E351" i="14"/>
  <c r="H351" i="14" s="1"/>
  <c r="X349" i="8" s="1"/>
  <c r="CC383" i="9"/>
  <c r="O381" i="8"/>
  <c r="T381" i="8" s="1"/>
  <c r="E383" i="14"/>
  <c r="H383" i="14" s="1"/>
  <c r="X381" i="8" s="1"/>
  <c r="BA407" i="9"/>
  <c r="CC68" i="9"/>
  <c r="O67" i="8"/>
  <c r="T67" i="8" s="1"/>
  <c r="E68" i="14"/>
  <c r="H68" i="14" s="1"/>
  <c r="X67" i="8" s="1"/>
  <c r="CC223" i="9"/>
  <c r="O221" i="8"/>
  <c r="T221" i="8" s="1"/>
  <c r="E223" i="14"/>
  <c r="H223" i="14" s="1"/>
  <c r="X221" i="8" s="1"/>
  <c r="CC409" i="9"/>
  <c r="O407" i="8"/>
  <c r="T407" i="8" s="1"/>
  <c r="E409" i="14"/>
  <c r="H409" i="14" s="1"/>
  <c r="X407" i="8" s="1"/>
  <c r="Z223" i="8"/>
  <c r="AA223" i="8" s="1"/>
  <c r="AD223" i="8" s="1"/>
  <c r="AF223" i="8" s="1"/>
  <c r="O17" i="8"/>
  <c r="T17" i="8" s="1"/>
  <c r="CC18" i="9"/>
  <c r="E18" i="14"/>
  <c r="H18" i="14" s="1"/>
  <c r="X17" i="8" s="1"/>
  <c r="E29" i="10"/>
  <c r="G29" i="10" s="1"/>
  <c r="H29" i="10" s="1"/>
  <c r="Y28" i="8" s="1"/>
  <c r="Z28" i="8" s="1"/>
  <c r="AA28" i="8" s="1"/>
  <c r="AD28" i="8" s="1"/>
  <c r="AF28" i="8" s="1"/>
  <c r="CC45" i="9"/>
  <c r="O44" i="8"/>
  <c r="T44" i="8" s="1"/>
  <c r="E45" i="14"/>
  <c r="H45" i="14" s="1"/>
  <c r="X44" i="8" s="1"/>
  <c r="Z90" i="8"/>
  <c r="AA90" i="8" s="1"/>
  <c r="AD90" i="8" s="1"/>
  <c r="AF90" i="8" s="1"/>
  <c r="CC126" i="9"/>
  <c r="O125" i="8"/>
  <c r="T125" i="8" s="1"/>
  <c r="E126" i="14"/>
  <c r="H126" i="14" s="1"/>
  <c r="X125" i="8" s="1"/>
  <c r="Z152" i="8"/>
  <c r="AA152" i="8" s="1"/>
  <c r="AD152" i="8" s="1"/>
  <c r="AF152" i="8" s="1"/>
  <c r="E169" i="10"/>
  <c r="G169" i="10" s="1"/>
  <c r="H169" i="10" s="1"/>
  <c r="Y168" i="8" s="1"/>
  <c r="Z168" i="8" s="1"/>
  <c r="AA168" i="8" s="1"/>
  <c r="AD168" i="8" s="1"/>
  <c r="AF168" i="8" s="1"/>
  <c r="Z249" i="8"/>
  <c r="AA249" i="8" s="1"/>
  <c r="AD249" i="8" s="1"/>
  <c r="AF249" i="8" s="1"/>
  <c r="CC332" i="9"/>
  <c r="O330" i="8"/>
  <c r="T330" i="8" s="1"/>
  <c r="E332" i="14"/>
  <c r="H332" i="14" s="1"/>
  <c r="X330" i="8" s="1"/>
  <c r="CC364" i="9"/>
  <c r="O362" i="8"/>
  <c r="T362" i="8" s="1"/>
  <c r="E364" i="14"/>
  <c r="H364" i="14" s="1"/>
  <c r="X362" i="8" s="1"/>
  <c r="Z420" i="8"/>
  <c r="AA420" i="8" s="1"/>
  <c r="AD420" i="8" s="1"/>
  <c r="AF420" i="8" s="1"/>
  <c r="CC30" i="9"/>
  <c r="O29" i="8"/>
  <c r="T29" i="8" s="1"/>
  <c r="E30" i="14"/>
  <c r="H30" i="14" s="1"/>
  <c r="X29" i="8" s="1"/>
  <c r="CC84" i="9"/>
  <c r="O83" i="8"/>
  <c r="T83" i="8" s="1"/>
  <c r="E84" i="14"/>
  <c r="H84" i="14" s="1"/>
  <c r="X83" i="8" s="1"/>
  <c r="Z108" i="8"/>
  <c r="AA108" i="8" s="1"/>
  <c r="AD108" i="8" s="1"/>
  <c r="AF108" i="8" s="1"/>
  <c r="E125" i="10"/>
  <c r="G125" i="10" s="1"/>
  <c r="H125" i="10" s="1"/>
  <c r="Y124" i="8" s="1"/>
  <c r="Z124" i="8" s="1"/>
  <c r="AA124" i="8" s="1"/>
  <c r="AD124" i="8" s="1"/>
  <c r="AF124" i="8" s="1"/>
  <c r="Z140" i="8"/>
  <c r="AA140" i="8" s="1"/>
  <c r="AD140" i="8" s="1"/>
  <c r="AF140" i="8" s="1"/>
  <c r="CC168" i="9"/>
  <c r="O167" i="8"/>
  <c r="T167" i="8" s="1"/>
  <c r="E168" i="14"/>
  <c r="H168" i="14" s="1"/>
  <c r="X167" i="8" s="1"/>
  <c r="CC250" i="9"/>
  <c r="O248" i="8"/>
  <c r="T248" i="8" s="1"/>
  <c r="E250" i="14"/>
  <c r="H250" i="14" s="1"/>
  <c r="X248" i="8" s="1"/>
  <c r="CC289" i="9"/>
  <c r="O287" i="8"/>
  <c r="T287" i="8" s="1"/>
  <c r="E289" i="14"/>
  <c r="H289" i="14" s="1"/>
  <c r="X287" i="8" s="1"/>
  <c r="CC305" i="9"/>
  <c r="O303" i="8"/>
  <c r="T303" i="8" s="1"/>
  <c r="E305" i="14"/>
  <c r="H305" i="14" s="1"/>
  <c r="X303" i="8" s="1"/>
  <c r="CC337" i="9"/>
  <c r="O335" i="8"/>
  <c r="T335" i="8" s="1"/>
  <c r="E337" i="14"/>
  <c r="H337" i="14" s="1"/>
  <c r="X335" i="8" s="1"/>
  <c r="CC369" i="9"/>
  <c r="O367" i="8"/>
  <c r="T367" i="8" s="1"/>
  <c r="E369" i="14"/>
  <c r="H369" i="14" s="1"/>
  <c r="X367" i="8" s="1"/>
  <c r="CC401" i="9"/>
  <c r="O399" i="8"/>
  <c r="T399" i="8" s="1"/>
  <c r="E401" i="14"/>
  <c r="H401" i="14" s="1"/>
  <c r="X399" i="8" s="1"/>
  <c r="O11" i="8"/>
  <c r="T11" i="8" s="1"/>
  <c r="CC12" i="9"/>
  <c r="E12" i="14"/>
  <c r="H12" i="14" s="1"/>
  <c r="X11" i="8" s="1"/>
  <c r="CC47" i="9"/>
  <c r="O46" i="8"/>
  <c r="T46" i="8" s="1"/>
  <c r="E47" i="14"/>
  <c r="H47" i="14" s="1"/>
  <c r="X46" i="8" s="1"/>
  <c r="E85" i="10"/>
  <c r="G85" i="10" s="1"/>
  <c r="H85" i="10" s="1"/>
  <c r="Y84" i="8" s="1"/>
  <c r="Z84" i="8" s="1"/>
  <c r="AA84" i="8" s="1"/>
  <c r="AD84" i="8" s="1"/>
  <c r="AF84" i="8" s="1"/>
  <c r="Z100" i="8"/>
  <c r="AA100" i="8" s="1"/>
  <c r="AD100" i="8" s="1"/>
  <c r="AF100" i="8" s="1"/>
  <c r="CC130" i="9"/>
  <c r="O129" i="8"/>
  <c r="T129" i="8" s="1"/>
  <c r="E130" i="14"/>
  <c r="H130" i="14" s="1"/>
  <c r="X129" i="8" s="1"/>
  <c r="E147" i="10"/>
  <c r="G147" i="10" s="1"/>
  <c r="H147" i="10" s="1"/>
  <c r="Y146" i="8" s="1"/>
  <c r="Z146" i="8" s="1"/>
  <c r="AA146" i="8" s="1"/>
  <c r="AD146" i="8" s="1"/>
  <c r="AF146" i="8" s="1"/>
  <c r="Z178" i="8"/>
  <c r="AA178" i="8" s="1"/>
  <c r="AD178" i="8" s="1"/>
  <c r="AF178" i="8" s="1"/>
  <c r="E219" i="10"/>
  <c r="G219" i="10" s="1"/>
  <c r="H219" i="10" s="1"/>
  <c r="Y217" i="8" s="1"/>
  <c r="Z217" i="8" s="1"/>
  <c r="AA217" i="8" s="1"/>
  <c r="AD217" i="8" s="1"/>
  <c r="AF217" i="8" s="1"/>
  <c r="Z251" i="8"/>
  <c r="AA251" i="8" s="1"/>
  <c r="AD251" i="8" s="1"/>
  <c r="AF251" i="8" s="1"/>
  <c r="CC318" i="9"/>
  <c r="O316" i="8"/>
  <c r="T316" i="8" s="1"/>
  <c r="E318" i="14"/>
  <c r="H318" i="14" s="1"/>
  <c r="X316" i="8" s="1"/>
  <c r="CC350" i="9"/>
  <c r="O348" i="8"/>
  <c r="T348" i="8" s="1"/>
  <c r="E350" i="14"/>
  <c r="H350" i="14" s="1"/>
  <c r="X348" i="8" s="1"/>
  <c r="CC382" i="9"/>
  <c r="O380" i="8"/>
  <c r="T380" i="8" s="1"/>
  <c r="E382" i="14"/>
  <c r="H382" i="14" s="1"/>
  <c r="X380" i="8" s="1"/>
  <c r="Z20" i="8"/>
  <c r="AA20" i="8" s="1"/>
  <c r="AD20" i="8" s="1"/>
  <c r="AF20" i="8" s="1"/>
  <c r="CC90" i="9"/>
  <c r="O89" i="8"/>
  <c r="T89" i="8" s="1"/>
  <c r="E90" i="14"/>
  <c r="H90" i="14" s="1"/>
  <c r="X89" i="8" s="1"/>
  <c r="CC123" i="9"/>
  <c r="O122" i="8"/>
  <c r="T122" i="8" s="1"/>
  <c r="E123" i="14"/>
  <c r="H123" i="14" s="1"/>
  <c r="X122" i="8" s="1"/>
  <c r="CC156" i="9"/>
  <c r="O155" i="8"/>
  <c r="T155" i="8" s="1"/>
  <c r="E156" i="14"/>
  <c r="H156" i="14" s="1"/>
  <c r="X155" i="8" s="1"/>
  <c r="BA200" i="9"/>
  <c r="BA208" i="9"/>
  <c r="BA216" i="9"/>
  <c r="CC240" i="9"/>
  <c r="O238" i="8"/>
  <c r="T238" i="8" s="1"/>
  <c r="E240" i="14"/>
  <c r="H240" i="14" s="1"/>
  <c r="X238" i="8" s="1"/>
  <c r="CC276" i="9"/>
  <c r="O274" i="8"/>
  <c r="T274" i="8" s="1"/>
  <c r="E276" i="14"/>
  <c r="H276" i="14" s="1"/>
  <c r="X274" i="8" s="1"/>
  <c r="CC290" i="9"/>
  <c r="O288" i="8"/>
  <c r="T288" i="8" s="1"/>
  <c r="E290" i="14"/>
  <c r="H290" i="14" s="1"/>
  <c r="X288" i="8" s="1"/>
  <c r="CC307" i="9"/>
  <c r="O305" i="8"/>
  <c r="T305" i="8" s="1"/>
  <c r="E307" i="14"/>
  <c r="H307" i="14" s="1"/>
  <c r="X305" i="8" s="1"/>
  <c r="CC339" i="9"/>
  <c r="O337" i="8"/>
  <c r="T337" i="8" s="1"/>
  <c r="E339" i="14"/>
  <c r="H339" i="14" s="1"/>
  <c r="X337" i="8" s="1"/>
  <c r="CC371" i="9"/>
  <c r="O369" i="8"/>
  <c r="T369" i="8" s="1"/>
  <c r="E371" i="14"/>
  <c r="H371" i="14" s="1"/>
  <c r="X369" i="8" s="1"/>
  <c r="CC403" i="9"/>
  <c r="O401" i="8"/>
  <c r="T401" i="8" s="1"/>
  <c r="E403" i="14"/>
  <c r="H403" i="14" s="1"/>
  <c r="X401" i="8" s="1"/>
  <c r="CC439" i="9"/>
  <c r="O437" i="8"/>
  <c r="T437" i="8" s="1"/>
  <c r="E439" i="14"/>
  <c r="H439" i="14" s="1"/>
  <c r="X437" i="8" s="1"/>
  <c r="CC222" i="9"/>
  <c r="O220" i="8"/>
  <c r="T220" i="8" s="1"/>
  <c r="E222" i="14"/>
  <c r="H222" i="14" s="1"/>
  <c r="X220" i="8" s="1"/>
  <c r="CC459" i="9"/>
  <c r="O457" i="8"/>
  <c r="T457" i="8" s="1"/>
  <c r="E459" i="14"/>
  <c r="H459" i="14" s="1"/>
  <c r="X457" i="8" s="1"/>
  <c r="O9" i="8"/>
  <c r="T9" i="8" s="1"/>
  <c r="CC10" i="9"/>
  <c r="E10" i="14"/>
  <c r="H10" i="14" s="1"/>
  <c r="X9" i="8" s="1"/>
  <c r="E69" i="10"/>
  <c r="G69" i="10" s="1"/>
  <c r="H69" i="10" s="1"/>
  <c r="Y68" i="8" s="1"/>
  <c r="Z68" i="8" s="1"/>
  <c r="AA68" i="8" s="1"/>
  <c r="AD68" i="8" s="1"/>
  <c r="AF68" i="8" s="1"/>
  <c r="Z477" i="8"/>
  <c r="AA477" i="8" s="1"/>
  <c r="AD477" i="8" s="1"/>
  <c r="AF477" i="8" s="1"/>
  <c r="CC244" i="9"/>
  <c r="O242" i="8"/>
  <c r="T242" i="8" s="1"/>
  <c r="E244" i="14"/>
  <c r="H244" i="14" s="1"/>
  <c r="X242" i="8" s="1"/>
  <c r="CC41" i="9"/>
  <c r="O40" i="8"/>
  <c r="T40" i="8" s="1"/>
  <c r="E41" i="14"/>
  <c r="H41" i="14" s="1"/>
  <c r="X40" i="8" s="1"/>
  <c r="E95" i="10"/>
  <c r="G95" i="10" s="1"/>
  <c r="H95" i="10" s="1"/>
  <c r="Y94" i="8" s="1"/>
  <c r="Z94" i="8" s="1"/>
  <c r="AA94" i="8" s="1"/>
  <c r="AD94" i="8" s="1"/>
  <c r="AF94" i="8" s="1"/>
  <c r="CC114" i="9"/>
  <c r="O113" i="8"/>
  <c r="T113" i="8" s="1"/>
  <c r="E114" i="14"/>
  <c r="H114" i="14" s="1"/>
  <c r="X113" i="8" s="1"/>
  <c r="Z156" i="8"/>
  <c r="AA156" i="8" s="1"/>
  <c r="AD156" i="8" s="1"/>
  <c r="AF156" i="8" s="1"/>
  <c r="E173" i="10"/>
  <c r="G173" i="10" s="1"/>
  <c r="H173" i="10" s="1"/>
  <c r="Y172" i="8" s="1"/>
  <c r="Z172" i="8" s="1"/>
  <c r="AA172" i="8" s="1"/>
  <c r="AD172" i="8" s="1"/>
  <c r="AF172" i="8" s="1"/>
  <c r="CC189" i="9"/>
  <c r="O188" i="8"/>
  <c r="T188" i="8" s="1"/>
  <c r="E189" i="14"/>
  <c r="H189" i="14" s="1"/>
  <c r="X188" i="8" s="1"/>
  <c r="Z233" i="8"/>
  <c r="AA233" i="8" s="1"/>
  <c r="AD233" i="8" s="1"/>
  <c r="AF233" i="8" s="1"/>
  <c r="CC271" i="9"/>
  <c r="O269" i="8"/>
  <c r="T269" i="8" s="1"/>
  <c r="E271" i="14"/>
  <c r="H271" i="14" s="1"/>
  <c r="X269" i="8" s="1"/>
  <c r="CC336" i="9"/>
  <c r="O334" i="8"/>
  <c r="T334" i="8" s="1"/>
  <c r="E336" i="14"/>
  <c r="H336" i="14" s="1"/>
  <c r="X334" i="8" s="1"/>
  <c r="CC368" i="9"/>
  <c r="O366" i="8"/>
  <c r="T366" i="8" s="1"/>
  <c r="E368" i="14"/>
  <c r="H368" i="14" s="1"/>
  <c r="X366" i="8" s="1"/>
  <c r="CC400" i="9"/>
  <c r="O398" i="8"/>
  <c r="T398" i="8" s="1"/>
  <c r="E400" i="14"/>
  <c r="H400" i="14" s="1"/>
  <c r="X398" i="8" s="1"/>
  <c r="BA408" i="9"/>
  <c r="CC42" i="9"/>
  <c r="O41" i="8"/>
  <c r="T41" i="8" s="1"/>
  <c r="E42" i="14"/>
  <c r="H42" i="14" s="1"/>
  <c r="X41" i="8" s="1"/>
  <c r="CC96" i="9"/>
  <c r="O95" i="8"/>
  <c r="T95" i="8" s="1"/>
  <c r="E96" i="14"/>
  <c r="H96" i="14" s="1"/>
  <c r="X95" i="8" s="1"/>
  <c r="CC137" i="9"/>
  <c r="O136" i="8"/>
  <c r="T136" i="8" s="1"/>
  <c r="E137" i="14"/>
  <c r="H137" i="14" s="1"/>
  <c r="X136" i="8" s="1"/>
  <c r="BA198" i="9"/>
  <c r="BA206" i="9"/>
  <c r="BA214" i="9"/>
  <c r="CC226" i="9"/>
  <c r="O224" i="8"/>
  <c r="T224" i="8" s="1"/>
  <c r="E226" i="14"/>
  <c r="H226" i="14" s="1"/>
  <c r="X224" i="8" s="1"/>
  <c r="CC262" i="9"/>
  <c r="O260" i="8"/>
  <c r="T260" i="8" s="1"/>
  <c r="E262" i="14"/>
  <c r="H262" i="14" s="1"/>
  <c r="X260" i="8" s="1"/>
  <c r="CC299" i="9"/>
  <c r="O297" i="8"/>
  <c r="T297" i="8" s="1"/>
  <c r="E299" i="14"/>
  <c r="H299" i="14" s="1"/>
  <c r="X297" i="8" s="1"/>
  <c r="CC333" i="9"/>
  <c r="O331" i="8"/>
  <c r="T331" i="8" s="1"/>
  <c r="E333" i="14"/>
  <c r="H333" i="14" s="1"/>
  <c r="X331" i="8" s="1"/>
  <c r="CC365" i="9"/>
  <c r="O363" i="8"/>
  <c r="T363" i="8" s="1"/>
  <c r="E365" i="14"/>
  <c r="H365" i="14" s="1"/>
  <c r="X363" i="8" s="1"/>
  <c r="CC397" i="9"/>
  <c r="O395" i="8"/>
  <c r="T395" i="8" s="1"/>
  <c r="E397" i="14"/>
  <c r="H397" i="14" s="1"/>
  <c r="X395" i="8" s="1"/>
  <c r="CC449" i="9"/>
  <c r="O447" i="8"/>
  <c r="T447" i="8" s="1"/>
  <c r="E449" i="14"/>
  <c r="H449" i="14" s="1"/>
  <c r="X447" i="8" s="1"/>
  <c r="CC97" i="9"/>
  <c r="O96" i="8"/>
  <c r="T96" i="8" s="1"/>
  <c r="E97" i="14"/>
  <c r="H97" i="14" s="1"/>
  <c r="X96" i="8" s="1"/>
  <c r="CC142" i="9"/>
  <c r="O141" i="8"/>
  <c r="T141" i="8" s="1"/>
  <c r="E142" i="14"/>
  <c r="H142" i="14" s="1"/>
  <c r="X141" i="8" s="1"/>
  <c r="CC175" i="9"/>
  <c r="O174" i="8"/>
  <c r="T174" i="8" s="1"/>
  <c r="E175" i="14"/>
  <c r="H175" i="14" s="1"/>
  <c r="X174" i="8" s="1"/>
  <c r="BA199" i="9"/>
  <c r="BA207" i="9"/>
  <c r="BA215" i="9"/>
  <c r="CC229" i="9"/>
  <c r="O227" i="8"/>
  <c r="T227" i="8" s="1"/>
  <c r="E229" i="14"/>
  <c r="H229" i="14" s="1"/>
  <c r="X227" i="8" s="1"/>
  <c r="CC314" i="9"/>
  <c r="O312" i="8"/>
  <c r="T312" i="8" s="1"/>
  <c r="E314" i="14"/>
  <c r="H314" i="14" s="1"/>
  <c r="X312" i="8" s="1"/>
  <c r="CC346" i="9"/>
  <c r="O344" i="8"/>
  <c r="T344" i="8" s="1"/>
  <c r="E346" i="14"/>
  <c r="H346" i="14" s="1"/>
  <c r="X344" i="8" s="1"/>
  <c r="CC378" i="9"/>
  <c r="O376" i="8"/>
  <c r="T376" i="8" s="1"/>
  <c r="E378" i="14"/>
  <c r="H378" i="14" s="1"/>
  <c r="X376" i="8" s="1"/>
  <c r="CC420" i="9"/>
  <c r="O418" i="8"/>
  <c r="T418" i="8" s="1"/>
  <c r="E420" i="14"/>
  <c r="H420" i="14" s="1"/>
  <c r="X418" i="8" s="1"/>
  <c r="CC48" i="9"/>
  <c r="O47" i="8"/>
  <c r="T47" i="8" s="1"/>
  <c r="E48" i="14"/>
  <c r="H48" i="14" s="1"/>
  <c r="X47" i="8" s="1"/>
  <c r="CC111" i="9"/>
  <c r="O110" i="8"/>
  <c r="T110" i="8" s="1"/>
  <c r="E111" i="14"/>
  <c r="H111" i="14" s="1"/>
  <c r="X110" i="8" s="1"/>
  <c r="CC143" i="9"/>
  <c r="O142" i="8"/>
  <c r="T142" i="8" s="1"/>
  <c r="E143" i="14"/>
  <c r="H143" i="14" s="1"/>
  <c r="X142" i="8" s="1"/>
  <c r="CC228" i="9"/>
  <c r="O226" i="8"/>
  <c r="T226" i="8" s="1"/>
  <c r="E228" i="14"/>
  <c r="H228" i="14" s="1"/>
  <c r="X226" i="8" s="1"/>
  <c r="CC264" i="9"/>
  <c r="O262" i="8"/>
  <c r="T262" i="8" s="1"/>
  <c r="E264" i="14"/>
  <c r="H264" i="14" s="1"/>
  <c r="X262" i="8" s="1"/>
  <c r="CC296" i="9"/>
  <c r="O294" i="8"/>
  <c r="T294" i="8" s="1"/>
  <c r="E296" i="14"/>
  <c r="H296" i="14" s="1"/>
  <c r="X294" i="8" s="1"/>
  <c r="CC311" i="9"/>
  <c r="O309" i="8"/>
  <c r="T309" i="8" s="1"/>
  <c r="E311" i="14"/>
  <c r="H311" i="14" s="1"/>
  <c r="X309" i="8" s="1"/>
  <c r="CC343" i="9"/>
  <c r="O341" i="8"/>
  <c r="T341" i="8" s="1"/>
  <c r="E343" i="14"/>
  <c r="H343" i="14" s="1"/>
  <c r="X341" i="8" s="1"/>
  <c r="CC375" i="9"/>
  <c r="O373" i="8"/>
  <c r="T373" i="8" s="1"/>
  <c r="E375" i="14"/>
  <c r="H375" i="14" s="1"/>
  <c r="X373" i="8" s="1"/>
  <c r="CC419" i="9"/>
  <c r="O417" i="8"/>
  <c r="T417" i="8" s="1"/>
  <c r="E419" i="14"/>
  <c r="H419" i="14" s="1"/>
  <c r="X417" i="8" s="1"/>
  <c r="CC76" i="9"/>
  <c r="O75" i="8"/>
  <c r="T75" i="8" s="1"/>
  <c r="E76" i="14"/>
  <c r="H76" i="14" s="1"/>
  <c r="X75" i="8" s="1"/>
  <c r="CC224" i="9"/>
  <c r="O222" i="8"/>
  <c r="T222" i="8" s="1"/>
  <c r="E224" i="14"/>
  <c r="H224" i="14" s="1"/>
  <c r="X222" i="8" s="1"/>
  <c r="CC243" i="9"/>
  <c r="O241" i="8"/>
  <c r="T241" i="8" s="1"/>
  <c r="E243" i="14"/>
  <c r="H243" i="14" s="1"/>
  <c r="X241" i="8" s="1"/>
  <c r="O21" i="8"/>
  <c r="T21" i="8" s="1"/>
  <c r="CC22" i="9"/>
  <c r="E22" i="14"/>
  <c r="H22" i="14" s="1"/>
  <c r="X21" i="8" s="1"/>
  <c r="CC107" i="9"/>
  <c r="O106" i="8"/>
  <c r="T106" i="8" s="1"/>
  <c r="E107" i="14"/>
  <c r="H107" i="14" s="1"/>
  <c r="X106" i="8" s="1"/>
  <c r="CC118" i="9"/>
  <c r="O117" i="8"/>
  <c r="T117" i="8" s="1"/>
  <c r="E118" i="14"/>
  <c r="H118" i="14" s="1"/>
  <c r="X117" i="8" s="1"/>
  <c r="CC161" i="9"/>
  <c r="O160" i="8"/>
  <c r="T160" i="8" s="1"/>
  <c r="E161" i="14"/>
  <c r="H161" i="14" s="1"/>
  <c r="X160" i="8" s="1"/>
  <c r="CC259" i="9"/>
  <c r="O257" i="8"/>
  <c r="T257" i="8" s="1"/>
  <c r="E259" i="14"/>
  <c r="H259" i="14" s="1"/>
  <c r="X257" i="8" s="1"/>
  <c r="CC324" i="9"/>
  <c r="O322" i="8"/>
  <c r="T322" i="8" s="1"/>
  <c r="E324" i="14"/>
  <c r="H324" i="14" s="1"/>
  <c r="X322" i="8" s="1"/>
  <c r="CC356" i="9"/>
  <c r="O354" i="8"/>
  <c r="T354" i="8" s="1"/>
  <c r="E356" i="14"/>
  <c r="H356" i="14" s="1"/>
  <c r="X354" i="8" s="1"/>
  <c r="CC388" i="9"/>
  <c r="O386" i="8"/>
  <c r="T386" i="8" s="1"/>
  <c r="E388" i="14"/>
  <c r="H388" i="14" s="1"/>
  <c r="X386" i="8" s="1"/>
  <c r="CC38" i="9"/>
  <c r="O37" i="8"/>
  <c r="T37" i="8" s="1"/>
  <c r="E38" i="14"/>
  <c r="H38" i="14" s="1"/>
  <c r="X37" i="8" s="1"/>
  <c r="CC117" i="9"/>
  <c r="O116" i="8"/>
  <c r="T116" i="8" s="1"/>
  <c r="E117" i="14"/>
  <c r="H117" i="14" s="1"/>
  <c r="X116" i="8" s="1"/>
  <c r="CC158" i="9"/>
  <c r="O157" i="8"/>
  <c r="T157" i="8" s="1"/>
  <c r="E158" i="14"/>
  <c r="H158" i="14" s="1"/>
  <c r="X157" i="8" s="1"/>
  <c r="CC238" i="9"/>
  <c r="O236" i="8"/>
  <c r="T236" i="8" s="1"/>
  <c r="E238" i="14"/>
  <c r="H238" i="14" s="1"/>
  <c r="X236" i="8" s="1"/>
  <c r="CC274" i="9"/>
  <c r="O272" i="8"/>
  <c r="T272" i="8" s="1"/>
  <c r="E274" i="14"/>
  <c r="H274" i="14" s="1"/>
  <c r="X272" i="8" s="1"/>
  <c r="CC301" i="9"/>
  <c r="O299" i="8"/>
  <c r="T299" i="8" s="1"/>
  <c r="E301" i="14"/>
  <c r="H301" i="14" s="1"/>
  <c r="X299" i="8" s="1"/>
  <c r="CC329" i="9"/>
  <c r="O327" i="8"/>
  <c r="T327" i="8" s="1"/>
  <c r="E329" i="14"/>
  <c r="H329" i="14" s="1"/>
  <c r="X327" i="8" s="1"/>
  <c r="CC361" i="9"/>
  <c r="O359" i="8"/>
  <c r="T359" i="8" s="1"/>
  <c r="E361" i="14"/>
  <c r="H361" i="14" s="1"/>
  <c r="X359" i="8" s="1"/>
  <c r="CC393" i="9"/>
  <c r="O391" i="8"/>
  <c r="T391" i="8" s="1"/>
  <c r="E393" i="14"/>
  <c r="H393" i="14" s="1"/>
  <c r="X391" i="8" s="1"/>
  <c r="CC445" i="9"/>
  <c r="O443" i="8"/>
  <c r="T443" i="8" s="1"/>
  <c r="E445" i="14"/>
  <c r="H445" i="14" s="1"/>
  <c r="X443" i="8" s="1"/>
  <c r="CC93" i="9"/>
  <c r="O92" i="8"/>
  <c r="T92" i="8" s="1"/>
  <c r="E93" i="14"/>
  <c r="H93" i="14" s="1"/>
  <c r="X92" i="8" s="1"/>
  <c r="CC138" i="9"/>
  <c r="O137" i="8"/>
  <c r="T137" i="8" s="1"/>
  <c r="E138" i="14"/>
  <c r="H138" i="14" s="1"/>
  <c r="X137" i="8" s="1"/>
  <c r="E155" i="10"/>
  <c r="G155" i="10" s="1"/>
  <c r="H155" i="10" s="1"/>
  <c r="Y154" i="8" s="1"/>
  <c r="Z154" i="8" s="1"/>
  <c r="AA154" i="8" s="1"/>
  <c r="AD154" i="8" s="1"/>
  <c r="AF154" i="8" s="1"/>
  <c r="BA195" i="9"/>
  <c r="BA203" i="9"/>
  <c r="BA211" i="9"/>
  <c r="CC241" i="9"/>
  <c r="O239" i="8"/>
  <c r="T239" i="8" s="1"/>
  <c r="E241" i="14"/>
  <c r="H241" i="14" s="1"/>
  <c r="X239" i="8" s="1"/>
  <c r="CC310" i="9"/>
  <c r="O308" i="8"/>
  <c r="T308" i="8" s="1"/>
  <c r="E310" i="14"/>
  <c r="H310" i="14" s="1"/>
  <c r="X308" i="8" s="1"/>
  <c r="CC342" i="9"/>
  <c r="O340" i="8"/>
  <c r="T340" i="8" s="1"/>
  <c r="E342" i="14"/>
  <c r="H342" i="14" s="1"/>
  <c r="X340" i="8" s="1"/>
  <c r="CC374" i="9"/>
  <c r="O372" i="8"/>
  <c r="T372" i="8" s="1"/>
  <c r="E374" i="14"/>
  <c r="H374" i="14" s="1"/>
  <c r="X372" i="8" s="1"/>
  <c r="CC432" i="9"/>
  <c r="O430" i="8"/>
  <c r="T430" i="8" s="1"/>
  <c r="E432" i="14"/>
  <c r="H432" i="14" s="1"/>
  <c r="X430" i="8" s="1"/>
  <c r="Z52" i="8"/>
  <c r="AA52" i="8" s="1"/>
  <c r="AD52" i="8" s="1"/>
  <c r="AF52" i="8" s="1"/>
  <c r="CC98" i="9"/>
  <c r="O97" i="8"/>
  <c r="T97" i="8" s="1"/>
  <c r="E98" i="14"/>
  <c r="H98" i="14" s="1"/>
  <c r="X97" i="8" s="1"/>
  <c r="CC148" i="9"/>
  <c r="O147" i="8"/>
  <c r="T147" i="8" s="1"/>
  <c r="E148" i="14"/>
  <c r="H148" i="14" s="1"/>
  <c r="X147" i="8" s="1"/>
  <c r="CC232" i="9"/>
  <c r="O230" i="8"/>
  <c r="T230" i="8" s="1"/>
  <c r="E232" i="14"/>
  <c r="H232" i="14" s="1"/>
  <c r="X230" i="8" s="1"/>
  <c r="CC268" i="9"/>
  <c r="O266" i="8"/>
  <c r="T266" i="8" s="1"/>
  <c r="E268" i="14"/>
  <c r="H268" i="14" s="1"/>
  <c r="X266" i="8" s="1"/>
  <c r="CC294" i="9"/>
  <c r="O292" i="8"/>
  <c r="T292" i="8" s="1"/>
  <c r="E294" i="14"/>
  <c r="H294" i="14" s="1"/>
  <c r="X292" i="8" s="1"/>
  <c r="CC315" i="9"/>
  <c r="O313" i="8"/>
  <c r="T313" i="8" s="1"/>
  <c r="E315" i="14"/>
  <c r="H315" i="14" s="1"/>
  <c r="X313" i="8" s="1"/>
  <c r="CC347" i="9"/>
  <c r="O345" i="8"/>
  <c r="T345" i="8" s="1"/>
  <c r="E347" i="14"/>
  <c r="H347" i="14" s="1"/>
  <c r="X345" i="8" s="1"/>
  <c r="CC379" i="9"/>
  <c r="O377" i="8"/>
  <c r="T377" i="8" s="1"/>
  <c r="E379" i="14"/>
  <c r="H379" i="14" s="1"/>
  <c r="X377" i="8" s="1"/>
  <c r="E221" i="10"/>
  <c r="G221" i="10" s="1"/>
  <c r="H221" i="10" s="1"/>
  <c r="Y219" i="8" s="1"/>
  <c r="Z219" i="8" s="1"/>
  <c r="AA219" i="8" s="1"/>
  <c r="AD219" i="8" s="1"/>
  <c r="AF219" i="8" s="1"/>
  <c r="CC461" i="9"/>
  <c r="O459" i="8"/>
  <c r="T459" i="8" s="1"/>
  <c r="E461" i="14"/>
  <c r="H461" i="14" s="1"/>
  <c r="X459" i="8" s="1"/>
  <c r="CC44" i="9"/>
  <c r="O43" i="8"/>
  <c r="T43" i="8" s="1"/>
  <c r="E44" i="14"/>
  <c r="H44" i="14" s="1"/>
  <c r="X43" i="8" s="1"/>
  <c r="E73" i="10"/>
  <c r="G73" i="10" s="1"/>
  <c r="H73" i="10" s="1"/>
  <c r="Y72" i="8" s="1"/>
  <c r="Z72" i="8" s="1"/>
  <c r="AA72" i="8" s="1"/>
  <c r="AD72" i="8" s="1"/>
  <c r="AF72" i="8" s="1"/>
  <c r="CC220" i="9"/>
  <c r="O218" i="8"/>
  <c r="T218" i="8" s="1"/>
  <c r="E220" i="14"/>
  <c r="H220" i="14" s="1"/>
  <c r="X218" i="8" s="1"/>
  <c r="CC77" i="9"/>
  <c r="O76" i="8"/>
  <c r="T76" i="8" s="1"/>
  <c r="E77" i="14"/>
  <c r="H77" i="14" s="1"/>
  <c r="X76" i="8" s="1"/>
  <c r="AF4" i="8" l="1"/>
  <c r="E77" i="10"/>
  <c r="G77" i="10" s="1"/>
  <c r="H77" i="10" s="1"/>
  <c r="Y76" i="8" s="1"/>
  <c r="E44" i="10"/>
  <c r="G44" i="10" s="1"/>
  <c r="H44" i="10" s="1"/>
  <c r="Y43" i="8" s="1"/>
  <c r="E315" i="10"/>
  <c r="G315" i="10" s="1"/>
  <c r="H315" i="10" s="1"/>
  <c r="Y313" i="8" s="1"/>
  <c r="E342" i="10"/>
  <c r="G342" i="10" s="1"/>
  <c r="H342" i="10" s="1"/>
  <c r="Y340" i="8" s="1"/>
  <c r="E241" i="10"/>
  <c r="G241" i="10" s="1"/>
  <c r="H241" i="10" s="1"/>
  <c r="Y239" i="8" s="1"/>
  <c r="CC195" i="9"/>
  <c r="O193" i="8"/>
  <c r="T193" i="8" s="1"/>
  <c r="E195" i="14"/>
  <c r="H195" i="14" s="1"/>
  <c r="X193" i="8" s="1"/>
  <c r="E393" i="10"/>
  <c r="G393" i="10" s="1"/>
  <c r="H393" i="10" s="1"/>
  <c r="Y391" i="8" s="1"/>
  <c r="E274" i="10"/>
  <c r="G274" i="10" s="1"/>
  <c r="H274" i="10" s="1"/>
  <c r="Y272" i="8" s="1"/>
  <c r="E158" i="10"/>
  <c r="G158" i="10" s="1"/>
  <c r="H158" i="10" s="1"/>
  <c r="Y157" i="8" s="1"/>
  <c r="E324" i="10"/>
  <c r="G324" i="10" s="1"/>
  <c r="H324" i="10" s="1"/>
  <c r="Y322" i="8" s="1"/>
  <c r="E343" i="10"/>
  <c r="G343" i="10" s="1"/>
  <c r="H343" i="10" s="1"/>
  <c r="Y341" i="8" s="1"/>
  <c r="E143" i="10"/>
  <c r="G143" i="10" s="1"/>
  <c r="H143" i="10" s="1"/>
  <c r="Y142" i="8" s="1"/>
  <c r="E48" i="10"/>
  <c r="G48" i="10" s="1"/>
  <c r="H48" i="10" s="1"/>
  <c r="Y47" i="8" s="1"/>
  <c r="E314" i="10"/>
  <c r="G314" i="10" s="1"/>
  <c r="H314" i="10" s="1"/>
  <c r="Y312" i="8" s="1"/>
  <c r="E333" i="10"/>
  <c r="G333" i="10" s="1"/>
  <c r="H333" i="10" s="1"/>
  <c r="Y331" i="8" s="1"/>
  <c r="CC206" i="9"/>
  <c r="O204" i="8"/>
  <c r="T204" i="8" s="1"/>
  <c r="E206" i="14"/>
  <c r="H206" i="14" s="1"/>
  <c r="X204" i="8" s="1"/>
  <c r="E368" i="10"/>
  <c r="G368" i="10" s="1"/>
  <c r="H368" i="10" s="1"/>
  <c r="Y366" i="8" s="1"/>
  <c r="E271" i="10"/>
  <c r="G271" i="10" s="1"/>
  <c r="H271" i="10" s="1"/>
  <c r="Y269" i="8" s="1"/>
  <c r="E41" i="10"/>
  <c r="G41" i="10" s="1"/>
  <c r="H41" i="10" s="1"/>
  <c r="Y40" i="8" s="1"/>
  <c r="E10" i="10"/>
  <c r="G10" i="10" s="1"/>
  <c r="H10" i="10" s="1"/>
  <c r="Y9" i="8" s="1"/>
  <c r="Z9" i="8" s="1"/>
  <c r="AA9" i="8" s="1"/>
  <c r="AD9" i="8" s="1"/>
  <c r="AF9" i="8" s="1"/>
  <c r="E459" i="10"/>
  <c r="G459" i="10" s="1"/>
  <c r="H459" i="10" s="1"/>
  <c r="Y457" i="8" s="1"/>
  <c r="E439" i="10"/>
  <c r="G439" i="10" s="1"/>
  <c r="H439" i="10" s="1"/>
  <c r="Y437" i="8" s="1"/>
  <c r="E371" i="10"/>
  <c r="G371" i="10" s="1"/>
  <c r="H371" i="10" s="1"/>
  <c r="Y369" i="8" s="1"/>
  <c r="E307" i="10"/>
  <c r="G307" i="10" s="1"/>
  <c r="H307" i="10" s="1"/>
  <c r="Y305" i="8" s="1"/>
  <c r="E276" i="10"/>
  <c r="G276" i="10" s="1"/>
  <c r="H276" i="10" s="1"/>
  <c r="Y274" i="8" s="1"/>
  <c r="CC208" i="9"/>
  <c r="O206" i="8"/>
  <c r="T206" i="8" s="1"/>
  <c r="E208" i="14"/>
  <c r="H208" i="14" s="1"/>
  <c r="X206" i="8" s="1"/>
  <c r="E123" i="10"/>
  <c r="G123" i="10" s="1"/>
  <c r="H123" i="10" s="1"/>
  <c r="Y122" i="8" s="1"/>
  <c r="E350" i="10"/>
  <c r="G350" i="10" s="1"/>
  <c r="H350" i="10" s="1"/>
  <c r="Y348" i="8" s="1"/>
  <c r="E130" i="10"/>
  <c r="G130" i="10" s="1"/>
  <c r="H130" i="10" s="1"/>
  <c r="Y129" i="8" s="1"/>
  <c r="E47" i="10"/>
  <c r="G47" i="10" s="1"/>
  <c r="H47" i="10" s="1"/>
  <c r="Y46" i="8" s="1"/>
  <c r="E12" i="10"/>
  <c r="G12" i="10" s="1"/>
  <c r="H12" i="10" s="1"/>
  <c r="Y11" i="8" s="1"/>
  <c r="Z11" i="8" s="1"/>
  <c r="AA11" i="8" s="1"/>
  <c r="AD11" i="8" s="1"/>
  <c r="AF11" i="8" s="1"/>
  <c r="E401" i="10"/>
  <c r="G401" i="10" s="1"/>
  <c r="H401" i="10" s="1"/>
  <c r="Y399" i="8" s="1"/>
  <c r="E337" i="10"/>
  <c r="G337" i="10" s="1"/>
  <c r="H337" i="10" s="1"/>
  <c r="Y335" i="8" s="1"/>
  <c r="E289" i="10"/>
  <c r="G289" i="10" s="1"/>
  <c r="H289" i="10" s="1"/>
  <c r="Y287" i="8" s="1"/>
  <c r="E84" i="10"/>
  <c r="G84" i="10" s="1"/>
  <c r="H84" i="10" s="1"/>
  <c r="Y83" i="8" s="1"/>
  <c r="E332" i="10"/>
  <c r="G332" i="10" s="1"/>
  <c r="H332" i="10" s="1"/>
  <c r="Y330" i="8" s="1"/>
  <c r="E409" i="10"/>
  <c r="G409" i="10" s="1"/>
  <c r="H409" i="10" s="1"/>
  <c r="Y407" i="8" s="1"/>
  <c r="E68" i="10"/>
  <c r="G68" i="10" s="1"/>
  <c r="H68" i="10" s="1"/>
  <c r="Y67" i="8" s="1"/>
  <c r="CC407" i="9"/>
  <c r="O405" i="8"/>
  <c r="T405" i="8" s="1"/>
  <c r="E407" i="14"/>
  <c r="H407" i="14" s="1"/>
  <c r="X405" i="8" s="1"/>
  <c r="E383" i="10"/>
  <c r="G383" i="10" s="1"/>
  <c r="H383" i="10" s="1"/>
  <c r="Y381" i="8" s="1"/>
  <c r="E319" i="10"/>
  <c r="G319" i="10" s="1"/>
  <c r="H319" i="10" s="1"/>
  <c r="Y317" i="8" s="1"/>
  <c r="E272" i="10"/>
  <c r="G272" i="10" s="1"/>
  <c r="H272" i="10" s="1"/>
  <c r="Y270" i="8" s="1"/>
  <c r="CC212" i="9"/>
  <c r="O210" i="8"/>
  <c r="T210" i="8" s="1"/>
  <c r="E212" i="14"/>
  <c r="H212" i="14" s="1"/>
  <c r="X210" i="8" s="1"/>
  <c r="E102" i="10"/>
  <c r="G102" i="10" s="1"/>
  <c r="H102" i="10" s="1"/>
  <c r="Y101" i="8" s="1"/>
  <c r="E386" i="10"/>
  <c r="G386" i="10" s="1"/>
  <c r="H386" i="10" s="1"/>
  <c r="Y384" i="8" s="1"/>
  <c r="E322" i="10"/>
  <c r="G322" i="10" s="1"/>
  <c r="H322" i="10" s="1"/>
  <c r="Y320" i="8" s="1"/>
  <c r="E441" i="10"/>
  <c r="G441" i="10" s="1"/>
  <c r="H441" i="10" s="1"/>
  <c r="Y439" i="8" s="1"/>
  <c r="E341" i="10"/>
  <c r="G341" i="10" s="1"/>
  <c r="H341" i="10" s="1"/>
  <c r="Y339" i="8" s="1"/>
  <c r="E295" i="10"/>
  <c r="G295" i="10" s="1"/>
  <c r="H295" i="10" s="1"/>
  <c r="Y293" i="8" s="1"/>
  <c r="E234" i="10"/>
  <c r="G234" i="10" s="1"/>
  <c r="H234" i="10" s="1"/>
  <c r="Y232" i="8" s="1"/>
  <c r="E88" i="10"/>
  <c r="G88" i="10" s="1"/>
  <c r="H88" i="10" s="1"/>
  <c r="Y87" i="8" s="1"/>
  <c r="E392" i="10"/>
  <c r="G392" i="10" s="1"/>
  <c r="H392" i="10" s="1"/>
  <c r="Y390" i="8" s="1"/>
  <c r="E328" i="10"/>
  <c r="G328" i="10" s="1"/>
  <c r="H328" i="10" s="1"/>
  <c r="Y326" i="8" s="1"/>
  <c r="E149" i="10"/>
  <c r="G149" i="10" s="1"/>
  <c r="H149" i="10" s="1"/>
  <c r="Y148" i="8" s="1"/>
  <c r="E87" i="10"/>
  <c r="G87" i="10" s="1"/>
  <c r="H87" i="10" s="1"/>
  <c r="Y86" i="8" s="1"/>
  <c r="E146" i="10"/>
  <c r="G146" i="10" s="1"/>
  <c r="H146" i="10" s="1"/>
  <c r="Y145" i="8" s="1"/>
  <c r="E463" i="10"/>
  <c r="G463" i="10" s="1"/>
  <c r="H463" i="10" s="1"/>
  <c r="Y461" i="8" s="1"/>
  <c r="E469" i="10"/>
  <c r="G469" i="10" s="1"/>
  <c r="H469" i="10" s="1"/>
  <c r="Y467" i="8" s="1"/>
  <c r="E131" i="10"/>
  <c r="G131" i="10" s="1"/>
  <c r="H131" i="10" s="1"/>
  <c r="Y130" i="8" s="1"/>
  <c r="E277" i="10"/>
  <c r="G277" i="10" s="1"/>
  <c r="H277" i="10" s="1"/>
  <c r="Y275" i="8" s="1"/>
  <c r="E20" i="10"/>
  <c r="G20" i="10" s="1"/>
  <c r="H20" i="10" s="1"/>
  <c r="Y19" i="8" s="1"/>
  <c r="Z19" i="8" s="1"/>
  <c r="AA19" i="8" s="1"/>
  <c r="AD19" i="8" s="1"/>
  <c r="AF19" i="8" s="1"/>
  <c r="E285" i="10"/>
  <c r="G285" i="10" s="1"/>
  <c r="H285" i="10" s="1"/>
  <c r="Y283" i="8" s="1"/>
  <c r="CC63" i="9"/>
  <c r="O62" i="8"/>
  <c r="T62" i="8" s="1"/>
  <c r="E63" i="14"/>
  <c r="H63" i="14" s="1"/>
  <c r="X62" i="8" s="1"/>
  <c r="E482" i="10"/>
  <c r="G482" i="10" s="1"/>
  <c r="H482" i="10" s="1"/>
  <c r="E55" i="10"/>
  <c r="G55" i="10" s="1"/>
  <c r="H55" i="10" s="1"/>
  <c r="CC209" i="9"/>
  <c r="O207" i="8"/>
  <c r="T207" i="8" s="1"/>
  <c r="E209" i="14"/>
  <c r="H209" i="14" s="1"/>
  <c r="X207" i="8" s="1"/>
  <c r="CC193" i="9"/>
  <c r="O191" i="8"/>
  <c r="T191" i="8" s="1"/>
  <c r="E193" i="14"/>
  <c r="H193" i="14" s="1"/>
  <c r="X191" i="8" s="1"/>
  <c r="E177" i="10"/>
  <c r="G177" i="10" s="1"/>
  <c r="H177" i="10" s="1"/>
  <c r="Y176" i="8" s="1"/>
  <c r="E474" i="10"/>
  <c r="G474" i="10" s="1"/>
  <c r="H474" i="10" s="1"/>
  <c r="Y472" i="8" s="1"/>
  <c r="E455" i="10"/>
  <c r="G455" i="10" s="1"/>
  <c r="H455" i="10" s="1"/>
  <c r="Y453" i="8" s="1"/>
  <c r="E498" i="10"/>
  <c r="G498" i="10" s="1"/>
  <c r="H498" i="10" s="1"/>
  <c r="E183" i="10"/>
  <c r="G183" i="10" s="1"/>
  <c r="H183" i="10" s="1"/>
  <c r="CC66" i="9"/>
  <c r="O65" i="8"/>
  <c r="T65" i="8" s="1"/>
  <c r="E66" i="14"/>
  <c r="H66" i="14" s="1"/>
  <c r="X65" i="8" s="1"/>
  <c r="CC190" i="9"/>
  <c r="O189" i="8"/>
  <c r="T189" i="8" s="1"/>
  <c r="E190" i="14"/>
  <c r="H190" i="14" s="1"/>
  <c r="X189" i="8" s="1"/>
  <c r="CC67" i="9"/>
  <c r="O66" i="8"/>
  <c r="T66" i="8" s="1"/>
  <c r="E67" i="14"/>
  <c r="H67" i="14" s="1"/>
  <c r="X66" i="8" s="1"/>
  <c r="E520" i="10"/>
  <c r="G520" i="10" s="1"/>
  <c r="H520" i="10" s="1"/>
  <c r="E205" i="10"/>
  <c r="G205" i="10" s="1"/>
  <c r="H205" i="10" s="1"/>
  <c r="CC64" i="9"/>
  <c r="O63" i="8"/>
  <c r="T63" i="8" s="1"/>
  <c r="E64" i="14"/>
  <c r="H64" i="14" s="1"/>
  <c r="X63" i="8" s="1"/>
  <c r="E466" i="10"/>
  <c r="G466" i="10" s="1"/>
  <c r="H466" i="10" s="1"/>
  <c r="Y464" i="8" s="1"/>
  <c r="E480" i="10"/>
  <c r="G480" i="10" s="1"/>
  <c r="H480" i="10" s="1"/>
  <c r="Y478" i="8" s="1"/>
  <c r="E163" i="10"/>
  <c r="G163" i="10" s="1"/>
  <c r="H163" i="10" s="1"/>
  <c r="Y162" i="8" s="1"/>
  <c r="CC194" i="9"/>
  <c r="O192" i="8"/>
  <c r="T192" i="8" s="1"/>
  <c r="E194" i="14"/>
  <c r="H194" i="14" s="1"/>
  <c r="X192" i="8" s="1"/>
  <c r="E231" i="10"/>
  <c r="G231" i="10" s="1"/>
  <c r="H231" i="10" s="1"/>
  <c r="Y229" i="8" s="1"/>
  <c r="CC60" i="9"/>
  <c r="O59" i="8"/>
  <c r="T59" i="8" s="1"/>
  <c r="E60" i="14"/>
  <c r="H60" i="14" s="1"/>
  <c r="X59" i="8" s="1"/>
  <c r="E457" i="10"/>
  <c r="G457" i="10" s="1"/>
  <c r="H457" i="10" s="1"/>
  <c r="Y455" i="8" s="1"/>
  <c r="E135" i="10"/>
  <c r="G135" i="10" s="1"/>
  <c r="H135" i="10" s="1"/>
  <c r="Y134" i="8" s="1"/>
  <c r="E402" i="10"/>
  <c r="G402" i="10" s="1"/>
  <c r="H402" i="10" s="1"/>
  <c r="Y400" i="8" s="1"/>
  <c r="E425" i="10"/>
  <c r="G425" i="10" s="1"/>
  <c r="H425" i="10" s="1"/>
  <c r="Y423" i="8" s="1"/>
  <c r="E129" i="10"/>
  <c r="G129" i="10" s="1"/>
  <c r="H129" i="10" s="1"/>
  <c r="Y128" i="8" s="1"/>
  <c r="E24" i="10"/>
  <c r="G24" i="10" s="1"/>
  <c r="H24" i="10" s="1"/>
  <c r="Y23" i="8" s="1"/>
  <c r="Z23" i="8" s="1"/>
  <c r="AA23" i="8" s="1"/>
  <c r="AD23" i="8" s="1"/>
  <c r="AF23" i="8" s="1"/>
  <c r="E279" i="10"/>
  <c r="G279" i="10" s="1"/>
  <c r="H279" i="10" s="1"/>
  <c r="Y277" i="8" s="1"/>
  <c r="E27" i="10"/>
  <c r="G27" i="10" s="1"/>
  <c r="H27" i="10" s="1"/>
  <c r="Y26" i="8" s="1"/>
  <c r="E428" i="10"/>
  <c r="G428" i="10" s="1"/>
  <c r="H428" i="10" s="1"/>
  <c r="Y426" i="8" s="1"/>
  <c r="E145" i="10"/>
  <c r="G145" i="10" s="1"/>
  <c r="H145" i="10" s="1"/>
  <c r="Y144" i="8" s="1"/>
  <c r="E23" i="10"/>
  <c r="G23" i="10" s="1"/>
  <c r="H23" i="10" s="1"/>
  <c r="Y22" i="8" s="1"/>
  <c r="E75" i="10"/>
  <c r="G75" i="10" s="1"/>
  <c r="H75" i="10" s="1"/>
  <c r="Y74" i="8" s="1"/>
  <c r="E363" i="10"/>
  <c r="G363" i="10" s="1"/>
  <c r="H363" i="10" s="1"/>
  <c r="Y361" i="8" s="1"/>
  <c r="E302" i="10"/>
  <c r="G302" i="10" s="1"/>
  <c r="H302" i="10" s="1"/>
  <c r="Y300" i="8" s="1"/>
  <c r="E252" i="10"/>
  <c r="G252" i="10" s="1"/>
  <c r="H252" i="10" s="1"/>
  <c r="Y250" i="8" s="1"/>
  <c r="E166" i="10"/>
  <c r="G166" i="10" s="1"/>
  <c r="H166" i="10" s="1"/>
  <c r="Y165" i="8" s="1"/>
  <c r="E82" i="10"/>
  <c r="G82" i="10" s="1"/>
  <c r="H82" i="10" s="1"/>
  <c r="Y81" i="8" s="1"/>
  <c r="E40" i="10"/>
  <c r="G40" i="10" s="1"/>
  <c r="H40" i="10" s="1"/>
  <c r="Y39" i="8" s="1"/>
  <c r="E358" i="10"/>
  <c r="G358" i="10" s="1"/>
  <c r="H358" i="10" s="1"/>
  <c r="Y356" i="8" s="1"/>
  <c r="E261" i="10"/>
  <c r="G261" i="10" s="1"/>
  <c r="H261" i="10" s="1"/>
  <c r="Y259" i="8" s="1"/>
  <c r="E120" i="10"/>
  <c r="G120" i="10" s="1"/>
  <c r="H120" i="10" s="1"/>
  <c r="Y119" i="8" s="1"/>
  <c r="E39" i="10"/>
  <c r="G39" i="10" s="1"/>
  <c r="H39" i="10" s="1"/>
  <c r="Y38" i="8" s="1"/>
  <c r="E377" i="10"/>
  <c r="G377" i="10" s="1"/>
  <c r="H377" i="10" s="1"/>
  <c r="Y375" i="8" s="1"/>
  <c r="E313" i="10"/>
  <c r="G313" i="10" s="1"/>
  <c r="H313" i="10" s="1"/>
  <c r="Y311" i="8" s="1"/>
  <c r="E258" i="10"/>
  <c r="G258" i="10" s="1"/>
  <c r="H258" i="10" s="1"/>
  <c r="Y256" i="8" s="1"/>
  <c r="E133" i="10"/>
  <c r="G133" i="10" s="1"/>
  <c r="H133" i="10" s="1"/>
  <c r="Y132" i="8" s="1"/>
  <c r="E372" i="10"/>
  <c r="G372" i="10" s="1"/>
  <c r="H372" i="10" s="1"/>
  <c r="Y370" i="8" s="1"/>
  <c r="E308" i="10"/>
  <c r="G308" i="10" s="1"/>
  <c r="H308" i="10" s="1"/>
  <c r="Y306" i="8" s="1"/>
  <c r="E500" i="10"/>
  <c r="G500" i="10" s="1"/>
  <c r="H500" i="10" s="1"/>
  <c r="E185" i="10"/>
  <c r="G185" i="10" s="1"/>
  <c r="H185" i="10" s="1"/>
  <c r="E136" i="10"/>
  <c r="G136" i="10" s="1"/>
  <c r="H136" i="10" s="1"/>
  <c r="Y135" i="8" s="1"/>
  <c r="E245" i="10"/>
  <c r="G245" i="10" s="1"/>
  <c r="H245" i="10" s="1"/>
  <c r="Y243" i="8" s="1"/>
  <c r="E435" i="10"/>
  <c r="G435" i="10" s="1"/>
  <c r="H435" i="10" s="1"/>
  <c r="Y433" i="8" s="1"/>
  <c r="E359" i="10"/>
  <c r="G359" i="10" s="1"/>
  <c r="H359" i="10" s="1"/>
  <c r="Y357" i="8" s="1"/>
  <c r="E304" i="10"/>
  <c r="G304" i="10" s="1"/>
  <c r="H304" i="10" s="1"/>
  <c r="Y302" i="8" s="1"/>
  <c r="E248" i="10"/>
  <c r="G248" i="10" s="1"/>
  <c r="H248" i="10" s="1"/>
  <c r="Y246" i="8" s="1"/>
  <c r="E160" i="10"/>
  <c r="G160" i="10" s="1"/>
  <c r="H160" i="10" s="1"/>
  <c r="Y159" i="8" s="1"/>
  <c r="E94" i="10"/>
  <c r="G94" i="10" s="1"/>
  <c r="H94" i="10" s="1"/>
  <c r="Y93" i="8" s="1"/>
  <c r="E28" i="10"/>
  <c r="G28" i="10" s="1"/>
  <c r="H28" i="10" s="1"/>
  <c r="Y27" i="8" s="1"/>
  <c r="Z27" i="8" s="1"/>
  <c r="AA27" i="8" s="1"/>
  <c r="AD27" i="8" s="1"/>
  <c r="AF27" i="8" s="1"/>
  <c r="E394" i="10"/>
  <c r="G394" i="10" s="1"/>
  <c r="H394" i="10" s="1"/>
  <c r="Y392" i="8" s="1"/>
  <c r="E330" i="10"/>
  <c r="G330" i="10" s="1"/>
  <c r="H330" i="10" s="1"/>
  <c r="Y328" i="8" s="1"/>
  <c r="E159" i="10"/>
  <c r="G159" i="10" s="1"/>
  <c r="H159" i="10" s="1"/>
  <c r="Y158" i="8" s="1"/>
  <c r="E417" i="10"/>
  <c r="G417" i="10" s="1"/>
  <c r="H417" i="10" s="1"/>
  <c r="Y415" i="8" s="1"/>
  <c r="E349" i="10"/>
  <c r="G349" i="10" s="1"/>
  <c r="H349" i="10" s="1"/>
  <c r="Y347" i="8" s="1"/>
  <c r="E291" i="10"/>
  <c r="G291" i="10" s="1"/>
  <c r="H291" i="10" s="1"/>
  <c r="Y289" i="8" s="1"/>
  <c r="E164" i="10"/>
  <c r="G164" i="10" s="1"/>
  <c r="H164" i="10" s="1"/>
  <c r="Y163" i="8" s="1"/>
  <c r="E418" i="10"/>
  <c r="G418" i="10" s="1"/>
  <c r="H418" i="10" s="1"/>
  <c r="Y416" i="8" s="1"/>
  <c r="E384" i="10"/>
  <c r="G384" i="10" s="1"/>
  <c r="H384" i="10" s="1"/>
  <c r="Y382" i="8" s="1"/>
  <c r="E320" i="10"/>
  <c r="G320" i="10" s="1"/>
  <c r="H320" i="10" s="1"/>
  <c r="Y318" i="8" s="1"/>
  <c r="E14" i="10"/>
  <c r="G14" i="10" s="1"/>
  <c r="H14" i="10" s="1"/>
  <c r="Y13" i="8" s="1"/>
  <c r="Z13" i="8" s="1"/>
  <c r="AA13" i="8" s="1"/>
  <c r="AD13" i="8" s="1"/>
  <c r="AF13" i="8" s="1"/>
  <c r="E454" i="10"/>
  <c r="G454" i="10" s="1"/>
  <c r="H454" i="10" s="1"/>
  <c r="Y452" i="8" s="1"/>
  <c r="E473" i="10"/>
  <c r="G473" i="10" s="1"/>
  <c r="H473" i="10" s="1"/>
  <c r="Y471" i="8" s="1"/>
  <c r="E70" i="10"/>
  <c r="G70" i="10" s="1"/>
  <c r="H70" i="10" s="1"/>
  <c r="Y69" i="8" s="1"/>
  <c r="E423" i="10"/>
  <c r="G423" i="10" s="1"/>
  <c r="H423" i="10" s="1"/>
  <c r="Y421" i="8" s="1"/>
  <c r="E355" i="10"/>
  <c r="G355" i="10" s="1"/>
  <c r="H355" i="10" s="1"/>
  <c r="Y353" i="8" s="1"/>
  <c r="E298" i="10"/>
  <c r="G298" i="10" s="1"/>
  <c r="H298" i="10" s="1"/>
  <c r="Y296" i="8" s="1"/>
  <c r="E260" i="10"/>
  <c r="G260" i="10" s="1"/>
  <c r="H260" i="10" s="1"/>
  <c r="Y258" i="8" s="1"/>
  <c r="E139" i="10"/>
  <c r="G139" i="10" s="1"/>
  <c r="H139" i="10" s="1"/>
  <c r="Y138" i="8" s="1"/>
  <c r="E32" i="10"/>
  <c r="G32" i="10" s="1"/>
  <c r="H32" i="10" s="1"/>
  <c r="Y31" i="8" s="1"/>
  <c r="E366" i="10"/>
  <c r="G366" i="10" s="1"/>
  <c r="H366" i="10" s="1"/>
  <c r="Y364" i="8" s="1"/>
  <c r="E269" i="10"/>
  <c r="G269" i="10" s="1"/>
  <c r="H269" i="10" s="1"/>
  <c r="Y267" i="8" s="1"/>
  <c r="E421" i="10"/>
  <c r="G421" i="10" s="1"/>
  <c r="H421" i="10" s="1"/>
  <c r="Y419" i="8" s="1"/>
  <c r="E353" i="10"/>
  <c r="G353" i="10" s="1"/>
  <c r="H353" i="10" s="1"/>
  <c r="Y351" i="8" s="1"/>
  <c r="E297" i="10"/>
  <c r="G297" i="10" s="1"/>
  <c r="H297" i="10" s="1"/>
  <c r="Y295" i="8" s="1"/>
  <c r="E230" i="10"/>
  <c r="G230" i="10" s="1"/>
  <c r="H230" i="10" s="1"/>
  <c r="Y228" i="8" s="1"/>
  <c r="CC218" i="9"/>
  <c r="O216" i="8"/>
  <c r="T216" i="8" s="1"/>
  <c r="E218" i="14"/>
  <c r="H218" i="14" s="1"/>
  <c r="X216" i="8" s="1"/>
  <c r="CC202" i="9"/>
  <c r="O200" i="8"/>
  <c r="T200" i="8" s="1"/>
  <c r="E202" i="14"/>
  <c r="H202" i="14" s="1"/>
  <c r="X200" i="8" s="1"/>
  <c r="E46" i="10"/>
  <c r="G46" i="10" s="1"/>
  <c r="H46" i="10" s="1"/>
  <c r="Y45" i="8" s="1"/>
  <c r="E380" i="10"/>
  <c r="G380" i="10" s="1"/>
  <c r="H380" i="10" s="1"/>
  <c r="Y378" i="8" s="1"/>
  <c r="E316" i="10"/>
  <c r="G316" i="10" s="1"/>
  <c r="H316" i="10" s="1"/>
  <c r="Y314" i="8" s="1"/>
  <c r="E144" i="10"/>
  <c r="G144" i="10" s="1"/>
  <c r="H144" i="10" s="1"/>
  <c r="Y143" i="8" s="1"/>
  <c r="E52" i="10"/>
  <c r="G52" i="10" s="1"/>
  <c r="H52" i="10" s="1"/>
  <c r="Y51" i="8" s="1"/>
  <c r="E170" i="10"/>
  <c r="G170" i="10" s="1"/>
  <c r="H170" i="10" s="1"/>
  <c r="Y169" i="8" s="1"/>
  <c r="E453" i="10"/>
  <c r="G453" i="10" s="1"/>
  <c r="H453" i="10" s="1"/>
  <c r="Y451" i="8" s="1"/>
  <c r="E74" i="10"/>
  <c r="G74" i="10" s="1"/>
  <c r="H74" i="10" s="1"/>
  <c r="Y73" i="8" s="1"/>
  <c r="E451" i="10"/>
  <c r="G451" i="10" s="1"/>
  <c r="H451" i="10" s="1"/>
  <c r="Y449" i="8" s="1"/>
  <c r="E335" i="10"/>
  <c r="G335" i="10" s="1"/>
  <c r="H335" i="10" s="1"/>
  <c r="Y333" i="8" s="1"/>
  <c r="E284" i="10"/>
  <c r="G284" i="10" s="1"/>
  <c r="H284" i="10" s="1"/>
  <c r="Y282" i="8" s="1"/>
  <c r="E119" i="10"/>
  <c r="G119" i="10" s="1"/>
  <c r="H119" i="10" s="1"/>
  <c r="Y118" i="8" s="1"/>
  <c r="CC57" i="9"/>
  <c r="O56" i="8"/>
  <c r="T56" i="8" s="1"/>
  <c r="E57" i="14"/>
  <c r="H57" i="14" s="1"/>
  <c r="X56" i="8" s="1"/>
  <c r="E412" i="10"/>
  <c r="G412" i="10" s="1"/>
  <c r="H412" i="10" s="1"/>
  <c r="Y410" i="8" s="1"/>
  <c r="E338" i="10"/>
  <c r="G338" i="10" s="1"/>
  <c r="H338" i="10" s="1"/>
  <c r="Y336" i="8" s="1"/>
  <c r="E116" i="10"/>
  <c r="G116" i="10" s="1"/>
  <c r="H116" i="10" s="1"/>
  <c r="Y115" i="8" s="1"/>
  <c r="E357" i="10"/>
  <c r="G357" i="10" s="1"/>
  <c r="H357" i="10" s="1"/>
  <c r="Y355" i="8" s="1"/>
  <c r="E303" i="10"/>
  <c r="G303" i="10" s="1"/>
  <c r="H303" i="10" s="1"/>
  <c r="Y301" i="8" s="1"/>
  <c r="E254" i="10"/>
  <c r="G254" i="10" s="1"/>
  <c r="H254" i="10" s="1"/>
  <c r="Y252" i="8" s="1"/>
  <c r="E104" i="10"/>
  <c r="G104" i="10" s="1"/>
  <c r="H104" i="10" s="1"/>
  <c r="Y103" i="8" s="1"/>
  <c r="E426" i="10"/>
  <c r="G426" i="10" s="1"/>
  <c r="H426" i="10" s="1"/>
  <c r="Y424" i="8" s="1"/>
  <c r="E344" i="10"/>
  <c r="G344" i="10" s="1"/>
  <c r="H344" i="10" s="1"/>
  <c r="Y342" i="8" s="1"/>
  <c r="E165" i="10"/>
  <c r="G165" i="10" s="1"/>
  <c r="H165" i="10" s="1"/>
  <c r="Y164" i="8" s="1"/>
  <c r="E103" i="10"/>
  <c r="G103" i="10" s="1"/>
  <c r="H103" i="10" s="1"/>
  <c r="Y102" i="8" s="1"/>
  <c r="E108" i="10"/>
  <c r="G108" i="10" s="1"/>
  <c r="H108" i="10" s="1"/>
  <c r="Y107" i="8" s="1"/>
  <c r="E246" i="10"/>
  <c r="G246" i="10" s="1"/>
  <c r="H246" i="10" s="1"/>
  <c r="Y244" i="8" s="1"/>
  <c r="E470" i="10"/>
  <c r="G470" i="10" s="1"/>
  <c r="H470" i="10" s="1"/>
  <c r="Y468" i="8" s="1"/>
  <c r="E395" i="10"/>
  <c r="G395" i="10" s="1"/>
  <c r="H395" i="10" s="1"/>
  <c r="Y393" i="8" s="1"/>
  <c r="CC184" i="9"/>
  <c r="O183" i="8"/>
  <c r="T183" i="8" s="1"/>
  <c r="E184" i="14"/>
  <c r="H184" i="14" s="1"/>
  <c r="X183" i="8" s="1"/>
  <c r="E448" i="10"/>
  <c r="G448" i="10" s="1"/>
  <c r="H448" i="10" s="1"/>
  <c r="Y446" i="8" s="1"/>
  <c r="E171" i="10"/>
  <c r="G171" i="10" s="1"/>
  <c r="H171" i="10" s="1"/>
  <c r="Y170" i="8" s="1"/>
  <c r="CC62" i="9"/>
  <c r="O61" i="8"/>
  <c r="T61" i="8" s="1"/>
  <c r="E62" i="14"/>
  <c r="H62" i="14" s="1"/>
  <c r="X61" i="8" s="1"/>
  <c r="E17" i="10"/>
  <c r="G17" i="10" s="1"/>
  <c r="H17" i="10" s="1"/>
  <c r="Y16" i="8" s="1"/>
  <c r="E275" i="10"/>
  <c r="G275" i="10" s="1"/>
  <c r="H275" i="10" s="1"/>
  <c r="Y273" i="8" s="1"/>
  <c r="CC217" i="9"/>
  <c r="O215" i="8"/>
  <c r="T215" i="8" s="1"/>
  <c r="E217" i="14"/>
  <c r="H217" i="14" s="1"/>
  <c r="X215" i="8" s="1"/>
  <c r="E99" i="10"/>
  <c r="G99" i="10" s="1"/>
  <c r="H99" i="10" s="1"/>
  <c r="Y98" i="8" s="1"/>
  <c r="E464" i="10"/>
  <c r="G464" i="10" s="1"/>
  <c r="H464" i="10" s="1"/>
  <c r="Y462" i="8" s="1"/>
  <c r="CC180" i="9"/>
  <c r="O179" i="8"/>
  <c r="T179" i="8" s="1"/>
  <c r="E180" i="14"/>
  <c r="H180" i="14" s="1"/>
  <c r="X179" i="8" s="1"/>
  <c r="E436" i="10"/>
  <c r="G436" i="10" s="1"/>
  <c r="H436" i="10" s="1"/>
  <c r="Y434" i="8" s="1"/>
  <c r="CC197" i="9"/>
  <c r="O195" i="8"/>
  <c r="T195" i="8" s="1"/>
  <c r="E197" i="14"/>
  <c r="H197" i="14" s="1"/>
  <c r="X195" i="8" s="1"/>
  <c r="E19" i="10"/>
  <c r="G19" i="10" s="1"/>
  <c r="H19" i="10" s="1"/>
  <c r="Y18" i="8" s="1"/>
  <c r="E476" i="10"/>
  <c r="G476" i="10" s="1"/>
  <c r="H476" i="10" s="1"/>
  <c r="Y474" i="8" s="1"/>
  <c r="E447" i="10"/>
  <c r="G447" i="10" s="1"/>
  <c r="H447" i="10" s="1"/>
  <c r="Y445" i="8" s="1"/>
  <c r="CC192" i="9"/>
  <c r="O190" i="8"/>
  <c r="T190" i="8" s="1"/>
  <c r="E192" i="14"/>
  <c r="H192" i="14" s="1"/>
  <c r="X190" i="8" s="1"/>
  <c r="E424" i="10"/>
  <c r="G424" i="10" s="1"/>
  <c r="H424" i="10" s="1"/>
  <c r="Y422" i="8" s="1"/>
  <c r="E267" i="10"/>
  <c r="G267" i="10" s="1"/>
  <c r="H267" i="10" s="1"/>
  <c r="Y265" i="8" s="1"/>
  <c r="E472" i="10"/>
  <c r="G472" i="10" s="1"/>
  <c r="H472" i="10" s="1"/>
  <c r="Y470" i="8" s="1"/>
  <c r="E443" i="10"/>
  <c r="G443" i="10" s="1"/>
  <c r="H443" i="10" s="1"/>
  <c r="Y441" i="8" s="1"/>
  <c r="E167" i="10"/>
  <c r="G167" i="10" s="1"/>
  <c r="H167" i="10" s="1"/>
  <c r="Y166" i="8" s="1"/>
  <c r="E113" i="10"/>
  <c r="G113" i="10" s="1"/>
  <c r="H113" i="10" s="1"/>
  <c r="Y112" i="8" s="1"/>
  <c r="E410" i="10"/>
  <c r="G410" i="10" s="1"/>
  <c r="H410" i="10" s="1"/>
  <c r="Y408" i="8" s="1"/>
  <c r="E379" i="10"/>
  <c r="G379" i="10" s="1"/>
  <c r="H379" i="10" s="1"/>
  <c r="Y377" i="8" s="1"/>
  <c r="E268" i="10"/>
  <c r="G268" i="10" s="1"/>
  <c r="H268" i="10" s="1"/>
  <c r="Y266" i="8" s="1"/>
  <c r="E98" i="10"/>
  <c r="G98" i="10" s="1"/>
  <c r="H98" i="10" s="1"/>
  <c r="Y97" i="8" s="1"/>
  <c r="E432" i="10"/>
  <c r="G432" i="10" s="1"/>
  <c r="H432" i="10" s="1"/>
  <c r="Y430" i="8" s="1"/>
  <c r="CC211" i="9"/>
  <c r="O209" i="8"/>
  <c r="T209" i="8" s="1"/>
  <c r="E211" i="14"/>
  <c r="H211" i="14" s="1"/>
  <c r="X209" i="8" s="1"/>
  <c r="E138" i="10"/>
  <c r="G138" i="10" s="1"/>
  <c r="H138" i="10" s="1"/>
  <c r="Y137" i="8" s="1"/>
  <c r="E329" i="10"/>
  <c r="G329" i="10" s="1"/>
  <c r="H329" i="10" s="1"/>
  <c r="Y327" i="8" s="1"/>
  <c r="E388" i="10"/>
  <c r="G388" i="10" s="1"/>
  <c r="H388" i="10" s="1"/>
  <c r="Y386" i="8" s="1"/>
  <c r="E118" i="10"/>
  <c r="G118" i="10" s="1"/>
  <c r="H118" i="10" s="1"/>
  <c r="Y117" i="8" s="1"/>
  <c r="E224" i="10"/>
  <c r="G224" i="10" s="1"/>
  <c r="H224" i="10" s="1"/>
  <c r="Y222" i="8" s="1"/>
  <c r="E419" i="10"/>
  <c r="G419" i="10" s="1"/>
  <c r="H419" i="10" s="1"/>
  <c r="Y417" i="8" s="1"/>
  <c r="E296" i="10"/>
  <c r="G296" i="10" s="1"/>
  <c r="H296" i="10" s="1"/>
  <c r="Y294" i="8" s="1"/>
  <c r="E228" i="10"/>
  <c r="G228" i="10" s="1"/>
  <c r="H228" i="10" s="1"/>
  <c r="Y226" i="8" s="1"/>
  <c r="E378" i="10"/>
  <c r="G378" i="10" s="1"/>
  <c r="H378" i="10" s="1"/>
  <c r="Y376" i="8" s="1"/>
  <c r="CC207" i="9"/>
  <c r="O205" i="8"/>
  <c r="T205" i="8" s="1"/>
  <c r="E207" i="14"/>
  <c r="H207" i="14" s="1"/>
  <c r="X205" i="8" s="1"/>
  <c r="E142" i="10"/>
  <c r="G142" i="10" s="1"/>
  <c r="H142" i="10" s="1"/>
  <c r="Y141" i="8" s="1"/>
  <c r="E397" i="10"/>
  <c r="G397" i="10" s="1"/>
  <c r="H397" i="10" s="1"/>
  <c r="Y395" i="8" s="1"/>
  <c r="E262" i="10"/>
  <c r="G262" i="10" s="1"/>
  <c r="H262" i="10" s="1"/>
  <c r="Y260" i="8" s="1"/>
  <c r="E96" i="10"/>
  <c r="G96" i="10" s="1"/>
  <c r="H96" i="10" s="1"/>
  <c r="Y95" i="8" s="1"/>
  <c r="E42" i="10"/>
  <c r="G42" i="10" s="1"/>
  <c r="H42" i="10" s="1"/>
  <c r="Y41" i="8" s="1"/>
  <c r="Z76" i="8"/>
  <c r="AA76" i="8" s="1"/>
  <c r="AD76" i="8" s="1"/>
  <c r="AF76" i="8" s="1"/>
  <c r="E220" i="10"/>
  <c r="G220" i="10" s="1"/>
  <c r="H220" i="10" s="1"/>
  <c r="Y218" i="8" s="1"/>
  <c r="Z218" i="8" s="1"/>
  <c r="AA218" i="8" s="1"/>
  <c r="AD218" i="8" s="1"/>
  <c r="AF218" i="8" s="1"/>
  <c r="Z43" i="8"/>
  <c r="AA43" i="8" s="1"/>
  <c r="AD43" i="8" s="1"/>
  <c r="AF43" i="8" s="1"/>
  <c r="E461" i="10"/>
  <c r="G461" i="10" s="1"/>
  <c r="H461" i="10" s="1"/>
  <c r="Y459" i="8" s="1"/>
  <c r="Z459" i="8" s="1"/>
  <c r="AA459" i="8" s="1"/>
  <c r="AD459" i="8" s="1"/>
  <c r="AF459" i="8" s="1"/>
  <c r="Z377" i="8"/>
  <c r="AA377" i="8" s="1"/>
  <c r="AD377" i="8" s="1"/>
  <c r="AF377" i="8" s="1"/>
  <c r="E347" i="10"/>
  <c r="G347" i="10" s="1"/>
  <c r="H347" i="10" s="1"/>
  <c r="Y345" i="8" s="1"/>
  <c r="Z345" i="8" s="1"/>
  <c r="AA345" i="8" s="1"/>
  <c r="AD345" i="8" s="1"/>
  <c r="AF345" i="8" s="1"/>
  <c r="Z313" i="8"/>
  <c r="AA313" i="8" s="1"/>
  <c r="AD313" i="8" s="1"/>
  <c r="AF313" i="8" s="1"/>
  <c r="E294" i="10"/>
  <c r="G294" i="10" s="1"/>
  <c r="H294" i="10" s="1"/>
  <c r="Y292" i="8" s="1"/>
  <c r="Z292" i="8" s="1"/>
  <c r="AA292" i="8" s="1"/>
  <c r="AD292" i="8" s="1"/>
  <c r="AF292" i="8" s="1"/>
  <c r="Z266" i="8"/>
  <c r="AA266" i="8" s="1"/>
  <c r="AD266" i="8" s="1"/>
  <c r="AF266" i="8" s="1"/>
  <c r="E232" i="10"/>
  <c r="G232" i="10" s="1"/>
  <c r="H232" i="10" s="1"/>
  <c r="Y230" i="8" s="1"/>
  <c r="Z230" i="8" s="1"/>
  <c r="AA230" i="8" s="1"/>
  <c r="AD230" i="8" s="1"/>
  <c r="AF230" i="8" s="1"/>
  <c r="E148" i="10"/>
  <c r="G148" i="10" s="1"/>
  <c r="H148" i="10" s="1"/>
  <c r="Y147" i="8" s="1"/>
  <c r="Z147" i="8" s="1"/>
  <c r="AA147" i="8" s="1"/>
  <c r="AD147" i="8" s="1"/>
  <c r="AF147" i="8" s="1"/>
  <c r="Z97" i="8"/>
  <c r="AA97" i="8" s="1"/>
  <c r="AD97" i="8" s="1"/>
  <c r="AF97" i="8" s="1"/>
  <c r="Z430" i="8"/>
  <c r="AA430" i="8" s="1"/>
  <c r="AD430" i="8" s="1"/>
  <c r="AF430" i="8" s="1"/>
  <c r="E374" i="10"/>
  <c r="G374" i="10" s="1"/>
  <c r="H374" i="10" s="1"/>
  <c r="Y372" i="8" s="1"/>
  <c r="Z372" i="8" s="1"/>
  <c r="AA372" i="8" s="1"/>
  <c r="AD372" i="8" s="1"/>
  <c r="AF372" i="8" s="1"/>
  <c r="Z340" i="8"/>
  <c r="AA340" i="8" s="1"/>
  <c r="AD340" i="8" s="1"/>
  <c r="AF340" i="8" s="1"/>
  <c r="E310" i="10"/>
  <c r="G310" i="10" s="1"/>
  <c r="H310" i="10" s="1"/>
  <c r="Y308" i="8" s="1"/>
  <c r="Z308" i="8" s="1"/>
  <c r="AA308" i="8" s="1"/>
  <c r="AD308" i="8" s="1"/>
  <c r="AF308" i="8" s="1"/>
  <c r="Z239" i="8"/>
  <c r="AA239" i="8" s="1"/>
  <c r="AD239" i="8" s="1"/>
  <c r="AF239" i="8" s="1"/>
  <c r="CC203" i="9"/>
  <c r="O201" i="8"/>
  <c r="T201" i="8" s="1"/>
  <c r="E203" i="14"/>
  <c r="H203" i="14" s="1"/>
  <c r="X201" i="8" s="1"/>
  <c r="Z137" i="8"/>
  <c r="AA137" i="8" s="1"/>
  <c r="AD137" i="8" s="1"/>
  <c r="AF137" i="8" s="1"/>
  <c r="E93" i="10"/>
  <c r="G93" i="10" s="1"/>
  <c r="H93" i="10" s="1"/>
  <c r="Y92" i="8" s="1"/>
  <c r="Z92" i="8" s="1"/>
  <c r="AA92" i="8" s="1"/>
  <c r="AD92" i="8" s="1"/>
  <c r="AF92" i="8" s="1"/>
  <c r="E445" i="10"/>
  <c r="G445" i="10" s="1"/>
  <c r="H445" i="10" s="1"/>
  <c r="Y443" i="8" s="1"/>
  <c r="Z443" i="8" s="1"/>
  <c r="AA443" i="8" s="1"/>
  <c r="AD443" i="8" s="1"/>
  <c r="AF443" i="8" s="1"/>
  <c r="Z391" i="8"/>
  <c r="AA391" i="8" s="1"/>
  <c r="AD391" i="8" s="1"/>
  <c r="AF391" i="8" s="1"/>
  <c r="E361" i="10"/>
  <c r="G361" i="10" s="1"/>
  <c r="H361" i="10" s="1"/>
  <c r="Y359" i="8" s="1"/>
  <c r="Z359" i="8" s="1"/>
  <c r="AA359" i="8" s="1"/>
  <c r="AD359" i="8" s="1"/>
  <c r="AF359" i="8" s="1"/>
  <c r="Z327" i="8"/>
  <c r="AA327" i="8" s="1"/>
  <c r="AD327" i="8" s="1"/>
  <c r="AF327" i="8" s="1"/>
  <c r="E301" i="10"/>
  <c r="G301" i="10" s="1"/>
  <c r="H301" i="10" s="1"/>
  <c r="Y299" i="8" s="1"/>
  <c r="Z299" i="8" s="1"/>
  <c r="AA299" i="8" s="1"/>
  <c r="AD299" i="8" s="1"/>
  <c r="AF299" i="8" s="1"/>
  <c r="Z272" i="8"/>
  <c r="AA272" i="8" s="1"/>
  <c r="AD272" i="8" s="1"/>
  <c r="AF272" i="8" s="1"/>
  <c r="E238" i="10"/>
  <c r="G238" i="10" s="1"/>
  <c r="H238" i="10" s="1"/>
  <c r="Y236" i="8" s="1"/>
  <c r="Z236" i="8" s="1"/>
  <c r="AA236" i="8" s="1"/>
  <c r="AD236" i="8" s="1"/>
  <c r="AF236" i="8" s="1"/>
  <c r="Z157" i="8"/>
  <c r="AA157" i="8" s="1"/>
  <c r="AD157" i="8" s="1"/>
  <c r="AF157" i="8" s="1"/>
  <c r="E117" i="10"/>
  <c r="G117" i="10" s="1"/>
  <c r="H117" i="10" s="1"/>
  <c r="Y116" i="8" s="1"/>
  <c r="Z116" i="8" s="1"/>
  <c r="AA116" i="8" s="1"/>
  <c r="AD116" i="8" s="1"/>
  <c r="AF116" i="8" s="1"/>
  <c r="E38" i="10"/>
  <c r="G38" i="10" s="1"/>
  <c r="H38" i="10" s="1"/>
  <c r="Y37" i="8" s="1"/>
  <c r="Z37" i="8" s="1"/>
  <c r="AA37" i="8" s="1"/>
  <c r="AD37" i="8" s="1"/>
  <c r="AF37" i="8" s="1"/>
  <c r="Z386" i="8"/>
  <c r="AA386" i="8" s="1"/>
  <c r="AD386" i="8" s="1"/>
  <c r="AF386" i="8" s="1"/>
  <c r="E356" i="10"/>
  <c r="G356" i="10" s="1"/>
  <c r="H356" i="10" s="1"/>
  <c r="Y354" i="8" s="1"/>
  <c r="Z354" i="8" s="1"/>
  <c r="AA354" i="8" s="1"/>
  <c r="AD354" i="8" s="1"/>
  <c r="AF354" i="8" s="1"/>
  <c r="Z322" i="8"/>
  <c r="AA322" i="8" s="1"/>
  <c r="AD322" i="8" s="1"/>
  <c r="AF322" i="8" s="1"/>
  <c r="E259" i="10"/>
  <c r="G259" i="10" s="1"/>
  <c r="H259" i="10" s="1"/>
  <c r="Y257" i="8" s="1"/>
  <c r="Z257" i="8" s="1"/>
  <c r="AA257" i="8" s="1"/>
  <c r="AD257" i="8" s="1"/>
  <c r="AF257" i="8" s="1"/>
  <c r="E161" i="10"/>
  <c r="G161" i="10" s="1"/>
  <c r="H161" i="10" s="1"/>
  <c r="Y160" i="8" s="1"/>
  <c r="Z160" i="8" s="1"/>
  <c r="AA160" i="8" s="1"/>
  <c r="AD160" i="8" s="1"/>
  <c r="AF160" i="8" s="1"/>
  <c r="Z117" i="8"/>
  <c r="AA117" i="8" s="1"/>
  <c r="AD117" i="8" s="1"/>
  <c r="AF117" i="8" s="1"/>
  <c r="E107" i="10"/>
  <c r="G107" i="10" s="1"/>
  <c r="H107" i="10" s="1"/>
  <c r="Y106" i="8" s="1"/>
  <c r="Z106" i="8" s="1"/>
  <c r="AA106" i="8" s="1"/>
  <c r="AD106" i="8" s="1"/>
  <c r="AF106" i="8" s="1"/>
  <c r="E22" i="10"/>
  <c r="G22" i="10" s="1"/>
  <c r="H22" i="10" s="1"/>
  <c r="Y21" i="8" s="1"/>
  <c r="Z21" i="8" s="1"/>
  <c r="AA21" i="8" s="1"/>
  <c r="AD21" i="8" s="1"/>
  <c r="AF21" i="8" s="1"/>
  <c r="E243" i="10"/>
  <c r="G243" i="10" s="1"/>
  <c r="H243" i="10" s="1"/>
  <c r="Y241" i="8" s="1"/>
  <c r="Z241" i="8" s="1"/>
  <c r="AA241" i="8" s="1"/>
  <c r="AD241" i="8" s="1"/>
  <c r="AF241" i="8" s="1"/>
  <c r="Z222" i="8"/>
  <c r="AA222" i="8" s="1"/>
  <c r="AD222" i="8" s="1"/>
  <c r="AF222" i="8" s="1"/>
  <c r="E76" i="10"/>
  <c r="G76" i="10" s="1"/>
  <c r="H76" i="10" s="1"/>
  <c r="Y75" i="8" s="1"/>
  <c r="Z75" i="8" s="1"/>
  <c r="AA75" i="8" s="1"/>
  <c r="AD75" i="8" s="1"/>
  <c r="AF75" i="8" s="1"/>
  <c r="Z417" i="8"/>
  <c r="AA417" i="8" s="1"/>
  <c r="AD417" i="8" s="1"/>
  <c r="AF417" i="8" s="1"/>
  <c r="E375" i="10"/>
  <c r="G375" i="10" s="1"/>
  <c r="H375" i="10" s="1"/>
  <c r="Y373" i="8" s="1"/>
  <c r="Z373" i="8" s="1"/>
  <c r="AA373" i="8" s="1"/>
  <c r="AD373" i="8" s="1"/>
  <c r="AF373" i="8" s="1"/>
  <c r="Z341" i="8"/>
  <c r="AA341" i="8" s="1"/>
  <c r="AD341" i="8" s="1"/>
  <c r="AF341" i="8" s="1"/>
  <c r="E311" i="10"/>
  <c r="G311" i="10" s="1"/>
  <c r="H311" i="10" s="1"/>
  <c r="Y309" i="8" s="1"/>
  <c r="Z309" i="8" s="1"/>
  <c r="AA309" i="8" s="1"/>
  <c r="AD309" i="8" s="1"/>
  <c r="AF309" i="8" s="1"/>
  <c r="Z294" i="8"/>
  <c r="AA294" i="8" s="1"/>
  <c r="AD294" i="8" s="1"/>
  <c r="AF294" i="8" s="1"/>
  <c r="E264" i="10"/>
  <c r="G264" i="10" s="1"/>
  <c r="H264" i="10" s="1"/>
  <c r="Y262" i="8" s="1"/>
  <c r="Z262" i="8" s="1"/>
  <c r="AA262" i="8" s="1"/>
  <c r="AD262" i="8" s="1"/>
  <c r="AF262" i="8" s="1"/>
  <c r="Z226" i="8"/>
  <c r="AA226" i="8" s="1"/>
  <c r="AD226" i="8" s="1"/>
  <c r="AF226" i="8" s="1"/>
  <c r="Z142" i="8"/>
  <c r="AA142" i="8" s="1"/>
  <c r="AD142" i="8" s="1"/>
  <c r="AF142" i="8" s="1"/>
  <c r="E111" i="10"/>
  <c r="G111" i="10" s="1"/>
  <c r="H111" i="10" s="1"/>
  <c r="Y110" i="8" s="1"/>
  <c r="Z110" i="8" s="1"/>
  <c r="AA110" i="8" s="1"/>
  <c r="AD110" i="8" s="1"/>
  <c r="AF110" i="8" s="1"/>
  <c r="Z47" i="8"/>
  <c r="AA47" i="8" s="1"/>
  <c r="AD47" i="8" s="1"/>
  <c r="AF47" i="8" s="1"/>
  <c r="E420" i="10"/>
  <c r="G420" i="10" s="1"/>
  <c r="H420" i="10" s="1"/>
  <c r="Y418" i="8" s="1"/>
  <c r="Z418" i="8" s="1"/>
  <c r="AA418" i="8" s="1"/>
  <c r="AD418" i="8" s="1"/>
  <c r="AF418" i="8" s="1"/>
  <c r="Z376" i="8"/>
  <c r="AA376" i="8" s="1"/>
  <c r="AD376" i="8" s="1"/>
  <c r="AF376" i="8" s="1"/>
  <c r="E346" i="10"/>
  <c r="G346" i="10" s="1"/>
  <c r="H346" i="10" s="1"/>
  <c r="Y344" i="8" s="1"/>
  <c r="Z344" i="8" s="1"/>
  <c r="AA344" i="8" s="1"/>
  <c r="AD344" i="8" s="1"/>
  <c r="AF344" i="8" s="1"/>
  <c r="Z312" i="8"/>
  <c r="AA312" i="8" s="1"/>
  <c r="AD312" i="8" s="1"/>
  <c r="AF312" i="8" s="1"/>
  <c r="E229" i="10"/>
  <c r="G229" i="10" s="1"/>
  <c r="H229" i="10" s="1"/>
  <c r="Y227" i="8" s="1"/>
  <c r="Z227" i="8" s="1"/>
  <c r="AA227" i="8" s="1"/>
  <c r="AD227" i="8" s="1"/>
  <c r="AF227" i="8" s="1"/>
  <c r="CC215" i="9"/>
  <c r="O213" i="8"/>
  <c r="T213" i="8" s="1"/>
  <c r="E215" i="14"/>
  <c r="H215" i="14" s="1"/>
  <c r="X213" i="8" s="1"/>
  <c r="CC199" i="9"/>
  <c r="O197" i="8"/>
  <c r="T197" i="8" s="1"/>
  <c r="E199" i="14"/>
  <c r="H199" i="14" s="1"/>
  <c r="X197" i="8" s="1"/>
  <c r="E175" i="10"/>
  <c r="G175" i="10" s="1"/>
  <c r="H175" i="10" s="1"/>
  <c r="Y174" i="8" s="1"/>
  <c r="Z174" i="8" s="1"/>
  <c r="AA174" i="8" s="1"/>
  <c r="AD174" i="8" s="1"/>
  <c r="AF174" i="8" s="1"/>
  <c r="Z141" i="8"/>
  <c r="AA141" i="8" s="1"/>
  <c r="AD141" i="8" s="1"/>
  <c r="AF141" i="8" s="1"/>
  <c r="E97" i="10"/>
  <c r="G97" i="10" s="1"/>
  <c r="H97" i="10" s="1"/>
  <c r="Y96" i="8" s="1"/>
  <c r="Z96" i="8" s="1"/>
  <c r="AA96" i="8" s="1"/>
  <c r="AD96" i="8" s="1"/>
  <c r="AF96" i="8" s="1"/>
  <c r="E449" i="10"/>
  <c r="G449" i="10" s="1"/>
  <c r="H449" i="10" s="1"/>
  <c r="Y447" i="8" s="1"/>
  <c r="Z447" i="8" s="1"/>
  <c r="AA447" i="8" s="1"/>
  <c r="AD447" i="8" s="1"/>
  <c r="AF447" i="8" s="1"/>
  <c r="Z395" i="8"/>
  <c r="AA395" i="8" s="1"/>
  <c r="AD395" i="8" s="1"/>
  <c r="AF395" i="8" s="1"/>
  <c r="E365" i="10"/>
  <c r="G365" i="10" s="1"/>
  <c r="H365" i="10" s="1"/>
  <c r="Y363" i="8" s="1"/>
  <c r="Z363" i="8" s="1"/>
  <c r="AA363" i="8" s="1"/>
  <c r="AD363" i="8" s="1"/>
  <c r="AF363" i="8" s="1"/>
  <c r="Z331" i="8"/>
  <c r="AA331" i="8" s="1"/>
  <c r="AD331" i="8" s="1"/>
  <c r="AF331" i="8" s="1"/>
  <c r="E299" i="10"/>
  <c r="G299" i="10" s="1"/>
  <c r="H299" i="10" s="1"/>
  <c r="Y297" i="8" s="1"/>
  <c r="Z297" i="8" s="1"/>
  <c r="AA297" i="8" s="1"/>
  <c r="AD297" i="8" s="1"/>
  <c r="AF297" i="8" s="1"/>
  <c r="Z260" i="8"/>
  <c r="AA260" i="8" s="1"/>
  <c r="AD260" i="8" s="1"/>
  <c r="AF260" i="8" s="1"/>
  <c r="E226" i="10"/>
  <c r="G226" i="10" s="1"/>
  <c r="H226" i="10" s="1"/>
  <c r="Y224" i="8" s="1"/>
  <c r="Z224" i="8" s="1"/>
  <c r="AA224" i="8" s="1"/>
  <c r="AD224" i="8" s="1"/>
  <c r="AF224" i="8" s="1"/>
  <c r="CC214" i="9"/>
  <c r="O212" i="8"/>
  <c r="T212" i="8" s="1"/>
  <c r="E214" i="14"/>
  <c r="H214" i="14" s="1"/>
  <c r="X212" i="8" s="1"/>
  <c r="CC198" i="9"/>
  <c r="O196" i="8"/>
  <c r="T196" i="8" s="1"/>
  <c r="E198" i="14"/>
  <c r="H198" i="14" s="1"/>
  <c r="X196" i="8" s="1"/>
  <c r="E137" i="10"/>
  <c r="G137" i="10" s="1"/>
  <c r="H137" i="10" s="1"/>
  <c r="Y136" i="8" s="1"/>
  <c r="Z136" i="8" s="1"/>
  <c r="AA136" i="8" s="1"/>
  <c r="AD136" i="8" s="1"/>
  <c r="AF136" i="8" s="1"/>
  <c r="Z95" i="8"/>
  <c r="AA95" i="8" s="1"/>
  <c r="AD95" i="8" s="1"/>
  <c r="AF95" i="8" s="1"/>
  <c r="Z41" i="8"/>
  <c r="AA41" i="8" s="1"/>
  <c r="AD41" i="8" s="1"/>
  <c r="AF41" i="8" s="1"/>
  <c r="CC408" i="9"/>
  <c r="O406" i="8"/>
  <c r="T406" i="8" s="1"/>
  <c r="E408" i="14"/>
  <c r="H408" i="14" s="1"/>
  <c r="X406" i="8" s="1"/>
  <c r="E400" i="10"/>
  <c r="G400" i="10" s="1"/>
  <c r="H400" i="10" s="1"/>
  <c r="Y398" i="8" s="1"/>
  <c r="Z398" i="8" s="1"/>
  <c r="AA398" i="8" s="1"/>
  <c r="AD398" i="8" s="1"/>
  <c r="AF398" i="8" s="1"/>
  <c r="Z366" i="8"/>
  <c r="AA366" i="8" s="1"/>
  <c r="AD366" i="8" s="1"/>
  <c r="AF366" i="8" s="1"/>
  <c r="E336" i="10"/>
  <c r="G336" i="10" s="1"/>
  <c r="H336" i="10" s="1"/>
  <c r="Y334" i="8" s="1"/>
  <c r="Z334" i="8" s="1"/>
  <c r="AA334" i="8" s="1"/>
  <c r="AD334" i="8" s="1"/>
  <c r="AF334" i="8" s="1"/>
  <c r="Z269" i="8"/>
  <c r="AA269" i="8" s="1"/>
  <c r="AD269" i="8" s="1"/>
  <c r="AF269" i="8" s="1"/>
  <c r="E504" i="10"/>
  <c r="G504" i="10" s="1"/>
  <c r="H504" i="10" s="1"/>
  <c r="E189" i="10"/>
  <c r="G189" i="10" s="1"/>
  <c r="H189" i="10" s="1"/>
  <c r="E114" i="10"/>
  <c r="G114" i="10" s="1"/>
  <c r="H114" i="10" s="1"/>
  <c r="Y113" i="8" s="1"/>
  <c r="Z113" i="8" s="1"/>
  <c r="AA113" i="8" s="1"/>
  <c r="AD113" i="8" s="1"/>
  <c r="AF113" i="8" s="1"/>
  <c r="Z40" i="8"/>
  <c r="AA40" i="8" s="1"/>
  <c r="AD40" i="8" s="1"/>
  <c r="AF40" i="8" s="1"/>
  <c r="E244" i="10"/>
  <c r="G244" i="10" s="1"/>
  <c r="H244" i="10" s="1"/>
  <c r="Y242" i="8" s="1"/>
  <c r="Z242" i="8" s="1"/>
  <c r="AA242" i="8" s="1"/>
  <c r="AD242" i="8" s="1"/>
  <c r="AF242" i="8" s="1"/>
  <c r="Z457" i="8"/>
  <c r="AA457" i="8" s="1"/>
  <c r="AD457" i="8" s="1"/>
  <c r="AF457" i="8" s="1"/>
  <c r="E222" i="10"/>
  <c r="G222" i="10" s="1"/>
  <c r="H222" i="10" s="1"/>
  <c r="Y220" i="8" s="1"/>
  <c r="Z220" i="8" s="1"/>
  <c r="AA220" i="8" s="1"/>
  <c r="AD220" i="8" s="1"/>
  <c r="AF220" i="8" s="1"/>
  <c r="Z437" i="8"/>
  <c r="AA437" i="8" s="1"/>
  <c r="AD437" i="8" s="1"/>
  <c r="AF437" i="8" s="1"/>
  <c r="E403" i="10"/>
  <c r="G403" i="10" s="1"/>
  <c r="H403" i="10" s="1"/>
  <c r="Y401" i="8" s="1"/>
  <c r="Z401" i="8" s="1"/>
  <c r="AA401" i="8" s="1"/>
  <c r="AD401" i="8" s="1"/>
  <c r="AF401" i="8" s="1"/>
  <c r="Z369" i="8"/>
  <c r="AA369" i="8" s="1"/>
  <c r="AD369" i="8" s="1"/>
  <c r="AF369" i="8" s="1"/>
  <c r="E339" i="10"/>
  <c r="G339" i="10" s="1"/>
  <c r="H339" i="10" s="1"/>
  <c r="Y337" i="8" s="1"/>
  <c r="Z337" i="8" s="1"/>
  <c r="AA337" i="8" s="1"/>
  <c r="AD337" i="8" s="1"/>
  <c r="AF337" i="8" s="1"/>
  <c r="Z305" i="8"/>
  <c r="AA305" i="8" s="1"/>
  <c r="AD305" i="8" s="1"/>
  <c r="AF305" i="8" s="1"/>
  <c r="E290" i="10"/>
  <c r="G290" i="10" s="1"/>
  <c r="H290" i="10" s="1"/>
  <c r="Y288" i="8" s="1"/>
  <c r="Z288" i="8" s="1"/>
  <c r="AA288" i="8" s="1"/>
  <c r="AD288" i="8" s="1"/>
  <c r="AF288" i="8" s="1"/>
  <c r="Z274" i="8"/>
  <c r="AA274" i="8" s="1"/>
  <c r="AD274" i="8" s="1"/>
  <c r="AF274" i="8" s="1"/>
  <c r="E240" i="10"/>
  <c r="G240" i="10" s="1"/>
  <c r="H240" i="10" s="1"/>
  <c r="Y238" i="8" s="1"/>
  <c r="Z238" i="8" s="1"/>
  <c r="AA238" i="8" s="1"/>
  <c r="AD238" i="8" s="1"/>
  <c r="AF238" i="8" s="1"/>
  <c r="CC216" i="9"/>
  <c r="O214" i="8"/>
  <c r="T214" i="8" s="1"/>
  <c r="E216" i="14"/>
  <c r="H216" i="14" s="1"/>
  <c r="X214" i="8" s="1"/>
  <c r="CC200" i="9"/>
  <c r="O198" i="8"/>
  <c r="T198" i="8" s="1"/>
  <c r="E200" i="14"/>
  <c r="H200" i="14" s="1"/>
  <c r="X198" i="8" s="1"/>
  <c r="E156" i="10"/>
  <c r="G156" i="10" s="1"/>
  <c r="H156" i="10" s="1"/>
  <c r="Y155" i="8" s="1"/>
  <c r="Z155" i="8" s="1"/>
  <c r="AA155" i="8" s="1"/>
  <c r="AD155" i="8" s="1"/>
  <c r="AF155" i="8" s="1"/>
  <c r="Z122" i="8"/>
  <c r="AA122" i="8" s="1"/>
  <c r="AD122" i="8" s="1"/>
  <c r="AF122" i="8" s="1"/>
  <c r="E90" i="10"/>
  <c r="G90" i="10" s="1"/>
  <c r="H90" i="10" s="1"/>
  <c r="Y89" i="8" s="1"/>
  <c r="Z89" i="8" s="1"/>
  <c r="AA89" i="8" s="1"/>
  <c r="AD89" i="8" s="1"/>
  <c r="AF89" i="8" s="1"/>
  <c r="E382" i="10"/>
  <c r="G382" i="10" s="1"/>
  <c r="H382" i="10" s="1"/>
  <c r="Y380" i="8" s="1"/>
  <c r="Z380" i="8" s="1"/>
  <c r="AA380" i="8" s="1"/>
  <c r="AD380" i="8" s="1"/>
  <c r="AF380" i="8" s="1"/>
  <c r="Z348" i="8"/>
  <c r="AA348" i="8" s="1"/>
  <c r="AD348" i="8" s="1"/>
  <c r="AF348" i="8" s="1"/>
  <c r="E318" i="10"/>
  <c r="G318" i="10" s="1"/>
  <c r="H318" i="10" s="1"/>
  <c r="Y316" i="8" s="1"/>
  <c r="Z316" i="8" s="1"/>
  <c r="AA316" i="8" s="1"/>
  <c r="AD316" i="8" s="1"/>
  <c r="AF316" i="8" s="1"/>
  <c r="Z129" i="8"/>
  <c r="AA129" i="8" s="1"/>
  <c r="AD129" i="8" s="1"/>
  <c r="AF129" i="8" s="1"/>
  <c r="Z46" i="8"/>
  <c r="AA46" i="8" s="1"/>
  <c r="AD46" i="8" s="1"/>
  <c r="AF46" i="8" s="1"/>
  <c r="Z399" i="8"/>
  <c r="AA399" i="8" s="1"/>
  <c r="AD399" i="8" s="1"/>
  <c r="AF399" i="8" s="1"/>
  <c r="E369" i="10"/>
  <c r="G369" i="10" s="1"/>
  <c r="H369" i="10" s="1"/>
  <c r="Y367" i="8" s="1"/>
  <c r="Z367" i="8" s="1"/>
  <c r="AA367" i="8" s="1"/>
  <c r="AD367" i="8" s="1"/>
  <c r="AF367" i="8" s="1"/>
  <c r="Z335" i="8"/>
  <c r="AA335" i="8" s="1"/>
  <c r="AD335" i="8" s="1"/>
  <c r="AF335" i="8" s="1"/>
  <c r="E305" i="10"/>
  <c r="G305" i="10" s="1"/>
  <c r="H305" i="10" s="1"/>
  <c r="Y303" i="8" s="1"/>
  <c r="Z303" i="8" s="1"/>
  <c r="AA303" i="8" s="1"/>
  <c r="AD303" i="8" s="1"/>
  <c r="AF303" i="8" s="1"/>
  <c r="Z287" i="8"/>
  <c r="AA287" i="8" s="1"/>
  <c r="AD287" i="8" s="1"/>
  <c r="AF287" i="8" s="1"/>
  <c r="E250" i="10"/>
  <c r="G250" i="10" s="1"/>
  <c r="H250" i="10" s="1"/>
  <c r="Y248" i="8" s="1"/>
  <c r="Z248" i="8" s="1"/>
  <c r="AA248" i="8" s="1"/>
  <c r="AD248" i="8" s="1"/>
  <c r="AF248" i="8" s="1"/>
  <c r="E168" i="10"/>
  <c r="G168" i="10" s="1"/>
  <c r="H168" i="10" s="1"/>
  <c r="Y167" i="8" s="1"/>
  <c r="Z167" i="8" s="1"/>
  <c r="AA167" i="8" s="1"/>
  <c r="AD167" i="8" s="1"/>
  <c r="AF167" i="8" s="1"/>
  <c r="Z83" i="8"/>
  <c r="AA83" i="8" s="1"/>
  <c r="AD83" i="8" s="1"/>
  <c r="AF83" i="8" s="1"/>
  <c r="E30" i="10"/>
  <c r="G30" i="10" s="1"/>
  <c r="H30" i="10" s="1"/>
  <c r="Y29" i="8" s="1"/>
  <c r="Z29" i="8" s="1"/>
  <c r="AA29" i="8" s="1"/>
  <c r="AD29" i="8" s="1"/>
  <c r="AF29" i="8" s="1"/>
  <c r="E364" i="10"/>
  <c r="G364" i="10" s="1"/>
  <c r="H364" i="10" s="1"/>
  <c r="Y362" i="8" s="1"/>
  <c r="Z362" i="8" s="1"/>
  <c r="AA362" i="8" s="1"/>
  <c r="AD362" i="8" s="1"/>
  <c r="AF362" i="8" s="1"/>
  <c r="Z330" i="8"/>
  <c r="AA330" i="8" s="1"/>
  <c r="AD330" i="8" s="1"/>
  <c r="AF330" i="8" s="1"/>
  <c r="E126" i="10"/>
  <c r="G126" i="10" s="1"/>
  <c r="H126" i="10" s="1"/>
  <c r="Y125" i="8" s="1"/>
  <c r="Z125" i="8" s="1"/>
  <c r="AA125" i="8" s="1"/>
  <c r="AD125" i="8" s="1"/>
  <c r="AF125" i="8" s="1"/>
  <c r="E45" i="10"/>
  <c r="G45" i="10" s="1"/>
  <c r="H45" i="10" s="1"/>
  <c r="Y44" i="8" s="1"/>
  <c r="Z44" i="8" s="1"/>
  <c r="AA44" i="8" s="1"/>
  <c r="AD44" i="8" s="1"/>
  <c r="AF44" i="8" s="1"/>
  <c r="E18" i="10"/>
  <c r="G18" i="10" s="1"/>
  <c r="H18" i="10" s="1"/>
  <c r="Y17" i="8" s="1"/>
  <c r="Z17" i="8" s="1"/>
  <c r="AA17" i="8" s="1"/>
  <c r="AD17" i="8" s="1"/>
  <c r="AF17" i="8" s="1"/>
  <c r="Z407" i="8"/>
  <c r="AA407" i="8" s="1"/>
  <c r="AD407" i="8" s="1"/>
  <c r="AF407" i="8" s="1"/>
  <c r="E223" i="10"/>
  <c r="G223" i="10" s="1"/>
  <c r="H223" i="10" s="1"/>
  <c r="Y221" i="8" s="1"/>
  <c r="Z221" i="8" s="1"/>
  <c r="AA221" i="8" s="1"/>
  <c r="AD221" i="8" s="1"/>
  <c r="AF221" i="8" s="1"/>
  <c r="Z67" i="8"/>
  <c r="AA67" i="8" s="1"/>
  <c r="AD67" i="8" s="1"/>
  <c r="AF67" i="8" s="1"/>
  <c r="Z381" i="8"/>
  <c r="AA381" i="8" s="1"/>
  <c r="AD381" i="8" s="1"/>
  <c r="AF381" i="8" s="1"/>
  <c r="E351" i="10"/>
  <c r="G351" i="10" s="1"/>
  <c r="H351" i="10" s="1"/>
  <c r="Y349" i="8" s="1"/>
  <c r="Z349" i="8" s="1"/>
  <c r="AA349" i="8" s="1"/>
  <c r="AD349" i="8" s="1"/>
  <c r="AF349" i="8" s="1"/>
  <c r="Z317" i="8"/>
  <c r="AA317" i="8" s="1"/>
  <c r="AD317" i="8" s="1"/>
  <c r="AF317" i="8" s="1"/>
  <c r="E292" i="10"/>
  <c r="G292" i="10" s="1"/>
  <c r="H292" i="10" s="1"/>
  <c r="Y290" i="8" s="1"/>
  <c r="Z290" i="8" s="1"/>
  <c r="AA290" i="8" s="1"/>
  <c r="AD290" i="8" s="1"/>
  <c r="AF290" i="8" s="1"/>
  <c r="Z270" i="8"/>
  <c r="AA270" i="8" s="1"/>
  <c r="AD270" i="8" s="1"/>
  <c r="AF270" i="8" s="1"/>
  <c r="E236" i="10"/>
  <c r="G236" i="10" s="1"/>
  <c r="H236" i="10" s="1"/>
  <c r="Y234" i="8" s="1"/>
  <c r="Z234" i="8" s="1"/>
  <c r="AA234" i="8" s="1"/>
  <c r="AD234" i="8" s="1"/>
  <c r="AF234" i="8" s="1"/>
  <c r="CC204" i="9"/>
  <c r="O202" i="8"/>
  <c r="T202" i="8" s="1"/>
  <c r="E204" i="14"/>
  <c r="H204" i="14" s="1"/>
  <c r="X202" i="8" s="1"/>
  <c r="E152" i="10"/>
  <c r="G152" i="10" s="1"/>
  <c r="H152" i="10" s="1"/>
  <c r="Y151" i="8" s="1"/>
  <c r="Z151" i="8" s="1"/>
  <c r="AA151" i="8" s="1"/>
  <c r="AD151" i="8" s="1"/>
  <c r="AF151" i="8" s="1"/>
  <c r="Z101" i="8"/>
  <c r="AA101" i="8" s="1"/>
  <c r="AD101" i="8" s="1"/>
  <c r="AF101" i="8" s="1"/>
  <c r="E36" i="10"/>
  <c r="G36" i="10" s="1"/>
  <c r="H36" i="10" s="1"/>
  <c r="Y35" i="8" s="1"/>
  <c r="Z35" i="8" s="1"/>
  <c r="AA35" i="8" s="1"/>
  <c r="AD35" i="8" s="1"/>
  <c r="AF35" i="8" s="1"/>
  <c r="Z384" i="8"/>
  <c r="AA384" i="8" s="1"/>
  <c r="AD384" i="8" s="1"/>
  <c r="AF384" i="8" s="1"/>
  <c r="E354" i="10"/>
  <c r="G354" i="10" s="1"/>
  <c r="H354" i="10" s="1"/>
  <c r="Y352" i="8" s="1"/>
  <c r="Z352" i="8" s="1"/>
  <c r="AA352" i="8" s="1"/>
  <c r="AD352" i="8" s="1"/>
  <c r="AF352" i="8" s="1"/>
  <c r="Z320" i="8"/>
  <c r="AA320" i="8" s="1"/>
  <c r="AD320" i="8" s="1"/>
  <c r="AF320" i="8" s="1"/>
  <c r="E273" i="10"/>
  <c r="G273" i="10" s="1"/>
  <c r="H273" i="10" s="1"/>
  <c r="Y271" i="8" s="1"/>
  <c r="Z271" i="8" s="1"/>
  <c r="AA271" i="8" s="1"/>
  <c r="AD271" i="8" s="1"/>
  <c r="AF271" i="8" s="1"/>
  <c r="E134" i="10"/>
  <c r="G134" i="10" s="1"/>
  <c r="H134" i="10" s="1"/>
  <c r="Y133" i="8" s="1"/>
  <c r="Z133" i="8" s="1"/>
  <c r="AA133" i="8" s="1"/>
  <c r="AD133" i="8" s="1"/>
  <c r="AF133" i="8" s="1"/>
  <c r="E35" i="10"/>
  <c r="G35" i="10" s="1"/>
  <c r="H35" i="10" s="1"/>
  <c r="Y34" i="8" s="1"/>
  <c r="Z34" i="8" s="1"/>
  <c r="AA34" i="8" s="1"/>
  <c r="AD34" i="8" s="1"/>
  <c r="AF34" i="8" s="1"/>
  <c r="Z439" i="8"/>
  <c r="AA439" i="8" s="1"/>
  <c r="AD439" i="8" s="1"/>
  <c r="AF439" i="8" s="1"/>
  <c r="E373" i="10"/>
  <c r="G373" i="10" s="1"/>
  <c r="H373" i="10" s="1"/>
  <c r="Y371" i="8" s="1"/>
  <c r="Z371" i="8" s="1"/>
  <c r="AA371" i="8" s="1"/>
  <c r="AD371" i="8" s="1"/>
  <c r="AF371" i="8" s="1"/>
  <c r="Z339" i="8"/>
  <c r="AA339" i="8" s="1"/>
  <c r="AD339" i="8" s="1"/>
  <c r="AF339" i="8" s="1"/>
  <c r="E309" i="10"/>
  <c r="G309" i="10" s="1"/>
  <c r="H309" i="10" s="1"/>
  <c r="Y307" i="8" s="1"/>
  <c r="Z307" i="8" s="1"/>
  <c r="AA307" i="8" s="1"/>
  <c r="AD307" i="8" s="1"/>
  <c r="AF307" i="8" s="1"/>
  <c r="Z293" i="8"/>
  <c r="AA293" i="8" s="1"/>
  <c r="AD293" i="8" s="1"/>
  <c r="AF293" i="8" s="1"/>
  <c r="E270" i="10"/>
  <c r="G270" i="10" s="1"/>
  <c r="H270" i="10" s="1"/>
  <c r="Y268" i="8" s="1"/>
  <c r="Z268" i="8" s="1"/>
  <c r="AA268" i="8" s="1"/>
  <c r="AD268" i="8" s="1"/>
  <c r="AF268" i="8" s="1"/>
  <c r="Z232" i="8"/>
  <c r="AA232" i="8" s="1"/>
  <c r="AD232" i="8" s="1"/>
  <c r="AF232" i="8" s="1"/>
  <c r="E154" i="10"/>
  <c r="G154" i="10" s="1"/>
  <c r="H154" i="10" s="1"/>
  <c r="Y153" i="8" s="1"/>
  <c r="Z153" i="8" s="1"/>
  <c r="AA153" i="8" s="1"/>
  <c r="AD153" i="8" s="1"/>
  <c r="AF153" i="8" s="1"/>
  <c r="Z87" i="8"/>
  <c r="AA87" i="8" s="1"/>
  <c r="AD87" i="8" s="1"/>
  <c r="AF87" i="8" s="1"/>
  <c r="E13" i="10"/>
  <c r="G13" i="10" s="1"/>
  <c r="H13" i="10" s="1"/>
  <c r="Y12" i="8" s="1"/>
  <c r="Z12" i="8" s="1"/>
  <c r="AA12" i="8" s="1"/>
  <c r="AD12" i="8" s="1"/>
  <c r="AF12" i="8" s="1"/>
  <c r="Z390" i="8"/>
  <c r="AA390" i="8" s="1"/>
  <c r="AD390" i="8" s="1"/>
  <c r="AF390" i="8" s="1"/>
  <c r="E360" i="10"/>
  <c r="G360" i="10" s="1"/>
  <c r="H360" i="10" s="1"/>
  <c r="Y358" i="8" s="1"/>
  <c r="Z358" i="8" s="1"/>
  <c r="AA358" i="8" s="1"/>
  <c r="AD358" i="8" s="1"/>
  <c r="AF358" i="8" s="1"/>
  <c r="Z326" i="8"/>
  <c r="AA326" i="8" s="1"/>
  <c r="AD326" i="8" s="1"/>
  <c r="AF326" i="8" s="1"/>
  <c r="E227" i="10"/>
  <c r="G227" i="10" s="1"/>
  <c r="H227" i="10" s="1"/>
  <c r="Y225" i="8" s="1"/>
  <c r="Z225" i="8" s="1"/>
  <c r="AA225" i="8" s="1"/>
  <c r="AD225" i="8" s="1"/>
  <c r="AF225" i="8" s="1"/>
  <c r="Z148" i="8"/>
  <c r="AA148" i="8" s="1"/>
  <c r="AD148" i="8" s="1"/>
  <c r="AF148" i="8" s="1"/>
  <c r="E122" i="10"/>
  <c r="G122" i="10" s="1"/>
  <c r="H122" i="10" s="1"/>
  <c r="Y121" i="8" s="1"/>
  <c r="Z121" i="8" s="1"/>
  <c r="AA121" i="8" s="1"/>
  <c r="AD121" i="8" s="1"/>
  <c r="AF121" i="8" s="1"/>
  <c r="Z86" i="8"/>
  <c r="AA86" i="8" s="1"/>
  <c r="AD86" i="8" s="1"/>
  <c r="AF86" i="8" s="1"/>
  <c r="E33" i="10"/>
  <c r="G33" i="10" s="1"/>
  <c r="H33" i="10" s="1"/>
  <c r="Y32" i="8" s="1"/>
  <c r="Z32" i="8" s="1"/>
  <c r="AA32" i="8" s="1"/>
  <c r="AD32" i="8" s="1"/>
  <c r="AF32" i="8" s="1"/>
  <c r="Z145" i="8"/>
  <c r="AA145" i="8" s="1"/>
  <c r="AD145" i="8" s="1"/>
  <c r="AF145" i="8" s="1"/>
  <c r="E162" i="10"/>
  <c r="G162" i="10" s="1"/>
  <c r="H162" i="10" s="1"/>
  <c r="Y161" i="8" s="1"/>
  <c r="Z161" i="8" s="1"/>
  <c r="AA161" i="8" s="1"/>
  <c r="AD161" i="8" s="1"/>
  <c r="AF161" i="8" s="1"/>
  <c r="Z461" i="8"/>
  <c r="AA461" i="8" s="1"/>
  <c r="AD461" i="8" s="1"/>
  <c r="AF461" i="8" s="1"/>
  <c r="E477" i="10"/>
  <c r="G477" i="10" s="1"/>
  <c r="H477" i="10" s="1"/>
  <c r="Y475" i="8" s="1"/>
  <c r="Z475" i="8" s="1"/>
  <c r="AA475" i="8" s="1"/>
  <c r="AD475" i="8" s="1"/>
  <c r="AF475" i="8" s="1"/>
  <c r="Z467" i="8"/>
  <c r="AA467" i="8" s="1"/>
  <c r="AD467" i="8" s="1"/>
  <c r="AF467" i="8" s="1"/>
  <c r="E415" i="10"/>
  <c r="G415" i="10" s="1"/>
  <c r="H415" i="10" s="1"/>
  <c r="Y413" i="8" s="1"/>
  <c r="Z413" i="8" s="1"/>
  <c r="AA413" i="8" s="1"/>
  <c r="AD413" i="8" s="1"/>
  <c r="AF413" i="8" s="1"/>
  <c r="Z130" i="8"/>
  <c r="AA130" i="8" s="1"/>
  <c r="AD130" i="8" s="1"/>
  <c r="AF130" i="8" s="1"/>
  <c r="E416" i="10"/>
  <c r="G416" i="10" s="1"/>
  <c r="H416" i="10" s="1"/>
  <c r="Y414" i="8" s="1"/>
  <c r="Z414" i="8" s="1"/>
  <c r="AA414" i="8" s="1"/>
  <c r="AD414" i="8" s="1"/>
  <c r="AF414" i="8" s="1"/>
  <c r="Z275" i="8"/>
  <c r="AA275" i="8" s="1"/>
  <c r="AD275" i="8" s="1"/>
  <c r="AF275" i="8" s="1"/>
  <c r="Z283" i="8"/>
  <c r="AA283" i="8" s="1"/>
  <c r="AD283" i="8" s="1"/>
  <c r="AF283" i="8" s="1"/>
  <c r="E446" i="10"/>
  <c r="G446" i="10" s="1"/>
  <c r="H446" i="10" s="1"/>
  <c r="Y444" i="8" s="1"/>
  <c r="Z444" i="8" s="1"/>
  <c r="AA444" i="8" s="1"/>
  <c r="AD444" i="8" s="1"/>
  <c r="AF444" i="8" s="1"/>
  <c r="CC201" i="9"/>
  <c r="O199" i="8"/>
  <c r="T199" i="8" s="1"/>
  <c r="E201" i="14"/>
  <c r="H201" i="14" s="1"/>
  <c r="X199" i="8" s="1"/>
  <c r="Z176" i="8"/>
  <c r="AA176" i="8" s="1"/>
  <c r="AD176" i="8" s="1"/>
  <c r="AF176" i="8" s="1"/>
  <c r="E83" i="10"/>
  <c r="G83" i="10" s="1"/>
  <c r="H83" i="10" s="1"/>
  <c r="Y82" i="8" s="1"/>
  <c r="Z82" i="8" s="1"/>
  <c r="AA82" i="8" s="1"/>
  <c r="AD82" i="8" s="1"/>
  <c r="AF82" i="8" s="1"/>
  <c r="Z472" i="8"/>
  <c r="AA472" i="8" s="1"/>
  <c r="AD472" i="8" s="1"/>
  <c r="AF472" i="8" s="1"/>
  <c r="E468" i="10"/>
  <c r="G468" i="10" s="1"/>
  <c r="H468" i="10" s="1"/>
  <c r="Y466" i="8" s="1"/>
  <c r="Z466" i="8" s="1"/>
  <c r="AA466" i="8" s="1"/>
  <c r="AD466" i="8" s="1"/>
  <c r="AF466" i="8" s="1"/>
  <c r="Z453" i="8"/>
  <c r="AA453" i="8" s="1"/>
  <c r="AD453" i="8" s="1"/>
  <c r="AF453" i="8" s="1"/>
  <c r="E265" i="10"/>
  <c r="G265" i="10" s="1"/>
  <c r="H265" i="10" s="1"/>
  <c r="Y263" i="8" s="1"/>
  <c r="Z263" i="8" s="1"/>
  <c r="AA263" i="8" s="1"/>
  <c r="AD263" i="8" s="1"/>
  <c r="AF263" i="8" s="1"/>
  <c r="CC58" i="9"/>
  <c r="O57" i="8"/>
  <c r="T57" i="8" s="1"/>
  <c r="E58" i="14"/>
  <c r="H58" i="14" s="1"/>
  <c r="X57" i="8" s="1"/>
  <c r="E283" i="10"/>
  <c r="G283" i="10" s="1"/>
  <c r="H283" i="10" s="1"/>
  <c r="Y281" i="8" s="1"/>
  <c r="Z281" i="8" s="1"/>
  <c r="AA281" i="8" s="1"/>
  <c r="AD281" i="8" s="1"/>
  <c r="AF281" i="8" s="1"/>
  <c r="CC182" i="9"/>
  <c r="O181" i="8"/>
  <c r="T181" i="8" s="1"/>
  <c r="E182" i="14"/>
  <c r="H182" i="14" s="1"/>
  <c r="X181" i="8" s="1"/>
  <c r="CC59" i="9"/>
  <c r="O58" i="8"/>
  <c r="T58" i="8" s="1"/>
  <c r="E59" i="14"/>
  <c r="H59" i="14" s="1"/>
  <c r="X58" i="8" s="1"/>
  <c r="CC56" i="9"/>
  <c r="O55" i="8"/>
  <c r="T55" i="8" s="1"/>
  <c r="E56" i="14"/>
  <c r="H56" i="14" s="1"/>
  <c r="X55" i="8" s="1"/>
  <c r="E11" i="10"/>
  <c r="G11" i="10" s="1"/>
  <c r="H11" i="10" s="1"/>
  <c r="Y10" i="8" s="1"/>
  <c r="Z10" i="8" s="1"/>
  <c r="AA10" i="8" s="1"/>
  <c r="AD10" i="8" s="1"/>
  <c r="AF10" i="8" s="1"/>
  <c r="Z464" i="8"/>
  <c r="AA464" i="8" s="1"/>
  <c r="AD464" i="8" s="1"/>
  <c r="AF464" i="8" s="1"/>
  <c r="E9" i="10"/>
  <c r="G9" i="10" s="1"/>
  <c r="H9" i="10" s="1"/>
  <c r="Y8" i="8" s="1"/>
  <c r="Z8" i="8" s="1"/>
  <c r="AA8" i="8" s="1"/>
  <c r="AD8" i="8" s="1"/>
  <c r="AF8" i="8" s="1"/>
  <c r="Z478" i="8"/>
  <c r="AA478" i="8" s="1"/>
  <c r="AD478" i="8" s="1"/>
  <c r="AF478" i="8" s="1"/>
  <c r="E398" i="10"/>
  <c r="G398" i="10" s="1"/>
  <c r="H398" i="10" s="1"/>
  <c r="Y396" i="8" s="1"/>
  <c r="Z396" i="8" s="1"/>
  <c r="AA396" i="8" s="1"/>
  <c r="AD396" i="8" s="1"/>
  <c r="AF396" i="8" s="1"/>
  <c r="Z162" i="8"/>
  <c r="AA162" i="8" s="1"/>
  <c r="AD162" i="8" s="1"/>
  <c r="AF162" i="8" s="1"/>
  <c r="E281" i="10"/>
  <c r="G281" i="10" s="1"/>
  <c r="H281" i="10" s="1"/>
  <c r="Y279" i="8" s="1"/>
  <c r="Z279" i="8" s="1"/>
  <c r="AA279" i="8" s="1"/>
  <c r="AD279" i="8" s="1"/>
  <c r="AF279" i="8" s="1"/>
  <c r="CC186" i="9"/>
  <c r="O185" i="8"/>
  <c r="T185" i="8" s="1"/>
  <c r="E186" i="14"/>
  <c r="H186" i="14" s="1"/>
  <c r="X185" i="8" s="1"/>
  <c r="E396" i="10"/>
  <c r="G396" i="10" s="1"/>
  <c r="H396" i="10" s="1"/>
  <c r="Y394" i="8" s="1"/>
  <c r="Z394" i="8" s="1"/>
  <c r="AA394" i="8" s="1"/>
  <c r="AD394" i="8" s="1"/>
  <c r="AF394" i="8" s="1"/>
  <c r="Z229" i="8"/>
  <c r="AA229" i="8" s="1"/>
  <c r="AD229" i="8" s="1"/>
  <c r="AF229" i="8" s="1"/>
  <c r="Z455" i="8"/>
  <c r="AA455" i="8" s="1"/>
  <c r="AD455" i="8" s="1"/>
  <c r="AF455" i="8" s="1"/>
  <c r="E427" i="10"/>
  <c r="G427" i="10" s="1"/>
  <c r="H427" i="10" s="1"/>
  <c r="Y425" i="8" s="1"/>
  <c r="Z425" i="8" s="1"/>
  <c r="AA425" i="8" s="1"/>
  <c r="AD425" i="8" s="1"/>
  <c r="AF425" i="8" s="1"/>
  <c r="Z134" i="8"/>
  <c r="AA134" i="8" s="1"/>
  <c r="AD134" i="8" s="1"/>
  <c r="AF134" i="8" s="1"/>
  <c r="E444" i="10"/>
  <c r="G444" i="10" s="1"/>
  <c r="H444" i="10" s="1"/>
  <c r="Y442" i="8" s="1"/>
  <c r="Z442" i="8" s="1"/>
  <c r="AA442" i="8" s="1"/>
  <c r="AD442" i="8" s="1"/>
  <c r="AF442" i="8" s="1"/>
  <c r="Z400" i="8"/>
  <c r="AA400" i="8" s="1"/>
  <c r="AD400" i="8" s="1"/>
  <c r="AF400" i="8" s="1"/>
  <c r="E89" i="10"/>
  <c r="G89" i="10" s="1"/>
  <c r="H89" i="10" s="1"/>
  <c r="Y88" i="8" s="1"/>
  <c r="Z88" i="8" s="1"/>
  <c r="AA88" i="8" s="1"/>
  <c r="AD88" i="8" s="1"/>
  <c r="AF88" i="8" s="1"/>
  <c r="Z423" i="8"/>
  <c r="AA423" i="8" s="1"/>
  <c r="AD423" i="8" s="1"/>
  <c r="AF423" i="8" s="1"/>
  <c r="E287" i="10"/>
  <c r="G287" i="10" s="1"/>
  <c r="H287" i="10" s="1"/>
  <c r="Y285" i="8" s="1"/>
  <c r="Z285" i="8" s="1"/>
  <c r="AA285" i="8" s="1"/>
  <c r="AD285" i="8" s="1"/>
  <c r="AF285" i="8" s="1"/>
  <c r="Z128" i="8"/>
  <c r="AA128" i="8" s="1"/>
  <c r="AD128" i="8" s="1"/>
  <c r="AF128" i="8" s="1"/>
  <c r="Z277" i="8"/>
  <c r="AA277" i="8" s="1"/>
  <c r="AD277" i="8" s="1"/>
  <c r="AF277" i="8" s="1"/>
  <c r="E247" i="10"/>
  <c r="G247" i="10" s="1"/>
  <c r="H247" i="10" s="1"/>
  <c r="Y245" i="8" s="1"/>
  <c r="Z245" i="8" s="1"/>
  <c r="AA245" i="8" s="1"/>
  <c r="AD245" i="8" s="1"/>
  <c r="AF245" i="8" s="1"/>
  <c r="Z26" i="8"/>
  <c r="AA26" i="8" s="1"/>
  <c r="AD26" i="8" s="1"/>
  <c r="AF26" i="8" s="1"/>
  <c r="E452" i="10"/>
  <c r="G452" i="10" s="1"/>
  <c r="H452" i="10" s="1"/>
  <c r="Y450" i="8" s="1"/>
  <c r="Z450" i="8" s="1"/>
  <c r="AA450" i="8" s="1"/>
  <c r="AD450" i="8" s="1"/>
  <c r="AF450" i="8" s="1"/>
  <c r="Z426" i="8"/>
  <c r="AA426" i="8" s="1"/>
  <c r="AD426" i="8" s="1"/>
  <c r="AF426" i="8" s="1"/>
  <c r="E25" i="10"/>
  <c r="G25" i="10" s="1"/>
  <c r="H25" i="10" s="1"/>
  <c r="Y24" i="8" s="1"/>
  <c r="Z24" i="8" s="1"/>
  <c r="AA24" i="8" s="1"/>
  <c r="AD24" i="8" s="1"/>
  <c r="AF24" i="8" s="1"/>
  <c r="Z144" i="8"/>
  <c r="AA144" i="8" s="1"/>
  <c r="AD144" i="8" s="1"/>
  <c r="AF144" i="8" s="1"/>
  <c r="E442" i="10"/>
  <c r="G442" i="10" s="1"/>
  <c r="H442" i="10" s="1"/>
  <c r="Y440" i="8" s="1"/>
  <c r="Z440" i="8" s="1"/>
  <c r="AA440" i="8" s="1"/>
  <c r="AD440" i="8" s="1"/>
  <c r="AF440" i="8" s="1"/>
  <c r="Z22" i="8"/>
  <c r="AA22" i="8" s="1"/>
  <c r="AD22" i="8" s="1"/>
  <c r="AF22" i="8" s="1"/>
  <c r="E467" i="10"/>
  <c r="G467" i="10" s="1"/>
  <c r="H467" i="10" s="1"/>
  <c r="Y465" i="8" s="1"/>
  <c r="Z465" i="8" s="1"/>
  <c r="AA465" i="8" s="1"/>
  <c r="AD465" i="8" s="1"/>
  <c r="AF465" i="8" s="1"/>
  <c r="E78" i="10"/>
  <c r="G78" i="10" s="1"/>
  <c r="H78" i="10" s="1"/>
  <c r="Y77" i="8" s="1"/>
  <c r="Z77" i="8" s="1"/>
  <c r="AA77" i="8" s="1"/>
  <c r="AD77" i="8" s="1"/>
  <c r="AF77" i="8" s="1"/>
  <c r="Z74" i="8"/>
  <c r="AA74" i="8" s="1"/>
  <c r="AD74" i="8" s="1"/>
  <c r="AF74" i="8" s="1"/>
  <c r="Z361" i="8"/>
  <c r="AA361" i="8" s="1"/>
  <c r="AD361" i="8" s="1"/>
  <c r="AF361" i="8" s="1"/>
  <c r="E331" i="10"/>
  <c r="G331" i="10" s="1"/>
  <c r="H331" i="10" s="1"/>
  <c r="Y329" i="8" s="1"/>
  <c r="Z329" i="8" s="1"/>
  <c r="AA329" i="8" s="1"/>
  <c r="AD329" i="8" s="1"/>
  <c r="AF329" i="8" s="1"/>
  <c r="Z300" i="8"/>
  <c r="AA300" i="8" s="1"/>
  <c r="AD300" i="8" s="1"/>
  <c r="AF300" i="8" s="1"/>
  <c r="E286" i="10"/>
  <c r="G286" i="10" s="1"/>
  <c r="H286" i="10" s="1"/>
  <c r="Y284" i="8" s="1"/>
  <c r="Z284" i="8" s="1"/>
  <c r="AA284" i="8" s="1"/>
  <c r="AD284" i="8" s="1"/>
  <c r="AF284" i="8" s="1"/>
  <c r="Z250" i="8"/>
  <c r="AA250" i="8" s="1"/>
  <c r="AD250" i="8" s="1"/>
  <c r="AF250" i="8" s="1"/>
  <c r="Z165" i="8"/>
  <c r="AA165" i="8" s="1"/>
  <c r="AD165" i="8" s="1"/>
  <c r="AF165" i="8" s="1"/>
  <c r="E115" i="10"/>
  <c r="G115" i="10" s="1"/>
  <c r="H115" i="10" s="1"/>
  <c r="Y114" i="8" s="1"/>
  <c r="Z114" i="8" s="1"/>
  <c r="AA114" i="8" s="1"/>
  <c r="AD114" i="8" s="1"/>
  <c r="AF114" i="8" s="1"/>
  <c r="Z81" i="8"/>
  <c r="AA81" i="8" s="1"/>
  <c r="AD81" i="8" s="1"/>
  <c r="AF81" i="8" s="1"/>
  <c r="E61" i="10"/>
  <c r="G61" i="10" s="1"/>
  <c r="H61" i="10" s="1"/>
  <c r="E488" i="10"/>
  <c r="G488" i="10" s="1"/>
  <c r="H488" i="10" s="1"/>
  <c r="Z39" i="8"/>
  <c r="AA39" i="8" s="1"/>
  <c r="AD39" i="8" s="1"/>
  <c r="AF39" i="8" s="1"/>
  <c r="E390" i="10"/>
  <c r="G390" i="10" s="1"/>
  <c r="H390" i="10" s="1"/>
  <c r="Y388" i="8" s="1"/>
  <c r="Z388" i="8" s="1"/>
  <c r="AA388" i="8" s="1"/>
  <c r="AD388" i="8" s="1"/>
  <c r="AF388" i="8" s="1"/>
  <c r="Z356" i="8"/>
  <c r="AA356" i="8" s="1"/>
  <c r="AD356" i="8" s="1"/>
  <c r="AF356" i="8" s="1"/>
  <c r="E326" i="10"/>
  <c r="G326" i="10" s="1"/>
  <c r="H326" i="10" s="1"/>
  <c r="Y324" i="8" s="1"/>
  <c r="Z324" i="8" s="1"/>
  <c r="AA324" i="8" s="1"/>
  <c r="AD324" i="8" s="1"/>
  <c r="AF324" i="8" s="1"/>
  <c r="Z259" i="8"/>
  <c r="AA259" i="8" s="1"/>
  <c r="AD259" i="8" s="1"/>
  <c r="AF259" i="8" s="1"/>
  <c r="Z119" i="8"/>
  <c r="AA119" i="8" s="1"/>
  <c r="AD119" i="8" s="1"/>
  <c r="AF119" i="8" s="1"/>
  <c r="Z38" i="8"/>
  <c r="AA38" i="8" s="1"/>
  <c r="AD38" i="8" s="1"/>
  <c r="AF38" i="8" s="1"/>
  <c r="E429" i="10"/>
  <c r="G429" i="10" s="1"/>
  <c r="H429" i="10" s="1"/>
  <c r="Y427" i="8" s="1"/>
  <c r="Z427" i="8" s="1"/>
  <c r="AA427" i="8" s="1"/>
  <c r="AD427" i="8" s="1"/>
  <c r="AF427" i="8" s="1"/>
  <c r="Z375" i="8"/>
  <c r="AA375" i="8" s="1"/>
  <c r="AD375" i="8" s="1"/>
  <c r="AF375" i="8" s="1"/>
  <c r="E345" i="10"/>
  <c r="G345" i="10" s="1"/>
  <c r="H345" i="10" s="1"/>
  <c r="Y343" i="8" s="1"/>
  <c r="Z343" i="8" s="1"/>
  <c r="AA343" i="8" s="1"/>
  <c r="AD343" i="8" s="1"/>
  <c r="AF343" i="8" s="1"/>
  <c r="Z311" i="8"/>
  <c r="AA311" i="8" s="1"/>
  <c r="AD311" i="8" s="1"/>
  <c r="AF311" i="8" s="1"/>
  <c r="E293" i="10"/>
  <c r="G293" i="10" s="1"/>
  <c r="H293" i="10" s="1"/>
  <c r="Y291" i="8" s="1"/>
  <c r="Z291" i="8" s="1"/>
  <c r="AA291" i="8" s="1"/>
  <c r="AD291" i="8" s="1"/>
  <c r="AF291" i="8" s="1"/>
  <c r="Z256" i="8"/>
  <c r="AA256" i="8" s="1"/>
  <c r="AD256" i="8" s="1"/>
  <c r="AF256" i="8" s="1"/>
  <c r="E178" i="10"/>
  <c r="G178" i="10" s="1"/>
  <c r="H178" i="10" s="1"/>
  <c r="Y177" i="8" s="1"/>
  <c r="Z177" i="8" s="1"/>
  <c r="AA177" i="8" s="1"/>
  <c r="AD177" i="8" s="1"/>
  <c r="AF177" i="8" s="1"/>
  <c r="Z132" i="8"/>
  <c r="AA132" i="8" s="1"/>
  <c r="AD132" i="8" s="1"/>
  <c r="AF132" i="8" s="1"/>
  <c r="E92" i="10"/>
  <c r="G92" i="10" s="1"/>
  <c r="H92" i="10" s="1"/>
  <c r="Y91" i="8" s="1"/>
  <c r="Z91" i="8" s="1"/>
  <c r="AA91" i="8" s="1"/>
  <c r="AD91" i="8" s="1"/>
  <c r="AF91" i="8" s="1"/>
  <c r="E404" i="10"/>
  <c r="G404" i="10" s="1"/>
  <c r="H404" i="10" s="1"/>
  <c r="Y402" i="8" s="1"/>
  <c r="Z402" i="8" s="1"/>
  <c r="AA402" i="8" s="1"/>
  <c r="AD402" i="8" s="1"/>
  <c r="AF402" i="8" s="1"/>
  <c r="Z370" i="8"/>
  <c r="AA370" i="8" s="1"/>
  <c r="AD370" i="8" s="1"/>
  <c r="AF370" i="8" s="1"/>
  <c r="E340" i="10"/>
  <c r="G340" i="10" s="1"/>
  <c r="H340" i="10" s="1"/>
  <c r="Y338" i="8" s="1"/>
  <c r="Z338" i="8" s="1"/>
  <c r="AA338" i="8" s="1"/>
  <c r="AD338" i="8" s="1"/>
  <c r="AF338" i="8" s="1"/>
  <c r="Z306" i="8"/>
  <c r="AA306" i="8" s="1"/>
  <c r="AD306" i="8" s="1"/>
  <c r="AF306" i="8" s="1"/>
  <c r="E239" i="10"/>
  <c r="G239" i="10" s="1"/>
  <c r="H239" i="10" s="1"/>
  <c r="Y237" i="8" s="1"/>
  <c r="Z237" i="8" s="1"/>
  <c r="AA237" i="8" s="1"/>
  <c r="AD237" i="8" s="1"/>
  <c r="AF237" i="8" s="1"/>
  <c r="Z135" i="8"/>
  <c r="AA135" i="8" s="1"/>
  <c r="AD135" i="8" s="1"/>
  <c r="AF135" i="8" s="1"/>
  <c r="E37" i="10"/>
  <c r="G37" i="10" s="1"/>
  <c r="H37" i="10" s="1"/>
  <c r="Y36" i="8" s="1"/>
  <c r="Z36" i="8" s="1"/>
  <c r="AA36" i="8" s="1"/>
  <c r="AD36" i="8" s="1"/>
  <c r="AF36" i="8" s="1"/>
  <c r="E26" i="10"/>
  <c r="G26" i="10" s="1"/>
  <c r="H26" i="10" s="1"/>
  <c r="Y25" i="8" s="1"/>
  <c r="Z25" i="8" s="1"/>
  <c r="AA25" i="8" s="1"/>
  <c r="AD25" i="8" s="1"/>
  <c r="AF25" i="8" s="1"/>
  <c r="E128" i="10"/>
  <c r="G128" i="10" s="1"/>
  <c r="H128" i="10" s="1"/>
  <c r="Y127" i="8" s="1"/>
  <c r="Z127" i="8" s="1"/>
  <c r="AA127" i="8" s="1"/>
  <c r="AD127" i="8" s="1"/>
  <c r="AF127" i="8" s="1"/>
  <c r="Z243" i="8"/>
  <c r="AA243" i="8" s="1"/>
  <c r="AD243" i="8" s="1"/>
  <c r="AF243" i="8" s="1"/>
  <c r="E71" i="10"/>
  <c r="G71" i="10" s="1"/>
  <c r="H71" i="10" s="1"/>
  <c r="Y70" i="8" s="1"/>
  <c r="Z70" i="8" s="1"/>
  <c r="AA70" i="8" s="1"/>
  <c r="AD70" i="8" s="1"/>
  <c r="AF70" i="8" s="1"/>
  <c r="Z433" i="8"/>
  <c r="AA433" i="8" s="1"/>
  <c r="AD433" i="8" s="1"/>
  <c r="AF433" i="8" s="1"/>
  <c r="E391" i="10"/>
  <c r="G391" i="10" s="1"/>
  <c r="H391" i="10" s="1"/>
  <c r="Y389" i="8" s="1"/>
  <c r="Z389" i="8" s="1"/>
  <c r="AA389" i="8" s="1"/>
  <c r="AD389" i="8" s="1"/>
  <c r="AF389" i="8" s="1"/>
  <c r="Z357" i="8"/>
  <c r="AA357" i="8" s="1"/>
  <c r="AD357" i="8" s="1"/>
  <c r="AF357" i="8" s="1"/>
  <c r="E327" i="10"/>
  <c r="G327" i="10" s="1"/>
  <c r="H327" i="10" s="1"/>
  <c r="Y325" i="8" s="1"/>
  <c r="Z325" i="8" s="1"/>
  <c r="AA325" i="8" s="1"/>
  <c r="AD325" i="8" s="1"/>
  <c r="AF325" i="8" s="1"/>
  <c r="Z302" i="8"/>
  <c r="AA302" i="8" s="1"/>
  <c r="AD302" i="8" s="1"/>
  <c r="AF302" i="8" s="1"/>
  <c r="E280" i="10"/>
  <c r="G280" i="10" s="1"/>
  <c r="H280" i="10" s="1"/>
  <c r="Y278" i="8" s="1"/>
  <c r="Z278" i="8" s="1"/>
  <c r="AA278" i="8" s="1"/>
  <c r="AD278" i="8" s="1"/>
  <c r="AF278" i="8" s="1"/>
  <c r="Z246" i="8"/>
  <c r="AA246" i="8" s="1"/>
  <c r="AD246" i="8" s="1"/>
  <c r="AF246" i="8" s="1"/>
  <c r="Z159" i="8"/>
  <c r="AA159" i="8" s="1"/>
  <c r="AD159" i="8" s="1"/>
  <c r="AF159" i="8" s="1"/>
  <c r="E127" i="10"/>
  <c r="G127" i="10" s="1"/>
  <c r="H127" i="10" s="1"/>
  <c r="Y126" i="8" s="1"/>
  <c r="Z126" i="8" s="1"/>
  <c r="AA126" i="8" s="1"/>
  <c r="AD126" i="8" s="1"/>
  <c r="AF126" i="8" s="1"/>
  <c r="Z93" i="8"/>
  <c r="AA93" i="8" s="1"/>
  <c r="AD93" i="8" s="1"/>
  <c r="AF93" i="8" s="1"/>
  <c r="Z392" i="8"/>
  <c r="AA392" i="8" s="1"/>
  <c r="AD392" i="8" s="1"/>
  <c r="AF392" i="8" s="1"/>
  <c r="E362" i="10"/>
  <c r="G362" i="10" s="1"/>
  <c r="H362" i="10" s="1"/>
  <c r="Y360" i="8" s="1"/>
  <c r="Z360" i="8" s="1"/>
  <c r="AA360" i="8" s="1"/>
  <c r="AD360" i="8" s="1"/>
  <c r="AF360" i="8" s="1"/>
  <c r="Z328" i="8"/>
  <c r="AA328" i="8" s="1"/>
  <c r="AD328" i="8" s="1"/>
  <c r="AF328" i="8" s="1"/>
  <c r="E249" i="10"/>
  <c r="G249" i="10" s="1"/>
  <c r="H249" i="10" s="1"/>
  <c r="Y247" i="8" s="1"/>
  <c r="Z247" i="8" s="1"/>
  <c r="AA247" i="8" s="1"/>
  <c r="AD247" i="8" s="1"/>
  <c r="AF247" i="8" s="1"/>
  <c r="Z158" i="8"/>
  <c r="AA158" i="8" s="1"/>
  <c r="AD158" i="8" s="1"/>
  <c r="AF158" i="8" s="1"/>
  <c r="E124" i="10"/>
  <c r="G124" i="10" s="1"/>
  <c r="H124" i="10" s="1"/>
  <c r="Y123" i="8" s="1"/>
  <c r="Z123" i="8" s="1"/>
  <c r="AA123" i="8" s="1"/>
  <c r="AD123" i="8" s="1"/>
  <c r="AF123" i="8" s="1"/>
  <c r="E43" i="10"/>
  <c r="G43" i="10" s="1"/>
  <c r="H43" i="10" s="1"/>
  <c r="Y42" i="8" s="1"/>
  <c r="Z42" i="8" s="1"/>
  <c r="AA42" i="8" s="1"/>
  <c r="AD42" i="8" s="1"/>
  <c r="AF42" i="8" s="1"/>
  <c r="Z415" i="8"/>
  <c r="AA415" i="8" s="1"/>
  <c r="AD415" i="8" s="1"/>
  <c r="AF415" i="8" s="1"/>
  <c r="E381" i="10"/>
  <c r="G381" i="10" s="1"/>
  <c r="H381" i="10" s="1"/>
  <c r="Y379" i="8" s="1"/>
  <c r="Z379" i="8" s="1"/>
  <c r="AA379" i="8" s="1"/>
  <c r="AD379" i="8" s="1"/>
  <c r="AF379" i="8" s="1"/>
  <c r="Z347" i="8"/>
  <c r="AA347" i="8" s="1"/>
  <c r="AD347" i="8" s="1"/>
  <c r="AF347" i="8" s="1"/>
  <c r="E317" i="10"/>
  <c r="G317" i="10" s="1"/>
  <c r="H317" i="10" s="1"/>
  <c r="Y315" i="8" s="1"/>
  <c r="Z315" i="8" s="1"/>
  <c r="AA315" i="8" s="1"/>
  <c r="AD315" i="8" s="1"/>
  <c r="AF315" i="8" s="1"/>
  <c r="Z289" i="8"/>
  <c r="AA289" i="8" s="1"/>
  <c r="AD289" i="8" s="1"/>
  <c r="AF289" i="8" s="1"/>
  <c r="E242" i="10"/>
  <c r="G242" i="10" s="1"/>
  <c r="H242" i="10" s="1"/>
  <c r="Y240" i="8" s="1"/>
  <c r="Z240" i="8" s="1"/>
  <c r="AA240" i="8" s="1"/>
  <c r="AD240" i="8" s="1"/>
  <c r="AF240" i="8" s="1"/>
  <c r="Z163" i="8"/>
  <c r="AA163" i="8" s="1"/>
  <c r="AD163" i="8" s="1"/>
  <c r="AF163" i="8" s="1"/>
  <c r="E121" i="10"/>
  <c r="G121" i="10" s="1"/>
  <c r="H121" i="10" s="1"/>
  <c r="Y120" i="8" s="1"/>
  <c r="Z120" i="8" s="1"/>
  <c r="AA120" i="8" s="1"/>
  <c r="AD120" i="8" s="1"/>
  <c r="AF120" i="8" s="1"/>
  <c r="E51" i="10"/>
  <c r="G51" i="10" s="1"/>
  <c r="H51" i="10" s="1"/>
  <c r="Y50" i="8" s="1"/>
  <c r="Z50" i="8" s="1"/>
  <c r="AA50" i="8" s="1"/>
  <c r="AD50" i="8" s="1"/>
  <c r="AF50" i="8" s="1"/>
  <c r="Z416" i="8"/>
  <c r="AA416" i="8" s="1"/>
  <c r="AD416" i="8" s="1"/>
  <c r="AF416" i="8" s="1"/>
  <c r="Z382" i="8"/>
  <c r="AA382" i="8" s="1"/>
  <c r="AD382" i="8" s="1"/>
  <c r="AF382" i="8" s="1"/>
  <c r="E352" i="10"/>
  <c r="G352" i="10" s="1"/>
  <c r="H352" i="10" s="1"/>
  <c r="Y350" i="8" s="1"/>
  <c r="Z350" i="8" s="1"/>
  <c r="AA350" i="8" s="1"/>
  <c r="AD350" i="8" s="1"/>
  <c r="AF350" i="8" s="1"/>
  <c r="Z318" i="8"/>
  <c r="AA318" i="8" s="1"/>
  <c r="AD318" i="8" s="1"/>
  <c r="AF318" i="8" s="1"/>
  <c r="E255" i="10"/>
  <c r="G255" i="10" s="1"/>
  <c r="H255" i="10" s="1"/>
  <c r="Y253" i="8" s="1"/>
  <c r="Z253" i="8" s="1"/>
  <c r="AA253" i="8" s="1"/>
  <c r="AD253" i="8" s="1"/>
  <c r="AF253" i="8" s="1"/>
  <c r="CC181" i="9"/>
  <c r="O180" i="8"/>
  <c r="T180" i="8" s="1"/>
  <c r="E181" i="14"/>
  <c r="H181" i="14" s="1"/>
  <c r="X180" i="8" s="1"/>
  <c r="E132" i="10"/>
  <c r="G132" i="10" s="1"/>
  <c r="H132" i="10" s="1"/>
  <c r="Y131" i="8" s="1"/>
  <c r="Z131" i="8" s="1"/>
  <c r="AA131" i="8" s="1"/>
  <c r="AD131" i="8" s="1"/>
  <c r="AF131" i="8" s="1"/>
  <c r="Z452" i="8"/>
  <c r="AA452" i="8" s="1"/>
  <c r="AD452" i="8" s="1"/>
  <c r="AF452" i="8" s="1"/>
  <c r="Z471" i="8"/>
  <c r="AA471" i="8" s="1"/>
  <c r="AD471" i="8" s="1"/>
  <c r="AF471" i="8" s="1"/>
  <c r="E475" i="10"/>
  <c r="G475" i="10" s="1"/>
  <c r="H475" i="10" s="1"/>
  <c r="Y473" i="8" s="1"/>
  <c r="Z473" i="8" s="1"/>
  <c r="AA473" i="8" s="1"/>
  <c r="AD473" i="8" s="1"/>
  <c r="AF473" i="8" s="1"/>
  <c r="Z69" i="8"/>
  <c r="AA69" i="8" s="1"/>
  <c r="AD69" i="8" s="1"/>
  <c r="AF69" i="8" s="1"/>
  <c r="E72" i="10"/>
  <c r="G72" i="10" s="1"/>
  <c r="H72" i="10" s="1"/>
  <c r="Y71" i="8" s="1"/>
  <c r="Z71" i="8" s="1"/>
  <c r="AA71" i="8" s="1"/>
  <c r="AD71" i="8" s="1"/>
  <c r="AF71" i="8" s="1"/>
  <c r="Z421" i="8"/>
  <c r="AA421" i="8" s="1"/>
  <c r="AD421" i="8" s="1"/>
  <c r="AF421" i="8" s="1"/>
  <c r="E387" i="10"/>
  <c r="G387" i="10" s="1"/>
  <c r="H387" i="10" s="1"/>
  <c r="Y385" i="8" s="1"/>
  <c r="Z385" i="8" s="1"/>
  <c r="AA385" i="8" s="1"/>
  <c r="AD385" i="8" s="1"/>
  <c r="AF385" i="8" s="1"/>
  <c r="Z353" i="8"/>
  <c r="AA353" i="8" s="1"/>
  <c r="AD353" i="8" s="1"/>
  <c r="AF353" i="8" s="1"/>
  <c r="E323" i="10"/>
  <c r="G323" i="10" s="1"/>
  <c r="H323" i="10" s="1"/>
  <c r="Y321" i="8" s="1"/>
  <c r="Z321" i="8" s="1"/>
  <c r="AA321" i="8" s="1"/>
  <c r="AD321" i="8" s="1"/>
  <c r="AF321" i="8" s="1"/>
  <c r="Z296" i="8"/>
  <c r="AA296" i="8" s="1"/>
  <c r="AD296" i="8" s="1"/>
  <c r="AF296" i="8" s="1"/>
  <c r="E282" i="10"/>
  <c r="G282" i="10" s="1"/>
  <c r="H282" i="10" s="1"/>
  <c r="Y280" i="8" s="1"/>
  <c r="Z280" i="8" s="1"/>
  <c r="AA280" i="8" s="1"/>
  <c r="AD280" i="8" s="1"/>
  <c r="AF280" i="8" s="1"/>
  <c r="Z258" i="8"/>
  <c r="AA258" i="8" s="1"/>
  <c r="AD258" i="8" s="1"/>
  <c r="AF258" i="8" s="1"/>
  <c r="E176" i="10"/>
  <c r="G176" i="10" s="1"/>
  <c r="H176" i="10" s="1"/>
  <c r="Y175" i="8" s="1"/>
  <c r="Z175" i="8" s="1"/>
  <c r="AA175" i="8" s="1"/>
  <c r="AD175" i="8" s="1"/>
  <c r="AF175" i="8" s="1"/>
  <c r="Z138" i="8"/>
  <c r="AA138" i="8" s="1"/>
  <c r="AD138" i="8" s="1"/>
  <c r="AF138" i="8" s="1"/>
  <c r="E106" i="10"/>
  <c r="G106" i="10" s="1"/>
  <c r="H106" i="10" s="1"/>
  <c r="Y105" i="8" s="1"/>
  <c r="Z105" i="8" s="1"/>
  <c r="AA105" i="8" s="1"/>
  <c r="AD105" i="8" s="1"/>
  <c r="AF105" i="8" s="1"/>
  <c r="Z31" i="8"/>
  <c r="AA31" i="8" s="1"/>
  <c r="AD31" i="8" s="1"/>
  <c r="AF31" i="8" s="1"/>
  <c r="E440" i="10"/>
  <c r="G440" i="10" s="1"/>
  <c r="H440" i="10" s="1"/>
  <c r="Y438" i="8" s="1"/>
  <c r="Z438" i="8" s="1"/>
  <c r="AA438" i="8" s="1"/>
  <c r="AD438" i="8" s="1"/>
  <c r="AF438" i="8" s="1"/>
  <c r="Z364" i="8"/>
  <c r="AA364" i="8" s="1"/>
  <c r="AD364" i="8" s="1"/>
  <c r="AF364" i="8" s="1"/>
  <c r="E334" i="10"/>
  <c r="G334" i="10" s="1"/>
  <c r="H334" i="10" s="1"/>
  <c r="Y332" i="8" s="1"/>
  <c r="Z332" i="8" s="1"/>
  <c r="AA332" i="8" s="1"/>
  <c r="AD332" i="8" s="1"/>
  <c r="AF332" i="8" s="1"/>
  <c r="Z267" i="8"/>
  <c r="AA267" i="8" s="1"/>
  <c r="AD267" i="8" s="1"/>
  <c r="AF267" i="8" s="1"/>
  <c r="E112" i="10"/>
  <c r="G112" i="10" s="1"/>
  <c r="H112" i="10" s="1"/>
  <c r="Y111" i="8" s="1"/>
  <c r="Z111" i="8" s="1"/>
  <c r="AA111" i="8" s="1"/>
  <c r="AD111" i="8" s="1"/>
  <c r="AF111" i="8" s="1"/>
  <c r="E31" i="10"/>
  <c r="G31" i="10" s="1"/>
  <c r="H31" i="10" s="1"/>
  <c r="Y30" i="8" s="1"/>
  <c r="Z30" i="8" s="1"/>
  <c r="AA30" i="8" s="1"/>
  <c r="AD30" i="8" s="1"/>
  <c r="AF30" i="8" s="1"/>
  <c r="Z419" i="8"/>
  <c r="AA419" i="8" s="1"/>
  <c r="AD419" i="8" s="1"/>
  <c r="AF419" i="8" s="1"/>
  <c r="E385" i="10"/>
  <c r="G385" i="10" s="1"/>
  <c r="H385" i="10" s="1"/>
  <c r="Y383" i="8" s="1"/>
  <c r="Z383" i="8" s="1"/>
  <c r="AA383" i="8" s="1"/>
  <c r="AD383" i="8" s="1"/>
  <c r="AF383" i="8" s="1"/>
  <c r="Z351" i="8"/>
  <c r="AA351" i="8" s="1"/>
  <c r="AD351" i="8" s="1"/>
  <c r="AF351" i="8" s="1"/>
  <c r="E321" i="10"/>
  <c r="G321" i="10" s="1"/>
  <c r="H321" i="10" s="1"/>
  <c r="Y319" i="8" s="1"/>
  <c r="Z319" i="8" s="1"/>
  <c r="AA319" i="8" s="1"/>
  <c r="AD319" i="8" s="1"/>
  <c r="AF319" i="8" s="1"/>
  <c r="Z295" i="8"/>
  <c r="AA295" i="8" s="1"/>
  <c r="AD295" i="8" s="1"/>
  <c r="AF295" i="8" s="1"/>
  <c r="E266" i="10"/>
  <c r="G266" i="10" s="1"/>
  <c r="H266" i="10" s="1"/>
  <c r="Y264" i="8" s="1"/>
  <c r="Z264" i="8" s="1"/>
  <c r="AA264" i="8" s="1"/>
  <c r="AD264" i="8" s="1"/>
  <c r="AF264" i="8" s="1"/>
  <c r="Z228" i="8"/>
  <c r="AA228" i="8" s="1"/>
  <c r="AD228" i="8" s="1"/>
  <c r="AF228" i="8" s="1"/>
  <c r="CC210" i="9"/>
  <c r="O208" i="8"/>
  <c r="T208" i="8" s="1"/>
  <c r="E210" i="14"/>
  <c r="H210" i="14" s="1"/>
  <c r="X208" i="8" s="1"/>
  <c r="E150" i="10"/>
  <c r="G150" i="10" s="1"/>
  <c r="H150" i="10" s="1"/>
  <c r="Y149" i="8" s="1"/>
  <c r="Z149" i="8" s="1"/>
  <c r="AA149" i="8" s="1"/>
  <c r="AD149" i="8" s="1"/>
  <c r="AF149" i="8" s="1"/>
  <c r="E100" i="10"/>
  <c r="G100" i="10" s="1"/>
  <c r="H100" i="10" s="1"/>
  <c r="Y99" i="8" s="1"/>
  <c r="Z99" i="8" s="1"/>
  <c r="AA99" i="8" s="1"/>
  <c r="AD99" i="8" s="1"/>
  <c r="AF99" i="8" s="1"/>
  <c r="Z45" i="8"/>
  <c r="AA45" i="8" s="1"/>
  <c r="AD45" i="8" s="1"/>
  <c r="AF45" i="8" s="1"/>
  <c r="E438" i="10"/>
  <c r="G438" i="10" s="1"/>
  <c r="H438" i="10" s="1"/>
  <c r="Y436" i="8" s="1"/>
  <c r="Z436" i="8" s="1"/>
  <c r="AA436" i="8" s="1"/>
  <c r="AD436" i="8" s="1"/>
  <c r="AF436" i="8" s="1"/>
  <c r="Z378" i="8"/>
  <c r="AA378" i="8" s="1"/>
  <c r="AD378" i="8" s="1"/>
  <c r="AF378" i="8" s="1"/>
  <c r="E348" i="10"/>
  <c r="G348" i="10" s="1"/>
  <c r="H348" i="10" s="1"/>
  <c r="Y346" i="8" s="1"/>
  <c r="Z346" i="8" s="1"/>
  <c r="AA346" i="8" s="1"/>
  <c r="AD346" i="8" s="1"/>
  <c r="AF346" i="8" s="1"/>
  <c r="Z314" i="8"/>
  <c r="AA314" i="8" s="1"/>
  <c r="AD314" i="8" s="1"/>
  <c r="AF314" i="8" s="1"/>
  <c r="Z143" i="8"/>
  <c r="AA143" i="8" s="1"/>
  <c r="AD143" i="8" s="1"/>
  <c r="AF143" i="8" s="1"/>
  <c r="E110" i="10"/>
  <c r="G110" i="10" s="1"/>
  <c r="H110" i="10" s="1"/>
  <c r="Y109" i="8" s="1"/>
  <c r="Z109" i="8" s="1"/>
  <c r="AA109" i="8" s="1"/>
  <c r="AD109" i="8" s="1"/>
  <c r="AF109" i="8" s="1"/>
  <c r="Z51" i="8"/>
  <c r="AA51" i="8" s="1"/>
  <c r="AD51" i="8" s="1"/>
  <c r="AF51" i="8" s="1"/>
  <c r="Z169" i="8"/>
  <c r="AA169" i="8" s="1"/>
  <c r="AD169" i="8" s="1"/>
  <c r="AF169" i="8" s="1"/>
  <c r="E80" i="10"/>
  <c r="G80" i="10" s="1"/>
  <c r="H80" i="10" s="1"/>
  <c r="Y79" i="8" s="1"/>
  <c r="Z79" i="8" s="1"/>
  <c r="AA79" i="8" s="1"/>
  <c r="AD79" i="8" s="1"/>
  <c r="AF79" i="8" s="1"/>
  <c r="Z451" i="8"/>
  <c r="AA451" i="8" s="1"/>
  <c r="AD451" i="8" s="1"/>
  <c r="AF451" i="8" s="1"/>
  <c r="E471" i="10"/>
  <c r="G471" i="10" s="1"/>
  <c r="H471" i="10" s="1"/>
  <c r="Y469" i="8" s="1"/>
  <c r="Z469" i="8" s="1"/>
  <c r="AA469" i="8" s="1"/>
  <c r="AD469" i="8" s="1"/>
  <c r="AF469" i="8" s="1"/>
  <c r="Z73" i="8"/>
  <c r="AA73" i="8" s="1"/>
  <c r="AD73" i="8" s="1"/>
  <c r="AF73" i="8" s="1"/>
  <c r="E465" i="10"/>
  <c r="G465" i="10" s="1"/>
  <c r="H465" i="10" s="1"/>
  <c r="Y463" i="8" s="1"/>
  <c r="Z463" i="8" s="1"/>
  <c r="AA463" i="8" s="1"/>
  <c r="AD463" i="8" s="1"/>
  <c r="AF463" i="8" s="1"/>
  <c r="Z449" i="8"/>
  <c r="AA449" i="8" s="1"/>
  <c r="AD449" i="8" s="1"/>
  <c r="AF449" i="8" s="1"/>
  <c r="E367" i="10"/>
  <c r="G367" i="10" s="1"/>
  <c r="H367" i="10" s="1"/>
  <c r="Y365" i="8" s="1"/>
  <c r="Z365" i="8" s="1"/>
  <c r="AA365" i="8" s="1"/>
  <c r="AD365" i="8" s="1"/>
  <c r="AF365" i="8" s="1"/>
  <c r="Z333" i="8"/>
  <c r="AA333" i="8" s="1"/>
  <c r="AD333" i="8" s="1"/>
  <c r="AF333" i="8" s="1"/>
  <c r="E300" i="10"/>
  <c r="G300" i="10" s="1"/>
  <c r="H300" i="10" s="1"/>
  <c r="Y298" i="8" s="1"/>
  <c r="Z298" i="8" s="1"/>
  <c r="AA298" i="8" s="1"/>
  <c r="AD298" i="8" s="1"/>
  <c r="AF298" i="8" s="1"/>
  <c r="Z282" i="8"/>
  <c r="AA282" i="8" s="1"/>
  <c r="AD282" i="8" s="1"/>
  <c r="AF282" i="8" s="1"/>
  <c r="E256" i="10"/>
  <c r="G256" i="10" s="1"/>
  <c r="H256" i="10" s="1"/>
  <c r="Y254" i="8" s="1"/>
  <c r="Z254" i="8" s="1"/>
  <c r="AA254" i="8" s="1"/>
  <c r="AD254" i="8" s="1"/>
  <c r="AF254" i="8" s="1"/>
  <c r="E172" i="10"/>
  <c r="G172" i="10" s="1"/>
  <c r="H172" i="10" s="1"/>
  <c r="Y171" i="8" s="1"/>
  <c r="Z171" i="8" s="1"/>
  <c r="AA171" i="8" s="1"/>
  <c r="AD171" i="8" s="1"/>
  <c r="AF171" i="8" s="1"/>
  <c r="Z118" i="8"/>
  <c r="AA118" i="8" s="1"/>
  <c r="AD118" i="8" s="1"/>
  <c r="AF118" i="8" s="1"/>
  <c r="E86" i="10"/>
  <c r="G86" i="10" s="1"/>
  <c r="H86" i="10" s="1"/>
  <c r="Y85" i="8" s="1"/>
  <c r="Z85" i="8" s="1"/>
  <c r="AA85" i="8" s="1"/>
  <c r="AD85" i="8" s="1"/>
  <c r="AF85" i="8" s="1"/>
  <c r="CC65" i="9"/>
  <c r="O64" i="8"/>
  <c r="T64" i="8" s="1"/>
  <c r="E65" i="14"/>
  <c r="H65" i="14" s="1"/>
  <c r="X64" i="8" s="1"/>
  <c r="Z410" i="8"/>
  <c r="AA410" i="8" s="1"/>
  <c r="AD410" i="8" s="1"/>
  <c r="AF410" i="8" s="1"/>
  <c r="E370" i="10"/>
  <c r="G370" i="10" s="1"/>
  <c r="H370" i="10" s="1"/>
  <c r="Y368" i="8" s="1"/>
  <c r="Z368" i="8" s="1"/>
  <c r="AA368" i="8" s="1"/>
  <c r="AD368" i="8" s="1"/>
  <c r="AF368" i="8" s="1"/>
  <c r="Z336" i="8"/>
  <c r="AA336" i="8" s="1"/>
  <c r="AD336" i="8" s="1"/>
  <c r="AF336" i="8" s="1"/>
  <c r="E306" i="10"/>
  <c r="G306" i="10" s="1"/>
  <c r="H306" i="10" s="1"/>
  <c r="Y304" i="8" s="1"/>
  <c r="Z304" i="8" s="1"/>
  <c r="AA304" i="8" s="1"/>
  <c r="AD304" i="8" s="1"/>
  <c r="AF304" i="8" s="1"/>
  <c r="Z115" i="8"/>
  <c r="AA115" i="8" s="1"/>
  <c r="AD115" i="8" s="1"/>
  <c r="AF115" i="8" s="1"/>
  <c r="E50" i="10"/>
  <c r="G50" i="10" s="1"/>
  <c r="H50" i="10" s="1"/>
  <c r="Y49" i="8" s="1"/>
  <c r="Z49" i="8" s="1"/>
  <c r="AA49" i="8" s="1"/>
  <c r="AD49" i="8" s="1"/>
  <c r="AF49" i="8" s="1"/>
  <c r="E389" i="10"/>
  <c r="G389" i="10" s="1"/>
  <c r="H389" i="10" s="1"/>
  <c r="Y387" i="8" s="1"/>
  <c r="Z387" i="8" s="1"/>
  <c r="AA387" i="8" s="1"/>
  <c r="AD387" i="8" s="1"/>
  <c r="AF387" i="8" s="1"/>
  <c r="Z355" i="8"/>
  <c r="AA355" i="8" s="1"/>
  <c r="AD355" i="8" s="1"/>
  <c r="AF355" i="8" s="1"/>
  <c r="E325" i="10"/>
  <c r="G325" i="10" s="1"/>
  <c r="H325" i="10" s="1"/>
  <c r="Y323" i="8" s="1"/>
  <c r="Z323" i="8" s="1"/>
  <c r="AA323" i="8" s="1"/>
  <c r="AD323" i="8" s="1"/>
  <c r="AF323" i="8" s="1"/>
  <c r="Z301" i="8"/>
  <c r="AA301" i="8" s="1"/>
  <c r="AD301" i="8" s="1"/>
  <c r="AF301" i="8" s="1"/>
  <c r="E278" i="10"/>
  <c r="G278" i="10" s="1"/>
  <c r="H278" i="10" s="1"/>
  <c r="Y276" i="8" s="1"/>
  <c r="Z276" i="8" s="1"/>
  <c r="AA276" i="8" s="1"/>
  <c r="AD276" i="8" s="1"/>
  <c r="AF276" i="8" s="1"/>
  <c r="Z252" i="8"/>
  <c r="AA252" i="8" s="1"/>
  <c r="AD252" i="8" s="1"/>
  <c r="AF252" i="8" s="1"/>
  <c r="E174" i="10"/>
  <c r="G174" i="10" s="1"/>
  <c r="H174" i="10" s="1"/>
  <c r="Y173" i="8" s="1"/>
  <c r="Z173" i="8" s="1"/>
  <c r="AA173" i="8" s="1"/>
  <c r="AD173" i="8" s="1"/>
  <c r="AF173" i="8" s="1"/>
  <c r="Z103" i="8"/>
  <c r="AA103" i="8" s="1"/>
  <c r="AD103" i="8" s="1"/>
  <c r="AF103" i="8" s="1"/>
  <c r="E34" i="10"/>
  <c r="G34" i="10" s="1"/>
  <c r="H34" i="10" s="1"/>
  <c r="Y33" i="8" s="1"/>
  <c r="Z33" i="8" s="1"/>
  <c r="AA33" i="8" s="1"/>
  <c r="AD33" i="8" s="1"/>
  <c r="AF33" i="8" s="1"/>
  <c r="Z424" i="8"/>
  <c r="AA424" i="8" s="1"/>
  <c r="AD424" i="8" s="1"/>
  <c r="AF424" i="8" s="1"/>
  <c r="E376" i="10"/>
  <c r="G376" i="10" s="1"/>
  <c r="H376" i="10" s="1"/>
  <c r="Y374" i="8" s="1"/>
  <c r="Z374" i="8" s="1"/>
  <c r="AA374" i="8" s="1"/>
  <c r="AD374" i="8" s="1"/>
  <c r="AF374" i="8" s="1"/>
  <c r="Z342" i="8"/>
  <c r="AA342" i="8" s="1"/>
  <c r="AD342" i="8" s="1"/>
  <c r="AF342" i="8" s="1"/>
  <c r="E312" i="10"/>
  <c r="G312" i="10" s="1"/>
  <c r="H312" i="10" s="1"/>
  <c r="Y310" i="8" s="1"/>
  <c r="Z310" i="8" s="1"/>
  <c r="AA310" i="8" s="1"/>
  <c r="AD310" i="8" s="1"/>
  <c r="AF310" i="8" s="1"/>
  <c r="Z164" i="8"/>
  <c r="AA164" i="8" s="1"/>
  <c r="AD164" i="8" s="1"/>
  <c r="AF164" i="8" s="1"/>
  <c r="E140" i="10"/>
  <c r="G140" i="10" s="1"/>
  <c r="H140" i="10" s="1"/>
  <c r="Y139" i="8" s="1"/>
  <c r="Z139" i="8" s="1"/>
  <c r="AA139" i="8" s="1"/>
  <c r="AD139" i="8" s="1"/>
  <c r="AF139" i="8" s="1"/>
  <c r="Z102" i="8"/>
  <c r="AA102" i="8" s="1"/>
  <c r="AD102" i="8" s="1"/>
  <c r="AF102" i="8" s="1"/>
  <c r="E49" i="10"/>
  <c r="G49" i="10" s="1"/>
  <c r="H49" i="10" s="1"/>
  <c r="Y48" i="8" s="1"/>
  <c r="Z48" i="8" s="1"/>
  <c r="AA48" i="8" s="1"/>
  <c r="AD48" i="8" s="1"/>
  <c r="AF48" i="8" s="1"/>
  <c r="Z107" i="8"/>
  <c r="AA107" i="8" s="1"/>
  <c r="AD107" i="8" s="1"/>
  <c r="AF107" i="8" s="1"/>
  <c r="Z244" i="8"/>
  <c r="AA244" i="8" s="1"/>
  <c r="AD244" i="8" s="1"/>
  <c r="AF244" i="8" s="1"/>
  <c r="E458" i="10"/>
  <c r="G458" i="10" s="1"/>
  <c r="H458" i="10" s="1"/>
  <c r="Y456" i="8" s="1"/>
  <c r="Z456" i="8" s="1"/>
  <c r="AA456" i="8" s="1"/>
  <c r="AD456" i="8" s="1"/>
  <c r="AF456" i="8" s="1"/>
  <c r="Z468" i="8"/>
  <c r="AA468" i="8" s="1"/>
  <c r="AD468" i="8" s="1"/>
  <c r="AF468" i="8" s="1"/>
  <c r="E431" i="10"/>
  <c r="G431" i="10" s="1"/>
  <c r="H431" i="10" s="1"/>
  <c r="Y429" i="8" s="1"/>
  <c r="Z429" i="8" s="1"/>
  <c r="AA429" i="8" s="1"/>
  <c r="AD429" i="8" s="1"/>
  <c r="AF429" i="8" s="1"/>
  <c r="Z393" i="8"/>
  <c r="AA393" i="8" s="1"/>
  <c r="AD393" i="8" s="1"/>
  <c r="AF393" i="8" s="1"/>
  <c r="Z446" i="8"/>
  <c r="AA446" i="8" s="1"/>
  <c r="AD446" i="8" s="1"/>
  <c r="AF446" i="8" s="1"/>
  <c r="E406" i="10"/>
  <c r="G406" i="10" s="1"/>
  <c r="H406" i="10" s="1"/>
  <c r="Y404" i="8" s="1"/>
  <c r="Z404" i="8" s="1"/>
  <c r="AA404" i="8" s="1"/>
  <c r="AD404" i="8" s="1"/>
  <c r="AF404" i="8" s="1"/>
  <c r="Z170" i="8"/>
  <c r="AA170" i="8" s="1"/>
  <c r="AD170" i="8" s="1"/>
  <c r="AF170" i="8" s="1"/>
  <c r="CC54" i="9"/>
  <c r="O53" i="8"/>
  <c r="T53" i="8" s="1"/>
  <c r="E54" i="14"/>
  <c r="H54" i="14" s="1"/>
  <c r="X53" i="8" s="1"/>
  <c r="E413" i="10"/>
  <c r="G413" i="10" s="1"/>
  <c r="H413" i="10" s="1"/>
  <c r="Y411" i="8" s="1"/>
  <c r="Z411" i="8" s="1"/>
  <c r="AA411" i="8" s="1"/>
  <c r="AD411" i="8" s="1"/>
  <c r="AF411" i="8" s="1"/>
  <c r="Z16" i="8"/>
  <c r="AA16" i="8" s="1"/>
  <c r="AD16" i="8" s="1"/>
  <c r="AF16" i="8" s="1"/>
  <c r="E430" i="10"/>
  <c r="G430" i="10" s="1"/>
  <c r="H430" i="10" s="1"/>
  <c r="Y428" i="8" s="1"/>
  <c r="Z428" i="8" s="1"/>
  <c r="AA428" i="8" s="1"/>
  <c r="AD428" i="8" s="1"/>
  <c r="AF428" i="8" s="1"/>
  <c r="Z273" i="8"/>
  <c r="AA273" i="8" s="1"/>
  <c r="AD273" i="8" s="1"/>
  <c r="AF273" i="8" s="1"/>
  <c r="Z98" i="8"/>
  <c r="AA98" i="8" s="1"/>
  <c r="AD98" i="8" s="1"/>
  <c r="AF98" i="8" s="1"/>
  <c r="E456" i="10"/>
  <c r="G456" i="10" s="1"/>
  <c r="H456" i="10" s="1"/>
  <c r="Y454" i="8" s="1"/>
  <c r="Z454" i="8" s="1"/>
  <c r="AA454" i="8" s="1"/>
  <c r="AD454" i="8" s="1"/>
  <c r="AF454" i="8" s="1"/>
  <c r="Z462" i="8"/>
  <c r="AA462" i="8" s="1"/>
  <c r="AD462" i="8" s="1"/>
  <c r="AF462" i="8" s="1"/>
  <c r="E288" i="10"/>
  <c r="G288" i="10" s="1"/>
  <c r="H288" i="10" s="1"/>
  <c r="Y286" i="8" s="1"/>
  <c r="Z286" i="8" s="1"/>
  <c r="AA286" i="8" s="1"/>
  <c r="AD286" i="8" s="1"/>
  <c r="AF286" i="8" s="1"/>
  <c r="CC188" i="9"/>
  <c r="O187" i="8"/>
  <c r="T187" i="8" s="1"/>
  <c r="E188" i="14"/>
  <c r="H188" i="14" s="1"/>
  <c r="X187" i="8" s="1"/>
  <c r="Z434" i="8"/>
  <c r="AA434" i="8" s="1"/>
  <c r="AD434" i="8" s="1"/>
  <c r="AF434" i="8" s="1"/>
  <c r="E433" i="10"/>
  <c r="G433" i="10" s="1"/>
  <c r="H433" i="10" s="1"/>
  <c r="Y431" i="8" s="1"/>
  <c r="Z431" i="8" s="1"/>
  <c r="AA431" i="8" s="1"/>
  <c r="AD431" i="8" s="1"/>
  <c r="AF431" i="8" s="1"/>
  <c r="E450" i="10"/>
  <c r="G450" i="10" s="1"/>
  <c r="H450" i="10" s="1"/>
  <c r="Y448" i="8" s="1"/>
  <c r="Z448" i="8" s="1"/>
  <c r="AA448" i="8" s="1"/>
  <c r="AD448" i="8" s="1"/>
  <c r="AF448" i="8" s="1"/>
  <c r="CC213" i="9"/>
  <c r="O211" i="8"/>
  <c r="T211" i="8" s="1"/>
  <c r="E213" i="14"/>
  <c r="H213" i="14" s="1"/>
  <c r="X211" i="8" s="1"/>
  <c r="Z18" i="8"/>
  <c r="AA18" i="8" s="1"/>
  <c r="AD18" i="8" s="1"/>
  <c r="AF18" i="8" s="1"/>
  <c r="E462" i="10"/>
  <c r="G462" i="10" s="1"/>
  <c r="H462" i="10" s="1"/>
  <c r="Y460" i="8" s="1"/>
  <c r="Z460" i="8" s="1"/>
  <c r="AA460" i="8" s="1"/>
  <c r="AD460" i="8" s="1"/>
  <c r="AF460" i="8" s="1"/>
  <c r="Z474" i="8"/>
  <c r="AA474" i="8" s="1"/>
  <c r="AD474" i="8" s="1"/>
  <c r="AF474" i="8" s="1"/>
  <c r="E460" i="10"/>
  <c r="G460" i="10" s="1"/>
  <c r="H460" i="10" s="1"/>
  <c r="Y458" i="8" s="1"/>
  <c r="Z458" i="8" s="1"/>
  <c r="AA458" i="8" s="1"/>
  <c r="AD458" i="8" s="1"/>
  <c r="AF458" i="8" s="1"/>
  <c r="Z445" i="8"/>
  <c r="AA445" i="8" s="1"/>
  <c r="AD445" i="8" s="1"/>
  <c r="AF445" i="8" s="1"/>
  <c r="Z422" i="8"/>
  <c r="AA422" i="8" s="1"/>
  <c r="AD422" i="8" s="1"/>
  <c r="AF422" i="8" s="1"/>
  <c r="E233" i="10"/>
  <c r="G233" i="10" s="1"/>
  <c r="H233" i="10" s="1"/>
  <c r="Y231" i="8" s="1"/>
  <c r="Z231" i="8" s="1"/>
  <c r="AA231" i="8" s="1"/>
  <c r="AD231" i="8" s="1"/>
  <c r="AF231" i="8" s="1"/>
  <c r="CC187" i="9"/>
  <c r="O186" i="8"/>
  <c r="T186" i="8" s="1"/>
  <c r="E187" i="14"/>
  <c r="H187" i="14" s="1"/>
  <c r="X186" i="8" s="1"/>
  <c r="E437" i="10"/>
  <c r="G437" i="10" s="1"/>
  <c r="H437" i="10" s="1"/>
  <c r="Y435" i="8" s="1"/>
  <c r="Z435" i="8" s="1"/>
  <c r="AA435" i="8" s="1"/>
  <c r="AD435" i="8" s="1"/>
  <c r="AF435" i="8" s="1"/>
  <c r="E478" i="10"/>
  <c r="G478" i="10" s="1"/>
  <c r="H478" i="10" s="1"/>
  <c r="Y476" i="8" s="1"/>
  <c r="Z476" i="8" s="1"/>
  <c r="AA476" i="8" s="1"/>
  <c r="AD476" i="8" s="1"/>
  <c r="AF476" i="8" s="1"/>
  <c r="Z265" i="8"/>
  <c r="AA265" i="8" s="1"/>
  <c r="AD265" i="8" s="1"/>
  <c r="AF265" i="8" s="1"/>
  <c r="E411" i="10"/>
  <c r="G411" i="10" s="1"/>
  <c r="H411" i="10" s="1"/>
  <c r="Y409" i="8" s="1"/>
  <c r="Z409" i="8" s="1"/>
  <c r="AA409" i="8" s="1"/>
  <c r="AD409" i="8" s="1"/>
  <c r="AF409" i="8" s="1"/>
  <c r="Z470" i="8"/>
  <c r="AA470" i="8" s="1"/>
  <c r="AD470" i="8" s="1"/>
  <c r="AF470" i="8" s="1"/>
  <c r="E79" i="10"/>
  <c r="G79" i="10" s="1"/>
  <c r="H79" i="10" s="1"/>
  <c r="Y78" i="8" s="1"/>
  <c r="Z78" i="8" s="1"/>
  <c r="AA78" i="8" s="1"/>
  <c r="AD78" i="8" s="1"/>
  <c r="AF78" i="8" s="1"/>
  <c r="Z441" i="8"/>
  <c r="AA441" i="8" s="1"/>
  <c r="AD441" i="8" s="1"/>
  <c r="AF441" i="8" s="1"/>
  <c r="E399" i="10"/>
  <c r="G399" i="10" s="1"/>
  <c r="H399" i="10" s="1"/>
  <c r="Y397" i="8" s="1"/>
  <c r="Z397" i="8" s="1"/>
  <c r="AA397" i="8" s="1"/>
  <c r="AD397" i="8" s="1"/>
  <c r="AF397" i="8" s="1"/>
  <c r="CC196" i="9"/>
  <c r="O194" i="8"/>
  <c r="T194" i="8" s="1"/>
  <c r="E196" i="14"/>
  <c r="H196" i="14" s="1"/>
  <c r="X194" i="8" s="1"/>
  <c r="E15" i="10"/>
  <c r="G15" i="10" s="1"/>
  <c r="H15" i="10" s="1"/>
  <c r="Y14" i="8" s="1"/>
  <c r="Z14" i="8" s="1"/>
  <c r="AA14" i="8" s="1"/>
  <c r="AD14" i="8" s="1"/>
  <c r="AF14" i="8" s="1"/>
  <c r="Z166" i="8"/>
  <c r="AA166" i="8" s="1"/>
  <c r="AD166" i="8" s="1"/>
  <c r="AF166" i="8" s="1"/>
  <c r="E405" i="10"/>
  <c r="G405" i="10" s="1"/>
  <c r="H405" i="10" s="1"/>
  <c r="Y403" i="8" s="1"/>
  <c r="Z403" i="8" s="1"/>
  <c r="AA403" i="8" s="1"/>
  <c r="AD403" i="8" s="1"/>
  <c r="AF403" i="8" s="1"/>
  <c r="Z112" i="8"/>
  <c r="AA112" i="8" s="1"/>
  <c r="AD112" i="8" s="1"/>
  <c r="AF112" i="8" s="1"/>
  <c r="E263" i="10"/>
  <c r="G263" i="10" s="1"/>
  <c r="H263" i="10" s="1"/>
  <c r="Y261" i="8" s="1"/>
  <c r="Z261" i="8" s="1"/>
  <c r="AA261" i="8" s="1"/>
  <c r="AD261" i="8" s="1"/>
  <c r="AF261" i="8" s="1"/>
  <c r="Z408" i="8"/>
  <c r="AA408" i="8" s="1"/>
  <c r="AD408" i="8" s="1"/>
  <c r="AF408" i="8" s="1"/>
  <c r="E511" i="10" l="1"/>
  <c r="G511" i="10" s="1"/>
  <c r="H511" i="10" s="1"/>
  <c r="E196" i="10"/>
  <c r="G196" i="10" s="1"/>
  <c r="H196" i="10" s="1"/>
  <c r="E65" i="10"/>
  <c r="G65" i="10" s="1"/>
  <c r="H65" i="10" s="1"/>
  <c r="E492" i="10"/>
  <c r="G492" i="10" s="1"/>
  <c r="H492" i="10" s="1"/>
  <c r="E182" i="10"/>
  <c r="G182" i="10" s="1"/>
  <c r="H182" i="10" s="1"/>
  <c r="E497" i="10"/>
  <c r="G497" i="10" s="1"/>
  <c r="H497" i="10" s="1"/>
  <c r="E516" i="10"/>
  <c r="G516" i="10" s="1"/>
  <c r="H516" i="10" s="1"/>
  <c r="E201" i="10"/>
  <c r="G201" i="10" s="1"/>
  <c r="H201" i="10" s="1"/>
  <c r="E519" i="10"/>
  <c r="G519" i="10" s="1"/>
  <c r="H519" i="10" s="1"/>
  <c r="E204" i="10"/>
  <c r="G204" i="10" s="1"/>
  <c r="H204" i="10" s="1"/>
  <c r="E515" i="10"/>
  <c r="G515" i="10" s="1"/>
  <c r="H515" i="10" s="1"/>
  <c r="E200" i="10"/>
  <c r="G200" i="10" s="1"/>
  <c r="H200" i="10" s="1"/>
  <c r="E198" i="10"/>
  <c r="G198" i="10" s="1"/>
  <c r="H198" i="10" s="1"/>
  <c r="E513" i="10"/>
  <c r="G513" i="10" s="1"/>
  <c r="H513" i="10" s="1"/>
  <c r="E514" i="10"/>
  <c r="G514" i="10" s="1"/>
  <c r="H514" i="10" s="1"/>
  <c r="E199" i="10"/>
  <c r="G199" i="10" s="1"/>
  <c r="H199" i="10" s="1"/>
  <c r="E518" i="10"/>
  <c r="G518" i="10" s="1"/>
  <c r="H518" i="10" s="1"/>
  <c r="E203" i="10"/>
  <c r="G203" i="10" s="1"/>
  <c r="H203" i="10" s="1"/>
  <c r="E512" i="10"/>
  <c r="G512" i="10" s="1"/>
  <c r="H512" i="10" s="1"/>
  <c r="E197" i="10"/>
  <c r="G197" i="10" s="1"/>
  <c r="H197" i="10" s="1"/>
  <c r="E532" i="10"/>
  <c r="G532" i="10" s="1"/>
  <c r="H532" i="10" s="1"/>
  <c r="E217" i="10"/>
  <c r="G217" i="10" s="1"/>
  <c r="H217" i="10" s="1"/>
  <c r="E57" i="10"/>
  <c r="G57" i="10" s="1"/>
  <c r="H57" i="10" s="1"/>
  <c r="E484" i="10"/>
  <c r="G484" i="10" s="1"/>
  <c r="H484" i="10" s="1"/>
  <c r="E202" i="10"/>
  <c r="G202" i="10" s="1"/>
  <c r="H202" i="10" s="1"/>
  <c r="E517" i="10"/>
  <c r="G517" i="10" s="1"/>
  <c r="H517" i="10" s="1"/>
  <c r="Y498" i="8"/>
  <c r="Z498" i="8" s="1"/>
  <c r="AA498" i="8" s="1"/>
  <c r="AD498" i="8" s="1"/>
  <c r="AF498" i="8" s="1"/>
  <c r="Y184" i="8"/>
  <c r="Z184" i="8" s="1"/>
  <c r="AA184" i="8" s="1"/>
  <c r="AD184" i="8" s="1"/>
  <c r="AF184" i="8" s="1"/>
  <c r="E491" i="10"/>
  <c r="G491" i="10" s="1"/>
  <c r="H491" i="10" s="1"/>
  <c r="E64" i="10"/>
  <c r="G64" i="10" s="1"/>
  <c r="H64" i="10" s="1"/>
  <c r="Y203" i="8"/>
  <c r="Z203" i="8" s="1"/>
  <c r="AA203" i="8" s="1"/>
  <c r="AD203" i="8" s="1"/>
  <c r="AF203" i="8" s="1"/>
  <c r="Y517" i="8"/>
  <c r="Z517" i="8" s="1"/>
  <c r="AA517" i="8" s="1"/>
  <c r="AD517" i="8" s="1"/>
  <c r="AF517" i="8" s="1"/>
  <c r="E494" i="10"/>
  <c r="G494" i="10" s="1"/>
  <c r="H494" i="10" s="1"/>
  <c r="E67" i="10"/>
  <c r="G67" i="10" s="1"/>
  <c r="H67" i="10" s="1"/>
  <c r="E508" i="10"/>
  <c r="G508" i="10" s="1"/>
  <c r="H508" i="10" s="1"/>
  <c r="E193" i="10"/>
  <c r="G193" i="10" s="1"/>
  <c r="H193" i="10" s="1"/>
  <c r="Y480" i="8"/>
  <c r="Z480" i="8" s="1"/>
  <c r="AA480" i="8" s="1"/>
  <c r="AD480" i="8" s="1"/>
  <c r="AF480" i="8" s="1"/>
  <c r="Y54" i="8"/>
  <c r="Z54" i="8" s="1"/>
  <c r="AA54" i="8" s="1"/>
  <c r="AD54" i="8" s="1"/>
  <c r="AF54" i="8" s="1"/>
  <c r="E490" i="10"/>
  <c r="G490" i="10" s="1"/>
  <c r="H490" i="10" s="1"/>
  <c r="E63" i="10"/>
  <c r="G63" i="10" s="1"/>
  <c r="H63" i="10" s="1"/>
  <c r="E523" i="10"/>
  <c r="G523" i="10" s="1"/>
  <c r="H523" i="10" s="1"/>
  <c r="E208" i="10"/>
  <c r="G208" i="10" s="1"/>
  <c r="H208" i="10" s="1"/>
  <c r="E206" i="10"/>
  <c r="G206" i="10" s="1"/>
  <c r="H206" i="10" s="1"/>
  <c r="E521" i="10"/>
  <c r="G521" i="10" s="1"/>
  <c r="H521" i="10" s="1"/>
  <c r="E510" i="10"/>
  <c r="G510" i="10" s="1"/>
  <c r="H510" i="10" s="1"/>
  <c r="E195" i="10"/>
  <c r="G195" i="10" s="1"/>
  <c r="H195" i="10" s="1"/>
  <c r="E502" i="10"/>
  <c r="G502" i="10" s="1"/>
  <c r="H502" i="10" s="1"/>
  <c r="E187" i="10"/>
  <c r="G187" i="10" s="1"/>
  <c r="H187" i="10" s="1"/>
  <c r="E54" i="10"/>
  <c r="G54" i="10" s="1"/>
  <c r="H54" i="10" s="1"/>
  <c r="E481" i="10"/>
  <c r="G481" i="10" s="1"/>
  <c r="H481" i="10" s="1"/>
  <c r="E528" i="10"/>
  <c r="G528" i="10" s="1"/>
  <c r="H528" i="10" s="1"/>
  <c r="E213" i="10"/>
  <c r="G213" i="10" s="1"/>
  <c r="H213" i="10" s="1"/>
  <c r="E503" i="10"/>
  <c r="G503" i="10" s="1"/>
  <c r="H503" i="10" s="1"/>
  <c r="E188" i="10"/>
  <c r="G188" i="10" s="1"/>
  <c r="H188" i="10" s="1"/>
  <c r="E210" i="10"/>
  <c r="G210" i="10" s="1"/>
  <c r="H210" i="10" s="1"/>
  <c r="E525" i="10"/>
  <c r="G525" i="10" s="1"/>
  <c r="H525" i="10" s="1"/>
  <c r="E496" i="10"/>
  <c r="G496" i="10" s="1"/>
  <c r="H496" i="10" s="1"/>
  <c r="E181" i="10"/>
  <c r="G181" i="10" s="1"/>
  <c r="H181" i="10" s="1"/>
  <c r="Y60" i="8"/>
  <c r="Z60" i="8" s="1"/>
  <c r="AA60" i="8" s="1"/>
  <c r="AD60" i="8" s="1"/>
  <c r="AF60" i="8" s="1"/>
  <c r="Y486" i="8"/>
  <c r="Z486" i="8" s="1"/>
  <c r="AA486" i="8" s="1"/>
  <c r="AD486" i="8" s="1"/>
  <c r="AF486" i="8" s="1"/>
  <c r="E186" i="10"/>
  <c r="G186" i="10" s="1"/>
  <c r="H186" i="10" s="1"/>
  <c r="E501" i="10"/>
  <c r="G501" i="10" s="1"/>
  <c r="H501" i="10" s="1"/>
  <c r="E483" i="10"/>
  <c r="G483" i="10" s="1"/>
  <c r="H483" i="10" s="1"/>
  <c r="E56" i="10"/>
  <c r="G56" i="10" s="1"/>
  <c r="H56" i="10" s="1"/>
  <c r="E486" i="10"/>
  <c r="G486" i="10" s="1"/>
  <c r="H486" i="10" s="1"/>
  <c r="E59" i="10"/>
  <c r="G59" i="10" s="1"/>
  <c r="H59" i="10" s="1"/>
  <c r="E58" i="10"/>
  <c r="G58" i="10" s="1"/>
  <c r="H58" i="10" s="1"/>
  <c r="E485" i="10"/>
  <c r="G485" i="10" s="1"/>
  <c r="H485" i="10" s="1"/>
  <c r="E531" i="10"/>
  <c r="G531" i="10" s="1"/>
  <c r="H531" i="10" s="1"/>
  <c r="E216" i="10"/>
  <c r="G216" i="10" s="1"/>
  <c r="H216" i="10" s="1"/>
  <c r="Y188" i="8"/>
  <c r="Z188" i="8" s="1"/>
  <c r="AA188" i="8" s="1"/>
  <c r="AD188" i="8" s="1"/>
  <c r="AF188" i="8" s="1"/>
  <c r="Y502" i="8"/>
  <c r="Z502" i="8" s="1"/>
  <c r="AA502" i="8" s="1"/>
  <c r="AD502" i="8" s="1"/>
  <c r="AF502" i="8" s="1"/>
  <c r="E535" i="10"/>
  <c r="G535" i="10" s="1"/>
  <c r="H535" i="10" s="1"/>
  <c r="E408" i="10"/>
  <c r="G408" i="10" s="1"/>
  <c r="H408" i="10" s="1"/>
  <c r="E214" i="10"/>
  <c r="G214" i="10" s="1"/>
  <c r="H214" i="10" s="1"/>
  <c r="E529" i="10"/>
  <c r="G529" i="10" s="1"/>
  <c r="H529" i="10" s="1"/>
  <c r="E530" i="10"/>
  <c r="G530" i="10" s="1"/>
  <c r="H530" i="10" s="1"/>
  <c r="E215" i="10"/>
  <c r="G215" i="10" s="1"/>
  <c r="H215" i="10" s="1"/>
  <c r="E522" i="10"/>
  <c r="G522" i="10" s="1"/>
  <c r="H522" i="10" s="1"/>
  <c r="E207" i="10"/>
  <c r="G207" i="10" s="1"/>
  <c r="H207" i="10" s="1"/>
  <c r="E526" i="10"/>
  <c r="G526" i="10" s="1"/>
  <c r="H526" i="10" s="1"/>
  <c r="E211" i="10"/>
  <c r="G211" i="10" s="1"/>
  <c r="H211" i="10" s="1"/>
  <c r="E507" i="10"/>
  <c r="G507" i="10" s="1"/>
  <c r="H507" i="10" s="1"/>
  <c r="E192" i="10"/>
  <c r="G192" i="10" s="1"/>
  <c r="H192" i="10" s="1"/>
  <c r="E495" i="10"/>
  <c r="G495" i="10" s="1"/>
  <c r="H495" i="10" s="1"/>
  <c r="E180" i="10"/>
  <c r="G180" i="10" s="1"/>
  <c r="H180" i="10" s="1"/>
  <c r="E62" i="10"/>
  <c r="G62" i="10" s="1"/>
  <c r="H62" i="10" s="1"/>
  <c r="E489" i="10"/>
  <c r="G489" i="10" s="1"/>
  <c r="H489" i="10" s="1"/>
  <c r="E499" i="10"/>
  <c r="G499" i="10" s="1"/>
  <c r="H499" i="10" s="1"/>
  <c r="E184" i="10"/>
  <c r="G184" i="10" s="1"/>
  <c r="H184" i="10" s="1"/>
  <c r="E218" i="10"/>
  <c r="G218" i="10" s="1"/>
  <c r="H218" i="10" s="1"/>
  <c r="E533" i="10"/>
  <c r="G533" i="10" s="1"/>
  <c r="H533" i="10" s="1"/>
  <c r="E487" i="10"/>
  <c r="G487" i="10" s="1"/>
  <c r="H487" i="10" s="1"/>
  <c r="E60" i="10"/>
  <c r="G60" i="10" s="1"/>
  <c r="H60" i="10" s="1"/>
  <c r="E194" i="10"/>
  <c r="G194" i="10" s="1"/>
  <c r="H194" i="10" s="1"/>
  <c r="E509" i="10"/>
  <c r="G509" i="10" s="1"/>
  <c r="H509" i="10" s="1"/>
  <c r="E190" i="10"/>
  <c r="G190" i="10" s="1"/>
  <c r="H190" i="10" s="1"/>
  <c r="E505" i="10"/>
  <c r="G505" i="10" s="1"/>
  <c r="H505" i="10" s="1"/>
  <c r="E66" i="10"/>
  <c r="G66" i="10" s="1"/>
  <c r="H66" i="10" s="1"/>
  <c r="E493" i="10"/>
  <c r="G493" i="10" s="1"/>
  <c r="H493" i="10" s="1"/>
  <c r="Y496" i="8"/>
  <c r="Z496" i="8" s="1"/>
  <c r="AA496" i="8" s="1"/>
  <c r="AD496" i="8" s="1"/>
  <c r="AF496" i="8" s="1"/>
  <c r="Y182" i="8"/>
  <c r="Z182" i="8" s="1"/>
  <c r="AA182" i="8" s="1"/>
  <c r="AD182" i="8" s="1"/>
  <c r="AF182" i="8" s="1"/>
  <c r="E524" i="10"/>
  <c r="G524" i="10" s="1"/>
  <c r="H524" i="10" s="1"/>
  <c r="E209" i="10"/>
  <c r="G209" i="10" s="1"/>
  <c r="H209" i="10" s="1"/>
  <c r="E527" i="10"/>
  <c r="G527" i="10" s="1"/>
  <c r="H527" i="10" s="1"/>
  <c r="E212" i="10"/>
  <c r="G212" i="10" s="1"/>
  <c r="H212" i="10" s="1"/>
  <c r="E534" i="10"/>
  <c r="G534" i="10" s="1"/>
  <c r="H534" i="10" s="1"/>
  <c r="E407" i="10"/>
  <c r="G407" i="10" s="1"/>
  <c r="H407" i="10" s="1"/>
  <c r="Y524" i="8" l="1"/>
  <c r="Z524" i="8" s="1"/>
  <c r="AA524" i="8" s="1"/>
  <c r="AD524" i="8" s="1"/>
  <c r="AF524" i="8" s="1"/>
  <c r="Y210" i="8"/>
  <c r="Z210" i="8" s="1"/>
  <c r="AA210" i="8" s="1"/>
  <c r="AD210" i="8" s="1"/>
  <c r="AF210" i="8" s="1"/>
  <c r="Y207" i="8"/>
  <c r="Z207" i="8" s="1"/>
  <c r="AA207" i="8" s="1"/>
  <c r="AD207" i="8" s="1"/>
  <c r="AF207" i="8" s="1"/>
  <c r="Y521" i="8"/>
  <c r="Z521" i="8" s="1"/>
  <c r="AA521" i="8" s="1"/>
  <c r="AD521" i="8" s="1"/>
  <c r="AF521" i="8" s="1"/>
  <c r="Y503" i="8"/>
  <c r="Z503" i="8" s="1"/>
  <c r="AA503" i="8" s="1"/>
  <c r="AD503" i="8" s="1"/>
  <c r="AF503" i="8" s="1"/>
  <c r="Y189" i="8"/>
  <c r="Z189" i="8" s="1"/>
  <c r="AA189" i="8" s="1"/>
  <c r="AD189" i="8" s="1"/>
  <c r="AF189" i="8" s="1"/>
  <c r="Y493" i="8"/>
  <c r="Z493" i="8" s="1"/>
  <c r="AA493" i="8" s="1"/>
  <c r="AD493" i="8" s="1"/>
  <c r="AF493" i="8" s="1"/>
  <c r="Y179" i="8"/>
  <c r="Z179" i="8" s="1"/>
  <c r="AA179" i="8" s="1"/>
  <c r="AD179" i="8" s="1"/>
  <c r="AF179" i="8" s="1"/>
  <c r="Y504" i="8"/>
  <c r="Z504" i="8" s="1"/>
  <c r="AA504" i="8" s="1"/>
  <c r="AD504" i="8" s="1"/>
  <c r="AF504" i="8" s="1"/>
  <c r="Y190" i="8"/>
  <c r="Z190" i="8" s="1"/>
  <c r="AA190" i="8" s="1"/>
  <c r="AD190" i="8" s="1"/>
  <c r="AF190" i="8" s="1"/>
  <c r="Y205" i="8"/>
  <c r="Z205" i="8" s="1"/>
  <c r="AA205" i="8" s="1"/>
  <c r="AD205" i="8" s="1"/>
  <c r="AF205" i="8" s="1"/>
  <c r="Y519" i="8"/>
  <c r="Z519" i="8" s="1"/>
  <c r="AA519" i="8" s="1"/>
  <c r="AD519" i="8" s="1"/>
  <c r="AF519" i="8" s="1"/>
  <c r="Y213" i="8"/>
  <c r="Z213" i="8" s="1"/>
  <c r="AA213" i="8" s="1"/>
  <c r="AD213" i="8" s="1"/>
  <c r="AF213" i="8" s="1"/>
  <c r="Y527" i="8"/>
  <c r="Z527" i="8" s="1"/>
  <c r="AA527" i="8" s="1"/>
  <c r="AD527" i="8" s="1"/>
  <c r="AF527" i="8" s="1"/>
  <c r="Y532" i="8"/>
  <c r="Z532" i="8" s="1"/>
  <c r="AA532" i="8" s="1"/>
  <c r="AD532" i="8" s="1"/>
  <c r="AF532" i="8" s="1"/>
  <c r="Y406" i="8"/>
  <c r="Z406" i="8" s="1"/>
  <c r="AA406" i="8" s="1"/>
  <c r="AD406" i="8" s="1"/>
  <c r="AF406" i="8" s="1"/>
  <c r="Y57" i="8"/>
  <c r="Z57" i="8" s="1"/>
  <c r="AA57" i="8" s="1"/>
  <c r="AD57" i="8" s="1"/>
  <c r="AF57" i="8" s="1"/>
  <c r="Y483" i="8"/>
  <c r="Z483" i="8" s="1"/>
  <c r="AA483" i="8" s="1"/>
  <c r="AD483" i="8" s="1"/>
  <c r="AF483" i="8" s="1"/>
  <c r="Y55" i="8"/>
  <c r="Z55" i="8" s="1"/>
  <c r="AA55" i="8" s="1"/>
  <c r="AD55" i="8" s="1"/>
  <c r="AF55" i="8" s="1"/>
  <c r="Y481" i="8"/>
  <c r="Z481" i="8" s="1"/>
  <c r="AA481" i="8" s="1"/>
  <c r="AD481" i="8" s="1"/>
  <c r="AF481" i="8" s="1"/>
  <c r="Y499" i="8"/>
  <c r="Z499" i="8" s="1"/>
  <c r="AA499" i="8" s="1"/>
  <c r="AD499" i="8" s="1"/>
  <c r="AF499" i="8" s="1"/>
  <c r="Y185" i="8"/>
  <c r="Z185" i="8" s="1"/>
  <c r="AA185" i="8" s="1"/>
  <c r="AD185" i="8" s="1"/>
  <c r="AF185" i="8" s="1"/>
  <c r="Y494" i="8"/>
  <c r="Z494" i="8" s="1"/>
  <c r="AA494" i="8" s="1"/>
  <c r="AD494" i="8" s="1"/>
  <c r="AF494" i="8" s="1"/>
  <c r="Y180" i="8"/>
  <c r="Z180" i="8" s="1"/>
  <c r="AA180" i="8" s="1"/>
  <c r="AD180" i="8" s="1"/>
  <c r="AF180" i="8" s="1"/>
  <c r="Y522" i="8"/>
  <c r="Z522" i="8" s="1"/>
  <c r="AA522" i="8" s="1"/>
  <c r="AD522" i="8" s="1"/>
  <c r="AF522" i="8" s="1"/>
  <c r="Y208" i="8"/>
  <c r="Z208" i="8" s="1"/>
  <c r="AA208" i="8" s="1"/>
  <c r="AD208" i="8" s="1"/>
  <c r="AF208" i="8" s="1"/>
  <c r="Y501" i="8"/>
  <c r="Z501" i="8" s="1"/>
  <c r="AA501" i="8" s="1"/>
  <c r="AD501" i="8" s="1"/>
  <c r="AF501" i="8" s="1"/>
  <c r="Y187" i="8"/>
  <c r="Z187" i="8" s="1"/>
  <c r="AA187" i="8" s="1"/>
  <c r="AD187" i="8" s="1"/>
  <c r="AF187" i="8" s="1"/>
  <c r="Y193" i="8"/>
  <c r="Z193" i="8" s="1"/>
  <c r="AA193" i="8" s="1"/>
  <c r="AD193" i="8" s="1"/>
  <c r="AF193" i="8" s="1"/>
  <c r="Y507" i="8"/>
  <c r="Z507" i="8" s="1"/>
  <c r="AA507" i="8" s="1"/>
  <c r="AD507" i="8" s="1"/>
  <c r="AF507" i="8" s="1"/>
  <c r="Y518" i="8"/>
  <c r="Z518" i="8" s="1"/>
  <c r="AA518" i="8" s="1"/>
  <c r="AD518" i="8" s="1"/>
  <c r="AF518" i="8" s="1"/>
  <c r="Y204" i="8"/>
  <c r="Z204" i="8" s="1"/>
  <c r="AA204" i="8" s="1"/>
  <c r="AD204" i="8" s="1"/>
  <c r="AF204" i="8" s="1"/>
  <c r="Y520" i="8"/>
  <c r="Z520" i="8" s="1"/>
  <c r="AA520" i="8" s="1"/>
  <c r="AD520" i="8" s="1"/>
  <c r="AF520" i="8" s="1"/>
  <c r="Y206" i="8"/>
  <c r="Z206" i="8" s="1"/>
  <c r="AA206" i="8" s="1"/>
  <c r="AD206" i="8" s="1"/>
  <c r="AF206" i="8" s="1"/>
  <c r="Y66" i="8"/>
  <c r="Z66" i="8" s="1"/>
  <c r="AA66" i="8" s="1"/>
  <c r="AD66" i="8" s="1"/>
  <c r="AF66" i="8" s="1"/>
  <c r="Y492" i="8"/>
  <c r="Z492" i="8" s="1"/>
  <c r="AA492" i="8" s="1"/>
  <c r="AD492" i="8" s="1"/>
  <c r="AF492" i="8" s="1"/>
  <c r="Y514" i="8"/>
  <c r="Z514" i="8" s="1"/>
  <c r="AA514" i="8" s="1"/>
  <c r="AD514" i="8" s="1"/>
  <c r="AF514" i="8" s="1"/>
  <c r="Y200" i="8"/>
  <c r="Z200" i="8" s="1"/>
  <c r="AA200" i="8" s="1"/>
  <c r="AD200" i="8" s="1"/>
  <c r="AF200" i="8" s="1"/>
  <c r="Y510" i="8"/>
  <c r="Z510" i="8" s="1"/>
  <c r="AA510" i="8" s="1"/>
  <c r="AD510" i="8" s="1"/>
  <c r="AF510" i="8" s="1"/>
  <c r="Y196" i="8"/>
  <c r="Z196" i="8" s="1"/>
  <c r="AA196" i="8" s="1"/>
  <c r="AD196" i="8" s="1"/>
  <c r="AF196" i="8" s="1"/>
  <c r="Y512" i="8"/>
  <c r="Z512" i="8" s="1"/>
  <c r="AA512" i="8" s="1"/>
  <c r="AD512" i="8" s="1"/>
  <c r="AF512" i="8" s="1"/>
  <c r="Y198" i="8"/>
  <c r="Z198" i="8" s="1"/>
  <c r="AA198" i="8" s="1"/>
  <c r="AD198" i="8" s="1"/>
  <c r="AF198" i="8" s="1"/>
  <c r="Y199" i="8"/>
  <c r="Z199" i="8" s="1"/>
  <c r="AA199" i="8" s="1"/>
  <c r="AD199" i="8" s="1"/>
  <c r="AF199" i="8" s="1"/>
  <c r="Y513" i="8"/>
  <c r="Z513" i="8" s="1"/>
  <c r="AA513" i="8" s="1"/>
  <c r="AD513" i="8" s="1"/>
  <c r="AF513" i="8" s="1"/>
  <c r="Y405" i="8"/>
  <c r="Z405" i="8" s="1"/>
  <c r="AA405" i="8" s="1"/>
  <c r="AD405" i="8" s="1"/>
  <c r="AF405" i="8" s="1"/>
  <c r="Y531" i="8"/>
  <c r="Z531" i="8" s="1"/>
  <c r="AA531" i="8" s="1"/>
  <c r="AD531" i="8" s="1"/>
  <c r="AF531" i="8" s="1"/>
  <c r="Y491" i="8"/>
  <c r="Z491" i="8" s="1"/>
  <c r="AA491" i="8" s="1"/>
  <c r="AD491" i="8" s="1"/>
  <c r="AF491" i="8" s="1"/>
  <c r="Y65" i="8"/>
  <c r="Z65" i="8" s="1"/>
  <c r="AA65" i="8" s="1"/>
  <c r="AD65" i="8" s="1"/>
  <c r="AF65" i="8" s="1"/>
  <c r="Y506" i="8"/>
  <c r="Z506" i="8" s="1"/>
  <c r="AA506" i="8" s="1"/>
  <c r="AD506" i="8" s="1"/>
  <c r="AF506" i="8" s="1"/>
  <c r="Y192" i="8"/>
  <c r="Z192" i="8" s="1"/>
  <c r="AA192" i="8" s="1"/>
  <c r="AD192" i="8" s="1"/>
  <c r="AF192" i="8" s="1"/>
  <c r="Y485" i="8"/>
  <c r="Z485" i="8" s="1"/>
  <c r="AA485" i="8" s="1"/>
  <c r="AD485" i="8" s="1"/>
  <c r="AF485" i="8" s="1"/>
  <c r="Y59" i="8"/>
  <c r="Z59" i="8" s="1"/>
  <c r="AA59" i="8" s="1"/>
  <c r="AD59" i="8" s="1"/>
  <c r="AF59" i="8" s="1"/>
  <c r="Y530" i="8"/>
  <c r="Z530" i="8" s="1"/>
  <c r="AA530" i="8" s="1"/>
  <c r="AD530" i="8" s="1"/>
  <c r="AF530" i="8" s="1"/>
  <c r="Y216" i="8"/>
  <c r="Z216" i="8" s="1"/>
  <c r="AA216" i="8" s="1"/>
  <c r="AD216" i="8" s="1"/>
  <c r="AF216" i="8" s="1"/>
  <c r="Y497" i="8"/>
  <c r="Z497" i="8" s="1"/>
  <c r="AA497" i="8" s="1"/>
  <c r="AD497" i="8" s="1"/>
  <c r="AF497" i="8" s="1"/>
  <c r="Y183" i="8"/>
  <c r="Z183" i="8" s="1"/>
  <c r="AA183" i="8" s="1"/>
  <c r="AD183" i="8" s="1"/>
  <c r="AF183" i="8" s="1"/>
  <c r="Y487" i="8"/>
  <c r="Z487" i="8" s="1"/>
  <c r="AA487" i="8" s="1"/>
  <c r="AD487" i="8" s="1"/>
  <c r="AF487" i="8" s="1"/>
  <c r="Y61" i="8"/>
  <c r="Z61" i="8" s="1"/>
  <c r="AA61" i="8" s="1"/>
  <c r="AD61" i="8" s="1"/>
  <c r="AF61" i="8" s="1"/>
  <c r="Y209" i="8"/>
  <c r="Z209" i="8" s="1"/>
  <c r="AA209" i="8" s="1"/>
  <c r="AD209" i="8" s="1"/>
  <c r="AF209" i="8" s="1"/>
  <c r="Y523" i="8"/>
  <c r="Z523" i="8" s="1"/>
  <c r="AA523" i="8" s="1"/>
  <c r="AD523" i="8" s="1"/>
  <c r="AF523" i="8" s="1"/>
  <c r="Y526" i="8"/>
  <c r="Z526" i="8" s="1"/>
  <c r="AA526" i="8" s="1"/>
  <c r="AD526" i="8" s="1"/>
  <c r="AF526" i="8" s="1"/>
  <c r="Y212" i="8"/>
  <c r="Z212" i="8" s="1"/>
  <c r="AA212" i="8" s="1"/>
  <c r="AD212" i="8" s="1"/>
  <c r="AF212" i="8" s="1"/>
  <c r="Y528" i="8"/>
  <c r="Z528" i="8" s="1"/>
  <c r="AA528" i="8" s="1"/>
  <c r="AD528" i="8" s="1"/>
  <c r="AF528" i="8" s="1"/>
  <c r="Y214" i="8"/>
  <c r="Z214" i="8" s="1"/>
  <c r="AA214" i="8" s="1"/>
  <c r="AD214" i="8" s="1"/>
  <c r="AF214" i="8" s="1"/>
  <c r="Y484" i="8"/>
  <c r="Z484" i="8" s="1"/>
  <c r="AA484" i="8" s="1"/>
  <c r="AD484" i="8" s="1"/>
  <c r="AF484" i="8" s="1"/>
  <c r="Y58" i="8"/>
  <c r="Z58" i="8" s="1"/>
  <c r="AA58" i="8" s="1"/>
  <c r="AD58" i="8" s="1"/>
  <c r="AF58" i="8" s="1"/>
  <c r="Y211" i="8"/>
  <c r="Z211" i="8" s="1"/>
  <c r="AA211" i="8" s="1"/>
  <c r="AD211" i="8" s="1"/>
  <c r="AF211" i="8" s="1"/>
  <c r="Y525" i="8"/>
  <c r="Z525" i="8" s="1"/>
  <c r="AA525" i="8" s="1"/>
  <c r="AD525" i="8" s="1"/>
  <c r="AF525" i="8" s="1"/>
  <c r="Y53" i="8"/>
  <c r="Z53" i="8" s="1"/>
  <c r="AA53" i="8" s="1"/>
  <c r="AD53" i="8" s="1"/>
  <c r="Y479" i="8"/>
  <c r="Z479" i="8" s="1"/>
  <c r="AA479" i="8" s="1"/>
  <c r="AD479" i="8" s="1"/>
  <c r="AF479" i="8" s="1"/>
  <c r="Y186" i="8"/>
  <c r="Z186" i="8" s="1"/>
  <c r="AA186" i="8" s="1"/>
  <c r="AD186" i="8" s="1"/>
  <c r="AF186" i="8" s="1"/>
  <c r="Y500" i="8"/>
  <c r="Z500" i="8" s="1"/>
  <c r="AA500" i="8" s="1"/>
  <c r="AD500" i="8" s="1"/>
  <c r="AF500" i="8" s="1"/>
  <c r="Y62" i="8"/>
  <c r="Z62" i="8" s="1"/>
  <c r="AA62" i="8" s="1"/>
  <c r="AD62" i="8" s="1"/>
  <c r="AF62" i="8" s="1"/>
  <c r="Y488" i="8"/>
  <c r="Z488" i="8" s="1"/>
  <c r="AA488" i="8" s="1"/>
  <c r="AD488" i="8" s="1"/>
  <c r="AF488" i="8" s="1"/>
  <c r="Y191" i="8"/>
  <c r="Z191" i="8" s="1"/>
  <c r="AA191" i="8" s="1"/>
  <c r="AD191" i="8" s="1"/>
  <c r="AF191" i="8" s="1"/>
  <c r="Y505" i="8"/>
  <c r="Z505" i="8" s="1"/>
  <c r="AA505" i="8" s="1"/>
  <c r="AD505" i="8" s="1"/>
  <c r="AF505" i="8" s="1"/>
  <c r="Y489" i="8"/>
  <c r="Z489" i="8" s="1"/>
  <c r="AA489" i="8" s="1"/>
  <c r="AD489" i="8" s="1"/>
  <c r="AF489" i="8" s="1"/>
  <c r="Y63" i="8"/>
  <c r="Z63" i="8" s="1"/>
  <c r="AA63" i="8" s="1"/>
  <c r="AD63" i="8" s="1"/>
  <c r="AF63" i="8" s="1"/>
  <c r="Y482" i="8"/>
  <c r="Z482" i="8" s="1"/>
  <c r="AA482" i="8" s="1"/>
  <c r="AD482" i="8" s="1"/>
  <c r="AF482" i="8" s="1"/>
  <c r="Y56" i="8"/>
  <c r="Z56" i="8" s="1"/>
  <c r="AA56" i="8" s="1"/>
  <c r="AD56" i="8" s="1"/>
  <c r="AF56" i="8" s="1"/>
  <c r="Y215" i="8"/>
  <c r="Z215" i="8" s="1"/>
  <c r="AA215" i="8" s="1"/>
  <c r="AD215" i="8" s="1"/>
  <c r="AF215" i="8" s="1"/>
  <c r="Y529" i="8"/>
  <c r="Z529" i="8" s="1"/>
  <c r="AA529" i="8" s="1"/>
  <c r="AD529" i="8" s="1"/>
  <c r="AF529" i="8" s="1"/>
  <c r="Y195" i="8"/>
  <c r="Z195" i="8" s="1"/>
  <c r="AA195" i="8" s="1"/>
  <c r="AD195" i="8" s="1"/>
  <c r="AF195" i="8" s="1"/>
  <c r="Y509" i="8"/>
  <c r="Z509" i="8" s="1"/>
  <c r="AA509" i="8" s="1"/>
  <c r="AD509" i="8" s="1"/>
  <c r="AF509" i="8" s="1"/>
  <c r="Y201" i="8"/>
  <c r="Z201" i="8" s="1"/>
  <c r="AA201" i="8" s="1"/>
  <c r="AD201" i="8" s="1"/>
  <c r="AF201" i="8" s="1"/>
  <c r="Y515" i="8"/>
  <c r="Z515" i="8" s="1"/>
  <c r="AA515" i="8" s="1"/>
  <c r="AD515" i="8" s="1"/>
  <c r="AF515" i="8" s="1"/>
  <c r="Y197" i="8"/>
  <c r="Z197" i="8" s="1"/>
  <c r="AA197" i="8" s="1"/>
  <c r="AD197" i="8" s="1"/>
  <c r="AF197" i="8" s="1"/>
  <c r="Y511" i="8"/>
  <c r="Z511" i="8" s="1"/>
  <c r="AA511" i="8" s="1"/>
  <c r="AD511" i="8" s="1"/>
  <c r="AF511" i="8" s="1"/>
  <c r="Y516" i="8"/>
  <c r="Z516" i="8" s="1"/>
  <c r="AA516" i="8" s="1"/>
  <c r="AD516" i="8" s="1"/>
  <c r="AF516" i="8" s="1"/>
  <c r="Y202" i="8"/>
  <c r="Z202" i="8" s="1"/>
  <c r="AA202" i="8" s="1"/>
  <c r="AD202" i="8" s="1"/>
  <c r="AF202" i="8" s="1"/>
  <c r="Y495" i="8"/>
  <c r="Z495" i="8" s="1"/>
  <c r="AA495" i="8" s="1"/>
  <c r="AD495" i="8" s="1"/>
  <c r="AF495" i="8" s="1"/>
  <c r="Y181" i="8"/>
  <c r="Z181" i="8" s="1"/>
  <c r="AA181" i="8" s="1"/>
  <c r="AD181" i="8" s="1"/>
  <c r="AF181" i="8" s="1"/>
  <c r="Y64" i="8"/>
  <c r="Z64" i="8" s="1"/>
  <c r="AA64" i="8" s="1"/>
  <c r="AD64" i="8" s="1"/>
  <c r="AF64" i="8" s="1"/>
  <c r="Y490" i="8"/>
  <c r="Z490" i="8" s="1"/>
  <c r="AA490" i="8" s="1"/>
  <c r="AD490" i="8" s="1"/>
  <c r="AF490" i="8" s="1"/>
  <c r="Y508" i="8"/>
  <c r="Z508" i="8" s="1"/>
  <c r="AA508" i="8" s="1"/>
  <c r="AD508" i="8" s="1"/>
  <c r="AF508" i="8" s="1"/>
  <c r="Y194" i="8"/>
  <c r="Z194" i="8" s="1"/>
  <c r="AA194" i="8" s="1"/>
  <c r="AD194" i="8" s="1"/>
  <c r="AF194" i="8" s="1"/>
  <c r="AF53" i="8" l="1"/>
  <c r="AD533" i="8"/>
  <c r="AF533" i="8" l="1"/>
  <c r="AD534" i="8"/>
  <c r="AF534" i="8" s="1"/>
</calcChain>
</file>

<file path=xl/comments1.xml><?xml version="1.0" encoding="utf-8"?>
<comments xmlns="http://schemas.openxmlformats.org/spreadsheetml/2006/main">
  <authors>
    <author/>
  </authors>
  <commentList>
    <comment ref="J466" authorId="0">
      <text>
        <r>
          <rPr>
            <sz val="10"/>
            <color rgb="FF000000"/>
            <rFont val="Arial"/>
            <family val="2"/>
          </rPr>
          <t>Thêm CD LXE CQ
	-Hoa Vu Thi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481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D482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D483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D484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C54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C55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C56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C57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  <comment ref="C481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C482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C483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C484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C38" authorId="0">
      <text>
        <r>
          <rPr>
            <sz val="10"/>
            <color rgb="FF000000"/>
            <rFont val="Arial"/>
            <family val="2"/>
          </rPr>
          <t>Chị sửa lại bảng DM_HE_SO_LUONG_NS
	-Hoa Vu Thi
Phần lao động học việc tiền tính đang sai đó e
	-Hoa Vu Thi
alo
	-Hoa Vu Thi</t>
        </r>
      </text>
    </comment>
  </commentList>
</comments>
</file>

<file path=xl/sharedStrings.xml><?xml version="1.0" encoding="utf-8"?>
<sst xmlns="http://schemas.openxmlformats.org/spreadsheetml/2006/main" count="15772" uniqueCount="782">
  <si>
    <t>inh</t>
  </si>
  <si>
    <t>Ngày lương chế độ</t>
  </si>
  <si>
    <t>HỆ SỐ TIỀN LƯƠNG THEO HỢP ĐỒNG</t>
  </si>
  <si>
    <t>STT</t>
  </si>
  <si>
    <t>CHỨC DANH</t>
  </si>
  <si>
    <t>MÃ SỐ</t>
  </si>
  <si>
    <t>HỆ SỐ ĐÓNG BẢO HIỂM XÃ HỘI</t>
  </si>
  <si>
    <t>Mức 1</t>
  </si>
  <si>
    <t>Mức 2</t>
  </si>
  <si>
    <t>Mức 3</t>
  </si>
  <si>
    <t>Mức 4</t>
  </si>
  <si>
    <t>Mức 5</t>
  </si>
  <si>
    <t>Mức 6</t>
  </si>
  <si>
    <t>Mức 7</t>
  </si>
  <si>
    <t>Mức 8</t>
  </si>
  <si>
    <t>A</t>
  </si>
  <si>
    <t>Tổng giám đốc - Phó giám đốc - Kế toán trưởng</t>
  </si>
  <si>
    <t>Tổng giám đốc</t>
  </si>
  <si>
    <t>A-1</t>
  </si>
  <si>
    <t>Phó giám đốc</t>
  </si>
  <si>
    <t>A-2</t>
  </si>
  <si>
    <t>Kế toán trưởng</t>
  </si>
  <si>
    <t>A-3</t>
  </si>
  <si>
    <t>B</t>
  </si>
  <si>
    <t>Trưởng phó phòng ban - Đội trưởng, đội phó các phòng</t>
  </si>
  <si>
    <t>Trưởng phòng</t>
  </si>
  <si>
    <t>B-1</t>
  </si>
  <si>
    <t>Phó phòng</t>
  </si>
  <si>
    <t>B-2</t>
  </si>
  <si>
    <t>Đội trưởng</t>
  </si>
  <si>
    <t>B-3</t>
  </si>
  <si>
    <t>Phó đội trưởng</t>
  </si>
  <si>
    <t>B-4</t>
  </si>
  <si>
    <t>C</t>
  </si>
  <si>
    <t>Nhân viên gián tiếp</t>
  </si>
  <si>
    <t>Định nghĩa các loại ngày công</t>
  </si>
  <si>
    <t>Định nghĩa các loại BH</t>
  </si>
  <si>
    <t>Loại</t>
  </si>
  <si>
    <t>Chuyên viên - kỹ sư</t>
  </si>
  <si>
    <t>C-1</t>
  </si>
  <si>
    <t>Cán sự - Kỹ thuật viên</t>
  </si>
  <si>
    <t>C-2</t>
  </si>
  <si>
    <t>Văn thư</t>
  </si>
  <si>
    <t>C-3</t>
  </si>
  <si>
    <t>D</t>
  </si>
  <si>
    <t>Nhân viên trực tiếp</t>
  </si>
  <si>
    <t>NV Tài liệu và HDCX</t>
  </si>
  <si>
    <t>LNS</t>
  </si>
  <si>
    <t>LCD</t>
  </si>
  <si>
    <t>Tỉ lệ</t>
  </si>
  <si>
    <t>X</t>
  </si>
  <si>
    <t>D-1</t>
  </si>
  <si>
    <t>Nhân viên lái xe và vận hành trang thiết bị nhóm 1 (xe kéo đẩy, 40-60 chỗ)</t>
  </si>
  <si>
    <t>D-2</t>
  </si>
  <si>
    <t>Nhân viên lái xe và vận hành trang thiết bị nhóm 2 (lái xe còn lại), NV kỹ thuật, NV CNTT</t>
  </si>
  <si>
    <t>D-3</t>
  </si>
  <si>
    <t>Nhân viên phục vụ hành khách</t>
  </si>
  <si>
    <t>D-4</t>
  </si>
  <si>
    <t>Nhân viên ULD, nhân viên bốc xếp kho</t>
  </si>
  <si>
    <t>D-5</t>
  </si>
  <si>
    <t>Nhân viên lễ tân, nhân viên phục vụ; Nhân viên vệ sinh máy bay</t>
  </si>
  <si>
    <t>BHXH</t>
  </si>
  <si>
    <t>D-6</t>
  </si>
  <si>
    <t>Om DNBHXH</t>
  </si>
  <si>
    <t>BHYT</t>
  </si>
  <si>
    <t>Om</t>
  </si>
  <si>
    <t>BHTN</t>
  </si>
  <si>
    <t>OmDN</t>
  </si>
  <si>
    <t>KHH</t>
  </si>
  <si>
    <t>Định nghĩa các mức tính thuế</t>
  </si>
  <si>
    <t>Co</t>
  </si>
  <si>
    <t>Mức</t>
  </si>
  <si>
    <t>Tỉ lệ trả lương theo hợp đồng</t>
  </si>
  <si>
    <t>TS</t>
  </si>
  <si>
    <t>Số tiền/ngày</t>
  </si>
  <si>
    <t>ST</t>
  </si>
  <si>
    <t>học việc</t>
  </si>
  <si>
    <t>HDHV</t>
  </si>
  <si>
    <t>Khám thai</t>
  </si>
  <si>
    <t>thử việc</t>
  </si>
  <si>
    <t>HDTV</t>
  </si>
  <si>
    <t>TNLD</t>
  </si>
  <si>
    <t>1 năm</t>
  </si>
  <si>
    <t>HD1N</t>
  </si>
  <si>
    <t>F</t>
  </si>
  <si>
    <t>3 năm</t>
  </si>
  <si>
    <t>HD3N</t>
  </si>
  <si>
    <t>Đi đường</t>
  </si>
  <si>
    <t>ko xác định</t>
  </si>
  <si>
    <t>HDKX</t>
  </si>
  <si>
    <t>CTác</t>
  </si>
  <si>
    <t>null</t>
  </si>
  <si>
    <t>Fdb</t>
  </si>
  <si>
    <t>H1</t>
  </si>
  <si>
    <t>Định nghĩ các mức giảm trừ</t>
  </si>
  <si>
    <t>H2</t>
  </si>
  <si>
    <t>H3</t>
  </si>
  <si>
    <t>Giảm trừ gia cảnh</t>
  </si>
  <si>
    <t>LT1</t>
  </si>
  <si>
    <t>Giảm trừ phụ thuộc</t>
  </si>
  <si>
    <t>LT2</t>
  </si>
  <si>
    <t>Tiền ăn giữa ca</t>
  </si>
  <si>
    <t>Làm thêm</t>
  </si>
  <si>
    <t>Lễ tết</t>
  </si>
  <si>
    <t>Định nghĩa phụ cấp trách nhiệm</t>
  </si>
  <si>
    <t>Đình chỉ CT</t>
  </si>
  <si>
    <t>Tối thiểu vùng</t>
  </si>
  <si>
    <t>Ro</t>
  </si>
  <si>
    <t>Ko</t>
  </si>
  <si>
    <t>Định nghĩa đoàn phí</t>
  </si>
  <si>
    <t>Lương tối thiểu theo quy định</t>
  </si>
  <si>
    <t>Đơn giá</t>
  </si>
  <si>
    <t>ĐƠN GIÁ</t>
  </si>
  <si>
    <t xml:space="preserve">HỆ SỐ TIỀN LƯƠNG THEO CHỨC DANH </t>
  </si>
  <si>
    <t>3</t>
  </si>
  <si>
    <t>4</t>
  </si>
  <si>
    <t>6</t>
  </si>
  <si>
    <t>7</t>
  </si>
  <si>
    <t>9</t>
  </si>
  <si>
    <t>Mã nhân viên</t>
  </si>
  <si>
    <t>Họ tên</t>
  </si>
  <si>
    <t>Chức vụ</t>
  </si>
  <si>
    <t>Lương chế độ</t>
  </si>
  <si>
    <t>Hệ số lương NS</t>
  </si>
  <si>
    <t>Mã số Chức danh LCD</t>
  </si>
  <si>
    <t>Mức LCD</t>
  </si>
  <si>
    <t>Mã số Chức danh LNS</t>
  </si>
  <si>
    <t>Mức LNS</t>
  </si>
  <si>
    <t>HỆ SỐ LƯƠNG NĂNG SUẤT</t>
  </si>
  <si>
    <t>M3</t>
  </si>
  <si>
    <t>M4</t>
  </si>
  <si>
    <t>A-01</t>
  </si>
  <si>
    <t>Quản lý doanh nghiệp</t>
  </si>
  <si>
    <t>A-02</t>
  </si>
  <si>
    <t>Lao động trực tiếp</t>
  </si>
  <si>
    <t>75,000,000</t>
  </si>
  <si>
    <t>A-03</t>
  </si>
  <si>
    <t>60,000,000</t>
  </si>
  <si>
    <t>50,000,000</t>
  </si>
  <si>
    <t>Quản lý</t>
  </si>
  <si>
    <t>Lao động gián tiếp</t>
  </si>
  <si>
    <t>B-01</t>
  </si>
  <si>
    <t>B-02</t>
  </si>
  <si>
    <t>Đội trưởng nhóm 1</t>
  </si>
  <si>
    <t>B-03</t>
  </si>
  <si>
    <t>Đội trưởng nhóm 2</t>
  </si>
  <si>
    <t>B-04</t>
  </si>
  <si>
    <t>Phó đội trưởng nhóm 1</t>
  </si>
  <si>
    <t>B-05</t>
  </si>
  <si>
    <t>Phó đội trưởng nhóm 2</t>
  </si>
  <si>
    <t>B-06</t>
  </si>
  <si>
    <t>Công nhân, nhân viên gián tiếp</t>
  </si>
  <si>
    <t>Chuyên viên nhóm 1, kỹ sư (CNTT) nhóm 1</t>
  </si>
  <si>
    <t>C-01</t>
  </si>
  <si>
    <t>r</t>
  </si>
  <si>
    <t>Ngày bắt đầu</t>
  </si>
  <si>
    <t>Chuyên viên nhóm 2, kỹ sư (CNTT) nhóm 2</t>
  </si>
  <si>
    <t>C-02</t>
  </si>
  <si>
    <t>Cán sự, kỹ thuật viên</t>
  </si>
  <si>
    <t>C-03</t>
  </si>
  <si>
    <t>Văn thư, kho</t>
  </si>
  <si>
    <t>C-04</t>
  </si>
  <si>
    <t>1,T</t>
  </si>
  <si>
    <t>D-12</t>
  </si>
  <si>
    <t>Họ</t>
  </si>
  <si>
    <t>Chức danh</t>
  </si>
  <si>
    <t>Thu nhập</t>
  </si>
  <si>
    <t>Các khoản giảm trừ</t>
  </si>
  <si>
    <t>Thu nhập chịu thuế</t>
  </si>
  <si>
    <t>D-05</t>
  </si>
  <si>
    <t>D-02</t>
  </si>
  <si>
    <t>D-04</t>
  </si>
  <si>
    <t>D-03</t>
  </si>
  <si>
    <t>Công nhân, nhân viên trực tiếp sản xuất</t>
  </si>
  <si>
    <t>Lương năng suất</t>
  </si>
  <si>
    <t>Nhân viên quản trị DCS</t>
  </si>
  <si>
    <t>D-01</t>
  </si>
  <si>
    <t>Nhân viên cân bằng trọng tải nhóm 1</t>
  </si>
  <si>
    <t>Nhân viên cân bằng trọng tải nhóm 2</t>
  </si>
  <si>
    <t>Nhân viên hướng dẫn chất, xếp nhóm 1</t>
  </si>
  <si>
    <t>Nhân viên hướng dẫn chất, xếp nhóm 2, nhân viên hướng dẫn hành khách quốc nội</t>
  </si>
  <si>
    <t>Nhân viên tìm kiếm hành lý thất lạc, nv phục vụ hành khách quốc tế;nv phục vụ hành khách chuyển tiếp, điều phối máy bay; nv đặt, giữ chỗ bán vé máy bay quốc tế</t>
  </si>
  <si>
    <t>D-06</t>
  </si>
  <si>
    <t>Nhân viên đặt, giữ chỗ bán vé máy bay quốc nội</t>
  </si>
  <si>
    <t>D-07</t>
  </si>
  <si>
    <t>Nhân viên quả̉n lý ULD; nv phục vụ hành khách đặc biệt; nv hướng dẫn hành khách; nv đón tàu đến</t>
  </si>
  <si>
    <t>D-08</t>
  </si>
  <si>
    <t>Nhân viên lái xe và vận hành trang thiết bị mặt đất nhóm 1</t>
  </si>
  <si>
    <t>D-09</t>
  </si>
  <si>
    <t>Nhân viên lái xe và vận hành trang thiết bị mặt đất nhóm 2</t>
  </si>
  <si>
    <t>D-10</t>
  </si>
  <si>
    <t>Kỹ sư vận hành, bảo trì, sửa chữa hệ thống trang thiết bị kỹ thuật, CNTT nhóm 1</t>
  </si>
  <si>
    <t>D-11</t>
  </si>
  <si>
    <t>Kỹ sư vận hành, bảo trì, sửa chữa hệ thống trang thiết bị kỹ thuật, CNTT nhóm 2</t>
  </si>
  <si>
    <t>Nhân viên bảo trì, sửa chữa các loại xe, trang thiết bị mặt đất, CNTT nhóm 1</t>
  </si>
  <si>
    <t>D-13</t>
  </si>
  <si>
    <t>Nhân viên bảo trì, sửa chữa các loại xe, trang thiết bị mặt đất, CNTT nhóm 2</t>
  </si>
  <si>
    <t>D-14</t>
  </si>
  <si>
    <t>Nhân viên chất xếp hàng hóa, hành lý</t>
  </si>
  <si>
    <t>Tiền thuế phải nộp</t>
  </si>
  <si>
    <t>Ngày công quy định</t>
  </si>
  <si>
    <t>1,L</t>
  </si>
  <si>
    <t>Ngày trong tháng</t>
  </si>
  <si>
    <t>Làm thêm</t>
  </si>
  <si>
    <t>HSK</t>
  </si>
  <si>
    <t>1,X</t>
  </si>
  <si>
    <t>Mã NV</t>
  </si>
  <si>
    <t>Hợp đồng lao động</t>
  </si>
  <si>
    <t>Loại trừ HD BHXH, BHYT</t>
  </si>
  <si>
    <t>Ngày ký HĐ tháng trước</t>
  </si>
  <si>
    <t>Ngày nghỉ chế độ trong tháng</t>
  </si>
  <si>
    <t>Giảm trừ người phụ thuộc</t>
  </si>
  <si>
    <t>Hệ số PCTN</t>
  </si>
  <si>
    <t>Tài khoản</t>
  </si>
  <si>
    <t>Bùi Tuấn Anh</t>
  </si>
  <si>
    <t>Giám đốc</t>
  </si>
  <si>
    <t>Vũ Trung Thành</t>
  </si>
  <si>
    <t>Phó Giám đốc</t>
  </si>
  <si>
    <t>Phương Hồng Minh</t>
  </si>
  <si>
    <t>Tên</t>
  </si>
  <si>
    <t>Trần Thị Thúy Oanh</t>
  </si>
  <si>
    <t>Trưởng phòng</t>
  </si>
  <si>
    <t>Ngày công X</t>
  </si>
  <si>
    <t>Ngày công công tác</t>
  </si>
  <si>
    <t>Ngày ăn giữa ca</t>
  </si>
  <si>
    <t>Hợp đồng</t>
  </si>
  <si>
    <t>Nguyễn Ngọc Nguyên</t>
  </si>
  <si>
    <t>Lương chế độ theo chức vụ</t>
  </si>
  <si>
    <t>Tổng hợp chấm công</t>
  </si>
  <si>
    <t>Nguyễn Đình Tuyến</t>
  </si>
  <si>
    <t>Phó Trưởng Phòng</t>
  </si>
  <si>
    <t>thu nhap chiu thue thang 6</t>
  </si>
  <si>
    <t>thue thang 6</t>
  </si>
  <si>
    <t>Nguyễn Tiến Hải</t>
  </si>
  <si>
    <t>KS CNTT</t>
  </si>
  <si>
    <t>Ngô Trí Dũng</t>
  </si>
  <si>
    <t>Phạm Văn Chiến</t>
  </si>
  <si>
    <t>Đỗ Việt Anh</t>
  </si>
  <si>
    <t>Nhân viên CNTT</t>
  </si>
  <si>
    <t>Tổng số ngày</t>
  </si>
  <si>
    <t>D-15</t>
  </si>
  <si>
    <t>Nhân viên vệ sinh máy bay</t>
  </si>
  <si>
    <t>D-16</t>
  </si>
  <si>
    <t>Nhân viên phục vụ, lễ tân</t>
  </si>
  <si>
    <t>D-17</t>
  </si>
  <si>
    <t>Hệ số công trong tháng</t>
  </si>
  <si>
    <t>Tiền ăn trưa giữa ca</t>
  </si>
  <si>
    <t>Phần làm thêm không thuế loại 150%</t>
  </si>
  <si>
    <t>Phần làm thêm không thuế  loại 300%</t>
  </si>
  <si>
    <t>Tiền giảm trừ gia cảnh</t>
  </si>
  <si>
    <t>Tiền giảm trừ phụ thuộc</t>
  </si>
  <si>
    <t>Bảo hiểm</t>
  </si>
  <si>
    <t>PCTN</t>
  </si>
  <si>
    <t>Tổng</t>
  </si>
  <si>
    <t>Nguyễn Thành Trung</t>
  </si>
  <si>
    <t>NV HDCX - CBTT</t>
  </si>
  <si>
    <t>Nghỉ việc trong tháng</t>
  </si>
  <si>
    <t>Bùi Anh Khắc</t>
  </si>
  <si>
    <t>Ngày công làm việc</t>
  </si>
  <si>
    <t>Nguyễn Danh Trường</t>
  </si>
  <si>
    <t>Phụ cấp trách nhiệm</t>
  </si>
  <si>
    <t>Nguyễn Thị Việt Hà</t>
  </si>
  <si>
    <t>Trần Minh Hải</t>
  </si>
  <si>
    <t>Nguyễn Thị Thơm</t>
  </si>
  <si>
    <t>Trần Thị Yến Nga</t>
  </si>
  <si>
    <t>Ngô Thanh Hiệp</t>
  </si>
  <si>
    <t>Tạ Đăng Việt</t>
  </si>
  <si>
    <t>Đào Thanh Hải</t>
  </si>
  <si>
    <t>Nguyễn Thanh Hải</t>
  </si>
  <si>
    <t>Vũ Đức Thiện</t>
  </si>
  <si>
    <t>Ngô Ngọc Long</t>
  </si>
  <si>
    <t>Nguyễn Thúy Hà</t>
  </si>
  <si>
    <t>Đỗ Thanh Tùng</t>
  </si>
  <si>
    <t>Nguyễn Thị Thanh Hoa</t>
  </si>
  <si>
    <t>Phí Thị Huyền Trang</t>
  </si>
  <si>
    <t>Hoàng Thị Yến</t>
  </si>
  <si>
    <t>Nguyễn Đình Trung</t>
  </si>
  <si>
    <t>Vũ Tuấn Anh</t>
  </si>
  <si>
    <t>Mai Hoàng Phương</t>
  </si>
  <si>
    <t>Phạm Duy Hải</t>
  </si>
  <si>
    <t>Vũ Trọng Nghĩa</t>
  </si>
  <si>
    <t>Hoàng Duy Thái</t>
  </si>
  <si>
    <t>Trần Anh Sơn</t>
  </si>
  <si>
    <t>1,TS</t>
  </si>
  <si>
    <t>Nguyễn Trường Giang</t>
  </si>
  <si>
    <t>Phan Thế Chung</t>
  </si>
  <si>
    <t>Dương Đức An</t>
  </si>
  <si>
    <t>Nguyễn Tự Tuyền</t>
  </si>
  <si>
    <t>Nguyễn Văn Duẩn</t>
  </si>
  <si>
    <t>Nv Thống kê</t>
  </si>
  <si>
    <t>Chu Lữ Thu Phương</t>
  </si>
  <si>
    <t>NV Thủ tục bay, không báo</t>
  </si>
  <si>
    <t>Cao Thị Trà Giang</t>
  </si>
  <si>
    <t>Nguyễn Tiến Dũng</t>
  </si>
  <si>
    <t>NV ULD</t>
  </si>
  <si>
    <t>Văn Anh Tuấn</t>
  </si>
  <si>
    <t>Phạm Trần Tuấn Minh</t>
  </si>
  <si>
    <t>Đỗ Đình Quân</t>
  </si>
  <si>
    <t>Lê Văn Lương</t>
  </si>
  <si>
    <t>Nguyễn Duy Hải</t>
  </si>
  <si>
    <t>Ngô Văn Sơn</t>
  </si>
  <si>
    <t>Nviên HDCX</t>
  </si>
  <si>
    <t>Nguyễn Đức Huy</t>
  </si>
  <si>
    <t>Nhân viên cân bằng trọng tải nhóm 2</t>
  </si>
  <si>
    <t>Trần Đăng Khoa</t>
  </si>
  <si>
    <t>Nguyễn Thị Nam Phương</t>
  </si>
  <si>
    <t>Đinh Đức Nam</t>
  </si>
  <si>
    <t>Nguyễn Thái Sơn</t>
  </si>
  <si>
    <t>Nguyễn Thành Luân</t>
  </si>
  <si>
    <t>Nguyễn Mạnh Cường</t>
  </si>
  <si>
    <t>Trần Đức Hạnh</t>
  </si>
  <si>
    <t>Nguyễn Danh Huy</t>
  </si>
  <si>
    <t>Lê Xuân Điệp</t>
  </si>
  <si>
    <t>Trần Hoàng Kiên</t>
  </si>
  <si>
    <t>Đặng Lê Minh</t>
  </si>
  <si>
    <t>Nguyễn Việt Hà</t>
  </si>
  <si>
    <t>Lê Khánh Toàn</t>
  </si>
  <si>
    <t>Lương Văn Thăng</t>
  </si>
  <si>
    <t>Nguyễn Tiến Hiệp</t>
  </si>
  <si>
    <t>NV Kế hoạch</t>
  </si>
  <si>
    <t>Lê Thị Thu Huyền</t>
  </si>
  <si>
    <t>Trần Việt Phương</t>
  </si>
  <si>
    <t>Bùi Đức Hưng</t>
  </si>
  <si>
    <t>NV Marketing</t>
  </si>
  <si>
    <t>Nguyễn Văn Hiệp</t>
  </si>
  <si>
    <t>Vũ Quảng Ba</t>
  </si>
  <si>
    <t>NV Thủ kho</t>
  </si>
  <si>
    <t>Lê Thị Thạch</t>
  </si>
  <si>
    <t>Vương Hoàng Linh</t>
  </si>
  <si>
    <t>Chuyên viên pháp lý</t>
  </si>
  <si>
    <t>Nguyễn Thị Quỳnh Anh</t>
  </si>
  <si>
    <t>Nguyễn Kim Oanh</t>
  </si>
  <si>
    <t>Trần Phương Dung</t>
  </si>
  <si>
    <t>Nguyễn Thị Cúc</t>
  </si>
  <si>
    <t>Nguyễn Thị Thu Hà</t>
  </si>
  <si>
    <t>Phó đội trưởng</t>
  </si>
  <si>
    <t>Đinh Thanh Ngân</t>
  </si>
  <si>
    <t>Nhân viên phục vụ hành khách hàng hóa</t>
  </si>
  <si>
    <t>Lê Thị Hồng Vân</t>
  </si>
  <si>
    <t>Đặng Thị Thu Hà</t>
  </si>
  <si>
    <t>Cấn Hà An</t>
  </si>
  <si>
    <t>Nguyễn Hoàng Hải</t>
  </si>
  <si>
    <t>Nguyễn Thị Bích Thảo</t>
  </si>
  <si>
    <t>Phạm Anh Dũng</t>
  </si>
  <si>
    <t>NV PVHK</t>
  </si>
  <si>
    <t>Nguyễn Thanh Huy</t>
  </si>
  <si>
    <t>Nguyễn Thị Minh Thu</t>
  </si>
  <si>
    <t>Nguyễn Thu Hằng</t>
  </si>
  <si>
    <t>Nguyễn Thị Vân Anh</t>
  </si>
  <si>
    <t>1,F</t>
  </si>
  <si>
    <t>Phan Thị Hạnh</t>
  </si>
  <si>
    <t>Nguyễn Thị Hương</t>
  </si>
  <si>
    <t>Nguyễn Huyền Trang</t>
  </si>
  <si>
    <t>Vương Thị Thanh Nhàn</t>
  </si>
  <si>
    <t>Quàng Thị Phúc</t>
  </si>
  <si>
    <t>Phạm Thị Thanh Hoa</t>
  </si>
  <si>
    <t>Đào Thị Mận</t>
  </si>
  <si>
    <t>Ngô Minh Thanh</t>
  </si>
  <si>
    <t>Vũ Thị Thơm</t>
  </si>
  <si>
    <t>Phạm Thành Việt</t>
  </si>
  <si>
    <t>Nguyễn Thị Vân</t>
  </si>
  <si>
    <t>Đinh Văn Long</t>
  </si>
  <si>
    <t>Nguyễn Thị Hồng Anh</t>
  </si>
  <si>
    <t>Nv VS MB</t>
  </si>
  <si>
    <t>Hoàng Thị Hồng Nhung</t>
  </si>
  <si>
    <t>Nguyễn Thị Phương Mai</t>
  </si>
  <si>
    <t>Nguyễn Thị Thu Hương</t>
  </si>
  <si>
    <t>Đội phó</t>
  </si>
  <si>
    <t>Nguyễn Tuấn Linh</t>
  </si>
  <si>
    <t>Nguyễn Thị Hồng Minh</t>
  </si>
  <si>
    <t>Ngô Thị Diễm Quỳnh</t>
  </si>
  <si>
    <t>Đinh Đức Điệp</t>
  </si>
  <si>
    <t>Trần Thị Hoa Lý</t>
  </si>
  <si>
    <t>Vũ Thùy Linh</t>
  </si>
  <si>
    <t>Vũ Thị Bích Dung</t>
  </si>
  <si>
    <t>Nguyễn Bảo Ngân</t>
  </si>
  <si>
    <t>Nguyễn Thùy Linh</t>
  </si>
  <si>
    <t>Lê Thị Minh Phượng</t>
  </si>
  <si>
    <t>Võ Thị Kiều Oanh</t>
  </si>
  <si>
    <t>Trần Thị Bích Ngọc</t>
  </si>
  <si>
    <t>Đàm Thu Hường</t>
  </si>
  <si>
    <t>Nguyễn Thị Thùy Dung</t>
  </si>
  <si>
    <t>Bùi Việt Quang</t>
  </si>
  <si>
    <t>Phạm Thị Ba</t>
  </si>
  <si>
    <t>Vũ Phương Thanh</t>
  </si>
  <si>
    <t>Phạm Thị Ánh Hồng</t>
  </si>
  <si>
    <t>Nguyễn Thị Thu Sang</t>
  </si>
  <si>
    <t>Nguyễn Ngọc Quân</t>
  </si>
  <si>
    <t>Nguyễn Thị Thu Trang</t>
  </si>
  <si>
    <t>Nguyễn Thị Hằng</t>
  </si>
  <si>
    <t>1,Ro</t>
  </si>
  <si>
    <t>Phạm Thị Thu Hương</t>
  </si>
  <si>
    <t>Trần Thị Thu</t>
  </si>
  <si>
    <t>Hoàng Anh Trang</t>
  </si>
  <si>
    <t>Phạm Kim Hoàn</t>
  </si>
  <si>
    <t>Đỗ Thanh Bình</t>
  </si>
  <si>
    <t>Nguyễn Hương Quỳnh</t>
  </si>
  <si>
    <t>Bùi Thị Bảo Ngọc</t>
  </si>
  <si>
    <t>Nguyễn Thu Huyền</t>
  </si>
  <si>
    <t>Nguyễn Minh Phương</t>
  </si>
  <si>
    <t>Nguyễn Thu Quỳnh</t>
  </si>
  <si>
    <t>Trần Thị Huệ</t>
  </si>
  <si>
    <t>Nguyễn Tuấn Cường</t>
  </si>
  <si>
    <t>Nguyễn Việt Dũng</t>
  </si>
  <si>
    <t>Nguyễn Mỹ Hạnh</t>
  </si>
  <si>
    <t>Trần Thanh Hiếu</t>
  </si>
  <si>
    <t>Nguyễn Thị Lan</t>
  </si>
  <si>
    <t>Phạm Thị Mai Giang</t>
  </si>
  <si>
    <t>Đỗ Thị Thu Trang</t>
  </si>
  <si>
    <t>Trịnh Khánh Linh</t>
  </si>
  <si>
    <t>Nguyễn Thị Hải Yến</t>
  </si>
  <si>
    <t>Mai Thế Anh</t>
  </si>
  <si>
    <t>Trần Thị Sơn</t>
  </si>
  <si>
    <t>Nguyễn Thị Yến Hương</t>
  </si>
  <si>
    <t>Nguyễn Thị Thúy Hằng</t>
  </si>
  <si>
    <t>Nguyễn Thảo Ly</t>
  </si>
  <si>
    <t>Nguyễn Thị Phương Thảo</t>
  </si>
  <si>
    <t>Mai Thị Huyền Trang</t>
  </si>
  <si>
    <t>Đỗ Văn Thắng</t>
  </si>
  <si>
    <t>Võ Thị Hồng Minh</t>
  </si>
  <si>
    <t>Nguyễn Thị Hồng Duyên</t>
  </si>
  <si>
    <t>Phan Thị Thu Hường</t>
  </si>
  <si>
    <t>Phó đội trường</t>
  </si>
  <si>
    <t>Tạ Thị Cẩm Vân</t>
  </si>
  <si>
    <t>Nguyễn Thị Hoài</t>
  </si>
  <si>
    <t>Nguyễn Thị Hồng</t>
  </si>
  <si>
    <t>Nguyễn Thị Thùy Dương</t>
  </si>
  <si>
    <t>Hoàng Thị Huyền Diệu</t>
  </si>
  <si>
    <t>Tạ Thị Phượng</t>
  </si>
  <si>
    <t>Nguyễn Thị Hường</t>
  </si>
  <si>
    <t>Đỗ Thanh Thủy</t>
  </si>
  <si>
    <t>Ngô Thị Hường</t>
  </si>
  <si>
    <t>Đinh Thị Vân Anh</t>
  </si>
  <si>
    <t>Trịnh Thị Hạnh</t>
  </si>
  <si>
    <t>Đoàn Thu Hoa</t>
  </si>
  <si>
    <t>Mai Thị Ngọc</t>
  </si>
  <si>
    <t>Lã Thị Thu Hương</t>
  </si>
  <si>
    <t>Đỗ Hương Trà</t>
  </si>
  <si>
    <t>Nguyễn Hiền Hạnh</t>
  </si>
  <si>
    <t>Phan Thanh Hà</t>
  </si>
  <si>
    <t>Nhân viên phục vụ hành khách</t>
  </si>
  <si>
    <t>Trần Vân Anh</t>
  </si>
  <si>
    <t>Nguyễn Thị Thanh Loan</t>
  </si>
  <si>
    <t>Trần Thùy Trang</t>
  </si>
  <si>
    <t>Bùi Thị Út</t>
  </si>
  <si>
    <t>Lê Mai Anh</t>
  </si>
  <si>
    <t>Đỗ Thị Ngọc Hà</t>
  </si>
  <si>
    <t>Phạm Tú Châu</t>
  </si>
  <si>
    <t>1,DS</t>
  </si>
  <si>
    <t>Nguyễn Thị Phương Dung</t>
  </si>
  <si>
    <t>Trần Thị Phương Anh</t>
  </si>
  <si>
    <t>Nguyễn Thị Hồng Thu</t>
  </si>
  <si>
    <t>Nguyễn Thị Thanh Phương</t>
  </si>
  <si>
    <t>Nguyễn Thị Thoa</t>
  </si>
  <si>
    <t>Nguyễn Thị Thu Thủy</t>
  </si>
  <si>
    <t>Nguyễn Thị Trang</t>
  </si>
  <si>
    <t>Hoàng Thị Kiều Trang</t>
  </si>
  <si>
    <t>Ngô Thị Thơm</t>
  </si>
  <si>
    <t>1,OM</t>
  </si>
  <si>
    <t>Đặng Thị Thùy Dương</t>
  </si>
  <si>
    <t>Nguyễn Phương Cương</t>
  </si>
  <si>
    <t>Lê Hoàng Gia</t>
  </si>
  <si>
    <t>1,CO</t>
  </si>
  <si>
    <t>Nguyễn Quang Hà Sơn</t>
  </si>
  <si>
    <t>Bùi Anh Tuấn</t>
  </si>
  <si>
    <t>Hoàng Thanh Tùng</t>
  </si>
  <si>
    <t>Đoàn Duy Anh</t>
  </si>
  <si>
    <t>Đinh Kiều Trang</t>
  </si>
  <si>
    <t>Nguyễn Thị Diệu Hoa</t>
  </si>
  <si>
    <t>Trần Thanh Trang</t>
  </si>
  <si>
    <t>Mạc Thị Thùy Dương</t>
  </si>
  <si>
    <t>Nguyễn Văn Lập</t>
  </si>
  <si>
    <t>Đặng Thị Hằng Linh</t>
  </si>
  <si>
    <t>Hà Ngọc Bích</t>
  </si>
  <si>
    <t>Nguyễn Minh Đức</t>
  </si>
  <si>
    <t>Trần Hữu Dũng</t>
  </si>
  <si>
    <t>Lương Quốc Chính</t>
  </si>
  <si>
    <t>Trần Thị Nga</t>
  </si>
  <si>
    <t>Nguyễn Kim Phượng</t>
  </si>
  <si>
    <t>Bùi Thị Minh Hạnh</t>
  </si>
  <si>
    <t>Đặng Thị Hải Yến</t>
  </si>
  <si>
    <t>Phạm Minh Dũng</t>
  </si>
  <si>
    <t>Đào Thu Giang</t>
  </si>
  <si>
    <t>Nguyễn Thị Thuý</t>
  </si>
  <si>
    <t>Lê Đình Tuấn</t>
  </si>
  <si>
    <t>Hoàng Việt Cường</t>
  </si>
  <si>
    <t>Nguyễn Duy Thái</t>
  </si>
  <si>
    <t>Nguyễn Hà Thanh</t>
  </si>
  <si>
    <t>Ngô Quốc Khánh</t>
  </si>
  <si>
    <t>Đỗ Anh Tuấn</t>
  </si>
  <si>
    <t>NV Lái xe - VHTTB</t>
  </si>
  <si>
    <t>Lê Hồng Nam</t>
  </si>
  <si>
    <t>Cao Thế Vinh</t>
  </si>
  <si>
    <t>Đỗ Minh Hải</t>
  </si>
  <si>
    <t>Phạm Đăng Khoa</t>
  </si>
  <si>
    <t>Hoàng Văn Thanh</t>
  </si>
  <si>
    <t>Đỗ Quang Tiến</t>
  </si>
  <si>
    <t>Hoàng Sơn</t>
  </si>
  <si>
    <t>Trần Văn Trà</t>
  </si>
  <si>
    <t>Hệ số K</t>
  </si>
  <si>
    <t>Nguyễn Đình Thiện</t>
  </si>
  <si>
    <t>Trần Hưng Nhân</t>
  </si>
  <si>
    <t>Nguyễn Ngọc Toàn</t>
  </si>
  <si>
    <t>Đặng Đức Mạnh</t>
  </si>
  <si>
    <t>Lương thu nhập</t>
  </si>
  <si>
    <t>Đỗ Ngọc Lân</t>
  </si>
  <si>
    <t>Nguyễn Tuấn Anh</t>
  </si>
  <si>
    <t>Trần Văn Dậu</t>
  </si>
  <si>
    <t>Phải nộp</t>
  </si>
  <si>
    <t>Nguyễn Chí Công</t>
  </si>
  <si>
    <t>Hà Minh Trí</t>
  </si>
  <si>
    <t>Thực lĩnh</t>
  </si>
  <si>
    <t>Truy Thu</t>
  </si>
  <si>
    <t>Lê Hữu Thịnh</t>
  </si>
  <si>
    <t>Truy Lĩnh</t>
  </si>
  <si>
    <t>Thực lĩnh cuối cùng</t>
  </si>
  <si>
    <t>Trần Văn Lộc</t>
  </si>
  <si>
    <t>Trần Duy Hải</t>
  </si>
  <si>
    <t>Om, Co</t>
  </si>
  <si>
    <t>Phép, đi đường</t>
  </si>
  <si>
    <t>Khác</t>
  </si>
  <si>
    <t>Lương NS</t>
  </si>
  <si>
    <t>Lương Chế Độ được hưởng</t>
  </si>
  <si>
    <t>Lê Ngọc Cường</t>
  </si>
  <si>
    <t>Tiền ăn</t>
  </si>
  <si>
    <t>Đoàn phí</t>
  </si>
  <si>
    <t>Thuế</t>
  </si>
  <si>
    <t>Nguyễn Tiến Anh</t>
  </si>
  <si>
    <t>Nhân viên Bốc xếp</t>
  </si>
  <si>
    <t>Ngô Ngọc Hảo</t>
  </si>
  <si>
    <t>Trương Văn Triệu</t>
  </si>
  <si>
    <t>Nguyễn Ngọc Nam</t>
  </si>
  <si>
    <t>Nguyễn Chiến Thắng</t>
  </si>
  <si>
    <t>Ngô Ngọc Tiến</t>
  </si>
  <si>
    <t>Trần Văn Tĩnh</t>
  </si>
  <si>
    <t>Khổng Vũ Hùng</t>
  </si>
  <si>
    <t>Phan Bá Tráng</t>
  </si>
  <si>
    <t>Phạm Quang Trung</t>
  </si>
  <si>
    <t>Nguyễn Phi Trường</t>
  </si>
  <si>
    <t>Đới Minh Khoa</t>
  </si>
  <si>
    <t>Nguyễn Xuân Tân</t>
  </si>
  <si>
    <t>Nguyễn Văn Toàn</t>
  </si>
  <si>
    <t>Triệu Tuấn Anh</t>
  </si>
  <si>
    <t>Nguyễn Văn Tuế</t>
  </si>
  <si>
    <t>Phạm Văn Bảy</t>
  </si>
  <si>
    <t>Vương Khắc Hòa</t>
  </si>
  <si>
    <t>Vũ Văn Thành</t>
  </si>
  <si>
    <t>Phạm Thanh Quang</t>
  </si>
  <si>
    <t>Lã Văn Thảo</t>
  </si>
  <si>
    <t>Nguyễn Thanh Bình</t>
  </si>
  <si>
    <t>Nguyễn Quốc Dũng</t>
  </si>
  <si>
    <t>Nguyễn Thành Long</t>
  </si>
  <si>
    <t>Nguyễn Xuân Đỏ</t>
  </si>
  <si>
    <t>Đỗ Văn Phụng</t>
  </si>
  <si>
    <t>Trần Đình Thăng</t>
  </si>
  <si>
    <t>Lương Bá Huỳnh</t>
  </si>
  <si>
    <t>Lê Văn Hùng</t>
  </si>
  <si>
    <t>Nguyễn Tùng Giang</t>
  </si>
  <si>
    <t>Bùi Bảo Long</t>
  </si>
  <si>
    <t>Đào Công Duẩn</t>
  </si>
  <si>
    <t>Nguyễn Gia Thắng</t>
  </si>
  <si>
    <t>Nguyễn Huy Đáp</t>
  </si>
  <si>
    <t>Lê Văn Thịnh</t>
  </si>
  <si>
    <t>Phạm Văn Trường</t>
  </si>
  <si>
    <t>Nguyễn Minh Dũng</t>
  </si>
  <si>
    <t>Đào Huy Phong</t>
  </si>
  <si>
    <t>Lê Văn Thiện</t>
  </si>
  <si>
    <t>Nguyễn Xuân Quý</t>
  </si>
  <si>
    <t>Lê Minh Huy</t>
  </si>
  <si>
    <t>Nguyễn Duy Trinh</t>
  </si>
  <si>
    <t>Lê Văn Thư</t>
  </si>
  <si>
    <t>Phạm Ngọc Huấn</t>
  </si>
  <si>
    <t>Dương Công Tú</t>
  </si>
  <si>
    <t>Nguyễn Hùng Anh</t>
  </si>
  <si>
    <t>Phạm Văn Mạnh</t>
  </si>
  <si>
    <t>Vũ Minh Tiến</t>
  </si>
  <si>
    <t>Nguyễn Văn Khiêm</t>
  </si>
  <si>
    <t>Nguyễn Xuân Hải</t>
  </si>
  <si>
    <t>Nguyễn Như Tuấn</t>
  </si>
  <si>
    <t>Tổng bảo hiểm</t>
  </si>
  <si>
    <t>Trần Thanh Tuấn</t>
  </si>
  <si>
    <t>Nguyễn Việt Hải</t>
  </si>
  <si>
    <t>Cao Văn Mạnh</t>
  </si>
  <si>
    <t>Phạm Văn Dũng</t>
  </si>
  <si>
    <t>Vũ Văn Tuyền</t>
  </si>
  <si>
    <t>Nguyễn Viết Phi</t>
  </si>
  <si>
    <t>Tăng Văn Hải</t>
  </si>
  <si>
    <t>Lê Trọng Tài</t>
  </si>
  <si>
    <t>Lê Trọng Lệ</t>
  </si>
  <si>
    <t>Vũ Anh Đức</t>
  </si>
  <si>
    <t>Ngô Văn Minh</t>
  </si>
  <si>
    <t>Nguyễn Xuân Thành</t>
  </si>
  <si>
    <t>Nguyễn Khánh Duy</t>
  </si>
  <si>
    <t>Nguyễn Quang Huy</t>
  </si>
  <si>
    <t>Đinh Văn Minh</t>
  </si>
  <si>
    <t>Nguyễn Đình Quân</t>
  </si>
  <si>
    <t>Hoàng Anh Tuấn</t>
  </si>
  <si>
    <t>Phạm Tiến Công</t>
  </si>
  <si>
    <t>Nguyễn Văn Hưng</t>
  </si>
  <si>
    <t>Nguyễn Ngọc Phú</t>
  </si>
  <si>
    <t>Lưu Xuân Thắng</t>
  </si>
  <si>
    <t>Trần Quang Huy</t>
  </si>
  <si>
    <t>Ngô Đức Thuận</t>
  </si>
  <si>
    <t>Nguyễn Công Cử</t>
  </si>
  <si>
    <t>Nguyễn Văn Trung</t>
  </si>
  <si>
    <t>Tạ Anh Tuấn</t>
  </si>
  <si>
    <t>Nguyễn Mạnh Hân Hoan</t>
  </si>
  <si>
    <t>Nguyễn Hữu Lâm</t>
  </si>
  <si>
    <t>Trần Xuân Phương</t>
  </si>
  <si>
    <t>Nguyễn Mạnh Tưởng</t>
  </si>
  <si>
    <t>Nguyễn Minh Hiếu</t>
  </si>
  <si>
    <t>Lê Văn Hợi</t>
  </si>
  <si>
    <t>Bùi Đình Cảnh</t>
  </si>
  <si>
    <t>Nguyễn Đức Duy</t>
  </si>
  <si>
    <t>Trương Trung Hải</t>
  </si>
  <si>
    <t>Cù Quốc Trịnh</t>
  </si>
  <si>
    <t>Nguyễn Trọng Thi</t>
  </si>
  <si>
    <t>Trần Văn Minh</t>
  </si>
  <si>
    <t>Nguyễn Gia Chiến</t>
  </si>
  <si>
    <t>Nguyễn Trung Sơn</t>
  </si>
  <si>
    <t>Lê Quang Hợp</t>
  </si>
  <si>
    <t>Nguyễn Hữu Nam</t>
  </si>
  <si>
    <t>Đặng Đình Phương</t>
  </si>
  <si>
    <t>Phù Trung Ninh</t>
  </si>
  <si>
    <t>Phạm Đình Thuần</t>
  </si>
  <si>
    <t>Nguyễn Anh Dũng</t>
  </si>
  <si>
    <t>Nguyễn Ngọc Hà</t>
  </si>
  <si>
    <t>Phạm Đức Long</t>
  </si>
  <si>
    <t>Trịnh Văn Mạnh</t>
  </si>
  <si>
    <t>Phạm Văn Hải</t>
  </si>
  <si>
    <t>Bùi Văn Thành</t>
  </si>
  <si>
    <t>Bùi Chí Công</t>
  </si>
  <si>
    <t>Nguyễn Văn Định</t>
  </si>
  <si>
    <t>Nguyễn Hải Anh</t>
  </si>
  <si>
    <t>Bùi Kiên Trung</t>
  </si>
  <si>
    <t>Vũ Quốc Cường</t>
  </si>
  <si>
    <t>Vũ Văn Dương</t>
  </si>
  <si>
    <t>Vũ Văn Thái</t>
  </si>
  <si>
    <t>Phạm Quang Sơn</t>
  </si>
  <si>
    <t>Vũ Mạnh Hùng</t>
  </si>
  <si>
    <t>Trần Mạnh Hùng</t>
  </si>
  <si>
    <t>Nguyễn Mạnh Hùng</t>
  </si>
  <si>
    <t>Nguyễn Thanh Quyết</t>
  </si>
  <si>
    <t>Vũ Tiến Lịch</t>
  </si>
  <si>
    <t>Nguyễn Xuân Hợi</t>
  </si>
  <si>
    <t>Nguyễn Văn Sơn</t>
  </si>
  <si>
    <t>Nguyễn Hữu Chức</t>
  </si>
  <si>
    <t>Phù Định</t>
  </si>
  <si>
    <t>Hồ Ngọc Hà</t>
  </si>
  <si>
    <t>Nguyễn Đắc Thanh</t>
  </si>
  <si>
    <t>Nguyễn Huy Dũng</t>
  </si>
  <si>
    <t>Nguyễn Văn Phong</t>
  </si>
  <si>
    <t>1,KT</t>
  </si>
  <si>
    <t>Phạm Việt Tùng</t>
  </si>
  <si>
    <t>Phùng Viết Dũng</t>
  </si>
  <si>
    <t>Trần Văn Chính</t>
  </si>
  <si>
    <t>Phù Xuân Tiền</t>
  </si>
  <si>
    <t>Đinh Văn Bền</t>
  </si>
  <si>
    <t>Nguyễn Tiến Ngọc</t>
  </si>
  <si>
    <t>Hoàng Đình Mạnh</t>
  </si>
  <si>
    <t>Vương Văn Tiến</t>
  </si>
  <si>
    <t>1,RO</t>
  </si>
  <si>
    <t>Nguyễn Phương Thắng</t>
  </si>
  <si>
    <t>Lê Tuấn Anh</t>
  </si>
  <si>
    <t>Đoàn Văn Phương</t>
  </si>
  <si>
    <t>Nguyễn Văn Hà</t>
  </si>
  <si>
    <t>Nguyễn Mạnh Hiếu</t>
  </si>
  <si>
    <t>Vũ Việt Hùng</t>
  </si>
  <si>
    <t>Lê Hữu Hóa</t>
  </si>
  <si>
    <t>Đinh Văn Duyên</t>
  </si>
  <si>
    <t>Lương Văn Dư</t>
  </si>
  <si>
    <t>Cao Thế Vĩnh</t>
  </si>
  <si>
    <t>Phạm Minh Thành</t>
  </si>
  <si>
    <t>Vũ Minh Tú</t>
  </si>
  <si>
    <t>Đỗ Văn Chính</t>
  </si>
  <si>
    <t>Bùi Việt Bắc</t>
  </si>
  <si>
    <t>Nguyễn Phương Tuấn</t>
  </si>
  <si>
    <t>Trần Hồng Sơn</t>
  </si>
  <si>
    <t>Lê Đức Duy</t>
  </si>
  <si>
    <t>Đặng Xuân Sơn</t>
  </si>
  <si>
    <t>Nguyễn Như Cương</t>
  </si>
  <si>
    <t>Đỗ Chí Thanh</t>
  </si>
  <si>
    <t>Trần Quốc Việt</t>
  </si>
  <si>
    <t>Trần Thế Khánh</t>
  </si>
  <si>
    <t>Nguyễn Văn Thắng</t>
  </si>
  <si>
    <t>Lê Ngọc Hùng</t>
  </si>
  <si>
    <t>Nguyễn Ngọc Công</t>
  </si>
  <si>
    <t>Lê Anh Hùng</t>
  </si>
  <si>
    <t>Trương Thị Minh Phượng</t>
  </si>
  <si>
    <t>Nguyễn Văn Bình</t>
  </si>
  <si>
    <t>KTV mặt đất</t>
  </si>
  <si>
    <t>Thân Hoài Nam</t>
  </si>
  <si>
    <t>Võ Thị Vân</t>
  </si>
  <si>
    <t>Nhân viên vệ sinh khu bay</t>
  </si>
  <si>
    <t>Nguyễn Hồng Nhung</t>
  </si>
  <si>
    <t>Nv vệ sinh</t>
  </si>
  <si>
    <t>Phan Thị Hải Yến</t>
  </si>
  <si>
    <t>Doãn Thị Thanh Hà</t>
  </si>
  <si>
    <t>Đặng Thị Thúy Hằng</t>
  </si>
  <si>
    <t>Nguyễn Thị Mến</t>
  </si>
  <si>
    <t>Đào Hồng Phúc</t>
  </si>
  <si>
    <t>Quàng Thị Hạnh</t>
  </si>
  <si>
    <t>Nguyễn Bình Minh</t>
  </si>
  <si>
    <t>Nguyễn Văn Quý</t>
  </si>
  <si>
    <t>Nguyễn Anh Đức</t>
  </si>
  <si>
    <t>Trần Thị Ngọc Lan</t>
  </si>
  <si>
    <t>Nguyễn Thị Anh Thơ</t>
  </si>
  <si>
    <t>Nguyễn Thị Kim Thu</t>
  </si>
  <si>
    <t>Nguyễn Thị Ngà</t>
  </si>
  <si>
    <t>Nguyễn Thị Kim Anh</t>
  </si>
  <si>
    <t>Nguyễn Thị Mai</t>
  </si>
  <si>
    <t>Nguyễn Thị Huệ</t>
  </si>
  <si>
    <t>Trần Duyên Hải</t>
  </si>
  <si>
    <t>Trần Trọng Anh Chí</t>
  </si>
  <si>
    <t>Trần Thị Thu Thuỷ</t>
  </si>
  <si>
    <t>Đậu Thị Hồng Nguyệt</t>
  </si>
  <si>
    <t>Lò Thị Phượng</t>
  </si>
  <si>
    <t>Đặng Thị Thu Hường</t>
  </si>
  <si>
    <t>Nguyễn Thị Thu</t>
  </si>
  <si>
    <t>Nguyễn Thị Lý</t>
  </si>
  <si>
    <t>Hoàng Hải Yến</t>
  </si>
  <si>
    <t>Lê Phương Huyền</t>
  </si>
  <si>
    <t>Phạm Thị Lan Phương</t>
  </si>
  <si>
    <t>Phạm Thị Thúy Ngà</t>
  </si>
  <si>
    <t>Nguyễn Thị Khánh</t>
  </si>
  <si>
    <t>Nhân viên VSMB</t>
  </si>
  <si>
    <t>Nguyễn Thị Thanh</t>
  </si>
  <si>
    <t>Nguyễn Thị Hoài Hương</t>
  </si>
  <si>
    <t>Nguyễn Minh Tuấn</t>
  </si>
  <si>
    <t>Nguyễn Thị Liên</t>
  </si>
  <si>
    <t>Thiều Thị Thu Lan</t>
  </si>
  <si>
    <t>Chu Phương Thảo</t>
  </si>
  <si>
    <t>Hoàng Trung Dũng</t>
  </si>
  <si>
    <t>CV Kỹ thuật</t>
  </si>
  <si>
    <t>Bùi Văn Nam</t>
  </si>
  <si>
    <t>Nguyễn Văn Thành</t>
  </si>
  <si>
    <t>Nguyễn Đức Anh</t>
  </si>
  <si>
    <t>Nhân viên kỹ thuật</t>
  </si>
  <si>
    <t>Lê Thị Mai</t>
  </si>
  <si>
    <t>Nhân viên kế toán</t>
  </si>
  <si>
    <t>Lê Thị Thúy</t>
  </si>
  <si>
    <t>Bùi Thị Thu</t>
  </si>
  <si>
    <t>Nguyễn Thị Kim Huệ</t>
  </si>
  <si>
    <t>NV Thủ Quỹ</t>
  </si>
  <si>
    <t>Phạm Thị Thu Hiền</t>
  </si>
  <si>
    <t>Chuyên viên TCKT</t>
  </si>
  <si>
    <t>Hoàng Thị Trang Nhung</t>
  </si>
  <si>
    <t>Đào Thị Chín</t>
  </si>
  <si>
    <t>Trần Thu Trang</t>
  </si>
  <si>
    <t>Vũ Chí Kiên</t>
  </si>
  <si>
    <t>Lưu Xuân Cường</t>
  </si>
  <si>
    <t>Nguyễn Thị Thuỳ Linh</t>
  </si>
  <si>
    <t>Nguyễn Hữu Hạ</t>
  </si>
  <si>
    <t>CV Đảng Đoàn - Thi đua</t>
  </si>
  <si>
    <t>Hà Duyên Lâm</t>
  </si>
  <si>
    <t>Lái xe CT</t>
  </si>
  <si>
    <t>Hoàng Thùy Lan</t>
  </si>
  <si>
    <t>NV đào tạo huấn luyện</t>
  </si>
  <si>
    <t>Diệu Linh</t>
  </si>
  <si>
    <t>Hà Phương Thảo</t>
  </si>
  <si>
    <t>NV hành chính</t>
  </si>
  <si>
    <t>Trịnh Thị Thu Hằng</t>
  </si>
  <si>
    <t>NV Hành chính - VT</t>
  </si>
  <si>
    <t>Nguyễn Thị Ngọc</t>
  </si>
  <si>
    <t>NV Kế hoạch - Quản lý chất lượng</t>
  </si>
  <si>
    <t>Vũ Thị Hoà</t>
  </si>
  <si>
    <t>NV Lao động tiền lương</t>
  </si>
  <si>
    <t>Nguyễn Hương Giang</t>
  </si>
  <si>
    <t>Nguyễn Thị Phương Lan</t>
  </si>
  <si>
    <t>NV Thống kê - Tổng hợp</t>
  </si>
  <si>
    <t>Phạm Thị Thịnh</t>
  </si>
  <si>
    <t>Trần Đình Cát</t>
  </si>
  <si>
    <t>NV trông giữ hành lý</t>
  </si>
  <si>
    <t>Phương Lan</t>
  </si>
  <si>
    <t>Chuyên viên lao động tiền lương</t>
  </si>
  <si>
    <t>Phạm Thùy Dung</t>
  </si>
  <si>
    <t>1,DC</t>
  </si>
  <si>
    <t>Tổng lương</t>
  </si>
  <si>
    <t>Loại HD</t>
  </si>
  <si>
    <t>Hệ số LNS</t>
  </si>
  <si>
    <t>Ngày công tiêu chuẩn quy định</t>
  </si>
  <si>
    <t>1,Om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</si>
</sst>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0"/>
    <numFmt numFmtId="165" formatCode="#,##0.000"/>
    <numFmt numFmtId="166" formatCode="#,##0;\(#,##0\)"/>
  </numFmts>
  <fonts count="28" x14ac:knownFonts="1">
    <font>
      <sz val="10"/>
      <color rgb="FF000000"/>
      <name val="Arial"/>
    </font>
    <font>
      <sz val="10"/>
      <name val="Arial"/>
      <family val="2"/>
    </font>
    <font>
      <sz val="10"/>
      <color rgb="FFFFFFFF"/>
      <name val="Arial"/>
      <family val="2"/>
    </font>
    <font>
      <b/>
      <sz val="18"/>
      <name val="Arial"/>
      <family val="2"/>
    </font>
    <font>
      <b/>
      <sz val="14"/>
      <name val="Arial"/>
      <family val="2"/>
    </font>
    <font>
      <b/>
      <sz val="14"/>
      <color rgb="FFFFFFFF"/>
      <name val="Arial"/>
      <family val="2"/>
    </font>
    <font>
      <b/>
      <sz val="11"/>
      <name val="Arial"/>
      <family val="2"/>
    </font>
    <font>
      <b/>
      <sz val="11"/>
      <color rgb="FFFFFFFF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b/>
      <sz val="14"/>
      <color rgb="FF000000"/>
      <name val="Arial"/>
      <family val="2"/>
    </font>
    <font>
      <b/>
      <sz val="18"/>
      <color rgb="FF000000"/>
      <name val="Arial"/>
      <family val="2"/>
    </font>
    <font>
      <b/>
      <sz val="10"/>
      <color rgb="FFFFFFFF"/>
      <name val="Arial"/>
      <family val="2"/>
    </font>
    <font>
      <sz val="9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rgb="FFFFFFFF"/>
      <name val="Arial"/>
      <family val="2"/>
    </font>
    <font>
      <b/>
      <sz val="12"/>
      <color rgb="FFFFFFFF"/>
      <name val="Arial"/>
      <family val="2"/>
    </font>
    <font>
      <b/>
      <sz val="12"/>
      <color rgb="FF000000"/>
      <name val="Arial"/>
      <family val="2"/>
    </font>
    <font>
      <sz val="10"/>
      <color rgb="FFFFFFFF"/>
      <name val="Arial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1"/>
      <color rgb="FFF7981D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  <fill>
      <patternFill patternType="solid">
        <fgColor rgb="FF666666"/>
        <bgColor rgb="FF666666"/>
      </patternFill>
    </fill>
    <fill>
      <patternFill patternType="solid">
        <fgColor rgb="FFFFFFFF"/>
        <bgColor rgb="FFFF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1155CC"/>
        <bgColor rgb="FF1155CC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3F3F3"/>
        <bgColor rgb="FFF3F3F3"/>
      </patternFill>
    </fill>
    <fill>
      <patternFill patternType="solid">
        <fgColor rgb="FFA61C00"/>
        <bgColor rgb="FFA61C00"/>
      </patternFill>
    </fill>
    <fill>
      <patternFill patternType="solid">
        <fgColor rgb="FFB4A7D6"/>
        <bgColor rgb="FFB4A7D6"/>
      </patternFill>
    </fill>
    <fill>
      <patternFill patternType="solid">
        <fgColor rgb="FFF1C232"/>
        <bgColor rgb="FFF1C232"/>
      </patternFill>
    </fill>
    <fill>
      <patternFill patternType="solid">
        <fgColor rgb="FF4A86E8"/>
        <bgColor rgb="FF4A86E8"/>
      </patternFill>
    </fill>
    <fill>
      <patternFill patternType="solid">
        <fgColor rgb="FFF4CCCC"/>
        <bgColor rgb="FFF4CCCC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rgb="FF7F6000"/>
        <bgColor rgb="FF7F6000"/>
      </patternFill>
    </fill>
    <fill>
      <patternFill patternType="solid">
        <fgColor rgb="FF274E13"/>
        <bgColor rgb="FF274E13"/>
      </patternFill>
    </fill>
    <fill>
      <patternFill patternType="solid">
        <fgColor rgb="FF990000"/>
        <bgColor rgb="FF990000"/>
      </patternFill>
    </fill>
    <fill>
      <patternFill patternType="solid">
        <fgColor rgb="FFE06666"/>
        <bgColor rgb="FFE06666"/>
      </patternFill>
    </fill>
    <fill>
      <patternFill patternType="solid">
        <fgColor rgb="FFBF9000"/>
        <bgColor rgb="FFBF9000"/>
      </patternFill>
    </fill>
  </fills>
  <borders count="9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9">
    <xf numFmtId="0" fontId="0" fillId="0" borderId="0" xfId="0" applyFont="1" applyAlignment="1"/>
    <xf numFmtId="3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3" fontId="2" fillId="2" borderId="0" xfId="0" applyNumberFormat="1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3" fontId="7" fillId="3" borderId="1" xfId="0" applyNumberFormat="1" applyFont="1" applyFill="1" applyBorder="1" applyAlignment="1">
      <alignment horizontal="center" vertical="center"/>
    </xf>
    <xf numFmtId="3" fontId="7" fillId="3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3" fontId="6" fillId="0" borderId="0" xfId="0" applyNumberFormat="1" applyFont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0" fontId="6" fillId="0" borderId="0" xfId="0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1" fillId="0" borderId="2" xfId="0" applyNumberFormat="1" applyFont="1" applyBorder="1" applyAlignment="1">
      <alignment vertical="center"/>
    </xf>
    <xf numFmtId="3" fontId="8" fillId="0" borderId="2" xfId="0" applyNumberFormat="1" applyFont="1" applyBorder="1" applyAlignment="1">
      <alignment horizontal="right"/>
    </xf>
    <xf numFmtId="3" fontId="9" fillId="0" borderId="2" xfId="0" applyNumberFormat="1" applyFont="1" applyBorder="1" applyAlignment="1">
      <alignment horizontal="right"/>
    </xf>
    <xf numFmtId="3" fontId="8" fillId="0" borderId="2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right" vertical="center"/>
    </xf>
    <xf numFmtId="0" fontId="1" fillId="0" borderId="0" xfId="0" applyFont="1" applyAlignment="1"/>
    <xf numFmtId="3" fontId="1" fillId="0" borderId="1" xfId="0" applyNumberFormat="1" applyFont="1" applyBorder="1" applyAlignment="1">
      <alignment horizontal="right"/>
    </xf>
    <xf numFmtId="3" fontId="8" fillId="4" borderId="1" xfId="0" applyNumberFormat="1" applyFont="1" applyFill="1" applyBorder="1" applyAlignment="1">
      <alignment horizontal="right"/>
    </xf>
    <xf numFmtId="0" fontId="10" fillId="5" borderId="0" xfId="0" applyFont="1" applyFill="1" applyAlignment="1"/>
    <xf numFmtId="3" fontId="1" fillId="0" borderId="1" xfId="0" applyNumberFormat="1" applyFont="1" applyBorder="1" applyAlignment="1">
      <alignment vertical="center" wrapText="1"/>
    </xf>
    <xf numFmtId="0" fontId="11" fillId="6" borderId="0" xfId="0" applyFont="1" applyFill="1" applyAlignment="1">
      <alignment wrapText="1"/>
    </xf>
    <xf numFmtId="3" fontId="1" fillId="0" borderId="1" xfId="0" applyNumberFormat="1" applyFont="1" applyBorder="1" applyAlignment="1">
      <alignment horizontal="right" vertical="center"/>
    </xf>
    <xf numFmtId="9" fontId="1" fillId="6" borderId="0" xfId="0" applyNumberFormat="1" applyFont="1" applyFill="1" applyAlignment="1"/>
    <xf numFmtId="10" fontId="1" fillId="6" borderId="0" xfId="0" applyNumberFormat="1" applyFont="1" applyFill="1" applyAlignment="1"/>
    <xf numFmtId="3" fontId="11" fillId="6" borderId="0" xfId="0" applyNumberFormat="1" applyFont="1" applyFill="1" applyAlignment="1">
      <alignment wrapText="1"/>
    </xf>
    <xf numFmtId="3" fontId="1" fillId="0" borderId="0" xfId="0" applyNumberFormat="1" applyFont="1" applyAlignment="1"/>
    <xf numFmtId="3" fontId="1" fillId="6" borderId="0" xfId="0" applyNumberFormat="1" applyFont="1" applyFill="1" applyAlignment="1"/>
    <xf numFmtId="0" fontId="1" fillId="6" borderId="0" xfId="0" applyFont="1" applyFill="1" applyAlignment="1"/>
    <xf numFmtId="0" fontId="2" fillId="7" borderId="0" xfId="0" applyFont="1" applyFill="1" applyAlignment="1">
      <alignment wrapText="1"/>
    </xf>
    <xf numFmtId="3" fontId="2" fillId="7" borderId="0" xfId="0" applyNumberFormat="1" applyFont="1" applyFill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 wrapText="1"/>
    </xf>
    <xf numFmtId="0" fontId="12" fillId="4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/>
    <xf numFmtId="3" fontId="1" fillId="0" borderId="0" xfId="0" applyNumberFormat="1" applyFont="1"/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/>
    <xf numFmtId="0" fontId="14" fillId="2" borderId="0" xfId="0" applyFont="1" applyFill="1" applyAlignment="1"/>
    <xf numFmtId="3" fontId="14" fillId="2" borderId="0" xfId="0" applyNumberFormat="1" applyFont="1" applyFill="1" applyAlignment="1"/>
    <xf numFmtId="0" fontId="8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3" fontId="8" fillId="0" borderId="0" xfId="0" applyNumberFormat="1" applyFont="1" applyAlignment="1">
      <alignment horizontal="right"/>
    </xf>
    <xf numFmtId="3" fontId="16" fillId="4" borderId="0" xfId="0" applyNumberFormat="1" applyFont="1" applyFill="1" applyAlignment="1">
      <alignment horizontal="right" wrapText="1"/>
    </xf>
    <xf numFmtId="0" fontId="7" fillId="3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3" fontId="8" fillId="0" borderId="0" xfId="0" applyNumberFormat="1" applyFont="1" applyAlignment="1">
      <alignment horizontal="center"/>
    </xf>
    <xf numFmtId="0" fontId="17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3" fontId="8" fillId="4" borderId="0" xfId="0" applyNumberFormat="1" applyFont="1" applyFill="1" applyAlignment="1">
      <alignment horizontal="center"/>
    </xf>
    <xf numFmtId="14" fontId="1" fillId="0" borderId="0" xfId="0" applyNumberFormat="1" applyFont="1"/>
    <xf numFmtId="0" fontId="1" fillId="4" borderId="0" xfId="0" applyFont="1" applyFill="1" applyAlignment="1"/>
    <xf numFmtId="0" fontId="1" fillId="4" borderId="0" xfId="0" applyFont="1" applyFill="1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3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4" fontId="16" fillId="4" borderId="0" xfId="0" applyNumberFormat="1" applyFont="1" applyFill="1" applyAlignment="1">
      <alignment horizontal="right" wrapText="1"/>
    </xf>
    <xf numFmtId="4" fontId="1" fillId="0" borderId="1" xfId="0" applyNumberFormat="1" applyFont="1" applyBorder="1" applyAlignment="1">
      <alignment horizontal="center" vertical="center"/>
    </xf>
    <xf numFmtId="0" fontId="8" fillId="0" borderId="0" xfId="0" applyFont="1" applyAlignment="1"/>
    <xf numFmtId="0" fontId="9" fillId="0" borderId="0" xfId="0" applyFont="1"/>
    <xf numFmtId="164" fontId="1" fillId="0" borderId="0" xfId="0" applyNumberFormat="1" applyFont="1"/>
    <xf numFmtId="3" fontId="1" fillId="8" borderId="0" xfId="0" applyNumberFormat="1" applyFont="1" applyFill="1"/>
    <xf numFmtId="3" fontId="1" fillId="0" borderId="0" xfId="0" applyNumberFormat="1" applyFont="1" applyAlignment="1">
      <alignment horizontal="center"/>
    </xf>
    <xf numFmtId="4" fontId="1" fillId="9" borderId="1" xfId="0" applyNumberFormat="1" applyFont="1" applyFill="1" applyBorder="1" applyAlignment="1">
      <alignment horizontal="center" vertical="center"/>
    </xf>
    <xf numFmtId="14" fontId="1" fillId="0" borderId="0" xfId="0" applyNumberFormat="1" applyFont="1" applyAlignment="1"/>
    <xf numFmtId="0" fontId="1" fillId="8" borderId="0" xfId="0" applyFont="1" applyFill="1" applyAlignment="1"/>
    <xf numFmtId="0" fontId="1" fillId="0" borderId="0" xfId="0" applyFont="1" applyAlignment="1">
      <alignment horizontal="center"/>
    </xf>
    <xf numFmtId="0" fontId="8" fillId="6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4" fontId="1" fillId="0" borderId="0" xfId="0" applyNumberFormat="1" applyFont="1"/>
    <xf numFmtId="3" fontId="8" fillId="6" borderId="0" xfId="0" applyNumberFormat="1" applyFont="1" applyFill="1" applyAlignment="1">
      <alignment horizontal="right"/>
    </xf>
    <xf numFmtId="0" fontId="2" fillId="10" borderId="0" xfId="0" applyFont="1" applyFill="1" applyAlignment="1"/>
    <xf numFmtId="4" fontId="16" fillId="6" borderId="0" xfId="0" applyNumberFormat="1" applyFont="1" applyFill="1" applyAlignment="1">
      <alignment horizontal="right" wrapText="1"/>
    </xf>
    <xf numFmtId="0" fontId="8" fillId="6" borderId="0" xfId="0" applyFont="1" applyFill="1" applyAlignment="1">
      <alignment horizontal="center"/>
    </xf>
    <xf numFmtId="3" fontId="8" fillId="6" borderId="0" xfId="0" applyNumberFormat="1" applyFont="1" applyFill="1" applyAlignment="1">
      <alignment horizontal="center"/>
    </xf>
    <xf numFmtId="0" fontId="8" fillId="6" borderId="0" xfId="0" applyFont="1" applyFill="1" applyAlignment="1"/>
    <xf numFmtId="0" fontId="1" fillId="6" borderId="0" xfId="0" applyFont="1" applyFill="1"/>
    <xf numFmtId="3" fontId="1" fillId="8" borderId="0" xfId="0" applyNumberFormat="1" applyFont="1" applyFill="1" applyAlignment="1"/>
    <xf numFmtId="0" fontId="14" fillId="7" borderId="0" xfId="0" applyFont="1" applyFill="1" applyAlignment="1"/>
    <xf numFmtId="3" fontId="2" fillId="7" borderId="0" xfId="0" applyNumberFormat="1" applyFont="1" applyFill="1" applyAlignment="1"/>
    <xf numFmtId="0" fontId="16" fillId="0" borderId="0" xfId="0" applyFont="1" applyAlignment="1"/>
    <xf numFmtId="4" fontId="16" fillId="4" borderId="0" xfId="0" applyNumberFormat="1" applyFont="1" applyFill="1" applyAlignment="1"/>
    <xf numFmtId="3" fontId="16" fillId="4" borderId="0" xfId="0" applyNumberFormat="1" applyFont="1" applyFill="1" applyAlignment="1"/>
    <xf numFmtId="3" fontId="16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165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165" fontId="16" fillId="11" borderId="0" xfId="0" applyNumberFormat="1" applyFont="1" applyFill="1" applyAlignment="1">
      <alignment wrapText="1"/>
    </xf>
    <xf numFmtId="3" fontId="16" fillId="0" borderId="0" xfId="0" applyNumberFormat="1" applyFont="1" applyAlignment="1">
      <alignment wrapText="1"/>
    </xf>
    <xf numFmtId="0" fontId="6" fillId="0" borderId="1" xfId="0" applyFont="1" applyBorder="1" applyAlignment="1">
      <alignment vertical="center"/>
    </xf>
    <xf numFmtId="4" fontId="8" fillId="4" borderId="0" xfId="0" applyNumberFormat="1" applyFont="1" applyFill="1" applyAlignment="1">
      <alignment horizontal="right"/>
    </xf>
    <xf numFmtId="4" fontId="9" fillId="0" borderId="1" xfId="0" applyNumberFormat="1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166" fontId="1" fillId="0" borderId="0" xfId="0" applyNumberFormat="1" applyFont="1"/>
    <xf numFmtId="4" fontId="16" fillId="0" borderId="0" xfId="0" applyNumberFormat="1" applyFont="1" applyAlignment="1">
      <alignment wrapText="1"/>
    </xf>
    <xf numFmtId="0" fontId="1" fillId="0" borderId="0" xfId="0" applyFont="1" applyAlignment="1"/>
    <xf numFmtId="0" fontId="16" fillId="4" borderId="0" xfId="0" applyFont="1" applyFill="1" applyAlignment="1">
      <alignment wrapText="1"/>
    </xf>
    <xf numFmtId="0" fontId="18" fillId="4" borderId="0" xfId="0" applyFont="1" applyFill="1" applyAlignment="1"/>
    <xf numFmtId="3" fontId="2" fillId="8" borderId="0" xfId="0" applyNumberFormat="1" applyFont="1" applyFill="1" applyAlignment="1"/>
    <xf numFmtId="1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1" fillId="2" borderId="0" xfId="0" applyFont="1" applyFill="1" applyAlignment="1"/>
    <xf numFmtId="0" fontId="19" fillId="0" borderId="0" xfId="0" applyFont="1" applyAlignment="1"/>
    <xf numFmtId="0" fontId="14" fillId="5" borderId="0" xfId="0" applyFont="1" applyFill="1" applyAlignment="1">
      <alignment wrapText="1"/>
    </xf>
    <xf numFmtId="0" fontId="20" fillId="0" borderId="0" xfId="0" applyFont="1" applyAlignment="1"/>
    <xf numFmtId="0" fontId="20" fillId="0" borderId="0" xfId="0" applyFont="1" applyAlignment="1"/>
    <xf numFmtId="0" fontId="2" fillId="5" borderId="0" xfId="0" applyFont="1" applyFill="1" applyAlignment="1">
      <alignment wrapText="1"/>
    </xf>
    <xf numFmtId="0" fontId="14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wrapText="1"/>
    </xf>
    <xf numFmtId="0" fontId="7" fillId="2" borderId="0" xfId="0" applyFont="1" applyFill="1" applyAlignment="1">
      <alignment horizontal="center" vertical="center"/>
    </xf>
    <xf numFmtId="0" fontId="21" fillId="5" borderId="0" xfId="0" applyFont="1" applyFill="1"/>
    <xf numFmtId="0" fontId="10" fillId="2" borderId="0" xfId="0" applyFont="1" applyFill="1" applyAlignment="1">
      <alignment horizontal="center" vertical="center" wrapText="1"/>
    </xf>
    <xf numFmtId="164" fontId="14" fillId="2" borderId="0" xfId="0" applyNumberFormat="1" applyFont="1" applyFill="1" applyAlignment="1">
      <alignment horizontal="center" vertical="center" wrapText="1"/>
    </xf>
    <xf numFmtId="3" fontId="14" fillId="2" borderId="0" xfId="0" applyNumberFormat="1" applyFont="1" applyFill="1" applyAlignment="1">
      <alignment horizontal="center" vertical="center" wrapText="1"/>
    </xf>
    <xf numFmtId="3" fontId="14" fillId="8" borderId="0" xfId="0" applyNumberFormat="1" applyFont="1" applyFill="1" applyAlignment="1">
      <alignment horizontal="center" vertical="center" wrapText="1"/>
    </xf>
    <xf numFmtId="3" fontId="10" fillId="2" borderId="0" xfId="0" applyNumberFormat="1" applyFont="1" applyFill="1" applyAlignment="1">
      <alignment horizontal="center" vertical="center" wrapText="1"/>
    </xf>
    <xf numFmtId="3" fontId="10" fillId="2" borderId="0" xfId="0" applyNumberFormat="1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right"/>
    </xf>
    <xf numFmtId="4" fontId="8" fillId="0" borderId="0" xfId="0" applyNumberFormat="1" applyFont="1" applyAlignment="1">
      <alignment horizontal="center"/>
    </xf>
    <xf numFmtId="0" fontId="10" fillId="5" borderId="5" xfId="0" applyFont="1" applyFill="1" applyBorder="1" applyAlignment="1">
      <alignment horizontal="center" vertical="center"/>
    </xf>
    <xf numFmtId="0" fontId="10" fillId="7" borderId="0" xfId="0" applyFont="1" applyFill="1" applyAlignment="1"/>
    <xf numFmtId="0" fontId="10" fillId="5" borderId="5" xfId="0" applyFont="1" applyFill="1" applyBorder="1" applyAlignment="1">
      <alignment horizontal="center" vertical="center" wrapText="1"/>
    </xf>
    <xf numFmtId="0" fontId="2" fillId="7" borderId="0" xfId="0" applyFont="1" applyFill="1" applyAlignment="1"/>
    <xf numFmtId="0" fontId="2" fillId="7" borderId="0" xfId="0" applyFont="1" applyFill="1"/>
    <xf numFmtId="0" fontId="11" fillId="4" borderId="0" xfId="0" applyFont="1" applyFill="1" applyAlignment="1">
      <alignment wrapText="1"/>
    </xf>
    <xf numFmtId="0" fontId="11" fillId="4" borderId="0" xfId="0" applyFont="1" applyFill="1" applyAlignment="1"/>
    <xf numFmtId="0" fontId="14" fillId="7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 wrapText="1"/>
    </xf>
    <xf numFmtId="0" fontId="16" fillId="0" borderId="0" xfId="0" applyFont="1"/>
    <xf numFmtId="0" fontId="8" fillId="4" borderId="1" xfId="0" applyFont="1" applyFill="1" applyBorder="1" applyAlignment="1">
      <alignment horizontal="left" vertical="center" wrapText="1"/>
    </xf>
    <xf numFmtId="0" fontId="22" fillId="5" borderId="0" xfId="0" applyFont="1" applyFill="1" applyAlignment="1">
      <alignment horizontal="center" wrapText="1"/>
    </xf>
    <xf numFmtId="0" fontId="7" fillId="2" borderId="0" xfId="0" applyFont="1" applyFill="1" applyAlignment="1"/>
    <xf numFmtId="4" fontId="10" fillId="2" borderId="0" xfId="0" applyNumberFormat="1" applyFont="1" applyFill="1" applyAlignment="1">
      <alignment wrapText="1"/>
    </xf>
    <xf numFmtId="0" fontId="10" fillId="2" borderId="0" xfId="0" applyFont="1" applyFill="1" applyAlignment="1">
      <alignment wrapText="1"/>
    </xf>
    <xf numFmtId="3" fontId="10" fillId="7" borderId="0" xfId="0" applyNumberFormat="1" applyFont="1" applyFill="1" applyAlignment="1"/>
    <xf numFmtId="0" fontId="10" fillId="2" borderId="0" xfId="0" applyFont="1" applyFill="1" applyAlignment="1">
      <alignment horizontal="center"/>
    </xf>
    <xf numFmtId="0" fontId="10" fillId="2" borderId="0" xfId="0" applyFont="1" applyFill="1" applyAlignment="1"/>
    <xf numFmtId="0" fontId="22" fillId="9" borderId="0" xfId="0" applyFont="1" applyFill="1" applyAlignment="1">
      <alignment horizontal="center" wrapText="1"/>
    </xf>
    <xf numFmtId="3" fontId="22" fillId="12" borderId="0" xfId="0" applyNumberFormat="1" applyFont="1" applyFill="1" applyAlignment="1">
      <alignment horizontal="center" wrapText="1"/>
    </xf>
    <xf numFmtId="3" fontId="22" fillId="4" borderId="0" xfId="0" applyNumberFormat="1" applyFont="1" applyFill="1" applyAlignment="1">
      <alignment horizontal="center" wrapText="1"/>
    </xf>
    <xf numFmtId="4" fontId="23" fillId="4" borderId="0" xfId="0" applyNumberFormat="1" applyFont="1" applyFill="1" applyAlignment="1">
      <alignment horizontal="center" wrapText="1"/>
    </xf>
    <xf numFmtId="0" fontId="1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right"/>
    </xf>
    <xf numFmtId="0" fontId="24" fillId="7" borderId="0" xfId="0" applyFont="1" applyFill="1" applyAlignment="1">
      <alignment horizontal="center" vertical="center" wrapText="1"/>
    </xf>
    <xf numFmtId="4" fontId="1" fillId="0" borderId="0" xfId="0" applyNumberFormat="1" applyFont="1" applyAlignment="1"/>
    <xf numFmtId="0" fontId="14" fillId="7" borderId="0" xfId="0" applyFont="1" applyFill="1" applyAlignment="1">
      <alignment horizontal="center" vertical="center" wrapText="1"/>
    </xf>
    <xf numFmtId="0" fontId="14" fillId="7" borderId="0" xfId="0" applyFont="1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3" fontId="8" fillId="13" borderId="0" xfId="0" applyNumberFormat="1" applyFont="1" applyFill="1" applyAlignment="1">
      <alignment horizontal="center"/>
    </xf>
    <xf numFmtId="0" fontId="16" fillId="4" borderId="0" xfId="0" applyFont="1" applyFill="1" applyAlignment="1">
      <alignment wrapText="1"/>
    </xf>
    <xf numFmtId="3" fontId="25" fillId="0" borderId="0" xfId="0" applyNumberFormat="1" applyFont="1" applyAlignment="1">
      <alignment horizontal="center"/>
    </xf>
    <xf numFmtId="0" fontId="1" fillId="14" borderId="0" xfId="0" applyFont="1" applyFill="1" applyAlignment="1"/>
    <xf numFmtId="0" fontId="8" fillId="14" borderId="0" xfId="0" applyFont="1" applyFill="1" applyAlignment="1">
      <alignment horizontal="center"/>
    </xf>
    <xf numFmtId="0" fontId="20" fillId="14" borderId="0" xfId="0" applyFont="1" applyFill="1" applyAlignment="1"/>
    <xf numFmtId="0" fontId="20" fillId="14" borderId="0" xfId="0" applyFont="1" applyFill="1" applyAlignment="1"/>
    <xf numFmtId="0" fontId="16" fillId="14" borderId="0" xfId="0" applyFont="1" applyFill="1" applyAlignment="1"/>
    <xf numFmtId="0" fontId="2" fillId="14" borderId="0" xfId="0" applyFont="1" applyFill="1" applyAlignment="1">
      <alignment wrapText="1"/>
    </xf>
    <xf numFmtId="0" fontId="2" fillId="14" borderId="0" xfId="0" applyFont="1" applyFill="1" applyAlignment="1">
      <alignment wrapText="1"/>
    </xf>
    <xf numFmtId="0" fontId="21" fillId="14" borderId="0" xfId="0" applyFont="1" applyFill="1"/>
    <xf numFmtId="0" fontId="26" fillId="0" borderId="0" xfId="0" applyFont="1" applyAlignment="1">
      <alignment horizontal="left"/>
    </xf>
    <xf numFmtId="0" fontId="9" fillId="0" borderId="0" xfId="0" applyFont="1" applyAlignment="1"/>
    <xf numFmtId="3" fontId="8" fillId="15" borderId="0" xfId="0" applyNumberFormat="1" applyFont="1" applyFill="1" applyAlignment="1">
      <alignment horizontal="center"/>
    </xf>
    <xf numFmtId="3" fontId="8" fillId="16" borderId="0" xfId="0" applyNumberFormat="1" applyFont="1" applyFill="1" applyAlignment="1">
      <alignment horizontal="center"/>
    </xf>
    <xf numFmtId="0" fontId="8" fillId="16" borderId="0" xfId="0" applyFont="1" applyFill="1" applyAlignment="1">
      <alignment horizontal="center"/>
    </xf>
    <xf numFmtId="0" fontId="8" fillId="16" borderId="0" xfId="0" applyFont="1" applyFill="1" applyAlignment="1"/>
    <xf numFmtId="4" fontId="25" fillId="0" borderId="0" xfId="0" applyNumberFormat="1" applyFont="1" applyAlignment="1">
      <alignment horizontal="center"/>
    </xf>
    <xf numFmtId="0" fontId="1" fillId="17" borderId="0" xfId="0" applyFont="1" applyFill="1" applyAlignment="1"/>
    <xf numFmtId="0" fontId="8" fillId="17" borderId="0" xfId="0" applyFont="1" applyFill="1" applyAlignment="1">
      <alignment horizontal="center"/>
    </xf>
    <xf numFmtId="0" fontId="15" fillId="17" borderId="0" xfId="0" applyFont="1" applyFill="1" applyAlignment="1">
      <alignment horizontal="left"/>
    </xf>
    <xf numFmtId="0" fontId="20" fillId="17" borderId="0" xfId="0" applyFont="1" applyFill="1" applyAlignment="1"/>
    <xf numFmtId="0" fontId="20" fillId="17" borderId="0" xfId="0" applyFont="1" applyFill="1" applyAlignment="1"/>
    <xf numFmtId="0" fontId="16" fillId="17" borderId="0" xfId="0" applyFont="1" applyFill="1" applyAlignment="1"/>
    <xf numFmtId="0" fontId="2" fillId="17" borderId="0" xfId="0" applyFont="1" applyFill="1" applyAlignment="1">
      <alignment wrapText="1"/>
    </xf>
    <xf numFmtId="0" fontId="2" fillId="17" borderId="0" xfId="0" applyFont="1" applyFill="1" applyAlignment="1">
      <alignment wrapText="1"/>
    </xf>
    <xf numFmtId="0" fontId="21" fillId="17" borderId="0" xfId="0" applyFont="1" applyFill="1"/>
    <xf numFmtId="0" fontId="20" fillId="0" borderId="0" xfId="0" applyFont="1" applyAlignment="1"/>
    <xf numFmtId="0" fontId="8" fillId="16" borderId="0" xfId="0" applyFont="1" applyFill="1" applyAlignment="1">
      <alignment horizontal="righ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4" fontId="20" fillId="0" borderId="0" xfId="0" applyNumberFormat="1" applyFont="1" applyAlignment="1">
      <alignment horizontal="center"/>
    </xf>
    <xf numFmtId="14" fontId="20" fillId="0" borderId="0" xfId="0" applyNumberFormat="1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27" fillId="4" borderId="0" xfId="0" applyFont="1" applyFill="1"/>
    <xf numFmtId="1" fontId="10" fillId="7" borderId="0" xfId="0" applyNumberFormat="1" applyFont="1" applyFill="1" applyAlignment="1"/>
    <xf numFmtId="0" fontId="10" fillId="7" borderId="0" xfId="0" applyFont="1" applyFill="1"/>
    <xf numFmtId="0" fontId="10" fillId="5" borderId="2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5" fillId="6" borderId="0" xfId="0" applyFont="1" applyFill="1" applyAlignment="1">
      <alignment horizontal="left"/>
    </xf>
    <xf numFmtId="3" fontId="1" fillId="6" borderId="0" xfId="0" applyNumberFormat="1" applyFont="1" applyFill="1"/>
    <xf numFmtId="3" fontId="1" fillId="6" borderId="0" xfId="0" applyNumberFormat="1" applyFont="1" applyFill="1" applyAlignment="1">
      <alignment horizontal="right"/>
    </xf>
    <xf numFmtId="3" fontId="9" fillId="0" borderId="0" xfId="0" applyNumberFormat="1" applyFont="1" applyAlignment="1"/>
    <xf numFmtId="0" fontId="1" fillId="18" borderId="0" xfId="0" applyFont="1" applyFill="1"/>
    <xf numFmtId="4" fontId="1" fillId="18" borderId="0" xfId="0" applyNumberFormat="1" applyFont="1" applyFill="1"/>
    <xf numFmtId="3" fontId="1" fillId="19" borderId="0" xfId="0" applyNumberFormat="1" applyFont="1" applyFill="1"/>
    <xf numFmtId="3" fontId="1" fillId="20" borderId="0" xfId="0" applyNumberFormat="1" applyFont="1" applyFill="1"/>
    <xf numFmtId="166" fontId="1" fillId="20" borderId="0" xfId="0" applyNumberFormat="1" applyFont="1" applyFill="1"/>
    <xf numFmtId="3" fontId="1" fillId="21" borderId="0" xfId="0" applyNumberFormat="1" applyFont="1" applyFill="1"/>
    <xf numFmtId="3" fontId="8" fillId="21" borderId="0" xfId="0" applyNumberFormat="1" applyFont="1" applyFill="1" applyAlignment="1"/>
    <xf numFmtId="3" fontId="8" fillId="21" borderId="0" xfId="0" applyNumberFormat="1" applyFont="1" applyFill="1" applyAlignment="1">
      <alignment horizontal="right"/>
    </xf>
    <xf numFmtId="0" fontId="20" fillId="0" borderId="0" xfId="0" applyFont="1" applyAlignment="1">
      <alignment horizontal="left"/>
    </xf>
    <xf numFmtId="166" fontId="10" fillId="7" borderId="0" xfId="0" applyNumberFormat="1" applyFont="1" applyFill="1" applyAlignment="1">
      <alignment horizontal="center" vertical="center"/>
    </xf>
    <xf numFmtId="0" fontId="9" fillId="4" borderId="0" xfId="0" applyFont="1" applyFill="1"/>
    <xf numFmtId="166" fontId="9" fillId="4" borderId="0" xfId="0" applyNumberFormat="1" applyFont="1" applyFill="1"/>
    <xf numFmtId="3" fontId="15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1" fillId="22" borderId="0" xfId="0" applyNumberFormat="1" applyFont="1" applyFill="1" applyAlignment="1">
      <alignment horizontal="right"/>
    </xf>
    <xf numFmtId="3" fontId="1" fillId="22" borderId="0" xfId="0" applyNumberFormat="1" applyFont="1" applyFill="1"/>
    <xf numFmtId="166" fontId="1" fillId="22" borderId="0" xfId="0" applyNumberFormat="1" applyFont="1" applyFill="1"/>
    <xf numFmtId="0" fontId="1" fillId="22" borderId="0" xfId="0" applyFont="1" applyFill="1"/>
    <xf numFmtId="0" fontId="20" fillId="0" borderId="0" xfId="0" applyFont="1" applyAlignment="1">
      <alignment horizontal="center"/>
    </xf>
    <xf numFmtId="0" fontId="15" fillId="0" borderId="0" xfId="0" applyFont="1" applyAlignment="1">
      <alignment vertical="top"/>
    </xf>
    <xf numFmtId="164" fontId="1" fillId="0" borderId="0" xfId="0" applyNumberFormat="1" applyFont="1" applyAlignment="1"/>
    <xf numFmtId="0" fontId="8" fillId="10" borderId="0" xfId="0" applyFont="1" applyFill="1" applyAlignment="1">
      <alignment horizontal="center"/>
    </xf>
    <xf numFmtId="0" fontId="15" fillId="10" borderId="0" xfId="0" applyFont="1" applyFill="1" applyAlignment="1">
      <alignment horizontal="left"/>
    </xf>
    <xf numFmtId="0" fontId="15" fillId="10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164" fontId="8" fillId="10" borderId="0" xfId="0" applyNumberFormat="1" applyFont="1" applyFill="1" applyAlignment="1">
      <alignment horizontal="center"/>
    </xf>
    <xf numFmtId="0" fontId="1" fillId="10" borderId="0" xfId="0" applyFont="1" applyFill="1" applyAlignment="1"/>
    <xf numFmtId="3" fontId="1" fillId="10" borderId="0" xfId="0" applyNumberFormat="1" applyFont="1" applyFill="1"/>
    <xf numFmtId="3" fontId="8" fillId="10" borderId="0" xfId="0" applyNumberFormat="1" applyFont="1" applyFill="1" applyAlignment="1">
      <alignment horizontal="right"/>
    </xf>
    <xf numFmtId="4" fontId="8" fillId="10" borderId="0" xfId="0" applyNumberFormat="1" applyFont="1" applyFill="1" applyAlignment="1">
      <alignment horizontal="center"/>
    </xf>
    <xf numFmtId="0" fontId="1" fillId="10" borderId="0" xfId="0" applyFont="1" applyFill="1"/>
    <xf numFmtId="4" fontId="19" fillId="0" borderId="0" xfId="0" applyNumberFormat="1" applyFont="1" applyAlignment="1">
      <alignment horizontal="center"/>
    </xf>
    <xf numFmtId="4" fontId="19" fillId="0" borderId="0" xfId="0" applyNumberFormat="1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4" fillId="4" borderId="0" xfId="0" applyFont="1" applyFill="1" applyAlignment="1">
      <alignment wrapText="1"/>
    </xf>
    <xf numFmtId="0" fontId="22" fillId="23" borderId="0" xfId="0" applyFont="1" applyFill="1" applyAlignment="1">
      <alignment horizontal="center" wrapText="1"/>
    </xf>
    <xf numFmtId="0" fontId="23" fillId="4" borderId="0" xfId="0" applyFont="1" applyFill="1" applyAlignment="1">
      <alignment horizontal="center" wrapText="1"/>
    </xf>
    <xf numFmtId="0" fontId="22" fillId="24" borderId="0" xfId="0" applyFont="1" applyFill="1" applyAlignment="1">
      <alignment horizontal="center" wrapText="1"/>
    </xf>
    <xf numFmtId="0" fontId="14" fillId="25" borderId="0" xfId="0" applyFont="1" applyFill="1" applyAlignment="1"/>
    <xf numFmtId="4" fontId="10" fillId="25" borderId="0" xfId="0" applyNumberFormat="1" applyFont="1" applyFill="1" applyAlignment="1">
      <alignment wrapText="1"/>
    </xf>
    <xf numFmtId="3" fontId="10" fillId="25" borderId="0" xfId="0" applyNumberFormat="1" applyFont="1" applyFill="1" applyAlignment="1">
      <alignment wrapText="1"/>
    </xf>
    <xf numFmtId="0" fontId="14" fillId="9" borderId="0" xfId="0" applyFont="1" applyFill="1" applyAlignment="1">
      <alignment wrapText="1"/>
    </xf>
    <xf numFmtId="4" fontId="9" fillId="4" borderId="0" xfId="0" applyNumberFormat="1" applyFont="1" applyFill="1"/>
    <xf numFmtId="0" fontId="10" fillId="7" borderId="0" xfId="0" applyFont="1" applyFill="1" applyAlignment="1">
      <alignment horizontal="center"/>
    </xf>
    <xf numFmtId="3" fontId="9" fillId="4" borderId="0" xfId="0" applyNumberFormat="1" applyFont="1" applyFill="1"/>
    <xf numFmtId="0" fontId="15" fillId="0" borderId="0" xfId="0" applyFont="1" applyAlignment="1">
      <alignment horizontal="center"/>
    </xf>
    <xf numFmtId="3" fontId="9" fillId="0" borderId="0" xfId="0" applyNumberFormat="1" applyFont="1" applyAlignment="1">
      <alignment horizontal="left"/>
    </xf>
    <xf numFmtId="3" fontId="14" fillId="12" borderId="0" xfId="0" applyNumberFormat="1" applyFont="1" applyFill="1" applyAlignment="1">
      <alignment wrapText="1"/>
    </xf>
    <xf numFmtId="4" fontId="22" fillId="4" borderId="0" xfId="0" applyNumberFormat="1" applyFont="1" applyFill="1" applyAlignment="1">
      <alignment horizontal="center" wrapText="1"/>
    </xf>
    <xf numFmtId="0" fontId="14" fillId="23" borderId="0" xfId="0" applyFont="1" applyFill="1" applyAlignment="1">
      <alignment wrapText="1"/>
    </xf>
    <xf numFmtId="0" fontId="14" fillId="10" borderId="0" xfId="0" applyFont="1" applyFill="1" applyAlignment="1">
      <alignment wrapText="1"/>
    </xf>
    <xf numFmtId="4" fontId="16" fillId="4" borderId="0" xfId="0" applyNumberFormat="1" applyFont="1" applyFill="1" applyAlignment="1">
      <alignment wrapText="1"/>
    </xf>
    <xf numFmtId="3" fontId="16" fillId="4" borderId="0" xfId="0" applyNumberFormat="1" applyFont="1" applyFill="1" applyAlignment="1">
      <alignment wrapText="1"/>
    </xf>
    <xf numFmtId="0" fontId="16" fillId="0" borderId="0" xfId="0" applyFont="1" applyAlignment="1">
      <alignment wrapText="1"/>
    </xf>
    <xf numFmtId="3" fontId="2" fillId="12" borderId="0" xfId="0" applyNumberFormat="1" applyFont="1" applyFill="1" applyAlignment="1">
      <alignment wrapText="1"/>
    </xf>
    <xf numFmtId="0" fontId="16" fillId="4" borderId="0" xfId="0" applyFont="1" applyFill="1"/>
    <xf numFmtId="3" fontId="2" fillId="9" borderId="0" xfId="0" applyNumberFormat="1" applyFont="1" applyFill="1" applyAlignment="1">
      <alignment wrapText="1"/>
    </xf>
    <xf numFmtId="3" fontId="2" fillId="24" borderId="0" xfId="0" applyNumberFormat="1" applyFont="1" applyFill="1" applyAlignment="1">
      <alignment wrapText="1"/>
    </xf>
    <xf numFmtId="9" fontId="1" fillId="0" borderId="0" xfId="0" applyNumberFormat="1" applyFont="1"/>
    <xf numFmtId="0" fontId="20" fillId="10" borderId="0" xfId="0" applyFont="1" applyFill="1" applyAlignment="1">
      <alignment horizontal="left"/>
    </xf>
    <xf numFmtId="0" fontId="16" fillId="10" borderId="0" xfId="0" applyFont="1" applyFill="1"/>
    <xf numFmtId="0" fontId="16" fillId="10" borderId="0" xfId="0" applyFont="1" applyFill="1" applyAlignment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wrapText="1"/>
    </xf>
    <xf numFmtId="0" fontId="21" fillId="10" borderId="0" xfId="0" applyFont="1" applyFill="1"/>
    <xf numFmtId="4" fontId="1" fillId="10" borderId="0" xfId="0" applyNumberFormat="1" applyFont="1" applyFill="1" applyAlignment="1"/>
    <xf numFmtId="3" fontId="25" fillId="0" borderId="0" xfId="0" applyNumberFormat="1" applyFont="1" applyAlignment="1">
      <alignment horizontal="left"/>
    </xf>
    <xf numFmtId="3" fontId="2" fillId="12" borderId="0" xfId="0" applyNumberFormat="1" applyFont="1" applyFill="1" applyAlignment="1">
      <alignment wrapText="1"/>
    </xf>
    <xf numFmtId="0" fontId="8" fillId="13" borderId="0" xfId="0" applyFont="1" applyFill="1" applyAlignment="1">
      <alignment horizontal="center"/>
    </xf>
    <xf numFmtId="4" fontId="16" fillId="13" borderId="0" xfId="0" applyNumberFormat="1" applyFont="1" applyFill="1" applyAlignment="1">
      <alignment wrapText="1"/>
    </xf>
    <xf numFmtId="3" fontId="16" fillId="13" borderId="0" xfId="0" applyNumberFormat="1" applyFont="1" applyFill="1" applyAlignment="1">
      <alignment wrapText="1"/>
    </xf>
    <xf numFmtId="3" fontId="16" fillId="13" borderId="0" xfId="0" applyNumberFormat="1" applyFont="1" applyFill="1" applyAlignment="1">
      <alignment wrapText="1"/>
    </xf>
    <xf numFmtId="0" fontId="16" fillId="13" borderId="0" xfId="0" applyFont="1" applyFill="1" applyAlignment="1">
      <alignment wrapText="1"/>
    </xf>
    <xf numFmtId="3" fontId="2" fillId="13" borderId="0" xfId="0" applyNumberFormat="1" applyFont="1" applyFill="1" applyAlignment="1">
      <alignment wrapText="1"/>
    </xf>
    <xf numFmtId="9" fontId="1" fillId="13" borderId="0" xfId="0" applyNumberFormat="1" applyFont="1" applyFill="1"/>
    <xf numFmtId="0" fontId="16" fillId="4" borderId="0" xfId="0" applyFont="1" applyFill="1" applyAlignment="1">
      <alignment horizontal="right" wrapText="1"/>
    </xf>
    <xf numFmtId="0" fontId="8" fillId="0" borderId="0" xfId="0" applyFont="1" applyAlignment="1">
      <alignment horizontal="center"/>
    </xf>
    <xf numFmtId="3" fontId="1" fillId="26" borderId="0" xfId="0" applyNumberFormat="1" applyFont="1" applyFill="1" applyAlignment="1">
      <alignment horizontal="right"/>
    </xf>
    <xf numFmtId="3" fontId="1" fillId="26" borderId="0" xfId="0" applyNumberFormat="1" applyFont="1" applyFill="1"/>
    <xf numFmtId="166" fontId="1" fillId="26" borderId="0" xfId="0" applyNumberFormat="1" applyFont="1" applyFill="1"/>
    <xf numFmtId="0" fontId="1" fillId="26" borderId="0" xfId="0" applyFont="1" applyFill="1"/>
    <xf numFmtId="0" fontId="8" fillId="8" borderId="0" xfId="0" applyFont="1" applyFill="1" applyAlignment="1">
      <alignment horizontal="center"/>
    </xf>
    <xf numFmtId="0" fontId="15" fillId="8" borderId="0" xfId="0" applyFont="1" applyFill="1" applyAlignment="1">
      <alignment horizontal="left"/>
    </xf>
    <xf numFmtId="4" fontId="1" fillId="8" borderId="0" xfId="0" applyNumberFormat="1" applyFont="1" applyFill="1"/>
    <xf numFmtId="4" fontId="9" fillId="8" borderId="0" xfId="0" applyNumberFormat="1" applyFont="1" applyFill="1"/>
    <xf numFmtId="0" fontId="1" fillId="8" borderId="0" xfId="0" applyFont="1" applyFill="1"/>
    <xf numFmtId="3" fontId="8" fillId="21" borderId="0" xfId="0" applyNumberFormat="1" applyFont="1" applyFill="1" applyAlignment="1"/>
    <xf numFmtId="3" fontId="1" fillId="14" borderId="0" xfId="0" applyNumberFormat="1" applyFont="1" applyFill="1" applyAlignment="1">
      <alignment horizontal="right"/>
    </xf>
    <xf numFmtId="0" fontId="1" fillId="14" borderId="0" xfId="0" applyFont="1" applyFill="1"/>
    <xf numFmtId="3" fontId="1" fillId="14" borderId="0" xfId="0" applyNumberFormat="1" applyFont="1" applyFill="1"/>
    <xf numFmtId="166" fontId="1" fillId="14" borderId="0" xfId="0" applyNumberFormat="1" applyFont="1" applyFill="1"/>
    <xf numFmtId="0" fontId="1" fillId="14" borderId="0" xfId="0" applyFont="1" applyFill="1"/>
    <xf numFmtId="3" fontId="1" fillId="21" borderId="0" xfId="0" applyNumberFormat="1" applyFont="1" applyFill="1" applyAlignment="1"/>
    <xf numFmtId="0" fontId="8" fillId="15" borderId="0" xfId="0" applyFont="1" applyFill="1" applyAlignment="1">
      <alignment horizontal="center"/>
    </xf>
    <xf numFmtId="4" fontId="16" fillId="15" borderId="0" xfId="0" applyNumberFormat="1" applyFont="1" applyFill="1" applyAlignment="1">
      <alignment wrapText="1"/>
    </xf>
    <xf numFmtId="3" fontId="16" fillId="15" borderId="0" xfId="0" applyNumberFormat="1" applyFont="1" applyFill="1" applyAlignment="1">
      <alignment wrapText="1"/>
    </xf>
    <xf numFmtId="3" fontId="16" fillId="15" borderId="0" xfId="0" applyNumberFormat="1" applyFont="1" applyFill="1" applyAlignment="1">
      <alignment wrapText="1"/>
    </xf>
    <xf numFmtId="0" fontId="16" fillId="15" borderId="0" xfId="0" applyFont="1" applyFill="1" applyAlignment="1">
      <alignment wrapText="1"/>
    </xf>
    <xf numFmtId="3" fontId="2" fillId="15" borderId="0" xfId="0" applyNumberFormat="1" applyFont="1" applyFill="1" applyAlignment="1">
      <alignment wrapText="1"/>
    </xf>
    <xf numFmtId="9" fontId="1" fillId="15" borderId="0" xfId="0" applyNumberFormat="1" applyFont="1" applyFill="1"/>
    <xf numFmtId="3" fontId="8" fillId="8" borderId="0" xfId="0" applyNumberFormat="1" applyFont="1" applyFill="1" applyAlignment="1">
      <alignment horizontal="right"/>
    </xf>
    <xf numFmtId="3" fontId="9" fillId="8" borderId="0" xfId="0" applyNumberFormat="1" applyFont="1" applyFill="1" applyAlignment="1"/>
    <xf numFmtId="0" fontId="1" fillId="8" borderId="0" xfId="0" applyFont="1" applyFill="1"/>
    <xf numFmtId="166" fontId="1" fillId="8" borderId="0" xfId="0" applyNumberFormat="1" applyFont="1" applyFill="1" applyAlignment="1"/>
    <xf numFmtId="3" fontId="1" fillId="0" borderId="0" xfId="0" applyNumberFormat="1" applyFont="1" applyAlignment="1">
      <alignment horizontal="right"/>
    </xf>
    <xf numFmtId="3" fontId="16" fillId="0" borderId="0" xfId="0" applyNumberFormat="1" applyFont="1" applyAlignment="1"/>
    <xf numFmtId="4" fontId="16" fillId="8" borderId="0" xfId="0" applyNumberFormat="1" applyFont="1" applyFill="1" applyAlignment="1">
      <alignment wrapText="1"/>
    </xf>
    <xf numFmtId="3" fontId="16" fillId="8" borderId="0" xfId="0" applyNumberFormat="1" applyFont="1" applyFill="1" applyAlignment="1">
      <alignment wrapText="1"/>
    </xf>
    <xf numFmtId="3" fontId="16" fillId="8" borderId="0" xfId="0" applyNumberFormat="1" applyFont="1" applyFill="1" applyAlignment="1">
      <alignment wrapText="1"/>
    </xf>
    <xf numFmtId="0" fontId="16" fillId="8" borderId="0" xfId="0" applyFont="1" applyFill="1" applyAlignment="1">
      <alignment wrapText="1"/>
    </xf>
    <xf numFmtId="3" fontId="2" fillId="8" borderId="0" xfId="0" applyNumberFormat="1" applyFont="1" applyFill="1" applyAlignment="1">
      <alignment wrapText="1"/>
    </xf>
    <xf numFmtId="4" fontId="16" fillId="8" borderId="0" xfId="0" applyNumberFormat="1" applyFont="1" applyFill="1" applyAlignment="1">
      <alignment wrapText="1"/>
    </xf>
    <xf numFmtId="0" fontId="16" fillId="8" borderId="0" xfId="0" applyFont="1" applyFill="1" applyAlignment="1">
      <alignment wrapText="1"/>
    </xf>
    <xf numFmtId="9" fontId="1" fillId="8" borderId="0" xfId="0" applyNumberFormat="1" applyFont="1" applyFill="1"/>
    <xf numFmtId="3" fontId="16" fillId="8" borderId="0" xfId="0" applyNumberFormat="1" applyFont="1" applyFill="1" applyAlignment="1">
      <alignment wrapText="1"/>
    </xf>
    <xf numFmtId="4" fontId="16" fillId="4" borderId="0" xfId="0" applyNumberFormat="1" applyFont="1" applyFill="1" applyAlignment="1">
      <alignment wrapText="1"/>
    </xf>
    <xf numFmtId="3" fontId="16" fillId="4" borderId="0" xfId="0" applyNumberFormat="1" applyFont="1" applyFill="1" applyAlignment="1">
      <alignment wrapText="1"/>
    </xf>
    <xf numFmtId="4" fontId="16" fillId="4" borderId="0" xfId="0" applyNumberFormat="1" applyFont="1" applyFill="1" applyAlignment="1">
      <alignment wrapText="1"/>
    </xf>
    <xf numFmtId="3" fontId="16" fillId="4" borderId="0" xfId="0" applyNumberFormat="1" applyFont="1" applyFill="1" applyAlignment="1">
      <alignment wrapText="1"/>
    </xf>
    <xf numFmtId="4" fontId="16" fillId="4" borderId="0" xfId="0" applyNumberFormat="1" applyFont="1" applyFill="1"/>
    <xf numFmtId="3" fontId="16" fillId="4" borderId="0" xfId="0" applyNumberFormat="1" applyFont="1" applyFill="1"/>
    <xf numFmtId="3" fontId="0" fillId="0" borderId="0" xfId="0" applyNumberFormat="1" applyFont="1" applyAlignment="1"/>
    <xf numFmtId="3" fontId="3" fillId="0" borderId="0" xfId="0" applyNumberFormat="1" applyFont="1" applyAlignment="1">
      <alignment horizontal="center" vertical="center"/>
    </xf>
    <xf numFmtId="0" fontId="0" fillId="0" borderId="0" xfId="0" applyFont="1" applyAlignment="1"/>
    <xf numFmtId="3" fontId="5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/>
    <xf numFmtId="0" fontId="5" fillId="3" borderId="3" xfId="0" applyFont="1" applyFill="1" applyBorder="1" applyAlignment="1">
      <alignment horizontal="left" vertical="center" wrapText="1"/>
    </xf>
    <xf numFmtId="0" fontId="1" fillId="0" borderId="4" xfId="0" applyFont="1" applyBorder="1"/>
    <xf numFmtId="0" fontId="5" fillId="3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" fillId="0" borderId="8" xfId="0" applyFont="1" applyBorder="1"/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/>
    </xf>
    <xf numFmtId="0" fontId="1" fillId="0" borderId="7" xfId="0" applyFont="1" applyBorder="1"/>
    <xf numFmtId="0" fontId="2" fillId="7" borderId="0" xfId="0" applyFont="1" applyFill="1" applyAlignment="1">
      <alignment vertical="center"/>
    </xf>
    <xf numFmtId="0" fontId="22" fillId="5" borderId="0" xfId="0" applyFont="1" applyFill="1" applyAlignment="1">
      <alignment horizontal="center" wrapText="1"/>
    </xf>
    <xf numFmtId="0" fontId="22" fillId="9" borderId="0" xfId="0" applyFont="1" applyFill="1" applyAlignment="1">
      <alignment horizontal="center" wrapText="1"/>
    </xf>
    <xf numFmtId="0" fontId="22" fillId="23" borderId="0" xfId="0" applyFont="1" applyFill="1" applyAlignment="1">
      <alignment horizont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190500</xdr:colOff>
      <xdr:row>544</xdr:row>
      <xdr:rowOff>190500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544</xdr:row>
      <xdr:rowOff>190500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544</xdr:row>
      <xdr:rowOff>190500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544</xdr:row>
      <xdr:rowOff>190500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190500</xdr:colOff>
      <xdr:row>544</xdr:row>
      <xdr:rowOff>190500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152400</xdr:colOff>
      <xdr:row>50</xdr:row>
      <xdr:rowOff>85725</xdr:rowOff>
    </xdr:to>
    <xdr:sp macro="" textlink="">
      <xdr:nvSpPr>
        <xdr:cNvPr id="3077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152400</xdr:colOff>
      <xdr:row>50</xdr:row>
      <xdr:rowOff>85725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152400</xdr:colOff>
      <xdr:row>50</xdr:row>
      <xdr:rowOff>85725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152400</xdr:colOff>
      <xdr:row>50</xdr:row>
      <xdr:rowOff>85725</xdr:rowOff>
    </xdr:to>
    <xdr:sp macro="" textlink="">
      <xdr:nvSpPr>
        <xdr:cNvPr id="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152400</xdr:colOff>
      <xdr:row>50</xdr:row>
      <xdr:rowOff>85725</xdr:rowOff>
    </xdr:to>
    <xdr:sp macro="" textlink="">
      <xdr:nvSpPr>
        <xdr:cNvPr id="5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66675</xdr:rowOff>
    </xdr:to>
    <xdr:sp macro="" textlink="">
      <xdr:nvSpPr>
        <xdr:cNvPr id="2057" name="Rectangle 9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66675</xdr:rowOff>
    </xdr:to>
    <xdr:sp macro="" textlink="">
      <xdr:nvSpPr>
        <xdr:cNvPr id="2" name="AutoShape 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66675</xdr:rowOff>
    </xdr:to>
    <xdr:sp macro="" textlink="">
      <xdr:nvSpPr>
        <xdr:cNvPr id="3" name="AutoShape 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66675</xdr:rowOff>
    </xdr:to>
    <xdr:sp macro="" textlink="">
      <xdr:nvSpPr>
        <xdr:cNvPr id="4" name="AutoShape 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53</xdr:row>
      <xdr:rowOff>66675</xdr:rowOff>
    </xdr:to>
    <xdr:sp macro="" textlink="">
      <xdr:nvSpPr>
        <xdr:cNvPr id="5" name="AutoShape 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476250</xdr:colOff>
      <xdr:row>50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476250</xdr:colOff>
      <xdr:row>50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476250</xdr:colOff>
      <xdr:row>50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476250</xdr:colOff>
      <xdr:row>50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476250</xdr:colOff>
      <xdr:row>50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M32"/>
  <sheetViews>
    <sheetView workbookViewId="0"/>
  </sheetViews>
  <sheetFormatPr defaultColWidth="14.42578125" defaultRowHeight="15.75" customHeight="1" x14ac:dyDescent="0.2"/>
  <cols>
    <col min="1" max="1" width="5.140625" customWidth="1"/>
    <col min="2" max="2" width="5.85546875" customWidth="1"/>
    <col min="3" max="3" width="26.28515625" customWidth="1"/>
    <col min="5" max="12" width="14" customWidth="1"/>
  </cols>
  <sheetData>
    <row r="1" spans="1:13" ht="15.7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ht="15.75" customHeight="1" x14ac:dyDescent="0.2">
      <c r="A2" s="2"/>
      <c r="B2" s="2"/>
      <c r="C2" s="4" t="s">
        <v>1</v>
      </c>
      <c r="D2" s="4">
        <v>26</v>
      </c>
      <c r="E2" s="2"/>
      <c r="F2" s="2"/>
      <c r="G2" s="2"/>
      <c r="H2" s="2"/>
      <c r="I2" s="2"/>
      <c r="J2" s="2"/>
      <c r="K2" s="2"/>
      <c r="L2" s="2"/>
      <c r="M2" s="3"/>
    </row>
    <row r="3" spans="1:13" ht="15.7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1:13" ht="15.75" customHeight="1" x14ac:dyDescent="0.2">
      <c r="A4" s="2"/>
      <c r="B4" s="2"/>
      <c r="C4" s="2"/>
      <c r="D4" s="339" t="s">
        <v>2</v>
      </c>
      <c r="E4" s="340"/>
      <c r="F4" s="340"/>
      <c r="G4" s="340"/>
      <c r="H4" s="340"/>
      <c r="I4" s="340"/>
      <c r="J4" s="2"/>
      <c r="K4" s="2"/>
      <c r="L4" s="2"/>
      <c r="M4" s="3"/>
    </row>
    <row r="5" spans="1:13" ht="15.75" customHeight="1" x14ac:dyDescent="0.2">
      <c r="A5" s="5"/>
      <c r="B5" s="6" t="s">
        <v>3</v>
      </c>
      <c r="C5" s="6" t="s">
        <v>4</v>
      </c>
      <c r="D5" s="6" t="s">
        <v>5</v>
      </c>
      <c r="E5" s="341" t="s">
        <v>6</v>
      </c>
      <c r="F5" s="342"/>
      <c r="G5" s="342"/>
      <c r="H5" s="342"/>
      <c r="I5" s="342"/>
      <c r="J5" s="342"/>
      <c r="K5" s="342"/>
      <c r="L5" s="342"/>
      <c r="M5" s="7"/>
    </row>
    <row r="6" spans="1:13" ht="15.75" customHeight="1" x14ac:dyDescent="0.2">
      <c r="A6" s="8"/>
      <c r="B6" s="9"/>
      <c r="C6" s="9"/>
      <c r="D6" s="9"/>
      <c r="E6" s="10" t="s">
        <v>7</v>
      </c>
      <c r="F6" s="10" t="s">
        <v>8</v>
      </c>
      <c r="G6" s="10" t="s">
        <v>9</v>
      </c>
      <c r="H6" s="10" t="s">
        <v>10</v>
      </c>
      <c r="I6" s="10" t="s">
        <v>11</v>
      </c>
      <c r="J6" s="10" t="s">
        <v>12</v>
      </c>
      <c r="K6" s="10" t="s">
        <v>13</v>
      </c>
      <c r="L6" s="10" t="s">
        <v>14</v>
      </c>
      <c r="M6" s="11"/>
    </row>
    <row r="7" spans="1:13" ht="15.75" customHeight="1" x14ac:dyDescent="0.2">
      <c r="A7" s="12"/>
      <c r="B7" s="13" t="s">
        <v>15</v>
      </c>
      <c r="C7" s="13" t="s">
        <v>16</v>
      </c>
      <c r="D7" s="14"/>
      <c r="E7" s="14"/>
      <c r="F7" s="14"/>
      <c r="G7" s="14"/>
      <c r="H7" s="14"/>
      <c r="I7" s="14"/>
      <c r="J7" s="14"/>
      <c r="K7" s="14"/>
      <c r="L7" s="14"/>
      <c r="M7" s="15"/>
    </row>
    <row r="8" spans="1:13" ht="15.75" customHeight="1" x14ac:dyDescent="0.2">
      <c r="A8" s="2"/>
      <c r="B8" s="16">
        <v>1</v>
      </c>
      <c r="C8" s="16" t="s">
        <v>17</v>
      </c>
      <c r="D8" s="17" t="s">
        <v>18</v>
      </c>
      <c r="E8" s="18">
        <v>12671000</v>
      </c>
      <c r="F8" s="19">
        <v>13272000</v>
      </c>
      <c r="G8" s="19">
        <v>13873000</v>
      </c>
      <c r="H8" s="19">
        <v>14473000</v>
      </c>
      <c r="I8" s="19">
        <v>15074000</v>
      </c>
      <c r="J8" s="19">
        <v>15674000</v>
      </c>
      <c r="K8" s="19">
        <v>16275000</v>
      </c>
      <c r="L8" s="19">
        <v>16876000</v>
      </c>
      <c r="M8" s="3"/>
    </row>
    <row r="9" spans="1:13" ht="15.75" customHeight="1" x14ac:dyDescent="0.2">
      <c r="A9" s="2"/>
      <c r="B9" s="16">
        <v>2</v>
      </c>
      <c r="C9" s="16" t="s">
        <v>19</v>
      </c>
      <c r="D9" s="17" t="s">
        <v>20</v>
      </c>
      <c r="E9" s="18">
        <v>10734000</v>
      </c>
      <c r="F9" s="19">
        <v>11334000</v>
      </c>
      <c r="G9" s="19">
        <v>11935000</v>
      </c>
      <c r="H9" s="19">
        <v>12536000</v>
      </c>
      <c r="I9" s="19">
        <v>13136000</v>
      </c>
      <c r="J9" s="19">
        <v>13737000</v>
      </c>
      <c r="K9" s="19">
        <v>14338000</v>
      </c>
      <c r="L9" s="19">
        <v>14938000</v>
      </c>
      <c r="M9" s="3"/>
    </row>
    <row r="10" spans="1:13" ht="15.75" customHeight="1" x14ac:dyDescent="0.2">
      <c r="A10" s="2"/>
      <c r="B10" s="16">
        <v>3</v>
      </c>
      <c r="C10" s="16" t="s">
        <v>21</v>
      </c>
      <c r="D10" s="17" t="s">
        <v>22</v>
      </c>
      <c r="E10" s="20">
        <v>8603000</v>
      </c>
      <c r="F10" s="19">
        <v>9203000</v>
      </c>
      <c r="G10" s="19">
        <v>9804000</v>
      </c>
      <c r="H10" s="19">
        <v>10404000</v>
      </c>
      <c r="I10" s="19">
        <v>11005000</v>
      </c>
      <c r="J10" s="19">
        <v>11606000</v>
      </c>
      <c r="K10" s="19">
        <v>13206000</v>
      </c>
      <c r="L10" s="19">
        <v>12807000</v>
      </c>
      <c r="M10" s="3"/>
    </row>
    <row r="11" spans="1:13" ht="15.75" customHeight="1" x14ac:dyDescent="0.2">
      <c r="A11" s="12"/>
      <c r="B11" s="13" t="s">
        <v>23</v>
      </c>
      <c r="C11" s="13" t="s">
        <v>24</v>
      </c>
      <c r="D11" s="14"/>
      <c r="E11" s="21"/>
      <c r="F11" s="21"/>
      <c r="G11" s="21"/>
      <c r="H11" s="21"/>
      <c r="I11" s="21"/>
      <c r="J11" s="21"/>
      <c r="K11" s="21"/>
      <c r="L11" s="21"/>
      <c r="M11" s="15"/>
    </row>
    <row r="12" spans="1:13" ht="15.75" customHeight="1" x14ac:dyDescent="0.2">
      <c r="A12" s="2"/>
      <c r="B12" s="16">
        <v>1</v>
      </c>
      <c r="C12" s="16" t="s">
        <v>25</v>
      </c>
      <c r="D12" s="16" t="s">
        <v>26</v>
      </c>
      <c r="E12" s="23">
        <v>5503000</v>
      </c>
      <c r="F12" s="24">
        <v>6103000</v>
      </c>
      <c r="G12" s="24">
        <v>6704000</v>
      </c>
      <c r="H12" s="24">
        <v>7304000</v>
      </c>
      <c r="I12" s="24">
        <v>7905000</v>
      </c>
      <c r="J12" s="24">
        <v>8506000</v>
      </c>
      <c r="K12" s="24">
        <v>9106000</v>
      </c>
      <c r="L12" s="24">
        <v>9707000</v>
      </c>
      <c r="M12" s="3"/>
    </row>
    <row r="13" spans="1:13" ht="15.75" customHeight="1" x14ac:dyDescent="0.2">
      <c r="A13" s="2"/>
      <c r="B13" s="16">
        <v>2</v>
      </c>
      <c r="C13" s="16" t="s">
        <v>27</v>
      </c>
      <c r="D13" s="16" t="s">
        <v>28</v>
      </c>
      <c r="E13" s="23">
        <v>5309000</v>
      </c>
      <c r="F13" s="24">
        <v>5909000</v>
      </c>
      <c r="G13" s="24">
        <v>6510000</v>
      </c>
      <c r="H13" s="24">
        <v>7111000</v>
      </c>
      <c r="I13" s="24">
        <v>7711000</v>
      </c>
      <c r="J13" s="24">
        <v>8312000</v>
      </c>
      <c r="K13" s="24">
        <v>8913000</v>
      </c>
      <c r="L13" s="24">
        <v>9513000</v>
      </c>
      <c r="M13" s="3"/>
    </row>
    <row r="14" spans="1:13" ht="15.75" customHeight="1" x14ac:dyDescent="0.2">
      <c r="A14" s="2"/>
      <c r="B14" s="16">
        <v>3</v>
      </c>
      <c r="C14" s="16" t="s">
        <v>29</v>
      </c>
      <c r="D14" s="16" t="s">
        <v>30</v>
      </c>
      <c r="E14" s="23">
        <v>5115000</v>
      </c>
      <c r="F14" s="24">
        <v>5716000</v>
      </c>
      <c r="G14" s="24">
        <v>6316000</v>
      </c>
      <c r="H14" s="24">
        <v>6917000</v>
      </c>
      <c r="I14" s="24">
        <v>7518000</v>
      </c>
      <c r="J14" s="24">
        <v>8118000</v>
      </c>
      <c r="K14" s="24">
        <v>8719000</v>
      </c>
      <c r="L14" s="24">
        <v>9319000</v>
      </c>
      <c r="M14" s="3"/>
    </row>
    <row r="15" spans="1:13" ht="15.75" customHeight="1" x14ac:dyDescent="0.2">
      <c r="A15" s="2"/>
      <c r="B15" s="16">
        <v>4</v>
      </c>
      <c r="C15" s="16" t="s">
        <v>31</v>
      </c>
      <c r="D15" s="16" t="s">
        <v>32</v>
      </c>
      <c r="E15" s="23">
        <v>4921000</v>
      </c>
      <c r="F15" s="24">
        <v>5522000</v>
      </c>
      <c r="G15" s="24">
        <v>6123000</v>
      </c>
      <c r="H15" s="24">
        <v>6723000</v>
      </c>
      <c r="I15" s="24">
        <v>7324000</v>
      </c>
      <c r="J15" s="24">
        <v>7924000</v>
      </c>
      <c r="K15" s="24">
        <v>8525000</v>
      </c>
      <c r="L15" s="24">
        <v>9126000</v>
      </c>
      <c r="M15" s="3"/>
    </row>
    <row r="16" spans="1:13" ht="15.75" customHeight="1" x14ac:dyDescent="0.2">
      <c r="A16" s="12"/>
      <c r="B16" s="13" t="s">
        <v>33</v>
      </c>
      <c r="C16" s="13" t="s">
        <v>34</v>
      </c>
      <c r="D16" s="14"/>
      <c r="E16" s="21"/>
      <c r="F16" s="21"/>
      <c r="G16" s="21"/>
      <c r="H16" s="21"/>
      <c r="I16" s="21"/>
      <c r="J16" s="21"/>
      <c r="K16" s="21"/>
      <c r="L16" s="21"/>
      <c r="M16" s="15"/>
    </row>
    <row r="17" spans="1:13" ht="15.75" customHeight="1" x14ac:dyDescent="0.2">
      <c r="A17" s="2"/>
      <c r="B17" s="16">
        <v>1</v>
      </c>
      <c r="C17" s="16" t="s">
        <v>38</v>
      </c>
      <c r="D17" s="16" t="s">
        <v>39</v>
      </c>
      <c r="E17" s="23">
        <v>4534000</v>
      </c>
      <c r="F17" s="24">
        <v>5134000</v>
      </c>
      <c r="G17" s="24">
        <v>5735000</v>
      </c>
      <c r="H17" s="24">
        <v>6336000</v>
      </c>
      <c r="I17" s="24">
        <v>6936000</v>
      </c>
      <c r="J17" s="24">
        <v>7537000</v>
      </c>
      <c r="K17" s="24">
        <v>8138000</v>
      </c>
      <c r="L17" s="24">
        <v>8738000</v>
      </c>
      <c r="M17" s="3"/>
    </row>
    <row r="18" spans="1:13" ht="15.75" customHeight="1" x14ac:dyDescent="0.2">
      <c r="A18" s="2"/>
      <c r="B18" s="16">
        <v>2</v>
      </c>
      <c r="C18" s="16" t="s">
        <v>40</v>
      </c>
      <c r="D18" s="16" t="s">
        <v>41</v>
      </c>
      <c r="E18" s="23">
        <v>3488000</v>
      </c>
      <c r="F18" s="24">
        <v>3856000</v>
      </c>
      <c r="G18" s="24">
        <v>4224000</v>
      </c>
      <c r="H18" s="24">
        <v>4592000</v>
      </c>
      <c r="I18" s="24">
        <v>4960000</v>
      </c>
      <c r="J18" s="24">
        <v>5328000</v>
      </c>
      <c r="K18" s="24">
        <v>5696000</v>
      </c>
      <c r="L18" s="24">
        <v>6064000</v>
      </c>
      <c r="M18" s="3"/>
    </row>
    <row r="19" spans="1:13" ht="15.75" customHeight="1" x14ac:dyDescent="0.2">
      <c r="A19" s="2"/>
      <c r="B19" s="16">
        <v>3</v>
      </c>
      <c r="C19" s="16" t="s">
        <v>42</v>
      </c>
      <c r="D19" s="16" t="s">
        <v>43</v>
      </c>
      <c r="E19" s="23">
        <v>3197000</v>
      </c>
      <c r="F19" s="24">
        <v>3546000</v>
      </c>
      <c r="G19" s="24">
        <v>3894000</v>
      </c>
      <c r="H19" s="24">
        <v>4243000</v>
      </c>
      <c r="I19" s="24">
        <v>4592000</v>
      </c>
      <c r="J19" s="24">
        <v>4941000</v>
      </c>
      <c r="K19" s="24">
        <v>5289000</v>
      </c>
      <c r="L19" s="24">
        <v>5638000</v>
      </c>
      <c r="M19" s="3"/>
    </row>
    <row r="20" spans="1:13" ht="15" x14ac:dyDescent="0.2">
      <c r="A20" s="12"/>
      <c r="B20" s="13" t="s">
        <v>44</v>
      </c>
      <c r="C20" s="13" t="s">
        <v>45</v>
      </c>
      <c r="D20" s="14"/>
      <c r="E20" s="21"/>
      <c r="F20" s="21"/>
      <c r="G20" s="21"/>
      <c r="H20" s="21"/>
      <c r="I20" s="21"/>
      <c r="J20" s="21"/>
      <c r="K20" s="21"/>
      <c r="L20" s="21"/>
      <c r="M20" s="15"/>
    </row>
    <row r="21" spans="1:13" ht="12.75" x14ac:dyDescent="0.2">
      <c r="A21" s="2"/>
      <c r="B21" s="16">
        <v>1</v>
      </c>
      <c r="C21" s="26" t="s">
        <v>46</v>
      </c>
      <c r="D21" s="16" t="s">
        <v>51</v>
      </c>
      <c r="E21" s="23">
        <v>3972000</v>
      </c>
      <c r="F21" s="24">
        <v>4650000</v>
      </c>
      <c r="G21" s="24">
        <v>5444000</v>
      </c>
      <c r="H21" s="24">
        <v>6374000</v>
      </c>
      <c r="I21" s="24">
        <v>7459000</v>
      </c>
      <c r="J21" s="28"/>
      <c r="K21" s="28"/>
      <c r="L21" s="28"/>
      <c r="M21" s="3"/>
    </row>
    <row r="22" spans="1:13" ht="38.25" x14ac:dyDescent="0.2">
      <c r="A22" s="2"/>
      <c r="B22" s="16">
        <v>2</v>
      </c>
      <c r="C22" s="26" t="s">
        <v>52</v>
      </c>
      <c r="D22" s="16" t="s">
        <v>53</v>
      </c>
      <c r="E22" s="23">
        <v>4921000</v>
      </c>
      <c r="F22" s="24">
        <v>5541000</v>
      </c>
      <c r="G22" s="24">
        <v>6258000</v>
      </c>
      <c r="H22" s="24">
        <v>7111000</v>
      </c>
      <c r="I22" s="24">
        <v>8021000</v>
      </c>
      <c r="J22" s="28"/>
      <c r="K22" s="28"/>
      <c r="L22" s="28"/>
      <c r="M22" s="3"/>
    </row>
    <row r="23" spans="1:13" ht="51" x14ac:dyDescent="0.2">
      <c r="A23" s="2"/>
      <c r="B23" s="16">
        <v>3</v>
      </c>
      <c r="C23" s="26" t="s">
        <v>54</v>
      </c>
      <c r="D23" s="16" t="s">
        <v>55</v>
      </c>
      <c r="E23" s="23">
        <v>4166000</v>
      </c>
      <c r="F23" s="24">
        <v>4786000</v>
      </c>
      <c r="G23" s="24">
        <v>5503000</v>
      </c>
      <c r="H23" s="24">
        <v>6355000</v>
      </c>
      <c r="I23" s="24">
        <v>7266000</v>
      </c>
      <c r="J23" s="28"/>
      <c r="K23" s="28"/>
      <c r="L23" s="28"/>
      <c r="M23" s="3"/>
    </row>
    <row r="24" spans="1:13" ht="25.5" x14ac:dyDescent="0.2">
      <c r="A24" s="2"/>
      <c r="B24" s="16">
        <v>4</v>
      </c>
      <c r="C24" s="26" t="s">
        <v>56</v>
      </c>
      <c r="D24" s="16" t="s">
        <v>57</v>
      </c>
      <c r="E24" s="23">
        <v>3875000</v>
      </c>
      <c r="F24" s="24">
        <v>4553000</v>
      </c>
      <c r="G24" s="24">
        <v>5348000</v>
      </c>
      <c r="H24" s="24">
        <v>6278000</v>
      </c>
      <c r="I24" s="24">
        <v>7363000</v>
      </c>
      <c r="J24" s="28"/>
      <c r="K24" s="28"/>
      <c r="L24" s="28"/>
      <c r="M24" s="3"/>
    </row>
    <row r="25" spans="1:13" ht="25.5" x14ac:dyDescent="0.2">
      <c r="A25" s="2"/>
      <c r="B25" s="16">
        <v>5</v>
      </c>
      <c r="C25" s="26" t="s">
        <v>58</v>
      </c>
      <c r="D25" s="16" t="s">
        <v>59</v>
      </c>
      <c r="E25" s="23">
        <v>3778000</v>
      </c>
      <c r="F25" s="24">
        <v>4398000</v>
      </c>
      <c r="G25" s="24">
        <v>5134000</v>
      </c>
      <c r="H25" s="24">
        <v>5987000</v>
      </c>
      <c r="I25" s="24">
        <v>6975000</v>
      </c>
      <c r="J25" s="28"/>
      <c r="K25" s="28"/>
      <c r="L25" s="28"/>
      <c r="M25" s="3"/>
    </row>
    <row r="26" spans="1:13" ht="38.25" x14ac:dyDescent="0.2">
      <c r="A26" s="2"/>
      <c r="B26" s="16">
        <v>6</v>
      </c>
      <c r="C26" s="26" t="s">
        <v>60</v>
      </c>
      <c r="D26" s="16" t="s">
        <v>62</v>
      </c>
      <c r="E26" s="23">
        <v>3100000</v>
      </c>
      <c r="F26" s="24">
        <v>3720000</v>
      </c>
      <c r="G26" s="24">
        <v>4456000</v>
      </c>
      <c r="H26" s="24">
        <v>5328000</v>
      </c>
      <c r="I26" s="24">
        <v>6394000</v>
      </c>
      <c r="J26" s="28"/>
      <c r="K26" s="28"/>
      <c r="L26" s="28"/>
      <c r="M26" s="3"/>
    </row>
    <row r="27" spans="1:13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</row>
    <row r="28" spans="1:13" ht="12.7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</row>
    <row r="29" spans="1:13" ht="12.75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</row>
    <row r="30" spans="1:13" ht="12.75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</row>
    <row r="31" spans="1:13" ht="12.75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</row>
    <row r="32" spans="1:13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</row>
  </sheetData>
  <mergeCells count="2">
    <mergeCell ref="D4:I4"/>
    <mergeCell ref="E5:L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2:O30"/>
  <sheetViews>
    <sheetView workbookViewId="0"/>
  </sheetViews>
  <sheetFormatPr defaultColWidth="14.42578125" defaultRowHeight="15.75" customHeight="1" x14ac:dyDescent="0.2"/>
  <cols>
    <col min="3" max="3" width="18.42578125" customWidth="1"/>
    <col min="5" max="5" width="30" customWidth="1"/>
    <col min="9" max="9" width="21" customWidth="1"/>
    <col min="10" max="10" width="11.42578125" customWidth="1"/>
    <col min="11" max="11" width="17" customWidth="1"/>
  </cols>
  <sheetData>
    <row r="2" spans="1:15" ht="15.75" customHeight="1" x14ac:dyDescent="0.2">
      <c r="A2" s="22"/>
      <c r="I2" s="22"/>
      <c r="J2" s="22"/>
      <c r="K2" s="22"/>
    </row>
    <row r="3" spans="1:15" ht="15.75" customHeight="1" x14ac:dyDescent="0.2">
      <c r="A3" s="22" t="s">
        <v>35</v>
      </c>
      <c r="E3" s="22" t="s">
        <v>36</v>
      </c>
      <c r="M3" s="22"/>
      <c r="N3" s="22"/>
      <c r="O3" s="22"/>
    </row>
    <row r="4" spans="1:15" ht="15.75" customHeight="1" x14ac:dyDescent="0.2">
      <c r="A4" s="25" t="s">
        <v>37</v>
      </c>
      <c r="B4" s="25" t="s">
        <v>47</v>
      </c>
      <c r="C4" s="25" t="s">
        <v>48</v>
      </c>
      <c r="E4" s="25" t="s">
        <v>37</v>
      </c>
      <c r="F4" s="25" t="s">
        <v>49</v>
      </c>
      <c r="M4" s="22"/>
      <c r="N4" s="22"/>
      <c r="O4" s="22"/>
    </row>
    <row r="5" spans="1:15" ht="15.75" customHeight="1" x14ac:dyDescent="0.2">
      <c r="A5" s="27" t="s">
        <v>50</v>
      </c>
      <c r="B5" s="29">
        <v>1</v>
      </c>
      <c r="C5" s="29">
        <v>0</v>
      </c>
      <c r="E5" s="27" t="s">
        <v>61</v>
      </c>
      <c r="F5" s="29">
        <v>0.08</v>
      </c>
    </row>
    <row r="6" spans="1:15" ht="15.75" customHeight="1" x14ac:dyDescent="0.2">
      <c r="A6" s="27" t="s">
        <v>63</v>
      </c>
      <c r="B6" s="29">
        <v>0</v>
      </c>
      <c r="C6" s="29">
        <v>0</v>
      </c>
      <c r="E6" s="27" t="s">
        <v>64</v>
      </c>
      <c r="F6" s="30">
        <v>1.4999999999999999E-2</v>
      </c>
    </row>
    <row r="7" spans="1:15" ht="15.75" customHeight="1" x14ac:dyDescent="0.2">
      <c r="A7" s="27" t="s">
        <v>65</v>
      </c>
      <c r="B7" s="29">
        <v>0</v>
      </c>
      <c r="C7" s="29">
        <v>0</v>
      </c>
      <c r="E7" s="27" t="s">
        <v>66</v>
      </c>
      <c r="F7" s="29">
        <v>0.01</v>
      </c>
    </row>
    <row r="8" spans="1:15" ht="15.75" customHeight="1" x14ac:dyDescent="0.2">
      <c r="A8" s="27" t="s">
        <v>67</v>
      </c>
      <c r="B8" s="29">
        <v>0</v>
      </c>
      <c r="C8" s="29">
        <v>0</v>
      </c>
    </row>
    <row r="9" spans="1:15" ht="15.75" customHeight="1" x14ac:dyDescent="0.2">
      <c r="A9" s="27" t="s">
        <v>68</v>
      </c>
      <c r="B9" s="29">
        <v>0</v>
      </c>
      <c r="C9" s="29">
        <v>0</v>
      </c>
      <c r="E9" s="22" t="s">
        <v>69</v>
      </c>
    </row>
    <row r="10" spans="1:15" ht="15.75" customHeight="1" x14ac:dyDescent="0.2">
      <c r="A10" s="27" t="s">
        <v>70</v>
      </c>
      <c r="B10" s="29">
        <v>0</v>
      </c>
      <c r="C10" s="29">
        <v>0</v>
      </c>
      <c r="E10" s="25" t="s">
        <v>71</v>
      </c>
      <c r="F10" s="25" t="s">
        <v>15</v>
      </c>
      <c r="G10" s="25" t="s">
        <v>23</v>
      </c>
      <c r="I10" s="22" t="s">
        <v>72</v>
      </c>
    </row>
    <row r="11" spans="1:15" ht="15.75" customHeight="1" x14ac:dyDescent="0.2">
      <c r="A11" s="27" t="s">
        <v>73</v>
      </c>
      <c r="B11" s="29">
        <v>0.1</v>
      </c>
      <c r="C11" s="29">
        <v>0</v>
      </c>
      <c r="D11" s="22">
        <v>0</v>
      </c>
      <c r="E11" s="31">
        <v>5000000</v>
      </c>
      <c r="F11" s="29">
        <v>0.05</v>
      </c>
      <c r="G11" s="31">
        <v>0</v>
      </c>
      <c r="I11" s="25" t="s">
        <v>37</v>
      </c>
      <c r="J11" s="25" t="s">
        <v>49</v>
      </c>
      <c r="K11" s="25" t="s">
        <v>74</v>
      </c>
    </row>
    <row r="12" spans="1:15" ht="15.75" customHeight="1" x14ac:dyDescent="0.2">
      <c r="A12" s="27" t="s">
        <v>75</v>
      </c>
      <c r="B12" s="29">
        <v>0</v>
      </c>
      <c r="C12" s="29">
        <v>0</v>
      </c>
      <c r="D12" s="32">
        <f t="shared" ref="D12:D17" si="0">E11+1</f>
        <v>5000001</v>
      </c>
      <c r="E12" s="31">
        <v>10000000</v>
      </c>
      <c r="F12" s="29">
        <v>0.1</v>
      </c>
      <c r="G12" s="31">
        <v>-250000</v>
      </c>
      <c r="H12" s="22" t="s">
        <v>76</v>
      </c>
      <c r="I12" s="31" t="s">
        <v>77</v>
      </c>
      <c r="J12" s="29">
        <v>0</v>
      </c>
      <c r="K12" s="33">
        <v>30000</v>
      </c>
    </row>
    <row r="13" spans="1:15" ht="15.75" customHeight="1" x14ac:dyDescent="0.2">
      <c r="A13" s="27" t="s">
        <v>78</v>
      </c>
      <c r="B13" s="29">
        <v>0</v>
      </c>
      <c r="C13" s="29">
        <v>0</v>
      </c>
      <c r="D13" s="32">
        <f t="shared" si="0"/>
        <v>10000001</v>
      </c>
      <c r="E13" s="31">
        <v>18000000</v>
      </c>
      <c r="F13" s="29">
        <v>0.15</v>
      </c>
      <c r="G13" s="31">
        <v>-750000</v>
      </c>
      <c r="H13" s="22" t="s">
        <v>79</v>
      </c>
      <c r="I13" s="31" t="s">
        <v>80</v>
      </c>
      <c r="J13" s="29">
        <v>0.7</v>
      </c>
      <c r="K13" s="34">
        <v>0</v>
      </c>
    </row>
    <row r="14" spans="1:15" ht="15.75" customHeight="1" x14ac:dyDescent="0.2">
      <c r="A14" s="27" t="s">
        <v>81</v>
      </c>
      <c r="B14" s="29">
        <v>0</v>
      </c>
      <c r="C14" s="29">
        <v>1</v>
      </c>
      <c r="D14" s="32">
        <f t="shared" si="0"/>
        <v>18000001</v>
      </c>
      <c r="E14" s="31">
        <v>32000000</v>
      </c>
      <c r="F14" s="29">
        <v>0.19999999999999998</v>
      </c>
      <c r="G14" s="31">
        <v>-1650000</v>
      </c>
      <c r="H14" s="22" t="s">
        <v>82</v>
      </c>
      <c r="I14" s="31" t="s">
        <v>83</v>
      </c>
      <c r="J14" s="29">
        <v>0.9</v>
      </c>
      <c r="K14" s="34">
        <v>0</v>
      </c>
    </row>
    <row r="15" spans="1:15" ht="15.75" customHeight="1" x14ac:dyDescent="0.2">
      <c r="A15" s="27" t="s">
        <v>84</v>
      </c>
      <c r="B15" s="29">
        <v>0</v>
      </c>
      <c r="C15" s="29">
        <v>1</v>
      </c>
      <c r="D15" s="32">
        <f t="shared" si="0"/>
        <v>32000001</v>
      </c>
      <c r="E15" s="31">
        <v>52000000</v>
      </c>
      <c r="F15" s="29">
        <v>0.24999999999999997</v>
      </c>
      <c r="G15" s="31">
        <v>-3250000</v>
      </c>
      <c r="H15" s="22" t="s">
        <v>85</v>
      </c>
      <c r="I15" s="31" t="s">
        <v>86</v>
      </c>
      <c r="J15" s="29">
        <v>1</v>
      </c>
      <c r="K15" s="34">
        <v>0</v>
      </c>
    </row>
    <row r="16" spans="1:15" ht="15.75" customHeight="1" x14ac:dyDescent="0.2">
      <c r="A16" s="27" t="s">
        <v>87</v>
      </c>
      <c r="B16" s="29">
        <v>1</v>
      </c>
      <c r="C16" s="29">
        <v>0</v>
      </c>
      <c r="D16" s="32">
        <f t="shared" si="0"/>
        <v>52000001</v>
      </c>
      <c r="E16" s="31">
        <v>80000000</v>
      </c>
      <c r="F16" s="29">
        <v>0.29999999999999993</v>
      </c>
      <c r="G16" s="31">
        <v>-5850000</v>
      </c>
      <c r="H16" s="22" t="s">
        <v>88</v>
      </c>
      <c r="I16" s="31" t="s">
        <v>89</v>
      </c>
      <c r="J16" s="29">
        <v>1</v>
      </c>
      <c r="K16" s="34">
        <v>0</v>
      </c>
    </row>
    <row r="17" spans="1:7" ht="15.75" customHeight="1" x14ac:dyDescent="0.2">
      <c r="A17" s="27" t="s">
        <v>90</v>
      </c>
      <c r="B17" s="29">
        <v>1</v>
      </c>
      <c r="C17" s="29">
        <v>0</v>
      </c>
      <c r="D17" s="32">
        <f t="shared" si="0"/>
        <v>80000001</v>
      </c>
      <c r="E17" s="31" t="s">
        <v>91</v>
      </c>
      <c r="F17" s="29">
        <v>0.35</v>
      </c>
      <c r="G17" s="31">
        <v>-9850000</v>
      </c>
    </row>
    <row r="18" spans="1:7" ht="15.75" customHeight="1" x14ac:dyDescent="0.2">
      <c r="A18" s="27" t="s">
        <v>92</v>
      </c>
      <c r="B18" s="29">
        <v>0</v>
      </c>
      <c r="C18" s="29">
        <v>1</v>
      </c>
    </row>
    <row r="19" spans="1:7" ht="15.75" customHeight="1" x14ac:dyDescent="0.2">
      <c r="A19" s="27" t="s">
        <v>93</v>
      </c>
      <c r="B19" s="29">
        <v>1</v>
      </c>
      <c r="C19" s="29">
        <v>0</v>
      </c>
      <c r="E19" s="22" t="s">
        <v>94</v>
      </c>
    </row>
    <row r="20" spans="1:7" ht="12.75" x14ac:dyDescent="0.2">
      <c r="A20" s="27" t="s">
        <v>95</v>
      </c>
      <c r="B20" s="29">
        <v>0.75</v>
      </c>
      <c r="C20" s="29">
        <v>0</v>
      </c>
      <c r="E20" s="25" t="s">
        <v>37</v>
      </c>
      <c r="F20" s="25" t="s">
        <v>71</v>
      </c>
    </row>
    <row r="21" spans="1:7" ht="12.75" x14ac:dyDescent="0.2">
      <c r="A21" s="27" t="s">
        <v>96</v>
      </c>
      <c r="B21" s="29">
        <v>0.5</v>
      </c>
      <c r="C21" s="29">
        <v>0</v>
      </c>
      <c r="E21" s="31" t="s">
        <v>97</v>
      </c>
      <c r="F21" s="31">
        <v>9000000</v>
      </c>
    </row>
    <row r="22" spans="1:7" ht="12.75" x14ac:dyDescent="0.2">
      <c r="A22" s="27" t="s">
        <v>98</v>
      </c>
      <c r="B22" s="29">
        <v>1.5</v>
      </c>
      <c r="C22" s="29">
        <v>0</v>
      </c>
      <c r="E22" s="31" t="s">
        <v>99</v>
      </c>
      <c r="F22" s="31">
        <v>3600000</v>
      </c>
    </row>
    <row r="23" spans="1:7" ht="12.75" x14ac:dyDescent="0.2">
      <c r="A23" s="27" t="s">
        <v>100</v>
      </c>
      <c r="B23" s="29">
        <v>3</v>
      </c>
      <c r="C23" s="29">
        <v>0</v>
      </c>
      <c r="E23" s="31" t="s">
        <v>101</v>
      </c>
      <c r="F23" s="31">
        <v>680000</v>
      </c>
    </row>
    <row r="24" spans="1:7" ht="12.75" x14ac:dyDescent="0.2">
      <c r="A24" s="27" t="s">
        <v>102</v>
      </c>
      <c r="B24" s="29">
        <v>0</v>
      </c>
      <c r="C24" s="29">
        <v>1.5</v>
      </c>
    </row>
    <row r="25" spans="1:7" ht="12.75" x14ac:dyDescent="0.2">
      <c r="A25" s="27" t="s">
        <v>103</v>
      </c>
      <c r="B25" s="29">
        <v>0</v>
      </c>
      <c r="C25" s="29">
        <v>3</v>
      </c>
      <c r="E25" s="25" t="s">
        <v>104</v>
      </c>
      <c r="F25" s="25"/>
    </row>
    <row r="26" spans="1:7" ht="12.75" x14ac:dyDescent="0.2">
      <c r="A26" s="27" t="s">
        <v>105</v>
      </c>
      <c r="B26" s="29">
        <v>0</v>
      </c>
      <c r="C26" s="29">
        <v>0</v>
      </c>
      <c r="E26" s="31" t="s">
        <v>106</v>
      </c>
      <c r="F26" s="31">
        <v>3100000</v>
      </c>
    </row>
    <row r="27" spans="1:7" ht="12.75" x14ac:dyDescent="0.2">
      <c r="A27" s="27" t="s">
        <v>107</v>
      </c>
      <c r="B27" s="29">
        <v>0</v>
      </c>
      <c r="C27" s="29">
        <v>0</v>
      </c>
    </row>
    <row r="28" spans="1:7" ht="12.75" x14ac:dyDescent="0.2">
      <c r="A28" s="27" t="s">
        <v>108</v>
      </c>
      <c r="B28" s="29">
        <v>0</v>
      </c>
      <c r="C28" s="29">
        <v>0</v>
      </c>
      <c r="E28" s="25" t="s">
        <v>109</v>
      </c>
      <c r="F28" s="25"/>
    </row>
    <row r="29" spans="1:7" ht="12.75" x14ac:dyDescent="0.2">
      <c r="E29" s="31" t="s">
        <v>110</v>
      </c>
      <c r="F29" s="31">
        <v>1150000</v>
      </c>
    </row>
    <row r="30" spans="1:7" ht="12.75" x14ac:dyDescent="0.2">
      <c r="E30" s="22" t="s">
        <v>111</v>
      </c>
      <c r="F30" s="22">
        <v>4500000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J4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 x14ac:dyDescent="0.2"/>
  <cols>
    <col min="1" max="1" width="4.85546875" customWidth="1"/>
    <col min="2" max="2" width="5.5703125" customWidth="1"/>
    <col min="3" max="3" width="37.5703125" customWidth="1"/>
    <col min="4" max="4" width="22.5703125" customWidth="1"/>
    <col min="5" max="9" width="12.28515625" customWidth="1"/>
  </cols>
  <sheetData>
    <row r="1" spans="1:10" ht="12.75" x14ac:dyDescent="0.2">
      <c r="C1" s="35" t="s">
        <v>112</v>
      </c>
      <c r="D1" s="36">
        <v>4500000</v>
      </c>
      <c r="E1" s="37"/>
      <c r="F1" s="37"/>
      <c r="G1" s="37"/>
      <c r="H1" s="37"/>
      <c r="I1" s="37"/>
    </row>
    <row r="2" spans="1:10" ht="28.5" customHeight="1" x14ac:dyDescent="0.2">
      <c r="A2" s="38"/>
      <c r="B2" s="38"/>
      <c r="C2" s="39"/>
      <c r="D2" s="347" t="s">
        <v>113</v>
      </c>
      <c r="E2" s="340"/>
      <c r="F2" s="340"/>
      <c r="G2" s="340"/>
      <c r="H2" s="340"/>
      <c r="I2" s="38"/>
      <c r="J2" s="40"/>
    </row>
    <row r="3" spans="1:10" ht="18" x14ac:dyDescent="0.2">
      <c r="A3" s="41"/>
      <c r="B3" s="346" t="s">
        <v>3</v>
      </c>
      <c r="C3" s="345" t="s">
        <v>4</v>
      </c>
      <c r="D3" s="343" t="s">
        <v>5</v>
      </c>
      <c r="E3" s="348" t="s">
        <v>128</v>
      </c>
      <c r="F3" s="342"/>
      <c r="G3" s="342"/>
      <c r="H3" s="342"/>
      <c r="I3" s="342"/>
      <c r="J3" s="7"/>
    </row>
    <row r="4" spans="1:10" ht="18" x14ac:dyDescent="0.2">
      <c r="A4" s="41"/>
      <c r="B4" s="344"/>
      <c r="C4" s="344"/>
      <c r="D4" s="344"/>
      <c r="E4" s="54" t="s">
        <v>7</v>
      </c>
      <c r="F4" s="54" t="s">
        <v>8</v>
      </c>
      <c r="G4" s="54" t="s">
        <v>129</v>
      </c>
      <c r="H4" s="54" t="s">
        <v>130</v>
      </c>
      <c r="I4" s="54" t="s">
        <v>11</v>
      </c>
      <c r="J4" s="55"/>
    </row>
    <row r="5" spans="1:10" ht="17.25" customHeight="1" x14ac:dyDescent="0.2">
      <c r="B5" s="58" t="s">
        <v>15</v>
      </c>
      <c r="C5" s="59" t="s">
        <v>132</v>
      </c>
      <c r="D5" s="60"/>
      <c r="E5" s="61"/>
      <c r="F5" s="61"/>
      <c r="G5" s="61"/>
      <c r="H5" s="61"/>
      <c r="I5" s="61"/>
    </row>
    <row r="6" spans="1:10" ht="12.75" x14ac:dyDescent="0.2">
      <c r="B6" s="62">
        <v>1</v>
      </c>
      <c r="C6" s="67" t="s">
        <v>17</v>
      </c>
      <c r="D6" s="68" t="s">
        <v>131</v>
      </c>
      <c r="E6" s="69" t="s">
        <v>135</v>
      </c>
      <c r="F6" s="69" t="s">
        <v>135</v>
      </c>
      <c r="G6" s="69" t="s">
        <v>135</v>
      </c>
      <c r="H6" s="69" t="s">
        <v>135</v>
      </c>
      <c r="I6" s="69" t="s">
        <v>135</v>
      </c>
    </row>
    <row r="7" spans="1:10" ht="12.75" x14ac:dyDescent="0.2">
      <c r="B7" s="62">
        <v>2</v>
      </c>
      <c r="C7" s="67" t="s">
        <v>19</v>
      </c>
      <c r="D7" s="68" t="s">
        <v>133</v>
      </c>
      <c r="E7" s="69" t="s">
        <v>137</v>
      </c>
      <c r="F7" s="69" t="s">
        <v>137</v>
      </c>
      <c r="G7" s="69" t="s">
        <v>137</v>
      </c>
      <c r="H7" s="69" t="s">
        <v>137</v>
      </c>
      <c r="I7" s="69" t="s">
        <v>137</v>
      </c>
    </row>
    <row r="8" spans="1:10" ht="12.75" x14ac:dyDescent="0.2">
      <c r="B8" s="62">
        <v>3</v>
      </c>
      <c r="C8" s="67" t="s">
        <v>21</v>
      </c>
      <c r="D8" s="68" t="s">
        <v>136</v>
      </c>
      <c r="E8" s="69" t="s">
        <v>138</v>
      </c>
      <c r="F8" s="69" t="s">
        <v>138</v>
      </c>
      <c r="G8" s="69" t="s">
        <v>138</v>
      </c>
      <c r="H8" s="69" t="s">
        <v>138</v>
      </c>
      <c r="I8" s="69" t="s">
        <v>138</v>
      </c>
    </row>
    <row r="9" spans="1:10" ht="18" customHeight="1" x14ac:dyDescent="0.2">
      <c r="B9" s="58" t="s">
        <v>23</v>
      </c>
      <c r="C9" s="59" t="s">
        <v>139</v>
      </c>
      <c r="D9" s="60"/>
      <c r="E9" s="61"/>
      <c r="F9" s="61"/>
      <c r="G9" s="61"/>
      <c r="H9" s="61"/>
      <c r="I9" s="61"/>
    </row>
    <row r="10" spans="1:10" ht="12.75" x14ac:dyDescent="0.2">
      <c r="B10" s="62">
        <v>1</v>
      </c>
      <c r="C10" s="67" t="s">
        <v>25</v>
      </c>
      <c r="D10" s="68" t="s">
        <v>141</v>
      </c>
      <c r="E10" s="70">
        <v>6.33</v>
      </c>
      <c r="F10" s="70">
        <v>6.65</v>
      </c>
      <c r="G10" s="70">
        <v>6.98</v>
      </c>
      <c r="H10" s="70">
        <v>7.33</v>
      </c>
      <c r="I10" s="70">
        <v>7.7</v>
      </c>
    </row>
    <row r="11" spans="1:10" ht="12.75" x14ac:dyDescent="0.2">
      <c r="B11" s="62">
        <v>2</v>
      </c>
      <c r="C11" s="67" t="s">
        <v>27</v>
      </c>
      <c r="D11" s="68" t="s">
        <v>142</v>
      </c>
      <c r="E11" s="70">
        <v>5.19</v>
      </c>
      <c r="F11" s="70">
        <v>5.45</v>
      </c>
      <c r="G11" s="70">
        <v>5.72</v>
      </c>
      <c r="H11" s="70">
        <v>6.01</v>
      </c>
      <c r="I11" s="70">
        <v>6.31</v>
      </c>
    </row>
    <row r="12" spans="1:10" ht="12.75" x14ac:dyDescent="0.2">
      <c r="B12" s="62">
        <v>3</v>
      </c>
      <c r="C12" s="67" t="s">
        <v>143</v>
      </c>
      <c r="D12" s="68" t="s">
        <v>144</v>
      </c>
      <c r="E12" s="70">
        <v>3.99</v>
      </c>
      <c r="F12" s="70">
        <v>4.1900000000000004</v>
      </c>
      <c r="G12" s="70">
        <v>4.4000000000000004</v>
      </c>
      <c r="H12" s="70">
        <v>4.62</v>
      </c>
      <c r="I12" s="70">
        <v>4.8499999999999996</v>
      </c>
    </row>
    <row r="13" spans="1:10" ht="12.75" x14ac:dyDescent="0.2">
      <c r="B13" s="62">
        <v>4</v>
      </c>
      <c r="C13" s="67" t="s">
        <v>145</v>
      </c>
      <c r="D13" s="68" t="s">
        <v>146</v>
      </c>
      <c r="E13" s="70">
        <v>3.15</v>
      </c>
      <c r="F13" s="70">
        <v>3.31</v>
      </c>
      <c r="G13" s="70">
        <v>3.48</v>
      </c>
      <c r="H13" s="70">
        <v>3.65</v>
      </c>
      <c r="I13" s="70">
        <v>3.83</v>
      </c>
    </row>
    <row r="14" spans="1:10" ht="12.75" x14ac:dyDescent="0.2">
      <c r="B14" s="62">
        <v>5</v>
      </c>
      <c r="C14" s="67" t="s">
        <v>147</v>
      </c>
      <c r="D14" s="68" t="s">
        <v>148</v>
      </c>
      <c r="E14" s="70">
        <v>3.27</v>
      </c>
      <c r="F14" s="70">
        <v>3.43</v>
      </c>
      <c r="G14" s="70">
        <v>3.6</v>
      </c>
      <c r="H14" s="70">
        <v>3.78</v>
      </c>
      <c r="I14" s="70">
        <v>3.97</v>
      </c>
    </row>
    <row r="15" spans="1:10" ht="12.75" x14ac:dyDescent="0.2">
      <c r="B15" s="62">
        <v>6</v>
      </c>
      <c r="C15" s="67" t="s">
        <v>149</v>
      </c>
      <c r="D15" s="68" t="s">
        <v>150</v>
      </c>
      <c r="E15" s="70">
        <v>2.57</v>
      </c>
      <c r="F15" s="70">
        <v>2.7</v>
      </c>
      <c r="G15" s="70">
        <v>2.84</v>
      </c>
      <c r="H15" s="70">
        <v>2.98</v>
      </c>
      <c r="I15" s="70">
        <v>3.13</v>
      </c>
    </row>
    <row r="16" spans="1:10" ht="19.5" customHeight="1" x14ac:dyDescent="0.2">
      <c r="B16" s="58" t="s">
        <v>33</v>
      </c>
      <c r="C16" s="59" t="s">
        <v>151</v>
      </c>
      <c r="D16" s="60"/>
      <c r="E16" s="72"/>
      <c r="F16" s="72"/>
      <c r="G16" s="72"/>
      <c r="H16" s="72"/>
      <c r="I16" s="72"/>
    </row>
    <row r="17" spans="1:10" ht="12.75" x14ac:dyDescent="0.2">
      <c r="B17" s="62">
        <v>1</v>
      </c>
      <c r="C17" s="67" t="s">
        <v>152</v>
      </c>
      <c r="D17" s="68" t="s">
        <v>153</v>
      </c>
      <c r="E17" s="70">
        <v>2.6</v>
      </c>
      <c r="F17" s="70">
        <v>2.76</v>
      </c>
      <c r="G17" s="78">
        <v>2.92</v>
      </c>
      <c r="H17" s="78">
        <v>3.1</v>
      </c>
      <c r="I17" s="78">
        <v>3.28</v>
      </c>
    </row>
    <row r="18" spans="1:10" ht="12.75" x14ac:dyDescent="0.2">
      <c r="B18" s="62">
        <v>2</v>
      </c>
      <c r="C18" s="67" t="s">
        <v>156</v>
      </c>
      <c r="D18" s="68" t="s">
        <v>157</v>
      </c>
      <c r="E18" s="70">
        <v>2.2000000000000002</v>
      </c>
      <c r="F18" s="70">
        <v>2.33</v>
      </c>
      <c r="G18" s="70">
        <v>2.4700000000000002</v>
      </c>
      <c r="H18" s="70">
        <v>2.62</v>
      </c>
      <c r="I18" s="70">
        <v>2.78</v>
      </c>
    </row>
    <row r="19" spans="1:10" ht="12.75" x14ac:dyDescent="0.2">
      <c r="B19" s="62">
        <v>3</v>
      </c>
      <c r="C19" s="67" t="s">
        <v>158</v>
      </c>
      <c r="D19" s="68" t="s">
        <v>159</v>
      </c>
      <c r="E19" s="70">
        <v>1.9</v>
      </c>
      <c r="F19" s="70">
        <v>2.0099999999999998</v>
      </c>
      <c r="G19" s="70">
        <v>2.13</v>
      </c>
      <c r="H19" s="70">
        <v>2.2599999999999998</v>
      </c>
      <c r="I19" s="70">
        <v>2.4</v>
      </c>
    </row>
    <row r="20" spans="1:10" ht="12.75" x14ac:dyDescent="0.2">
      <c r="B20" s="62">
        <v>4</v>
      </c>
      <c r="C20" s="67" t="s">
        <v>160</v>
      </c>
      <c r="D20" s="68" t="s">
        <v>161</v>
      </c>
      <c r="E20" s="70">
        <v>1.6</v>
      </c>
      <c r="F20" s="70">
        <v>1.7</v>
      </c>
      <c r="G20" s="70">
        <v>1.8</v>
      </c>
      <c r="H20" s="70">
        <v>1.91</v>
      </c>
      <c r="I20" s="70">
        <v>2.02</v>
      </c>
    </row>
    <row r="21" spans="1:10" ht="30" x14ac:dyDescent="0.2">
      <c r="A21" s="74"/>
      <c r="B21" s="105" t="s">
        <v>44</v>
      </c>
      <c r="C21" s="59" t="s">
        <v>173</v>
      </c>
      <c r="D21" s="59"/>
      <c r="E21" s="107"/>
      <c r="F21" s="107"/>
      <c r="G21" s="107"/>
      <c r="H21" s="107"/>
      <c r="I21" s="107"/>
      <c r="J21" s="74"/>
    </row>
    <row r="22" spans="1:10" ht="12.75" x14ac:dyDescent="0.2">
      <c r="B22" s="62">
        <v>1</v>
      </c>
      <c r="C22" s="67" t="s">
        <v>175</v>
      </c>
      <c r="D22" s="68" t="s">
        <v>176</v>
      </c>
      <c r="E22" s="78">
        <v>2.0499999999999998</v>
      </c>
      <c r="F22" s="78">
        <v>2.17</v>
      </c>
      <c r="G22" s="108">
        <v>2.2999999999999998</v>
      </c>
      <c r="H22" s="78">
        <v>2.44</v>
      </c>
      <c r="I22" s="78">
        <v>2.59</v>
      </c>
    </row>
    <row r="23" spans="1:10" ht="12.75" x14ac:dyDescent="0.2">
      <c r="B23" s="62">
        <v>2</v>
      </c>
      <c r="C23" s="67" t="s">
        <v>177</v>
      </c>
      <c r="D23" s="68" t="s">
        <v>170</v>
      </c>
      <c r="E23" s="70">
        <v>2</v>
      </c>
      <c r="F23" s="70">
        <v>2.12</v>
      </c>
      <c r="G23" s="70">
        <v>2.25</v>
      </c>
      <c r="H23" s="78">
        <v>2.38</v>
      </c>
      <c r="I23" s="78">
        <v>2.52</v>
      </c>
    </row>
    <row r="24" spans="1:10" ht="12.75" x14ac:dyDescent="0.2">
      <c r="B24" s="62">
        <v>3</v>
      </c>
      <c r="C24" s="67" t="s">
        <v>178</v>
      </c>
      <c r="D24" s="68" t="s">
        <v>172</v>
      </c>
      <c r="E24" s="70">
        <v>1.85</v>
      </c>
      <c r="F24" s="70">
        <v>1.96</v>
      </c>
      <c r="G24" s="70">
        <v>2.08</v>
      </c>
      <c r="H24" s="70">
        <v>2.2000000000000002</v>
      </c>
      <c r="I24" s="70">
        <v>2.33</v>
      </c>
    </row>
    <row r="25" spans="1:10" ht="12.75" x14ac:dyDescent="0.2">
      <c r="B25" s="62">
        <v>4</v>
      </c>
      <c r="C25" s="67" t="s">
        <v>179</v>
      </c>
      <c r="D25" s="68" t="s">
        <v>171</v>
      </c>
      <c r="E25" s="70">
        <v>1.96</v>
      </c>
      <c r="F25" s="70">
        <v>2.08</v>
      </c>
      <c r="G25" s="70">
        <v>2.2000000000000002</v>
      </c>
      <c r="H25" s="70">
        <v>2.33</v>
      </c>
      <c r="I25" s="70">
        <v>2.4700000000000002</v>
      </c>
    </row>
    <row r="26" spans="1:10" ht="25.5" x14ac:dyDescent="0.2">
      <c r="B26" s="62">
        <v>5</v>
      </c>
      <c r="C26" s="67" t="s">
        <v>180</v>
      </c>
      <c r="D26" s="68" t="s">
        <v>169</v>
      </c>
      <c r="E26" s="70">
        <v>1.8</v>
      </c>
      <c r="F26" s="70">
        <v>1.91</v>
      </c>
      <c r="G26" s="70">
        <v>2.02</v>
      </c>
      <c r="H26" s="70">
        <v>2.14</v>
      </c>
      <c r="I26" s="70">
        <v>2.27</v>
      </c>
    </row>
    <row r="27" spans="1:10" ht="63.75" x14ac:dyDescent="0.2">
      <c r="B27" s="62">
        <v>6</v>
      </c>
      <c r="C27" s="67" t="s">
        <v>181</v>
      </c>
      <c r="D27" s="68" t="s">
        <v>182</v>
      </c>
      <c r="E27" s="70">
        <v>1.9</v>
      </c>
      <c r="F27" s="70">
        <v>2.0099999999999998</v>
      </c>
      <c r="G27" s="70">
        <v>2.13</v>
      </c>
      <c r="H27" s="70">
        <v>2.2599999999999998</v>
      </c>
      <c r="I27" s="70">
        <v>2.4</v>
      </c>
    </row>
    <row r="28" spans="1:10" ht="25.5" x14ac:dyDescent="0.2">
      <c r="B28" s="62">
        <v>7</v>
      </c>
      <c r="C28" s="67" t="s">
        <v>183</v>
      </c>
      <c r="D28" s="68" t="s">
        <v>184</v>
      </c>
      <c r="E28" s="70">
        <v>1.75</v>
      </c>
      <c r="F28" s="70">
        <v>1.86</v>
      </c>
      <c r="G28" s="70">
        <v>1.97</v>
      </c>
      <c r="H28" s="70">
        <v>2.09</v>
      </c>
      <c r="I28" s="70">
        <v>2.2200000000000002</v>
      </c>
    </row>
    <row r="29" spans="1:10" ht="38.25" x14ac:dyDescent="0.2">
      <c r="B29" s="62">
        <v>8</v>
      </c>
      <c r="C29" s="67" t="s">
        <v>185</v>
      </c>
      <c r="D29" s="68" t="s">
        <v>186</v>
      </c>
      <c r="E29" s="70">
        <v>1.6</v>
      </c>
      <c r="F29" s="70">
        <v>1.7</v>
      </c>
      <c r="G29" s="70">
        <v>1.8</v>
      </c>
      <c r="H29" s="70">
        <v>1.91</v>
      </c>
      <c r="I29" s="70">
        <v>2.02</v>
      </c>
    </row>
    <row r="30" spans="1:10" ht="25.5" x14ac:dyDescent="0.2">
      <c r="B30" s="62">
        <v>9</v>
      </c>
      <c r="C30" s="67" t="s">
        <v>187</v>
      </c>
      <c r="D30" s="68" t="s">
        <v>188</v>
      </c>
      <c r="E30" s="70">
        <v>1.8</v>
      </c>
      <c r="F30" s="70">
        <v>1.91</v>
      </c>
      <c r="G30" s="70">
        <v>2.02</v>
      </c>
      <c r="H30" s="70">
        <v>2.14</v>
      </c>
      <c r="I30" s="70">
        <v>2.27</v>
      </c>
    </row>
    <row r="31" spans="1:10" ht="25.5" x14ac:dyDescent="0.2">
      <c r="B31" s="62">
        <v>10</v>
      </c>
      <c r="C31" s="67" t="s">
        <v>189</v>
      </c>
      <c r="D31" s="68" t="s">
        <v>190</v>
      </c>
      <c r="E31" s="70">
        <v>1.68</v>
      </c>
      <c r="F31" s="70">
        <v>1.78</v>
      </c>
      <c r="G31" s="70">
        <v>1.89</v>
      </c>
      <c r="H31" s="70">
        <v>2</v>
      </c>
      <c r="I31" s="70">
        <v>2.12</v>
      </c>
    </row>
    <row r="32" spans="1:10" ht="25.5" x14ac:dyDescent="0.2">
      <c r="B32" s="62">
        <v>11</v>
      </c>
      <c r="C32" s="67" t="s">
        <v>191</v>
      </c>
      <c r="D32" s="68" t="s">
        <v>192</v>
      </c>
      <c r="E32" s="78">
        <v>2.6</v>
      </c>
      <c r="F32" s="78">
        <v>2.76</v>
      </c>
      <c r="G32" s="78">
        <v>2.92</v>
      </c>
      <c r="H32" s="78">
        <v>3.1</v>
      </c>
      <c r="I32" s="78">
        <v>3.28</v>
      </c>
    </row>
    <row r="33" spans="2:9" ht="25.5" x14ac:dyDescent="0.2">
      <c r="B33" s="62">
        <v>12</v>
      </c>
      <c r="C33" s="67" t="s">
        <v>193</v>
      </c>
      <c r="D33" s="68" t="s">
        <v>163</v>
      </c>
      <c r="E33" s="78">
        <v>2.2999999999999998</v>
      </c>
      <c r="F33" s="78">
        <v>2.44</v>
      </c>
      <c r="G33" s="78">
        <v>2.58</v>
      </c>
      <c r="H33" s="78">
        <v>2.74</v>
      </c>
      <c r="I33" s="78">
        <v>2.9</v>
      </c>
    </row>
    <row r="34" spans="2:9" ht="25.5" x14ac:dyDescent="0.2">
      <c r="B34" s="62">
        <v>13</v>
      </c>
      <c r="C34" s="67" t="s">
        <v>194</v>
      </c>
      <c r="D34" s="68" t="s">
        <v>195</v>
      </c>
      <c r="E34" s="70">
        <v>1.96</v>
      </c>
      <c r="F34" s="70">
        <v>2.08</v>
      </c>
      <c r="G34" s="70">
        <v>2.2000000000000002</v>
      </c>
      <c r="H34" s="70">
        <v>2.33</v>
      </c>
      <c r="I34" s="70">
        <v>2.4700000000000002</v>
      </c>
    </row>
    <row r="35" spans="2:9" ht="25.5" x14ac:dyDescent="0.2">
      <c r="B35" s="62">
        <v>14</v>
      </c>
      <c r="C35" s="67" t="s">
        <v>196</v>
      </c>
      <c r="D35" s="68" t="s">
        <v>197</v>
      </c>
      <c r="E35" s="70">
        <v>1.85</v>
      </c>
      <c r="F35" s="70">
        <v>1.96</v>
      </c>
      <c r="G35" s="70">
        <v>2.08</v>
      </c>
      <c r="H35" s="70">
        <v>2.2000000000000002</v>
      </c>
      <c r="I35" s="70">
        <v>2.33</v>
      </c>
    </row>
    <row r="36" spans="2:9" ht="12.75" x14ac:dyDescent="0.2">
      <c r="B36" s="62">
        <v>15</v>
      </c>
      <c r="C36" s="152" t="s">
        <v>198</v>
      </c>
      <c r="D36" s="68" t="s">
        <v>240</v>
      </c>
      <c r="E36" s="70">
        <v>1.5</v>
      </c>
      <c r="F36" s="70">
        <v>1.59</v>
      </c>
      <c r="G36" s="70">
        <v>1.69</v>
      </c>
      <c r="H36" s="70">
        <v>1.79</v>
      </c>
      <c r="I36" s="70">
        <v>1.9</v>
      </c>
    </row>
    <row r="37" spans="2:9" ht="12.75" x14ac:dyDescent="0.2">
      <c r="B37" s="62">
        <v>16</v>
      </c>
      <c r="C37" s="152" t="s">
        <v>241</v>
      </c>
      <c r="D37" s="68" t="s">
        <v>242</v>
      </c>
      <c r="E37" s="70">
        <v>1.47</v>
      </c>
      <c r="F37" s="70">
        <v>1.56</v>
      </c>
      <c r="G37" s="70">
        <v>1.65</v>
      </c>
      <c r="H37" s="70">
        <v>1.75</v>
      </c>
      <c r="I37" s="70">
        <v>1.86</v>
      </c>
    </row>
    <row r="38" spans="2:9" ht="12.75" x14ac:dyDescent="0.2">
      <c r="B38" s="62">
        <v>17</v>
      </c>
      <c r="C38" s="152" t="s">
        <v>243</v>
      </c>
      <c r="D38" s="68" t="s">
        <v>244</v>
      </c>
      <c r="E38" s="70">
        <v>1.35</v>
      </c>
      <c r="F38" s="70">
        <v>1.43</v>
      </c>
      <c r="G38" s="70">
        <v>1.52</v>
      </c>
      <c r="H38" s="70">
        <v>1.61</v>
      </c>
      <c r="I38" s="70">
        <v>1.71</v>
      </c>
    </row>
    <row r="39" spans="2:9" ht="12.75" x14ac:dyDescent="0.2">
      <c r="C39" s="116"/>
      <c r="D39" s="164"/>
      <c r="E39" s="37"/>
      <c r="F39" s="37"/>
      <c r="G39" s="37"/>
      <c r="H39" s="37"/>
      <c r="I39" s="37"/>
    </row>
    <row r="40" spans="2:9" ht="12.75" x14ac:dyDescent="0.2">
      <c r="C40" s="116"/>
      <c r="D40" s="164"/>
      <c r="E40" s="37"/>
      <c r="F40" s="37"/>
      <c r="G40" s="37"/>
      <c r="H40" s="37"/>
      <c r="I40" s="37"/>
    </row>
  </sheetData>
  <mergeCells count="5">
    <mergeCell ref="D3:D4"/>
    <mergeCell ref="C3:C4"/>
    <mergeCell ref="B3:B4"/>
    <mergeCell ref="D2:H2"/>
    <mergeCell ref="E3:I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0000FF"/>
  </sheetPr>
  <dimension ref="A3:L539"/>
  <sheetViews>
    <sheetView workbookViewId="0"/>
  </sheetViews>
  <sheetFormatPr defaultColWidth="14.42578125" defaultRowHeight="15.75" customHeight="1" x14ac:dyDescent="0.2"/>
  <cols>
    <col min="5" max="5" width="16.140625" customWidth="1"/>
    <col min="9" max="9" width="22.85546875" customWidth="1"/>
  </cols>
  <sheetData>
    <row r="3" spans="1:12" ht="12.75" x14ac:dyDescent="0.2">
      <c r="A3" s="22">
        <v>1</v>
      </c>
      <c r="B3" s="64">
        <f>GD_CHAM_CONG!$D$1</f>
        <v>42186</v>
      </c>
      <c r="C3">
        <f t="shared" ref="C3:C33" si="0">MONTH(B3)</f>
        <v>7</v>
      </c>
      <c r="D3">
        <f t="shared" ref="D3:D33" si="1">WEEKDAY(B3)</f>
        <v>4</v>
      </c>
      <c r="E3" s="22" t="s">
        <v>134</v>
      </c>
      <c r="F3">
        <f>COUNTIFS(C3:C33,$C$3,D3:D33,"&lt;&gt;1")</f>
        <v>27</v>
      </c>
      <c r="H3">
        <f>GD_CHUNG!B5</f>
        <v>10530</v>
      </c>
      <c r="I3" t="str">
        <f>GD_CHUNG!C5</f>
        <v>Bùi Tuấn Anh</v>
      </c>
      <c r="J3" t="str">
        <f>VLOOKUP(H3,GD_LCD_HS_LNS!$B$4:$I$600,8,FALSE)</f>
        <v>A-01</v>
      </c>
      <c r="K3" t="str">
        <f t="shared" ref="K3:K8" si="2">LEFT(J3,1)</f>
        <v>A</v>
      </c>
      <c r="L3">
        <f t="shared" ref="L3:L539" si="3">IF(K3="D",$F$3,$F$4)</f>
        <v>23</v>
      </c>
    </row>
    <row r="4" spans="1:12" ht="12.75" x14ac:dyDescent="0.2">
      <c r="A4" s="22">
        <v>2</v>
      </c>
      <c r="B4" s="64">
        <f t="shared" ref="B4:B33" si="4">B3+1</f>
        <v>42187</v>
      </c>
      <c r="C4">
        <f t="shared" si="0"/>
        <v>7</v>
      </c>
      <c r="D4">
        <f t="shared" si="1"/>
        <v>5</v>
      </c>
      <c r="E4" s="22" t="s">
        <v>140</v>
      </c>
      <c r="F4">
        <f>COUNTIFS(C3:C33,$C$3,D3:D33,"&lt;&gt;7",D3:D33,"&lt;&gt;1")</f>
        <v>23</v>
      </c>
      <c r="H4">
        <f>GD_CHUNG!B6</f>
        <v>10532</v>
      </c>
      <c r="I4" t="str">
        <f>GD_CHUNG!C6</f>
        <v>Vũ Trung Thành</v>
      </c>
      <c r="J4" t="str">
        <f>VLOOKUP(H4,GD_LCD_HS_LNS!$B$4:$I$600,8,FALSE)</f>
        <v>A-02</v>
      </c>
      <c r="K4" t="str">
        <f t="shared" si="2"/>
        <v>A</v>
      </c>
      <c r="L4">
        <f t="shared" si="3"/>
        <v>23</v>
      </c>
    </row>
    <row r="5" spans="1:12" ht="12.75" x14ac:dyDescent="0.2">
      <c r="A5" s="22">
        <v>3</v>
      </c>
      <c r="B5" s="64">
        <f t="shared" si="4"/>
        <v>42188</v>
      </c>
      <c r="C5">
        <f t="shared" si="0"/>
        <v>7</v>
      </c>
      <c r="D5">
        <f t="shared" si="1"/>
        <v>6</v>
      </c>
      <c r="H5">
        <f>GD_CHUNG!B7</f>
        <v>10806</v>
      </c>
      <c r="I5" t="str">
        <f>GD_CHUNG!C7</f>
        <v>Phương Hồng Minh</v>
      </c>
      <c r="J5" t="str">
        <f>VLOOKUP(H5,GD_LCD_HS_LNS!$B$4:$I$600,8,FALSE)</f>
        <v>A-02</v>
      </c>
      <c r="K5" t="str">
        <f t="shared" si="2"/>
        <v>A</v>
      </c>
      <c r="L5">
        <f t="shared" si="3"/>
        <v>23</v>
      </c>
    </row>
    <row r="6" spans="1:12" ht="12.75" x14ac:dyDescent="0.2">
      <c r="A6" s="22">
        <v>4</v>
      </c>
      <c r="B6" s="64">
        <f t="shared" si="4"/>
        <v>42189</v>
      </c>
      <c r="C6">
        <f t="shared" si="0"/>
        <v>7</v>
      </c>
      <c r="D6">
        <f t="shared" si="1"/>
        <v>7</v>
      </c>
      <c r="H6">
        <f>GD_CHUNG!B8</f>
        <v>10796</v>
      </c>
      <c r="I6" t="str">
        <f>GD_CHUNG!C8</f>
        <v>Trần Thị Thúy Oanh</v>
      </c>
      <c r="J6" t="str">
        <f>VLOOKUP(H6,GD_LCD_HS_LNS!$B$4:$I$600,8,FALSE)</f>
        <v>A-03</v>
      </c>
      <c r="K6" t="str">
        <f t="shared" si="2"/>
        <v>A</v>
      </c>
      <c r="L6">
        <f t="shared" si="3"/>
        <v>23</v>
      </c>
    </row>
    <row r="7" spans="1:12" ht="12.75" x14ac:dyDescent="0.2">
      <c r="A7" s="22">
        <v>5</v>
      </c>
      <c r="B7" s="64">
        <f t="shared" si="4"/>
        <v>42190</v>
      </c>
      <c r="C7">
        <f t="shared" si="0"/>
        <v>7</v>
      </c>
      <c r="D7">
        <f t="shared" si="1"/>
        <v>1</v>
      </c>
      <c r="H7">
        <f>GD_CHUNG!B9</f>
        <v>10555</v>
      </c>
      <c r="I7" t="str">
        <f>GD_CHUNG!C9</f>
        <v>Nguyễn Ngọc Nguyên</v>
      </c>
      <c r="J7" t="str">
        <f>VLOOKUP(H7,GD_LCD_HS_LNS!$B$4:$I$600,8,FALSE)</f>
        <v>B-01</v>
      </c>
      <c r="K7" t="str">
        <f t="shared" si="2"/>
        <v>B</v>
      </c>
      <c r="L7">
        <f t="shared" si="3"/>
        <v>23</v>
      </c>
    </row>
    <row r="8" spans="1:12" ht="12.75" x14ac:dyDescent="0.2">
      <c r="A8" s="22">
        <v>6</v>
      </c>
      <c r="B8" s="64">
        <f t="shared" si="4"/>
        <v>42191</v>
      </c>
      <c r="C8">
        <f t="shared" si="0"/>
        <v>7</v>
      </c>
      <c r="D8">
        <f t="shared" si="1"/>
        <v>2</v>
      </c>
      <c r="H8">
        <f>GD_CHUNG!B10</f>
        <v>10554</v>
      </c>
      <c r="I8" t="str">
        <f>GD_CHUNG!C10</f>
        <v>Nguyễn Đình Tuyến</v>
      </c>
      <c r="J8" t="str">
        <f>VLOOKUP(H8,GD_LCD_HS_LNS!$B$4:$I$600,8,FALSE)</f>
        <v>B-02</v>
      </c>
      <c r="K8" t="str">
        <f t="shared" si="2"/>
        <v>B</v>
      </c>
      <c r="L8">
        <f t="shared" si="3"/>
        <v>23</v>
      </c>
    </row>
    <row r="9" spans="1:12" ht="12.75" hidden="1" x14ac:dyDescent="0.2">
      <c r="A9" s="22">
        <v>7</v>
      </c>
      <c r="B9" s="64">
        <f t="shared" si="4"/>
        <v>42192</v>
      </c>
      <c r="C9">
        <f t="shared" si="0"/>
        <v>7</v>
      </c>
      <c r="D9">
        <f t="shared" si="1"/>
        <v>3</v>
      </c>
      <c r="H9">
        <f>GD_CHUNG!B11</f>
        <v>10534</v>
      </c>
      <c r="I9" t="str">
        <f>GD_CHUNG!C11</f>
        <v>Nguyễn Tiến Hải</v>
      </c>
      <c r="J9" t="str">
        <f>VLOOKUP(H9,GD_LCD_HS_LNS!$B$4:$I$600,8,FALSE)</f>
        <v>C-01</v>
      </c>
      <c r="K9" t="s">
        <v>44</v>
      </c>
      <c r="L9">
        <f t="shared" si="3"/>
        <v>27</v>
      </c>
    </row>
    <row r="10" spans="1:12" ht="12.75" hidden="1" x14ac:dyDescent="0.2">
      <c r="A10" s="22">
        <v>8</v>
      </c>
      <c r="B10" s="64">
        <f t="shared" si="4"/>
        <v>42193</v>
      </c>
      <c r="C10">
        <f t="shared" si="0"/>
        <v>7</v>
      </c>
      <c r="D10">
        <f t="shared" si="1"/>
        <v>4</v>
      </c>
      <c r="H10">
        <f>GD_CHUNG!B12</f>
        <v>11084</v>
      </c>
      <c r="I10" t="str">
        <f>GD_CHUNG!C12</f>
        <v>Ngô Trí Dũng</v>
      </c>
      <c r="J10" t="str">
        <f>VLOOKUP(H10,GD_LCD_HS_LNS!$B$4:$I$600,8,FALSE)</f>
        <v>D-12</v>
      </c>
      <c r="K10" t="str">
        <f t="shared" ref="K10:K16" si="5">LEFT(J10,1)</f>
        <v>D</v>
      </c>
      <c r="L10">
        <f t="shared" si="3"/>
        <v>27</v>
      </c>
    </row>
    <row r="11" spans="1:12" ht="12.75" hidden="1" x14ac:dyDescent="0.2">
      <c r="A11" s="22">
        <v>9</v>
      </c>
      <c r="B11" s="64">
        <f t="shared" si="4"/>
        <v>42194</v>
      </c>
      <c r="C11">
        <f t="shared" si="0"/>
        <v>7</v>
      </c>
      <c r="D11">
        <f t="shared" si="1"/>
        <v>5</v>
      </c>
      <c r="H11">
        <f>GD_CHUNG!B13</f>
        <v>11085</v>
      </c>
      <c r="I11" t="str">
        <f>GD_CHUNG!C13</f>
        <v>Phạm Văn Chiến</v>
      </c>
      <c r="J11" t="str">
        <f>VLOOKUP(H11,GD_LCD_HS_LNS!$B$4:$I$600,8,FALSE)</f>
        <v>D-12</v>
      </c>
      <c r="K11" t="str">
        <f t="shared" si="5"/>
        <v>D</v>
      </c>
      <c r="L11">
        <f t="shared" si="3"/>
        <v>27</v>
      </c>
    </row>
    <row r="12" spans="1:12" ht="12.75" hidden="1" x14ac:dyDescent="0.2">
      <c r="A12" s="22">
        <v>10</v>
      </c>
      <c r="B12" s="64">
        <f t="shared" si="4"/>
        <v>42195</v>
      </c>
      <c r="C12">
        <f t="shared" si="0"/>
        <v>7</v>
      </c>
      <c r="D12">
        <f t="shared" si="1"/>
        <v>6</v>
      </c>
      <c r="H12">
        <f>GD_CHUNG!B14</f>
        <v>11862</v>
      </c>
      <c r="I12" t="str">
        <f>GD_CHUNG!C14</f>
        <v>Đỗ Việt Anh</v>
      </c>
      <c r="J12" t="str">
        <f>VLOOKUP(H12,GD_LCD_HS_LNS!$B$4:$I$600,8,FALSE)</f>
        <v>D-12</v>
      </c>
      <c r="K12" t="str">
        <f t="shared" si="5"/>
        <v>D</v>
      </c>
      <c r="L12">
        <f t="shared" si="3"/>
        <v>27</v>
      </c>
    </row>
    <row r="13" spans="1:12" ht="12.75" hidden="1" x14ac:dyDescent="0.2">
      <c r="A13" s="22">
        <v>11</v>
      </c>
      <c r="B13" s="64">
        <f t="shared" si="4"/>
        <v>42196</v>
      </c>
      <c r="C13">
        <f t="shared" si="0"/>
        <v>7</v>
      </c>
      <c r="D13">
        <f t="shared" si="1"/>
        <v>7</v>
      </c>
      <c r="H13">
        <f>GD_CHUNG!B15</f>
        <v>11767</v>
      </c>
      <c r="I13" t="str">
        <f>GD_CHUNG!C15</f>
        <v>Nguyễn Thành Trung</v>
      </c>
      <c r="J13" t="str">
        <f>VLOOKUP(H13,GD_LCD_HS_LNS!$B$4:$I$600,8,FALSE)</f>
        <v>D-05</v>
      </c>
      <c r="K13" t="str">
        <f t="shared" si="5"/>
        <v>D</v>
      </c>
      <c r="L13">
        <f t="shared" si="3"/>
        <v>27</v>
      </c>
    </row>
    <row r="14" spans="1:12" ht="12.75" hidden="1" x14ac:dyDescent="0.2">
      <c r="A14" s="22">
        <v>12</v>
      </c>
      <c r="B14" s="64">
        <f t="shared" si="4"/>
        <v>42197</v>
      </c>
      <c r="C14">
        <f t="shared" si="0"/>
        <v>7</v>
      </c>
      <c r="D14">
        <f t="shared" si="1"/>
        <v>1</v>
      </c>
      <c r="H14">
        <f>GD_CHUNG!B16</f>
        <v>10537</v>
      </c>
      <c r="I14" t="str">
        <f>GD_CHUNG!C16</f>
        <v>Bùi Anh Khắc</v>
      </c>
      <c r="J14" t="str">
        <f>VLOOKUP(H14,GD_LCD_HS_LNS!$B$4:$I$600,8,FALSE)</f>
        <v>D-02</v>
      </c>
      <c r="K14" t="str">
        <f t="shared" si="5"/>
        <v>D</v>
      </c>
      <c r="L14">
        <f t="shared" si="3"/>
        <v>27</v>
      </c>
    </row>
    <row r="15" spans="1:12" ht="12.75" hidden="1" x14ac:dyDescent="0.2">
      <c r="A15" s="22">
        <v>13</v>
      </c>
      <c r="B15" s="64">
        <f t="shared" si="4"/>
        <v>42198</v>
      </c>
      <c r="C15">
        <f t="shared" si="0"/>
        <v>7</v>
      </c>
      <c r="D15">
        <f t="shared" si="1"/>
        <v>2</v>
      </c>
      <c r="H15">
        <f>GD_CHUNG!B17</f>
        <v>10538</v>
      </c>
      <c r="I15" t="str">
        <f>GD_CHUNG!C17</f>
        <v>Nguyễn Danh Trường</v>
      </c>
      <c r="J15" t="str">
        <f>VLOOKUP(H15,GD_LCD_HS_LNS!$B$4:$I$600,8,FALSE)</f>
        <v>D-04</v>
      </c>
      <c r="K15" t="str">
        <f t="shared" si="5"/>
        <v>D</v>
      </c>
      <c r="L15">
        <f t="shared" si="3"/>
        <v>27</v>
      </c>
    </row>
    <row r="16" spans="1:12" ht="12.75" hidden="1" x14ac:dyDescent="0.2">
      <c r="A16" s="22">
        <v>14</v>
      </c>
      <c r="B16" s="64">
        <f t="shared" si="4"/>
        <v>42199</v>
      </c>
      <c r="C16">
        <f t="shared" si="0"/>
        <v>7</v>
      </c>
      <c r="D16">
        <f t="shared" si="1"/>
        <v>3</v>
      </c>
      <c r="H16">
        <f>GD_CHUNG!B18</f>
        <v>10540</v>
      </c>
      <c r="I16" t="str">
        <f>GD_CHUNG!C18</f>
        <v>Nguyễn Thị Việt Hà</v>
      </c>
      <c r="J16" t="str">
        <f>VLOOKUP(H16,GD_LCD_HS_LNS!$B$4:$I$600,8,FALSE)</f>
        <v>D-03</v>
      </c>
      <c r="K16" t="str">
        <f t="shared" si="5"/>
        <v>D</v>
      </c>
      <c r="L16">
        <f t="shared" si="3"/>
        <v>27</v>
      </c>
    </row>
    <row r="17" spans="1:12" ht="12.75" x14ac:dyDescent="0.2">
      <c r="A17" s="22">
        <v>15</v>
      </c>
      <c r="B17" s="64">
        <f t="shared" si="4"/>
        <v>42200</v>
      </c>
      <c r="C17">
        <f t="shared" si="0"/>
        <v>7</v>
      </c>
      <c r="D17">
        <f t="shared" si="1"/>
        <v>4</v>
      </c>
      <c r="H17">
        <f>GD_CHUNG!B19</f>
        <v>10542</v>
      </c>
      <c r="I17" t="str">
        <f>GD_CHUNG!C19</f>
        <v>Trần Minh Hải</v>
      </c>
      <c r="J17" t="str">
        <f>VLOOKUP(H17,GD_LCD_HS_LNS!$B$4:$I$600,8,FALSE)</f>
        <v>C-01</v>
      </c>
      <c r="K17" s="22" t="s">
        <v>44</v>
      </c>
      <c r="L17">
        <f t="shared" si="3"/>
        <v>27</v>
      </c>
    </row>
    <row r="18" spans="1:12" ht="12.75" hidden="1" x14ac:dyDescent="0.2">
      <c r="A18" s="22">
        <v>16</v>
      </c>
      <c r="B18" s="64">
        <f t="shared" si="4"/>
        <v>42201</v>
      </c>
      <c r="C18">
        <f t="shared" si="0"/>
        <v>7</v>
      </c>
      <c r="D18">
        <f t="shared" si="1"/>
        <v>5</v>
      </c>
      <c r="H18">
        <f>GD_CHUNG!B20</f>
        <v>10543</v>
      </c>
      <c r="I18" t="str">
        <f>GD_CHUNG!C20</f>
        <v>Nguyễn Thị Thơm</v>
      </c>
      <c r="J18" t="str">
        <f>VLOOKUP(H18,GD_LCD_HS_LNS!$B$4:$I$600,8,FALSE)</f>
        <v>D-03</v>
      </c>
      <c r="K18" t="str">
        <f t="shared" ref="K18:K19" si="6">LEFT(J18,1)</f>
        <v>D</v>
      </c>
      <c r="L18">
        <f t="shared" si="3"/>
        <v>27</v>
      </c>
    </row>
    <row r="19" spans="1:12" ht="12.75" hidden="1" x14ac:dyDescent="0.2">
      <c r="A19" s="22">
        <v>17</v>
      </c>
      <c r="B19" s="64">
        <f t="shared" si="4"/>
        <v>42202</v>
      </c>
      <c r="C19">
        <f t="shared" si="0"/>
        <v>7</v>
      </c>
      <c r="D19">
        <f t="shared" si="1"/>
        <v>6</v>
      </c>
      <c r="H19">
        <f>GD_CHUNG!B21</f>
        <v>10544</v>
      </c>
      <c r="I19" t="str">
        <f>GD_CHUNG!C21</f>
        <v>Trần Thị Yến Nga</v>
      </c>
      <c r="J19" t="str">
        <f>VLOOKUP(H19,GD_LCD_HS_LNS!$B$4:$I$600,8,FALSE)</f>
        <v>D-03</v>
      </c>
      <c r="K19" t="str">
        <f t="shared" si="6"/>
        <v>D</v>
      </c>
      <c r="L19">
        <f t="shared" si="3"/>
        <v>27</v>
      </c>
    </row>
    <row r="20" spans="1:12" ht="12.75" hidden="1" x14ac:dyDescent="0.2">
      <c r="A20" s="22">
        <v>18</v>
      </c>
      <c r="B20" s="64">
        <f t="shared" si="4"/>
        <v>42203</v>
      </c>
      <c r="C20">
        <f t="shared" si="0"/>
        <v>7</v>
      </c>
      <c r="D20">
        <f t="shared" si="1"/>
        <v>7</v>
      </c>
      <c r="H20">
        <f>GD_CHUNG!B22</f>
        <v>10545</v>
      </c>
      <c r="I20" t="str">
        <f>GD_CHUNG!C22</f>
        <v>Ngô Thanh Hiệp</v>
      </c>
      <c r="J20" t="str">
        <f>VLOOKUP(H20,GD_LCD_HS_LNS!$B$4:$I$600,8,FALSE)</f>
        <v>C-01</v>
      </c>
      <c r="K20" s="22" t="s">
        <v>44</v>
      </c>
      <c r="L20">
        <f t="shared" si="3"/>
        <v>27</v>
      </c>
    </row>
    <row r="21" spans="1:12" ht="12.75" hidden="1" x14ac:dyDescent="0.2">
      <c r="A21" s="22">
        <v>19</v>
      </c>
      <c r="B21" s="64">
        <f t="shared" si="4"/>
        <v>42204</v>
      </c>
      <c r="C21">
        <f t="shared" si="0"/>
        <v>7</v>
      </c>
      <c r="D21">
        <f t="shared" si="1"/>
        <v>1</v>
      </c>
      <c r="H21">
        <f>GD_CHUNG!B23</f>
        <v>10546</v>
      </c>
      <c r="I21" t="str">
        <f>GD_CHUNG!C23</f>
        <v>Tạ Đăng Việt</v>
      </c>
      <c r="J21" t="str">
        <f>VLOOKUP(H21,GD_LCD_HS_LNS!$B$4:$I$600,8,FALSE)</f>
        <v>D-04</v>
      </c>
      <c r="K21" t="str">
        <f t="shared" ref="K21:K23" si="7">LEFT(J21,1)</f>
        <v>D</v>
      </c>
      <c r="L21">
        <f t="shared" si="3"/>
        <v>27</v>
      </c>
    </row>
    <row r="22" spans="1:12" ht="12.75" hidden="1" x14ac:dyDescent="0.2">
      <c r="A22" s="22">
        <v>20</v>
      </c>
      <c r="B22" s="64">
        <f t="shared" si="4"/>
        <v>42205</v>
      </c>
      <c r="C22">
        <f t="shared" si="0"/>
        <v>7</v>
      </c>
      <c r="D22">
        <f t="shared" si="1"/>
        <v>2</v>
      </c>
      <c r="H22">
        <f>GD_CHUNG!B24</f>
        <v>10547</v>
      </c>
      <c r="I22" t="str">
        <f>GD_CHUNG!C24</f>
        <v>Đào Thanh Hải</v>
      </c>
      <c r="J22" t="str">
        <f>VLOOKUP(H22,GD_LCD_HS_LNS!$B$4:$I$600,8,FALSE)</f>
        <v>D-06</v>
      </c>
      <c r="K22" t="str">
        <f t="shared" si="7"/>
        <v>D</v>
      </c>
      <c r="L22">
        <f t="shared" si="3"/>
        <v>27</v>
      </c>
    </row>
    <row r="23" spans="1:12" ht="12.75" hidden="1" x14ac:dyDescent="0.2">
      <c r="A23" s="22">
        <v>21</v>
      </c>
      <c r="B23" s="64">
        <f t="shared" si="4"/>
        <v>42206</v>
      </c>
      <c r="C23">
        <f t="shared" si="0"/>
        <v>7</v>
      </c>
      <c r="D23">
        <f t="shared" si="1"/>
        <v>3</v>
      </c>
      <c r="H23">
        <f>GD_CHUNG!B25</f>
        <v>10549</v>
      </c>
      <c r="I23" t="str">
        <f>GD_CHUNG!C25</f>
        <v>Nguyễn Thanh Hải</v>
      </c>
      <c r="J23" t="str">
        <f>VLOOKUP(H23,GD_LCD_HS_LNS!$B$4:$I$600,8,FALSE)</f>
        <v>D-04</v>
      </c>
      <c r="K23" t="str">
        <f t="shared" si="7"/>
        <v>D</v>
      </c>
      <c r="L23">
        <f t="shared" si="3"/>
        <v>27</v>
      </c>
    </row>
    <row r="24" spans="1:12" ht="12.75" hidden="1" x14ac:dyDescent="0.2">
      <c r="A24" s="22">
        <v>22</v>
      </c>
      <c r="B24" s="64">
        <f t="shared" si="4"/>
        <v>42207</v>
      </c>
      <c r="C24">
        <f t="shared" si="0"/>
        <v>7</v>
      </c>
      <c r="D24">
        <f t="shared" si="1"/>
        <v>4</v>
      </c>
      <c r="H24">
        <f>GD_CHUNG!B26</f>
        <v>10550</v>
      </c>
      <c r="I24" t="str">
        <f>GD_CHUNG!C26</f>
        <v>Vũ Đức Thiện</v>
      </c>
      <c r="J24" t="str">
        <f>VLOOKUP(H24,GD_LCD_HS_LNS!$B$4:$I$600,8,FALSE)</f>
        <v>D-02</v>
      </c>
      <c r="K24" s="22" t="s">
        <v>44</v>
      </c>
      <c r="L24">
        <f t="shared" si="3"/>
        <v>27</v>
      </c>
    </row>
    <row r="25" spans="1:12" ht="12.75" hidden="1" x14ac:dyDescent="0.2">
      <c r="A25" s="22">
        <v>23</v>
      </c>
      <c r="B25" s="64">
        <f t="shared" si="4"/>
        <v>42208</v>
      </c>
      <c r="C25">
        <f t="shared" si="0"/>
        <v>7</v>
      </c>
      <c r="D25">
        <f t="shared" si="1"/>
        <v>5</v>
      </c>
      <c r="H25">
        <f>GD_CHUNG!B27</f>
        <v>10551</v>
      </c>
      <c r="I25" t="str">
        <f>GD_CHUNG!C27</f>
        <v>Ngô Ngọc Long</v>
      </c>
      <c r="J25" t="str">
        <f>VLOOKUP(H25,GD_LCD_HS_LNS!$B$4:$I$600,8,FALSE)</f>
        <v>C-01</v>
      </c>
      <c r="K25" s="22" t="s">
        <v>44</v>
      </c>
      <c r="L25">
        <f t="shared" si="3"/>
        <v>27</v>
      </c>
    </row>
    <row r="26" spans="1:12" ht="12.75" hidden="1" x14ac:dyDescent="0.2">
      <c r="A26" s="22">
        <v>24</v>
      </c>
      <c r="B26" s="64">
        <f t="shared" si="4"/>
        <v>42209</v>
      </c>
      <c r="C26">
        <f t="shared" si="0"/>
        <v>7</v>
      </c>
      <c r="D26">
        <f t="shared" si="1"/>
        <v>6</v>
      </c>
      <c r="H26">
        <f>GD_CHUNG!B28</f>
        <v>10552</v>
      </c>
      <c r="I26" t="str">
        <f>GD_CHUNG!C28</f>
        <v>Nguyễn Thúy Hà</v>
      </c>
      <c r="J26" t="str">
        <f>VLOOKUP(H26,GD_LCD_HS_LNS!$B$4:$I$600,8,FALSE)</f>
        <v>D-02</v>
      </c>
      <c r="K26" t="str">
        <f t="shared" ref="K26:K77" si="8">LEFT(J26,1)</f>
        <v>D</v>
      </c>
      <c r="L26">
        <f t="shared" si="3"/>
        <v>27</v>
      </c>
    </row>
    <row r="27" spans="1:12" ht="12.75" hidden="1" x14ac:dyDescent="0.2">
      <c r="A27" s="22">
        <v>25</v>
      </c>
      <c r="B27" s="64">
        <f t="shared" si="4"/>
        <v>42210</v>
      </c>
      <c r="C27">
        <f t="shared" si="0"/>
        <v>7</v>
      </c>
      <c r="D27">
        <f t="shared" si="1"/>
        <v>7</v>
      </c>
      <c r="H27">
        <f>GD_CHUNG!B29</f>
        <v>10553</v>
      </c>
      <c r="I27" t="str">
        <f>GD_CHUNG!C29</f>
        <v>Đỗ Thanh Tùng</v>
      </c>
      <c r="J27" t="str">
        <f>VLOOKUP(H27,GD_LCD_HS_LNS!$B$4:$I$600,8,FALSE)</f>
        <v>D-02</v>
      </c>
      <c r="K27" t="str">
        <f t="shared" si="8"/>
        <v>D</v>
      </c>
      <c r="L27">
        <f t="shared" si="3"/>
        <v>27</v>
      </c>
    </row>
    <row r="28" spans="1:12" ht="12.75" hidden="1" x14ac:dyDescent="0.2">
      <c r="A28" s="22">
        <v>26</v>
      </c>
      <c r="B28" s="64">
        <f t="shared" si="4"/>
        <v>42211</v>
      </c>
      <c r="C28">
        <f t="shared" si="0"/>
        <v>7</v>
      </c>
      <c r="D28">
        <f t="shared" si="1"/>
        <v>1</v>
      </c>
      <c r="H28">
        <f>GD_CHUNG!B30</f>
        <v>11126</v>
      </c>
      <c r="I28" t="str">
        <f>GD_CHUNG!C30</f>
        <v>Nguyễn Thị Thanh Hoa</v>
      </c>
      <c r="J28" t="str">
        <f>VLOOKUP(H28,GD_LCD_HS_LNS!$B$4:$I$600,8,FALSE)</f>
        <v>D-03</v>
      </c>
      <c r="K28" t="str">
        <f t="shared" si="8"/>
        <v>D</v>
      </c>
      <c r="L28">
        <f t="shared" si="3"/>
        <v>27</v>
      </c>
    </row>
    <row r="29" spans="1:12" ht="12.75" hidden="1" x14ac:dyDescent="0.2">
      <c r="A29" s="22">
        <v>27</v>
      </c>
      <c r="B29" s="64">
        <f t="shared" si="4"/>
        <v>42212</v>
      </c>
      <c r="C29">
        <f t="shared" si="0"/>
        <v>7</v>
      </c>
      <c r="D29">
        <f t="shared" si="1"/>
        <v>2</v>
      </c>
      <c r="H29">
        <f>GD_CHUNG!B31</f>
        <v>11127</v>
      </c>
      <c r="I29" t="str">
        <f>GD_CHUNG!C31</f>
        <v>Phí Thị Huyền Trang</v>
      </c>
      <c r="J29" t="str">
        <f>VLOOKUP(H29,GD_LCD_HS_LNS!$B$4:$I$600,8,FALSE)</f>
        <v>D-03</v>
      </c>
      <c r="K29" t="str">
        <f t="shared" si="8"/>
        <v>D</v>
      </c>
      <c r="L29">
        <f t="shared" si="3"/>
        <v>27</v>
      </c>
    </row>
    <row r="30" spans="1:12" ht="12.75" hidden="1" x14ac:dyDescent="0.2">
      <c r="A30" s="22">
        <v>28</v>
      </c>
      <c r="B30" s="64">
        <f t="shared" si="4"/>
        <v>42213</v>
      </c>
      <c r="C30">
        <f t="shared" si="0"/>
        <v>7</v>
      </c>
      <c r="D30">
        <f t="shared" si="1"/>
        <v>3</v>
      </c>
      <c r="H30">
        <f>GD_CHUNG!B32</f>
        <v>11128</v>
      </c>
      <c r="I30" t="str">
        <f>GD_CHUNG!C32</f>
        <v>Hoàng Thị Yến</v>
      </c>
      <c r="J30" t="str">
        <f>VLOOKUP(H30,GD_LCD_HS_LNS!$B$4:$I$600,8,FALSE)</f>
        <v>D-03</v>
      </c>
      <c r="K30" t="str">
        <f t="shared" si="8"/>
        <v>D</v>
      </c>
      <c r="L30">
        <f t="shared" si="3"/>
        <v>27</v>
      </c>
    </row>
    <row r="31" spans="1:12" ht="12.75" hidden="1" x14ac:dyDescent="0.2">
      <c r="A31" s="22">
        <v>29</v>
      </c>
      <c r="B31" s="64">
        <f t="shared" si="4"/>
        <v>42214</v>
      </c>
      <c r="C31">
        <f t="shared" si="0"/>
        <v>7</v>
      </c>
      <c r="D31">
        <f t="shared" si="1"/>
        <v>4</v>
      </c>
      <c r="H31">
        <f>GD_CHUNG!B33</f>
        <v>11130</v>
      </c>
      <c r="I31" t="str">
        <f>GD_CHUNG!C33</f>
        <v>Nguyễn Đình Trung</v>
      </c>
      <c r="J31" t="str">
        <f>VLOOKUP(H31,GD_LCD_HS_LNS!$B$4:$I$600,8,FALSE)</f>
        <v>D-06</v>
      </c>
      <c r="K31" t="str">
        <f t="shared" si="8"/>
        <v>D</v>
      </c>
      <c r="L31">
        <f t="shared" si="3"/>
        <v>27</v>
      </c>
    </row>
    <row r="32" spans="1:12" ht="12.75" hidden="1" x14ac:dyDescent="0.2">
      <c r="A32" s="22">
        <v>30</v>
      </c>
      <c r="B32" s="64">
        <f t="shared" si="4"/>
        <v>42215</v>
      </c>
      <c r="C32">
        <f t="shared" si="0"/>
        <v>7</v>
      </c>
      <c r="D32">
        <f t="shared" si="1"/>
        <v>5</v>
      </c>
      <c r="H32">
        <f>GD_CHUNG!B34</f>
        <v>11131</v>
      </c>
      <c r="I32" t="str">
        <f>GD_CHUNG!C34</f>
        <v>Vũ Tuấn Anh</v>
      </c>
      <c r="J32" t="str">
        <f>VLOOKUP(H32,GD_LCD_HS_LNS!$B$4:$I$600,8,FALSE)</f>
        <v>D-06</v>
      </c>
      <c r="K32" t="str">
        <f t="shared" si="8"/>
        <v>D</v>
      </c>
      <c r="L32">
        <f t="shared" si="3"/>
        <v>27</v>
      </c>
    </row>
    <row r="33" spans="1:12" ht="12.75" hidden="1" x14ac:dyDescent="0.2">
      <c r="A33" s="22">
        <v>31</v>
      </c>
      <c r="B33" s="64">
        <f t="shared" si="4"/>
        <v>42216</v>
      </c>
      <c r="C33">
        <f t="shared" si="0"/>
        <v>7</v>
      </c>
      <c r="D33">
        <f t="shared" si="1"/>
        <v>6</v>
      </c>
      <c r="H33">
        <f>GD_CHUNG!B35</f>
        <v>12552</v>
      </c>
      <c r="I33" t="str">
        <f>GD_CHUNG!C35</f>
        <v>Mai Hoàng Phương</v>
      </c>
      <c r="J33" t="str">
        <f>VLOOKUP(H33,GD_LCD_HS_LNS!$B$4:$I$600,8,FALSE)</f>
        <v>D-05</v>
      </c>
      <c r="K33" t="str">
        <f t="shared" si="8"/>
        <v>D</v>
      </c>
      <c r="L33">
        <f t="shared" si="3"/>
        <v>27</v>
      </c>
    </row>
    <row r="34" spans="1:12" ht="12.75" hidden="1" x14ac:dyDescent="0.2">
      <c r="A34" s="22"/>
      <c r="H34">
        <f>GD_CHUNG!B36</f>
        <v>12553</v>
      </c>
      <c r="I34" t="str">
        <f>GD_CHUNG!C36</f>
        <v>Phạm Duy Hải</v>
      </c>
      <c r="J34" t="str">
        <f>VLOOKUP(H34,GD_LCD_HS_LNS!$B$4:$I$600,8,FALSE)</f>
        <v>D-05</v>
      </c>
      <c r="K34" t="str">
        <f t="shared" si="8"/>
        <v>D</v>
      </c>
      <c r="L34">
        <f t="shared" si="3"/>
        <v>27</v>
      </c>
    </row>
    <row r="35" spans="1:12" ht="12.75" hidden="1" x14ac:dyDescent="0.2">
      <c r="A35" s="22"/>
      <c r="H35">
        <f>GD_CHUNG!B37</f>
        <v>12565</v>
      </c>
      <c r="I35" t="str">
        <f>GD_CHUNG!C37</f>
        <v>Vũ Trọng Nghĩa</v>
      </c>
      <c r="J35" t="str">
        <f>VLOOKUP(H35,GD_LCD_HS_LNS!$B$4:$I$600,8,FALSE)</f>
        <v>D-05</v>
      </c>
      <c r="K35" t="str">
        <f t="shared" si="8"/>
        <v>D</v>
      </c>
      <c r="L35">
        <f t="shared" si="3"/>
        <v>27</v>
      </c>
    </row>
    <row r="36" spans="1:12" ht="12.75" hidden="1" x14ac:dyDescent="0.2">
      <c r="A36" s="22"/>
      <c r="H36">
        <f>GD_CHUNG!B38</f>
        <v>12566</v>
      </c>
      <c r="I36" t="str">
        <f>GD_CHUNG!C38</f>
        <v>Hoàng Duy Thái</v>
      </c>
      <c r="J36" t="str">
        <f>VLOOKUP(H36,GD_LCD_HS_LNS!$B$4:$I$600,8,FALSE)</f>
        <v>D-05</v>
      </c>
      <c r="K36" t="str">
        <f t="shared" si="8"/>
        <v>D</v>
      </c>
      <c r="L36">
        <f t="shared" si="3"/>
        <v>27</v>
      </c>
    </row>
    <row r="37" spans="1:12" ht="12.75" hidden="1" x14ac:dyDescent="0.2">
      <c r="A37" s="22"/>
      <c r="H37">
        <f>GD_CHUNG!B39</f>
        <v>13356</v>
      </c>
      <c r="I37" t="str">
        <f>GD_CHUNG!C39</f>
        <v>Trần Anh Sơn</v>
      </c>
      <c r="J37" t="str">
        <f>VLOOKUP(H37,GD_LCD_HS_LNS!$B$4:$I$600,8,FALSE)</f>
        <v>D-05</v>
      </c>
      <c r="K37" t="str">
        <f t="shared" si="8"/>
        <v>D</v>
      </c>
      <c r="L37">
        <f t="shared" si="3"/>
        <v>27</v>
      </c>
    </row>
    <row r="38" spans="1:12" ht="12.75" hidden="1" x14ac:dyDescent="0.2">
      <c r="A38" s="22"/>
      <c r="H38">
        <f>GD_CHUNG!B40</f>
        <v>13357</v>
      </c>
      <c r="I38" t="str">
        <f>GD_CHUNG!C40</f>
        <v>Nguyễn Trường Giang</v>
      </c>
      <c r="J38" t="str">
        <f>VLOOKUP(H38,GD_LCD_HS_LNS!$B$4:$I$600,8,FALSE)</f>
        <v>D-05</v>
      </c>
      <c r="K38" t="str">
        <f t="shared" si="8"/>
        <v>D</v>
      </c>
      <c r="L38">
        <f t="shared" si="3"/>
        <v>27</v>
      </c>
    </row>
    <row r="39" spans="1:12" ht="12.75" hidden="1" x14ac:dyDescent="0.2">
      <c r="A39" s="22"/>
      <c r="H39">
        <f>GD_CHUNG!B41</f>
        <v>13358</v>
      </c>
      <c r="I39" t="str">
        <f>GD_CHUNG!C41</f>
        <v>Phan Thế Chung</v>
      </c>
      <c r="J39" t="str">
        <f>VLOOKUP(H39,GD_LCD_HS_LNS!$B$4:$I$600,8,FALSE)</f>
        <v>D-05</v>
      </c>
      <c r="K39" t="str">
        <f t="shared" si="8"/>
        <v>D</v>
      </c>
      <c r="L39">
        <f t="shared" si="3"/>
        <v>27</v>
      </c>
    </row>
    <row r="40" spans="1:12" ht="12.75" hidden="1" x14ac:dyDescent="0.2">
      <c r="A40" s="22"/>
      <c r="H40">
        <f>GD_CHUNG!B42</f>
        <v>13359</v>
      </c>
      <c r="I40" t="str">
        <f>GD_CHUNG!C42</f>
        <v>Dương Đức An</v>
      </c>
      <c r="J40" t="str">
        <f>VLOOKUP(H40,GD_LCD_HS_LNS!$B$4:$I$600,8,FALSE)</f>
        <v>D-05</v>
      </c>
      <c r="K40" t="str">
        <f t="shared" si="8"/>
        <v>D</v>
      </c>
      <c r="L40">
        <f t="shared" si="3"/>
        <v>27</v>
      </c>
    </row>
    <row r="41" spans="1:12" ht="12.75" hidden="1" x14ac:dyDescent="0.2">
      <c r="A41" s="22"/>
      <c r="H41">
        <f>GD_CHUNG!B43</f>
        <v>13360</v>
      </c>
      <c r="I41" t="str">
        <f>GD_CHUNG!C43</f>
        <v>Nguyễn Tự Tuyền</v>
      </c>
      <c r="J41" t="str">
        <f>VLOOKUP(H41,GD_LCD_HS_LNS!$B$4:$I$600,8,FALSE)</f>
        <v>D-05</v>
      </c>
      <c r="K41" t="str">
        <f t="shared" si="8"/>
        <v>D</v>
      </c>
      <c r="L41">
        <f t="shared" si="3"/>
        <v>27</v>
      </c>
    </row>
    <row r="42" spans="1:12" ht="12.75" x14ac:dyDescent="0.2">
      <c r="A42" s="22"/>
      <c r="H42">
        <f>GD_CHUNG!B44</f>
        <v>10535</v>
      </c>
      <c r="I42" t="str">
        <f>GD_CHUNG!C44</f>
        <v>Nguyễn Văn Duẩn</v>
      </c>
      <c r="J42" t="str">
        <f>VLOOKUP(H42,GD_LCD_HS_LNS!$B$4:$I$600,8,FALSE)</f>
        <v>C-02</v>
      </c>
      <c r="K42" t="str">
        <f t="shared" si="8"/>
        <v>C</v>
      </c>
      <c r="L42">
        <f t="shared" si="3"/>
        <v>23</v>
      </c>
    </row>
    <row r="43" spans="1:12" ht="12.75" hidden="1" x14ac:dyDescent="0.2">
      <c r="A43" s="22"/>
      <c r="H43">
        <f>GD_CHUNG!B45</f>
        <v>13527</v>
      </c>
      <c r="I43" t="str">
        <f>GD_CHUNG!C45</f>
        <v>Chu Lữ Thu Phương</v>
      </c>
      <c r="J43" t="str">
        <f>VLOOKUP(H43,GD_LCD_HS_LNS!$B$4:$I$600,8,FALSE)</f>
        <v>D-06</v>
      </c>
      <c r="K43" t="str">
        <f t="shared" si="8"/>
        <v>D</v>
      </c>
      <c r="L43">
        <f t="shared" si="3"/>
        <v>27</v>
      </c>
    </row>
    <row r="44" spans="1:12" ht="12.75" hidden="1" x14ac:dyDescent="0.2">
      <c r="A44" s="22"/>
      <c r="H44">
        <f>GD_CHUNG!B46</f>
        <v>13528</v>
      </c>
      <c r="I44" t="str">
        <f>GD_CHUNG!C46</f>
        <v>Cao Thị Trà Giang</v>
      </c>
      <c r="J44" t="str">
        <f>VLOOKUP(H44,GD_LCD_HS_LNS!$B$4:$I$600,8,FALSE)</f>
        <v>D-06</v>
      </c>
      <c r="K44" t="str">
        <f t="shared" si="8"/>
        <v>D</v>
      </c>
      <c r="L44">
        <f t="shared" si="3"/>
        <v>27</v>
      </c>
    </row>
    <row r="45" spans="1:12" ht="12.75" hidden="1" x14ac:dyDescent="0.2">
      <c r="A45" s="22"/>
      <c r="H45">
        <f>GD_CHUNG!B47</f>
        <v>10536</v>
      </c>
      <c r="I45" t="str">
        <f>GD_CHUNG!C47</f>
        <v>Nguyễn Tiến Dũng</v>
      </c>
      <c r="J45" t="str">
        <f>VLOOKUP(H45,GD_LCD_HS_LNS!$B$4:$I$600,8,FALSE)</f>
        <v>D-08</v>
      </c>
      <c r="K45" t="str">
        <f t="shared" si="8"/>
        <v>D</v>
      </c>
      <c r="L45">
        <f t="shared" si="3"/>
        <v>27</v>
      </c>
    </row>
    <row r="46" spans="1:12" ht="12.75" hidden="1" x14ac:dyDescent="0.2">
      <c r="A46" s="22"/>
      <c r="H46">
        <f>GD_CHUNG!B48</f>
        <v>11355</v>
      </c>
      <c r="I46" t="str">
        <f>GD_CHUNG!C48</f>
        <v>Văn Anh Tuấn</v>
      </c>
      <c r="J46" t="str">
        <f>VLOOKUP(H46,GD_LCD_HS_LNS!$B$4:$I$600,8,FALSE)</f>
        <v>D-08</v>
      </c>
      <c r="K46" t="str">
        <f t="shared" si="8"/>
        <v>D</v>
      </c>
      <c r="L46">
        <f t="shared" si="3"/>
        <v>27</v>
      </c>
    </row>
    <row r="47" spans="1:12" ht="12.75" hidden="1" x14ac:dyDescent="0.2">
      <c r="A47" s="22"/>
      <c r="H47">
        <f>GD_CHUNG!B49</f>
        <v>12593</v>
      </c>
      <c r="I47" t="str">
        <f>GD_CHUNG!C49</f>
        <v>Phạm Trần Tuấn Minh</v>
      </c>
      <c r="J47" t="str">
        <f>VLOOKUP(H47,GD_LCD_HS_LNS!$B$4:$I$600,8,FALSE)</f>
        <v>D-08</v>
      </c>
      <c r="K47" t="str">
        <f t="shared" si="8"/>
        <v>D</v>
      </c>
      <c r="L47">
        <f t="shared" si="3"/>
        <v>27</v>
      </c>
    </row>
    <row r="48" spans="1:12" ht="12.75" hidden="1" x14ac:dyDescent="0.2">
      <c r="A48" s="22"/>
      <c r="H48">
        <f>GD_CHUNG!B50</f>
        <v>12594</v>
      </c>
      <c r="I48" t="str">
        <f>GD_CHUNG!C50</f>
        <v>Đỗ Đình Quân</v>
      </c>
      <c r="J48" t="str">
        <f>VLOOKUP(H48,GD_LCD_HS_LNS!$B$4:$I$600,8,FALSE)</f>
        <v>D-08</v>
      </c>
      <c r="K48" t="str">
        <f t="shared" si="8"/>
        <v>D</v>
      </c>
      <c r="L48">
        <f t="shared" si="3"/>
        <v>27</v>
      </c>
    </row>
    <row r="49" spans="1:12" ht="12.75" hidden="1" x14ac:dyDescent="0.2">
      <c r="A49" s="22"/>
      <c r="H49">
        <f>GD_CHUNG!B51</f>
        <v>12595</v>
      </c>
      <c r="I49" t="str">
        <f>GD_CHUNG!C51</f>
        <v>Lê Văn Lương</v>
      </c>
      <c r="J49" t="str">
        <f>VLOOKUP(H49,GD_LCD_HS_LNS!$B$4:$I$600,8,FALSE)</f>
        <v>D-08</v>
      </c>
      <c r="K49" t="str">
        <f t="shared" si="8"/>
        <v>D</v>
      </c>
      <c r="L49">
        <f t="shared" si="3"/>
        <v>27</v>
      </c>
    </row>
    <row r="50" spans="1:12" ht="12.75" hidden="1" x14ac:dyDescent="0.2">
      <c r="A50" s="22"/>
      <c r="H50">
        <f>GD_CHUNG!B52</f>
        <v>13669</v>
      </c>
      <c r="I50" t="str">
        <f>GD_CHUNG!C52</f>
        <v>Nguyễn Duy Hải</v>
      </c>
      <c r="J50" t="str">
        <f>VLOOKUP(H50,GD_LCD_HS_LNS!$B$4:$I$600,8,FALSE)</f>
        <v>D-08</v>
      </c>
      <c r="K50" t="str">
        <f t="shared" si="8"/>
        <v>D</v>
      </c>
      <c r="L50">
        <f t="shared" si="3"/>
        <v>27</v>
      </c>
    </row>
    <row r="51" spans="1:12" ht="12.75" hidden="1" x14ac:dyDescent="0.2">
      <c r="A51" s="22"/>
      <c r="H51">
        <f>GD_CHUNG!B53</f>
        <v>13102</v>
      </c>
      <c r="I51" t="str">
        <f>GD_CHUNG!C53</f>
        <v>Ngô Văn Sơn</v>
      </c>
      <c r="J51" t="str">
        <f>VLOOKUP(H51,GD_LCD_HS_LNS!$B$4:$I$600,8,FALSE)</f>
        <v>D-05</v>
      </c>
      <c r="K51" t="str">
        <f t="shared" si="8"/>
        <v>D</v>
      </c>
      <c r="L51">
        <f t="shared" si="3"/>
        <v>27</v>
      </c>
    </row>
    <row r="52" spans="1:12" ht="12.75" hidden="1" x14ac:dyDescent="0.2">
      <c r="A52" s="22"/>
      <c r="H52">
        <f>GD_CHUNG!B54</f>
        <v>13777</v>
      </c>
      <c r="I52" t="str">
        <f>GD_CHUNG!C54</f>
        <v>Nguyễn Đức Huy</v>
      </c>
      <c r="J52" t="str">
        <f>VLOOKUP(H52,GD_LCD_HS_LNS!$B$4:$I$600,8,FALSE)</f>
        <v>D-05</v>
      </c>
      <c r="K52" t="str">
        <f t="shared" si="8"/>
        <v>D</v>
      </c>
      <c r="L52">
        <f t="shared" si="3"/>
        <v>27</v>
      </c>
    </row>
    <row r="53" spans="1:12" ht="12.75" hidden="1" x14ac:dyDescent="0.2">
      <c r="A53" s="22"/>
      <c r="H53">
        <f>GD_CHUNG!B55</f>
        <v>13783</v>
      </c>
      <c r="I53" t="str">
        <f>GD_CHUNG!C55</f>
        <v>Trần Đăng Khoa</v>
      </c>
      <c r="J53" t="str">
        <f>VLOOKUP(H53,GD_LCD_HS_LNS!$B$4:$I$600,8,FALSE)</f>
        <v>D-05</v>
      </c>
      <c r="K53" t="str">
        <f t="shared" si="8"/>
        <v>D</v>
      </c>
      <c r="L53">
        <f t="shared" si="3"/>
        <v>27</v>
      </c>
    </row>
    <row r="54" spans="1:12" ht="12.75" hidden="1" x14ac:dyDescent="0.2">
      <c r="A54" s="22"/>
      <c r="H54">
        <f>GD_CHUNG!B56</f>
        <v>13785</v>
      </c>
      <c r="I54" t="str">
        <f>GD_CHUNG!C56</f>
        <v>Nguyễn Thị Nam Phương</v>
      </c>
      <c r="J54" t="str">
        <f>VLOOKUP(H54,GD_LCD_HS_LNS!$B$4:$I$600,8,FALSE)</f>
        <v>D-05</v>
      </c>
      <c r="K54" t="str">
        <f t="shared" si="8"/>
        <v>D</v>
      </c>
      <c r="L54">
        <f t="shared" si="3"/>
        <v>27</v>
      </c>
    </row>
    <row r="55" spans="1:12" ht="12.75" hidden="1" x14ac:dyDescent="0.2">
      <c r="A55" s="22"/>
      <c r="H55">
        <f>GD_CHUNG!B57</f>
        <v>13786</v>
      </c>
      <c r="I55" t="str">
        <f>GD_CHUNG!C57</f>
        <v>Đinh Đức Nam</v>
      </c>
      <c r="J55" t="str">
        <f>VLOOKUP(H55,GD_LCD_HS_LNS!$B$4:$I$600,8,FALSE)</f>
        <v>D-05</v>
      </c>
      <c r="K55" t="str">
        <f t="shared" si="8"/>
        <v>D</v>
      </c>
      <c r="L55">
        <f t="shared" si="3"/>
        <v>27</v>
      </c>
    </row>
    <row r="56" spans="1:12" ht="12.75" hidden="1" x14ac:dyDescent="0.2">
      <c r="A56" s="22"/>
      <c r="H56">
        <f>GD_CHUNG!B58</f>
        <v>13787</v>
      </c>
      <c r="I56" t="str">
        <f>GD_CHUNG!C58</f>
        <v>Nguyễn Thái Sơn</v>
      </c>
      <c r="J56" t="str">
        <f>VLOOKUP(H56,GD_LCD_HS_LNS!$B$4:$I$600,8,FALSE)</f>
        <v>D-05</v>
      </c>
      <c r="K56" t="str">
        <f t="shared" si="8"/>
        <v>D</v>
      </c>
      <c r="L56">
        <f t="shared" si="3"/>
        <v>27</v>
      </c>
    </row>
    <row r="57" spans="1:12" ht="12.75" hidden="1" x14ac:dyDescent="0.2">
      <c r="A57" s="22"/>
      <c r="H57">
        <f>GD_CHUNG!B59</f>
        <v>13788</v>
      </c>
      <c r="I57" t="str">
        <f>GD_CHUNG!C59</f>
        <v>Nguyễn Thành Luân</v>
      </c>
      <c r="J57" t="str">
        <f>VLOOKUP(H57,GD_LCD_HS_LNS!$B$4:$I$600,8,FALSE)</f>
        <v>D-05</v>
      </c>
      <c r="K57" t="str">
        <f t="shared" si="8"/>
        <v>D</v>
      </c>
      <c r="L57">
        <f t="shared" si="3"/>
        <v>27</v>
      </c>
    </row>
    <row r="58" spans="1:12" ht="12.75" hidden="1" x14ac:dyDescent="0.2">
      <c r="A58" s="22"/>
      <c r="H58">
        <f>GD_CHUNG!B60</f>
        <v>13789</v>
      </c>
      <c r="I58" t="str">
        <f>GD_CHUNG!C60</f>
        <v>Nguyễn Mạnh Cường</v>
      </c>
      <c r="J58" t="str">
        <f>VLOOKUP(H58,GD_LCD_HS_LNS!$B$4:$I$600,8,FALSE)</f>
        <v>D-05</v>
      </c>
      <c r="K58" t="str">
        <f t="shared" si="8"/>
        <v>D</v>
      </c>
      <c r="L58">
        <f t="shared" si="3"/>
        <v>27</v>
      </c>
    </row>
    <row r="59" spans="1:12" ht="12.75" hidden="1" x14ac:dyDescent="0.2">
      <c r="A59" s="22"/>
      <c r="H59">
        <f>GD_CHUNG!B61</f>
        <v>13790</v>
      </c>
      <c r="I59" t="str">
        <f>GD_CHUNG!C61</f>
        <v>Trần Đức Hạnh</v>
      </c>
      <c r="J59" t="str">
        <f>VLOOKUP(H59,GD_LCD_HS_LNS!$B$4:$I$600,8,FALSE)</f>
        <v>D-05</v>
      </c>
      <c r="K59" t="str">
        <f t="shared" si="8"/>
        <v>D</v>
      </c>
      <c r="L59">
        <f t="shared" si="3"/>
        <v>27</v>
      </c>
    </row>
    <row r="60" spans="1:12" ht="12.75" hidden="1" x14ac:dyDescent="0.2">
      <c r="A60" s="22"/>
      <c r="H60">
        <f>GD_CHUNG!B62</f>
        <v>13791</v>
      </c>
      <c r="I60" t="str">
        <f>GD_CHUNG!C62</f>
        <v>Nguyễn Danh Huy</v>
      </c>
      <c r="J60" t="str">
        <f>VLOOKUP(H60,GD_LCD_HS_LNS!$B$4:$I$600,8,FALSE)</f>
        <v>D-05</v>
      </c>
      <c r="K60" t="str">
        <f t="shared" si="8"/>
        <v>D</v>
      </c>
      <c r="L60">
        <f t="shared" si="3"/>
        <v>27</v>
      </c>
    </row>
    <row r="61" spans="1:12" ht="12.75" hidden="1" x14ac:dyDescent="0.2">
      <c r="A61" s="22"/>
      <c r="H61">
        <f>GD_CHUNG!B63</f>
        <v>13792</v>
      </c>
      <c r="I61" t="str">
        <f>GD_CHUNG!C63</f>
        <v>Lê Xuân Điệp</v>
      </c>
      <c r="J61" t="str">
        <f>VLOOKUP(H61,GD_LCD_HS_LNS!$B$4:$I$600,8,FALSE)</f>
        <v>D-05</v>
      </c>
      <c r="K61" t="str">
        <f t="shared" si="8"/>
        <v>D</v>
      </c>
      <c r="L61">
        <f t="shared" si="3"/>
        <v>27</v>
      </c>
    </row>
    <row r="62" spans="1:12" ht="12.75" hidden="1" x14ac:dyDescent="0.2">
      <c r="A62" s="22"/>
      <c r="H62">
        <f>GD_CHUNG!B64</f>
        <v>13793</v>
      </c>
      <c r="I62" t="str">
        <f>GD_CHUNG!C64</f>
        <v>Trần Hoàng Kiên</v>
      </c>
      <c r="J62" t="str">
        <f>VLOOKUP(H62,GD_LCD_HS_LNS!$B$4:$I$600,8,FALSE)</f>
        <v>D-05</v>
      </c>
      <c r="K62" t="str">
        <f t="shared" si="8"/>
        <v>D</v>
      </c>
      <c r="L62">
        <f t="shared" si="3"/>
        <v>27</v>
      </c>
    </row>
    <row r="63" spans="1:12" ht="12.75" hidden="1" x14ac:dyDescent="0.2">
      <c r="A63" s="22"/>
      <c r="H63">
        <f>GD_CHUNG!B65</f>
        <v>13794</v>
      </c>
      <c r="I63" t="str">
        <f>GD_CHUNG!C65</f>
        <v>Đặng Lê Minh</v>
      </c>
      <c r="J63" t="str">
        <f>VLOOKUP(H63,GD_LCD_HS_LNS!$B$4:$I$600,8,FALSE)</f>
        <v>D-05</v>
      </c>
      <c r="K63" t="str">
        <f t="shared" si="8"/>
        <v>D</v>
      </c>
      <c r="L63">
        <f t="shared" si="3"/>
        <v>27</v>
      </c>
    </row>
    <row r="64" spans="1:12" ht="12.75" hidden="1" x14ac:dyDescent="0.2">
      <c r="A64" s="22"/>
      <c r="H64">
        <f>GD_CHUNG!B66</f>
        <v>201503</v>
      </c>
      <c r="I64" t="str">
        <f>GD_CHUNG!C66</f>
        <v>Nguyễn Việt Hà</v>
      </c>
      <c r="J64" t="str">
        <f>VLOOKUP(H64,GD_LCD_HS_LNS!$B$4:$I$600,8,FALSE)</f>
        <v>D-05</v>
      </c>
      <c r="K64" t="str">
        <f t="shared" si="8"/>
        <v>D</v>
      </c>
      <c r="L64">
        <f t="shared" si="3"/>
        <v>27</v>
      </c>
    </row>
    <row r="65" spans="1:12" ht="12.75" hidden="1" x14ac:dyDescent="0.2">
      <c r="A65" s="22"/>
      <c r="H65">
        <f>GD_CHUNG!B67</f>
        <v>201504</v>
      </c>
      <c r="I65" t="str">
        <f>GD_CHUNG!C67</f>
        <v>Lê Khánh Toàn</v>
      </c>
      <c r="J65" t="str">
        <f>VLOOKUP(H65,GD_LCD_HS_LNS!$B$4:$I$600,8,FALSE)</f>
        <v>D-05</v>
      </c>
      <c r="K65" t="str">
        <f t="shared" si="8"/>
        <v>D</v>
      </c>
      <c r="L65">
        <f t="shared" si="3"/>
        <v>27</v>
      </c>
    </row>
    <row r="66" spans="1:12" ht="12.75" x14ac:dyDescent="0.2">
      <c r="H66">
        <f>GD_CHUNG!B68</f>
        <v>10642</v>
      </c>
      <c r="I66" t="str">
        <f>GD_CHUNG!C68</f>
        <v>Lương Văn Thăng</v>
      </c>
      <c r="J66" t="str">
        <f>VLOOKUP(H66,GD_LCD_HS_LNS!$B$4:$I$600,8,FALSE)</f>
        <v>B-01</v>
      </c>
      <c r="K66" t="str">
        <f t="shared" si="8"/>
        <v>B</v>
      </c>
      <c r="L66">
        <f t="shared" si="3"/>
        <v>23</v>
      </c>
    </row>
    <row r="67" spans="1:12" ht="12.75" x14ac:dyDescent="0.2">
      <c r="H67">
        <f>GD_CHUNG!B69</f>
        <v>10559</v>
      </c>
      <c r="I67" t="str">
        <f>GD_CHUNG!C69</f>
        <v>Nguyễn Tiến Hiệp</v>
      </c>
      <c r="J67" t="str">
        <f>VLOOKUP(H67,GD_LCD_HS_LNS!$B$4:$I$600,8,FALSE)</f>
        <v>C-01</v>
      </c>
      <c r="K67" t="str">
        <f t="shared" si="8"/>
        <v>C</v>
      </c>
      <c r="L67">
        <f t="shared" si="3"/>
        <v>23</v>
      </c>
    </row>
    <row r="68" spans="1:12" ht="12.75" x14ac:dyDescent="0.2">
      <c r="H68">
        <f>GD_CHUNG!B70</f>
        <v>10594</v>
      </c>
      <c r="I68" t="str">
        <f>GD_CHUNG!C70</f>
        <v>Lê Thị Thu Huyền</v>
      </c>
      <c r="J68" t="str">
        <f>VLOOKUP(H68,GD_LCD_HS_LNS!$B$4:$I$600,8,FALSE)</f>
        <v>C-02</v>
      </c>
      <c r="K68" t="str">
        <f t="shared" si="8"/>
        <v>C</v>
      </c>
      <c r="L68">
        <f t="shared" si="3"/>
        <v>23</v>
      </c>
    </row>
    <row r="69" spans="1:12" ht="12.75" x14ac:dyDescent="0.2">
      <c r="H69">
        <f>GD_CHUNG!B71</f>
        <v>11146</v>
      </c>
      <c r="I69" t="str">
        <f>GD_CHUNG!C71</f>
        <v>Trần Việt Phương</v>
      </c>
      <c r="J69" t="str">
        <f>VLOOKUP(H69,GD_LCD_HS_LNS!$B$4:$I$600,8,FALSE)</f>
        <v>C-01</v>
      </c>
      <c r="K69" t="str">
        <f t="shared" si="8"/>
        <v>C</v>
      </c>
      <c r="L69">
        <f t="shared" si="3"/>
        <v>23</v>
      </c>
    </row>
    <row r="70" spans="1:12" ht="12.75" x14ac:dyDescent="0.2">
      <c r="H70">
        <f>GD_CHUNG!B72</f>
        <v>10623</v>
      </c>
      <c r="I70" t="str">
        <f>GD_CHUNG!C72</f>
        <v>Bùi Đức Hưng</v>
      </c>
      <c r="J70" t="str">
        <f>VLOOKUP(H70,GD_LCD_HS_LNS!$B$4:$I$600,8,FALSE)</f>
        <v>C-01</v>
      </c>
      <c r="K70" t="str">
        <f t="shared" si="8"/>
        <v>C</v>
      </c>
      <c r="L70">
        <f t="shared" si="3"/>
        <v>23</v>
      </c>
    </row>
    <row r="71" spans="1:12" ht="12.75" x14ac:dyDescent="0.2">
      <c r="H71">
        <f>GD_CHUNG!B73</f>
        <v>11129</v>
      </c>
      <c r="I71" t="str">
        <f>GD_CHUNG!C73</f>
        <v>Nguyễn Văn Hiệp</v>
      </c>
      <c r="J71" t="str">
        <f>VLOOKUP(H71,GD_LCD_HS_LNS!$B$4:$I$600,8,FALSE)</f>
        <v>C-01</v>
      </c>
      <c r="K71" t="str">
        <f t="shared" si="8"/>
        <v>C</v>
      </c>
      <c r="L71">
        <f t="shared" si="3"/>
        <v>23</v>
      </c>
    </row>
    <row r="72" spans="1:12" ht="12.75" x14ac:dyDescent="0.2">
      <c r="H72">
        <f>GD_CHUNG!B74</f>
        <v>10561</v>
      </c>
      <c r="I72" t="str">
        <f>GD_CHUNG!C74</f>
        <v>Vũ Quảng Ba</v>
      </c>
      <c r="J72" t="str">
        <f>VLOOKUP(H72,GD_LCD_HS_LNS!$B$4:$I$600,8,FALSE)</f>
        <v>C-03</v>
      </c>
      <c r="K72" t="str">
        <f t="shared" si="8"/>
        <v>C</v>
      </c>
      <c r="L72">
        <f t="shared" si="3"/>
        <v>23</v>
      </c>
    </row>
    <row r="73" spans="1:12" ht="12.75" x14ac:dyDescent="0.2">
      <c r="H73">
        <f>GD_CHUNG!B75</f>
        <v>10784</v>
      </c>
      <c r="I73" t="str">
        <f>GD_CHUNG!C75</f>
        <v>Lê Thị Thạch</v>
      </c>
      <c r="J73" t="str">
        <f>VLOOKUP(H73,GD_LCD_HS_LNS!$B$4:$I$600,8,FALSE)</f>
        <v>C-03</v>
      </c>
      <c r="K73" t="str">
        <f t="shared" si="8"/>
        <v>C</v>
      </c>
      <c r="L73">
        <f t="shared" si="3"/>
        <v>23</v>
      </c>
    </row>
    <row r="74" spans="1:12" ht="12.75" x14ac:dyDescent="0.2">
      <c r="H74">
        <f>GD_CHUNG!B76</f>
        <v>10558</v>
      </c>
      <c r="I74" t="str">
        <f>GD_CHUNG!C76</f>
        <v>Vương Hoàng Linh</v>
      </c>
      <c r="J74" t="str">
        <f>VLOOKUP(H74,GD_LCD_HS_LNS!$B$4:$I$600,8,FALSE)</f>
        <v>C-01</v>
      </c>
      <c r="K74" t="str">
        <f t="shared" si="8"/>
        <v>C</v>
      </c>
      <c r="L74">
        <f t="shared" si="3"/>
        <v>23</v>
      </c>
    </row>
    <row r="75" spans="1:12" ht="12.75" x14ac:dyDescent="0.2">
      <c r="H75">
        <f>GD_CHUNG!B77</f>
        <v>10564</v>
      </c>
      <c r="I75" t="str">
        <f>GD_CHUNG!C77</f>
        <v>Nguyễn Thị Quỳnh Anh</v>
      </c>
      <c r="J75" t="str">
        <f>VLOOKUP(H75,GD_LCD_HS_LNS!$B$4:$I$600,8,FALSE)</f>
        <v>C-02</v>
      </c>
      <c r="K75" t="str">
        <f t="shared" si="8"/>
        <v>C</v>
      </c>
      <c r="L75">
        <f t="shared" si="3"/>
        <v>23</v>
      </c>
    </row>
    <row r="76" spans="1:12" ht="12.75" x14ac:dyDescent="0.2">
      <c r="H76">
        <f>GD_CHUNG!B78</f>
        <v>10641</v>
      </c>
      <c r="I76" t="str">
        <f>GD_CHUNG!C78</f>
        <v>Nguyễn Kim Oanh</v>
      </c>
      <c r="J76" t="str">
        <f>VLOOKUP(H76,GD_LCD_HS_LNS!$B$4:$I$600,8,FALSE)</f>
        <v>B-01</v>
      </c>
      <c r="K76" t="str">
        <f t="shared" si="8"/>
        <v>B</v>
      </c>
      <c r="L76">
        <f t="shared" si="3"/>
        <v>23</v>
      </c>
    </row>
    <row r="77" spans="1:12" ht="12.75" x14ac:dyDescent="0.2">
      <c r="H77">
        <f>GD_CHUNG!B79</f>
        <v>10640</v>
      </c>
      <c r="I77" t="str">
        <f>GD_CHUNG!C79</f>
        <v>Trần Phương Dung</v>
      </c>
      <c r="J77" t="str">
        <f>VLOOKUP(H77,GD_LCD_HS_LNS!$B$4:$I$600,8,FALSE)</f>
        <v>B-02</v>
      </c>
      <c r="K77" t="str">
        <f t="shared" si="8"/>
        <v>B</v>
      </c>
      <c r="L77">
        <f t="shared" si="3"/>
        <v>23</v>
      </c>
    </row>
    <row r="78" spans="1:12" ht="12.75" hidden="1" x14ac:dyDescent="0.2">
      <c r="H78">
        <f>GD_CHUNG!B80</f>
        <v>10629</v>
      </c>
      <c r="I78" t="str">
        <f>GD_CHUNG!C80</f>
        <v>Nguyễn Thị Cúc</v>
      </c>
      <c r="J78" t="str">
        <f>VLOOKUP(H78,GD_LCD_HS_LNS!$B$4:$I$600,8,FALSE)</f>
        <v>B-03</v>
      </c>
      <c r="K78" t="s">
        <v>44</v>
      </c>
      <c r="L78">
        <f t="shared" si="3"/>
        <v>27</v>
      </c>
    </row>
    <row r="79" spans="1:12" ht="12.75" hidden="1" x14ac:dyDescent="0.2">
      <c r="H79">
        <f>GD_CHUNG!B81</f>
        <v>10628</v>
      </c>
      <c r="I79" t="str">
        <f>GD_CHUNG!C81</f>
        <v>Nguyễn Thị Thu Hà</v>
      </c>
      <c r="J79" t="str">
        <f>VLOOKUP(H79,GD_LCD_HS_LNS!$B$4:$I$600,8,FALSE)</f>
        <v>B-05</v>
      </c>
      <c r="K79" t="s">
        <v>44</v>
      </c>
      <c r="L79">
        <f t="shared" si="3"/>
        <v>27</v>
      </c>
    </row>
    <row r="80" spans="1:12" ht="12.75" hidden="1" x14ac:dyDescent="0.2">
      <c r="H80">
        <f>GD_CHUNG!B82</f>
        <v>12555</v>
      </c>
      <c r="I80" t="str">
        <f>GD_CHUNG!C82</f>
        <v>Đinh Thanh Ngân</v>
      </c>
      <c r="J80" t="str">
        <f>VLOOKUP(H80,GD_LCD_HS_LNS!$B$4:$I$600,8,FALSE)</f>
        <v>D-08</v>
      </c>
      <c r="K80" t="str">
        <f t="shared" ref="K80:K104" si="9">LEFT(J80,1)</f>
        <v>D</v>
      </c>
      <c r="L80">
        <f t="shared" si="3"/>
        <v>27</v>
      </c>
    </row>
    <row r="81" spans="8:12" ht="12.75" hidden="1" x14ac:dyDescent="0.2">
      <c r="H81">
        <f>GD_CHUNG!B83</f>
        <v>12561</v>
      </c>
      <c r="I81" t="str">
        <f>GD_CHUNG!C83</f>
        <v>Lê Thị Hồng Vân</v>
      </c>
      <c r="J81" t="str">
        <f>VLOOKUP(H81,GD_LCD_HS_LNS!$B$4:$I$600,8,FALSE)</f>
        <v>D-08</v>
      </c>
      <c r="K81" t="str">
        <f t="shared" si="9"/>
        <v>D</v>
      </c>
      <c r="L81">
        <f t="shared" si="3"/>
        <v>27</v>
      </c>
    </row>
    <row r="82" spans="8:12" ht="12.75" hidden="1" x14ac:dyDescent="0.2">
      <c r="H82">
        <f>GD_CHUNG!B84</f>
        <v>12564</v>
      </c>
      <c r="I82" t="str">
        <f>GD_CHUNG!C84</f>
        <v>Đặng Thị Thu Hà</v>
      </c>
      <c r="J82" t="str">
        <f>VLOOKUP(H82,GD_LCD_HS_LNS!$B$4:$I$600,8,FALSE)</f>
        <v>D-08</v>
      </c>
      <c r="K82" t="str">
        <f t="shared" si="9"/>
        <v>D</v>
      </c>
      <c r="L82">
        <f t="shared" si="3"/>
        <v>27</v>
      </c>
    </row>
    <row r="83" spans="8:12" ht="12.75" hidden="1" x14ac:dyDescent="0.2">
      <c r="H83">
        <f>GD_CHUNG!B85</f>
        <v>12569</v>
      </c>
      <c r="I83" t="str">
        <f>GD_CHUNG!C85</f>
        <v>Cấn Hà An</v>
      </c>
      <c r="J83" t="str">
        <f>VLOOKUP(H83,GD_LCD_HS_LNS!$B$4:$I$600,8,FALSE)</f>
        <v>D-08</v>
      </c>
      <c r="K83" t="str">
        <f t="shared" si="9"/>
        <v>D</v>
      </c>
      <c r="L83">
        <f t="shared" si="3"/>
        <v>27</v>
      </c>
    </row>
    <row r="84" spans="8:12" ht="12.75" hidden="1" x14ac:dyDescent="0.2">
      <c r="H84">
        <f>GD_CHUNG!B86</f>
        <v>12570</v>
      </c>
      <c r="I84" t="str">
        <f>GD_CHUNG!C86</f>
        <v>Nguyễn Hoàng Hải</v>
      </c>
      <c r="J84" t="str">
        <f>VLOOKUP(H84,GD_LCD_HS_LNS!$B$4:$I$600,8,FALSE)</f>
        <v>D-08</v>
      </c>
      <c r="K84" t="str">
        <f t="shared" si="9"/>
        <v>D</v>
      </c>
      <c r="L84">
        <f t="shared" si="3"/>
        <v>27</v>
      </c>
    </row>
    <row r="85" spans="8:12" ht="12.75" hidden="1" x14ac:dyDescent="0.2">
      <c r="H85">
        <f>GD_CHUNG!B87</f>
        <v>13382</v>
      </c>
      <c r="I85" t="str">
        <f>GD_CHUNG!C87</f>
        <v>Nguyễn Thị Bích Thảo</v>
      </c>
      <c r="J85" t="str">
        <f>VLOOKUP(H85,GD_LCD_HS_LNS!$B$4:$I$600,8,FALSE)</f>
        <v>D-08</v>
      </c>
      <c r="K85" t="str">
        <f t="shared" si="9"/>
        <v>D</v>
      </c>
      <c r="L85">
        <f t="shared" si="3"/>
        <v>27</v>
      </c>
    </row>
    <row r="86" spans="8:12" ht="12.75" hidden="1" x14ac:dyDescent="0.2">
      <c r="H86">
        <f>GD_CHUNG!B88</f>
        <v>10570</v>
      </c>
      <c r="I86" t="str">
        <f>GD_CHUNG!C88</f>
        <v>Phạm Anh Dũng</v>
      </c>
      <c r="J86" t="str">
        <f>VLOOKUP(H86,GD_LCD_HS_LNS!$B$4:$I$600,8,FALSE)</f>
        <v>D-06</v>
      </c>
      <c r="K86" t="str">
        <f t="shared" si="9"/>
        <v>D</v>
      </c>
      <c r="L86">
        <f t="shared" si="3"/>
        <v>27</v>
      </c>
    </row>
    <row r="87" spans="8:12" ht="12.75" hidden="1" x14ac:dyDescent="0.2">
      <c r="H87">
        <f>GD_CHUNG!B89</f>
        <v>10583</v>
      </c>
      <c r="I87" t="str">
        <f>GD_CHUNG!C89</f>
        <v>Nguyễn Thanh Huy</v>
      </c>
      <c r="J87" t="str">
        <f>VLOOKUP(H87,GD_LCD_HS_LNS!$B$4:$I$600,8,FALSE)</f>
        <v>D-06</v>
      </c>
      <c r="K87" t="str">
        <f t="shared" si="9"/>
        <v>D</v>
      </c>
      <c r="L87">
        <f t="shared" si="3"/>
        <v>27</v>
      </c>
    </row>
    <row r="88" spans="8:12" ht="12.75" hidden="1" x14ac:dyDescent="0.2">
      <c r="H88">
        <f>GD_CHUNG!B90</f>
        <v>10585</v>
      </c>
      <c r="I88" t="str">
        <f>GD_CHUNG!C90</f>
        <v>Nguyễn Thị Minh Thu</v>
      </c>
      <c r="J88" t="str">
        <f>VLOOKUP(H88,GD_LCD_HS_LNS!$B$4:$I$600,8,FALSE)</f>
        <v>D-06</v>
      </c>
      <c r="K88" t="str">
        <f t="shared" si="9"/>
        <v>D</v>
      </c>
      <c r="L88">
        <f t="shared" si="3"/>
        <v>27</v>
      </c>
    </row>
    <row r="89" spans="8:12" ht="12.75" hidden="1" x14ac:dyDescent="0.2">
      <c r="H89">
        <f>GD_CHUNG!B91</f>
        <v>10586</v>
      </c>
      <c r="I89" t="str">
        <f>GD_CHUNG!C91</f>
        <v>Nguyễn Thu Hằng</v>
      </c>
      <c r="J89" t="str">
        <f>VLOOKUP(H89,GD_LCD_HS_LNS!$B$4:$I$600,8,FALSE)</f>
        <v>D-06</v>
      </c>
      <c r="K89" t="str">
        <f t="shared" si="9"/>
        <v>D</v>
      </c>
      <c r="L89">
        <f t="shared" si="3"/>
        <v>27</v>
      </c>
    </row>
    <row r="90" spans="8:12" ht="12.75" hidden="1" x14ac:dyDescent="0.2">
      <c r="H90">
        <f>GD_CHUNG!B92</f>
        <v>10600</v>
      </c>
      <c r="I90" t="str">
        <f>GD_CHUNG!C92</f>
        <v>Nguyễn Thị Vân Anh</v>
      </c>
      <c r="J90" t="str">
        <f>VLOOKUP(H90,GD_LCD_HS_LNS!$B$4:$I$600,8,FALSE)</f>
        <v>D-08</v>
      </c>
      <c r="K90" t="str">
        <f t="shared" si="9"/>
        <v>D</v>
      </c>
      <c r="L90">
        <f t="shared" si="3"/>
        <v>27</v>
      </c>
    </row>
    <row r="91" spans="8:12" ht="12.75" hidden="1" x14ac:dyDescent="0.2">
      <c r="H91">
        <f>GD_CHUNG!B93</f>
        <v>10601</v>
      </c>
      <c r="I91" t="str">
        <f>GD_CHUNG!C93</f>
        <v>Phan Thị Hạnh</v>
      </c>
      <c r="J91" t="str">
        <f>VLOOKUP(H91,GD_LCD_HS_LNS!$B$4:$I$600,8,FALSE)</f>
        <v>D-08</v>
      </c>
      <c r="K91" t="str">
        <f t="shared" si="9"/>
        <v>D</v>
      </c>
      <c r="L91">
        <f t="shared" si="3"/>
        <v>27</v>
      </c>
    </row>
    <row r="92" spans="8:12" ht="12.75" hidden="1" x14ac:dyDescent="0.2">
      <c r="H92">
        <f>GD_CHUNG!B94</f>
        <v>10608</v>
      </c>
      <c r="I92" t="str">
        <f>GD_CHUNG!C94</f>
        <v>Nguyễn Thị Hương</v>
      </c>
      <c r="J92" t="str">
        <f>VLOOKUP(H92,GD_LCD_HS_LNS!$B$4:$I$600,8,FALSE)</f>
        <v>D-08</v>
      </c>
      <c r="K92" t="str">
        <f t="shared" si="9"/>
        <v>D</v>
      </c>
      <c r="L92">
        <f t="shared" si="3"/>
        <v>27</v>
      </c>
    </row>
    <row r="93" spans="8:12" ht="12.75" hidden="1" x14ac:dyDescent="0.2">
      <c r="H93">
        <f>GD_CHUNG!B95</f>
        <v>10624</v>
      </c>
      <c r="I93" t="str">
        <f>GD_CHUNG!C95</f>
        <v>Nguyễn Huyền Trang</v>
      </c>
      <c r="J93" t="str">
        <f>VLOOKUP(H93,GD_LCD_HS_LNS!$B$4:$I$600,8,FALSE)</f>
        <v>D-08</v>
      </c>
      <c r="K93" t="str">
        <f t="shared" si="9"/>
        <v>D</v>
      </c>
      <c r="L93">
        <f t="shared" si="3"/>
        <v>27</v>
      </c>
    </row>
    <row r="94" spans="8:12" ht="12.75" hidden="1" x14ac:dyDescent="0.2">
      <c r="H94">
        <f>GD_CHUNG!B96</f>
        <v>10625</v>
      </c>
      <c r="I94" t="str">
        <f>GD_CHUNG!C96</f>
        <v>Vương Thị Thanh Nhàn</v>
      </c>
      <c r="J94" t="str">
        <f>VLOOKUP(H94,GD_LCD_HS_LNS!$B$4:$I$600,8,FALSE)</f>
        <v>D-06</v>
      </c>
      <c r="K94" t="str">
        <f t="shared" si="9"/>
        <v>D</v>
      </c>
      <c r="L94">
        <f t="shared" si="3"/>
        <v>27</v>
      </c>
    </row>
    <row r="95" spans="8:12" ht="12.75" hidden="1" x14ac:dyDescent="0.2">
      <c r="H95">
        <f>GD_CHUNG!B97</f>
        <v>10633</v>
      </c>
      <c r="I95" t="str">
        <f>GD_CHUNG!C97</f>
        <v>Quàng Thị Phúc</v>
      </c>
      <c r="J95" t="str">
        <f>VLOOKUP(H95,GD_LCD_HS_LNS!$B$4:$I$600,8,FALSE)</f>
        <v>D-05</v>
      </c>
      <c r="K95" t="str">
        <f t="shared" si="9"/>
        <v>D</v>
      </c>
      <c r="L95">
        <f t="shared" si="3"/>
        <v>27</v>
      </c>
    </row>
    <row r="96" spans="8:12" ht="12.75" hidden="1" x14ac:dyDescent="0.2">
      <c r="H96">
        <f>GD_CHUNG!B98</f>
        <v>10634</v>
      </c>
      <c r="I96" t="str">
        <f>GD_CHUNG!C98</f>
        <v>Phạm Thị Thanh Hoa</v>
      </c>
      <c r="J96" t="str">
        <f>VLOOKUP(H96,GD_LCD_HS_LNS!$B$4:$I$600,8,FALSE)</f>
        <v>D-06</v>
      </c>
      <c r="K96" t="str">
        <f t="shared" si="9"/>
        <v>D</v>
      </c>
      <c r="L96">
        <f t="shared" si="3"/>
        <v>27</v>
      </c>
    </row>
    <row r="97" spans="8:12" ht="12.75" hidden="1" x14ac:dyDescent="0.2">
      <c r="H97">
        <f>GD_CHUNG!B99</f>
        <v>10635</v>
      </c>
      <c r="I97" t="str">
        <f>GD_CHUNG!C99</f>
        <v>Đào Thị Mận</v>
      </c>
      <c r="J97" t="str">
        <f>VLOOKUP(H97,GD_LCD_HS_LNS!$B$4:$I$600,8,FALSE)</f>
        <v>D-08</v>
      </c>
      <c r="K97" t="str">
        <f t="shared" si="9"/>
        <v>D</v>
      </c>
      <c r="L97">
        <f t="shared" si="3"/>
        <v>27</v>
      </c>
    </row>
    <row r="98" spans="8:12" ht="12.75" hidden="1" x14ac:dyDescent="0.2">
      <c r="H98">
        <f>GD_CHUNG!B100</f>
        <v>11105</v>
      </c>
      <c r="I98" t="str">
        <f>GD_CHUNG!C100</f>
        <v>Ngô Minh Thanh</v>
      </c>
      <c r="J98" t="str">
        <f>VLOOKUP(H98,GD_LCD_HS_LNS!$B$4:$I$600,8,FALSE)</f>
        <v>D-08</v>
      </c>
      <c r="K98" t="str">
        <f t="shared" si="9"/>
        <v>D</v>
      </c>
      <c r="L98">
        <f t="shared" si="3"/>
        <v>27</v>
      </c>
    </row>
    <row r="99" spans="8:12" ht="12.75" hidden="1" x14ac:dyDescent="0.2">
      <c r="H99">
        <f>GD_CHUNG!B101</f>
        <v>11107</v>
      </c>
      <c r="I99" t="str">
        <f>GD_CHUNG!C101</f>
        <v>Vũ Thị Thơm</v>
      </c>
      <c r="J99" t="str">
        <f>VLOOKUP(H99,GD_LCD_HS_LNS!$B$4:$I$600,8,FALSE)</f>
        <v>D-08</v>
      </c>
      <c r="K99" t="str">
        <f t="shared" si="9"/>
        <v>D</v>
      </c>
      <c r="L99">
        <f t="shared" si="3"/>
        <v>27</v>
      </c>
    </row>
    <row r="100" spans="8:12" ht="12.75" hidden="1" x14ac:dyDescent="0.2">
      <c r="H100">
        <f>GD_CHUNG!B102</f>
        <v>11109</v>
      </c>
      <c r="I100" t="str">
        <f>GD_CHUNG!C102</f>
        <v>Phạm Thành Việt</v>
      </c>
      <c r="J100" t="str">
        <f>VLOOKUP(H100,GD_LCD_HS_LNS!$B$4:$I$600,8,FALSE)</f>
        <v>D-08</v>
      </c>
      <c r="K100" t="str">
        <f t="shared" si="9"/>
        <v>D</v>
      </c>
      <c r="L100">
        <f t="shared" si="3"/>
        <v>27</v>
      </c>
    </row>
    <row r="101" spans="8:12" ht="12.75" hidden="1" x14ac:dyDescent="0.2">
      <c r="H101">
        <f>GD_CHUNG!B103</f>
        <v>11766</v>
      </c>
      <c r="I101" t="str">
        <f>GD_CHUNG!C103</f>
        <v>Nguyễn Thị Vân</v>
      </c>
      <c r="J101" t="str">
        <f>VLOOKUP(H101,GD_LCD_HS_LNS!$B$4:$I$600,8,FALSE)</f>
        <v>D-08</v>
      </c>
      <c r="K101" t="str">
        <f t="shared" si="9"/>
        <v>D</v>
      </c>
      <c r="L101">
        <f t="shared" si="3"/>
        <v>27</v>
      </c>
    </row>
    <row r="102" spans="8:12" ht="12.75" hidden="1" x14ac:dyDescent="0.2">
      <c r="H102">
        <f>GD_CHUNG!B104</f>
        <v>13096</v>
      </c>
      <c r="I102" t="str">
        <f>GD_CHUNG!C104</f>
        <v>Đinh Văn Long</v>
      </c>
      <c r="J102" t="str">
        <f>VLOOKUP(H102,GD_LCD_HS_LNS!$B$4:$I$600,8,FALSE)</f>
        <v>D-08</v>
      </c>
      <c r="K102" t="str">
        <f t="shared" si="9"/>
        <v>D</v>
      </c>
      <c r="L102">
        <f t="shared" si="3"/>
        <v>27</v>
      </c>
    </row>
    <row r="103" spans="8:12" ht="12.75" hidden="1" x14ac:dyDescent="0.2">
      <c r="H103">
        <f>GD_CHUNG!B105</f>
        <v>10778</v>
      </c>
      <c r="I103" t="str">
        <f>GD_CHUNG!C105</f>
        <v>Nguyễn Thị Hồng Anh</v>
      </c>
      <c r="J103" t="str">
        <f>VLOOKUP(H103,GD_LCD_HS_LNS!$B$4:$I$600,8,FALSE)</f>
        <v>D-08</v>
      </c>
      <c r="K103" t="str">
        <f t="shared" si="9"/>
        <v>D</v>
      </c>
      <c r="L103">
        <f t="shared" si="3"/>
        <v>27</v>
      </c>
    </row>
    <row r="104" spans="8:12" ht="12.75" hidden="1" x14ac:dyDescent="0.2">
      <c r="H104">
        <f>GD_CHUNG!B106</f>
        <v>11765</v>
      </c>
      <c r="I104" t="str">
        <f>GD_CHUNG!C106</f>
        <v>Hoàng Thị Hồng Nhung</v>
      </c>
      <c r="J104" t="str">
        <f>VLOOKUP(H104,GD_LCD_HS_LNS!$B$4:$I$600,8,FALSE)</f>
        <v>D-08</v>
      </c>
      <c r="K104" t="str">
        <f t="shared" si="9"/>
        <v>D</v>
      </c>
      <c r="L104">
        <f t="shared" si="3"/>
        <v>27</v>
      </c>
    </row>
    <row r="105" spans="8:12" ht="12.75" hidden="1" x14ac:dyDescent="0.2">
      <c r="H105">
        <f>GD_CHUNG!B107</f>
        <v>10631</v>
      </c>
      <c r="I105" t="str">
        <f>GD_CHUNG!C107</f>
        <v>Nguyễn Thị Phương Mai</v>
      </c>
      <c r="J105" t="str">
        <f>VLOOKUP(H105,GD_LCD_HS_LNS!$B$4:$I$600,8,FALSE)</f>
        <v>B-03</v>
      </c>
      <c r="K105" t="s">
        <v>44</v>
      </c>
      <c r="L105">
        <f t="shared" si="3"/>
        <v>27</v>
      </c>
    </row>
    <row r="106" spans="8:12" ht="12.75" hidden="1" x14ac:dyDescent="0.2">
      <c r="H106">
        <f>GD_CHUNG!B108</f>
        <v>10630</v>
      </c>
      <c r="I106" t="str">
        <f>GD_CHUNG!C108</f>
        <v>Nguyễn Thị Thu Hương</v>
      </c>
      <c r="J106" t="str">
        <f>VLOOKUP(H106,GD_LCD_HS_LNS!$B$4:$I$600,8,FALSE)</f>
        <v>B-05</v>
      </c>
      <c r="K106" t="s">
        <v>44</v>
      </c>
      <c r="L106">
        <f t="shared" si="3"/>
        <v>27</v>
      </c>
    </row>
    <row r="107" spans="8:12" ht="12.75" hidden="1" x14ac:dyDescent="0.2">
      <c r="H107">
        <f>GD_CHUNG!B109</f>
        <v>12549</v>
      </c>
      <c r="I107" t="str">
        <f>GD_CHUNG!C109</f>
        <v>Nguyễn Tuấn Linh</v>
      </c>
      <c r="J107" t="str">
        <f>VLOOKUP(H107,GD_LCD_HS_LNS!$B$4:$I$600,8,FALSE)</f>
        <v>D-05</v>
      </c>
      <c r="K107" t="str">
        <f t="shared" ref="K107:K125" si="10">LEFT(J107,1)</f>
        <v>D</v>
      </c>
      <c r="L107">
        <f t="shared" si="3"/>
        <v>27</v>
      </c>
    </row>
    <row r="108" spans="8:12" ht="12.75" hidden="1" x14ac:dyDescent="0.2">
      <c r="H108">
        <f>GD_CHUNG!B110</f>
        <v>12568</v>
      </c>
      <c r="I108" t="str">
        <f>GD_CHUNG!C110</f>
        <v>Nguyễn Thị Hồng Minh</v>
      </c>
      <c r="J108" t="str">
        <f>VLOOKUP(H108,GD_LCD_HS_LNS!$B$4:$I$600,8,FALSE)</f>
        <v>D-05</v>
      </c>
      <c r="K108" t="str">
        <f t="shared" si="10"/>
        <v>D</v>
      </c>
      <c r="L108">
        <f t="shared" si="3"/>
        <v>27</v>
      </c>
    </row>
    <row r="109" spans="8:12" ht="12.75" hidden="1" x14ac:dyDescent="0.2">
      <c r="H109">
        <f>GD_CHUNG!B111</f>
        <v>12571</v>
      </c>
      <c r="I109" t="str">
        <f>GD_CHUNG!C111</f>
        <v>Ngô Thị Diễm Quỳnh</v>
      </c>
      <c r="J109" t="str">
        <f>VLOOKUP(H109,GD_LCD_HS_LNS!$B$4:$I$600,8,FALSE)</f>
        <v>D-05</v>
      </c>
      <c r="K109" t="str">
        <f t="shared" si="10"/>
        <v>D</v>
      </c>
      <c r="L109">
        <f t="shared" si="3"/>
        <v>27</v>
      </c>
    </row>
    <row r="110" spans="8:12" ht="12.75" hidden="1" x14ac:dyDescent="0.2">
      <c r="H110">
        <f>GD_CHUNG!B112</f>
        <v>13370</v>
      </c>
      <c r="I110" t="str">
        <f>GD_CHUNG!C112</f>
        <v>Đinh Đức Điệp</v>
      </c>
      <c r="J110" t="str">
        <f>VLOOKUP(H110,GD_LCD_HS_LNS!$B$4:$I$600,8,FALSE)</f>
        <v>D-08</v>
      </c>
      <c r="K110" t="str">
        <f t="shared" si="10"/>
        <v>D</v>
      </c>
      <c r="L110">
        <f t="shared" si="3"/>
        <v>27</v>
      </c>
    </row>
    <row r="111" spans="8:12" ht="12.75" hidden="1" x14ac:dyDescent="0.2">
      <c r="H111">
        <f>GD_CHUNG!B113</f>
        <v>13372</v>
      </c>
      <c r="I111" t="str">
        <f>GD_CHUNG!C113</f>
        <v>Trần Thị Hoa Lý</v>
      </c>
      <c r="J111" t="str">
        <f>VLOOKUP(H111,GD_LCD_HS_LNS!$B$4:$I$600,8,FALSE)</f>
        <v>D-08</v>
      </c>
      <c r="K111" t="str">
        <f t="shared" si="10"/>
        <v>D</v>
      </c>
      <c r="L111">
        <f t="shared" si="3"/>
        <v>27</v>
      </c>
    </row>
    <row r="112" spans="8:12" ht="12.75" hidden="1" x14ac:dyDescent="0.2">
      <c r="H112">
        <f>GD_CHUNG!B114</f>
        <v>13376</v>
      </c>
      <c r="I112" t="str">
        <f>GD_CHUNG!C114</f>
        <v>Vũ Thùy Linh</v>
      </c>
      <c r="J112" t="str">
        <f>VLOOKUP(H112,GD_LCD_HS_LNS!$B$4:$I$600,8,FALSE)</f>
        <v>D-08</v>
      </c>
      <c r="K112" t="str">
        <f t="shared" si="10"/>
        <v>D</v>
      </c>
      <c r="L112">
        <f t="shared" si="3"/>
        <v>27</v>
      </c>
    </row>
    <row r="113" spans="8:12" ht="12.75" hidden="1" x14ac:dyDescent="0.2">
      <c r="H113">
        <f>GD_CHUNG!B115</f>
        <v>13377</v>
      </c>
      <c r="I113" t="str">
        <f>GD_CHUNG!C115</f>
        <v>Vũ Thị Bích Dung</v>
      </c>
      <c r="J113" t="str">
        <f>VLOOKUP(H113,GD_LCD_HS_LNS!$B$4:$I$600,8,FALSE)</f>
        <v>D-08</v>
      </c>
      <c r="K113" t="str">
        <f t="shared" si="10"/>
        <v>D</v>
      </c>
      <c r="L113">
        <f t="shared" si="3"/>
        <v>27</v>
      </c>
    </row>
    <row r="114" spans="8:12" ht="12.75" hidden="1" x14ac:dyDescent="0.2">
      <c r="H114">
        <f>GD_CHUNG!B116</f>
        <v>13378</v>
      </c>
      <c r="I114" t="str">
        <f>GD_CHUNG!C116</f>
        <v>Nguyễn Bảo Ngân</v>
      </c>
      <c r="J114" t="str">
        <f>VLOOKUP(H114,GD_LCD_HS_LNS!$B$4:$I$600,8,FALSE)</f>
        <v>D-08</v>
      </c>
      <c r="K114" t="str">
        <f t="shared" si="10"/>
        <v>D</v>
      </c>
      <c r="L114">
        <f t="shared" si="3"/>
        <v>27</v>
      </c>
    </row>
    <row r="115" spans="8:12" ht="12.75" hidden="1" x14ac:dyDescent="0.2">
      <c r="H115">
        <f>GD_CHUNG!B117</f>
        <v>13379</v>
      </c>
      <c r="I115" t="str">
        <f>GD_CHUNG!C117</f>
        <v>Nguyễn Thùy Linh</v>
      </c>
      <c r="J115" t="str">
        <f>VLOOKUP(H115,GD_LCD_HS_LNS!$B$4:$I$600,8,FALSE)</f>
        <v>D-08</v>
      </c>
      <c r="K115" t="str">
        <f t="shared" si="10"/>
        <v>D</v>
      </c>
      <c r="L115">
        <f t="shared" si="3"/>
        <v>27</v>
      </c>
    </row>
    <row r="116" spans="8:12" ht="12.75" hidden="1" x14ac:dyDescent="0.2">
      <c r="H116">
        <f>GD_CHUNG!B118</f>
        <v>13674</v>
      </c>
      <c r="I116" t="str">
        <f>GD_CHUNG!C118</f>
        <v>Lê Thị Minh Phượng</v>
      </c>
      <c r="J116" t="str">
        <f>VLOOKUP(H116,GD_LCD_HS_LNS!$B$4:$I$600,8,FALSE)</f>
        <v>D-08</v>
      </c>
      <c r="K116" t="str">
        <f t="shared" si="10"/>
        <v>D</v>
      </c>
      <c r="L116">
        <f t="shared" si="3"/>
        <v>27</v>
      </c>
    </row>
    <row r="117" spans="8:12" ht="12.75" hidden="1" x14ac:dyDescent="0.2">
      <c r="H117">
        <f>GD_CHUNG!B119</f>
        <v>13675</v>
      </c>
      <c r="I117" t="str">
        <f>GD_CHUNG!C119</f>
        <v>Võ Thị Kiều Oanh</v>
      </c>
      <c r="J117" t="str">
        <f>VLOOKUP(H117,GD_LCD_HS_LNS!$B$4:$I$600,8,FALSE)</f>
        <v>D-08</v>
      </c>
      <c r="K117" t="str">
        <f t="shared" si="10"/>
        <v>D</v>
      </c>
      <c r="L117">
        <f t="shared" si="3"/>
        <v>27</v>
      </c>
    </row>
    <row r="118" spans="8:12" ht="12.75" hidden="1" x14ac:dyDescent="0.2">
      <c r="H118">
        <f>GD_CHUNG!B120</f>
        <v>13676</v>
      </c>
      <c r="I118" t="str">
        <f>GD_CHUNG!C120</f>
        <v>Trần Thị Bích Ngọc</v>
      </c>
      <c r="J118" t="str">
        <f>VLOOKUP(H118,GD_LCD_HS_LNS!$B$4:$I$600,8,FALSE)</f>
        <v>D-08</v>
      </c>
      <c r="K118" t="str">
        <f t="shared" si="10"/>
        <v>D</v>
      </c>
      <c r="L118">
        <f t="shared" si="3"/>
        <v>27</v>
      </c>
    </row>
    <row r="119" spans="8:12" ht="12.75" hidden="1" x14ac:dyDescent="0.2">
      <c r="H119">
        <f>GD_CHUNG!B121</f>
        <v>10569</v>
      </c>
      <c r="I119" t="str">
        <f>GD_CHUNG!C121</f>
        <v>Đàm Thu Hường</v>
      </c>
      <c r="J119" t="str">
        <f>VLOOKUP(H119,GD_LCD_HS_LNS!$B$4:$I$600,8,FALSE)</f>
        <v>D-06</v>
      </c>
      <c r="K119" t="str">
        <f t="shared" si="10"/>
        <v>D</v>
      </c>
      <c r="L119">
        <f t="shared" si="3"/>
        <v>27</v>
      </c>
    </row>
    <row r="120" spans="8:12" ht="12.75" hidden="1" x14ac:dyDescent="0.2">
      <c r="H120">
        <f>GD_CHUNG!B122</f>
        <v>10571</v>
      </c>
      <c r="I120" t="str">
        <f>GD_CHUNG!C122</f>
        <v>Nguyễn Thị Thùy Dung</v>
      </c>
      <c r="J120" t="str">
        <f>VLOOKUP(H120,GD_LCD_HS_LNS!$B$4:$I$600,8,FALSE)</f>
        <v>D-06</v>
      </c>
      <c r="K120" t="str">
        <f t="shared" si="10"/>
        <v>D</v>
      </c>
      <c r="L120">
        <f t="shared" si="3"/>
        <v>27</v>
      </c>
    </row>
    <row r="121" spans="8:12" ht="12.75" hidden="1" x14ac:dyDescent="0.2">
      <c r="H121">
        <f>GD_CHUNG!B123</f>
        <v>10578</v>
      </c>
      <c r="I121" t="str">
        <f>GD_CHUNG!C123</f>
        <v>Bùi Việt Quang</v>
      </c>
      <c r="J121" t="str">
        <f>VLOOKUP(H121,GD_LCD_HS_LNS!$B$4:$I$600,8,FALSE)</f>
        <v>D-06</v>
      </c>
      <c r="K121" t="str">
        <f t="shared" si="10"/>
        <v>D</v>
      </c>
      <c r="L121">
        <f t="shared" si="3"/>
        <v>27</v>
      </c>
    </row>
    <row r="122" spans="8:12" ht="12.75" hidden="1" x14ac:dyDescent="0.2">
      <c r="H122">
        <f>GD_CHUNG!B124</f>
        <v>10589</v>
      </c>
      <c r="I122" t="str">
        <f>GD_CHUNG!C124</f>
        <v>Phạm Thị Ba</v>
      </c>
      <c r="J122" t="str">
        <f>VLOOKUP(H122,GD_LCD_HS_LNS!$B$4:$I$600,8,FALSE)</f>
        <v>D-05</v>
      </c>
      <c r="K122" t="str">
        <f t="shared" si="10"/>
        <v>D</v>
      </c>
      <c r="L122">
        <f t="shared" si="3"/>
        <v>27</v>
      </c>
    </row>
    <row r="123" spans="8:12" ht="12.75" hidden="1" x14ac:dyDescent="0.2">
      <c r="H123">
        <f>GD_CHUNG!B125</f>
        <v>10591</v>
      </c>
      <c r="I123" t="str">
        <f>GD_CHUNG!C125</f>
        <v>Vũ Phương Thanh</v>
      </c>
      <c r="J123" t="str">
        <f>VLOOKUP(H123,GD_LCD_HS_LNS!$B$4:$I$600,8,FALSE)</f>
        <v>D-05</v>
      </c>
      <c r="K123" t="str">
        <f t="shared" si="10"/>
        <v>D</v>
      </c>
      <c r="L123">
        <f t="shared" si="3"/>
        <v>27</v>
      </c>
    </row>
    <row r="124" spans="8:12" ht="12.75" hidden="1" x14ac:dyDescent="0.2">
      <c r="H124">
        <f>GD_CHUNG!B126</f>
        <v>10596</v>
      </c>
      <c r="I124" t="str">
        <f>GD_CHUNG!C126</f>
        <v>Phạm Thị Ánh Hồng</v>
      </c>
      <c r="J124" t="str">
        <f>VLOOKUP(H124,GD_LCD_HS_LNS!$B$4:$I$600,8,FALSE)</f>
        <v>D-05</v>
      </c>
      <c r="K124" t="str">
        <f t="shared" si="10"/>
        <v>D</v>
      </c>
      <c r="L124">
        <f t="shared" si="3"/>
        <v>27</v>
      </c>
    </row>
    <row r="125" spans="8:12" ht="12.75" hidden="1" x14ac:dyDescent="0.2">
      <c r="H125">
        <f>GD_CHUNG!B127</f>
        <v>10597</v>
      </c>
      <c r="I125" t="str">
        <f>GD_CHUNG!C127</f>
        <v>Nguyễn Thị Thu Sang</v>
      </c>
      <c r="J125" t="str">
        <f>VLOOKUP(H125,GD_LCD_HS_LNS!$B$4:$I$600,8,FALSE)</f>
        <v>D-05</v>
      </c>
      <c r="K125" t="str">
        <f t="shared" si="10"/>
        <v>D</v>
      </c>
      <c r="L125">
        <f t="shared" si="3"/>
        <v>27</v>
      </c>
    </row>
    <row r="126" spans="8:12" ht="12.75" hidden="1" x14ac:dyDescent="0.2">
      <c r="H126">
        <f>GD_CHUNG!B128</f>
        <v>10598</v>
      </c>
      <c r="I126" t="str">
        <f>GD_CHUNG!C128</f>
        <v>Nguyễn Ngọc Quân</v>
      </c>
      <c r="J126" t="str">
        <f>VLOOKUP(H126,GD_LCD_HS_LNS!$B$4:$I$600,8,FALSE)</f>
        <v>B-05</v>
      </c>
      <c r="K126" t="s">
        <v>44</v>
      </c>
      <c r="L126">
        <f t="shared" si="3"/>
        <v>27</v>
      </c>
    </row>
    <row r="127" spans="8:12" ht="12.75" hidden="1" x14ac:dyDescent="0.2">
      <c r="H127">
        <f>GD_CHUNG!B129</f>
        <v>10602</v>
      </c>
      <c r="I127" t="str">
        <f>GD_CHUNG!C129</f>
        <v>Nguyễn Thị Thu Trang</v>
      </c>
      <c r="J127" t="str">
        <f>VLOOKUP(H127,GD_LCD_HS_LNS!$B$4:$I$600,8,FALSE)</f>
        <v>D-05</v>
      </c>
      <c r="K127" t="str">
        <f t="shared" ref="K127:K143" si="11">LEFT(J127,1)</f>
        <v>D</v>
      </c>
      <c r="L127">
        <f t="shared" si="3"/>
        <v>27</v>
      </c>
    </row>
    <row r="128" spans="8:12" ht="12.75" hidden="1" x14ac:dyDescent="0.2">
      <c r="H128">
        <f>GD_CHUNG!B130</f>
        <v>10603</v>
      </c>
      <c r="I128" t="str">
        <f>GD_CHUNG!C130</f>
        <v>Nguyễn Thị Vân Anh</v>
      </c>
      <c r="J128" t="str">
        <f>VLOOKUP(H128,GD_LCD_HS_LNS!$B$4:$I$600,8,FALSE)</f>
        <v>D-08</v>
      </c>
      <c r="K128" t="str">
        <f t="shared" si="11"/>
        <v>D</v>
      </c>
      <c r="L128">
        <f t="shared" si="3"/>
        <v>27</v>
      </c>
    </row>
    <row r="129" spans="8:12" ht="12.75" hidden="1" x14ac:dyDescent="0.2">
      <c r="H129">
        <f>GD_CHUNG!B131</f>
        <v>10618</v>
      </c>
      <c r="I129" t="str">
        <f>GD_CHUNG!C131</f>
        <v>Nguyễn Thị Hằng</v>
      </c>
      <c r="J129" t="str">
        <f>VLOOKUP(H129,GD_LCD_HS_LNS!$B$4:$I$600,8,FALSE)</f>
        <v>D-05</v>
      </c>
      <c r="K129" t="str">
        <f t="shared" si="11"/>
        <v>D</v>
      </c>
      <c r="L129">
        <f t="shared" si="3"/>
        <v>27</v>
      </c>
    </row>
    <row r="130" spans="8:12" ht="12.75" hidden="1" x14ac:dyDescent="0.2">
      <c r="H130">
        <f>GD_CHUNG!B132</f>
        <v>10619</v>
      </c>
      <c r="I130" t="str">
        <f>GD_CHUNG!C132</f>
        <v>Phạm Thị Thu Hương</v>
      </c>
      <c r="J130" t="str">
        <f>VLOOKUP(H130,GD_LCD_HS_LNS!$B$4:$I$600,8,FALSE)</f>
        <v>D-06</v>
      </c>
      <c r="K130" t="str">
        <f t="shared" si="11"/>
        <v>D</v>
      </c>
      <c r="L130">
        <f t="shared" si="3"/>
        <v>27</v>
      </c>
    </row>
    <row r="131" spans="8:12" ht="12.75" hidden="1" x14ac:dyDescent="0.2">
      <c r="H131">
        <f>GD_CHUNG!B133</f>
        <v>10620</v>
      </c>
      <c r="I131" t="str">
        <f>GD_CHUNG!C133</f>
        <v>Trần Thị Thu</v>
      </c>
      <c r="J131" t="str">
        <f>VLOOKUP(H131,GD_LCD_HS_LNS!$B$4:$I$600,8,FALSE)</f>
        <v>D-08</v>
      </c>
      <c r="K131" t="str">
        <f t="shared" si="11"/>
        <v>D</v>
      </c>
      <c r="L131">
        <f t="shared" si="3"/>
        <v>27</v>
      </c>
    </row>
    <row r="132" spans="8:12" ht="12.75" hidden="1" x14ac:dyDescent="0.2">
      <c r="H132">
        <f>GD_CHUNG!B134</f>
        <v>10621</v>
      </c>
      <c r="I132" t="str">
        <f>GD_CHUNG!C134</f>
        <v>Hoàng Anh Trang</v>
      </c>
      <c r="J132" t="str">
        <f>VLOOKUP(H132,GD_LCD_HS_LNS!$B$4:$I$600,8,FALSE)</f>
        <v>D-08</v>
      </c>
      <c r="K132" t="str">
        <f t="shared" si="11"/>
        <v>D</v>
      </c>
      <c r="L132">
        <f t="shared" si="3"/>
        <v>27</v>
      </c>
    </row>
    <row r="133" spans="8:12" ht="12.75" hidden="1" x14ac:dyDescent="0.2">
      <c r="H133">
        <f>GD_CHUNG!B135</f>
        <v>11111</v>
      </c>
      <c r="I133" t="str">
        <f>GD_CHUNG!C135</f>
        <v>Phạm Kim Hoàn</v>
      </c>
      <c r="J133" t="str">
        <f>VLOOKUP(H133,GD_LCD_HS_LNS!$B$4:$I$600,8,FALSE)</f>
        <v>D-08</v>
      </c>
      <c r="K133" t="str">
        <f t="shared" si="11"/>
        <v>D</v>
      </c>
      <c r="L133">
        <f t="shared" si="3"/>
        <v>27</v>
      </c>
    </row>
    <row r="134" spans="8:12" ht="12.75" hidden="1" x14ac:dyDescent="0.2">
      <c r="H134">
        <f>GD_CHUNG!B136</f>
        <v>11116</v>
      </c>
      <c r="I134" t="str">
        <f>GD_CHUNG!C136</f>
        <v>Đỗ Thanh Bình</v>
      </c>
      <c r="J134" t="str">
        <f>VLOOKUP(H134,GD_LCD_HS_LNS!$B$4:$I$600,8,FALSE)</f>
        <v>D-05</v>
      </c>
      <c r="K134" t="str">
        <f t="shared" si="11"/>
        <v>D</v>
      </c>
      <c r="L134">
        <f t="shared" si="3"/>
        <v>27</v>
      </c>
    </row>
    <row r="135" spans="8:12" ht="12.75" hidden="1" x14ac:dyDescent="0.2">
      <c r="H135">
        <f>GD_CHUNG!B137</f>
        <v>11119</v>
      </c>
      <c r="I135" t="str">
        <f>GD_CHUNG!C137</f>
        <v>Nguyễn Hương Quỳnh</v>
      </c>
      <c r="J135" t="str">
        <f>VLOOKUP(H135,GD_LCD_HS_LNS!$B$4:$I$600,8,FALSE)</f>
        <v>D-05</v>
      </c>
      <c r="K135" t="str">
        <f t="shared" si="11"/>
        <v>D</v>
      </c>
      <c r="L135">
        <f t="shared" si="3"/>
        <v>27</v>
      </c>
    </row>
    <row r="136" spans="8:12" ht="12.75" hidden="1" x14ac:dyDescent="0.2">
      <c r="H136">
        <f>GD_CHUNG!B138</f>
        <v>11123</v>
      </c>
      <c r="I136" t="str">
        <f>GD_CHUNG!C138</f>
        <v>Bùi Thị Bảo Ngọc</v>
      </c>
      <c r="J136" t="str">
        <f>VLOOKUP(H136,GD_LCD_HS_LNS!$B$4:$I$600,8,FALSE)</f>
        <v>D-08</v>
      </c>
      <c r="K136" t="str">
        <f t="shared" si="11"/>
        <v>D</v>
      </c>
      <c r="L136">
        <f t="shared" si="3"/>
        <v>27</v>
      </c>
    </row>
    <row r="137" spans="8:12" ht="12.75" hidden="1" x14ac:dyDescent="0.2">
      <c r="H137">
        <f>GD_CHUNG!B139</f>
        <v>11764</v>
      </c>
      <c r="I137" t="str">
        <f>GD_CHUNG!C139</f>
        <v>Nguyễn Thu Huyền</v>
      </c>
      <c r="J137" t="str">
        <f>VLOOKUP(H137,GD_LCD_HS_LNS!$B$4:$I$600,8,FALSE)</f>
        <v>D-08</v>
      </c>
      <c r="K137" t="str">
        <f t="shared" si="11"/>
        <v>D</v>
      </c>
      <c r="L137">
        <f t="shared" si="3"/>
        <v>27</v>
      </c>
    </row>
    <row r="138" spans="8:12" ht="12.75" hidden="1" x14ac:dyDescent="0.2">
      <c r="H138">
        <f>GD_CHUNG!B140</f>
        <v>12281</v>
      </c>
      <c r="I138" t="str">
        <f>GD_CHUNG!C140</f>
        <v>Nguyễn Minh Phương</v>
      </c>
      <c r="J138" t="str">
        <f>VLOOKUP(H138,GD_LCD_HS_LNS!$B$4:$I$600,8,FALSE)</f>
        <v>D-08</v>
      </c>
      <c r="K138" t="str">
        <f t="shared" si="11"/>
        <v>D</v>
      </c>
      <c r="L138">
        <f t="shared" si="3"/>
        <v>27</v>
      </c>
    </row>
    <row r="139" spans="8:12" ht="12.75" hidden="1" x14ac:dyDescent="0.2">
      <c r="H139">
        <f>GD_CHUNG!B141</f>
        <v>13097</v>
      </c>
      <c r="I139" t="str">
        <f>GD_CHUNG!C141</f>
        <v>Nguyễn Thu Quỳnh</v>
      </c>
      <c r="J139" t="str">
        <f>VLOOKUP(H139,GD_LCD_HS_LNS!$B$4:$I$600,8,FALSE)</f>
        <v>D-08</v>
      </c>
      <c r="K139" t="str">
        <f t="shared" si="11"/>
        <v>D</v>
      </c>
      <c r="L139">
        <f t="shared" si="3"/>
        <v>27</v>
      </c>
    </row>
    <row r="140" spans="8:12" ht="12.75" hidden="1" x14ac:dyDescent="0.2">
      <c r="H140">
        <f>GD_CHUNG!B142</f>
        <v>13101</v>
      </c>
      <c r="I140" t="str">
        <f>GD_CHUNG!C142</f>
        <v>Trần Thị Huệ</v>
      </c>
      <c r="J140" t="str">
        <f>VLOOKUP(H140,GD_LCD_HS_LNS!$B$4:$I$600,8,FALSE)</f>
        <v>D-08</v>
      </c>
      <c r="K140" t="str">
        <f t="shared" si="11"/>
        <v>D</v>
      </c>
      <c r="L140">
        <f t="shared" si="3"/>
        <v>27</v>
      </c>
    </row>
    <row r="141" spans="8:12" ht="12.75" hidden="1" x14ac:dyDescent="0.2">
      <c r="H141">
        <f>GD_CHUNG!B143</f>
        <v>13532</v>
      </c>
      <c r="I141" t="str">
        <f>GD_CHUNG!C143</f>
        <v>Nguyễn Tuấn Cường</v>
      </c>
      <c r="J141" t="str">
        <f>VLOOKUP(H141,GD_LCD_HS_LNS!$B$4:$I$600,8,FALSE)</f>
        <v>D-08</v>
      </c>
      <c r="K141" t="str">
        <f t="shared" si="11"/>
        <v>D</v>
      </c>
      <c r="L141">
        <f t="shared" si="3"/>
        <v>27</v>
      </c>
    </row>
    <row r="142" spans="8:12" ht="12.75" hidden="1" x14ac:dyDescent="0.2">
      <c r="H142">
        <f>GD_CHUNG!B144</f>
        <v>11357</v>
      </c>
      <c r="I142" t="str">
        <f>GD_CHUNG!C144</f>
        <v>Nguyễn Việt Dũng</v>
      </c>
      <c r="J142" t="str">
        <f>VLOOKUP(H142,GD_LCD_HS_LNS!$B$4:$I$600,8,FALSE)</f>
        <v>D-05</v>
      </c>
      <c r="K142" t="str">
        <f t="shared" si="11"/>
        <v>D</v>
      </c>
      <c r="L142">
        <f t="shared" si="3"/>
        <v>27</v>
      </c>
    </row>
    <row r="143" spans="8:12" ht="12.75" hidden="1" x14ac:dyDescent="0.2">
      <c r="H143">
        <f>GD_CHUNG!B145</f>
        <v>201501</v>
      </c>
      <c r="I143" t="str">
        <f>GD_CHUNG!C145</f>
        <v>Nguyễn Mỹ Hạnh</v>
      </c>
      <c r="J143" t="str">
        <f>VLOOKUP(H143,GD_LCD_HS_LNS!$B$4:$I$600,8,FALSE)</f>
        <v>D-08</v>
      </c>
      <c r="K143" t="str">
        <f t="shared" si="11"/>
        <v>D</v>
      </c>
      <c r="L143">
        <f t="shared" si="3"/>
        <v>27</v>
      </c>
    </row>
    <row r="144" spans="8:12" ht="12.75" hidden="1" x14ac:dyDescent="0.2">
      <c r="H144">
        <f>GD_CHUNG!B146</f>
        <v>10632</v>
      </c>
      <c r="I144" t="str">
        <f>GD_CHUNG!C146</f>
        <v>Trần Thanh Hiếu</v>
      </c>
      <c r="J144" t="str">
        <f>VLOOKUP(H144,GD_LCD_HS_LNS!$B$4:$I$600,8,FALSE)</f>
        <v>B-03</v>
      </c>
      <c r="K144" t="s">
        <v>44</v>
      </c>
      <c r="L144">
        <f t="shared" si="3"/>
        <v>27</v>
      </c>
    </row>
    <row r="145" spans="8:12" ht="12.75" hidden="1" x14ac:dyDescent="0.2">
      <c r="H145">
        <f>GD_CHUNG!B147</f>
        <v>12557</v>
      </c>
      <c r="I145" t="str">
        <f>GD_CHUNG!C147</f>
        <v>Nguyễn Thị Lan</v>
      </c>
      <c r="J145" t="str">
        <f>VLOOKUP(H145,GD_LCD_HS_LNS!$B$4:$I$600,8,FALSE)</f>
        <v>D-06</v>
      </c>
      <c r="K145" t="str">
        <f t="shared" ref="K145:K159" si="12">LEFT(J145,1)</f>
        <v>D</v>
      </c>
      <c r="L145">
        <f t="shared" si="3"/>
        <v>27</v>
      </c>
    </row>
    <row r="146" spans="8:12" ht="12.75" hidden="1" x14ac:dyDescent="0.2">
      <c r="H146">
        <f>GD_CHUNG!B148</f>
        <v>12559</v>
      </c>
      <c r="I146" t="str">
        <f>GD_CHUNG!C148</f>
        <v>Phạm Thị Mai Giang</v>
      </c>
      <c r="J146" t="str">
        <f>VLOOKUP(H146,GD_LCD_HS_LNS!$B$4:$I$600,8,FALSE)</f>
        <v>D-06</v>
      </c>
      <c r="K146" t="str">
        <f t="shared" si="12"/>
        <v>D</v>
      </c>
      <c r="L146">
        <f t="shared" si="3"/>
        <v>27</v>
      </c>
    </row>
    <row r="147" spans="8:12" ht="12.75" hidden="1" x14ac:dyDescent="0.2">
      <c r="H147">
        <f>GD_CHUNG!B149</f>
        <v>12562</v>
      </c>
      <c r="I147" t="str">
        <f>GD_CHUNG!C149</f>
        <v>Đỗ Thị Thu Trang</v>
      </c>
      <c r="J147" t="str">
        <f>VLOOKUP(H147,GD_LCD_HS_LNS!$B$4:$I$600,8,FALSE)</f>
        <v>D-08</v>
      </c>
      <c r="K147" t="str">
        <f t="shared" si="12"/>
        <v>D</v>
      </c>
      <c r="L147">
        <f t="shared" si="3"/>
        <v>27</v>
      </c>
    </row>
    <row r="148" spans="8:12" ht="12.75" hidden="1" x14ac:dyDescent="0.2">
      <c r="H148">
        <f>GD_CHUNG!B150</f>
        <v>12563</v>
      </c>
      <c r="I148" t="str">
        <f>GD_CHUNG!C150</f>
        <v>Trịnh Khánh Linh</v>
      </c>
      <c r="J148" t="str">
        <f>VLOOKUP(H148,GD_LCD_HS_LNS!$B$4:$I$600,8,FALSE)</f>
        <v>D-06</v>
      </c>
      <c r="K148" t="str">
        <f t="shared" si="12"/>
        <v>D</v>
      </c>
      <c r="L148">
        <f t="shared" si="3"/>
        <v>27</v>
      </c>
    </row>
    <row r="149" spans="8:12" ht="12.75" hidden="1" x14ac:dyDescent="0.2">
      <c r="H149">
        <f>GD_CHUNG!B151</f>
        <v>12567</v>
      </c>
      <c r="I149" t="str">
        <f>GD_CHUNG!C151</f>
        <v>Nguyễn Thị Hải Yến</v>
      </c>
      <c r="J149" t="str">
        <f>VLOOKUP(H149,GD_LCD_HS_LNS!$B$4:$I$600,8,FALSE)</f>
        <v>D-06</v>
      </c>
      <c r="K149" t="str">
        <f t="shared" si="12"/>
        <v>D</v>
      </c>
      <c r="L149">
        <f t="shared" si="3"/>
        <v>27</v>
      </c>
    </row>
    <row r="150" spans="8:12" ht="12.75" hidden="1" x14ac:dyDescent="0.2">
      <c r="H150">
        <f>GD_CHUNG!B152</f>
        <v>13361</v>
      </c>
      <c r="I150" t="str">
        <f>GD_CHUNG!C152</f>
        <v>Mai Thế Anh</v>
      </c>
      <c r="J150" t="str">
        <f>VLOOKUP(H150,GD_LCD_HS_LNS!$B$4:$I$600,8,FALSE)</f>
        <v>D-08</v>
      </c>
      <c r="K150" t="str">
        <f t="shared" si="12"/>
        <v>D</v>
      </c>
      <c r="L150">
        <f t="shared" si="3"/>
        <v>27</v>
      </c>
    </row>
    <row r="151" spans="8:12" ht="12.75" hidden="1" x14ac:dyDescent="0.2">
      <c r="H151">
        <f>GD_CHUNG!B153</f>
        <v>13373</v>
      </c>
      <c r="I151" t="str">
        <f>GD_CHUNG!C153</f>
        <v>Trần Thị Sơn</v>
      </c>
      <c r="J151" t="str">
        <f>VLOOKUP(H151,GD_LCD_HS_LNS!$B$4:$I$600,8,FALSE)</f>
        <v>D-08</v>
      </c>
      <c r="K151" t="str">
        <f t="shared" si="12"/>
        <v>D</v>
      </c>
      <c r="L151">
        <f t="shared" si="3"/>
        <v>27</v>
      </c>
    </row>
    <row r="152" spans="8:12" ht="12.75" hidden="1" x14ac:dyDescent="0.2">
      <c r="H152">
        <f>GD_CHUNG!B154</f>
        <v>13380</v>
      </c>
      <c r="I152" t="str">
        <f>GD_CHUNG!C154</f>
        <v>Nguyễn Thị Yến Hương</v>
      </c>
      <c r="J152" t="str">
        <f>VLOOKUP(H152,GD_LCD_HS_LNS!$B$4:$I$600,8,FALSE)</f>
        <v>D-08</v>
      </c>
      <c r="K152" t="str">
        <f t="shared" si="12"/>
        <v>D</v>
      </c>
      <c r="L152">
        <f t="shared" si="3"/>
        <v>27</v>
      </c>
    </row>
    <row r="153" spans="8:12" ht="12.75" hidden="1" x14ac:dyDescent="0.2">
      <c r="H153">
        <f>GD_CHUNG!B155</f>
        <v>13405</v>
      </c>
      <c r="I153" t="str">
        <f>GD_CHUNG!C155</f>
        <v>Nguyễn Thị Thúy Hằng</v>
      </c>
      <c r="J153" t="str">
        <f>VLOOKUP(H153,GD_LCD_HS_LNS!$B$4:$I$600,8,FALSE)</f>
        <v>D-08</v>
      </c>
      <c r="K153" t="str">
        <f t="shared" si="12"/>
        <v>D</v>
      </c>
      <c r="L153">
        <f t="shared" si="3"/>
        <v>27</v>
      </c>
    </row>
    <row r="154" spans="8:12" ht="12.75" hidden="1" x14ac:dyDescent="0.2">
      <c r="H154">
        <f>GD_CHUNG!B156</f>
        <v>13670</v>
      </c>
      <c r="I154" t="str">
        <f>GD_CHUNG!C156</f>
        <v>Nguyễn Thảo Ly</v>
      </c>
      <c r="J154" t="str">
        <f>VLOOKUP(H154,GD_LCD_HS_LNS!$B$4:$I$600,8,FALSE)</f>
        <v>D-08</v>
      </c>
      <c r="K154" t="str">
        <f t="shared" si="12"/>
        <v>D</v>
      </c>
      <c r="L154">
        <f t="shared" si="3"/>
        <v>27</v>
      </c>
    </row>
    <row r="155" spans="8:12" ht="12.75" hidden="1" x14ac:dyDescent="0.2">
      <c r="H155">
        <f>GD_CHUNG!B157</f>
        <v>13671</v>
      </c>
      <c r="I155" t="str">
        <f>GD_CHUNG!C157</f>
        <v>Nguyễn Thị Phương Thảo</v>
      </c>
      <c r="J155" t="str">
        <f>VLOOKUP(H155,GD_LCD_HS_LNS!$B$4:$I$600,8,FALSE)</f>
        <v>D-08</v>
      </c>
      <c r="K155" t="str">
        <f t="shared" si="12"/>
        <v>D</v>
      </c>
      <c r="L155">
        <f t="shared" si="3"/>
        <v>27</v>
      </c>
    </row>
    <row r="156" spans="8:12" ht="12.75" hidden="1" x14ac:dyDescent="0.2">
      <c r="H156">
        <f>GD_CHUNG!B158</f>
        <v>13672</v>
      </c>
      <c r="I156" t="str">
        <f>GD_CHUNG!C158</f>
        <v>Mai Thị Huyền Trang</v>
      </c>
      <c r="J156" t="str">
        <f>VLOOKUP(H156,GD_LCD_HS_LNS!$B$4:$I$600,8,FALSE)</f>
        <v>D-08</v>
      </c>
      <c r="K156" t="str">
        <f t="shared" si="12"/>
        <v>D</v>
      </c>
      <c r="L156">
        <f t="shared" si="3"/>
        <v>27</v>
      </c>
    </row>
    <row r="157" spans="8:12" ht="12.75" hidden="1" x14ac:dyDescent="0.2">
      <c r="H157">
        <f>GD_CHUNG!B159</f>
        <v>13673</v>
      </c>
      <c r="I157" t="str">
        <f>GD_CHUNG!C159</f>
        <v>Đỗ Văn Thắng</v>
      </c>
      <c r="J157" t="str">
        <f>VLOOKUP(H157,GD_LCD_HS_LNS!$B$4:$I$600,8,FALSE)</f>
        <v>D-08</v>
      </c>
      <c r="K157" t="str">
        <f t="shared" si="12"/>
        <v>D</v>
      </c>
      <c r="L157">
        <f t="shared" si="3"/>
        <v>27</v>
      </c>
    </row>
    <row r="158" spans="8:12" ht="12.75" hidden="1" x14ac:dyDescent="0.2">
      <c r="H158">
        <f>GD_CHUNG!B160</f>
        <v>10572</v>
      </c>
      <c r="I158" t="str">
        <f>GD_CHUNG!C160</f>
        <v>Võ Thị Hồng Minh</v>
      </c>
      <c r="J158" t="str">
        <f>VLOOKUP(H158,GD_LCD_HS_LNS!$B$4:$I$600,8,FALSE)</f>
        <v>D-06</v>
      </c>
      <c r="K158" t="str">
        <f t="shared" si="12"/>
        <v>D</v>
      </c>
      <c r="L158">
        <f t="shared" si="3"/>
        <v>27</v>
      </c>
    </row>
    <row r="159" spans="8:12" ht="12.75" hidden="1" x14ac:dyDescent="0.2">
      <c r="H159">
        <f>GD_CHUNG!B161</f>
        <v>10574</v>
      </c>
      <c r="I159" t="str">
        <f>GD_CHUNG!C161</f>
        <v>Nguyễn Thị Hồng Duyên</v>
      </c>
      <c r="J159" t="str">
        <f>VLOOKUP(H159,GD_LCD_HS_LNS!$B$4:$I$600,8,FALSE)</f>
        <v>D-06</v>
      </c>
      <c r="K159" t="str">
        <f t="shared" si="12"/>
        <v>D</v>
      </c>
      <c r="L159">
        <f t="shared" si="3"/>
        <v>27</v>
      </c>
    </row>
    <row r="160" spans="8:12" ht="12.75" hidden="1" x14ac:dyDescent="0.2">
      <c r="H160">
        <f>GD_CHUNG!B162</f>
        <v>10575</v>
      </c>
      <c r="I160" t="str">
        <f>GD_CHUNG!C162</f>
        <v>Phan Thị Thu Hường</v>
      </c>
      <c r="J160" t="str">
        <f>VLOOKUP(H160,GD_LCD_HS_LNS!$B$4:$I$600,8,FALSE)</f>
        <v>B-05</v>
      </c>
      <c r="K160" t="s">
        <v>44</v>
      </c>
      <c r="L160">
        <f t="shared" si="3"/>
        <v>27</v>
      </c>
    </row>
    <row r="161" spans="8:12" ht="12.75" hidden="1" x14ac:dyDescent="0.2">
      <c r="H161">
        <f>GD_CHUNG!B163</f>
        <v>10579</v>
      </c>
      <c r="I161" t="str">
        <f>GD_CHUNG!C163</f>
        <v>Tạ Thị Cẩm Vân</v>
      </c>
      <c r="J161" t="str">
        <f>VLOOKUP(H161,GD_LCD_HS_LNS!$B$4:$I$600,8,FALSE)</f>
        <v>D-06</v>
      </c>
      <c r="K161" t="str">
        <f t="shared" ref="K161:K167" si="13">LEFT(J161,1)</f>
        <v>D</v>
      </c>
      <c r="L161">
        <f t="shared" si="3"/>
        <v>27</v>
      </c>
    </row>
    <row r="162" spans="8:12" ht="12.75" hidden="1" x14ac:dyDescent="0.2">
      <c r="H162">
        <f>GD_CHUNG!B164</f>
        <v>10581</v>
      </c>
      <c r="I162" t="str">
        <f>GD_CHUNG!C164</f>
        <v>Nguyễn Thị Hoài</v>
      </c>
      <c r="J162" t="str">
        <f>VLOOKUP(H162,GD_LCD_HS_LNS!$B$4:$I$600,8,FALSE)</f>
        <v>D-06</v>
      </c>
      <c r="K162" t="str">
        <f t="shared" si="13"/>
        <v>D</v>
      </c>
      <c r="L162">
        <f t="shared" si="3"/>
        <v>27</v>
      </c>
    </row>
    <row r="163" spans="8:12" ht="12.75" hidden="1" x14ac:dyDescent="0.2">
      <c r="H163">
        <f>GD_CHUNG!B165</f>
        <v>10604</v>
      </c>
      <c r="I163" t="str">
        <f>GD_CHUNG!C165</f>
        <v>Nguyễn Thị Hồng</v>
      </c>
      <c r="J163" t="str">
        <f>VLOOKUP(H163,GD_LCD_HS_LNS!$B$4:$I$600,8,FALSE)</f>
        <v>D-05</v>
      </c>
      <c r="K163" t="str">
        <f t="shared" si="13"/>
        <v>D</v>
      </c>
      <c r="L163">
        <f t="shared" si="3"/>
        <v>27</v>
      </c>
    </row>
    <row r="164" spans="8:12" ht="12.75" hidden="1" x14ac:dyDescent="0.2">
      <c r="H164">
        <f>GD_CHUNG!B166</f>
        <v>10605</v>
      </c>
      <c r="I164" t="str">
        <f>GD_CHUNG!C166</f>
        <v>Nguyễn Thị Thùy Dương</v>
      </c>
      <c r="J164" t="str">
        <f>VLOOKUP(H164,GD_LCD_HS_LNS!$B$4:$I$600,8,FALSE)</f>
        <v>D-06</v>
      </c>
      <c r="K164" t="str">
        <f t="shared" si="13"/>
        <v>D</v>
      </c>
      <c r="L164">
        <f t="shared" si="3"/>
        <v>27</v>
      </c>
    </row>
    <row r="165" spans="8:12" ht="12.75" hidden="1" x14ac:dyDescent="0.2">
      <c r="H165">
        <f>GD_CHUNG!B167</f>
        <v>10611</v>
      </c>
      <c r="I165" t="str">
        <f>GD_CHUNG!C167</f>
        <v>Hoàng Thị Huyền Diệu</v>
      </c>
      <c r="J165" t="str">
        <f>VLOOKUP(H165,GD_LCD_HS_LNS!$B$4:$I$600,8,FALSE)</f>
        <v>D-06</v>
      </c>
      <c r="K165" t="str">
        <f t="shared" si="13"/>
        <v>D</v>
      </c>
      <c r="L165">
        <f t="shared" si="3"/>
        <v>27</v>
      </c>
    </row>
    <row r="166" spans="8:12" ht="12.75" hidden="1" x14ac:dyDescent="0.2">
      <c r="H166">
        <f>GD_CHUNG!B168</f>
        <v>10612</v>
      </c>
      <c r="I166" t="str">
        <f>GD_CHUNG!C168</f>
        <v>Tạ Thị Phượng</v>
      </c>
      <c r="J166" t="str">
        <f>VLOOKUP(H166,GD_LCD_HS_LNS!$B$4:$I$600,8,FALSE)</f>
        <v>D-06</v>
      </c>
      <c r="K166" t="str">
        <f t="shared" si="13"/>
        <v>D</v>
      </c>
      <c r="L166">
        <f t="shared" si="3"/>
        <v>27</v>
      </c>
    </row>
    <row r="167" spans="8:12" ht="12.75" hidden="1" x14ac:dyDescent="0.2">
      <c r="H167">
        <f>GD_CHUNG!B169</f>
        <v>10613</v>
      </c>
      <c r="I167" t="str">
        <f>GD_CHUNG!C169</f>
        <v>Nguyễn Thị Hường</v>
      </c>
      <c r="J167" t="str">
        <f>VLOOKUP(H167,GD_LCD_HS_LNS!$B$4:$I$600,8,FALSE)</f>
        <v>D-06</v>
      </c>
      <c r="K167" t="str">
        <f t="shared" si="13"/>
        <v>D</v>
      </c>
      <c r="L167">
        <f t="shared" si="3"/>
        <v>27</v>
      </c>
    </row>
    <row r="168" spans="8:12" ht="12.75" hidden="1" x14ac:dyDescent="0.2">
      <c r="H168">
        <f>GD_CHUNG!B170</f>
        <v>10616</v>
      </c>
      <c r="I168" t="str">
        <f>GD_CHUNG!C170</f>
        <v>Đỗ Thanh Thủy</v>
      </c>
      <c r="J168" t="str">
        <f>VLOOKUP(H168,GD_LCD_HS_LNS!$B$4:$I$600,8,FALSE)</f>
        <v>B-05</v>
      </c>
      <c r="K168" t="s">
        <v>44</v>
      </c>
      <c r="L168">
        <f t="shared" si="3"/>
        <v>27</v>
      </c>
    </row>
    <row r="169" spans="8:12" ht="12.75" hidden="1" x14ac:dyDescent="0.2">
      <c r="H169">
        <f>GD_CHUNG!B171</f>
        <v>10617</v>
      </c>
      <c r="I169" t="str">
        <f>GD_CHUNG!C171</f>
        <v>Ngô Thị Hường</v>
      </c>
      <c r="J169" t="str">
        <f>VLOOKUP(H169,GD_LCD_HS_LNS!$B$4:$I$600,8,FALSE)</f>
        <v>D-06</v>
      </c>
      <c r="K169" t="str">
        <f t="shared" ref="K169:K222" si="14">LEFT(J169,1)</f>
        <v>D</v>
      </c>
      <c r="L169">
        <f t="shared" si="3"/>
        <v>27</v>
      </c>
    </row>
    <row r="170" spans="8:12" ht="12.75" hidden="1" x14ac:dyDescent="0.2">
      <c r="H170">
        <f>GD_CHUNG!B172</f>
        <v>10627</v>
      </c>
      <c r="I170" t="str">
        <f>GD_CHUNG!C172</f>
        <v>Trần Thị Thu</v>
      </c>
      <c r="J170" t="str">
        <f>VLOOKUP(H170,GD_LCD_HS_LNS!$B$4:$I$600,8,FALSE)</f>
        <v>D-06</v>
      </c>
      <c r="K170" t="str">
        <f t="shared" si="14"/>
        <v>D</v>
      </c>
      <c r="L170">
        <f t="shared" si="3"/>
        <v>27</v>
      </c>
    </row>
    <row r="171" spans="8:12" ht="12.75" hidden="1" x14ac:dyDescent="0.2">
      <c r="H171">
        <f>GD_CHUNG!B173</f>
        <v>11110</v>
      </c>
      <c r="I171" t="str">
        <f>GD_CHUNG!C173</f>
        <v>Đinh Thị Vân Anh</v>
      </c>
      <c r="J171" t="str">
        <f>VLOOKUP(H171,GD_LCD_HS_LNS!$B$4:$I$600,8,FALSE)</f>
        <v>D-05</v>
      </c>
      <c r="K171" t="str">
        <f t="shared" si="14"/>
        <v>D</v>
      </c>
      <c r="L171">
        <f t="shared" si="3"/>
        <v>27</v>
      </c>
    </row>
    <row r="172" spans="8:12" ht="12.75" hidden="1" x14ac:dyDescent="0.2">
      <c r="H172">
        <f>GD_CHUNG!B174</f>
        <v>11113</v>
      </c>
      <c r="I172" t="str">
        <f>GD_CHUNG!C174</f>
        <v>Trịnh Thị Hạnh</v>
      </c>
      <c r="J172" t="str">
        <f>VLOOKUP(H172,GD_LCD_HS_LNS!$B$4:$I$600,8,FALSE)</f>
        <v>D-05</v>
      </c>
      <c r="K172" t="str">
        <f t="shared" si="14"/>
        <v>D</v>
      </c>
      <c r="L172">
        <f t="shared" si="3"/>
        <v>27</v>
      </c>
    </row>
    <row r="173" spans="8:12" ht="12.75" hidden="1" x14ac:dyDescent="0.2">
      <c r="H173">
        <f>GD_CHUNG!B175</f>
        <v>11114</v>
      </c>
      <c r="I173" t="str">
        <f>GD_CHUNG!C175</f>
        <v>Đoàn Thu Hoa</v>
      </c>
      <c r="J173" t="str">
        <f>VLOOKUP(H173,GD_LCD_HS_LNS!$B$4:$I$600,8,FALSE)</f>
        <v>D-06</v>
      </c>
      <c r="K173" t="str">
        <f t="shared" si="14"/>
        <v>D</v>
      </c>
      <c r="L173">
        <f t="shared" si="3"/>
        <v>27</v>
      </c>
    </row>
    <row r="174" spans="8:12" ht="12.75" hidden="1" x14ac:dyDescent="0.2">
      <c r="H174">
        <f>GD_CHUNG!B176</f>
        <v>11115</v>
      </c>
      <c r="I174" t="str">
        <f>GD_CHUNG!C176</f>
        <v>Mai Thị Ngọc</v>
      </c>
      <c r="J174" t="str">
        <f>VLOOKUP(H174,GD_LCD_HS_LNS!$B$4:$I$600,8,FALSE)</f>
        <v>D-05</v>
      </c>
      <c r="K174" t="str">
        <f t="shared" si="14"/>
        <v>D</v>
      </c>
      <c r="L174">
        <f t="shared" si="3"/>
        <v>27</v>
      </c>
    </row>
    <row r="175" spans="8:12" ht="12.75" hidden="1" x14ac:dyDescent="0.2">
      <c r="H175">
        <f>GD_CHUNG!B177</f>
        <v>11118</v>
      </c>
      <c r="I175" t="str">
        <f>GD_CHUNG!C177</f>
        <v>Lã Thị Thu Hương</v>
      </c>
      <c r="J175" t="str">
        <f>VLOOKUP(H175,GD_LCD_HS_LNS!$B$4:$I$600,8,FALSE)</f>
        <v>D-06</v>
      </c>
      <c r="K175" t="str">
        <f t="shared" si="14"/>
        <v>D</v>
      </c>
      <c r="L175">
        <f t="shared" si="3"/>
        <v>27</v>
      </c>
    </row>
    <row r="176" spans="8:12" ht="12.75" hidden="1" x14ac:dyDescent="0.2">
      <c r="H176">
        <f>GD_CHUNG!B178</f>
        <v>11120</v>
      </c>
      <c r="I176" t="str">
        <f>GD_CHUNG!C178</f>
        <v>Đỗ Hương Trà</v>
      </c>
      <c r="J176" t="str">
        <f>VLOOKUP(H176,GD_LCD_HS_LNS!$B$4:$I$600,8,FALSE)</f>
        <v>D-05</v>
      </c>
      <c r="K176" t="str">
        <f t="shared" si="14"/>
        <v>D</v>
      </c>
      <c r="L176">
        <f t="shared" si="3"/>
        <v>27</v>
      </c>
    </row>
    <row r="177" spans="8:12" ht="12.75" hidden="1" x14ac:dyDescent="0.2">
      <c r="H177">
        <f>GD_CHUNG!B179</f>
        <v>11121</v>
      </c>
      <c r="I177" t="str">
        <f>GD_CHUNG!C179</f>
        <v>Nguyễn Hiền Hạnh</v>
      </c>
      <c r="J177" t="str">
        <f>VLOOKUP(H177,GD_LCD_HS_LNS!$B$4:$I$600,8,FALSE)</f>
        <v>D-06</v>
      </c>
      <c r="K177" t="str">
        <f t="shared" si="14"/>
        <v>D</v>
      </c>
      <c r="L177">
        <f t="shared" si="3"/>
        <v>27</v>
      </c>
    </row>
    <row r="178" spans="8:12" ht="12.75" hidden="1" x14ac:dyDescent="0.2">
      <c r="H178">
        <f>GD_CHUNG!B180</f>
        <v>13753</v>
      </c>
      <c r="I178" t="str">
        <f>GD_CHUNG!C180</f>
        <v>Phan Thanh Hà</v>
      </c>
      <c r="J178" t="str">
        <f>VLOOKUP(H178,GD_LCD_HS_LNS!$B$4:$I$600,8,FALSE)</f>
        <v>D-08</v>
      </c>
      <c r="K178" t="str">
        <f t="shared" si="14"/>
        <v>D</v>
      </c>
      <c r="L178">
        <f t="shared" si="3"/>
        <v>27</v>
      </c>
    </row>
    <row r="179" spans="8:12" ht="12.75" hidden="1" x14ac:dyDescent="0.2">
      <c r="H179">
        <f>GD_CHUNG!B181</f>
        <v>13758</v>
      </c>
      <c r="I179" t="str">
        <f>GD_CHUNG!C181</f>
        <v>Trần Vân Anh</v>
      </c>
      <c r="J179" t="str">
        <f>VLOOKUP(H179,GD_LCD_HS_LNS!$B$4:$I$600,8,FALSE)</f>
        <v>D-08</v>
      </c>
      <c r="K179" t="str">
        <f t="shared" si="14"/>
        <v>D</v>
      </c>
      <c r="L179">
        <f t="shared" si="3"/>
        <v>27</v>
      </c>
    </row>
    <row r="180" spans="8:12" ht="12.75" hidden="1" x14ac:dyDescent="0.2">
      <c r="H180">
        <f>GD_CHUNG!B182</f>
        <v>13759</v>
      </c>
      <c r="I180" t="str">
        <f>GD_CHUNG!C182</f>
        <v>Nguyễn Thị Thanh Loan</v>
      </c>
      <c r="J180" t="str">
        <f>VLOOKUP(H180,GD_LCD_HS_LNS!$B$4:$I$600,8,FALSE)</f>
        <v>D-08</v>
      </c>
      <c r="K180" t="str">
        <f t="shared" si="14"/>
        <v>D</v>
      </c>
      <c r="L180">
        <f t="shared" si="3"/>
        <v>27</v>
      </c>
    </row>
    <row r="181" spans="8:12" ht="12.75" hidden="1" x14ac:dyDescent="0.2">
      <c r="H181">
        <f>GD_CHUNG!B183</f>
        <v>13760</v>
      </c>
      <c r="I181" t="str">
        <f>GD_CHUNG!C183</f>
        <v>Trần Thùy Trang</v>
      </c>
      <c r="J181" t="str">
        <f>VLOOKUP(H181,GD_LCD_HS_LNS!$B$4:$I$600,8,FALSE)</f>
        <v>D-08</v>
      </c>
      <c r="K181" t="str">
        <f t="shared" si="14"/>
        <v>D</v>
      </c>
      <c r="L181">
        <f t="shared" si="3"/>
        <v>27</v>
      </c>
    </row>
    <row r="182" spans="8:12" ht="12.75" hidden="1" x14ac:dyDescent="0.2">
      <c r="H182">
        <f>GD_CHUNG!B184</f>
        <v>13762</v>
      </c>
      <c r="I182" t="str">
        <f>GD_CHUNG!C184</f>
        <v>Bùi Thị Út</v>
      </c>
      <c r="J182" t="str">
        <f>VLOOKUP(H182,GD_LCD_HS_LNS!$B$4:$I$600,8,FALSE)</f>
        <v>D-08</v>
      </c>
      <c r="K182" t="str">
        <f t="shared" si="14"/>
        <v>D</v>
      </c>
      <c r="L182">
        <f t="shared" si="3"/>
        <v>27</v>
      </c>
    </row>
    <row r="183" spans="8:12" ht="12.75" hidden="1" x14ac:dyDescent="0.2">
      <c r="H183">
        <f>GD_CHUNG!B185</f>
        <v>13763</v>
      </c>
      <c r="I183" t="str">
        <f>GD_CHUNG!C185</f>
        <v>Lê Mai Anh</v>
      </c>
      <c r="J183" t="str">
        <f>VLOOKUP(H183,GD_LCD_HS_LNS!$B$4:$I$600,8,FALSE)</f>
        <v>D-08</v>
      </c>
      <c r="K183" t="str">
        <f t="shared" si="14"/>
        <v>D</v>
      </c>
      <c r="L183">
        <f t="shared" si="3"/>
        <v>27</v>
      </c>
    </row>
    <row r="184" spans="8:12" ht="12.75" hidden="1" x14ac:dyDescent="0.2">
      <c r="H184">
        <f>GD_CHUNG!B186</f>
        <v>13764</v>
      </c>
      <c r="I184" t="str">
        <f>GD_CHUNG!C186</f>
        <v>Đỗ Thị Ngọc Hà</v>
      </c>
      <c r="J184" t="str">
        <f>VLOOKUP(H184,GD_LCD_HS_LNS!$B$4:$I$600,8,FALSE)</f>
        <v>D-08</v>
      </c>
      <c r="K184" t="str">
        <f t="shared" si="14"/>
        <v>D</v>
      </c>
      <c r="L184">
        <f t="shared" si="3"/>
        <v>27</v>
      </c>
    </row>
    <row r="185" spans="8:12" ht="12.75" hidden="1" x14ac:dyDescent="0.2">
      <c r="H185">
        <f>GD_CHUNG!B187</f>
        <v>13765</v>
      </c>
      <c r="I185" t="str">
        <f>GD_CHUNG!C187</f>
        <v>Phạm Tú Châu</v>
      </c>
      <c r="J185" t="str">
        <f>VLOOKUP(H185,GD_LCD_HS_LNS!$B$4:$I$600,8,FALSE)</f>
        <v>D-08</v>
      </c>
      <c r="K185" t="str">
        <f t="shared" si="14"/>
        <v>D</v>
      </c>
      <c r="L185">
        <f t="shared" si="3"/>
        <v>27</v>
      </c>
    </row>
    <row r="186" spans="8:12" ht="12.75" hidden="1" x14ac:dyDescent="0.2">
      <c r="H186">
        <f>GD_CHUNG!B188</f>
        <v>13766</v>
      </c>
      <c r="I186" t="str">
        <f>GD_CHUNG!C188</f>
        <v>Nguyễn Thị Phương Dung</v>
      </c>
      <c r="J186" t="str">
        <f>VLOOKUP(H186,GD_LCD_HS_LNS!$B$4:$I$600,8,FALSE)</f>
        <v>D-08</v>
      </c>
      <c r="K186" t="str">
        <f t="shared" si="14"/>
        <v>D</v>
      </c>
      <c r="L186">
        <f t="shared" si="3"/>
        <v>27</v>
      </c>
    </row>
    <row r="187" spans="8:12" ht="12.75" hidden="1" x14ac:dyDescent="0.2">
      <c r="H187">
        <f>GD_CHUNG!B189</f>
        <v>13767</v>
      </c>
      <c r="I187" t="str">
        <f>GD_CHUNG!C189</f>
        <v>Trần Thị Phương Anh</v>
      </c>
      <c r="J187" t="str">
        <f>VLOOKUP(H187,GD_LCD_HS_LNS!$B$4:$I$600,8,FALSE)</f>
        <v>D-08</v>
      </c>
      <c r="K187" t="str">
        <f t="shared" si="14"/>
        <v>D</v>
      </c>
      <c r="L187">
        <f t="shared" si="3"/>
        <v>27</v>
      </c>
    </row>
    <row r="188" spans="8:12" ht="12.75" hidden="1" x14ac:dyDescent="0.2">
      <c r="H188">
        <f>GD_CHUNG!B190</f>
        <v>13769</v>
      </c>
      <c r="I188" t="str">
        <f>GD_CHUNG!C190</f>
        <v>Nguyễn Thị Hồng Thu</v>
      </c>
      <c r="J188" t="str">
        <f>VLOOKUP(H188,GD_LCD_HS_LNS!$B$4:$I$600,8,FALSE)</f>
        <v>D-08</v>
      </c>
      <c r="K188" t="str">
        <f t="shared" si="14"/>
        <v>D</v>
      </c>
      <c r="L188">
        <f t="shared" si="3"/>
        <v>27</v>
      </c>
    </row>
    <row r="189" spans="8:12" ht="12.75" hidden="1" x14ac:dyDescent="0.2">
      <c r="H189">
        <f>GD_CHUNG!B191</f>
        <v>13770</v>
      </c>
      <c r="I189" t="str">
        <f>GD_CHUNG!C191</f>
        <v>Nguyễn Thị Thanh Phương</v>
      </c>
      <c r="J189" t="str">
        <f>VLOOKUP(H189,GD_LCD_HS_LNS!$B$4:$I$600,8,FALSE)</f>
        <v>D-08</v>
      </c>
      <c r="K189" t="str">
        <f t="shared" si="14"/>
        <v>D</v>
      </c>
      <c r="L189">
        <f t="shared" si="3"/>
        <v>27</v>
      </c>
    </row>
    <row r="190" spans="8:12" ht="12.75" hidden="1" x14ac:dyDescent="0.2">
      <c r="H190">
        <f>GD_CHUNG!B192</f>
        <v>13771</v>
      </c>
      <c r="I190" t="str">
        <f>GD_CHUNG!C192</f>
        <v>Nguyễn Thị Thoa</v>
      </c>
      <c r="J190" t="str">
        <f>VLOOKUP(H190,GD_LCD_HS_LNS!$B$4:$I$600,8,FALSE)</f>
        <v>D-08</v>
      </c>
      <c r="K190" t="str">
        <f t="shared" si="14"/>
        <v>D</v>
      </c>
      <c r="L190">
        <f t="shared" si="3"/>
        <v>27</v>
      </c>
    </row>
    <row r="191" spans="8:12" ht="12.75" hidden="1" x14ac:dyDescent="0.2">
      <c r="H191">
        <f>GD_CHUNG!B193</f>
        <v>13772</v>
      </c>
      <c r="I191" t="str">
        <f>GD_CHUNG!C193</f>
        <v>Nguyễn Thị Thu Thủy</v>
      </c>
      <c r="J191" t="str">
        <f>VLOOKUP(H191,GD_LCD_HS_LNS!$B$4:$I$600,8,FALSE)</f>
        <v>D-08</v>
      </c>
      <c r="K191" t="str">
        <f t="shared" si="14"/>
        <v>D</v>
      </c>
      <c r="L191">
        <f t="shared" si="3"/>
        <v>27</v>
      </c>
    </row>
    <row r="192" spans="8:12" ht="12.75" hidden="1" x14ac:dyDescent="0.2">
      <c r="H192">
        <f>GD_CHUNG!B194</f>
        <v>13773</v>
      </c>
      <c r="I192" t="str">
        <f>GD_CHUNG!C194</f>
        <v>Nguyễn Thị Trang</v>
      </c>
      <c r="J192" t="str">
        <f>VLOOKUP(H192,GD_LCD_HS_LNS!$B$4:$I$600,8,FALSE)</f>
        <v>D-08</v>
      </c>
      <c r="K192" t="str">
        <f t="shared" si="14"/>
        <v>D</v>
      </c>
      <c r="L192">
        <f t="shared" si="3"/>
        <v>27</v>
      </c>
    </row>
    <row r="193" spans="8:12" ht="12.75" hidden="1" x14ac:dyDescent="0.2">
      <c r="H193">
        <f>GD_CHUNG!B195</f>
        <v>13774</v>
      </c>
      <c r="I193" t="str">
        <f>GD_CHUNG!C195</f>
        <v>Hoàng Thị Kiều Trang</v>
      </c>
      <c r="J193" t="str">
        <f>VLOOKUP(H193,GD_LCD_HS_LNS!$B$4:$I$600,8,FALSE)</f>
        <v>D-08</v>
      </c>
      <c r="K193" t="str">
        <f t="shared" si="14"/>
        <v>D</v>
      </c>
      <c r="L193">
        <f t="shared" si="3"/>
        <v>27</v>
      </c>
    </row>
    <row r="194" spans="8:12" ht="12.75" hidden="1" x14ac:dyDescent="0.2">
      <c r="H194">
        <f>GD_CHUNG!B196</f>
        <v>13775</v>
      </c>
      <c r="I194" t="str">
        <f>GD_CHUNG!C196</f>
        <v>Ngô Thị Thơm</v>
      </c>
      <c r="J194" t="str">
        <f>VLOOKUP(H194,GD_LCD_HS_LNS!$B$4:$I$600,8,FALSE)</f>
        <v>D-08</v>
      </c>
      <c r="K194" t="str">
        <f t="shared" si="14"/>
        <v>D</v>
      </c>
      <c r="L194">
        <f t="shared" si="3"/>
        <v>27</v>
      </c>
    </row>
    <row r="195" spans="8:12" ht="12.75" hidden="1" x14ac:dyDescent="0.2">
      <c r="H195">
        <f>GD_CHUNG!B197</f>
        <v>13776</v>
      </c>
      <c r="I195" t="str">
        <f>GD_CHUNG!C197</f>
        <v>Đặng Thị Thùy Dương</v>
      </c>
      <c r="J195" t="str">
        <f>VLOOKUP(H195,GD_LCD_HS_LNS!$B$4:$I$600,8,FALSE)</f>
        <v>D-08</v>
      </c>
      <c r="K195" t="str">
        <f t="shared" si="14"/>
        <v>D</v>
      </c>
      <c r="L195">
        <f t="shared" si="3"/>
        <v>27</v>
      </c>
    </row>
    <row r="196" spans="8:12" ht="12.75" hidden="1" x14ac:dyDescent="0.2">
      <c r="H196">
        <f>GD_CHUNG!B198</f>
        <v>13778</v>
      </c>
      <c r="I196" t="str">
        <f>GD_CHUNG!C198</f>
        <v>Nguyễn Phương Cương</v>
      </c>
      <c r="J196" t="str">
        <f>VLOOKUP(H196,GD_LCD_HS_LNS!$B$4:$I$600,8,FALSE)</f>
        <v>D-08</v>
      </c>
      <c r="K196" t="str">
        <f t="shared" si="14"/>
        <v>D</v>
      </c>
      <c r="L196">
        <f t="shared" si="3"/>
        <v>27</v>
      </c>
    </row>
    <row r="197" spans="8:12" ht="12.75" hidden="1" x14ac:dyDescent="0.2">
      <c r="H197">
        <f>GD_CHUNG!B199</f>
        <v>13779</v>
      </c>
      <c r="I197" t="str">
        <f>GD_CHUNG!C199</f>
        <v>Lê Hoàng Gia</v>
      </c>
      <c r="J197" t="str">
        <f>VLOOKUP(H197,GD_LCD_HS_LNS!$B$4:$I$600,8,FALSE)</f>
        <v>D-08</v>
      </c>
      <c r="K197" t="str">
        <f t="shared" si="14"/>
        <v>D</v>
      </c>
      <c r="L197">
        <f t="shared" si="3"/>
        <v>27</v>
      </c>
    </row>
    <row r="198" spans="8:12" ht="12.75" hidden="1" x14ac:dyDescent="0.2">
      <c r="H198">
        <f>GD_CHUNG!B200</f>
        <v>13780</v>
      </c>
      <c r="I198" t="str">
        <f>GD_CHUNG!C200</f>
        <v>Nguyễn Quang Hà Sơn</v>
      </c>
      <c r="J198" t="str">
        <f>VLOOKUP(H198,GD_LCD_HS_LNS!$B$4:$I$600,8,FALSE)</f>
        <v>D-08</v>
      </c>
      <c r="K198" t="str">
        <f t="shared" si="14"/>
        <v>D</v>
      </c>
      <c r="L198">
        <f t="shared" si="3"/>
        <v>27</v>
      </c>
    </row>
    <row r="199" spans="8:12" ht="12.75" hidden="1" x14ac:dyDescent="0.2">
      <c r="H199">
        <f>GD_CHUNG!B201</f>
        <v>13781</v>
      </c>
      <c r="I199" t="str">
        <f>GD_CHUNG!C201</f>
        <v>Bùi Anh Tuấn</v>
      </c>
      <c r="J199" t="str">
        <f>VLOOKUP(H199,GD_LCD_HS_LNS!$B$4:$I$600,8,FALSE)</f>
        <v>D-08</v>
      </c>
      <c r="K199" t="str">
        <f t="shared" si="14"/>
        <v>D</v>
      </c>
      <c r="L199">
        <f t="shared" si="3"/>
        <v>27</v>
      </c>
    </row>
    <row r="200" spans="8:12" ht="12.75" hidden="1" x14ac:dyDescent="0.2">
      <c r="H200">
        <f>GD_CHUNG!B202</f>
        <v>13782</v>
      </c>
      <c r="I200" t="str">
        <f>GD_CHUNG!C202</f>
        <v>Hoàng Thanh Tùng</v>
      </c>
      <c r="J200" t="str">
        <f>VLOOKUP(H200,GD_LCD_HS_LNS!$B$4:$I$600,8,FALSE)</f>
        <v>D-08</v>
      </c>
      <c r="K200" t="str">
        <f t="shared" si="14"/>
        <v>D</v>
      </c>
      <c r="L200">
        <f t="shared" si="3"/>
        <v>27</v>
      </c>
    </row>
    <row r="201" spans="8:12" ht="12.75" hidden="1" x14ac:dyDescent="0.2">
      <c r="H201">
        <f>GD_CHUNG!B203</f>
        <v>13784</v>
      </c>
      <c r="I201" t="str">
        <f>GD_CHUNG!C203</f>
        <v>Đoàn Duy Anh</v>
      </c>
      <c r="J201" t="str">
        <f>VLOOKUP(H201,GD_LCD_HS_LNS!$B$4:$I$600,8,FALSE)</f>
        <v>D-08</v>
      </c>
      <c r="K201" t="str">
        <f t="shared" si="14"/>
        <v>D</v>
      </c>
      <c r="L201">
        <f t="shared" si="3"/>
        <v>27</v>
      </c>
    </row>
    <row r="202" spans="8:12" ht="12.75" hidden="1" x14ac:dyDescent="0.2">
      <c r="H202">
        <f>GD_CHUNG!B204</f>
        <v>13754</v>
      </c>
      <c r="I202" t="str">
        <f>GD_CHUNG!C204</f>
        <v>Đinh Kiều Trang</v>
      </c>
      <c r="J202" t="str">
        <f>VLOOKUP(H202,GD_LCD_HS_LNS!$B$4:$I$600,8,FALSE)</f>
        <v>D-08</v>
      </c>
      <c r="K202" t="str">
        <f t="shared" si="14"/>
        <v>D</v>
      </c>
      <c r="L202">
        <f t="shared" si="3"/>
        <v>27</v>
      </c>
    </row>
    <row r="203" spans="8:12" ht="12.75" hidden="1" x14ac:dyDescent="0.2">
      <c r="H203">
        <f>GD_CHUNG!B205</f>
        <v>13756</v>
      </c>
      <c r="I203" t="str">
        <f>GD_CHUNG!C205</f>
        <v>Nguyễn Thị Diệu Hoa</v>
      </c>
      <c r="J203" t="str">
        <f>VLOOKUP(H203,GD_LCD_HS_LNS!$B$4:$I$600,8,FALSE)</f>
        <v>D-08</v>
      </c>
      <c r="K203" t="str">
        <f t="shared" si="14"/>
        <v>D</v>
      </c>
      <c r="L203">
        <f t="shared" si="3"/>
        <v>27</v>
      </c>
    </row>
    <row r="204" spans="8:12" ht="12.75" hidden="1" x14ac:dyDescent="0.2">
      <c r="H204">
        <f>GD_CHUNG!B206</f>
        <v>13757</v>
      </c>
      <c r="I204" t="str">
        <f>GD_CHUNG!C206</f>
        <v>Trần Thanh Trang</v>
      </c>
      <c r="J204" t="str">
        <f>VLOOKUP(H204,GD_LCD_HS_LNS!$B$4:$I$600,8,FALSE)</f>
        <v>D-08</v>
      </c>
      <c r="K204" t="str">
        <f t="shared" si="14"/>
        <v>D</v>
      </c>
      <c r="L204">
        <f t="shared" si="3"/>
        <v>27</v>
      </c>
    </row>
    <row r="205" spans="8:12" ht="12.75" hidden="1" x14ac:dyDescent="0.2">
      <c r="H205">
        <f>GD_CHUNG!B207</f>
        <v>13768</v>
      </c>
      <c r="I205" t="str">
        <f>GD_CHUNG!C207</f>
        <v>Mạc Thị Thùy Dương</v>
      </c>
      <c r="J205" t="str">
        <f>VLOOKUP(H205,GD_LCD_HS_LNS!$B$4:$I$600,8,FALSE)</f>
        <v>D-08</v>
      </c>
      <c r="K205" t="str">
        <f t="shared" si="14"/>
        <v>D</v>
      </c>
      <c r="L205">
        <f t="shared" si="3"/>
        <v>27</v>
      </c>
    </row>
    <row r="206" spans="8:12" ht="12.75" hidden="1" x14ac:dyDescent="0.2">
      <c r="H206">
        <f>GD_CHUNG!B208</f>
        <v>201505</v>
      </c>
      <c r="I206" t="str">
        <f>GD_CHUNG!C208</f>
        <v>Nguyễn Văn Lập</v>
      </c>
      <c r="J206" t="str">
        <f>VLOOKUP(H206,GD_LCD_HS_LNS!$B$4:$I$600,8,FALSE)</f>
        <v>D-08</v>
      </c>
      <c r="K206" t="str">
        <f t="shared" si="14"/>
        <v>D</v>
      </c>
      <c r="L206">
        <f t="shared" si="3"/>
        <v>27</v>
      </c>
    </row>
    <row r="207" spans="8:12" ht="12.75" hidden="1" x14ac:dyDescent="0.2">
      <c r="H207">
        <f>GD_CHUNG!B209</f>
        <v>201506</v>
      </c>
      <c r="I207" t="str">
        <f>GD_CHUNG!C209</f>
        <v>Đặng Thị Hằng Linh</v>
      </c>
      <c r="J207" t="str">
        <f>VLOOKUP(H207,GD_LCD_HS_LNS!$B$4:$I$600,8,FALSE)</f>
        <v>D-08</v>
      </c>
      <c r="K207" t="str">
        <f t="shared" si="14"/>
        <v>D</v>
      </c>
      <c r="L207">
        <f t="shared" si="3"/>
        <v>27</v>
      </c>
    </row>
    <row r="208" spans="8:12" ht="12.75" hidden="1" x14ac:dyDescent="0.2">
      <c r="H208">
        <f>GD_CHUNG!B210</f>
        <v>201507</v>
      </c>
      <c r="I208" t="str">
        <f>GD_CHUNG!C210</f>
        <v>Hà Ngọc Bích</v>
      </c>
      <c r="J208" t="str">
        <f>VLOOKUP(H208,GD_LCD_HS_LNS!$B$4:$I$600,8,FALSE)</f>
        <v>D-08</v>
      </c>
      <c r="K208" t="str">
        <f t="shared" si="14"/>
        <v>D</v>
      </c>
      <c r="L208">
        <f t="shared" si="3"/>
        <v>27</v>
      </c>
    </row>
    <row r="209" spans="8:12" ht="12.75" hidden="1" x14ac:dyDescent="0.2">
      <c r="H209">
        <f>GD_CHUNG!B211</f>
        <v>201508</v>
      </c>
      <c r="I209" t="str">
        <f>GD_CHUNG!C211</f>
        <v>Nguyễn Minh Đức</v>
      </c>
      <c r="J209" t="str">
        <f>VLOOKUP(H209,GD_LCD_HS_LNS!$B$4:$I$600,8,FALSE)</f>
        <v>D-08</v>
      </c>
      <c r="K209" t="str">
        <f t="shared" si="14"/>
        <v>D</v>
      </c>
      <c r="L209">
        <f t="shared" si="3"/>
        <v>27</v>
      </c>
    </row>
    <row r="210" spans="8:12" ht="12.75" hidden="1" x14ac:dyDescent="0.2">
      <c r="H210">
        <f>GD_CHUNG!B212</f>
        <v>201509</v>
      </c>
      <c r="I210" t="str">
        <f>GD_CHUNG!C212</f>
        <v>Trần Hữu Dũng</v>
      </c>
      <c r="J210" t="str">
        <f>VLOOKUP(H210,GD_LCD_HS_LNS!$B$4:$I$600,8,FALSE)</f>
        <v>D-08</v>
      </c>
      <c r="K210" t="str">
        <f t="shared" si="14"/>
        <v>D</v>
      </c>
      <c r="L210">
        <f t="shared" si="3"/>
        <v>27</v>
      </c>
    </row>
    <row r="211" spans="8:12" ht="12.75" hidden="1" x14ac:dyDescent="0.2">
      <c r="H211">
        <f>GD_CHUNG!B213</f>
        <v>201510</v>
      </c>
      <c r="I211" t="str">
        <f>GD_CHUNG!C213</f>
        <v>Lương Quốc Chính</v>
      </c>
      <c r="J211" t="str">
        <f>VLOOKUP(H211,GD_LCD_HS_LNS!$B$4:$I$600,8,FALSE)</f>
        <v>D-08</v>
      </c>
      <c r="K211" t="str">
        <f t="shared" si="14"/>
        <v>D</v>
      </c>
      <c r="L211">
        <f t="shared" si="3"/>
        <v>27</v>
      </c>
    </row>
    <row r="212" spans="8:12" ht="12.75" hidden="1" x14ac:dyDescent="0.2">
      <c r="H212">
        <f>GD_CHUNG!B214</f>
        <v>201511</v>
      </c>
      <c r="I212" t="str">
        <f>GD_CHUNG!C214</f>
        <v>Trần Thị Nga</v>
      </c>
      <c r="J212" t="str">
        <f>VLOOKUP(H212,GD_LCD_HS_LNS!$B$4:$I$600,8,FALSE)</f>
        <v>D-08</v>
      </c>
      <c r="K212" t="str">
        <f t="shared" si="14"/>
        <v>D</v>
      </c>
      <c r="L212">
        <f t="shared" si="3"/>
        <v>27</v>
      </c>
    </row>
    <row r="213" spans="8:12" ht="12.75" hidden="1" x14ac:dyDescent="0.2">
      <c r="H213">
        <f>GD_CHUNG!B215</f>
        <v>201512</v>
      </c>
      <c r="I213" t="str">
        <f>GD_CHUNG!C215</f>
        <v>Nguyễn Kim Phượng</v>
      </c>
      <c r="J213" t="str">
        <f>VLOOKUP(H213,GD_LCD_HS_LNS!$B$4:$I$600,8,FALSE)</f>
        <v>D-08</v>
      </c>
      <c r="K213" t="str">
        <f t="shared" si="14"/>
        <v>D</v>
      </c>
      <c r="L213">
        <f t="shared" si="3"/>
        <v>27</v>
      </c>
    </row>
    <row r="214" spans="8:12" ht="12.75" hidden="1" x14ac:dyDescent="0.2">
      <c r="H214">
        <f>GD_CHUNG!B216</f>
        <v>201513</v>
      </c>
      <c r="I214" t="str">
        <f>GD_CHUNG!C216</f>
        <v>Bùi Thị Minh Hạnh</v>
      </c>
      <c r="J214" t="str">
        <f>VLOOKUP(H214,GD_LCD_HS_LNS!$B$4:$I$600,8,FALSE)</f>
        <v>D-08</v>
      </c>
      <c r="K214" t="str">
        <f t="shared" si="14"/>
        <v>D</v>
      </c>
      <c r="L214">
        <f t="shared" si="3"/>
        <v>27</v>
      </c>
    </row>
    <row r="215" spans="8:12" ht="12.75" hidden="1" x14ac:dyDescent="0.2">
      <c r="H215">
        <f>GD_CHUNG!B217</f>
        <v>201514</v>
      </c>
      <c r="I215" t="str">
        <f>GD_CHUNG!C217</f>
        <v>Đặng Thị Hải Yến</v>
      </c>
      <c r="J215" t="str">
        <f>VLOOKUP(H215,GD_LCD_HS_LNS!$B$4:$I$600,8,FALSE)</f>
        <v>D-08</v>
      </c>
      <c r="K215" t="str">
        <f t="shared" si="14"/>
        <v>D</v>
      </c>
      <c r="L215">
        <f t="shared" si="3"/>
        <v>27</v>
      </c>
    </row>
    <row r="216" spans="8:12" ht="12.75" hidden="1" x14ac:dyDescent="0.2">
      <c r="H216">
        <f>GD_CHUNG!B218</f>
        <v>201515</v>
      </c>
      <c r="I216" t="str">
        <f>GD_CHUNG!C218</f>
        <v>Phạm Minh Dũng</v>
      </c>
      <c r="J216" t="str">
        <f>VLOOKUP(H216,GD_LCD_HS_LNS!$B$4:$I$600,8,FALSE)</f>
        <v>D-08</v>
      </c>
      <c r="K216" t="str">
        <f t="shared" si="14"/>
        <v>D</v>
      </c>
      <c r="L216">
        <f t="shared" si="3"/>
        <v>27</v>
      </c>
    </row>
    <row r="217" spans="8:12" ht="12.75" hidden="1" x14ac:dyDescent="0.2">
      <c r="H217">
        <f>GD_CHUNG!B219</f>
        <v>10599</v>
      </c>
      <c r="I217" t="str">
        <f>GD_CHUNG!C219</f>
        <v>Đào Thu Giang</v>
      </c>
      <c r="J217" t="str">
        <f>VLOOKUP(H217,GD_LCD_HS_LNS!$B$4:$I$600,8,FALSE)</f>
        <v>D-05</v>
      </c>
      <c r="K217" t="str">
        <f t="shared" si="14"/>
        <v>D</v>
      </c>
      <c r="L217">
        <f t="shared" si="3"/>
        <v>27</v>
      </c>
    </row>
    <row r="218" spans="8:12" ht="12.75" x14ac:dyDescent="0.2">
      <c r="H218">
        <f>GD_CHUNG!B220</f>
        <v>10765</v>
      </c>
      <c r="I218" t="str">
        <f>GD_CHUNG!C220</f>
        <v>Nguyễn Thị Thuý</v>
      </c>
      <c r="J218" t="str">
        <f>VLOOKUP(H218,GD_LCD_HS_LNS!$B$4:$I$600,8,FALSE)</f>
        <v>C-03</v>
      </c>
      <c r="K218" t="str">
        <f t="shared" si="14"/>
        <v>C</v>
      </c>
      <c r="L218">
        <f t="shared" si="3"/>
        <v>23</v>
      </c>
    </row>
    <row r="219" spans="8:12" ht="12.75" x14ac:dyDescent="0.2">
      <c r="H219">
        <f>GD_CHUNG!B221</f>
        <v>10787</v>
      </c>
      <c r="I219" t="str">
        <f>GD_CHUNG!C221</f>
        <v>Lê Đình Tuấn</v>
      </c>
      <c r="J219" t="str">
        <f>VLOOKUP(H219,GD_LCD_HS_LNS!$B$4:$I$600,8,FALSE)</f>
        <v>B-01</v>
      </c>
      <c r="K219" t="str">
        <f t="shared" si="14"/>
        <v>B</v>
      </c>
      <c r="L219">
        <f t="shared" si="3"/>
        <v>23</v>
      </c>
    </row>
    <row r="220" spans="8:12" ht="12.75" x14ac:dyDescent="0.2">
      <c r="H220">
        <f>GD_CHUNG!B222</f>
        <v>10753</v>
      </c>
      <c r="I220" t="str">
        <f>GD_CHUNG!C222</f>
        <v>Hoàng Việt Cường</v>
      </c>
      <c r="J220" t="str">
        <f>VLOOKUP(H220,GD_LCD_HS_LNS!$B$4:$I$600,8,FALSE)</f>
        <v>B-02</v>
      </c>
      <c r="K220" t="str">
        <f t="shared" si="14"/>
        <v>B</v>
      </c>
      <c r="L220">
        <f t="shared" si="3"/>
        <v>23</v>
      </c>
    </row>
    <row r="221" spans="8:12" ht="12.75" x14ac:dyDescent="0.2">
      <c r="H221">
        <f>GD_CHUNG!B223</f>
        <v>10785</v>
      </c>
      <c r="I221" t="str">
        <f>GD_CHUNG!C223</f>
        <v>Nguyễn Duy Thái</v>
      </c>
      <c r="J221" t="str">
        <f>VLOOKUP(H221,GD_LCD_HS_LNS!$B$4:$I$600,8,FALSE)</f>
        <v>B-02</v>
      </c>
      <c r="K221" t="str">
        <f t="shared" si="14"/>
        <v>B</v>
      </c>
      <c r="L221">
        <f t="shared" si="3"/>
        <v>23</v>
      </c>
    </row>
    <row r="222" spans="8:12" ht="12.75" x14ac:dyDescent="0.2">
      <c r="H222">
        <f>GD_CHUNG!B224</f>
        <v>10786</v>
      </c>
      <c r="I222" t="str">
        <f>GD_CHUNG!C224</f>
        <v>Nguyễn Hà Thanh</v>
      </c>
      <c r="J222" t="str">
        <f>VLOOKUP(H222,GD_LCD_HS_LNS!$B$4:$I$600,8,FALSE)</f>
        <v>B-02</v>
      </c>
      <c r="K222" t="str">
        <f t="shared" si="14"/>
        <v>B</v>
      </c>
      <c r="L222">
        <f t="shared" si="3"/>
        <v>23</v>
      </c>
    </row>
    <row r="223" spans="8:12" ht="12.75" x14ac:dyDescent="0.2">
      <c r="H223">
        <f>GD_CHUNG!B225</f>
        <v>10704</v>
      </c>
      <c r="I223" t="str">
        <f>GD_CHUNG!C225</f>
        <v>Ngô Quốc Khánh</v>
      </c>
      <c r="J223" t="str">
        <f>VLOOKUP(H223,GD_LCD_HS_LNS!$B$4:$I$600,8,FALSE)</f>
        <v>B-05</v>
      </c>
      <c r="K223" s="22" t="s">
        <v>44</v>
      </c>
      <c r="L223">
        <f t="shared" si="3"/>
        <v>27</v>
      </c>
    </row>
    <row r="224" spans="8:12" ht="12.75" hidden="1" x14ac:dyDescent="0.2">
      <c r="H224">
        <f>GD_CHUNG!B226</f>
        <v>10686</v>
      </c>
      <c r="I224" t="str">
        <f>GD_CHUNG!C226</f>
        <v>Đỗ Anh Tuấn</v>
      </c>
      <c r="J224" t="str">
        <f>VLOOKUP(H224,GD_LCD_HS_LNS!$B$4:$I$600,8,FALSE)</f>
        <v>D-09</v>
      </c>
      <c r="K224" t="str">
        <f t="shared" ref="K224:K240" si="15">LEFT(J224,1)</f>
        <v>D</v>
      </c>
      <c r="L224">
        <f t="shared" si="3"/>
        <v>27</v>
      </c>
    </row>
    <row r="225" spans="8:12" ht="12.75" hidden="1" x14ac:dyDescent="0.2">
      <c r="H225">
        <f>GD_CHUNG!B227</f>
        <v>10687</v>
      </c>
      <c r="I225" t="str">
        <f>GD_CHUNG!C227</f>
        <v>Lê Hồng Nam</v>
      </c>
      <c r="J225" t="str">
        <f>VLOOKUP(H225,GD_LCD_HS_LNS!$B$4:$I$600,8,FALSE)</f>
        <v>D-09</v>
      </c>
      <c r="K225" t="str">
        <f t="shared" si="15"/>
        <v>D</v>
      </c>
      <c r="L225">
        <f t="shared" si="3"/>
        <v>27</v>
      </c>
    </row>
    <row r="226" spans="8:12" ht="12.75" hidden="1" x14ac:dyDescent="0.2">
      <c r="H226">
        <f>GD_CHUNG!B228</f>
        <v>10688</v>
      </c>
      <c r="I226" t="str">
        <f>GD_CHUNG!C228</f>
        <v>Cao Thế Vinh</v>
      </c>
      <c r="J226" t="str">
        <f>VLOOKUP(H226,GD_LCD_HS_LNS!$B$4:$I$600,8,FALSE)</f>
        <v>D-09</v>
      </c>
      <c r="K226" t="str">
        <f t="shared" si="15"/>
        <v>D</v>
      </c>
      <c r="L226">
        <f t="shared" si="3"/>
        <v>27</v>
      </c>
    </row>
    <row r="227" spans="8:12" ht="12.75" hidden="1" x14ac:dyDescent="0.2">
      <c r="H227">
        <f>GD_CHUNG!B229</f>
        <v>10689</v>
      </c>
      <c r="I227" t="str">
        <f>GD_CHUNG!C229</f>
        <v>Đỗ Minh Hải</v>
      </c>
      <c r="J227" t="str">
        <f>VLOOKUP(H227,GD_LCD_HS_LNS!$B$4:$I$600,8,FALSE)</f>
        <v>D-09</v>
      </c>
      <c r="K227" t="str">
        <f t="shared" si="15"/>
        <v>D</v>
      </c>
      <c r="L227">
        <f t="shared" si="3"/>
        <v>27</v>
      </c>
    </row>
    <row r="228" spans="8:12" ht="12.75" hidden="1" x14ac:dyDescent="0.2">
      <c r="H228">
        <f>GD_CHUNG!B230</f>
        <v>10690</v>
      </c>
      <c r="I228" t="str">
        <f>GD_CHUNG!C230</f>
        <v>Phạm Đăng Khoa</v>
      </c>
      <c r="J228" t="str">
        <f>VLOOKUP(H228,GD_LCD_HS_LNS!$B$4:$I$600,8,FALSE)</f>
        <v>D-09</v>
      </c>
      <c r="K228" t="str">
        <f t="shared" si="15"/>
        <v>D</v>
      </c>
      <c r="L228">
        <f t="shared" si="3"/>
        <v>27</v>
      </c>
    </row>
    <row r="229" spans="8:12" ht="12.75" hidden="1" x14ac:dyDescent="0.2">
      <c r="H229">
        <f>GD_CHUNG!B231</f>
        <v>10691</v>
      </c>
      <c r="I229" t="str">
        <f>GD_CHUNG!C231</f>
        <v>Hoàng Văn Thanh</v>
      </c>
      <c r="J229" t="str">
        <f>VLOOKUP(H229,GD_LCD_HS_LNS!$B$4:$I$600,8,FALSE)</f>
        <v>D-09</v>
      </c>
      <c r="K229" t="str">
        <f t="shared" si="15"/>
        <v>D</v>
      </c>
      <c r="L229">
        <f t="shared" si="3"/>
        <v>27</v>
      </c>
    </row>
    <row r="230" spans="8:12" ht="12.75" hidden="1" x14ac:dyDescent="0.2">
      <c r="H230">
        <f>GD_CHUNG!B232</f>
        <v>10692</v>
      </c>
      <c r="I230" t="str">
        <f>GD_CHUNG!C232</f>
        <v>Đỗ Quang Tiến</v>
      </c>
      <c r="J230" t="str">
        <f>VLOOKUP(H230,GD_LCD_HS_LNS!$B$4:$I$600,8,FALSE)</f>
        <v>D-09</v>
      </c>
      <c r="K230" t="str">
        <f t="shared" si="15"/>
        <v>D</v>
      </c>
      <c r="L230">
        <f t="shared" si="3"/>
        <v>27</v>
      </c>
    </row>
    <row r="231" spans="8:12" ht="12.75" hidden="1" x14ac:dyDescent="0.2">
      <c r="H231">
        <f>GD_CHUNG!B233</f>
        <v>10693</v>
      </c>
      <c r="I231" t="str">
        <f>GD_CHUNG!C233</f>
        <v>Hoàng Sơn</v>
      </c>
      <c r="J231" t="str">
        <f>VLOOKUP(H231,GD_LCD_HS_LNS!$B$4:$I$600,8,FALSE)</f>
        <v>D-09</v>
      </c>
      <c r="K231" t="str">
        <f t="shared" si="15"/>
        <v>D</v>
      </c>
      <c r="L231">
        <f t="shared" si="3"/>
        <v>27</v>
      </c>
    </row>
    <row r="232" spans="8:12" ht="12.75" hidden="1" x14ac:dyDescent="0.2">
      <c r="H232">
        <f>GD_CHUNG!B234</f>
        <v>10694</v>
      </c>
      <c r="I232" t="str">
        <f>GD_CHUNG!C234</f>
        <v>Trần Văn Trà</v>
      </c>
      <c r="J232" t="str">
        <f>VLOOKUP(H232,GD_LCD_HS_LNS!$B$4:$I$600,8,FALSE)</f>
        <v>D-09</v>
      </c>
      <c r="K232" t="str">
        <f t="shared" si="15"/>
        <v>D</v>
      </c>
      <c r="L232">
        <f t="shared" si="3"/>
        <v>27</v>
      </c>
    </row>
    <row r="233" spans="8:12" ht="12.75" hidden="1" x14ac:dyDescent="0.2">
      <c r="H233">
        <f>GD_CHUNG!B235</f>
        <v>10696</v>
      </c>
      <c r="I233" t="str">
        <f>GD_CHUNG!C235</f>
        <v>Nguyễn Đình Thiện</v>
      </c>
      <c r="J233" t="str">
        <f>VLOOKUP(H233,GD_LCD_HS_LNS!$B$4:$I$600,8,FALSE)</f>
        <v>D-09</v>
      </c>
      <c r="K233" t="str">
        <f t="shared" si="15"/>
        <v>D</v>
      </c>
      <c r="L233">
        <f t="shared" si="3"/>
        <v>27</v>
      </c>
    </row>
    <row r="234" spans="8:12" ht="12.75" hidden="1" x14ac:dyDescent="0.2">
      <c r="H234">
        <f>GD_CHUNG!B236</f>
        <v>10697</v>
      </c>
      <c r="I234" t="str">
        <f>GD_CHUNG!C236</f>
        <v>Trần Hưng Nhân</v>
      </c>
      <c r="J234" t="str">
        <f>VLOOKUP(H234,GD_LCD_HS_LNS!$B$4:$I$600,8,FALSE)</f>
        <v>D-09</v>
      </c>
      <c r="K234" t="str">
        <f t="shared" si="15"/>
        <v>D</v>
      </c>
      <c r="L234">
        <f t="shared" si="3"/>
        <v>27</v>
      </c>
    </row>
    <row r="235" spans="8:12" ht="12.75" hidden="1" x14ac:dyDescent="0.2">
      <c r="H235">
        <f>GD_CHUNG!B237</f>
        <v>10698</v>
      </c>
      <c r="I235" t="str">
        <f>GD_CHUNG!C237</f>
        <v>Nguyễn Ngọc Toàn</v>
      </c>
      <c r="J235" t="str">
        <f>VLOOKUP(H235,GD_LCD_HS_LNS!$B$4:$I$600,8,FALSE)</f>
        <v>D-09</v>
      </c>
      <c r="K235" t="str">
        <f t="shared" si="15"/>
        <v>D</v>
      </c>
      <c r="L235">
        <f t="shared" si="3"/>
        <v>27</v>
      </c>
    </row>
    <row r="236" spans="8:12" ht="12.75" hidden="1" x14ac:dyDescent="0.2">
      <c r="H236">
        <f>GD_CHUNG!B238</f>
        <v>10700</v>
      </c>
      <c r="I236" t="str">
        <f>GD_CHUNG!C238</f>
        <v>Đặng Đức Mạnh</v>
      </c>
      <c r="J236" t="str">
        <f>VLOOKUP(H236,GD_LCD_HS_LNS!$B$4:$I$600,8,FALSE)</f>
        <v>D-09</v>
      </c>
      <c r="K236" t="str">
        <f t="shared" si="15"/>
        <v>D</v>
      </c>
      <c r="L236">
        <f t="shared" si="3"/>
        <v>27</v>
      </c>
    </row>
    <row r="237" spans="8:12" ht="12.75" hidden="1" x14ac:dyDescent="0.2">
      <c r="H237">
        <f>GD_CHUNG!B239</f>
        <v>10701</v>
      </c>
      <c r="I237" t="str">
        <f>GD_CHUNG!C239</f>
        <v>Đỗ Ngọc Lân</v>
      </c>
      <c r="J237" t="str">
        <f>VLOOKUP(H237,GD_LCD_HS_LNS!$B$4:$I$600,8,FALSE)</f>
        <v>D-09</v>
      </c>
      <c r="K237" t="str">
        <f t="shared" si="15"/>
        <v>D</v>
      </c>
      <c r="L237">
        <f t="shared" si="3"/>
        <v>27</v>
      </c>
    </row>
    <row r="238" spans="8:12" ht="12.75" hidden="1" x14ac:dyDescent="0.2">
      <c r="H238">
        <f>GD_CHUNG!B240</f>
        <v>10702</v>
      </c>
      <c r="I238" t="str">
        <f>GD_CHUNG!C240</f>
        <v>Nguyễn Tuấn Anh</v>
      </c>
      <c r="J238" t="str">
        <f>VLOOKUP(H238,GD_LCD_HS_LNS!$B$4:$I$600,8,FALSE)</f>
        <v>D-09</v>
      </c>
      <c r="K238" t="str">
        <f t="shared" si="15"/>
        <v>D</v>
      </c>
      <c r="L238">
        <f t="shared" si="3"/>
        <v>27</v>
      </c>
    </row>
    <row r="239" spans="8:12" ht="12.75" hidden="1" x14ac:dyDescent="0.2">
      <c r="H239">
        <f>GD_CHUNG!B241</f>
        <v>10703</v>
      </c>
      <c r="I239" t="str">
        <f>GD_CHUNG!C241</f>
        <v>Trần Văn Dậu</v>
      </c>
      <c r="J239" t="str">
        <f>VLOOKUP(H239,GD_LCD_HS_LNS!$B$4:$I$600,8,FALSE)</f>
        <v>D-09</v>
      </c>
      <c r="K239" t="str">
        <f t="shared" si="15"/>
        <v>D</v>
      </c>
      <c r="L239">
        <f t="shared" si="3"/>
        <v>27</v>
      </c>
    </row>
    <row r="240" spans="8:12" ht="12.75" hidden="1" x14ac:dyDescent="0.2">
      <c r="H240">
        <f>GD_CHUNG!B242</f>
        <v>11140</v>
      </c>
      <c r="I240" t="str">
        <f>GD_CHUNG!C242</f>
        <v>Nguyễn Chí Công</v>
      </c>
      <c r="J240" t="str">
        <f>VLOOKUP(H240,GD_LCD_HS_LNS!$B$4:$I$600,8,FALSE)</f>
        <v>D-10</v>
      </c>
      <c r="K240" t="str">
        <f t="shared" si="15"/>
        <v>D</v>
      </c>
      <c r="L240">
        <f t="shared" si="3"/>
        <v>27</v>
      </c>
    </row>
    <row r="241" spans="8:12" ht="12.75" hidden="1" x14ac:dyDescent="0.2">
      <c r="H241">
        <f>GD_CHUNG!B243</f>
        <v>10685</v>
      </c>
      <c r="I241" t="str">
        <f>GD_CHUNG!C243</f>
        <v>Hà Minh Trí</v>
      </c>
      <c r="J241" t="str">
        <f>VLOOKUP(H241,GD_LCD_HS_LNS!$B$4:$I$600,8,FALSE)</f>
        <v>B-03</v>
      </c>
      <c r="K241" t="s">
        <v>44</v>
      </c>
      <c r="L241">
        <f t="shared" si="3"/>
        <v>27</v>
      </c>
    </row>
    <row r="242" spans="8:12" ht="12.75" hidden="1" x14ac:dyDescent="0.2">
      <c r="H242">
        <f>GD_CHUNG!B244</f>
        <v>10709</v>
      </c>
      <c r="I242" t="str">
        <f>GD_CHUNG!C244</f>
        <v>Lê Hữu Thịnh</v>
      </c>
      <c r="J242" t="str">
        <f>VLOOKUP(H242,GD_LCD_HS_LNS!$B$4:$I$600,8,FALSE)</f>
        <v>B-05</v>
      </c>
      <c r="K242" t="s">
        <v>44</v>
      </c>
      <c r="L242">
        <f t="shared" si="3"/>
        <v>27</v>
      </c>
    </row>
    <row r="243" spans="8:12" ht="12.75" hidden="1" x14ac:dyDescent="0.2">
      <c r="H243">
        <f>GD_CHUNG!B245</f>
        <v>10715</v>
      </c>
      <c r="I243" t="str">
        <f>GD_CHUNG!C245</f>
        <v>Trần Văn Lộc</v>
      </c>
      <c r="J243" t="str">
        <f>VLOOKUP(H243,GD_LCD_HS_LNS!$B$4:$I$600,8,FALSE)</f>
        <v>B-05</v>
      </c>
      <c r="K243" t="s">
        <v>44</v>
      </c>
      <c r="L243">
        <f t="shared" si="3"/>
        <v>27</v>
      </c>
    </row>
    <row r="244" spans="8:12" ht="12.75" hidden="1" x14ac:dyDescent="0.2">
      <c r="H244">
        <f>GD_CHUNG!B246</f>
        <v>10734</v>
      </c>
      <c r="I244" t="str">
        <f>GD_CHUNG!C246</f>
        <v>Trần Duy Hải</v>
      </c>
      <c r="J244" t="str">
        <f>VLOOKUP(H244,GD_LCD_HS_LNS!$B$4:$I$600,8,FALSE)</f>
        <v>B-05</v>
      </c>
      <c r="K244" t="s">
        <v>44</v>
      </c>
      <c r="L244">
        <f t="shared" si="3"/>
        <v>27</v>
      </c>
    </row>
    <row r="245" spans="8:12" ht="12.75" hidden="1" x14ac:dyDescent="0.2">
      <c r="H245">
        <f>GD_CHUNG!B247</f>
        <v>10646</v>
      </c>
      <c r="I245" t="str">
        <f>GD_CHUNG!C247</f>
        <v>Lê Ngọc Cường</v>
      </c>
      <c r="J245" t="str">
        <f>VLOOKUP(H245,GD_LCD_HS_LNS!$B$4:$I$600,8,FALSE)</f>
        <v>D-10</v>
      </c>
      <c r="K245" t="str">
        <f t="shared" ref="K245:K406" si="16">LEFT(J245,1)</f>
        <v>D</v>
      </c>
      <c r="L245">
        <f t="shared" si="3"/>
        <v>27</v>
      </c>
    </row>
    <row r="246" spans="8:12" ht="12.75" hidden="1" x14ac:dyDescent="0.2">
      <c r="H246">
        <f>GD_CHUNG!B248</f>
        <v>10647</v>
      </c>
      <c r="I246" t="str">
        <f>GD_CHUNG!C248</f>
        <v>Nguyễn Tiến Anh</v>
      </c>
      <c r="J246" t="str">
        <f>VLOOKUP(H246,GD_LCD_HS_LNS!$B$4:$I$600,8,FALSE)</f>
        <v>D-15</v>
      </c>
      <c r="K246" t="str">
        <f t="shared" si="16"/>
        <v>D</v>
      </c>
      <c r="L246">
        <f t="shared" si="3"/>
        <v>27</v>
      </c>
    </row>
    <row r="247" spans="8:12" ht="12.75" hidden="1" x14ac:dyDescent="0.2">
      <c r="H247">
        <f>GD_CHUNG!B249</f>
        <v>10650</v>
      </c>
      <c r="I247" t="str">
        <f>GD_CHUNG!C249</f>
        <v>Ngô Ngọc Hảo</v>
      </c>
      <c r="J247" t="str">
        <f>VLOOKUP(H247,GD_LCD_HS_LNS!$B$4:$I$600,8,FALSE)</f>
        <v>D-15</v>
      </c>
      <c r="K247" t="str">
        <f t="shared" si="16"/>
        <v>D</v>
      </c>
      <c r="L247">
        <f t="shared" si="3"/>
        <v>27</v>
      </c>
    </row>
    <row r="248" spans="8:12" ht="12.75" hidden="1" x14ac:dyDescent="0.2">
      <c r="H248">
        <f>GD_CHUNG!B250</f>
        <v>10652</v>
      </c>
      <c r="I248" t="str">
        <f>GD_CHUNG!C250</f>
        <v>Trương Văn Triệu</v>
      </c>
      <c r="J248" t="str">
        <f>VLOOKUP(H248,GD_LCD_HS_LNS!$B$4:$I$600,8,FALSE)</f>
        <v>D-15</v>
      </c>
      <c r="K248" t="str">
        <f t="shared" si="16"/>
        <v>D</v>
      </c>
      <c r="L248">
        <f t="shared" si="3"/>
        <v>27</v>
      </c>
    </row>
    <row r="249" spans="8:12" ht="12.75" hidden="1" x14ac:dyDescent="0.2">
      <c r="H249">
        <f>GD_CHUNG!B251</f>
        <v>10653</v>
      </c>
      <c r="I249" t="str">
        <f>GD_CHUNG!C251</f>
        <v>Nguyễn Ngọc Nam</v>
      </c>
      <c r="J249" t="str">
        <f>VLOOKUP(H249,GD_LCD_HS_LNS!$B$4:$I$600,8,FALSE)</f>
        <v>D-15</v>
      </c>
      <c r="K249" t="str">
        <f t="shared" si="16"/>
        <v>D</v>
      </c>
      <c r="L249">
        <f t="shared" si="3"/>
        <v>27</v>
      </c>
    </row>
    <row r="250" spans="8:12" ht="12.75" hidden="1" x14ac:dyDescent="0.2">
      <c r="H250">
        <f>GD_CHUNG!B252</f>
        <v>10655</v>
      </c>
      <c r="I250" t="str">
        <f>GD_CHUNG!C252</f>
        <v>Nguyễn Chiến Thắng</v>
      </c>
      <c r="J250" t="str">
        <f>VLOOKUP(H250,GD_LCD_HS_LNS!$B$4:$I$600,8,FALSE)</f>
        <v>D-15</v>
      </c>
      <c r="K250" t="str">
        <f t="shared" si="16"/>
        <v>D</v>
      </c>
      <c r="L250">
        <f t="shared" si="3"/>
        <v>27</v>
      </c>
    </row>
    <row r="251" spans="8:12" ht="12.75" hidden="1" x14ac:dyDescent="0.2">
      <c r="H251">
        <f>GD_CHUNG!B253</f>
        <v>10659</v>
      </c>
      <c r="I251" t="str">
        <f>GD_CHUNG!C253</f>
        <v>Ngô Ngọc Tiến</v>
      </c>
      <c r="J251" t="str">
        <f>VLOOKUP(H251,GD_LCD_HS_LNS!$B$4:$I$600,8,FALSE)</f>
        <v>D-15</v>
      </c>
      <c r="K251" t="str">
        <f t="shared" si="16"/>
        <v>D</v>
      </c>
      <c r="L251">
        <f t="shared" si="3"/>
        <v>27</v>
      </c>
    </row>
    <row r="252" spans="8:12" ht="12.75" hidden="1" x14ac:dyDescent="0.2">
      <c r="H252">
        <f>GD_CHUNG!B254</f>
        <v>10662</v>
      </c>
      <c r="I252" t="str">
        <f>GD_CHUNG!C254</f>
        <v>Trần Văn Tĩnh</v>
      </c>
      <c r="J252" t="str">
        <f>VLOOKUP(H252,GD_LCD_HS_LNS!$B$4:$I$600,8,FALSE)</f>
        <v>D-15</v>
      </c>
      <c r="K252" t="str">
        <f t="shared" si="16"/>
        <v>D</v>
      </c>
      <c r="L252">
        <f t="shared" si="3"/>
        <v>27</v>
      </c>
    </row>
    <row r="253" spans="8:12" ht="12.75" hidden="1" x14ac:dyDescent="0.2">
      <c r="H253">
        <f>GD_CHUNG!B255</f>
        <v>10663</v>
      </c>
      <c r="I253" t="str">
        <f>GD_CHUNG!C255</f>
        <v>Khổng Vũ Hùng</v>
      </c>
      <c r="J253" t="str">
        <f>VLOOKUP(H253,GD_LCD_HS_LNS!$B$4:$I$600,8,FALSE)</f>
        <v>D-15</v>
      </c>
      <c r="K253" t="str">
        <f t="shared" si="16"/>
        <v>D</v>
      </c>
      <c r="L253">
        <f t="shared" si="3"/>
        <v>27</v>
      </c>
    </row>
    <row r="254" spans="8:12" ht="12.75" hidden="1" x14ac:dyDescent="0.2">
      <c r="H254">
        <f>GD_CHUNG!B256</f>
        <v>10664</v>
      </c>
      <c r="I254" t="str">
        <f>GD_CHUNG!C256</f>
        <v>Phan Bá Tráng</v>
      </c>
      <c r="J254" t="str">
        <f>VLOOKUP(H254,GD_LCD_HS_LNS!$B$4:$I$600,8,FALSE)</f>
        <v>D-15</v>
      </c>
      <c r="K254" t="str">
        <f t="shared" si="16"/>
        <v>D</v>
      </c>
      <c r="L254">
        <f t="shared" si="3"/>
        <v>27</v>
      </c>
    </row>
    <row r="255" spans="8:12" ht="12.75" hidden="1" x14ac:dyDescent="0.2">
      <c r="H255">
        <f>GD_CHUNG!B257</f>
        <v>10666</v>
      </c>
      <c r="I255" t="str">
        <f>GD_CHUNG!C257</f>
        <v>Phạm Quang Trung</v>
      </c>
      <c r="J255" t="str">
        <f>VLOOKUP(H255,GD_LCD_HS_LNS!$B$4:$I$600,8,FALSE)</f>
        <v>D-15</v>
      </c>
      <c r="K255" t="str">
        <f t="shared" si="16"/>
        <v>D</v>
      </c>
      <c r="L255">
        <f t="shared" si="3"/>
        <v>27</v>
      </c>
    </row>
    <row r="256" spans="8:12" ht="12.75" hidden="1" x14ac:dyDescent="0.2">
      <c r="H256">
        <f>GD_CHUNG!B258</f>
        <v>10667</v>
      </c>
      <c r="I256" t="str">
        <f>GD_CHUNG!C258</f>
        <v>Nguyễn Phi Trường</v>
      </c>
      <c r="J256" t="str">
        <f>VLOOKUP(H256,GD_LCD_HS_LNS!$B$4:$I$600,8,FALSE)</f>
        <v>D-15</v>
      </c>
      <c r="K256" t="str">
        <f t="shared" si="16"/>
        <v>D</v>
      </c>
      <c r="L256">
        <f t="shared" si="3"/>
        <v>27</v>
      </c>
    </row>
    <row r="257" spans="8:12" ht="12.75" hidden="1" x14ac:dyDescent="0.2">
      <c r="H257">
        <f>GD_CHUNG!B259</f>
        <v>10668</v>
      </c>
      <c r="I257" t="str">
        <f>GD_CHUNG!C259</f>
        <v>Đới Minh Khoa</v>
      </c>
      <c r="J257" t="str">
        <f>VLOOKUP(H257,GD_LCD_HS_LNS!$B$4:$I$600,8,FALSE)</f>
        <v>D-15</v>
      </c>
      <c r="K257" t="str">
        <f t="shared" si="16"/>
        <v>D</v>
      </c>
      <c r="L257">
        <f t="shared" si="3"/>
        <v>27</v>
      </c>
    </row>
    <row r="258" spans="8:12" ht="12.75" hidden="1" x14ac:dyDescent="0.2">
      <c r="H258">
        <f>GD_CHUNG!B260</f>
        <v>10669</v>
      </c>
      <c r="I258" t="str">
        <f>GD_CHUNG!C260</f>
        <v>Nguyễn Xuân Tân</v>
      </c>
      <c r="J258" t="str">
        <f>VLOOKUP(H258,GD_LCD_HS_LNS!$B$4:$I$600,8,FALSE)</f>
        <v>D-15</v>
      </c>
      <c r="K258" t="str">
        <f t="shared" si="16"/>
        <v>D</v>
      </c>
      <c r="L258">
        <f t="shared" si="3"/>
        <v>27</v>
      </c>
    </row>
    <row r="259" spans="8:12" ht="12.75" hidden="1" x14ac:dyDescent="0.2">
      <c r="H259">
        <f>GD_CHUNG!B261</f>
        <v>10670</v>
      </c>
      <c r="I259" t="str">
        <f>GD_CHUNG!C261</f>
        <v>Nguyễn Văn Toàn</v>
      </c>
      <c r="J259" t="str">
        <f>VLOOKUP(H259,GD_LCD_HS_LNS!$B$4:$I$600,8,FALSE)</f>
        <v>D-15</v>
      </c>
      <c r="K259" t="str">
        <f t="shared" si="16"/>
        <v>D</v>
      </c>
      <c r="L259">
        <f t="shared" si="3"/>
        <v>27</v>
      </c>
    </row>
    <row r="260" spans="8:12" ht="12.75" hidden="1" x14ac:dyDescent="0.2">
      <c r="H260">
        <f>GD_CHUNG!B262</f>
        <v>10672</v>
      </c>
      <c r="I260" t="str">
        <f>GD_CHUNG!C262</f>
        <v>Triệu Tuấn Anh</v>
      </c>
      <c r="J260" t="str">
        <f>VLOOKUP(H260,GD_LCD_HS_LNS!$B$4:$I$600,8,FALSE)</f>
        <v>D-10</v>
      </c>
      <c r="K260" t="str">
        <f t="shared" si="16"/>
        <v>D</v>
      </c>
      <c r="L260">
        <f t="shared" si="3"/>
        <v>27</v>
      </c>
    </row>
    <row r="261" spans="8:12" ht="12.75" hidden="1" x14ac:dyDescent="0.2">
      <c r="H261">
        <f>GD_CHUNG!B263</f>
        <v>10674</v>
      </c>
      <c r="I261" t="str">
        <f>GD_CHUNG!C263</f>
        <v>Nguyễn Văn Tuế</v>
      </c>
      <c r="J261" t="str">
        <f>VLOOKUP(H261,GD_LCD_HS_LNS!$B$4:$I$600,8,FALSE)</f>
        <v>D-15</v>
      </c>
      <c r="K261" t="str">
        <f t="shared" si="16"/>
        <v>D</v>
      </c>
      <c r="L261">
        <f t="shared" si="3"/>
        <v>27</v>
      </c>
    </row>
    <row r="262" spans="8:12" ht="12.75" hidden="1" x14ac:dyDescent="0.2">
      <c r="H262">
        <f>GD_CHUNG!B264</f>
        <v>10675</v>
      </c>
      <c r="I262" t="str">
        <f>GD_CHUNG!C264</f>
        <v>Phạm Văn Bảy</v>
      </c>
      <c r="J262" t="str">
        <f>VLOOKUP(H262,GD_LCD_HS_LNS!$B$4:$I$600,8,FALSE)</f>
        <v>D-15</v>
      </c>
      <c r="K262" t="str">
        <f t="shared" si="16"/>
        <v>D</v>
      </c>
      <c r="L262">
        <f t="shared" si="3"/>
        <v>27</v>
      </c>
    </row>
    <row r="263" spans="8:12" ht="12.75" hidden="1" x14ac:dyDescent="0.2">
      <c r="H263">
        <f>GD_CHUNG!B265</f>
        <v>10676</v>
      </c>
      <c r="I263" t="str">
        <f>GD_CHUNG!C265</f>
        <v>Vương Khắc Hòa</v>
      </c>
      <c r="J263" t="str">
        <f>VLOOKUP(H263,GD_LCD_HS_LNS!$B$4:$I$600,8,FALSE)</f>
        <v>D-10</v>
      </c>
      <c r="K263" t="str">
        <f t="shared" si="16"/>
        <v>D</v>
      </c>
      <c r="L263">
        <f t="shared" si="3"/>
        <v>27</v>
      </c>
    </row>
    <row r="264" spans="8:12" ht="12.75" hidden="1" x14ac:dyDescent="0.2">
      <c r="H264">
        <f>GD_CHUNG!B266</f>
        <v>10677</v>
      </c>
      <c r="I264" t="str">
        <f>GD_CHUNG!C266</f>
        <v>Vũ Văn Thành</v>
      </c>
      <c r="J264" t="str">
        <f>VLOOKUP(H264,GD_LCD_HS_LNS!$B$4:$I$600,8,FALSE)</f>
        <v>D-15</v>
      </c>
      <c r="K264" t="str">
        <f t="shared" si="16"/>
        <v>D</v>
      </c>
      <c r="L264">
        <f t="shared" si="3"/>
        <v>27</v>
      </c>
    </row>
    <row r="265" spans="8:12" ht="12.75" hidden="1" x14ac:dyDescent="0.2">
      <c r="H265">
        <f>GD_CHUNG!B267</f>
        <v>10678</v>
      </c>
      <c r="I265" t="str">
        <f>GD_CHUNG!C267</f>
        <v>Phạm Thanh Quang</v>
      </c>
      <c r="J265" t="str">
        <f>VLOOKUP(H265,GD_LCD_HS_LNS!$B$4:$I$600,8,FALSE)</f>
        <v>D-15</v>
      </c>
      <c r="K265" t="str">
        <f t="shared" si="16"/>
        <v>D</v>
      </c>
      <c r="L265">
        <f t="shared" si="3"/>
        <v>27</v>
      </c>
    </row>
    <row r="266" spans="8:12" ht="12.75" hidden="1" x14ac:dyDescent="0.2">
      <c r="H266">
        <f>GD_CHUNG!B268</f>
        <v>10679</v>
      </c>
      <c r="I266" t="str">
        <f>GD_CHUNG!C268</f>
        <v>Lã Văn Thảo</v>
      </c>
      <c r="J266" t="str">
        <f>VLOOKUP(H266,GD_LCD_HS_LNS!$B$4:$I$600,8,FALSE)</f>
        <v>D-15</v>
      </c>
      <c r="K266" t="str">
        <f t="shared" si="16"/>
        <v>D</v>
      </c>
      <c r="L266">
        <f t="shared" si="3"/>
        <v>27</v>
      </c>
    </row>
    <row r="267" spans="8:12" ht="12.75" hidden="1" x14ac:dyDescent="0.2">
      <c r="H267">
        <f>GD_CHUNG!B269</f>
        <v>10680</v>
      </c>
      <c r="I267" t="str">
        <f>GD_CHUNG!C269</f>
        <v>Nguyễn Thanh Bình</v>
      </c>
      <c r="J267" t="str">
        <f>VLOOKUP(H267,GD_LCD_HS_LNS!$B$4:$I$600,8,FALSE)</f>
        <v>D-15</v>
      </c>
      <c r="K267" t="str">
        <f t="shared" si="16"/>
        <v>D</v>
      </c>
      <c r="L267">
        <f t="shared" si="3"/>
        <v>27</v>
      </c>
    </row>
    <row r="268" spans="8:12" ht="12.75" hidden="1" x14ac:dyDescent="0.2">
      <c r="H268">
        <f>GD_CHUNG!B270</f>
        <v>11086</v>
      </c>
      <c r="I268" t="str">
        <f>GD_CHUNG!C270</f>
        <v>Nguyễn Quốc Dũng</v>
      </c>
      <c r="J268" t="str">
        <f>VLOOKUP(H268,GD_LCD_HS_LNS!$B$4:$I$600,8,FALSE)</f>
        <v>D-15</v>
      </c>
      <c r="K268" t="str">
        <f t="shared" si="16"/>
        <v>D</v>
      </c>
      <c r="L268">
        <f t="shared" si="3"/>
        <v>27</v>
      </c>
    </row>
    <row r="269" spans="8:12" ht="12.75" hidden="1" x14ac:dyDescent="0.2">
      <c r="H269">
        <f>GD_CHUNG!B271</f>
        <v>11092</v>
      </c>
      <c r="I269" t="str">
        <f>GD_CHUNG!C271</f>
        <v>Nguyễn Thành Long</v>
      </c>
      <c r="J269" t="str">
        <f>VLOOKUP(H269,GD_LCD_HS_LNS!$B$4:$I$600,8,FALSE)</f>
        <v>D-15</v>
      </c>
      <c r="K269" t="str">
        <f t="shared" si="16"/>
        <v>D</v>
      </c>
      <c r="L269">
        <f t="shared" si="3"/>
        <v>27</v>
      </c>
    </row>
    <row r="270" spans="8:12" ht="12.75" hidden="1" x14ac:dyDescent="0.2">
      <c r="H270">
        <f>GD_CHUNG!B272</f>
        <v>11094</v>
      </c>
      <c r="I270" t="str">
        <f>GD_CHUNG!C272</f>
        <v>Nguyễn Xuân Đỏ</v>
      </c>
      <c r="J270" t="str">
        <f>VLOOKUP(H270,GD_LCD_HS_LNS!$B$4:$I$600,8,FALSE)</f>
        <v>D-15</v>
      </c>
      <c r="K270" t="str">
        <f t="shared" si="16"/>
        <v>D</v>
      </c>
      <c r="L270">
        <f t="shared" si="3"/>
        <v>27</v>
      </c>
    </row>
    <row r="271" spans="8:12" ht="12.75" hidden="1" x14ac:dyDescent="0.2">
      <c r="H271">
        <f>GD_CHUNG!B273</f>
        <v>11095</v>
      </c>
      <c r="I271" t="str">
        <f>GD_CHUNG!C273</f>
        <v>Đỗ Văn Phụng</v>
      </c>
      <c r="J271" t="str">
        <f>VLOOKUP(H271,GD_LCD_HS_LNS!$B$4:$I$600,8,FALSE)</f>
        <v>D-15</v>
      </c>
      <c r="K271" t="str">
        <f t="shared" si="16"/>
        <v>D</v>
      </c>
      <c r="L271">
        <f t="shared" si="3"/>
        <v>27</v>
      </c>
    </row>
    <row r="272" spans="8:12" ht="12.75" hidden="1" x14ac:dyDescent="0.2">
      <c r="H272">
        <f>GD_CHUNG!B274</f>
        <v>11097</v>
      </c>
      <c r="I272" t="str">
        <f>GD_CHUNG!C274</f>
        <v>Trần Đình Thăng</v>
      </c>
      <c r="J272" t="str">
        <f>VLOOKUP(H272,GD_LCD_HS_LNS!$B$4:$I$600,8,FALSE)</f>
        <v>D-15</v>
      </c>
      <c r="K272" t="str">
        <f t="shared" si="16"/>
        <v>D</v>
      </c>
      <c r="L272">
        <f t="shared" si="3"/>
        <v>27</v>
      </c>
    </row>
    <row r="273" spans="8:12" ht="12.75" hidden="1" x14ac:dyDescent="0.2">
      <c r="H273">
        <f>GD_CHUNG!B275</f>
        <v>11098</v>
      </c>
      <c r="I273" t="str">
        <f>GD_CHUNG!C275</f>
        <v>Lương Bá Huỳnh</v>
      </c>
      <c r="J273" t="str">
        <f>VLOOKUP(H273,GD_LCD_HS_LNS!$B$4:$I$600,8,FALSE)</f>
        <v>D-15</v>
      </c>
      <c r="K273" t="str">
        <f t="shared" si="16"/>
        <v>D</v>
      </c>
      <c r="L273">
        <f t="shared" si="3"/>
        <v>27</v>
      </c>
    </row>
    <row r="274" spans="8:12" ht="12.75" hidden="1" x14ac:dyDescent="0.2">
      <c r="H274">
        <f>GD_CHUNG!B276</f>
        <v>12574</v>
      </c>
      <c r="I274" t="str">
        <f>GD_CHUNG!C276</f>
        <v>Lê Văn Hùng</v>
      </c>
      <c r="J274" t="str">
        <f>VLOOKUP(H274,GD_LCD_HS_LNS!$B$4:$I$600,8,FALSE)</f>
        <v>D-15</v>
      </c>
      <c r="K274" t="str">
        <f t="shared" si="16"/>
        <v>D</v>
      </c>
      <c r="L274">
        <f t="shared" si="3"/>
        <v>27</v>
      </c>
    </row>
    <row r="275" spans="8:12" ht="12.75" hidden="1" x14ac:dyDescent="0.2">
      <c r="H275">
        <f>GD_CHUNG!B277</f>
        <v>12576</v>
      </c>
      <c r="I275" t="str">
        <f>GD_CHUNG!C277</f>
        <v>Nguyễn Tùng Giang</v>
      </c>
      <c r="J275" t="str">
        <f>VLOOKUP(H275,GD_LCD_HS_LNS!$B$4:$I$600,8,FALSE)</f>
        <v>D-15</v>
      </c>
      <c r="K275" t="str">
        <f t="shared" si="16"/>
        <v>D</v>
      </c>
      <c r="L275">
        <f t="shared" si="3"/>
        <v>27</v>
      </c>
    </row>
    <row r="276" spans="8:12" ht="12.75" hidden="1" x14ac:dyDescent="0.2">
      <c r="H276">
        <f>GD_CHUNG!B278</f>
        <v>12578</v>
      </c>
      <c r="I276" t="str">
        <f>GD_CHUNG!C278</f>
        <v>Bùi Bảo Long</v>
      </c>
      <c r="J276" t="str">
        <f>VLOOKUP(H276,GD_LCD_HS_LNS!$B$4:$I$600,8,FALSE)</f>
        <v>D-15</v>
      </c>
      <c r="K276" t="str">
        <f t="shared" si="16"/>
        <v>D</v>
      </c>
      <c r="L276">
        <f t="shared" si="3"/>
        <v>27</v>
      </c>
    </row>
    <row r="277" spans="8:12" ht="12.75" hidden="1" x14ac:dyDescent="0.2">
      <c r="H277">
        <f>GD_CHUNG!B279</f>
        <v>12580</v>
      </c>
      <c r="I277" t="str">
        <f>GD_CHUNG!C279</f>
        <v>Đào Công Duẩn</v>
      </c>
      <c r="J277" t="str">
        <f>VLOOKUP(H277,GD_LCD_HS_LNS!$B$4:$I$600,8,FALSE)</f>
        <v>D-15</v>
      </c>
      <c r="K277" t="str">
        <f t="shared" si="16"/>
        <v>D</v>
      </c>
      <c r="L277">
        <f t="shared" si="3"/>
        <v>27</v>
      </c>
    </row>
    <row r="278" spans="8:12" ht="12.75" hidden="1" x14ac:dyDescent="0.2">
      <c r="H278">
        <f>GD_CHUNG!B280</f>
        <v>12581</v>
      </c>
      <c r="I278" t="str">
        <f>GD_CHUNG!C280</f>
        <v>Nguyễn Gia Thắng</v>
      </c>
      <c r="J278" t="str">
        <f>VLOOKUP(H278,GD_LCD_HS_LNS!$B$4:$I$600,8,FALSE)</f>
        <v>D-15</v>
      </c>
      <c r="K278" t="str">
        <f t="shared" si="16"/>
        <v>D</v>
      </c>
      <c r="L278">
        <f t="shared" si="3"/>
        <v>27</v>
      </c>
    </row>
    <row r="279" spans="8:12" ht="12.75" hidden="1" x14ac:dyDescent="0.2">
      <c r="H279">
        <f>GD_CHUNG!B281</f>
        <v>12583</v>
      </c>
      <c r="I279" t="str">
        <f>GD_CHUNG!C281</f>
        <v>Nguyễn Huy Đáp</v>
      </c>
      <c r="J279" t="str">
        <f>VLOOKUP(H279,GD_LCD_HS_LNS!$B$4:$I$600,8,FALSE)</f>
        <v>D-15</v>
      </c>
      <c r="K279" t="str">
        <f t="shared" si="16"/>
        <v>D</v>
      </c>
      <c r="L279">
        <f t="shared" si="3"/>
        <v>27</v>
      </c>
    </row>
    <row r="280" spans="8:12" ht="12.75" hidden="1" x14ac:dyDescent="0.2">
      <c r="H280">
        <f>GD_CHUNG!B282</f>
        <v>12584</v>
      </c>
      <c r="I280" t="str">
        <f>GD_CHUNG!C282</f>
        <v>Lê Văn Thịnh</v>
      </c>
      <c r="J280" t="str">
        <f>VLOOKUP(H280,GD_LCD_HS_LNS!$B$4:$I$600,8,FALSE)</f>
        <v>D-15</v>
      </c>
      <c r="K280" t="str">
        <f t="shared" si="16"/>
        <v>D</v>
      </c>
      <c r="L280">
        <f t="shared" si="3"/>
        <v>27</v>
      </c>
    </row>
    <row r="281" spans="8:12" ht="12.75" hidden="1" x14ac:dyDescent="0.2">
      <c r="H281">
        <f>GD_CHUNG!B283</f>
        <v>12585</v>
      </c>
      <c r="I281" t="str">
        <f>GD_CHUNG!C283</f>
        <v>Nguyễn Tuấn Anh</v>
      </c>
      <c r="J281" t="str">
        <f>VLOOKUP(H281,GD_LCD_HS_LNS!$B$4:$I$600,8,FALSE)</f>
        <v>D-15</v>
      </c>
      <c r="K281" t="str">
        <f t="shared" si="16"/>
        <v>D</v>
      </c>
      <c r="L281">
        <f t="shared" si="3"/>
        <v>27</v>
      </c>
    </row>
    <row r="282" spans="8:12" ht="12.75" hidden="1" x14ac:dyDescent="0.2">
      <c r="H282">
        <f>GD_CHUNG!B284</f>
        <v>12586</v>
      </c>
      <c r="I282" t="str">
        <f>GD_CHUNG!C284</f>
        <v>Phạm Văn Trường</v>
      </c>
      <c r="J282" t="str">
        <f>VLOOKUP(H282,GD_LCD_HS_LNS!$B$4:$I$600,8,FALSE)</f>
        <v>D-15</v>
      </c>
      <c r="K282" t="str">
        <f t="shared" si="16"/>
        <v>D</v>
      </c>
      <c r="L282">
        <f t="shared" si="3"/>
        <v>27</v>
      </c>
    </row>
    <row r="283" spans="8:12" ht="12.75" hidden="1" x14ac:dyDescent="0.2">
      <c r="H283">
        <f>GD_CHUNG!B285</f>
        <v>12587</v>
      </c>
      <c r="I283" t="str">
        <f>GD_CHUNG!C285</f>
        <v>Nguyễn Minh Dũng</v>
      </c>
      <c r="J283" t="str">
        <f>VLOOKUP(H283,GD_LCD_HS_LNS!$B$4:$I$600,8,FALSE)</f>
        <v>D-15</v>
      </c>
      <c r="K283" t="str">
        <f t="shared" si="16"/>
        <v>D</v>
      </c>
      <c r="L283">
        <f t="shared" si="3"/>
        <v>27</v>
      </c>
    </row>
    <row r="284" spans="8:12" ht="12.75" hidden="1" x14ac:dyDescent="0.2">
      <c r="H284">
        <f>GD_CHUNG!B286</f>
        <v>12588</v>
      </c>
      <c r="I284" t="str">
        <f>GD_CHUNG!C286</f>
        <v>Đào Huy Phong</v>
      </c>
      <c r="J284" t="str">
        <f>VLOOKUP(H284,GD_LCD_HS_LNS!$B$4:$I$600,8,FALSE)</f>
        <v>D-15</v>
      </c>
      <c r="K284" t="str">
        <f t="shared" si="16"/>
        <v>D</v>
      </c>
      <c r="L284">
        <f t="shared" si="3"/>
        <v>27</v>
      </c>
    </row>
    <row r="285" spans="8:12" ht="12.75" hidden="1" x14ac:dyDescent="0.2">
      <c r="H285">
        <f>GD_CHUNG!B287</f>
        <v>12589</v>
      </c>
      <c r="I285" t="str">
        <f>GD_CHUNG!C287</f>
        <v>Lê Văn Thiện</v>
      </c>
      <c r="J285" t="str">
        <f>VLOOKUP(H285,GD_LCD_HS_LNS!$B$4:$I$600,8,FALSE)</f>
        <v>D-15</v>
      </c>
      <c r="K285" t="str">
        <f t="shared" si="16"/>
        <v>D</v>
      </c>
      <c r="L285">
        <f t="shared" si="3"/>
        <v>27</v>
      </c>
    </row>
    <row r="286" spans="8:12" ht="12.75" hidden="1" x14ac:dyDescent="0.2">
      <c r="H286">
        <f>GD_CHUNG!B288</f>
        <v>12591</v>
      </c>
      <c r="I286" t="str">
        <f>GD_CHUNG!C288</f>
        <v>Nguyễn Xuân Quý</v>
      </c>
      <c r="J286" t="str">
        <f>VLOOKUP(H286,GD_LCD_HS_LNS!$B$4:$I$600,8,FALSE)</f>
        <v>D-15</v>
      </c>
      <c r="K286" t="str">
        <f t="shared" si="16"/>
        <v>D</v>
      </c>
      <c r="L286">
        <f t="shared" si="3"/>
        <v>27</v>
      </c>
    </row>
    <row r="287" spans="8:12" ht="12.75" hidden="1" x14ac:dyDescent="0.2">
      <c r="H287">
        <f>GD_CHUNG!B289</f>
        <v>12592</v>
      </c>
      <c r="I287" t="str">
        <f>GD_CHUNG!C289</f>
        <v>Lê Minh Huy</v>
      </c>
      <c r="J287" t="str">
        <f>VLOOKUP(H287,GD_LCD_HS_LNS!$B$4:$I$600,8,FALSE)</f>
        <v>D-15</v>
      </c>
      <c r="K287" t="str">
        <f t="shared" si="16"/>
        <v>D</v>
      </c>
      <c r="L287">
        <f t="shared" si="3"/>
        <v>27</v>
      </c>
    </row>
    <row r="288" spans="8:12" ht="12.75" hidden="1" x14ac:dyDescent="0.2">
      <c r="H288">
        <f>GD_CHUNG!B290</f>
        <v>13424</v>
      </c>
      <c r="I288" t="str">
        <f>GD_CHUNG!C290</f>
        <v>Bùi Tuấn Anh</v>
      </c>
      <c r="J288" t="str">
        <f>VLOOKUP(H288,GD_LCD_HS_LNS!$B$4:$I$600,8,FALSE)</f>
        <v>D-15</v>
      </c>
      <c r="K288" t="str">
        <f t="shared" si="16"/>
        <v>D</v>
      </c>
      <c r="L288">
        <f t="shared" si="3"/>
        <v>27</v>
      </c>
    </row>
    <row r="289" spans="8:12" ht="12.75" hidden="1" x14ac:dyDescent="0.2">
      <c r="H289">
        <f>GD_CHUNG!B291</f>
        <v>13425</v>
      </c>
      <c r="I289" t="str">
        <f>GD_CHUNG!C291</f>
        <v>Nguyễn Duy Trinh</v>
      </c>
      <c r="J289" t="str">
        <f>VLOOKUP(H289,GD_LCD_HS_LNS!$B$4:$I$600,8,FALSE)</f>
        <v>D-15</v>
      </c>
      <c r="K289" t="str">
        <f t="shared" si="16"/>
        <v>D</v>
      </c>
      <c r="L289">
        <f t="shared" si="3"/>
        <v>27</v>
      </c>
    </row>
    <row r="290" spans="8:12" ht="12.75" hidden="1" x14ac:dyDescent="0.2">
      <c r="H290">
        <f>GD_CHUNG!B292</f>
        <v>13436</v>
      </c>
      <c r="I290" t="str">
        <f>GD_CHUNG!C292</f>
        <v>Lê Văn Thư</v>
      </c>
      <c r="J290" t="str">
        <f>VLOOKUP(H290,GD_LCD_HS_LNS!$B$4:$I$600,8,FALSE)</f>
        <v>D-15</v>
      </c>
      <c r="K290" t="str">
        <f t="shared" si="16"/>
        <v>D</v>
      </c>
      <c r="L290">
        <f t="shared" si="3"/>
        <v>27</v>
      </c>
    </row>
    <row r="291" spans="8:12" ht="12.75" hidden="1" x14ac:dyDescent="0.2">
      <c r="H291">
        <f>GD_CHUNG!B293</f>
        <v>13437</v>
      </c>
      <c r="I291" t="str">
        <f>GD_CHUNG!C293</f>
        <v>Phạm Ngọc Huấn</v>
      </c>
      <c r="J291" t="str">
        <f>VLOOKUP(H291,GD_LCD_HS_LNS!$B$4:$I$600,8,FALSE)</f>
        <v>D-15</v>
      </c>
      <c r="K291" t="str">
        <f t="shared" si="16"/>
        <v>D</v>
      </c>
      <c r="L291">
        <f t="shared" si="3"/>
        <v>27</v>
      </c>
    </row>
    <row r="292" spans="8:12" ht="12.75" hidden="1" x14ac:dyDescent="0.2">
      <c r="H292">
        <f>GD_CHUNG!B294</f>
        <v>13446</v>
      </c>
      <c r="I292" t="str">
        <f>GD_CHUNG!C294</f>
        <v>Dương Công Tú</v>
      </c>
      <c r="J292" t="str">
        <f>VLOOKUP(H292,GD_LCD_HS_LNS!$B$4:$I$600,8,FALSE)</f>
        <v>D-15</v>
      </c>
      <c r="K292" t="str">
        <f t="shared" si="16"/>
        <v>D</v>
      </c>
      <c r="L292">
        <f t="shared" si="3"/>
        <v>27</v>
      </c>
    </row>
    <row r="293" spans="8:12" ht="12.75" hidden="1" x14ac:dyDescent="0.2">
      <c r="H293">
        <f>GD_CHUNG!B295</f>
        <v>13448</v>
      </c>
      <c r="I293" t="str">
        <f>GD_CHUNG!C295</f>
        <v>Nguyễn Hùng Anh</v>
      </c>
      <c r="J293" t="str">
        <f>VLOOKUP(H293,GD_LCD_HS_LNS!$B$4:$I$600,8,FALSE)</f>
        <v>D-15</v>
      </c>
      <c r="K293" t="str">
        <f t="shared" si="16"/>
        <v>D</v>
      </c>
      <c r="L293">
        <f t="shared" si="3"/>
        <v>27</v>
      </c>
    </row>
    <row r="294" spans="8:12" ht="12.75" hidden="1" x14ac:dyDescent="0.2">
      <c r="H294">
        <f>GD_CHUNG!B296</f>
        <v>13450</v>
      </c>
      <c r="I294" t="str">
        <f>GD_CHUNG!C296</f>
        <v>Phạm Văn Mạnh</v>
      </c>
      <c r="J294" t="str">
        <f>VLOOKUP(H294,GD_LCD_HS_LNS!$B$4:$I$600,8,FALSE)</f>
        <v>D-15</v>
      </c>
      <c r="K294" t="str">
        <f t="shared" si="16"/>
        <v>D</v>
      </c>
      <c r="L294">
        <f t="shared" si="3"/>
        <v>27</v>
      </c>
    </row>
    <row r="295" spans="8:12" ht="12.75" hidden="1" x14ac:dyDescent="0.2">
      <c r="H295">
        <f>GD_CHUNG!B297</f>
        <v>13451</v>
      </c>
      <c r="I295" t="str">
        <f>GD_CHUNG!C297</f>
        <v>Vũ Minh Tiến</v>
      </c>
      <c r="J295" t="str">
        <f>VLOOKUP(H295,GD_LCD_HS_LNS!$B$4:$I$600,8,FALSE)</f>
        <v>D-15</v>
      </c>
      <c r="K295" t="str">
        <f t="shared" si="16"/>
        <v>D</v>
      </c>
      <c r="L295">
        <f t="shared" si="3"/>
        <v>27</v>
      </c>
    </row>
    <row r="296" spans="8:12" ht="12.75" hidden="1" x14ac:dyDescent="0.2">
      <c r="H296">
        <f>GD_CHUNG!B298</f>
        <v>13453</v>
      </c>
      <c r="I296" t="str">
        <f>GD_CHUNG!C298</f>
        <v>Nguyễn Văn Khiêm</v>
      </c>
      <c r="J296" t="str">
        <f>VLOOKUP(H296,GD_LCD_HS_LNS!$B$4:$I$600,8,FALSE)</f>
        <v>D-15</v>
      </c>
      <c r="K296" t="str">
        <f t="shared" si="16"/>
        <v>D</v>
      </c>
      <c r="L296">
        <f t="shared" si="3"/>
        <v>27</v>
      </c>
    </row>
    <row r="297" spans="8:12" ht="12.75" hidden="1" x14ac:dyDescent="0.2">
      <c r="H297">
        <f>GD_CHUNG!B299</f>
        <v>13454</v>
      </c>
      <c r="I297" t="str">
        <f>GD_CHUNG!C299</f>
        <v>Nguyễn Xuân Hải</v>
      </c>
      <c r="J297" t="str">
        <f>VLOOKUP(H297,GD_LCD_HS_LNS!$B$4:$I$600,8,FALSE)</f>
        <v>D-15</v>
      </c>
      <c r="K297" t="str">
        <f t="shared" si="16"/>
        <v>D</v>
      </c>
      <c r="L297">
        <f t="shared" si="3"/>
        <v>27</v>
      </c>
    </row>
    <row r="298" spans="8:12" ht="12.75" hidden="1" x14ac:dyDescent="0.2">
      <c r="H298">
        <f>GD_CHUNG!B300</f>
        <v>13455</v>
      </c>
      <c r="I298" t="str">
        <f>GD_CHUNG!C300</f>
        <v>Nguyễn Như Tuấn</v>
      </c>
      <c r="J298" t="str">
        <f>VLOOKUP(H298,GD_LCD_HS_LNS!$B$4:$I$600,8,FALSE)</f>
        <v>D-15</v>
      </c>
      <c r="K298" t="str">
        <f t="shared" si="16"/>
        <v>D</v>
      </c>
      <c r="L298">
        <f t="shared" si="3"/>
        <v>27</v>
      </c>
    </row>
    <row r="299" spans="8:12" ht="12.75" hidden="1" x14ac:dyDescent="0.2">
      <c r="H299">
        <f>GD_CHUNG!B301</f>
        <v>13457</v>
      </c>
      <c r="I299" t="str">
        <f>GD_CHUNG!C301</f>
        <v>Trần Thanh Tuấn</v>
      </c>
      <c r="J299" t="str">
        <f>VLOOKUP(H299,GD_LCD_HS_LNS!$B$4:$I$600,8,FALSE)</f>
        <v>D-15</v>
      </c>
      <c r="K299" t="str">
        <f t="shared" si="16"/>
        <v>D</v>
      </c>
      <c r="L299">
        <f t="shared" si="3"/>
        <v>27</v>
      </c>
    </row>
    <row r="300" spans="8:12" ht="12.75" hidden="1" x14ac:dyDescent="0.2">
      <c r="H300">
        <f>GD_CHUNG!B302</f>
        <v>13458</v>
      </c>
      <c r="I300" t="str">
        <f>GD_CHUNG!C302</f>
        <v>Nguyễn Việt Hải</v>
      </c>
      <c r="J300" t="str">
        <f>VLOOKUP(H300,GD_LCD_HS_LNS!$B$4:$I$600,8,FALSE)</f>
        <v>D-15</v>
      </c>
      <c r="K300" t="str">
        <f t="shared" si="16"/>
        <v>D</v>
      </c>
      <c r="L300">
        <f t="shared" si="3"/>
        <v>27</v>
      </c>
    </row>
    <row r="301" spans="8:12" ht="12.75" hidden="1" x14ac:dyDescent="0.2">
      <c r="H301">
        <f>GD_CHUNG!B303</f>
        <v>13461</v>
      </c>
      <c r="I301" t="str">
        <f>GD_CHUNG!C303</f>
        <v>Cao Văn Mạnh</v>
      </c>
      <c r="J301" t="str">
        <f>VLOOKUP(H301,GD_LCD_HS_LNS!$B$4:$I$600,8,FALSE)</f>
        <v>D-15</v>
      </c>
      <c r="K301" t="str">
        <f t="shared" si="16"/>
        <v>D</v>
      </c>
      <c r="L301">
        <f t="shared" si="3"/>
        <v>27</v>
      </c>
    </row>
    <row r="302" spans="8:12" ht="12.75" hidden="1" x14ac:dyDescent="0.2">
      <c r="H302">
        <f>GD_CHUNG!B304</f>
        <v>13464</v>
      </c>
      <c r="I302" t="str">
        <f>GD_CHUNG!C304</f>
        <v>Phạm Văn Dũng</v>
      </c>
      <c r="J302" t="str">
        <f>VLOOKUP(H302,GD_LCD_HS_LNS!$B$4:$I$600,8,FALSE)</f>
        <v>D-15</v>
      </c>
      <c r="K302" t="str">
        <f t="shared" si="16"/>
        <v>D</v>
      </c>
      <c r="L302">
        <f t="shared" si="3"/>
        <v>27</v>
      </c>
    </row>
    <row r="303" spans="8:12" ht="12.75" hidden="1" x14ac:dyDescent="0.2">
      <c r="H303">
        <f>GD_CHUNG!B305</f>
        <v>13465</v>
      </c>
      <c r="I303" t="str">
        <f>GD_CHUNG!C305</f>
        <v>Vũ Văn Tuyền</v>
      </c>
      <c r="J303" t="str">
        <f>VLOOKUP(H303,GD_LCD_HS_LNS!$B$4:$I$600,8,FALSE)</f>
        <v>D-15</v>
      </c>
      <c r="K303" t="str">
        <f t="shared" si="16"/>
        <v>D</v>
      </c>
      <c r="L303">
        <f t="shared" si="3"/>
        <v>27</v>
      </c>
    </row>
    <row r="304" spans="8:12" ht="12.75" hidden="1" x14ac:dyDescent="0.2">
      <c r="H304">
        <f>GD_CHUNG!B306</f>
        <v>13466</v>
      </c>
      <c r="I304" t="str">
        <f>GD_CHUNG!C306</f>
        <v>Nguyễn Viết Phi</v>
      </c>
      <c r="J304" t="str">
        <f>VLOOKUP(H304,GD_LCD_HS_LNS!$B$4:$I$600,8,FALSE)</f>
        <v>D-15</v>
      </c>
      <c r="K304" t="str">
        <f t="shared" si="16"/>
        <v>D</v>
      </c>
      <c r="L304">
        <f t="shared" si="3"/>
        <v>27</v>
      </c>
    </row>
    <row r="305" spans="8:12" ht="12.75" hidden="1" x14ac:dyDescent="0.2">
      <c r="H305">
        <f>GD_CHUNG!B307</f>
        <v>13467</v>
      </c>
      <c r="I305" t="str">
        <f>GD_CHUNG!C307</f>
        <v>Tăng Văn Hải</v>
      </c>
      <c r="J305" t="str">
        <f>VLOOKUP(H305,GD_LCD_HS_LNS!$B$4:$I$600,8,FALSE)</f>
        <v>D-15</v>
      </c>
      <c r="K305" t="str">
        <f t="shared" si="16"/>
        <v>D</v>
      </c>
      <c r="L305">
        <f t="shared" si="3"/>
        <v>27</v>
      </c>
    </row>
    <row r="306" spans="8:12" ht="12.75" hidden="1" x14ac:dyDescent="0.2">
      <c r="H306">
        <f>GD_CHUNG!B308</f>
        <v>13468</v>
      </c>
      <c r="I306" t="str">
        <f>GD_CHUNG!C308</f>
        <v>Lê Trọng Tài</v>
      </c>
      <c r="J306" t="str">
        <f>VLOOKUP(H306,GD_LCD_HS_LNS!$B$4:$I$600,8,FALSE)</f>
        <v>D-15</v>
      </c>
      <c r="K306" t="str">
        <f t="shared" si="16"/>
        <v>D</v>
      </c>
      <c r="L306">
        <f t="shared" si="3"/>
        <v>27</v>
      </c>
    </row>
    <row r="307" spans="8:12" ht="12.75" hidden="1" x14ac:dyDescent="0.2">
      <c r="H307">
        <f>GD_CHUNG!B309</f>
        <v>11141</v>
      </c>
      <c r="I307" t="str">
        <f>GD_CHUNG!C309</f>
        <v>Lê Trọng Lệ</v>
      </c>
      <c r="J307" t="str">
        <f>VLOOKUP(H307,GD_LCD_HS_LNS!$B$4:$I$600,8,FALSE)</f>
        <v>D-15</v>
      </c>
      <c r="K307" t="str">
        <f t="shared" si="16"/>
        <v>D</v>
      </c>
      <c r="L307">
        <f t="shared" si="3"/>
        <v>27</v>
      </c>
    </row>
    <row r="308" spans="8:12" ht="12.75" hidden="1" x14ac:dyDescent="0.2">
      <c r="H308">
        <f>GD_CHUNG!B310</f>
        <v>13715</v>
      </c>
      <c r="I308" t="str">
        <f>GD_CHUNG!C310</f>
        <v>Vũ Anh Đức</v>
      </c>
      <c r="J308" t="str">
        <f>VLOOKUP(H308,GD_LCD_HS_LNS!$B$4:$I$600,8,FALSE)</f>
        <v>D-15</v>
      </c>
      <c r="K308" t="str">
        <f t="shared" si="16"/>
        <v>D</v>
      </c>
      <c r="L308">
        <f t="shared" si="3"/>
        <v>27</v>
      </c>
    </row>
    <row r="309" spans="8:12" ht="12.75" hidden="1" x14ac:dyDescent="0.2">
      <c r="H309">
        <f>GD_CHUNG!B311</f>
        <v>13716</v>
      </c>
      <c r="I309" t="str">
        <f>GD_CHUNG!C311</f>
        <v>Ngô Văn Minh</v>
      </c>
      <c r="J309" t="str">
        <f>VLOOKUP(H309,GD_LCD_HS_LNS!$B$4:$I$600,8,FALSE)</f>
        <v>D-15</v>
      </c>
      <c r="K309" t="str">
        <f t="shared" si="16"/>
        <v>D</v>
      </c>
      <c r="L309">
        <f t="shared" si="3"/>
        <v>27</v>
      </c>
    </row>
    <row r="310" spans="8:12" ht="12.75" hidden="1" x14ac:dyDescent="0.2">
      <c r="H310">
        <f>GD_CHUNG!B312</f>
        <v>13717</v>
      </c>
      <c r="I310" t="str">
        <f>GD_CHUNG!C312</f>
        <v>Nguyễn Xuân Thành</v>
      </c>
      <c r="J310" t="str">
        <f>VLOOKUP(H310,GD_LCD_HS_LNS!$B$4:$I$600,8,FALSE)</f>
        <v>D-15</v>
      </c>
      <c r="K310" t="str">
        <f t="shared" si="16"/>
        <v>D</v>
      </c>
      <c r="L310">
        <f t="shared" si="3"/>
        <v>27</v>
      </c>
    </row>
    <row r="311" spans="8:12" ht="12.75" hidden="1" x14ac:dyDescent="0.2">
      <c r="H311">
        <f>GD_CHUNG!B313</f>
        <v>13718</v>
      </c>
      <c r="I311" t="str">
        <f>GD_CHUNG!C313</f>
        <v>Nguyễn Khánh Duy</v>
      </c>
      <c r="J311" t="str">
        <f>VLOOKUP(H311,GD_LCD_HS_LNS!$B$4:$I$600,8,FALSE)</f>
        <v>D-15</v>
      </c>
      <c r="K311" t="str">
        <f t="shared" si="16"/>
        <v>D</v>
      </c>
      <c r="L311">
        <f t="shared" si="3"/>
        <v>27</v>
      </c>
    </row>
    <row r="312" spans="8:12" ht="12.75" hidden="1" x14ac:dyDescent="0.2">
      <c r="H312">
        <f>GD_CHUNG!B314</f>
        <v>13719</v>
      </c>
      <c r="I312" t="str">
        <f>GD_CHUNG!C314</f>
        <v>Nguyễn Quang Huy</v>
      </c>
      <c r="J312" t="str">
        <f>VLOOKUP(H312,GD_LCD_HS_LNS!$B$4:$I$600,8,FALSE)</f>
        <v>D-15</v>
      </c>
      <c r="K312" t="str">
        <f t="shared" si="16"/>
        <v>D</v>
      </c>
      <c r="L312">
        <f t="shared" si="3"/>
        <v>27</v>
      </c>
    </row>
    <row r="313" spans="8:12" ht="12.75" hidden="1" x14ac:dyDescent="0.2">
      <c r="H313">
        <f>GD_CHUNG!B315</f>
        <v>13720</v>
      </c>
      <c r="I313" t="str">
        <f>GD_CHUNG!C315</f>
        <v>Đinh Văn Minh</v>
      </c>
      <c r="J313" t="str">
        <f>VLOOKUP(H313,GD_LCD_HS_LNS!$B$4:$I$600,8,FALSE)</f>
        <v>D-15</v>
      </c>
      <c r="K313" t="str">
        <f t="shared" si="16"/>
        <v>D</v>
      </c>
      <c r="L313">
        <f t="shared" si="3"/>
        <v>27</v>
      </c>
    </row>
    <row r="314" spans="8:12" ht="12.75" hidden="1" x14ac:dyDescent="0.2">
      <c r="H314">
        <f>GD_CHUNG!B316</f>
        <v>13721</v>
      </c>
      <c r="I314" t="str">
        <f>GD_CHUNG!C316</f>
        <v>Nguyễn Đình Quân</v>
      </c>
      <c r="J314" t="str">
        <f>VLOOKUP(H314,GD_LCD_HS_LNS!$B$4:$I$600,8,FALSE)</f>
        <v>D-15</v>
      </c>
      <c r="K314" t="str">
        <f t="shared" si="16"/>
        <v>D</v>
      </c>
      <c r="L314">
        <f t="shared" si="3"/>
        <v>27</v>
      </c>
    </row>
    <row r="315" spans="8:12" ht="12.75" hidden="1" x14ac:dyDescent="0.2">
      <c r="H315">
        <f>GD_CHUNG!B317</f>
        <v>13722</v>
      </c>
      <c r="I315" t="str">
        <f>GD_CHUNG!C317</f>
        <v>Hoàng Anh Tuấn</v>
      </c>
      <c r="J315" t="str">
        <f>VLOOKUP(H315,GD_LCD_HS_LNS!$B$4:$I$600,8,FALSE)</f>
        <v>D-15</v>
      </c>
      <c r="K315" t="str">
        <f t="shared" si="16"/>
        <v>D</v>
      </c>
      <c r="L315">
        <f t="shared" si="3"/>
        <v>27</v>
      </c>
    </row>
    <row r="316" spans="8:12" ht="12.75" hidden="1" x14ac:dyDescent="0.2">
      <c r="H316">
        <f>GD_CHUNG!B318</f>
        <v>13723</v>
      </c>
      <c r="I316" t="str">
        <f>GD_CHUNG!C318</f>
        <v>Phạm Tiến Công</v>
      </c>
      <c r="J316" t="str">
        <f>VLOOKUP(H316,GD_LCD_HS_LNS!$B$4:$I$600,8,FALSE)</f>
        <v>D-15</v>
      </c>
      <c r="K316" t="str">
        <f t="shared" si="16"/>
        <v>D</v>
      </c>
      <c r="L316">
        <f t="shared" si="3"/>
        <v>27</v>
      </c>
    </row>
    <row r="317" spans="8:12" ht="12.75" hidden="1" x14ac:dyDescent="0.2">
      <c r="H317">
        <f>GD_CHUNG!B319</f>
        <v>13724</v>
      </c>
      <c r="I317" t="str">
        <f>GD_CHUNG!C319</f>
        <v>Nguyễn Văn Hưng</v>
      </c>
      <c r="J317" t="str">
        <f>VLOOKUP(H317,GD_LCD_HS_LNS!$B$4:$I$600,8,FALSE)</f>
        <v>D-15</v>
      </c>
      <c r="K317" t="str">
        <f t="shared" si="16"/>
        <v>D</v>
      </c>
      <c r="L317">
        <f t="shared" si="3"/>
        <v>27</v>
      </c>
    </row>
    <row r="318" spans="8:12" ht="12.75" hidden="1" x14ac:dyDescent="0.2">
      <c r="H318">
        <f>GD_CHUNG!B320</f>
        <v>13725</v>
      </c>
      <c r="I318" t="str">
        <f>GD_CHUNG!C320</f>
        <v>Nguyễn Ngọc Phú</v>
      </c>
      <c r="J318" t="str">
        <f>VLOOKUP(H318,GD_LCD_HS_LNS!$B$4:$I$600,8,FALSE)</f>
        <v>D-15</v>
      </c>
      <c r="K318" t="str">
        <f t="shared" si="16"/>
        <v>D</v>
      </c>
      <c r="L318">
        <f t="shared" si="3"/>
        <v>27</v>
      </c>
    </row>
    <row r="319" spans="8:12" ht="12.75" hidden="1" x14ac:dyDescent="0.2">
      <c r="H319">
        <f>GD_CHUNG!B321</f>
        <v>13726</v>
      </c>
      <c r="I319" t="str">
        <f>GD_CHUNG!C321</f>
        <v>Lưu Xuân Thắng</v>
      </c>
      <c r="J319" t="str">
        <f>VLOOKUP(H319,GD_LCD_HS_LNS!$B$4:$I$600,8,FALSE)</f>
        <v>D-15</v>
      </c>
      <c r="K319" t="str">
        <f t="shared" si="16"/>
        <v>D</v>
      </c>
      <c r="L319">
        <f t="shared" si="3"/>
        <v>27</v>
      </c>
    </row>
    <row r="320" spans="8:12" ht="12.75" hidden="1" x14ac:dyDescent="0.2">
      <c r="H320">
        <f>GD_CHUNG!B322</f>
        <v>13727</v>
      </c>
      <c r="I320" t="str">
        <f>GD_CHUNG!C322</f>
        <v>Trần Quang Huy</v>
      </c>
      <c r="J320" t="str">
        <f>VLOOKUP(H320,GD_LCD_HS_LNS!$B$4:$I$600,8,FALSE)</f>
        <v>D-15</v>
      </c>
      <c r="K320" t="str">
        <f t="shared" si="16"/>
        <v>D</v>
      </c>
      <c r="L320">
        <f t="shared" si="3"/>
        <v>27</v>
      </c>
    </row>
    <row r="321" spans="8:12" ht="12.75" hidden="1" x14ac:dyDescent="0.2">
      <c r="H321">
        <f>GD_CHUNG!B323</f>
        <v>13729</v>
      </c>
      <c r="I321" t="str">
        <f>GD_CHUNG!C323</f>
        <v>Ngô Đức Thuận</v>
      </c>
      <c r="J321" t="str">
        <f>VLOOKUP(H321,GD_LCD_HS_LNS!$B$4:$I$600,8,FALSE)</f>
        <v>D-15</v>
      </c>
      <c r="K321" t="str">
        <f t="shared" si="16"/>
        <v>D</v>
      </c>
      <c r="L321">
        <f t="shared" si="3"/>
        <v>27</v>
      </c>
    </row>
    <row r="322" spans="8:12" ht="12.75" hidden="1" x14ac:dyDescent="0.2">
      <c r="H322">
        <f>GD_CHUNG!B324</f>
        <v>13714</v>
      </c>
      <c r="I322" t="str">
        <f>GD_CHUNG!C324</f>
        <v>Nguyễn Công Cử</v>
      </c>
      <c r="J322" t="str">
        <f>VLOOKUP(H322,GD_LCD_HS_LNS!$B$4:$I$600,8,FALSE)</f>
        <v>D-15</v>
      </c>
      <c r="K322" t="str">
        <f t="shared" si="16"/>
        <v>D</v>
      </c>
      <c r="L322">
        <f t="shared" si="3"/>
        <v>27</v>
      </c>
    </row>
    <row r="323" spans="8:12" ht="12.75" hidden="1" x14ac:dyDescent="0.2">
      <c r="H323">
        <f>GD_CHUNG!B325</f>
        <v>13730</v>
      </c>
      <c r="I323" t="str">
        <f>GD_CHUNG!C325</f>
        <v>Nguyễn Văn Trung</v>
      </c>
      <c r="J323" t="str">
        <f>VLOOKUP(H323,GD_LCD_HS_LNS!$B$4:$I$600,8,FALSE)</f>
        <v>D-15</v>
      </c>
      <c r="K323" t="str">
        <f t="shared" si="16"/>
        <v>D</v>
      </c>
      <c r="L323">
        <f t="shared" si="3"/>
        <v>27</v>
      </c>
    </row>
    <row r="324" spans="8:12" ht="12.75" hidden="1" x14ac:dyDescent="0.2">
      <c r="H324">
        <f>GD_CHUNG!B326</f>
        <v>13731</v>
      </c>
      <c r="I324" t="str">
        <f>GD_CHUNG!C326</f>
        <v>Tạ Anh Tuấn</v>
      </c>
      <c r="J324" t="str">
        <f>VLOOKUP(H324,GD_LCD_HS_LNS!$B$4:$I$600,8,FALSE)</f>
        <v>D-15</v>
      </c>
      <c r="K324" t="str">
        <f t="shared" si="16"/>
        <v>D</v>
      </c>
      <c r="L324">
        <f t="shared" si="3"/>
        <v>27</v>
      </c>
    </row>
    <row r="325" spans="8:12" ht="12.75" hidden="1" x14ac:dyDescent="0.2">
      <c r="H325">
        <f>GD_CHUNG!B327</f>
        <v>13733</v>
      </c>
      <c r="I325" t="str">
        <f>GD_CHUNG!C327</f>
        <v>Nguyễn Mạnh Hân Hoan</v>
      </c>
      <c r="J325" t="str">
        <f>VLOOKUP(H325,GD_LCD_HS_LNS!$B$4:$I$600,8,FALSE)</f>
        <v>D-15</v>
      </c>
      <c r="K325" t="str">
        <f t="shared" si="16"/>
        <v>D</v>
      </c>
      <c r="L325">
        <f t="shared" si="3"/>
        <v>27</v>
      </c>
    </row>
    <row r="326" spans="8:12" ht="12.75" hidden="1" x14ac:dyDescent="0.2">
      <c r="H326">
        <f>GD_CHUNG!B328</f>
        <v>13734</v>
      </c>
      <c r="I326" t="str">
        <f>GD_CHUNG!C328</f>
        <v>Nguyễn Hữu Lâm</v>
      </c>
      <c r="J326" t="str">
        <f>VLOOKUP(H326,GD_LCD_HS_LNS!$B$4:$I$600,8,FALSE)</f>
        <v>D-15</v>
      </c>
      <c r="K326" t="str">
        <f t="shared" si="16"/>
        <v>D</v>
      </c>
      <c r="L326">
        <f t="shared" si="3"/>
        <v>27</v>
      </c>
    </row>
    <row r="327" spans="8:12" ht="12.75" hidden="1" x14ac:dyDescent="0.2">
      <c r="H327">
        <f>GD_CHUNG!B329</f>
        <v>13735</v>
      </c>
      <c r="I327" t="str">
        <f>GD_CHUNG!C329</f>
        <v>Trần Xuân Phương</v>
      </c>
      <c r="J327" t="str">
        <f>VLOOKUP(H327,GD_LCD_HS_LNS!$B$4:$I$600,8,FALSE)</f>
        <v>D-15</v>
      </c>
      <c r="K327" t="str">
        <f t="shared" si="16"/>
        <v>D</v>
      </c>
      <c r="L327">
        <f t="shared" si="3"/>
        <v>27</v>
      </c>
    </row>
    <row r="328" spans="8:12" ht="12.75" hidden="1" x14ac:dyDescent="0.2">
      <c r="H328">
        <f>GD_CHUNG!B330</f>
        <v>13736</v>
      </c>
      <c r="I328" t="str">
        <f>GD_CHUNG!C330</f>
        <v>Nguyễn Mạnh Tưởng</v>
      </c>
      <c r="J328" t="str">
        <f>VLOOKUP(H328,GD_LCD_HS_LNS!$B$4:$I$600,8,FALSE)</f>
        <v>D-15</v>
      </c>
      <c r="K328" t="str">
        <f t="shared" si="16"/>
        <v>D</v>
      </c>
      <c r="L328">
        <f t="shared" si="3"/>
        <v>27</v>
      </c>
    </row>
    <row r="329" spans="8:12" ht="12.75" hidden="1" x14ac:dyDescent="0.2">
      <c r="H329">
        <f>GD_CHUNG!B331</f>
        <v>13737</v>
      </c>
      <c r="I329" t="str">
        <f>GD_CHUNG!C331</f>
        <v>Nguyễn Minh Hiếu</v>
      </c>
      <c r="J329" t="str">
        <f>VLOOKUP(H329,GD_LCD_HS_LNS!$B$4:$I$600,8,FALSE)</f>
        <v>D-15</v>
      </c>
      <c r="K329" t="str">
        <f t="shared" si="16"/>
        <v>D</v>
      </c>
      <c r="L329">
        <f t="shared" si="3"/>
        <v>27</v>
      </c>
    </row>
    <row r="330" spans="8:12" ht="12.75" hidden="1" x14ac:dyDescent="0.2">
      <c r="H330">
        <f>GD_CHUNG!B332</f>
        <v>13738</v>
      </c>
      <c r="I330" t="str">
        <f>GD_CHUNG!C332</f>
        <v>Lê Văn Hợi</v>
      </c>
      <c r="J330" t="str">
        <f>VLOOKUP(H330,GD_LCD_HS_LNS!$B$4:$I$600,8,FALSE)</f>
        <v>D-15</v>
      </c>
      <c r="K330" t="str">
        <f t="shared" si="16"/>
        <v>D</v>
      </c>
      <c r="L330">
        <f t="shared" si="3"/>
        <v>27</v>
      </c>
    </row>
    <row r="331" spans="8:12" ht="12.75" hidden="1" x14ac:dyDescent="0.2">
      <c r="H331">
        <f>GD_CHUNG!B333</f>
        <v>13739</v>
      </c>
      <c r="I331" t="str">
        <f>GD_CHUNG!C333</f>
        <v>Bùi Đình Cảnh</v>
      </c>
      <c r="J331" t="str">
        <f>VLOOKUP(H331,GD_LCD_HS_LNS!$B$4:$I$600,8,FALSE)</f>
        <v>D-15</v>
      </c>
      <c r="K331" t="str">
        <f t="shared" si="16"/>
        <v>D</v>
      </c>
      <c r="L331">
        <f t="shared" si="3"/>
        <v>27</v>
      </c>
    </row>
    <row r="332" spans="8:12" ht="12.75" hidden="1" x14ac:dyDescent="0.2">
      <c r="H332">
        <f>GD_CHUNG!B334</f>
        <v>13740</v>
      </c>
      <c r="I332" t="str">
        <f>GD_CHUNG!C334</f>
        <v>Nguyễn Đức Duy</v>
      </c>
      <c r="J332" t="str">
        <f>VLOOKUP(H332,GD_LCD_HS_LNS!$B$4:$I$600,8,FALSE)</f>
        <v>D-15</v>
      </c>
      <c r="K332" t="str">
        <f t="shared" si="16"/>
        <v>D</v>
      </c>
      <c r="L332">
        <f t="shared" si="3"/>
        <v>27</v>
      </c>
    </row>
    <row r="333" spans="8:12" ht="12.75" hidden="1" x14ac:dyDescent="0.2">
      <c r="H333">
        <f>GD_CHUNG!B335</f>
        <v>13741</v>
      </c>
      <c r="I333" t="str">
        <f>GD_CHUNG!C335</f>
        <v>Trương Trung Hải</v>
      </c>
      <c r="J333" t="str">
        <f>VLOOKUP(H333,GD_LCD_HS_LNS!$B$4:$I$600,8,FALSE)</f>
        <v>D-15</v>
      </c>
      <c r="K333" t="str">
        <f t="shared" si="16"/>
        <v>D</v>
      </c>
      <c r="L333">
        <f t="shared" si="3"/>
        <v>27</v>
      </c>
    </row>
    <row r="334" spans="8:12" ht="12.75" hidden="1" x14ac:dyDescent="0.2">
      <c r="H334">
        <f>GD_CHUNG!B336</f>
        <v>13817</v>
      </c>
      <c r="I334" t="str">
        <f>GD_CHUNG!C336</f>
        <v>Cù Quốc Trịnh</v>
      </c>
      <c r="J334" t="str">
        <f>VLOOKUP(H334,GD_LCD_HS_LNS!$B$4:$I$600,8,FALSE)</f>
        <v>D-15</v>
      </c>
      <c r="K334" t="str">
        <f t="shared" si="16"/>
        <v>D</v>
      </c>
      <c r="L334">
        <f t="shared" si="3"/>
        <v>27</v>
      </c>
    </row>
    <row r="335" spans="8:12" ht="12.75" hidden="1" x14ac:dyDescent="0.2">
      <c r="H335">
        <f>GD_CHUNG!B337</f>
        <v>201516</v>
      </c>
      <c r="I335" t="str">
        <f>GD_CHUNG!C337</f>
        <v>Nguyễn Trọng Thi</v>
      </c>
      <c r="J335" t="str">
        <f>VLOOKUP(H335,GD_LCD_HS_LNS!$B$4:$I$600,8,FALSE)</f>
        <v>D-15</v>
      </c>
      <c r="K335" t="str">
        <f t="shared" si="16"/>
        <v>D</v>
      </c>
      <c r="L335">
        <f t="shared" si="3"/>
        <v>27</v>
      </c>
    </row>
    <row r="336" spans="8:12" ht="12.75" hidden="1" x14ac:dyDescent="0.2">
      <c r="H336">
        <f>GD_CHUNG!B338</f>
        <v>10681</v>
      </c>
      <c r="I336" t="str">
        <f>GD_CHUNG!C338</f>
        <v>Trần Văn Minh</v>
      </c>
      <c r="J336" t="str">
        <f>VLOOKUP(H336,GD_LCD_HS_LNS!$B$4:$I$600,8,FALSE)</f>
        <v>D-09</v>
      </c>
      <c r="K336" t="str">
        <f t="shared" si="16"/>
        <v>D</v>
      </c>
      <c r="L336">
        <f t="shared" si="3"/>
        <v>27</v>
      </c>
    </row>
    <row r="337" spans="8:12" ht="12.75" hidden="1" x14ac:dyDescent="0.2">
      <c r="H337">
        <f>GD_CHUNG!B339</f>
        <v>10682</v>
      </c>
      <c r="I337" t="str">
        <f>GD_CHUNG!C339</f>
        <v>Nguyễn Gia Chiến</v>
      </c>
      <c r="J337" t="str">
        <f>VLOOKUP(H337,GD_LCD_HS_LNS!$B$4:$I$600,8,FALSE)</f>
        <v>D-10</v>
      </c>
      <c r="K337" t="str">
        <f t="shared" si="16"/>
        <v>D</v>
      </c>
      <c r="L337">
        <f t="shared" si="3"/>
        <v>27</v>
      </c>
    </row>
    <row r="338" spans="8:12" ht="12.75" hidden="1" x14ac:dyDescent="0.2">
      <c r="H338">
        <f>GD_CHUNG!B340</f>
        <v>10683</v>
      </c>
      <c r="I338" t="str">
        <f>GD_CHUNG!C340</f>
        <v>Nguyễn Trung Sơn</v>
      </c>
      <c r="J338" t="str">
        <f>VLOOKUP(H338,GD_LCD_HS_LNS!$B$4:$I$600,8,FALSE)</f>
        <v>D-09</v>
      </c>
      <c r="K338" t="str">
        <f t="shared" si="16"/>
        <v>D</v>
      </c>
      <c r="L338">
        <f t="shared" si="3"/>
        <v>27</v>
      </c>
    </row>
    <row r="339" spans="8:12" ht="12.75" hidden="1" x14ac:dyDescent="0.2">
      <c r="H339">
        <f>GD_CHUNG!B341</f>
        <v>10684</v>
      </c>
      <c r="I339" t="str">
        <f>GD_CHUNG!C341</f>
        <v>Lê Quang Hợp</v>
      </c>
      <c r="J339" t="str">
        <f>VLOOKUP(H339,GD_LCD_HS_LNS!$B$4:$I$600,8,FALSE)</f>
        <v>D-09</v>
      </c>
      <c r="K339" t="str">
        <f t="shared" si="16"/>
        <v>D</v>
      </c>
      <c r="L339">
        <f t="shared" si="3"/>
        <v>27</v>
      </c>
    </row>
    <row r="340" spans="8:12" ht="12.75" hidden="1" x14ac:dyDescent="0.2">
      <c r="H340">
        <f>GD_CHUNG!B342</f>
        <v>10705</v>
      </c>
      <c r="I340" t="str">
        <f>GD_CHUNG!C342</f>
        <v>Nguyễn Hữu Nam</v>
      </c>
      <c r="J340" t="str">
        <f>VLOOKUP(H340,GD_LCD_HS_LNS!$B$4:$I$600,8,FALSE)</f>
        <v>D-09</v>
      </c>
      <c r="K340" t="str">
        <f t="shared" si="16"/>
        <v>D</v>
      </c>
      <c r="L340">
        <f t="shared" si="3"/>
        <v>27</v>
      </c>
    </row>
    <row r="341" spans="8:12" ht="12.75" hidden="1" x14ac:dyDescent="0.2">
      <c r="H341">
        <f>GD_CHUNG!B343</f>
        <v>10706</v>
      </c>
      <c r="I341" t="str">
        <f>GD_CHUNG!C343</f>
        <v>Đặng Đình Phương</v>
      </c>
      <c r="J341" t="str">
        <f>VLOOKUP(H341,GD_LCD_HS_LNS!$B$4:$I$600,8,FALSE)</f>
        <v>D-09</v>
      </c>
      <c r="K341" t="str">
        <f t="shared" si="16"/>
        <v>D</v>
      </c>
      <c r="L341">
        <f t="shared" si="3"/>
        <v>27</v>
      </c>
    </row>
    <row r="342" spans="8:12" ht="12.75" hidden="1" x14ac:dyDescent="0.2">
      <c r="H342">
        <f>GD_CHUNG!B344</f>
        <v>10707</v>
      </c>
      <c r="I342" t="str">
        <f>GD_CHUNG!C344</f>
        <v>Phù Trung Ninh</v>
      </c>
      <c r="J342" t="str">
        <f>VLOOKUP(H342,GD_LCD_HS_LNS!$B$4:$I$600,8,FALSE)</f>
        <v>D-09</v>
      </c>
      <c r="K342" t="str">
        <f t="shared" si="16"/>
        <v>D</v>
      </c>
      <c r="L342">
        <f t="shared" si="3"/>
        <v>27</v>
      </c>
    </row>
    <row r="343" spans="8:12" ht="12.75" hidden="1" x14ac:dyDescent="0.2">
      <c r="H343">
        <f>GD_CHUNG!B345</f>
        <v>10708</v>
      </c>
      <c r="I343" t="str">
        <f>GD_CHUNG!C345</f>
        <v>Phạm Đình Thuần</v>
      </c>
      <c r="J343" t="str">
        <f>VLOOKUP(H343,GD_LCD_HS_LNS!$B$4:$I$600,8,FALSE)</f>
        <v>D-09</v>
      </c>
      <c r="K343" t="str">
        <f t="shared" si="16"/>
        <v>D</v>
      </c>
      <c r="L343">
        <f t="shared" si="3"/>
        <v>27</v>
      </c>
    </row>
    <row r="344" spans="8:12" ht="12.75" hidden="1" x14ac:dyDescent="0.2">
      <c r="H344">
        <f>GD_CHUNG!B346</f>
        <v>10710</v>
      </c>
      <c r="I344" t="str">
        <f>GD_CHUNG!C346</f>
        <v>Nguyễn Anh Dũng</v>
      </c>
      <c r="J344" t="str">
        <f>VLOOKUP(H344,GD_LCD_HS_LNS!$B$4:$I$600,8,FALSE)</f>
        <v>D-09</v>
      </c>
      <c r="K344" t="str">
        <f t="shared" si="16"/>
        <v>D</v>
      </c>
      <c r="L344">
        <f t="shared" si="3"/>
        <v>27</v>
      </c>
    </row>
    <row r="345" spans="8:12" ht="12.75" hidden="1" x14ac:dyDescent="0.2">
      <c r="H345">
        <f>GD_CHUNG!B347</f>
        <v>10711</v>
      </c>
      <c r="I345" t="str">
        <f>GD_CHUNG!C347</f>
        <v>Nguyễn Ngọc Hà</v>
      </c>
      <c r="J345" t="str">
        <f>VLOOKUP(H345,GD_LCD_HS_LNS!$B$4:$I$600,8,FALSE)</f>
        <v>D-09</v>
      </c>
      <c r="K345" t="str">
        <f t="shared" si="16"/>
        <v>D</v>
      </c>
      <c r="L345">
        <f t="shared" si="3"/>
        <v>27</v>
      </c>
    </row>
    <row r="346" spans="8:12" ht="12.75" hidden="1" x14ac:dyDescent="0.2">
      <c r="H346">
        <f>GD_CHUNG!B348</f>
        <v>10712</v>
      </c>
      <c r="I346" t="str">
        <f>GD_CHUNG!C348</f>
        <v>Phạm Đức Long</v>
      </c>
      <c r="J346" t="str">
        <f>VLOOKUP(H346,GD_LCD_HS_LNS!$B$4:$I$600,8,FALSE)</f>
        <v>D-09</v>
      </c>
      <c r="K346" t="str">
        <f t="shared" si="16"/>
        <v>D</v>
      </c>
      <c r="L346">
        <f t="shared" si="3"/>
        <v>27</v>
      </c>
    </row>
    <row r="347" spans="8:12" ht="12.75" hidden="1" x14ac:dyDescent="0.2">
      <c r="H347">
        <f>GD_CHUNG!B349</f>
        <v>10713</v>
      </c>
      <c r="I347" t="str">
        <f>GD_CHUNG!C349</f>
        <v>Trịnh Văn Mạnh</v>
      </c>
      <c r="J347" t="str">
        <f>VLOOKUP(H347,GD_LCD_HS_LNS!$B$4:$I$600,8,FALSE)</f>
        <v>D-09</v>
      </c>
      <c r="K347" t="str">
        <f t="shared" si="16"/>
        <v>D</v>
      </c>
      <c r="L347">
        <f t="shared" si="3"/>
        <v>27</v>
      </c>
    </row>
    <row r="348" spans="8:12" ht="12.75" hidden="1" x14ac:dyDescent="0.2">
      <c r="H348">
        <f>GD_CHUNG!B350</f>
        <v>10714</v>
      </c>
      <c r="I348" t="str">
        <f>GD_CHUNG!C350</f>
        <v>Phạm Văn Hải</v>
      </c>
      <c r="J348" t="str">
        <f>VLOOKUP(H348,GD_LCD_HS_LNS!$B$4:$I$600,8,FALSE)</f>
        <v>D-09</v>
      </c>
      <c r="K348" t="str">
        <f t="shared" si="16"/>
        <v>D</v>
      </c>
      <c r="L348">
        <f t="shared" si="3"/>
        <v>27</v>
      </c>
    </row>
    <row r="349" spans="8:12" ht="12.75" hidden="1" x14ac:dyDescent="0.2">
      <c r="H349">
        <f>GD_CHUNG!B351</f>
        <v>10716</v>
      </c>
      <c r="I349" t="str">
        <f>GD_CHUNG!C351</f>
        <v>Bùi Văn Thành</v>
      </c>
      <c r="J349" t="str">
        <f>VLOOKUP(H349,GD_LCD_HS_LNS!$B$4:$I$600,8,FALSE)</f>
        <v>D-09</v>
      </c>
      <c r="K349" t="str">
        <f t="shared" si="16"/>
        <v>D</v>
      </c>
      <c r="L349">
        <f t="shared" si="3"/>
        <v>27</v>
      </c>
    </row>
    <row r="350" spans="8:12" ht="12.75" hidden="1" x14ac:dyDescent="0.2">
      <c r="H350">
        <f>GD_CHUNG!B352</f>
        <v>10717</v>
      </c>
      <c r="I350" t="str">
        <f>GD_CHUNG!C352</f>
        <v>Bùi Chí Công</v>
      </c>
      <c r="J350" t="str">
        <f>VLOOKUP(H350,GD_LCD_HS_LNS!$B$4:$I$600,8,FALSE)</f>
        <v>D-09</v>
      </c>
      <c r="K350" t="str">
        <f t="shared" si="16"/>
        <v>D</v>
      </c>
      <c r="L350">
        <f t="shared" si="3"/>
        <v>27</v>
      </c>
    </row>
    <row r="351" spans="8:12" ht="12.75" hidden="1" x14ac:dyDescent="0.2">
      <c r="H351">
        <f>GD_CHUNG!B353</f>
        <v>10718</v>
      </c>
      <c r="I351" t="str">
        <f>GD_CHUNG!C353</f>
        <v>Nguyễn Văn Định</v>
      </c>
      <c r="J351" t="str">
        <f>VLOOKUP(H351,GD_LCD_HS_LNS!$B$4:$I$600,8,FALSE)</f>
        <v>D-09</v>
      </c>
      <c r="K351" t="str">
        <f t="shared" si="16"/>
        <v>D</v>
      </c>
      <c r="L351">
        <f t="shared" si="3"/>
        <v>27</v>
      </c>
    </row>
    <row r="352" spans="8:12" ht="12.75" hidden="1" x14ac:dyDescent="0.2">
      <c r="H352">
        <f>GD_CHUNG!B354</f>
        <v>10719</v>
      </c>
      <c r="I352" t="str">
        <f>GD_CHUNG!C354</f>
        <v>Nguyễn Hải Anh</v>
      </c>
      <c r="J352" t="str">
        <f>VLOOKUP(H352,GD_LCD_HS_LNS!$B$4:$I$600,8,FALSE)</f>
        <v>D-09</v>
      </c>
      <c r="K352" t="str">
        <f t="shared" si="16"/>
        <v>D</v>
      </c>
      <c r="L352">
        <f t="shared" si="3"/>
        <v>27</v>
      </c>
    </row>
    <row r="353" spans="8:12" ht="12.75" hidden="1" x14ac:dyDescent="0.2">
      <c r="H353">
        <f>GD_CHUNG!B355</f>
        <v>10720</v>
      </c>
      <c r="I353" t="str">
        <f>GD_CHUNG!C355</f>
        <v>Bùi Kiên Trung</v>
      </c>
      <c r="J353" t="str">
        <f>VLOOKUP(H353,GD_LCD_HS_LNS!$B$4:$I$600,8,FALSE)</f>
        <v>D-09</v>
      </c>
      <c r="K353" t="str">
        <f t="shared" si="16"/>
        <v>D</v>
      </c>
      <c r="L353">
        <f t="shared" si="3"/>
        <v>27</v>
      </c>
    </row>
    <row r="354" spans="8:12" ht="12.75" hidden="1" x14ac:dyDescent="0.2">
      <c r="H354">
        <f>GD_CHUNG!B356</f>
        <v>10721</v>
      </c>
      <c r="I354" t="str">
        <f>GD_CHUNG!C356</f>
        <v>Vũ Quốc Cường</v>
      </c>
      <c r="J354" t="str">
        <f>VLOOKUP(H354,GD_LCD_HS_LNS!$B$4:$I$600,8,FALSE)</f>
        <v>D-09</v>
      </c>
      <c r="K354" t="str">
        <f t="shared" si="16"/>
        <v>D</v>
      </c>
      <c r="L354">
        <f t="shared" si="3"/>
        <v>27</v>
      </c>
    </row>
    <row r="355" spans="8:12" ht="12.75" hidden="1" x14ac:dyDescent="0.2">
      <c r="H355">
        <f>GD_CHUNG!B357</f>
        <v>10722</v>
      </c>
      <c r="I355" t="str">
        <f>GD_CHUNG!C357</f>
        <v>Vũ Văn Dương</v>
      </c>
      <c r="J355" t="str">
        <f>VLOOKUP(H355,GD_LCD_HS_LNS!$B$4:$I$600,8,FALSE)</f>
        <v>D-09</v>
      </c>
      <c r="K355" t="str">
        <f t="shared" si="16"/>
        <v>D</v>
      </c>
      <c r="L355">
        <f t="shared" si="3"/>
        <v>27</v>
      </c>
    </row>
    <row r="356" spans="8:12" ht="12.75" hidden="1" x14ac:dyDescent="0.2">
      <c r="H356">
        <f>GD_CHUNG!B358</f>
        <v>10723</v>
      </c>
      <c r="I356" t="str">
        <f>GD_CHUNG!C358</f>
        <v>Vũ Văn Thái</v>
      </c>
      <c r="J356" t="str">
        <f>VLOOKUP(H356,GD_LCD_HS_LNS!$B$4:$I$600,8,FALSE)</f>
        <v>D-09</v>
      </c>
      <c r="K356" t="str">
        <f t="shared" si="16"/>
        <v>D</v>
      </c>
      <c r="L356">
        <f t="shared" si="3"/>
        <v>27</v>
      </c>
    </row>
    <row r="357" spans="8:12" ht="12.75" hidden="1" x14ac:dyDescent="0.2">
      <c r="H357">
        <f>GD_CHUNG!B359</f>
        <v>10725</v>
      </c>
      <c r="I357" t="str">
        <f>GD_CHUNG!C359</f>
        <v>Phạm Quang Sơn</v>
      </c>
      <c r="J357" t="str">
        <f>VLOOKUP(H357,GD_LCD_HS_LNS!$B$4:$I$600,8,FALSE)</f>
        <v>D-09</v>
      </c>
      <c r="K357" t="str">
        <f t="shared" si="16"/>
        <v>D</v>
      </c>
      <c r="L357">
        <f t="shared" si="3"/>
        <v>27</v>
      </c>
    </row>
    <row r="358" spans="8:12" ht="12.75" hidden="1" x14ac:dyDescent="0.2">
      <c r="H358">
        <f>GD_CHUNG!B360</f>
        <v>10726</v>
      </c>
      <c r="I358" t="str">
        <f>GD_CHUNG!C360</f>
        <v>Vũ Mạnh Hùng</v>
      </c>
      <c r="J358" t="str">
        <f>VLOOKUP(H358,GD_LCD_HS_LNS!$B$4:$I$600,8,FALSE)</f>
        <v>D-09</v>
      </c>
      <c r="K358" t="str">
        <f t="shared" si="16"/>
        <v>D</v>
      </c>
      <c r="L358">
        <f t="shared" si="3"/>
        <v>27</v>
      </c>
    </row>
    <row r="359" spans="8:12" ht="12.75" hidden="1" x14ac:dyDescent="0.2">
      <c r="H359">
        <f>GD_CHUNG!B361</f>
        <v>10727</v>
      </c>
      <c r="I359" t="str">
        <f>GD_CHUNG!C361</f>
        <v>Trần Mạnh Hùng</v>
      </c>
      <c r="J359" t="str">
        <f>VLOOKUP(H359,GD_LCD_HS_LNS!$B$4:$I$600,8,FALSE)</f>
        <v>D-10</v>
      </c>
      <c r="K359" t="str">
        <f t="shared" si="16"/>
        <v>D</v>
      </c>
      <c r="L359">
        <f t="shared" si="3"/>
        <v>27</v>
      </c>
    </row>
    <row r="360" spans="8:12" ht="12.75" hidden="1" x14ac:dyDescent="0.2">
      <c r="H360">
        <f>GD_CHUNG!B362</f>
        <v>10728</v>
      </c>
      <c r="I360" t="str">
        <f>GD_CHUNG!C362</f>
        <v>Nguyễn Mạnh Hùng</v>
      </c>
      <c r="J360" t="str">
        <f>VLOOKUP(H360,GD_LCD_HS_LNS!$B$4:$I$600,8,FALSE)</f>
        <v>D-09</v>
      </c>
      <c r="K360" t="str">
        <f t="shared" si="16"/>
        <v>D</v>
      </c>
      <c r="L360">
        <f t="shared" si="3"/>
        <v>27</v>
      </c>
    </row>
    <row r="361" spans="8:12" ht="12.75" hidden="1" x14ac:dyDescent="0.2">
      <c r="H361">
        <f>GD_CHUNG!B363</f>
        <v>10729</v>
      </c>
      <c r="I361" t="str">
        <f>GD_CHUNG!C363</f>
        <v>Nguyễn Thanh Quyết</v>
      </c>
      <c r="J361" t="str">
        <f>VLOOKUP(H361,GD_LCD_HS_LNS!$B$4:$I$600,8,FALSE)</f>
        <v>D-09</v>
      </c>
      <c r="K361" t="str">
        <f t="shared" si="16"/>
        <v>D</v>
      </c>
      <c r="L361">
        <f t="shared" si="3"/>
        <v>27</v>
      </c>
    </row>
    <row r="362" spans="8:12" ht="12.75" hidden="1" x14ac:dyDescent="0.2">
      <c r="H362">
        <f>GD_CHUNG!B364</f>
        <v>10730</v>
      </c>
      <c r="I362" t="str">
        <f>GD_CHUNG!C364</f>
        <v>Nguyễn Thanh Bình</v>
      </c>
      <c r="J362" t="str">
        <f>VLOOKUP(H362,GD_LCD_HS_LNS!$B$4:$I$600,8,FALSE)</f>
        <v>D-09</v>
      </c>
      <c r="K362" t="str">
        <f t="shared" si="16"/>
        <v>D</v>
      </c>
      <c r="L362">
        <f t="shared" si="3"/>
        <v>27</v>
      </c>
    </row>
    <row r="363" spans="8:12" ht="12.75" hidden="1" x14ac:dyDescent="0.2">
      <c r="H363">
        <f>GD_CHUNG!B365</f>
        <v>10731</v>
      </c>
      <c r="I363" t="str">
        <f>GD_CHUNG!C365</f>
        <v>Vũ Tiến Lịch</v>
      </c>
      <c r="J363" t="str">
        <f>VLOOKUP(H363,GD_LCD_HS_LNS!$B$4:$I$600,8,FALSE)</f>
        <v>D-09</v>
      </c>
      <c r="K363" t="str">
        <f t="shared" si="16"/>
        <v>D</v>
      </c>
      <c r="L363">
        <f t="shared" si="3"/>
        <v>27</v>
      </c>
    </row>
    <row r="364" spans="8:12" ht="12.75" hidden="1" x14ac:dyDescent="0.2">
      <c r="H364">
        <f>GD_CHUNG!B366</f>
        <v>10732</v>
      </c>
      <c r="I364" t="str">
        <f>GD_CHUNG!C366</f>
        <v>Nguyễn Xuân Hợi</v>
      </c>
      <c r="J364" t="str">
        <f>VLOOKUP(H364,GD_LCD_HS_LNS!$B$4:$I$600,8,FALSE)</f>
        <v>D-10</v>
      </c>
      <c r="K364" t="str">
        <f t="shared" si="16"/>
        <v>D</v>
      </c>
      <c r="L364">
        <f t="shared" si="3"/>
        <v>27</v>
      </c>
    </row>
    <row r="365" spans="8:12" ht="12.75" hidden="1" x14ac:dyDescent="0.2">
      <c r="H365">
        <f>GD_CHUNG!B367</f>
        <v>10733</v>
      </c>
      <c r="I365" t="str">
        <f>GD_CHUNG!C367</f>
        <v>Nguyễn Văn Sơn</v>
      </c>
      <c r="J365" t="str">
        <f>VLOOKUP(H365,GD_LCD_HS_LNS!$B$4:$I$600,8,FALSE)</f>
        <v>D-09</v>
      </c>
      <c r="K365" t="str">
        <f t="shared" si="16"/>
        <v>D</v>
      </c>
      <c r="L365">
        <f t="shared" si="3"/>
        <v>27</v>
      </c>
    </row>
    <row r="366" spans="8:12" ht="12.75" hidden="1" x14ac:dyDescent="0.2">
      <c r="H366">
        <f>GD_CHUNG!B368</f>
        <v>11132</v>
      </c>
      <c r="I366" t="str">
        <f>GD_CHUNG!C368</f>
        <v>Nguyễn Hữu Chức</v>
      </c>
      <c r="J366" t="str">
        <f>VLOOKUP(H366,GD_LCD_HS_LNS!$B$4:$I$600,8,FALSE)</f>
        <v>D-09</v>
      </c>
      <c r="K366" t="str">
        <f t="shared" si="16"/>
        <v>D</v>
      </c>
      <c r="L366">
        <f t="shared" si="3"/>
        <v>27</v>
      </c>
    </row>
    <row r="367" spans="8:12" ht="12.75" hidden="1" x14ac:dyDescent="0.2">
      <c r="H367">
        <f>GD_CHUNG!B369</f>
        <v>11133</v>
      </c>
      <c r="I367" t="str">
        <f>GD_CHUNG!C369</f>
        <v>Phù Định</v>
      </c>
      <c r="J367" t="str">
        <f>VLOOKUP(H367,GD_LCD_HS_LNS!$B$4:$I$600,8,FALSE)</f>
        <v>D-09</v>
      </c>
      <c r="K367" t="str">
        <f t="shared" si="16"/>
        <v>D</v>
      </c>
      <c r="L367">
        <f t="shared" si="3"/>
        <v>27</v>
      </c>
    </row>
    <row r="368" spans="8:12" ht="12.75" hidden="1" x14ac:dyDescent="0.2">
      <c r="H368">
        <f>GD_CHUNG!B370</f>
        <v>11134</v>
      </c>
      <c r="I368" t="str">
        <f>GD_CHUNG!C370</f>
        <v>Hồ Ngọc Hà</v>
      </c>
      <c r="J368" t="str">
        <f>VLOOKUP(H368,GD_LCD_HS_LNS!$B$4:$I$600,8,FALSE)</f>
        <v>D-09</v>
      </c>
      <c r="K368" t="str">
        <f t="shared" si="16"/>
        <v>D</v>
      </c>
      <c r="L368">
        <f t="shared" si="3"/>
        <v>27</v>
      </c>
    </row>
    <row r="369" spans="8:12" ht="12.75" hidden="1" x14ac:dyDescent="0.2">
      <c r="H369">
        <f>GD_CHUNG!B371</f>
        <v>11135</v>
      </c>
      <c r="I369" t="str">
        <f>GD_CHUNG!C371</f>
        <v>Nguyễn Đắc Thanh</v>
      </c>
      <c r="J369" t="str">
        <f>VLOOKUP(H369,GD_LCD_HS_LNS!$B$4:$I$600,8,FALSE)</f>
        <v>D-09</v>
      </c>
      <c r="K369" t="str">
        <f t="shared" si="16"/>
        <v>D</v>
      </c>
      <c r="L369">
        <f t="shared" si="3"/>
        <v>27</v>
      </c>
    </row>
    <row r="370" spans="8:12" ht="12.75" hidden="1" x14ac:dyDescent="0.2">
      <c r="H370">
        <f>GD_CHUNG!B372</f>
        <v>11136</v>
      </c>
      <c r="I370" t="str">
        <f>GD_CHUNG!C372</f>
        <v>Nguyễn Huy Dũng</v>
      </c>
      <c r="J370" t="str">
        <f>VLOOKUP(H370,GD_LCD_HS_LNS!$B$4:$I$600,8,FALSE)</f>
        <v>D-10</v>
      </c>
      <c r="K370" t="str">
        <f t="shared" si="16"/>
        <v>D</v>
      </c>
      <c r="L370">
        <f t="shared" si="3"/>
        <v>27</v>
      </c>
    </row>
    <row r="371" spans="8:12" ht="12.75" hidden="1" x14ac:dyDescent="0.2">
      <c r="H371">
        <f>GD_CHUNG!B373</f>
        <v>11137</v>
      </c>
      <c r="I371" t="str">
        <f>GD_CHUNG!C373</f>
        <v>Nguyễn Văn Phong</v>
      </c>
      <c r="J371" t="str">
        <f>VLOOKUP(H371,GD_LCD_HS_LNS!$B$4:$I$600,8,FALSE)</f>
        <v>D-10</v>
      </c>
      <c r="K371" t="str">
        <f t="shared" si="16"/>
        <v>D</v>
      </c>
      <c r="L371">
        <f t="shared" si="3"/>
        <v>27</v>
      </c>
    </row>
    <row r="372" spans="8:12" ht="12.75" hidden="1" x14ac:dyDescent="0.2">
      <c r="H372">
        <f>GD_CHUNG!B374</f>
        <v>11138</v>
      </c>
      <c r="I372" t="str">
        <f>GD_CHUNG!C374</f>
        <v>Phạm Việt Tùng</v>
      </c>
      <c r="J372" t="str">
        <f>VLOOKUP(H372,GD_LCD_HS_LNS!$B$4:$I$600,8,FALSE)</f>
        <v>D-09</v>
      </c>
      <c r="K372" t="str">
        <f t="shared" si="16"/>
        <v>D</v>
      </c>
      <c r="L372">
        <f t="shared" si="3"/>
        <v>27</v>
      </c>
    </row>
    <row r="373" spans="8:12" ht="12.75" hidden="1" x14ac:dyDescent="0.2">
      <c r="H373">
        <f>GD_CHUNG!B375</f>
        <v>11139</v>
      </c>
      <c r="I373" t="str">
        <f>GD_CHUNG!C375</f>
        <v>Phùng Viết Dũng</v>
      </c>
      <c r="J373" t="str">
        <f>VLOOKUP(H373,GD_LCD_HS_LNS!$B$4:$I$600,8,FALSE)</f>
        <v>D-10</v>
      </c>
      <c r="K373" t="str">
        <f t="shared" si="16"/>
        <v>D</v>
      </c>
      <c r="L373">
        <f t="shared" si="3"/>
        <v>27</v>
      </c>
    </row>
    <row r="374" spans="8:12" ht="12.75" hidden="1" x14ac:dyDescent="0.2">
      <c r="H374">
        <f>GD_CHUNG!B376</f>
        <v>11142</v>
      </c>
      <c r="I374" t="str">
        <f>GD_CHUNG!C376</f>
        <v>Trần Văn Chính</v>
      </c>
      <c r="J374" t="str">
        <f>VLOOKUP(H374,GD_LCD_HS_LNS!$B$4:$I$600,8,FALSE)</f>
        <v>D-10</v>
      </c>
      <c r="K374" t="str">
        <f t="shared" si="16"/>
        <v>D</v>
      </c>
      <c r="L374">
        <f t="shared" si="3"/>
        <v>27</v>
      </c>
    </row>
    <row r="375" spans="8:12" ht="12.75" hidden="1" x14ac:dyDescent="0.2">
      <c r="H375">
        <f>GD_CHUNG!B377</f>
        <v>11143</v>
      </c>
      <c r="I375" t="str">
        <f>GD_CHUNG!C377</f>
        <v>Phù Xuân Tiền</v>
      </c>
      <c r="J375" t="str">
        <f>VLOOKUP(H375,GD_LCD_HS_LNS!$B$4:$I$600,8,FALSE)</f>
        <v>D-10</v>
      </c>
      <c r="K375" t="str">
        <f t="shared" si="16"/>
        <v>D</v>
      </c>
      <c r="L375">
        <f t="shared" si="3"/>
        <v>27</v>
      </c>
    </row>
    <row r="376" spans="8:12" ht="12.75" hidden="1" x14ac:dyDescent="0.2">
      <c r="H376">
        <f>GD_CHUNG!B378</f>
        <v>11144</v>
      </c>
      <c r="I376" t="str">
        <f>GD_CHUNG!C378</f>
        <v>Đinh Văn Bền</v>
      </c>
      <c r="J376" t="str">
        <f>VLOOKUP(H376,GD_LCD_HS_LNS!$B$4:$I$600,8,FALSE)</f>
        <v>D-10</v>
      </c>
      <c r="K376" t="str">
        <f t="shared" si="16"/>
        <v>D</v>
      </c>
      <c r="L376">
        <f t="shared" si="3"/>
        <v>27</v>
      </c>
    </row>
    <row r="377" spans="8:12" ht="12.75" hidden="1" x14ac:dyDescent="0.2">
      <c r="H377">
        <f>GD_CHUNG!B379</f>
        <v>11145</v>
      </c>
      <c r="I377" t="str">
        <f>GD_CHUNG!C379</f>
        <v>Nguyễn Tiến Ngọc</v>
      </c>
      <c r="J377" t="str">
        <f>VLOOKUP(H377,GD_LCD_HS_LNS!$B$4:$I$600,8,FALSE)</f>
        <v>D-09</v>
      </c>
      <c r="K377" t="str">
        <f t="shared" si="16"/>
        <v>D</v>
      </c>
      <c r="L377">
        <f t="shared" si="3"/>
        <v>27</v>
      </c>
    </row>
    <row r="378" spans="8:12" ht="12.75" hidden="1" x14ac:dyDescent="0.2">
      <c r="H378">
        <f>GD_CHUNG!B380</f>
        <v>13406</v>
      </c>
      <c r="I378" t="str">
        <f>GD_CHUNG!C380</f>
        <v>Hoàng Đình Mạnh</v>
      </c>
      <c r="J378" t="str">
        <f>VLOOKUP(H378,GD_LCD_HS_LNS!$B$4:$I$600,8,FALSE)</f>
        <v>D-10</v>
      </c>
      <c r="K378" t="str">
        <f t="shared" si="16"/>
        <v>D</v>
      </c>
      <c r="L378">
        <f t="shared" si="3"/>
        <v>27</v>
      </c>
    </row>
    <row r="379" spans="8:12" ht="12.75" hidden="1" x14ac:dyDescent="0.2">
      <c r="H379">
        <f>GD_CHUNG!B381</f>
        <v>13407</v>
      </c>
      <c r="I379" t="str">
        <f>GD_CHUNG!C381</f>
        <v>Vương Văn Tiến</v>
      </c>
      <c r="J379" t="str">
        <f>VLOOKUP(H379,GD_LCD_HS_LNS!$B$4:$I$600,8,FALSE)</f>
        <v>D-10</v>
      </c>
      <c r="K379" t="str">
        <f t="shared" si="16"/>
        <v>D</v>
      </c>
      <c r="L379">
        <f t="shared" si="3"/>
        <v>27</v>
      </c>
    </row>
    <row r="380" spans="8:12" ht="12.75" hidden="1" x14ac:dyDescent="0.2">
      <c r="H380">
        <f>GD_CHUNG!B382</f>
        <v>13408</v>
      </c>
      <c r="I380" t="str">
        <f>GD_CHUNG!C382</f>
        <v>Nguyễn Phương Thắng</v>
      </c>
      <c r="J380" t="str">
        <f>VLOOKUP(H380,GD_LCD_HS_LNS!$B$4:$I$600,8,FALSE)</f>
        <v>D-10</v>
      </c>
      <c r="K380" t="str">
        <f t="shared" si="16"/>
        <v>D</v>
      </c>
      <c r="L380">
        <f t="shared" si="3"/>
        <v>27</v>
      </c>
    </row>
    <row r="381" spans="8:12" ht="12.75" hidden="1" x14ac:dyDescent="0.2">
      <c r="H381">
        <f>GD_CHUNG!B383</f>
        <v>13409</v>
      </c>
      <c r="I381" t="str">
        <f>GD_CHUNG!C383</f>
        <v>Lê Tuấn Anh</v>
      </c>
      <c r="J381" t="str">
        <f>VLOOKUP(H381,GD_LCD_HS_LNS!$B$4:$I$600,8,FALSE)</f>
        <v>D-10</v>
      </c>
      <c r="K381" t="str">
        <f t="shared" si="16"/>
        <v>D</v>
      </c>
      <c r="L381">
        <f t="shared" si="3"/>
        <v>27</v>
      </c>
    </row>
    <row r="382" spans="8:12" ht="12.75" hidden="1" x14ac:dyDescent="0.2">
      <c r="H382">
        <f>GD_CHUNG!B384</f>
        <v>13410</v>
      </c>
      <c r="I382" t="str">
        <f>GD_CHUNG!C384</f>
        <v>Đoàn Văn Phương</v>
      </c>
      <c r="J382" t="str">
        <f>VLOOKUP(H382,GD_LCD_HS_LNS!$B$4:$I$600,8,FALSE)</f>
        <v>D-10</v>
      </c>
      <c r="K382" t="str">
        <f t="shared" si="16"/>
        <v>D</v>
      </c>
      <c r="L382">
        <f t="shared" si="3"/>
        <v>27</v>
      </c>
    </row>
    <row r="383" spans="8:12" ht="12.75" hidden="1" x14ac:dyDescent="0.2">
      <c r="H383">
        <f>GD_CHUNG!B385</f>
        <v>13411</v>
      </c>
      <c r="I383" t="str">
        <f>GD_CHUNG!C385</f>
        <v>Nguyễn Văn Hà</v>
      </c>
      <c r="J383" t="str">
        <f>VLOOKUP(H383,GD_LCD_HS_LNS!$B$4:$I$600,8,FALSE)</f>
        <v>D-10</v>
      </c>
      <c r="K383" t="str">
        <f t="shared" si="16"/>
        <v>D</v>
      </c>
      <c r="L383">
        <f t="shared" si="3"/>
        <v>27</v>
      </c>
    </row>
    <row r="384" spans="8:12" ht="12.75" hidden="1" x14ac:dyDescent="0.2">
      <c r="H384">
        <f>GD_CHUNG!B386</f>
        <v>13412</v>
      </c>
      <c r="I384" t="str">
        <f>GD_CHUNG!C386</f>
        <v>Nguyễn Mạnh Hiếu</v>
      </c>
      <c r="J384" t="str">
        <f>VLOOKUP(H384,GD_LCD_HS_LNS!$B$4:$I$600,8,FALSE)</f>
        <v>D-10</v>
      </c>
      <c r="K384" t="str">
        <f t="shared" si="16"/>
        <v>D</v>
      </c>
      <c r="L384">
        <f t="shared" si="3"/>
        <v>27</v>
      </c>
    </row>
    <row r="385" spans="8:12" ht="12.75" hidden="1" x14ac:dyDescent="0.2">
      <c r="H385">
        <f>GD_CHUNG!B387</f>
        <v>13413</v>
      </c>
      <c r="I385" t="str">
        <f>GD_CHUNG!C387</f>
        <v>Vũ Việt Hùng</v>
      </c>
      <c r="J385" t="str">
        <f>VLOOKUP(H385,GD_LCD_HS_LNS!$B$4:$I$600,8,FALSE)</f>
        <v>D-10</v>
      </c>
      <c r="K385" t="str">
        <f t="shared" si="16"/>
        <v>D</v>
      </c>
      <c r="L385">
        <f t="shared" si="3"/>
        <v>27</v>
      </c>
    </row>
    <row r="386" spans="8:12" ht="12.75" hidden="1" x14ac:dyDescent="0.2">
      <c r="H386">
        <f>GD_CHUNG!B388</f>
        <v>13414</v>
      </c>
      <c r="I386" t="str">
        <f>GD_CHUNG!C388</f>
        <v>Lê Hữu Hóa</v>
      </c>
      <c r="J386" t="str">
        <f>VLOOKUP(H386,GD_LCD_HS_LNS!$B$4:$I$600,8,FALSE)</f>
        <v>D-10</v>
      </c>
      <c r="K386" t="str">
        <f t="shared" si="16"/>
        <v>D</v>
      </c>
      <c r="L386">
        <f t="shared" si="3"/>
        <v>27</v>
      </c>
    </row>
    <row r="387" spans="8:12" ht="12.75" hidden="1" x14ac:dyDescent="0.2">
      <c r="H387">
        <f>GD_CHUNG!B389</f>
        <v>13415</v>
      </c>
      <c r="I387" t="str">
        <f>GD_CHUNG!C389</f>
        <v>Đinh Văn Duyên</v>
      </c>
      <c r="J387" t="str">
        <f>VLOOKUP(H387,GD_LCD_HS_LNS!$B$4:$I$600,8,FALSE)</f>
        <v>D-10</v>
      </c>
      <c r="K387" t="str">
        <f t="shared" si="16"/>
        <v>D</v>
      </c>
      <c r="L387">
        <f t="shared" si="3"/>
        <v>27</v>
      </c>
    </row>
    <row r="388" spans="8:12" ht="12.75" hidden="1" x14ac:dyDescent="0.2">
      <c r="H388">
        <f>GD_CHUNG!B390</f>
        <v>13530</v>
      </c>
      <c r="I388" t="str">
        <f>GD_CHUNG!C390</f>
        <v>Lương Văn Dư</v>
      </c>
      <c r="J388" t="str">
        <f>VLOOKUP(H388,GD_LCD_HS_LNS!$B$4:$I$600,8,FALSE)</f>
        <v>D-10</v>
      </c>
      <c r="K388" t="str">
        <f t="shared" si="16"/>
        <v>D</v>
      </c>
      <c r="L388">
        <f t="shared" si="3"/>
        <v>27</v>
      </c>
    </row>
    <row r="389" spans="8:12" ht="12.75" hidden="1" x14ac:dyDescent="0.2">
      <c r="H389">
        <f>GD_CHUNG!B391</f>
        <v>13529</v>
      </c>
      <c r="I389" t="str">
        <f>GD_CHUNG!C391</f>
        <v>Cao Thế Vĩnh</v>
      </c>
      <c r="J389" t="str">
        <f>VLOOKUP(H389,GD_LCD_HS_LNS!$B$4:$I$600,8,FALSE)</f>
        <v>D-10</v>
      </c>
      <c r="K389" t="str">
        <f t="shared" si="16"/>
        <v>D</v>
      </c>
      <c r="L389">
        <f t="shared" si="3"/>
        <v>27</v>
      </c>
    </row>
    <row r="390" spans="8:12" ht="12.75" hidden="1" x14ac:dyDescent="0.2">
      <c r="H390">
        <f>GD_CHUNG!B392</f>
        <v>10648</v>
      </c>
      <c r="I390" t="str">
        <f>GD_CHUNG!C392</f>
        <v>Phạm Minh Thành</v>
      </c>
      <c r="J390" t="str">
        <f>VLOOKUP(H390,GD_LCD_HS_LNS!$B$4:$I$600,8,FALSE)</f>
        <v>D-10</v>
      </c>
      <c r="K390" t="str">
        <f t="shared" si="16"/>
        <v>D</v>
      </c>
      <c r="L390">
        <f t="shared" si="3"/>
        <v>27</v>
      </c>
    </row>
    <row r="391" spans="8:12" ht="12.75" hidden="1" x14ac:dyDescent="0.2">
      <c r="H391">
        <f>GD_CHUNG!B393</f>
        <v>10649</v>
      </c>
      <c r="I391" t="str">
        <f>GD_CHUNG!C393</f>
        <v>Vũ Minh Tú</v>
      </c>
      <c r="J391" t="str">
        <f>VLOOKUP(H391,GD_LCD_HS_LNS!$B$4:$I$600,8,FALSE)</f>
        <v>D-10</v>
      </c>
      <c r="K391" t="str">
        <f t="shared" si="16"/>
        <v>D</v>
      </c>
      <c r="L391">
        <f t="shared" si="3"/>
        <v>27</v>
      </c>
    </row>
    <row r="392" spans="8:12" ht="12.75" hidden="1" x14ac:dyDescent="0.2">
      <c r="H392">
        <f>GD_CHUNG!B394</f>
        <v>10651</v>
      </c>
      <c r="I392" t="str">
        <f>GD_CHUNG!C394</f>
        <v>Đỗ Văn Chính</v>
      </c>
      <c r="J392" t="str">
        <f>VLOOKUP(H392,GD_LCD_HS_LNS!$B$4:$I$600,8,FALSE)</f>
        <v>D-10</v>
      </c>
      <c r="K392" t="str">
        <f t="shared" si="16"/>
        <v>D</v>
      </c>
      <c r="L392">
        <f t="shared" si="3"/>
        <v>27</v>
      </c>
    </row>
    <row r="393" spans="8:12" ht="12.75" hidden="1" x14ac:dyDescent="0.2">
      <c r="H393">
        <f>GD_CHUNG!B395</f>
        <v>10656</v>
      </c>
      <c r="I393" t="str">
        <f>GD_CHUNG!C395</f>
        <v>Bùi Việt Bắc</v>
      </c>
      <c r="J393" t="str">
        <f>VLOOKUP(H393,GD_LCD_HS_LNS!$B$4:$I$600,8,FALSE)</f>
        <v>D-15</v>
      </c>
      <c r="K393" t="str">
        <f t="shared" si="16"/>
        <v>D</v>
      </c>
      <c r="L393">
        <f t="shared" si="3"/>
        <v>27</v>
      </c>
    </row>
    <row r="394" spans="8:12" ht="12.75" hidden="1" x14ac:dyDescent="0.2">
      <c r="H394">
        <f>GD_CHUNG!B396</f>
        <v>10658</v>
      </c>
      <c r="I394" t="str">
        <f>GD_CHUNG!C396</f>
        <v>Nguyễn Phương Tuấn</v>
      </c>
      <c r="J394" t="str">
        <f>VLOOKUP(H394,GD_LCD_HS_LNS!$B$4:$I$600,8,FALSE)</f>
        <v>D-10</v>
      </c>
      <c r="K394" t="str">
        <f t="shared" si="16"/>
        <v>D</v>
      </c>
      <c r="L394">
        <f t="shared" si="3"/>
        <v>27</v>
      </c>
    </row>
    <row r="395" spans="8:12" ht="12.75" hidden="1" x14ac:dyDescent="0.2">
      <c r="H395">
        <f>GD_CHUNG!B397</f>
        <v>10665</v>
      </c>
      <c r="I395" t="str">
        <f>GD_CHUNG!C397</f>
        <v>Trần Hồng Sơn</v>
      </c>
      <c r="J395" t="str">
        <f>VLOOKUP(H395,GD_LCD_HS_LNS!$B$4:$I$600,8,FALSE)</f>
        <v>D-10</v>
      </c>
      <c r="K395" t="str">
        <f t="shared" si="16"/>
        <v>D</v>
      </c>
      <c r="L395">
        <f t="shared" si="3"/>
        <v>27</v>
      </c>
    </row>
    <row r="396" spans="8:12" ht="12.75" hidden="1" x14ac:dyDescent="0.2">
      <c r="H396">
        <f>GD_CHUNG!B398</f>
        <v>10671</v>
      </c>
      <c r="I396" t="str">
        <f>GD_CHUNG!C398</f>
        <v>Lê Đức Duy</v>
      </c>
      <c r="J396" t="str">
        <f>VLOOKUP(H396,GD_LCD_HS_LNS!$B$4:$I$600,8,FALSE)</f>
        <v>D-10</v>
      </c>
      <c r="K396" t="str">
        <f t="shared" si="16"/>
        <v>D</v>
      </c>
      <c r="L396">
        <f t="shared" si="3"/>
        <v>27</v>
      </c>
    </row>
    <row r="397" spans="8:12" ht="12.75" hidden="1" x14ac:dyDescent="0.2">
      <c r="H397">
        <f>GD_CHUNG!B399</f>
        <v>10673</v>
      </c>
      <c r="I397" t="str">
        <f>GD_CHUNG!C399</f>
        <v>Đặng Xuân Sơn</v>
      </c>
      <c r="J397" t="str">
        <f>VLOOKUP(H397,GD_LCD_HS_LNS!$B$4:$I$600,8,FALSE)</f>
        <v>D-10</v>
      </c>
      <c r="K397" t="str">
        <f t="shared" si="16"/>
        <v>D</v>
      </c>
      <c r="L397">
        <f t="shared" si="3"/>
        <v>27</v>
      </c>
    </row>
    <row r="398" spans="8:12" ht="12.75" hidden="1" x14ac:dyDescent="0.2">
      <c r="H398">
        <f>GD_CHUNG!B400</f>
        <v>11091</v>
      </c>
      <c r="I398" t="str">
        <f>GD_CHUNG!C400</f>
        <v>Nguyễn Như Cương</v>
      </c>
      <c r="J398" t="str">
        <f>VLOOKUP(H398,GD_LCD_HS_LNS!$B$4:$I$600,8,FALSE)</f>
        <v>D-10</v>
      </c>
      <c r="K398" t="str">
        <f t="shared" si="16"/>
        <v>D</v>
      </c>
      <c r="L398">
        <f t="shared" si="3"/>
        <v>27</v>
      </c>
    </row>
    <row r="399" spans="8:12" ht="12.75" hidden="1" x14ac:dyDescent="0.2">
      <c r="H399">
        <f>GD_CHUNG!B401</f>
        <v>11093</v>
      </c>
      <c r="I399" t="str">
        <f>GD_CHUNG!C401</f>
        <v>Đỗ Chí Thanh</v>
      </c>
      <c r="J399" t="str">
        <f>VLOOKUP(H399,GD_LCD_HS_LNS!$B$4:$I$600,8,FALSE)</f>
        <v>D-10</v>
      </c>
      <c r="K399" t="str">
        <f t="shared" si="16"/>
        <v>D</v>
      </c>
      <c r="L399">
        <f t="shared" si="3"/>
        <v>27</v>
      </c>
    </row>
    <row r="400" spans="8:12" ht="12.75" hidden="1" x14ac:dyDescent="0.2">
      <c r="H400">
        <f>GD_CHUNG!B402</f>
        <v>12572</v>
      </c>
      <c r="I400" t="str">
        <f>GD_CHUNG!C402</f>
        <v>Trần Quốc Việt</v>
      </c>
      <c r="J400" t="str">
        <f>VLOOKUP(H400,GD_LCD_HS_LNS!$B$4:$I$600,8,FALSE)</f>
        <v>D-10</v>
      </c>
      <c r="K400" t="str">
        <f t="shared" si="16"/>
        <v>D</v>
      </c>
      <c r="L400">
        <f t="shared" si="3"/>
        <v>27</v>
      </c>
    </row>
    <row r="401" spans="8:12" ht="12.75" hidden="1" x14ac:dyDescent="0.2">
      <c r="H401">
        <f>GD_CHUNG!B403</f>
        <v>12573</v>
      </c>
      <c r="I401" t="str">
        <f>GD_CHUNG!C403</f>
        <v>Trần Thế Khánh</v>
      </c>
      <c r="J401" t="str">
        <f>VLOOKUP(H401,GD_LCD_HS_LNS!$B$4:$I$600,8,FALSE)</f>
        <v>D-10</v>
      </c>
      <c r="K401" t="str">
        <f t="shared" si="16"/>
        <v>D</v>
      </c>
      <c r="L401">
        <f t="shared" si="3"/>
        <v>27</v>
      </c>
    </row>
    <row r="402" spans="8:12" ht="12.75" hidden="1" x14ac:dyDescent="0.2">
      <c r="H402">
        <f>GD_CHUNG!B404</f>
        <v>12575</v>
      </c>
      <c r="I402" t="str">
        <f>GD_CHUNG!C404</f>
        <v>Nguyễn Văn Thắng</v>
      </c>
      <c r="J402" t="str">
        <f>VLOOKUP(H402,GD_LCD_HS_LNS!$B$4:$I$600,8,FALSE)</f>
        <v>D-10</v>
      </c>
      <c r="K402" t="str">
        <f t="shared" si="16"/>
        <v>D</v>
      </c>
      <c r="L402">
        <f t="shared" si="3"/>
        <v>27</v>
      </c>
    </row>
    <row r="403" spans="8:12" ht="12.75" hidden="1" x14ac:dyDescent="0.2">
      <c r="H403">
        <f>GD_CHUNG!B405</f>
        <v>12577</v>
      </c>
      <c r="I403" t="str">
        <f>GD_CHUNG!C405</f>
        <v>Lê Ngọc Hùng</v>
      </c>
      <c r="J403" t="str">
        <f>VLOOKUP(H403,GD_LCD_HS_LNS!$B$4:$I$600,8,FALSE)</f>
        <v>D-10</v>
      </c>
      <c r="K403" t="str">
        <f t="shared" si="16"/>
        <v>D</v>
      </c>
      <c r="L403">
        <f t="shared" si="3"/>
        <v>27</v>
      </c>
    </row>
    <row r="404" spans="8:12" ht="12.75" hidden="1" x14ac:dyDescent="0.2">
      <c r="H404">
        <f>GD_CHUNG!B406</f>
        <v>12579</v>
      </c>
      <c r="I404" t="str">
        <f>GD_CHUNG!C406</f>
        <v>Nguyễn Ngọc Công</v>
      </c>
      <c r="J404" t="str">
        <f>VLOOKUP(H404,GD_LCD_HS_LNS!$B$4:$I$600,8,FALSE)</f>
        <v>D-10</v>
      </c>
      <c r="K404" t="str">
        <f t="shared" si="16"/>
        <v>D</v>
      </c>
      <c r="L404">
        <f t="shared" si="3"/>
        <v>27</v>
      </c>
    </row>
    <row r="405" spans="8:12" ht="12.75" hidden="1" x14ac:dyDescent="0.2">
      <c r="H405">
        <f>GD_CHUNG!B407</f>
        <v>13750</v>
      </c>
      <c r="I405" t="str">
        <f>GD_CHUNG!C407</f>
        <v>Lê Anh Hùng</v>
      </c>
      <c r="J405" t="str">
        <f>VLOOKUP(H405,GD_LCD_HS_LNS!$B$4:$I$600,8,FALSE)</f>
        <v>D-10</v>
      </c>
      <c r="K405" t="str">
        <f t="shared" si="16"/>
        <v>D</v>
      </c>
      <c r="L405">
        <f t="shared" si="3"/>
        <v>27</v>
      </c>
    </row>
    <row r="406" spans="8:12" ht="12.75" hidden="1" x14ac:dyDescent="0.2">
      <c r="H406">
        <f>GD_CHUNG!B408</f>
        <v>13751</v>
      </c>
      <c r="I406" t="str">
        <f>GD_CHUNG!C408</f>
        <v>Nguyễn Mạnh Hùng</v>
      </c>
      <c r="J406" t="str">
        <f>VLOOKUP(H406,GD_LCD_HS_LNS!$B$4:$I$600,8,FALSE)</f>
        <v>D-10</v>
      </c>
      <c r="K406" t="str">
        <f t="shared" si="16"/>
        <v>D</v>
      </c>
      <c r="L406">
        <f t="shared" si="3"/>
        <v>27</v>
      </c>
    </row>
    <row r="407" spans="8:12" ht="12.75" hidden="1" x14ac:dyDescent="0.2">
      <c r="H407">
        <f>GD_CHUNG!B409</f>
        <v>10758</v>
      </c>
      <c r="I407" t="str">
        <f>GD_CHUNG!C409</f>
        <v>Trương Thị Minh Phượng</v>
      </c>
      <c r="J407" t="str">
        <f>VLOOKUP(H407,GD_LCD_HS_LNS!$B$4:$I$600,8,FALSE)</f>
        <v>B-06</v>
      </c>
      <c r="K407" t="s">
        <v>44</v>
      </c>
      <c r="L407">
        <f t="shared" si="3"/>
        <v>27</v>
      </c>
    </row>
    <row r="408" spans="8:12" ht="12.75" hidden="1" x14ac:dyDescent="0.2">
      <c r="H408">
        <f>GD_CHUNG!B410</f>
        <v>10644</v>
      </c>
      <c r="I408" t="str">
        <f>GD_CHUNG!C410</f>
        <v>Nguyễn Văn Bình</v>
      </c>
      <c r="J408" t="str">
        <f>VLOOKUP(H408,GD_LCD_HS_LNS!$B$4:$I$600,8,FALSE)</f>
        <v>B-06</v>
      </c>
      <c r="K408" t="s">
        <v>44</v>
      </c>
      <c r="L408">
        <f t="shared" si="3"/>
        <v>27</v>
      </c>
    </row>
    <row r="409" spans="8:12" ht="12.75" hidden="1" x14ac:dyDescent="0.2">
      <c r="H409">
        <f>GD_CHUNG!B411</f>
        <v>10645</v>
      </c>
      <c r="I409" t="str">
        <f>GD_CHUNG!C411</f>
        <v>Thân Hoài Nam</v>
      </c>
      <c r="J409" t="str">
        <f>VLOOKUP(H409,GD_LCD_HS_LNS!$B$4:$I$600,8,FALSE)</f>
        <v>B-04</v>
      </c>
      <c r="K409" t="s">
        <v>44</v>
      </c>
      <c r="L409">
        <f t="shared" si="3"/>
        <v>27</v>
      </c>
    </row>
    <row r="410" spans="8:12" ht="12.75" hidden="1" x14ac:dyDescent="0.2">
      <c r="H410">
        <f>GD_CHUNG!B412</f>
        <v>13531</v>
      </c>
      <c r="I410" t="str">
        <f>GD_CHUNG!C412</f>
        <v>Võ Thị Vân</v>
      </c>
      <c r="J410" t="str">
        <f>VLOOKUP(H410,GD_LCD_HS_LNS!$B$4:$I$600,8,FALSE)</f>
        <v>D-16</v>
      </c>
      <c r="K410" t="str">
        <f t="shared" ref="K410:K449" si="17">LEFT(J410,1)</f>
        <v>D</v>
      </c>
      <c r="L410">
        <f t="shared" si="3"/>
        <v>27</v>
      </c>
    </row>
    <row r="411" spans="8:12" ht="12.75" hidden="1" x14ac:dyDescent="0.2">
      <c r="H411">
        <f>GD_CHUNG!B413</f>
        <v>12508</v>
      </c>
      <c r="I411" t="str">
        <f>GD_CHUNG!C413</f>
        <v>Nguyễn Hồng Nhung</v>
      </c>
      <c r="J411" t="str">
        <f>VLOOKUP(H411,GD_LCD_HS_LNS!$B$4:$I$600,8,FALSE)</f>
        <v>D-16</v>
      </c>
      <c r="K411" t="str">
        <f t="shared" si="17"/>
        <v>D</v>
      </c>
      <c r="L411">
        <f t="shared" si="3"/>
        <v>27</v>
      </c>
    </row>
    <row r="412" spans="8:12" ht="12.75" hidden="1" x14ac:dyDescent="0.2">
      <c r="H412">
        <f>GD_CHUNG!B414</f>
        <v>12596</v>
      </c>
      <c r="I412" t="str">
        <f>GD_CHUNG!C414</f>
        <v>Phan Thị Hải Yến</v>
      </c>
      <c r="J412" t="str">
        <f>VLOOKUP(H412,GD_LCD_HS_LNS!$B$4:$I$600,8,FALSE)</f>
        <v>D-16</v>
      </c>
      <c r="K412" t="str">
        <f t="shared" si="17"/>
        <v>D</v>
      </c>
      <c r="L412">
        <f t="shared" si="3"/>
        <v>27</v>
      </c>
    </row>
    <row r="413" spans="8:12" ht="12.75" hidden="1" x14ac:dyDescent="0.2">
      <c r="H413">
        <f>GD_CHUNG!B415</f>
        <v>12597</v>
      </c>
      <c r="I413" t="str">
        <f>GD_CHUNG!C415</f>
        <v>Doãn Thị Thanh Hà</v>
      </c>
      <c r="J413" t="str">
        <f>VLOOKUP(H413,GD_LCD_HS_LNS!$B$4:$I$600,8,FALSE)</f>
        <v>D-16</v>
      </c>
      <c r="K413" t="str">
        <f t="shared" si="17"/>
        <v>D</v>
      </c>
      <c r="L413">
        <f t="shared" si="3"/>
        <v>27</v>
      </c>
    </row>
    <row r="414" spans="8:12" ht="12.75" hidden="1" x14ac:dyDescent="0.2">
      <c r="H414">
        <f>GD_CHUNG!B416</f>
        <v>13098</v>
      </c>
      <c r="I414" t="str">
        <f>GD_CHUNG!C416</f>
        <v>Đặng Thị Thúy Hằng</v>
      </c>
      <c r="J414" t="str">
        <f>VLOOKUP(H414,GD_LCD_HS_LNS!$B$4:$I$600,8,FALSE)</f>
        <v>D-16</v>
      </c>
      <c r="K414" t="str">
        <f t="shared" si="17"/>
        <v>D</v>
      </c>
      <c r="L414">
        <f t="shared" si="3"/>
        <v>27</v>
      </c>
    </row>
    <row r="415" spans="8:12" ht="12.75" hidden="1" x14ac:dyDescent="0.2">
      <c r="H415">
        <f>GD_CHUNG!B417</f>
        <v>13100</v>
      </c>
      <c r="I415" t="str">
        <f>GD_CHUNG!C417</f>
        <v>Nguyễn Thị Mến</v>
      </c>
      <c r="J415" t="str">
        <f>VLOOKUP(H415,GD_LCD_HS_LNS!$B$4:$I$600,8,FALSE)</f>
        <v>D-16</v>
      </c>
      <c r="K415" t="str">
        <f t="shared" si="17"/>
        <v>D</v>
      </c>
      <c r="L415">
        <f t="shared" si="3"/>
        <v>27</v>
      </c>
    </row>
    <row r="416" spans="8:12" ht="12.75" hidden="1" x14ac:dyDescent="0.2">
      <c r="H416">
        <f>GD_CHUNG!B418</f>
        <v>10754</v>
      </c>
      <c r="I416" t="str">
        <f>GD_CHUNG!C418</f>
        <v>Đào Hồng Phúc</v>
      </c>
      <c r="J416" t="str">
        <f>VLOOKUP(H416,GD_LCD_HS_LNS!$B$4:$I$600,8,FALSE)</f>
        <v>D-16</v>
      </c>
      <c r="K416" t="str">
        <f t="shared" si="17"/>
        <v>D</v>
      </c>
      <c r="L416">
        <f t="shared" si="3"/>
        <v>27</v>
      </c>
    </row>
    <row r="417" spans="8:12" ht="12.75" hidden="1" x14ac:dyDescent="0.2">
      <c r="H417">
        <f>GD_CHUNG!B419</f>
        <v>10755</v>
      </c>
      <c r="I417" t="str">
        <f>GD_CHUNG!C419</f>
        <v>Quàng Thị Hạnh</v>
      </c>
      <c r="J417" t="str">
        <f>VLOOKUP(H417,GD_LCD_HS_LNS!$B$4:$I$600,8,FALSE)</f>
        <v>D-16</v>
      </c>
      <c r="K417" t="str">
        <f t="shared" si="17"/>
        <v>D</v>
      </c>
      <c r="L417">
        <f t="shared" si="3"/>
        <v>27</v>
      </c>
    </row>
    <row r="418" spans="8:12" ht="12.75" hidden="1" x14ac:dyDescent="0.2">
      <c r="H418">
        <f>GD_CHUNG!B420</f>
        <v>10756</v>
      </c>
      <c r="I418" t="str">
        <f>GD_CHUNG!C420</f>
        <v>Nguyễn Bình Minh</v>
      </c>
      <c r="J418" t="str">
        <f>VLOOKUP(H418,GD_LCD_HS_LNS!$B$4:$I$600,8,FALSE)</f>
        <v>D-16</v>
      </c>
      <c r="K418" t="str">
        <f t="shared" si="17"/>
        <v>D</v>
      </c>
      <c r="L418">
        <f t="shared" si="3"/>
        <v>27</v>
      </c>
    </row>
    <row r="419" spans="8:12" ht="12.75" hidden="1" x14ac:dyDescent="0.2">
      <c r="H419">
        <f>GD_CHUNG!B421</f>
        <v>10757</v>
      </c>
      <c r="I419" t="str">
        <f>GD_CHUNG!C421</f>
        <v>Nguyễn Văn Quý</v>
      </c>
      <c r="J419" t="str">
        <f>VLOOKUP(H419,GD_LCD_HS_LNS!$B$4:$I$600,8,FALSE)</f>
        <v>D-10</v>
      </c>
      <c r="K419" t="str">
        <f t="shared" si="17"/>
        <v>D</v>
      </c>
      <c r="L419">
        <f t="shared" si="3"/>
        <v>27</v>
      </c>
    </row>
    <row r="420" spans="8:12" ht="12.75" hidden="1" x14ac:dyDescent="0.2">
      <c r="H420">
        <f>GD_CHUNG!B422</f>
        <v>10759</v>
      </c>
      <c r="I420" t="str">
        <f>GD_CHUNG!C422</f>
        <v>Nguyễn Anh Đức</v>
      </c>
      <c r="J420" t="str">
        <f>VLOOKUP(H420,GD_LCD_HS_LNS!$B$4:$I$600,8,FALSE)</f>
        <v>D-16</v>
      </c>
      <c r="K420" t="str">
        <f t="shared" si="17"/>
        <v>D</v>
      </c>
      <c r="L420">
        <f t="shared" si="3"/>
        <v>27</v>
      </c>
    </row>
    <row r="421" spans="8:12" ht="12.75" hidden="1" x14ac:dyDescent="0.2">
      <c r="H421">
        <f>GD_CHUNG!B423</f>
        <v>10760</v>
      </c>
      <c r="I421" t="str">
        <f>GD_CHUNG!C423</f>
        <v>Trần Thị Ngọc Lan</v>
      </c>
      <c r="J421" t="str">
        <f>VLOOKUP(H421,GD_LCD_HS_LNS!$B$4:$I$600,8,FALSE)</f>
        <v>D-16</v>
      </c>
      <c r="K421" t="str">
        <f t="shared" si="17"/>
        <v>D</v>
      </c>
      <c r="L421">
        <f t="shared" si="3"/>
        <v>27</v>
      </c>
    </row>
    <row r="422" spans="8:12" ht="12.75" hidden="1" x14ac:dyDescent="0.2">
      <c r="H422">
        <f>GD_CHUNG!B424</f>
        <v>10761</v>
      </c>
      <c r="I422" t="str">
        <f>GD_CHUNG!C424</f>
        <v>Nguyễn Thị Anh Thơ</v>
      </c>
      <c r="J422" t="str">
        <f>VLOOKUP(H422,GD_LCD_HS_LNS!$B$4:$I$600,8,FALSE)</f>
        <v>D-16</v>
      </c>
      <c r="K422" t="str">
        <f t="shared" si="17"/>
        <v>D</v>
      </c>
      <c r="L422">
        <f t="shared" si="3"/>
        <v>27</v>
      </c>
    </row>
    <row r="423" spans="8:12" ht="12.75" hidden="1" x14ac:dyDescent="0.2">
      <c r="H423">
        <f>GD_CHUNG!B425</f>
        <v>10762</v>
      </c>
      <c r="I423" t="str">
        <f>GD_CHUNG!C425</f>
        <v>Nguyễn Thị Kim Thu</v>
      </c>
      <c r="J423" t="str">
        <f>VLOOKUP(H423,GD_LCD_HS_LNS!$B$4:$I$600,8,FALSE)</f>
        <v>D-16</v>
      </c>
      <c r="K423" t="str">
        <f t="shared" si="17"/>
        <v>D</v>
      </c>
      <c r="L423">
        <f t="shared" si="3"/>
        <v>27</v>
      </c>
    </row>
    <row r="424" spans="8:12" ht="12.75" hidden="1" x14ac:dyDescent="0.2">
      <c r="H424">
        <f>GD_CHUNG!B426</f>
        <v>10763</v>
      </c>
      <c r="I424" t="str">
        <f>GD_CHUNG!C426</f>
        <v>Nguyễn Thị Ngà</v>
      </c>
      <c r="J424" t="str">
        <f>VLOOKUP(H424,GD_LCD_HS_LNS!$B$4:$I$600,8,FALSE)</f>
        <v>D-16</v>
      </c>
      <c r="K424" t="str">
        <f t="shared" si="17"/>
        <v>D</v>
      </c>
      <c r="L424">
        <f t="shared" si="3"/>
        <v>27</v>
      </c>
    </row>
    <row r="425" spans="8:12" ht="12.75" hidden="1" x14ac:dyDescent="0.2">
      <c r="H425">
        <f>GD_CHUNG!B427</f>
        <v>10764</v>
      </c>
      <c r="I425" t="str">
        <f>GD_CHUNG!C427</f>
        <v>Nguyễn Thị Kim Anh</v>
      </c>
      <c r="J425" t="str">
        <f>VLOOKUP(H425,GD_LCD_HS_LNS!$B$4:$I$600,8,FALSE)</f>
        <v>D-16</v>
      </c>
      <c r="K425" t="str">
        <f t="shared" si="17"/>
        <v>D</v>
      </c>
      <c r="L425">
        <f t="shared" si="3"/>
        <v>27</v>
      </c>
    </row>
    <row r="426" spans="8:12" ht="12.75" hidden="1" x14ac:dyDescent="0.2">
      <c r="H426">
        <f>GD_CHUNG!B428</f>
        <v>10766</v>
      </c>
      <c r="I426" t="str">
        <f>GD_CHUNG!C428</f>
        <v>Nguyễn Thị Mai</v>
      </c>
      <c r="J426" t="str">
        <f>VLOOKUP(H426,GD_LCD_HS_LNS!$B$4:$I$600,8,FALSE)</f>
        <v>D-16</v>
      </c>
      <c r="K426" t="str">
        <f t="shared" si="17"/>
        <v>D</v>
      </c>
      <c r="L426">
        <f t="shared" si="3"/>
        <v>27</v>
      </c>
    </row>
    <row r="427" spans="8:12" ht="12.75" hidden="1" x14ac:dyDescent="0.2">
      <c r="H427">
        <f>GD_CHUNG!B429</f>
        <v>10767</v>
      </c>
      <c r="I427" t="str">
        <f>GD_CHUNG!C429</f>
        <v>Nguyễn Thị Huệ</v>
      </c>
      <c r="J427" t="str">
        <f>VLOOKUP(H427,GD_LCD_HS_LNS!$B$4:$I$600,8,FALSE)</f>
        <v>D-16</v>
      </c>
      <c r="K427" t="str">
        <f t="shared" si="17"/>
        <v>D</v>
      </c>
      <c r="L427">
        <f t="shared" si="3"/>
        <v>27</v>
      </c>
    </row>
    <row r="428" spans="8:12" ht="12.75" hidden="1" x14ac:dyDescent="0.2">
      <c r="H428">
        <f>GD_CHUNG!B430</f>
        <v>10768</v>
      </c>
      <c r="I428" t="str">
        <f>GD_CHUNG!C430</f>
        <v>Trần Duyên Hải</v>
      </c>
      <c r="J428" t="str">
        <f>VLOOKUP(H428,GD_LCD_HS_LNS!$B$4:$I$600,8,FALSE)</f>
        <v>D-16</v>
      </c>
      <c r="K428" t="str">
        <f t="shared" si="17"/>
        <v>D</v>
      </c>
      <c r="L428">
        <f t="shared" si="3"/>
        <v>27</v>
      </c>
    </row>
    <row r="429" spans="8:12" ht="12.75" hidden="1" x14ac:dyDescent="0.2">
      <c r="H429">
        <f>GD_CHUNG!B431</f>
        <v>10769</v>
      </c>
      <c r="I429" t="str">
        <f>GD_CHUNG!C431</f>
        <v>Nguyễn Thị Hải Yến</v>
      </c>
      <c r="J429" t="str">
        <f>VLOOKUP(H429,GD_LCD_HS_LNS!$B$4:$I$600,8,FALSE)</f>
        <v>D-16</v>
      </c>
      <c r="K429" t="str">
        <f t="shared" si="17"/>
        <v>D</v>
      </c>
      <c r="L429">
        <f t="shared" si="3"/>
        <v>27</v>
      </c>
    </row>
    <row r="430" spans="8:12" ht="12.75" hidden="1" x14ac:dyDescent="0.2">
      <c r="H430">
        <f>GD_CHUNG!B432</f>
        <v>10770</v>
      </c>
      <c r="I430" t="str">
        <f>GD_CHUNG!C432</f>
        <v>Trần Trọng Anh Chí</v>
      </c>
      <c r="J430" t="str">
        <f>VLOOKUP(H430,GD_LCD_HS_LNS!$B$4:$I$600,8,FALSE)</f>
        <v>D-16</v>
      </c>
      <c r="K430" t="str">
        <f t="shared" si="17"/>
        <v>D</v>
      </c>
      <c r="L430">
        <f t="shared" si="3"/>
        <v>27</v>
      </c>
    </row>
    <row r="431" spans="8:12" ht="12.75" hidden="1" x14ac:dyDescent="0.2">
      <c r="H431">
        <f>GD_CHUNG!B433</f>
        <v>10771</v>
      </c>
      <c r="I431" t="str">
        <f>GD_CHUNG!C433</f>
        <v>Trần Thị Thu Thuỷ</v>
      </c>
      <c r="J431" t="str">
        <f>VLOOKUP(H431,GD_LCD_HS_LNS!$B$4:$I$600,8,FALSE)</f>
        <v>D-16</v>
      </c>
      <c r="K431" t="str">
        <f t="shared" si="17"/>
        <v>D</v>
      </c>
      <c r="L431">
        <f t="shared" si="3"/>
        <v>27</v>
      </c>
    </row>
    <row r="432" spans="8:12" ht="12.75" hidden="1" x14ac:dyDescent="0.2">
      <c r="H432">
        <f>GD_CHUNG!B434</f>
        <v>10772</v>
      </c>
      <c r="I432" t="str">
        <f>GD_CHUNG!C434</f>
        <v>Đậu Thị Hồng Nguyệt</v>
      </c>
      <c r="J432" t="str">
        <f>VLOOKUP(H432,GD_LCD_HS_LNS!$B$4:$I$600,8,FALSE)</f>
        <v>D-16</v>
      </c>
      <c r="K432" t="str">
        <f t="shared" si="17"/>
        <v>D</v>
      </c>
      <c r="L432">
        <f t="shared" si="3"/>
        <v>27</v>
      </c>
    </row>
    <row r="433" spans="8:12" ht="12.75" hidden="1" x14ac:dyDescent="0.2">
      <c r="H433">
        <f>GD_CHUNG!B435</f>
        <v>10773</v>
      </c>
      <c r="I433" t="str">
        <f>GD_CHUNG!C435</f>
        <v>Nguyễn Thị Mến</v>
      </c>
      <c r="J433" t="str">
        <f>VLOOKUP(H433,GD_LCD_HS_LNS!$B$4:$I$600,8,FALSE)</f>
        <v>D-16</v>
      </c>
      <c r="K433" t="str">
        <f t="shared" si="17"/>
        <v>D</v>
      </c>
      <c r="L433">
        <f t="shared" si="3"/>
        <v>27</v>
      </c>
    </row>
    <row r="434" spans="8:12" ht="12.75" hidden="1" x14ac:dyDescent="0.2">
      <c r="H434">
        <f>GD_CHUNG!B436</f>
        <v>10774</v>
      </c>
      <c r="I434" t="str">
        <f>GD_CHUNG!C436</f>
        <v>Lò Thị Phượng</v>
      </c>
      <c r="J434" t="str">
        <f>VLOOKUP(H434,GD_LCD_HS_LNS!$B$4:$I$600,8,FALSE)</f>
        <v>D-16</v>
      </c>
      <c r="K434" t="str">
        <f t="shared" si="17"/>
        <v>D</v>
      </c>
      <c r="L434">
        <f t="shared" si="3"/>
        <v>27</v>
      </c>
    </row>
    <row r="435" spans="8:12" ht="12.75" hidden="1" x14ac:dyDescent="0.2">
      <c r="H435">
        <f>GD_CHUNG!B437</f>
        <v>10775</v>
      </c>
      <c r="I435" t="str">
        <f>GD_CHUNG!C437</f>
        <v>Đặng Thị Thu Hường</v>
      </c>
      <c r="J435" t="str">
        <f>VLOOKUP(H435,GD_LCD_HS_LNS!$B$4:$I$600,8,FALSE)</f>
        <v>D-16</v>
      </c>
      <c r="K435" t="str">
        <f t="shared" si="17"/>
        <v>D</v>
      </c>
      <c r="L435">
        <f t="shared" si="3"/>
        <v>27</v>
      </c>
    </row>
    <row r="436" spans="8:12" ht="12.75" hidden="1" x14ac:dyDescent="0.2">
      <c r="H436">
        <f>GD_CHUNG!B438</f>
        <v>10776</v>
      </c>
      <c r="I436" t="str">
        <f>GD_CHUNG!C438</f>
        <v>Nguyễn Thị Thu</v>
      </c>
      <c r="J436" t="str">
        <f>VLOOKUP(H436,GD_LCD_HS_LNS!$B$4:$I$600,8,FALSE)</f>
        <v>D-16</v>
      </c>
      <c r="K436" t="str">
        <f t="shared" si="17"/>
        <v>D</v>
      </c>
      <c r="L436">
        <f t="shared" si="3"/>
        <v>27</v>
      </c>
    </row>
    <row r="437" spans="8:12" ht="12.75" hidden="1" x14ac:dyDescent="0.2">
      <c r="H437">
        <f>GD_CHUNG!B439</f>
        <v>10777</v>
      </c>
      <c r="I437" t="str">
        <f>GD_CHUNG!C439</f>
        <v>Nguyễn Thị Lý</v>
      </c>
      <c r="J437" t="str">
        <f>VLOOKUP(H437,GD_LCD_HS_LNS!$B$4:$I$600,8,FALSE)</f>
        <v>D-16</v>
      </c>
      <c r="K437" t="str">
        <f t="shared" si="17"/>
        <v>D</v>
      </c>
      <c r="L437">
        <f t="shared" si="3"/>
        <v>27</v>
      </c>
    </row>
    <row r="438" spans="8:12" ht="12.75" hidden="1" x14ac:dyDescent="0.2">
      <c r="H438">
        <f>GD_CHUNG!B440</f>
        <v>10780</v>
      </c>
      <c r="I438" t="str">
        <f>GD_CHUNG!C440</f>
        <v>Hoàng Hải Yến</v>
      </c>
      <c r="J438" t="str">
        <f>VLOOKUP(H438,GD_LCD_HS_LNS!$B$4:$I$600,8,FALSE)</f>
        <v>D-16</v>
      </c>
      <c r="K438" t="str">
        <f t="shared" si="17"/>
        <v>D</v>
      </c>
      <c r="L438">
        <f t="shared" si="3"/>
        <v>27</v>
      </c>
    </row>
    <row r="439" spans="8:12" ht="12.75" hidden="1" x14ac:dyDescent="0.2">
      <c r="H439">
        <f>GD_CHUNG!B441</f>
        <v>10781</v>
      </c>
      <c r="I439" t="str">
        <f>GD_CHUNG!C441</f>
        <v>Lê Phương Huyền</v>
      </c>
      <c r="J439" t="str">
        <f>VLOOKUP(H439,GD_LCD_HS_LNS!$B$4:$I$600,8,FALSE)</f>
        <v>D-16</v>
      </c>
      <c r="K439" t="str">
        <f t="shared" si="17"/>
        <v>D</v>
      </c>
      <c r="L439">
        <f t="shared" si="3"/>
        <v>27</v>
      </c>
    </row>
    <row r="440" spans="8:12" ht="12.75" hidden="1" x14ac:dyDescent="0.2">
      <c r="H440">
        <f>GD_CHUNG!B442</f>
        <v>10782</v>
      </c>
      <c r="I440" t="str">
        <f>GD_CHUNG!C442</f>
        <v>Phạm Thị Lan Phương</v>
      </c>
      <c r="J440" t="str">
        <f>VLOOKUP(H440,GD_LCD_HS_LNS!$B$4:$I$600,8,FALSE)</f>
        <v>D-16</v>
      </c>
      <c r="K440" t="str">
        <f t="shared" si="17"/>
        <v>D</v>
      </c>
      <c r="L440">
        <f t="shared" si="3"/>
        <v>27</v>
      </c>
    </row>
    <row r="441" spans="8:12" ht="12.75" hidden="1" x14ac:dyDescent="0.2">
      <c r="H441">
        <f>GD_CHUNG!B443</f>
        <v>10783</v>
      </c>
      <c r="I441" t="str">
        <f>GD_CHUNG!C443</f>
        <v>Phạm Thị Thúy Ngà</v>
      </c>
      <c r="J441" t="str">
        <f>VLOOKUP(H441,GD_LCD_HS_LNS!$B$4:$I$600,8,FALSE)</f>
        <v>D-16</v>
      </c>
      <c r="K441" t="str">
        <f t="shared" si="17"/>
        <v>D</v>
      </c>
      <c r="L441">
        <f t="shared" si="3"/>
        <v>27</v>
      </c>
    </row>
    <row r="442" spans="8:12" ht="12.75" hidden="1" x14ac:dyDescent="0.2">
      <c r="H442">
        <f>GD_CHUNG!B444</f>
        <v>11769</v>
      </c>
      <c r="I442" t="str">
        <f>GD_CHUNG!C444</f>
        <v>Ngô Thị Hường</v>
      </c>
      <c r="J442" t="str">
        <f>VLOOKUP(H442,GD_LCD_HS_LNS!$B$4:$I$600,8,FALSE)</f>
        <v>D-16</v>
      </c>
      <c r="K442" t="str">
        <f t="shared" si="17"/>
        <v>D</v>
      </c>
      <c r="L442">
        <f t="shared" si="3"/>
        <v>27</v>
      </c>
    </row>
    <row r="443" spans="8:12" ht="12.75" hidden="1" x14ac:dyDescent="0.2">
      <c r="H443">
        <f>GD_CHUNG!B445</f>
        <v>201502</v>
      </c>
      <c r="I443" t="str">
        <f>GD_CHUNG!C445</f>
        <v>Nguyễn Thị Khánh</v>
      </c>
      <c r="J443" t="str">
        <f>VLOOKUP(H443,GD_LCD_HS_LNS!$B$4:$I$600,8,FALSE)</f>
        <v>D-16</v>
      </c>
      <c r="K443" t="str">
        <f t="shared" si="17"/>
        <v>D</v>
      </c>
      <c r="L443">
        <f t="shared" si="3"/>
        <v>27</v>
      </c>
    </row>
    <row r="444" spans="8:12" ht="12.75" hidden="1" x14ac:dyDescent="0.2">
      <c r="H444">
        <f>GD_CHUNG!B446</f>
        <v>13728</v>
      </c>
      <c r="I444" t="str">
        <f>GD_CHUNG!C446</f>
        <v>Nguyễn Thị Thanh</v>
      </c>
      <c r="J444" t="str">
        <f>VLOOKUP(H444,GD_LCD_HS_LNS!$B$4:$I$600,8,FALSE)</f>
        <v>D-16</v>
      </c>
      <c r="K444" t="str">
        <f t="shared" si="17"/>
        <v>D</v>
      </c>
      <c r="L444">
        <f t="shared" si="3"/>
        <v>27</v>
      </c>
    </row>
    <row r="445" spans="8:12" ht="12.75" hidden="1" x14ac:dyDescent="0.2">
      <c r="H445">
        <f>GD_CHUNG!B447</f>
        <v>13745</v>
      </c>
      <c r="I445" t="str">
        <f>GD_CHUNG!C447</f>
        <v>Nguyễn Thị Hoài Hương</v>
      </c>
      <c r="J445" t="str">
        <f>VLOOKUP(H445,GD_LCD_HS_LNS!$B$4:$I$600,8,FALSE)</f>
        <v>D-16</v>
      </c>
      <c r="K445" t="str">
        <f t="shared" si="17"/>
        <v>D</v>
      </c>
      <c r="L445">
        <f t="shared" si="3"/>
        <v>27</v>
      </c>
    </row>
    <row r="446" spans="8:12" ht="12.75" hidden="1" x14ac:dyDescent="0.2">
      <c r="H446">
        <f>GD_CHUNG!B448</f>
        <v>13746</v>
      </c>
      <c r="I446" t="str">
        <f>GD_CHUNG!C448</f>
        <v>Nguyễn Minh Tuấn</v>
      </c>
      <c r="J446" t="str">
        <f>VLOOKUP(H446,GD_LCD_HS_LNS!$B$4:$I$600,8,FALSE)</f>
        <v>D-16</v>
      </c>
      <c r="K446" t="str">
        <f t="shared" si="17"/>
        <v>D</v>
      </c>
      <c r="L446">
        <f t="shared" si="3"/>
        <v>27</v>
      </c>
    </row>
    <row r="447" spans="8:12" ht="12.75" hidden="1" x14ac:dyDescent="0.2">
      <c r="H447">
        <f>GD_CHUNG!B449</f>
        <v>13747</v>
      </c>
      <c r="I447" t="str">
        <f>GD_CHUNG!C449</f>
        <v>Nguyễn Thị Liên</v>
      </c>
      <c r="J447" t="str">
        <f>VLOOKUP(H447,GD_LCD_HS_LNS!$B$4:$I$600,8,FALSE)</f>
        <v>D-16</v>
      </c>
      <c r="K447" t="str">
        <f t="shared" si="17"/>
        <v>D</v>
      </c>
      <c r="L447">
        <f t="shared" si="3"/>
        <v>27</v>
      </c>
    </row>
    <row r="448" spans="8:12" ht="12.75" hidden="1" x14ac:dyDescent="0.2">
      <c r="H448">
        <f>GD_CHUNG!B450</f>
        <v>13748</v>
      </c>
      <c r="I448" t="str">
        <f>GD_CHUNG!C450</f>
        <v>Thiều Thị Thu Lan</v>
      </c>
      <c r="J448" t="str">
        <f>VLOOKUP(H448,GD_LCD_HS_LNS!$B$4:$I$600,8,FALSE)</f>
        <v>D-16</v>
      </c>
      <c r="K448" t="str">
        <f t="shared" si="17"/>
        <v>D</v>
      </c>
      <c r="L448">
        <f t="shared" si="3"/>
        <v>27</v>
      </c>
    </row>
    <row r="449" spans="8:12" ht="12.75" hidden="1" x14ac:dyDescent="0.2">
      <c r="H449">
        <f>GD_CHUNG!B451</f>
        <v>13749</v>
      </c>
      <c r="I449" t="str">
        <f>GD_CHUNG!C451</f>
        <v>Chu Phương Thảo</v>
      </c>
      <c r="J449" t="str">
        <f>VLOOKUP(H449,GD_LCD_HS_LNS!$B$4:$I$600,8,FALSE)</f>
        <v>D-16</v>
      </c>
      <c r="K449" t="str">
        <f t="shared" si="17"/>
        <v>D</v>
      </c>
      <c r="L449">
        <f t="shared" si="3"/>
        <v>27</v>
      </c>
    </row>
    <row r="450" spans="8:12" ht="12.75" hidden="1" x14ac:dyDescent="0.2">
      <c r="H450">
        <f>GD_CHUNG!B452</f>
        <v>11082</v>
      </c>
      <c r="I450" t="str">
        <f>GD_CHUNG!C452</f>
        <v>Hoàng Trung Dũng</v>
      </c>
      <c r="J450" t="str">
        <f>VLOOKUP(H450,GD_LCD_HS_LNS!$B$4:$I$600,8,FALSE)</f>
        <v>C-01</v>
      </c>
      <c r="K450" s="22" t="s">
        <v>44</v>
      </c>
      <c r="L450">
        <f t="shared" si="3"/>
        <v>27</v>
      </c>
    </row>
    <row r="451" spans="8:12" ht="12.75" hidden="1" x14ac:dyDescent="0.2">
      <c r="H451">
        <f>GD_CHUNG!B453</f>
        <v>11083</v>
      </c>
      <c r="I451" t="str">
        <f>GD_CHUNG!C453</f>
        <v>Bùi Văn Nam</v>
      </c>
      <c r="J451" t="str">
        <f>VLOOKUP(H451,GD_LCD_HS_LNS!$B$4:$I$600,8,FALSE)</f>
        <v>C-01</v>
      </c>
      <c r="K451" s="22" t="s">
        <v>44</v>
      </c>
      <c r="L451">
        <f t="shared" si="3"/>
        <v>27</v>
      </c>
    </row>
    <row r="452" spans="8:12" ht="12.75" hidden="1" x14ac:dyDescent="0.2">
      <c r="H452">
        <f>GD_CHUNG!B454</f>
        <v>10643</v>
      </c>
      <c r="I452" t="str">
        <f>GD_CHUNG!C454</f>
        <v>Nguyễn Văn Thành</v>
      </c>
      <c r="J452" t="str">
        <f>VLOOKUP(H452,GD_LCD_HS_LNS!$B$4:$I$600,8,FALSE)</f>
        <v>C-02</v>
      </c>
      <c r="K452" s="22" t="s">
        <v>44</v>
      </c>
      <c r="L452">
        <f t="shared" si="3"/>
        <v>27</v>
      </c>
    </row>
    <row r="453" spans="8:12" ht="12.75" hidden="1" x14ac:dyDescent="0.2">
      <c r="H453">
        <f>GD_CHUNG!B455</f>
        <v>13049</v>
      </c>
      <c r="I453" t="str">
        <f>GD_CHUNG!C455</f>
        <v>Nguyễn Đức Anh</v>
      </c>
      <c r="J453" t="str">
        <f>VLOOKUP(H453,GD_LCD_HS_LNS!$B$4:$I$600,8,FALSE)</f>
        <v>D-14</v>
      </c>
      <c r="K453" t="str">
        <f t="shared" ref="K453:K465" si="18">LEFT(J453,1)</f>
        <v>D</v>
      </c>
      <c r="L453">
        <f t="shared" si="3"/>
        <v>27</v>
      </c>
    </row>
    <row r="454" spans="8:12" ht="12.75" x14ac:dyDescent="0.2">
      <c r="H454">
        <f>GD_CHUNG!B456</f>
        <v>10595</v>
      </c>
      <c r="I454" t="str">
        <f>GD_CHUNG!C456</f>
        <v>Lê Thị Mai</v>
      </c>
      <c r="J454" t="str">
        <f>VLOOKUP(H454,GD_LCD_HS_LNS!$B$4:$I$600,8,FALSE)</f>
        <v>C-03</v>
      </c>
      <c r="K454" t="str">
        <f t="shared" si="18"/>
        <v>C</v>
      </c>
      <c r="L454">
        <f t="shared" si="3"/>
        <v>23</v>
      </c>
    </row>
    <row r="455" spans="8:12" ht="12.75" x14ac:dyDescent="0.2">
      <c r="H455">
        <f>GD_CHUNG!B457</f>
        <v>10793</v>
      </c>
      <c r="I455" t="str">
        <f>GD_CHUNG!C457</f>
        <v>Lê Thị Thúy</v>
      </c>
      <c r="J455" t="str">
        <f>VLOOKUP(H455,GD_LCD_HS_LNS!$B$4:$I$600,8,FALSE)</f>
        <v>C-01</v>
      </c>
      <c r="K455" t="str">
        <f t="shared" si="18"/>
        <v>C</v>
      </c>
      <c r="L455">
        <f t="shared" si="3"/>
        <v>23</v>
      </c>
    </row>
    <row r="456" spans="8:12" ht="12.75" x14ac:dyDescent="0.2">
      <c r="H456">
        <f>GD_CHUNG!B458</f>
        <v>12660</v>
      </c>
      <c r="I456" t="str">
        <f>GD_CHUNG!C458</f>
        <v>Bùi Thị Thu</v>
      </c>
      <c r="J456" t="str">
        <f>VLOOKUP(H456,GD_LCD_HS_LNS!$B$4:$I$600,8,FALSE)</f>
        <v>C-02</v>
      </c>
      <c r="K456" t="str">
        <f t="shared" si="18"/>
        <v>C</v>
      </c>
      <c r="L456">
        <f t="shared" si="3"/>
        <v>23</v>
      </c>
    </row>
    <row r="457" spans="8:12" ht="12.75" x14ac:dyDescent="0.2">
      <c r="H457">
        <f>GD_CHUNG!B459</f>
        <v>10794</v>
      </c>
      <c r="I457" t="str">
        <f>GD_CHUNG!C459</f>
        <v>Nguyễn Thị Kim Huệ</v>
      </c>
      <c r="J457" t="str">
        <f>VLOOKUP(H457,GD_LCD_HS_LNS!$B$4:$I$600,8,FALSE)</f>
        <v>C-03</v>
      </c>
      <c r="K457" t="str">
        <f t="shared" si="18"/>
        <v>C</v>
      </c>
      <c r="L457">
        <f t="shared" si="3"/>
        <v>23</v>
      </c>
    </row>
    <row r="458" spans="8:12" ht="12.75" x14ac:dyDescent="0.2">
      <c r="H458">
        <f>GD_CHUNG!B460</f>
        <v>10788</v>
      </c>
      <c r="I458" t="str">
        <f>GD_CHUNG!C460</f>
        <v>Phạm Thị Thu Hiền</v>
      </c>
      <c r="J458" t="str">
        <f>VLOOKUP(H458,GD_LCD_HS_LNS!$B$4:$I$600,8,FALSE)</f>
        <v>C-01</v>
      </c>
      <c r="K458" t="str">
        <f t="shared" si="18"/>
        <v>C</v>
      </c>
      <c r="L458">
        <f t="shared" si="3"/>
        <v>23</v>
      </c>
    </row>
    <row r="459" spans="8:12" ht="12.75" x14ac:dyDescent="0.2">
      <c r="H459">
        <f>GD_CHUNG!B461</f>
        <v>10789</v>
      </c>
      <c r="I459" t="str">
        <f>GD_CHUNG!C461</f>
        <v>Hoàng Thị Trang Nhung</v>
      </c>
      <c r="J459" t="str">
        <f>VLOOKUP(H459,GD_LCD_HS_LNS!$B$4:$I$600,8,FALSE)</f>
        <v>C-01</v>
      </c>
      <c r="K459" t="str">
        <f t="shared" si="18"/>
        <v>C</v>
      </c>
      <c r="L459">
        <f t="shared" si="3"/>
        <v>23</v>
      </c>
    </row>
    <row r="460" spans="8:12" ht="12.75" x14ac:dyDescent="0.2">
      <c r="H460">
        <f>GD_CHUNG!B462</f>
        <v>10790</v>
      </c>
      <c r="I460" t="str">
        <f>GD_CHUNG!C462</f>
        <v>Đào Thị Chín</v>
      </c>
      <c r="J460" t="str">
        <f>VLOOKUP(H460,GD_LCD_HS_LNS!$B$4:$I$600,8,FALSE)</f>
        <v>C-01</v>
      </c>
      <c r="K460" t="str">
        <f t="shared" si="18"/>
        <v>C</v>
      </c>
      <c r="L460">
        <f t="shared" si="3"/>
        <v>23</v>
      </c>
    </row>
    <row r="461" spans="8:12" ht="12.75" x14ac:dyDescent="0.2">
      <c r="H461">
        <f>GD_CHUNG!B463</f>
        <v>10791</v>
      </c>
      <c r="I461" t="str">
        <f>GD_CHUNG!C463</f>
        <v>Trần Thu Trang</v>
      </c>
      <c r="J461" t="str">
        <f>VLOOKUP(H461,GD_LCD_HS_LNS!$B$4:$I$600,8,FALSE)</f>
        <v>C-02</v>
      </c>
      <c r="K461" t="str">
        <f t="shared" si="18"/>
        <v>C</v>
      </c>
      <c r="L461">
        <f t="shared" si="3"/>
        <v>23</v>
      </c>
    </row>
    <row r="462" spans="8:12" ht="12.75" x14ac:dyDescent="0.2">
      <c r="H462">
        <f>GD_CHUNG!B464</f>
        <v>11147</v>
      </c>
      <c r="I462" t="str">
        <f>GD_CHUNG!C464</f>
        <v>Vũ Chí Kiên</v>
      </c>
      <c r="J462" t="str">
        <f>VLOOKUP(H462,GD_LCD_HS_LNS!$B$4:$I$600,8,FALSE)</f>
        <v>B-02</v>
      </c>
      <c r="K462" t="str">
        <f t="shared" si="18"/>
        <v>B</v>
      </c>
      <c r="L462">
        <f t="shared" si="3"/>
        <v>23</v>
      </c>
    </row>
    <row r="463" spans="8:12" ht="12.75" x14ac:dyDescent="0.2">
      <c r="H463">
        <f>GD_CHUNG!B465</f>
        <v>10563</v>
      </c>
      <c r="I463" t="str">
        <f>GD_CHUNG!C465</f>
        <v>Lưu Xuân Cường</v>
      </c>
      <c r="J463" t="str">
        <f>VLOOKUP(H463,GD_LCD_HS_LNS!$B$4:$I$600,8,FALSE)</f>
        <v>B-01</v>
      </c>
      <c r="K463" t="str">
        <f t="shared" si="18"/>
        <v>B</v>
      </c>
      <c r="L463">
        <f t="shared" si="3"/>
        <v>23</v>
      </c>
    </row>
    <row r="464" spans="8:12" ht="12.75" x14ac:dyDescent="0.2">
      <c r="H464">
        <f>GD_CHUNG!B466</f>
        <v>10556</v>
      </c>
      <c r="I464" t="str">
        <f>GD_CHUNG!C466</f>
        <v>Nguyễn Thị Thuỳ Linh</v>
      </c>
      <c r="J464" t="str">
        <f>VLOOKUP(H464,GD_LCD_HS_LNS!$B$4:$I$600,8,FALSE)</f>
        <v>B-02</v>
      </c>
      <c r="K464" t="str">
        <f t="shared" si="18"/>
        <v>B</v>
      </c>
      <c r="L464">
        <f t="shared" si="3"/>
        <v>23</v>
      </c>
    </row>
    <row r="465" spans="8:12" ht="12.75" x14ac:dyDescent="0.2">
      <c r="H465">
        <f>GD_CHUNG!B467</f>
        <v>10797</v>
      </c>
      <c r="I465" t="str">
        <f>GD_CHUNG!C467</f>
        <v>Nguyễn Hữu Hạ</v>
      </c>
      <c r="J465" t="str">
        <f>VLOOKUP(H465,GD_LCD_HS_LNS!$B$4:$I$600,8,FALSE)</f>
        <v>C-02</v>
      </c>
      <c r="K465" t="str">
        <f t="shared" si="18"/>
        <v>C</v>
      </c>
      <c r="L465">
        <f t="shared" si="3"/>
        <v>23</v>
      </c>
    </row>
    <row r="466" spans="8:12" ht="12.75" x14ac:dyDescent="0.2">
      <c r="H466">
        <f>GD_CHUNG!B468</f>
        <v>10803</v>
      </c>
      <c r="I466" t="str">
        <f>GD_CHUNG!C468</f>
        <v>Hà Duyên Lâm</v>
      </c>
      <c r="J466" t="s">
        <v>157</v>
      </c>
      <c r="K466" t="s">
        <v>33</v>
      </c>
      <c r="L466">
        <f t="shared" si="3"/>
        <v>23</v>
      </c>
    </row>
    <row r="467" spans="8:12" ht="12.75" x14ac:dyDescent="0.2">
      <c r="H467">
        <f>GD_CHUNG!B469</f>
        <v>10800</v>
      </c>
      <c r="I467" t="str">
        <f>GD_CHUNG!C469</f>
        <v>Hoàng Thùy Lan</v>
      </c>
      <c r="J467" t="str">
        <f>VLOOKUP(H467,GD_LCD_HS_LNS!$B$4:$I$600,8,FALSE)</f>
        <v>C-03</v>
      </c>
      <c r="K467" t="str">
        <f t="shared" ref="K467:K539" si="19">LEFT(J467,1)</f>
        <v>C</v>
      </c>
      <c r="L467">
        <f t="shared" si="3"/>
        <v>23</v>
      </c>
    </row>
    <row r="468" spans="8:12" ht="12.75" x14ac:dyDescent="0.2">
      <c r="H468">
        <f>GD_CHUNG!B470</f>
        <v>10801</v>
      </c>
      <c r="I468" t="str">
        <f>GD_CHUNG!C470</f>
        <v>Diệu Linh</v>
      </c>
      <c r="J468" t="str">
        <f>VLOOKUP(H468,GD_LCD_HS_LNS!$B$4:$I$600,8,FALSE)</f>
        <v>C-01</v>
      </c>
      <c r="K468" t="str">
        <f t="shared" si="19"/>
        <v>C</v>
      </c>
      <c r="L468">
        <f t="shared" si="3"/>
        <v>23</v>
      </c>
    </row>
    <row r="469" spans="8:12" ht="12.75" x14ac:dyDescent="0.2">
      <c r="H469">
        <f>GD_CHUNG!B471</f>
        <v>10802</v>
      </c>
      <c r="I469" t="str">
        <f>GD_CHUNG!C471</f>
        <v>Hà Phương Thảo</v>
      </c>
      <c r="J469" t="str">
        <f>VLOOKUP(H469,GD_LCD_HS_LNS!$B$4:$I$600,8,FALSE)</f>
        <v>C-02</v>
      </c>
      <c r="K469" t="str">
        <f t="shared" si="19"/>
        <v>C</v>
      </c>
      <c r="L469">
        <f t="shared" si="3"/>
        <v>23</v>
      </c>
    </row>
    <row r="470" spans="8:12" ht="12.75" x14ac:dyDescent="0.2">
      <c r="H470">
        <f>GD_CHUNG!B472</f>
        <v>10805</v>
      </c>
      <c r="I470" t="str">
        <f>GD_CHUNG!C472</f>
        <v>Trịnh Thị Thu Hằng</v>
      </c>
      <c r="J470" t="str">
        <f>VLOOKUP(H470,GD_LCD_HS_LNS!$B$4:$I$600,8,FALSE)</f>
        <v>C-04</v>
      </c>
      <c r="K470" t="str">
        <f t="shared" si="19"/>
        <v>C</v>
      </c>
      <c r="L470">
        <f t="shared" si="3"/>
        <v>23</v>
      </c>
    </row>
    <row r="471" spans="8:12" ht="12.75" x14ac:dyDescent="0.2">
      <c r="H471">
        <f>GD_CHUNG!B473</f>
        <v>10566</v>
      </c>
      <c r="I471" t="str">
        <f>GD_CHUNG!C473</f>
        <v>Nguyễn Thị Ngọc</v>
      </c>
      <c r="J471" t="str">
        <f>VLOOKUP(H471,GD_LCD_HS_LNS!$B$4:$I$600,8,FALSE)</f>
        <v>C-01</v>
      </c>
      <c r="K471" t="str">
        <f t="shared" si="19"/>
        <v>C</v>
      </c>
      <c r="L471">
        <f t="shared" si="3"/>
        <v>23</v>
      </c>
    </row>
    <row r="472" spans="8:12" ht="12.75" x14ac:dyDescent="0.2">
      <c r="H472">
        <f>GD_CHUNG!B474</f>
        <v>10804</v>
      </c>
      <c r="I472" t="str">
        <f>GD_CHUNG!C474</f>
        <v>Vũ Thị Hoà</v>
      </c>
      <c r="J472" t="str">
        <f>VLOOKUP(H472,GD_LCD_HS_LNS!$B$4:$I$600,8,FALSE)</f>
        <v>C-01</v>
      </c>
      <c r="K472" t="str">
        <f t="shared" si="19"/>
        <v>C</v>
      </c>
      <c r="L472">
        <f t="shared" si="3"/>
        <v>23</v>
      </c>
    </row>
    <row r="473" spans="8:12" ht="12.75" x14ac:dyDescent="0.2">
      <c r="H473">
        <f>GD_CHUNG!B475</f>
        <v>11117</v>
      </c>
      <c r="I473" t="str">
        <f>GD_CHUNG!C475</f>
        <v>Nguyễn Hương Giang</v>
      </c>
      <c r="J473" t="str">
        <f>VLOOKUP(H473,GD_LCD_HS_LNS!$B$4:$I$600,8,FALSE)</f>
        <v>C-02</v>
      </c>
      <c r="K473" t="str">
        <f t="shared" si="19"/>
        <v>C</v>
      </c>
      <c r="L473">
        <f t="shared" si="3"/>
        <v>23</v>
      </c>
    </row>
    <row r="474" spans="8:12" ht="12.75" x14ac:dyDescent="0.2">
      <c r="H474">
        <f>GD_CHUNG!B476</f>
        <v>10735</v>
      </c>
      <c r="I474" t="str">
        <f>GD_CHUNG!C476</f>
        <v>Nguyễn Thị Phương Lan</v>
      </c>
      <c r="J474" t="str">
        <f>VLOOKUP(H474,GD_LCD_HS_LNS!$B$4:$I$600,8,FALSE)</f>
        <v>C-02</v>
      </c>
      <c r="K474" t="str">
        <f t="shared" si="19"/>
        <v>C</v>
      </c>
      <c r="L474">
        <f t="shared" si="3"/>
        <v>23</v>
      </c>
    </row>
    <row r="475" spans="8:12" ht="12.75" x14ac:dyDescent="0.2">
      <c r="H475">
        <f>GD_CHUNG!B477</f>
        <v>10562</v>
      </c>
      <c r="I475" t="str">
        <f>GD_CHUNG!C477</f>
        <v>Phạm Thị Thịnh</v>
      </c>
      <c r="J475" t="str">
        <f>VLOOKUP(H475,GD_LCD_HS_LNS!$B$4:$I$600,8,FALSE)</f>
        <v>C-03</v>
      </c>
      <c r="K475" t="str">
        <f t="shared" si="19"/>
        <v>C</v>
      </c>
      <c r="L475">
        <f t="shared" si="3"/>
        <v>23</v>
      </c>
    </row>
    <row r="476" spans="8:12" ht="12.75" hidden="1" x14ac:dyDescent="0.2">
      <c r="H476">
        <f>GD_CHUNG!B478</f>
        <v>10637</v>
      </c>
      <c r="I476" t="str">
        <f>GD_CHUNG!C478</f>
        <v>Trần Đình Cát</v>
      </c>
      <c r="J476" t="str">
        <f>VLOOKUP(H476,GD_LCD_HS_LNS!$B$4:$I$600,8,FALSE)</f>
        <v>D-05</v>
      </c>
      <c r="K476" t="str">
        <f t="shared" si="19"/>
        <v>D</v>
      </c>
      <c r="L476">
        <f t="shared" si="3"/>
        <v>27</v>
      </c>
    </row>
    <row r="477" spans="8:12" ht="12.75" x14ac:dyDescent="0.2">
      <c r="H477">
        <f>GD_CHUNG!B479</f>
        <v>10799</v>
      </c>
      <c r="I477" t="str">
        <f>GD_CHUNG!C479</f>
        <v>Phương Lan</v>
      </c>
      <c r="J477" t="str">
        <f>VLOOKUP(H477,GD_LCD_HS_LNS!$B$4:$I$600,8,FALSE)</f>
        <v>C-01</v>
      </c>
      <c r="K477" t="str">
        <f t="shared" si="19"/>
        <v>C</v>
      </c>
      <c r="L477">
        <f t="shared" si="3"/>
        <v>23</v>
      </c>
    </row>
    <row r="478" spans="8:12" ht="12.75" hidden="1" x14ac:dyDescent="0.2">
      <c r="H478">
        <f>GD_CHUNG!B480</f>
        <v>11108</v>
      </c>
      <c r="I478" t="str">
        <f>GD_CHUNG!C480</f>
        <v>Phạm Thùy Dung</v>
      </c>
      <c r="J478" t="str">
        <f>VLOOKUP(H478,GD_LCD_HS_LNS!$B$4:$I$600,8,FALSE)</f>
        <v>D-08</v>
      </c>
      <c r="K478" t="str">
        <f t="shared" si="19"/>
        <v>D</v>
      </c>
      <c r="L478">
        <f t="shared" si="3"/>
        <v>27</v>
      </c>
    </row>
    <row r="479" spans="8:12" ht="12.75" hidden="1" x14ac:dyDescent="0.2">
      <c r="H479">
        <f>GD_CHUNG!B481</f>
        <v>13777</v>
      </c>
      <c r="I479" t="str">
        <f>GD_CHUNG!C481</f>
        <v>Nguyễn Đức Huy</v>
      </c>
      <c r="J479" t="str">
        <f>VLOOKUP(H479,GD_LCD_HS_LNS!$B$4:$I$600,8,FALSE)</f>
        <v>D-05</v>
      </c>
      <c r="K479" t="str">
        <f t="shared" si="19"/>
        <v>D</v>
      </c>
      <c r="L479">
        <f t="shared" si="3"/>
        <v>27</v>
      </c>
    </row>
    <row r="480" spans="8:12" ht="12.75" hidden="1" x14ac:dyDescent="0.2">
      <c r="H480">
        <f>GD_CHUNG!B482</f>
        <v>13783</v>
      </c>
      <c r="I480" t="str">
        <f>GD_CHUNG!C482</f>
        <v>Trần Đăng Khoa</v>
      </c>
      <c r="J480" t="str">
        <f>VLOOKUP(H480,GD_LCD_HS_LNS!$B$4:$I$600,8,FALSE)</f>
        <v>D-05</v>
      </c>
      <c r="K480" t="str">
        <f t="shared" si="19"/>
        <v>D</v>
      </c>
      <c r="L480">
        <f t="shared" si="3"/>
        <v>27</v>
      </c>
    </row>
    <row r="481" spans="8:12" ht="12.75" hidden="1" x14ac:dyDescent="0.2">
      <c r="H481">
        <f>GD_CHUNG!B483</f>
        <v>13785</v>
      </c>
      <c r="I481" t="str">
        <f>GD_CHUNG!C483</f>
        <v>Nguyễn Thị Nam Phương</v>
      </c>
      <c r="J481" t="str">
        <f>VLOOKUP(H481,GD_LCD_HS_LNS!$B$4:$I$600,8,FALSE)</f>
        <v>D-05</v>
      </c>
      <c r="K481" t="str">
        <f t="shared" si="19"/>
        <v>D</v>
      </c>
      <c r="L481">
        <f t="shared" si="3"/>
        <v>27</v>
      </c>
    </row>
    <row r="482" spans="8:12" ht="12.75" hidden="1" x14ac:dyDescent="0.2">
      <c r="H482">
        <f>GD_CHUNG!B484</f>
        <v>13786</v>
      </c>
      <c r="I482" t="str">
        <f>GD_CHUNG!C484</f>
        <v>Đinh Đức Nam</v>
      </c>
      <c r="J482" t="str">
        <f>VLOOKUP(H482,GD_LCD_HS_LNS!$B$4:$I$600,8,FALSE)</f>
        <v>D-05</v>
      </c>
      <c r="K482" t="str">
        <f t="shared" si="19"/>
        <v>D</v>
      </c>
      <c r="L482">
        <f t="shared" si="3"/>
        <v>27</v>
      </c>
    </row>
    <row r="483" spans="8:12" ht="12.75" hidden="1" x14ac:dyDescent="0.2">
      <c r="H483">
        <f>GD_CHUNG!B485</f>
        <v>13787</v>
      </c>
      <c r="I483" t="str">
        <f>GD_CHUNG!C485</f>
        <v>Nguyễn Thái Sơn</v>
      </c>
      <c r="J483" t="str">
        <f>VLOOKUP(H483,GD_LCD_HS_LNS!$B$4:$I$600,8,FALSE)</f>
        <v>D-05</v>
      </c>
      <c r="K483" t="str">
        <f t="shared" si="19"/>
        <v>D</v>
      </c>
      <c r="L483">
        <f t="shared" si="3"/>
        <v>27</v>
      </c>
    </row>
    <row r="484" spans="8:12" ht="12.75" hidden="1" x14ac:dyDescent="0.2">
      <c r="H484">
        <f>GD_CHUNG!B486</f>
        <v>13788</v>
      </c>
      <c r="I484" t="str">
        <f>GD_CHUNG!C486</f>
        <v>Nguyễn Thành Luân</v>
      </c>
      <c r="J484" t="str">
        <f>VLOOKUP(H484,GD_LCD_HS_LNS!$B$4:$I$600,8,FALSE)</f>
        <v>D-05</v>
      </c>
      <c r="K484" t="str">
        <f t="shared" si="19"/>
        <v>D</v>
      </c>
      <c r="L484">
        <f t="shared" si="3"/>
        <v>27</v>
      </c>
    </row>
    <row r="485" spans="8:12" ht="12.75" hidden="1" x14ac:dyDescent="0.2">
      <c r="H485">
        <f>GD_CHUNG!B487</f>
        <v>13789</v>
      </c>
      <c r="I485" t="str">
        <f>GD_CHUNG!C487</f>
        <v>Nguyễn Mạnh Cường</v>
      </c>
      <c r="J485" t="str">
        <f>VLOOKUP(H485,GD_LCD_HS_LNS!$B$4:$I$600,8,FALSE)</f>
        <v>D-05</v>
      </c>
      <c r="K485" t="str">
        <f t="shared" si="19"/>
        <v>D</v>
      </c>
      <c r="L485">
        <f t="shared" si="3"/>
        <v>27</v>
      </c>
    </row>
    <row r="486" spans="8:12" ht="12.75" hidden="1" x14ac:dyDescent="0.2">
      <c r="H486">
        <f>GD_CHUNG!B488</f>
        <v>13790</v>
      </c>
      <c r="I486" t="str">
        <f>GD_CHUNG!C488</f>
        <v>Trần Đức Hạnh</v>
      </c>
      <c r="J486" t="str">
        <f>VLOOKUP(H486,GD_LCD_HS_LNS!$B$4:$I$600,8,FALSE)</f>
        <v>D-05</v>
      </c>
      <c r="K486" t="str">
        <f t="shared" si="19"/>
        <v>D</v>
      </c>
      <c r="L486">
        <f t="shared" si="3"/>
        <v>27</v>
      </c>
    </row>
    <row r="487" spans="8:12" ht="12.75" hidden="1" x14ac:dyDescent="0.2">
      <c r="H487">
        <f>GD_CHUNG!B489</f>
        <v>13791</v>
      </c>
      <c r="I487" t="str">
        <f>GD_CHUNG!C489</f>
        <v>Nguyễn Danh Huy</v>
      </c>
      <c r="J487" t="str">
        <f>VLOOKUP(H487,GD_LCD_HS_LNS!$B$4:$I$600,8,FALSE)</f>
        <v>D-05</v>
      </c>
      <c r="K487" t="str">
        <f t="shared" si="19"/>
        <v>D</v>
      </c>
      <c r="L487">
        <f t="shared" si="3"/>
        <v>27</v>
      </c>
    </row>
    <row r="488" spans="8:12" ht="12.75" hidden="1" x14ac:dyDescent="0.2">
      <c r="H488">
        <f>GD_CHUNG!B490</f>
        <v>13792</v>
      </c>
      <c r="I488" t="str">
        <f>GD_CHUNG!C490</f>
        <v>Lê Xuân Điệp</v>
      </c>
      <c r="J488" t="str">
        <f>VLOOKUP(H488,GD_LCD_HS_LNS!$B$4:$I$600,8,FALSE)</f>
        <v>D-05</v>
      </c>
      <c r="K488" t="str">
        <f t="shared" si="19"/>
        <v>D</v>
      </c>
      <c r="L488">
        <f t="shared" si="3"/>
        <v>27</v>
      </c>
    </row>
    <row r="489" spans="8:12" ht="12.75" hidden="1" x14ac:dyDescent="0.2">
      <c r="H489">
        <f>GD_CHUNG!B491</f>
        <v>13793</v>
      </c>
      <c r="I489" t="str">
        <f>GD_CHUNG!C491</f>
        <v>Trần Hoàng Kiên</v>
      </c>
      <c r="J489" t="str">
        <f>VLOOKUP(H489,GD_LCD_HS_LNS!$B$4:$I$600,8,FALSE)</f>
        <v>D-05</v>
      </c>
      <c r="K489" t="str">
        <f t="shared" si="19"/>
        <v>D</v>
      </c>
      <c r="L489">
        <f t="shared" si="3"/>
        <v>27</v>
      </c>
    </row>
    <row r="490" spans="8:12" ht="12.75" hidden="1" x14ac:dyDescent="0.2">
      <c r="H490">
        <f>GD_CHUNG!B492</f>
        <v>13794</v>
      </c>
      <c r="I490" t="str">
        <f>GD_CHUNG!C492</f>
        <v>Đặng Lê Minh</v>
      </c>
      <c r="J490" t="str">
        <f>VLOOKUP(H490,GD_LCD_HS_LNS!$B$4:$I$600,8,FALSE)</f>
        <v>D-05</v>
      </c>
      <c r="K490" t="str">
        <f t="shared" si="19"/>
        <v>D</v>
      </c>
      <c r="L490">
        <f t="shared" si="3"/>
        <v>27</v>
      </c>
    </row>
    <row r="491" spans="8:12" ht="12.75" hidden="1" x14ac:dyDescent="0.2">
      <c r="H491">
        <f>GD_CHUNG!B493</f>
        <v>201503</v>
      </c>
      <c r="I491" t="str">
        <f>GD_CHUNG!C493</f>
        <v>Nguyễn Việt Hà</v>
      </c>
      <c r="J491" t="str">
        <f>VLOOKUP(H491,GD_LCD_HS_LNS!$B$4:$I$600,8,FALSE)</f>
        <v>D-05</v>
      </c>
      <c r="K491" t="str">
        <f t="shared" si="19"/>
        <v>D</v>
      </c>
      <c r="L491">
        <f t="shared" si="3"/>
        <v>27</v>
      </c>
    </row>
    <row r="492" spans="8:12" ht="12.75" hidden="1" x14ac:dyDescent="0.2">
      <c r="H492">
        <f>GD_CHUNG!B494</f>
        <v>201504</v>
      </c>
      <c r="I492" t="str">
        <f>GD_CHUNG!C494</f>
        <v>Lê Khánh Toàn</v>
      </c>
      <c r="J492" t="str">
        <f>VLOOKUP(H492,GD_LCD_HS_LNS!$B$4:$I$600,8,FALSE)</f>
        <v>D-05</v>
      </c>
      <c r="K492" t="str">
        <f t="shared" si="19"/>
        <v>D</v>
      </c>
      <c r="L492">
        <f t="shared" si="3"/>
        <v>27</v>
      </c>
    </row>
    <row r="493" spans="8:12" ht="12.75" hidden="1" x14ac:dyDescent="0.2">
      <c r="H493">
        <f>GD_CHUNG!B495</f>
        <v>13753</v>
      </c>
      <c r="I493" t="str">
        <f>GD_CHUNG!C495</f>
        <v>Phan Thanh Hà</v>
      </c>
      <c r="J493" t="str">
        <f>VLOOKUP(H493,GD_LCD_HS_LNS!$B$4:$I$600,8,FALSE)</f>
        <v>D-08</v>
      </c>
      <c r="K493" t="str">
        <f t="shared" si="19"/>
        <v>D</v>
      </c>
      <c r="L493">
        <f t="shared" si="3"/>
        <v>27</v>
      </c>
    </row>
    <row r="494" spans="8:12" ht="12.75" hidden="1" x14ac:dyDescent="0.2">
      <c r="H494">
        <f>GD_CHUNG!B496</f>
        <v>13758</v>
      </c>
      <c r="I494" t="str">
        <f>GD_CHUNG!C496</f>
        <v>Trần Vân Anh</v>
      </c>
      <c r="J494" t="str">
        <f>VLOOKUP(H494,GD_LCD_HS_LNS!$B$4:$I$600,8,FALSE)</f>
        <v>D-08</v>
      </c>
      <c r="K494" t="str">
        <f t="shared" si="19"/>
        <v>D</v>
      </c>
      <c r="L494">
        <f t="shared" si="3"/>
        <v>27</v>
      </c>
    </row>
    <row r="495" spans="8:12" ht="12.75" hidden="1" x14ac:dyDescent="0.2">
      <c r="H495">
        <f>GD_CHUNG!B497</f>
        <v>13759</v>
      </c>
      <c r="I495" t="str">
        <f>GD_CHUNG!C497</f>
        <v>Nguyễn Thị Thanh Loan</v>
      </c>
      <c r="J495" t="str">
        <f>VLOOKUP(H495,GD_LCD_HS_LNS!$B$4:$I$600,8,FALSE)</f>
        <v>D-08</v>
      </c>
      <c r="K495" t="str">
        <f t="shared" si="19"/>
        <v>D</v>
      </c>
      <c r="L495">
        <f t="shared" si="3"/>
        <v>27</v>
      </c>
    </row>
    <row r="496" spans="8:12" ht="12.75" hidden="1" x14ac:dyDescent="0.2">
      <c r="H496">
        <f>GD_CHUNG!B498</f>
        <v>13760</v>
      </c>
      <c r="I496" t="str">
        <f>GD_CHUNG!C498</f>
        <v>Trần Thùy Trang</v>
      </c>
      <c r="J496" t="str">
        <f>VLOOKUP(H496,GD_LCD_HS_LNS!$B$4:$I$600,8,FALSE)</f>
        <v>D-08</v>
      </c>
      <c r="K496" t="str">
        <f t="shared" si="19"/>
        <v>D</v>
      </c>
      <c r="L496">
        <f t="shared" si="3"/>
        <v>27</v>
      </c>
    </row>
    <row r="497" spans="8:12" ht="12.75" hidden="1" x14ac:dyDescent="0.2">
      <c r="H497">
        <f>GD_CHUNG!B499</f>
        <v>13762</v>
      </c>
      <c r="I497" t="str">
        <f>GD_CHUNG!C499</f>
        <v>Bùi Thị Út</v>
      </c>
      <c r="J497" t="str">
        <f>VLOOKUP(H497,GD_LCD_HS_LNS!$B$4:$I$600,8,FALSE)</f>
        <v>D-08</v>
      </c>
      <c r="K497" t="str">
        <f t="shared" si="19"/>
        <v>D</v>
      </c>
      <c r="L497">
        <f t="shared" si="3"/>
        <v>27</v>
      </c>
    </row>
    <row r="498" spans="8:12" ht="12.75" hidden="1" x14ac:dyDescent="0.2">
      <c r="H498">
        <f>GD_CHUNG!B500</f>
        <v>13763</v>
      </c>
      <c r="I498" t="str">
        <f>GD_CHUNG!C500</f>
        <v>Lê Mai Anh</v>
      </c>
      <c r="J498" t="str">
        <f>VLOOKUP(H498,GD_LCD_HS_LNS!$B$4:$I$600,8,FALSE)</f>
        <v>D-08</v>
      </c>
      <c r="K498" t="str">
        <f t="shared" si="19"/>
        <v>D</v>
      </c>
      <c r="L498">
        <f t="shared" si="3"/>
        <v>27</v>
      </c>
    </row>
    <row r="499" spans="8:12" ht="12.75" hidden="1" x14ac:dyDescent="0.2">
      <c r="H499">
        <f>GD_CHUNG!B501</f>
        <v>13764</v>
      </c>
      <c r="I499" t="str">
        <f>GD_CHUNG!C501</f>
        <v>Đỗ Thị Ngọc Hà</v>
      </c>
      <c r="J499" t="str">
        <f>VLOOKUP(H499,GD_LCD_HS_LNS!$B$4:$I$600,8,FALSE)</f>
        <v>D-08</v>
      </c>
      <c r="K499" t="str">
        <f t="shared" si="19"/>
        <v>D</v>
      </c>
      <c r="L499">
        <f t="shared" si="3"/>
        <v>27</v>
      </c>
    </row>
    <row r="500" spans="8:12" ht="12.75" hidden="1" x14ac:dyDescent="0.2">
      <c r="H500">
        <f>GD_CHUNG!B502</f>
        <v>13765</v>
      </c>
      <c r="I500" t="str">
        <f>GD_CHUNG!C502</f>
        <v>Phạm Tú Châu</v>
      </c>
      <c r="J500" t="str">
        <f>VLOOKUP(H500,GD_LCD_HS_LNS!$B$4:$I$600,8,FALSE)</f>
        <v>D-08</v>
      </c>
      <c r="K500" t="str">
        <f t="shared" si="19"/>
        <v>D</v>
      </c>
      <c r="L500">
        <f t="shared" si="3"/>
        <v>27</v>
      </c>
    </row>
    <row r="501" spans="8:12" ht="12.75" hidden="1" x14ac:dyDescent="0.2">
      <c r="H501">
        <f>GD_CHUNG!B503</f>
        <v>13766</v>
      </c>
      <c r="I501" t="str">
        <f>GD_CHUNG!C503</f>
        <v>Nguyễn Thị Phương Dung</v>
      </c>
      <c r="J501" t="str">
        <f>VLOOKUP(H501,GD_LCD_HS_LNS!$B$4:$I$600,8,FALSE)</f>
        <v>D-08</v>
      </c>
      <c r="K501" t="str">
        <f t="shared" si="19"/>
        <v>D</v>
      </c>
      <c r="L501">
        <f t="shared" si="3"/>
        <v>27</v>
      </c>
    </row>
    <row r="502" spans="8:12" ht="12.75" hidden="1" x14ac:dyDescent="0.2">
      <c r="H502">
        <f>GD_CHUNG!B504</f>
        <v>13767</v>
      </c>
      <c r="I502" t="str">
        <f>GD_CHUNG!C504</f>
        <v>Trần Thị Phương Anh</v>
      </c>
      <c r="J502" t="str">
        <f>VLOOKUP(H502,GD_LCD_HS_LNS!$B$4:$I$600,8,FALSE)</f>
        <v>D-08</v>
      </c>
      <c r="K502" t="str">
        <f t="shared" si="19"/>
        <v>D</v>
      </c>
      <c r="L502">
        <f t="shared" si="3"/>
        <v>27</v>
      </c>
    </row>
    <row r="503" spans="8:12" ht="12.75" hidden="1" x14ac:dyDescent="0.2">
      <c r="H503">
        <f>GD_CHUNG!B505</f>
        <v>13769</v>
      </c>
      <c r="I503" t="str">
        <f>GD_CHUNG!C505</f>
        <v>Nguyễn Thị Hồng Thu</v>
      </c>
      <c r="J503" t="str">
        <f>VLOOKUP(H503,GD_LCD_HS_LNS!$B$4:$I$600,8,FALSE)</f>
        <v>D-08</v>
      </c>
      <c r="K503" t="str">
        <f t="shared" si="19"/>
        <v>D</v>
      </c>
      <c r="L503">
        <f t="shared" si="3"/>
        <v>27</v>
      </c>
    </row>
    <row r="504" spans="8:12" ht="12.75" hidden="1" x14ac:dyDescent="0.2">
      <c r="H504">
        <f>GD_CHUNG!B506</f>
        <v>13770</v>
      </c>
      <c r="I504" t="str">
        <f>GD_CHUNG!C506</f>
        <v>Nguyễn Thị Thanh Phương</v>
      </c>
      <c r="J504" t="str">
        <f>VLOOKUP(H504,GD_LCD_HS_LNS!$B$4:$I$600,8,FALSE)</f>
        <v>D-08</v>
      </c>
      <c r="K504" t="str">
        <f t="shared" si="19"/>
        <v>D</v>
      </c>
      <c r="L504">
        <f t="shared" si="3"/>
        <v>27</v>
      </c>
    </row>
    <row r="505" spans="8:12" ht="12.75" hidden="1" x14ac:dyDescent="0.2">
      <c r="H505">
        <f>GD_CHUNG!B507</f>
        <v>13771</v>
      </c>
      <c r="I505" t="str">
        <f>GD_CHUNG!C507</f>
        <v>Nguyễn Thị Thoa</v>
      </c>
      <c r="J505" t="str">
        <f>VLOOKUP(H505,GD_LCD_HS_LNS!$B$4:$I$600,8,FALSE)</f>
        <v>D-08</v>
      </c>
      <c r="K505" t="str">
        <f t="shared" si="19"/>
        <v>D</v>
      </c>
      <c r="L505">
        <f t="shared" si="3"/>
        <v>27</v>
      </c>
    </row>
    <row r="506" spans="8:12" ht="12.75" hidden="1" x14ac:dyDescent="0.2">
      <c r="H506">
        <f>GD_CHUNG!B508</f>
        <v>13772</v>
      </c>
      <c r="I506" t="str">
        <f>GD_CHUNG!C508</f>
        <v>Nguyễn Thị Thu Thủy</v>
      </c>
      <c r="J506" t="str">
        <f>VLOOKUP(H506,GD_LCD_HS_LNS!$B$4:$I$600,8,FALSE)</f>
        <v>D-08</v>
      </c>
      <c r="K506" t="str">
        <f t="shared" si="19"/>
        <v>D</v>
      </c>
      <c r="L506">
        <f t="shared" si="3"/>
        <v>27</v>
      </c>
    </row>
    <row r="507" spans="8:12" ht="12.75" hidden="1" x14ac:dyDescent="0.2">
      <c r="H507">
        <f>GD_CHUNG!B509</f>
        <v>13773</v>
      </c>
      <c r="I507" t="str">
        <f>GD_CHUNG!C509</f>
        <v>Nguyễn Thị Trang</v>
      </c>
      <c r="J507" t="str">
        <f>VLOOKUP(H507,GD_LCD_HS_LNS!$B$4:$I$600,8,FALSE)</f>
        <v>D-08</v>
      </c>
      <c r="K507" t="str">
        <f t="shared" si="19"/>
        <v>D</v>
      </c>
      <c r="L507">
        <f t="shared" si="3"/>
        <v>27</v>
      </c>
    </row>
    <row r="508" spans="8:12" ht="12.75" hidden="1" x14ac:dyDescent="0.2">
      <c r="H508">
        <f>GD_CHUNG!B510</f>
        <v>13774</v>
      </c>
      <c r="I508" t="str">
        <f>GD_CHUNG!C510</f>
        <v>Hoàng Thị Kiều Trang</v>
      </c>
      <c r="J508" t="str">
        <f>VLOOKUP(H508,GD_LCD_HS_LNS!$B$4:$I$600,8,FALSE)</f>
        <v>D-08</v>
      </c>
      <c r="K508" t="str">
        <f t="shared" si="19"/>
        <v>D</v>
      </c>
      <c r="L508">
        <f t="shared" si="3"/>
        <v>27</v>
      </c>
    </row>
    <row r="509" spans="8:12" ht="12.75" hidden="1" x14ac:dyDescent="0.2">
      <c r="H509">
        <f>GD_CHUNG!B511</f>
        <v>13775</v>
      </c>
      <c r="I509" t="str">
        <f>GD_CHUNG!C511</f>
        <v>Ngô Thị Thơm</v>
      </c>
      <c r="J509" t="str">
        <f>VLOOKUP(H509,GD_LCD_HS_LNS!$B$4:$I$600,8,FALSE)</f>
        <v>D-08</v>
      </c>
      <c r="K509" t="str">
        <f t="shared" si="19"/>
        <v>D</v>
      </c>
      <c r="L509">
        <f t="shared" si="3"/>
        <v>27</v>
      </c>
    </row>
    <row r="510" spans="8:12" ht="12.75" hidden="1" x14ac:dyDescent="0.2">
      <c r="H510">
        <f>GD_CHUNG!B512</f>
        <v>13776</v>
      </c>
      <c r="I510" t="str">
        <f>GD_CHUNG!C512</f>
        <v>Đặng Thị Thùy Dương</v>
      </c>
      <c r="J510" t="str">
        <f>VLOOKUP(H510,GD_LCD_HS_LNS!$B$4:$I$600,8,FALSE)</f>
        <v>D-08</v>
      </c>
      <c r="K510" t="str">
        <f t="shared" si="19"/>
        <v>D</v>
      </c>
      <c r="L510">
        <f t="shared" si="3"/>
        <v>27</v>
      </c>
    </row>
    <row r="511" spans="8:12" ht="12.75" hidden="1" x14ac:dyDescent="0.2">
      <c r="H511">
        <f>GD_CHUNG!B513</f>
        <v>13778</v>
      </c>
      <c r="I511" t="str">
        <f>GD_CHUNG!C513</f>
        <v>Nguyễn Phương Cương</v>
      </c>
      <c r="J511" t="str">
        <f>VLOOKUP(H511,GD_LCD_HS_LNS!$B$4:$I$600,8,FALSE)</f>
        <v>D-08</v>
      </c>
      <c r="K511" t="str">
        <f t="shared" si="19"/>
        <v>D</v>
      </c>
      <c r="L511">
        <f t="shared" si="3"/>
        <v>27</v>
      </c>
    </row>
    <row r="512" spans="8:12" ht="12.75" hidden="1" x14ac:dyDescent="0.2">
      <c r="H512">
        <f>GD_CHUNG!B514</f>
        <v>13779</v>
      </c>
      <c r="I512" t="str">
        <f>GD_CHUNG!C514</f>
        <v>Lê Hoàng Gia</v>
      </c>
      <c r="J512" t="str">
        <f>VLOOKUP(H512,GD_LCD_HS_LNS!$B$4:$I$600,8,FALSE)</f>
        <v>D-08</v>
      </c>
      <c r="K512" t="str">
        <f t="shared" si="19"/>
        <v>D</v>
      </c>
      <c r="L512">
        <f t="shared" si="3"/>
        <v>27</v>
      </c>
    </row>
    <row r="513" spans="8:12" ht="12.75" hidden="1" x14ac:dyDescent="0.2">
      <c r="H513">
        <f>GD_CHUNG!B515</f>
        <v>13780</v>
      </c>
      <c r="I513" t="str">
        <f>GD_CHUNG!C515</f>
        <v>Nguyễn Quang Hà Sơn</v>
      </c>
      <c r="J513" t="str">
        <f>VLOOKUP(H513,GD_LCD_HS_LNS!$B$4:$I$600,8,FALSE)</f>
        <v>D-08</v>
      </c>
      <c r="K513" t="str">
        <f t="shared" si="19"/>
        <v>D</v>
      </c>
      <c r="L513">
        <f t="shared" si="3"/>
        <v>27</v>
      </c>
    </row>
    <row r="514" spans="8:12" ht="12.75" hidden="1" x14ac:dyDescent="0.2">
      <c r="H514">
        <f>GD_CHUNG!B516</f>
        <v>13781</v>
      </c>
      <c r="I514" t="str">
        <f>GD_CHUNG!C516</f>
        <v>Bùi Anh Tuấn</v>
      </c>
      <c r="J514" t="str">
        <f>VLOOKUP(H514,GD_LCD_HS_LNS!$B$4:$I$600,8,FALSE)</f>
        <v>D-08</v>
      </c>
      <c r="K514" t="str">
        <f t="shared" si="19"/>
        <v>D</v>
      </c>
      <c r="L514">
        <f t="shared" si="3"/>
        <v>27</v>
      </c>
    </row>
    <row r="515" spans="8:12" ht="12.75" hidden="1" x14ac:dyDescent="0.2">
      <c r="H515">
        <f>GD_CHUNG!B517</f>
        <v>13782</v>
      </c>
      <c r="I515" t="str">
        <f>GD_CHUNG!C517</f>
        <v>Hoàng Thanh Tùng</v>
      </c>
      <c r="J515" t="str">
        <f>VLOOKUP(H515,GD_LCD_HS_LNS!$B$4:$I$600,8,FALSE)</f>
        <v>D-08</v>
      </c>
      <c r="K515" t="str">
        <f t="shared" si="19"/>
        <v>D</v>
      </c>
      <c r="L515">
        <f t="shared" si="3"/>
        <v>27</v>
      </c>
    </row>
    <row r="516" spans="8:12" ht="12.75" hidden="1" x14ac:dyDescent="0.2">
      <c r="H516">
        <f>GD_CHUNG!B518</f>
        <v>13784</v>
      </c>
      <c r="I516" t="str">
        <f>GD_CHUNG!C518</f>
        <v>Đoàn Duy Anh</v>
      </c>
      <c r="J516" t="str">
        <f>VLOOKUP(H516,GD_LCD_HS_LNS!$B$4:$I$600,8,FALSE)</f>
        <v>D-08</v>
      </c>
      <c r="K516" t="str">
        <f t="shared" si="19"/>
        <v>D</v>
      </c>
      <c r="L516">
        <f t="shared" si="3"/>
        <v>27</v>
      </c>
    </row>
    <row r="517" spans="8:12" ht="12.75" hidden="1" x14ac:dyDescent="0.2">
      <c r="H517">
        <f>GD_CHUNG!B519</f>
        <v>13754</v>
      </c>
      <c r="I517" t="str">
        <f>GD_CHUNG!C519</f>
        <v>Đinh Kiều Trang</v>
      </c>
      <c r="J517" t="str">
        <f>VLOOKUP(H517,GD_LCD_HS_LNS!$B$4:$I$600,8,FALSE)</f>
        <v>D-08</v>
      </c>
      <c r="K517" t="str">
        <f t="shared" si="19"/>
        <v>D</v>
      </c>
      <c r="L517">
        <f t="shared" si="3"/>
        <v>27</v>
      </c>
    </row>
    <row r="518" spans="8:12" ht="12.75" hidden="1" x14ac:dyDescent="0.2">
      <c r="H518">
        <f>GD_CHUNG!B520</f>
        <v>13756</v>
      </c>
      <c r="I518" t="str">
        <f>GD_CHUNG!C520</f>
        <v>Nguyễn Thị Diệu Hoa</v>
      </c>
      <c r="J518" t="str">
        <f>VLOOKUP(H518,GD_LCD_HS_LNS!$B$4:$I$600,8,FALSE)</f>
        <v>D-08</v>
      </c>
      <c r="K518" t="str">
        <f t="shared" si="19"/>
        <v>D</v>
      </c>
      <c r="L518">
        <f t="shared" si="3"/>
        <v>27</v>
      </c>
    </row>
    <row r="519" spans="8:12" ht="12.75" hidden="1" x14ac:dyDescent="0.2">
      <c r="H519">
        <f>GD_CHUNG!B521</f>
        <v>13757</v>
      </c>
      <c r="I519" t="str">
        <f>GD_CHUNG!C521</f>
        <v>Trần Thanh Trang</v>
      </c>
      <c r="J519" t="str">
        <f>VLOOKUP(H519,GD_LCD_HS_LNS!$B$4:$I$600,8,FALSE)</f>
        <v>D-08</v>
      </c>
      <c r="K519" t="str">
        <f t="shared" si="19"/>
        <v>D</v>
      </c>
      <c r="L519">
        <f t="shared" si="3"/>
        <v>27</v>
      </c>
    </row>
    <row r="520" spans="8:12" ht="12.75" hidden="1" x14ac:dyDescent="0.2">
      <c r="H520">
        <f>GD_CHUNG!B522</f>
        <v>13768</v>
      </c>
      <c r="I520" t="str">
        <f>GD_CHUNG!C522</f>
        <v>Mạc Thị Thùy Dương</v>
      </c>
      <c r="J520" t="str">
        <f>VLOOKUP(H520,GD_LCD_HS_LNS!$B$4:$I$600,8,FALSE)</f>
        <v>D-08</v>
      </c>
      <c r="K520" t="str">
        <f t="shared" si="19"/>
        <v>D</v>
      </c>
      <c r="L520">
        <f t="shared" si="3"/>
        <v>27</v>
      </c>
    </row>
    <row r="521" spans="8:12" ht="12.75" hidden="1" x14ac:dyDescent="0.2">
      <c r="H521">
        <f>GD_CHUNG!B523</f>
        <v>201505</v>
      </c>
      <c r="I521" t="str">
        <f>GD_CHUNG!C523</f>
        <v>Nguyễn Văn Lập</v>
      </c>
      <c r="J521" t="str">
        <f>VLOOKUP(H521,GD_LCD_HS_LNS!$B$4:$I$600,8,FALSE)</f>
        <v>D-08</v>
      </c>
      <c r="K521" t="str">
        <f t="shared" si="19"/>
        <v>D</v>
      </c>
      <c r="L521">
        <f t="shared" si="3"/>
        <v>27</v>
      </c>
    </row>
    <row r="522" spans="8:12" ht="12.75" hidden="1" x14ac:dyDescent="0.2">
      <c r="H522">
        <f>GD_CHUNG!B524</f>
        <v>201506</v>
      </c>
      <c r="I522" t="str">
        <f>GD_CHUNG!C524</f>
        <v>Đặng Thị Hằng Linh</v>
      </c>
      <c r="J522" t="str">
        <f>VLOOKUP(H522,GD_LCD_HS_LNS!$B$4:$I$600,8,FALSE)</f>
        <v>D-08</v>
      </c>
      <c r="K522" t="str">
        <f t="shared" si="19"/>
        <v>D</v>
      </c>
      <c r="L522">
        <f t="shared" si="3"/>
        <v>27</v>
      </c>
    </row>
    <row r="523" spans="8:12" ht="12.75" hidden="1" x14ac:dyDescent="0.2">
      <c r="H523">
        <f>GD_CHUNG!B525</f>
        <v>201507</v>
      </c>
      <c r="I523" t="str">
        <f>GD_CHUNG!C525</f>
        <v>Hà Ngọc Bích</v>
      </c>
      <c r="J523" t="str">
        <f>VLOOKUP(H523,GD_LCD_HS_LNS!$B$4:$I$600,8,FALSE)</f>
        <v>D-08</v>
      </c>
      <c r="K523" t="str">
        <f t="shared" si="19"/>
        <v>D</v>
      </c>
      <c r="L523">
        <f t="shared" si="3"/>
        <v>27</v>
      </c>
    </row>
    <row r="524" spans="8:12" ht="12.75" hidden="1" x14ac:dyDescent="0.2">
      <c r="H524">
        <f>GD_CHUNG!B526</f>
        <v>201508</v>
      </c>
      <c r="I524" t="str">
        <f>GD_CHUNG!C526</f>
        <v>Nguyễn Minh Đức</v>
      </c>
      <c r="J524" t="str">
        <f>VLOOKUP(H524,GD_LCD_HS_LNS!$B$4:$I$600,8,FALSE)</f>
        <v>D-08</v>
      </c>
      <c r="K524" t="str">
        <f t="shared" si="19"/>
        <v>D</v>
      </c>
      <c r="L524">
        <f t="shared" si="3"/>
        <v>27</v>
      </c>
    </row>
    <row r="525" spans="8:12" ht="12.75" hidden="1" x14ac:dyDescent="0.2">
      <c r="H525">
        <f>GD_CHUNG!B527</f>
        <v>201509</v>
      </c>
      <c r="I525" t="str">
        <f>GD_CHUNG!C527</f>
        <v>Trần Hữu Dũng</v>
      </c>
      <c r="J525" t="str">
        <f>VLOOKUP(H525,GD_LCD_HS_LNS!$B$4:$I$600,8,FALSE)</f>
        <v>D-08</v>
      </c>
      <c r="K525" t="str">
        <f t="shared" si="19"/>
        <v>D</v>
      </c>
      <c r="L525">
        <f t="shared" si="3"/>
        <v>27</v>
      </c>
    </row>
    <row r="526" spans="8:12" ht="12.75" hidden="1" x14ac:dyDescent="0.2">
      <c r="H526">
        <f>GD_CHUNG!B528</f>
        <v>201510</v>
      </c>
      <c r="I526" t="str">
        <f>GD_CHUNG!C528</f>
        <v>Lương Quốc Chính</v>
      </c>
      <c r="J526" t="str">
        <f>VLOOKUP(H526,GD_LCD_HS_LNS!$B$4:$I$600,8,FALSE)</f>
        <v>D-08</v>
      </c>
      <c r="K526" t="str">
        <f t="shared" si="19"/>
        <v>D</v>
      </c>
      <c r="L526">
        <f t="shared" si="3"/>
        <v>27</v>
      </c>
    </row>
    <row r="527" spans="8:12" ht="12.75" hidden="1" x14ac:dyDescent="0.2">
      <c r="H527">
        <f>GD_CHUNG!B529</f>
        <v>201511</v>
      </c>
      <c r="I527" t="str">
        <f>GD_CHUNG!C529</f>
        <v>Trần Thị Nga</v>
      </c>
      <c r="J527" t="str">
        <f>VLOOKUP(H527,GD_LCD_HS_LNS!$B$4:$I$600,8,FALSE)</f>
        <v>D-08</v>
      </c>
      <c r="K527" t="str">
        <f t="shared" si="19"/>
        <v>D</v>
      </c>
      <c r="L527">
        <f t="shared" si="3"/>
        <v>27</v>
      </c>
    </row>
    <row r="528" spans="8:12" ht="12.75" hidden="1" x14ac:dyDescent="0.2">
      <c r="H528">
        <f>GD_CHUNG!B530</f>
        <v>201512</v>
      </c>
      <c r="I528" t="str">
        <f>GD_CHUNG!C530</f>
        <v>Nguyễn Kim Phượng</v>
      </c>
      <c r="J528" t="str">
        <f>VLOOKUP(H528,GD_LCD_HS_LNS!$B$4:$I$600,8,FALSE)</f>
        <v>D-08</v>
      </c>
      <c r="K528" t="str">
        <f t="shared" si="19"/>
        <v>D</v>
      </c>
      <c r="L528">
        <f t="shared" si="3"/>
        <v>27</v>
      </c>
    </row>
    <row r="529" spans="8:12" ht="12.75" hidden="1" x14ac:dyDescent="0.2">
      <c r="H529">
        <f>GD_CHUNG!B531</f>
        <v>201513</v>
      </c>
      <c r="I529" t="str">
        <f>GD_CHUNG!C531</f>
        <v>Bùi Thị Minh Hạnh</v>
      </c>
      <c r="J529" t="str">
        <f>VLOOKUP(H529,GD_LCD_HS_LNS!$B$4:$I$600,8,FALSE)</f>
        <v>D-08</v>
      </c>
      <c r="K529" t="str">
        <f t="shared" si="19"/>
        <v>D</v>
      </c>
      <c r="L529">
        <f t="shared" si="3"/>
        <v>27</v>
      </c>
    </row>
    <row r="530" spans="8:12" ht="12.75" hidden="1" x14ac:dyDescent="0.2">
      <c r="H530">
        <f>GD_CHUNG!B532</f>
        <v>201514</v>
      </c>
      <c r="I530" t="str">
        <f>GD_CHUNG!C532</f>
        <v>Đặng Thị Hải Yến</v>
      </c>
      <c r="J530" t="str">
        <f>VLOOKUP(H530,GD_LCD_HS_LNS!$B$4:$I$600,8,FALSE)</f>
        <v>D-08</v>
      </c>
      <c r="K530" t="str">
        <f t="shared" si="19"/>
        <v>D</v>
      </c>
      <c r="L530">
        <f t="shared" si="3"/>
        <v>27</v>
      </c>
    </row>
    <row r="531" spans="8:12" ht="12.75" hidden="1" x14ac:dyDescent="0.2">
      <c r="H531">
        <f>GD_CHUNG!B533</f>
        <v>201515</v>
      </c>
      <c r="I531" t="str">
        <f>GD_CHUNG!C533</f>
        <v>Phạm Minh Dũng</v>
      </c>
      <c r="J531" t="str">
        <f>VLOOKUP(H531,GD_LCD_HS_LNS!$B$4:$I$600,8,FALSE)</f>
        <v>D-08</v>
      </c>
      <c r="K531" t="str">
        <f t="shared" si="19"/>
        <v>D</v>
      </c>
      <c r="L531">
        <f t="shared" si="3"/>
        <v>27</v>
      </c>
    </row>
    <row r="532" spans="8:12" ht="12.75" hidden="1" x14ac:dyDescent="0.2">
      <c r="H532" t="e">
        <f t="shared" ref="H532:I532" si="20">#REF!</f>
        <v>#REF!</v>
      </c>
      <c r="I532" t="e">
        <f t="shared" si="20"/>
        <v>#REF!</v>
      </c>
      <c r="J532" t="e">
        <f>VLOOKUP(H532,GD_LCD_HS_LNS!$B$4:$I$600,8,FALSE)</f>
        <v>#REF!</v>
      </c>
      <c r="K532" t="e">
        <f t="shared" si="19"/>
        <v>#REF!</v>
      </c>
      <c r="L532" t="e">
        <f t="shared" si="3"/>
        <v>#REF!</v>
      </c>
    </row>
    <row r="533" spans="8:12" ht="12.75" hidden="1" x14ac:dyDescent="0.2">
      <c r="H533" t="e">
        <f t="shared" ref="H533:I533" si="21">#REF!</f>
        <v>#REF!</v>
      </c>
      <c r="I533" t="e">
        <f t="shared" si="21"/>
        <v>#REF!</v>
      </c>
      <c r="J533" t="e">
        <f>VLOOKUP(H533,GD_LCD_HS_LNS!$B$4:$I$600,8,FALSE)</f>
        <v>#REF!</v>
      </c>
      <c r="K533" t="e">
        <f t="shared" si="19"/>
        <v>#REF!</v>
      </c>
      <c r="L533" t="e">
        <f t="shared" si="3"/>
        <v>#REF!</v>
      </c>
    </row>
    <row r="534" spans="8:12" ht="12.75" hidden="1" x14ac:dyDescent="0.2">
      <c r="H534" t="e">
        <f t="shared" ref="H534:I534" si="22">#REF!</f>
        <v>#REF!</v>
      </c>
      <c r="I534" t="e">
        <f t="shared" si="22"/>
        <v>#REF!</v>
      </c>
      <c r="J534" t="e">
        <f>VLOOKUP(H534,GD_LCD_HS_LNS!$B$4:$I$600,8,FALSE)</f>
        <v>#REF!</v>
      </c>
      <c r="K534" t="e">
        <f t="shared" si="19"/>
        <v>#REF!</v>
      </c>
      <c r="L534" t="e">
        <f t="shared" si="3"/>
        <v>#REF!</v>
      </c>
    </row>
    <row r="535" spans="8:12" ht="12.75" hidden="1" x14ac:dyDescent="0.2">
      <c r="H535" t="e">
        <f t="shared" ref="H535:I535" si="23">#REF!</f>
        <v>#REF!</v>
      </c>
      <c r="I535" t="e">
        <f t="shared" si="23"/>
        <v>#REF!</v>
      </c>
      <c r="J535" t="e">
        <f>VLOOKUP(H535,GD_LCD_HS_LNS!$B$4:$I$600,8,FALSE)</f>
        <v>#REF!</v>
      </c>
      <c r="K535" t="e">
        <f t="shared" si="19"/>
        <v>#REF!</v>
      </c>
      <c r="L535" t="e">
        <f t="shared" si="3"/>
        <v>#REF!</v>
      </c>
    </row>
    <row r="536" spans="8:12" ht="12.75" hidden="1" x14ac:dyDescent="0.2">
      <c r="H536" t="e">
        <f t="shared" ref="H536:I536" si="24">#REF!</f>
        <v>#REF!</v>
      </c>
      <c r="I536" t="e">
        <f t="shared" si="24"/>
        <v>#REF!</v>
      </c>
      <c r="J536" t="e">
        <f>VLOOKUP(H536,GD_LCD_HS_LNS!$B$4:$I$600,8,FALSE)</f>
        <v>#REF!</v>
      </c>
      <c r="K536" t="e">
        <f t="shared" si="19"/>
        <v>#REF!</v>
      </c>
      <c r="L536" t="e">
        <f t="shared" si="3"/>
        <v>#REF!</v>
      </c>
    </row>
    <row r="537" spans="8:12" ht="12.75" hidden="1" x14ac:dyDescent="0.2">
      <c r="H537" t="e">
        <f t="shared" ref="H537:I537" si="25">#REF!</f>
        <v>#REF!</v>
      </c>
      <c r="I537" t="e">
        <f t="shared" si="25"/>
        <v>#REF!</v>
      </c>
      <c r="J537" t="e">
        <f>VLOOKUP(H537,GD_LCD_HS_LNS!$B$4:$I$600,8,FALSE)</f>
        <v>#REF!</v>
      </c>
      <c r="K537" t="e">
        <f t="shared" si="19"/>
        <v>#REF!</v>
      </c>
      <c r="L537" t="e">
        <f t="shared" si="3"/>
        <v>#REF!</v>
      </c>
    </row>
    <row r="538" spans="8:12" ht="12.75" hidden="1" x14ac:dyDescent="0.2">
      <c r="H538">
        <f>GD_CHUNG!B534</f>
        <v>13750</v>
      </c>
      <c r="I538" t="str">
        <f>GD_CHUNG!C534</f>
        <v>Lê Anh Hùng</v>
      </c>
      <c r="J538" t="str">
        <f>VLOOKUP(H538,GD_LCD_HS_LNS!$B$4:$I$600,8,FALSE)</f>
        <v>D-10</v>
      </c>
      <c r="K538" t="str">
        <f t="shared" si="19"/>
        <v>D</v>
      </c>
      <c r="L538">
        <f t="shared" si="3"/>
        <v>27</v>
      </c>
    </row>
    <row r="539" spans="8:12" ht="12.75" hidden="1" x14ac:dyDescent="0.2">
      <c r="H539">
        <f>GD_CHUNG!B535</f>
        <v>13751</v>
      </c>
      <c r="I539" t="str">
        <f>GD_CHUNG!C535</f>
        <v>Nguyễn Mạnh Hùng</v>
      </c>
      <c r="J539" t="str">
        <f>VLOOKUP(H539,GD_LCD_HS_LNS!$B$4:$I$600,8,FALSE)</f>
        <v>D-10</v>
      </c>
      <c r="K539" t="str">
        <f t="shared" si="19"/>
        <v>D</v>
      </c>
      <c r="L539">
        <f t="shared" si="3"/>
        <v>27</v>
      </c>
    </row>
  </sheetData>
  <autoFilter ref="A2:Y539">
    <filterColumn colId="11">
      <filters>
        <filter val="23"/>
        <filter val="#REF!"/>
      </filters>
    </filterColumn>
  </autoFilter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996"/>
  <sheetViews>
    <sheetView workbookViewId="0">
      <pane xSplit="4" ySplit="3" topLeftCell="E211" activePane="bottomRight" state="frozen"/>
      <selection pane="topRight" activeCell="E1" sqref="E1"/>
      <selection pane="bottomLeft" activeCell="A4" sqref="A4"/>
      <selection pane="bottomRight" activeCell="A217" sqref="A217:XFD217"/>
    </sheetView>
  </sheetViews>
  <sheetFormatPr defaultColWidth="14.42578125" defaultRowHeight="15.75" customHeight="1" x14ac:dyDescent="0.2"/>
  <cols>
    <col min="1" max="1" width="6.5703125" customWidth="1"/>
    <col min="2" max="2" width="13.7109375" customWidth="1"/>
    <col min="3" max="3" width="19.5703125" customWidth="1"/>
    <col min="4" max="4" width="26" customWidth="1"/>
    <col min="5" max="5" width="17.42578125" customWidth="1"/>
    <col min="6" max="6" width="17.140625" customWidth="1"/>
    <col min="7" max="7" width="24.42578125" customWidth="1"/>
    <col min="9" max="9" width="25.85546875" customWidth="1"/>
  </cols>
  <sheetData>
    <row r="1" spans="1:26" ht="15.75" customHeight="1" x14ac:dyDescent="0.2">
      <c r="B1" s="42"/>
      <c r="E1" s="43"/>
      <c r="F1" s="44"/>
      <c r="G1" s="45"/>
      <c r="H1" s="43"/>
    </row>
    <row r="2" spans="1:26" ht="15.75" customHeight="1" x14ac:dyDescent="0.2">
      <c r="B2" s="22">
        <v>1</v>
      </c>
      <c r="C2" s="22">
        <v>2</v>
      </c>
      <c r="D2" s="46" t="s">
        <v>114</v>
      </c>
      <c r="E2" s="32" t="s">
        <v>115</v>
      </c>
      <c r="F2" s="22">
        <v>5</v>
      </c>
      <c r="G2" s="46" t="s">
        <v>116</v>
      </c>
      <c r="H2" s="46" t="s">
        <v>117</v>
      </c>
      <c r="I2" s="22">
        <v>8</v>
      </c>
      <c r="J2" s="46" t="s">
        <v>118</v>
      </c>
    </row>
    <row r="3" spans="1:26" ht="15.75" customHeight="1" x14ac:dyDescent="0.2">
      <c r="A3" s="47" t="s">
        <v>3</v>
      </c>
      <c r="B3" s="47" t="s">
        <v>119</v>
      </c>
      <c r="C3" s="47" t="s">
        <v>120</v>
      </c>
      <c r="D3" s="47" t="s">
        <v>121</v>
      </c>
      <c r="E3" s="48" t="s">
        <v>122</v>
      </c>
      <c r="F3" s="47" t="s">
        <v>123</v>
      </c>
      <c r="G3" s="47" t="s">
        <v>124</v>
      </c>
      <c r="H3" s="47" t="s">
        <v>125</v>
      </c>
      <c r="I3" s="47" t="s">
        <v>126</v>
      </c>
      <c r="J3" s="47" t="s">
        <v>127</v>
      </c>
    </row>
    <row r="4" spans="1:26" ht="15.75" customHeight="1" x14ac:dyDescent="0.2">
      <c r="A4" s="49">
        <v>1</v>
      </c>
      <c r="B4" s="50">
        <f>GD_CHUNG!B5</f>
        <v>10530</v>
      </c>
      <c r="C4" s="51" t="str">
        <f>GD_CHUNG!C5</f>
        <v>Bùi Tuấn Anh</v>
      </c>
      <c r="D4" s="51" t="str">
        <f>GD_CHUNG!D5</f>
        <v>Giám đốc</v>
      </c>
      <c r="E4" s="52">
        <f>VLOOKUP(G4,DM_LUONG_CHE_DO!$D$8:$L$1000,H4+1,FALSE)</f>
        <v>12671000</v>
      </c>
      <c r="F4" s="53" t="str">
        <f>VLOOKUP(I4,DM_HE_SO_LUONG_NS!$D$6:$I$38,J4+1,FALSE)</f>
        <v>75,000,000</v>
      </c>
      <c r="G4" s="56" t="s">
        <v>18</v>
      </c>
      <c r="H4" s="57">
        <v>1</v>
      </c>
      <c r="I4" s="22" t="s">
        <v>131</v>
      </c>
      <c r="J4" s="22">
        <v>1</v>
      </c>
    </row>
    <row r="5" spans="1:26" ht="15.75" customHeight="1" x14ac:dyDescent="0.2">
      <c r="A5" s="49">
        <v>2</v>
      </c>
      <c r="B5" s="50">
        <f>GD_CHUNG!B6</f>
        <v>10532</v>
      </c>
      <c r="C5" s="51" t="str">
        <f>GD_CHUNG!C6</f>
        <v>Vũ Trung Thành</v>
      </c>
      <c r="D5" s="51" t="str">
        <f>GD_CHUNG!D6</f>
        <v>Phó Giám đốc</v>
      </c>
      <c r="E5" s="52">
        <f>VLOOKUP(G5,DM_LUONG_CHE_DO!$D$8:$L$1000,H5+1,FALSE)</f>
        <v>10734000</v>
      </c>
      <c r="F5" s="53" t="str">
        <f>VLOOKUP(I5,DM_HE_SO_LUONG_NS!$D$6:$I$38,J5+1,FALSE)</f>
        <v>60,000,000</v>
      </c>
      <c r="G5" s="56" t="s">
        <v>20</v>
      </c>
      <c r="H5" s="57">
        <v>1</v>
      </c>
      <c r="I5" s="22" t="s">
        <v>133</v>
      </c>
      <c r="J5" s="22">
        <v>1</v>
      </c>
    </row>
    <row r="6" spans="1:26" ht="15.75" customHeight="1" x14ac:dyDescent="0.2">
      <c r="A6" s="49">
        <v>3</v>
      </c>
      <c r="B6" s="50">
        <f>GD_CHUNG!B7</f>
        <v>10806</v>
      </c>
      <c r="C6" s="51" t="str">
        <f>GD_CHUNG!C7</f>
        <v>Phương Hồng Minh</v>
      </c>
      <c r="D6" s="51" t="str">
        <f>GD_CHUNG!D7</f>
        <v>Phó Giám đốc</v>
      </c>
      <c r="E6" s="52">
        <f>VLOOKUP(G6,DM_LUONG_CHE_DO!$D$8:$L$1000,H6+1,FALSE)</f>
        <v>10734000</v>
      </c>
      <c r="F6" s="53" t="str">
        <f>VLOOKUP(I6,DM_HE_SO_LUONG_NS!$D$6:$I$38,J6+1,FALSE)</f>
        <v>60,000,000</v>
      </c>
      <c r="G6" s="56" t="s">
        <v>20</v>
      </c>
      <c r="H6" s="63">
        <v>1</v>
      </c>
      <c r="I6" s="65" t="s">
        <v>133</v>
      </c>
      <c r="J6" s="22">
        <v>1</v>
      </c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15.75" customHeight="1" x14ac:dyDescent="0.2">
      <c r="A7" s="49">
        <v>4</v>
      </c>
      <c r="B7" s="50">
        <f>GD_CHUNG!B8</f>
        <v>10796</v>
      </c>
      <c r="C7" s="51" t="str">
        <f>GD_CHUNG!C8</f>
        <v>Trần Thị Thúy Oanh</v>
      </c>
      <c r="D7" s="51" t="str">
        <f>GD_CHUNG!D8</f>
        <v>Trưởng phòng</v>
      </c>
      <c r="E7" s="52">
        <f>VLOOKUP(G7,DM_LUONG_CHE_DO!$D$8:$L$1000,H7+1,FALSE)</f>
        <v>8603000</v>
      </c>
      <c r="F7" s="53" t="str">
        <f>VLOOKUP(I7,DM_HE_SO_LUONG_NS!$D$6:$I$38,J7+1,FALSE)</f>
        <v>50,000,000</v>
      </c>
      <c r="G7" s="56" t="s">
        <v>22</v>
      </c>
      <c r="H7" s="63">
        <v>1</v>
      </c>
      <c r="I7" s="65" t="s">
        <v>136</v>
      </c>
      <c r="J7" s="22">
        <v>1</v>
      </c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5.75" customHeight="1" x14ac:dyDescent="0.2">
      <c r="A8" s="49">
        <v>5</v>
      </c>
      <c r="B8" s="50">
        <f>GD_CHUNG!B9</f>
        <v>10555</v>
      </c>
      <c r="C8" s="51" t="str">
        <f>GD_CHUNG!C9</f>
        <v>Nguyễn Ngọc Nguyên</v>
      </c>
      <c r="D8" s="51" t="str">
        <f>GD_CHUNG!D9</f>
        <v>Trưởng phòng</v>
      </c>
      <c r="E8" s="52">
        <f>VLOOKUP(G8,DM_LUONG_CHE_DO!$D$8:$L$1000,H8+1,FALSE)</f>
        <v>5503000</v>
      </c>
      <c r="F8" s="71">
        <f>VLOOKUP(I8,DM_HE_SO_LUONG_NS!$D$6:$I$38,J8+1,FALSE)</f>
        <v>6.33</v>
      </c>
      <c r="G8" s="56" t="s">
        <v>26</v>
      </c>
      <c r="H8" s="63">
        <v>1</v>
      </c>
      <c r="I8" s="73" t="s">
        <v>141</v>
      </c>
      <c r="J8" s="73">
        <v>1</v>
      </c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15.75" customHeight="1" x14ac:dyDescent="0.2">
      <c r="A9" s="49">
        <v>6</v>
      </c>
      <c r="B9" s="50">
        <f>GD_CHUNG!B10</f>
        <v>10554</v>
      </c>
      <c r="C9" s="51" t="str">
        <f>GD_CHUNG!C10</f>
        <v>Nguyễn Đình Tuyến</v>
      </c>
      <c r="D9" s="51" t="str">
        <f>GD_CHUNG!D10</f>
        <v>Phó Trưởng Phòng</v>
      </c>
      <c r="E9" s="52">
        <f>VLOOKUP(G9,DM_LUONG_CHE_DO!$D$8:$L$1000,H9+1,FALSE)</f>
        <v>5309000</v>
      </c>
      <c r="F9" s="71">
        <f>VLOOKUP(I9,DM_HE_SO_LUONG_NS!$D$6:$I$38,J9+1,FALSE)</f>
        <v>5.19</v>
      </c>
      <c r="G9" s="56" t="s">
        <v>28</v>
      </c>
      <c r="H9" s="63">
        <v>1</v>
      </c>
      <c r="I9" s="73" t="s">
        <v>142</v>
      </c>
      <c r="J9" s="73">
        <v>1</v>
      </c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15.75" customHeight="1" x14ac:dyDescent="0.2">
      <c r="A10" s="49">
        <v>7</v>
      </c>
      <c r="B10" s="50">
        <f>GD_CHUNG!B11</f>
        <v>10534</v>
      </c>
      <c r="C10" s="51" t="str">
        <f>GD_CHUNG!C11</f>
        <v>Nguyễn Tiến Hải</v>
      </c>
      <c r="D10" s="51" t="str">
        <f>GD_CHUNG!D11</f>
        <v>KS CNTT</v>
      </c>
      <c r="E10" s="52">
        <f>VLOOKUP(G10,DM_LUONG_CHE_DO!$D$8:$L$1000,H10+1,FALSE)</f>
        <v>4534000</v>
      </c>
      <c r="F10" s="71">
        <f>VLOOKUP(I10,DM_HE_SO_LUONG_NS!$D$6:$I$38,J10+1,FALSE)</f>
        <v>2.76</v>
      </c>
      <c r="G10" s="56" t="s">
        <v>39</v>
      </c>
      <c r="H10" s="57">
        <v>1</v>
      </c>
      <c r="I10" s="73" t="s">
        <v>153</v>
      </c>
      <c r="J10" s="73">
        <v>2</v>
      </c>
    </row>
    <row r="11" spans="1:26" ht="15.75" customHeight="1" x14ac:dyDescent="0.2">
      <c r="A11" s="82">
        <v>8</v>
      </c>
      <c r="B11" s="50">
        <f>GD_CHUNG!B12</f>
        <v>11084</v>
      </c>
      <c r="C11" s="51" t="str">
        <f>GD_CHUNG!C12</f>
        <v>Ngô Trí Dũng</v>
      </c>
      <c r="D11" s="51" t="str">
        <f>GD_CHUNG!D12</f>
        <v>KS CNTT</v>
      </c>
      <c r="E11" s="86">
        <f>VLOOKUP(G11,DM_LUONG_CHE_DO!$D$8:$L$1000,H11+1,FALSE)</f>
        <v>4534000</v>
      </c>
      <c r="F11" s="88">
        <f>VLOOKUP(I11,DM_HE_SO_LUONG_NS!$D$6:$I$38,J11+1,FALSE)</f>
        <v>2.2999999999999998</v>
      </c>
      <c r="G11" s="89" t="s">
        <v>39</v>
      </c>
      <c r="H11" s="90">
        <v>1</v>
      </c>
      <c r="I11" s="91" t="s">
        <v>163</v>
      </c>
      <c r="J11" s="91">
        <v>1</v>
      </c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15.75" customHeight="1" x14ac:dyDescent="0.2">
      <c r="A12" s="82">
        <v>9</v>
      </c>
      <c r="B12" s="50">
        <f>GD_CHUNG!B13</f>
        <v>11085</v>
      </c>
      <c r="C12" s="51" t="str">
        <f>GD_CHUNG!C13</f>
        <v>Phạm Văn Chiến</v>
      </c>
      <c r="D12" s="51" t="str">
        <f>GD_CHUNG!D13</f>
        <v>KS CNTT</v>
      </c>
      <c r="E12" s="86">
        <f>VLOOKUP(G12,DM_LUONG_CHE_DO!$D$8:$L$1000,H12+1,FALSE)</f>
        <v>4534000</v>
      </c>
      <c r="F12" s="88">
        <f>VLOOKUP(I12,DM_HE_SO_LUONG_NS!$D$6:$I$38,J12+1,FALSE)</f>
        <v>2.2999999999999998</v>
      </c>
      <c r="G12" s="89" t="s">
        <v>39</v>
      </c>
      <c r="H12" s="90">
        <v>1</v>
      </c>
      <c r="I12" s="91" t="s">
        <v>163</v>
      </c>
      <c r="J12" s="91">
        <v>1</v>
      </c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15.75" customHeight="1" x14ac:dyDescent="0.2">
      <c r="A13" s="82">
        <v>10</v>
      </c>
      <c r="B13" s="50">
        <f>GD_CHUNG!B14</f>
        <v>11862</v>
      </c>
      <c r="C13" s="51" t="str">
        <f>GD_CHUNG!C14</f>
        <v>Đỗ Việt Anh</v>
      </c>
      <c r="D13" s="51" t="str">
        <f>GD_CHUNG!D14</f>
        <v>Nhân viên CNTT</v>
      </c>
      <c r="E13" s="86">
        <f>VLOOKUP(G13,DM_LUONG_CHE_DO!$D$8:$L$1000,H13+1,FALSE)</f>
        <v>4534000</v>
      </c>
      <c r="F13" s="88">
        <f>VLOOKUP(I13,DM_HE_SO_LUONG_NS!$D$6:$I$38,J13+1,FALSE)</f>
        <v>2.2999999999999998</v>
      </c>
      <c r="G13" s="89" t="s">
        <v>39</v>
      </c>
      <c r="H13" s="90">
        <v>1</v>
      </c>
      <c r="I13" s="91" t="s">
        <v>163</v>
      </c>
      <c r="J13" s="91">
        <v>1</v>
      </c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15.75" customHeight="1" x14ac:dyDescent="0.2">
      <c r="A14" s="49">
        <v>11</v>
      </c>
      <c r="B14" s="50">
        <f>GD_CHUNG!B15</f>
        <v>11767</v>
      </c>
      <c r="C14" s="51" t="str">
        <f>GD_CHUNG!C15</f>
        <v>Nguyễn Thành Trung</v>
      </c>
      <c r="D14" s="51" t="str">
        <f>GD_CHUNG!D15</f>
        <v>NV HDCX - CBTT</v>
      </c>
      <c r="E14" s="52">
        <f>VLOOKUP(G14,DM_LUONG_CHE_DO!$D$8:$L$1000,H14+1,FALSE)</f>
        <v>3972000</v>
      </c>
      <c r="F14" s="71">
        <f>VLOOKUP(I14,DM_HE_SO_LUONG_NS!$D$6:$I$38,J14+1,FALSE)</f>
        <v>1.8</v>
      </c>
      <c r="G14" s="56" t="s">
        <v>51</v>
      </c>
      <c r="H14" s="57">
        <v>1</v>
      </c>
      <c r="I14" s="73" t="s">
        <v>169</v>
      </c>
      <c r="J14" s="73">
        <v>1</v>
      </c>
    </row>
    <row r="15" spans="1:26" ht="15.75" customHeight="1" x14ac:dyDescent="0.2">
      <c r="A15" s="49">
        <v>12</v>
      </c>
      <c r="B15" s="50">
        <f>GD_CHUNG!B16</f>
        <v>10537</v>
      </c>
      <c r="C15" s="51" t="str">
        <f>GD_CHUNG!C16</f>
        <v>Bùi Anh Khắc</v>
      </c>
      <c r="D15" s="51" t="str">
        <f>GD_CHUNG!D16</f>
        <v>NV Tài liệu và HDCX</v>
      </c>
      <c r="E15" s="52">
        <f>VLOOKUP(G15,DM_LUONG_CHE_DO!$D$8:$L$1000,H15+1,FALSE)</f>
        <v>3972000</v>
      </c>
      <c r="F15" s="71">
        <f>VLOOKUP(I15,DM_HE_SO_LUONG_NS!$D$6:$I$38,J15+1,FALSE)</f>
        <v>2.38</v>
      </c>
      <c r="G15" s="56" t="s">
        <v>51</v>
      </c>
      <c r="H15" s="57">
        <v>1</v>
      </c>
      <c r="I15" s="73" t="s">
        <v>170</v>
      </c>
      <c r="J15" s="73">
        <v>4</v>
      </c>
    </row>
    <row r="16" spans="1:26" ht="15.75" customHeight="1" x14ac:dyDescent="0.2">
      <c r="A16" s="49">
        <v>13</v>
      </c>
      <c r="B16" s="50">
        <f>GD_CHUNG!B17</f>
        <v>10538</v>
      </c>
      <c r="C16" s="51" t="str">
        <f>GD_CHUNG!C17</f>
        <v>Nguyễn Danh Trường</v>
      </c>
      <c r="D16" s="51" t="str">
        <f>GD_CHUNG!D17</f>
        <v>NV Tài liệu và HDCX</v>
      </c>
      <c r="E16" s="52">
        <f>VLOOKUP(G16,DM_LUONG_CHE_DO!$D$8:$L$1000,H16+1,FALSE)</f>
        <v>3972000</v>
      </c>
      <c r="F16" s="71">
        <f>VLOOKUP(I16,DM_HE_SO_LUONG_NS!$D$6:$I$38,J16+1,FALSE)</f>
        <v>2.2000000000000002</v>
      </c>
      <c r="G16" s="56" t="s">
        <v>51</v>
      </c>
      <c r="H16" s="57">
        <v>1</v>
      </c>
      <c r="I16" s="73" t="s">
        <v>171</v>
      </c>
      <c r="J16" s="73">
        <v>3</v>
      </c>
    </row>
    <row r="17" spans="1:10" ht="15.75" customHeight="1" x14ac:dyDescent="0.2">
      <c r="A17" s="49">
        <v>14</v>
      </c>
      <c r="B17" s="50">
        <f>GD_CHUNG!B18</f>
        <v>10540</v>
      </c>
      <c r="C17" s="51" t="str">
        <f>GD_CHUNG!C18</f>
        <v>Nguyễn Thị Việt Hà</v>
      </c>
      <c r="D17" s="51" t="str">
        <f>GD_CHUNG!D18</f>
        <v>NV Tài liệu và HDCX</v>
      </c>
      <c r="E17" s="52">
        <f>VLOOKUP(G17,DM_LUONG_CHE_DO!$D$8:$L$1000,H17+1,FALSE)</f>
        <v>3972000</v>
      </c>
      <c r="F17" s="71">
        <f>VLOOKUP(I17,DM_HE_SO_LUONG_NS!$D$6:$I$38,J17+1,FALSE)</f>
        <v>1.85</v>
      </c>
      <c r="G17" s="56" t="s">
        <v>51</v>
      </c>
      <c r="H17" s="57">
        <v>1</v>
      </c>
      <c r="I17" s="73" t="s">
        <v>172</v>
      </c>
      <c r="J17" s="73">
        <v>1</v>
      </c>
    </row>
    <row r="18" spans="1:10" ht="15.75" customHeight="1" x14ac:dyDescent="0.2">
      <c r="A18" s="49">
        <v>15</v>
      </c>
      <c r="B18" s="50">
        <f>GD_CHUNG!B19</f>
        <v>10542</v>
      </c>
      <c r="C18" s="51" t="str">
        <f>GD_CHUNG!C19</f>
        <v>Trần Minh Hải</v>
      </c>
      <c r="D18" s="51" t="str">
        <f>GD_CHUNG!D19</f>
        <v>NV Tài liệu và HDCX</v>
      </c>
      <c r="E18" s="52">
        <f>VLOOKUP(G18,DM_LUONG_CHE_DO!$D$8:$L$1000,H18+1,FALSE)</f>
        <v>4534000</v>
      </c>
      <c r="F18" s="71">
        <f>VLOOKUP(I18,DM_HE_SO_LUONG_NS!$D$6:$I$38,J18+1,FALSE)</f>
        <v>2.6</v>
      </c>
      <c r="G18" s="56" t="s">
        <v>39</v>
      </c>
      <c r="H18" s="57">
        <v>1</v>
      </c>
      <c r="I18" s="73" t="s">
        <v>153</v>
      </c>
      <c r="J18" s="73">
        <v>1</v>
      </c>
    </row>
    <row r="19" spans="1:10" ht="15.75" customHeight="1" x14ac:dyDescent="0.2">
      <c r="A19" s="49">
        <v>16</v>
      </c>
      <c r="B19" s="50">
        <f>GD_CHUNG!B20</f>
        <v>10543</v>
      </c>
      <c r="C19" s="51" t="str">
        <f>GD_CHUNG!C20</f>
        <v>Nguyễn Thị Thơm</v>
      </c>
      <c r="D19" s="51" t="str">
        <f>GD_CHUNG!D20</f>
        <v>NV Tài liệu và HDCX</v>
      </c>
      <c r="E19" s="52">
        <f>VLOOKUP(G19,DM_LUONG_CHE_DO!$D$8:$L$1000,H19+1,FALSE)</f>
        <v>3972000</v>
      </c>
      <c r="F19" s="71">
        <f>VLOOKUP(I19,DM_HE_SO_LUONG_NS!$D$6:$I$38,J19+1,FALSE)</f>
        <v>1.85</v>
      </c>
      <c r="G19" s="56" t="s">
        <v>51</v>
      </c>
      <c r="H19" s="57">
        <v>1</v>
      </c>
      <c r="I19" s="73" t="s">
        <v>172</v>
      </c>
      <c r="J19" s="73">
        <v>1</v>
      </c>
    </row>
    <row r="20" spans="1:10" ht="15.75" customHeight="1" x14ac:dyDescent="0.2">
      <c r="A20" s="49">
        <v>17</v>
      </c>
      <c r="B20" s="50">
        <f>GD_CHUNG!B21</f>
        <v>10544</v>
      </c>
      <c r="C20" s="51" t="str">
        <f>GD_CHUNG!C21</f>
        <v>Trần Thị Yến Nga</v>
      </c>
      <c r="D20" s="51" t="str">
        <f>GD_CHUNG!D21</f>
        <v>NV Tài liệu và HDCX</v>
      </c>
      <c r="E20" s="52">
        <f>VLOOKUP(G20,DM_LUONG_CHE_DO!$D$8:$L$1000,H20+1,FALSE)</f>
        <v>3972000</v>
      </c>
      <c r="F20" s="71">
        <f>VLOOKUP(I20,DM_HE_SO_LUONG_NS!$D$6:$I$38,J20+1,FALSE)</f>
        <v>1.85</v>
      </c>
      <c r="G20" s="56" t="s">
        <v>51</v>
      </c>
      <c r="H20" s="57">
        <v>1</v>
      </c>
      <c r="I20" s="73" t="s">
        <v>172</v>
      </c>
      <c r="J20" s="73">
        <v>1</v>
      </c>
    </row>
    <row r="21" spans="1:10" ht="15.75" customHeight="1" x14ac:dyDescent="0.2">
      <c r="A21" s="49">
        <v>18</v>
      </c>
      <c r="B21" s="50">
        <f>GD_CHUNG!B22</f>
        <v>10545</v>
      </c>
      <c r="C21" s="51" t="str">
        <f>GD_CHUNG!C22</f>
        <v>Ngô Thanh Hiệp</v>
      </c>
      <c r="D21" s="51" t="str">
        <f>GD_CHUNG!D22</f>
        <v>NV Tài liệu và HDCX</v>
      </c>
      <c r="E21" s="52">
        <f>VLOOKUP(G21,DM_LUONG_CHE_DO!$D$8:$L$1000,H21+1,FALSE)</f>
        <v>4534000</v>
      </c>
      <c r="F21" s="71">
        <f>VLOOKUP(I21,DM_HE_SO_LUONG_NS!$D$6:$I$38,J21+1,FALSE)</f>
        <v>2.6</v>
      </c>
      <c r="G21" s="56" t="s">
        <v>39</v>
      </c>
      <c r="H21" s="57">
        <v>1</v>
      </c>
      <c r="I21" s="73" t="s">
        <v>153</v>
      </c>
      <c r="J21" s="73">
        <v>1</v>
      </c>
    </row>
    <row r="22" spans="1:10" ht="15.75" customHeight="1" x14ac:dyDescent="0.2">
      <c r="A22" s="49">
        <v>19</v>
      </c>
      <c r="B22" s="50">
        <f>GD_CHUNG!B23</f>
        <v>10546</v>
      </c>
      <c r="C22" s="51" t="str">
        <f>GD_CHUNG!C23</f>
        <v>Tạ Đăng Việt</v>
      </c>
      <c r="D22" s="51" t="str">
        <f>GD_CHUNG!D23</f>
        <v>NV Tài liệu và HDCX</v>
      </c>
      <c r="E22" s="52">
        <f>VLOOKUP(G22,DM_LUONG_CHE_DO!$D$8:$L$1000,H22+1,FALSE)</f>
        <v>3972000</v>
      </c>
      <c r="F22" s="71">
        <f>VLOOKUP(I22,DM_HE_SO_LUONG_NS!$D$6:$I$38,J22+1,FALSE)</f>
        <v>2.08</v>
      </c>
      <c r="G22" s="56" t="s">
        <v>51</v>
      </c>
      <c r="H22" s="57">
        <v>1</v>
      </c>
      <c r="I22" s="73" t="s">
        <v>171</v>
      </c>
      <c r="J22" s="73">
        <v>2</v>
      </c>
    </row>
    <row r="23" spans="1:10" ht="12.75" x14ac:dyDescent="0.2">
      <c r="A23" s="49">
        <v>20</v>
      </c>
      <c r="B23" s="50">
        <f>GD_CHUNG!B24</f>
        <v>10547</v>
      </c>
      <c r="C23" s="51" t="str">
        <f>GD_CHUNG!C24</f>
        <v>Đào Thanh Hải</v>
      </c>
      <c r="D23" s="51" t="str">
        <f>GD_CHUNG!D24</f>
        <v>NV Tài liệu và HDCX</v>
      </c>
      <c r="E23" s="52">
        <f>VLOOKUP(G23,DM_LUONG_CHE_DO!$D$8:$L$1000,H23+1,FALSE)</f>
        <v>3972000</v>
      </c>
      <c r="F23" s="71">
        <f>VLOOKUP(I23,DM_HE_SO_LUONG_NS!$D$6:$I$38,J23+1,FALSE)</f>
        <v>1.9</v>
      </c>
      <c r="G23" s="56" t="s">
        <v>51</v>
      </c>
      <c r="H23" s="57">
        <v>1</v>
      </c>
      <c r="I23" s="73" t="s">
        <v>182</v>
      </c>
      <c r="J23" s="73">
        <v>1</v>
      </c>
    </row>
    <row r="24" spans="1:10" ht="12.75" x14ac:dyDescent="0.2">
      <c r="A24" s="49">
        <v>21</v>
      </c>
      <c r="B24" s="50">
        <f>GD_CHUNG!B25</f>
        <v>10549</v>
      </c>
      <c r="C24" s="51" t="str">
        <f>GD_CHUNG!C25</f>
        <v>Nguyễn Thanh Hải</v>
      </c>
      <c r="D24" s="51" t="str">
        <f>GD_CHUNG!D25</f>
        <v>NV Tài liệu và HDCX</v>
      </c>
      <c r="E24" s="52">
        <f>VLOOKUP(G24,DM_LUONG_CHE_DO!$D$8:$L$1000,H24+1,FALSE)</f>
        <v>3972000</v>
      </c>
      <c r="F24" s="71">
        <f>VLOOKUP(I24,DM_HE_SO_LUONG_NS!$D$6:$I$38,J24+1,FALSE)</f>
        <v>2.08</v>
      </c>
      <c r="G24" s="56" t="s">
        <v>51</v>
      </c>
      <c r="H24" s="57">
        <v>1</v>
      </c>
      <c r="I24" s="73" t="s">
        <v>171</v>
      </c>
      <c r="J24" s="73">
        <v>2</v>
      </c>
    </row>
    <row r="25" spans="1:10" ht="12.75" x14ac:dyDescent="0.2">
      <c r="A25" s="49">
        <v>22</v>
      </c>
      <c r="B25" s="50">
        <f>GD_CHUNG!B26</f>
        <v>10550</v>
      </c>
      <c r="C25" s="51" t="str">
        <f>GD_CHUNG!C26</f>
        <v>Vũ Đức Thiện</v>
      </c>
      <c r="D25" s="51" t="str">
        <f>GD_CHUNG!D26</f>
        <v>NV Tài liệu và HDCX</v>
      </c>
      <c r="E25" s="52">
        <f>VLOOKUP(G25,DM_LUONG_CHE_DO!$D$8:$L$1000,H25+1,FALSE)</f>
        <v>3972000</v>
      </c>
      <c r="F25" s="71">
        <f>VLOOKUP(I25,DM_HE_SO_LUONG_NS!$D$6:$I$38,J25+1,FALSE)</f>
        <v>2.25</v>
      </c>
      <c r="G25" s="56" t="s">
        <v>51</v>
      </c>
      <c r="H25" s="57">
        <v>1</v>
      </c>
      <c r="I25" s="73" t="s">
        <v>170</v>
      </c>
      <c r="J25" s="73">
        <v>3</v>
      </c>
    </row>
    <row r="26" spans="1:10" ht="12.75" x14ac:dyDescent="0.2">
      <c r="A26" s="49">
        <v>23</v>
      </c>
      <c r="B26" s="50">
        <f>GD_CHUNG!B27</f>
        <v>10551</v>
      </c>
      <c r="C26" s="51" t="str">
        <f>GD_CHUNG!C27</f>
        <v>Ngô Ngọc Long</v>
      </c>
      <c r="D26" s="51" t="str">
        <f>GD_CHUNG!D27</f>
        <v>NV Tài liệu và HDCX</v>
      </c>
      <c r="E26" s="52">
        <f>VLOOKUP(G26,DM_LUONG_CHE_DO!$D$8:$L$1000,H26+1,FALSE)</f>
        <v>4534000</v>
      </c>
      <c r="F26" s="71">
        <f>VLOOKUP(I26,DM_HE_SO_LUONG_NS!$D$6:$I$38,J26+1,FALSE)</f>
        <v>2.6</v>
      </c>
      <c r="G26" s="56" t="s">
        <v>39</v>
      </c>
      <c r="H26" s="57">
        <v>1</v>
      </c>
      <c r="I26" s="73" t="s">
        <v>153</v>
      </c>
      <c r="J26" s="73">
        <v>1</v>
      </c>
    </row>
    <row r="27" spans="1:10" ht="12.75" x14ac:dyDescent="0.2">
      <c r="A27" s="49">
        <v>24</v>
      </c>
      <c r="B27" s="50">
        <f>GD_CHUNG!B28</f>
        <v>10552</v>
      </c>
      <c r="C27" s="51" t="str">
        <f>GD_CHUNG!C28</f>
        <v>Nguyễn Thúy Hà</v>
      </c>
      <c r="D27" s="51" t="str">
        <f>GD_CHUNG!D28</f>
        <v>NV Tài liệu và HDCX</v>
      </c>
      <c r="E27" s="52">
        <f>VLOOKUP(G27,DM_LUONG_CHE_DO!$D$8:$L$1000,H27+1,FALSE)</f>
        <v>3972000</v>
      </c>
      <c r="F27" s="71">
        <f>VLOOKUP(I27,DM_HE_SO_LUONG_NS!$D$6:$I$38,J27+1,FALSE)</f>
        <v>2.12</v>
      </c>
      <c r="G27" s="56" t="s">
        <v>51</v>
      </c>
      <c r="H27" s="57">
        <v>1</v>
      </c>
      <c r="I27" s="73" t="s">
        <v>170</v>
      </c>
      <c r="J27" s="73">
        <v>2</v>
      </c>
    </row>
    <row r="28" spans="1:10" ht="12.75" x14ac:dyDescent="0.2">
      <c r="A28" s="49">
        <v>25</v>
      </c>
      <c r="B28" s="50">
        <f>GD_CHUNG!B29</f>
        <v>10553</v>
      </c>
      <c r="C28" s="51" t="str">
        <f>GD_CHUNG!C29</f>
        <v>Đỗ Thanh Tùng</v>
      </c>
      <c r="D28" s="51" t="str">
        <f>GD_CHUNG!D29</f>
        <v>NV Tài liệu và HDCX</v>
      </c>
      <c r="E28" s="52">
        <f>VLOOKUP(G28,DM_LUONG_CHE_DO!$D$8:$L$1000,H28+1,FALSE)</f>
        <v>3972000</v>
      </c>
      <c r="F28" s="71">
        <f>VLOOKUP(I28,DM_HE_SO_LUONG_NS!$D$6:$I$38,J28+1,FALSE)</f>
        <v>2.12</v>
      </c>
      <c r="G28" s="56" t="s">
        <v>51</v>
      </c>
      <c r="H28" s="57">
        <v>1</v>
      </c>
      <c r="I28" s="73" t="s">
        <v>170</v>
      </c>
      <c r="J28" s="73">
        <v>2</v>
      </c>
    </row>
    <row r="29" spans="1:10" ht="12.75" x14ac:dyDescent="0.2">
      <c r="A29" s="49">
        <v>26</v>
      </c>
      <c r="B29" s="50">
        <f>GD_CHUNG!B30</f>
        <v>11126</v>
      </c>
      <c r="C29" s="51" t="str">
        <f>GD_CHUNG!C30</f>
        <v>Nguyễn Thị Thanh Hoa</v>
      </c>
      <c r="D29" s="51" t="str">
        <f>GD_CHUNG!D30</f>
        <v>NV Tài liệu và HDCX</v>
      </c>
      <c r="E29" s="52">
        <f>VLOOKUP(G29,DM_LUONG_CHE_DO!$D$8:$L$1000,H29+1,FALSE)</f>
        <v>3972000</v>
      </c>
      <c r="F29" s="71">
        <f>VLOOKUP(I29,DM_HE_SO_LUONG_NS!$D$6:$I$38,J29+1,FALSE)</f>
        <v>1.85</v>
      </c>
      <c r="G29" s="56" t="s">
        <v>51</v>
      </c>
      <c r="H29" s="57">
        <v>1</v>
      </c>
      <c r="I29" s="73" t="s">
        <v>172</v>
      </c>
      <c r="J29" s="73">
        <v>1</v>
      </c>
    </row>
    <row r="30" spans="1:10" ht="12.75" x14ac:dyDescent="0.2">
      <c r="A30" s="49">
        <v>27</v>
      </c>
      <c r="B30" s="50">
        <f>GD_CHUNG!B31</f>
        <v>11127</v>
      </c>
      <c r="C30" s="51" t="str">
        <f>GD_CHUNG!C31</f>
        <v>Phí Thị Huyền Trang</v>
      </c>
      <c r="D30" s="51" t="str">
        <f>GD_CHUNG!D31</f>
        <v>NV Tài liệu và HDCX</v>
      </c>
      <c r="E30" s="52">
        <f>VLOOKUP(G30,DM_LUONG_CHE_DO!$D$8:$L$1000,H30+1,FALSE)</f>
        <v>3972000</v>
      </c>
      <c r="F30" s="71">
        <f>VLOOKUP(I30,DM_HE_SO_LUONG_NS!$D$6:$I$38,J30+1,FALSE)</f>
        <v>1.85</v>
      </c>
      <c r="G30" s="56" t="s">
        <v>51</v>
      </c>
      <c r="H30" s="57">
        <v>1</v>
      </c>
      <c r="I30" s="73" t="s">
        <v>172</v>
      </c>
      <c r="J30" s="73">
        <v>1</v>
      </c>
    </row>
    <row r="31" spans="1:10" ht="12.75" x14ac:dyDescent="0.2">
      <c r="A31" s="49">
        <v>28</v>
      </c>
      <c r="B31" s="50">
        <f>GD_CHUNG!B32</f>
        <v>11128</v>
      </c>
      <c r="C31" s="51" t="str">
        <f>GD_CHUNG!C32</f>
        <v>Hoàng Thị Yến</v>
      </c>
      <c r="D31" s="51" t="str">
        <f>GD_CHUNG!D32</f>
        <v>NV Tài liệu và HDCX</v>
      </c>
      <c r="E31" s="52">
        <f>VLOOKUP(G31,DM_LUONG_CHE_DO!$D$8:$L$1000,H31+1,FALSE)</f>
        <v>3972000</v>
      </c>
      <c r="F31" s="71">
        <f>VLOOKUP(I31,DM_HE_SO_LUONG_NS!$D$6:$I$38,J31+1,FALSE)</f>
        <v>1.85</v>
      </c>
      <c r="G31" s="56" t="s">
        <v>51</v>
      </c>
      <c r="H31" s="57">
        <v>1</v>
      </c>
      <c r="I31" s="73" t="s">
        <v>172</v>
      </c>
      <c r="J31" s="73">
        <v>1</v>
      </c>
    </row>
    <row r="32" spans="1:10" ht="12.75" x14ac:dyDescent="0.2">
      <c r="A32" s="49">
        <v>29</v>
      </c>
      <c r="B32" s="50">
        <f>GD_CHUNG!B33</f>
        <v>11130</v>
      </c>
      <c r="C32" s="51" t="str">
        <f>GD_CHUNG!C33</f>
        <v>Nguyễn Đình Trung</v>
      </c>
      <c r="D32" s="51" t="str">
        <f>GD_CHUNG!D33</f>
        <v>NV Tài liệu và HDCX</v>
      </c>
      <c r="E32" s="52">
        <f>VLOOKUP(G32,DM_LUONG_CHE_DO!$D$8:$L$1000,H32+1,FALSE)</f>
        <v>3972000</v>
      </c>
      <c r="F32" s="71">
        <f>VLOOKUP(I32,DM_HE_SO_LUONG_NS!$D$6:$I$38,J32+1,FALSE)</f>
        <v>1.9</v>
      </c>
      <c r="G32" s="56" t="s">
        <v>51</v>
      </c>
      <c r="H32" s="57">
        <v>1</v>
      </c>
      <c r="I32" s="73" t="s">
        <v>182</v>
      </c>
      <c r="J32" s="73">
        <v>1</v>
      </c>
    </row>
    <row r="33" spans="1:10" ht="12.75" x14ac:dyDescent="0.2">
      <c r="A33" s="49">
        <v>30</v>
      </c>
      <c r="B33" s="50">
        <f>GD_CHUNG!B34</f>
        <v>11131</v>
      </c>
      <c r="C33" s="51" t="str">
        <f>GD_CHUNG!C34</f>
        <v>Vũ Tuấn Anh</v>
      </c>
      <c r="D33" s="51" t="str">
        <f>GD_CHUNG!D34</f>
        <v>NV Tài liệu và HDCX</v>
      </c>
      <c r="E33" s="52">
        <f>VLOOKUP(G33,DM_LUONG_CHE_DO!$D$8:$L$1000,H33+1,FALSE)</f>
        <v>3972000</v>
      </c>
      <c r="F33" s="71">
        <f>VLOOKUP(I33,DM_HE_SO_LUONG_NS!$D$6:$I$38,J33+1,FALSE)</f>
        <v>1.9</v>
      </c>
      <c r="G33" s="56" t="s">
        <v>51</v>
      </c>
      <c r="H33" s="57">
        <v>1</v>
      </c>
      <c r="I33" s="73" t="s">
        <v>182</v>
      </c>
      <c r="J33" s="73">
        <v>1</v>
      </c>
    </row>
    <row r="34" spans="1:10" ht="12.75" x14ac:dyDescent="0.2">
      <c r="A34" s="49">
        <v>31</v>
      </c>
      <c r="B34" s="50">
        <f>GD_CHUNG!B35</f>
        <v>12552</v>
      </c>
      <c r="C34" s="51" t="str">
        <f>GD_CHUNG!C35</f>
        <v>Mai Hoàng Phương</v>
      </c>
      <c r="D34" s="51" t="str">
        <f>GD_CHUNG!D35</f>
        <v>NV Tài liệu và HDCX</v>
      </c>
      <c r="E34" s="52">
        <f>VLOOKUP(G34,DM_LUONG_CHE_DO!$D$8:$L$1000,H34+1,FALSE)</f>
        <v>3972000</v>
      </c>
      <c r="F34" s="71">
        <f>VLOOKUP(I34,DM_HE_SO_LUONG_NS!$D$6:$I$38,J34+1,FALSE)</f>
        <v>1.8</v>
      </c>
      <c r="G34" s="56" t="s">
        <v>51</v>
      </c>
      <c r="H34" s="57">
        <v>1</v>
      </c>
      <c r="I34" s="73" t="s">
        <v>169</v>
      </c>
      <c r="J34" s="73">
        <v>1</v>
      </c>
    </row>
    <row r="35" spans="1:10" ht="12.75" x14ac:dyDescent="0.2">
      <c r="A35" s="49">
        <v>32</v>
      </c>
      <c r="B35" s="50">
        <f>GD_CHUNG!B36</f>
        <v>12553</v>
      </c>
      <c r="C35" s="51" t="str">
        <f>GD_CHUNG!C36</f>
        <v>Phạm Duy Hải</v>
      </c>
      <c r="D35" s="51" t="str">
        <f>GD_CHUNG!D36</f>
        <v>NV Tài liệu và HDCX</v>
      </c>
      <c r="E35" s="52">
        <f>VLOOKUP(G35,DM_LUONG_CHE_DO!$D$8:$L$1000,H35+1,FALSE)</f>
        <v>3972000</v>
      </c>
      <c r="F35" s="71">
        <f>VLOOKUP(I35,DM_HE_SO_LUONG_NS!$D$6:$I$38,J35+1,FALSE)</f>
        <v>1.8</v>
      </c>
      <c r="G35" s="56" t="s">
        <v>51</v>
      </c>
      <c r="H35" s="57">
        <v>1</v>
      </c>
      <c r="I35" s="73" t="s">
        <v>169</v>
      </c>
      <c r="J35" s="73">
        <v>1</v>
      </c>
    </row>
    <row r="36" spans="1:10" ht="12.75" x14ac:dyDescent="0.2">
      <c r="A36" s="49">
        <v>33</v>
      </c>
      <c r="B36" s="50">
        <f>GD_CHUNG!B37</f>
        <v>12565</v>
      </c>
      <c r="C36" s="51" t="str">
        <f>GD_CHUNG!C37</f>
        <v>Vũ Trọng Nghĩa</v>
      </c>
      <c r="D36" s="51" t="str">
        <f>GD_CHUNG!D37</f>
        <v>NV Tài liệu và HDCX</v>
      </c>
      <c r="E36" s="52">
        <f>VLOOKUP(G36,DM_LUONG_CHE_DO!$D$8:$L$1000,H36+1,FALSE)</f>
        <v>3972000</v>
      </c>
      <c r="F36" s="71">
        <f>VLOOKUP(I36,DM_HE_SO_LUONG_NS!$D$6:$I$38,J36+1,FALSE)</f>
        <v>1.8</v>
      </c>
      <c r="G36" s="56" t="s">
        <v>51</v>
      </c>
      <c r="H36" s="57">
        <v>1</v>
      </c>
      <c r="I36" s="73" t="s">
        <v>169</v>
      </c>
      <c r="J36" s="73">
        <v>1</v>
      </c>
    </row>
    <row r="37" spans="1:10" ht="12.75" x14ac:dyDescent="0.2">
      <c r="A37" s="49">
        <v>34</v>
      </c>
      <c r="B37" s="50">
        <f>GD_CHUNG!B38</f>
        <v>12566</v>
      </c>
      <c r="C37" s="51" t="str">
        <f>GD_CHUNG!C38</f>
        <v>Hoàng Duy Thái</v>
      </c>
      <c r="D37" s="51" t="str">
        <f>GD_CHUNG!D38</f>
        <v>NV Tài liệu và HDCX</v>
      </c>
      <c r="E37" s="52">
        <f>VLOOKUP(G37,DM_LUONG_CHE_DO!$D$8:$L$1000,H37+1,FALSE)</f>
        <v>3972000</v>
      </c>
      <c r="F37" s="71">
        <f>VLOOKUP(I37,DM_HE_SO_LUONG_NS!$D$6:$I$38,J37+1,FALSE)</f>
        <v>1.8</v>
      </c>
      <c r="G37" s="56" t="s">
        <v>51</v>
      </c>
      <c r="H37" s="57">
        <v>1</v>
      </c>
      <c r="I37" s="73" t="s">
        <v>169</v>
      </c>
      <c r="J37" s="73">
        <v>1</v>
      </c>
    </row>
    <row r="38" spans="1:10" ht="12.75" x14ac:dyDescent="0.2">
      <c r="A38" s="49">
        <v>35</v>
      </c>
      <c r="B38" s="50">
        <f>GD_CHUNG!B39</f>
        <v>13356</v>
      </c>
      <c r="C38" s="51" t="str">
        <f>GD_CHUNG!C39</f>
        <v>Trần Anh Sơn</v>
      </c>
      <c r="D38" s="51" t="str">
        <f>GD_CHUNG!D39</f>
        <v>NV Tài liệu và HDCX</v>
      </c>
      <c r="E38" s="52">
        <f>VLOOKUP(G38,DM_LUONG_CHE_DO!$D$8:$L$1000,H38+1,FALSE)</f>
        <v>3972000</v>
      </c>
      <c r="F38" s="71">
        <f>VLOOKUP(I38,DM_HE_SO_LUONG_NS!$D$6:$I$38,J38+1,FALSE)</f>
        <v>1.8</v>
      </c>
      <c r="G38" s="56" t="s">
        <v>51</v>
      </c>
      <c r="H38" s="57">
        <v>1</v>
      </c>
      <c r="I38" s="73" t="s">
        <v>169</v>
      </c>
      <c r="J38" s="73">
        <v>1</v>
      </c>
    </row>
    <row r="39" spans="1:10" ht="12.75" x14ac:dyDescent="0.2">
      <c r="A39" s="49">
        <v>36</v>
      </c>
      <c r="B39" s="50">
        <f>GD_CHUNG!B40</f>
        <v>13357</v>
      </c>
      <c r="C39" s="51" t="str">
        <f>GD_CHUNG!C40</f>
        <v>Nguyễn Trường Giang</v>
      </c>
      <c r="D39" s="51" t="str">
        <f>GD_CHUNG!D40</f>
        <v>NV Tài liệu và HDCX</v>
      </c>
      <c r="E39" s="52">
        <f>VLOOKUP(G39,DM_LUONG_CHE_DO!$D$8:$L$1000,H39+1,FALSE)</f>
        <v>3972000</v>
      </c>
      <c r="F39" s="71">
        <f>VLOOKUP(I39,DM_HE_SO_LUONG_NS!$D$6:$I$38,J39+1,FALSE)</f>
        <v>1.8</v>
      </c>
      <c r="G39" s="56" t="s">
        <v>51</v>
      </c>
      <c r="H39" s="57">
        <v>1</v>
      </c>
      <c r="I39" s="73" t="s">
        <v>169</v>
      </c>
      <c r="J39" s="73">
        <v>1</v>
      </c>
    </row>
    <row r="40" spans="1:10" ht="12.75" x14ac:dyDescent="0.2">
      <c r="A40" s="49">
        <v>37</v>
      </c>
      <c r="B40" s="50">
        <f>GD_CHUNG!B41</f>
        <v>13358</v>
      </c>
      <c r="C40" s="51" t="str">
        <f>GD_CHUNG!C41</f>
        <v>Phan Thế Chung</v>
      </c>
      <c r="D40" s="51" t="str">
        <f>GD_CHUNG!D41</f>
        <v>NV Tài liệu và HDCX</v>
      </c>
      <c r="E40" s="52">
        <f>VLOOKUP(G40,DM_LUONG_CHE_DO!$D$8:$L$1000,H40+1,FALSE)</f>
        <v>3972000</v>
      </c>
      <c r="F40" s="71">
        <f>VLOOKUP(I40,DM_HE_SO_LUONG_NS!$D$6:$I$38,J40+1,FALSE)</f>
        <v>1.8</v>
      </c>
      <c r="G40" s="56" t="s">
        <v>51</v>
      </c>
      <c r="H40" s="57">
        <v>1</v>
      </c>
      <c r="I40" s="73" t="s">
        <v>169</v>
      </c>
      <c r="J40" s="73">
        <v>1</v>
      </c>
    </row>
    <row r="41" spans="1:10" ht="12.75" x14ac:dyDescent="0.2">
      <c r="A41" s="49">
        <v>38</v>
      </c>
      <c r="B41" s="50">
        <f>GD_CHUNG!B42</f>
        <v>13359</v>
      </c>
      <c r="C41" s="51" t="str">
        <f>GD_CHUNG!C42</f>
        <v>Dương Đức An</v>
      </c>
      <c r="D41" s="51" t="str">
        <f>GD_CHUNG!D42</f>
        <v>NV Tài liệu và HDCX</v>
      </c>
      <c r="E41" s="52">
        <f>VLOOKUP(G41,DM_LUONG_CHE_DO!$D$8:$L$1000,H41+1,FALSE)</f>
        <v>3972000</v>
      </c>
      <c r="F41" s="71">
        <f>VLOOKUP(I41,DM_HE_SO_LUONG_NS!$D$6:$I$38,J41+1,FALSE)</f>
        <v>1.8</v>
      </c>
      <c r="G41" s="56" t="s">
        <v>51</v>
      </c>
      <c r="H41" s="57">
        <v>1</v>
      </c>
      <c r="I41" s="73" t="s">
        <v>169</v>
      </c>
      <c r="J41" s="73">
        <v>1</v>
      </c>
    </row>
    <row r="42" spans="1:10" ht="12.75" x14ac:dyDescent="0.2">
      <c r="A42" s="49">
        <v>39</v>
      </c>
      <c r="B42" s="50">
        <f>GD_CHUNG!B43</f>
        <v>13360</v>
      </c>
      <c r="C42" s="51" t="str">
        <f>GD_CHUNG!C43</f>
        <v>Nguyễn Tự Tuyền</v>
      </c>
      <c r="D42" s="51" t="str">
        <f>GD_CHUNG!D43</f>
        <v>NV Tài liệu và HDCX</v>
      </c>
      <c r="E42" s="52">
        <f>VLOOKUP(G42,DM_LUONG_CHE_DO!$D$8:$L$1000,H42+1,FALSE)</f>
        <v>3972000</v>
      </c>
      <c r="F42" s="71">
        <f>VLOOKUP(I42,DM_HE_SO_LUONG_NS!$D$6:$I$38,J42+1,FALSE)</f>
        <v>1.8</v>
      </c>
      <c r="G42" s="56" t="s">
        <v>51</v>
      </c>
      <c r="H42" s="57">
        <v>1</v>
      </c>
      <c r="I42" s="73" t="s">
        <v>169</v>
      </c>
      <c r="J42" s="73">
        <v>1</v>
      </c>
    </row>
    <row r="43" spans="1:10" ht="12.75" x14ac:dyDescent="0.2">
      <c r="A43" s="49">
        <v>40</v>
      </c>
      <c r="B43" s="50">
        <f>GD_CHUNG!B44</f>
        <v>10535</v>
      </c>
      <c r="C43" s="51" t="str">
        <f>GD_CHUNG!C44</f>
        <v>Nguyễn Văn Duẩn</v>
      </c>
      <c r="D43" s="51" t="str">
        <f>GD_CHUNG!D44</f>
        <v>Nv Thống kê</v>
      </c>
      <c r="E43" s="52">
        <f>VLOOKUP(G43,DM_LUONG_CHE_DO!$D$8:$L$1000,H43+1,FALSE)</f>
        <v>3488000</v>
      </c>
      <c r="F43" s="71">
        <f>VLOOKUP(I43,DM_HE_SO_LUONG_NS!$D$6:$I$38,J43+1,FALSE)</f>
        <v>2.2000000000000002</v>
      </c>
      <c r="G43" s="56" t="s">
        <v>41</v>
      </c>
      <c r="H43" s="57">
        <v>1</v>
      </c>
      <c r="I43" s="73" t="s">
        <v>157</v>
      </c>
      <c r="J43" s="73">
        <v>1</v>
      </c>
    </row>
    <row r="44" spans="1:10" ht="12.75" x14ac:dyDescent="0.2">
      <c r="A44" s="49">
        <v>41</v>
      </c>
      <c r="B44" s="50">
        <f>GD_CHUNG!B45</f>
        <v>13527</v>
      </c>
      <c r="C44" s="51" t="str">
        <f>GD_CHUNG!C45</f>
        <v>Chu Lữ Thu Phương</v>
      </c>
      <c r="D44" s="51" t="str">
        <f>GD_CHUNG!D45</f>
        <v>NV Thủ tục bay, không báo</v>
      </c>
      <c r="E44" s="52">
        <f>VLOOKUP(G44,DM_LUONG_CHE_DO!$D$8:$L$1000,H44+1,FALSE)</f>
        <v>3972000</v>
      </c>
      <c r="F44" s="71">
        <f>VLOOKUP(I44,DM_HE_SO_LUONG_NS!$D$6:$I$38,J44+1,FALSE)</f>
        <v>1.9</v>
      </c>
      <c r="G44" s="56" t="s">
        <v>51</v>
      </c>
      <c r="H44" s="57">
        <v>1</v>
      </c>
      <c r="I44" s="73" t="s">
        <v>182</v>
      </c>
      <c r="J44" s="73">
        <v>1</v>
      </c>
    </row>
    <row r="45" spans="1:10" ht="12.75" x14ac:dyDescent="0.2">
      <c r="A45" s="49">
        <v>42</v>
      </c>
      <c r="B45" s="50">
        <f>GD_CHUNG!B46</f>
        <v>13528</v>
      </c>
      <c r="C45" s="51" t="str">
        <f>GD_CHUNG!C46</f>
        <v>Cao Thị Trà Giang</v>
      </c>
      <c r="D45" s="51" t="str">
        <f>GD_CHUNG!D46</f>
        <v>NV Thủ tục bay, không báo</v>
      </c>
      <c r="E45" s="52">
        <f>VLOOKUP(G45,DM_LUONG_CHE_DO!$D$8:$L$1000,H45+1,FALSE)</f>
        <v>3972000</v>
      </c>
      <c r="F45" s="71">
        <f>VLOOKUP(I45,DM_HE_SO_LUONG_NS!$D$6:$I$38,J45+1,FALSE)</f>
        <v>1.9</v>
      </c>
      <c r="G45" s="56" t="s">
        <v>51</v>
      </c>
      <c r="H45" s="57">
        <v>1</v>
      </c>
      <c r="I45" s="73" t="s">
        <v>182</v>
      </c>
      <c r="J45" s="73">
        <v>1</v>
      </c>
    </row>
    <row r="46" spans="1:10" ht="12.75" x14ac:dyDescent="0.2">
      <c r="A46" s="49">
        <v>43</v>
      </c>
      <c r="B46" s="50">
        <f>GD_CHUNG!B47</f>
        <v>10536</v>
      </c>
      <c r="C46" s="51" t="str">
        <f>GD_CHUNG!C47</f>
        <v>Nguyễn Tiến Dũng</v>
      </c>
      <c r="D46" s="51" t="str">
        <f>GD_CHUNG!D47</f>
        <v>NV ULD</v>
      </c>
      <c r="E46" s="52">
        <f>VLOOKUP(G46,DM_LUONG_CHE_DO!$D$8:$L$1000,H46+1,FALSE)</f>
        <v>3778000</v>
      </c>
      <c r="F46" s="71">
        <f>VLOOKUP(I46,DM_HE_SO_LUONG_NS!$D$6:$I$38,J46+1,FALSE)</f>
        <v>1.7</v>
      </c>
      <c r="G46" s="56" t="s">
        <v>59</v>
      </c>
      <c r="H46" s="57">
        <v>1</v>
      </c>
      <c r="I46" s="73" t="s">
        <v>186</v>
      </c>
      <c r="J46" s="73">
        <v>2</v>
      </c>
    </row>
    <row r="47" spans="1:10" ht="12.75" x14ac:dyDescent="0.2">
      <c r="A47" s="49">
        <v>44</v>
      </c>
      <c r="B47" s="50">
        <f>GD_CHUNG!B48</f>
        <v>11355</v>
      </c>
      <c r="C47" s="51" t="str">
        <f>GD_CHUNG!C48</f>
        <v>Văn Anh Tuấn</v>
      </c>
      <c r="D47" s="51" t="str">
        <f>GD_CHUNG!D48</f>
        <v>NV ULD</v>
      </c>
      <c r="E47" s="52">
        <f>VLOOKUP(G47,DM_LUONG_CHE_DO!$D$8:$L$1000,H47+1,FALSE)</f>
        <v>3778000</v>
      </c>
      <c r="F47" s="71">
        <f>VLOOKUP(I47,DM_HE_SO_LUONG_NS!$D$6:$I$38,J47+1,FALSE)</f>
        <v>1.6</v>
      </c>
      <c r="G47" s="56" t="s">
        <v>59</v>
      </c>
      <c r="H47" s="57">
        <v>1</v>
      </c>
      <c r="I47" s="73" t="s">
        <v>186</v>
      </c>
      <c r="J47" s="73">
        <v>1</v>
      </c>
    </row>
    <row r="48" spans="1:10" ht="12.75" x14ac:dyDescent="0.2">
      <c r="A48" s="49">
        <v>45</v>
      </c>
      <c r="B48" s="50">
        <f>GD_CHUNG!B49</f>
        <v>12593</v>
      </c>
      <c r="C48" s="51" t="str">
        <f>GD_CHUNG!C49</f>
        <v>Phạm Trần Tuấn Minh</v>
      </c>
      <c r="D48" s="51" t="str">
        <f>GD_CHUNG!D49</f>
        <v>NV ULD</v>
      </c>
      <c r="E48" s="52">
        <f>VLOOKUP(G48,DM_LUONG_CHE_DO!$D$8:$L$1000,H48+1,FALSE)</f>
        <v>3778000</v>
      </c>
      <c r="F48" s="71">
        <f>VLOOKUP(I48,DM_HE_SO_LUONG_NS!$D$6:$I$38,J48+1,FALSE)</f>
        <v>1.6</v>
      </c>
      <c r="G48" s="56" t="s">
        <v>59</v>
      </c>
      <c r="H48" s="57">
        <v>1</v>
      </c>
      <c r="I48" s="73" t="s">
        <v>186</v>
      </c>
      <c r="J48" s="73">
        <v>1</v>
      </c>
    </row>
    <row r="49" spans="1:10" ht="12.75" x14ac:dyDescent="0.2">
      <c r="A49" s="49">
        <v>46</v>
      </c>
      <c r="B49" s="50">
        <f>GD_CHUNG!B50</f>
        <v>12594</v>
      </c>
      <c r="C49" s="51" t="str">
        <f>GD_CHUNG!C50</f>
        <v>Đỗ Đình Quân</v>
      </c>
      <c r="D49" s="51" t="str">
        <f>GD_CHUNG!D50</f>
        <v>NV ULD</v>
      </c>
      <c r="E49" s="52">
        <f>VLOOKUP(G49,DM_LUONG_CHE_DO!$D$8:$L$1000,H49+1,FALSE)</f>
        <v>3778000</v>
      </c>
      <c r="F49" s="71">
        <f>VLOOKUP(I49,DM_HE_SO_LUONG_NS!$D$6:$I$38,J49+1,FALSE)</f>
        <v>1.6</v>
      </c>
      <c r="G49" s="56" t="s">
        <v>59</v>
      </c>
      <c r="H49" s="57">
        <v>1</v>
      </c>
      <c r="I49" s="73" t="s">
        <v>186</v>
      </c>
      <c r="J49" s="73">
        <v>1</v>
      </c>
    </row>
    <row r="50" spans="1:10" ht="12.75" x14ac:dyDescent="0.2">
      <c r="A50" s="49">
        <v>47</v>
      </c>
      <c r="B50" s="50">
        <f>GD_CHUNG!B51</f>
        <v>12595</v>
      </c>
      <c r="C50" s="51" t="str">
        <f>GD_CHUNG!C51</f>
        <v>Lê Văn Lương</v>
      </c>
      <c r="D50" s="51" t="str">
        <f>GD_CHUNG!D51</f>
        <v>NV ULD</v>
      </c>
      <c r="E50" s="52">
        <f>VLOOKUP(G50,DM_LUONG_CHE_DO!$D$8:$L$1000,H50+1,FALSE)</f>
        <v>3778000</v>
      </c>
      <c r="F50" s="71">
        <f>VLOOKUP(I50,DM_HE_SO_LUONG_NS!$D$6:$I$38,J50+1,FALSE)</f>
        <v>1.6</v>
      </c>
      <c r="G50" s="56" t="s">
        <v>59</v>
      </c>
      <c r="H50" s="57">
        <v>1</v>
      </c>
      <c r="I50" s="73" t="s">
        <v>186</v>
      </c>
      <c r="J50" s="73">
        <v>1</v>
      </c>
    </row>
    <row r="51" spans="1:10" ht="12.75" x14ac:dyDescent="0.2">
      <c r="A51" s="49">
        <v>48</v>
      </c>
      <c r="B51" s="50">
        <f>GD_CHUNG!B52</f>
        <v>13669</v>
      </c>
      <c r="C51" s="51" t="str">
        <f>GD_CHUNG!C52</f>
        <v>Nguyễn Duy Hải</v>
      </c>
      <c r="D51" s="51" t="str">
        <f>GD_CHUNG!D52</f>
        <v>NV ULD</v>
      </c>
      <c r="E51" s="52">
        <f>VLOOKUP(G51,DM_LUONG_CHE_DO!$D$8:$L$1000,H51+1,FALSE)</f>
        <v>3778000</v>
      </c>
      <c r="F51" s="71">
        <f>VLOOKUP(I51,DM_HE_SO_LUONG_NS!$D$6:$I$38,J51+1,FALSE)</f>
        <v>1.6</v>
      </c>
      <c r="G51" s="56" t="s">
        <v>59</v>
      </c>
      <c r="H51" s="57">
        <v>1</v>
      </c>
      <c r="I51" s="73" t="s">
        <v>186</v>
      </c>
      <c r="J51" s="73">
        <v>1</v>
      </c>
    </row>
    <row r="52" spans="1:10" ht="12.75" x14ac:dyDescent="0.2">
      <c r="A52" s="49">
        <v>49</v>
      </c>
      <c r="B52" s="50">
        <f>GD_CHUNG!B53</f>
        <v>13102</v>
      </c>
      <c r="C52" s="51" t="str">
        <f>GD_CHUNG!C53</f>
        <v>Ngô Văn Sơn</v>
      </c>
      <c r="D52" s="51" t="str">
        <f>GD_CHUNG!D53</f>
        <v>Nviên HDCX</v>
      </c>
      <c r="E52" s="52">
        <f>VLOOKUP(G52,DM_LUONG_CHE_DO!$D$8:$L$1000,H52+1,FALSE)</f>
        <v>3972000</v>
      </c>
      <c r="F52" s="71">
        <f>VLOOKUP(I52,DM_HE_SO_LUONG_NS!$D$6:$I$38,J52+1,FALSE)</f>
        <v>1.8</v>
      </c>
      <c r="G52" s="56" t="s">
        <v>51</v>
      </c>
      <c r="H52" s="57">
        <v>1</v>
      </c>
      <c r="I52" s="73" t="s">
        <v>169</v>
      </c>
      <c r="J52" s="73">
        <v>1</v>
      </c>
    </row>
    <row r="53" spans="1:10" ht="12.75" x14ac:dyDescent="0.2">
      <c r="A53" s="49">
        <v>50</v>
      </c>
      <c r="B53" s="50">
        <f>GD_CHUNG!B54</f>
        <v>13777</v>
      </c>
      <c r="C53" s="51" t="str">
        <f>GD_CHUNG!C54</f>
        <v>Nguyễn Đức Huy</v>
      </c>
      <c r="D53" s="51" t="str">
        <f>GD_CHUNG!D54</f>
        <v>Nhân viên cân bằng trọng tải nhóm 2</v>
      </c>
      <c r="E53" s="52">
        <f>VLOOKUP(G53,DM_LUONG_CHE_DO!$D$8:$L$1000,H53+1,FALSE)</f>
        <v>3972000</v>
      </c>
      <c r="F53" s="71">
        <f>VLOOKUP(I53,DM_HE_SO_LUONG_NS!$D$6:$I$38,J53+1,FALSE)</f>
        <v>1.8</v>
      </c>
      <c r="G53" s="56" t="s">
        <v>51</v>
      </c>
      <c r="H53" s="138">
        <v>1</v>
      </c>
      <c r="I53" s="73" t="s">
        <v>169</v>
      </c>
      <c r="J53" s="73">
        <v>1</v>
      </c>
    </row>
    <row r="54" spans="1:10" ht="12.75" x14ac:dyDescent="0.2">
      <c r="A54" s="49">
        <v>51</v>
      </c>
      <c r="B54" s="50">
        <f>GD_CHUNG!B55</f>
        <v>13783</v>
      </c>
      <c r="C54" s="51" t="str">
        <f>GD_CHUNG!C55</f>
        <v>Trần Đăng Khoa</v>
      </c>
      <c r="D54" s="51" t="str">
        <f>GD_CHUNG!D55</f>
        <v>Nhân viên cân bằng trọng tải nhóm 2</v>
      </c>
      <c r="E54" s="52">
        <f>VLOOKUP(G54,DM_LUONG_CHE_DO!$D$8:$L$1000,H54+1,FALSE)</f>
        <v>3972000</v>
      </c>
      <c r="F54" s="71">
        <f>VLOOKUP(I54,DM_HE_SO_LUONG_NS!$D$6:$I$38,J54+1,FALSE)</f>
        <v>1.8</v>
      </c>
      <c r="G54" s="56" t="s">
        <v>51</v>
      </c>
      <c r="H54" s="138">
        <v>1</v>
      </c>
      <c r="I54" s="73" t="s">
        <v>169</v>
      </c>
      <c r="J54" s="73">
        <v>1</v>
      </c>
    </row>
    <row r="55" spans="1:10" ht="12.75" x14ac:dyDescent="0.2">
      <c r="A55" s="49">
        <v>52</v>
      </c>
      <c r="B55" s="50">
        <f>GD_CHUNG!B56</f>
        <v>13785</v>
      </c>
      <c r="C55" s="51" t="str">
        <f>GD_CHUNG!C56</f>
        <v>Nguyễn Thị Nam Phương</v>
      </c>
      <c r="D55" s="51" t="str">
        <f>GD_CHUNG!D56</f>
        <v>Nhân viên cân bằng trọng tải nhóm 2</v>
      </c>
      <c r="E55" s="52">
        <f>VLOOKUP(G55,DM_LUONG_CHE_DO!$D$8:$L$1000,H55+1,FALSE)</f>
        <v>3972000</v>
      </c>
      <c r="F55" s="71">
        <f>VLOOKUP(I55,DM_HE_SO_LUONG_NS!$D$6:$I$38,J55+1,FALSE)</f>
        <v>1.8</v>
      </c>
      <c r="G55" s="56" t="s">
        <v>51</v>
      </c>
      <c r="H55" s="138">
        <v>1</v>
      </c>
      <c r="I55" s="73" t="s">
        <v>169</v>
      </c>
      <c r="J55" s="73">
        <v>1</v>
      </c>
    </row>
    <row r="56" spans="1:10" ht="12.75" x14ac:dyDescent="0.2">
      <c r="A56" s="49">
        <v>53</v>
      </c>
      <c r="B56" s="50">
        <f>GD_CHUNG!B57</f>
        <v>13786</v>
      </c>
      <c r="C56" s="51" t="str">
        <f>GD_CHUNG!C57</f>
        <v>Đinh Đức Nam</v>
      </c>
      <c r="D56" s="51" t="str">
        <f>GD_CHUNG!D57</f>
        <v>Nhân viên cân bằng trọng tải nhóm 2</v>
      </c>
      <c r="E56" s="52">
        <f>VLOOKUP(G56,DM_LUONG_CHE_DO!$D$8:$L$1000,H56+1,FALSE)</f>
        <v>3972000</v>
      </c>
      <c r="F56" s="71">
        <f>VLOOKUP(I56,DM_HE_SO_LUONG_NS!$D$6:$I$38,J56+1,FALSE)</f>
        <v>1.8</v>
      </c>
      <c r="G56" s="56" t="s">
        <v>51</v>
      </c>
      <c r="H56" s="138">
        <v>1</v>
      </c>
      <c r="I56" s="73" t="s">
        <v>169</v>
      </c>
      <c r="J56" s="73">
        <v>1</v>
      </c>
    </row>
    <row r="57" spans="1:10" ht="12.75" x14ac:dyDescent="0.2">
      <c r="A57" s="49">
        <v>54</v>
      </c>
      <c r="B57" s="50">
        <f>GD_CHUNG!B58</f>
        <v>13787</v>
      </c>
      <c r="C57" s="51" t="str">
        <f>GD_CHUNG!C58</f>
        <v>Nguyễn Thái Sơn</v>
      </c>
      <c r="D57" s="51" t="str">
        <f>GD_CHUNG!D58</f>
        <v>Nhân viên cân bằng trọng tải nhóm 2</v>
      </c>
      <c r="E57" s="52">
        <f>VLOOKUP(G57,DM_LUONG_CHE_DO!$D$8:$L$1000,H57+1,FALSE)</f>
        <v>3972000</v>
      </c>
      <c r="F57" s="71">
        <f>VLOOKUP(I57,DM_HE_SO_LUONG_NS!$D$6:$I$38,J57+1,FALSE)</f>
        <v>1.8</v>
      </c>
      <c r="G57" s="56" t="s">
        <v>51</v>
      </c>
      <c r="H57" s="138">
        <v>1</v>
      </c>
      <c r="I57" s="73" t="s">
        <v>169</v>
      </c>
      <c r="J57" s="73">
        <v>1</v>
      </c>
    </row>
    <row r="58" spans="1:10" ht="12.75" x14ac:dyDescent="0.2">
      <c r="A58" s="49">
        <v>55</v>
      </c>
      <c r="B58" s="50">
        <f>GD_CHUNG!B59</f>
        <v>13788</v>
      </c>
      <c r="C58" s="51" t="str">
        <f>GD_CHUNG!C59</f>
        <v>Nguyễn Thành Luân</v>
      </c>
      <c r="D58" s="51" t="str">
        <f>GD_CHUNG!D59</f>
        <v>Nhân viên cân bằng trọng tải nhóm 2</v>
      </c>
      <c r="E58" s="52">
        <f>VLOOKUP(G58,DM_LUONG_CHE_DO!$D$8:$L$1000,H58+1,FALSE)</f>
        <v>3972000</v>
      </c>
      <c r="F58" s="71">
        <f>VLOOKUP(I58,DM_HE_SO_LUONG_NS!$D$6:$I$38,J58+1,FALSE)</f>
        <v>1.8</v>
      </c>
      <c r="G58" s="56" t="s">
        <v>51</v>
      </c>
      <c r="H58" s="138">
        <v>1</v>
      </c>
      <c r="I58" s="73" t="s">
        <v>169</v>
      </c>
      <c r="J58" s="73">
        <v>1</v>
      </c>
    </row>
    <row r="59" spans="1:10" ht="12.75" x14ac:dyDescent="0.2">
      <c r="A59" s="49">
        <v>56</v>
      </c>
      <c r="B59" s="50">
        <f>GD_CHUNG!B60</f>
        <v>13789</v>
      </c>
      <c r="C59" s="51" t="str">
        <f>GD_CHUNG!C60</f>
        <v>Nguyễn Mạnh Cường</v>
      </c>
      <c r="D59" s="51" t="str">
        <f>GD_CHUNG!D60</f>
        <v>Nhân viên cân bằng trọng tải nhóm 2</v>
      </c>
      <c r="E59" s="52">
        <f>VLOOKUP(G59,DM_LUONG_CHE_DO!$D$8:$L$1000,H59+1,FALSE)</f>
        <v>3972000</v>
      </c>
      <c r="F59" s="71">
        <f>VLOOKUP(I59,DM_HE_SO_LUONG_NS!$D$6:$I$38,J59+1,FALSE)</f>
        <v>1.8</v>
      </c>
      <c r="G59" s="56" t="s">
        <v>51</v>
      </c>
      <c r="H59" s="138">
        <v>1</v>
      </c>
      <c r="I59" s="73" t="s">
        <v>169</v>
      </c>
      <c r="J59" s="73">
        <v>1</v>
      </c>
    </row>
    <row r="60" spans="1:10" ht="12.75" x14ac:dyDescent="0.2">
      <c r="A60" s="49">
        <v>57</v>
      </c>
      <c r="B60" s="50">
        <f>GD_CHUNG!B61</f>
        <v>13790</v>
      </c>
      <c r="C60" s="51" t="str">
        <f>GD_CHUNG!C61</f>
        <v>Trần Đức Hạnh</v>
      </c>
      <c r="D60" s="51" t="str">
        <f>GD_CHUNG!D61</f>
        <v>Nhân viên cân bằng trọng tải nhóm 2</v>
      </c>
      <c r="E60" s="52">
        <f>VLOOKUP(G60,DM_LUONG_CHE_DO!$D$8:$L$1000,H60+1,FALSE)</f>
        <v>3972000</v>
      </c>
      <c r="F60" s="71">
        <f>VLOOKUP(I60,DM_HE_SO_LUONG_NS!$D$6:$I$38,J60+1,FALSE)</f>
        <v>1.8</v>
      </c>
      <c r="G60" s="56" t="s">
        <v>51</v>
      </c>
      <c r="H60" s="138">
        <v>1</v>
      </c>
      <c r="I60" s="73" t="s">
        <v>169</v>
      </c>
      <c r="J60" s="73">
        <v>1</v>
      </c>
    </row>
    <row r="61" spans="1:10" ht="12.75" x14ac:dyDescent="0.2">
      <c r="A61" s="49">
        <v>58</v>
      </c>
      <c r="B61" s="50">
        <f>GD_CHUNG!B62</f>
        <v>13791</v>
      </c>
      <c r="C61" s="51" t="str">
        <f>GD_CHUNG!C62</f>
        <v>Nguyễn Danh Huy</v>
      </c>
      <c r="D61" s="51" t="str">
        <f>GD_CHUNG!D62</f>
        <v>Nhân viên cân bằng trọng tải nhóm 2</v>
      </c>
      <c r="E61" s="52">
        <f>VLOOKUP(G61,DM_LUONG_CHE_DO!$D$8:$L$1000,H61+1,FALSE)</f>
        <v>3972000</v>
      </c>
      <c r="F61" s="71">
        <f>VLOOKUP(I61,DM_HE_SO_LUONG_NS!$D$6:$I$38,J61+1,FALSE)</f>
        <v>1.8</v>
      </c>
      <c r="G61" s="56" t="s">
        <v>51</v>
      </c>
      <c r="H61" s="138">
        <v>1</v>
      </c>
      <c r="I61" s="73" t="s">
        <v>169</v>
      </c>
      <c r="J61" s="73">
        <v>1</v>
      </c>
    </row>
    <row r="62" spans="1:10" ht="12.75" x14ac:dyDescent="0.2">
      <c r="A62" s="49">
        <v>59</v>
      </c>
      <c r="B62" s="50">
        <f>GD_CHUNG!B63</f>
        <v>13792</v>
      </c>
      <c r="C62" s="51" t="str">
        <f>GD_CHUNG!C63</f>
        <v>Lê Xuân Điệp</v>
      </c>
      <c r="D62" s="51" t="str">
        <f>GD_CHUNG!D63</f>
        <v>Nhân viên cân bằng trọng tải nhóm 2</v>
      </c>
      <c r="E62" s="52">
        <f>VLOOKUP(G62,DM_LUONG_CHE_DO!$D$8:$L$1000,H62+1,FALSE)</f>
        <v>3972000</v>
      </c>
      <c r="F62" s="71">
        <f>VLOOKUP(I62,DM_HE_SO_LUONG_NS!$D$6:$I$38,J62+1,FALSE)</f>
        <v>1.8</v>
      </c>
      <c r="G62" s="56" t="s">
        <v>51</v>
      </c>
      <c r="H62" s="138">
        <v>1</v>
      </c>
      <c r="I62" s="73" t="s">
        <v>169</v>
      </c>
      <c r="J62" s="73">
        <v>1</v>
      </c>
    </row>
    <row r="63" spans="1:10" ht="12.75" x14ac:dyDescent="0.2">
      <c r="A63" s="49">
        <v>60</v>
      </c>
      <c r="B63" s="50">
        <f>GD_CHUNG!B64</f>
        <v>13793</v>
      </c>
      <c r="C63" s="51" t="str">
        <f>GD_CHUNG!C64</f>
        <v>Trần Hoàng Kiên</v>
      </c>
      <c r="D63" s="51" t="str">
        <f>GD_CHUNG!D64</f>
        <v>Nhân viên cân bằng trọng tải nhóm 2</v>
      </c>
      <c r="E63" s="52">
        <f>VLOOKUP(G63,DM_LUONG_CHE_DO!$D$8:$L$1000,H63+1,FALSE)</f>
        <v>3972000</v>
      </c>
      <c r="F63" s="71">
        <f>VLOOKUP(I63,DM_HE_SO_LUONG_NS!$D$6:$I$38,J63+1,FALSE)</f>
        <v>1.8</v>
      </c>
      <c r="G63" s="56" t="s">
        <v>51</v>
      </c>
      <c r="H63" s="138">
        <v>1</v>
      </c>
      <c r="I63" s="73" t="s">
        <v>169</v>
      </c>
      <c r="J63" s="73">
        <v>1</v>
      </c>
    </row>
    <row r="64" spans="1:10" ht="12.75" x14ac:dyDescent="0.2">
      <c r="A64" s="49">
        <v>61</v>
      </c>
      <c r="B64" s="50">
        <f>GD_CHUNG!B65</f>
        <v>13794</v>
      </c>
      <c r="C64" s="51" t="str">
        <f>GD_CHUNG!C65</f>
        <v>Đặng Lê Minh</v>
      </c>
      <c r="D64" s="51" t="str">
        <f>GD_CHUNG!D65</f>
        <v>Nhân viên cân bằng trọng tải nhóm 2</v>
      </c>
      <c r="E64" s="52">
        <f>VLOOKUP(G64,DM_LUONG_CHE_DO!$D$8:$L$1000,H64+1,FALSE)</f>
        <v>3972000</v>
      </c>
      <c r="F64" s="71">
        <f>VLOOKUP(I64,DM_HE_SO_LUONG_NS!$D$6:$I$38,J64+1,FALSE)</f>
        <v>1.8</v>
      </c>
      <c r="G64" s="56" t="s">
        <v>51</v>
      </c>
      <c r="H64" s="138">
        <v>1</v>
      </c>
      <c r="I64" s="73" t="s">
        <v>169</v>
      </c>
      <c r="J64" s="73">
        <v>1</v>
      </c>
    </row>
    <row r="65" spans="1:10" ht="12.75" x14ac:dyDescent="0.2">
      <c r="A65" s="49">
        <v>62</v>
      </c>
      <c r="B65" s="50">
        <f>GD_CHUNG!B66</f>
        <v>201503</v>
      </c>
      <c r="C65" s="51" t="str">
        <f>GD_CHUNG!C66</f>
        <v>Nguyễn Việt Hà</v>
      </c>
      <c r="D65" s="51" t="str">
        <f>GD_CHUNG!D66</f>
        <v>Nhân viên cân bằng trọng tải nhóm 2</v>
      </c>
      <c r="E65" s="52">
        <f>VLOOKUP(G65,DM_LUONG_CHE_DO!$D$8:$L$1000,H65+1,FALSE)</f>
        <v>3972000</v>
      </c>
      <c r="F65" s="71">
        <f>VLOOKUP(I65,DM_HE_SO_LUONG_NS!$D$6:$I$38,J65+1,FALSE)</f>
        <v>1.8</v>
      </c>
      <c r="G65" s="56" t="s">
        <v>51</v>
      </c>
      <c r="H65" s="138">
        <v>1</v>
      </c>
      <c r="I65" s="73" t="s">
        <v>169</v>
      </c>
      <c r="J65" s="73">
        <v>1</v>
      </c>
    </row>
    <row r="66" spans="1:10" ht="12.75" x14ac:dyDescent="0.2">
      <c r="A66" s="49">
        <v>63</v>
      </c>
      <c r="B66" s="50">
        <f>GD_CHUNG!B67</f>
        <v>201504</v>
      </c>
      <c r="C66" s="51" t="str">
        <f>GD_CHUNG!C67</f>
        <v>Lê Khánh Toàn</v>
      </c>
      <c r="D66" s="51" t="str">
        <f>GD_CHUNG!D67</f>
        <v>Nhân viên cân bằng trọng tải nhóm 2</v>
      </c>
      <c r="E66" s="52">
        <f>VLOOKUP(G66,DM_LUONG_CHE_DO!$D$8:$L$1000,H66+1,FALSE)</f>
        <v>3972000</v>
      </c>
      <c r="F66" s="71">
        <f>VLOOKUP(I66,DM_HE_SO_LUONG_NS!$D$6:$I$38,J66+1,FALSE)</f>
        <v>1.8</v>
      </c>
      <c r="G66" s="56" t="s">
        <v>51</v>
      </c>
      <c r="H66" s="138">
        <v>1</v>
      </c>
      <c r="I66" s="73" t="s">
        <v>169</v>
      </c>
      <c r="J66" s="73">
        <v>1</v>
      </c>
    </row>
    <row r="67" spans="1:10" ht="12.75" x14ac:dyDescent="0.2">
      <c r="A67" s="49">
        <v>64</v>
      </c>
      <c r="B67" s="50">
        <f>GD_CHUNG!B68</f>
        <v>10642</v>
      </c>
      <c r="C67" s="51" t="str">
        <f>GD_CHUNG!C68</f>
        <v>Lương Văn Thăng</v>
      </c>
      <c r="D67" s="51" t="str">
        <f>GD_CHUNG!D68</f>
        <v>Trưởng phòng</v>
      </c>
      <c r="E67" s="52">
        <f>VLOOKUP(G67,DM_LUONG_CHE_DO!$D$8:$L$1000,H67+1,FALSE)</f>
        <v>5503000</v>
      </c>
      <c r="F67" s="71">
        <f>VLOOKUP(I67,DM_HE_SO_LUONG_NS!$D$6:$I$38,J67+1,FALSE)</f>
        <v>6.33</v>
      </c>
      <c r="G67" s="56" t="s">
        <v>26</v>
      </c>
      <c r="H67" s="57">
        <v>1</v>
      </c>
      <c r="I67" s="73" t="s">
        <v>141</v>
      </c>
      <c r="J67" s="73">
        <v>1</v>
      </c>
    </row>
    <row r="68" spans="1:10" ht="12.75" x14ac:dyDescent="0.2">
      <c r="A68" s="49">
        <v>65</v>
      </c>
      <c r="B68" s="50">
        <f>GD_CHUNG!B69</f>
        <v>10559</v>
      </c>
      <c r="C68" s="51" t="str">
        <f>GD_CHUNG!C69</f>
        <v>Nguyễn Tiến Hiệp</v>
      </c>
      <c r="D68" s="51" t="str">
        <f>GD_CHUNG!D69</f>
        <v>NV Kế hoạch</v>
      </c>
      <c r="E68" s="52">
        <f>VLOOKUP(G68,DM_LUONG_CHE_DO!$D$8:$L$1000,H68+1,FALSE)</f>
        <v>4534000</v>
      </c>
      <c r="F68" s="71">
        <f>VLOOKUP(I68,DM_HE_SO_LUONG_NS!$D$6:$I$38,J68+1,FALSE)</f>
        <v>2.76</v>
      </c>
      <c r="G68" s="56" t="s">
        <v>39</v>
      </c>
      <c r="H68" s="57">
        <v>1</v>
      </c>
      <c r="I68" s="73" t="s">
        <v>153</v>
      </c>
      <c r="J68" s="73">
        <v>2</v>
      </c>
    </row>
    <row r="69" spans="1:10" ht="12.75" x14ac:dyDescent="0.2">
      <c r="A69" s="49">
        <v>66</v>
      </c>
      <c r="B69" s="50">
        <f>GD_CHUNG!B70</f>
        <v>10594</v>
      </c>
      <c r="C69" s="51" t="str">
        <f>GD_CHUNG!C70</f>
        <v>Lê Thị Thu Huyền</v>
      </c>
      <c r="D69" s="51" t="str">
        <f>GD_CHUNG!D70</f>
        <v>NV Kế hoạch</v>
      </c>
      <c r="E69" s="52">
        <f>VLOOKUP(G69,DM_LUONG_CHE_DO!$D$8:$L$1000,H69+1,FALSE)</f>
        <v>3488000</v>
      </c>
      <c r="F69" s="71">
        <f>VLOOKUP(I69,DM_HE_SO_LUONG_NS!$D$6:$I$38,J69+1,FALSE)</f>
        <v>2.2000000000000002</v>
      </c>
      <c r="G69" s="56" t="s">
        <v>41</v>
      </c>
      <c r="H69" s="57">
        <v>1</v>
      </c>
      <c r="I69" s="73" t="s">
        <v>157</v>
      </c>
      <c r="J69" s="73">
        <v>1</v>
      </c>
    </row>
    <row r="70" spans="1:10" ht="12.75" x14ac:dyDescent="0.2">
      <c r="A70" s="49">
        <v>67</v>
      </c>
      <c r="B70" s="50">
        <f>GD_CHUNG!B71</f>
        <v>11146</v>
      </c>
      <c r="C70" s="51" t="str">
        <f>GD_CHUNG!C71</f>
        <v>Trần Việt Phương</v>
      </c>
      <c r="D70" s="51" t="str">
        <f>GD_CHUNG!D71</f>
        <v>NV Kế hoạch</v>
      </c>
      <c r="E70" s="52">
        <f>VLOOKUP(G70,DM_LUONG_CHE_DO!$D$8:$L$1000,H70+1,FALSE)</f>
        <v>3488000</v>
      </c>
      <c r="F70" s="71">
        <f>VLOOKUP(I70,DM_HE_SO_LUONG_NS!$D$6:$I$38,J70+1,FALSE)</f>
        <v>2.6</v>
      </c>
      <c r="G70" s="56" t="s">
        <v>41</v>
      </c>
      <c r="H70" s="57">
        <v>1</v>
      </c>
      <c r="I70" s="73" t="s">
        <v>153</v>
      </c>
      <c r="J70" s="73">
        <v>1</v>
      </c>
    </row>
    <row r="71" spans="1:10" ht="12.75" x14ac:dyDescent="0.2">
      <c r="A71" s="49">
        <v>68</v>
      </c>
      <c r="B71" s="50">
        <f>GD_CHUNG!B72</f>
        <v>10623</v>
      </c>
      <c r="C71" s="51" t="str">
        <f>GD_CHUNG!C72</f>
        <v>Bùi Đức Hưng</v>
      </c>
      <c r="D71" s="51" t="str">
        <f>GD_CHUNG!D72</f>
        <v>NV Marketing</v>
      </c>
      <c r="E71" s="52">
        <f>VLOOKUP(G71,DM_LUONG_CHE_DO!$D$8:$L$1000,H71+1,FALSE)</f>
        <v>4534000</v>
      </c>
      <c r="F71" s="71">
        <f>VLOOKUP(I71,DM_HE_SO_LUONG_NS!$D$6:$I$38,J71+1,FALSE)</f>
        <v>2.6</v>
      </c>
      <c r="G71" s="56" t="s">
        <v>39</v>
      </c>
      <c r="H71" s="57">
        <v>1</v>
      </c>
      <c r="I71" s="73" t="s">
        <v>153</v>
      </c>
      <c r="J71" s="73">
        <v>1</v>
      </c>
    </row>
    <row r="72" spans="1:10" ht="12.75" x14ac:dyDescent="0.2">
      <c r="A72" s="49">
        <v>69</v>
      </c>
      <c r="B72" s="50">
        <f>GD_CHUNG!B73</f>
        <v>11129</v>
      </c>
      <c r="C72" s="51" t="str">
        <f>GD_CHUNG!C73</f>
        <v>Nguyễn Văn Hiệp</v>
      </c>
      <c r="D72" s="51" t="str">
        <f>GD_CHUNG!D73</f>
        <v>NV Tài liệu và HDCX</v>
      </c>
      <c r="E72" s="52">
        <f>VLOOKUP(G72,DM_LUONG_CHE_DO!$D$8:$L$1000,H72+1,FALSE)</f>
        <v>4534000</v>
      </c>
      <c r="F72" s="71">
        <f>VLOOKUP(I72,DM_HE_SO_LUONG_NS!$D$6:$I$38,J72+1,FALSE)</f>
        <v>2.6</v>
      </c>
      <c r="G72" s="56" t="s">
        <v>39</v>
      </c>
      <c r="H72" s="57">
        <v>1</v>
      </c>
      <c r="I72" s="73" t="s">
        <v>153</v>
      </c>
      <c r="J72" s="73">
        <v>1</v>
      </c>
    </row>
    <row r="73" spans="1:10" ht="12.75" x14ac:dyDescent="0.2">
      <c r="A73" s="49">
        <v>70</v>
      </c>
      <c r="B73" s="50">
        <f>GD_CHUNG!B74</f>
        <v>10561</v>
      </c>
      <c r="C73" s="51" t="str">
        <f>GD_CHUNG!C74</f>
        <v>Vũ Quảng Ba</v>
      </c>
      <c r="D73" s="51" t="str">
        <f>GD_CHUNG!D74</f>
        <v>NV Thủ kho</v>
      </c>
      <c r="E73" s="52">
        <f>VLOOKUP(G73,DM_LUONG_CHE_DO!$D$8:$L$1000,H73+1,FALSE)</f>
        <v>3778000</v>
      </c>
      <c r="F73" s="71">
        <f>VLOOKUP(I73,DM_HE_SO_LUONG_NS!$D$6:$I$38,J73+1,FALSE)</f>
        <v>2.2599999999999998</v>
      </c>
      <c r="G73" s="56" t="s">
        <v>59</v>
      </c>
      <c r="H73" s="57">
        <v>1</v>
      </c>
      <c r="I73" s="73" t="s">
        <v>159</v>
      </c>
      <c r="J73" s="73">
        <v>4</v>
      </c>
    </row>
    <row r="74" spans="1:10" ht="12.75" x14ac:dyDescent="0.2">
      <c r="A74" s="49">
        <v>71</v>
      </c>
      <c r="B74" s="50">
        <f>GD_CHUNG!B75</f>
        <v>10784</v>
      </c>
      <c r="C74" s="51" t="str">
        <f>GD_CHUNG!C75</f>
        <v>Lê Thị Thạch</v>
      </c>
      <c r="D74" s="51" t="str">
        <f>GD_CHUNG!D75</f>
        <v>NV Thủ kho</v>
      </c>
      <c r="E74" s="52">
        <f>VLOOKUP(G74,DM_LUONG_CHE_DO!$D$8:$L$1000,H74+1,FALSE)</f>
        <v>3488000</v>
      </c>
      <c r="F74" s="71">
        <f>VLOOKUP(I74,DM_HE_SO_LUONG_NS!$D$6:$I$38,J74+1,FALSE)</f>
        <v>1.9</v>
      </c>
      <c r="G74" s="56" t="s">
        <v>41</v>
      </c>
      <c r="H74" s="57">
        <v>1</v>
      </c>
      <c r="I74" s="73" t="s">
        <v>159</v>
      </c>
      <c r="J74" s="73">
        <v>1</v>
      </c>
    </row>
    <row r="75" spans="1:10" ht="12.75" x14ac:dyDescent="0.2">
      <c r="A75" s="49">
        <v>72</v>
      </c>
      <c r="B75" s="50">
        <f>GD_CHUNG!B76</f>
        <v>10558</v>
      </c>
      <c r="C75" s="51" t="str">
        <f>GD_CHUNG!C76</f>
        <v>Vương Hoàng Linh</v>
      </c>
      <c r="D75" s="51" t="str">
        <f>GD_CHUNG!D76</f>
        <v>Chuyên viên pháp lý</v>
      </c>
      <c r="E75" s="52">
        <f>VLOOKUP(G75,DM_LUONG_CHE_DO!$D$8:$L$1000,H75+1,FALSE)</f>
        <v>4534000</v>
      </c>
      <c r="F75" s="71">
        <f>VLOOKUP(I75,DM_HE_SO_LUONG_NS!$D$6:$I$38,J75+1,FALSE)</f>
        <v>2.76</v>
      </c>
      <c r="G75" s="56" t="s">
        <v>39</v>
      </c>
      <c r="H75" s="57">
        <v>1</v>
      </c>
      <c r="I75" s="73" t="s">
        <v>153</v>
      </c>
      <c r="J75" s="73">
        <v>2</v>
      </c>
    </row>
    <row r="76" spans="1:10" ht="12.75" x14ac:dyDescent="0.2">
      <c r="A76" s="49">
        <v>73</v>
      </c>
      <c r="B76" s="50">
        <f>GD_CHUNG!B77</f>
        <v>10564</v>
      </c>
      <c r="C76" s="51" t="str">
        <f>GD_CHUNG!C77</f>
        <v>Nguyễn Thị Quỳnh Anh</v>
      </c>
      <c r="D76" s="51" t="str">
        <f>GD_CHUNG!D77</f>
        <v>Nv Thống kê</v>
      </c>
      <c r="E76" s="52">
        <f>VLOOKUP(G76,DM_LUONG_CHE_DO!$D$8:$L$1000,H76+1,FALSE)</f>
        <v>3488000</v>
      </c>
      <c r="F76" s="71">
        <f>VLOOKUP(I76,DM_HE_SO_LUONG_NS!$D$6:$I$38,J76+1,FALSE)</f>
        <v>2.2000000000000002</v>
      </c>
      <c r="G76" s="56" t="s">
        <v>41</v>
      </c>
      <c r="H76" s="57">
        <v>1</v>
      </c>
      <c r="I76" s="73" t="s">
        <v>157</v>
      </c>
      <c r="J76" s="73">
        <v>1</v>
      </c>
    </row>
    <row r="77" spans="1:10" ht="12.75" x14ac:dyDescent="0.2">
      <c r="A77" s="49">
        <v>74</v>
      </c>
      <c r="B77" s="50">
        <f>GD_CHUNG!B78</f>
        <v>10641</v>
      </c>
      <c r="C77" s="51" t="str">
        <f>GD_CHUNG!C78</f>
        <v>Nguyễn Kim Oanh</v>
      </c>
      <c r="D77" s="51" t="str">
        <f>GD_CHUNG!D78</f>
        <v>Trưởng phòng</v>
      </c>
      <c r="E77" s="52">
        <f>VLOOKUP(G77,DM_LUONG_CHE_DO!$D$8:$L$1000,H77+1,FALSE)</f>
        <v>5503000</v>
      </c>
      <c r="F77" s="71">
        <f>VLOOKUP(I77,DM_HE_SO_LUONG_NS!$D$6:$I$38,J77+1,FALSE)</f>
        <v>6.33</v>
      </c>
      <c r="G77" s="56" t="s">
        <v>26</v>
      </c>
      <c r="H77" s="57">
        <v>1</v>
      </c>
      <c r="I77" s="73" t="s">
        <v>141</v>
      </c>
      <c r="J77" s="73">
        <v>1</v>
      </c>
    </row>
    <row r="78" spans="1:10" ht="12.75" x14ac:dyDescent="0.2">
      <c r="A78" s="49">
        <v>75</v>
      </c>
      <c r="B78" s="50">
        <f>GD_CHUNG!B79</f>
        <v>10640</v>
      </c>
      <c r="C78" s="51" t="str">
        <f>GD_CHUNG!C79</f>
        <v>Trần Phương Dung</v>
      </c>
      <c r="D78" s="51" t="str">
        <f>GD_CHUNG!D79</f>
        <v>Phó Trưởng Phòng</v>
      </c>
      <c r="E78" s="52">
        <f>VLOOKUP(G78,DM_LUONG_CHE_DO!$D$8:$L$1000,H78+1,FALSE)</f>
        <v>5309000</v>
      </c>
      <c r="F78" s="71">
        <f>VLOOKUP(I78,DM_HE_SO_LUONG_NS!$D$6:$I$38,J78+1,FALSE)</f>
        <v>5.19</v>
      </c>
      <c r="G78" s="56" t="s">
        <v>28</v>
      </c>
      <c r="H78" s="57">
        <v>1</v>
      </c>
      <c r="I78" s="73" t="s">
        <v>142</v>
      </c>
      <c r="J78" s="73">
        <v>1</v>
      </c>
    </row>
    <row r="79" spans="1:10" ht="12.75" x14ac:dyDescent="0.2">
      <c r="A79" s="49">
        <v>76</v>
      </c>
      <c r="B79" s="50">
        <f>GD_CHUNG!B80</f>
        <v>10629</v>
      </c>
      <c r="C79" s="51" t="str">
        <f>GD_CHUNG!C80</f>
        <v>Nguyễn Thị Cúc</v>
      </c>
      <c r="D79" s="51" t="str">
        <f>GD_CHUNG!D80</f>
        <v>Đội trưởng</v>
      </c>
      <c r="E79" s="52">
        <f>VLOOKUP(G79,DM_LUONG_CHE_DO!$D$8:$L$1000,H79+1,FALSE)</f>
        <v>5115000</v>
      </c>
      <c r="F79" s="71">
        <f>VLOOKUP(I79,DM_HE_SO_LUONG_NS!$D$6:$I$38,J79+1,FALSE)</f>
        <v>3.99</v>
      </c>
      <c r="G79" s="56" t="s">
        <v>30</v>
      </c>
      <c r="H79" s="57">
        <v>1</v>
      </c>
      <c r="I79" s="73" t="s">
        <v>144</v>
      </c>
      <c r="J79" s="73">
        <v>1</v>
      </c>
    </row>
    <row r="80" spans="1:10" ht="12.75" x14ac:dyDescent="0.2">
      <c r="A80" s="49">
        <v>77</v>
      </c>
      <c r="B80" s="50">
        <f>GD_CHUNG!B81</f>
        <v>10628</v>
      </c>
      <c r="C80" s="51" t="str">
        <f>GD_CHUNG!C81</f>
        <v>Nguyễn Thị Thu Hà</v>
      </c>
      <c r="D80" s="51" t="str">
        <f>GD_CHUNG!D81</f>
        <v>Phó đội trưởng</v>
      </c>
      <c r="E80" s="52">
        <f>VLOOKUP(G80,DM_LUONG_CHE_DO!$D$8:$L$1000,H80+1,FALSE)</f>
        <v>4921000</v>
      </c>
      <c r="F80" s="71">
        <f>VLOOKUP(I80,DM_HE_SO_LUONG_NS!$D$6:$I$38,J80+1,FALSE)</f>
        <v>3.27</v>
      </c>
      <c r="G80" s="56" t="s">
        <v>32</v>
      </c>
      <c r="H80" s="57">
        <v>1</v>
      </c>
      <c r="I80" s="73" t="s">
        <v>148</v>
      </c>
      <c r="J80" s="73">
        <v>1</v>
      </c>
    </row>
    <row r="81" spans="1:10" ht="12.75" x14ac:dyDescent="0.2">
      <c r="A81" s="49">
        <v>78</v>
      </c>
      <c r="B81" s="50">
        <f>GD_CHUNG!B82</f>
        <v>12555</v>
      </c>
      <c r="C81" s="51" t="str">
        <f>GD_CHUNG!C82</f>
        <v>Đinh Thanh Ngân</v>
      </c>
      <c r="D81" s="51" t="str">
        <f>GD_CHUNG!D82</f>
        <v>Nhân viên phục vụ hành khách hàng hóa</v>
      </c>
      <c r="E81" s="52">
        <f>VLOOKUP(G81,DM_LUONG_CHE_DO!$D$8:$L$1000,H81+1,FALSE)</f>
        <v>3875000</v>
      </c>
      <c r="F81" s="71">
        <f>VLOOKUP(I81,DM_HE_SO_LUONG_NS!$D$6:$I$38,J81+1,FALSE)</f>
        <v>1.6</v>
      </c>
      <c r="G81" s="56" t="s">
        <v>57</v>
      </c>
      <c r="H81" s="57">
        <v>1</v>
      </c>
      <c r="I81" s="73" t="s">
        <v>186</v>
      </c>
      <c r="J81" s="73">
        <v>1</v>
      </c>
    </row>
    <row r="82" spans="1:10" ht="12.75" x14ac:dyDescent="0.2">
      <c r="A82" s="49">
        <v>79</v>
      </c>
      <c r="B82" s="50">
        <f>GD_CHUNG!B83</f>
        <v>12561</v>
      </c>
      <c r="C82" s="51" t="str">
        <f>GD_CHUNG!C83</f>
        <v>Lê Thị Hồng Vân</v>
      </c>
      <c r="D82" s="51" t="str">
        <f>GD_CHUNG!D83</f>
        <v>Nhân viên phục vụ hành khách hàng hóa</v>
      </c>
      <c r="E82" s="52">
        <f>VLOOKUP(G82,DM_LUONG_CHE_DO!$D$8:$L$1000,H82+1,FALSE)</f>
        <v>3875000</v>
      </c>
      <c r="F82" s="71">
        <f>VLOOKUP(I82,DM_HE_SO_LUONG_NS!$D$6:$I$38,J82+1,FALSE)</f>
        <v>1.6</v>
      </c>
      <c r="G82" s="56" t="s">
        <v>57</v>
      </c>
      <c r="H82" s="57">
        <v>1</v>
      </c>
      <c r="I82" s="73" t="s">
        <v>186</v>
      </c>
      <c r="J82" s="73">
        <v>1</v>
      </c>
    </row>
    <row r="83" spans="1:10" ht="12.75" x14ac:dyDescent="0.2">
      <c r="A83" s="49">
        <v>80</v>
      </c>
      <c r="B83" s="50">
        <f>GD_CHUNG!B84</f>
        <v>12564</v>
      </c>
      <c r="C83" s="51" t="str">
        <f>GD_CHUNG!C84</f>
        <v>Đặng Thị Thu Hà</v>
      </c>
      <c r="D83" s="51" t="str">
        <f>GD_CHUNG!D84</f>
        <v>Nhân viên phục vụ hành khách hàng hóa</v>
      </c>
      <c r="E83" s="52">
        <f>VLOOKUP(G83,DM_LUONG_CHE_DO!$D$8:$L$1000,H83+1,FALSE)</f>
        <v>3875000</v>
      </c>
      <c r="F83" s="71">
        <f>VLOOKUP(I83,DM_HE_SO_LUONG_NS!$D$6:$I$38,J83+1,FALSE)</f>
        <v>1.6</v>
      </c>
      <c r="G83" s="56" t="s">
        <v>57</v>
      </c>
      <c r="H83" s="57">
        <v>1</v>
      </c>
      <c r="I83" s="73" t="s">
        <v>186</v>
      </c>
      <c r="J83" s="73">
        <v>1</v>
      </c>
    </row>
    <row r="84" spans="1:10" ht="12.75" x14ac:dyDescent="0.2">
      <c r="A84" s="49">
        <v>81</v>
      </c>
      <c r="B84" s="50">
        <f>GD_CHUNG!B85</f>
        <v>12569</v>
      </c>
      <c r="C84" s="51" t="str">
        <f>GD_CHUNG!C85</f>
        <v>Cấn Hà An</v>
      </c>
      <c r="D84" s="51" t="str">
        <f>GD_CHUNG!D85</f>
        <v>Nhân viên phục vụ hành khách hàng hóa</v>
      </c>
      <c r="E84" s="52">
        <f>VLOOKUP(G84,DM_LUONG_CHE_DO!$D$8:$L$1000,H84+1,FALSE)</f>
        <v>3875000</v>
      </c>
      <c r="F84" s="71">
        <f>VLOOKUP(I84,DM_HE_SO_LUONG_NS!$D$6:$I$38,J84+1,FALSE)</f>
        <v>1.6</v>
      </c>
      <c r="G84" s="56" t="s">
        <v>57</v>
      </c>
      <c r="H84" s="57">
        <v>1</v>
      </c>
      <c r="I84" s="73" t="s">
        <v>186</v>
      </c>
      <c r="J84" s="73">
        <v>1</v>
      </c>
    </row>
    <row r="85" spans="1:10" ht="12.75" x14ac:dyDescent="0.2">
      <c r="A85" s="49">
        <v>82</v>
      </c>
      <c r="B85" s="50">
        <f>GD_CHUNG!B86</f>
        <v>12570</v>
      </c>
      <c r="C85" s="51" t="str">
        <f>GD_CHUNG!C86</f>
        <v>Nguyễn Hoàng Hải</v>
      </c>
      <c r="D85" s="51" t="str">
        <f>GD_CHUNG!D86</f>
        <v>Nhân viên phục vụ hành khách hàng hóa</v>
      </c>
      <c r="E85" s="52">
        <f>VLOOKUP(G85,DM_LUONG_CHE_DO!$D$8:$L$1000,H85+1,FALSE)</f>
        <v>3875000</v>
      </c>
      <c r="F85" s="71">
        <f>VLOOKUP(I85,DM_HE_SO_LUONG_NS!$D$6:$I$38,J85+1,FALSE)</f>
        <v>1.6</v>
      </c>
      <c r="G85" s="56" t="s">
        <v>57</v>
      </c>
      <c r="H85" s="57">
        <v>1</v>
      </c>
      <c r="I85" s="73" t="s">
        <v>186</v>
      </c>
      <c r="J85" s="73">
        <v>1</v>
      </c>
    </row>
    <row r="86" spans="1:10" ht="12.75" x14ac:dyDescent="0.2">
      <c r="A86" s="49">
        <v>83</v>
      </c>
      <c r="B86" s="50">
        <f>GD_CHUNG!B87</f>
        <v>13382</v>
      </c>
      <c r="C86" s="51" t="str">
        <f>GD_CHUNG!C87</f>
        <v>Nguyễn Thị Bích Thảo</v>
      </c>
      <c r="D86" s="51" t="str">
        <f>GD_CHUNG!D87</f>
        <v>Nhân viên phục vụ hành khách hàng hóa</v>
      </c>
      <c r="E86" s="52">
        <f>VLOOKUP(G86,DM_LUONG_CHE_DO!$D$8:$L$1000,H86+1,FALSE)</f>
        <v>3875000</v>
      </c>
      <c r="F86" s="71">
        <f>VLOOKUP(I86,DM_HE_SO_LUONG_NS!$D$6:$I$38,J86+1,FALSE)</f>
        <v>1.6</v>
      </c>
      <c r="G86" s="56" t="s">
        <v>57</v>
      </c>
      <c r="H86" s="57">
        <v>1</v>
      </c>
      <c r="I86" s="73" t="s">
        <v>186</v>
      </c>
      <c r="J86" s="73">
        <v>1</v>
      </c>
    </row>
    <row r="87" spans="1:10" ht="12.75" x14ac:dyDescent="0.2">
      <c r="A87" s="49">
        <v>84</v>
      </c>
      <c r="B87" s="50">
        <f>GD_CHUNG!B88</f>
        <v>10570</v>
      </c>
      <c r="C87" s="51" t="str">
        <f>GD_CHUNG!C88</f>
        <v>Phạm Anh Dũng</v>
      </c>
      <c r="D87" s="51" t="str">
        <f>GD_CHUNG!D88</f>
        <v>NV PVHK</v>
      </c>
      <c r="E87" s="52">
        <f>VLOOKUP(G87,DM_LUONG_CHE_DO!$D$8:$L$1000,H87+1,FALSE)</f>
        <v>3875000</v>
      </c>
      <c r="F87" s="71">
        <f>VLOOKUP(I87,DM_HE_SO_LUONG_NS!$D$6:$I$38,J87+1,FALSE)</f>
        <v>2.13</v>
      </c>
      <c r="G87" s="56" t="s">
        <v>57</v>
      </c>
      <c r="H87" s="57">
        <v>1</v>
      </c>
      <c r="I87" s="73" t="s">
        <v>182</v>
      </c>
      <c r="J87" s="73">
        <v>3</v>
      </c>
    </row>
    <row r="88" spans="1:10" ht="12.75" x14ac:dyDescent="0.2">
      <c r="A88" s="49">
        <v>85</v>
      </c>
      <c r="B88" s="50">
        <f>GD_CHUNG!B89</f>
        <v>10583</v>
      </c>
      <c r="C88" s="51" t="str">
        <f>GD_CHUNG!C89</f>
        <v>Nguyễn Thanh Huy</v>
      </c>
      <c r="D88" s="51" t="str">
        <f>GD_CHUNG!D89</f>
        <v>NV PVHK</v>
      </c>
      <c r="E88" s="52">
        <f>VLOOKUP(G88,DM_LUONG_CHE_DO!$D$8:$L$1000,H88+1,FALSE)</f>
        <v>3875000</v>
      </c>
      <c r="F88" s="71">
        <f>VLOOKUP(I88,DM_HE_SO_LUONG_NS!$D$6:$I$38,J88+1,FALSE)</f>
        <v>1.9</v>
      </c>
      <c r="G88" s="56" t="s">
        <v>57</v>
      </c>
      <c r="H88" s="57">
        <v>1</v>
      </c>
      <c r="I88" s="73" t="s">
        <v>182</v>
      </c>
      <c r="J88" s="73">
        <v>1</v>
      </c>
    </row>
    <row r="89" spans="1:10" ht="12.75" x14ac:dyDescent="0.2">
      <c r="A89" s="49">
        <v>86</v>
      </c>
      <c r="B89" s="50">
        <f>GD_CHUNG!B90</f>
        <v>10585</v>
      </c>
      <c r="C89" s="51" t="str">
        <f>GD_CHUNG!C90</f>
        <v>Nguyễn Thị Minh Thu</v>
      </c>
      <c r="D89" s="51" t="str">
        <f>GD_CHUNG!D90</f>
        <v>NV PVHK</v>
      </c>
      <c r="E89" s="52">
        <f>VLOOKUP(G89,DM_LUONG_CHE_DO!$D$8:$L$1000,H89+1,FALSE)</f>
        <v>3875000</v>
      </c>
      <c r="F89" s="71">
        <f>VLOOKUP(I89,DM_HE_SO_LUONG_NS!$D$6:$I$38,J89+1,FALSE)</f>
        <v>1.9</v>
      </c>
      <c r="G89" s="56" t="s">
        <v>57</v>
      </c>
      <c r="H89" s="57">
        <v>1</v>
      </c>
      <c r="I89" s="73" t="s">
        <v>182</v>
      </c>
      <c r="J89" s="73">
        <v>1</v>
      </c>
    </row>
    <row r="90" spans="1:10" ht="12.75" x14ac:dyDescent="0.2">
      <c r="A90" s="49">
        <v>87</v>
      </c>
      <c r="B90" s="50">
        <f>GD_CHUNG!B91</f>
        <v>10586</v>
      </c>
      <c r="C90" s="51" t="str">
        <f>GD_CHUNG!C91</f>
        <v>Nguyễn Thu Hằng</v>
      </c>
      <c r="D90" s="51" t="str">
        <f>GD_CHUNG!D91</f>
        <v>NV PVHK</v>
      </c>
      <c r="E90" s="52">
        <f>VLOOKUP(G90,DM_LUONG_CHE_DO!$D$8:$L$1000,H90+1,FALSE)</f>
        <v>3875000</v>
      </c>
      <c r="F90" s="71">
        <f>VLOOKUP(I90,DM_HE_SO_LUONG_NS!$D$6:$I$38,J90+1,FALSE)</f>
        <v>1.9</v>
      </c>
      <c r="G90" s="56" t="s">
        <v>57</v>
      </c>
      <c r="H90" s="57">
        <v>1</v>
      </c>
      <c r="I90" s="73" t="s">
        <v>182</v>
      </c>
      <c r="J90" s="73">
        <v>1</v>
      </c>
    </row>
    <row r="91" spans="1:10" ht="12.75" x14ac:dyDescent="0.2">
      <c r="A91" s="49">
        <v>88</v>
      </c>
      <c r="B91" s="50">
        <f>GD_CHUNG!B92</f>
        <v>10600</v>
      </c>
      <c r="C91" s="51" t="str">
        <f>GD_CHUNG!C92</f>
        <v>Nguyễn Thị Vân Anh</v>
      </c>
      <c r="D91" s="51" t="str">
        <f>GD_CHUNG!D92</f>
        <v>NV PVHK</v>
      </c>
      <c r="E91" s="52">
        <f>VLOOKUP(G91,DM_LUONG_CHE_DO!$D$8:$L$1000,H91+1,FALSE)</f>
        <v>3875000</v>
      </c>
      <c r="F91" s="71">
        <f>VLOOKUP(I91,DM_HE_SO_LUONG_NS!$D$6:$I$38,J91+1,FALSE)</f>
        <v>1.6</v>
      </c>
      <c r="G91" s="56" t="s">
        <v>57</v>
      </c>
      <c r="H91" s="57">
        <v>1</v>
      </c>
      <c r="I91" s="73" t="s">
        <v>186</v>
      </c>
      <c r="J91" s="73">
        <v>1</v>
      </c>
    </row>
    <row r="92" spans="1:10" ht="12.75" x14ac:dyDescent="0.2">
      <c r="A92" s="49">
        <v>89</v>
      </c>
      <c r="B92" s="50">
        <f>GD_CHUNG!B93</f>
        <v>10601</v>
      </c>
      <c r="C92" s="51" t="str">
        <f>GD_CHUNG!C93</f>
        <v>Phan Thị Hạnh</v>
      </c>
      <c r="D92" s="51" t="str">
        <f>GD_CHUNG!D93</f>
        <v>NV PVHK</v>
      </c>
      <c r="E92" s="52">
        <f>VLOOKUP(G92,DM_LUONG_CHE_DO!$D$8:$L$1000,H92+1,FALSE)</f>
        <v>3875000</v>
      </c>
      <c r="F92" s="71">
        <f>VLOOKUP(I92,DM_HE_SO_LUONG_NS!$D$6:$I$38,J92+1,FALSE)</f>
        <v>1.6</v>
      </c>
      <c r="G92" s="56" t="s">
        <v>57</v>
      </c>
      <c r="H92" s="57">
        <v>1</v>
      </c>
      <c r="I92" s="73" t="s">
        <v>186</v>
      </c>
      <c r="J92" s="73">
        <v>1</v>
      </c>
    </row>
    <row r="93" spans="1:10" ht="12.75" x14ac:dyDescent="0.2">
      <c r="A93" s="49">
        <v>90</v>
      </c>
      <c r="B93" s="50">
        <f>GD_CHUNG!B94</f>
        <v>10608</v>
      </c>
      <c r="C93" s="51" t="str">
        <f>GD_CHUNG!C94</f>
        <v>Nguyễn Thị Hương</v>
      </c>
      <c r="D93" s="51" t="str">
        <f>GD_CHUNG!D94</f>
        <v>NV PVHK</v>
      </c>
      <c r="E93" s="52">
        <f>VLOOKUP(G93,DM_LUONG_CHE_DO!$D$8:$L$1000,H93+1,FALSE)</f>
        <v>3875000</v>
      </c>
      <c r="F93" s="71">
        <f>VLOOKUP(I93,DM_HE_SO_LUONG_NS!$D$6:$I$38,J93+1,FALSE)</f>
        <v>1.7</v>
      </c>
      <c r="G93" s="56" t="s">
        <v>57</v>
      </c>
      <c r="H93" s="57">
        <v>1</v>
      </c>
      <c r="I93" s="73" t="s">
        <v>186</v>
      </c>
      <c r="J93" s="73">
        <v>2</v>
      </c>
    </row>
    <row r="94" spans="1:10" ht="12.75" x14ac:dyDescent="0.2">
      <c r="A94" s="49">
        <v>91</v>
      </c>
      <c r="B94" s="50">
        <f>GD_CHUNG!B95</f>
        <v>10624</v>
      </c>
      <c r="C94" s="51" t="str">
        <f>GD_CHUNG!C95</f>
        <v>Nguyễn Huyền Trang</v>
      </c>
      <c r="D94" s="51" t="str">
        <f>GD_CHUNG!D95</f>
        <v>NV PVHK</v>
      </c>
      <c r="E94" s="52">
        <f>VLOOKUP(G94,DM_LUONG_CHE_DO!$D$8:$L$1000,H94+1,FALSE)</f>
        <v>3875000</v>
      </c>
      <c r="F94" s="71">
        <f>VLOOKUP(I94,DM_HE_SO_LUONG_NS!$D$6:$I$38,J94+1,FALSE)</f>
        <v>1.7</v>
      </c>
      <c r="G94" s="56" t="s">
        <v>57</v>
      </c>
      <c r="H94" s="57">
        <v>1</v>
      </c>
      <c r="I94" s="73" t="s">
        <v>186</v>
      </c>
      <c r="J94" s="73">
        <v>2</v>
      </c>
    </row>
    <row r="95" spans="1:10" ht="12.75" x14ac:dyDescent="0.2">
      <c r="A95" s="49">
        <v>92</v>
      </c>
      <c r="B95" s="50">
        <f>GD_CHUNG!B96</f>
        <v>10625</v>
      </c>
      <c r="C95" s="51" t="str">
        <f>GD_CHUNG!C96</f>
        <v>Vương Thị Thanh Nhàn</v>
      </c>
      <c r="D95" s="51" t="str">
        <f>GD_CHUNG!D96</f>
        <v>NV PVHK</v>
      </c>
      <c r="E95" s="52">
        <f>VLOOKUP(G95,DM_LUONG_CHE_DO!$D$8:$L$1000,H95+1,FALSE)</f>
        <v>3875000</v>
      </c>
      <c r="F95" s="71">
        <f>VLOOKUP(I95,DM_HE_SO_LUONG_NS!$D$6:$I$38,J95+1,FALSE)</f>
        <v>2.0099999999999998</v>
      </c>
      <c r="G95" s="56" t="s">
        <v>57</v>
      </c>
      <c r="H95" s="57">
        <v>1</v>
      </c>
      <c r="I95" s="73" t="s">
        <v>182</v>
      </c>
      <c r="J95" s="73">
        <v>2</v>
      </c>
    </row>
    <row r="96" spans="1:10" ht="12.75" x14ac:dyDescent="0.2">
      <c r="A96" s="49">
        <v>93</v>
      </c>
      <c r="B96" s="50">
        <f>GD_CHUNG!B97</f>
        <v>10633</v>
      </c>
      <c r="C96" s="51" t="str">
        <f>GD_CHUNG!C97</f>
        <v>Quàng Thị Phúc</v>
      </c>
      <c r="D96" s="51" t="str">
        <f>GD_CHUNG!D97</f>
        <v>NV PVHK</v>
      </c>
      <c r="E96" s="52">
        <f>VLOOKUP(G96,DM_LUONG_CHE_DO!$D$8:$L$1000,H96+1,FALSE)</f>
        <v>4553000</v>
      </c>
      <c r="F96" s="71">
        <f>VLOOKUP(I96,DM_HE_SO_LUONG_NS!$D$6:$I$38,J96+1,FALSE)</f>
        <v>2.14</v>
      </c>
      <c r="G96" s="56" t="s">
        <v>57</v>
      </c>
      <c r="H96" s="57">
        <v>2</v>
      </c>
      <c r="I96" s="73" t="s">
        <v>169</v>
      </c>
      <c r="J96" s="73">
        <v>4</v>
      </c>
    </row>
    <row r="97" spans="1:10" ht="12.75" x14ac:dyDescent="0.2">
      <c r="A97" s="49">
        <v>94</v>
      </c>
      <c r="B97" s="50">
        <f>GD_CHUNG!B98</f>
        <v>10634</v>
      </c>
      <c r="C97" s="51" t="str">
        <f>GD_CHUNG!C98</f>
        <v>Phạm Thị Thanh Hoa</v>
      </c>
      <c r="D97" s="51" t="str">
        <f>GD_CHUNG!D98</f>
        <v>NV PVHK</v>
      </c>
      <c r="E97" s="52">
        <f>VLOOKUP(G97,DM_LUONG_CHE_DO!$D$8:$L$1000,H97+1,FALSE)</f>
        <v>3875000</v>
      </c>
      <c r="F97" s="71">
        <f>VLOOKUP(I97,DM_HE_SO_LUONG_NS!$D$6:$I$38,J97+1,FALSE)</f>
        <v>2.0099999999999998</v>
      </c>
      <c r="G97" s="56" t="s">
        <v>57</v>
      </c>
      <c r="H97" s="57">
        <v>1</v>
      </c>
      <c r="I97" s="73" t="s">
        <v>182</v>
      </c>
      <c r="J97" s="73">
        <v>2</v>
      </c>
    </row>
    <row r="98" spans="1:10" ht="12.75" x14ac:dyDescent="0.2">
      <c r="A98" s="49">
        <v>95</v>
      </c>
      <c r="B98" s="50">
        <f>GD_CHUNG!B99</f>
        <v>10635</v>
      </c>
      <c r="C98" s="51" t="str">
        <f>GD_CHUNG!C99</f>
        <v>Đào Thị Mận</v>
      </c>
      <c r="D98" s="51" t="str">
        <f>GD_CHUNG!D99</f>
        <v>NV PVHK</v>
      </c>
      <c r="E98" s="52">
        <f>VLOOKUP(G98,DM_LUONG_CHE_DO!$D$8:$L$1000,H98+1,FALSE)</f>
        <v>4553000</v>
      </c>
      <c r="F98" s="71">
        <f>VLOOKUP(I98,DM_HE_SO_LUONG_NS!$D$6:$I$38,J98+1,FALSE)</f>
        <v>1.8</v>
      </c>
      <c r="G98" s="56" t="s">
        <v>57</v>
      </c>
      <c r="H98" s="57">
        <v>2</v>
      </c>
      <c r="I98" s="73" t="s">
        <v>186</v>
      </c>
      <c r="J98" s="73">
        <v>3</v>
      </c>
    </row>
    <row r="99" spans="1:10" ht="12.75" x14ac:dyDescent="0.2">
      <c r="A99" s="49">
        <v>96</v>
      </c>
      <c r="B99" s="50">
        <f>GD_CHUNG!B100</f>
        <v>11105</v>
      </c>
      <c r="C99" s="51" t="str">
        <f>GD_CHUNG!C100</f>
        <v>Ngô Minh Thanh</v>
      </c>
      <c r="D99" s="51" t="str">
        <f>GD_CHUNG!D100</f>
        <v>NV PVHK</v>
      </c>
      <c r="E99" s="52">
        <f>VLOOKUP(G99,DM_LUONG_CHE_DO!$D$8:$L$1000,H99+1,FALSE)</f>
        <v>3875000</v>
      </c>
      <c r="F99" s="71">
        <f>VLOOKUP(I99,DM_HE_SO_LUONG_NS!$D$6:$I$38,J99+1,FALSE)</f>
        <v>1.6</v>
      </c>
      <c r="G99" s="56" t="s">
        <v>57</v>
      </c>
      <c r="H99" s="57">
        <v>1</v>
      </c>
      <c r="I99" s="73" t="s">
        <v>186</v>
      </c>
      <c r="J99" s="73">
        <v>1</v>
      </c>
    </row>
    <row r="100" spans="1:10" ht="12.75" x14ac:dyDescent="0.2">
      <c r="A100" s="49">
        <v>97</v>
      </c>
      <c r="B100" s="50">
        <f>GD_CHUNG!B101</f>
        <v>11107</v>
      </c>
      <c r="C100" s="51" t="str">
        <f>GD_CHUNG!C101</f>
        <v>Vũ Thị Thơm</v>
      </c>
      <c r="D100" s="51" t="str">
        <f>GD_CHUNG!D101</f>
        <v>NV PVHK</v>
      </c>
      <c r="E100" s="52">
        <f>VLOOKUP(G100,DM_LUONG_CHE_DO!$D$8:$L$1000,H100+1,FALSE)</f>
        <v>3875000</v>
      </c>
      <c r="F100" s="71">
        <f>VLOOKUP(I100,DM_HE_SO_LUONG_NS!$D$6:$I$38,J100+1,FALSE)</f>
        <v>1.6</v>
      </c>
      <c r="G100" s="56" t="s">
        <v>57</v>
      </c>
      <c r="H100" s="57">
        <v>1</v>
      </c>
      <c r="I100" s="73" t="s">
        <v>186</v>
      </c>
      <c r="J100" s="73">
        <v>1</v>
      </c>
    </row>
    <row r="101" spans="1:10" ht="12.75" x14ac:dyDescent="0.2">
      <c r="A101" s="49">
        <v>98</v>
      </c>
      <c r="B101" s="50">
        <f>GD_CHUNG!B102</f>
        <v>11109</v>
      </c>
      <c r="C101" s="51" t="str">
        <f>GD_CHUNG!C102</f>
        <v>Phạm Thành Việt</v>
      </c>
      <c r="D101" s="51" t="str">
        <f>GD_CHUNG!D102</f>
        <v>NV PVHK</v>
      </c>
      <c r="E101" s="52">
        <f>VLOOKUP(G101,DM_LUONG_CHE_DO!$D$8:$L$1000,H101+1,FALSE)</f>
        <v>3875000</v>
      </c>
      <c r="F101" s="71">
        <f>VLOOKUP(I101,DM_HE_SO_LUONG_NS!$D$6:$I$38,J101+1,FALSE)</f>
        <v>1.6</v>
      </c>
      <c r="G101" s="56" t="s">
        <v>57</v>
      </c>
      <c r="H101" s="57">
        <v>1</v>
      </c>
      <c r="I101" s="73" t="s">
        <v>186</v>
      </c>
      <c r="J101" s="73">
        <v>1</v>
      </c>
    </row>
    <row r="102" spans="1:10" ht="12.75" x14ac:dyDescent="0.2">
      <c r="A102" s="49">
        <v>99</v>
      </c>
      <c r="B102" s="50">
        <f>GD_CHUNG!B103</f>
        <v>11766</v>
      </c>
      <c r="C102" s="51" t="str">
        <f>GD_CHUNG!C103</f>
        <v>Nguyễn Thị Vân</v>
      </c>
      <c r="D102" s="51" t="str">
        <f>GD_CHUNG!D103</f>
        <v>NV PVHK</v>
      </c>
      <c r="E102" s="52">
        <f>VLOOKUP(G102,DM_LUONG_CHE_DO!$D$8:$L$1000,H102+1,FALSE)</f>
        <v>3875000</v>
      </c>
      <c r="F102" s="71">
        <f>VLOOKUP(I102,DM_HE_SO_LUONG_NS!$D$6:$I$38,J102+1,FALSE)</f>
        <v>1.6</v>
      </c>
      <c r="G102" s="56" t="s">
        <v>57</v>
      </c>
      <c r="H102" s="57">
        <v>1</v>
      </c>
      <c r="I102" s="73" t="s">
        <v>186</v>
      </c>
      <c r="J102" s="73">
        <v>1</v>
      </c>
    </row>
    <row r="103" spans="1:10" ht="12.75" x14ac:dyDescent="0.2">
      <c r="A103" s="49">
        <v>100</v>
      </c>
      <c r="B103" s="50">
        <f>GD_CHUNG!B104</f>
        <v>13096</v>
      </c>
      <c r="C103" s="51" t="str">
        <f>GD_CHUNG!C104</f>
        <v>Đinh Văn Long</v>
      </c>
      <c r="D103" s="51" t="str">
        <f>GD_CHUNG!D104</f>
        <v>NV PVHK</v>
      </c>
      <c r="E103" s="52">
        <f>VLOOKUP(G103,DM_LUONG_CHE_DO!$D$8:$L$1000,H103+1,FALSE)</f>
        <v>3875000</v>
      </c>
      <c r="F103" s="71">
        <f>VLOOKUP(I103,DM_HE_SO_LUONG_NS!$D$6:$I$38,J103+1,FALSE)</f>
        <v>1.6</v>
      </c>
      <c r="G103" s="56" t="s">
        <v>57</v>
      </c>
      <c r="H103" s="57">
        <v>1</v>
      </c>
      <c r="I103" s="73" t="s">
        <v>186</v>
      </c>
      <c r="J103" s="73">
        <v>1</v>
      </c>
    </row>
    <row r="104" spans="1:10" ht="12.75" x14ac:dyDescent="0.2">
      <c r="A104" s="49">
        <v>101</v>
      </c>
      <c r="B104" s="50">
        <f>GD_CHUNG!B105</f>
        <v>10778</v>
      </c>
      <c r="C104" s="51" t="str">
        <f>GD_CHUNG!C105</f>
        <v>Nguyễn Thị Hồng Anh</v>
      </c>
      <c r="D104" s="51" t="str">
        <f>GD_CHUNG!D105</f>
        <v>Nv VS MB</v>
      </c>
      <c r="E104" s="52">
        <f>VLOOKUP(G104,DM_LUONG_CHE_DO!$D$8:$L$1000,H104+1,FALSE)</f>
        <v>3875000</v>
      </c>
      <c r="F104" s="71">
        <f>VLOOKUP(I104,DM_HE_SO_LUONG_NS!$D$6:$I$38,J104+1,FALSE)</f>
        <v>1.6</v>
      </c>
      <c r="G104" s="56" t="s">
        <v>57</v>
      </c>
      <c r="H104" s="185">
        <v>1</v>
      </c>
      <c r="I104" s="73" t="s">
        <v>186</v>
      </c>
      <c r="J104" s="73">
        <v>1</v>
      </c>
    </row>
    <row r="105" spans="1:10" ht="12.75" x14ac:dyDescent="0.2">
      <c r="A105" s="49">
        <v>102</v>
      </c>
      <c r="B105" s="50">
        <f>GD_CHUNG!B106</f>
        <v>11765</v>
      </c>
      <c r="C105" s="51" t="str">
        <f>GD_CHUNG!C106</f>
        <v>Hoàng Thị Hồng Nhung</v>
      </c>
      <c r="D105" s="51" t="str">
        <f>GD_CHUNG!D106</f>
        <v>NV PVHK</v>
      </c>
      <c r="E105" s="52">
        <f>VLOOKUP(G105,DM_LUONG_CHE_DO!$D$8:$L$1000,H105+1,FALSE)</f>
        <v>3875000</v>
      </c>
      <c r="F105" s="71">
        <f>VLOOKUP(I105,DM_HE_SO_LUONG_NS!$D$6:$I$38,J105+1,FALSE)</f>
        <v>1.6</v>
      </c>
      <c r="G105" s="56" t="s">
        <v>57</v>
      </c>
      <c r="H105" s="57">
        <v>1</v>
      </c>
      <c r="I105" s="73" t="s">
        <v>186</v>
      </c>
      <c r="J105" s="73">
        <v>1</v>
      </c>
    </row>
    <row r="106" spans="1:10" ht="12.75" x14ac:dyDescent="0.2">
      <c r="A106" s="49">
        <v>103</v>
      </c>
      <c r="B106" s="50">
        <f>GD_CHUNG!B107</f>
        <v>10631</v>
      </c>
      <c r="C106" s="51" t="str">
        <f>GD_CHUNG!C107</f>
        <v>Nguyễn Thị Phương Mai</v>
      </c>
      <c r="D106" s="51" t="str">
        <f>GD_CHUNG!D107</f>
        <v>Đội trưởng</v>
      </c>
      <c r="E106" s="52">
        <f>VLOOKUP(G106,DM_LUONG_CHE_DO!$D$8:$L$1000,H106+1,FALSE)</f>
        <v>5115000</v>
      </c>
      <c r="F106" s="71">
        <f>VLOOKUP(I106,DM_HE_SO_LUONG_NS!$D$6:$I$38,J106+1,FALSE)</f>
        <v>3.99</v>
      </c>
      <c r="G106" s="56" t="s">
        <v>30</v>
      </c>
      <c r="H106" s="57">
        <v>1</v>
      </c>
      <c r="I106" s="73" t="s">
        <v>144</v>
      </c>
      <c r="J106" s="73">
        <v>1</v>
      </c>
    </row>
    <row r="107" spans="1:10" ht="12.75" x14ac:dyDescent="0.2">
      <c r="A107" s="49">
        <v>104</v>
      </c>
      <c r="B107" s="50">
        <f>GD_CHUNG!B108</f>
        <v>10630</v>
      </c>
      <c r="C107" s="51" t="str">
        <f>GD_CHUNG!C108</f>
        <v>Nguyễn Thị Thu Hương</v>
      </c>
      <c r="D107" s="51" t="str">
        <f>GD_CHUNG!D108</f>
        <v>Đội phó</v>
      </c>
      <c r="E107" s="52">
        <f>VLOOKUP(G107,DM_LUONG_CHE_DO!$D$8:$L$1000,H107+1,FALSE)</f>
        <v>4921000</v>
      </c>
      <c r="F107" s="71">
        <f>VLOOKUP(I107,DM_HE_SO_LUONG_NS!$D$6:$I$38,J107+1,FALSE)</f>
        <v>3.27</v>
      </c>
      <c r="G107" s="56" t="s">
        <v>32</v>
      </c>
      <c r="H107" s="57">
        <v>1</v>
      </c>
      <c r="I107" s="73" t="s">
        <v>148</v>
      </c>
      <c r="J107" s="73">
        <v>1</v>
      </c>
    </row>
    <row r="108" spans="1:10" ht="12.75" x14ac:dyDescent="0.2">
      <c r="A108" s="49">
        <v>105</v>
      </c>
      <c r="B108" s="50">
        <f>GD_CHUNG!B109</f>
        <v>12549</v>
      </c>
      <c r="C108" s="51" t="str">
        <f>GD_CHUNG!C109</f>
        <v>Nguyễn Tuấn Linh</v>
      </c>
      <c r="D108" s="51" t="str">
        <f>GD_CHUNG!D109</f>
        <v>Nhân viên phục vụ hành khách hàng hóa</v>
      </c>
      <c r="E108" s="52">
        <f>VLOOKUP(G108,DM_LUONG_CHE_DO!$D$8:$L$1000,H108+1,FALSE)</f>
        <v>3875000</v>
      </c>
      <c r="F108" s="71">
        <f>VLOOKUP(I108,DM_HE_SO_LUONG_NS!$D$6:$I$38,J108+1,FALSE)</f>
        <v>1.8</v>
      </c>
      <c r="G108" s="186" t="s">
        <v>57</v>
      </c>
      <c r="H108" s="57">
        <v>1</v>
      </c>
      <c r="I108" s="187" t="s">
        <v>169</v>
      </c>
      <c r="J108" s="73">
        <v>1</v>
      </c>
    </row>
    <row r="109" spans="1:10" ht="12.75" x14ac:dyDescent="0.2">
      <c r="A109" s="49">
        <v>106</v>
      </c>
      <c r="B109" s="50">
        <f>GD_CHUNG!B110</f>
        <v>12568</v>
      </c>
      <c r="C109" s="51" t="str">
        <f>GD_CHUNG!C110</f>
        <v>Nguyễn Thị Hồng Minh</v>
      </c>
      <c r="D109" s="51" t="str">
        <f>GD_CHUNG!D110</f>
        <v>Nhân viên phục vụ hành khách hàng hóa</v>
      </c>
      <c r="E109" s="52">
        <f>VLOOKUP(G109,DM_LUONG_CHE_DO!$D$8:$L$1000,H109+1,FALSE)</f>
        <v>3875000</v>
      </c>
      <c r="F109" s="71">
        <f>VLOOKUP(I109,DM_HE_SO_LUONG_NS!$D$6:$I$38,J109+1,FALSE)</f>
        <v>1.8</v>
      </c>
      <c r="G109" s="186" t="s">
        <v>57</v>
      </c>
      <c r="H109" s="57">
        <v>1</v>
      </c>
      <c r="I109" s="187" t="s">
        <v>169</v>
      </c>
      <c r="J109" s="73">
        <v>1</v>
      </c>
    </row>
    <row r="110" spans="1:10" ht="12.75" x14ac:dyDescent="0.2">
      <c r="A110" s="49">
        <v>107</v>
      </c>
      <c r="B110" s="50">
        <f>GD_CHUNG!B111</f>
        <v>12571</v>
      </c>
      <c r="C110" s="51" t="str">
        <f>GD_CHUNG!C111</f>
        <v>Ngô Thị Diễm Quỳnh</v>
      </c>
      <c r="D110" s="51" t="str">
        <f>GD_CHUNG!D111</f>
        <v>Nhân viên phục vụ hành khách hàng hóa</v>
      </c>
      <c r="E110" s="52">
        <f>VLOOKUP(G110,DM_LUONG_CHE_DO!$D$8:$L$1000,H110+1,FALSE)</f>
        <v>3875000</v>
      </c>
      <c r="F110" s="71">
        <f>VLOOKUP(I110,DM_HE_SO_LUONG_NS!$D$6:$I$38,J110+1,FALSE)</f>
        <v>1.8</v>
      </c>
      <c r="G110" s="186" t="s">
        <v>57</v>
      </c>
      <c r="H110" s="57">
        <v>1</v>
      </c>
      <c r="I110" s="187" t="s">
        <v>169</v>
      </c>
      <c r="J110" s="73">
        <v>1</v>
      </c>
    </row>
    <row r="111" spans="1:10" ht="12.75" x14ac:dyDescent="0.2">
      <c r="A111" s="49">
        <v>108</v>
      </c>
      <c r="B111" s="50">
        <f>GD_CHUNG!B112</f>
        <v>13370</v>
      </c>
      <c r="C111" s="51" t="str">
        <f>GD_CHUNG!C112</f>
        <v>Đinh Đức Điệp</v>
      </c>
      <c r="D111" s="51" t="str">
        <f>GD_CHUNG!D112</f>
        <v>Nhân viên phục vụ hành khách hàng hóa</v>
      </c>
      <c r="E111" s="52">
        <f>VLOOKUP(G111,DM_LUONG_CHE_DO!$D$8:$L$1000,H111+1,FALSE)</f>
        <v>3875000</v>
      </c>
      <c r="F111" s="71">
        <f>VLOOKUP(I111,DM_HE_SO_LUONG_NS!$D$6:$I$38,J111+1,FALSE)</f>
        <v>1.6</v>
      </c>
      <c r="G111" s="56" t="s">
        <v>57</v>
      </c>
      <c r="H111" s="57">
        <v>1</v>
      </c>
      <c r="I111" s="73" t="s">
        <v>186</v>
      </c>
      <c r="J111" s="73">
        <v>1</v>
      </c>
    </row>
    <row r="112" spans="1:10" ht="12.75" x14ac:dyDescent="0.2">
      <c r="A112" s="49">
        <v>109</v>
      </c>
      <c r="B112" s="50">
        <f>GD_CHUNG!B113</f>
        <v>13372</v>
      </c>
      <c r="C112" s="51" t="str">
        <f>GD_CHUNG!C113</f>
        <v>Trần Thị Hoa Lý</v>
      </c>
      <c r="D112" s="51" t="str">
        <f>GD_CHUNG!D113</f>
        <v>Nhân viên phục vụ hành khách hàng hóa</v>
      </c>
      <c r="E112" s="52">
        <f>VLOOKUP(G112,DM_LUONG_CHE_DO!$D$8:$L$1000,H112+1,FALSE)</f>
        <v>3875000</v>
      </c>
      <c r="F112" s="71">
        <f>VLOOKUP(I112,DM_HE_SO_LUONG_NS!$D$6:$I$38,J112+1,FALSE)</f>
        <v>1.6</v>
      </c>
      <c r="G112" s="56" t="s">
        <v>57</v>
      </c>
      <c r="H112" s="57">
        <v>1</v>
      </c>
      <c r="I112" s="73" t="s">
        <v>186</v>
      </c>
      <c r="J112" s="73">
        <v>1</v>
      </c>
    </row>
    <row r="113" spans="1:10" ht="12.75" x14ac:dyDescent="0.2">
      <c r="A113" s="49">
        <v>110</v>
      </c>
      <c r="B113" s="50">
        <f>GD_CHUNG!B114</f>
        <v>13376</v>
      </c>
      <c r="C113" s="51" t="str">
        <f>GD_CHUNG!C114</f>
        <v>Vũ Thùy Linh</v>
      </c>
      <c r="D113" s="51" t="str">
        <f>GD_CHUNG!D114</f>
        <v>Nhân viên phục vụ hành khách hàng hóa</v>
      </c>
      <c r="E113" s="52">
        <f>VLOOKUP(G113,DM_LUONG_CHE_DO!$D$8:$L$1000,H113+1,FALSE)</f>
        <v>3875000</v>
      </c>
      <c r="F113" s="71">
        <f>VLOOKUP(I113,DM_HE_SO_LUONG_NS!$D$6:$I$38,J113+1,FALSE)</f>
        <v>1.6</v>
      </c>
      <c r="G113" s="56" t="s">
        <v>57</v>
      </c>
      <c r="H113" s="57">
        <v>1</v>
      </c>
      <c r="I113" s="73" t="s">
        <v>186</v>
      </c>
      <c r="J113" s="73">
        <v>1</v>
      </c>
    </row>
    <row r="114" spans="1:10" ht="12.75" x14ac:dyDescent="0.2">
      <c r="A114" s="49">
        <v>111</v>
      </c>
      <c r="B114" s="50">
        <f>GD_CHUNG!B115</f>
        <v>13377</v>
      </c>
      <c r="C114" s="51" t="str">
        <f>GD_CHUNG!C115</f>
        <v>Vũ Thị Bích Dung</v>
      </c>
      <c r="D114" s="51" t="str">
        <f>GD_CHUNG!D115</f>
        <v>Nhân viên phục vụ hành khách hàng hóa</v>
      </c>
      <c r="E114" s="52">
        <f>VLOOKUP(G114,DM_LUONG_CHE_DO!$D$8:$L$1000,H114+1,FALSE)</f>
        <v>3875000</v>
      </c>
      <c r="F114" s="71">
        <f>VLOOKUP(I114,DM_HE_SO_LUONG_NS!$D$6:$I$38,J114+1,FALSE)</f>
        <v>1.6</v>
      </c>
      <c r="G114" s="56" t="s">
        <v>57</v>
      </c>
      <c r="H114" s="57">
        <v>1</v>
      </c>
      <c r="I114" s="73" t="s">
        <v>186</v>
      </c>
      <c r="J114" s="73">
        <v>1</v>
      </c>
    </row>
    <row r="115" spans="1:10" ht="12.75" x14ac:dyDescent="0.2">
      <c r="A115" s="49">
        <v>112</v>
      </c>
      <c r="B115" s="50">
        <f>GD_CHUNG!B116</f>
        <v>13378</v>
      </c>
      <c r="C115" s="51" t="str">
        <f>GD_CHUNG!C116</f>
        <v>Nguyễn Bảo Ngân</v>
      </c>
      <c r="D115" s="51" t="str">
        <f>GD_CHUNG!D116</f>
        <v>Nhân viên phục vụ hành khách hàng hóa</v>
      </c>
      <c r="E115" s="52">
        <f>VLOOKUP(G115,DM_LUONG_CHE_DO!$D$8:$L$1000,H115+1,FALSE)</f>
        <v>3875000</v>
      </c>
      <c r="F115" s="71">
        <f>VLOOKUP(I115,DM_HE_SO_LUONG_NS!$D$6:$I$38,J115+1,FALSE)</f>
        <v>1.6</v>
      </c>
      <c r="G115" s="56" t="s">
        <v>57</v>
      </c>
      <c r="H115" s="57">
        <v>1</v>
      </c>
      <c r="I115" s="73" t="s">
        <v>186</v>
      </c>
      <c r="J115" s="73">
        <v>1</v>
      </c>
    </row>
    <row r="116" spans="1:10" ht="12.75" x14ac:dyDescent="0.2">
      <c r="A116" s="49">
        <v>113</v>
      </c>
      <c r="B116" s="50">
        <f>GD_CHUNG!B117</f>
        <v>13379</v>
      </c>
      <c r="C116" s="51" t="str">
        <f>GD_CHUNG!C117</f>
        <v>Nguyễn Thùy Linh</v>
      </c>
      <c r="D116" s="51" t="str">
        <f>GD_CHUNG!D117</f>
        <v>Nhân viên phục vụ hành khách hàng hóa</v>
      </c>
      <c r="E116" s="52">
        <f>VLOOKUP(G116,DM_LUONG_CHE_DO!$D$8:$L$1000,H116+1,FALSE)</f>
        <v>3875000</v>
      </c>
      <c r="F116" s="71">
        <f>VLOOKUP(I116,DM_HE_SO_LUONG_NS!$D$6:$I$38,J116+1,FALSE)</f>
        <v>1.6</v>
      </c>
      <c r="G116" s="56" t="s">
        <v>57</v>
      </c>
      <c r="H116" s="57">
        <v>1</v>
      </c>
      <c r="I116" s="73" t="s">
        <v>186</v>
      </c>
      <c r="J116" s="73">
        <v>1</v>
      </c>
    </row>
    <row r="117" spans="1:10" ht="12.75" x14ac:dyDescent="0.2">
      <c r="A117" s="49">
        <v>114</v>
      </c>
      <c r="B117" s="50">
        <f>GD_CHUNG!B118</f>
        <v>13674</v>
      </c>
      <c r="C117" s="51" t="str">
        <f>GD_CHUNG!C118</f>
        <v>Lê Thị Minh Phượng</v>
      </c>
      <c r="D117" s="51" t="str">
        <f>GD_CHUNG!D118</f>
        <v>Nhân viên phục vụ hành khách hàng hóa</v>
      </c>
      <c r="E117" s="52">
        <f>VLOOKUP(G117,DM_LUONG_CHE_DO!$D$8:$L$1000,H117+1,FALSE)</f>
        <v>3875000</v>
      </c>
      <c r="F117" s="71">
        <f>VLOOKUP(I117,DM_HE_SO_LUONG_NS!$D$6:$I$38,J117+1,FALSE)</f>
        <v>1.6</v>
      </c>
      <c r="G117" s="56" t="s">
        <v>57</v>
      </c>
      <c r="H117" s="57">
        <v>1</v>
      </c>
      <c r="I117" s="73" t="s">
        <v>186</v>
      </c>
      <c r="J117" s="73">
        <v>1</v>
      </c>
    </row>
    <row r="118" spans="1:10" ht="12.75" x14ac:dyDescent="0.2">
      <c r="A118" s="49">
        <v>115</v>
      </c>
      <c r="B118" s="50">
        <f>GD_CHUNG!B119</f>
        <v>13675</v>
      </c>
      <c r="C118" s="51" t="str">
        <f>GD_CHUNG!C119</f>
        <v>Võ Thị Kiều Oanh</v>
      </c>
      <c r="D118" s="51" t="str">
        <f>GD_CHUNG!D119</f>
        <v>Nhân viên phục vụ hành khách hàng hóa</v>
      </c>
      <c r="E118" s="52">
        <f>VLOOKUP(G118,DM_LUONG_CHE_DO!$D$8:$L$1000,H118+1,FALSE)</f>
        <v>3875000</v>
      </c>
      <c r="F118" s="71">
        <f>VLOOKUP(I118,DM_HE_SO_LUONG_NS!$D$6:$I$38,J118+1,FALSE)</f>
        <v>1.6</v>
      </c>
      <c r="G118" s="56" t="s">
        <v>57</v>
      </c>
      <c r="H118" s="57">
        <v>1</v>
      </c>
      <c r="I118" s="73" t="s">
        <v>186</v>
      </c>
      <c r="J118" s="73">
        <v>1</v>
      </c>
    </row>
    <row r="119" spans="1:10" ht="12.75" x14ac:dyDescent="0.2">
      <c r="A119" s="49">
        <v>116</v>
      </c>
      <c r="B119" s="50">
        <f>GD_CHUNG!B120</f>
        <v>13676</v>
      </c>
      <c r="C119" s="51" t="str">
        <f>GD_CHUNG!C120</f>
        <v>Trần Thị Bích Ngọc</v>
      </c>
      <c r="D119" s="51" t="str">
        <f>GD_CHUNG!D120</f>
        <v>Nhân viên phục vụ hành khách hàng hóa</v>
      </c>
      <c r="E119" s="52">
        <f>VLOOKUP(G119,DM_LUONG_CHE_DO!$D$8:$L$1000,H119+1,FALSE)</f>
        <v>3875000</v>
      </c>
      <c r="F119" s="71">
        <f>VLOOKUP(I119,DM_HE_SO_LUONG_NS!$D$6:$I$38,J119+1,FALSE)</f>
        <v>1.6</v>
      </c>
      <c r="G119" s="56" t="s">
        <v>57</v>
      </c>
      <c r="H119" s="57">
        <v>1</v>
      </c>
      <c r="I119" s="73" t="s">
        <v>186</v>
      </c>
      <c r="J119" s="73">
        <v>1</v>
      </c>
    </row>
    <row r="120" spans="1:10" ht="12.75" x14ac:dyDescent="0.2">
      <c r="A120" s="49">
        <v>117</v>
      </c>
      <c r="B120" s="50">
        <f>GD_CHUNG!B121</f>
        <v>10569</v>
      </c>
      <c r="C120" s="51" t="str">
        <f>GD_CHUNG!C121</f>
        <v>Đàm Thu Hường</v>
      </c>
      <c r="D120" s="51" t="str">
        <f>GD_CHUNG!D121</f>
        <v>NV PVHK</v>
      </c>
      <c r="E120" s="52">
        <f>VLOOKUP(G120,DM_LUONG_CHE_DO!$D$8:$L$1000,H120+1,FALSE)</f>
        <v>4553000</v>
      </c>
      <c r="F120" s="71">
        <f>VLOOKUP(I120,DM_HE_SO_LUONG_NS!$D$6:$I$38,J120+1,FALSE)</f>
        <v>2.2599999999999998</v>
      </c>
      <c r="G120" s="56" t="s">
        <v>57</v>
      </c>
      <c r="H120" s="57">
        <v>2</v>
      </c>
      <c r="I120" s="73" t="s">
        <v>182</v>
      </c>
      <c r="J120" s="73">
        <v>4</v>
      </c>
    </row>
    <row r="121" spans="1:10" ht="12.75" x14ac:dyDescent="0.2">
      <c r="A121" s="49">
        <v>118</v>
      </c>
      <c r="B121" s="50">
        <f>GD_CHUNG!B122</f>
        <v>10571</v>
      </c>
      <c r="C121" s="51" t="str">
        <f>GD_CHUNG!C122</f>
        <v>Nguyễn Thị Thùy Dung</v>
      </c>
      <c r="D121" s="51" t="str">
        <f>GD_CHUNG!D122</f>
        <v>NV PVHK</v>
      </c>
      <c r="E121" s="52">
        <f>VLOOKUP(G121,DM_LUONG_CHE_DO!$D$8:$L$1000,H121+1,FALSE)</f>
        <v>3875000</v>
      </c>
      <c r="F121" s="71">
        <f>VLOOKUP(I121,DM_HE_SO_LUONG_NS!$D$6:$I$38,J121+1,FALSE)</f>
        <v>2.13</v>
      </c>
      <c r="G121" s="56" t="s">
        <v>57</v>
      </c>
      <c r="H121" s="57">
        <v>1</v>
      </c>
      <c r="I121" s="73" t="s">
        <v>182</v>
      </c>
      <c r="J121" s="73">
        <v>3</v>
      </c>
    </row>
    <row r="122" spans="1:10" ht="12.75" x14ac:dyDescent="0.2">
      <c r="A122" s="49">
        <v>119</v>
      </c>
      <c r="B122" s="50">
        <f>GD_CHUNG!B123</f>
        <v>10578</v>
      </c>
      <c r="C122" s="51" t="str">
        <f>GD_CHUNG!C123</f>
        <v>Bùi Việt Quang</v>
      </c>
      <c r="D122" s="51" t="str">
        <f>GD_CHUNG!D123</f>
        <v>NV PVHK</v>
      </c>
      <c r="E122" s="52">
        <f>VLOOKUP(G122,DM_LUONG_CHE_DO!$D$8:$L$1000,H122+1,FALSE)</f>
        <v>3875000</v>
      </c>
      <c r="F122" s="71">
        <f>VLOOKUP(I122,DM_HE_SO_LUONG_NS!$D$6:$I$38,J122+1,FALSE)</f>
        <v>2.0099999999999998</v>
      </c>
      <c r="G122" s="56" t="s">
        <v>57</v>
      </c>
      <c r="H122" s="57">
        <v>1</v>
      </c>
      <c r="I122" s="73" t="s">
        <v>182</v>
      </c>
      <c r="J122" s="73">
        <v>2</v>
      </c>
    </row>
    <row r="123" spans="1:10" ht="12.75" x14ac:dyDescent="0.2">
      <c r="A123" s="49">
        <v>120</v>
      </c>
      <c r="B123" s="50">
        <f>GD_CHUNG!B124</f>
        <v>10589</v>
      </c>
      <c r="C123" s="51" t="str">
        <f>GD_CHUNG!C124</f>
        <v>Phạm Thị Ba</v>
      </c>
      <c r="D123" s="51" t="str">
        <f>GD_CHUNG!D124</f>
        <v>NV PVHK</v>
      </c>
      <c r="E123" s="52">
        <f>VLOOKUP(G123,DM_LUONG_CHE_DO!$D$8:$L$1000,H123+1,FALSE)</f>
        <v>3875000</v>
      </c>
      <c r="F123" s="71">
        <f>VLOOKUP(I123,DM_HE_SO_LUONG_NS!$D$6:$I$38,J123+1,FALSE)</f>
        <v>1.91</v>
      </c>
      <c r="G123" s="56" t="s">
        <v>57</v>
      </c>
      <c r="H123" s="57">
        <v>1</v>
      </c>
      <c r="I123" s="73" t="s">
        <v>169</v>
      </c>
      <c r="J123" s="73">
        <v>2</v>
      </c>
    </row>
    <row r="124" spans="1:10" ht="12.75" x14ac:dyDescent="0.2">
      <c r="A124" s="49">
        <v>121</v>
      </c>
      <c r="B124" s="50">
        <f>GD_CHUNG!B125</f>
        <v>10591</v>
      </c>
      <c r="C124" s="51" t="str">
        <f>GD_CHUNG!C125</f>
        <v>Vũ Phương Thanh</v>
      </c>
      <c r="D124" s="51" t="str">
        <f>GD_CHUNG!D125</f>
        <v>NV PVHK</v>
      </c>
      <c r="E124" s="52">
        <f>VLOOKUP(G124,DM_LUONG_CHE_DO!$D$8:$L$1000,H124+1,FALSE)</f>
        <v>3875000</v>
      </c>
      <c r="F124" s="71">
        <f>VLOOKUP(I124,DM_HE_SO_LUONG_NS!$D$6:$I$38,J124+1,FALSE)</f>
        <v>1.91</v>
      </c>
      <c r="G124" s="56" t="s">
        <v>57</v>
      </c>
      <c r="H124" s="57">
        <v>1</v>
      </c>
      <c r="I124" s="73" t="s">
        <v>169</v>
      </c>
      <c r="J124" s="73">
        <v>2</v>
      </c>
    </row>
    <row r="125" spans="1:10" ht="12.75" x14ac:dyDescent="0.2">
      <c r="A125" s="49">
        <v>122</v>
      </c>
      <c r="B125" s="50">
        <f>GD_CHUNG!B126</f>
        <v>10596</v>
      </c>
      <c r="C125" s="51" t="str">
        <f>GD_CHUNG!C126</f>
        <v>Phạm Thị Ánh Hồng</v>
      </c>
      <c r="D125" s="51" t="str">
        <f>GD_CHUNG!D126</f>
        <v>NV PVHK</v>
      </c>
      <c r="E125" s="52">
        <f>VLOOKUP(G125,DM_LUONG_CHE_DO!$D$8:$L$1000,H125+1,FALSE)</f>
        <v>3875000</v>
      </c>
      <c r="F125" s="71">
        <f>VLOOKUP(I125,DM_HE_SO_LUONG_NS!$D$6:$I$38,J125+1,FALSE)</f>
        <v>1.8</v>
      </c>
      <c r="G125" s="56" t="s">
        <v>57</v>
      </c>
      <c r="H125" s="57">
        <v>1</v>
      </c>
      <c r="I125" s="73" t="s">
        <v>169</v>
      </c>
      <c r="J125" s="73">
        <v>1</v>
      </c>
    </row>
    <row r="126" spans="1:10" ht="12.75" x14ac:dyDescent="0.2">
      <c r="A126" s="49">
        <v>123</v>
      </c>
      <c r="B126" s="50">
        <f>GD_CHUNG!B127</f>
        <v>10597</v>
      </c>
      <c r="C126" s="51" t="str">
        <f>GD_CHUNG!C127</f>
        <v>Nguyễn Thị Thu Sang</v>
      </c>
      <c r="D126" s="51" t="str">
        <f>GD_CHUNG!D127</f>
        <v>NV PVHK</v>
      </c>
      <c r="E126" s="52">
        <f>VLOOKUP(G126,DM_LUONG_CHE_DO!$D$8:$L$1000,H126+1,FALSE)</f>
        <v>3875000</v>
      </c>
      <c r="F126" s="71">
        <f>VLOOKUP(I126,DM_HE_SO_LUONG_NS!$D$6:$I$38,J126+1,FALSE)</f>
        <v>1.8</v>
      </c>
      <c r="G126" s="56" t="s">
        <v>57</v>
      </c>
      <c r="H126" s="57">
        <v>1</v>
      </c>
      <c r="I126" s="73" t="s">
        <v>169</v>
      </c>
      <c r="J126" s="73">
        <v>1</v>
      </c>
    </row>
    <row r="127" spans="1:10" ht="12.75" x14ac:dyDescent="0.2">
      <c r="A127" s="49">
        <v>124</v>
      </c>
      <c r="B127" s="50">
        <f>GD_CHUNG!B128</f>
        <v>10598</v>
      </c>
      <c r="C127" s="51" t="str">
        <f>GD_CHUNG!C128</f>
        <v>Nguyễn Ngọc Quân</v>
      </c>
      <c r="D127" s="51" t="str">
        <f>GD_CHUNG!D128</f>
        <v>Phó đội trưởng</v>
      </c>
      <c r="E127" s="52">
        <f>VLOOKUP(G127,DM_LUONG_CHE_DO!$D$8:$L$1000,H127+1,FALSE)</f>
        <v>4921000</v>
      </c>
      <c r="F127" s="71">
        <f>VLOOKUP(I127,DM_HE_SO_LUONG_NS!$D$6:$I$38,J127+1,FALSE)</f>
        <v>3.27</v>
      </c>
      <c r="G127" s="56" t="s">
        <v>32</v>
      </c>
      <c r="H127" s="57">
        <v>1</v>
      </c>
      <c r="I127" s="73" t="s">
        <v>148</v>
      </c>
      <c r="J127" s="73">
        <v>1</v>
      </c>
    </row>
    <row r="128" spans="1:10" ht="12.75" x14ac:dyDescent="0.2">
      <c r="A128" s="49">
        <v>125</v>
      </c>
      <c r="B128" s="50">
        <f>GD_CHUNG!B129</f>
        <v>10602</v>
      </c>
      <c r="C128" s="51" t="str">
        <f>GD_CHUNG!C129</f>
        <v>Nguyễn Thị Thu Trang</v>
      </c>
      <c r="D128" s="51" t="str">
        <f>GD_CHUNG!D129</f>
        <v>NV PVHK</v>
      </c>
      <c r="E128" s="52">
        <f>VLOOKUP(G128,DM_LUONG_CHE_DO!$D$8:$L$1000,H128+1,FALSE)</f>
        <v>3875000</v>
      </c>
      <c r="F128" s="71">
        <f>VLOOKUP(I128,DM_HE_SO_LUONG_NS!$D$6:$I$38,J128+1,FALSE)</f>
        <v>1.8</v>
      </c>
      <c r="G128" s="56" t="s">
        <v>57</v>
      </c>
      <c r="H128" s="57">
        <v>1</v>
      </c>
      <c r="I128" s="73" t="s">
        <v>169</v>
      </c>
      <c r="J128" s="73">
        <v>1</v>
      </c>
    </row>
    <row r="129" spans="1:10" ht="12.75" x14ac:dyDescent="0.2">
      <c r="A129" s="49">
        <v>126</v>
      </c>
      <c r="B129" s="50">
        <f>GD_CHUNG!B130</f>
        <v>10603</v>
      </c>
      <c r="C129" s="51" t="str">
        <f>GD_CHUNG!C130</f>
        <v>Nguyễn Thị Vân Anh</v>
      </c>
      <c r="D129" s="51" t="str">
        <f>GD_CHUNG!D130</f>
        <v>NV PVHK</v>
      </c>
      <c r="E129" s="52">
        <f>VLOOKUP(G129,DM_LUONG_CHE_DO!$D$8:$L$1000,H129+1,FALSE)</f>
        <v>3875000</v>
      </c>
      <c r="F129" s="71">
        <f>VLOOKUP(I129,DM_HE_SO_LUONG_NS!$D$6:$I$38,J129+1,FALSE)</f>
        <v>1.6</v>
      </c>
      <c r="G129" s="56" t="s">
        <v>57</v>
      </c>
      <c r="H129" s="57">
        <v>1</v>
      </c>
      <c r="I129" s="73" t="s">
        <v>186</v>
      </c>
      <c r="J129" s="73">
        <v>1</v>
      </c>
    </row>
    <row r="130" spans="1:10" ht="12.75" x14ac:dyDescent="0.2">
      <c r="A130" s="49">
        <v>127</v>
      </c>
      <c r="B130" s="50">
        <f>GD_CHUNG!B131</f>
        <v>10618</v>
      </c>
      <c r="C130" s="51" t="str">
        <f>GD_CHUNG!C131</f>
        <v>Nguyễn Thị Hằng</v>
      </c>
      <c r="D130" s="51" t="str">
        <f>GD_CHUNG!D131</f>
        <v>NV PVHK</v>
      </c>
      <c r="E130" s="52">
        <f>VLOOKUP(G130,DM_LUONG_CHE_DO!$D$8:$L$1000,H130+1,FALSE)</f>
        <v>3875000</v>
      </c>
      <c r="F130" s="71">
        <f>VLOOKUP(I130,DM_HE_SO_LUONG_NS!$D$6:$I$38,J130+1,FALSE)</f>
        <v>1.91</v>
      </c>
      <c r="G130" s="56" t="s">
        <v>57</v>
      </c>
      <c r="H130" s="57">
        <v>1</v>
      </c>
      <c r="I130" s="73" t="s">
        <v>169</v>
      </c>
      <c r="J130" s="73">
        <v>2</v>
      </c>
    </row>
    <row r="131" spans="1:10" ht="12.75" x14ac:dyDescent="0.2">
      <c r="A131" s="49">
        <v>128</v>
      </c>
      <c r="B131" s="50">
        <f>GD_CHUNG!B132</f>
        <v>10619</v>
      </c>
      <c r="C131" s="51" t="str">
        <f>GD_CHUNG!C132</f>
        <v>Phạm Thị Thu Hương</v>
      </c>
      <c r="D131" s="51" t="str">
        <f>GD_CHUNG!D132</f>
        <v>NV PVHK</v>
      </c>
      <c r="E131" s="52">
        <f>VLOOKUP(G131,DM_LUONG_CHE_DO!$D$8:$L$1000,H131+1,FALSE)</f>
        <v>3875000</v>
      </c>
      <c r="F131" s="71">
        <f>VLOOKUP(I131,DM_HE_SO_LUONG_NS!$D$6:$I$38,J131+1,FALSE)</f>
        <v>2.0099999999999998</v>
      </c>
      <c r="G131" s="56" t="s">
        <v>57</v>
      </c>
      <c r="H131" s="57">
        <v>1</v>
      </c>
      <c r="I131" s="73" t="s">
        <v>182</v>
      </c>
      <c r="J131" s="73">
        <v>2</v>
      </c>
    </row>
    <row r="132" spans="1:10" ht="12.75" x14ac:dyDescent="0.2">
      <c r="A132" s="49">
        <v>129</v>
      </c>
      <c r="B132" s="50">
        <f>GD_CHUNG!B133</f>
        <v>10620</v>
      </c>
      <c r="C132" s="51" t="str">
        <f>GD_CHUNG!C133</f>
        <v>Trần Thị Thu</v>
      </c>
      <c r="D132" s="51" t="str">
        <f>GD_CHUNG!D133</f>
        <v>NV PVHK</v>
      </c>
      <c r="E132" s="52">
        <f>VLOOKUP(G132,DM_LUONG_CHE_DO!$D$8:$L$1000,H132+1,FALSE)</f>
        <v>3875000</v>
      </c>
      <c r="F132" s="71">
        <f>VLOOKUP(I132,DM_HE_SO_LUONG_NS!$D$6:$I$38,J132+1,FALSE)</f>
        <v>1.7</v>
      </c>
      <c r="G132" s="56" t="s">
        <v>57</v>
      </c>
      <c r="H132" s="57">
        <v>1</v>
      </c>
      <c r="I132" s="73" t="s">
        <v>186</v>
      </c>
      <c r="J132" s="73">
        <v>2</v>
      </c>
    </row>
    <row r="133" spans="1:10" ht="12.75" x14ac:dyDescent="0.2">
      <c r="A133" s="49">
        <v>130</v>
      </c>
      <c r="B133" s="50">
        <f>GD_CHUNG!B134</f>
        <v>10621</v>
      </c>
      <c r="C133" s="51" t="str">
        <f>GD_CHUNG!C134</f>
        <v>Hoàng Anh Trang</v>
      </c>
      <c r="D133" s="51" t="str">
        <f>GD_CHUNG!D134</f>
        <v>NV PVHK</v>
      </c>
      <c r="E133" s="52">
        <f>VLOOKUP(G133,DM_LUONG_CHE_DO!$D$8:$L$1000,H133+1,FALSE)</f>
        <v>3875000</v>
      </c>
      <c r="F133" s="71">
        <f>VLOOKUP(I133,DM_HE_SO_LUONG_NS!$D$6:$I$38,J133+1,FALSE)</f>
        <v>1.7</v>
      </c>
      <c r="G133" s="56" t="s">
        <v>57</v>
      </c>
      <c r="H133" s="57">
        <v>1</v>
      </c>
      <c r="I133" s="73" t="s">
        <v>186</v>
      </c>
      <c r="J133" s="73">
        <v>2</v>
      </c>
    </row>
    <row r="134" spans="1:10" ht="12.75" x14ac:dyDescent="0.2">
      <c r="A134" s="49">
        <v>131</v>
      </c>
      <c r="B134" s="50">
        <f>GD_CHUNG!B135</f>
        <v>11111</v>
      </c>
      <c r="C134" s="51" t="str">
        <f>GD_CHUNG!C135</f>
        <v>Phạm Kim Hoàn</v>
      </c>
      <c r="D134" s="51" t="str">
        <f>GD_CHUNG!D135</f>
        <v>NV PVHK</v>
      </c>
      <c r="E134" s="52">
        <f>VLOOKUP(G134,DM_LUONG_CHE_DO!$D$8:$L$1000,H134+1,FALSE)</f>
        <v>3875000</v>
      </c>
      <c r="F134" s="71">
        <f>VLOOKUP(I134,DM_HE_SO_LUONG_NS!$D$6:$I$38,J134+1,FALSE)</f>
        <v>1.6</v>
      </c>
      <c r="G134" s="56" t="s">
        <v>57</v>
      </c>
      <c r="H134" s="57">
        <v>1</v>
      </c>
      <c r="I134" s="73" t="s">
        <v>186</v>
      </c>
      <c r="J134" s="73">
        <v>1</v>
      </c>
    </row>
    <row r="135" spans="1:10" ht="12.75" x14ac:dyDescent="0.2">
      <c r="A135" s="49">
        <v>132</v>
      </c>
      <c r="B135" s="50">
        <f>GD_CHUNG!B136</f>
        <v>11116</v>
      </c>
      <c r="C135" s="51" t="str">
        <f>GD_CHUNG!C136</f>
        <v>Đỗ Thanh Bình</v>
      </c>
      <c r="D135" s="51" t="str">
        <f>GD_CHUNG!D136</f>
        <v>NV PVHK</v>
      </c>
      <c r="E135" s="52">
        <f>VLOOKUP(G135,DM_LUONG_CHE_DO!$D$8:$L$1000,H135+1,FALSE)</f>
        <v>3875000</v>
      </c>
      <c r="F135" s="71">
        <f>VLOOKUP(I135,DM_HE_SO_LUONG_NS!$D$6:$I$38,J135+1,FALSE)</f>
        <v>1.8</v>
      </c>
      <c r="G135" s="56" t="s">
        <v>57</v>
      </c>
      <c r="H135" s="57">
        <v>1</v>
      </c>
      <c r="I135" s="73" t="s">
        <v>169</v>
      </c>
      <c r="J135" s="73">
        <v>1</v>
      </c>
    </row>
    <row r="136" spans="1:10" ht="12.75" x14ac:dyDescent="0.2">
      <c r="A136" s="49">
        <v>133</v>
      </c>
      <c r="B136" s="50">
        <f>GD_CHUNG!B137</f>
        <v>11119</v>
      </c>
      <c r="C136" s="51" t="str">
        <f>GD_CHUNG!C137</f>
        <v>Nguyễn Hương Quỳnh</v>
      </c>
      <c r="D136" s="51" t="str">
        <f>GD_CHUNG!D137</f>
        <v>NV PVHK</v>
      </c>
      <c r="E136" s="52">
        <f>VLOOKUP(G136,DM_LUONG_CHE_DO!$D$8:$L$1000,H136+1,FALSE)</f>
        <v>3875000</v>
      </c>
      <c r="F136" s="71">
        <f>VLOOKUP(I136,DM_HE_SO_LUONG_NS!$D$6:$I$38,J136+1,FALSE)</f>
        <v>1.8</v>
      </c>
      <c r="G136" s="56" t="s">
        <v>57</v>
      </c>
      <c r="H136" s="57">
        <v>1</v>
      </c>
      <c r="I136" s="73" t="s">
        <v>169</v>
      </c>
      <c r="J136" s="73">
        <v>1</v>
      </c>
    </row>
    <row r="137" spans="1:10" ht="12.75" x14ac:dyDescent="0.2">
      <c r="A137" s="49">
        <v>134</v>
      </c>
      <c r="B137" s="50">
        <f>GD_CHUNG!B138</f>
        <v>11123</v>
      </c>
      <c r="C137" s="51" t="str">
        <f>GD_CHUNG!C138</f>
        <v>Bùi Thị Bảo Ngọc</v>
      </c>
      <c r="D137" s="51" t="str">
        <f>GD_CHUNG!D138</f>
        <v>NV PVHK</v>
      </c>
      <c r="E137" s="52">
        <f>VLOOKUP(G137,DM_LUONG_CHE_DO!$D$8:$L$1000,H137+1,FALSE)</f>
        <v>3875000</v>
      </c>
      <c r="F137" s="71">
        <f>VLOOKUP(I137,DM_HE_SO_LUONG_NS!$D$6:$I$38,J137+1,FALSE)</f>
        <v>1.6</v>
      </c>
      <c r="G137" s="56" t="s">
        <v>57</v>
      </c>
      <c r="H137" s="57">
        <v>1</v>
      </c>
      <c r="I137" s="73" t="s">
        <v>186</v>
      </c>
      <c r="J137" s="73">
        <v>1</v>
      </c>
    </row>
    <row r="138" spans="1:10" ht="12.75" x14ac:dyDescent="0.2">
      <c r="A138" s="49">
        <v>135</v>
      </c>
      <c r="B138" s="50">
        <f>GD_CHUNG!B139</f>
        <v>11764</v>
      </c>
      <c r="C138" s="51" t="str">
        <f>GD_CHUNG!C139</f>
        <v>Nguyễn Thu Huyền</v>
      </c>
      <c r="D138" s="51" t="str">
        <f>GD_CHUNG!D139</f>
        <v>NV PVHK</v>
      </c>
      <c r="E138" s="52">
        <f>VLOOKUP(G138,DM_LUONG_CHE_DO!$D$8:$L$1000,H138+1,FALSE)</f>
        <v>3875000</v>
      </c>
      <c r="F138" s="71">
        <f>VLOOKUP(I138,DM_HE_SO_LUONG_NS!$D$6:$I$38,J138+1,FALSE)</f>
        <v>1.6</v>
      </c>
      <c r="G138" s="56" t="s">
        <v>57</v>
      </c>
      <c r="H138" s="57">
        <v>1</v>
      </c>
      <c r="I138" s="73" t="s">
        <v>186</v>
      </c>
      <c r="J138" s="73">
        <v>1</v>
      </c>
    </row>
    <row r="139" spans="1:10" ht="12.75" x14ac:dyDescent="0.2">
      <c r="A139" s="49">
        <v>136</v>
      </c>
      <c r="B139" s="50">
        <f>GD_CHUNG!B140</f>
        <v>12281</v>
      </c>
      <c r="C139" s="51" t="str">
        <f>GD_CHUNG!C140</f>
        <v>Nguyễn Minh Phương</v>
      </c>
      <c r="D139" s="51" t="str">
        <f>GD_CHUNG!D140</f>
        <v>NV PVHK</v>
      </c>
      <c r="E139" s="52">
        <f>VLOOKUP(G139,DM_LUONG_CHE_DO!$D$8:$L$1000,H139+1,FALSE)</f>
        <v>3875000</v>
      </c>
      <c r="F139" s="71">
        <f>VLOOKUP(I139,DM_HE_SO_LUONG_NS!$D$6:$I$38,J139+1,FALSE)</f>
        <v>1.6</v>
      </c>
      <c r="G139" s="56" t="s">
        <v>57</v>
      </c>
      <c r="H139" s="57">
        <v>1</v>
      </c>
      <c r="I139" s="73" t="s">
        <v>186</v>
      </c>
      <c r="J139" s="73">
        <v>1</v>
      </c>
    </row>
    <row r="140" spans="1:10" ht="12.75" x14ac:dyDescent="0.2">
      <c r="A140" s="49">
        <v>137</v>
      </c>
      <c r="B140" s="50">
        <f>GD_CHUNG!B141</f>
        <v>13097</v>
      </c>
      <c r="C140" s="51" t="str">
        <f>GD_CHUNG!C141</f>
        <v>Nguyễn Thu Quỳnh</v>
      </c>
      <c r="D140" s="51" t="str">
        <f>GD_CHUNG!D141</f>
        <v>NV PVHK</v>
      </c>
      <c r="E140" s="52">
        <f>VLOOKUP(G140,DM_LUONG_CHE_DO!$D$8:$L$1000,H140+1,FALSE)</f>
        <v>3875000</v>
      </c>
      <c r="F140" s="71">
        <f>VLOOKUP(I140,DM_HE_SO_LUONG_NS!$D$6:$I$38,J140+1,FALSE)</f>
        <v>1.6</v>
      </c>
      <c r="G140" s="56" t="s">
        <v>57</v>
      </c>
      <c r="H140" s="57">
        <v>1</v>
      </c>
      <c r="I140" s="73" t="s">
        <v>186</v>
      </c>
      <c r="J140" s="73">
        <v>1</v>
      </c>
    </row>
    <row r="141" spans="1:10" ht="12.75" x14ac:dyDescent="0.2">
      <c r="A141" s="49">
        <v>138</v>
      </c>
      <c r="B141" s="50">
        <f>GD_CHUNG!B142</f>
        <v>13101</v>
      </c>
      <c r="C141" s="51" t="str">
        <f>GD_CHUNG!C142</f>
        <v>Trần Thị Huệ</v>
      </c>
      <c r="D141" s="51" t="str">
        <f>GD_CHUNG!D142</f>
        <v>NV PVHK</v>
      </c>
      <c r="E141" s="52">
        <f>VLOOKUP(G141,DM_LUONG_CHE_DO!$D$8:$L$1000,H141+1,FALSE)</f>
        <v>3875000</v>
      </c>
      <c r="F141" s="71">
        <f>VLOOKUP(I141,DM_HE_SO_LUONG_NS!$D$6:$I$38,J141+1,FALSE)</f>
        <v>1.6</v>
      </c>
      <c r="G141" s="56" t="s">
        <v>57</v>
      </c>
      <c r="H141" s="57">
        <v>1</v>
      </c>
      <c r="I141" s="73" t="s">
        <v>186</v>
      </c>
      <c r="J141" s="73">
        <v>1</v>
      </c>
    </row>
    <row r="142" spans="1:10" ht="12.75" x14ac:dyDescent="0.2">
      <c r="A142" s="49">
        <v>139</v>
      </c>
      <c r="B142" s="50">
        <f>GD_CHUNG!B143</f>
        <v>13532</v>
      </c>
      <c r="C142" s="51" t="str">
        <f>GD_CHUNG!C143</f>
        <v>Nguyễn Tuấn Cường</v>
      </c>
      <c r="D142" s="51" t="str">
        <f>GD_CHUNG!D143</f>
        <v>NV PVHK</v>
      </c>
      <c r="E142" s="52">
        <f>VLOOKUP(G142,DM_LUONG_CHE_DO!$D$8:$L$1000,H142+1,FALSE)</f>
        <v>3875000</v>
      </c>
      <c r="F142" s="71">
        <f>VLOOKUP(I142,DM_HE_SO_LUONG_NS!$D$6:$I$38,J142+1,FALSE)</f>
        <v>1.6</v>
      </c>
      <c r="G142" s="56" t="s">
        <v>57</v>
      </c>
      <c r="H142" s="57">
        <v>1</v>
      </c>
      <c r="I142" s="73" t="s">
        <v>186</v>
      </c>
      <c r="J142" s="73">
        <v>1</v>
      </c>
    </row>
    <row r="143" spans="1:10" ht="12.75" x14ac:dyDescent="0.2">
      <c r="A143" s="49">
        <v>140</v>
      </c>
      <c r="B143" s="50">
        <f>GD_CHUNG!B144</f>
        <v>11357</v>
      </c>
      <c r="C143" s="51" t="str">
        <f>GD_CHUNG!C144</f>
        <v>Nguyễn Việt Dũng</v>
      </c>
      <c r="D143" s="51" t="str">
        <f>GD_CHUNG!D144</f>
        <v>NV PVHK</v>
      </c>
      <c r="E143" s="52">
        <f>VLOOKUP(G143,DM_LUONG_CHE_DO!$D$8:$L$1000,H143+1,FALSE)</f>
        <v>3875000</v>
      </c>
      <c r="F143" s="71">
        <f>VLOOKUP(I143,DM_HE_SO_LUONG_NS!$D$6:$I$38,J143+1,FALSE)</f>
        <v>1.8</v>
      </c>
      <c r="G143" s="56" t="s">
        <v>57</v>
      </c>
      <c r="H143" s="57">
        <v>1</v>
      </c>
      <c r="I143" s="73" t="s">
        <v>169</v>
      </c>
      <c r="J143" s="73">
        <v>1</v>
      </c>
    </row>
    <row r="144" spans="1:10" ht="12.75" x14ac:dyDescent="0.2">
      <c r="A144" s="49">
        <v>141</v>
      </c>
      <c r="B144" s="50">
        <f>GD_CHUNG!B145</f>
        <v>201501</v>
      </c>
      <c r="C144" s="51" t="str">
        <f>GD_CHUNG!C145</f>
        <v>Nguyễn Mỹ Hạnh</v>
      </c>
      <c r="D144" s="51" t="str">
        <f>GD_CHUNG!D145</f>
        <v>NV PVHK</v>
      </c>
      <c r="E144" s="52">
        <f>VLOOKUP(G144,DM_LUONG_CHE_DO!$D$8:$L$1000,H144+1,FALSE)</f>
        <v>3875000</v>
      </c>
      <c r="F144" s="71">
        <f>VLOOKUP(I144,DM_HE_SO_LUONG_NS!$D$6:$I$38,J144+1,FALSE)</f>
        <v>1.6</v>
      </c>
      <c r="G144" s="56" t="s">
        <v>57</v>
      </c>
      <c r="H144" s="57">
        <v>1</v>
      </c>
      <c r="I144" s="73" t="s">
        <v>186</v>
      </c>
      <c r="J144" s="73">
        <v>1</v>
      </c>
    </row>
    <row r="145" spans="1:10" ht="12.75" x14ac:dyDescent="0.2">
      <c r="A145" s="49">
        <v>142</v>
      </c>
      <c r="B145" s="50">
        <f>GD_CHUNG!B146</f>
        <v>10632</v>
      </c>
      <c r="C145" s="51" t="str">
        <f>GD_CHUNG!C146</f>
        <v>Trần Thanh Hiếu</v>
      </c>
      <c r="D145" s="51" t="str">
        <f>GD_CHUNG!D146</f>
        <v>Đội phó</v>
      </c>
      <c r="E145" s="52">
        <f>VLOOKUP(G145,DM_LUONG_CHE_DO!$D$8:$L$1000,H145+1,FALSE)</f>
        <v>5115000</v>
      </c>
      <c r="F145" s="71">
        <f>VLOOKUP(I145,DM_HE_SO_LUONG_NS!$D$6:$I$38,J145+1,FALSE)</f>
        <v>3.99</v>
      </c>
      <c r="G145" s="56" t="s">
        <v>30</v>
      </c>
      <c r="H145" s="57">
        <v>1</v>
      </c>
      <c r="I145" s="73" t="s">
        <v>144</v>
      </c>
      <c r="J145" s="73">
        <v>1</v>
      </c>
    </row>
    <row r="146" spans="1:10" ht="12.75" x14ac:dyDescent="0.2">
      <c r="A146" s="49">
        <v>143</v>
      </c>
      <c r="B146" s="50">
        <f>GD_CHUNG!B147</f>
        <v>12557</v>
      </c>
      <c r="C146" s="51" t="str">
        <f>GD_CHUNG!C147</f>
        <v>Nguyễn Thị Lan</v>
      </c>
      <c r="D146" s="51" t="str">
        <f>GD_CHUNG!D147</f>
        <v>Nhân viên phục vụ hành khách hàng hóa</v>
      </c>
      <c r="E146" s="52">
        <f>VLOOKUP(G146,DM_LUONG_CHE_DO!$D$8:$L$1000,H146+1,FALSE)</f>
        <v>3875000</v>
      </c>
      <c r="F146" s="71">
        <f>VLOOKUP(I146,DM_HE_SO_LUONG_NS!$D$6:$I$38,J146+1,FALSE)</f>
        <v>1.9</v>
      </c>
      <c r="G146" s="186" t="s">
        <v>57</v>
      </c>
      <c r="H146" s="57">
        <v>1</v>
      </c>
      <c r="I146" s="187" t="s">
        <v>182</v>
      </c>
      <c r="J146" s="199">
        <v>1</v>
      </c>
    </row>
    <row r="147" spans="1:10" ht="12.75" x14ac:dyDescent="0.2">
      <c r="A147" s="49">
        <v>144</v>
      </c>
      <c r="B147" s="50">
        <f>GD_CHUNG!B148</f>
        <v>12559</v>
      </c>
      <c r="C147" s="51" t="str">
        <f>GD_CHUNG!C148</f>
        <v>Phạm Thị Mai Giang</v>
      </c>
      <c r="D147" s="51" t="str">
        <f>GD_CHUNG!D148</f>
        <v>Nhân viên phục vụ hành khách hàng hóa</v>
      </c>
      <c r="E147" s="52">
        <f>VLOOKUP(G147,DM_LUONG_CHE_DO!$D$8:$L$1000,H147+1,FALSE)</f>
        <v>3875000</v>
      </c>
      <c r="F147" s="71">
        <f>VLOOKUP(I147,DM_HE_SO_LUONG_NS!$D$6:$I$38,J147+1,FALSE)</f>
        <v>1.9</v>
      </c>
      <c r="G147" s="186" t="s">
        <v>57</v>
      </c>
      <c r="H147" s="57">
        <v>1</v>
      </c>
      <c r="I147" s="187" t="s">
        <v>182</v>
      </c>
      <c r="J147" s="199">
        <v>1</v>
      </c>
    </row>
    <row r="148" spans="1:10" ht="12.75" x14ac:dyDescent="0.2">
      <c r="A148" s="49">
        <v>145</v>
      </c>
      <c r="B148" s="50">
        <f>GD_CHUNG!B149</f>
        <v>12562</v>
      </c>
      <c r="C148" s="51" t="str">
        <f>GD_CHUNG!C149</f>
        <v>Đỗ Thị Thu Trang</v>
      </c>
      <c r="D148" s="51" t="str">
        <f>GD_CHUNG!D149</f>
        <v>Nhân viên phục vụ hành khách hàng hóa</v>
      </c>
      <c r="E148" s="52">
        <f>VLOOKUP(G148,DM_LUONG_CHE_DO!$D$8:$L$1000,H148+1,FALSE)</f>
        <v>3875000</v>
      </c>
      <c r="F148" s="71">
        <f>VLOOKUP(I148,DM_HE_SO_LUONG_NS!$D$6:$I$38,J148+1,FALSE)</f>
        <v>1.6</v>
      </c>
      <c r="G148" s="56" t="s">
        <v>57</v>
      </c>
      <c r="H148" s="57">
        <v>1</v>
      </c>
      <c r="I148" s="73" t="s">
        <v>186</v>
      </c>
      <c r="J148" s="73">
        <v>1</v>
      </c>
    </row>
    <row r="149" spans="1:10" ht="12.75" x14ac:dyDescent="0.2">
      <c r="A149" s="49">
        <v>146</v>
      </c>
      <c r="B149" s="50">
        <f>GD_CHUNG!B150</f>
        <v>12563</v>
      </c>
      <c r="C149" s="51" t="str">
        <f>GD_CHUNG!C150</f>
        <v>Trịnh Khánh Linh</v>
      </c>
      <c r="D149" s="51" t="str">
        <f>GD_CHUNG!D150</f>
        <v>Nhân viên phục vụ hành khách hàng hóa</v>
      </c>
      <c r="E149" s="52">
        <f>VLOOKUP(G149,DM_LUONG_CHE_DO!$D$8:$L$1000,H149+1,FALSE)</f>
        <v>3875000</v>
      </c>
      <c r="F149" s="71">
        <f>VLOOKUP(I149,DM_HE_SO_LUONG_NS!$D$6:$I$38,J149+1,FALSE)</f>
        <v>1.9</v>
      </c>
      <c r="G149" s="186" t="s">
        <v>57</v>
      </c>
      <c r="H149" s="57">
        <v>1</v>
      </c>
      <c r="I149" s="187" t="s">
        <v>182</v>
      </c>
      <c r="J149" s="199">
        <v>1</v>
      </c>
    </row>
    <row r="150" spans="1:10" ht="12.75" x14ac:dyDescent="0.2">
      <c r="A150" s="49">
        <v>147</v>
      </c>
      <c r="B150" s="50">
        <f>GD_CHUNG!B151</f>
        <v>12567</v>
      </c>
      <c r="C150" s="51" t="str">
        <f>GD_CHUNG!C151</f>
        <v>Nguyễn Thị Hải Yến</v>
      </c>
      <c r="D150" s="51" t="str">
        <f>GD_CHUNG!D151</f>
        <v>Nhân viên phục vụ hành khách hàng hóa</v>
      </c>
      <c r="E150" s="52">
        <f>VLOOKUP(G150,DM_LUONG_CHE_DO!$D$8:$L$1000,H150+1,FALSE)</f>
        <v>3875000</v>
      </c>
      <c r="F150" s="71">
        <f>VLOOKUP(I150,DM_HE_SO_LUONG_NS!$D$6:$I$38,J150+1,FALSE)</f>
        <v>1.9</v>
      </c>
      <c r="G150" s="186" t="s">
        <v>57</v>
      </c>
      <c r="H150" s="57">
        <v>1</v>
      </c>
      <c r="I150" s="187" t="s">
        <v>182</v>
      </c>
      <c r="J150" s="199">
        <v>1</v>
      </c>
    </row>
    <row r="151" spans="1:10" ht="12.75" x14ac:dyDescent="0.2">
      <c r="A151" s="49">
        <v>148</v>
      </c>
      <c r="B151" s="50">
        <f>GD_CHUNG!B152</f>
        <v>13361</v>
      </c>
      <c r="C151" s="51" t="str">
        <f>GD_CHUNG!C152</f>
        <v>Mai Thế Anh</v>
      </c>
      <c r="D151" s="51" t="str">
        <f>GD_CHUNG!D152</f>
        <v>Nhân viên phục vụ hành khách hàng hóa</v>
      </c>
      <c r="E151" s="52">
        <f>VLOOKUP(G151,DM_LUONG_CHE_DO!$D$8:$L$1000,H151+1,FALSE)</f>
        <v>3875000</v>
      </c>
      <c r="F151" s="71">
        <f>VLOOKUP(I151,DM_HE_SO_LUONG_NS!$D$6:$I$38,J151+1,FALSE)</f>
        <v>1.6</v>
      </c>
      <c r="G151" s="56" t="s">
        <v>57</v>
      </c>
      <c r="H151" s="57">
        <v>1</v>
      </c>
      <c r="I151" s="73" t="s">
        <v>186</v>
      </c>
      <c r="J151" s="73">
        <v>1</v>
      </c>
    </row>
    <row r="152" spans="1:10" ht="12.75" x14ac:dyDescent="0.2">
      <c r="A152" s="49">
        <v>149</v>
      </c>
      <c r="B152" s="50">
        <f>GD_CHUNG!B153</f>
        <v>13373</v>
      </c>
      <c r="C152" s="51" t="str">
        <f>GD_CHUNG!C153</f>
        <v>Trần Thị Sơn</v>
      </c>
      <c r="D152" s="51" t="str">
        <f>GD_CHUNG!D153</f>
        <v>Nhân viên phục vụ hành khách hàng hóa</v>
      </c>
      <c r="E152" s="52">
        <f>VLOOKUP(G152,DM_LUONG_CHE_DO!$D$8:$L$1000,H152+1,FALSE)</f>
        <v>3875000</v>
      </c>
      <c r="F152" s="71">
        <f>VLOOKUP(I152,DM_HE_SO_LUONG_NS!$D$6:$I$38,J152+1,FALSE)</f>
        <v>1.6</v>
      </c>
      <c r="G152" s="56" t="s">
        <v>57</v>
      </c>
      <c r="H152" s="57">
        <v>1</v>
      </c>
      <c r="I152" s="73" t="s">
        <v>186</v>
      </c>
      <c r="J152" s="73">
        <v>1</v>
      </c>
    </row>
    <row r="153" spans="1:10" ht="12.75" x14ac:dyDescent="0.2">
      <c r="A153" s="49">
        <v>150</v>
      </c>
      <c r="B153" s="50">
        <f>GD_CHUNG!B154</f>
        <v>13380</v>
      </c>
      <c r="C153" s="51" t="str">
        <f>GD_CHUNG!C154</f>
        <v>Nguyễn Thị Yến Hương</v>
      </c>
      <c r="D153" s="51" t="str">
        <f>GD_CHUNG!D154</f>
        <v>Nhân viên phục vụ hành khách hàng hóa</v>
      </c>
      <c r="E153" s="52">
        <f>VLOOKUP(G153,DM_LUONG_CHE_DO!$D$8:$L$1000,H153+1,FALSE)</f>
        <v>3875000</v>
      </c>
      <c r="F153" s="71">
        <f>VLOOKUP(I153,DM_HE_SO_LUONG_NS!$D$6:$I$38,J153+1,FALSE)</f>
        <v>1.6</v>
      </c>
      <c r="G153" s="56" t="s">
        <v>57</v>
      </c>
      <c r="H153" s="57">
        <v>1</v>
      </c>
      <c r="I153" s="73" t="s">
        <v>186</v>
      </c>
      <c r="J153" s="73">
        <v>1</v>
      </c>
    </row>
    <row r="154" spans="1:10" ht="12.75" x14ac:dyDescent="0.2">
      <c r="A154" s="49">
        <v>151</v>
      </c>
      <c r="B154" s="50">
        <f>GD_CHUNG!B155</f>
        <v>13405</v>
      </c>
      <c r="C154" s="51" t="str">
        <f>GD_CHUNG!C155</f>
        <v>Nguyễn Thị Thúy Hằng</v>
      </c>
      <c r="D154" s="51" t="str">
        <f>GD_CHUNG!D155</f>
        <v>Nhân viên phục vụ hành khách hàng hóa</v>
      </c>
      <c r="E154" s="52">
        <f>VLOOKUP(G154,DM_LUONG_CHE_DO!$D$8:$L$1000,H154+1,FALSE)</f>
        <v>3875000</v>
      </c>
      <c r="F154" s="71">
        <f>VLOOKUP(I154,DM_HE_SO_LUONG_NS!$D$6:$I$38,J154+1,FALSE)</f>
        <v>1.6</v>
      </c>
      <c r="G154" s="56" t="s">
        <v>57</v>
      </c>
      <c r="H154" s="57">
        <v>1</v>
      </c>
      <c r="I154" s="73" t="s">
        <v>186</v>
      </c>
      <c r="J154" s="73">
        <v>1</v>
      </c>
    </row>
    <row r="155" spans="1:10" ht="12.75" x14ac:dyDescent="0.2">
      <c r="A155" s="49">
        <v>152</v>
      </c>
      <c r="B155" s="50">
        <f>GD_CHUNG!B156</f>
        <v>13670</v>
      </c>
      <c r="C155" s="51" t="str">
        <f>GD_CHUNG!C156</f>
        <v>Nguyễn Thảo Ly</v>
      </c>
      <c r="D155" s="51" t="str">
        <f>GD_CHUNG!D156</f>
        <v>Nhân viên phục vụ hành khách hàng hóa</v>
      </c>
      <c r="E155" s="52">
        <f>VLOOKUP(G155,DM_LUONG_CHE_DO!$D$8:$L$1000,H155+1,FALSE)</f>
        <v>3875000</v>
      </c>
      <c r="F155" s="71">
        <f>VLOOKUP(I155,DM_HE_SO_LUONG_NS!$D$6:$I$38,J155+1,FALSE)</f>
        <v>1.6</v>
      </c>
      <c r="G155" s="56" t="s">
        <v>57</v>
      </c>
      <c r="H155" s="57">
        <v>1</v>
      </c>
      <c r="I155" s="73" t="s">
        <v>186</v>
      </c>
      <c r="J155" s="73">
        <v>1</v>
      </c>
    </row>
    <row r="156" spans="1:10" ht="12.75" x14ac:dyDescent="0.2">
      <c r="A156" s="49">
        <v>153</v>
      </c>
      <c r="B156" s="50">
        <f>GD_CHUNG!B157</f>
        <v>13671</v>
      </c>
      <c r="C156" s="51" t="str">
        <f>GD_CHUNG!C157</f>
        <v>Nguyễn Thị Phương Thảo</v>
      </c>
      <c r="D156" s="51" t="str">
        <f>GD_CHUNG!D157</f>
        <v>Nhân viên phục vụ hành khách hàng hóa</v>
      </c>
      <c r="E156" s="52">
        <f>VLOOKUP(G156,DM_LUONG_CHE_DO!$D$8:$L$1000,H156+1,FALSE)</f>
        <v>3875000</v>
      </c>
      <c r="F156" s="71">
        <f>VLOOKUP(I156,DM_HE_SO_LUONG_NS!$D$6:$I$38,J156+1,FALSE)</f>
        <v>1.6</v>
      </c>
      <c r="G156" s="56" t="s">
        <v>57</v>
      </c>
      <c r="H156" s="57">
        <v>1</v>
      </c>
      <c r="I156" s="73" t="s">
        <v>186</v>
      </c>
      <c r="J156" s="73">
        <v>1</v>
      </c>
    </row>
    <row r="157" spans="1:10" ht="12.75" x14ac:dyDescent="0.2">
      <c r="A157" s="49">
        <v>154</v>
      </c>
      <c r="B157" s="50">
        <f>GD_CHUNG!B158</f>
        <v>13672</v>
      </c>
      <c r="C157" s="51" t="str">
        <f>GD_CHUNG!C158</f>
        <v>Mai Thị Huyền Trang</v>
      </c>
      <c r="D157" s="51" t="str">
        <f>GD_CHUNG!D158</f>
        <v>Nhân viên phục vụ hành khách hàng hóa</v>
      </c>
      <c r="E157" s="52">
        <f>VLOOKUP(G157,DM_LUONG_CHE_DO!$D$8:$L$1000,H157+1,FALSE)</f>
        <v>3875000</v>
      </c>
      <c r="F157" s="71">
        <f>VLOOKUP(I157,DM_HE_SO_LUONG_NS!$D$6:$I$38,J157+1,FALSE)</f>
        <v>1.6</v>
      </c>
      <c r="G157" s="56" t="s">
        <v>57</v>
      </c>
      <c r="H157" s="57">
        <v>1</v>
      </c>
      <c r="I157" s="73" t="s">
        <v>186</v>
      </c>
      <c r="J157" s="73">
        <v>1</v>
      </c>
    </row>
    <row r="158" spans="1:10" ht="12.75" x14ac:dyDescent="0.2">
      <c r="A158" s="49">
        <v>155</v>
      </c>
      <c r="B158" s="50">
        <f>GD_CHUNG!B159</f>
        <v>13673</v>
      </c>
      <c r="C158" s="51" t="str">
        <f>GD_CHUNG!C159</f>
        <v>Đỗ Văn Thắng</v>
      </c>
      <c r="D158" s="51" t="str">
        <f>GD_CHUNG!D159</f>
        <v>Nhân viên phục vụ hành khách hàng hóa</v>
      </c>
      <c r="E158" s="52">
        <f>VLOOKUP(G158,DM_LUONG_CHE_DO!$D$8:$L$1000,H158+1,FALSE)</f>
        <v>3875000</v>
      </c>
      <c r="F158" s="71">
        <f>VLOOKUP(I158,DM_HE_SO_LUONG_NS!$D$6:$I$38,J158+1,FALSE)</f>
        <v>1.6</v>
      </c>
      <c r="G158" s="56" t="s">
        <v>57</v>
      </c>
      <c r="H158" s="57">
        <v>1</v>
      </c>
      <c r="I158" s="73" t="s">
        <v>186</v>
      </c>
      <c r="J158" s="73">
        <v>1</v>
      </c>
    </row>
    <row r="159" spans="1:10" ht="12.75" x14ac:dyDescent="0.2">
      <c r="A159" s="49">
        <v>156</v>
      </c>
      <c r="B159" s="50">
        <f>GD_CHUNG!B160</f>
        <v>10572</v>
      </c>
      <c r="C159" s="51" t="str">
        <f>GD_CHUNG!C160</f>
        <v>Võ Thị Hồng Minh</v>
      </c>
      <c r="D159" s="51" t="str">
        <f>GD_CHUNG!D160</f>
        <v>NV PVHK</v>
      </c>
      <c r="E159" s="52">
        <f>VLOOKUP(G159,DM_LUONG_CHE_DO!$D$8:$L$1000,H159+1,FALSE)</f>
        <v>3875000</v>
      </c>
      <c r="F159" s="71">
        <f>VLOOKUP(I159,DM_HE_SO_LUONG_NS!$D$6:$I$38,J159+1,FALSE)</f>
        <v>2.13</v>
      </c>
      <c r="G159" s="56" t="s">
        <v>57</v>
      </c>
      <c r="H159" s="57">
        <v>1</v>
      </c>
      <c r="I159" s="73" t="s">
        <v>182</v>
      </c>
      <c r="J159" s="73">
        <v>3</v>
      </c>
    </row>
    <row r="160" spans="1:10" ht="12.75" x14ac:dyDescent="0.2">
      <c r="A160" s="49">
        <v>157</v>
      </c>
      <c r="B160" s="50">
        <f>GD_CHUNG!B161</f>
        <v>10574</v>
      </c>
      <c r="C160" s="51" t="str">
        <f>GD_CHUNG!C161</f>
        <v>Nguyễn Thị Hồng Duyên</v>
      </c>
      <c r="D160" s="51" t="str">
        <f>GD_CHUNG!D161</f>
        <v>NV PVHK</v>
      </c>
      <c r="E160" s="52">
        <f>VLOOKUP(G160,DM_LUONG_CHE_DO!$D$8:$L$1000,H160+1,FALSE)</f>
        <v>3875000</v>
      </c>
      <c r="F160" s="71">
        <f>VLOOKUP(I160,DM_HE_SO_LUONG_NS!$D$6:$I$38,J160+1,FALSE)</f>
        <v>2.13</v>
      </c>
      <c r="G160" s="56" t="s">
        <v>57</v>
      </c>
      <c r="H160" s="57">
        <v>1</v>
      </c>
      <c r="I160" s="73" t="s">
        <v>182</v>
      </c>
      <c r="J160" s="73">
        <v>3</v>
      </c>
    </row>
    <row r="161" spans="1:10" ht="12.75" x14ac:dyDescent="0.2">
      <c r="A161" s="49">
        <v>158</v>
      </c>
      <c r="B161" s="50">
        <f>GD_CHUNG!B162</f>
        <v>10575</v>
      </c>
      <c r="C161" s="51" t="str">
        <f>GD_CHUNG!C162</f>
        <v>Phan Thị Thu Hường</v>
      </c>
      <c r="D161" s="51" t="str">
        <f>GD_CHUNG!D162</f>
        <v>Phó đội trường</v>
      </c>
      <c r="E161" s="52">
        <f>VLOOKUP(G161,DM_LUONG_CHE_DO!$D$8:$L$1000,H161+1,FALSE)</f>
        <v>4921000</v>
      </c>
      <c r="F161" s="71">
        <f>VLOOKUP(I161,DM_HE_SO_LUONG_NS!$D$6:$I$38,J161+1,FALSE)</f>
        <v>3.27</v>
      </c>
      <c r="G161" s="56" t="s">
        <v>32</v>
      </c>
      <c r="H161" s="57">
        <v>1</v>
      </c>
      <c r="I161" s="73" t="s">
        <v>148</v>
      </c>
      <c r="J161" s="73">
        <v>1</v>
      </c>
    </row>
    <row r="162" spans="1:10" ht="12.75" x14ac:dyDescent="0.2">
      <c r="A162" s="49">
        <v>159</v>
      </c>
      <c r="B162" s="50">
        <f>GD_CHUNG!B163</f>
        <v>10579</v>
      </c>
      <c r="C162" s="51" t="str">
        <f>GD_CHUNG!C163</f>
        <v>Tạ Thị Cẩm Vân</v>
      </c>
      <c r="D162" s="51" t="str">
        <f>GD_CHUNG!D163</f>
        <v>NV PVHK</v>
      </c>
      <c r="E162" s="52">
        <f>VLOOKUP(G162,DM_LUONG_CHE_DO!$D$8:$L$1000,H162+1,FALSE)</f>
        <v>3875000</v>
      </c>
      <c r="F162" s="71">
        <f>VLOOKUP(I162,DM_HE_SO_LUONG_NS!$D$6:$I$38,J162+1,FALSE)</f>
        <v>2.0099999999999998</v>
      </c>
      <c r="G162" s="56" t="s">
        <v>57</v>
      </c>
      <c r="H162" s="57">
        <v>1</v>
      </c>
      <c r="I162" s="73" t="s">
        <v>182</v>
      </c>
      <c r="J162" s="73">
        <v>2</v>
      </c>
    </row>
    <row r="163" spans="1:10" ht="12.75" x14ac:dyDescent="0.2">
      <c r="A163" s="49">
        <v>160</v>
      </c>
      <c r="B163" s="50">
        <f>GD_CHUNG!B164</f>
        <v>10581</v>
      </c>
      <c r="C163" s="51" t="str">
        <f>GD_CHUNG!C164</f>
        <v>Nguyễn Thị Hoài</v>
      </c>
      <c r="D163" s="51" t="str">
        <f>GD_CHUNG!D164</f>
        <v>NV PVHK</v>
      </c>
      <c r="E163" s="52">
        <f>VLOOKUP(G163,DM_LUONG_CHE_DO!$D$8:$L$1000,H163+1,FALSE)</f>
        <v>3875000</v>
      </c>
      <c r="F163" s="71">
        <f>VLOOKUP(I163,DM_HE_SO_LUONG_NS!$D$6:$I$38,J163+1,FALSE)</f>
        <v>1.9</v>
      </c>
      <c r="G163" s="56" t="s">
        <v>57</v>
      </c>
      <c r="H163" s="57">
        <v>1</v>
      </c>
      <c r="I163" s="73" t="s">
        <v>182</v>
      </c>
      <c r="J163" s="73">
        <v>1</v>
      </c>
    </row>
    <row r="164" spans="1:10" ht="12.75" x14ac:dyDescent="0.2">
      <c r="A164" s="49">
        <v>161</v>
      </c>
      <c r="B164" s="50">
        <f>GD_CHUNG!B165</f>
        <v>10604</v>
      </c>
      <c r="C164" s="51" t="str">
        <f>GD_CHUNG!C165</f>
        <v>Nguyễn Thị Hồng</v>
      </c>
      <c r="D164" s="51" t="str">
        <f>GD_CHUNG!D165</f>
        <v>NV PVHK</v>
      </c>
      <c r="E164" s="52">
        <f>VLOOKUP(G164,DM_LUONG_CHE_DO!$D$8:$L$1000,H164+1,FALSE)</f>
        <v>3875000</v>
      </c>
      <c r="F164" s="71">
        <f>VLOOKUP(I164,DM_HE_SO_LUONG_NS!$D$6:$I$38,J164+1,FALSE)</f>
        <v>1.8</v>
      </c>
      <c r="G164" s="56" t="s">
        <v>57</v>
      </c>
      <c r="H164" s="57">
        <v>1</v>
      </c>
      <c r="I164" s="73" t="s">
        <v>169</v>
      </c>
      <c r="J164" s="73">
        <v>1</v>
      </c>
    </row>
    <row r="165" spans="1:10" ht="12.75" x14ac:dyDescent="0.2">
      <c r="A165" s="49">
        <v>162</v>
      </c>
      <c r="B165" s="50">
        <f>GD_CHUNG!B166</f>
        <v>10605</v>
      </c>
      <c r="C165" s="51" t="str">
        <f>GD_CHUNG!C166</f>
        <v>Nguyễn Thị Thùy Dương</v>
      </c>
      <c r="D165" s="51" t="str">
        <f>GD_CHUNG!D166</f>
        <v>NV PVHK</v>
      </c>
      <c r="E165" s="52">
        <f>VLOOKUP(G165,DM_LUONG_CHE_DO!$D$8:$L$1000,H165+1,FALSE)</f>
        <v>3875000</v>
      </c>
      <c r="F165" s="71">
        <f>VLOOKUP(I165,DM_HE_SO_LUONG_NS!$D$6:$I$38,J165+1,FALSE)</f>
        <v>2.13</v>
      </c>
      <c r="G165" s="56" t="s">
        <v>57</v>
      </c>
      <c r="H165" s="57">
        <v>1</v>
      </c>
      <c r="I165" s="73" t="s">
        <v>182</v>
      </c>
      <c r="J165" s="73">
        <v>3</v>
      </c>
    </row>
    <row r="166" spans="1:10" ht="12.75" x14ac:dyDescent="0.2">
      <c r="A166" s="49">
        <v>163</v>
      </c>
      <c r="B166" s="50">
        <f>GD_CHUNG!B167</f>
        <v>10611</v>
      </c>
      <c r="C166" s="51" t="str">
        <f>GD_CHUNG!C167</f>
        <v>Hoàng Thị Huyền Diệu</v>
      </c>
      <c r="D166" s="51" t="str">
        <f>GD_CHUNG!D167</f>
        <v>NV PVHK</v>
      </c>
      <c r="E166" s="52">
        <f>VLOOKUP(G166,DM_LUONG_CHE_DO!$D$8:$L$1000,H166+1,FALSE)</f>
        <v>3875000</v>
      </c>
      <c r="F166" s="71">
        <f>VLOOKUP(I166,DM_HE_SO_LUONG_NS!$D$6:$I$38,J166+1,FALSE)</f>
        <v>2.13</v>
      </c>
      <c r="G166" s="56" t="s">
        <v>57</v>
      </c>
      <c r="H166" s="57">
        <v>1</v>
      </c>
      <c r="I166" s="73" t="s">
        <v>182</v>
      </c>
      <c r="J166" s="73">
        <v>3</v>
      </c>
    </row>
    <row r="167" spans="1:10" ht="12.75" x14ac:dyDescent="0.2">
      <c r="A167" s="49">
        <v>164</v>
      </c>
      <c r="B167" s="50">
        <f>GD_CHUNG!B168</f>
        <v>10612</v>
      </c>
      <c r="C167" s="51" t="str">
        <f>GD_CHUNG!C168</f>
        <v>Tạ Thị Phượng</v>
      </c>
      <c r="D167" s="51" t="str">
        <f>GD_CHUNG!D168</f>
        <v>NV PVHK</v>
      </c>
      <c r="E167" s="52">
        <f>VLOOKUP(G167,DM_LUONG_CHE_DO!$D$8:$L$1000,H167+1,FALSE)</f>
        <v>3875000</v>
      </c>
      <c r="F167" s="71">
        <f>VLOOKUP(I167,DM_HE_SO_LUONG_NS!$D$6:$I$38,J167+1,FALSE)</f>
        <v>2.0099999999999998</v>
      </c>
      <c r="G167" s="56" t="s">
        <v>57</v>
      </c>
      <c r="H167" s="57">
        <v>1</v>
      </c>
      <c r="I167" s="73" t="s">
        <v>182</v>
      </c>
      <c r="J167" s="73">
        <v>2</v>
      </c>
    </row>
    <row r="168" spans="1:10" ht="12.75" x14ac:dyDescent="0.2">
      <c r="A168" s="49">
        <v>165</v>
      </c>
      <c r="B168" s="50">
        <f>GD_CHUNG!B169</f>
        <v>10613</v>
      </c>
      <c r="C168" s="51" t="str">
        <f>GD_CHUNG!C169</f>
        <v>Nguyễn Thị Hường</v>
      </c>
      <c r="D168" s="51" t="str">
        <f>GD_CHUNG!D169</f>
        <v>NV PVHK</v>
      </c>
      <c r="E168" s="52">
        <f>VLOOKUP(G168,DM_LUONG_CHE_DO!$D$8:$L$1000,H168+1,FALSE)</f>
        <v>3875000</v>
      </c>
      <c r="F168" s="71">
        <f>VLOOKUP(I168,DM_HE_SO_LUONG_NS!$D$6:$I$38,J168+1,FALSE)</f>
        <v>2.13</v>
      </c>
      <c r="G168" s="56" t="s">
        <v>57</v>
      </c>
      <c r="H168" s="57">
        <v>1</v>
      </c>
      <c r="I168" s="73" t="s">
        <v>182</v>
      </c>
      <c r="J168" s="73">
        <v>3</v>
      </c>
    </row>
    <row r="169" spans="1:10" ht="12.75" x14ac:dyDescent="0.2">
      <c r="A169" s="49">
        <v>166</v>
      </c>
      <c r="B169" s="50">
        <f>GD_CHUNG!B170</f>
        <v>10616</v>
      </c>
      <c r="C169" s="51" t="str">
        <f>GD_CHUNG!C170</f>
        <v>Đỗ Thanh Thủy</v>
      </c>
      <c r="D169" s="51" t="str">
        <f>GD_CHUNG!D170</f>
        <v>NV PVHK</v>
      </c>
      <c r="E169" s="52">
        <f>VLOOKUP(G169,DM_LUONG_CHE_DO!$D$8:$L$1000,H169+1,FALSE)</f>
        <v>4921000</v>
      </c>
      <c r="F169" s="71">
        <f>VLOOKUP(I169,DM_HE_SO_LUONG_NS!$D$6:$I$38,J169+1,FALSE)</f>
        <v>3.27</v>
      </c>
      <c r="G169" s="56" t="s">
        <v>32</v>
      </c>
      <c r="H169" s="57">
        <v>1</v>
      </c>
      <c r="I169" s="73" t="s">
        <v>148</v>
      </c>
      <c r="J169" s="73">
        <v>1</v>
      </c>
    </row>
    <row r="170" spans="1:10" ht="12.75" x14ac:dyDescent="0.2">
      <c r="A170" s="49">
        <v>167</v>
      </c>
      <c r="B170" s="50">
        <f>GD_CHUNG!B171</f>
        <v>10617</v>
      </c>
      <c r="C170" s="51" t="str">
        <f>GD_CHUNG!C171</f>
        <v>Ngô Thị Hường</v>
      </c>
      <c r="D170" s="51" t="str">
        <f>GD_CHUNG!D171</f>
        <v>NV PVHK</v>
      </c>
      <c r="E170" s="52">
        <f>VLOOKUP(G170,DM_LUONG_CHE_DO!$D$8:$L$1000,H170+1,FALSE)</f>
        <v>3875000</v>
      </c>
      <c r="F170" s="71">
        <f>VLOOKUP(I170,DM_HE_SO_LUONG_NS!$D$6:$I$38,J170+1,FALSE)</f>
        <v>2.13</v>
      </c>
      <c r="G170" s="56" t="s">
        <v>57</v>
      </c>
      <c r="H170" s="57">
        <v>1</v>
      </c>
      <c r="I170" s="73" t="s">
        <v>182</v>
      </c>
      <c r="J170" s="73">
        <v>3</v>
      </c>
    </row>
    <row r="171" spans="1:10" ht="12.75" x14ac:dyDescent="0.2">
      <c r="A171" s="49">
        <v>168</v>
      </c>
      <c r="B171" s="50">
        <f>GD_CHUNG!B172</f>
        <v>10627</v>
      </c>
      <c r="C171" s="51" t="str">
        <f>GD_CHUNG!C172</f>
        <v>Trần Thị Thu</v>
      </c>
      <c r="D171" s="51" t="str">
        <f>GD_CHUNG!D172</f>
        <v>NV PVHK</v>
      </c>
      <c r="E171" s="52">
        <f>VLOOKUP(G171,DM_LUONG_CHE_DO!$D$8:$L$1000,H171+1,FALSE)</f>
        <v>3875000</v>
      </c>
      <c r="F171" s="71">
        <f>VLOOKUP(I171,DM_HE_SO_LUONG_NS!$D$6:$I$38,J171+1,FALSE)</f>
        <v>2.0099999999999998</v>
      </c>
      <c r="G171" s="56" t="s">
        <v>57</v>
      </c>
      <c r="H171" s="57">
        <v>1</v>
      </c>
      <c r="I171" s="73" t="s">
        <v>182</v>
      </c>
      <c r="J171" s="73">
        <v>2</v>
      </c>
    </row>
    <row r="172" spans="1:10" ht="12.75" x14ac:dyDescent="0.2">
      <c r="A172" s="49">
        <v>169</v>
      </c>
      <c r="B172" s="50">
        <f>GD_CHUNG!B173</f>
        <v>11110</v>
      </c>
      <c r="C172" s="51" t="str">
        <f>GD_CHUNG!C173</f>
        <v>Đinh Thị Vân Anh</v>
      </c>
      <c r="D172" s="51" t="str">
        <f>GD_CHUNG!D173</f>
        <v>NV PVHK</v>
      </c>
      <c r="E172" s="52">
        <f>VLOOKUP(G172,DM_LUONG_CHE_DO!$D$8:$L$1000,H172+1,FALSE)</f>
        <v>3875000</v>
      </c>
      <c r="F172" s="71">
        <f>VLOOKUP(I172,DM_HE_SO_LUONG_NS!$D$6:$I$38,J172+1,FALSE)</f>
        <v>1.8</v>
      </c>
      <c r="G172" s="56" t="s">
        <v>57</v>
      </c>
      <c r="H172" s="57">
        <v>1</v>
      </c>
      <c r="I172" s="73" t="s">
        <v>169</v>
      </c>
      <c r="J172" s="73">
        <v>1</v>
      </c>
    </row>
    <row r="173" spans="1:10" ht="12.75" x14ac:dyDescent="0.2">
      <c r="A173" s="49">
        <v>170</v>
      </c>
      <c r="B173" s="50">
        <f>GD_CHUNG!B174</f>
        <v>11113</v>
      </c>
      <c r="C173" s="51" t="str">
        <f>GD_CHUNG!C174</f>
        <v>Trịnh Thị Hạnh</v>
      </c>
      <c r="D173" s="51" t="str">
        <f>GD_CHUNG!D174</f>
        <v>NV PVHK</v>
      </c>
      <c r="E173" s="52">
        <f>VLOOKUP(G173,DM_LUONG_CHE_DO!$D$8:$L$1000,H173+1,FALSE)</f>
        <v>3875000</v>
      </c>
      <c r="F173" s="71">
        <f>VLOOKUP(I173,DM_HE_SO_LUONG_NS!$D$6:$I$38,J173+1,FALSE)</f>
        <v>1.8</v>
      </c>
      <c r="G173" s="56" t="s">
        <v>57</v>
      </c>
      <c r="H173" s="57">
        <v>1</v>
      </c>
      <c r="I173" s="73" t="s">
        <v>169</v>
      </c>
      <c r="J173" s="73">
        <v>1</v>
      </c>
    </row>
    <row r="174" spans="1:10" ht="12.75" x14ac:dyDescent="0.2">
      <c r="A174" s="49">
        <v>171</v>
      </c>
      <c r="B174" s="50">
        <f>GD_CHUNG!B175</f>
        <v>11114</v>
      </c>
      <c r="C174" s="51" t="str">
        <f>GD_CHUNG!C175</f>
        <v>Đoàn Thu Hoa</v>
      </c>
      <c r="D174" s="51" t="str">
        <f>GD_CHUNG!D175</f>
        <v>NV PVHK</v>
      </c>
      <c r="E174" s="52">
        <f>VLOOKUP(G174,DM_LUONG_CHE_DO!$D$8:$L$1000,H174+1,FALSE)</f>
        <v>3875000</v>
      </c>
      <c r="F174" s="71">
        <f>VLOOKUP(I174,DM_HE_SO_LUONG_NS!$D$6:$I$38,J174+1,FALSE)</f>
        <v>1.9</v>
      </c>
      <c r="G174" s="56" t="s">
        <v>57</v>
      </c>
      <c r="H174" s="57">
        <v>1</v>
      </c>
      <c r="I174" s="73" t="s">
        <v>182</v>
      </c>
      <c r="J174" s="73">
        <v>1</v>
      </c>
    </row>
    <row r="175" spans="1:10" ht="12.75" x14ac:dyDescent="0.2">
      <c r="A175" s="49">
        <v>172</v>
      </c>
      <c r="B175" s="50">
        <f>GD_CHUNG!B176</f>
        <v>11115</v>
      </c>
      <c r="C175" s="51" t="str">
        <f>GD_CHUNG!C176</f>
        <v>Mai Thị Ngọc</v>
      </c>
      <c r="D175" s="51" t="str">
        <f>GD_CHUNG!D176</f>
        <v>NV PVHK</v>
      </c>
      <c r="E175" s="52">
        <f>VLOOKUP(G175,DM_LUONG_CHE_DO!$D$8:$L$1000,H175+1,FALSE)</f>
        <v>3875000</v>
      </c>
      <c r="F175" s="71">
        <f>VLOOKUP(I175,DM_HE_SO_LUONG_NS!$D$6:$I$38,J175+1,FALSE)</f>
        <v>1.8</v>
      </c>
      <c r="G175" s="56" t="s">
        <v>57</v>
      </c>
      <c r="H175" s="57">
        <v>1</v>
      </c>
      <c r="I175" s="73" t="s">
        <v>169</v>
      </c>
      <c r="J175" s="73">
        <v>1</v>
      </c>
    </row>
    <row r="176" spans="1:10" ht="12.75" x14ac:dyDescent="0.2">
      <c r="A176" s="49">
        <v>173</v>
      </c>
      <c r="B176" s="50">
        <f>GD_CHUNG!B177</f>
        <v>11118</v>
      </c>
      <c r="C176" s="51" t="str">
        <f>GD_CHUNG!C177</f>
        <v>Lã Thị Thu Hương</v>
      </c>
      <c r="D176" s="51" t="str">
        <f>GD_CHUNG!D177</f>
        <v>NV PVHK</v>
      </c>
      <c r="E176" s="52">
        <f>VLOOKUP(G176,DM_LUONG_CHE_DO!$D$8:$L$1000,H176+1,FALSE)</f>
        <v>3875000</v>
      </c>
      <c r="F176" s="71">
        <f>VLOOKUP(I176,DM_HE_SO_LUONG_NS!$D$6:$I$38,J176+1,FALSE)</f>
        <v>1.9</v>
      </c>
      <c r="G176" s="56" t="s">
        <v>57</v>
      </c>
      <c r="H176" s="57">
        <v>1</v>
      </c>
      <c r="I176" s="73" t="s">
        <v>182</v>
      </c>
      <c r="J176" s="73">
        <v>1</v>
      </c>
    </row>
    <row r="177" spans="1:10" ht="12.75" x14ac:dyDescent="0.2">
      <c r="A177" s="49">
        <v>174</v>
      </c>
      <c r="B177" s="50">
        <f>GD_CHUNG!B178</f>
        <v>11120</v>
      </c>
      <c r="C177" s="51" t="str">
        <f>GD_CHUNG!C178</f>
        <v>Đỗ Hương Trà</v>
      </c>
      <c r="D177" s="51" t="str">
        <f>GD_CHUNG!D178</f>
        <v>NV PVHK</v>
      </c>
      <c r="E177" s="52">
        <f>VLOOKUP(G177,DM_LUONG_CHE_DO!$D$8:$L$1000,H177+1,FALSE)</f>
        <v>3875000</v>
      </c>
      <c r="F177" s="71">
        <f>VLOOKUP(I177,DM_HE_SO_LUONG_NS!$D$6:$I$38,J177+1,FALSE)</f>
        <v>1.8</v>
      </c>
      <c r="G177" s="56" t="s">
        <v>57</v>
      </c>
      <c r="H177" s="57">
        <v>1</v>
      </c>
      <c r="I177" s="73" t="s">
        <v>169</v>
      </c>
      <c r="J177" s="73">
        <v>1</v>
      </c>
    </row>
    <row r="178" spans="1:10" ht="12.75" x14ac:dyDescent="0.2">
      <c r="A178" s="49">
        <v>175</v>
      </c>
      <c r="B178" s="50">
        <f>GD_CHUNG!B179</f>
        <v>11121</v>
      </c>
      <c r="C178" s="51" t="str">
        <f>GD_CHUNG!C179</f>
        <v>Nguyễn Hiền Hạnh</v>
      </c>
      <c r="D178" s="51" t="str">
        <f>GD_CHUNG!D179</f>
        <v>NV PVHK</v>
      </c>
      <c r="E178" s="52">
        <f>VLOOKUP(G178,DM_LUONG_CHE_DO!$D$8:$L$1000,H178+1,FALSE)</f>
        <v>3875000</v>
      </c>
      <c r="F178" s="71">
        <f>VLOOKUP(I178,DM_HE_SO_LUONG_NS!$D$6:$I$38,J178+1,FALSE)</f>
        <v>1.9</v>
      </c>
      <c r="G178" s="56" t="s">
        <v>57</v>
      </c>
      <c r="H178" s="57">
        <v>1</v>
      </c>
      <c r="I178" s="73" t="s">
        <v>182</v>
      </c>
      <c r="J178" s="73">
        <v>1</v>
      </c>
    </row>
    <row r="179" spans="1:10" ht="12.75" x14ac:dyDescent="0.2">
      <c r="A179" s="49">
        <v>176</v>
      </c>
      <c r="B179" s="50">
        <f>GD_CHUNG!B180</f>
        <v>13753</v>
      </c>
      <c r="C179" s="51" t="str">
        <f>GD_CHUNG!C180</f>
        <v>Phan Thanh Hà</v>
      </c>
      <c r="D179" s="51" t="str">
        <f>GD_CHUNG!D180</f>
        <v>Nhân viên phục vụ hành khách</v>
      </c>
      <c r="E179" s="52">
        <f>VLOOKUP(G179,DM_LUONG_CHE_DO!$D$8:$L$1000,H179+1,FALSE)</f>
        <v>3875000</v>
      </c>
      <c r="F179" s="71">
        <f>VLOOKUP(I179,DM_HE_SO_LUONG_NS!$D$6:$I$38,J179+1,FALSE)</f>
        <v>1.6</v>
      </c>
      <c r="G179" s="56" t="s">
        <v>57</v>
      </c>
      <c r="H179" s="138">
        <v>1</v>
      </c>
      <c r="I179" s="73" t="s">
        <v>186</v>
      </c>
      <c r="J179" s="73">
        <v>1</v>
      </c>
    </row>
    <row r="180" spans="1:10" ht="12.75" x14ac:dyDescent="0.2">
      <c r="A180" s="49">
        <v>177</v>
      </c>
      <c r="B180" s="50">
        <f>GD_CHUNG!B181</f>
        <v>13758</v>
      </c>
      <c r="C180" s="51" t="str">
        <f>GD_CHUNG!C181</f>
        <v>Trần Vân Anh</v>
      </c>
      <c r="D180" s="51" t="str">
        <f>GD_CHUNG!D181</f>
        <v>Nhân viên phục vụ hành khách</v>
      </c>
      <c r="E180" s="52">
        <f>VLOOKUP(G180,DM_LUONG_CHE_DO!$D$8:$L$1000,H180+1,FALSE)</f>
        <v>3875000</v>
      </c>
      <c r="F180" s="71">
        <f>VLOOKUP(I180,DM_HE_SO_LUONG_NS!$D$6:$I$38,J180+1,FALSE)</f>
        <v>1.6</v>
      </c>
      <c r="G180" s="56" t="s">
        <v>57</v>
      </c>
      <c r="H180" s="138">
        <v>1</v>
      </c>
      <c r="I180" s="73" t="s">
        <v>186</v>
      </c>
      <c r="J180" s="73">
        <v>1</v>
      </c>
    </row>
    <row r="181" spans="1:10" ht="12.75" x14ac:dyDescent="0.2">
      <c r="A181" s="49">
        <v>178</v>
      </c>
      <c r="B181" s="50">
        <f>GD_CHUNG!B182</f>
        <v>13759</v>
      </c>
      <c r="C181" s="51" t="str">
        <f>GD_CHUNG!C182</f>
        <v>Nguyễn Thị Thanh Loan</v>
      </c>
      <c r="D181" s="51" t="str">
        <f>GD_CHUNG!D182</f>
        <v>Nhân viên phục vụ hành khách</v>
      </c>
      <c r="E181" s="52">
        <f>VLOOKUP(G181,DM_LUONG_CHE_DO!$D$8:$L$1000,H181+1,FALSE)</f>
        <v>3875000</v>
      </c>
      <c r="F181" s="71">
        <f>VLOOKUP(I181,DM_HE_SO_LUONG_NS!$D$6:$I$38,J181+1,FALSE)</f>
        <v>1.6</v>
      </c>
      <c r="G181" s="56" t="s">
        <v>57</v>
      </c>
      <c r="H181" s="138">
        <v>1</v>
      </c>
      <c r="I181" s="73" t="s">
        <v>186</v>
      </c>
      <c r="J181" s="73">
        <v>1</v>
      </c>
    </row>
    <row r="182" spans="1:10" ht="12.75" x14ac:dyDescent="0.2">
      <c r="A182" s="49">
        <v>179</v>
      </c>
      <c r="B182" s="50">
        <f>GD_CHUNG!B183</f>
        <v>13760</v>
      </c>
      <c r="C182" s="51" t="str">
        <f>GD_CHUNG!C183</f>
        <v>Trần Thùy Trang</v>
      </c>
      <c r="D182" s="51" t="str">
        <f>GD_CHUNG!D183</f>
        <v>Nhân viên phục vụ hành khách</v>
      </c>
      <c r="E182" s="52">
        <f>VLOOKUP(G182,DM_LUONG_CHE_DO!$D$8:$L$1000,H182+1,FALSE)</f>
        <v>3875000</v>
      </c>
      <c r="F182" s="71">
        <f>VLOOKUP(I182,DM_HE_SO_LUONG_NS!$D$6:$I$38,J182+1,FALSE)</f>
        <v>1.6</v>
      </c>
      <c r="G182" s="56" t="s">
        <v>57</v>
      </c>
      <c r="H182" s="138">
        <v>1</v>
      </c>
      <c r="I182" s="73" t="s">
        <v>186</v>
      </c>
      <c r="J182" s="73">
        <v>1</v>
      </c>
    </row>
    <row r="183" spans="1:10" ht="12.75" x14ac:dyDescent="0.2">
      <c r="A183" s="49">
        <v>180</v>
      </c>
      <c r="B183" s="50">
        <f>GD_CHUNG!B184</f>
        <v>13762</v>
      </c>
      <c r="C183" s="51" t="str">
        <f>GD_CHUNG!C184</f>
        <v>Bùi Thị Út</v>
      </c>
      <c r="D183" s="51" t="str">
        <f>GD_CHUNG!D184</f>
        <v>Nhân viên phục vụ hành khách</v>
      </c>
      <c r="E183" s="52">
        <f>VLOOKUP(G183,DM_LUONG_CHE_DO!$D$8:$L$1000,H183+1,FALSE)</f>
        <v>3875000</v>
      </c>
      <c r="F183" s="71">
        <f>VLOOKUP(I183,DM_HE_SO_LUONG_NS!$D$6:$I$38,J183+1,FALSE)</f>
        <v>1.6</v>
      </c>
      <c r="G183" s="56" t="s">
        <v>57</v>
      </c>
      <c r="H183" s="138">
        <v>1</v>
      </c>
      <c r="I183" s="73" t="s">
        <v>186</v>
      </c>
      <c r="J183" s="73">
        <v>1</v>
      </c>
    </row>
    <row r="184" spans="1:10" ht="12.75" x14ac:dyDescent="0.2">
      <c r="A184" s="49">
        <v>181</v>
      </c>
      <c r="B184" s="50">
        <f>GD_CHUNG!B185</f>
        <v>13763</v>
      </c>
      <c r="C184" s="51" t="str">
        <f>GD_CHUNG!C185</f>
        <v>Lê Mai Anh</v>
      </c>
      <c r="D184" s="51" t="str">
        <f>GD_CHUNG!D185</f>
        <v>Nhân viên phục vụ hành khách</v>
      </c>
      <c r="E184" s="52">
        <f>VLOOKUP(G184,DM_LUONG_CHE_DO!$D$8:$L$1000,H184+1,FALSE)</f>
        <v>3875000</v>
      </c>
      <c r="F184" s="71">
        <f>VLOOKUP(I184,DM_HE_SO_LUONG_NS!$D$6:$I$38,J184+1,FALSE)</f>
        <v>1.6</v>
      </c>
      <c r="G184" s="56" t="s">
        <v>57</v>
      </c>
      <c r="H184" s="138">
        <v>1</v>
      </c>
      <c r="I184" s="73" t="s">
        <v>186</v>
      </c>
      <c r="J184" s="73">
        <v>1</v>
      </c>
    </row>
    <row r="185" spans="1:10" ht="12.75" x14ac:dyDescent="0.2">
      <c r="A185" s="49">
        <v>182</v>
      </c>
      <c r="B185" s="50">
        <f>GD_CHUNG!B186</f>
        <v>13764</v>
      </c>
      <c r="C185" s="51" t="str">
        <f>GD_CHUNG!C186</f>
        <v>Đỗ Thị Ngọc Hà</v>
      </c>
      <c r="D185" s="51" t="str">
        <f>GD_CHUNG!D186</f>
        <v>Nhân viên phục vụ hành khách</v>
      </c>
      <c r="E185" s="52">
        <f>VLOOKUP(G185,DM_LUONG_CHE_DO!$D$8:$L$1000,H185+1,FALSE)</f>
        <v>3875000</v>
      </c>
      <c r="F185" s="71">
        <f>VLOOKUP(I185,DM_HE_SO_LUONG_NS!$D$6:$I$38,J185+1,FALSE)</f>
        <v>1.6</v>
      </c>
      <c r="G185" s="56" t="s">
        <v>57</v>
      </c>
      <c r="H185" s="138">
        <v>1</v>
      </c>
      <c r="I185" s="73" t="s">
        <v>186</v>
      </c>
      <c r="J185" s="73">
        <v>1</v>
      </c>
    </row>
    <row r="186" spans="1:10" ht="12.75" x14ac:dyDescent="0.2">
      <c r="A186" s="49">
        <v>183</v>
      </c>
      <c r="B186" s="50">
        <f>GD_CHUNG!B187</f>
        <v>13765</v>
      </c>
      <c r="C186" s="51" t="str">
        <f>GD_CHUNG!C187</f>
        <v>Phạm Tú Châu</v>
      </c>
      <c r="D186" s="51" t="str">
        <f>GD_CHUNG!D187</f>
        <v>Nhân viên phục vụ hành khách</v>
      </c>
      <c r="E186" s="52">
        <f>VLOOKUP(G186,DM_LUONG_CHE_DO!$D$8:$L$1000,H186+1,FALSE)</f>
        <v>3875000</v>
      </c>
      <c r="F186" s="71">
        <f>VLOOKUP(I186,DM_HE_SO_LUONG_NS!$D$6:$I$38,J186+1,FALSE)</f>
        <v>1.6</v>
      </c>
      <c r="G186" s="56" t="s">
        <v>57</v>
      </c>
      <c r="H186" s="138">
        <v>1</v>
      </c>
      <c r="I186" s="73" t="s">
        <v>186</v>
      </c>
      <c r="J186" s="73">
        <v>1</v>
      </c>
    </row>
    <row r="187" spans="1:10" ht="12.75" x14ac:dyDescent="0.2">
      <c r="A187" s="49">
        <v>184</v>
      </c>
      <c r="B187" s="50">
        <f>GD_CHUNG!B188</f>
        <v>13766</v>
      </c>
      <c r="C187" s="51" t="str">
        <f>GD_CHUNG!C188</f>
        <v>Nguyễn Thị Phương Dung</v>
      </c>
      <c r="D187" s="51" t="str">
        <f>GD_CHUNG!D188</f>
        <v>Nhân viên phục vụ hành khách</v>
      </c>
      <c r="E187" s="52">
        <f>VLOOKUP(G187,DM_LUONG_CHE_DO!$D$8:$L$1000,H187+1,FALSE)</f>
        <v>3875000</v>
      </c>
      <c r="F187" s="71">
        <f>VLOOKUP(I187,DM_HE_SO_LUONG_NS!$D$6:$I$38,J187+1,FALSE)</f>
        <v>1.6</v>
      </c>
      <c r="G187" s="56" t="s">
        <v>57</v>
      </c>
      <c r="H187" s="138">
        <v>1</v>
      </c>
      <c r="I187" s="73" t="s">
        <v>186</v>
      </c>
      <c r="J187" s="73">
        <v>1</v>
      </c>
    </row>
    <row r="188" spans="1:10" ht="12.75" x14ac:dyDescent="0.2">
      <c r="A188" s="49">
        <v>185</v>
      </c>
      <c r="B188" s="50">
        <f>GD_CHUNG!B189</f>
        <v>13767</v>
      </c>
      <c r="C188" s="51" t="str">
        <f>GD_CHUNG!C189</f>
        <v>Trần Thị Phương Anh</v>
      </c>
      <c r="D188" s="51" t="str">
        <f>GD_CHUNG!D189</f>
        <v>Nhân viên phục vụ hành khách</v>
      </c>
      <c r="E188" s="52">
        <f>VLOOKUP(G188,DM_LUONG_CHE_DO!$D$8:$L$1000,H188+1,FALSE)</f>
        <v>3875000</v>
      </c>
      <c r="F188" s="71">
        <f>VLOOKUP(I188,DM_HE_SO_LUONG_NS!$D$6:$I$38,J188+1,FALSE)</f>
        <v>1.6</v>
      </c>
      <c r="G188" s="56" t="s">
        <v>57</v>
      </c>
      <c r="H188" s="138">
        <v>1</v>
      </c>
      <c r="I188" s="73" t="s">
        <v>186</v>
      </c>
      <c r="J188" s="73">
        <v>1</v>
      </c>
    </row>
    <row r="189" spans="1:10" ht="12.75" x14ac:dyDescent="0.2">
      <c r="A189" s="49">
        <v>186</v>
      </c>
      <c r="B189" s="50">
        <f>GD_CHUNG!B190</f>
        <v>13769</v>
      </c>
      <c r="C189" s="51" t="str">
        <f>GD_CHUNG!C190</f>
        <v>Nguyễn Thị Hồng Thu</v>
      </c>
      <c r="D189" s="51" t="str">
        <f>GD_CHUNG!D190</f>
        <v>Nhân viên phục vụ hành khách</v>
      </c>
      <c r="E189" s="52">
        <f>VLOOKUP(G189,DM_LUONG_CHE_DO!$D$8:$L$1000,H189+1,FALSE)</f>
        <v>3875000</v>
      </c>
      <c r="F189" s="71">
        <f>VLOOKUP(I189,DM_HE_SO_LUONG_NS!$D$6:$I$38,J189+1,FALSE)</f>
        <v>1.6</v>
      </c>
      <c r="G189" s="56" t="s">
        <v>57</v>
      </c>
      <c r="H189" s="138">
        <v>1</v>
      </c>
      <c r="I189" s="73" t="s">
        <v>186</v>
      </c>
      <c r="J189" s="73">
        <v>1</v>
      </c>
    </row>
    <row r="190" spans="1:10" ht="12.75" x14ac:dyDescent="0.2">
      <c r="A190" s="49">
        <v>187</v>
      </c>
      <c r="B190" s="50">
        <f>GD_CHUNG!B191</f>
        <v>13770</v>
      </c>
      <c r="C190" s="51" t="str">
        <f>GD_CHUNG!C191</f>
        <v>Nguyễn Thị Thanh Phương</v>
      </c>
      <c r="D190" s="51" t="str">
        <f>GD_CHUNG!D191</f>
        <v>Nhân viên phục vụ hành khách</v>
      </c>
      <c r="E190" s="52">
        <f>VLOOKUP(G190,DM_LUONG_CHE_DO!$D$8:$L$1000,H190+1,FALSE)</f>
        <v>3875000</v>
      </c>
      <c r="F190" s="71">
        <f>VLOOKUP(I190,DM_HE_SO_LUONG_NS!$D$6:$I$38,J190+1,FALSE)</f>
        <v>1.6</v>
      </c>
      <c r="G190" s="56" t="s">
        <v>57</v>
      </c>
      <c r="H190" s="138">
        <v>1</v>
      </c>
      <c r="I190" s="73" t="s">
        <v>186</v>
      </c>
      <c r="J190" s="73">
        <v>1</v>
      </c>
    </row>
    <row r="191" spans="1:10" ht="12.75" x14ac:dyDescent="0.2">
      <c r="A191" s="49">
        <v>188</v>
      </c>
      <c r="B191" s="50">
        <f>GD_CHUNG!B192</f>
        <v>13771</v>
      </c>
      <c r="C191" s="51" t="str">
        <f>GD_CHUNG!C192</f>
        <v>Nguyễn Thị Thoa</v>
      </c>
      <c r="D191" s="51" t="str">
        <f>GD_CHUNG!D192</f>
        <v>Nhân viên phục vụ hành khách</v>
      </c>
      <c r="E191" s="52">
        <f>VLOOKUP(G191,DM_LUONG_CHE_DO!$D$8:$L$1000,H191+1,FALSE)</f>
        <v>3875000</v>
      </c>
      <c r="F191" s="71">
        <f>VLOOKUP(I191,DM_HE_SO_LUONG_NS!$D$6:$I$38,J191+1,FALSE)</f>
        <v>1.6</v>
      </c>
      <c r="G191" s="56" t="s">
        <v>57</v>
      </c>
      <c r="H191" s="138">
        <v>1</v>
      </c>
      <c r="I191" s="73" t="s">
        <v>186</v>
      </c>
      <c r="J191" s="73">
        <v>1</v>
      </c>
    </row>
    <row r="192" spans="1:10" ht="12.75" x14ac:dyDescent="0.2">
      <c r="A192" s="49">
        <v>189</v>
      </c>
      <c r="B192" s="50">
        <f>GD_CHUNG!B193</f>
        <v>13772</v>
      </c>
      <c r="C192" s="51" t="str">
        <f>GD_CHUNG!C193</f>
        <v>Nguyễn Thị Thu Thủy</v>
      </c>
      <c r="D192" s="51" t="str">
        <f>GD_CHUNG!D193</f>
        <v>Nhân viên phục vụ hành khách</v>
      </c>
      <c r="E192" s="52">
        <f>VLOOKUP(G192,DM_LUONG_CHE_DO!$D$8:$L$1000,H192+1,FALSE)</f>
        <v>3875000</v>
      </c>
      <c r="F192" s="71">
        <f>VLOOKUP(I192,DM_HE_SO_LUONG_NS!$D$6:$I$38,J192+1,FALSE)</f>
        <v>1.6</v>
      </c>
      <c r="G192" s="56" t="s">
        <v>57</v>
      </c>
      <c r="H192" s="138">
        <v>1</v>
      </c>
      <c r="I192" s="73" t="s">
        <v>186</v>
      </c>
      <c r="J192" s="73">
        <v>1</v>
      </c>
    </row>
    <row r="193" spans="1:10" ht="12.75" x14ac:dyDescent="0.2">
      <c r="A193" s="49">
        <v>190</v>
      </c>
      <c r="B193" s="50">
        <f>GD_CHUNG!B194</f>
        <v>13773</v>
      </c>
      <c r="C193" s="51" t="str">
        <f>GD_CHUNG!C194</f>
        <v>Nguyễn Thị Trang</v>
      </c>
      <c r="D193" s="51" t="str">
        <f>GD_CHUNG!D194</f>
        <v>Nhân viên phục vụ hành khách</v>
      </c>
      <c r="E193" s="52">
        <f>VLOOKUP(G193,DM_LUONG_CHE_DO!$D$8:$L$1000,H193+1,FALSE)</f>
        <v>3875000</v>
      </c>
      <c r="F193" s="71">
        <f>VLOOKUP(I193,DM_HE_SO_LUONG_NS!$D$6:$I$38,J193+1,FALSE)</f>
        <v>1.6</v>
      </c>
      <c r="G193" s="56" t="s">
        <v>57</v>
      </c>
      <c r="H193" s="138">
        <v>1</v>
      </c>
      <c r="I193" s="73" t="s">
        <v>186</v>
      </c>
      <c r="J193" s="73">
        <v>1</v>
      </c>
    </row>
    <row r="194" spans="1:10" ht="12.75" x14ac:dyDescent="0.2">
      <c r="A194" s="49">
        <v>191</v>
      </c>
      <c r="B194" s="50">
        <f>GD_CHUNG!B195</f>
        <v>13774</v>
      </c>
      <c r="C194" s="51" t="str">
        <f>GD_CHUNG!C195</f>
        <v>Hoàng Thị Kiều Trang</v>
      </c>
      <c r="D194" s="51" t="str">
        <f>GD_CHUNG!D195</f>
        <v>Nhân viên phục vụ hành khách</v>
      </c>
      <c r="E194" s="52">
        <f>VLOOKUP(G194,DM_LUONG_CHE_DO!$D$8:$L$1000,H194+1,FALSE)</f>
        <v>3875000</v>
      </c>
      <c r="F194" s="71">
        <f>VLOOKUP(I194,DM_HE_SO_LUONG_NS!$D$6:$I$38,J194+1,FALSE)</f>
        <v>1.6</v>
      </c>
      <c r="G194" s="56" t="s">
        <v>57</v>
      </c>
      <c r="H194" s="138">
        <v>1</v>
      </c>
      <c r="I194" s="73" t="s">
        <v>186</v>
      </c>
      <c r="J194" s="73">
        <v>1</v>
      </c>
    </row>
    <row r="195" spans="1:10" ht="12.75" x14ac:dyDescent="0.2">
      <c r="A195" s="49">
        <v>192</v>
      </c>
      <c r="B195" s="50">
        <f>GD_CHUNG!B196</f>
        <v>13775</v>
      </c>
      <c r="C195" s="51" t="str">
        <f>GD_CHUNG!C196</f>
        <v>Ngô Thị Thơm</v>
      </c>
      <c r="D195" s="51" t="str">
        <f>GD_CHUNG!D196</f>
        <v>Nhân viên phục vụ hành khách</v>
      </c>
      <c r="E195" s="52">
        <f>VLOOKUP(G195,DM_LUONG_CHE_DO!$D$8:$L$1000,H195+1,FALSE)</f>
        <v>3875000</v>
      </c>
      <c r="F195" s="71">
        <f>VLOOKUP(I195,DM_HE_SO_LUONG_NS!$D$6:$I$38,J195+1,FALSE)</f>
        <v>1.6</v>
      </c>
      <c r="G195" s="56" t="s">
        <v>57</v>
      </c>
      <c r="H195" s="138">
        <v>1</v>
      </c>
      <c r="I195" s="73" t="s">
        <v>186</v>
      </c>
      <c r="J195" s="73">
        <v>1</v>
      </c>
    </row>
    <row r="196" spans="1:10" ht="12.75" x14ac:dyDescent="0.2">
      <c r="A196" s="49">
        <v>193</v>
      </c>
      <c r="B196" s="50">
        <f>GD_CHUNG!B197</f>
        <v>13776</v>
      </c>
      <c r="C196" s="51" t="str">
        <f>GD_CHUNG!C197</f>
        <v>Đặng Thị Thùy Dương</v>
      </c>
      <c r="D196" s="51" t="str">
        <f>GD_CHUNG!D197</f>
        <v>Nhân viên phục vụ hành khách</v>
      </c>
      <c r="E196" s="52">
        <f>VLOOKUP(G196,DM_LUONG_CHE_DO!$D$8:$L$1000,H196+1,FALSE)</f>
        <v>3875000</v>
      </c>
      <c r="F196" s="71">
        <f>VLOOKUP(I196,DM_HE_SO_LUONG_NS!$D$6:$I$38,J196+1,FALSE)</f>
        <v>1.6</v>
      </c>
      <c r="G196" s="56" t="s">
        <v>57</v>
      </c>
      <c r="H196" s="138">
        <v>1</v>
      </c>
      <c r="I196" s="73" t="s">
        <v>186</v>
      </c>
      <c r="J196" s="73">
        <v>1</v>
      </c>
    </row>
    <row r="197" spans="1:10" ht="12.75" x14ac:dyDescent="0.2">
      <c r="A197" s="49">
        <v>194</v>
      </c>
      <c r="B197" s="50">
        <f>GD_CHUNG!B198</f>
        <v>13778</v>
      </c>
      <c r="C197" s="51" t="str">
        <f>GD_CHUNG!C198</f>
        <v>Nguyễn Phương Cương</v>
      </c>
      <c r="D197" s="51" t="str">
        <f>GD_CHUNG!D198</f>
        <v>Nhân viên phục vụ hành khách</v>
      </c>
      <c r="E197" s="52">
        <f>VLOOKUP(G197,DM_LUONG_CHE_DO!$D$8:$L$1000,H197+1,FALSE)</f>
        <v>3875000</v>
      </c>
      <c r="F197" s="71">
        <f>VLOOKUP(I197,DM_HE_SO_LUONG_NS!$D$6:$I$38,J197+1,FALSE)</f>
        <v>1.6</v>
      </c>
      <c r="G197" s="56" t="s">
        <v>57</v>
      </c>
      <c r="H197" s="138">
        <v>1</v>
      </c>
      <c r="I197" s="73" t="s">
        <v>186</v>
      </c>
      <c r="J197" s="73">
        <v>1</v>
      </c>
    </row>
    <row r="198" spans="1:10" ht="12.75" x14ac:dyDescent="0.2">
      <c r="A198" s="49">
        <v>195</v>
      </c>
      <c r="B198" s="50">
        <f>GD_CHUNG!B199</f>
        <v>13779</v>
      </c>
      <c r="C198" s="51" t="str">
        <f>GD_CHUNG!C199</f>
        <v>Lê Hoàng Gia</v>
      </c>
      <c r="D198" s="51" t="str">
        <f>GD_CHUNG!D199</f>
        <v>Nhân viên phục vụ hành khách</v>
      </c>
      <c r="E198" s="52">
        <f>VLOOKUP(G198,DM_LUONG_CHE_DO!$D$8:$L$1000,H198+1,FALSE)</f>
        <v>3875000</v>
      </c>
      <c r="F198" s="71">
        <f>VLOOKUP(I198,DM_HE_SO_LUONG_NS!$D$6:$I$38,J198+1,FALSE)</f>
        <v>1.6</v>
      </c>
      <c r="G198" s="56" t="s">
        <v>57</v>
      </c>
      <c r="H198" s="138">
        <v>1</v>
      </c>
      <c r="I198" s="73" t="s">
        <v>186</v>
      </c>
      <c r="J198" s="73">
        <v>1</v>
      </c>
    </row>
    <row r="199" spans="1:10" ht="12.75" x14ac:dyDescent="0.2">
      <c r="A199" s="49">
        <v>196</v>
      </c>
      <c r="B199" s="50">
        <f>GD_CHUNG!B200</f>
        <v>13780</v>
      </c>
      <c r="C199" s="51" t="str">
        <f>GD_CHUNG!C200</f>
        <v>Nguyễn Quang Hà Sơn</v>
      </c>
      <c r="D199" s="51" t="str">
        <f>GD_CHUNG!D200</f>
        <v>Nhân viên phục vụ hành khách</v>
      </c>
      <c r="E199" s="52">
        <f>VLOOKUP(G199,DM_LUONG_CHE_DO!$D$8:$L$1000,H199+1,FALSE)</f>
        <v>3875000</v>
      </c>
      <c r="F199" s="71">
        <f>VLOOKUP(I199,DM_HE_SO_LUONG_NS!$D$6:$I$38,J199+1,FALSE)</f>
        <v>1.6</v>
      </c>
      <c r="G199" s="56" t="s">
        <v>57</v>
      </c>
      <c r="H199" s="138">
        <v>1</v>
      </c>
      <c r="I199" s="73" t="s">
        <v>186</v>
      </c>
      <c r="J199" s="73">
        <v>1</v>
      </c>
    </row>
    <row r="200" spans="1:10" ht="12.75" x14ac:dyDescent="0.2">
      <c r="A200" s="49">
        <v>197</v>
      </c>
      <c r="B200" s="50">
        <f>GD_CHUNG!B201</f>
        <v>13781</v>
      </c>
      <c r="C200" s="51" t="str">
        <f>GD_CHUNG!C201</f>
        <v>Bùi Anh Tuấn</v>
      </c>
      <c r="D200" s="51" t="str">
        <f>GD_CHUNG!D201</f>
        <v>Nhân viên phục vụ hành khách</v>
      </c>
      <c r="E200" s="52">
        <f>VLOOKUP(G200,DM_LUONG_CHE_DO!$D$8:$L$1000,H200+1,FALSE)</f>
        <v>3875000</v>
      </c>
      <c r="F200" s="71">
        <f>VLOOKUP(I200,DM_HE_SO_LUONG_NS!$D$6:$I$38,J200+1,FALSE)</f>
        <v>1.6</v>
      </c>
      <c r="G200" s="56" t="s">
        <v>57</v>
      </c>
      <c r="H200" s="138">
        <v>1</v>
      </c>
      <c r="I200" s="73" t="s">
        <v>186</v>
      </c>
      <c r="J200" s="73">
        <v>1</v>
      </c>
    </row>
    <row r="201" spans="1:10" ht="12.75" x14ac:dyDescent="0.2">
      <c r="A201" s="49">
        <v>198</v>
      </c>
      <c r="B201" s="50">
        <f>GD_CHUNG!B202</f>
        <v>13782</v>
      </c>
      <c r="C201" s="51" t="str">
        <f>GD_CHUNG!C202</f>
        <v>Hoàng Thanh Tùng</v>
      </c>
      <c r="D201" s="51" t="str">
        <f>GD_CHUNG!D202</f>
        <v>Nhân viên phục vụ hành khách</v>
      </c>
      <c r="E201" s="52">
        <f>VLOOKUP(G201,DM_LUONG_CHE_DO!$D$8:$L$1000,H201+1,FALSE)</f>
        <v>3875000</v>
      </c>
      <c r="F201" s="71">
        <f>VLOOKUP(I201,DM_HE_SO_LUONG_NS!$D$6:$I$38,J201+1,FALSE)</f>
        <v>1.6</v>
      </c>
      <c r="G201" s="56" t="s">
        <v>57</v>
      </c>
      <c r="H201" s="138">
        <v>1</v>
      </c>
      <c r="I201" s="73" t="s">
        <v>186</v>
      </c>
      <c r="J201" s="73">
        <v>1</v>
      </c>
    </row>
    <row r="202" spans="1:10" ht="12.75" x14ac:dyDescent="0.2">
      <c r="A202" s="49">
        <v>199</v>
      </c>
      <c r="B202" s="50">
        <f>GD_CHUNG!B203</f>
        <v>13784</v>
      </c>
      <c r="C202" s="51" t="str">
        <f>GD_CHUNG!C203</f>
        <v>Đoàn Duy Anh</v>
      </c>
      <c r="D202" s="51" t="str">
        <f>GD_CHUNG!D203</f>
        <v>Nhân viên phục vụ hành khách</v>
      </c>
      <c r="E202" s="52">
        <f>VLOOKUP(G202,DM_LUONG_CHE_DO!$D$8:$L$1000,H202+1,FALSE)</f>
        <v>3875000</v>
      </c>
      <c r="F202" s="71">
        <f>VLOOKUP(I202,DM_HE_SO_LUONG_NS!$D$6:$I$38,J202+1,FALSE)</f>
        <v>1.6</v>
      </c>
      <c r="G202" s="56" t="s">
        <v>57</v>
      </c>
      <c r="H202" s="138">
        <v>1</v>
      </c>
      <c r="I202" s="73" t="s">
        <v>186</v>
      </c>
      <c r="J202" s="73">
        <v>1</v>
      </c>
    </row>
    <row r="203" spans="1:10" ht="12.75" x14ac:dyDescent="0.2">
      <c r="A203" s="49">
        <v>200</v>
      </c>
      <c r="B203" s="50">
        <f>GD_CHUNG!B204</f>
        <v>13754</v>
      </c>
      <c r="C203" s="51" t="str">
        <f>GD_CHUNG!C204</f>
        <v>Đinh Kiều Trang</v>
      </c>
      <c r="D203" s="51" t="str">
        <f>GD_CHUNG!D204</f>
        <v>Nhân viên phục vụ hành khách</v>
      </c>
      <c r="E203" s="52">
        <f>VLOOKUP(G203,DM_LUONG_CHE_DO!$D$8:$L$1000,H203+1,FALSE)</f>
        <v>3875000</v>
      </c>
      <c r="F203" s="71">
        <f>VLOOKUP(I203,DM_HE_SO_LUONG_NS!$D$6:$I$38,J203+1,FALSE)</f>
        <v>1.6</v>
      </c>
      <c r="G203" s="56" t="s">
        <v>57</v>
      </c>
      <c r="H203" s="138">
        <v>1</v>
      </c>
      <c r="I203" s="73" t="s">
        <v>186</v>
      </c>
      <c r="J203" s="73">
        <v>1</v>
      </c>
    </row>
    <row r="204" spans="1:10" ht="12.75" x14ac:dyDescent="0.2">
      <c r="A204" s="49">
        <v>201</v>
      </c>
      <c r="B204" s="50">
        <f>GD_CHUNG!B205</f>
        <v>13756</v>
      </c>
      <c r="C204" s="51" t="str">
        <f>GD_CHUNG!C205</f>
        <v>Nguyễn Thị Diệu Hoa</v>
      </c>
      <c r="D204" s="51" t="str">
        <f>GD_CHUNG!D205</f>
        <v>Nhân viên phục vụ hành khách</v>
      </c>
      <c r="E204" s="52">
        <f>VLOOKUP(G204,DM_LUONG_CHE_DO!$D$8:$L$1000,H204+1,FALSE)</f>
        <v>3875000</v>
      </c>
      <c r="F204" s="71">
        <f>VLOOKUP(I204,DM_HE_SO_LUONG_NS!$D$6:$I$38,J204+1,FALSE)</f>
        <v>1.6</v>
      </c>
      <c r="G204" s="56" t="s">
        <v>57</v>
      </c>
      <c r="H204" s="138">
        <v>1</v>
      </c>
      <c r="I204" s="73" t="s">
        <v>186</v>
      </c>
      <c r="J204" s="73">
        <v>1</v>
      </c>
    </row>
    <row r="205" spans="1:10" ht="12.75" x14ac:dyDescent="0.2">
      <c r="A205" s="49">
        <v>202</v>
      </c>
      <c r="B205" s="50">
        <f>GD_CHUNG!B206</f>
        <v>13757</v>
      </c>
      <c r="C205" s="51" t="str">
        <f>GD_CHUNG!C206</f>
        <v>Trần Thanh Trang</v>
      </c>
      <c r="D205" s="51" t="str">
        <f>GD_CHUNG!D206</f>
        <v>Nhân viên phục vụ hành khách</v>
      </c>
      <c r="E205" s="52">
        <f>VLOOKUP(G205,DM_LUONG_CHE_DO!$D$8:$L$1000,H205+1,FALSE)</f>
        <v>3875000</v>
      </c>
      <c r="F205" s="71">
        <f>VLOOKUP(I205,DM_HE_SO_LUONG_NS!$D$6:$I$38,J205+1,FALSE)</f>
        <v>1.6</v>
      </c>
      <c r="G205" s="56" t="s">
        <v>57</v>
      </c>
      <c r="H205" s="138">
        <v>1</v>
      </c>
      <c r="I205" s="73" t="s">
        <v>186</v>
      </c>
      <c r="J205" s="73">
        <v>1</v>
      </c>
    </row>
    <row r="206" spans="1:10" ht="12.75" x14ac:dyDescent="0.2">
      <c r="A206" s="49">
        <v>203</v>
      </c>
      <c r="B206" s="50">
        <f>GD_CHUNG!B207</f>
        <v>13768</v>
      </c>
      <c r="C206" s="51" t="str">
        <f>GD_CHUNG!C207</f>
        <v>Mạc Thị Thùy Dương</v>
      </c>
      <c r="D206" s="51" t="str">
        <f>GD_CHUNG!D207</f>
        <v>Nhân viên phục vụ hành khách</v>
      </c>
      <c r="E206" s="52">
        <f>VLOOKUP(G206,DM_LUONG_CHE_DO!$D$8:$L$1000,H206+1,FALSE)</f>
        <v>3875000</v>
      </c>
      <c r="F206" s="71">
        <f>VLOOKUP(I206,DM_HE_SO_LUONG_NS!$D$6:$I$38,J206+1,FALSE)</f>
        <v>1.6</v>
      </c>
      <c r="G206" s="56" t="s">
        <v>57</v>
      </c>
      <c r="H206" s="138">
        <v>1</v>
      </c>
      <c r="I206" s="73" t="s">
        <v>186</v>
      </c>
      <c r="J206" s="73">
        <v>1</v>
      </c>
    </row>
    <row r="207" spans="1:10" ht="12.75" x14ac:dyDescent="0.2">
      <c r="A207" s="49">
        <v>204</v>
      </c>
      <c r="B207" s="50">
        <f>GD_CHUNG!B208</f>
        <v>201505</v>
      </c>
      <c r="C207" s="51" t="str">
        <f>GD_CHUNG!C208</f>
        <v>Nguyễn Văn Lập</v>
      </c>
      <c r="D207" s="51" t="str">
        <f>GD_CHUNG!D208</f>
        <v>Nhân viên phục vụ hành khách</v>
      </c>
      <c r="E207" s="52">
        <f>VLOOKUP(G207,DM_LUONG_CHE_DO!$D$8:$L$1000,H207+1,FALSE)</f>
        <v>3875000</v>
      </c>
      <c r="F207" s="71">
        <f>VLOOKUP(I207,DM_HE_SO_LUONG_NS!$D$6:$I$38,J207+1,FALSE)</f>
        <v>1.6</v>
      </c>
      <c r="G207" s="56" t="s">
        <v>57</v>
      </c>
      <c r="H207" s="138">
        <v>1</v>
      </c>
      <c r="I207" s="73" t="s">
        <v>186</v>
      </c>
      <c r="J207" s="73">
        <v>1</v>
      </c>
    </row>
    <row r="208" spans="1:10" ht="12.75" x14ac:dyDescent="0.2">
      <c r="A208" s="49">
        <v>205</v>
      </c>
      <c r="B208" s="50">
        <f>GD_CHUNG!B209</f>
        <v>201506</v>
      </c>
      <c r="C208" s="51" t="str">
        <f>GD_CHUNG!C209</f>
        <v>Đặng Thị Hằng Linh</v>
      </c>
      <c r="D208" s="51" t="str">
        <f>GD_CHUNG!D209</f>
        <v>Nhân viên phục vụ hành khách</v>
      </c>
      <c r="E208" s="52">
        <f>VLOOKUP(G208,DM_LUONG_CHE_DO!$D$8:$L$1000,H208+1,FALSE)</f>
        <v>3875000</v>
      </c>
      <c r="F208" s="71">
        <f>VLOOKUP(I208,DM_HE_SO_LUONG_NS!$D$6:$I$38,J208+1,FALSE)</f>
        <v>1.6</v>
      </c>
      <c r="G208" s="56" t="s">
        <v>57</v>
      </c>
      <c r="H208" s="138">
        <v>1</v>
      </c>
      <c r="I208" s="73" t="s">
        <v>186</v>
      </c>
      <c r="J208" s="73">
        <v>1</v>
      </c>
    </row>
    <row r="209" spans="1:10" ht="12.75" x14ac:dyDescent="0.2">
      <c r="A209" s="49">
        <v>206</v>
      </c>
      <c r="B209" s="50">
        <f>GD_CHUNG!B210</f>
        <v>201507</v>
      </c>
      <c r="C209" s="51" t="str">
        <f>GD_CHUNG!C210</f>
        <v>Hà Ngọc Bích</v>
      </c>
      <c r="D209" s="51" t="str">
        <f>GD_CHUNG!D210</f>
        <v>Nhân viên phục vụ hành khách</v>
      </c>
      <c r="E209" s="52">
        <f>VLOOKUP(G209,DM_LUONG_CHE_DO!$D$8:$L$1000,H209+1,FALSE)</f>
        <v>3875000</v>
      </c>
      <c r="F209" s="71">
        <f>VLOOKUP(I209,DM_HE_SO_LUONG_NS!$D$6:$I$38,J209+1,FALSE)</f>
        <v>1.6</v>
      </c>
      <c r="G209" s="56" t="s">
        <v>57</v>
      </c>
      <c r="H209" s="138">
        <v>1</v>
      </c>
      <c r="I209" s="73" t="s">
        <v>186</v>
      </c>
      <c r="J209" s="73">
        <v>1</v>
      </c>
    </row>
    <row r="210" spans="1:10" ht="12.75" x14ac:dyDescent="0.2">
      <c r="A210" s="49">
        <v>207</v>
      </c>
      <c r="B210" s="50">
        <f>GD_CHUNG!B211</f>
        <v>201508</v>
      </c>
      <c r="C210" s="51" t="str">
        <f>GD_CHUNG!C211</f>
        <v>Nguyễn Minh Đức</v>
      </c>
      <c r="D210" s="51" t="str">
        <f>GD_CHUNG!D211</f>
        <v>Nhân viên phục vụ hành khách</v>
      </c>
      <c r="E210" s="52">
        <f>VLOOKUP(G210,DM_LUONG_CHE_DO!$D$8:$L$1000,H210+1,FALSE)</f>
        <v>3875000</v>
      </c>
      <c r="F210" s="71">
        <f>VLOOKUP(I210,DM_HE_SO_LUONG_NS!$D$6:$I$38,J210+1,FALSE)</f>
        <v>1.6</v>
      </c>
      <c r="G210" s="56" t="s">
        <v>57</v>
      </c>
      <c r="H210" s="138">
        <v>1</v>
      </c>
      <c r="I210" s="73" t="s">
        <v>186</v>
      </c>
      <c r="J210" s="73">
        <v>1</v>
      </c>
    </row>
    <row r="211" spans="1:10" ht="12.75" x14ac:dyDescent="0.2">
      <c r="A211" s="49">
        <v>208</v>
      </c>
      <c r="B211" s="50">
        <f>GD_CHUNG!B212</f>
        <v>201509</v>
      </c>
      <c r="C211" s="51" t="str">
        <f>GD_CHUNG!C212</f>
        <v>Trần Hữu Dũng</v>
      </c>
      <c r="D211" s="51" t="str">
        <f>GD_CHUNG!D212</f>
        <v>Nhân viên phục vụ hành khách</v>
      </c>
      <c r="E211" s="52">
        <f>VLOOKUP(G211,DM_LUONG_CHE_DO!$D$8:$L$1000,H211+1,FALSE)</f>
        <v>3875000</v>
      </c>
      <c r="F211" s="71">
        <f>VLOOKUP(I211,DM_HE_SO_LUONG_NS!$D$6:$I$38,J211+1,FALSE)</f>
        <v>1.6</v>
      </c>
      <c r="G211" s="56" t="s">
        <v>57</v>
      </c>
      <c r="H211" s="138">
        <v>1</v>
      </c>
      <c r="I211" s="73" t="s">
        <v>186</v>
      </c>
      <c r="J211" s="73">
        <v>1</v>
      </c>
    </row>
    <row r="212" spans="1:10" ht="12.75" x14ac:dyDescent="0.2">
      <c r="A212" s="49">
        <v>209</v>
      </c>
      <c r="B212" s="50">
        <f>GD_CHUNG!B213</f>
        <v>201510</v>
      </c>
      <c r="C212" s="51" t="str">
        <f>GD_CHUNG!C213</f>
        <v>Lương Quốc Chính</v>
      </c>
      <c r="D212" s="51" t="str">
        <f>GD_CHUNG!D213</f>
        <v>Nhân viên phục vụ hành khách</v>
      </c>
      <c r="E212" s="52">
        <f>VLOOKUP(G212,DM_LUONG_CHE_DO!$D$8:$L$1000,H212+1,FALSE)</f>
        <v>3875000</v>
      </c>
      <c r="F212" s="71">
        <f>VLOOKUP(I212,DM_HE_SO_LUONG_NS!$D$6:$I$38,J212+1,FALSE)</f>
        <v>1.6</v>
      </c>
      <c r="G212" s="56" t="s">
        <v>57</v>
      </c>
      <c r="H212" s="138">
        <v>1</v>
      </c>
      <c r="I212" s="73" t="s">
        <v>186</v>
      </c>
      <c r="J212" s="73">
        <v>1</v>
      </c>
    </row>
    <row r="213" spans="1:10" ht="12.75" x14ac:dyDescent="0.2">
      <c r="A213" s="49">
        <v>210</v>
      </c>
      <c r="B213" s="50">
        <f>GD_CHUNG!B214</f>
        <v>201511</v>
      </c>
      <c r="C213" s="51" t="str">
        <f>GD_CHUNG!C214</f>
        <v>Trần Thị Nga</v>
      </c>
      <c r="D213" s="51" t="str">
        <f>GD_CHUNG!D214</f>
        <v>Nhân viên phục vụ hành khách</v>
      </c>
      <c r="E213" s="52">
        <f>VLOOKUP(G213,DM_LUONG_CHE_DO!$D$8:$L$1000,H213+1,FALSE)</f>
        <v>3875000</v>
      </c>
      <c r="F213" s="71">
        <f>VLOOKUP(I213,DM_HE_SO_LUONG_NS!$D$6:$I$38,J213+1,FALSE)</f>
        <v>1.6</v>
      </c>
      <c r="G213" s="56" t="s">
        <v>57</v>
      </c>
      <c r="H213" s="138">
        <v>1</v>
      </c>
      <c r="I213" s="73" t="s">
        <v>186</v>
      </c>
      <c r="J213" s="73">
        <v>1</v>
      </c>
    </row>
    <row r="214" spans="1:10" ht="12.75" x14ac:dyDescent="0.2">
      <c r="A214" s="49">
        <v>211</v>
      </c>
      <c r="B214" s="50">
        <f>GD_CHUNG!B215</f>
        <v>201512</v>
      </c>
      <c r="C214" s="51" t="str">
        <f>GD_CHUNG!C215</f>
        <v>Nguyễn Kim Phượng</v>
      </c>
      <c r="D214" s="51" t="str">
        <f>GD_CHUNG!D215</f>
        <v>Nhân viên phục vụ hành khách</v>
      </c>
      <c r="E214" s="52">
        <f>VLOOKUP(G214,DM_LUONG_CHE_DO!$D$8:$L$1000,H214+1,FALSE)</f>
        <v>3875000</v>
      </c>
      <c r="F214" s="71">
        <f>VLOOKUP(I214,DM_HE_SO_LUONG_NS!$D$6:$I$38,J214+1,FALSE)</f>
        <v>1.6</v>
      </c>
      <c r="G214" s="56" t="s">
        <v>57</v>
      </c>
      <c r="H214" s="138">
        <v>1</v>
      </c>
      <c r="I214" s="73" t="s">
        <v>186</v>
      </c>
      <c r="J214" s="73">
        <v>1</v>
      </c>
    </row>
    <row r="215" spans="1:10" ht="12.75" x14ac:dyDescent="0.2">
      <c r="A215" s="49">
        <v>212</v>
      </c>
      <c r="B215" s="50">
        <f>GD_CHUNG!B216</f>
        <v>201513</v>
      </c>
      <c r="C215" s="51" t="str">
        <f>GD_CHUNG!C216</f>
        <v>Bùi Thị Minh Hạnh</v>
      </c>
      <c r="D215" s="51" t="str">
        <f>GD_CHUNG!D216</f>
        <v>Nhân viên phục vụ hành khách</v>
      </c>
      <c r="E215" s="52">
        <f>VLOOKUP(G215,DM_LUONG_CHE_DO!$D$8:$L$1000,H215+1,FALSE)</f>
        <v>3875000</v>
      </c>
      <c r="F215" s="71">
        <f>VLOOKUP(I215,DM_HE_SO_LUONG_NS!$D$6:$I$38,J215+1,FALSE)</f>
        <v>1.6</v>
      </c>
      <c r="G215" s="56" t="s">
        <v>57</v>
      </c>
      <c r="H215" s="138">
        <v>1</v>
      </c>
      <c r="I215" s="73" t="s">
        <v>186</v>
      </c>
      <c r="J215" s="73">
        <v>1</v>
      </c>
    </row>
    <row r="216" spans="1:10" ht="12.75" x14ac:dyDescent="0.2">
      <c r="A216" s="49">
        <v>213</v>
      </c>
      <c r="B216" s="50">
        <f>GD_CHUNG!B217</f>
        <v>201514</v>
      </c>
      <c r="C216" s="51" t="str">
        <f>GD_CHUNG!C217</f>
        <v>Đặng Thị Hải Yến</v>
      </c>
      <c r="D216" s="51" t="str">
        <f>GD_CHUNG!D217</f>
        <v>Nhân viên phục vụ hành khách</v>
      </c>
      <c r="E216" s="52">
        <f>VLOOKUP(G216,DM_LUONG_CHE_DO!$D$8:$L$1000,H216+1,FALSE)</f>
        <v>3875000</v>
      </c>
      <c r="F216" s="71">
        <f>VLOOKUP(I216,DM_HE_SO_LUONG_NS!$D$6:$I$38,J216+1,FALSE)</f>
        <v>1.6</v>
      </c>
      <c r="G216" s="56" t="s">
        <v>57</v>
      </c>
      <c r="H216" s="138">
        <v>1</v>
      </c>
      <c r="I216" s="73" t="s">
        <v>186</v>
      </c>
      <c r="J216" s="73">
        <v>1</v>
      </c>
    </row>
    <row r="217" spans="1:10" ht="12.75" x14ac:dyDescent="0.2">
      <c r="A217" s="49">
        <v>214</v>
      </c>
      <c r="B217" s="50">
        <f>GD_CHUNG!B218</f>
        <v>201515</v>
      </c>
      <c r="C217" s="51" t="str">
        <f>GD_CHUNG!C218</f>
        <v>Phạm Minh Dũng</v>
      </c>
      <c r="D217" s="51" t="str">
        <f>GD_CHUNG!D218</f>
        <v>Nhân viên phục vụ hành khách</v>
      </c>
      <c r="E217" s="52">
        <f>VLOOKUP(G217,DM_LUONG_CHE_DO!$D$8:$L$1000,H217+1,FALSE)</f>
        <v>3875000</v>
      </c>
      <c r="F217" s="71">
        <f>VLOOKUP(I217,DM_HE_SO_LUONG_NS!$D$6:$I$38,J217+1,FALSE)</f>
        <v>1.6</v>
      </c>
      <c r="G217" s="56" t="s">
        <v>57</v>
      </c>
      <c r="H217" s="138">
        <v>1</v>
      </c>
      <c r="I217" s="73" t="s">
        <v>186</v>
      </c>
      <c r="J217" s="73">
        <v>1</v>
      </c>
    </row>
    <row r="218" spans="1:10" ht="12.75" x14ac:dyDescent="0.2">
      <c r="A218" s="49">
        <v>215</v>
      </c>
      <c r="B218" s="50">
        <f>GD_CHUNG!B219</f>
        <v>10599</v>
      </c>
      <c r="C218" s="51" t="str">
        <f>GD_CHUNG!C219</f>
        <v>Đào Thu Giang</v>
      </c>
      <c r="D218" s="51" t="str">
        <f>GD_CHUNG!D219</f>
        <v>NV PVHK</v>
      </c>
      <c r="E218" s="52">
        <f>VLOOKUP(G218,DM_LUONG_CHE_DO!$D$8:$L$1000,H218+1,FALSE)</f>
        <v>3875000</v>
      </c>
      <c r="F218" s="71">
        <f>VLOOKUP(I218,DM_HE_SO_LUONG_NS!$D$6:$I$38,J218+1,FALSE)</f>
        <v>1.91</v>
      </c>
      <c r="G218" s="56" t="s">
        <v>57</v>
      </c>
      <c r="H218" s="57">
        <v>1</v>
      </c>
      <c r="I218" s="73" t="s">
        <v>169</v>
      </c>
      <c r="J218" s="73">
        <v>2</v>
      </c>
    </row>
    <row r="219" spans="1:10" ht="12.75" x14ac:dyDescent="0.2">
      <c r="A219" s="49">
        <v>216</v>
      </c>
      <c r="B219" s="50">
        <f>GD_CHUNG!B220</f>
        <v>10765</v>
      </c>
      <c r="C219" s="51" t="str">
        <f>GD_CHUNG!C220</f>
        <v>Nguyễn Thị Thuý</v>
      </c>
      <c r="D219" s="51" t="str">
        <f>GD_CHUNG!D220</f>
        <v>Nv Thống kê</v>
      </c>
      <c r="E219" s="52">
        <f>VLOOKUP(G219,DM_LUONG_CHE_DO!$D$8:$L$1000,H219+1,FALSE)</f>
        <v>3488000</v>
      </c>
      <c r="F219" s="71">
        <f>VLOOKUP(I219,DM_HE_SO_LUONG_NS!$D$6:$I$38,J219+1,FALSE)</f>
        <v>1.9</v>
      </c>
      <c r="G219" s="56" t="s">
        <v>41</v>
      </c>
      <c r="H219" s="57">
        <v>1</v>
      </c>
      <c r="I219" s="73" t="s">
        <v>159</v>
      </c>
      <c r="J219" s="73">
        <v>1</v>
      </c>
    </row>
    <row r="220" spans="1:10" ht="12.75" x14ac:dyDescent="0.2">
      <c r="A220" s="49">
        <v>217</v>
      </c>
      <c r="B220" s="50">
        <f>GD_CHUNG!B221</f>
        <v>10787</v>
      </c>
      <c r="C220" s="51" t="str">
        <f>GD_CHUNG!C221</f>
        <v>Lê Đình Tuấn</v>
      </c>
      <c r="D220" s="51" t="str">
        <f>GD_CHUNG!D221</f>
        <v>Trưởng phòng</v>
      </c>
      <c r="E220" s="52">
        <f>VLOOKUP(G220,DM_LUONG_CHE_DO!$D$8:$L$1000,H220+1,FALSE)</f>
        <v>5503000</v>
      </c>
      <c r="F220" s="71">
        <f>VLOOKUP(I220,DM_HE_SO_LUONG_NS!$D$6:$I$38,J220+1,FALSE)</f>
        <v>6.33</v>
      </c>
      <c r="G220" s="56" t="s">
        <v>26</v>
      </c>
      <c r="H220" s="57">
        <v>1</v>
      </c>
      <c r="I220" s="73" t="s">
        <v>141</v>
      </c>
      <c r="J220" s="73">
        <v>1</v>
      </c>
    </row>
    <row r="221" spans="1:10" ht="12.75" x14ac:dyDescent="0.2">
      <c r="A221" s="49">
        <v>218</v>
      </c>
      <c r="B221" s="50">
        <f>GD_CHUNG!B222</f>
        <v>10753</v>
      </c>
      <c r="C221" s="51" t="str">
        <f>GD_CHUNG!C222</f>
        <v>Hoàng Việt Cường</v>
      </c>
      <c r="D221" s="51" t="str">
        <f>GD_CHUNG!D222</f>
        <v>Phó Trưởng Phòng</v>
      </c>
      <c r="E221" s="52">
        <f>VLOOKUP(G221,DM_LUONG_CHE_DO!$D$8:$L$1000,H221+1,FALSE)</f>
        <v>5309000</v>
      </c>
      <c r="F221" s="71">
        <f>VLOOKUP(I221,DM_HE_SO_LUONG_NS!$D$6:$I$38,J221+1,FALSE)</f>
        <v>5.19</v>
      </c>
      <c r="G221" s="56" t="s">
        <v>28</v>
      </c>
      <c r="H221" s="57">
        <v>1</v>
      </c>
      <c r="I221" s="73" t="s">
        <v>142</v>
      </c>
      <c r="J221" s="73">
        <v>1</v>
      </c>
    </row>
    <row r="222" spans="1:10" ht="12.75" x14ac:dyDescent="0.2">
      <c r="A222" s="49">
        <v>219</v>
      </c>
      <c r="B222" s="50">
        <f>GD_CHUNG!B223</f>
        <v>10785</v>
      </c>
      <c r="C222" s="51" t="str">
        <f>GD_CHUNG!C223</f>
        <v>Nguyễn Duy Thái</v>
      </c>
      <c r="D222" s="51" t="str">
        <f>GD_CHUNG!D223</f>
        <v>Phó Trưởng Phòng</v>
      </c>
      <c r="E222" s="52">
        <f>VLOOKUP(G222,DM_LUONG_CHE_DO!$D$8:$L$1000,H222+1,FALSE)</f>
        <v>5309000</v>
      </c>
      <c r="F222" s="71">
        <f>VLOOKUP(I222,DM_HE_SO_LUONG_NS!$D$6:$I$38,J222+1,FALSE)</f>
        <v>5.19</v>
      </c>
      <c r="G222" s="56" t="s">
        <v>28</v>
      </c>
      <c r="H222" s="57">
        <v>1</v>
      </c>
      <c r="I222" s="73" t="s">
        <v>142</v>
      </c>
      <c r="J222" s="73">
        <v>1</v>
      </c>
    </row>
    <row r="223" spans="1:10" ht="12.75" x14ac:dyDescent="0.2">
      <c r="A223" s="49">
        <v>220</v>
      </c>
      <c r="B223" s="50">
        <f>GD_CHUNG!B224</f>
        <v>10786</v>
      </c>
      <c r="C223" s="51" t="str">
        <f>GD_CHUNG!C224</f>
        <v>Nguyễn Hà Thanh</v>
      </c>
      <c r="D223" s="51" t="str">
        <f>GD_CHUNG!D224</f>
        <v>Phó Trưởng Phòng</v>
      </c>
      <c r="E223" s="52">
        <f>VLOOKUP(G223,DM_LUONG_CHE_DO!$D$8:$L$1000,H223+1,FALSE)</f>
        <v>5309000</v>
      </c>
      <c r="F223" s="71">
        <f>VLOOKUP(I223,DM_HE_SO_LUONG_NS!$D$6:$I$38,J223+1,FALSE)</f>
        <v>5.19</v>
      </c>
      <c r="G223" s="56" t="s">
        <v>28</v>
      </c>
      <c r="H223" s="57">
        <v>1</v>
      </c>
      <c r="I223" s="73" t="s">
        <v>142</v>
      </c>
      <c r="J223" s="73">
        <v>1</v>
      </c>
    </row>
    <row r="224" spans="1:10" ht="12.75" x14ac:dyDescent="0.2">
      <c r="A224" s="49">
        <v>221</v>
      </c>
      <c r="B224" s="50">
        <f>GD_CHUNG!B225</f>
        <v>10704</v>
      </c>
      <c r="C224" s="51" t="str">
        <f>GD_CHUNG!C225</f>
        <v>Ngô Quốc Khánh</v>
      </c>
      <c r="D224" s="51" t="str">
        <f>GD_CHUNG!D225</f>
        <v>Đội phó</v>
      </c>
      <c r="E224" s="52">
        <f>VLOOKUP(G224,DM_LUONG_CHE_DO!$D$8:$L$1000,H224+1,FALSE)</f>
        <v>5522000</v>
      </c>
      <c r="F224" s="71">
        <f>VLOOKUP(I224,DM_HE_SO_LUONG_NS!$D$6:$I$38,J224+1,FALSE)</f>
        <v>3.27</v>
      </c>
      <c r="G224" s="56" t="s">
        <v>32</v>
      </c>
      <c r="H224" s="57">
        <v>2</v>
      </c>
      <c r="I224" s="73" t="s">
        <v>148</v>
      </c>
      <c r="J224" s="73">
        <v>1</v>
      </c>
    </row>
    <row r="225" spans="1:10" ht="12.75" x14ac:dyDescent="0.2">
      <c r="A225" s="49">
        <v>222</v>
      </c>
      <c r="B225" s="50">
        <f>GD_CHUNG!B226</f>
        <v>10686</v>
      </c>
      <c r="C225" s="51" t="str">
        <f>GD_CHUNG!C226</f>
        <v>Đỗ Anh Tuấn</v>
      </c>
      <c r="D225" s="51" t="str">
        <f>GD_CHUNG!D226</f>
        <v>NV Lái xe - VHTTB</v>
      </c>
      <c r="E225" s="52">
        <f>VLOOKUP(G225,DM_LUONG_CHE_DO!$D$8:$L$1000,H225+1,FALSE)</f>
        <v>4921000</v>
      </c>
      <c r="F225" s="71">
        <f>VLOOKUP(I225,DM_HE_SO_LUONG_NS!$D$6:$I$38,J225+1,FALSE)</f>
        <v>2.14</v>
      </c>
      <c r="G225" s="56" t="s">
        <v>53</v>
      </c>
      <c r="H225" s="57">
        <v>1</v>
      </c>
      <c r="I225" s="73" t="s">
        <v>188</v>
      </c>
      <c r="J225" s="73">
        <v>4</v>
      </c>
    </row>
    <row r="226" spans="1:10" ht="12.75" x14ac:dyDescent="0.2">
      <c r="A226" s="49">
        <v>223</v>
      </c>
      <c r="B226" s="50">
        <f>GD_CHUNG!B227</f>
        <v>10687</v>
      </c>
      <c r="C226" s="51" t="str">
        <f>GD_CHUNG!C227</f>
        <v>Lê Hồng Nam</v>
      </c>
      <c r="D226" s="51" t="str">
        <f>GD_CHUNG!D227</f>
        <v>NV Lái xe - VHTTB</v>
      </c>
      <c r="E226" s="52">
        <f>VLOOKUP(G226,DM_LUONG_CHE_DO!$D$8:$L$1000,H226+1,FALSE)</f>
        <v>4921000</v>
      </c>
      <c r="F226" s="71">
        <f>VLOOKUP(I226,DM_HE_SO_LUONG_NS!$D$6:$I$38,J226+1,FALSE)</f>
        <v>2.27</v>
      </c>
      <c r="G226" s="56" t="s">
        <v>53</v>
      </c>
      <c r="H226" s="57">
        <v>1</v>
      </c>
      <c r="I226" s="73" t="s">
        <v>188</v>
      </c>
      <c r="J226" s="73">
        <v>5</v>
      </c>
    </row>
    <row r="227" spans="1:10" ht="12.75" x14ac:dyDescent="0.2">
      <c r="A227" s="49">
        <v>224</v>
      </c>
      <c r="B227" s="50">
        <f>GD_CHUNG!B228</f>
        <v>10688</v>
      </c>
      <c r="C227" s="51" t="str">
        <f>GD_CHUNG!C228</f>
        <v>Cao Thế Vinh</v>
      </c>
      <c r="D227" s="51" t="str">
        <f>GD_CHUNG!D228</f>
        <v>NV Lái xe - VHTTB</v>
      </c>
      <c r="E227" s="52">
        <f>VLOOKUP(G227,DM_LUONG_CHE_DO!$D$8:$L$1000,H227+1,FALSE)</f>
        <v>4921000</v>
      </c>
      <c r="F227" s="71">
        <f>VLOOKUP(I227,DM_HE_SO_LUONG_NS!$D$6:$I$38,J227+1,FALSE)</f>
        <v>2.27</v>
      </c>
      <c r="G227" s="56" t="s">
        <v>53</v>
      </c>
      <c r="H227" s="57">
        <v>1</v>
      </c>
      <c r="I227" s="73" t="s">
        <v>188</v>
      </c>
      <c r="J227" s="73">
        <v>5</v>
      </c>
    </row>
    <row r="228" spans="1:10" ht="12.75" x14ac:dyDescent="0.2">
      <c r="A228" s="49">
        <v>225</v>
      </c>
      <c r="B228" s="50">
        <f>GD_CHUNG!B229</f>
        <v>10689</v>
      </c>
      <c r="C228" s="51" t="str">
        <f>GD_CHUNG!C229</f>
        <v>Đỗ Minh Hải</v>
      </c>
      <c r="D228" s="51" t="str">
        <f>GD_CHUNG!D229</f>
        <v>NV Lái xe - VHTTB</v>
      </c>
      <c r="E228" s="52">
        <f>VLOOKUP(G228,DM_LUONG_CHE_DO!$D$8:$L$1000,H228+1,FALSE)</f>
        <v>4921000</v>
      </c>
      <c r="F228" s="71">
        <f>VLOOKUP(I228,DM_HE_SO_LUONG_NS!$D$6:$I$38,J228+1,FALSE)</f>
        <v>2.27</v>
      </c>
      <c r="G228" s="56" t="s">
        <v>53</v>
      </c>
      <c r="H228" s="57">
        <v>1</v>
      </c>
      <c r="I228" s="73" t="s">
        <v>188</v>
      </c>
      <c r="J228" s="73">
        <v>5</v>
      </c>
    </row>
    <row r="229" spans="1:10" ht="12.75" x14ac:dyDescent="0.2">
      <c r="A229" s="49">
        <v>226</v>
      </c>
      <c r="B229" s="50">
        <f>GD_CHUNG!B230</f>
        <v>10690</v>
      </c>
      <c r="C229" s="51" t="str">
        <f>GD_CHUNG!C230</f>
        <v>Phạm Đăng Khoa</v>
      </c>
      <c r="D229" s="51" t="str">
        <f>GD_CHUNG!D230</f>
        <v>NV Lái xe - VHTTB</v>
      </c>
      <c r="E229" s="52">
        <f>VLOOKUP(G229,DM_LUONG_CHE_DO!$D$8:$L$1000,H229+1,FALSE)</f>
        <v>4921000</v>
      </c>
      <c r="F229" s="71">
        <f>VLOOKUP(I229,DM_HE_SO_LUONG_NS!$D$6:$I$38,J229+1,FALSE)</f>
        <v>2.14</v>
      </c>
      <c r="G229" s="56" t="s">
        <v>53</v>
      </c>
      <c r="H229" s="57">
        <v>1</v>
      </c>
      <c r="I229" s="73" t="s">
        <v>188</v>
      </c>
      <c r="J229" s="73">
        <v>4</v>
      </c>
    </row>
    <row r="230" spans="1:10" ht="12.75" x14ac:dyDescent="0.2">
      <c r="A230" s="49">
        <v>227</v>
      </c>
      <c r="B230" s="50">
        <f>GD_CHUNG!B231</f>
        <v>10691</v>
      </c>
      <c r="C230" s="51" t="str">
        <f>GD_CHUNG!C231</f>
        <v>Hoàng Văn Thanh</v>
      </c>
      <c r="D230" s="51" t="str">
        <f>GD_CHUNG!D231</f>
        <v>NV Lái xe - VHTTB</v>
      </c>
      <c r="E230" s="52">
        <f>VLOOKUP(G230,DM_LUONG_CHE_DO!$D$8:$L$1000,H230+1,FALSE)</f>
        <v>5541000</v>
      </c>
      <c r="F230" s="71">
        <f>VLOOKUP(I230,DM_HE_SO_LUONG_NS!$D$6:$I$38,J230+1,FALSE)</f>
        <v>2.27</v>
      </c>
      <c r="G230" s="56" t="s">
        <v>53</v>
      </c>
      <c r="H230" s="57">
        <v>2</v>
      </c>
      <c r="I230" s="73" t="s">
        <v>188</v>
      </c>
      <c r="J230" s="73">
        <v>5</v>
      </c>
    </row>
    <row r="231" spans="1:10" ht="12.75" x14ac:dyDescent="0.2">
      <c r="A231" s="49">
        <v>228</v>
      </c>
      <c r="B231" s="50">
        <f>GD_CHUNG!B232</f>
        <v>10692</v>
      </c>
      <c r="C231" s="51" t="str">
        <f>GD_CHUNG!C232</f>
        <v>Đỗ Quang Tiến</v>
      </c>
      <c r="D231" s="51" t="str">
        <f>GD_CHUNG!D232</f>
        <v>NV Lái xe - VHTTB</v>
      </c>
      <c r="E231" s="52">
        <f>VLOOKUP(G231,DM_LUONG_CHE_DO!$D$8:$L$1000,H231+1,FALSE)</f>
        <v>4921000</v>
      </c>
      <c r="F231" s="71">
        <f>VLOOKUP(I231,DM_HE_SO_LUONG_NS!$D$6:$I$38,J231+1,FALSE)</f>
        <v>2.14</v>
      </c>
      <c r="G231" s="56" t="s">
        <v>53</v>
      </c>
      <c r="H231" s="57">
        <v>1</v>
      </c>
      <c r="I231" s="73" t="s">
        <v>188</v>
      </c>
      <c r="J231" s="73">
        <v>4</v>
      </c>
    </row>
    <row r="232" spans="1:10" ht="12.75" x14ac:dyDescent="0.2">
      <c r="A232" s="49">
        <v>229</v>
      </c>
      <c r="B232" s="50">
        <f>GD_CHUNG!B233</f>
        <v>10693</v>
      </c>
      <c r="C232" s="51" t="str">
        <f>GD_CHUNG!C233</f>
        <v>Hoàng Sơn</v>
      </c>
      <c r="D232" s="51" t="str">
        <f>GD_CHUNG!D233</f>
        <v>NV Lái xe - VHTTB</v>
      </c>
      <c r="E232" s="52">
        <f>VLOOKUP(G232,DM_LUONG_CHE_DO!$D$8:$L$1000,H232+1,FALSE)</f>
        <v>4921000</v>
      </c>
      <c r="F232" s="71">
        <f>VLOOKUP(I232,DM_HE_SO_LUONG_NS!$D$6:$I$38,J232+1,FALSE)</f>
        <v>1.8</v>
      </c>
      <c r="G232" s="56" t="s">
        <v>53</v>
      </c>
      <c r="H232" s="57">
        <v>1</v>
      </c>
      <c r="I232" s="73" t="s">
        <v>188</v>
      </c>
      <c r="J232" s="73">
        <v>1</v>
      </c>
    </row>
    <row r="233" spans="1:10" ht="12.75" x14ac:dyDescent="0.2">
      <c r="A233" s="49">
        <v>230</v>
      </c>
      <c r="B233" s="50">
        <f>GD_CHUNG!B234</f>
        <v>10694</v>
      </c>
      <c r="C233" s="51" t="str">
        <f>GD_CHUNG!C234</f>
        <v>Trần Văn Trà</v>
      </c>
      <c r="D233" s="51" t="str">
        <f>GD_CHUNG!D234</f>
        <v>NV Lái xe - VHTTB</v>
      </c>
      <c r="E233" s="52">
        <f>VLOOKUP(G233,DM_LUONG_CHE_DO!$D$8:$L$1000,H233+1,FALSE)</f>
        <v>4921000</v>
      </c>
      <c r="F233" s="71">
        <f>VLOOKUP(I233,DM_HE_SO_LUONG_NS!$D$6:$I$38,J233+1,FALSE)</f>
        <v>1.8</v>
      </c>
      <c r="G233" s="56" t="s">
        <v>53</v>
      </c>
      <c r="H233" s="57">
        <v>1</v>
      </c>
      <c r="I233" s="73" t="s">
        <v>188</v>
      </c>
      <c r="J233" s="73">
        <v>1</v>
      </c>
    </row>
    <row r="234" spans="1:10" ht="12.75" x14ac:dyDescent="0.2">
      <c r="A234" s="49">
        <v>231</v>
      </c>
      <c r="B234" s="50">
        <f>GD_CHUNG!B235</f>
        <v>10696</v>
      </c>
      <c r="C234" s="51" t="str">
        <f>GD_CHUNG!C235</f>
        <v>Nguyễn Đình Thiện</v>
      </c>
      <c r="D234" s="51" t="str">
        <f>GD_CHUNG!D235</f>
        <v>NV Lái xe - VHTTB</v>
      </c>
      <c r="E234" s="52">
        <f>VLOOKUP(G234,DM_LUONG_CHE_DO!$D$8:$L$1000,H234+1,FALSE)</f>
        <v>4921000</v>
      </c>
      <c r="F234" s="71">
        <f>VLOOKUP(I234,DM_HE_SO_LUONG_NS!$D$6:$I$38,J234+1,FALSE)</f>
        <v>2.14</v>
      </c>
      <c r="G234" s="56" t="s">
        <v>53</v>
      </c>
      <c r="H234" s="57">
        <v>1</v>
      </c>
      <c r="I234" s="73" t="s">
        <v>188</v>
      </c>
      <c r="J234" s="73">
        <v>4</v>
      </c>
    </row>
    <row r="235" spans="1:10" ht="12.75" x14ac:dyDescent="0.2">
      <c r="A235" s="49">
        <v>232</v>
      </c>
      <c r="B235" s="50">
        <f>GD_CHUNG!B236</f>
        <v>10697</v>
      </c>
      <c r="C235" s="51" t="str">
        <f>GD_CHUNG!C236</f>
        <v>Trần Hưng Nhân</v>
      </c>
      <c r="D235" s="51" t="str">
        <f>GD_CHUNG!D236</f>
        <v>NV Lái xe - VHTTB</v>
      </c>
      <c r="E235" s="52">
        <f>VLOOKUP(G235,DM_LUONG_CHE_DO!$D$8:$L$1000,H235+1,FALSE)</f>
        <v>4921000</v>
      </c>
      <c r="F235" s="71">
        <f>VLOOKUP(I235,DM_HE_SO_LUONG_NS!$D$6:$I$38,J235+1,FALSE)</f>
        <v>2.14</v>
      </c>
      <c r="G235" s="56" t="s">
        <v>53</v>
      </c>
      <c r="H235" s="57">
        <v>1</v>
      </c>
      <c r="I235" s="73" t="s">
        <v>188</v>
      </c>
      <c r="J235" s="73">
        <v>4</v>
      </c>
    </row>
    <row r="236" spans="1:10" ht="12.75" x14ac:dyDescent="0.2">
      <c r="A236" s="49">
        <v>233</v>
      </c>
      <c r="B236" s="50">
        <f>GD_CHUNG!B237</f>
        <v>10698</v>
      </c>
      <c r="C236" s="51" t="str">
        <f>GD_CHUNG!C237</f>
        <v>Nguyễn Ngọc Toàn</v>
      </c>
      <c r="D236" s="51" t="str">
        <f>GD_CHUNG!D237</f>
        <v>NV Lái xe - VHTTB</v>
      </c>
      <c r="E236" s="52">
        <f>VLOOKUP(G236,DM_LUONG_CHE_DO!$D$8:$L$1000,H236+1,FALSE)</f>
        <v>4921000</v>
      </c>
      <c r="F236" s="71">
        <f>VLOOKUP(I236,DM_HE_SO_LUONG_NS!$D$6:$I$38,J236+1,FALSE)</f>
        <v>2.14</v>
      </c>
      <c r="G236" s="56" t="s">
        <v>53</v>
      </c>
      <c r="H236" s="57">
        <v>1</v>
      </c>
      <c r="I236" s="73" t="s">
        <v>188</v>
      </c>
      <c r="J236" s="73">
        <v>4</v>
      </c>
    </row>
    <row r="237" spans="1:10" ht="12.75" x14ac:dyDescent="0.2">
      <c r="A237" s="49">
        <v>234</v>
      </c>
      <c r="B237" s="50">
        <f>GD_CHUNG!B238</f>
        <v>10700</v>
      </c>
      <c r="C237" s="51" t="str">
        <f>GD_CHUNG!C238</f>
        <v>Đặng Đức Mạnh</v>
      </c>
      <c r="D237" s="51" t="str">
        <f>GD_CHUNG!D238</f>
        <v>NV Lái xe - VHTTB</v>
      </c>
      <c r="E237" s="52">
        <f>VLOOKUP(G237,DM_LUONG_CHE_DO!$D$8:$L$1000,H237+1,FALSE)</f>
        <v>4921000</v>
      </c>
      <c r="F237" s="71">
        <f>VLOOKUP(I237,DM_HE_SO_LUONG_NS!$D$6:$I$38,J237+1,FALSE)</f>
        <v>2.14</v>
      </c>
      <c r="G237" s="56" t="s">
        <v>53</v>
      </c>
      <c r="H237" s="57">
        <v>1</v>
      </c>
      <c r="I237" s="73" t="s">
        <v>188</v>
      </c>
      <c r="J237" s="73">
        <v>4</v>
      </c>
    </row>
    <row r="238" spans="1:10" ht="12.75" x14ac:dyDescent="0.2">
      <c r="A238" s="49">
        <v>235</v>
      </c>
      <c r="B238" s="50">
        <f>GD_CHUNG!B239</f>
        <v>10701</v>
      </c>
      <c r="C238" s="51" t="str">
        <f>GD_CHUNG!C239</f>
        <v>Đỗ Ngọc Lân</v>
      </c>
      <c r="D238" s="51" t="str">
        <f>GD_CHUNG!D239</f>
        <v>NV Lái xe - VHTTB</v>
      </c>
      <c r="E238" s="52">
        <f>VLOOKUP(G238,DM_LUONG_CHE_DO!$D$8:$L$1000,H238+1,FALSE)</f>
        <v>4921000</v>
      </c>
      <c r="F238" s="71">
        <f>VLOOKUP(I238,DM_HE_SO_LUONG_NS!$D$6:$I$38,J238+1,FALSE)</f>
        <v>2.14</v>
      </c>
      <c r="G238" s="56" t="s">
        <v>53</v>
      </c>
      <c r="H238" s="57">
        <v>1</v>
      </c>
      <c r="I238" s="73" t="s">
        <v>188</v>
      </c>
      <c r="J238" s="73">
        <v>4</v>
      </c>
    </row>
    <row r="239" spans="1:10" ht="12.75" x14ac:dyDescent="0.2">
      <c r="A239" s="49">
        <v>236</v>
      </c>
      <c r="B239" s="50">
        <f>GD_CHUNG!B240</f>
        <v>10702</v>
      </c>
      <c r="C239" s="51" t="str">
        <f>GD_CHUNG!C240</f>
        <v>Nguyễn Tuấn Anh</v>
      </c>
      <c r="D239" s="51" t="str">
        <f>GD_CHUNG!D240</f>
        <v>NV Lái xe - VHTTB</v>
      </c>
      <c r="E239" s="52">
        <f>VLOOKUP(G239,DM_LUONG_CHE_DO!$D$8:$L$1000,H239+1,FALSE)</f>
        <v>4921000</v>
      </c>
      <c r="F239" s="71">
        <f>VLOOKUP(I239,DM_HE_SO_LUONG_NS!$D$6:$I$38,J239+1,FALSE)</f>
        <v>2.14</v>
      </c>
      <c r="G239" s="56" t="s">
        <v>53</v>
      </c>
      <c r="H239" s="57">
        <v>1</v>
      </c>
      <c r="I239" s="73" t="s">
        <v>188</v>
      </c>
      <c r="J239" s="73">
        <v>4</v>
      </c>
    </row>
    <row r="240" spans="1:10" ht="12.75" x14ac:dyDescent="0.2">
      <c r="A240" s="49">
        <v>237</v>
      </c>
      <c r="B240" s="50">
        <f>GD_CHUNG!B241</f>
        <v>10703</v>
      </c>
      <c r="C240" s="51" t="str">
        <f>GD_CHUNG!C241</f>
        <v>Trần Văn Dậu</v>
      </c>
      <c r="D240" s="51" t="str">
        <f>GD_CHUNG!D241</f>
        <v>NV Lái xe - VHTTB</v>
      </c>
      <c r="E240" s="52">
        <f>VLOOKUP(G240,DM_LUONG_CHE_DO!$D$8:$L$1000,H240+1,FALSE)</f>
        <v>4921000</v>
      </c>
      <c r="F240" s="71">
        <f>VLOOKUP(I240,DM_HE_SO_LUONG_NS!$D$6:$I$38,J240+1,FALSE)</f>
        <v>2.14</v>
      </c>
      <c r="G240" s="56" t="s">
        <v>53</v>
      </c>
      <c r="H240" s="57">
        <v>1</v>
      </c>
      <c r="I240" s="73" t="s">
        <v>188</v>
      </c>
      <c r="J240" s="73">
        <v>4</v>
      </c>
    </row>
    <row r="241" spans="1:10" ht="12.75" x14ac:dyDescent="0.2">
      <c r="A241" s="49">
        <v>238</v>
      </c>
      <c r="B241" s="50">
        <f>GD_CHUNG!B242</f>
        <v>11140</v>
      </c>
      <c r="C241" s="51" t="str">
        <f>GD_CHUNG!C242</f>
        <v>Nguyễn Chí Công</v>
      </c>
      <c r="D241" s="51" t="str">
        <f>GD_CHUNG!D242</f>
        <v>NV Lái xe - VHTTB</v>
      </c>
      <c r="E241" s="52">
        <f>VLOOKUP(G241,DM_LUONG_CHE_DO!$D$8:$L$1000,H241+1,FALSE)</f>
        <v>4166000</v>
      </c>
      <c r="F241" s="71">
        <f>VLOOKUP(I241,DM_HE_SO_LUONG_NS!$D$6:$I$38,J241+1,FALSE)</f>
        <v>1.68</v>
      </c>
      <c r="G241" s="56" t="s">
        <v>55</v>
      </c>
      <c r="H241" s="57">
        <v>1</v>
      </c>
      <c r="I241" s="73" t="s">
        <v>190</v>
      </c>
      <c r="J241" s="73">
        <v>1</v>
      </c>
    </row>
    <row r="242" spans="1:10" ht="12.75" x14ac:dyDescent="0.2">
      <c r="A242" s="49">
        <v>239</v>
      </c>
      <c r="B242" s="50">
        <f>GD_CHUNG!B243</f>
        <v>10685</v>
      </c>
      <c r="C242" s="51" t="str">
        <f>GD_CHUNG!C243</f>
        <v>Hà Minh Trí</v>
      </c>
      <c r="D242" s="51" t="str">
        <f>GD_CHUNG!D243</f>
        <v>Đội trưởng</v>
      </c>
      <c r="E242" s="52">
        <f>VLOOKUP(G242,DM_LUONG_CHE_DO!$D$8:$L$1000,H242+1,FALSE)</f>
        <v>5115000</v>
      </c>
      <c r="F242" s="71">
        <f>VLOOKUP(I242,DM_HE_SO_LUONG_NS!$D$6:$I$38,J242+1,FALSE)</f>
        <v>3.99</v>
      </c>
      <c r="G242" s="56" t="s">
        <v>30</v>
      </c>
      <c r="H242" s="57">
        <v>1</v>
      </c>
      <c r="I242" s="73" t="s">
        <v>144</v>
      </c>
      <c r="J242" s="73">
        <v>1</v>
      </c>
    </row>
    <row r="243" spans="1:10" ht="12.75" x14ac:dyDescent="0.2">
      <c r="A243" s="49">
        <v>240</v>
      </c>
      <c r="B243" s="50">
        <f>GD_CHUNG!B244</f>
        <v>10709</v>
      </c>
      <c r="C243" s="51" t="str">
        <f>GD_CHUNG!C244</f>
        <v>Lê Hữu Thịnh</v>
      </c>
      <c r="D243" s="51" t="str">
        <f>GD_CHUNG!D244</f>
        <v>Đội phó</v>
      </c>
      <c r="E243" s="52">
        <f>VLOOKUP(G243,DM_LUONG_CHE_DO!$D$8:$L$1000,H243+1,FALSE)</f>
        <v>4921000</v>
      </c>
      <c r="F243" s="71">
        <f>VLOOKUP(I243,DM_HE_SO_LUONG_NS!$D$6:$I$38,J243+1,FALSE)</f>
        <v>3.27</v>
      </c>
      <c r="G243" s="56" t="s">
        <v>32</v>
      </c>
      <c r="H243" s="57">
        <v>1</v>
      </c>
      <c r="I243" s="73" t="s">
        <v>148</v>
      </c>
      <c r="J243" s="73">
        <v>1</v>
      </c>
    </row>
    <row r="244" spans="1:10" ht="12.75" x14ac:dyDescent="0.2">
      <c r="A244" s="49">
        <v>241</v>
      </c>
      <c r="B244" s="50">
        <f>GD_CHUNG!B245</f>
        <v>10715</v>
      </c>
      <c r="C244" s="51" t="str">
        <f>GD_CHUNG!C245</f>
        <v>Trần Văn Lộc</v>
      </c>
      <c r="D244" s="51" t="str">
        <f>GD_CHUNG!D245</f>
        <v>Đội phó</v>
      </c>
      <c r="E244" s="52">
        <f>VLOOKUP(G244,DM_LUONG_CHE_DO!$D$8:$L$1000,H244+1,FALSE)</f>
        <v>4921000</v>
      </c>
      <c r="F244" s="71">
        <f>VLOOKUP(I244,DM_HE_SO_LUONG_NS!$D$6:$I$38,J244+1,FALSE)</f>
        <v>3.27</v>
      </c>
      <c r="G244" s="56" t="s">
        <v>32</v>
      </c>
      <c r="H244" s="57">
        <v>1</v>
      </c>
      <c r="I244" s="73" t="s">
        <v>148</v>
      </c>
      <c r="J244" s="73">
        <v>1</v>
      </c>
    </row>
    <row r="245" spans="1:10" ht="12.75" x14ac:dyDescent="0.2">
      <c r="A245" s="49">
        <v>242</v>
      </c>
      <c r="B245" s="50">
        <f>GD_CHUNG!B246</f>
        <v>10734</v>
      </c>
      <c r="C245" s="51" t="str">
        <f>GD_CHUNG!C246</f>
        <v>Trần Duy Hải</v>
      </c>
      <c r="D245" s="51" t="str">
        <f>GD_CHUNG!D246</f>
        <v>Đội phó</v>
      </c>
      <c r="E245" s="52">
        <f>VLOOKUP(G245,DM_LUONG_CHE_DO!$D$8:$L$1000,H245+1,FALSE)</f>
        <v>4921000</v>
      </c>
      <c r="F245" s="71">
        <f>VLOOKUP(I245,DM_HE_SO_LUONG_NS!$D$6:$I$38,J245+1,FALSE)</f>
        <v>3.27</v>
      </c>
      <c r="G245" s="56" t="s">
        <v>32</v>
      </c>
      <c r="H245" s="57">
        <v>1</v>
      </c>
      <c r="I245" s="73" t="s">
        <v>148</v>
      </c>
      <c r="J245" s="73">
        <v>1</v>
      </c>
    </row>
    <row r="246" spans="1:10" ht="12.75" x14ac:dyDescent="0.2">
      <c r="A246" s="49">
        <v>243</v>
      </c>
      <c r="B246" s="50">
        <f>GD_CHUNG!B247</f>
        <v>10646</v>
      </c>
      <c r="C246" s="51" t="str">
        <f>GD_CHUNG!C247</f>
        <v>Lê Ngọc Cường</v>
      </c>
      <c r="D246" s="51" t="str">
        <f>GD_CHUNG!D247</f>
        <v>NV Lái xe - VHTTB</v>
      </c>
      <c r="E246" s="52">
        <f>VLOOKUP(G246,DM_LUONG_CHE_DO!$D$8:$L$1000,H246+1,FALSE)</f>
        <v>4166000</v>
      </c>
      <c r="F246" s="71">
        <f>VLOOKUP(I246,DM_HE_SO_LUONG_NS!$D$6:$I$38,J246+1,FALSE)</f>
        <v>1.68</v>
      </c>
      <c r="G246" s="56" t="s">
        <v>55</v>
      </c>
      <c r="H246" s="57">
        <v>1</v>
      </c>
      <c r="I246" s="73" t="s">
        <v>190</v>
      </c>
      <c r="J246" s="73">
        <v>1</v>
      </c>
    </row>
    <row r="247" spans="1:10" ht="12.75" x14ac:dyDescent="0.2">
      <c r="A247" s="49">
        <v>244</v>
      </c>
      <c r="B247" s="50">
        <f>GD_CHUNG!B248</f>
        <v>10647</v>
      </c>
      <c r="C247" s="51" t="str">
        <f>GD_CHUNG!C248</f>
        <v>Nguyễn Tiến Anh</v>
      </c>
      <c r="D247" s="51" t="str">
        <f>GD_CHUNG!D248</f>
        <v>Nhân viên Bốc xếp</v>
      </c>
      <c r="E247" s="52">
        <f>VLOOKUP(G247,DM_LUONG_CHE_DO!$D$8:$L$1000,H247+1,FALSE)</f>
        <v>3778000</v>
      </c>
      <c r="F247" s="71">
        <f>VLOOKUP(I247,DM_HE_SO_LUONG_NS!$D$6:$I$38,J247+1,FALSE)</f>
        <v>1.5</v>
      </c>
      <c r="G247" s="56" t="s">
        <v>59</v>
      </c>
      <c r="H247" s="57">
        <v>1</v>
      </c>
      <c r="I247" s="73" t="s">
        <v>240</v>
      </c>
      <c r="J247" s="73">
        <v>1</v>
      </c>
    </row>
    <row r="248" spans="1:10" ht="12.75" x14ac:dyDescent="0.2">
      <c r="A248" s="49">
        <v>245</v>
      </c>
      <c r="B248" s="50">
        <f>GD_CHUNG!B249</f>
        <v>10650</v>
      </c>
      <c r="C248" s="51" t="str">
        <f>GD_CHUNG!C249</f>
        <v>Ngô Ngọc Hảo</v>
      </c>
      <c r="D248" s="51" t="str">
        <f>GD_CHUNG!D249</f>
        <v>Nhân viên Bốc xếp</v>
      </c>
      <c r="E248" s="52">
        <f>VLOOKUP(G248,DM_LUONG_CHE_DO!$D$8:$L$1000,H248+1,FALSE)</f>
        <v>3778000</v>
      </c>
      <c r="F248" s="71">
        <f>VLOOKUP(I248,DM_HE_SO_LUONG_NS!$D$6:$I$38,J248+1,FALSE)</f>
        <v>1.59</v>
      </c>
      <c r="G248" s="56" t="s">
        <v>59</v>
      </c>
      <c r="H248" s="57">
        <v>1</v>
      </c>
      <c r="I248" s="73" t="s">
        <v>240</v>
      </c>
      <c r="J248" s="73">
        <v>2</v>
      </c>
    </row>
    <row r="249" spans="1:10" ht="12.75" x14ac:dyDescent="0.2">
      <c r="A249" s="49">
        <v>246</v>
      </c>
      <c r="B249" s="50">
        <f>GD_CHUNG!B250</f>
        <v>10652</v>
      </c>
      <c r="C249" s="51" t="str">
        <f>GD_CHUNG!C250</f>
        <v>Trương Văn Triệu</v>
      </c>
      <c r="D249" s="51" t="str">
        <f>GD_CHUNG!D250</f>
        <v>Nhân viên Bốc xếp</v>
      </c>
      <c r="E249" s="52">
        <f>VLOOKUP(G249,DM_LUONG_CHE_DO!$D$8:$L$1000,H249+1,FALSE)</f>
        <v>3778000</v>
      </c>
      <c r="F249" s="71">
        <f>VLOOKUP(I249,DM_HE_SO_LUONG_NS!$D$6:$I$38,J249+1,FALSE)</f>
        <v>1.5</v>
      </c>
      <c r="G249" s="56" t="s">
        <v>59</v>
      </c>
      <c r="H249" s="57">
        <v>1</v>
      </c>
      <c r="I249" s="73" t="s">
        <v>240</v>
      </c>
      <c r="J249" s="73">
        <v>1</v>
      </c>
    </row>
    <row r="250" spans="1:10" ht="12.75" x14ac:dyDescent="0.2">
      <c r="A250" s="49">
        <v>247</v>
      </c>
      <c r="B250" s="50">
        <f>GD_CHUNG!B251</f>
        <v>10653</v>
      </c>
      <c r="C250" s="51" t="str">
        <f>GD_CHUNG!C251</f>
        <v>Nguyễn Ngọc Nam</v>
      </c>
      <c r="D250" s="51" t="str">
        <f>GD_CHUNG!D251</f>
        <v>Nhân viên Bốc xếp</v>
      </c>
      <c r="E250" s="52">
        <f>VLOOKUP(G250,DM_LUONG_CHE_DO!$D$8:$L$1000,H250+1,FALSE)</f>
        <v>3778000</v>
      </c>
      <c r="F250" s="71">
        <f>VLOOKUP(I250,DM_HE_SO_LUONG_NS!$D$6:$I$38,J250+1,FALSE)</f>
        <v>1.5</v>
      </c>
      <c r="G250" s="56" t="s">
        <v>59</v>
      </c>
      <c r="H250" s="57">
        <v>1</v>
      </c>
      <c r="I250" s="73" t="s">
        <v>240</v>
      </c>
      <c r="J250" s="73">
        <v>1</v>
      </c>
    </row>
    <row r="251" spans="1:10" ht="12.75" x14ac:dyDescent="0.2">
      <c r="A251" s="49">
        <v>248</v>
      </c>
      <c r="B251" s="50">
        <f>GD_CHUNG!B252</f>
        <v>10655</v>
      </c>
      <c r="C251" s="51" t="str">
        <f>GD_CHUNG!C252</f>
        <v>Nguyễn Chiến Thắng</v>
      </c>
      <c r="D251" s="51" t="str">
        <f>GD_CHUNG!D252</f>
        <v>Nhân viên Bốc xếp</v>
      </c>
      <c r="E251" s="52">
        <f>VLOOKUP(G251,DM_LUONG_CHE_DO!$D$8:$L$1000,H251+1,FALSE)</f>
        <v>3778000</v>
      </c>
      <c r="F251" s="71">
        <f>VLOOKUP(I251,DM_HE_SO_LUONG_NS!$D$6:$I$38,J251+1,FALSE)</f>
        <v>1.5</v>
      </c>
      <c r="G251" s="56" t="s">
        <v>59</v>
      </c>
      <c r="H251" s="57">
        <v>1</v>
      </c>
      <c r="I251" s="73" t="s">
        <v>240</v>
      </c>
      <c r="J251" s="73">
        <v>1</v>
      </c>
    </row>
    <row r="252" spans="1:10" ht="12.75" x14ac:dyDescent="0.2">
      <c r="A252" s="49">
        <v>249</v>
      </c>
      <c r="B252" s="50">
        <f>GD_CHUNG!B253</f>
        <v>10659</v>
      </c>
      <c r="C252" s="51" t="str">
        <f>GD_CHUNG!C253</f>
        <v>Ngô Ngọc Tiến</v>
      </c>
      <c r="D252" s="51" t="str">
        <f>GD_CHUNG!D253</f>
        <v>Nhân viên Bốc xếp</v>
      </c>
      <c r="E252" s="52">
        <f>VLOOKUP(G252,DM_LUONG_CHE_DO!$D$8:$L$1000,H252+1,FALSE)</f>
        <v>3778000</v>
      </c>
      <c r="F252" s="71">
        <f>VLOOKUP(I252,DM_HE_SO_LUONG_NS!$D$6:$I$38,J252+1,FALSE)</f>
        <v>1.5</v>
      </c>
      <c r="G252" s="56" t="s">
        <v>59</v>
      </c>
      <c r="H252" s="57">
        <v>1</v>
      </c>
      <c r="I252" s="73" t="s">
        <v>240</v>
      </c>
      <c r="J252" s="73">
        <v>1</v>
      </c>
    </row>
    <row r="253" spans="1:10" ht="12.75" x14ac:dyDescent="0.2">
      <c r="A253" s="49">
        <v>250</v>
      </c>
      <c r="B253" s="50">
        <f>GD_CHUNG!B254</f>
        <v>10662</v>
      </c>
      <c r="C253" s="51" t="str">
        <f>GD_CHUNG!C254</f>
        <v>Trần Văn Tĩnh</v>
      </c>
      <c r="D253" s="51" t="str">
        <f>GD_CHUNG!D254</f>
        <v>Nhân viên Bốc xếp</v>
      </c>
      <c r="E253" s="52">
        <f>VLOOKUP(G253,DM_LUONG_CHE_DO!$D$8:$L$1000,H253+1,FALSE)</f>
        <v>3778000</v>
      </c>
      <c r="F253" s="71">
        <f>VLOOKUP(I253,DM_HE_SO_LUONG_NS!$D$6:$I$38,J253+1,FALSE)</f>
        <v>1.59</v>
      </c>
      <c r="G253" s="56" t="s">
        <v>59</v>
      </c>
      <c r="H253" s="57">
        <v>1</v>
      </c>
      <c r="I253" s="73" t="s">
        <v>240</v>
      </c>
      <c r="J253" s="73">
        <v>2</v>
      </c>
    </row>
    <row r="254" spans="1:10" ht="12.75" x14ac:dyDescent="0.2">
      <c r="A254" s="49">
        <v>251</v>
      </c>
      <c r="B254" s="50">
        <f>GD_CHUNG!B255</f>
        <v>10663</v>
      </c>
      <c r="C254" s="51" t="str">
        <f>GD_CHUNG!C255</f>
        <v>Khổng Vũ Hùng</v>
      </c>
      <c r="D254" s="51" t="str">
        <f>GD_CHUNG!D255</f>
        <v>Nhân viên Bốc xếp</v>
      </c>
      <c r="E254" s="52">
        <f>VLOOKUP(G254,DM_LUONG_CHE_DO!$D$8:$L$1000,H254+1,FALSE)</f>
        <v>3778000</v>
      </c>
      <c r="F254" s="71">
        <f>VLOOKUP(I254,DM_HE_SO_LUONG_NS!$D$6:$I$38,J254+1,FALSE)</f>
        <v>1.5</v>
      </c>
      <c r="G254" s="56" t="s">
        <v>59</v>
      </c>
      <c r="H254" s="57">
        <v>1</v>
      </c>
      <c r="I254" s="73" t="s">
        <v>240</v>
      </c>
      <c r="J254" s="73">
        <v>1</v>
      </c>
    </row>
    <row r="255" spans="1:10" ht="12.75" x14ac:dyDescent="0.2">
      <c r="A255" s="49">
        <v>252</v>
      </c>
      <c r="B255" s="50">
        <f>GD_CHUNG!B256</f>
        <v>10664</v>
      </c>
      <c r="C255" s="51" t="str">
        <f>GD_CHUNG!C256</f>
        <v>Phan Bá Tráng</v>
      </c>
      <c r="D255" s="51" t="str">
        <f>GD_CHUNG!D256</f>
        <v>Nhân viên Bốc xếp</v>
      </c>
      <c r="E255" s="52">
        <f>VLOOKUP(G255,DM_LUONG_CHE_DO!$D$8:$L$1000,H255+1,FALSE)</f>
        <v>3778000</v>
      </c>
      <c r="F255" s="71">
        <f>VLOOKUP(I255,DM_HE_SO_LUONG_NS!$D$6:$I$38,J255+1,FALSE)</f>
        <v>1.5</v>
      </c>
      <c r="G255" s="56" t="s">
        <v>59</v>
      </c>
      <c r="H255" s="57">
        <v>1</v>
      </c>
      <c r="I255" s="73" t="s">
        <v>240</v>
      </c>
      <c r="J255" s="73">
        <v>1</v>
      </c>
    </row>
    <row r="256" spans="1:10" ht="12.75" x14ac:dyDescent="0.2">
      <c r="A256" s="49">
        <v>253</v>
      </c>
      <c r="B256" s="50">
        <f>GD_CHUNG!B257</f>
        <v>10666</v>
      </c>
      <c r="C256" s="51" t="str">
        <f>GD_CHUNG!C257</f>
        <v>Phạm Quang Trung</v>
      </c>
      <c r="D256" s="51" t="str">
        <f>GD_CHUNG!D257</f>
        <v>Nhân viên Bốc xếp</v>
      </c>
      <c r="E256" s="52">
        <f>VLOOKUP(G256,DM_LUONG_CHE_DO!$D$8:$L$1000,H256+1,FALSE)</f>
        <v>3778000</v>
      </c>
      <c r="F256" s="71">
        <f>VLOOKUP(I256,DM_HE_SO_LUONG_NS!$D$6:$I$38,J256+1,FALSE)</f>
        <v>1.5</v>
      </c>
      <c r="G256" s="56" t="s">
        <v>59</v>
      </c>
      <c r="H256" s="57">
        <v>1</v>
      </c>
      <c r="I256" s="73" t="s">
        <v>240</v>
      </c>
      <c r="J256" s="73">
        <v>1</v>
      </c>
    </row>
    <row r="257" spans="1:10" ht="12.75" x14ac:dyDescent="0.2">
      <c r="A257" s="49">
        <v>254</v>
      </c>
      <c r="B257" s="50">
        <f>GD_CHUNG!B258</f>
        <v>10667</v>
      </c>
      <c r="C257" s="51" t="str">
        <f>GD_CHUNG!C258</f>
        <v>Nguyễn Phi Trường</v>
      </c>
      <c r="D257" s="51" t="str">
        <f>GD_CHUNG!D258</f>
        <v>Nhân viên Bốc xếp</v>
      </c>
      <c r="E257" s="52">
        <f>VLOOKUP(G257,DM_LUONG_CHE_DO!$D$8:$L$1000,H257+1,FALSE)</f>
        <v>3778000</v>
      </c>
      <c r="F257" s="71">
        <f>VLOOKUP(I257,DM_HE_SO_LUONG_NS!$D$6:$I$38,J257+1,FALSE)</f>
        <v>1.5</v>
      </c>
      <c r="G257" s="56" t="s">
        <v>59</v>
      </c>
      <c r="H257" s="57">
        <v>1</v>
      </c>
      <c r="I257" s="73" t="s">
        <v>240</v>
      </c>
      <c r="J257" s="73">
        <v>1</v>
      </c>
    </row>
    <row r="258" spans="1:10" ht="12.75" x14ac:dyDescent="0.2">
      <c r="A258" s="49">
        <v>255</v>
      </c>
      <c r="B258" s="50">
        <f>GD_CHUNG!B259</f>
        <v>10668</v>
      </c>
      <c r="C258" s="51" t="str">
        <f>GD_CHUNG!C259</f>
        <v>Đới Minh Khoa</v>
      </c>
      <c r="D258" s="51" t="str">
        <f>GD_CHUNG!D259</f>
        <v>Nhân viên Bốc xếp</v>
      </c>
      <c r="E258" s="52">
        <f>VLOOKUP(G258,DM_LUONG_CHE_DO!$D$8:$L$1000,H258+1,FALSE)</f>
        <v>3778000</v>
      </c>
      <c r="F258" s="71">
        <f>VLOOKUP(I258,DM_HE_SO_LUONG_NS!$D$6:$I$38,J258+1,FALSE)</f>
        <v>1.59</v>
      </c>
      <c r="G258" s="56" t="s">
        <v>59</v>
      </c>
      <c r="H258" s="57">
        <v>1</v>
      </c>
      <c r="I258" s="73" t="s">
        <v>240</v>
      </c>
      <c r="J258" s="73">
        <v>2</v>
      </c>
    </row>
    <row r="259" spans="1:10" ht="12.75" x14ac:dyDescent="0.2">
      <c r="A259" s="49">
        <v>256</v>
      </c>
      <c r="B259" s="50">
        <f>GD_CHUNG!B260</f>
        <v>10669</v>
      </c>
      <c r="C259" s="51" t="str">
        <f>GD_CHUNG!C260</f>
        <v>Nguyễn Xuân Tân</v>
      </c>
      <c r="D259" s="51" t="str">
        <f>GD_CHUNG!D260</f>
        <v>Nhân viên Bốc xếp</v>
      </c>
      <c r="E259" s="52">
        <f>VLOOKUP(G259,DM_LUONG_CHE_DO!$D$8:$L$1000,H259+1,FALSE)</f>
        <v>3778000</v>
      </c>
      <c r="F259" s="71">
        <f>VLOOKUP(I259,DM_HE_SO_LUONG_NS!$D$6:$I$38,J259+1,FALSE)</f>
        <v>1.5</v>
      </c>
      <c r="G259" s="56" t="s">
        <v>59</v>
      </c>
      <c r="H259" s="57">
        <v>1</v>
      </c>
      <c r="I259" s="73" t="s">
        <v>240</v>
      </c>
      <c r="J259" s="73">
        <v>1</v>
      </c>
    </row>
    <row r="260" spans="1:10" ht="12.75" x14ac:dyDescent="0.2">
      <c r="A260" s="49">
        <v>257</v>
      </c>
      <c r="B260" s="50">
        <f>GD_CHUNG!B261</f>
        <v>10670</v>
      </c>
      <c r="C260" s="51" t="str">
        <f>GD_CHUNG!C261</f>
        <v>Nguyễn Văn Toàn</v>
      </c>
      <c r="D260" s="51" t="str">
        <f>GD_CHUNG!D261</f>
        <v>Nhân viên Bốc xếp</v>
      </c>
      <c r="E260" s="52">
        <f>VLOOKUP(G260,DM_LUONG_CHE_DO!$D$8:$L$1000,H260+1,FALSE)</f>
        <v>3778000</v>
      </c>
      <c r="F260" s="71">
        <f>VLOOKUP(I260,DM_HE_SO_LUONG_NS!$D$6:$I$38,J260+1,FALSE)</f>
        <v>1.79</v>
      </c>
      <c r="G260" s="56" t="s">
        <v>59</v>
      </c>
      <c r="H260" s="57">
        <v>1</v>
      </c>
      <c r="I260" s="73" t="s">
        <v>240</v>
      </c>
      <c r="J260" s="73">
        <v>4</v>
      </c>
    </row>
    <row r="261" spans="1:10" ht="12.75" x14ac:dyDescent="0.2">
      <c r="A261" s="49">
        <v>258</v>
      </c>
      <c r="B261" s="50">
        <f>GD_CHUNG!B262</f>
        <v>10672</v>
      </c>
      <c r="C261" s="51" t="str">
        <f>GD_CHUNG!C262</f>
        <v>Triệu Tuấn Anh</v>
      </c>
      <c r="D261" s="51" t="str">
        <f>GD_CHUNG!D262</f>
        <v>Nhân viên Bốc xếp</v>
      </c>
      <c r="E261" s="52">
        <f>VLOOKUP(G261,DM_LUONG_CHE_DO!$D$8:$L$1000,H261+1,FALSE)</f>
        <v>4166000</v>
      </c>
      <c r="F261" s="71">
        <f>VLOOKUP(I261,DM_HE_SO_LUONG_NS!$D$6:$I$38,J261+1,FALSE)</f>
        <v>1.68</v>
      </c>
      <c r="G261" s="56" t="s">
        <v>55</v>
      </c>
      <c r="H261" s="57">
        <v>1</v>
      </c>
      <c r="I261" s="73" t="s">
        <v>190</v>
      </c>
      <c r="J261" s="73">
        <v>1</v>
      </c>
    </row>
    <row r="262" spans="1:10" ht="12.75" x14ac:dyDescent="0.2">
      <c r="A262" s="49">
        <v>259</v>
      </c>
      <c r="B262" s="50">
        <f>GD_CHUNG!B263</f>
        <v>10674</v>
      </c>
      <c r="C262" s="51" t="str">
        <f>GD_CHUNG!C263</f>
        <v>Nguyễn Văn Tuế</v>
      </c>
      <c r="D262" s="51" t="str">
        <f>GD_CHUNG!D263</f>
        <v>Nhân viên Bốc xếp</v>
      </c>
      <c r="E262" s="52">
        <f>VLOOKUP(G262,DM_LUONG_CHE_DO!$D$8:$L$1000,H262+1,FALSE)</f>
        <v>3778000</v>
      </c>
      <c r="F262" s="71">
        <f>VLOOKUP(I262,DM_HE_SO_LUONG_NS!$D$6:$I$38,J262+1,FALSE)</f>
        <v>1.59</v>
      </c>
      <c r="G262" s="56" t="s">
        <v>59</v>
      </c>
      <c r="H262" s="57">
        <v>1</v>
      </c>
      <c r="I262" s="73" t="s">
        <v>240</v>
      </c>
      <c r="J262" s="73">
        <v>2</v>
      </c>
    </row>
    <row r="263" spans="1:10" ht="12.75" x14ac:dyDescent="0.2">
      <c r="A263" s="49">
        <v>260</v>
      </c>
      <c r="B263" s="50">
        <f>GD_CHUNG!B264</f>
        <v>10675</v>
      </c>
      <c r="C263" s="51" t="str">
        <f>GD_CHUNG!C264</f>
        <v>Phạm Văn Bảy</v>
      </c>
      <c r="D263" s="51" t="str">
        <f>GD_CHUNG!D264</f>
        <v>Nhân viên Bốc xếp</v>
      </c>
      <c r="E263" s="52">
        <f>VLOOKUP(G263,DM_LUONG_CHE_DO!$D$8:$L$1000,H263+1,FALSE)</f>
        <v>3778000</v>
      </c>
      <c r="F263" s="71">
        <f>VLOOKUP(I263,DM_HE_SO_LUONG_NS!$D$6:$I$38,J263+1,FALSE)</f>
        <v>1.59</v>
      </c>
      <c r="G263" s="56" t="s">
        <v>59</v>
      </c>
      <c r="H263" s="57">
        <v>1</v>
      </c>
      <c r="I263" s="73" t="s">
        <v>240</v>
      </c>
      <c r="J263" s="73">
        <v>2</v>
      </c>
    </row>
    <row r="264" spans="1:10" ht="12.75" x14ac:dyDescent="0.2">
      <c r="A264" s="49">
        <v>261</v>
      </c>
      <c r="B264" s="50">
        <f>GD_CHUNG!B265</f>
        <v>10676</v>
      </c>
      <c r="C264" s="51" t="str">
        <f>GD_CHUNG!C265</f>
        <v>Vương Khắc Hòa</v>
      </c>
      <c r="D264" s="51" t="str">
        <f>GD_CHUNG!D265</f>
        <v>NV Lái xe - VHTTB</v>
      </c>
      <c r="E264" s="52">
        <f>VLOOKUP(G264,DM_LUONG_CHE_DO!$D$8:$L$1000,H264+1,FALSE)</f>
        <v>4166000</v>
      </c>
      <c r="F264" s="71">
        <f>VLOOKUP(I264,DM_HE_SO_LUONG_NS!$D$6:$I$38,J264+1,FALSE)</f>
        <v>1.68</v>
      </c>
      <c r="G264" s="56" t="s">
        <v>55</v>
      </c>
      <c r="H264" s="57">
        <v>1</v>
      </c>
      <c r="I264" s="73" t="s">
        <v>190</v>
      </c>
      <c r="J264" s="73">
        <v>1</v>
      </c>
    </row>
    <row r="265" spans="1:10" ht="12.75" x14ac:dyDescent="0.2">
      <c r="A265" s="49">
        <v>262</v>
      </c>
      <c r="B265" s="50">
        <f>GD_CHUNG!B266</f>
        <v>10677</v>
      </c>
      <c r="C265" s="51" t="str">
        <f>GD_CHUNG!C266</f>
        <v>Vũ Văn Thành</v>
      </c>
      <c r="D265" s="51" t="str">
        <f>GD_CHUNG!D266</f>
        <v>Nhân viên Bốc xếp</v>
      </c>
      <c r="E265" s="52">
        <f>VLOOKUP(G265,DM_LUONG_CHE_DO!$D$8:$L$1000,H265+1,FALSE)</f>
        <v>3778000</v>
      </c>
      <c r="F265" s="71">
        <f>VLOOKUP(I265,DM_HE_SO_LUONG_NS!$D$6:$I$38,J265+1,FALSE)</f>
        <v>1.59</v>
      </c>
      <c r="G265" s="56" t="s">
        <v>59</v>
      </c>
      <c r="H265" s="57">
        <v>1</v>
      </c>
      <c r="I265" s="73" t="s">
        <v>240</v>
      </c>
      <c r="J265" s="73">
        <v>2</v>
      </c>
    </row>
    <row r="266" spans="1:10" ht="12.75" x14ac:dyDescent="0.2">
      <c r="A266" s="49">
        <v>263</v>
      </c>
      <c r="B266" s="50">
        <f>GD_CHUNG!B267</f>
        <v>10678</v>
      </c>
      <c r="C266" s="51" t="str">
        <f>GD_CHUNG!C267</f>
        <v>Phạm Thanh Quang</v>
      </c>
      <c r="D266" s="51" t="str">
        <f>GD_CHUNG!D267</f>
        <v>Nhân viên Bốc xếp</v>
      </c>
      <c r="E266" s="52">
        <f>VLOOKUP(G266,DM_LUONG_CHE_DO!$D$8:$L$1000,H266+1,FALSE)</f>
        <v>3778000</v>
      </c>
      <c r="F266" s="71">
        <f>VLOOKUP(I266,DM_HE_SO_LUONG_NS!$D$6:$I$38,J266+1,FALSE)</f>
        <v>1.5</v>
      </c>
      <c r="G266" s="56" t="s">
        <v>59</v>
      </c>
      <c r="H266" s="57">
        <v>1</v>
      </c>
      <c r="I266" s="73" t="s">
        <v>240</v>
      </c>
      <c r="J266" s="73">
        <v>1</v>
      </c>
    </row>
    <row r="267" spans="1:10" ht="12.75" x14ac:dyDescent="0.2">
      <c r="A267" s="49">
        <v>264</v>
      </c>
      <c r="B267" s="50">
        <f>GD_CHUNG!B268</f>
        <v>10679</v>
      </c>
      <c r="C267" s="51" t="str">
        <f>GD_CHUNG!C268</f>
        <v>Lã Văn Thảo</v>
      </c>
      <c r="D267" s="51" t="str">
        <f>GD_CHUNG!D268</f>
        <v>Nhân viên Bốc xếp</v>
      </c>
      <c r="E267" s="52">
        <f>VLOOKUP(G267,DM_LUONG_CHE_DO!$D$8:$L$1000,H267+1,FALSE)</f>
        <v>3778000</v>
      </c>
      <c r="F267" s="71">
        <f>VLOOKUP(I267,DM_HE_SO_LUONG_NS!$D$6:$I$38,J267+1,FALSE)</f>
        <v>1.59</v>
      </c>
      <c r="G267" s="56" t="s">
        <v>59</v>
      </c>
      <c r="H267" s="57">
        <v>1</v>
      </c>
      <c r="I267" s="73" t="s">
        <v>240</v>
      </c>
      <c r="J267" s="73">
        <v>2</v>
      </c>
    </row>
    <row r="268" spans="1:10" ht="12.75" x14ac:dyDescent="0.2">
      <c r="A268" s="49">
        <v>265</v>
      </c>
      <c r="B268" s="50">
        <f>GD_CHUNG!B269</f>
        <v>10680</v>
      </c>
      <c r="C268" s="51" t="str">
        <f>GD_CHUNG!C269</f>
        <v>Nguyễn Thanh Bình</v>
      </c>
      <c r="D268" s="51" t="str">
        <f>GD_CHUNG!D269</f>
        <v>Nhân viên Bốc xếp</v>
      </c>
      <c r="E268" s="52">
        <f>VLOOKUP(G268,DM_LUONG_CHE_DO!$D$8:$L$1000,H268+1,FALSE)</f>
        <v>3778000</v>
      </c>
      <c r="F268" s="71">
        <f>VLOOKUP(I268,DM_HE_SO_LUONG_NS!$D$6:$I$38,J268+1,FALSE)</f>
        <v>1.79</v>
      </c>
      <c r="G268" s="56" t="s">
        <v>59</v>
      </c>
      <c r="H268" s="57">
        <v>1</v>
      </c>
      <c r="I268" s="73" t="s">
        <v>240</v>
      </c>
      <c r="J268" s="73">
        <v>4</v>
      </c>
    </row>
    <row r="269" spans="1:10" ht="12.75" x14ac:dyDescent="0.2">
      <c r="A269" s="49">
        <v>266</v>
      </c>
      <c r="B269" s="50">
        <f>GD_CHUNG!B270</f>
        <v>11086</v>
      </c>
      <c r="C269" s="51" t="str">
        <f>GD_CHUNG!C270</f>
        <v>Nguyễn Quốc Dũng</v>
      </c>
      <c r="D269" s="51" t="str">
        <f>GD_CHUNG!D270</f>
        <v>Nhân viên Bốc xếp</v>
      </c>
      <c r="E269" s="52">
        <f>VLOOKUP(G269,DM_LUONG_CHE_DO!$D$8:$L$1000,H269+1,FALSE)</f>
        <v>3778000</v>
      </c>
      <c r="F269" s="71">
        <f>VLOOKUP(I269,DM_HE_SO_LUONG_NS!$D$6:$I$38,J269+1,FALSE)</f>
        <v>1.5</v>
      </c>
      <c r="G269" s="56" t="s">
        <v>59</v>
      </c>
      <c r="H269" s="57">
        <v>1</v>
      </c>
      <c r="I269" s="73" t="s">
        <v>240</v>
      </c>
      <c r="J269" s="73">
        <v>1</v>
      </c>
    </row>
    <row r="270" spans="1:10" ht="12.75" x14ac:dyDescent="0.2">
      <c r="A270" s="49">
        <v>267</v>
      </c>
      <c r="B270" s="50">
        <f>GD_CHUNG!B271</f>
        <v>11092</v>
      </c>
      <c r="C270" s="51" t="str">
        <f>GD_CHUNG!C271</f>
        <v>Nguyễn Thành Long</v>
      </c>
      <c r="D270" s="51" t="str">
        <f>GD_CHUNG!D271</f>
        <v>Nhân viên Bốc xếp</v>
      </c>
      <c r="E270" s="52">
        <f>VLOOKUP(G270,DM_LUONG_CHE_DO!$D$8:$L$1000,H270+1,FALSE)</f>
        <v>3778000</v>
      </c>
      <c r="F270" s="71">
        <f>VLOOKUP(I270,DM_HE_SO_LUONG_NS!$D$6:$I$38,J270+1,FALSE)</f>
        <v>1.5</v>
      </c>
      <c r="G270" s="56" t="s">
        <v>59</v>
      </c>
      <c r="H270" s="57">
        <v>1</v>
      </c>
      <c r="I270" s="73" t="s">
        <v>240</v>
      </c>
      <c r="J270" s="73">
        <v>1</v>
      </c>
    </row>
    <row r="271" spans="1:10" ht="12.75" x14ac:dyDescent="0.2">
      <c r="A271" s="49">
        <v>268</v>
      </c>
      <c r="B271" s="50">
        <f>GD_CHUNG!B272</f>
        <v>11094</v>
      </c>
      <c r="C271" s="51" t="str">
        <f>GD_CHUNG!C272</f>
        <v>Nguyễn Xuân Đỏ</v>
      </c>
      <c r="D271" s="51" t="str">
        <f>GD_CHUNG!D272</f>
        <v>Nhân viên Bốc xếp</v>
      </c>
      <c r="E271" s="52">
        <f>VLOOKUP(G271,DM_LUONG_CHE_DO!$D$8:$L$1000,H271+1,FALSE)</f>
        <v>3778000</v>
      </c>
      <c r="F271" s="71">
        <f>VLOOKUP(I271,DM_HE_SO_LUONG_NS!$D$6:$I$38,J271+1,FALSE)</f>
        <v>1.5</v>
      </c>
      <c r="G271" s="56" t="s">
        <v>59</v>
      </c>
      <c r="H271" s="57">
        <v>1</v>
      </c>
      <c r="I271" s="73" t="s">
        <v>240</v>
      </c>
      <c r="J271" s="73">
        <v>1</v>
      </c>
    </row>
    <row r="272" spans="1:10" ht="12.75" x14ac:dyDescent="0.2">
      <c r="A272" s="49">
        <v>269</v>
      </c>
      <c r="B272" s="50">
        <f>GD_CHUNG!B273</f>
        <v>11095</v>
      </c>
      <c r="C272" s="51" t="str">
        <f>GD_CHUNG!C273</f>
        <v>Đỗ Văn Phụng</v>
      </c>
      <c r="D272" s="51" t="str">
        <f>GD_CHUNG!D273</f>
        <v>Nhân viên Bốc xếp</v>
      </c>
      <c r="E272" s="52">
        <f>VLOOKUP(G272,DM_LUONG_CHE_DO!$D$8:$L$1000,H272+1,FALSE)</f>
        <v>3778000</v>
      </c>
      <c r="F272" s="71">
        <f>VLOOKUP(I272,DM_HE_SO_LUONG_NS!$D$6:$I$38,J272+1,FALSE)</f>
        <v>1.5</v>
      </c>
      <c r="G272" s="56" t="s">
        <v>59</v>
      </c>
      <c r="H272" s="57">
        <v>1</v>
      </c>
      <c r="I272" s="73" t="s">
        <v>240</v>
      </c>
      <c r="J272" s="73">
        <v>1</v>
      </c>
    </row>
    <row r="273" spans="1:10" ht="12.75" x14ac:dyDescent="0.2">
      <c r="A273" s="49">
        <v>270</v>
      </c>
      <c r="B273" s="50">
        <f>GD_CHUNG!B274</f>
        <v>11097</v>
      </c>
      <c r="C273" s="51" t="str">
        <f>GD_CHUNG!C274</f>
        <v>Trần Đình Thăng</v>
      </c>
      <c r="D273" s="51" t="str">
        <f>GD_CHUNG!D274</f>
        <v>Nhân viên Bốc xếp</v>
      </c>
      <c r="E273" s="52">
        <f>VLOOKUP(G273,DM_LUONG_CHE_DO!$D$8:$L$1000,H273+1,FALSE)</f>
        <v>3778000</v>
      </c>
      <c r="F273" s="71">
        <f>VLOOKUP(I273,DM_HE_SO_LUONG_NS!$D$6:$I$38,J273+1,FALSE)</f>
        <v>1.5</v>
      </c>
      <c r="G273" s="56" t="s">
        <v>59</v>
      </c>
      <c r="H273" s="57">
        <v>1</v>
      </c>
      <c r="I273" s="73" t="s">
        <v>240</v>
      </c>
      <c r="J273" s="73">
        <v>1</v>
      </c>
    </row>
    <row r="274" spans="1:10" ht="12.75" x14ac:dyDescent="0.2">
      <c r="A274" s="49">
        <v>271</v>
      </c>
      <c r="B274" s="50">
        <f>GD_CHUNG!B275</f>
        <v>11098</v>
      </c>
      <c r="C274" s="51" t="str">
        <f>GD_CHUNG!C275</f>
        <v>Lương Bá Huỳnh</v>
      </c>
      <c r="D274" s="51" t="str">
        <f>GD_CHUNG!D275</f>
        <v>Nhân viên Bốc xếp</v>
      </c>
      <c r="E274" s="52">
        <f>VLOOKUP(G274,DM_LUONG_CHE_DO!$D$8:$L$1000,H274+1,FALSE)</f>
        <v>3778000</v>
      </c>
      <c r="F274" s="71">
        <f>VLOOKUP(I274,DM_HE_SO_LUONG_NS!$D$6:$I$38,J274+1,FALSE)</f>
        <v>1.5</v>
      </c>
      <c r="G274" s="56" t="s">
        <v>59</v>
      </c>
      <c r="H274" s="57">
        <v>1</v>
      </c>
      <c r="I274" s="73" t="s">
        <v>240</v>
      </c>
      <c r="J274" s="73">
        <v>1</v>
      </c>
    </row>
    <row r="275" spans="1:10" ht="12.75" x14ac:dyDescent="0.2">
      <c r="A275" s="49">
        <v>272</v>
      </c>
      <c r="B275" s="50">
        <f>GD_CHUNG!B276</f>
        <v>12574</v>
      </c>
      <c r="C275" s="51" t="str">
        <f>GD_CHUNG!C276</f>
        <v>Lê Văn Hùng</v>
      </c>
      <c r="D275" s="51" t="str">
        <f>GD_CHUNG!D276</f>
        <v>Nhân viên Bốc xếp</v>
      </c>
      <c r="E275" s="52">
        <f>VLOOKUP(G275,DM_LUONG_CHE_DO!$D$8:$L$1000,H275+1,FALSE)</f>
        <v>3778000</v>
      </c>
      <c r="F275" s="71">
        <f>VLOOKUP(I275,DM_HE_SO_LUONG_NS!$D$6:$I$38,J275+1,FALSE)</f>
        <v>1.5</v>
      </c>
      <c r="G275" s="56" t="s">
        <v>59</v>
      </c>
      <c r="H275" s="57">
        <v>1</v>
      </c>
      <c r="I275" s="73" t="s">
        <v>240</v>
      </c>
      <c r="J275" s="73">
        <v>1</v>
      </c>
    </row>
    <row r="276" spans="1:10" ht="12.75" x14ac:dyDescent="0.2">
      <c r="A276" s="49">
        <v>273</v>
      </c>
      <c r="B276" s="50">
        <f>GD_CHUNG!B277</f>
        <v>12576</v>
      </c>
      <c r="C276" s="51" t="str">
        <f>GD_CHUNG!C277</f>
        <v>Nguyễn Tùng Giang</v>
      </c>
      <c r="D276" s="51" t="str">
        <f>GD_CHUNG!D277</f>
        <v>Nhân viên Bốc xếp</v>
      </c>
      <c r="E276" s="52">
        <f>VLOOKUP(G276,DM_LUONG_CHE_DO!$D$8:$L$1000,H276+1,FALSE)</f>
        <v>3778000</v>
      </c>
      <c r="F276" s="71">
        <f>VLOOKUP(I276,DM_HE_SO_LUONG_NS!$D$6:$I$38,J276+1,FALSE)</f>
        <v>1.5</v>
      </c>
      <c r="G276" s="56" t="s">
        <v>59</v>
      </c>
      <c r="H276" s="57">
        <v>1</v>
      </c>
      <c r="I276" s="73" t="s">
        <v>240</v>
      </c>
      <c r="J276" s="73">
        <v>1</v>
      </c>
    </row>
    <row r="277" spans="1:10" ht="12.75" x14ac:dyDescent="0.2">
      <c r="A277" s="49">
        <v>274</v>
      </c>
      <c r="B277" s="50">
        <f>GD_CHUNG!B278</f>
        <v>12578</v>
      </c>
      <c r="C277" s="51" t="str">
        <f>GD_CHUNG!C278</f>
        <v>Bùi Bảo Long</v>
      </c>
      <c r="D277" s="51" t="str">
        <f>GD_CHUNG!D278</f>
        <v>Nhân viên Bốc xếp</v>
      </c>
      <c r="E277" s="52">
        <f>VLOOKUP(G277,DM_LUONG_CHE_DO!$D$8:$L$1000,H277+1,FALSE)</f>
        <v>3778000</v>
      </c>
      <c r="F277" s="71">
        <f>VLOOKUP(I277,DM_HE_SO_LUONG_NS!$D$6:$I$38,J277+1,FALSE)</f>
        <v>1.5</v>
      </c>
      <c r="G277" s="56" t="s">
        <v>59</v>
      </c>
      <c r="H277" s="57">
        <v>1</v>
      </c>
      <c r="I277" s="73" t="s">
        <v>240</v>
      </c>
      <c r="J277" s="73">
        <v>1</v>
      </c>
    </row>
    <row r="278" spans="1:10" ht="12.75" x14ac:dyDescent="0.2">
      <c r="A278" s="49">
        <v>275</v>
      </c>
      <c r="B278" s="50">
        <f>GD_CHUNG!B279</f>
        <v>12580</v>
      </c>
      <c r="C278" s="51" t="str">
        <f>GD_CHUNG!C279</f>
        <v>Đào Công Duẩn</v>
      </c>
      <c r="D278" s="51" t="str">
        <f>GD_CHUNG!D279</f>
        <v>Nhân viên Bốc xếp</v>
      </c>
      <c r="E278" s="52">
        <f>VLOOKUP(G278,DM_LUONG_CHE_DO!$D$8:$L$1000,H278+1,FALSE)</f>
        <v>3778000</v>
      </c>
      <c r="F278" s="71">
        <f>VLOOKUP(I278,DM_HE_SO_LUONG_NS!$D$6:$I$38,J278+1,FALSE)</f>
        <v>1.5</v>
      </c>
      <c r="G278" s="56" t="s">
        <v>59</v>
      </c>
      <c r="H278" s="57">
        <v>1</v>
      </c>
      <c r="I278" s="73" t="s">
        <v>240</v>
      </c>
      <c r="J278" s="73">
        <v>1</v>
      </c>
    </row>
    <row r="279" spans="1:10" ht="12.75" x14ac:dyDescent="0.2">
      <c r="A279" s="49">
        <v>276</v>
      </c>
      <c r="B279" s="50">
        <f>GD_CHUNG!B280</f>
        <v>12581</v>
      </c>
      <c r="C279" s="51" t="str">
        <f>GD_CHUNG!C280</f>
        <v>Nguyễn Gia Thắng</v>
      </c>
      <c r="D279" s="51" t="str">
        <f>GD_CHUNG!D280</f>
        <v>Nhân viên Bốc xếp</v>
      </c>
      <c r="E279" s="52">
        <f>VLOOKUP(G279,DM_LUONG_CHE_DO!$D$8:$L$1000,H279+1,FALSE)</f>
        <v>3778000</v>
      </c>
      <c r="F279" s="71">
        <f>VLOOKUP(I279,DM_HE_SO_LUONG_NS!$D$6:$I$38,J279+1,FALSE)</f>
        <v>1.5</v>
      </c>
      <c r="G279" s="56" t="s">
        <v>59</v>
      </c>
      <c r="H279" s="57">
        <v>1</v>
      </c>
      <c r="I279" s="73" t="s">
        <v>240</v>
      </c>
      <c r="J279" s="73">
        <v>1</v>
      </c>
    </row>
    <row r="280" spans="1:10" ht="12.75" x14ac:dyDescent="0.2">
      <c r="A280" s="49">
        <v>277</v>
      </c>
      <c r="B280" s="50">
        <f>GD_CHUNG!B281</f>
        <v>12583</v>
      </c>
      <c r="C280" s="51" t="str">
        <f>GD_CHUNG!C281</f>
        <v>Nguyễn Huy Đáp</v>
      </c>
      <c r="D280" s="51" t="str">
        <f>GD_CHUNG!D281</f>
        <v>Nhân viên Bốc xếp</v>
      </c>
      <c r="E280" s="52">
        <f>VLOOKUP(G280,DM_LUONG_CHE_DO!$D$8:$L$1000,H280+1,FALSE)</f>
        <v>3778000</v>
      </c>
      <c r="F280" s="71">
        <f>VLOOKUP(I280,DM_HE_SO_LUONG_NS!$D$6:$I$38,J280+1,FALSE)</f>
        <v>1.5</v>
      </c>
      <c r="G280" s="56" t="s">
        <v>59</v>
      </c>
      <c r="H280" s="57">
        <v>1</v>
      </c>
      <c r="I280" s="73" t="s">
        <v>240</v>
      </c>
      <c r="J280" s="73">
        <v>1</v>
      </c>
    </row>
    <row r="281" spans="1:10" ht="12.75" x14ac:dyDescent="0.2">
      <c r="A281" s="49">
        <v>278</v>
      </c>
      <c r="B281" s="50">
        <f>GD_CHUNG!B282</f>
        <v>12584</v>
      </c>
      <c r="C281" s="51" t="str">
        <f>GD_CHUNG!C282</f>
        <v>Lê Văn Thịnh</v>
      </c>
      <c r="D281" s="51" t="str">
        <f>GD_CHUNG!D282</f>
        <v>Nhân viên Bốc xếp</v>
      </c>
      <c r="E281" s="52">
        <f>VLOOKUP(G281,DM_LUONG_CHE_DO!$D$8:$L$1000,H281+1,FALSE)</f>
        <v>3778000</v>
      </c>
      <c r="F281" s="71">
        <f>VLOOKUP(I281,DM_HE_SO_LUONG_NS!$D$6:$I$38,J281+1,FALSE)</f>
        <v>1.5</v>
      </c>
      <c r="G281" s="56" t="s">
        <v>59</v>
      </c>
      <c r="H281" s="57">
        <v>1</v>
      </c>
      <c r="I281" s="73" t="s">
        <v>240</v>
      </c>
      <c r="J281" s="73">
        <v>1</v>
      </c>
    </row>
    <row r="282" spans="1:10" ht="12.75" x14ac:dyDescent="0.2">
      <c r="A282" s="49">
        <v>279</v>
      </c>
      <c r="B282" s="50">
        <f>GD_CHUNG!B283</f>
        <v>12585</v>
      </c>
      <c r="C282" s="51" t="str">
        <f>GD_CHUNG!C283</f>
        <v>Nguyễn Tuấn Anh</v>
      </c>
      <c r="D282" s="51" t="str">
        <f>GD_CHUNG!D283</f>
        <v>Nhân viên Bốc xếp</v>
      </c>
      <c r="E282" s="52">
        <f>VLOOKUP(G282,DM_LUONG_CHE_DO!$D$8:$L$1000,H282+1,FALSE)</f>
        <v>3778000</v>
      </c>
      <c r="F282" s="71">
        <f>VLOOKUP(I282,DM_HE_SO_LUONG_NS!$D$6:$I$38,J282+1,FALSE)</f>
        <v>1.5</v>
      </c>
      <c r="G282" s="56" t="s">
        <v>59</v>
      </c>
      <c r="H282" s="57">
        <v>1</v>
      </c>
      <c r="I282" s="73" t="s">
        <v>240</v>
      </c>
      <c r="J282" s="73">
        <v>1</v>
      </c>
    </row>
    <row r="283" spans="1:10" ht="12.75" x14ac:dyDescent="0.2">
      <c r="A283" s="49">
        <v>280</v>
      </c>
      <c r="B283" s="50">
        <f>GD_CHUNG!B284</f>
        <v>12586</v>
      </c>
      <c r="C283" s="51" t="str">
        <f>GD_CHUNG!C284</f>
        <v>Phạm Văn Trường</v>
      </c>
      <c r="D283" s="51" t="str">
        <f>GD_CHUNG!D284</f>
        <v>Nhân viên Bốc xếp</v>
      </c>
      <c r="E283" s="52">
        <f>VLOOKUP(G283,DM_LUONG_CHE_DO!$D$8:$L$1000,H283+1,FALSE)</f>
        <v>3778000</v>
      </c>
      <c r="F283" s="71">
        <f>VLOOKUP(I283,DM_HE_SO_LUONG_NS!$D$6:$I$38,J283+1,FALSE)</f>
        <v>1.5</v>
      </c>
      <c r="G283" s="56" t="s">
        <v>59</v>
      </c>
      <c r="H283" s="57">
        <v>1</v>
      </c>
      <c r="I283" s="73" t="s">
        <v>240</v>
      </c>
      <c r="J283" s="73">
        <v>1</v>
      </c>
    </row>
    <row r="284" spans="1:10" ht="12.75" x14ac:dyDescent="0.2">
      <c r="A284" s="49">
        <v>281</v>
      </c>
      <c r="B284" s="50">
        <f>GD_CHUNG!B285</f>
        <v>12587</v>
      </c>
      <c r="C284" s="51" t="str">
        <f>GD_CHUNG!C285</f>
        <v>Nguyễn Minh Dũng</v>
      </c>
      <c r="D284" s="51" t="str">
        <f>GD_CHUNG!D285</f>
        <v>Nhân viên Bốc xếp</v>
      </c>
      <c r="E284" s="52">
        <f>VLOOKUP(G284,DM_LUONG_CHE_DO!$D$8:$L$1000,H284+1,FALSE)</f>
        <v>3778000</v>
      </c>
      <c r="F284" s="71">
        <f>VLOOKUP(I284,DM_HE_SO_LUONG_NS!$D$6:$I$38,J284+1,FALSE)</f>
        <v>1.5</v>
      </c>
      <c r="G284" s="56" t="s">
        <v>59</v>
      </c>
      <c r="H284" s="57">
        <v>1</v>
      </c>
      <c r="I284" s="73" t="s">
        <v>240</v>
      </c>
      <c r="J284" s="73">
        <v>1</v>
      </c>
    </row>
    <row r="285" spans="1:10" ht="12.75" x14ac:dyDescent="0.2">
      <c r="A285" s="49">
        <v>282</v>
      </c>
      <c r="B285" s="50">
        <f>GD_CHUNG!B286</f>
        <v>12588</v>
      </c>
      <c r="C285" s="51" t="str">
        <f>GD_CHUNG!C286</f>
        <v>Đào Huy Phong</v>
      </c>
      <c r="D285" s="51" t="str">
        <f>GD_CHUNG!D286</f>
        <v>Nhân viên Bốc xếp</v>
      </c>
      <c r="E285" s="52">
        <f>VLOOKUP(G285,DM_LUONG_CHE_DO!$D$8:$L$1000,H285+1,FALSE)</f>
        <v>3778000</v>
      </c>
      <c r="F285" s="71">
        <f>VLOOKUP(I285,DM_HE_SO_LUONG_NS!$D$6:$I$38,J285+1,FALSE)</f>
        <v>1.5</v>
      </c>
      <c r="G285" s="56" t="s">
        <v>59</v>
      </c>
      <c r="H285" s="57">
        <v>1</v>
      </c>
      <c r="I285" s="73" t="s">
        <v>240</v>
      </c>
      <c r="J285" s="73">
        <v>1</v>
      </c>
    </row>
    <row r="286" spans="1:10" ht="12.75" x14ac:dyDescent="0.2">
      <c r="A286" s="49">
        <v>283</v>
      </c>
      <c r="B286" s="50">
        <f>GD_CHUNG!B287</f>
        <v>12589</v>
      </c>
      <c r="C286" s="51" t="str">
        <f>GD_CHUNG!C287</f>
        <v>Lê Văn Thiện</v>
      </c>
      <c r="D286" s="51" t="str">
        <f>GD_CHUNG!D287</f>
        <v>Nhân viên Bốc xếp</v>
      </c>
      <c r="E286" s="52">
        <f>VLOOKUP(G286,DM_LUONG_CHE_DO!$D$8:$L$1000,H286+1,FALSE)</f>
        <v>3778000</v>
      </c>
      <c r="F286" s="71">
        <f>VLOOKUP(I286,DM_HE_SO_LUONG_NS!$D$6:$I$38,J286+1,FALSE)</f>
        <v>1.5</v>
      </c>
      <c r="G286" s="56" t="s">
        <v>59</v>
      </c>
      <c r="H286" s="57">
        <v>1</v>
      </c>
      <c r="I286" s="73" t="s">
        <v>240</v>
      </c>
      <c r="J286" s="73">
        <v>1</v>
      </c>
    </row>
    <row r="287" spans="1:10" ht="12.75" x14ac:dyDescent="0.2">
      <c r="A287" s="49">
        <v>284</v>
      </c>
      <c r="B287" s="50">
        <f>GD_CHUNG!B288</f>
        <v>12591</v>
      </c>
      <c r="C287" s="51" t="str">
        <f>GD_CHUNG!C288</f>
        <v>Nguyễn Xuân Quý</v>
      </c>
      <c r="D287" s="51" t="str">
        <f>GD_CHUNG!D288</f>
        <v>Nhân viên Bốc xếp</v>
      </c>
      <c r="E287" s="52">
        <f>VLOOKUP(G287,DM_LUONG_CHE_DO!$D$8:$L$1000,H287+1,FALSE)</f>
        <v>3778000</v>
      </c>
      <c r="F287" s="71">
        <f>VLOOKUP(I287,DM_HE_SO_LUONG_NS!$D$6:$I$38,J287+1,FALSE)</f>
        <v>1.5</v>
      </c>
      <c r="G287" s="56" t="s">
        <v>59</v>
      </c>
      <c r="H287" s="57">
        <v>1</v>
      </c>
      <c r="I287" s="73" t="s">
        <v>240</v>
      </c>
      <c r="J287" s="73">
        <v>1</v>
      </c>
    </row>
    <row r="288" spans="1:10" ht="12.75" x14ac:dyDescent="0.2">
      <c r="A288" s="49">
        <v>285</v>
      </c>
      <c r="B288" s="50">
        <f>GD_CHUNG!B289</f>
        <v>12592</v>
      </c>
      <c r="C288" s="51" t="str">
        <f>GD_CHUNG!C289</f>
        <v>Lê Minh Huy</v>
      </c>
      <c r="D288" s="51" t="str">
        <f>GD_CHUNG!D289</f>
        <v>Nhân viên Bốc xếp</v>
      </c>
      <c r="E288" s="52">
        <f>VLOOKUP(G288,DM_LUONG_CHE_DO!$D$8:$L$1000,H288+1,FALSE)</f>
        <v>3778000</v>
      </c>
      <c r="F288" s="71">
        <f>VLOOKUP(I288,DM_HE_SO_LUONG_NS!$D$6:$I$38,J288+1,FALSE)</f>
        <v>1.5</v>
      </c>
      <c r="G288" s="56" t="s">
        <v>59</v>
      </c>
      <c r="H288" s="57">
        <v>1</v>
      </c>
      <c r="I288" s="73" t="s">
        <v>240</v>
      </c>
      <c r="J288" s="73">
        <v>1</v>
      </c>
    </row>
    <row r="289" spans="1:10" ht="12.75" x14ac:dyDescent="0.2">
      <c r="A289" s="49">
        <v>286</v>
      </c>
      <c r="B289" s="50">
        <f>GD_CHUNG!B290</f>
        <v>13424</v>
      </c>
      <c r="C289" s="51" t="str">
        <f>GD_CHUNG!C290</f>
        <v>Bùi Tuấn Anh</v>
      </c>
      <c r="D289" s="51" t="str">
        <f>GD_CHUNG!D290</f>
        <v>Nhân viên Bốc xếp</v>
      </c>
      <c r="E289" s="52">
        <f>VLOOKUP(G289,DM_LUONG_CHE_DO!$D$8:$L$1000,H289+1,FALSE)</f>
        <v>3778000</v>
      </c>
      <c r="F289" s="71">
        <f>VLOOKUP(I289,DM_HE_SO_LUONG_NS!$D$6:$I$38,J289+1,FALSE)</f>
        <v>1.5</v>
      </c>
      <c r="G289" s="56" t="s">
        <v>59</v>
      </c>
      <c r="H289" s="57">
        <v>1</v>
      </c>
      <c r="I289" s="73" t="s">
        <v>240</v>
      </c>
      <c r="J289" s="73">
        <v>1</v>
      </c>
    </row>
    <row r="290" spans="1:10" ht="12.75" x14ac:dyDescent="0.2">
      <c r="A290" s="49">
        <v>287</v>
      </c>
      <c r="B290" s="50">
        <f>GD_CHUNG!B291</f>
        <v>13425</v>
      </c>
      <c r="C290" s="51" t="str">
        <f>GD_CHUNG!C291</f>
        <v>Nguyễn Duy Trinh</v>
      </c>
      <c r="D290" s="51" t="str">
        <f>GD_CHUNG!D291</f>
        <v>Nhân viên Bốc xếp</v>
      </c>
      <c r="E290" s="52">
        <f>VLOOKUP(G290,DM_LUONG_CHE_DO!$D$8:$L$1000,H290+1,FALSE)</f>
        <v>3778000</v>
      </c>
      <c r="F290" s="71">
        <f>VLOOKUP(I290,DM_HE_SO_LUONG_NS!$D$6:$I$38,J290+1,FALSE)</f>
        <v>1.5</v>
      </c>
      <c r="G290" s="56" t="s">
        <v>59</v>
      </c>
      <c r="H290" s="57">
        <v>1</v>
      </c>
      <c r="I290" s="73" t="s">
        <v>240</v>
      </c>
      <c r="J290" s="73">
        <v>1</v>
      </c>
    </row>
    <row r="291" spans="1:10" ht="12.75" x14ac:dyDescent="0.2">
      <c r="A291" s="49">
        <v>288</v>
      </c>
      <c r="B291" s="50">
        <f>GD_CHUNG!B292</f>
        <v>13436</v>
      </c>
      <c r="C291" s="51" t="str">
        <f>GD_CHUNG!C292</f>
        <v>Lê Văn Thư</v>
      </c>
      <c r="D291" s="51" t="str">
        <f>GD_CHUNG!D292</f>
        <v>Nhân viên Bốc xếp</v>
      </c>
      <c r="E291" s="52">
        <f>VLOOKUP(G291,DM_LUONG_CHE_DO!$D$8:$L$1000,H291+1,FALSE)</f>
        <v>3778000</v>
      </c>
      <c r="F291" s="71">
        <f>VLOOKUP(I291,DM_HE_SO_LUONG_NS!$D$6:$I$38,J291+1,FALSE)</f>
        <v>1.5</v>
      </c>
      <c r="G291" s="56" t="s">
        <v>59</v>
      </c>
      <c r="H291" s="57">
        <v>1</v>
      </c>
      <c r="I291" s="73" t="s">
        <v>240</v>
      </c>
      <c r="J291" s="73">
        <v>1</v>
      </c>
    </row>
    <row r="292" spans="1:10" ht="12.75" x14ac:dyDescent="0.2">
      <c r="A292" s="49">
        <v>289</v>
      </c>
      <c r="B292" s="50">
        <f>GD_CHUNG!B293</f>
        <v>13437</v>
      </c>
      <c r="C292" s="51" t="str">
        <f>GD_CHUNG!C293</f>
        <v>Phạm Ngọc Huấn</v>
      </c>
      <c r="D292" s="51" t="str">
        <f>GD_CHUNG!D293</f>
        <v>Nhân viên Bốc xếp</v>
      </c>
      <c r="E292" s="52">
        <f>VLOOKUP(G292,DM_LUONG_CHE_DO!$D$8:$L$1000,H292+1,FALSE)</f>
        <v>3778000</v>
      </c>
      <c r="F292" s="71">
        <f>VLOOKUP(I292,DM_HE_SO_LUONG_NS!$D$6:$I$38,J292+1,FALSE)</f>
        <v>1.5</v>
      </c>
      <c r="G292" s="56" t="s">
        <v>59</v>
      </c>
      <c r="H292" s="57">
        <v>1</v>
      </c>
      <c r="I292" s="73" t="s">
        <v>240</v>
      </c>
      <c r="J292" s="73">
        <v>1</v>
      </c>
    </row>
    <row r="293" spans="1:10" ht="12.75" x14ac:dyDescent="0.2">
      <c r="A293" s="49">
        <v>290</v>
      </c>
      <c r="B293" s="50">
        <f>GD_CHUNG!B294</f>
        <v>13446</v>
      </c>
      <c r="C293" s="51" t="str">
        <f>GD_CHUNG!C294</f>
        <v>Dương Công Tú</v>
      </c>
      <c r="D293" s="51" t="str">
        <f>GD_CHUNG!D294</f>
        <v>Nhân viên Bốc xếp</v>
      </c>
      <c r="E293" s="52">
        <f>VLOOKUP(G293,DM_LUONG_CHE_DO!$D$8:$L$1000,H293+1,FALSE)</f>
        <v>3778000</v>
      </c>
      <c r="F293" s="71">
        <f>VLOOKUP(I293,DM_HE_SO_LUONG_NS!$D$6:$I$38,J293+1,FALSE)</f>
        <v>1.5</v>
      </c>
      <c r="G293" s="56" t="s">
        <v>59</v>
      </c>
      <c r="H293" s="57">
        <v>1</v>
      </c>
      <c r="I293" s="73" t="s">
        <v>240</v>
      </c>
      <c r="J293" s="73">
        <v>1</v>
      </c>
    </row>
    <row r="294" spans="1:10" ht="12.75" x14ac:dyDescent="0.2">
      <c r="A294" s="49">
        <v>291</v>
      </c>
      <c r="B294" s="50">
        <f>GD_CHUNG!B295</f>
        <v>13448</v>
      </c>
      <c r="C294" s="51" t="str">
        <f>GD_CHUNG!C295</f>
        <v>Nguyễn Hùng Anh</v>
      </c>
      <c r="D294" s="51" t="str">
        <f>GD_CHUNG!D295</f>
        <v>Nhân viên Bốc xếp</v>
      </c>
      <c r="E294" s="52">
        <f>VLOOKUP(G294,DM_LUONG_CHE_DO!$D$8:$L$1000,H294+1,FALSE)</f>
        <v>3778000</v>
      </c>
      <c r="F294" s="71">
        <f>VLOOKUP(I294,DM_HE_SO_LUONG_NS!$D$6:$I$38,J294+1,FALSE)</f>
        <v>1.5</v>
      </c>
      <c r="G294" s="56" t="s">
        <v>59</v>
      </c>
      <c r="H294" s="57">
        <v>1</v>
      </c>
      <c r="I294" s="73" t="s">
        <v>240</v>
      </c>
      <c r="J294" s="73">
        <v>1</v>
      </c>
    </row>
    <row r="295" spans="1:10" ht="12.75" x14ac:dyDescent="0.2">
      <c r="A295" s="49">
        <v>292</v>
      </c>
      <c r="B295" s="50">
        <f>GD_CHUNG!B296</f>
        <v>13450</v>
      </c>
      <c r="C295" s="51" t="str">
        <f>GD_CHUNG!C296</f>
        <v>Phạm Văn Mạnh</v>
      </c>
      <c r="D295" s="51" t="str">
        <f>GD_CHUNG!D296</f>
        <v>Nhân viên Bốc xếp</v>
      </c>
      <c r="E295" s="52">
        <f>VLOOKUP(G295,DM_LUONG_CHE_DO!$D$8:$L$1000,H295+1,FALSE)</f>
        <v>3778000</v>
      </c>
      <c r="F295" s="71">
        <f>VLOOKUP(I295,DM_HE_SO_LUONG_NS!$D$6:$I$38,J295+1,FALSE)</f>
        <v>1.5</v>
      </c>
      <c r="G295" s="56" t="s">
        <v>59</v>
      </c>
      <c r="H295" s="57">
        <v>1</v>
      </c>
      <c r="I295" s="73" t="s">
        <v>240</v>
      </c>
      <c r="J295" s="73">
        <v>1</v>
      </c>
    </row>
    <row r="296" spans="1:10" ht="12.75" x14ac:dyDescent="0.2">
      <c r="A296" s="49">
        <v>293</v>
      </c>
      <c r="B296" s="50">
        <f>GD_CHUNG!B297</f>
        <v>13451</v>
      </c>
      <c r="C296" s="51" t="str">
        <f>GD_CHUNG!C297</f>
        <v>Vũ Minh Tiến</v>
      </c>
      <c r="D296" s="51" t="str">
        <f>GD_CHUNG!D297</f>
        <v>Nhân viên Bốc xếp</v>
      </c>
      <c r="E296" s="52">
        <f>VLOOKUP(G296,DM_LUONG_CHE_DO!$D$8:$L$1000,H296+1,FALSE)</f>
        <v>3778000</v>
      </c>
      <c r="F296" s="71">
        <f>VLOOKUP(I296,DM_HE_SO_LUONG_NS!$D$6:$I$38,J296+1,FALSE)</f>
        <v>1.5</v>
      </c>
      <c r="G296" s="56" t="s">
        <v>59</v>
      </c>
      <c r="H296" s="57">
        <v>1</v>
      </c>
      <c r="I296" s="73" t="s">
        <v>240</v>
      </c>
      <c r="J296" s="73">
        <v>1</v>
      </c>
    </row>
    <row r="297" spans="1:10" ht="12.75" x14ac:dyDescent="0.2">
      <c r="A297" s="49">
        <v>294</v>
      </c>
      <c r="B297" s="50">
        <f>GD_CHUNG!B298</f>
        <v>13453</v>
      </c>
      <c r="C297" s="51" t="str">
        <f>GD_CHUNG!C298</f>
        <v>Nguyễn Văn Khiêm</v>
      </c>
      <c r="D297" s="51" t="str">
        <f>GD_CHUNG!D298</f>
        <v>Nhân viên Bốc xếp</v>
      </c>
      <c r="E297" s="52">
        <f>VLOOKUP(G297,DM_LUONG_CHE_DO!$D$8:$L$1000,H297+1,FALSE)</f>
        <v>3778000</v>
      </c>
      <c r="F297" s="71">
        <f>VLOOKUP(I297,DM_HE_SO_LUONG_NS!$D$6:$I$38,J297+1,FALSE)</f>
        <v>1.5</v>
      </c>
      <c r="G297" s="56" t="s">
        <v>59</v>
      </c>
      <c r="H297" s="57">
        <v>1</v>
      </c>
      <c r="I297" s="73" t="s">
        <v>240</v>
      </c>
      <c r="J297" s="73">
        <v>1</v>
      </c>
    </row>
    <row r="298" spans="1:10" ht="12.75" x14ac:dyDescent="0.2">
      <c r="A298" s="49">
        <v>295</v>
      </c>
      <c r="B298" s="50">
        <f>GD_CHUNG!B299</f>
        <v>13454</v>
      </c>
      <c r="C298" s="51" t="str">
        <f>GD_CHUNG!C299</f>
        <v>Nguyễn Xuân Hải</v>
      </c>
      <c r="D298" s="51" t="str">
        <f>GD_CHUNG!D299</f>
        <v>Nhân viên Bốc xếp</v>
      </c>
      <c r="E298" s="52">
        <f>VLOOKUP(G298,DM_LUONG_CHE_DO!$D$8:$L$1000,H298+1,FALSE)</f>
        <v>3778000</v>
      </c>
      <c r="F298" s="71">
        <f>VLOOKUP(I298,DM_HE_SO_LUONG_NS!$D$6:$I$38,J298+1,FALSE)</f>
        <v>1.5</v>
      </c>
      <c r="G298" s="56" t="s">
        <v>59</v>
      </c>
      <c r="H298" s="57">
        <v>1</v>
      </c>
      <c r="I298" s="73" t="s">
        <v>240</v>
      </c>
      <c r="J298" s="73">
        <v>1</v>
      </c>
    </row>
    <row r="299" spans="1:10" ht="12.75" x14ac:dyDescent="0.2">
      <c r="A299" s="49">
        <v>296</v>
      </c>
      <c r="B299" s="50">
        <f>GD_CHUNG!B300</f>
        <v>13455</v>
      </c>
      <c r="C299" s="51" t="str">
        <f>GD_CHUNG!C300</f>
        <v>Nguyễn Như Tuấn</v>
      </c>
      <c r="D299" s="51" t="str">
        <f>GD_CHUNG!D300</f>
        <v>Nhân viên Bốc xếp</v>
      </c>
      <c r="E299" s="52">
        <f>VLOOKUP(G299,DM_LUONG_CHE_DO!$D$8:$L$1000,H299+1,FALSE)</f>
        <v>3778000</v>
      </c>
      <c r="F299" s="71">
        <f>VLOOKUP(I299,DM_HE_SO_LUONG_NS!$D$6:$I$38,J299+1,FALSE)</f>
        <v>1.5</v>
      </c>
      <c r="G299" s="56" t="s">
        <v>59</v>
      </c>
      <c r="H299" s="57">
        <v>1</v>
      </c>
      <c r="I299" s="73" t="s">
        <v>240</v>
      </c>
      <c r="J299" s="73">
        <v>1</v>
      </c>
    </row>
    <row r="300" spans="1:10" ht="12.75" x14ac:dyDescent="0.2">
      <c r="A300" s="49">
        <v>297</v>
      </c>
      <c r="B300" s="50">
        <f>GD_CHUNG!B301</f>
        <v>13457</v>
      </c>
      <c r="C300" s="51" t="str">
        <f>GD_CHUNG!C301</f>
        <v>Trần Thanh Tuấn</v>
      </c>
      <c r="D300" s="51" t="str">
        <f>GD_CHUNG!D301</f>
        <v>Nhân viên Bốc xếp</v>
      </c>
      <c r="E300" s="52">
        <f>VLOOKUP(G300,DM_LUONG_CHE_DO!$D$8:$L$1000,H300+1,FALSE)</f>
        <v>3778000</v>
      </c>
      <c r="F300" s="71">
        <f>VLOOKUP(I300,DM_HE_SO_LUONG_NS!$D$6:$I$38,J300+1,FALSE)</f>
        <v>1.5</v>
      </c>
      <c r="G300" s="56" t="s">
        <v>59</v>
      </c>
      <c r="H300" s="57">
        <v>1</v>
      </c>
      <c r="I300" s="73" t="s">
        <v>240</v>
      </c>
      <c r="J300" s="73">
        <v>1</v>
      </c>
    </row>
    <row r="301" spans="1:10" ht="12.75" x14ac:dyDescent="0.2">
      <c r="A301" s="49">
        <v>298</v>
      </c>
      <c r="B301" s="50">
        <f>GD_CHUNG!B302</f>
        <v>13458</v>
      </c>
      <c r="C301" s="51" t="str">
        <f>GD_CHUNG!C302</f>
        <v>Nguyễn Việt Hải</v>
      </c>
      <c r="D301" s="51" t="str">
        <f>GD_CHUNG!D302</f>
        <v>Nhân viên Bốc xếp</v>
      </c>
      <c r="E301" s="52">
        <f>VLOOKUP(G301,DM_LUONG_CHE_DO!$D$8:$L$1000,H301+1,FALSE)</f>
        <v>3778000</v>
      </c>
      <c r="F301" s="71">
        <f>VLOOKUP(I301,DM_HE_SO_LUONG_NS!$D$6:$I$38,J301+1,FALSE)</f>
        <v>1.5</v>
      </c>
      <c r="G301" s="56" t="s">
        <v>59</v>
      </c>
      <c r="H301" s="57">
        <v>1</v>
      </c>
      <c r="I301" s="73" t="s">
        <v>240</v>
      </c>
      <c r="J301" s="73">
        <v>1</v>
      </c>
    </row>
    <row r="302" spans="1:10" ht="12.75" x14ac:dyDescent="0.2">
      <c r="A302" s="49">
        <v>299</v>
      </c>
      <c r="B302" s="50">
        <f>GD_CHUNG!B303</f>
        <v>13461</v>
      </c>
      <c r="C302" s="51" t="str">
        <f>GD_CHUNG!C303</f>
        <v>Cao Văn Mạnh</v>
      </c>
      <c r="D302" s="51" t="str">
        <f>GD_CHUNG!D303</f>
        <v>Nhân viên Bốc xếp</v>
      </c>
      <c r="E302" s="52">
        <f>VLOOKUP(G302,DM_LUONG_CHE_DO!$D$8:$L$1000,H302+1,FALSE)</f>
        <v>3778000</v>
      </c>
      <c r="F302" s="71">
        <f>VLOOKUP(I302,DM_HE_SO_LUONG_NS!$D$6:$I$38,J302+1,FALSE)</f>
        <v>1.5</v>
      </c>
      <c r="G302" s="56" t="s">
        <v>59</v>
      </c>
      <c r="H302" s="57">
        <v>1</v>
      </c>
      <c r="I302" s="73" t="s">
        <v>240</v>
      </c>
      <c r="J302" s="73">
        <v>1</v>
      </c>
    </row>
    <row r="303" spans="1:10" ht="12.75" x14ac:dyDescent="0.2">
      <c r="A303" s="49">
        <v>300</v>
      </c>
      <c r="B303" s="50">
        <f>GD_CHUNG!B304</f>
        <v>13464</v>
      </c>
      <c r="C303" s="51" t="str">
        <f>GD_CHUNG!C304</f>
        <v>Phạm Văn Dũng</v>
      </c>
      <c r="D303" s="51" t="str">
        <f>GD_CHUNG!D304</f>
        <v>Nhân viên Bốc xếp</v>
      </c>
      <c r="E303" s="52">
        <f>VLOOKUP(G303,DM_LUONG_CHE_DO!$D$8:$L$1000,H303+1,FALSE)</f>
        <v>3778000</v>
      </c>
      <c r="F303" s="71">
        <f>VLOOKUP(I303,DM_HE_SO_LUONG_NS!$D$6:$I$38,J303+1,FALSE)</f>
        <v>1.5</v>
      </c>
      <c r="G303" s="56" t="s">
        <v>59</v>
      </c>
      <c r="H303" s="57">
        <v>1</v>
      </c>
      <c r="I303" s="73" t="s">
        <v>240</v>
      </c>
      <c r="J303" s="73">
        <v>1</v>
      </c>
    </row>
    <row r="304" spans="1:10" ht="12.75" x14ac:dyDescent="0.2">
      <c r="A304" s="49">
        <v>301</v>
      </c>
      <c r="B304" s="50">
        <f>GD_CHUNG!B305</f>
        <v>13465</v>
      </c>
      <c r="C304" s="51" t="str">
        <f>GD_CHUNG!C305</f>
        <v>Vũ Văn Tuyền</v>
      </c>
      <c r="D304" s="51" t="str">
        <f>GD_CHUNG!D305</f>
        <v>Nhân viên Bốc xếp</v>
      </c>
      <c r="E304" s="52">
        <f>VLOOKUP(G304,DM_LUONG_CHE_DO!$D$8:$L$1000,H304+1,FALSE)</f>
        <v>3778000</v>
      </c>
      <c r="F304" s="71">
        <f>VLOOKUP(I304,DM_HE_SO_LUONG_NS!$D$6:$I$38,J304+1,FALSE)</f>
        <v>1.5</v>
      </c>
      <c r="G304" s="56" t="s">
        <v>59</v>
      </c>
      <c r="H304" s="57">
        <v>1</v>
      </c>
      <c r="I304" s="73" t="s">
        <v>240</v>
      </c>
      <c r="J304" s="73">
        <v>1</v>
      </c>
    </row>
    <row r="305" spans="1:10" ht="12.75" x14ac:dyDescent="0.2">
      <c r="A305" s="49">
        <v>302</v>
      </c>
      <c r="B305" s="50">
        <f>GD_CHUNG!B306</f>
        <v>13466</v>
      </c>
      <c r="C305" s="51" t="str">
        <f>GD_CHUNG!C306</f>
        <v>Nguyễn Viết Phi</v>
      </c>
      <c r="D305" s="51" t="str">
        <f>GD_CHUNG!D306</f>
        <v>Nhân viên Bốc xếp</v>
      </c>
      <c r="E305" s="52">
        <f>VLOOKUP(G305,DM_LUONG_CHE_DO!$D$8:$L$1000,H305+1,FALSE)</f>
        <v>3778000</v>
      </c>
      <c r="F305" s="71">
        <f>VLOOKUP(I305,DM_HE_SO_LUONG_NS!$D$6:$I$38,J305+1,FALSE)</f>
        <v>1.5</v>
      </c>
      <c r="G305" s="56" t="s">
        <v>59</v>
      </c>
      <c r="H305" s="57">
        <v>1</v>
      </c>
      <c r="I305" s="73" t="s">
        <v>240</v>
      </c>
      <c r="J305" s="73">
        <v>1</v>
      </c>
    </row>
    <row r="306" spans="1:10" ht="12.75" x14ac:dyDescent="0.2">
      <c r="A306" s="49">
        <v>303</v>
      </c>
      <c r="B306" s="50">
        <f>GD_CHUNG!B307</f>
        <v>13467</v>
      </c>
      <c r="C306" s="51" t="str">
        <f>GD_CHUNG!C307</f>
        <v>Tăng Văn Hải</v>
      </c>
      <c r="D306" s="51" t="str">
        <f>GD_CHUNG!D307</f>
        <v>Nhân viên Bốc xếp</v>
      </c>
      <c r="E306" s="52">
        <f>VLOOKUP(G306,DM_LUONG_CHE_DO!$D$8:$L$1000,H306+1,FALSE)</f>
        <v>3778000</v>
      </c>
      <c r="F306" s="71">
        <f>VLOOKUP(I306,DM_HE_SO_LUONG_NS!$D$6:$I$38,J306+1,FALSE)</f>
        <v>1.5</v>
      </c>
      <c r="G306" s="56" t="s">
        <v>59</v>
      </c>
      <c r="H306" s="57">
        <v>1</v>
      </c>
      <c r="I306" s="73" t="s">
        <v>240</v>
      </c>
      <c r="J306" s="73">
        <v>1</v>
      </c>
    </row>
    <row r="307" spans="1:10" ht="12.75" x14ac:dyDescent="0.2">
      <c r="A307" s="49">
        <v>304</v>
      </c>
      <c r="B307" s="50">
        <f>GD_CHUNG!B308</f>
        <v>13468</v>
      </c>
      <c r="C307" s="51" t="str">
        <f>GD_CHUNG!C308</f>
        <v>Lê Trọng Tài</v>
      </c>
      <c r="D307" s="51" t="str">
        <f>GD_CHUNG!D308</f>
        <v>Nhân viên Bốc xếp</v>
      </c>
      <c r="E307" s="52">
        <f>VLOOKUP(G307,DM_LUONG_CHE_DO!$D$8:$L$1000,H307+1,FALSE)</f>
        <v>3778000</v>
      </c>
      <c r="F307" s="71">
        <f>VLOOKUP(I307,DM_HE_SO_LUONG_NS!$D$6:$I$38,J307+1,FALSE)</f>
        <v>1.5</v>
      </c>
      <c r="G307" s="56" t="s">
        <v>59</v>
      </c>
      <c r="H307" s="57">
        <v>1</v>
      </c>
      <c r="I307" s="73" t="s">
        <v>240</v>
      </c>
      <c r="J307" s="73">
        <v>1</v>
      </c>
    </row>
    <row r="308" spans="1:10" ht="12.75" x14ac:dyDescent="0.2">
      <c r="A308" s="49">
        <v>305</v>
      </c>
      <c r="B308" s="50">
        <f>GD_CHUNG!B309</f>
        <v>11141</v>
      </c>
      <c r="C308" s="51" t="str">
        <f>GD_CHUNG!C309</f>
        <v>Lê Trọng Lệ</v>
      </c>
      <c r="D308" s="51" t="str">
        <f>GD_CHUNG!D309</f>
        <v>Nhân viên Bốc xếp</v>
      </c>
      <c r="E308" s="52">
        <f>VLOOKUP(G308,DM_LUONG_CHE_DO!$D$8:$L$1000,H308+1,FALSE)</f>
        <v>3778000</v>
      </c>
      <c r="F308" s="71">
        <f>VLOOKUP(I308,DM_HE_SO_LUONG_NS!$D$6:$I$38,J308+1,FALSE)</f>
        <v>1.5</v>
      </c>
      <c r="G308" s="56" t="s">
        <v>59</v>
      </c>
      <c r="H308" s="57">
        <v>1</v>
      </c>
      <c r="I308" s="73" t="s">
        <v>240</v>
      </c>
      <c r="J308" s="73">
        <v>1</v>
      </c>
    </row>
    <row r="309" spans="1:10" ht="12.75" x14ac:dyDescent="0.2">
      <c r="A309" s="49">
        <v>306</v>
      </c>
      <c r="B309" s="50">
        <f>GD_CHUNG!B310</f>
        <v>13715</v>
      </c>
      <c r="C309" s="51" t="str">
        <f>GD_CHUNG!C310</f>
        <v>Vũ Anh Đức</v>
      </c>
      <c r="D309" s="51" t="str">
        <f>GD_CHUNG!D310</f>
        <v>Nhân viên Bốc xếp</v>
      </c>
      <c r="E309" s="52">
        <f>VLOOKUP(G309,DM_LUONG_CHE_DO!$D$8:$L$1000,H309+1,FALSE)</f>
        <v>3778000</v>
      </c>
      <c r="F309" s="71">
        <f>VLOOKUP(I309,DM_HE_SO_LUONG_NS!$D$6:$I$38,J309+1,FALSE)</f>
        <v>1.5</v>
      </c>
      <c r="G309" s="56" t="s">
        <v>59</v>
      </c>
      <c r="H309" s="138">
        <v>1</v>
      </c>
      <c r="I309" s="73" t="s">
        <v>240</v>
      </c>
      <c r="J309" s="73">
        <v>1</v>
      </c>
    </row>
    <row r="310" spans="1:10" ht="12.75" x14ac:dyDescent="0.2">
      <c r="A310" s="49">
        <v>307</v>
      </c>
      <c r="B310" s="50">
        <f>GD_CHUNG!B311</f>
        <v>13716</v>
      </c>
      <c r="C310" s="51" t="str">
        <f>GD_CHUNG!C311</f>
        <v>Ngô Văn Minh</v>
      </c>
      <c r="D310" s="51" t="str">
        <f>GD_CHUNG!D311</f>
        <v>Nhân viên Bốc xếp</v>
      </c>
      <c r="E310" s="52">
        <f>VLOOKUP(G310,DM_LUONG_CHE_DO!$D$8:$L$1000,H310+1,FALSE)</f>
        <v>3778000</v>
      </c>
      <c r="F310" s="71">
        <f>VLOOKUP(I310,DM_HE_SO_LUONG_NS!$D$6:$I$38,J310+1,FALSE)</f>
        <v>1.5</v>
      </c>
      <c r="G310" s="56" t="s">
        <v>59</v>
      </c>
      <c r="H310" s="138">
        <v>1</v>
      </c>
      <c r="I310" s="73" t="s">
        <v>240</v>
      </c>
      <c r="J310" s="73">
        <v>1</v>
      </c>
    </row>
    <row r="311" spans="1:10" ht="12.75" x14ac:dyDescent="0.2">
      <c r="A311" s="49">
        <v>308</v>
      </c>
      <c r="B311" s="50">
        <f>GD_CHUNG!B312</f>
        <v>13717</v>
      </c>
      <c r="C311" s="51" t="str">
        <f>GD_CHUNG!C312</f>
        <v>Nguyễn Xuân Thành</v>
      </c>
      <c r="D311" s="51" t="str">
        <f>GD_CHUNG!D312</f>
        <v>Nhân viên Bốc xếp</v>
      </c>
      <c r="E311" s="52">
        <f>VLOOKUP(G311,DM_LUONG_CHE_DO!$D$8:$L$1000,H311+1,FALSE)</f>
        <v>3778000</v>
      </c>
      <c r="F311" s="71">
        <f>VLOOKUP(I311,DM_HE_SO_LUONG_NS!$D$6:$I$38,J311+1,FALSE)</f>
        <v>1.5</v>
      </c>
      <c r="G311" s="56" t="s">
        <v>59</v>
      </c>
      <c r="H311" s="138">
        <v>1</v>
      </c>
      <c r="I311" s="73" t="s">
        <v>240</v>
      </c>
      <c r="J311" s="73">
        <v>1</v>
      </c>
    </row>
    <row r="312" spans="1:10" ht="12.75" x14ac:dyDescent="0.2">
      <c r="A312" s="49">
        <v>309</v>
      </c>
      <c r="B312" s="50">
        <f>GD_CHUNG!B313</f>
        <v>13718</v>
      </c>
      <c r="C312" s="51" t="str">
        <f>GD_CHUNG!C313</f>
        <v>Nguyễn Khánh Duy</v>
      </c>
      <c r="D312" s="51" t="str">
        <f>GD_CHUNG!D313</f>
        <v>Nhân viên Bốc xếp</v>
      </c>
      <c r="E312" s="52">
        <f>VLOOKUP(G312,DM_LUONG_CHE_DO!$D$8:$L$1000,H312+1,FALSE)</f>
        <v>3778000</v>
      </c>
      <c r="F312" s="71">
        <f>VLOOKUP(I312,DM_HE_SO_LUONG_NS!$D$6:$I$38,J312+1,FALSE)</f>
        <v>1.5</v>
      </c>
      <c r="G312" s="56" t="s">
        <v>59</v>
      </c>
      <c r="H312" s="138">
        <v>1</v>
      </c>
      <c r="I312" s="73" t="s">
        <v>240</v>
      </c>
      <c r="J312" s="73">
        <v>1</v>
      </c>
    </row>
    <row r="313" spans="1:10" ht="12.75" x14ac:dyDescent="0.2">
      <c r="A313" s="49">
        <v>310</v>
      </c>
      <c r="B313" s="50">
        <f>GD_CHUNG!B314</f>
        <v>13719</v>
      </c>
      <c r="C313" s="51" t="str">
        <f>GD_CHUNG!C314</f>
        <v>Nguyễn Quang Huy</v>
      </c>
      <c r="D313" s="51" t="str">
        <f>GD_CHUNG!D314</f>
        <v>Nhân viên Bốc xếp</v>
      </c>
      <c r="E313" s="52">
        <f>VLOOKUP(G313,DM_LUONG_CHE_DO!$D$8:$L$1000,H313+1,FALSE)</f>
        <v>3778000</v>
      </c>
      <c r="F313" s="71">
        <f>VLOOKUP(I313,DM_HE_SO_LUONG_NS!$D$6:$I$38,J313+1,FALSE)</f>
        <v>1.5</v>
      </c>
      <c r="G313" s="56" t="s">
        <v>59</v>
      </c>
      <c r="H313" s="138">
        <v>1</v>
      </c>
      <c r="I313" s="73" t="s">
        <v>240</v>
      </c>
      <c r="J313" s="73">
        <v>1</v>
      </c>
    </row>
    <row r="314" spans="1:10" ht="12.75" x14ac:dyDescent="0.2">
      <c r="A314" s="49">
        <v>311</v>
      </c>
      <c r="B314" s="50">
        <f>GD_CHUNG!B315</f>
        <v>13720</v>
      </c>
      <c r="C314" s="51" t="str">
        <f>GD_CHUNG!C315</f>
        <v>Đinh Văn Minh</v>
      </c>
      <c r="D314" s="51" t="str">
        <f>GD_CHUNG!D315</f>
        <v>Nhân viên Bốc xếp</v>
      </c>
      <c r="E314" s="52">
        <f>VLOOKUP(G314,DM_LUONG_CHE_DO!$D$8:$L$1000,H314+1,FALSE)</f>
        <v>3778000</v>
      </c>
      <c r="F314" s="71">
        <f>VLOOKUP(I314,DM_HE_SO_LUONG_NS!$D$6:$I$38,J314+1,FALSE)</f>
        <v>1.5</v>
      </c>
      <c r="G314" s="56" t="s">
        <v>59</v>
      </c>
      <c r="H314" s="138">
        <v>1</v>
      </c>
      <c r="I314" s="73" t="s">
        <v>240</v>
      </c>
      <c r="J314" s="73">
        <v>1</v>
      </c>
    </row>
    <row r="315" spans="1:10" ht="12.75" x14ac:dyDescent="0.2">
      <c r="A315" s="49">
        <v>312</v>
      </c>
      <c r="B315" s="50">
        <f>GD_CHUNG!B316</f>
        <v>13721</v>
      </c>
      <c r="C315" s="51" t="str">
        <f>GD_CHUNG!C316</f>
        <v>Nguyễn Đình Quân</v>
      </c>
      <c r="D315" s="51" t="str">
        <f>GD_CHUNG!D316</f>
        <v>Nhân viên Bốc xếp</v>
      </c>
      <c r="E315" s="52">
        <f>VLOOKUP(G315,DM_LUONG_CHE_DO!$D$8:$L$1000,H315+1,FALSE)</f>
        <v>3778000</v>
      </c>
      <c r="F315" s="71">
        <f>VLOOKUP(I315,DM_HE_SO_LUONG_NS!$D$6:$I$38,J315+1,FALSE)</f>
        <v>1.5</v>
      </c>
      <c r="G315" s="56" t="s">
        <v>59</v>
      </c>
      <c r="H315" s="138">
        <v>1</v>
      </c>
      <c r="I315" s="73" t="s">
        <v>240</v>
      </c>
      <c r="J315" s="73">
        <v>1</v>
      </c>
    </row>
    <row r="316" spans="1:10" ht="12.75" x14ac:dyDescent="0.2">
      <c r="A316" s="49">
        <v>313</v>
      </c>
      <c r="B316" s="50">
        <f>GD_CHUNG!B317</f>
        <v>13722</v>
      </c>
      <c r="C316" s="51" t="str">
        <f>GD_CHUNG!C317</f>
        <v>Hoàng Anh Tuấn</v>
      </c>
      <c r="D316" s="51" t="str">
        <f>GD_CHUNG!D317</f>
        <v>Nhân viên Bốc xếp</v>
      </c>
      <c r="E316" s="52">
        <f>VLOOKUP(G316,DM_LUONG_CHE_DO!$D$8:$L$1000,H316+1,FALSE)</f>
        <v>3778000</v>
      </c>
      <c r="F316" s="71">
        <f>VLOOKUP(I316,DM_HE_SO_LUONG_NS!$D$6:$I$38,J316+1,FALSE)</f>
        <v>1.5</v>
      </c>
      <c r="G316" s="56" t="s">
        <v>59</v>
      </c>
      <c r="H316" s="138">
        <v>1</v>
      </c>
      <c r="I316" s="73" t="s">
        <v>240</v>
      </c>
      <c r="J316" s="73">
        <v>1</v>
      </c>
    </row>
    <row r="317" spans="1:10" ht="12.75" x14ac:dyDescent="0.2">
      <c r="A317" s="49">
        <v>314</v>
      </c>
      <c r="B317" s="50">
        <f>GD_CHUNG!B318</f>
        <v>13723</v>
      </c>
      <c r="C317" s="51" t="str">
        <f>GD_CHUNG!C318</f>
        <v>Phạm Tiến Công</v>
      </c>
      <c r="D317" s="51" t="str">
        <f>GD_CHUNG!D318</f>
        <v>Nhân viên Bốc xếp</v>
      </c>
      <c r="E317" s="52">
        <f>VLOOKUP(G317,DM_LUONG_CHE_DO!$D$8:$L$1000,H317+1,FALSE)</f>
        <v>3778000</v>
      </c>
      <c r="F317" s="71">
        <f>VLOOKUP(I317,DM_HE_SO_LUONG_NS!$D$6:$I$38,J317+1,FALSE)</f>
        <v>1.5</v>
      </c>
      <c r="G317" s="56" t="s">
        <v>59</v>
      </c>
      <c r="H317" s="138">
        <v>1</v>
      </c>
      <c r="I317" s="73" t="s">
        <v>240</v>
      </c>
      <c r="J317" s="73">
        <v>1</v>
      </c>
    </row>
    <row r="318" spans="1:10" ht="12.75" x14ac:dyDescent="0.2">
      <c r="A318" s="49">
        <v>315</v>
      </c>
      <c r="B318" s="50">
        <f>GD_CHUNG!B319</f>
        <v>13724</v>
      </c>
      <c r="C318" s="51" t="str">
        <f>GD_CHUNG!C319</f>
        <v>Nguyễn Văn Hưng</v>
      </c>
      <c r="D318" s="51" t="str">
        <f>GD_CHUNG!D319</f>
        <v>Nhân viên Bốc xếp</v>
      </c>
      <c r="E318" s="52">
        <f>VLOOKUP(G318,DM_LUONG_CHE_DO!$D$8:$L$1000,H318+1,FALSE)</f>
        <v>3778000</v>
      </c>
      <c r="F318" s="71">
        <f>VLOOKUP(I318,DM_HE_SO_LUONG_NS!$D$6:$I$38,J318+1,FALSE)</f>
        <v>1.5</v>
      </c>
      <c r="G318" s="56" t="s">
        <v>59</v>
      </c>
      <c r="H318" s="138">
        <v>1</v>
      </c>
      <c r="I318" s="73" t="s">
        <v>240</v>
      </c>
      <c r="J318" s="73">
        <v>1</v>
      </c>
    </row>
    <row r="319" spans="1:10" ht="12.75" x14ac:dyDescent="0.2">
      <c r="A319" s="49">
        <v>316</v>
      </c>
      <c r="B319" s="50">
        <f>GD_CHUNG!B320</f>
        <v>13725</v>
      </c>
      <c r="C319" s="51" t="str">
        <f>GD_CHUNG!C320</f>
        <v>Nguyễn Ngọc Phú</v>
      </c>
      <c r="D319" s="51" t="str">
        <f>GD_CHUNG!D320</f>
        <v>Nhân viên Bốc xếp</v>
      </c>
      <c r="E319" s="52">
        <f>VLOOKUP(G319,DM_LUONG_CHE_DO!$D$8:$L$1000,H319+1,FALSE)</f>
        <v>3778000</v>
      </c>
      <c r="F319" s="71">
        <f>VLOOKUP(I319,DM_HE_SO_LUONG_NS!$D$6:$I$38,J319+1,FALSE)</f>
        <v>1.5</v>
      </c>
      <c r="G319" s="56" t="s">
        <v>59</v>
      </c>
      <c r="H319" s="138">
        <v>1</v>
      </c>
      <c r="I319" s="73" t="s">
        <v>240</v>
      </c>
      <c r="J319" s="73">
        <v>1</v>
      </c>
    </row>
    <row r="320" spans="1:10" ht="12.75" x14ac:dyDescent="0.2">
      <c r="A320" s="49">
        <v>317</v>
      </c>
      <c r="B320" s="50">
        <f>GD_CHUNG!B321</f>
        <v>13726</v>
      </c>
      <c r="C320" s="51" t="str">
        <f>GD_CHUNG!C321</f>
        <v>Lưu Xuân Thắng</v>
      </c>
      <c r="D320" s="51" t="str">
        <f>GD_CHUNG!D321</f>
        <v>Nhân viên Bốc xếp</v>
      </c>
      <c r="E320" s="52">
        <f>VLOOKUP(G320,DM_LUONG_CHE_DO!$D$8:$L$1000,H320+1,FALSE)</f>
        <v>3778000</v>
      </c>
      <c r="F320" s="71">
        <f>VLOOKUP(I320,DM_HE_SO_LUONG_NS!$D$6:$I$38,J320+1,FALSE)</f>
        <v>1.5</v>
      </c>
      <c r="G320" s="56" t="s">
        <v>59</v>
      </c>
      <c r="H320" s="138">
        <v>1</v>
      </c>
      <c r="I320" s="73" t="s">
        <v>240</v>
      </c>
      <c r="J320" s="73">
        <v>1</v>
      </c>
    </row>
    <row r="321" spans="1:10" ht="12.75" x14ac:dyDescent="0.2">
      <c r="A321" s="49">
        <v>318</v>
      </c>
      <c r="B321" s="50">
        <f>GD_CHUNG!B322</f>
        <v>13727</v>
      </c>
      <c r="C321" s="51" t="str">
        <f>GD_CHUNG!C322</f>
        <v>Trần Quang Huy</v>
      </c>
      <c r="D321" s="51" t="str">
        <f>GD_CHUNG!D322</f>
        <v>Nhân viên Bốc xếp</v>
      </c>
      <c r="E321" s="52">
        <f>VLOOKUP(G321,DM_LUONG_CHE_DO!$D$8:$L$1000,H321+1,FALSE)</f>
        <v>3778000</v>
      </c>
      <c r="F321" s="71">
        <f>VLOOKUP(I321,DM_HE_SO_LUONG_NS!$D$6:$I$38,J321+1,FALSE)</f>
        <v>1.5</v>
      </c>
      <c r="G321" s="56" t="s">
        <v>59</v>
      </c>
      <c r="H321" s="138">
        <v>1</v>
      </c>
      <c r="I321" s="73" t="s">
        <v>240</v>
      </c>
      <c r="J321" s="73">
        <v>1</v>
      </c>
    </row>
    <row r="322" spans="1:10" ht="12.75" x14ac:dyDescent="0.2">
      <c r="A322" s="49">
        <v>319</v>
      </c>
      <c r="B322" s="50">
        <f>GD_CHUNG!B323</f>
        <v>13729</v>
      </c>
      <c r="C322" s="51" t="str">
        <f>GD_CHUNG!C323</f>
        <v>Ngô Đức Thuận</v>
      </c>
      <c r="D322" s="51" t="str">
        <f>GD_CHUNG!D323</f>
        <v>Nhân viên Bốc xếp</v>
      </c>
      <c r="E322" s="52">
        <f>VLOOKUP(G322,DM_LUONG_CHE_DO!$D$8:$L$1000,H322+1,FALSE)</f>
        <v>3778000</v>
      </c>
      <c r="F322" s="71">
        <f>VLOOKUP(I322,DM_HE_SO_LUONG_NS!$D$6:$I$38,J322+1,FALSE)</f>
        <v>1.5</v>
      </c>
      <c r="G322" s="56" t="s">
        <v>59</v>
      </c>
      <c r="H322" s="138">
        <v>1</v>
      </c>
      <c r="I322" s="73" t="s">
        <v>240</v>
      </c>
      <c r="J322" s="73">
        <v>1</v>
      </c>
    </row>
    <row r="323" spans="1:10" ht="12.75" x14ac:dyDescent="0.2">
      <c r="A323" s="49">
        <v>320</v>
      </c>
      <c r="B323" s="50">
        <f>GD_CHUNG!B324</f>
        <v>13714</v>
      </c>
      <c r="C323" s="51" t="str">
        <f>GD_CHUNG!C324</f>
        <v>Nguyễn Công Cử</v>
      </c>
      <c r="D323" s="51" t="str">
        <f>GD_CHUNG!D324</f>
        <v>Nhân viên Bốc xếp</v>
      </c>
      <c r="E323" s="52">
        <f>VLOOKUP(G323,DM_LUONG_CHE_DO!$D$8:$L$1000,H323+1,FALSE)</f>
        <v>3778000</v>
      </c>
      <c r="F323" s="71">
        <f>VLOOKUP(I323,DM_HE_SO_LUONG_NS!$D$6:$I$38,J323+1,FALSE)</f>
        <v>1.5</v>
      </c>
      <c r="G323" s="56" t="s">
        <v>59</v>
      </c>
      <c r="H323" s="138">
        <v>1</v>
      </c>
      <c r="I323" s="73" t="s">
        <v>240</v>
      </c>
      <c r="J323" s="73">
        <v>1</v>
      </c>
    </row>
    <row r="324" spans="1:10" ht="12.75" x14ac:dyDescent="0.2">
      <c r="A324" s="49">
        <v>321</v>
      </c>
      <c r="B324" s="50">
        <f>GD_CHUNG!B325</f>
        <v>13730</v>
      </c>
      <c r="C324" s="51" t="str">
        <f>GD_CHUNG!C325</f>
        <v>Nguyễn Văn Trung</v>
      </c>
      <c r="D324" s="51" t="str">
        <f>GD_CHUNG!D325</f>
        <v>Nhân viên Bốc xếp</v>
      </c>
      <c r="E324" s="52">
        <f>VLOOKUP(G324,DM_LUONG_CHE_DO!$D$8:$L$1000,H324+1,FALSE)</f>
        <v>3778000</v>
      </c>
      <c r="F324" s="71">
        <f>VLOOKUP(I324,DM_HE_SO_LUONG_NS!$D$6:$I$38,J324+1,FALSE)</f>
        <v>1.5</v>
      </c>
      <c r="G324" s="56" t="s">
        <v>59</v>
      </c>
      <c r="H324" s="138">
        <v>1</v>
      </c>
      <c r="I324" s="73" t="s">
        <v>240</v>
      </c>
      <c r="J324" s="73">
        <v>1</v>
      </c>
    </row>
    <row r="325" spans="1:10" ht="12.75" x14ac:dyDescent="0.2">
      <c r="A325" s="49">
        <v>322</v>
      </c>
      <c r="B325" s="50">
        <f>GD_CHUNG!B326</f>
        <v>13731</v>
      </c>
      <c r="C325" s="51" t="str">
        <f>GD_CHUNG!C326</f>
        <v>Tạ Anh Tuấn</v>
      </c>
      <c r="D325" s="51" t="str">
        <f>GD_CHUNG!D326</f>
        <v>Nhân viên Bốc xếp</v>
      </c>
      <c r="E325" s="52">
        <f>VLOOKUP(G325,DM_LUONG_CHE_DO!$D$8:$L$1000,H325+1,FALSE)</f>
        <v>3778000</v>
      </c>
      <c r="F325" s="71">
        <f>VLOOKUP(I325,DM_HE_SO_LUONG_NS!$D$6:$I$38,J325+1,FALSE)</f>
        <v>1.5</v>
      </c>
      <c r="G325" s="56" t="s">
        <v>59</v>
      </c>
      <c r="H325" s="138">
        <v>1</v>
      </c>
      <c r="I325" s="73" t="s">
        <v>240</v>
      </c>
      <c r="J325" s="73">
        <v>1</v>
      </c>
    </row>
    <row r="326" spans="1:10" ht="12.75" x14ac:dyDescent="0.2">
      <c r="A326" s="49">
        <v>323</v>
      </c>
      <c r="B326" s="50">
        <f>GD_CHUNG!B327</f>
        <v>13733</v>
      </c>
      <c r="C326" s="51" t="str">
        <f>GD_CHUNG!C327</f>
        <v>Nguyễn Mạnh Hân Hoan</v>
      </c>
      <c r="D326" s="51" t="str">
        <f>GD_CHUNG!D327</f>
        <v>Nhân viên Bốc xếp</v>
      </c>
      <c r="E326" s="52">
        <f>VLOOKUP(G326,DM_LUONG_CHE_DO!$D$8:$L$1000,H326+1,FALSE)</f>
        <v>3778000</v>
      </c>
      <c r="F326" s="71">
        <f>VLOOKUP(I326,DM_HE_SO_LUONG_NS!$D$6:$I$38,J326+1,FALSE)</f>
        <v>1.5</v>
      </c>
      <c r="G326" s="56" t="s">
        <v>59</v>
      </c>
      <c r="H326" s="138">
        <v>1</v>
      </c>
      <c r="I326" s="73" t="s">
        <v>240</v>
      </c>
      <c r="J326" s="73">
        <v>1</v>
      </c>
    </row>
    <row r="327" spans="1:10" ht="12.75" x14ac:dyDescent="0.2">
      <c r="A327" s="49">
        <v>324</v>
      </c>
      <c r="B327" s="50">
        <f>GD_CHUNG!B328</f>
        <v>13734</v>
      </c>
      <c r="C327" s="51" t="str">
        <f>GD_CHUNG!C328</f>
        <v>Nguyễn Hữu Lâm</v>
      </c>
      <c r="D327" s="51" t="str">
        <f>GD_CHUNG!D328</f>
        <v>Nhân viên Bốc xếp</v>
      </c>
      <c r="E327" s="52">
        <f>VLOOKUP(G327,DM_LUONG_CHE_DO!$D$8:$L$1000,H327+1,FALSE)</f>
        <v>3778000</v>
      </c>
      <c r="F327" s="71">
        <f>VLOOKUP(I327,DM_HE_SO_LUONG_NS!$D$6:$I$38,J327+1,FALSE)</f>
        <v>1.5</v>
      </c>
      <c r="G327" s="56" t="s">
        <v>59</v>
      </c>
      <c r="H327" s="138">
        <v>1</v>
      </c>
      <c r="I327" s="73" t="s">
        <v>240</v>
      </c>
      <c r="J327" s="73">
        <v>1</v>
      </c>
    </row>
    <row r="328" spans="1:10" ht="12.75" x14ac:dyDescent="0.2">
      <c r="A328" s="49">
        <v>325</v>
      </c>
      <c r="B328" s="50">
        <f>GD_CHUNG!B329</f>
        <v>13735</v>
      </c>
      <c r="C328" s="51" t="str">
        <f>GD_CHUNG!C329</f>
        <v>Trần Xuân Phương</v>
      </c>
      <c r="D328" s="51" t="str">
        <f>GD_CHUNG!D329</f>
        <v>Nhân viên Bốc xếp</v>
      </c>
      <c r="E328" s="52">
        <f>VLOOKUP(G328,DM_LUONG_CHE_DO!$D$8:$L$1000,H328+1,FALSE)</f>
        <v>3778000</v>
      </c>
      <c r="F328" s="71">
        <f>VLOOKUP(I328,DM_HE_SO_LUONG_NS!$D$6:$I$38,J328+1,FALSE)</f>
        <v>1.5</v>
      </c>
      <c r="G328" s="56" t="s">
        <v>59</v>
      </c>
      <c r="H328" s="138">
        <v>1</v>
      </c>
      <c r="I328" s="73" t="s">
        <v>240</v>
      </c>
      <c r="J328" s="73">
        <v>1</v>
      </c>
    </row>
    <row r="329" spans="1:10" ht="12.75" x14ac:dyDescent="0.2">
      <c r="A329" s="49">
        <v>326</v>
      </c>
      <c r="B329" s="50">
        <f>GD_CHUNG!B330</f>
        <v>13736</v>
      </c>
      <c r="C329" s="51" t="str">
        <f>GD_CHUNG!C330</f>
        <v>Nguyễn Mạnh Tưởng</v>
      </c>
      <c r="D329" s="51" t="str">
        <f>GD_CHUNG!D330</f>
        <v>Nhân viên Bốc xếp</v>
      </c>
      <c r="E329" s="52">
        <f>VLOOKUP(G329,DM_LUONG_CHE_DO!$D$8:$L$1000,H329+1,FALSE)</f>
        <v>3778000</v>
      </c>
      <c r="F329" s="71">
        <f>VLOOKUP(I329,DM_HE_SO_LUONG_NS!$D$6:$I$38,J329+1,FALSE)</f>
        <v>1.5</v>
      </c>
      <c r="G329" s="56" t="s">
        <v>59</v>
      </c>
      <c r="H329" s="138">
        <v>1</v>
      </c>
      <c r="I329" s="73" t="s">
        <v>240</v>
      </c>
      <c r="J329" s="73">
        <v>1</v>
      </c>
    </row>
    <row r="330" spans="1:10" ht="12.75" x14ac:dyDescent="0.2">
      <c r="A330" s="49">
        <v>327</v>
      </c>
      <c r="B330" s="50">
        <f>GD_CHUNG!B331</f>
        <v>13737</v>
      </c>
      <c r="C330" s="51" t="str">
        <f>GD_CHUNG!C331</f>
        <v>Nguyễn Minh Hiếu</v>
      </c>
      <c r="D330" s="51" t="str">
        <f>GD_CHUNG!D331</f>
        <v>Nhân viên Bốc xếp</v>
      </c>
      <c r="E330" s="52">
        <f>VLOOKUP(G330,DM_LUONG_CHE_DO!$D$8:$L$1000,H330+1,FALSE)</f>
        <v>3778000</v>
      </c>
      <c r="F330" s="71">
        <f>VLOOKUP(I330,DM_HE_SO_LUONG_NS!$D$6:$I$38,J330+1,FALSE)</f>
        <v>1.5</v>
      </c>
      <c r="G330" s="56" t="s">
        <v>59</v>
      </c>
      <c r="H330" s="138">
        <v>1</v>
      </c>
      <c r="I330" s="73" t="s">
        <v>240</v>
      </c>
      <c r="J330" s="73">
        <v>1</v>
      </c>
    </row>
    <row r="331" spans="1:10" ht="12.75" x14ac:dyDescent="0.2">
      <c r="A331" s="49">
        <v>328</v>
      </c>
      <c r="B331" s="50">
        <f>GD_CHUNG!B332</f>
        <v>13738</v>
      </c>
      <c r="C331" s="51" t="str">
        <f>GD_CHUNG!C332</f>
        <v>Lê Văn Hợi</v>
      </c>
      <c r="D331" s="51" t="str">
        <f>GD_CHUNG!D332</f>
        <v>Nhân viên Bốc xếp</v>
      </c>
      <c r="E331" s="52">
        <f>VLOOKUP(G331,DM_LUONG_CHE_DO!$D$8:$L$1000,H331+1,FALSE)</f>
        <v>3778000</v>
      </c>
      <c r="F331" s="71">
        <f>VLOOKUP(I331,DM_HE_SO_LUONG_NS!$D$6:$I$38,J331+1,FALSE)</f>
        <v>1.5</v>
      </c>
      <c r="G331" s="56" t="s">
        <v>59</v>
      </c>
      <c r="H331" s="138">
        <v>1</v>
      </c>
      <c r="I331" s="73" t="s">
        <v>240</v>
      </c>
      <c r="J331" s="73">
        <v>1</v>
      </c>
    </row>
    <row r="332" spans="1:10" ht="12.75" x14ac:dyDescent="0.2">
      <c r="A332" s="49">
        <v>329</v>
      </c>
      <c r="B332" s="50">
        <f>GD_CHUNG!B333</f>
        <v>13739</v>
      </c>
      <c r="C332" s="51" t="str">
        <f>GD_CHUNG!C333</f>
        <v>Bùi Đình Cảnh</v>
      </c>
      <c r="D332" s="51" t="str">
        <f>GD_CHUNG!D333</f>
        <v>Nhân viên Bốc xếp</v>
      </c>
      <c r="E332" s="52">
        <f>VLOOKUP(G332,DM_LUONG_CHE_DO!$D$8:$L$1000,H332+1,FALSE)</f>
        <v>3778000</v>
      </c>
      <c r="F332" s="71">
        <f>VLOOKUP(I332,DM_HE_SO_LUONG_NS!$D$6:$I$38,J332+1,FALSE)</f>
        <v>1.5</v>
      </c>
      <c r="G332" s="56" t="s">
        <v>59</v>
      </c>
      <c r="H332" s="138">
        <v>1</v>
      </c>
      <c r="I332" s="73" t="s">
        <v>240</v>
      </c>
      <c r="J332" s="73">
        <v>1</v>
      </c>
    </row>
    <row r="333" spans="1:10" ht="12.75" x14ac:dyDescent="0.2">
      <c r="A333" s="49">
        <v>330</v>
      </c>
      <c r="B333" s="50">
        <f>GD_CHUNG!B334</f>
        <v>13740</v>
      </c>
      <c r="C333" s="51" t="str">
        <f>GD_CHUNG!C334</f>
        <v>Nguyễn Đức Duy</v>
      </c>
      <c r="D333" s="51" t="str">
        <f>GD_CHUNG!D334</f>
        <v>Nhân viên Bốc xếp</v>
      </c>
      <c r="E333" s="52">
        <f>VLOOKUP(G333,DM_LUONG_CHE_DO!$D$8:$L$1000,H333+1,FALSE)</f>
        <v>3778000</v>
      </c>
      <c r="F333" s="71">
        <f>VLOOKUP(I333,DM_HE_SO_LUONG_NS!$D$6:$I$38,J333+1,FALSE)</f>
        <v>1.5</v>
      </c>
      <c r="G333" s="56" t="s">
        <v>59</v>
      </c>
      <c r="H333" s="138">
        <v>1</v>
      </c>
      <c r="I333" s="73" t="s">
        <v>240</v>
      </c>
      <c r="J333" s="73">
        <v>1</v>
      </c>
    </row>
    <row r="334" spans="1:10" ht="12.75" x14ac:dyDescent="0.2">
      <c r="A334" s="49">
        <v>331</v>
      </c>
      <c r="B334" s="50">
        <f>GD_CHUNG!B335</f>
        <v>13741</v>
      </c>
      <c r="C334" s="51" t="str">
        <f>GD_CHUNG!C335</f>
        <v>Trương Trung Hải</v>
      </c>
      <c r="D334" s="51" t="str">
        <f>GD_CHUNG!D335</f>
        <v>Nhân viên Bốc xếp</v>
      </c>
      <c r="E334" s="52">
        <f>VLOOKUP(G334,DM_LUONG_CHE_DO!$D$8:$L$1000,H334+1,FALSE)</f>
        <v>3778000</v>
      </c>
      <c r="F334" s="71">
        <f>VLOOKUP(I334,DM_HE_SO_LUONG_NS!$D$6:$I$38,J334+1,FALSE)</f>
        <v>1.5</v>
      </c>
      <c r="G334" s="56" t="s">
        <v>59</v>
      </c>
      <c r="H334" s="138">
        <v>1</v>
      </c>
      <c r="I334" s="73" t="s">
        <v>240</v>
      </c>
      <c r="J334" s="73">
        <v>1</v>
      </c>
    </row>
    <row r="335" spans="1:10" ht="12.75" x14ac:dyDescent="0.2">
      <c r="A335" s="49">
        <v>332</v>
      </c>
      <c r="B335" s="50">
        <f>GD_CHUNG!B336</f>
        <v>13817</v>
      </c>
      <c r="C335" s="51" t="str">
        <f>GD_CHUNG!C336</f>
        <v>Cù Quốc Trịnh</v>
      </c>
      <c r="D335" s="51" t="str">
        <f>GD_CHUNG!D336</f>
        <v>Nhân viên Bốc xếp</v>
      </c>
      <c r="E335" s="52">
        <f>VLOOKUP(G335,DM_LUONG_CHE_DO!$D$8:$L$1000,H335+1,FALSE)</f>
        <v>3778000</v>
      </c>
      <c r="F335" s="71">
        <f>VLOOKUP(I335,DM_HE_SO_LUONG_NS!$D$6:$I$38,J335+1,FALSE)</f>
        <v>1.5</v>
      </c>
      <c r="G335" s="56" t="s">
        <v>59</v>
      </c>
      <c r="H335" s="138">
        <v>1</v>
      </c>
      <c r="I335" s="73" t="s">
        <v>240</v>
      </c>
      <c r="J335" s="73">
        <v>1</v>
      </c>
    </row>
    <row r="336" spans="1:10" ht="12.75" x14ac:dyDescent="0.2">
      <c r="A336" s="262">
        <v>333</v>
      </c>
      <c r="B336" s="50">
        <f>GD_CHUNG!B337</f>
        <v>201516</v>
      </c>
      <c r="C336" s="51" t="str">
        <f>GD_CHUNG!C337</f>
        <v>Nguyễn Trọng Thi</v>
      </c>
      <c r="D336" s="51" t="str">
        <f>GD_CHUNG!D337</f>
        <v>Nhân viên Bốc xếp</v>
      </c>
      <c r="E336" s="52">
        <f>VLOOKUP(G336,DM_LUONG_CHE_DO!$D$8:$L$1000,H336+1,FALSE)</f>
        <v>3778000</v>
      </c>
      <c r="F336" s="71">
        <f>VLOOKUP(I336,DM_HE_SO_LUONG_NS!$D$6:$I$38,J336+1,FALSE)</f>
        <v>1.5</v>
      </c>
      <c r="G336" s="56" t="s">
        <v>59</v>
      </c>
      <c r="H336" s="138">
        <v>1</v>
      </c>
      <c r="I336" s="73" t="s">
        <v>240</v>
      </c>
      <c r="J336" s="73">
        <v>1</v>
      </c>
    </row>
    <row r="337" spans="1:10" ht="12.75" x14ac:dyDescent="0.2">
      <c r="A337" s="49">
        <v>334</v>
      </c>
      <c r="B337" s="50">
        <f>GD_CHUNG!B338</f>
        <v>10681</v>
      </c>
      <c r="C337" s="51" t="str">
        <f>GD_CHUNG!C338</f>
        <v>Trần Văn Minh</v>
      </c>
      <c r="D337" s="51" t="str">
        <f>GD_CHUNG!D338</f>
        <v>NV Lái xe - VHTTB</v>
      </c>
      <c r="E337" s="52">
        <f>VLOOKUP(G337,DM_LUONG_CHE_DO!$D$8:$L$1000,H337+1,FALSE)</f>
        <v>4921000</v>
      </c>
      <c r="F337" s="71">
        <f>VLOOKUP(I337,DM_HE_SO_LUONG_NS!$D$6:$I$38,J337+1,FALSE)</f>
        <v>2.02</v>
      </c>
      <c r="G337" s="56" t="s">
        <v>53</v>
      </c>
      <c r="H337" s="57">
        <v>1</v>
      </c>
      <c r="I337" s="73" t="s">
        <v>188</v>
      </c>
      <c r="J337" s="73">
        <v>3</v>
      </c>
    </row>
    <row r="338" spans="1:10" ht="12.75" x14ac:dyDescent="0.2">
      <c r="A338" s="49">
        <v>335</v>
      </c>
      <c r="B338" s="50">
        <f>GD_CHUNG!B339</f>
        <v>10682</v>
      </c>
      <c r="C338" s="51" t="str">
        <f>GD_CHUNG!C339</f>
        <v>Nguyễn Gia Chiến</v>
      </c>
      <c r="D338" s="51" t="str">
        <f>GD_CHUNG!D339</f>
        <v>NV Lái xe - VHTTB</v>
      </c>
      <c r="E338" s="52">
        <f>VLOOKUP(G338,DM_LUONG_CHE_DO!$D$8:$L$1000,H338+1,FALSE)</f>
        <v>4921000</v>
      </c>
      <c r="F338" s="71">
        <f>VLOOKUP(I338,DM_HE_SO_LUONG_NS!$D$6:$I$38,J338+1,FALSE)</f>
        <v>2.12</v>
      </c>
      <c r="G338" s="56" t="s">
        <v>53</v>
      </c>
      <c r="H338" s="57">
        <v>1</v>
      </c>
      <c r="I338" s="73" t="s">
        <v>190</v>
      </c>
      <c r="J338" s="73">
        <v>5</v>
      </c>
    </row>
    <row r="339" spans="1:10" ht="12.75" x14ac:dyDescent="0.2">
      <c r="A339" s="49">
        <v>336</v>
      </c>
      <c r="B339" s="50">
        <f>GD_CHUNG!B340</f>
        <v>10683</v>
      </c>
      <c r="C339" s="51" t="str">
        <f>GD_CHUNG!C340</f>
        <v>Nguyễn Trung Sơn</v>
      </c>
      <c r="D339" s="51" t="str">
        <f>GD_CHUNG!D340</f>
        <v>NV Lái xe - VHTTB</v>
      </c>
      <c r="E339" s="52">
        <f>VLOOKUP(G339,DM_LUONG_CHE_DO!$D$8:$L$1000,H339+1,FALSE)</f>
        <v>4921000</v>
      </c>
      <c r="F339" s="71">
        <f>VLOOKUP(I339,DM_HE_SO_LUONG_NS!$D$6:$I$38,J339+1,FALSE)</f>
        <v>2.02</v>
      </c>
      <c r="G339" s="56" t="s">
        <v>53</v>
      </c>
      <c r="H339" s="57">
        <v>1</v>
      </c>
      <c r="I339" s="73" t="s">
        <v>188</v>
      </c>
      <c r="J339" s="73">
        <v>3</v>
      </c>
    </row>
    <row r="340" spans="1:10" ht="12.75" x14ac:dyDescent="0.2">
      <c r="A340" s="49">
        <v>337</v>
      </c>
      <c r="B340" s="50">
        <f>GD_CHUNG!B341</f>
        <v>10684</v>
      </c>
      <c r="C340" s="51" t="str">
        <f>GD_CHUNG!C341</f>
        <v>Lê Quang Hợp</v>
      </c>
      <c r="D340" s="51" t="str">
        <f>GD_CHUNG!D341</f>
        <v>NV Lái xe - VHTTB</v>
      </c>
      <c r="E340" s="52">
        <f>VLOOKUP(G340,DM_LUONG_CHE_DO!$D$8:$L$1000,H340+1,FALSE)</f>
        <v>4921000</v>
      </c>
      <c r="F340" s="71">
        <f>VLOOKUP(I340,DM_HE_SO_LUONG_NS!$D$6:$I$38,J340+1,FALSE)</f>
        <v>2.02</v>
      </c>
      <c r="G340" s="56" t="s">
        <v>53</v>
      </c>
      <c r="H340" s="57">
        <v>1</v>
      </c>
      <c r="I340" s="73" t="s">
        <v>188</v>
      </c>
      <c r="J340" s="73">
        <v>3</v>
      </c>
    </row>
    <row r="341" spans="1:10" ht="12.75" x14ac:dyDescent="0.2">
      <c r="A341" s="49">
        <v>338</v>
      </c>
      <c r="B341" s="50">
        <f>GD_CHUNG!B342</f>
        <v>10705</v>
      </c>
      <c r="C341" s="51" t="str">
        <f>GD_CHUNG!C342</f>
        <v>Nguyễn Hữu Nam</v>
      </c>
      <c r="D341" s="51" t="str">
        <f>GD_CHUNG!D342</f>
        <v>NV Lái xe - VHTTB</v>
      </c>
      <c r="E341" s="52">
        <f>VLOOKUP(G341,DM_LUONG_CHE_DO!$D$8:$L$1000,H341+1,FALSE)</f>
        <v>4921000</v>
      </c>
      <c r="F341" s="71">
        <f>VLOOKUP(I341,DM_HE_SO_LUONG_NS!$D$6:$I$38,J341+1,FALSE)</f>
        <v>2.02</v>
      </c>
      <c r="G341" s="56" t="s">
        <v>53</v>
      </c>
      <c r="H341" s="57">
        <v>1</v>
      </c>
      <c r="I341" s="73" t="s">
        <v>188</v>
      </c>
      <c r="J341" s="73">
        <v>3</v>
      </c>
    </row>
    <row r="342" spans="1:10" ht="12.75" x14ac:dyDescent="0.2">
      <c r="A342" s="49">
        <v>339</v>
      </c>
      <c r="B342" s="50">
        <f>GD_CHUNG!B343</f>
        <v>10706</v>
      </c>
      <c r="C342" s="51" t="str">
        <f>GD_CHUNG!C343</f>
        <v>Đặng Đình Phương</v>
      </c>
      <c r="D342" s="51" t="str">
        <f>GD_CHUNG!D343</f>
        <v>NV Lái xe - VHTTB</v>
      </c>
      <c r="E342" s="52">
        <f>VLOOKUP(G342,DM_LUONG_CHE_DO!$D$8:$L$1000,H342+1,FALSE)</f>
        <v>4166000</v>
      </c>
      <c r="F342" s="71">
        <f>VLOOKUP(I342,DM_HE_SO_LUONG_NS!$D$6:$I$38,J342+1,FALSE)</f>
        <v>2.14</v>
      </c>
      <c r="G342" s="56" t="s">
        <v>55</v>
      </c>
      <c r="H342" s="57">
        <v>1</v>
      </c>
      <c r="I342" s="73" t="s">
        <v>188</v>
      </c>
      <c r="J342" s="73">
        <v>4</v>
      </c>
    </row>
    <row r="343" spans="1:10" ht="12.75" x14ac:dyDescent="0.2">
      <c r="A343" s="49">
        <v>340</v>
      </c>
      <c r="B343" s="50">
        <f>GD_CHUNG!B344</f>
        <v>10707</v>
      </c>
      <c r="C343" s="51" t="str">
        <f>GD_CHUNG!C344</f>
        <v>Phù Trung Ninh</v>
      </c>
      <c r="D343" s="51" t="str">
        <f>GD_CHUNG!D344</f>
        <v>NV Lái xe - VHTTB</v>
      </c>
      <c r="E343" s="52">
        <f>VLOOKUP(G343,DM_LUONG_CHE_DO!$D$8:$L$1000,H343+1,FALSE)</f>
        <v>4166000</v>
      </c>
      <c r="F343" s="71">
        <f>VLOOKUP(I343,DM_HE_SO_LUONG_NS!$D$6:$I$38,J343+1,FALSE)</f>
        <v>2.14</v>
      </c>
      <c r="G343" s="56" t="s">
        <v>55</v>
      </c>
      <c r="H343" s="57">
        <v>1</v>
      </c>
      <c r="I343" s="73" t="s">
        <v>188</v>
      </c>
      <c r="J343" s="73">
        <v>4</v>
      </c>
    </row>
    <row r="344" spans="1:10" ht="12.75" x14ac:dyDescent="0.2">
      <c r="A344" s="49">
        <v>341</v>
      </c>
      <c r="B344" s="50">
        <f>GD_CHUNG!B345</f>
        <v>10708</v>
      </c>
      <c r="C344" s="51" t="str">
        <f>GD_CHUNG!C345</f>
        <v>Phạm Đình Thuần</v>
      </c>
      <c r="D344" s="51" t="str">
        <f>GD_CHUNG!D345</f>
        <v>NV Lái xe - VHTTB</v>
      </c>
      <c r="E344" s="52">
        <f>VLOOKUP(G344,DM_LUONG_CHE_DO!$D$8:$L$1000,H344+1,FALSE)</f>
        <v>4921000</v>
      </c>
      <c r="F344" s="71">
        <f>VLOOKUP(I344,DM_HE_SO_LUONG_NS!$D$6:$I$38,J344+1,FALSE)</f>
        <v>2.14</v>
      </c>
      <c r="G344" s="56" t="s">
        <v>53</v>
      </c>
      <c r="H344" s="57">
        <v>1</v>
      </c>
      <c r="I344" s="73" t="s">
        <v>188</v>
      </c>
      <c r="J344" s="73">
        <v>4</v>
      </c>
    </row>
    <row r="345" spans="1:10" ht="12.75" x14ac:dyDescent="0.2">
      <c r="A345" s="49">
        <v>342</v>
      </c>
      <c r="B345" s="50">
        <f>GD_CHUNG!B346</f>
        <v>10710</v>
      </c>
      <c r="C345" s="51" t="str">
        <f>GD_CHUNG!C346</f>
        <v>Nguyễn Anh Dũng</v>
      </c>
      <c r="D345" s="51" t="str">
        <f>GD_CHUNG!D346</f>
        <v>NV Lái xe - VHTTB</v>
      </c>
      <c r="E345" s="52">
        <f>VLOOKUP(G345,DM_LUONG_CHE_DO!$D$8:$L$1000,H345+1,FALSE)</f>
        <v>4166000</v>
      </c>
      <c r="F345" s="71">
        <f>VLOOKUP(I345,DM_HE_SO_LUONG_NS!$D$6:$I$38,J345+1,FALSE)</f>
        <v>2.14</v>
      </c>
      <c r="G345" s="56" t="s">
        <v>55</v>
      </c>
      <c r="H345" s="57">
        <v>1</v>
      </c>
      <c r="I345" s="73" t="s">
        <v>188</v>
      </c>
      <c r="J345" s="73">
        <v>4</v>
      </c>
    </row>
    <row r="346" spans="1:10" ht="12.75" x14ac:dyDescent="0.2">
      <c r="A346" s="49">
        <v>343</v>
      </c>
      <c r="B346" s="50">
        <f>GD_CHUNG!B347</f>
        <v>10711</v>
      </c>
      <c r="C346" s="51" t="str">
        <f>GD_CHUNG!C347</f>
        <v>Nguyễn Ngọc Hà</v>
      </c>
      <c r="D346" s="51" t="str">
        <f>GD_CHUNG!D347</f>
        <v>NV Lái xe - VHTTB</v>
      </c>
      <c r="E346" s="52">
        <f>VLOOKUP(G346,DM_LUONG_CHE_DO!$D$8:$L$1000,H346+1,FALSE)</f>
        <v>4166000</v>
      </c>
      <c r="F346" s="71">
        <f>VLOOKUP(I346,DM_HE_SO_LUONG_NS!$D$6:$I$38,J346+1,FALSE)</f>
        <v>2.02</v>
      </c>
      <c r="G346" s="56" t="s">
        <v>55</v>
      </c>
      <c r="H346" s="57">
        <v>1</v>
      </c>
      <c r="I346" s="73" t="s">
        <v>188</v>
      </c>
      <c r="J346" s="73">
        <v>3</v>
      </c>
    </row>
    <row r="347" spans="1:10" ht="12.75" x14ac:dyDescent="0.2">
      <c r="A347" s="49">
        <v>344</v>
      </c>
      <c r="B347" s="50">
        <f>GD_CHUNG!B348</f>
        <v>10712</v>
      </c>
      <c r="C347" s="51" t="str">
        <f>GD_CHUNG!C348</f>
        <v>Phạm Đức Long</v>
      </c>
      <c r="D347" s="51" t="str">
        <f>GD_CHUNG!D348</f>
        <v>NV Lái xe - VHTTB</v>
      </c>
      <c r="E347" s="52">
        <f>VLOOKUP(G347,DM_LUONG_CHE_DO!$D$8:$L$1000,H347+1,FALSE)</f>
        <v>4166000</v>
      </c>
      <c r="F347" s="71">
        <f>VLOOKUP(I347,DM_HE_SO_LUONG_NS!$D$6:$I$38,J347+1,FALSE)</f>
        <v>2.02</v>
      </c>
      <c r="G347" s="56" t="s">
        <v>55</v>
      </c>
      <c r="H347" s="57">
        <v>1</v>
      </c>
      <c r="I347" s="73" t="s">
        <v>188</v>
      </c>
      <c r="J347" s="73">
        <v>3</v>
      </c>
    </row>
    <row r="348" spans="1:10" ht="12.75" x14ac:dyDescent="0.2">
      <c r="A348" s="49">
        <v>345</v>
      </c>
      <c r="B348" s="50">
        <f>GD_CHUNG!B349</f>
        <v>10713</v>
      </c>
      <c r="C348" s="51" t="str">
        <f>GD_CHUNG!C349</f>
        <v>Trịnh Văn Mạnh</v>
      </c>
      <c r="D348" s="51" t="str">
        <f>GD_CHUNG!D349</f>
        <v>NV Lái xe - VHTTB</v>
      </c>
      <c r="E348" s="52">
        <f>VLOOKUP(G348,DM_LUONG_CHE_DO!$D$8:$L$1000,H348+1,FALSE)</f>
        <v>4166000</v>
      </c>
      <c r="F348" s="71">
        <f>VLOOKUP(I348,DM_HE_SO_LUONG_NS!$D$6:$I$38,J348+1,FALSE)</f>
        <v>2.14</v>
      </c>
      <c r="G348" s="56" t="s">
        <v>55</v>
      </c>
      <c r="H348" s="57">
        <v>1</v>
      </c>
      <c r="I348" s="73" t="s">
        <v>188</v>
      </c>
      <c r="J348" s="73">
        <v>4</v>
      </c>
    </row>
    <row r="349" spans="1:10" ht="12.75" x14ac:dyDescent="0.2">
      <c r="A349" s="49">
        <v>346</v>
      </c>
      <c r="B349" s="50">
        <f>GD_CHUNG!B350</f>
        <v>10714</v>
      </c>
      <c r="C349" s="51" t="str">
        <f>GD_CHUNG!C350</f>
        <v>Phạm Văn Hải</v>
      </c>
      <c r="D349" s="51" t="str">
        <f>GD_CHUNG!D350</f>
        <v>NV Lái xe - VHTTB</v>
      </c>
      <c r="E349" s="52">
        <f>VLOOKUP(G349,DM_LUONG_CHE_DO!$D$8:$L$1000,H349+1,FALSE)</f>
        <v>4786000</v>
      </c>
      <c r="F349" s="71">
        <f>VLOOKUP(I349,DM_HE_SO_LUONG_NS!$D$6:$I$38,J349+1,FALSE)</f>
        <v>2.14</v>
      </c>
      <c r="G349" s="56" t="s">
        <v>55</v>
      </c>
      <c r="H349" s="57">
        <v>2</v>
      </c>
      <c r="I349" s="73" t="s">
        <v>188</v>
      </c>
      <c r="J349" s="73">
        <v>4</v>
      </c>
    </row>
    <row r="350" spans="1:10" ht="12.75" x14ac:dyDescent="0.2">
      <c r="A350" s="49">
        <v>347</v>
      </c>
      <c r="B350" s="50">
        <f>GD_CHUNG!B351</f>
        <v>10716</v>
      </c>
      <c r="C350" s="51" t="str">
        <f>GD_CHUNG!C351</f>
        <v>Bùi Văn Thành</v>
      </c>
      <c r="D350" s="51" t="str">
        <f>GD_CHUNG!D351</f>
        <v>NV Lái xe - VHTTB</v>
      </c>
      <c r="E350" s="52">
        <f>VLOOKUP(G350,DM_LUONG_CHE_DO!$D$8:$L$1000,H350+1,FALSE)</f>
        <v>4166000</v>
      </c>
      <c r="F350" s="71">
        <f>VLOOKUP(I350,DM_HE_SO_LUONG_NS!$D$6:$I$38,J350+1,FALSE)</f>
        <v>1.91</v>
      </c>
      <c r="G350" s="56" t="s">
        <v>55</v>
      </c>
      <c r="H350" s="57">
        <v>1</v>
      </c>
      <c r="I350" s="73" t="s">
        <v>188</v>
      </c>
      <c r="J350" s="73">
        <v>2</v>
      </c>
    </row>
    <row r="351" spans="1:10" ht="12.75" x14ac:dyDescent="0.2">
      <c r="A351" s="49">
        <v>348</v>
      </c>
      <c r="B351" s="50">
        <f>GD_CHUNG!B352</f>
        <v>10717</v>
      </c>
      <c r="C351" s="51" t="str">
        <f>GD_CHUNG!C352</f>
        <v>Bùi Chí Công</v>
      </c>
      <c r="D351" s="51" t="str">
        <f>GD_CHUNG!D352</f>
        <v>NV Lái xe - VHTTB</v>
      </c>
      <c r="E351" s="52">
        <f>VLOOKUP(G351,DM_LUONG_CHE_DO!$D$8:$L$1000,H351+1,FALSE)</f>
        <v>4166000</v>
      </c>
      <c r="F351" s="71">
        <f>VLOOKUP(I351,DM_HE_SO_LUONG_NS!$D$6:$I$38,J351+1,FALSE)</f>
        <v>1.91</v>
      </c>
      <c r="G351" s="56" t="s">
        <v>55</v>
      </c>
      <c r="H351" s="57">
        <v>1</v>
      </c>
      <c r="I351" s="73" t="s">
        <v>188</v>
      </c>
      <c r="J351" s="73">
        <v>2</v>
      </c>
    </row>
    <row r="352" spans="1:10" ht="12.75" x14ac:dyDescent="0.2">
      <c r="A352" s="49">
        <v>349</v>
      </c>
      <c r="B352" s="50">
        <f>GD_CHUNG!B353</f>
        <v>10718</v>
      </c>
      <c r="C352" s="51" t="str">
        <f>GD_CHUNG!C353</f>
        <v>Nguyễn Văn Định</v>
      </c>
      <c r="D352" s="51" t="str">
        <f>GD_CHUNG!D353</f>
        <v>NV Lái xe - VHTTB</v>
      </c>
      <c r="E352" s="52">
        <f>VLOOKUP(G352,DM_LUONG_CHE_DO!$D$8:$L$1000,H352+1,FALSE)</f>
        <v>4166000</v>
      </c>
      <c r="F352" s="71">
        <f>VLOOKUP(I352,DM_HE_SO_LUONG_NS!$D$6:$I$38,J352+1,FALSE)</f>
        <v>1.91</v>
      </c>
      <c r="G352" s="56" t="s">
        <v>55</v>
      </c>
      <c r="H352" s="57">
        <v>1</v>
      </c>
      <c r="I352" s="73" t="s">
        <v>188</v>
      </c>
      <c r="J352" s="73">
        <v>2</v>
      </c>
    </row>
    <row r="353" spans="1:10" ht="12.75" x14ac:dyDescent="0.2">
      <c r="A353" s="49">
        <v>350</v>
      </c>
      <c r="B353" s="50">
        <f>GD_CHUNG!B354</f>
        <v>10719</v>
      </c>
      <c r="C353" s="51" t="str">
        <f>GD_CHUNG!C354</f>
        <v>Nguyễn Hải Anh</v>
      </c>
      <c r="D353" s="51" t="str">
        <f>GD_CHUNG!D354</f>
        <v>NV Lái xe - VHTTB</v>
      </c>
      <c r="E353" s="52">
        <f>VLOOKUP(G353,DM_LUONG_CHE_DO!$D$8:$L$1000,H353+1,FALSE)</f>
        <v>4166000</v>
      </c>
      <c r="F353" s="71">
        <f>VLOOKUP(I353,DM_HE_SO_LUONG_NS!$D$6:$I$38,J353+1,FALSE)</f>
        <v>1.91</v>
      </c>
      <c r="G353" s="56" t="s">
        <v>55</v>
      </c>
      <c r="H353" s="57">
        <v>1</v>
      </c>
      <c r="I353" s="73" t="s">
        <v>188</v>
      </c>
      <c r="J353" s="73">
        <v>2</v>
      </c>
    </row>
    <row r="354" spans="1:10" ht="12.75" x14ac:dyDescent="0.2">
      <c r="A354" s="49">
        <v>351</v>
      </c>
      <c r="B354" s="50">
        <f>GD_CHUNG!B355</f>
        <v>10720</v>
      </c>
      <c r="C354" s="51" t="str">
        <f>GD_CHUNG!C355</f>
        <v>Bùi Kiên Trung</v>
      </c>
      <c r="D354" s="51" t="str">
        <f>GD_CHUNG!D355</f>
        <v>NV Lái xe - VHTTB</v>
      </c>
      <c r="E354" s="52">
        <f>VLOOKUP(G354,DM_LUONG_CHE_DO!$D$8:$L$1000,H354+1,FALSE)</f>
        <v>4166000</v>
      </c>
      <c r="F354" s="71">
        <f>VLOOKUP(I354,DM_HE_SO_LUONG_NS!$D$6:$I$38,J354+1,FALSE)</f>
        <v>1.91</v>
      </c>
      <c r="G354" s="56" t="s">
        <v>55</v>
      </c>
      <c r="H354" s="57">
        <v>1</v>
      </c>
      <c r="I354" s="73" t="s">
        <v>188</v>
      </c>
      <c r="J354" s="73">
        <v>2</v>
      </c>
    </row>
    <row r="355" spans="1:10" ht="12.75" x14ac:dyDescent="0.2">
      <c r="A355" s="49">
        <v>352</v>
      </c>
      <c r="B355" s="50">
        <f>GD_CHUNG!B356</f>
        <v>10721</v>
      </c>
      <c r="C355" s="51" t="str">
        <f>GD_CHUNG!C356</f>
        <v>Vũ Quốc Cường</v>
      </c>
      <c r="D355" s="51" t="str">
        <f>GD_CHUNG!D356</f>
        <v>NV Lái xe - VHTTB</v>
      </c>
      <c r="E355" s="52">
        <f>VLOOKUP(G355,DM_LUONG_CHE_DO!$D$8:$L$1000,H355+1,FALSE)</f>
        <v>4921000</v>
      </c>
      <c r="F355" s="71">
        <f>VLOOKUP(I355,DM_HE_SO_LUONG_NS!$D$6:$I$38,J355+1,FALSE)</f>
        <v>1.8</v>
      </c>
      <c r="G355" s="56" t="s">
        <v>53</v>
      </c>
      <c r="H355" s="57">
        <v>1</v>
      </c>
      <c r="I355" s="73" t="s">
        <v>188</v>
      </c>
      <c r="J355" s="73">
        <v>1</v>
      </c>
    </row>
    <row r="356" spans="1:10" ht="12.75" x14ac:dyDescent="0.2">
      <c r="A356" s="49">
        <v>353</v>
      </c>
      <c r="B356" s="50">
        <f>GD_CHUNG!B357</f>
        <v>10722</v>
      </c>
      <c r="C356" s="51" t="str">
        <f>GD_CHUNG!C357</f>
        <v>Vũ Văn Dương</v>
      </c>
      <c r="D356" s="51" t="str">
        <f>GD_CHUNG!D357</f>
        <v>NV Lái xe - VHTTB</v>
      </c>
      <c r="E356" s="52">
        <f>VLOOKUP(G356,DM_LUONG_CHE_DO!$D$8:$L$1000,H356+1,FALSE)</f>
        <v>4166000</v>
      </c>
      <c r="F356" s="71">
        <f>VLOOKUP(I356,DM_HE_SO_LUONG_NS!$D$6:$I$38,J356+1,FALSE)</f>
        <v>1.8</v>
      </c>
      <c r="G356" s="56" t="s">
        <v>55</v>
      </c>
      <c r="H356" s="57">
        <v>1</v>
      </c>
      <c r="I356" s="73" t="s">
        <v>188</v>
      </c>
      <c r="J356" s="73">
        <v>1</v>
      </c>
    </row>
    <row r="357" spans="1:10" ht="12.75" x14ac:dyDescent="0.2">
      <c r="A357" s="49">
        <v>354</v>
      </c>
      <c r="B357" s="50">
        <f>GD_CHUNG!B358</f>
        <v>10723</v>
      </c>
      <c r="C357" s="51" t="str">
        <f>GD_CHUNG!C358</f>
        <v>Vũ Văn Thái</v>
      </c>
      <c r="D357" s="51" t="str">
        <f>GD_CHUNG!D358</f>
        <v>NV Lái xe - VHTTB</v>
      </c>
      <c r="E357" s="52">
        <f>VLOOKUP(G357,DM_LUONG_CHE_DO!$D$8:$L$1000,H357+1,FALSE)</f>
        <v>4166000</v>
      </c>
      <c r="F357" s="71">
        <f>VLOOKUP(I357,DM_HE_SO_LUONG_NS!$D$6:$I$38,J357+1,FALSE)</f>
        <v>1.91</v>
      </c>
      <c r="G357" s="56" t="s">
        <v>55</v>
      </c>
      <c r="H357" s="57">
        <v>1</v>
      </c>
      <c r="I357" s="73" t="s">
        <v>188</v>
      </c>
      <c r="J357" s="73">
        <v>2</v>
      </c>
    </row>
    <row r="358" spans="1:10" ht="12.75" x14ac:dyDescent="0.2">
      <c r="A358" s="49">
        <v>355</v>
      </c>
      <c r="B358" s="50">
        <f>GD_CHUNG!B359</f>
        <v>10725</v>
      </c>
      <c r="C358" s="51" t="str">
        <f>GD_CHUNG!C359</f>
        <v>Phạm Quang Sơn</v>
      </c>
      <c r="D358" s="51" t="str">
        <f>GD_CHUNG!D359</f>
        <v>NV Lái xe - VHTTB</v>
      </c>
      <c r="E358" s="52">
        <f>VLOOKUP(G358,DM_LUONG_CHE_DO!$D$8:$L$1000,H358+1,FALSE)</f>
        <v>4921000</v>
      </c>
      <c r="F358" s="71">
        <f>VLOOKUP(I358,DM_HE_SO_LUONG_NS!$D$6:$I$38,J358+1,FALSE)</f>
        <v>1.8</v>
      </c>
      <c r="G358" s="56" t="s">
        <v>53</v>
      </c>
      <c r="H358" s="57">
        <v>1</v>
      </c>
      <c r="I358" s="73" t="s">
        <v>188</v>
      </c>
      <c r="J358" s="73">
        <v>1</v>
      </c>
    </row>
    <row r="359" spans="1:10" ht="12.75" x14ac:dyDescent="0.2">
      <c r="A359" s="49">
        <v>356</v>
      </c>
      <c r="B359" s="50">
        <f>GD_CHUNG!B360</f>
        <v>10726</v>
      </c>
      <c r="C359" s="51" t="str">
        <f>GD_CHUNG!C360</f>
        <v>Vũ Mạnh Hùng</v>
      </c>
      <c r="D359" s="51" t="str">
        <f>GD_CHUNG!D360</f>
        <v>NV Lái xe - VHTTB</v>
      </c>
      <c r="E359" s="52">
        <f>VLOOKUP(G359,DM_LUONG_CHE_DO!$D$8:$L$1000,H359+1,FALSE)</f>
        <v>4166000</v>
      </c>
      <c r="F359" s="71">
        <f>VLOOKUP(I359,DM_HE_SO_LUONG_NS!$D$6:$I$38,J359+1,FALSE)</f>
        <v>1.8</v>
      </c>
      <c r="G359" s="56" t="s">
        <v>55</v>
      </c>
      <c r="H359" s="57">
        <v>1</v>
      </c>
      <c r="I359" s="73" t="s">
        <v>188</v>
      </c>
      <c r="J359" s="73">
        <v>1</v>
      </c>
    </row>
    <row r="360" spans="1:10" ht="12.75" x14ac:dyDescent="0.2">
      <c r="A360" s="49">
        <v>357</v>
      </c>
      <c r="B360" s="50">
        <f>GD_CHUNG!B361</f>
        <v>10727</v>
      </c>
      <c r="C360" s="51" t="str">
        <f>GD_CHUNG!C361</f>
        <v>Trần Mạnh Hùng</v>
      </c>
      <c r="D360" s="51" t="str">
        <f>GD_CHUNG!D361</f>
        <v>NV Lái xe - VHTTB</v>
      </c>
      <c r="E360" s="52">
        <f>VLOOKUP(G360,DM_LUONG_CHE_DO!$D$8:$L$1000,H360+1,FALSE)</f>
        <v>4166000</v>
      </c>
      <c r="F360" s="71">
        <f>VLOOKUP(I360,DM_HE_SO_LUONG_NS!$D$6:$I$38,J360+1,FALSE)</f>
        <v>1.78</v>
      </c>
      <c r="G360" s="56" t="s">
        <v>55</v>
      </c>
      <c r="H360" s="57">
        <v>1</v>
      </c>
      <c r="I360" s="73" t="s">
        <v>190</v>
      </c>
      <c r="J360" s="73">
        <v>2</v>
      </c>
    </row>
    <row r="361" spans="1:10" ht="12.75" x14ac:dyDescent="0.2">
      <c r="A361" s="49">
        <v>358</v>
      </c>
      <c r="B361" s="50">
        <f>GD_CHUNG!B362</f>
        <v>10728</v>
      </c>
      <c r="C361" s="51" t="str">
        <f>GD_CHUNG!C362</f>
        <v>Nguyễn Mạnh Hùng</v>
      </c>
      <c r="D361" s="51" t="str">
        <f>GD_CHUNG!D362</f>
        <v>NV Lái xe - VHTTB</v>
      </c>
      <c r="E361" s="52">
        <f>VLOOKUP(G361,DM_LUONG_CHE_DO!$D$8:$L$1000,H361+1,FALSE)</f>
        <v>4166000</v>
      </c>
      <c r="F361" s="71">
        <f>VLOOKUP(I361,DM_HE_SO_LUONG_NS!$D$6:$I$38,J361+1,FALSE)</f>
        <v>1.8</v>
      </c>
      <c r="G361" s="56" t="s">
        <v>55</v>
      </c>
      <c r="H361" s="57">
        <v>1</v>
      </c>
      <c r="I361" s="73" t="s">
        <v>188</v>
      </c>
      <c r="J361" s="73">
        <v>1</v>
      </c>
    </row>
    <row r="362" spans="1:10" ht="12.75" x14ac:dyDescent="0.2">
      <c r="A362" s="49">
        <v>359</v>
      </c>
      <c r="B362" s="50">
        <f>GD_CHUNG!B363</f>
        <v>10729</v>
      </c>
      <c r="C362" s="51" t="str">
        <f>GD_CHUNG!C363</f>
        <v>Nguyễn Thanh Quyết</v>
      </c>
      <c r="D362" s="51" t="str">
        <f>GD_CHUNG!D363</f>
        <v>NV Lái xe - VHTTB</v>
      </c>
      <c r="E362" s="52">
        <f>VLOOKUP(G362,DM_LUONG_CHE_DO!$D$8:$L$1000,H362+1,FALSE)</f>
        <v>4166000</v>
      </c>
      <c r="F362" s="71">
        <f>VLOOKUP(I362,DM_HE_SO_LUONG_NS!$D$6:$I$38,J362+1,FALSE)</f>
        <v>1.8</v>
      </c>
      <c r="G362" s="56" t="s">
        <v>55</v>
      </c>
      <c r="H362" s="57">
        <v>1</v>
      </c>
      <c r="I362" s="73" t="s">
        <v>188</v>
      </c>
      <c r="J362" s="73">
        <v>1</v>
      </c>
    </row>
    <row r="363" spans="1:10" ht="12.75" x14ac:dyDescent="0.2">
      <c r="A363" s="49">
        <v>360</v>
      </c>
      <c r="B363" s="50">
        <f>GD_CHUNG!B364</f>
        <v>10730</v>
      </c>
      <c r="C363" s="51" t="str">
        <f>GD_CHUNG!C364</f>
        <v>Nguyễn Thanh Bình</v>
      </c>
      <c r="D363" s="51" t="str">
        <f>GD_CHUNG!D364</f>
        <v>NV Lái xe - VHTTB</v>
      </c>
      <c r="E363" s="52">
        <f>VLOOKUP(G363,DM_LUONG_CHE_DO!$D$8:$L$1000,H363+1,FALSE)</f>
        <v>4166000</v>
      </c>
      <c r="F363" s="71">
        <f>VLOOKUP(I363,DM_HE_SO_LUONG_NS!$D$6:$I$38,J363+1,FALSE)</f>
        <v>2.14</v>
      </c>
      <c r="G363" s="56" t="s">
        <v>55</v>
      </c>
      <c r="H363" s="57">
        <v>1</v>
      </c>
      <c r="I363" s="73" t="s">
        <v>188</v>
      </c>
      <c r="J363" s="73">
        <v>4</v>
      </c>
    </row>
    <row r="364" spans="1:10" ht="12.75" x14ac:dyDescent="0.2">
      <c r="A364" s="49">
        <v>361</v>
      </c>
      <c r="B364" s="50">
        <f>GD_CHUNG!B365</f>
        <v>10731</v>
      </c>
      <c r="C364" s="51" t="str">
        <f>GD_CHUNG!C365</f>
        <v>Vũ Tiến Lịch</v>
      </c>
      <c r="D364" s="51" t="str">
        <f>GD_CHUNG!D365</f>
        <v>NV Lái xe - VHTTB</v>
      </c>
      <c r="E364" s="52">
        <f>VLOOKUP(G364,DM_LUONG_CHE_DO!$D$8:$L$1000,H364+1,FALSE)</f>
        <v>4921000</v>
      </c>
      <c r="F364" s="71">
        <f>VLOOKUP(I364,DM_HE_SO_LUONG_NS!$D$6:$I$38,J364+1,FALSE)</f>
        <v>1.8</v>
      </c>
      <c r="G364" s="56" t="s">
        <v>53</v>
      </c>
      <c r="H364" s="57">
        <v>1</v>
      </c>
      <c r="I364" s="73" t="s">
        <v>188</v>
      </c>
      <c r="J364" s="73">
        <v>1</v>
      </c>
    </row>
    <row r="365" spans="1:10" ht="12.75" x14ac:dyDescent="0.2">
      <c r="A365" s="49">
        <v>362</v>
      </c>
      <c r="B365" s="50">
        <f>GD_CHUNG!B366</f>
        <v>10732</v>
      </c>
      <c r="C365" s="51" t="str">
        <f>GD_CHUNG!C366</f>
        <v>Nguyễn Xuân Hợi</v>
      </c>
      <c r="D365" s="51" t="str">
        <f>GD_CHUNG!D366</f>
        <v>NV Lái xe - VHTTB</v>
      </c>
      <c r="E365" s="52">
        <f>VLOOKUP(G365,DM_LUONG_CHE_DO!$D$8:$L$1000,H365+1,FALSE)</f>
        <v>4921000</v>
      </c>
      <c r="F365" s="71">
        <f>VLOOKUP(I365,DM_HE_SO_LUONG_NS!$D$6:$I$38,J365+1,FALSE)</f>
        <v>1.78</v>
      </c>
      <c r="G365" s="56" t="s">
        <v>53</v>
      </c>
      <c r="H365" s="57">
        <v>1</v>
      </c>
      <c r="I365" s="73" t="s">
        <v>190</v>
      </c>
      <c r="J365" s="73">
        <v>2</v>
      </c>
    </row>
    <row r="366" spans="1:10" ht="12.75" x14ac:dyDescent="0.2">
      <c r="A366" s="49">
        <v>363</v>
      </c>
      <c r="B366" s="50">
        <f>GD_CHUNG!B367</f>
        <v>10733</v>
      </c>
      <c r="C366" s="51" t="str">
        <f>GD_CHUNG!C367</f>
        <v>Nguyễn Văn Sơn</v>
      </c>
      <c r="D366" s="51" t="str">
        <f>GD_CHUNG!D367</f>
        <v>NV Lái xe - VHTTB</v>
      </c>
      <c r="E366" s="52">
        <f>VLOOKUP(G366,DM_LUONG_CHE_DO!$D$8:$L$1000,H366+1,FALSE)</f>
        <v>4921000</v>
      </c>
      <c r="F366" s="71">
        <f>VLOOKUP(I366,DM_HE_SO_LUONG_NS!$D$6:$I$38,J366+1,FALSE)</f>
        <v>1.8</v>
      </c>
      <c r="G366" s="56" t="s">
        <v>53</v>
      </c>
      <c r="H366" s="57">
        <v>1</v>
      </c>
      <c r="I366" s="73" t="s">
        <v>188</v>
      </c>
      <c r="J366" s="73">
        <v>1</v>
      </c>
    </row>
    <row r="367" spans="1:10" ht="12.75" x14ac:dyDescent="0.2">
      <c r="A367" s="49">
        <v>364</v>
      </c>
      <c r="B367" s="50">
        <f>GD_CHUNG!B368</f>
        <v>11132</v>
      </c>
      <c r="C367" s="51" t="str">
        <f>GD_CHUNG!C368</f>
        <v>Nguyễn Hữu Chức</v>
      </c>
      <c r="D367" s="51" t="str">
        <f>GD_CHUNG!D368</f>
        <v>NV Lái xe - VHTTB</v>
      </c>
      <c r="E367" s="52">
        <f>VLOOKUP(G367,DM_LUONG_CHE_DO!$D$8:$L$1000,H367+1,FALSE)</f>
        <v>4921000</v>
      </c>
      <c r="F367" s="71">
        <f>VLOOKUP(I367,DM_HE_SO_LUONG_NS!$D$6:$I$38,J367+1,FALSE)</f>
        <v>1.8</v>
      </c>
      <c r="G367" s="56" t="s">
        <v>53</v>
      </c>
      <c r="H367" s="57">
        <v>1</v>
      </c>
      <c r="I367" s="73" t="s">
        <v>188</v>
      </c>
      <c r="J367" s="73">
        <v>1</v>
      </c>
    </row>
    <row r="368" spans="1:10" ht="12.75" x14ac:dyDescent="0.2">
      <c r="A368" s="49">
        <v>365</v>
      </c>
      <c r="B368" s="50">
        <f>GD_CHUNG!B369</f>
        <v>11133</v>
      </c>
      <c r="C368" s="51" t="str">
        <f>GD_CHUNG!C369</f>
        <v>Phù Định</v>
      </c>
      <c r="D368" s="51" t="str">
        <f>GD_CHUNG!D369</f>
        <v>NV Lái xe - VHTTB</v>
      </c>
      <c r="E368" s="52">
        <f>VLOOKUP(G368,DM_LUONG_CHE_DO!$D$8:$L$1000,H368+1,FALSE)</f>
        <v>4921000</v>
      </c>
      <c r="F368" s="71">
        <f>VLOOKUP(I368,DM_HE_SO_LUONG_NS!$D$6:$I$38,J368+1,FALSE)</f>
        <v>1.8</v>
      </c>
      <c r="G368" s="56" t="s">
        <v>53</v>
      </c>
      <c r="H368" s="57">
        <v>1</v>
      </c>
      <c r="I368" s="73" t="s">
        <v>188</v>
      </c>
      <c r="J368" s="73">
        <v>1</v>
      </c>
    </row>
    <row r="369" spans="1:10" ht="12.75" x14ac:dyDescent="0.2">
      <c r="A369" s="49">
        <v>366</v>
      </c>
      <c r="B369" s="50">
        <f>GD_CHUNG!B370</f>
        <v>11134</v>
      </c>
      <c r="C369" s="51" t="str">
        <f>GD_CHUNG!C370</f>
        <v>Hồ Ngọc Hà</v>
      </c>
      <c r="D369" s="51" t="str">
        <f>GD_CHUNG!D370</f>
        <v>NV Lái xe - VHTTB</v>
      </c>
      <c r="E369" s="52">
        <f>VLOOKUP(G369,DM_LUONG_CHE_DO!$D$8:$L$1000,H369+1,FALSE)</f>
        <v>4921000</v>
      </c>
      <c r="F369" s="71">
        <f>VLOOKUP(I369,DM_HE_SO_LUONG_NS!$D$6:$I$38,J369+1,FALSE)</f>
        <v>1.8</v>
      </c>
      <c r="G369" s="56" t="s">
        <v>53</v>
      </c>
      <c r="H369" s="57">
        <v>1</v>
      </c>
      <c r="I369" s="73" t="s">
        <v>188</v>
      </c>
      <c r="J369" s="73">
        <v>1</v>
      </c>
    </row>
    <row r="370" spans="1:10" ht="12.75" x14ac:dyDescent="0.2">
      <c r="A370" s="49">
        <v>367</v>
      </c>
      <c r="B370" s="50">
        <f>GD_CHUNG!B371</f>
        <v>11135</v>
      </c>
      <c r="C370" s="51" t="str">
        <f>GD_CHUNG!C371</f>
        <v>Nguyễn Đắc Thanh</v>
      </c>
      <c r="D370" s="51" t="str">
        <f>GD_CHUNG!D371</f>
        <v>NV Lái xe - VHTTB</v>
      </c>
      <c r="E370" s="52">
        <f>VLOOKUP(G370,DM_LUONG_CHE_DO!$D$8:$L$1000,H370+1,FALSE)</f>
        <v>4921000</v>
      </c>
      <c r="F370" s="71">
        <f>VLOOKUP(I370,DM_HE_SO_LUONG_NS!$D$6:$I$38,J370+1,FALSE)</f>
        <v>1.8</v>
      </c>
      <c r="G370" s="56" t="s">
        <v>53</v>
      </c>
      <c r="H370" s="57">
        <v>1</v>
      </c>
      <c r="I370" s="73" t="s">
        <v>188</v>
      </c>
      <c r="J370" s="73">
        <v>1</v>
      </c>
    </row>
    <row r="371" spans="1:10" ht="12.75" x14ac:dyDescent="0.2">
      <c r="A371" s="49">
        <v>368</v>
      </c>
      <c r="B371" s="50">
        <f>GD_CHUNG!B372</f>
        <v>11136</v>
      </c>
      <c r="C371" s="51" t="str">
        <f>GD_CHUNG!C372</f>
        <v>Nguyễn Huy Dũng</v>
      </c>
      <c r="D371" s="51" t="str">
        <f>GD_CHUNG!D372</f>
        <v>NV Lái xe - VHTTB</v>
      </c>
      <c r="E371" s="52">
        <f>VLOOKUP(G371,DM_LUONG_CHE_DO!$D$8:$L$1000,H371+1,FALSE)</f>
        <v>4166000</v>
      </c>
      <c r="F371" s="71">
        <f>VLOOKUP(I371,DM_HE_SO_LUONG_NS!$D$6:$I$38,J371+1,FALSE)</f>
        <v>1.68</v>
      </c>
      <c r="G371" s="56" t="s">
        <v>55</v>
      </c>
      <c r="H371" s="57">
        <v>1</v>
      </c>
      <c r="I371" s="73" t="s">
        <v>190</v>
      </c>
      <c r="J371" s="73">
        <v>1</v>
      </c>
    </row>
    <row r="372" spans="1:10" ht="12.75" x14ac:dyDescent="0.2">
      <c r="A372" s="49">
        <v>369</v>
      </c>
      <c r="B372" s="50">
        <f>GD_CHUNG!B373</f>
        <v>11137</v>
      </c>
      <c r="C372" s="51" t="str">
        <f>GD_CHUNG!C373</f>
        <v>Nguyễn Văn Phong</v>
      </c>
      <c r="D372" s="51" t="str">
        <f>GD_CHUNG!D373</f>
        <v>NV Lái xe - VHTTB</v>
      </c>
      <c r="E372" s="52">
        <f>VLOOKUP(G372,DM_LUONG_CHE_DO!$D$8:$L$1000,H372+1,FALSE)</f>
        <v>4166000</v>
      </c>
      <c r="F372" s="71">
        <f>VLOOKUP(I372,DM_HE_SO_LUONG_NS!$D$6:$I$38,J372+1,FALSE)</f>
        <v>1.68</v>
      </c>
      <c r="G372" s="56" t="s">
        <v>55</v>
      </c>
      <c r="H372" s="57">
        <v>1</v>
      </c>
      <c r="I372" s="73" t="s">
        <v>190</v>
      </c>
      <c r="J372" s="73">
        <v>1</v>
      </c>
    </row>
    <row r="373" spans="1:10" ht="12.75" x14ac:dyDescent="0.2">
      <c r="A373" s="49">
        <v>370</v>
      </c>
      <c r="B373" s="50">
        <f>GD_CHUNG!B374</f>
        <v>11138</v>
      </c>
      <c r="C373" s="51" t="str">
        <f>GD_CHUNG!C374</f>
        <v>Phạm Việt Tùng</v>
      </c>
      <c r="D373" s="51" t="str">
        <f>GD_CHUNG!D374</f>
        <v>NV Lái xe - VHTTB</v>
      </c>
      <c r="E373" s="52">
        <f>VLOOKUP(G373,DM_LUONG_CHE_DO!$D$8:$L$1000,H373+1,FALSE)</f>
        <v>4921000</v>
      </c>
      <c r="F373" s="71">
        <f>VLOOKUP(I373,DM_HE_SO_LUONG_NS!$D$6:$I$38,J373+1,FALSE)</f>
        <v>1.8</v>
      </c>
      <c r="G373" s="56" t="s">
        <v>53</v>
      </c>
      <c r="H373" s="57">
        <v>1</v>
      </c>
      <c r="I373" s="73" t="s">
        <v>188</v>
      </c>
      <c r="J373" s="73">
        <v>1</v>
      </c>
    </row>
    <row r="374" spans="1:10" ht="12.75" x14ac:dyDescent="0.2">
      <c r="A374" s="49">
        <v>371</v>
      </c>
      <c r="B374" s="50">
        <f>GD_CHUNG!B375</f>
        <v>11139</v>
      </c>
      <c r="C374" s="51" t="str">
        <f>GD_CHUNG!C375</f>
        <v>Phùng Viết Dũng</v>
      </c>
      <c r="D374" s="51" t="str">
        <f>GD_CHUNG!D375</f>
        <v>NV Lái xe - VHTTB</v>
      </c>
      <c r="E374" s="52">
        <f>VLOOKUP(G374,DM_LUONG_CHE_DO!$D$8:$L$1000,H374+1,FALSE)</f>
        <v>4166000</v>
      </c>
      <c r="F374" s="71">
        <f>VLOOKUP(I374,DM_HE_SO_LUONG_NS!$D$6:$I$38,J374+1,FALSE)</f>
        <v>1.68</v>
      </c>
      <c r="G374" s="56" t="s">
        <v>55</v>
      </c>
      <c r="H374" s="57">
        <v>1</v>
      </c>
      <c r="I374" s="73" t="s">
        <v>190</v>
      </c>
      <c r="J374" s="73">
        <v>1</v>
      </c>
    </row>
    <row r="375" spans="1:10" ht="12.75" x14ac:dyDescent="0.2">
      <c r="A375" s="49">
        <v>372</v>
      </c>
      <c r="B375" s="50">
        <f>GD_CHUNG!B376</f>
        <v>11142</v>
      </c>
      <c r="C375" s="51" t="str">
        <f>GD_CHUNG!C376</f>
        <v>Trần Văn Chính</v>
      </c>
      <c r="D375" s="51" t="str">
        <f>GD_CHUNG!D376</f>
        <v>NV Lái xe - VHTTB</v>
      </c>
      <c r="E375" s="52">
        <f>VLOOKUP(G375,DM_LUONG_CHE_DO!$D$8:$L$1000,H375+1,FALSE)</f>
        <v>4166000</v>
      </c>
      <c r="F375" s="71">
        <f>VLOOKUP(I375,DM_HE_SO_LUONG_NS!$D$6:$I$38,J375+1,FALSE)</f>
        <v>1.68</v>
      </c>
      <c r="G375" s="56" t="s">
        <v>55</v>
      </c>
      <c r="H375" s="57">
        <v>1</v>
      </c>
      <c r="I375" s="73" t="s">
        <v>190</v>
      </c>
      <c r="J375" s="73">
        <v>1</v>
      </c>
    </row>
    <row r="376" spans="1:10" ht="12.75" x14ac:dyDescent="0.2">
      <c r="A376" s="49">
        <v>373</v>
      </c>
      <c r="B376" s="50">
        <f>GD_CHUNG!B377</f>
        <v>11143</v>
      </c>
      <c r="C376" s="51" t="str">
        <f>GD_CHUNG!C377</f>
        <v>Phù Xuân Tiền</v>
      </c>
      <c r="D376" s="51" t="str">
        <f>GD_CHUNG!D377</f>
        <v>NV Lái xe - VHTTB</v>
      </c>
      <c r="E376" s="52">
        <f>VLOOKUP(G376,DM_LUONG_CHE_DO!$D$8:$L$1000,H376+1,FALSE)</f>
        <v>4166000</v>
      </c>
      <c r="F376" s="71">
        <f>VLOOKUP(I376,DM_HE_SO_LUONG_NS!$D$6:$I$38,J376+1,FALSE)</f>
        <v>1.68</v>
      </c>
      <c r="G376" s="56" t="s">
        <v>55</v>
      </c>
      <c r="H376" s="57">
        <v>1</v>
      </c>
      <c r="I376" s="73" t="s">
        <v>190</v>
      </c>
      <c r="J376" s="73">
        <v>1</v>
      </c>
    </row>
    <row r="377" spans="1:10" ht="12.75" x14ac:dyDescent="0.2">
      <c r="A377" s="49">
        <v>374</v>
      </c>
      <c r="B377" s="50">
        <f>GD_CHUNG!B378</f>
        <v>11144</v>
      </c>
      <c r="C377" s="51" t="str">
        <f>GD_CHUNG!C378</f>
        <v>Đinh Văn Bền</v>
      </c>
      <c r="D377" s="51" t="str">
        <f>GD_CHUNG!D378</f>
        <v>NV Lái xe - VHTTB</v>
      </c>
      <c r="E377" s="52">
        <f>VLOOKUP(G377,DM_LUONG_CHE_DO!$D$8:$L$1000,H377+1,FALSE)</f>
        <v>4166000</v>
      </c>
      <c r="F377" s="71">
        <f>VLOOKUP(I377,DM_HE_SO_LUONG_NS!$D$6:$I$38,J377+1,FALSE)</f>
        <v>1.68</v>
      </c>
      <c r="G377" s="56" t="s">
        <v>55</v>
      </c>
      <c r="H377" s="57">
        <v>1</v>
      </c>
      <c r="I377" s="73" t="s">
        <v>190</v>
      </c>
      <c r="J377" s="73">
        <v>1</v>
      </c>
    </row>
    <row r="378" spans="1:10" ht="12.75" x14ac:dyDescent="0.2">
      <c r="A378" s="49">
        <v>375</v>
      </c>
      <c r="B378" s="50">
        <f>GD_CHUNG!B379</f>
        <v>11145</v>
      </c>
      <c r="C378" s="51" t="str">
        <f>GD_CHUNG!C379</f>
        <v>Nguyễn Tiến Ngọc</v>
      </c>
      <c r="D378" s="51" t="str">
        <f>GD_CHUNG!D379</f>
        <v>NV Lái xe - VHTTB</v>
      </c>
      <c r="E378" s="52">
        <f>VLOOKUP(G378,DM_LUONG_CHE_DO!$D$8:$L$1000,H378+1,FALSE)</f>
        <v>4921000</v>
      </c>
      <c r="F378" s="71">
        <f>VLOOKUP(I378,DM_HE_SO_LUONG_NS!$D$6:$I$38,J378+1,FALSE)</f>
        <v>1.8</v>
      </c>
      <c r="G378" s="56" t="s">
        <v>53</v>
      </c>
      <c r="H378" s="57">
        <v>1</v>
      </c>
      <c r="I378" s="73" t="s">
        <v>188</v>
      </c>
      <c r="J378" s="73">
        <v>1</v>
      </c>
    </row>
    <row r="379" spans="1:10" ht="12.75" x14ac:dyDescent="0.2">
      <c r="A379" s="49">
        <v>376</v>
      </c>
      <c r="B379" s="50">
        <f>GD_CHUNG!B380</f>
        <v>13406</v>
      </c>
      <c r="C379" s="51" t="str">
        <f>GD_CHUNG!C380</f>
        <v>Hoàng Đình Mạnh</v>
      </c>
      <c r="D379" s="51" t="str">
        <f>GD_CHUNG!D380</f>
        <v>NV Lái xe - VHTTB</v>
      </c>
      <c r="E379" s="52">
        <f>VLOOKUP(G379,DM_LUONG_CHE_DO!$D$8:$L$1000,H379+1,FALSE)</f>
        <v>4166000</v>
      </c>
      <c r="F379" s="71">
        <f>VLOOKUP(I379,DM_HE_SO_LUONG_NS!$D$6:$I$38,J379+1,FALSE)</f>
        <v>1.68</v>
      </c>
      <c r="G379" s="56" t="s">
        <v>55</v>
      </c>
      <c r="H379" s="57">
        <v>1</v>
      </c>
      <c r="I379" s="73" t="s">
        <v>190</v>
      </c>
      <c r="J379" s="73">
        <v>1</v>
      </c>
    </row>
    <row r="380" spans="1:10" ht="12.75" x14ac:dyDescent="0.2">
      <c r="A380" s="49">
        <v>377</v>
      </c>
      <c r="B380" s="50">
        <f>GD_CHUNG!B381</f>
        <v>13407</v>
      </c>
      <c r="C380" s="51" t="str">
        <f>GD_CHUNG!C381</f>
        <v>Vương Văn Tiến</v>
      </c>
      <c r="D380" s="51" t="str">
        <f>GD_CHUNG!D381</f>
        <v>NV Lái xe - VHTTB</v>
      </c>
      <c r="E380" s="52">
        <f>VLOOKUP(G380,DM_LUONG_CHE_DO!$D$8:$L$1000,H380+1,FALSE)</f>
        <v>4166000</v>
      </c>
      <c r="F380" s="71">
        <f>VLOOKUP(I380,DM_HE_SO_LUONG_NS!$D$6:$I$38,J380+1,FALSE)</f>
        <v>1.68</v>
      </c>
      <c r="G380" s="56" t="s">
        <v>55</v>
      </c>
      <c r="H380" s="57">
        <v>1</v>
      </c>
      <c r="I380" s="73" t="s">
        <v>190</v>
      </c>
      <c r="J380" s="73">
        <v>1</v>
      </c>
    </row>
    <row r="381" spans="1:10" ht="12.75" x14ac:dyDescent="0.2">
      <c r="A381" s="49">
        <v>378</v>
      </c>
      <c r="B381" s="50">
        <f>GD_CHUNG!B382</f>
        <v>13408</v>
      </c>
      <c r="C381" s="51" t="str">
        <f>GD_CHUNG!C382</f>
        <v>Nguyễn Phương Thắng</v>
      </c>
      <c r="D381" s="51" t="str">
        <f>GD_CHUNG!D382</f>
        <v>NV Lái xe - VHTTB</v>
      </c>
      <c r="E381" s="52">
        <f>VLOOKUP(G381,DM_LUONG_CHE_DO!$D$8:$L$1000,H381+1,FALSE)</f>
        <v>4166000</v>
      </c>
      <c r="F381" s="71">
        <f>VLOOKUP(I381,DM_HE_SO_LUONG_NS!$D$6:$I$38,J381+1,FALSE)</f>
        <v>1.68</v>
      </c>
      <c r="G381" s="56" t="s">
        <v>55</v>
      </c>
      <c r="H381" s="57">
        <v>1</v>
      </c>
      <c r="I381" s="73" t="s">
        <v>190</v>
      </c>
      <c r="J381" s="73">
        <v>1</v>
      </c>
    </row>
    <row r="382" spans="1:10" ht="12.75" x14ac:dyDescent="0.2">
      <c r="A382" s="49">
        <v>379</v>
      </c>
      <c r="B382" s="50">
        <f>GD_CHUNG!B383</f>
        <v>13409</v>
      </c>
      <c r="C382" s="51" t="str">
        <f>GD_CHUNG!C383</f>
        <v>Lê Tuấn Anh</v>
      </c>
      <c r="D382" s="51" t="str">
        <f>GD_CHUNG!D383</f>
        <v>NV Lái xe - VHTTB</v>
      </c>
      <c r="E382" s="52">
        <f>VLOOKUP(G382,DM_LUONG_CHE_DO!$D$8:$L$1000,H382+1,FALSE)</f>
        <v>4166000</v>
      </c>
      <c r="F382" s="71">
        <f>VLOOKUP(I382,DM_HE_SO_LUONG_NS!$D$6:$I$38,J382+1,FALSE)</f>
        <v>1.68</v>
      </c>
      <c r="G382" s="56" t="s">
        <v>55</v>
      </c>
      <c r="H382" s="57">
        <v>1</v>
      </c>
      <c r="I382" s="73" t="s">
        <v>190</v>
      </c>
      <c r="J382" s="73">
        <v>1</v>
      </c>
    </row>
    <row r="383" spans="1:10" ht="12.75" x14ac:dyDescent="0.2">
      <c r="A383" s="49">
        <v>380</v>
      </c>
      <c r="B383" s="50">
        <f>GD_CHUNG!B384</f>
        <v>13410</v>
      </c>
      <c r="C383" s="51" t="str">
        <f>GD_CHUNG!C384</f>
        <v>Đoàn Văn Phương</v>
      </c>
      <c r="D383" s="51" t="str">
        <f>GD_CHUNG!D384</f>
        <v>NV Lái xe - VHTTB</v>
      </c>
      <c r="E383" s="52">
        <f>VLOOKUP(G383,DM_LUONG_CHE_DO!$D$8:$L$1000,H383+1,FALSE)</f>
        <v>4166000</v>
      </c>
      <c r="F383" s="71">
        <f>VLOOKUP(I383,DM_HE_SO_LUONG_NS!$D$6:$I$38,J383+1,FALSE)</f>
        <v>1.68</v>
      </c>
      <c r="G383" s="56" t="s">
        <v>55</v>
      </c>
      <c r="H383" s="57">
        <v>1</v>
      </c>
      <c r="I383" s="73" t="s">
        <v>190</v>
      </c>
      <c r="J383" s="73">
        <v>1</v>
      </c>
    </row>
    <row r="384" spans="1:10" ht="12.75" x14ac:dyDescent="0.2">
      <c r="A384" s="49">
        <v>381</v>
      </c>
      <c r="B384" s="50">
        <f>GD_CHUNG!B385</f>
        <v>13411</v>
      </c>
      <c r="C384" s="51" t="str">
        <f>GD_CHUNG!C385</f>
        <v>Nguyễn Văn Hà</v>
      </c>
      <c r="D384" s="51" t="str">
        <f>GD_CHUNG!D385</f>
        <v>NV Lái xe - VHTTB</v>
      </c>
      <c r="E384" s="52">
        <f>VLOOKUP(G384,DM_LUONG_CHE_DO!$D$8:$L$1000,H384+1,FALSE)</f>
        <v>4166000</v>
      </c>
      <c r="F384" s="71">
        <f>VLOOKUP(I384,DM_HE_SO_LUONG_NS!$D$6:$I$38,J384+1,FALSE)</f>
        <v>1.68</v>
      </c>
      <c r="G384" s="56" t="s">
        <v>55</v>
      </c>
      <c r="H384" s="57">
        <v>1</v>
      </c>
      <c r="I384" s="73" t="s">
        <v>190</v>
      </c>
      <c r="J384" s="73">
        <v>1</v>
      </c>
    </row>
    <row r="385" spans="1:10" ht="12.75" x14ac:dyDescent="0.2">
      <c r="A385" s="49">
        <v>382</v>
      </c>
      <c r="B385" s="50">
        <f>GD_CHUNG!B386</f>
        <v>13412</v>
      </c>
      <c r="C385" s="51" t="str">
        <f>GD_CHUNG!C386</f>
        <v>Nguyễn Mạnh Hiếu</v>
      </c>
      <c r="D385" s="51" t="str">
        <f>GD_CHUNG!D386</f>
        <v>NV Lái xe - VHTTB</v>
      </c>
      <c r="E385" s="52">
        <f>VLOOKUP(G385,DM_LUONG_CHE_DO!$D$8:$L$1000,H385+1,FALSE)</f>
        <v>4166000</v>
      </c>
      <c r="F385" s="71">
        <f>VLOOKUP(I385,DM_HE_SO_LUONG_NS!$D$6:$I$38,J385+1,FALSE)</f>
        <v>1.68</v>
      </c>
      <c r="G385" s="56" t="s">
        <v>55</v>
      </c>
      <c r="H385" s="57">
        <v>1</v>
      </c>
      <c r="I385" s="73" t="s">
        <v>190</v>
      </c>
      <c r="J385" s="73">
        <v>1</v>
      </c>
    </row>
    <row r="386" spans="1:10" ht="12.75" x14ac:dyDescent="0.2">
      <c r="A386" s="49">
        <v>383</v>
      </c>
      <c r="B386" s="50">
        <f>GD_CHUNG!B387</f>
        <v>13413</v>
      </c>
      <c r="C386" s="51" t="str">
        <f>GD_CHUNG!C387</f>
        <v>Vũ Việt Hùng</v>
      </c>
      <c r="D386" s="51" t="str">
        <f>GD_CHUNG!D387</f>
        <v>NV Lái xe - VHTTB</v>
      </c>
      <c r="E386" s="52">
        <f>VLOOKUP(G386,DM_LUONG_CHE_DO!$D$8:$L$1000,H386+1,FALSE)</f>
        <v>4166000</v>
      </c>
      <c r="F386" s="71">
        <f>VLOOKUP(I386,DM_HE_SO_LUONG_NS!$D$6:$I$38,J386+1,FALSE)</f>
        <v>1.68</v>
      </c>
      <c r="G386" s="56" t="s">
        <v>55</v>
      </c>
      <c r="H386" s="57">
        <v>1</v>
      </c>
      <c r="I386" s="73" t="s">
        <v>190</v>
      </c>
      <c r="J386" s="73">
        <v>1</v>
      </c>
    </row>
    <row r="387" spans="1:10" ht="12.75" x14ac:dyDescent="0.2">
      <c r="A387" s="49">
        <v>384</v>
      </c>
      <c r="B387" s="50">
        <f>GD_CHUNG!B388</f>
        <v>13414</v>
      </c>
      <c r="C387" s="51" t="str">
        <f>GD_CHUNG!C388</f>
        <v>Lê Hữu Hóa</v>
      </c>
      <c r="D387" s="51" t="str">
        <f>GD_CHUNG!D388</f>
        <v>NV Lái xe - VHTTB</v>
      </c>
      <c r="E387" s="52">
        <f>VLOOKUP(G387,DM_LUONG_CHE_DO!$D$8:$L$1000,H387+1,FALSE)</f>
        <v>4166000</v>
      </c>
      <c r="F387" s="71">
        <f>VLOOKUP(I387,DM_HE_SO_LUONG_NS!$D$6:$I$38,J387+1,FALSE)</f>
        <v>1.68</v>
      </c>
      <c r="G387" s="56" t="s">
        <v>55</v>
      </c>
      <c r="H387" s="57">
        <v>1</v>
      </c>
      <c r="I387" s="73" t="s">
        <v>190</v>
      </c>
      <c r="J387" s="73">
        <v>1</v>
      </c>
    </row>
    <row r="388" spans="1:10" ht="12.75" x14ac:dyDescent="0.2">
      <c r="A388" s="49">
        <v>385</v>
      </c>
      <c r="B388" s="50">
        <f>GD_CHUNG!B389</f>
        <v>13415</v>
      </c>
      <c r="C388" s="51" t="str">
        <f>GD_CHUNG!C389</f>
        <v>Đinh Văn Duyên</v>
      </c>
      <c r="D388" s="51" t="str">
        <f>GD_CHUNG!D389</f>
        <v>NV Lái xe - VHTTB</v>
      </c>
      <c r="E388" s="52">
        <f>VLOOKUP(G388,DM_LUONG_CHE_DO!$D$8:$L$1000,H388+1,FALSE)</f>
        <v>4166000</v>
      </c>
      <c r="F388" s="71">
        <f>VLOOKUP(I388,DM_HE_SO_LUONG_NS!$D$6:$I$38,J388+1,FALSE)</f>
        <v>1.68</v>
      </c>
      <c r="G388" s="56" t="s">
        <v>55</v>
      </c>
      <c r="H388" s="57">
        <v>1</v>
      </c>
      <c r="I388" s="73" t="s">
        <v>190</v>
      </c>
      <c r="J388" s="73">
        <v>1</v>
      </c>
    </row>
    <row r="389" spans="1:10" ht="12.75" x14ac:dyDescent="0.2">
      <c r="A389" s="49">
        <v>386</v>
      </c>
      <c r="B389" s="50">
        <f>GD_CHUNG!B390</f>
        <v>13530</v>
      </c>
      <c r="C389" s="51" t="str">
        <f>GD_CHUNG!C390</f>
        <v>Lương Văn Dư</v>
      </c>
      <c r="D389" s="51" t="str">
        <f>GD_CHUNG!D390</f>
        <v>NV Lái xe - VHTTB</v>
      </c>
      <c r="E389" s="52">
        <f>VLOOKUP(G389,DM_LUONG_CHE_DO!$D$8:$L$1000,H389+1,FALSE)</f>
        <v>4166000</v>
      </c>
      <c r="F389" s="71">
        <f>VLOOKUP(I389,DM_HE_SO_LUONG_NS!$D$6:$I$38,J389+1,FALSE)</f>
        <v>1.68</v>
      </c>
      <c r="G389" s="56" t="s">
        <v>55</v>
      </c>
      <c r="H389" s="57">
        <v>1</v>
      </c>
      <c r="I389" s="73" t="s">
        <v>190</v>
      </c>
      <c r="J389" s="73">
        <v>1</v>
      </c>
    </row>
    <row r="390" spans="1:10" ht="12.75" x14ac:dyDescent="0.2">
      <c r="A390" s="49">
        <v>387</v>
      </c>
      <c r="B390" s="50">
        <f>GD_CHUNG!B391</f>
        <v>13529</v>
      </c>
      <c r="C390" s="51" t="str">
        <f>GD_CHUNG!C391</f>
        <v>Cao Thế Vĩnh</v>
      </c>
      <c r="D390" s="51" t="str">
        <f>GD_CHUNG!D391</f>
        <v>NV Lái xe - VHTTB</v>
      </c>
      <c r="E390" s="52">
        <f>VLOOKUP(G390,DM_LUONG_CHE_DO!$D$8:$L$1000,H390+1,FALSE)</f>
        <v>4166000</v>
      </c>
      <c r="F390" s="71">
        <f>VLOOKUP(I390,DM_HE_SO_LUONG_NS!$D$6:$I$38,J390+1,FALSE)</f>
        <v>1.68</v>
      </c>
      <c r="G390" s="56" t="s">
        <v>55</v>
      </c>
      <c r="H390" s="57">
        <v>1</v>
      </c>
      <c r="I390" s="73" t="s">
        <v>190</v>
      </c>
      <c r="J390" s="73">
        <v>1</v>
      </c>
    </row>
    <row r="391" spans="1:10" ht="12.75" x14ac:dyDescent="0.2">
      <c r="A391" s="49">
        <v>388</v>
      </c>
      <c r="B391" s="50">
        <f>GD_CHUNG!B392</f>
        <v>10648</v>
      </c>
      <c r="C391" s="51" t="str">
        <f>GD_CHUNG!C392</f>
        <v>Phạm Minh Thành</v>
      </c>
      <c r="D391" s="51" t="str">
        <f>GD_CHUNG!D392</f>
        <v>NV Lái xe - VHTTB</v>
      </c>
      <c r="E391" s="52">
        <f>VLOOKUP(G391,DM_LUONG_CHE_DO!$D$8:$L$1000,H391+1,FALSE)</f>
        <v>4166000</v>
      </c>
      <c r="F391" s="71">
        <f>VLOOKUP(I391,DM_HE_SO_LUONG_NS!$D$6:$I$38,J391+1,FALSE)</f>
        <v>1.68</v>
      </c>
      <c r="G391" s="56" t="s">
        <v>55</v>
      </c>
      <c r="H391" s="57">
        <v>1</v>
      </c>
      <c r="I391" s="73" t="s">
        <v>190</v>
      </c>
      <c r="J391" s="73">
        <v>1</v>
      </c>
    </row>
    <row r="392" spans="1:10" ht="12.75" x14ac:dyDescent="0.2">
      <c r="A392" s="49">
        <v>389</v>
      </c>
      <c r="B392" s="50">
        <f>GD_CHUNG!B393</f>
        <v>10649</v>
      </c>
      <c r="C392" s="51" t="str">
        <f>GD_CHUNG!C393</f>
        <v>Vũ Minh Tú</v>
      </c>
      <c r="D392" s="51" t="str">
        <f>GD_CHUNG!D393</f>
        <v>NV Lái xe - VHTTB</v>
      </c>
      <c r="E392" s="52">
        <f>VLOOKUP(G392,DM_LUONG_CHE_DO!$D$8:$L$1000,H392+1,FALSE)</f>
        <v>4166000</v>
      </c>
      <c r="F392" s="71">
        <f>VLOOKUP(I392,DM_HE_SO_LUONG_NS!$D$6:$I$38,J392+1,FALSE)</f>
        <v>1.68</v>
      </c>
      <c r="G392" s="56" t="s">
        <v>55</v>
      </c>
      <c r="H392" s="57">
        <v>1</v>
      </c>
      <c r="I392" s="73" t="s">
        <v>190</v>
      </c>
      <c r="J392" s="73">
        <v>1</v>
      </c>
    </row>
    <row r="393" spans="1:10" ht="12.75" x14ac:dyDescent="0.2">
      <c r="A393" s="49">
        <v>390</v>
      </c>
      <c r="B393" s="50">
        <f>GD_CHUNG!B394</f>
        <v>10651</v>
      </c>
      <c r="C393" s="51" t="str">
        <f>GD_CHUNG!C394</f>
        <v>Đỗ Văn Chính</v>
      </c>
      <c r="D393" s="51" t="str">
        <f>GD_CHUNG!D394</f>
        <v>NV Lái xe - VHTTB</v>
      </c>
      <c r="E393" s="52">
        <f>VLOOKUP(G393,DM_LUONG_CHE_DO!$D$8:$L$1000,H393+1,FALSE)</f>
        <v>4166000</v>
      </c>
      <c r="F393" s="71">
        <f>VLOOKUP(I393,DM_HE_SO_LUONG_NS!$D$6:$I$38,J393+1,FALSE)</f>
        <v>1.68</v>
      </c>
      <c r="G393" s="56" t="s">
        <v>55</v>
      </c>
      <c r="H393" s="57">
        <v>1</v>
      </c>
      <c r="I393" s="73" t="s">
        <v>190</v>
      </c>
      <c r="J393" s="73">
        <v>1</v>
      </c>
    </row>
    <row r="394" spans="1:10" ht="12.75" x14ac:dyDescent="0.2">
      <c r="A394" s="49">
        <v>391</v>
      </c>
      <c r="B394" s="50">
        <f>GD_CHUNG!B395</f>
        <v>10656</v>
      </c>
      <c r="C394" s="51" t="str">
        <f>GD_CHUNG!C395</f>
        <v>Bùi Việt Bắc</v>
      </c>
      <c r="D394" s="51" t="str">
        <f>GD_CHUNG!D395</f>
        <v>NV Lái xe - VHTTB</v>
      </c>
      <c r="E394" s="52">
        <f>VLOOKUP(G394,DM_LUONG_CHE_DO!$D$8:$L$1000,H394+1,FALSE)</f>
        <v>4166000</v>
      </c>
      <c r="F394" s="71">
        <f>VLOOKUP(I394,DM_HE_SO_LUONG_NS!$D$6:$I$38,J394+1,FALSE)</f>
        <v>1.59</v>
      </c>
      <c r="G394" s="56" t="s">
        <v>55</v>
      </c>
      <c r="H394" s="57">
        <v>1</v>
      </c>
      <c r="I394" s="73" t="s">
        <v>240</v>
      </c>
      <c r="J394" s="73">
        <v>2</v>
      </c>
    </row>
    <row r="395" spans="1:10" ht="12.75" x14ac:dyDescent="0.2">
      <c r="A395" s="49">
        <v>392</v>
      </c>
      <c r="B395" s="50">
        <f>GD_CHUNG!B396</f>
        <v>10658</v>
      </c>
      <c r="C395" s="51" t="str">
        <f>GD_CHUNG!C396</f>
        <v>Nguyễn Phương Tuấn</v>
      </c>
      <c r="D395" s="51" t="str">
        <f>GD_CHUNG!D396</f>
        <v>NV Lái xe - VHTTB</v>
      </c>
      <c r="E395" s="52">
        <f>VLOOKUP(G395,DM_LUONG_CHE_DO!$D$8:$L$1000,H395+1,FALSE)</f>
        <v>4166000</v>
      </c>
      <c r="F395" s="71">
        <f>VLOOKUP(I395,DM_HE_SO_LUONG_NS!$D$6:$I$38,J395+1,FALSE)</f>
        <v>1.68</v>
      </c>
      <c r="G395" s="56" t="s">
        <v>55</v>
      </c>
      <c r="H395" s="57">
        <v>1</v>
      </c>
      <c r="I395" s="73" t="s">
        <v>190</v>
      </c>
      <c r="J395" s="73">
        <v>1</v>
      </c>
    </row>
    <row r="396" spans="1:10" ht="12.75" x14ac:dyDescent="0.2">
      <c r="A396" s="49">
        <v>393</v>
      </c>
      <c r="B396" s="50">
        <f>GD_CHUNG!B397</f>
        <v>10665</v>
      </c>
      <c r="C396" s="51" t="str">
        <f>GD_CHUNG!C397</f>
        <v>Trần Hồng Sơn</v>
      </c>
      <c r="D396" s="51" t="str">
        <f>GD_CHUNG!D397</f>
        <v>NV Lái xe - VHTTB</v>
      </c>
      <c r="E396" s="52">
        <f>VLOOKUP(G396,DM_LUONG_CHE_DO!$D$8:$L$1000,H396+1,FALSE)</f>
        <v>4166000</v>
      </c>
      <c r="F396" s="71">
        <f>VLOOKUP(I396,DM_HE_SO_LUONG_NS!$D$6:$I$38,J396+1,FALSE)</f>
        <v>1.68</v>
      </c>
      <c r="G396" s="56" t="s">
        <v>55</v>
      </c>
      <c r="H396" s="57">
        <v>1</v>
      </c>
      <c r="I396" s="73" t="s">
        <v>190</v>
      </c>
      <c r="J396" s="73">
        <v>1</v>
      </c>
    </row>
    <row r="397" spans="1:10" ht="12.75" x14ac:dyDescent="0.2">
      <c r="A397" s="49">
        <v>394</v>
      </c>
      <c r="B397" s="50">
        <f>GD_CHUNG!B398</f>
        <v>10671</v>
      </c>
      <c r="C397" s="51" t="str">
        <f>GD_CHUNG!C398</f>
        <v>Lê Đức Duy</v>
      </c>
      <c r="D397" s="51" t="str">
        <f>GD_CHUNG!D398</f>
        <v>NV Lái xe - VHTTB</v>
      </c>
      <c r="E397" s="52">
        <f>VLOOKUP(G397,DM_LUONG_CHE_DO!$D$8:$L$1000,H397+1,FALSE)</f>
        <v>4166000</v>
      </c>
      <c r="F397" s="71">
        <f>VLOOKUP(I397,DM_HE_SO_LUONG_NS!$D$6:$I$38,J397+1,FALSE)</f>
        <v>1.68</v>
      </c>
      <c r="G397" s="56" t="s">
        <v>55</v>
      </c>
      <c r="H397" s="57">
        <v>1</v>
      </c>
      <c r="I397" s="73" t="s">
        <v>190</v>
      </c>
      <c r="J397" s="73">
        <v>1</v>
      </c>
    </row>
    <row r="398" spans="1:10" ht="12.75" x14ac:dyDescent="0.2">
      <c r="A398" s="49">
        <v>395</v>
      </c>
      <c r="B398" s="50">
        <f>GD_CHUNG!B399</f>
        <v>10673</v>
      </c>
      <c r="C398" s="51" t="str">
        <f>GD_CHUNG!C399</f>
        <v>Đặng Xuân Sơn</v>
      </c>
      <c r="D398" s="51" t="str">
        <f>GD_CHUNG!D399</f>
        <v>NV Lái xe - VHTTB</v>
      </c>
      <c r="E398" s="52">
        <f>VLOOKUP(G398,DM_LUONG_CHE_DO!$D$8:$L$1000,H398+1,FALSE)</f>
        <v>4166000</v>
      </c>
      <c r="F398" s="71">
        <f>VLOOKUP(I398,DM_HE_SO_LUONG_NS!$D$6:$I$38,J398+1,FALSE)</f>
        <v>1.68</v>
      </c>
      <c r="G398" s="56" t="s">
        <v>55</v>
      </c>
      <c r="H398" s="57">
        <v>1</v>
      </c>
      <c r="I398" s="73" t="s">
        <v>190</v>
      </c>
      <c r="J398" s="73">
        <v>1</v>
      </c>
    </row>
    <row r="399" spans="1:10" ht="12.75" x14ac:dyDescent="0.2">
      <c r="A399" s="49">
        <v>396</v>
      </c>
      <c r="B399" s="50">
        <f>GD_CHUNG!B400</f>
        <v>11091</v>
      </c>
      <c r="C399" s="51" t="str">
        <f>GD_CHUNG!C400</f>
        <v>Nguyễn Như Cương</v>
      </c>
      <c r="D399" s="51" t="str">
        <f>GD_CHUNG!D400</f>
        <v>NV Lái xe - VHTTB</v>
      </c>
      <c r="E399" s="52">
        <f>VLOOKUP(G399,DM_LUONG_CHE_DO!$D$8:$L$1000,H399+1,FALSE)</f>
        <v>4166000</v>
      </c>
      <c r="F399" s="71">
        <f>VLOOKUP(I399,DM_HE_SO_LUONG_NS!$D$6:$I$38,J399+1,FALSE)</f>
        <v>1.68</v>
      </c>
      <c r="G399" s="56" t="s">
        <v>55</v>
      </c>
      <c r="H399" s="57">
        <v>1</v>
      </c>
      <c r="I399" s="73" t="s">
        <v>190</v>
      </c>
      <c r="J399" s="73">
        <v>1</v>
      </c>
    </row>
    <row r="400" spans="1:10" ht="12.75" x14ac:dyDescent="0.2">
      <c r="A400" s="49">
        <v>397</v>
      </c>
      <c r="B400" s="50">
        <f>GD_CHUNG!B401</f>
        <v>11093</v>
      </c>
      <c r="C400" s="51" t="str">
        <f>GD_CHUNG!C401</f>
        <v>Đỗ Chí Thanh</v>
      </c>
      <c r="D400" s="51" t="str">
        <f>GD_CHUNG!D401</f>
        <v>NV Lái xe - VHTTB</v>
      </c>
      <c r="E400" s="52">
        <f>VLOOKUP(G400,DM_LUONG_CHE_DO!$D$8:$L$1000,H400+1,FALSE)</f>
        <v>4166000</v>
      </c>
      <c r="F400" s="71">
        <f>VLOOKUP(I400,DM_HE_SO_LUONG_NS!$D$6:$I$38,J400+1,FALSE)</f>
        <v>1.68</v>
      </c>
      <c r="G400" s="56" t="s">
        <v>55</v>
      </c>
      <c r="H400" s="57">
        <v>1</v>
      </c>
      <c r="I400" s="73" t="s">
        <v>190</v>
      </c>
      <c r="J400" s="73">
        <v>1</v>
      </c>
    </row>
    <row r="401" spans="1:10" ht="12.75" x14ac:dyDescent="0.2">
      <c r="A401" s="49">
        <v>398</v>
      </c>
      <c r="B401" s="50">
        <f>GD_CHUNG!B402</f>
        <v>12572</v>
      </c>
      <c r="C401" s="51" t="str">
        <f>GD_CHUNG!C402</f>
        <v>Trần Quốc Việt</v>
      </c>
      <c r="D401" s="51" t="str">
        <f>GD_CHUNG!D402</f>
        <v>NV Lái xe - VHTTB</v>
      </c>
      <c r="E401" s="52">
        <f>VLOOKUP(G401,DM_LUONG_CHE_DO!$D$8:$L$1000,H401+1,FALSE)</f>
        <v>4166000</v>
      </c>
      <c r="F401" s="71">
        <f>VLOOKUP(I401,DM_HE_SO_LUONG_NS!$D$6:$I$38,J401+1,FALSE)</f>
        <v>1.68</v>
      </c>
      <c r="G401" s="56" t="s">
        <v>55</v>
      </c>
      <c r="H401" s="57">
        <v>1</v>
      </c>
      <c r="I401" s="73" t="s">
        <v>190</v>
      </c>
      <c r="J401" s="73">
        <v>1</v>
      </c>
    </row>
    <row r="402" spans="1:10" ht="12.75" x14ac:dyDescent="0.2">
      <c r="A402" s="49">
        <v>399</v>
      </c>
      <c r="B402" s="50">
        <f>GD_CHUNG!B403</f>
        <v>12573</v>
      </c>
      <c r="C402" s="51" t="str">
        <f>GD_CHUNG!C403</f>
        <v>Trần Thế Khánh</v>
      </c>
      <c r="D402" s="51" t="str">
        <f>GD_CHUNG!D403</f>
        <v>NV Lái xe - VHTTB</v>
      </c>
      <c r="E402" s="52">
        <f>VLOOKUP(G402,DM_LUONG_CHE_DO!$D$8:$L$1000,H402+1,FALSE)</f>
        <v>4166000</v>
      </c>
      <c r="F402" s="71">
        <f>VLOOKUP(I402,DM_HE_SO_LUONG_NS!$D$6:$I$38,J402+1,FALSE)</f>
        <v>1.68</v>
      </c>
      <c r="G402" s="56" t="s">
        <v>55</v>
      </c>
      <c r="H402" s="57">
        <v>1</v>
      </c>
      <c r="I402" s="73" t="s">
        <v>190</v>
      </c>
      <c r="J402" s="73">
        <v>1</v>
      </c>
    </row>
    <row r="403" spans="1:10" ht="12.75" x14ac:dyDescent="0.2">
      <c r="A403" s="49">
        <v>400</v>
      </c>
      <c r="B403" s="50">
        <f>GD_CHUNG!B404</f>
        <v>12575</v>
      </c>
      <c r="C403" s="51" t="str">
        <f>GD_CHUNG!C404</f>
        <v>Nguyễn Văn Thắng</v>
      </c>
      <c r="D403" s="51" t="str">
        <f>GD_CHUNG!D404</f>
        <v>NV Lái xe - VHTTB</v>
      </c>
      <c r="E403" s="52">
        <f>VLOOKUP(G403,DM_LUONG_CHE_DO!$D$8:$L$1000,H403+1,FALSE)</f>
        <v>4166000</v>
      </c>
      <c r="F403" s="71">
        <f>VLOOKUP(I403,DM_HE_SO_LUONG_NS!$D$6:$I$38,J403+1,FALSE)</f>
        <v>1.68</v>
      </c>
      <c r="G403" s="56" t="s">
        <v>55</v>
      </c>
      <c r="H403" s="57">
        <v>1</v>
      </c>
      <c r="I403" s="73" t="s">
        <v>190</v>
      </c>
      <c r="J403" s="73">
        <v>1</v>
      </c>
    </row>
    <row r="404" spans="1:10" ht="12.75" x14ac:dyDescent="0.2">
      <c r="A404" s="49">
        <v>401</v>
      </c>
      <c r="B404" s="50">
        <f>GD_CHUNG!B405</f>
        <v>12577</v>
      </c>
      <c r="C404" s="51" t="str">
        <f>GD_CHUNG!C405</f>
        <v>Lê Ngọc Hùng</v>
      </c>
      <c r="D404" s="51" t="str">
        <f>GD_CHUNG!D405</f>
        <v>NV Lái xe - VHTTB</v>
      </c>
      <c r="E404" s="52">
        <f>VLOOKUP(G404,DM_LUONG_CHE_DO!$D$8:$L$1000,H404+1,FALSE)</f>
        <v>4166000</v>
      </c>
      <c r="F404" s="71">
        <f>VLOOKUP(I404,DM_HE_SO_LUONG_NS!$D$6:$I$38,J404+1,FALSE)</f>
        <v>1.68</v>
      </c>
      <c r="G404" s="56" t="s">
        <v>55</v>
      </c>
      <c r="H404" s="57">
        <v>1</v>
      </c>
      <c r="I404" s="73" t="s">
        <v>190</v>
      </c>
      <c r="J404" s="73">
        <v>1</v>
      </c>
    </row>
    <row r="405" spans="1:10" ht="12.75" x14ac:dyDescent="0.2">
      <c r="A405" s="49">
        <v>402</v>
      </c>
      <c r="B405" s="50">
        <f>GD_CHUNG!B406</f>
        <v>12579</v>
      </c>
      <c r="C405" s="51" t="str">
        <f>GD_CHUNG!C406</f>
        <v>Nguyễn Ngọc Công</v>
      </c>
      <c r="D405" s="51" t="str">
        <f>GD_CHUNG!D406</f>
        <v>NV Lái xe - VHTTB</v>
      </c>
      <c r="E405" s="52">
        <f>VLOOKUP(G405,DM_LUONG_CHE_DO!$D$8:$L$1000,H405+1,FALSE)</f>
        <v>4166000</v>
      </c>
      <c r="F405" s="71">
        <f>VLOOKUP(I405,DM_HE_SO_LUONG_NS!$D$6:$I$38,J405+1,FALSE)</f>
        <v>1.68</v>
      </c>
      <c r="G405" s="56" t="s">
        <v>55</v>
      </c>
      <c r="H405" s="57">
        <v>1</v>
      </c>
      <c r="I405" s="73" t="s">
        <v>190</v>
      </c>
      <c r="J405" s="73">
        <v>1</v>
      </c>
    </row>
    <row r="406" spans="1:10" ht="12.75" x14ac:dyDescent="0.2">
      <c r="A406" s="49">
        <v>403</v>
      </c>
      <c r="B406" s="50">
        <f>GD_CHUNG!B407</f>
        <v>13750</v>
      </c>
      <c r="C406" s="51" t="str">
        <f>GD_CHUNG!C407</f>
        <v>Lê Anh Hùng</v>
      </c>
      <c r="D406" s="51" t="str">
        <f>GD_CHUNG!D407</f>
        <v>NV Lái xe - VHTTB</v>
      </c>
      <c r="E406" s="52">
        <f>VLOOKUP(G406,DM_LUONG_CHE_DO!$D$8:$L$1000,H406+1,FALSE)</f>
        <v>4166000</v>
      </c>
      <c r="F406" s="71">
        <f>VLOOKUP(I406,DM_HE_SO_LUONG_NS!$D$6:$I$38,J406+1,FALSE)</f>
        <v>1.68</v>
      </c>
      <c r="G406" s="56" t="s">
        <v>55</v>
      </c>
      <c r="H406" s="138">
        <v>1</v>
      </c>
      <c r="I406" s="73" t="s">
        <v>190</v>
      </c>
      <c r="J406" s="73">
        <v>1</v>
      </c>
    </row>
    <row r="407" spans="1:10" ht="12.75" x14ac:dyDescent="0.2">
      <c r="A407" s="49">
        <v>404</v>
      </c>
      <c r="B407" s="50">
        <f>GD_CHUNG!B408</f>
        <v>13751</v>
      </c>
      <c r="C407" s="51" t="str">
        <f>GD_CHUNG!C408</f>
        <v>Nguyễn Mạnh Hùng</v>
      </c>
      <c r="D407" s="51" t="str">
        <f>GD_CHUNG!D408</f>
        <v>NV Lái xe - VHTTB</v>
      </c>
      <c r="E407" s="52">
        <f>VLOOKUP(G407,DM_LUONG_CHE_DO!$D$8:$L$1000,H407+1,FALSE)</f>
        <v>4166000</v>
      </c>
      <c r="F407" s="71">
        <f>VLOOKUP(I407,DM_HE_SO_LUONG_NS!$D$6:$I$38,J407+1,FALSE)</f>
        <v>1.68</v>
      </c>
      <c r="G407" s="56" t="s">
        <v>55</v>
      </c>
      <c r="H407" s="138">
        <v>1</v>
      </c>
      <c r="I407" s="73" t="s">
        <v>190</v>
      </c>
      <c r="J407" s="73">
        <v>1</v>
      </c>
    </row>
    <row r="408" spans="1:10" ht="12.75" x14ac:dyDescent="0.2">
      <c r="A408" s="49">
        <v>405</v>
      </c>
      <c r="B408" s="50">
        <f>GD_CHUNG!B409</f>
        <v>10758</v>
      </c>
      <c r="C408" s="51" t="str">
        <f>GD_CHUNG!C409</f>
        <v>Trương Thị Minh Phượng</v>
      </c>
      <c r="D408" s="51" t="str">
        <f>GD_CHUNG!D409</f>
        <v>Đội phó</v>
      </c>
      <c r="E408" s="52">
        <f>VLOOKUP(G408,DM_LUONG_CHE_DO!$D$8:$L$1000,H408+1,FALSE)</f>
        <v>4921000</v>
      </c>
      <c r="F408" s="71">
        <f>VLOOKUP(I408,DM_HE_SO_LUONG_NS!$D$6:$I$38,J408+1,FALSE)</f>
        <v>2.57</v>
      </c>
      <c r="G408" s="56" t="s">
        <v>32</v>
      </c>
      <c r="H408" s="57">
        <v>1</v>
      </c>
      <c r="I408" s="73" t="s">
        <v>150</v>
      </c>
      <c r="J408" s="73">
        <v>1</v>
      </c>
    </row>
    <row r="409" spans="1:10" ht="12.75" x14ac:dyDescent="0.2">
      <c r="A409" s="49">
        <v>406</v>
      </c>
      <c r="B409" s="50">
        <f>GD_CHUNG!B410</f>
        <v>10644</v>
      </c>
      <c r="C409" s="51" t="str">
        <f>GD_CHUNG!C410</f>
        <v>Nguyễn Văn Bình</v>
      </c>
      <c r="D409" s="51" t="str">
        <f>GD_CHUNG!D410</f>
        <v>KTV mặt đất</v>
      </c>
      <c r="E409" s="52">
        <f>VLOOKUP(G409,DM_LUONG_CHE_DO!$D$8:$L$1000,H409+1,FALSE)</f>
        <v>4921000</v>
      </c>
      <c r="F409" s="71">
        <f>VLOOKUP(I409,DM_HE_SO_LUONG_NS!$D$6:$I$38,J409+1,FALSE)</f>
        <v>2.57</v>
      </c>
      <c r="G409" s="56" t="s">
        <v>32</v>
      </c>
      <c r="H409" s="57">
        <v>1</v>
      </c>
      <c r="I409" s="73" t="s">
        <v>150</v>
      </c>
      <c r="J409" s="73">
        <v>1</v>
      </c>
    </row>
    <row r="410" spans="1:10" ht="12.75" x14ac:dyDescent="0.2">
      <c r="A410" s="49">
        <v>407</v>
      </c>
      <c r="B410" s="50">
        <f>GD_CHUNG!B411</f>
        <v>10645</v>
      </c>
      <c r="C410" s="51" t="str">
        <f>GD_CHUNG!C411</f>
        <v>Thân Hoài Nam</v>
      </c>
      <c r="D410" s="51" t="str">
        <f>GD_CHUNG!D411</f>
        <v>KTV mặt đất</v>
      </c>
      <c r="E410" s="52">
        <f>VLOOKUP(G410,DM_LUONG_CHE_DO!$D$8:$L$1000,H410+1,FALSE)</f>
        <v>5115000</v>
      </c>
      <c r="F410" s="71">
        <f>VLOOKUP(I410,DM_HE_SO_LUONG_NS!$D$6:$I$38,J410+1,FALSE)</f>
        <v>3.15</v>
      </c>
      <c r="G410" s="56" t="s">
        <v>30</v>
      </c>
      <c r="H410" s="57">
        <v>1</v>
      </c>
      <c r="I410" s="73" t="s">
        <v>146</v>
      </c>
      <c r="J410" s="73">
        <v>1</v>
      </c>
    </row>
    <row r="411" spans="1:10" ht="12.75" x14ac:dyDescent="0.2">
      <c r="A411" s="49">
        <v>408</v>
      </c>
      <c r="B411" s="50">
        <f>GD_CHUNG!B412</f>
        <v>13531</v>
      </c>
      <c r="C411" s="51" t="str">
        <f>GD_CHUNG!C412</f>
        <v>Võ Thị Vân</v>
      </c>
      <c r="D411" s="51" t="str">
        <f>GD_CHUNG!D412</f>
        <v>Nhân viên vệ sinh khu bay</v>
      </c>
      <c r="E411" s="52">
        <f>VLOOKUP(G411,DM_LUONG_CHE_DO!$D$8:$L$1000,H411+1,FALSE)</f>
        <v>3100000</v>
      </c>
      <c r="F411" s="71">
        <f>VLOOKUP(I411,DM_HE_SO_LUONG_NS!$D$6:$I$38,J411+1,FALSE)</f>
        <v>1.47</v>
      </c>
      <c r="G411" s="56" t="s">
        <v>62</v>
      </c>
      <c r="H411" s="57">
        <v>1</v>
      </c>
      <c r="I411" s="73" t="s">
        <v>242</v>
      </c>
      <c r="J411" s="73">
        <v>1</v>
      </c>
    </row>
    <row r="412" spans="1:10" ht="12.75" x14ac:dyDescent="0.2">
      <c r="A412" s="49">
        <v>409</v>
      </c>
      <c r="B412" s="50">
        <f>GD_CHUNG!B413</f>
        <v>12508</v>
      </c>
      <c r="C412" s="51" t="str">
        <f>GD_CHUNG!C413</f>
        <v>Nguyễn Hồng Nhung</v>
      </c>
      <c r="D412" s="51" t="str">
        <f>GD_CHUNG!D413</f>
        <v>Nv vệ sinh</v>
      </c>
      <c r="E412" s="52">
        <f>VLOOKUP(G412,DM_LUONG_CHE_DO!$D$8:$L$1000,H412+1,FALSE)</f>
        <v>3100000</v>
      </c>
      <c r="F412" s="71">
        <f>VLOOKUP(I412,DM_HE_SO_LUONG_NS!$D$6:$I$38,J412+1,FALSE)</f>
        <v>1.47</v>
      </c>
      <c r="G412" s="56" t="s">
        <v>62</v>
      </c>
      <c r="H412" s="57">
        <v>1</v>
      </c>
      <c r="I412" s="73" t="s">
        <v>242</v>
      </c>
      <c r="J412" s="73">
        <v>1</v>
      </c>
    </row>
    <row r="413" spans="1:10" ht="12.75" x14ac:dyDescent="0.2">
      <c r="A413" s="49">
        <v>410</v>
      </c>
      <c r="B413" s="50">
        <f>GD_CHUNG!B414</f>
        <v>12596</v>
      </c>
      <c r="C413" s="51" t="str">
        <f>GD_CHUNG!C414</f>
        <v>Phan Thị Hải Yến</v>
      </c>
      <c r="D413" s="51" t="str">
        <f>GD_CHUNG!D414</f>
        <v>Nv vệ sinh</v>
      </c>
      <c r="E413" s="52">
        <f>VLOOKUP(G413,DM_LUONG_CHE_DO!$D$8:$L$1000,H413+1,FALSE)</f>
        <v>3100000</v>
      </c>
      <c r="F413" s="71">
        <f>VLOOKUP(I413,DM_HE_SO_LUONG_NS!$D$6:$I$38,J413+1,FALSE)</f>
        <v>1.47</v>
      </c>
      <c r="G413" s="56" t="s">
        <v>62</v>
      </c>
      <c r="H413" s="57">
        <v>1</v>
      </c>
      <c r="I413" s="73" t="s">
        <v>242</v>
      </c>
      <c r="J413" s="73">
        <v>1</v>
      </c>
    </row>
    <row r="414" spans="1:10" ht="12.75" x14ac:dyDescent="0.2">
      <c r="A414" s="49">
        <v>411</v>
      </c>
      <c r="B414" s="50">
        <f>GD_CHUNG!B415</f>
        <v>12597</v>
      </c>
      <c r="C414" s="51" t="str">
        <f>GD_CHUNG!C415</f>
        <v>Doãn Thị Thanh Hà</v>
      </c>
      <c r="D414" s="51" t="str">
        <f>GD_CHUNG!D415</f>
        <v>Nv vệ sinh</v>
      </c>
      <c r="E414" s="52">
        <f>VLOOKUP(G414,DM_LUONG_CHE_DO!$D$8:$L$1000,H414+1,FALSE)</f>
        <v>3100000</v>
      </c>
      <c r="F414" s="71">
        <f>VLOOKUP(I414,DM_HE_SO_LUONG_NS!$D$6:$I$38,J414+1,FALSE)</f>
        <v>1.47</v>
      </c>
      <c r="G414" s="56" t="s">
        <v>62</v>
      </c>
      <c r="H414" s="57">
        <v>1</v>
      </c>
      <c r="I414" s="73" t="s">
        <v>242</v>
      </c>
      <c r="J414" s="73">
        <v>1</v>
      </c>
    </row>
    <row r="415" spans="1:10" ht="12.75" x14ac:dyDescent="0.2">
      <c r="A415" s="49">
        <v>412</v>
      </c>
      <c r="B415" s="50">
        <f>GD_CHUNG!B416</f>
        <v>13098</v>
      </c>
      <c r="C415" s="51" t="str">
        <f>GD_CHUNG!C416</f>
        <v>Đặng Thị Thúy Hằng</v>
      </c>
      <c r="D415" s="51" t="str">
        <f>GD_CHUNG!D416</f>
        <v>Nv vệ sinh</v>
      </c>
      <c r="E415" s="52">
        <f>VLOOKUP(G415,DM_LUONG_CHE_DO!$D$8:$L$1000,H415+1,FALSE)</f>
        <v>3100000</v>
      </c>
      <c r="F415" s="71">
        <f>VLOOKUP(I415,DM_HE_SO_LUONG_NS!$D$6:$I$38,J415+1,FALSE)</f>
        <v>1.47</v>
      </c>
      <c r="G415" s="56" t="s">
        <v>62</v>
      </c>
      <c r="H415" s="57">
        <v>1</v>
      </c>
      <c r="I415" s="73" t="s">
        <v>242</v>
      </c>
      <c r="J415" s="73">
        <v>1</v>
      </c>
    </row>
    <row r="416" spans="1:10" ht="12.75" x14ac:dyDescent="0.2">
      <c r="A416" s="49">
        <v>413</v>
      </c>
      <c r="B416" s="50">
        <f>GD_CHUNG!B417</f>
        <v>13100</v>
      </c>
      <c r="C416" s="51" t="str">
        <f>GD_CHUNG!C417</f>
        <v>Nguyễn Thị Mến</v>
      </c>
      <c r="D416" s="51" t="str">
        <f>GD_CHUNG!D417</f>
        <v>Nv vệ sinh</v>
      </c>
      <c r="E416" s="52">
        <f>VLOOKUP(G416,DM_LUONG_CHE_DO!$D$8:$L$1000,H416+1,FALSE)</f>
        <v>3100000</v>
      </c>
      <c r="F416" s="71">
        <f>VLOOKUP(I416,DM_HE_SO_LUONG_NS!$D$6:$I$38,J416+1,FALSE)</f>
        <v>1.47</v>
      </c>
      <c r="G416" s="56" t="s">
        <v>62</v>
      </c>
      <c r="H416" s="57">
        <v>1</v>
      </c>
      <c r="I416" s="73" t="s">
        <v>242</v>
      </c>
      <c r="J416" s="73">
        <v>1</v>
      </c>
    </row>
    <row r="417" spans="1:10" ht="12.75" x14ac:dyDescent="0.2">
      <c r="A417" s="49">
        <v>414</v>
      </c>
      <c r="B417" s="50">
        <f>GD_CHUNG!B418</f>
        <v>10754</v>
      </c>
      <c r="C417" s="51" t="str">
        <f>GD_CHUNG!C418</f>
        <v>Đào Hồng Phúc</v>
      </c>
      <c r="D417" s="51" t="str">
        <f>GD_CHUNG!D418</f>
        <v>Nv VS MB</v>
      </c>
      <c r="E417" s="52">
        <f>VLOOKUP(G417,DM_LUONG_CHE_DO!$D$8:$L$1000,H417+1,FALSE)</f>
        <v>3100000</v>
      </c>
      <c r="F417" s="71">
        <f>VLOOKUP(I417,DM_HE_SO_LUONG_NS!$D$6:$I$38,J417+1,FALSE)</f>
        <v>1.65</v>
      </c>
      <c r="G417" s="56" t="s">
        <v>62</v>
      </c>
      <c r="H417" s="57">
        <v>1</v>
      </c>
      <c r="I417" s="73" t="s">
        <v>242</v>
      </c>
      <c r="J417" s="73">
        <v>3</v>
      </c>
    </row>
    <row r="418" spans="1:10" ht="12.75" x14ac:dyDescent="0.2">
      <c r="A418" s="49">
        <v>415</v>
      </c>
      <c r="B418" s="50">
        <f>GD_CHUNG!B419</f>
        <v>10755</v>
      </c>
      <c r="C418" s="51" t="str">
        <f>GD_CHUNG!C419</f>
        <v>Quàng Thị Hạnh</v>
      </c>
      <c r="D418" s="51" t="str">
        <f>GD_CHUNG!D419</f>
        <v>Nv VS MB</v>
      </c>
      <c r="E418" s="52">
        <f>VLOOKUP(G418,DM_LUONG_CHE_DO!$D$8:$L$1000,H418+1,FALSE)</f>
        <v>4456000</v>
      </c>
      <c r="F418" s="71">
        <f>VLOOKUP(I418,DM_HE_SO_LUONG_NS!$D$6:$I$38,J418+1,FALSE)</f>
        <v>1.75</v>
      </c>
      <c r="G418" s="56" t="s">
        <v>62</v>
      </c>
      <c r="H418" s="57">
        <v>3</v>
      </c>
      <c r="I418" s="73" t="s">
        <v>242</v>
      </c>
      <c r="J418" s="73">
        <v>4</v>
      </c>
    </row>
    <row r="419" spans="1:10" ht="12.75" x14ac:dyDescent="0.2">
      <c r="A419" s="49">
        <v>416</v>
      </c>
      <c r="B419" s="50">
        <f>GD_CHUNG!B420</f>
        <v>10756</v>
      </c>
      <c r="C419" s="51" t="str">
        <f>GD_CHUNG!C420</f>
        <v>Nguyễn Bình Minh</v>
      </c>
      <c r="D419" s="51" t="str">
        <f>GD_CHUNG!D420</f>
        <v>Nv VS MB</v>
      </c>
      <c r="E419" s="52">
        <f>VLOOKUP(G419,DM_LUONG_CHE_DO!$D$8:$L$1000,H419+1,FALSE)</f>
        <v>4456000</v>
      </c>
      <c r="F419" s="71">
        <f>VLOOKUP(I419,DM_HE_SO_LUONG_NS!$D$6:$I$38,J419+1,FALSE)</f>
        <v>1.75</v>
      </c>
      <c r="G419" s="56" t="s">
        <v>62</v>
      </c>
      <c r="H419" s="57">
        <v>3</v>
      </c>
      <c r="I419" s="73" t="s">
        <v>242</v>
      </c>
      <c r="J419" s="73">
        <v>4</v>
      </c>
    </row>
    <row r="420" spans="1:10" ht="12.75" x14ac:dyDescent="0.2">
      <c r="A420" s="49">
        <v>417</v>
      </c>
      <c r="B420" s="50">
        <f>GD_CHUNG!B421</f>
        <v>10757</v>
      </c>
      <c r="C420" s="51" t="str">
        <f>GD_CHUNG!C421</f>
        <v>Nguyễn Văn Quý</v>
      </c>
      <c r="D420" s="51" t="str">
        <f>GD_CHUNG!D421</f>
        <v>NV Lái xe - VHTTB</v>
      </c>
      <c r="E420" s="52">
        <f>VLOOKUP(G420,DM_LUONG_CHE_DO!$D$8:$L$1000,H420+1,FALSE)</f>
        <v>4166000</v>
      </c>
      <c r="F420" s="71">
        <f>VLOOKUP(I420,DM_HE_SO_LUONG_NS!$D$6:$I$38,J420+1,FALSE)</f>
        <v>1.68</v>
      </c>
      <c r="G420" s="56" t="s">
        <v>55</v>
      </c>
      <c r="H420" s="57">
        <v>1</v>
      </c>
      <c r="I420" s="73" t="s">
        <v>190</v>
      </c>
      <c r="J420" s="73">
        <v>1</v>
      </c>
    </row>
    <row r="421" spans="1:10" ht="12.75" x14ac:dyDescent="0.2">
      <c r="A421" s="49">
        <v>418</v>
      </c>
      <c r="B421" s="50">
        <f>GD_CHUNG!B422</f>
        <v>10759</v>
      </c>
      <c r="C421" s="51" t="str">
        <f>GD_CHUNG!C422</f>
        <v>Nguyễn Anh Đức</v>
      </c>
      <c r="D421" s="51" t="str">
        <f>GD_CHUNG!D422</f>
        <v>Nv VS MB</v>
      </c>
      <c r="E421" s="52">
        <f>VLOOKUP(G421,DM_LUONG_CHE_DO!$D$8:$L$1000,H421+1,FALSE)</f>
        <v>3100000</v>
      </c>
      <c r="F421" s="71">
        <f>VLOOKUP(I421,DM_HE_SO_LUONG_NS!$D$6:$I$38,J421+1,FALSE)</f>
        <v>1.65</v>
      </c>
      <c r="G421" s="56" t="s">
        <v>62</v>
      </c>
      <c r="H421" s="57">
        <v>1</v>
      </c>
      <c r="I421" s="73" t="s">
        <v>242</v>
      </c>
      <c r="J421" s="73">
        <v>3</v>
      </c>
    </row>
    <row r="422" spans="1:10" ht="12.75" x14ac:dyDescent="0.2">
      <c r="A422" s="49">
        <v>419</v>
      </c>
      <c r="B422" s="50">
        <f>GD_CHUNG!B423</f>
        <v>10760</v>
      </c>
      <c r="C422" s="51" t="str">
        <f>GD_CHUNG!C423</f>
        <v>Trần Thị Ngọc Lan</v>
      </c>
      <c r="D422" s="51" t="str">
        <f>GD_CHUNG!D423</f>
        <v>Nv VS MB</v>
      </c>
      <c r="E422" s="52">
        <f>VLOOKUP(G422,DM_LUONG_CHE_DO!$D$8:$L$1000,H422+1,FALSE)</f>
        <v>3100000</v>
      </c>
      <c r="F422" s="71">
        <f>VLOOKUP(I422,DM_HE_SO_LUONG_NS!$D$6:$I$38,J422+1,FALSE)</f>
        <v>1.65</v>
      </c>
      <c r="G422" s="56" t="s">
        <v>62</v>
      </c>
      <c r="H422" s="57">
        <v>1</v>
      </c>
      <c r="I422" s="73" t="s">
        <v>242</v>
      </c>
      <c r="J422" s="73">
        <v>3</v>
      </c>
    </row>
    <row r="423" spans="1:10" ht="12.75" x14ac:dyDescent="0.2">
      <c r="A423" s="49">
        <v>420</v>
      </c>
      <c r="B423" s="50">
        <f>GD_CHUNG!B424</f>
        <v>10761</v>
      </c>
      <c r="C423" s="51" t="str">
        <f>GD_CHUNG!C424</f>
        <v>Nguyễn Thị Anh Thơ</v>
      </c>
      <c r="D423" s="51" t="str">
        <f>GD_CHUNG!D424</f>
        <v>Nv VS MB</v>
      </c>
      <c r="E423" s="52">
        <f>VLOOKUP(G423,DM_LUONG_CHE_DO!$D$8:$L$1000,H423+1,FALSE)</f>
        <v>3100000</v>
      </c>
      <c r="F423" s="71">
        <f>VLOOKUP(I423,DM_HE_SO_LUONG_NS!$D$6:$I$38,J423+1,FALSE)</f>
        <v>1.65</v>
      </c>
      <c r="G423" s="56" t="s">
        <v>62</v>
      </c>
      <c r="H423" s="57">
        <v>1</v>
      </c>
      <c r="I423" s="73" t="s">
        <v>242</v>
      </c>
      <c r="J423" s="73">
        <v>3</v>
      </c>
    </row>
    <row r="424" spans="1:10" ht="12.75" x14ac:dyDescent="0.2">
      <c r="A424" s="49">
        <v>421</v>
      </c>
      <c r="B424" s="50">
        <f>GD_CHUNG!B425</f>
        <v>10762</v>
      </c>
      <c r="C424" s="51" t="str">
        <f>GD_CHUNG!C425</f>
        <v>Nguyễn Thị Kim Thu</v>
      </c>
      <c r="D424" s="51" t="str">
        <f>GD_CHUNG!D425</f>
        <v>Nv VS MB</v>
      </c>
      <c r="E424" s="52">
        <f>VLOOKUP(G424,DM_LUONG_CHE_DO!$D$8:$L$1000,H424+1,FALSE)</f>
        <v>3720000</v>
      </c>
      <c r="F424" s="71">
        <f>VLOOKUP(I424,DM_HE_SO_LUONG_NS!$D$6:$I$38,J424+1,FALSE)</f>
        <v>1.75</v>
      </c>
      <c r="G424" s="56" t="s">
        <v>62</v>
      </c>
      <c r="H424" s="57">
        <v>2</v>
      </c>
      <c r="I424" s="73" t="s">
        <v>242</v>
      </c>
      <c r="J424" s="73">
        <v>4</v>
      </c>
    </row>
    <row r="425" spans="1:10" ht="12.75" x14ac:dyDescent="0.2">
      <c r="A425" s="49">
        <v>422</v>
      </c>
      <c r="B425" s="50">
        <f>GD_CHUNG!B426</f>
        <v>10763</v>
      </c>
      <c r="C425" s="51" t="str">
        <f>GD_CHUNG!C426</f>
        <v>Nguyễn Thị Ngà</v>
      </c>
      <c r="D425" s="51" t="str">
        <f>GD_CHUNG!D426</f>
        <v>Nv VS MB</v>
      </c>
      <c r="E425" s="52">
        <f>VLOOKUP(G425,DM_LUONG_CHE_DO!$D$8:$L$1000,H425+1,FALSE)</f>
        <v>3720000</v>
      </c>
      <c r="F425" s="71">
        <f>VLOOKUP(I425,DM_HE_SO_LUONG_NS!$D$6:$I$38,J425+1,FALSE)</f>
        <v>1.75</v>
      </c>
      <c r="G425" s="56" t="s">
        <v>62</v>
      </c>
      <c r="H425" s="57">
        <v>2</v>
      </c>
      <c r="I425" s="73" t="s">
        <v>242</v>
      </c>
      <c r="J425" s="73">
        <v>4</v>
      </c>
    </row>
    <row r="426" spans="1:10" ht="12.75" x14ac:dyDescent="0.2">
      <c r="A426" s="49">
        <v>423</v>
      </c>
      <c r="B426" s="50">
        <f>GD_CHUNG!B427</f>
        <v>10764</v>
      </c>
      <c r="C426" s="51" t="str">
        <f>GD_CHUNG!C427</f>
        <v>Nguyễn Thị Kim Anh</v>
      </c>
      <c r="D426" s="51" t="str">
        <f>GD_CHUNG!D427</f>
        <v>Nv VS MB</v>
      </c>
      <c r="E426" s="52">
        <f>VLOOKUP(G426,DM_LUONG_CHE_DO!$D$8:$L$1000,H426+1,FALSE)</f>
        <v>3100000</v>
      </c>
      <c r="F426" s="71">
        <f>VLOOKUP(I426,DM_HE_SO_LUONG_NS!$D$6:$I$38,J426+1,FALSE)</f>
        <v>1.65</v>
      </c>
      <c r="G426" s="56" t="s">
        <v>62</v>
      </c>
      <c r="H426" s="57">
        <v>1</v>
      </c>
      <c r="I426" s="73" t="s">
        <v>242</v>
      </c>
      <c r="J426" s="73">
        <v>3</v>
      </c>
    </row>
    <row r="427" spans="1:10" ht="12.75" x14ac:dyDescent="0.2">
      <c r="A427" s="49">
        <v>424</v>
      </c>
      <c r="B427" s="50">
        <f>GD_CHUNG!B428</f>
        <v>10766</v>
      </c>
      <c r="C427" s="51" t="str">
        <f>GD_CHUNG!C428</f>
        <v>Nguyễn Thị Mai</v>
      </c>
      <c r="D427" s="51" t="str">
        <f>GD_CHUNG!D428</f>
        <v>Nv VS MB</v>
      </c>
      <c r="E427" s="52">
        <f>VLOOKUP(G427,DM_LUONG_CHE_DO!$D$8:$L$1000,H427+1,FALSE)</f>
        <v>3100000</v>
      </c>
      <c r="F427" s="71">
        <f>VLOOKUP(I427,DM_HE_SO_LUONG_NS!$D$6:$I$38,J427+1,FALSE)</f>
        <v>1.47</v>
      </c>
      <c r="G427" s="56" t="s">
        <v>62</v>
      </c>
      <c r="H427" s="57">
        <v>1</v>
      </c>
      <c r="I427" s="73" t="s">
        <v>242</v>
      </c>
      <c r="J427" s="73">
        <v>1</v>
      </c>
    </row>
    <row r="428" spans="1:10" ht="12.75" x14ac:dyDescent="0.2">
      <c r="A428" s="49">
        <v>425</v>
      </c>
      <c r="B428" s="50">
        <f>GD_CHUNG!B429</f>
        <v>10767</v>
      </c>
      <c r="C428" s="51" t="str">
        <f>GD_CHUNG!C429</f>
        <v>Nguyễn Thị Huệ</v>
      </c>
      <c r="D428" s="51" t="str">
        <f>GD_CHUNG!D429</f>
        <v>Nv VS MB</v>
      </c>
      <c r="E428" s="52">
        <f>VLOOKUP(G428,DM_LUONG_CHE_DO!$D$8:$L$1000,H428+1,FALSE)</f>
        <v>3100000</v>
      </c>
      <c r="F428" s="71">
        <f>VLOOKUP(I428,DM_HE_SO_LUONG_NS!$D$6:$I$38,J428+1,FALSE)</f>
        <v>1.47</v>
      </c>
      <c r="G428" s="56" t="s">
        <v>62</v>
      </c>
      <c r="H428" s="57">
        <v>1</v>
      </c>
      <c r="I428" s="73" t="s">
        <v>242</v>
      </c>
      <c r="J428" s="73">
        <v>1</v>
      </c>
    </row>
    <row r="429" spans="1:10" ht="12.75" x14ac:dyDescent="0.2">
      <c r="A429" s="49">
        <v>426</v>
      </c>
      <c r="B429" s="50">
        <f>GD_CHUNG!B430</f>
        <v>10768</v>
      </c>
      <c r="C429" s="51" t="str">
        <f>GD_CHUNG!C430</f>
        <v>Trần Duyên Hải</v>
      </c>
      <c r="D429" s="51" t="str">
        <f>GD_CHUNG!D430</f>
        <v>Nv VS MB</v>
      </c>
      <c r="E429" s="52">
        <f>VLOOKUP(G429,DM_LUONG_CHE_DO!$D$8:$L$1000,H429+1,FALSE)</f>
        <v>3100000</v>
      </c>
      <c r="F429" s="71">
        <f>VLOOKUP(I429,DM_HE_SO_LUONG_NS!$D$6:$I$38,J429+1,FALSE)</f>
        <v>1.47</v>
      </c>
      <c r="G429" s="56" t="s">
        <v>62</v>
      </c>
      <c r="H429" s="57">
        <v>1</v>
      </c>
      <c r="I429" s="73" t="s">
        <v>242</v>
      </c>
      <c r="J429" s="73">
        <v>1</v>
      </c>
    </row>
    <row r="430" spans="1:10" ht="12.75" x14ac:dyDescent="0.2">
      <c r="A430" s="49">
        <v>427</v>
      </c>
      <c r="B430" s="50">
        <f>GD_CHUNG!B431</f>
        <v>10769</v>
      </c>
      <c r="C430" s="51" t="str">
        <f>GD_CHUNG!C431</f>
        <v>Nguyễn Thị Hải Yến</v>
      </c>
      <c r="D430" s="51" t="str">
        <f>GD_CHUNG!D431</f>
        <v>Nv VS MB</v>
      </c>
      <c r="E430" s="52">
        <f>VLOOKUP(G430,DM_LUONG_CHE_DO!$D$8:$L$1000,H430+1,FALSE)</f>
        <v>3100000</v>
      </c>
      <c r="F430" s="71">
        <f>VLOOKUP(I430,DM_HE_SO_LUONG_NS!$D$6:$I$38,J430+1,FALSE)</f>
        <v>1.47</v>
      </c>
      <c r="G430" s="56" t="s">
        <v>62</v>
      </c>
      <c r="H430" s="57">
        <v>1</v>
      </c>
      <c r="I430" s="73" t="s">
        <v>242</v>
      </c>
      <c r="J430" s="73">
        <v>1</v>
      </c>
    </row>
    <row r="431" spans="1:10" ht="12.75" x14ac:dyDescent="0.2">
      <c r="A431" s="49">
        <v>428</v>
      </c>
      <c r="B431" s="50">
        <f>GD_CHUNG!B432</f>
        <v>10770</v>
      </c>
      <c r="C431" s="51" t="str">
        <f>GD_CHUNG!C432</f>
        <v>Trần Trọng Anh Chí</v>
      </c>
      <c r="D431" s="51" t="str">
        <f>GD_CHUNG!D432</f>
        <v>Nv VS MB</v>
      </c>
      <c r="E431" s="52">
        <f>VLOOKUP(G431,DM_LUONG_CHE_DO!$D$8:$L$1000,H431+1,FALSE)</f>
        <v>3100000</v>
      </c>
      <c r="F431" s="71">
        <f>VLOOKUP(I431,DM_HE_SO_LUONG_NS!$D$6:$I$38,J431+1,FALSE)</f>
        <v>1.47</v>
      </c>
      <c r="G431" s="56" t="s">
        <v>62</v>
      </c>
      <c r="H431" s="57">
        <v>1</v>
      </c>
      <c r="I431" s="73" t="s">
        <v>242</v>
      </c>
      <c r="J431" s="73">
        <v>1</v>
      </c>
    </row>
    <row r="432" spans="1:10" ht="12.75" x14ac:dyDescent="0.2">
      <c r="A432" s="49">
        <v>429</v>
      </c>
      <c r="B432" s="50">
        <f>GD_CHUNG!B433</f>
        <v>10771</v>
      </c>
      <c r="C432" s="51" t="str">
        <f>GD_CHUNG!C433</f>
        <v>Trần Thị Thu Thuỷ</v>
      </c>
      <c r="D432" s="51" t="str">
        <f>GD_CHUNG!D433</f>
        <v>Nv VS MB</v>
      </c>
      <c r="E432" s="52">
        <f>VLOOKUP(G432,DM_LUONG_CHE_DO!$D$8:$L$1000,H432+1,FALSE)</f>
        <v>3100000</v>
      </c>
      <c r="F432" s="71">
        <f>VLOOKUP(I432,DM_HE_SO_LUONG_NS!$D$6:$I$38,J432+1,FALSE)</f>
        <v>1.47</v>
      </c>
      <c r="G432" s="56" t="s">
        <v>62</v>
      </c>
      <c r="H432" s="57">
        <v>1</v>
      </c>
      <c r="I432" s="73" t="s">
        <v>242</v>
      </c>
      <c r="J432" s="73">
        <v>1</v>
      </c>
    </row>
    <row r="433" spans="1:10" ht="12.75" x14ac:dyDescent="0.2">
      <c r="A433" s="49">
        <v>430</v>
      </c>
      <c r="B433" s="50">
        <f>GD_CHUNG!B434</f>
        <v>10772</v>
      </c>
      <c r="C433" s="51" t="str">
        <f>GD_CHUNG!C434</f>
        <v>Đậu Thị Hồng Nguyệt</v>
      </c>
      <c r="D433" s="51" t="str">
        <f>GD_CHUNG!D434</f>
        <v>Nv VS MB</v>
      </c>
      <c r="E433" s="52">
        <f>VLOOKUP(G433,DM_LUONG_CHE_DO!$D$8:$L$1000,H433+1,FALSE)</f>
        <v>3100000</v>
      </c>
      <c r="F433" s="71">
        <f>VLOOKUP(I433,DM_HE_SO_LUONG_NS!$D$6:$I$38,J433+1,FALSE)</f>
        <v>1.56</v>
      </c>
      <c r="G433" s="56" t="s">
        <v>62</v>
      </c>
      <c r="H433" s="57">
        <v>1</v>
      </c>
      <c r="I433" s="73" t="s">
        <v>242</v>
      </c>
      <c r="J433" s="73">
        <v>2</v>
      </c>
    </row>
    <row r="434" spans="1:10" ht="12.75" x14ac:dyDescent="0.2">
      <c r="A434" s="49">
        <v>431</v>
      </c>
      <c r="B434" s="50">
        <f>GD_CHUNG!B435</f>
        <v>10773</v>
      </c>
      <c r="C434" s="51" t="str">
        <f>GD_CHUNG!C435</f>
        <v>Nguyễn Thị Mến</v>
      </c>
      <c r="D434" s="51" t="str">
        <f>GD_CHUNG!D435</f>
        <v>Nv VS MB</v>
      </c>
      <c r="E434" s="52">
        <f>VLOOKUP(G434,DM_LUONG_CHE_DO!$D$8:$L$1000,H434+1,FALSE)</f>
        <v>3100000</v>
      </c>
      <c r="F434" s="71">
        <f>VLOOKUP(I434,DM_HE_SO_LUONG_NS!$D$6:$I$38,J434+1,FALSE)</f>
        <v>1.65</v>
      </c>
      <c r="G434" s="56" t="s">
        <v>62</v>
      </c>
      <c r="H434" s="57">
        <v>1</v>
      </c>
      <c r="I434" s="73" t="s">
        <v>242</v>
      </c>
      <c r="J434" s="73">
        <v>3</v>
      </c>
    </row>
    <row r="435" spans="1:10" ht="12.75" x14ac:dyDescent="0.2">
      <c r="A435" s="49">
        <v>432</v>
      </c>
      <c r="B435" s="50">
        <f>GD_CHUNG!B436</f>
        <v>10774</v>
      </c>
      <c r="C435" s="51" t="str">
        <f>GD_CHUNG!C436</f>
        <v>Lò Thị Phượng</v>
      </c>
      <c r="D435" s="51" t="str">
        <f>GD_CHUNG!D436</f>
        <v>Nv VS MB</v>
      </c>
      <c r="E435" s="52">
        <f>VLOOKUP(G435,DM_LUONG_CHE_DO!$D$8:$L$1000,H435+1,FALSE)</f>
        <v>3100000</v>
      </c>
      <c r="F435" s="71">
        <f>VLOOKUP(I435,DM_HE_SO_LUONG_NS!$D$6:$I$38,J435+1,FALSE)</f>
        <v>1.56</v>
      </c>
      <c r="G435" s="56" t="s">
        <v>62</v>
      </c>
      <c r="H435" s="57">
        <v>1</v>
      </c>
      <c r="I435" s="73" t="s">
        <v>242</v>
      </c>
      <c r="J435" s="73">
        <v>2</v>
      </c>
    </row>
    <row r="436" spans="1:10" ht="12.75" x14ac:dyDescent="0.2">
      <c r="A436" s="49">
        <v>433</v>
      </c>
      <c r="B436" s="50">
        <f>GD_CHUNG!B437</f>
        <v>10775</v>
      </c>
      <c r="C436" s="51" t="str">
        <f>GD_CHUNG!C437</f>
        <v>Đặng Thị Thu Hường</v>
      </c>
      <c r="D436" s="51" t="str">
        <f>GD_CHUNG!D437</f>
        <v>Nv VS MB</v>
      </c>
      <c r="E436" s="52">
        <f>VLOOKUP(G436,DM_LUONG_CHE_DO!$D$8:$L$1000,H436+1,FALSE)</f>
        <v>4456000</v>
      </c>
      <c r="F436" s="71">
        <f>VLOOKUP(I436,DM_HE_SO_LUONG_NS!$D$6:$I$38,J436+1,FALSE)</f>
        <v>1.75</v>
      </c>
      <c r="G436" s="56" t="s">
        <v>62</v>
      </c>
      <c r="H436" s="57">
        <v>3</v>
      </c>
      <c r="I436" s="73" t="s">
        <v>242</v>
      </c>
      <c r="J436" s="73">
        <v>4</v>
      </c>
    </row>
    <row r="437" spans="1:10" ht="12.75" x14ac:dyDescent="0.2">
      <c r="A437" s="49">
        <v>434</v>
      </c>
      <c r="B437" s="50">
        <f>GD_CHUNG!B438</f>
        <v>10776</v>
      </c>
      <c r="C437" s="51" t="str">
        <f>GD_CHUNG!C438</f>
        <v>Nguyễn Thị Thu</v>
      </c>
      <c r="D437" s="51" t="str">
        <f>GD_CHUNG!D438</f>
        <v>Nv VS MB</v>
      </c>
      <c r="E437" s="52">
        <f>VLOOKUP(G437,DM_LUONG_CHE_DO!$D$8:$L$1000,H437+1,FALSE)</f>
        <v>3100000</v>
      </c>
      <c r="F437" s="71">
        <f>VLOOKUP(I437,DM_HE_SO_LUONG_NS!$D$6:$I$38,J437+1,FALSE)</f>
        <v>1.56</v>
      </c>
      <c r="G437" s="56" t="s">
        <v>62</v>
      </c>
      <c r="H437" s="57">
        <v>1</v>
      </c>
      <c r="I437" s="73" t="s">
        <v>242</v>
      </c>
      <c r="J437" s="73">
        <v>2</v>
      </c>
    </row>
    <row r="438" spans="1:10" ht="12.75" x14ac:dyDescent="0.2">
      <c r="A438" s="49">
        <v>435</v>
      </c>
      <c r="B438" s="50">
        <f>GD_CHUNG!B439</f>
        <v>10777</v>
      </c>
      <c r="C438" s="51" t="str">
        <f>GD_CHUNG!C439</f>
        <v>Nguyễn Thị Lý</v>
      </c>
      <c r="D438" s="51" t="str">
        <f>GD_CHUNG!D439</f>
        <v>Nv VS MB</v>
      </c>
      <c r="E438" s="52">
        <f>VLOOKUP(G438,DM_LUONG_CHE_DO!$D$8:$L$1000,H438+1,FALSE)</f>
        <v>3100000</v>
      </c>
      <c r="F438" s="71">
        <f>VLOOKUP(I438,DM_HE_SO_LUONG_NS!$D$6:$I$38,J438+1,FALSE)</f>
        <v>1.56</v>
      </c>
      <c r="G438" s="56" t="s">
        <v>62</v>
      </c>
      <c r="H438" s="57">
        <v>1</v>
      </c>
      <c r="I438" s="73" t="s">
        <v>242</v>
      </c>
      <c r="J438" s="73">
        <v>2</v>
      </c>
    </row>
    <row r="439" spans="1:10" ht="12.75" x14ac:dyDescent="0.2">
      <c r="A439" s="49">
        <v>436</v>
      </c>
      <c r="B439" s="50">
        <f>GD_CHUNG!B440</f>
        <v>10780</v>
      </c>
      <c r="C439" s="51" t="str">
        <f>GD_CHUNG!C440</f>
        <v>Hoàng Hải Yến</v>
      </c>
      <c r="D439" s="51" t="str">
        <f>GD_CHUNG!D440</f>
        <v>Nv VS MB</v>
      </c>
      <c r="E439" s="52">
        <f>VLOOKUP(G439,DM_LUONG_CHE_DO!$D$8:$L$1000,H439+1,FALSE)</f>
        <v>3100000</v>
      </c>
      <c r="F439" s="71">
        <f>VLOOKUP(I439,DM_HE_SO_LUONG_NS!$D$6:$I$38,J439+1,FALSE)</f>
        <v>1.56</v>
      </c>
      <c r="G439" s="56" t="s">
        <v>62</v>
      </c>
      <c r="H439" s="57">
        <v>1</v>
      </c>
      <c r="I439" s="73" t="s">
        <v>242</v>
      </c>
      <c r="J439" s="73">
        <v>2</v>
      </c>
    </row>
    <row r="440" spans="1:10" ht="12.75" x14ac:dyDescent="0.2">
      <c r="A440" s="49">
        <v>437</v>
      </c>
      <c r="B440" s="50">
        <f>GD_CHUNG!B441</f>
        <v>10781</v>
      </c>
      <c r="C440" s="51" t="str">
        <f>GD_CHUNG!C441</f>
        <v>Lê Phương Huyền</v>
      </c>
      <c r="D440" s="51" t="str">
        <f>GD_CHUNG!D441</f>
        <v>Nv VS MB</v>
      </c>
      <c r="E440" s="52">
        <f>VLOOKUP(G440,DM_LUONG_CHE_DO!$D$8:$L$1000,H440+1,FALSE)</f>
        <v>3100000</v>
      </c>
      <c r="F440" s="71">
        <f>VLOOKUP(I440,DM_HE_SO_LUONG_NS!$D$6:$I$38,J440+1,FALSE)</f>
        <v>1.56</v>
      </c>
      <c r="G440" s="56" t="s">
        <v>62</v>
      </c>
      <c r="H440" s="57">
        <v>1</v>
      </c>
      <c r="I440" s="73" t="s">
        <v>242</v>
      </c>
      <c r="J440" s="73">
        <v>2</v>
      </c>
    </row>
    <row r="441" spans="1:10" ht="12.75" x14ac:dyDescent="0.2">
      <c r="A441" s="49">
        <v>438</v>
      </c>
      <c r="B441" s="50">
        <f>GD_CHUNG!B442</f>
        <v>10782</v>
      </c>
      <c r="C441" s="51" t="str">
        <f>GD_CHUNG!C442</f>
        <v>Phạm Thị Lan Phương</v>
      </c>
      <c r="D441" s="51" t="str">
        <f>GD_CHUNG!D442</f>
        <v>Nv VS MB</v>
      </c>
      <c r="E441" s="52">
        <f>VLOOKUP(G441,DM_LUONG_CHE_DO!$D$8:$L$1000,H441+1,FALSE)</f>
        <v>3100000</v>
      </c>
      <c r="F441" s="71">
        <f>VLOOKUP(I441,DM_HE_SO_LUONG_NS!$D$6:$I$38,J441+1,FALSE)</f>
        <v>1.47</v>
      </c>
      <c r="G441" s="56" t="s">
        <v>62</v>
      </c>
      <c r="H441" s="57">
        <v>1</v>
      </c>
      <c r="I441" s="73" t="s">
        <v>242</v>
      </c>
      <c r="J441" s="73">
        <v>1</v>
      </c>
    </row>
    <row r="442" spans="1:10" ht="12.75" x14ac:dyDescent="0.2">
      <c r="A442" s="49">
        <v>439</v>
      </c>
      <c r="B442" s="50">
        <f>GD_CHUNG!B443</f>
        <v>10783</v>
      </c>
      <c r="C442" s="51" t="str">
        <f>GD_CHUNG!C443</f>
        <v>Phạm Thị Thúy Ngà</v>
      </c>
      <c r="D442" s="51" t="str">
        <f>GD_CHUNG!D443</f>
        <v>Nv VS MB</v>
      </c>
      <c r="E442" s="52">
        <f>VLOOKUP(G442,DM_LUONG_CHE_DO!$D$8:$L$1000,H442+1,FALSE)</f>
        <v>3720000</v>
      </c>
      <c r="F442" s="71">
        <f>VLOOKUP(I442,DM_HE_SO_LUONG_NS!$D$6:$I$38,J442+1,FALSE)</f>
        <v>1.75</v>
      </c>
      <c r="G442" s="56" t="s">
        <v>62</v>
      </c>
      <c r="H442" s="57">
        <v>2</v>
      </c>
      <c r="I442" s="73" t="s">
        <v>242</v>
      </c>
      <c r="J442" s="73">
        <v>4</v>
      </c>
    </row>
    <row r="443" spans="1:10" ht="12.75" x14ac:dyDescent="0.2">
      <c r="A443" s="49">
        <v>440</v>
      </c>
      <c r="B443" s="50">
        <f>GD_CHUNG!B444</f>
        <v>11769</v>
      </c>
      <c r="C443" s="51" t="str">
        <f>GD_CHUNG!C444</f>
        <v>Ngô Thị Hường</v>
      </c>
      <c r="D443" s="51" t="str">
        <f>GD_CHUNG!D444</f>
        <v>Nv VS MB</v>
      </c>
      <c r="E443" s="52">
        <f>VLOOKUP(G443,DM_LUONG_CHE_DO!$D$8:$L$1000,H443+1,FALSE)</f>
        <v>3100000</v>
      </c>
      <c r="F443" s="71">
        <f>VLOOKUP(I443,DM_HE_SO_LUONG_NS!$D$6:$I$38,J443+1,FALSE)</f>
        <v>1.47</v>
      </c>
      <c r="G443" s="56" t="s">
        <v>62</v>
      </c>
      <c r="H443" s="57">
        <v>1</v>
      </c>
      <c r="I443" s="73" t="s">
        <v>242</v>
      </c>
      <c r="J443" s="73">
        <v>1</v>
      </c>
    </row>
    <row r="444" spans="1:10" ht="12.75" x14ac:dyDescent="0.2">
      <c r="A444" s="49">
        <v>441</v>
      </c>
      <c r="B444" s="50">
        <f>GD_CHUNG!B445</f>
        <v>201502</v>
      </c>
      <c r="C444" s="51" t="str">
        <f>GD_CHUNG!C445</f>
        <v>Nguyễn Thị Khánh</v>
      </c>
      <c r="D444" s="51" t="str">
        <f>GD_CHUNG!D445</f>
        <v>Nhân viên VSMB</v>
      </c>
      <c r="E444" s="52">
        <f>VLOOKUP(G444,DM_LUONG_CHE_DO!$D$8:$L$1000,H444+1,FALSE)</f>
        <v>3100000</v>
      </c>
      <c r="F444" s="71">
        <f>VLOOKUP(I444,DM_HE_SO_LUONG_NS!$D$6:$I$38,J444+1,FALSE)</f>
        <v>1.47</v>
      </c>
      <c r="G444" s="56" t="s">
        <v>62</v>
      </c>
      <c r="H444" s="57">
        <v>1</v>
      </c>
      <c r="I444" s="73" t="s">
        <v>242</v>
      </c>
      <c r="J444" s="73">
        <v>1</v>
      </c>
    </row>
    <row r="445" spans="1:10" ht="12.75" x14ac:dyDescent="0.2">
      <c r="A445" s="49">
        <v>442</v>
      </c>
      <c r="B445" s="50">
        <f>GD_CHUNG!B446</f>
        <v>13728</v>
      </c>
      <c r="C445" s="51" t="str">
        <f>GD_CHUNG!C446</f>
        <v>Nguyễn Thị Thanh</v>
      </c>
      <c r="D445" s="51" t="str">
        <f>GD_CHUNG!D446</f>
        <v>Nv vệ sinh</v>
      </c>
      <c r="E445" s="52">
        <f>VLOOKUP(G445,DM_LUONG_CHE_DO!$D$8:$L$1000,H445+1,FALSE)</f>
        <v>3100000</v>
      </c>
      <c r="F445" s="71">
        <f>VLOOKUP(I445,DM_HE_SO_LUONG_NS!$D$6:$I$38,J445+1,FALSE)</f>
        <v>1.47</v>
      </c>
      <c r="G445" s="56" t="s">
        <v>62</v>
      </c>
      <c r="H445" s="138">
        <v>1</v>
      </c>
      <c r="I445" s="73" t="s">
        <v>242</v>
      </c>
      <c r="J445" s="73">
        <v>1</v>
      </c>
    </row>
    <row r="446" spans="1:10" ht="12.75" x14ac:dyDescent="0.2">
      <c r="A446" s="49">
        <v>443</v>
      </c>
      <c r="B446" s="50">
        <f>GD_CHUNG!B447</f>
        <v>13745</v>
      </c>
      <c r="C446" s="51" t="str">
        <f>GD_CHUNG!C447</f>
        <v>Nguyễn Thị Hoài Hương</v>
      </c>
      <c r="D446" s="51" t="str">
        <f>GD_CHUNG!D447</f>
        <v>Nv vệ sinh</v>
      </c>
      <c r="E446" s="52">
        <f>VLOOKUP(G446,DM_LUONG_CHE_DO!$D$8:$L$1000,H446+1,FALSE)</f>
        <v>3100000</v>
      </c>
      <c r="F446" s="71">
        <f>VLOOKUP(I446,DM_HE_SO_LUONG_NS!$D$6:$I$38,J446+1,FALSE)</f>
        <v>1.47</v>
      </c>
      <c r="G446" s="56" t="s">
        <v>62</v>
      </c>
      <c r="H446" s="138">
        <v>1</v>
      </c>
      <c r="I446" s="73" t="s">
        <v>242</v>
      </c>
      <c r="J446" s="73">
        <v>1</v>
      </c>
    </row>
    <row r="447" spans="1:10" ht="12.75" x14ac:dyDescent="0.2">
      <c r="A447" s="49">
        <v>444</v>
      </c>
      <c r="B447" s="50">
        <f>GD_CHUNG!B448</f>
        <v>13746</v>
      </c>
      <c r="C447" s="51" t="str">
        <f>GD_CHUNG!C448</f>
        <v>Nguyễn Minh Tuấn</v>
      </c>
      <c r="D447" s="51" t="str">
        <f>GD_CHUNG!D448</f>
        <v>Nv vệ sinh</v>
      </c>
      <c r="E447" s="52">
        <f>VLOOKUP(G447,DM_LUONG_CHE_DO!$D$8:$L$1000,H447+1,FALSE)</f>
        <v>3100000</v>
      </c>
      <c r="F447" s="71">
        <f>VLOOKUP(I447,DM_HE_SO_LUONG_NS!$D$6:$I$38,J447+1,FALSE)</f>
        <v>1.47</v>
      </c>
      <c r="G447" s="56" t="s">
        <v>62</v>
      </c>
      <c r="H447" s="138">
        <v>1</v>
      </c>
      <c r="I447" s="73" t="s">
        <v>242</v>
      </c>
      <c r="J447" s="73">
        <v>1</v>
      </c>
    </row>
    <row r="448" spans="1:10" ht="12.75" x14ac:dyDescent="0.2">
      <c r="A448" s="49">
        <v>445</v>
      </c>
      <c r="B448" s="50">
        <f>GD_CHUNG!B449</f>
        <v>13747</v>
      </c>
      <c r="C448" s="51" t="str">
        <f>GD_CHUNG!C449</f>
        <v>Nguyễn Thị Liên</v>
      </c>
      <c r="D448" s="51" t="str">
        <f>GD_CHUNG!D449</f>
        <v>Nv vệ sinh</v>
      </c>
      <c r="E448" s="52">
        <f>VLOOKUP(G448,DM_LUONG_CHE_DO!$D$8:$L$1000,H448+1,FALSE)</f>
        <v>3100000</v>
      </c>
      <c r="F448" s="71">
        <f>VLOOKUP(I448,DM_HE_SO_LUONG_NS!$D$6:$I$38,J448+1,FALSE)</f>
        <v>1.47</v>
      </c>
      <c r="G448" s="56" t="s">
        <v>62</v>
      </c>
      <c r="H448" s="138">
        <v>1</v>
      </c>
      <c r="I448" s="73" t="s">
        <v>242</v>
      </c>
      <c r="J448" s="73">
        <v>1</v>
      </c>
    </row>
    <row r="449" spans="1:10" ht="12.75" x14ac:dyDescent="0.2">
      <c r="A449" s="49">
        <v>446</v>
      </c>
      <c r="B449" s="50">
        <f>GD_CHUNG!B450</f>
        <v>13748</v>
      </c>
      <c r="C449" s="51" t="str">
        <f>GD_CHUNG!C450</f>
        <v>Thiều Thị Thu Lan</v>
      </c>
      <c r="D449" s="51" t="str">
        <f>GD_CHUNG!D450</f>
        <v>Nv vệ sinh</v>
      </c>
      <c r="E449" s="52">
        <f>VLOOKUP(G449,DM_LUONG_CHE_DO!$D$8:$L$1000,H449+1,FALSE)</f>
        <v>3100000</v>
      </c>
      <c r="F449" s="71">
        <f>VLOOKUP(I449,DM_HE_SO_LUONG_NS!$D$6:$I$38,J449+1,FALSE)</f>
        <v>1.47</v>
      </c>
      <c r="G449" s="56" t="s">
        <v>62</v>
      </c>
      <c r="H449" s="138">
        <v>1</v>
      </c>
      <c r="I449" s="73" t="s">
        <v>242</v>
      </c>
      <c r="J449" s="73">
        <v>1</v>
      </c>
    </row>
    <row r="450" spans="1:10" ht="12.75" x14ac:dyDescent="0.2">
      <c r="A450" s="49">
        <v>447</v>
      </c>
      <c r="B450" s="50">
        <f>GD_CHUNG!B451</f>
        <v>13749</v>
      </c>
      <c r="C450" s="51" t="str">
        <f>GD_CHUNG!C451</f>
        <v>Chu Phương Thảo</v>
      </c>
      <c r="D450" s="51" t="str">
        <f>GD_CHUNG!D451</f>
        <v>Nv vệ sinh</v>
      </c>
      <c r="E450" s="52">
        <f>VLOOKUP(G450,DM_LUONG_CHE_DO!$D$8:$L$1000,H450+1,FALSE)</f>
        <v>3100000</v>
      </c>
      <c r="F450" s="71">
        <f>VLOOKUP(I450,DM_HE_SO_LUONG_NS!$D$6:$I$38,J450+1,FALSE)</f>
        <v>1.47</v>
      </c>
      <c r="G450" s="56" t="s">
        <v>62</v>
      </c>
      <c r="H450" s="138">
        <v>1</v>
      </c>
      <c r="I450" s="73" t="s">
        <v>242</v>
      </c>
      <c r="J450" s="73">
        <v>1</v>
      </c>
    </row>
    <row r="451" spans="1:10" ht="12.75" x14ac:dyDescent="0.2">
      <c r="A451" s="49">
        <v>448</v>
      </c>
      <c r="B451" s="50">
        <f>GD_CHUNG!B452</f>
        <v>11082</v>
      </c>
      <c r="C451" s="51" t="str">
        <f>GD_CHUNG!C452</f>
        <v>Hoàng Trung Dũng</v>
      </c>
      <c r="D451" s="51" t="str">
        <f>GD_CHUNG!D452</f>
        <v>CV Kỹ thuật</v>
      </c>
      <c r="E451" s="52">
        <f>VLOOKUP(G451,DM_LUONG_CHE_DO!$D$8:$L$1000,H451+1,FALSE)</f>
        <v>4534000</v>
      </c>
      <c r="F451" s="71">
        <f>VLOOKUP(I451,DM_HE_SO_LUONG_NS!$D$6:$I$38,J451+1,FALSE)</f>
        <v>2.6</v>
      </c>
      <c r="G451" s="56" t="s">
        <v>39</v>
      </c>
      <c r="H451" s="57">
        <v>1</v>
      </c>
      <c r="I451" s="73" t="s">
        <v>153</v>
      </c>
      <c r="J451" s="73">
        <v>1</v>
      </c>
    </row>
    <row r="452" spans="1:10" ht="12.75" x14ac:dyDescent="0.2">
      <c r="A452" s="49">
        <v>449</v>
      </c>
      <c r="B452" s="50">
        <f>GD_CHUNG!B453</f>
        <v>11083</v>
      </c>
      <c r="C452" s="51" t="str">
        <f>GD_CHUNG!C453</f>
        <v>Bùi Văn Nam</v>
      </c>
      <c r="D452" s="51" t="str">
        <f>GD_CHUNG!D453</f>
        <v>CV Kỹ thuật</v>
      </c>
      <c r="E452" s="52">
        <f>VLOOKUP(G452,DM_LUONG_CHE_DO!$D$8:$L$1000,H452+1,FALSE)</f>
        <v>4534000</v>
      </c>
      <c r="F452" s="71">
        <f>VLOOKUP(I452,DM_HE_SO_LUONG_NS!$D$6:$I$38,J452+1,FALSE)</f>
        <v>2.6</v>
      </c>
      <c r="G452" s="56" t="s">
        <v>39</v>
      </c>
      <c r="H452" s="57">
        <v>1</v>
      </c>
      <c r="I452" s="73" t="s">
        <v>153</v>
      </c>
      <c r="J452" s="73">
        <v>1</v>
      </c>
    </row>
    <row r="453" spans="1:10" ht="12.75" x14ac:dyDescent="0.2">
      <c r="A453" s="49">
        <v>450</v>
      </c>
      <c r="B453" s="50">
        <f>GD_CHUNG!B454</f>
        <v>10643</v>
      </c>
      <c r="C453" s="51" t="str">
        <f>GD_CHUNG!C454</f>
        <v>Nguyễn Văn Thành</v>
      </c>
      <c r="D453" s="51" t="str">
        <f>GD_CHUNG!D454</f>
        <v>KTV mặt đất</v>
      </c>
      <c r="E453" s="52">
        <f>VLOOKUP(G453,DM_LUONG_CHE_DO!$D$8:$L$1000,H453+1,FALSE)</f>
        <v>3856000</v>
      </c>
      <c r="F453" s="71">
        <f>VLOOKUP(I453,DM_HE_SO_LUONG_NS!$D$6:$I$38,J453+1,FALSE)</f>
        <v>2.2000000000000002</v>
      </c>
      <c r="G453" s="56" t="s">
        <v>41</v>
      </c>
      <c r="H453" s="57">
        <v>2</v>
      </c>
      <c r="I453" s="73" t="s">
        <v>157</v>
      </c>
      <c r="J453" s="73">
        <v>1</v>
      </c>
    </row>
    <row r="454" spans="1:10" ht="12.75" x14ac:dyDescent="0.2">
      <c r="A454" s="49">
        <v>451</v>
      </c>
      <c r="B454" s="50">
        <f>GD_CHUNG!B455</f>
        <v>13049</v>
      </c>
      <c r="C454" s="51" t="str">
        <f>GD_CHUNG!C455</f>
        <v>Nguyễn Đức Anh</v>
      </c>
      <c r="D454" s="51" t="str">
        <f>GD_CHUNG!D455</f>
        <v>Nhân viên kỹ thuật</v>
      </c>
      <c r="E454" s="52">
        <f>VLOOKUP(G454,DM_LUONG_CHE_DO!$D$8:$L$1000,H454+1,FALSE)</f>
        <v>4166000</v>
      </c>
      <c r="F454" s="71">
        <f>VLOOKUP(I454,DM_HE_SO_LUONG_NS!$D$6:$I$38,J454+1,FALSE)</f>
        <v>1.85</v>
      </c>
      <c r="G454" s="56" t="s">
        <v>55</v>
      </c>
      <c r="H454" s="57">
        <v>1</v>
      </c>
      <c r="I454" s="73" t="s">
        <v>197</v>
      </c>
      <c r="J454" s="73">
        <v>1</v>
      </c>
    </row>
    <row r="455" spans="1:10" ht="12.75" x14ac:dyDescent="0.2">
      <c r="A455" s="49">
        <v>452</v>
      </c>
      <c r="B455" s="50">
        <f>GD_CHUNG!B456</f>
        <v>10595</v>
      </c>
      <c r="C455" s="51" t="str">
        <f>GD_CHUNG!C456</f>
        <v>Lê Thị Mai</v>
      </c>
      <c r="D455" s="51" t="str">
        <f>GD_CHUNG!D456</f>
        <v>Nhân viên kế toán</v>
      </c>
      <c r="E455" s="52">
        <f>VLOOKUP(G455,DM_LUONG_CHE_DO!$D$8:$L$1000,H455+1,FALSE)</f>
        <v>3488000</v>
      </c>
      <c r="F455" s="71">
        <f>VLOOKUP(I455,DM_HE_SO_LUONG_NS!$D$6:$I$38,J455+1,FALSE)</f>
        <v>1.9</v>
      </c>
      <c r="G455" s="56" t="s">
        <v>41</v>
      </c>
      <c r="H455" s="57">
        <v>1</v>
      </c>
      <c r="I455" s="73" t="s">
        <v>159</v>
      </c>
      <c r="J455" s="73">
        <v>1</v>
      </c>
    </row>
    <row r="456" spans="1:10" ht="12.75" x14ac:dyDescent="0.2">
      <c r="A456" s="49">
        <v>453</v>
      </c>
      <c r="B456" s="50">
        <f>GD_CHUNG!B457</f>
        <v>10793</v>
      </c>
      <c r="C456" s="51" t="str">
        <f>GD_CHUNG!C457</f>
        <v>Lê Thị Thúy</v>
      </c>
      <c r="D456" s="51" t="str">
        <f>GD_CHUNG!D457</f>
        <v>Nhân viên kế toán</v>
      </c>
      <c r="E456" s="52">
        <f>VLOOKUP(G456,DM_LUONG_CHE_DO!$D$8:$L$1000,H456+1,FALSE)</f>
        <v>3488000</v>
      </c>
      <c r="F456" s="71">
        <f>VLOOKUP(I456,DM_HE_SO_LUONG_NS!$D$6:$I$38,J456+1,FALSE)</f>
        <v>2.6</v>
      </c>
      <c r="G456" s="56" t="s">
        <v>41</v>
      </c>
      <c r="H456" s="57">
        <v>1</v>
      </c>
      <c r="I456" s="73" t="s">
        <v>153</v>
      </c>
      <c r="J456" s="73">
        <v>1</v>
      </c>
    </row>
    <row r="457" spans="1:10" ht="12.75" x14ac:dyDescent="0.2">
      <c r="A457" s="49">
        <v>454</v>
      </c>
      <c r="B457" s="50">
        <f>GD_CHUNG!B458</f>
        <v>12660</v>
      </c>
      <c r="C457" s="51" t="str">
        <f>GD_CHUNG!C458</f>
        <v>Bùi Thị Thu</v>
      </c>
      <c r="D457" s="51" t="str">
        <f>GD_CHUNG!D458</f>
        <v>Nhân viên kế toán</v>
      </c>
      <c r="E457" s="52">
        <f>VLOOKUP(G457,DM_LUONG_CHE_DO!$D$8:$L$1000,H457+1,FALSE)</f>
        <v>4534000</v>
      </c>
      <c r="F457" s="71">
        <f>VLOOKUP(I457,DM_HE_SO_LUONG_NS!$D$6:$I$38,J457+1,FALSE)</f>
        <v>2.2000000000000002</v>
      </c>
      <c r="G457" s="56" t="s">
        <v>39</v>
      </c>
      <c r="H457" s="57">
        <v>1</v>
      </c>
      <c r="I457" s="73" t="s">
        <v>157</v>
      </c>
      <c r="J457" s="73">
        <v>1</v>
      </c>
    </row>
    <row r="458" spans="1:10" ht="12.75" x14ac:dyDescent="0.2">
      <c r="A458" s="49">
        <v>455</v>
      </c>
      <c r="B458" s="50">
        <f>GD_CHUNG!B459</f>
        <v>10794</v>
      </c>
      <c r="C458" s="51" t="str">
        <f>GD_CHUNG!C459</f>
        <v>Nguyễn Thị Kim Huệ</v>
      </c>
      <c r="D458" s="51" t="str">
        <f>GD_CHUNG!D459</f>
        <v>NV Thủ Quỹ</v>
      </c>
      <c r="E458" s="52">
        <f>VLOOKUP(G458,DM_LUONG_CHE_DO!$D$8:$L$1000,H458+1,FALSE)</f>
        <v>3488000</v>
      </c>
      <c r="F458" s="71">
        <f>VLOOKUP(I458,DM_HE_SO_LUONG_NS!$D$6:$I$38,J458+1,FALSE)</f>
        <v>2.13</v>
      </c>
      <c r="G458" s="56" t="s">
        <v>41</v>
      </c>
      <c r="H458" s="57">
        <v>1</v>
      </c>
      <c r="I458" s="73" t="s">
        <v>159</v>
      </c>
      <c r="J458" s="73">
        <v>3</v>
      </c>
    </row>
    <row r="459" spans="1:10" ht="12.75" x14ac:dyDescent="0.2">
      <c r="A459" s="49">
        <v>456</v>
      </c>
      <c r="B459" s="50">
        <f>GD_CHUNG!B460</f>
        <v>10788</v>
      </c>
      <c r="C459" s="51" t="str">
        <f>GD_CHUNG!C460</f>
        <v>Phạm Thị Thu Hiền</v>
      </c>
      <c r="D459" s="51" t="str">
        <f>GD_CHUNG!D460</f>
        <v>Chuyên viên TCKT</v>
      </c>
      <c r="E459" s="52">
        <f>VLOOKUP(G459,DM_LUONG_CHE_DO!$D$8:$L$1000,H459+1,FALSE)</f>
        <v>4534000</v>
      </c>
      <c r="F459" s="71">
        <f>VLOOKUP(I459,DM_HE_SO_LUONG_NS!$D$6:$I$38,J459+1,FALSE)</f>
        <v>2.92</v>
      </c>
      <c r="G459" s="56" t="s">
        <v>39</v>
      </c>
      <c r="H459" s="57">
        <v>1</v>
      </c>
      <c r="I459" s="73" t="s">
        <v>153</v>
      </c>
      <c r="J459" s="73">
        <v>3</v>
      </c>
    </row>
    <row r="460" spans="1:10" ht="12.75" x14ac:dyDescent="0.2">
      <c r="A460" s="49">
        <v>457</v>
      </c>
      <c r="B460" s="50">
        <f>GD_CHUNG!B461</f>
        <v>10789</v>
      </c>
      <c r="C460" s="51" t="str">
        <f>GD_CHUNG!C461</f>
        <v>Hoàng Thị Trang Nhung</v>
      </c>
      <c r="D460" s="51" t="str">
        <f>GD_CHUNG!D461</f>
        <v>Chuyên viên TCKT</v>
      </c>
      <c r="E460" s="52">
        <f>VLOOKUP(G460,DM_LUONG_CHE_DO!$D$8:$L$1000,H460+1,FALSE)</f>
        <v>4534000</v>
      </c>
      <c r="F460" s="71">
        <f>VLOOKUP(I460,DM_HE_SO_LUONG_NS!$D$6:$I$38,J460+1,FALSE)</f>
        <v>2.92</v>
      </c>
      <c r="G460" s="56" t="s">
        <v>39</v>
      </c>
      <c r="H460" s="57">
        <v>1</v>
      </c>
      <c r="I460" s="73" t="s">
        <v>153</v>
      </c>
      <c r="J460" s="73">
        <v>3</v>
      </c>
    </row>
    <row r="461" spans="1:10" ht="12.75" x14ac:dyDescent="0.2">
      <c r="A461" s="49">
        <v>458</v>
      </c>
      <c r="B461" s="50">
        <f>GD_CHUNG!B462</f>
        <v>10790</v>
      </c>
      <c r="C461" s="51" t="str">
        <f>GD_CHUNG!C462</f>
        <v>Đào Thị Chín</v>
      </c>
      <c r="D461" s="51" t="str">
        <f>GD_CHUNG!D462</f>
        <v>Chuyên viên TCKT</v>
      </c>
      <c r="E461" s="52">
        <f>VLOOKUP(G461,DM_LUONG_CHE_DO!$D$8:$L$1000,H461+1,FALSE)</f>
        <v>4534000</v>
      </c>
      <c r="F461" s="71">
        <f>VLOOKUP(I461,DM_HE_SO_LUONG_NS!$D$6:$I$38,J461+1,FALSE)</f>
        <v>2.92</v>
      </c>
      <c r="G461" s="56" t="s">
        <v>39</v>
      </c>
      <c r="H461" s="57">
        <v>1</v>
      </c>
      <c r="I461" s="73" t="s">
        <v>153</v>
      </c>
      <c r="J461" s="73">
        <v>3</v>
      </c>
    </row>
    <row r="462" spans="1:10" ht="12.75" x14ac:dyDescent="0.2">
      <c r="A462" s="49">
        <v>459</v>
      </c>
      <c r="B462" s="50">
        <f>GD_CHUNG!B463</f>
        <v>10791</v>
      </c>
      <c r="C462" s="51" t="str">
        <f>GD_CHUNG!C463</f>
        <v>Trần Thu Trang</v>
      </c>
      <c r="D462" s="51" t="str">
        <f>GD_CHUNG!D463</f>
        <v>Chuyên viên TCKT</v>
      </c>
      <c r="E462" s="52">
        <f>VLOOKUP(G462,DM_LUONG_CHE_DO!$D$8:$L$1000,H462+1,FALSE)</f>
        <v>4534000</v>
      </c>
      <c r="F462" s="71">
        <f>VLOOKUP(I462,DM_HE_SO_LUONG_NS!$D$6:$I$38,J462+1,FALSE)</f>
        <v>2.4700000000000002</v>
      </c>
      <c r="G462" s="56" t="s">
        <v>39</v>
      </c>
      <c r="H462" s="57">
        <v>1</v>
      </c>
      <c r="I462" s="73" t="s">
        <v>157</v>
      </c>
      <c r="J462" s="73">
        <v>3</v>
      </c>
    </row>
    <row r="463" spans="1:10" ht="12.75" x14ac:dyDescent="0.2">
      <c r="A463" s="49">
        <v>460</v>
      </c>
      <c r="B463" s="50">
        <f>GD_CHUNG!B464</f>
        <v>11147</v>
      </c>
      <c r="C463" s="51" t="str">
        <f>GD_CHUNG!C464</f>
        <v>Vũ Chí Kiên</v>
      </c>
      <c r="D463" s="51" t="str">
        <f>GD_CHUNG!D464</f>
        <v>Chuyên viên TCKT</v>
      </c>
      <c r="E463" s="52">
        <f>VLOOKUP(G463,DM_LUONG_CHE_DO!$D$8:$L$1000,H463+1,FALSE)</f>
        <v>5309000</v>
      </c>
      <c r="F463" s="71">
        <f>VLOOKUP(I463,DM_HE_SO_LUONG_NS!$D$6:$I$38,J463+1,FALSE)</f>
        <v>5.19</v>
      </c>
      <c r="G463" s="56" t="s">
        <v>28</v>
      </c>
      <c r="H463" s="57">
        <v>1</v>
      </c>
      <c r="I463" s="73" t="s">
        <v>142</v>
      </c>
      <c r="J463" s="73">
        <v>1</v>
      </c>
    </row>
    <row r="464" spans="1:10" ht="12.75" x14ac:dyDescent="0.2">
      <c r="A464" s="49">
        <v>461</v>
      </c>
      <c r="B464" s="50">
        <f>GD_CHUNG!B465</f>
        <v>10563</v>
      </c>
      <c r="C464" s="51" t="str">
        <f>GD_CHUNG!C465</f>
        <v>Lưu Xuân Cường</v>
      </c>
      <c r="D464" s="51" t="str">
        <f>GD_CHUNG!D465</f>
        <v>Trưởng phòng</v>
      </c>
      <c r="E464" s="52">
        <f>VLOOKUP(G464,DM_LUONG_CHE_DO!$D$8:$L$1000,H464+1,FALSE)</f>
        <v>5503000</v>
      </c>
      <c r="F464" s="71">
        <f>VLOOKUP(I464,DM_HE_SO_LUONG_NS!$D$6:$I$38,J464+1,FALSE)</f>
        <v>6.33</v>
      </c>
      <c r="G464" s="56" t="s">
        <v>26</v>
      </c>
      <c r="H464" s="57">
        <v>1</v>
      </c>
      <c r="I464" s="73" t="s">
        <v>141</v>
      </c>
      <c r="J464" s="73">
        <v>1</v>
      </c>
    </row>
    <row r="465" spans="1:26" ht="12.75" x14ac:dyDescent="0.2">
      <c r="A465" s="49">
        <v>462</v>
      </c>
      <c r="B465" s="50">
        <f>GD_CHUNG!B466</f>
        <v>10556</v>
      </c>
      <c r="C465" s="51" t="str">
        <f>GD_CHUNG!C466</f>
        <v>Nguyễn Thị Thuỳ Linh</v>
      </c>
      <c r="D465" s="51" t="str">
        <f>GD_CHUNG!D466</f>
        <v>Phó Trưởng Phòng</v>
      </c>
      <c r="E465" s="52">
        <f>VLOOKUP(G465,DM_LUONG_CHE_DO!$D$8:$L$1000,H465+1,FALSE)</f>
        <v>5309000</v>
      </c>
      <c r="F465" s="71">
        <f>VLOOKUP(I465,DM_HE_SO_LUONG_NS!$D$6:$I$38,J465+1,FALSE)</f>
        <v>5.19</v>
      </c>
      <c r="G465" s="56" t="s">
        <v>28</v>
      </c>
      <c r="H465" s="57">
        <v>1</v>
      </c>
      <c r="I465" s="73" t="s">
        <v>142</v>
      </c>
      <c r="J465" s="73">
        <v>1</v>
      </c>
    </row>
    <row r="466" spans="1:26" ht="12.75" x14ac:dyDescent="0.2">
      <c r="A466" s="49">
        <v>463</v>
      </c>
      <c r="B466" s="50">
        <f>GD_CHUNG!B467</f>
        <v>10797</v>
      </c>
      <c r="C466" s="51" t="str">
        <f>GD_CHUNG!C467</f>
        <v>Nguyễn Hữu Hạ</v>
      </c>
      <c r="D466" s="51" t="str">
        <f>GD_CHUNG!D467</f>
        <v>CV Đảng Đoàn - Thi đua</v>
      </c>
      <c r="E466" s="52">
        <f>VLOOKUP(G466,DM_LUONG_CHE_DO!$D$8:$L$1000,H466+1,FALSE)</f>
        <v>4592000</v>
      </c>
      <c r="F466" s="71">
        <f>VLOOKUP(I466,DM_HE_SO_LUONG_NS!$D$6:$I$38,J466+1,FALSE)</f>
        <v>2.78</v>
      </c>
      <c r="G466" s="56" t="s">
        <v>41</v>
      </c>
      <c r="H466" s="57">
        <v>4</v>
      </c>
      <c r="I466" s="73" t="s">
        <v>157</v>
      </c>
      <c r="J466" s="73">
        <v>5</v>
      </c>
    </row>
    <row r="467" spans="1:26" ht="12.75" x14ac:dyDescent="0.2">
      <c r="A467" s="82">
        <v>464</v>
      </c>
      <c r="B467" s="50">
        <f>GD_CHUNG!B468</f>
        <v>10803</v>
      </c>
      <c r="C467" s="51" t="str">
        <f>GD_CHUNG!C468</f>
        <v>Hà Duyên Lâm</v>
      </c>
      <c r="D467" s="51" t="str">
        <f>GD_CHUNG!D468</f>
        <v>Lái xe CT</v>
      </c>
      <c r="E467" s="86">
        <f>VLOOKUP(G467,DM_LUONG_CHE_DO!$D$8:$L$1000,H467+1,FALSE)</f>
        <v>4166000</v>
      </c>
      <c r="F467" s="88">
        <f>VLOOKUP(I467,DM_HE_SO_LUONG_NS!$D$6:$I$38,J467+1,FALSE)</f>
        <v>2.27</v>
      </c>
      <c r="G467" s="89" t="s">
        <v>55</v>
      </c>
      <c r="H467" s="90">
        <v>1</v>
      </c>
      <c r="I467" s="91" t="s">
        <v>188</v>
      </c>
      <c r="J467" s="91">
        <v>5</v>
      </c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</row>
    <row r="468" spans="1:26" ht="12.75" x14ac:dyDescent="0.2">
      <c r="A468" s="49">
        <v>465</v>
      </c>
      <c r="B468" s="50">
        <f>GD_CHUNG!B469</f>
        <v>10800</v>
      </c>
      <c r="C468" s="51" t="str">
        <f>GD_CHUNG!C469</f>
        <v>Hoàng Thùy Lan</v>
      </c>
      <c r="D468" s="51" t="str">
        <f>GD_CHUNG!D469</f>
        <v>NV đào tạo huấn luyện</v>
      </c>
      <c r="E468" s="52">
        <f>VLOOKUP(G468,DM_LUONG_CHE_DO!$D$8:$L$1000,H468+1,FALSE)</f>
        <v>3488000</v>
      </c>
      <c r="F468" s="71">
        <f>VLOOKUP(I468,DM_HE_SO_LUONG_NS!$D$6:$I$38,J468+1,FALSE)</f>
        <v>2.13</v>
      </c>
      <c r="G468" s="56" t="s">
        <v>41</v>
      </c>
      <c r="H468" s="57">
        <v>1</v>
      </c>
      <c r="I468" s="73" t="s">
        <v>159</v>
      </c>
      <c r="J468" s="73">
        <v>3</v>
      </c>
    </row>
    <row r="469" spans="1:26" ht="12.75" x14ac:dyDescent="0.2">
      <c r="A469" s="49">
        <v>466</v>
      </c>
      <c r="B469" s="50">
        <f>GD_CHUNG!B470</f>
        <v>10801</v>
      </c>
      <c r="C469" s="51" t="str">
        <f>GD_CHUNG!C470</f>
        <v>Diệu Linh</v>
      </c>
      <c r="D469" s="51" t="str">
        <f>GD_CHUNG!D470</f>
        <v>NV đào tạo huấn luyện</v>
      </c>
      <c r="E469" s="52">
        <f>VLOOKUP(G469,DM_LUONG_CHE_DO!$D$8:$L$1000,H469+1,FALSE)</f>
        <v>4534000</v>
      </c>
      <c r="F469" s="71">
        <f>VLOOKUP(I469,DM_HE_SO_LUONG_NS!$D$6:$I$38,J469+1,FALSE)</f>
        <v>2.6</v>
      </c>
      <c r="G469" s="56" t="s">
        <v>39</v>
      </c>
      <c r="H469" s="57">
        <v>1</v>
      </c>
      <c r="I469" s="73" t="s">
        <v>153</v>
      </c>
      <c r="J469" s="73">
        <v>1</v>
      </c>
    </row>
    <row r="470" spans="1:26" ht="12.75" x14ac:dyDescent="0.2">
      <c r="A470" s="49">
        <v>467</v>
      </c>
      <c r="B470" s="50">
        <f>GD_CHUNG!B471</f>
        <v>10802</v>
      </c>
      <c r="C470" s="51" t="str">
        <f>GD_CHUNG!C471</f>
        <v>Hà Phương Thảo</v>
      </c>
      <c r="D470" s="51" t="str">
        <f>GD_CHUNG!D471</f>
        <v>NV hành chính</v>
      </c>
      <c r="E470" s="52">
        <f>VLOOKUP(G470,DM_LUONG_CHE_DO!$D$8:$L$1000,H470+1,FALSE)</f>
        <v>3488000</v>
      </c>
      <c r="F470" s="71">
        <f>VLOOKUP(I470,DM_HE_SO_LUONG_NS!$D$6:$I$38,J470+1,FALSE)</f>
        <v>2.2000000000000002</v>
      </c>
      <c r="G470" s="56" t="s">
        <v>41</v>
      </c>
      <c r="H470" s="57">
        <v>1</v>
      </c>
      <c r="I470" s="73" t="s">
        <v>157</v>
      </c>
      <c r="J470" s="73">
        <v>1</v>
      </c>
    </row>
    <row r="471" spans="1:26" ht="12.75" x14ac:dyDescent="0.2">
      <c r="A471" s="49">
        <v>468</v>
      </c>
      <c r="B471" s="50">
        <f>GD_CHUNG!B472</f>
        <v>10805</v>
      </c>
      <c r="C471" s="51" t="str">
        <f>GD_CHUNG!C472</f>
        <v>Trịnh Thị Thu Hằng</v>
      </c>
      <c r="D471" s="51" t="str">
        <f>GD_CHUNG!D472</f>
        <v>NV Hành chính - VT</v>
      </c>
      <c r="E471" s="52">
        <f>VLOOKUP(G471,DM_LUONG_CHE_DO!$D$8:$L$1000,H471+1,FALSE)</f>
        <v>3197000</v>
      </c>
      <c r="F471" s="71">
        <f>VLOOKUP(I471,DM_HE_SO_LUONG_NS!$D$6:$I$38,J471+1,FALSE)</f>
        <v>1.8</v>
      </c>
      <c r="G471" s="56" t="s">
        <v>43</v>
      </c>
      <c r="H471" s="57">
        <v>1</v>
      </c>
      <c r="I471" s="73" t="s">
        <v>161</v>
      </c>
      <c r="J471" s="73">
        <v>3</v>
      </c>
    </row>
    <row r="472" spans="1:26" ht="12.75" x14ac:dyDescent="0.2">
      <c r="A472" s="49">
        <v>469</v>
      </c>
      <c r="B472" s="50">
        <f>GD_CHUNG!B473</f>
        <v>10566</v>
      </c>
      <c r="C472" s="51" t="str">
        <f>GD_CHUNG!C473</f>
        <v>Nguyễn Thị Ngọc</v>
      </c>
      <c r="D472" s="51" t="str">
        <f>GD_CHUNG!D473</f>
        <v>NV Kế hoạch - Quản lý chất lượng</v>
      </c>
      <c r="E472" s="52">
        <f>VLOOKUP(G472,DM_LUONG_CHE_DO!$D$8:$L$1000,H472+1,FALSE)</f>
        <v>4534000</v>
      </c>
      <c r="F472" s="71">
        <f>VLOOKUP(I472,DM_HE_SO_LUONG_NS!$D$6:$I$38,J472+1,FALSE)</f>
        <v>2.6</v>
      </c>
      <c r="G472" s="56" t="s">
        <v>39</v>
      </c>
      <c r="H472" s="57">
        <v>1</v>
      </c>
      <c r="I472" s="73" t="s">
        <v>153</v>
      </c>
      <c r="J472" s="73">
        <v>1</v>
      </c>
    </row>
    <row r="473" spans="1:26" ht="12.75" x14ac:dyDescent="0.2">
      <c r="A473" s="49">
        <v>470</v>
      </c>
      <c r="B473" s="50">
        <f>GD_CHUNG!B474</f>
        <v>10804</v>
      </c>
      <c r="C473" s="51" t="str">
        <f>GD_CHUNG!C474</f>
        <v>Vũ Thị Hoà</v>
      </c>
      <c r="D473" s="51" t="str">
        <f>GD_CHUNG!D474</f>
        <v>NV Lao động tiền lương</v>
      </c>
      <c r="E473" s="52">
        <f>VLOOKUP(G473,DM_LUONG_CHE_DO!$D$8:$L$1000,H473+1,FALSE)</f>
        <v>4534000</v>
      </c>
      <c r="F473" s="71">
        <f>VLOOKUP(I473,DM_HE_SO_LUONG_NS!$D$6:$I$38,J473+1,FALSE)</f>
        <v>2.76</v>
      </c>
      <c r="G473" s="56" t="s">
        <v>39</v>
      </c>
      <c r="H473" s="57">
        <v>1</v>
      </c>
      <c r="I473" s="73" t="s">
        <v>153</v>
      </c>
      <c r="J473" s="73">
        <v>2</v>
      </c>
    </row>
    <row r="474" spans="1:26" ht="12.75" x14ac:dyDescent="0.2">
      <c r="A474" s="49">
        <v>471</v>
      </c>
      <c r="B474" s="50">
        <f>GD_CHUNG!B475</f>
        <v>11117</v>
      </c>
      <c r="C474" s="51" t="str">
        <f>GD_CHUNG!C475</f>
        <v>Nguyễn Hương Giang</v>
      </c>
      <c r="D474" s="51" t="str">
        <f>GD_CHUNG!D475</f>
        <v>NV PVHK</v>
      </c>
      <c r="E474" s="52">
        <f>VLOOKUP(G474,DM_LUONG_CHE_DO!$D$8:$L$1000,H474+1,FALSE)</f>
        <v>3488000</v>
      </c>
      <c r="F474" s="71">
        <f>VLOOKUP(I474,DM_HE_SO_LUONG_NS!$D$6:$I$38,J474+1,FALSE)</f>
        <v>2.2000000000000002</v>
      </c>
      <c r="G474" s="56" t="s">
        <v>41</v>
      </c>
      <c r="H474" s="57">
        <v>1</v>
      </c>
      <c r="I474" s="73" t="s">
        <v>157</v>
      </c>
      <c r="J474" s="73">
        <v>1</v>
      </c>
    </row>
    <row r="475" spans="1:26" ht="12.75" x14ac:dyDescent="0.2">
      <c r="A475" s="49">
        <v>472</v>
      </c>
      <c r="B475" s="50">
        <f>GD_CHUNG!B476</f>
        <v>10735</v>
      </c>
      <c r="C475" s="51" t="str">
        <f>GD_CHUNG!C476</f>
        <v>Nguyễn Thị Phương Lan</v>
      </c>
      <c r="D475" s="51" t="str">
        <f>GD_CHUNG!D476</f>
        <v>NV Thống kê - Tổng hợp</v>
      </c>
      <c r="E475" s="52">
        <f>VLOOKUP(G475,DM_LUONG_CHE_DO!$D$8:$L$1000,H475+1,FALSE)</f>
        <v>3488000</v>
      </c>
      <c r="F475" s="71">
        <f>VLOOKUP(I475,DM_HE_SO_LUONG_NS!$D$6:$I$38,J475+1,FALSE)</f>
        <v>2.2000000000000002</v>
      </c>
      <c r="G475" s="56" t="s">
        <v>41</v>
      </c>
      <c r="H475" s="57">
        <v>1</v>
      </c>
      <c r="I475" s="73" t="s">
        <v>157</v>
      </c>
      <c r="J475" s="73">
        <v>1</v>
      </c>
    </row>
    <row r="476" spans="1:26" ht="12.75" x14ac:dyDescent="0.2">
      <c r="A476" s="49">
        <v>473</v>
      </c>
      <c r="B476" s="50">
        <f>GD_CHUNG!B477</f>
        <v>10562</v>
      </c>
      <c r="C476" s="51" t="str">
        <f>GD_CHUNG!C477</f>
        <v>Phạm Thị Thịnh</v>
      </c>
      <c r="D476" s="51" t="str">
        <f>GD_CHUNG!D477</f>
        <v>NV Hành chính - VT</v>
      </c>
      <c r="E476" s="52">
        <f>VLOOKUP(G476,DM_LUONG_CHE_DO!$D$8:$L$1000,H476+1,FALSE)</f>
        <v>3488000</v>
      </c>
      <c r="F476" s="71">
        <f>VLOOKUP(I476,DM_HE_SO_LUONG_NS!$D$6:$I$38,J476+1,FALSE)</f>
        <v>1.9</v>
      </c>
      <c r="G476" s="56" t="s">
        <v>41</v>
      </c>
      <c r="H476" s="57">
        <v>1</v>
      </c>
      <c r="I476" s="73" t="s">
        <v>159</v>
      </c>
      <c r="J476" s="73">
        <v>1</v>
      </c>
    </row>
    <row r="477" spans="1:26" ht="12.75" x14ac:dyDescent="0.2">
      <c r="A477" s="49">
        <v>474</v>
      </c>
      <c r="B477" s="50">
        <f>GD_CHUNG!B478</f>
        <v>10637</v>
      </c>
      <c r="C477" s="51" t="str">
        <f>GD_CHUNG!C478</f>
        <v>Trần Đình Cát</v>
      </c>
      <c r="D477" s="51" t="str">
        <f>GD_CHUNG!D478</f>
        <v>NV trông giữ hành lý</v>
      </c>
      <c r="E477" s="52">
        <f>VLOOKUP(G477,DM_LUONG_CHE_DO!$D$8:$L$1000,H477+1,FALSE)</f>
        <v>4553000</v>
      </c>
      <c r="F477" s="71">
        <f>VLOOKUP(I477,DM_HE_SO_LUONG_NS!$D$6:$I$38,J477+1,FALSE)</f>
        <v>2.14</v>
      </c>
      <c r="G477" s="56" t="s">
        <v>57</v>
      </c>
      <c r="H477" s="57">
        <v>2</v>
      </c>
      <c r="I477" s="73" t="s">
        <v>169</v>
      </c>
      <c r="J477" s="73">
        <v>4</v>
      </c>
    </row>
    <row r="478" spans="1:26" ht="12.75" x14ac:dyDescent="0.2">
      <c r="A478" s="49">
        <v>475</v>
      </c>
      <c r="B478" s="50">
        <f>GD_CHUNG!B479</f>
        <v>10799</v>
      </c>
      <c r="C478" s="51" t="str">
        <f>GD_CHUNG!C479</f>
        <v>Phương Lan</v>
      </c>
      <c r="D478" s="51" t="str">
        <f>GD_CHUNG!D479</f>
        <v>Chuyên viên lao động tiền lương</v>
      </c>
      <c r="E478" s="52">
        <f>VLOOKUP(G478,DM_LUONG_CHE_DO!$D$8:$L$1000,H478+1,FALSE)</f>
        <v>4534000</v>
      </c>
      <c r="F478" s="71">
        <f>VLOOKUP(I478,DM_HE_SO_LUONG_NS!$D$6:$I$38,J478+1,FALSE)</f>
        <v>3.1</v>
      </c>
      <c r="G478" s="56" t="s">
        <v>39</v>
      </c>
      <c r="H478" s="57">
        <v>1</v>
      </c>
      <c r="I478" s="73" t="s">
        <v>153</v>
      </c>
      <c r="J478" s="73">
        <v>4</v>
      </c>
    </row>
    <row r="479" spans="1:26" ht="12.75" x14ac:dyDescent="0.2">
      <c r="A479" s="49">
        <v>476</v>
      </c>
      <c r="B479" s="50">
        <f>GD_CHUNG!B480</f>
        <v>11108</v>
      </c>
      <c r="C479" s="51" t="str">
        <f>GD_CHUNG!C480</f>
        <v>Phạm Thùy Dung</v>
      </c>
      <c r="D479" s="51" t="str">
        <f>GD_CHUNG!D480</f>
        <v>Nhân viên phục vụ hành khách</v>
      </c>
      <c r="E479" s="52">
        <f>VLOOKUP(G479,DM_LUONG_CHE_DO!$D$8:$L$1000,H479+1,FALSE)</f>
        <v>3875000</v>
      </c>
      <c r="F479" s="71">
        <f>VLOOKUP(I479,DM_HE_SO_LUONG_NS!$D$6:$I$38,J479+1,FALSE)</f>
        <v>1.6</v>
      </c>
      <c r="G479" s="56" t="s">
        <v>57</v>
      </c>
      <c r="H479" s="57">
        <v>1</v>
      </c>
      <c r="I479" s="73" t="s">
        <v>186</v>
      </c>
      <c r="J479" s="73">
        <v>1</v>
      </c>
    </row>
    <row r="480" spans="1:26" ht="12.75" x14ac:dyDescent="0.2">
      <c r="B480" s="42"/>
      <c r="E480" s="52"/>
      <c r="F480" s="292"/>
      <c r="G480" s="293"/>
      <c r="H480" s="43"/>
    </row>
    <row r="481" spans="2:8" ht="12.75" x14ac:dyDescent="0.2">
      <c r="B481" s="42"/>
      <c r="E481" s="52"/>
      <c r="F481" s="292"/>
      <c r="G481" s="45"/>
      <c r="H481" s="43"/>
    </row>
    <row r="482" spans="2:8" ht="12.75" x14ac:dyDescent="0.2">
      <c r="B482" s="42"/>
      <c r="E482" s="52"/>
      <c r="F482" s="292"/>
      <c r="G482" s="45"/>
      <c r="H482" s="43"/>
    </row>
    <row r="483" spans="2:8" ht="12.75" x14ac:dyDescent="0.2">
      <c r="B483" s="42"/>
      <c r="E483" s="52"/>
      <c r="F483" s="292"/>
      <c r="G483" s="45"/>
      <c r="H483" s="43"/>
    </row>
    <row r="484" spans="2:8" ht="12.75" x14ac:dyDescent="0.2">
      <c r="B484" s="42"/>
      <c r="E484" s="52"/>
      <c r="F484" s="292"/>
      <c r="G484" s="45"/>
      <c r="H484" s="43"/>
    </row>
    <row r="485" spans="2:8" ht="12.75" x14ac:dyDescent="0.2">
      <c r="B485" s="42"/>
      <c r="E485" s="52"/>
      <c r="F485" s="292"/>
      <c r="G485" s="45"/>
      <c r="H485" s="43"/>
    </row>
    <row r="486" spans="2:8" ht="12.75" x14ac:dyDescent="0.2">
      <c r="B486" s="42"/>
      <c r="E486" s="52"/>
      <c r="F486" s="292"/>
      <c r="G486" s="45"/>
      <c r="H486" s="43"/>
    </row>
    <row r="487" spans="2:8" ht="12.75" x14ac:dyDescent="0.2">
      <c r="B487" s="42"/>
      <c r="E487" s="52"/>
      <c r="F487" s="292"/>
      <c r="G487" s="45"/>
      <c r="H487" s="43"/>
    </row>
    <row r="488" spans="2:8" ht="12.75" x14ac:dyDescent="0.2">
      <c r="B488" s="42"/>
      <c r="E488" s="52"/>
      <c r="F488" s="292"/>
      <c r="G488" s="45"/>
      <c r="H488" s="43"/>
    </row>
    <row r="489" spans="2:8" ht="12.75" x14ac:dyDescent="0.2">
      <c r="B489" s="42"/>
      <c r="E489" s="52"/>
      <c r="F489" s="292"/>
      <c r="G489" s="45"/>
      <c r="H489" s="43"/>
    </row>
    <row r="490" spans="2:8" ht="12.75" x14ac:dyDescent="0.2">
      <c r="B490" s="42"/>
      <c r="E490" s="52"/>
      <c r="F490" s="292"/>
      <c r="G490" s="45"/>
      <c r="H490" s="43"/>
    </row>
    <row r="491" spans="2:8" ht="12.75" x14ac:dyDescent="0.2">
      <c r="B491" s="42"/>
      <c r="E491" s="52"/>
      <c r="F491" s="292"/>
      <c r="G491" s="45"/>
      <c r="H491" s="43"/>
    </row>
    <row r="492" spans="2:8" ht="12.75" x14ac:dyDescent="0.2">
      <c r="B492" s="42"/>
      <c r="E492" s="52"/>
      <c r="F492" s="292"/>
      <c r="G492" s="45"/>
      <c r="H492" s="43"/>
    </row>
    <row r="493" spans="2:8" ht="12.75" x14ac:dyDescent="0.2">
      <c r="B493" s="42"/>
      <c r="E493" s="52"/>
      <c r="F493" s="292"/>
      <c r="G493" s="45"/>
      <c r="H493" s="43"/>
    </row>
    <row r="494" spans="2:8" ht="12.75" x14ac:dyDescent="0.2">
      <c r="B494" s="42"/>
      <c r="E494" s="52"/>
      <c r="F494" s="292"/>
      <c r="G494" s="45"/>
      <c r="H494" s="43"/>
    </row>
    <row r="495" spans="2:8" ht="12.75" x14ac:dyDescent="0.2">
      <c r="B495" s="42"/>
      <c r="E495" s="52"/>
      <c r="F495" s="292"/>
      <c r="G495" s="45"/>
      <c r="H495" s="43"/>
    </row>
    <row r="496" spans="2:8" ht="12.75" x14ac:dyDescent="0.2">
      <c r="B496" s="42"/>
      <c r="E496" s="52"/>
      <c r="F496" s="292"/>
      <c r="G496" s="45"/>
      <c r="H496" s="43"/>
    </row>
    <row r="497" spans="2:8" ht="12.75" x14ac:dyDescent="0.2">
      <c r="B497" s="42"/>
      <c r="E497" s="52"/>
      <c r="F497" s="292"/>
      <c r="G497" s="45"/>
      <c r="H497" s="43"/>
    </row>
    <row r="498" spans="2:8" ht="12.75" x14ac:dyDescent="0.2">
      <c r="B498" s="42"/>
      <c r="E498" s="52"/>
      <c r="F498" s="292"/>
      <c r="G498" s="45"/>
      <c r="H498" s="43"/>
    </row>
    <row r="499" spans="2:8" ht="12.75" x14ac:dyDescent="0.2">
      <c r="B499" s="42"/>
      <c r="E499" s="52"/>
      <c r="F499" s="292"/>
      <c r="G499" s="45"/>
      <c r="H499" s="43"/>
    </row>
    <row r="500" spans="2:8" ht="12.75" x14ac:dyDescent="0.2">
      <c r="B500" s="42"/>
      <c r="E500" s="52"/>
      <c r="F500" s="292"/>
      <c r="G500" s="45"/>
      <c r="H500" s="43"/>
    </row>
    <row r="501" spans="2:8" ht="12.75" x14ac:dyDescent="0.2">
      <c r="B501" s="42"/>
      <c r="E501" s="52"/>
      <c r="F501" s="292"/>
      <c r="G501" s="45"/>
      <c r="H501" s="43"/>
    </row>
    <row r="502" spans="2:8" ht="12.75" x14ac:dyDescent="0.2">
      <c r="B502" s="42"/>
      <c r="E502" s="52"/>
      <c r="F502" s="292"/>
      <c r="G502" s="45"/>
      <c r="H502" s="43"/>
    </row>
    <row r="503" spans="2:8" ht="12.75" x14ac:dyDescent="0.2">
      <c r="B503" s="42"/>
      <c r="E503" s="52"/>
      <c r="F503" s="292"/>
      <c r="G503" s="45"/>
      <c r="H503" s="43"/>
    </row>
    <row r="504" spans="2:8" ht="12.75" x14ac:dyDescent="0.2">
      <c r="B504" s="42"/>
      <c r="E504" s="52"/>
      <c r="F504" s="292"/>
      <c r="G504" s="45"/>
      <c r="H504" s="43"/>
    </row>
    <row r="505" spans="2:8" ht="12.75" x14ac:dyDescent="0.2">
      <c r="B505" s="42"/>
      <c r="E505" s="52"/>
      <c r="F505" s="292"/>
      <c r="G505" s="45"/>
      <c r="H505" s="43"/>
    </row>
    <row r="506" spans="2:8" ht="12.75" x14ac:dyDescent="0.2">
      <c r="B506" s="42"/>
      <c r="E506" s="52"/>
      <c r="F506" s="292"/>
      <c r="G506" s="45"/>
      <c r="H506" s="43"/>
    </row>
    <row r="507" spans="2:8" ht="12.75" x14ac:dyDescent="0.2">
      <c r="B507" s="42"/>
      <c r="E507" s="52"/>
      <c r="F507" s="292"/>
      <c r="G507" s="45"/>
      <c r="H507" s="43"/>
    </row>
    <row r="508" spans="2:8" ht="12.75" x14ac:dyDescent="0.2">
      <c r="B508" s="42"/>
      <c r="E508" s="52"/>
      <c r="F508" s="292"/>
      <c r="G508" s="45"/>
      <c r="H508" s="43"/>
    </row>
    <row r="509" spans="2:8" ht="12.75" x14ac:dyDescent="0.2">
      <c r="B509" s="42"/>
      <c r="E509" s="52"/>
      <c r="F509" s="292"/>
      <c r="G509" s="45"/>
      <c r="H509" s="43"/>
    </row>
    <row r="510" spans="2:8" ht="12.75" x14ac:dyDescent="0.2">
      <c r="B510" s="42"/>
      <c r="E510" s="52"/>
      <c r="F510" s="292"/>
      <c r="G510" s="45"/>
      <c r="H510" s="43"/>
    </row>
    <row r="511" spans="2:8" ht="12.75" x14ac:dyDescent="0.2">
      <c r="B511" s="42"/>
      <c r="E511" s="52"/>
      <c r="F511" s="292"/>
      <c r="G511" s="45"/>
      <c r="H511" s="43"/>
    </row>
    <row r="512" spans="2:8" ht="12.75" x14ac:dyDescent="0.2">
      <c r="B512" s="42"/>
      <c r="E512" s="52"/>
      <c r="F512" s="292"/>
      <c r="G512" s="45"/>
      <c r="H512" s="43"/>
    </row>
    <row r="513" spans="2:8" ht="12.75" x14ac:dyDescent="0.2">
      <c r="B513" s="42"/>
      <c r="E513" s="52"/>
      <c r="F513" s="292"/>
      <c r="G513" s="45"/>
      <c r="H513" s="43"/>
    </row>
    <row r="514" spans="2:8" ht="12.75" x14ac:dyDescent="0.2">
      <c r="B514" s="42"/>
      <c r="E514" s="52"/>
      <c r="F514" s="292"/>
      <c r="G514" s="45"/>
      <c r="H514" s="43"/>
    </row>
    <row r="515" spans="2:8" ht="12.75" x14ac:dyDescent="0.2">
      <c r="B515" s="42"/>
      <c r="E515" s="52"/>
      <c r="F515" s="292"/>
      <c r="G515" s="45"/>
      <c r="H515" s="43"/>
    </row>
    <row r="516" spans="2:8" ht="12.75" x14ac:dyDescent="0.2">
      <c r="B516" s="42"/>
      <c r="E516" s="52"/>
      <c r="F516" s="292"/>
      <c r="G516" s="45"/>
      <c r="H516" s="43"/>
    </row>
    <row r="517" spans="2:8" ht="12.75" x14ac:dyDescent="0.2">
      <c r="B517" s="42"/>
      <c r="E517" s="52"/>
      <c r="F517" s="292"/>
      <c r="G517" s="45"/>
      <c r="H517" s="43"/>
    </row>
    <row r="518" spans="2:8" ht="12.75" x14ac:dyDescent="0.2">
      <c r="B518" s="42"/>
      <c r="E518" s="52"/>
      <c r="F518" s="292"/>
      <c r="G518" s="45"/>
      <c r="H518" s="43"/>
    </row>
    <row r="519" spans="2:8" ht="12.75" x14ac:dyDescent="0.2">
      <c r="B519" s="42"/>
      <c r="E519" s="52"/>
      <c r="F519" s="292"/>
      <c r="G519" s="45"/>
      <c r="H519" s="43"/>
    </row>
    <row r="520" spans="2:8" ht="12.75" x14ac:dyDescent="0.2">
      <c r="B520" s="42"/>
      <c r="E520" s="52"/>
      <c r="F520" s="292"/>
      <c r="G520" s="45"/>
      <c r="H520" s="43"/>
    </row>
    <row r="521" spans="2:8" ht="12.75" x14ac:dyDescent="0.2">
      <c r="B521" s="42"/>
      <c r="E521" s="52"/>
      <c r="F521" s="292"/>
      <c r="G521" s="45"/>
      <c r="H521" s="43"/>
    </row>
    <row r="522" spans="2:8" ht="12.75" x14ac:dyDescent="0.2">
      <c r="B522" s="42"/>
      <c r="E522" s="52"/>
      <c r="F522" s="292"/>
      <c r="G522" s="45"/>
      <c r="H522" s="43"/>
    </row>
    <row r="523" spans="2:8" ht="12.75" x14ac:dyDescent="0.2">
      <c r="B523" s="42"/>
      <c r="E523" s="52"/>
      <c r="F523" s="292"/>
      <c r="G523" s="45"/>
      <c r="H523" s="43"/>
    </row>
    <row r="524" spans="2:8" ht="12.75" x14ac:dyDescent="0.2">
      <c r="B524" s="42"/>
      <c r="E524" s="52"/>
      <c r="F524" s="292"/>
      <c r="G524" s="45"/>
      <c r="H524" s="43"/>
    </row>
    <row r="525" spans="2:8" ht="12.75" x14ac:dyDescent="0.2">
      <c r="B525" s="42"/>
      <c r="E525" s="52"/>
      <c r="F525" s="292"/>
      <c r="G525" s="45"/>
      <c r="H525" s="43"/>
    </row>
    <row r="526" spans="2:8" ht="12.75" x14ac:dyDescent="0.2">
      <c r="B526" s="42"/>
      <c r="E526" s="52"/>
      <c r="F526" s="292"/>
      <c r="G526" s="45"/>
      <c r="H526" s="43"/>
    </row>
    <row r="527" spans="2:8" ht="12.75" x14ac:dyDescent="0.2">
      <c r="B527" s="42"/>
      <c r="E527" s="52"/>
      <c r="F527" s="292"/>
      <c r="G527" s="45"/>
      <c r="H527" s="43"/>
    </row>
    <row r="528" spans="2:8" ht="12.75" x14ac:dyDescent="0.2">
      <c r="B528" s="42"/>
      <c r="E528" s="52"/>
      <c r="F528" s="292"/>
      <c r="G528" s="45"/>
      <c r="H528" s="43"/>
    </row>
    <row r="529" spans="2:8" ht="12.75" x14ac:dyDescent="0.2">
      <c r="B529" s="42"/>
      <c r="E529" s="52"/>
      <c r="F529" s="292"/>
      <c r="G529" s="45"/>
      <c r="H529" s="43"/>
    </row>
    <row r="530" spans="2:8" ht="12.75" x14ac:dyDescent="0.2">
      <c r="B530" s="42"/>
      <c r="E530" s="52"/>
      <c r="F530" s="292"/>
      <c r="G530" s="45"/>
      <c r="H530" s="43"/>
    </row>
    <row r="531" spans="2:8" ht="12.75" x14ac:dyDescent="0.2">
      <c r="B531" s="42"/>
      <c r="E531" s="52"/>
      <c r="F531" s="292"/>
      <c r="G531" s="45"/>
      <c r="H531" s="43"/>
    </row>
    <row r="532" spans="2:8" ht="12.75" x14ac:dyDescent="0.2">
      <c r="B532" s="42"/>
      <c r="E532" s="52"/>
      <c r="F532" s="292"/>
      <c r="G532" s="45"/>
      <c r="H532" s="43"/>
    </row>
    <row r="533" spans="2:8" ht="12.75" x14ac:dyDescent="0.2">
      <c r="B533" s="42"/>
      <c r="E533" s="52"/>
      <c r="F533" s="292"/>
      <c r="G533" s="45"/>
      <c r="H533" s="43"/>
    </row>
    <row r="534" spans="2:8" ht="12.75" x14ac:dyDescent="0.2">
      <c r="B534" s="42"/>
      <c r="E534" s="52"/>
      <c r="F534" s="292"/>
      <c r="G534" s="45"/>
      <c r="H534" s="43"/>
    </row>
    <row r="535" spans="2:8" ht="12.75" x14ac:dyDescent="0.2">
      <c r="B535" s="42"/>
      <c r="E535" s="52"/>
      <c r="F535" s="292"/>
      <c r="G535" s="45"/>
      <c r="H535" s="43"/>
    </row>
    <row r="536" spans="2:8" ht="12.75" x14ac:dyDescent="0.2">
      <c r="B536" s="42"/>
      <c r="E536" s="52"/>
      <c r="F536" s="292"/>
      <c r="G536" s="45"/>
      <c r="H536" s="43"/>
    </row>
    <row r="537" spans="2:8" ht="12.75" x14ac:dyDescent="0.2">
      <c r="B537" s="42"/>
      <c r="E537" s="52"/>
      <c r="F537" s="292"/>
      <c r="G537" s="45"/>
      <c r="H537" s="43"/>
    </row>
    <row r="538" spans="2:8" ht="12.75" x14ac:dyDescent="0.2">
      <c r="B538" s="42"/>
      <c r="E538" s="52"/>
      <c r="F538" s="292"/>
      <c r="G538" s="45"/>
      <c r="H538" s="43"/>
    </row>
    <row r="539" spans="2:8" ht="12.75" x14ac:dyDescent="0.2">
      <c r="B539" s="42"/>
      <c r="E539" s="52"/>
      <c r="F539" s="292"/>
      <c r="G539" s="45"/>
      <c r="H539" s="43"/>
    </row>
    <row r="540" spans="2:8" ht="12.75" x14ac:dyDescent="0.2">
      <c r="B540" s="42"/>
      <c r="E540" s="52"/>
      <c r="F540" s="292"/>
      <c r="G540" s="45"/>
      <c r="H540" s="43"/>
    </row>
    <row r="541" spans="2:8" ht="12.75" x14ac:dyDescent="0.2">
      <c r="B541" s="42"/>
      <c r="E541" s="43"/>
      <c r="F541" s="292"/>
      <c r="G541" s="45"/>
      <c r="H541" s="43"/>
    </row>
    <row r="542" spans="2:8" ht="12.75" x14ac:dyDescent="0.2">
      <c r="B542" s="42"/>
      <c r="E542" s="43"/>
      <c r="F542" s="292"/>
      <c r="G542" s="45"/>
      <c r="H542" s="43"/>
    </row>
    <row r="543" spans="2:8" ht="12.75" x14ac:dyDescent="0.2">
      <c r="B543" s="42"/>
      <c r="E543" s="43"/>
      <c r="F543" s="292"/>
      <c r="G543" s="45"/>
      <c r="H543" s="43"/>
    </row>
    <row r="544" spans="2:8" ht="12.75" x14ac:dyDescent="0.2">
      <c r="B544" s="42"/>
      <c r="E544" s="43"/>
      <c r="F544" s="292"/>
      <c r="G544" s="45"/>
      <c r="H544" s="43"/>
    </row>
    <row r="545" spans="2:8" ht="12.75" x14ac:dyDescent="0.2">
      <c r="B545" s="42"/>
      <c r="E545" s="43"/>
      <c r="F545" s="292"/>
      <c r="G545" s="45"/>
      <c r="H545" s="43"/>
    </row>
    <row r="546" spans="2:8" ht="12.75" x14ac:dyDescent="0.2">
      <c r="B546" s="42"/>
      <c r="E546" s="43"/>
      <c r="F546" s="292"/>
      <c r="G546" s="45"/>
      <c r="H546" s="43"/>
    </row>
    <row r="547" spans="2:8" ht="12.75" x14ac:dyDescent="0.2">
      <c r="B547" s="42"/>
      <c r="E547" s="43"/>
      <c r="F547" s="292"/>
      <c r="G547" s="45"/>
      <c r="H547" s="43"/>
    </row>
    <row r="548" spans="2:8" ht="12.75" x14ac:dyDescent="0.2">
      <c r="B548" s="42"/>
      <c r="E548" s="43"/>
      <c r="F548" s="292"/>
      <c r="G548" s="45"/>
      <c r="H548" s="43"/>
    </row>
    <row r="549" spans="2:8" ht="12.75" x14ac:dyDescent="0.2">
      <c r="B549" s="42"/>
      <c r="E549" s="43"/>
      <c r="F549" s="292"/>
      <c r="G549" s="45"/>
      <c r="H549" s="43"/>
    </row>
    <row r="550" spans="2:8" ht="12.75" x14ac:dyDescent="0.2">
      <c r="B550" s="42"/>
      <c r="E550" s="43"/>
      <c r="F550" s="292"/>
      <c r="G550" s="45"/>
      <c r="H550" s="43"/>
    </row>
    <row r="551" spans="2:8" ht="12.75" x14ac:dyDescent="0.2">
      <c r="B551" s="42"/>
      <c r="E551" s="43"/>
      <c r="F551" s="292"/>
      <c r="G551" s="45"/>
      <c r="H551" s="43"/>
    </row>
    <row r="552" spans="2:8" ht="12.75" x14ac:dyDescent="0.2">
      <c r="B552" s="42"/>
      <c r="E552" s="43"/>
      <c r="F552" s="44"/>
      <c r="G552" s="45"/>
      <c r="H552" s="43"/>
    </row>
    <row r="553" spans="2:8" ht="12.75" x14ac:dyDescent="0.2">
      <c r="B553" s="42"/>
      <c r="E553" s="43"/>
      <c r="F553" s="44"/>
      <c r="G553" s="45"/>
      <c r="H553" s="43"/>
    </row>
    <row r="554" spans="2:8" ht="12.75" x14ac:dyDescent="0.2">
      <c r="B554" s="42"/>
      <c r="E554" s="43"/>
      <c r="F554" s="44"/>
      <c r="G554" s="45"/>
      <c r="H554" s="43"/>
    </row>
    <row r="555" spans="2:8" ht="12.75" x14ac:dyDescent="0.2">
      <c r="B555" s="42"/>
      <c r="E555" s="43"/>
      <c r="F555" s="44"/>
      <c r="G555" s="45"/>
      <c r="H555" s="43"/>
    </row>
    <row r="556" spans="2:8" ht="12.75" x14ac:dyDescent="0.2">
      <c r="B556" s="42"/>
      <c r="E556" s="43"/>
      <c r="F556" s="44"/>
      <c r="G556" s="45"/>
      <c r="H556" s="43"/>
    </row>
    <row r="557" spans="2:8" ht="12.75" x14ac:dyDescent="0.2">
      <c r="B557" s="42"/>
      <c r="E557" s="43"/>
      <c r="F557" s="44"/>
      <c r="G557" s="45"/>
      <c r="H557" s="43"/>
    </row>
    <row r="558" spans="2:8" ht="12.75" x14ac:dyDescent="0.2">
      <c r="B558" s="42"/>
      <c r="E558" s="43"/>
      <c r="F558" s="44"/>
      <c r="G558" s="45"/>
      <c r="H558" s="43"/>
    </row>
    <row r="559" spans="2:8" ht="12.75" x14ac:dyDescent="0.2">
      <c r="B559" s="42"/>
      <c r="E559" s="43"/>
      <c r="F559" s="44"/>
      <c r="G559" s="45"/>
      <c r="H559" s="43"/>
    </row>
    <row r="560" spans="2:8" ht="12.75" x14ac:dyDescent="0.2">
      <c r="B560" s="42"/>
      <c r="E560" s="43"/>
      <c r="F560" s="44"/>
      <c r="G560" s="45"/>
      <c r="H560" s="43"/>
    </row>
    <row r="561" spans="2:8" ht="12.75" x14ac:dyDescent="0.2">
      <c r="B561" s="42"/>
      <c r="E561" s="43"/>
      <c r="F561" s="44"/>
      <c r="G561" s="45"/>
      <c r="H561" s="43"/>
    </row>
    <row r="562" spans="2:8" ht="12.75" x14ac:dyDescent="0.2">
      <c r="B562" s="42"/>
      <c r="E562" s="43"/>
      <c r="F562" s="44"/>
      <c r="G562" s="45"/>
      <c r="H562" s="43"/>
    </row>
    <row r="563" spans="2:8" ht="12.75" x14ac:dyDescent="0.2">
      <c r="B563" s="42"/>
      <c r="E563" s="43"/>
      <c r="F563" s="44"/>
      <c r="G563" s="45"/>
      <c r="H563" s="43"/>
    </row>
    <row r="564" spans="2:8" ht="12.75" x14ac:dyDescent="0.2">
      <c r="B564" s="42"/>
      <c r="E564" s="43"/>
      <c r="F564" s="44"/>
      <c r="G564" s="45"/>
      <c r="H564" s="43"/>
    </row>
    <row r="565" spans="2:8" ht="12.75" x14ac:dyDescent="0.2">
      <c r="B565" s="42"/>
      <c r="E565" s="43"/>
      <c r="F565" s="44"/>
      <c r="G565" s="45"/>
      <c r="H565" s="43"/>
    </row>
    <row r="566" spans="2:8" ht="12.75" x14ac:dyDescent="0.2">
      <c r="B566" s="42"/>
      <c r="E566" s="43"/>
      <c r="F566" s="44"/>
      <c r="G566" s="45"/>
      <c r="H566" s="43"/>
    </row>
    <row r="567" spans="2:8" ht="12.75" x14ac:dyDescent="0.2">
      <c r="B567" s="42"/>
      <c r="E567" s="43"/>
      <c r="F567" s="44"/>
      <c r="G567" s="45"/>
      <c r="H567" s="43"/>
    </row>
    <row r="568" spans="2:8" ht="12.75" x14ac:dyDescent="0.2">
      <c r="B568" s="42"/>
      <c r="E568" s="43"/>
      <c r="F568" s="44"/>
      <c r="G568" s="45"/>
      <c r="H568" s="43"/>
    </row>
    <row r="569" spans="2:8" ht="12.75" x14ac:dyDescent="0.2">
      <c r="B569" s="42"/>
      <c r="E569" s="43"/>
      <c r="F569" s="44"/>
      <c r="G569" s="45"/>
      <c r="H569" s="43"/>
    </row>
    <row r="570" spans="2:8" ht="12.75" x14ac:dyDescent="0.2">
      <c r="B570" s="42"/>
      <c r="E570" s="43"/>
      <c r="F570" s="44"/>
      <c r="G570" s="45"/>
      <c r="H570" s="43"/>
    </row>
    <row r="571" spans="2:8" ht="12.75" x14ac:dyDescent="0.2">
      <c r="B571" s="42"/>
      <c r="E571" s="43"/>
      <c r="F571" s="44"/>
      <c r="G571" s="45"/>
      <c r="H571" s="43"/>
    </row>
    <row r="572" spans="2:8" ht="12.75" x14ac:dyDescent="0.2">
      <c r="B572" s="42"/>
      <c r="E572" s="43"/>
      <c r="F572" s="44"/>
      <c r="G572" s="45"/>
      <c r="H572" s="43"/>
    </row>
    <row r="573" spans="2:8" ht="12.75" x14ac:dyDescent="0.2">
      <c r="B573" s="42"/>
      <c r="E573" s="43"/>
      <c r="F573" s="44"/>
      <c r="G573" s="45"/>
      <c r="H573" s="43"/>
    </row>
    <row r="574" spans="2:8" ht="12.75" x14ac:dyDescent="0.2">
      <c r="B574" s="42"/>
      <c r="E574" s="43"/>
      <c r="F574" s="44"/>
      <c r="G574" s="45"/>
      <c r="H574" s="43"/>
    </row>
    <row r="575" spans="2:8" ht="12.75" x14ac:dyDescent="0.2">
      <c r="B575" s="42"/>
      <c r="E575" s="43"/>
      <c r="F575" s="44"/>
      <c r="G575" s="45"/>
      <c r="H575" s="43"/>
    </row>
    <row r="576" spans="2:8" ht="12.75" x14ac:dyDescent="0.2">
      <c r="B576" s="42"/>
      <c r="E576" s="43"/>
      <c r="F576" s="44"/>
      <c r="G576" s="45"/>
      <c r="H576" s="43"/>
    </row>
    <row r="577" spans="2:8" ht="12.75" x14ac:dyDescent="0.2">
      <c r="B577" s="42"/>
      <c r="E577" s="43"/>
      <c r="F577" s="44"/>
      <c r="G577" s="45"/>
      <c r="H577" s="43"/>
    </row>
    <row r="578" spans="2:8" ht="12.75" x14ac:dyDescent="0.2">
      <c r="B578" s="42"/>
      <c r="E578" s="43"/>
      <c r="F578" s="44"/>
      <c r="G578" s="45"/>
      <c r="H578" s="43"/>
    </row>
    <row r="579" spans="2:8" ht="12.75" x14ac:dyDescent="0.2">
      <c r="B579" s="42"/>
      <c r="E579" s="43"/>
      <c r="F579" s="44"/>
      <c r="G579" s="45"/>
      <c r="H579" s="43"/>
    </row>
    <row r="580" spans="2:8" ht="12.75" x14ac:dyDescent="0.2">
      <c r="B580" s="42"/>
      <c r="E580" s="43"/>
      <c r="F580" s="44"/>
      <c r="G580" s="45"/>
      <c r="H580" s="43"/>
    </row>
    <row r="581" spans="2:8" ht="12.75" x14ac:dyDescent="0.2">
      <c r="B581" s="42"/>
      <c r="E581" s="43"/>
      <c r="F581" s="44"/>
      <c r="G581" s="45"/>
      <c r="H581" s="43"/>
    </row>
    <row r="582" spans="2:8" ht="12.75" x14ac:dyDescent="0.2">
      <c r="B582" s="42"/>
      <c r="E582" s="43"/>
      <c r="F582" s="44"/>
      <c r="G582" s="45"/>
      <c r="H582" s="43"/>
    </row>
    <row r="583" spans="2:8" ht="12.75" x14ac:dyDescent="0.2">
      <c r="B583" s="42"/>
      <c r="E583" s="43"/>
      <c r="F583" s="44"/>
      <c r="G583" s="45"/>
      <c r="H583" s="43"/>
    </row>
    <row r="584" spans="2:8" ht="12.75" x14ac:dyDescent="0.2">
      <c r="B584" s="42"/>
      <c r="E584" s="43"/>
      <c r="F584" s="44"/>
      <c r="G584" s="45"/>
      <c r="H584" s="43"/>
    </row>
    <row r="585" spans="2:8" ht="12.75" x14ac:dyDescent="0.2">
      <c r="B585" s="42"/>
      <c r="E585" s="43"/>
      <c r="F585" s="44"/>
      <c r="G585" s="45"/>
      <c r="H585" s="43"/>
    </row>
    <row r="586" spans="2:8" ht="12.75" x14ac:dyDescent="0.2">
      <c r="B586" s="42"/>
      <c r="E586" s="43"/>
      <c r="F586" s="44"/>
      <c r="G586" s="45"/>
      <c r="H586" s="43"/>
    </row>
    <row r="587" spans="2:8" ht="12.75" x14ac:dyDescent="0.2">
      <c r="B587" s="42"/>
      <c r="E587" s="43"/>
      <c r="F587" s="44"/>
      <c r="G587" s="45"/>
      <c r="H587" s="43"/>
    </row>
    <row r="588" spans="2:8" ht="12.75" x14ac:dyDescent="0.2">
      <c r="B588" s="42"/>
      <c r="E588" s="43"/>
      <c r="F588" s="44"/>
      <c r="G588" s="45"/>
      <c r="H588" s="43"/>
    </row>
    <row r="589" spans="2:8" ht="12.75" x14ac:dyDescent="0.2">
      <c r="B589" s="42"/>
      <c r="E589" s="43"/>
      <c r="F589" s="44"/>
      <c r="G589" s="45"/>
      <c r="H589" s="43"/>
    </row>
    <row r="590" spans="2:8" ht="12.75" x14ac:dyDescent="0.2">
      <c r="B590" s="42"/>
      <c r="E590" s="43"/>
      <c r="F590" s="44"/>
      <c r="G590" s="45"/>
      <c r="H590" s="43"/>
    </row>
    <row r="591" spans="2:8" ht="12.75" x14ac:dyDescent="0.2">
      <c r="B591" s="42"/>
      <c r="E591" s="43"/>
      <c r="F591" s="44"/>
      <c r="G591" s="45"/>
      <c r="H591" s="43"/>
    </row>
    <row r="592" spans="2:8" ht="12.75" x14ac:dyDescent="0.2">
      <c r="B592" s="42"/>
      <c r="E592" s="43"/>
      <c r="F592" s="44"/>
      <c r="G592" s="45"/>
      <c r="H592" s="43"/>
    </row>
    <row r="593" spans="2:8" ht="12.75" x14ac:dyDescent="0.2">
      <c r="B593" s="42"/>
      <c r="E593" s="43"/>
      <c r="F593" s="44"/>
      <c r="G593" s="45"/>
      <c r="H593" s="43"/>
    </row>
    <row r="594" spans="2:8" ht="12.75" x14ac:dyDescent="0.2">
      <c r="B594" s="42"/>
      <c r="E594" s="43"/>
      <c r="F594" s="44"/>
      <c r="G594" s="45"/>
      <c r="H594" s="43"/>
    </row>
    <row r="595" spans="2:8" ht="12.75" x14ac:dyDescent="0.2">
      <c r="B595" s="42"/>
      <c r="E595" s="43"/>
      <c r="F595" s="44"/>
      <c r="G595" s="45"/>
      <c r="H595" s="43"/>
    </row>
    <row r="596" spans="2:8" ht="12.75" x14ac:dyDescent="0.2">
      <c r="B596" s="42"/>
      <c r="E596" s="43"/>
      <c r="F596" s="44"/>
      <c r="G596" s="45"/>
      <c r="H596" s="43"/>
    </row>
    <row r="597" spans="2:8" ht="12.75" x14ac:dyDescent="0.2">
      <c r="B597" s="42"/>
      <c r="E597" s="43"/>
      <c r="F597" s="44"/>
      <c r="G597" s="45"/>
      <c r="H597" s="43"/>
    </row>
    <row r="598" spans="2:8" ht="12.75" x14ac:dyDescent="0.2">
      <c r="B598" s="42"/>
      <c r="E598" s="43"/>
      <c r="F598" s="44"/>
      <c r="G598" s="45"/>
      <c r="H598" s="43"/>
    </row>
    <row r="599" spans="2:8" ht="12.75" x14ac:dyDescent="0.2">
      <c r="B599" s="42"/>
      <c r="E599" s="43"/>
      <c r="F599" s="44"/>
      <c r="G599" s="45"/>
      <c r="H599" s="43"/>
    </row>
    <row r="600" spans="2:8" ht="12.75" x14ac:dyDescent="0.2">
      <c r="B600" s="42"/>
      <c r="E600" s="43"/>
      <c r="F600" s="44"/>
      <c r="G600" s="45"/>
      <c r="H600" s="43"/>
    </row>
    <row r="601" spans="2:8" ht="12.75" x14ac:dyDescent="0.2">
      <c r="B601" s="42"/>
      <c r="E601" s="43"/>
      <c r="F601" s="44"/>
      <c r="G601" s="45"/>
      <c r="H601" s="43"/>
    </row>
    <row r="602" spans="2:8" ht="12.75" x14ac:dyDescent="0.2">
      <c r="B602" s="42"/>
      <c r="E602" s="43"/>
      <c r="F602" s="44"/>
      <c r="G602" s="45"/>
      <c r="H602" s="43"/>
    </row>
    <row r="603" spans="2:8" ht="12.75" x14ac:dyDescent="0.2">
      <c r="B603" s="42"/>
      <c r="E603" s="43"/>
      <c r="F603" s="44"/>
      <c r="G603" s="45"/>
      <c r="H603" s="43"/>
    </row>
    <row r="604" spans="2:8" ht="12.75" x14ac:dyDescent="0.2">
      <c r="B604" s="42"/>
      <c r="E604" s="43"/>
      <c r="F604" s="44"/>
      <c r="G604" s="45"/>
      <c r="H604" s="43"/>
    </row>
    <row r="605" spans="2:8" ht="12.75" x14ac:dyDescent="0.2">
      <c r="B605" s="42"/>
      <c r="E605" s="43"/>
      <c r="F605" s="44"/>
      <c r="G605" s="45"/>
      <c r="H605" s="43"/>
    </row>
    <row r="606" spans="2:8" ht="12.75" x14ac:dyDescent="0.2">
      <c r="B606" s="42"/>
      <c r="E606" s="43"/>
      <c r="F606" s="44"/>
      <c r="G606" s="45"/>
      <c r="H606" s="43"/>
    </row>
    <row r="607" spans="2:8" ht="12.75" x14ac:dyDescent="0.2">
      <c r="B607" s="42"/>
      <c r="E607" s="43"/>
      <c r="F607" s="44"/>
      <c r="G607" s="45"/>
      <c r="H607" s="43"/>
    </row>
    <row r="608" spans="2:8" ht="12.75" x14ac:dyDescent="0.2">
      <c r="B608" s="42"/>
      <c r="E608" s="43"/>
      <c r="F608" s="44"/>
      <c r="G608" s="45"/>
      <c r="H608" s="43"/>
    </row>
    <row r="609" spans="2:8" ht="12.75" x14ac:dyDescent="0.2">
      <c r="B609" s="42"/>
      <c r="E609" s="43"/>
      <c r="F609" s="44"/>
      <c r="G609" s="45"/>
      <c r="H609" s="43"/>
    </row>
    <row r="610" spans="2:8" ht="12.75" x14ac:dyDescent="0.2">
      <c r="B610" s="42"/>
      <c r="E610" s="43"/>
      <c r="F610" s="44"/>
      <c r="G610" s="45"/>
      <c r="H610" s="43"/>
    </row>
    <row r="611" spans="2:8" ht="12.75" x14ac:dyDescent="0.2">
      <c r="B611" s="42"/>
      <c r="E611" s="43"/>
      <c r="F611" s="44"/>
      <c r="G611" s="45"/>
      <c r="H611" s="43"/>
    </row>
    <row r="612" spans="2:8" ht="12.75" x14ac:dyDescent="0.2">
      <c r="B612" s="42"/>
      <c r="E612" s="43"/>
      <c r="F612" s="44"/>
      <c r="G612" s="45"/>
      <c r="H612" s="43"/>
    </row>
    <row r="613" spans="2:8" ht="12.75" x14ac:dyDescent="0.2">
      <c r="B613" s="42"/>
      <c r="E613" s="43"/>
      <c r="F613" s="44"/>
      <c r="G613" s="45"/>
      <c r="H613" s="43"/>
    </row>
    <row r="614" spans="2:8" ht="12.75" x14ac:dyDescent="0.2">
      <c r="B614" s="42"/>
      <c r="E614" s="43"/>
      <c r="F614" s="44"/>
      <c r="G614" s="45"/>
      <c r="H614" s="43"/>
    </row>
    <row r="615" spans="2:8" ht="12.75" x14ac:dyDescent="0.2">
      <c r="B615" s="42"/>
      <c r="E615" s="43"/>
      <c r="F615" s="44"/>
      <c r="G615" s="45"/>
      <c r="H615" s="43"/>
    </row>
    <row r="616" spans="2:8" ht="12.75" x14ac:dyDescent="0.2">
      <c r="B616" s="42"/>
      <c r="E616" s="43"/>
      <c r="F616" s="44"/>
      <c r="G616" s="45"/>
      <c r="H616" s="43"/>
    </row>
    <row r="617" spans="2:8" ht="12.75" x14ac:dyDescent="0.2">
      <c r="B617" s="42"/>
      <c r="E617" s="43"/>
      <c r="F617" s="44"/>
      <c r="G617" s="45"/>
      <c r="H617" s="43"/>
    </row>
    <row r="618" spans="2:8" ht="12.75" x14ac:dyDescent="0.2">
      <c r="B618" s="42"/>
      <c r="E618" s="43"/>
      <c r="F618" s="44"/>
      <c r="G618" s="45"/>
      <c r="H618" s="43"/>
    </row>
    <row r="619" spans="2:8" ht="12.75" x14ac:dyDescent="0.2">
      <c r="B619" s="42"/>
      <c r="E619" s="43"/>
      <c r="F619" s="44"/>
      <c r="G619" s="45"/>
      <c r="H619" s="43"/>
    </row>
    <row r="620" spans="2:8" ht="12.75" x14ac:dyDescent="0.2">
      <c r="B620" s="42"/>
      <c r="E620" s="43"/>
      <c r="F620" s="44"/>
      <c r="G620" s="45"/>
      <c r="H620" s="43"/>
    </row>
    <row r="621" spans="2:8" ht="12.75" x14ac:dyDescent="0.2">
      <c r="B621" s="42"/>
      <c r="E621" s="43"/>
      <c r="F621" s="44"/>
      <c r="G621" s="45"/>
      <c r="H621" s="43"/>
    </row>
    <row r="622" spans="2:8" ht="12.75" x14ac:dyDescent="0.2">
      <c r="B622" s="42"/>
      <c r="E622" s="43"/>
      <c r="F622" s="44"/>
      <c r="G622" s="45"/>
      <c r="H622" s="43"/>
    </row>
    <row r="623" spans="2:8" ht="12.75" x14ac:dyDescent="0.2">
      <c r="B623" s="42"/>
      <c r="E623" s="43"/>
      <c r="F623" s="44"/>
      <c r="G623" s="45"/>
      <c r="H623" s="43"/>
    </row>
    <row r="624" spans="2:8" ht="12.75" x14ac:dyDescent="0.2">
      <c r="B624" s="42"/>
      <c r="E624" s="43"/>
      <c r="F624" s="44"/>
      <c r="G624" s="45"/>
      <c r="H624" s="43"/>
    </row>
    <row r="625" spans="2:8" ht="12.75" x14ac:dyDescent="0.2">
      <c r="B625" s="42"/>
      <c r="E625" s="43"/>
      <c r="F625" s="44"/>
      <c r="G625" s="45"/>
      <c r="H625" s="43"/>
    </row>
    <row r="626" spans="2:8" ht="12.75" x14ac:dyDescent="0.2">
      <c r="B626" s="42"/>
      <c r="E626" s="43"/>
      <c r="F626" s="44"/>
      <c r="G626" s="45"/>
      <c r="H626" s="43"/>
    </row>
    <row r="627" spans="2:8" ht="12.75" x14ac:dyDescent="0.2">
      <c r="B627" s="42"/>
      <c r="E627" s="43"/>
      <c r="F627" s="44"/>
      <c r="G627" s="45"/>
      <c r="H627" s="43"/>
    </row>
    <row r="628" spans="2:8" ht="12.75" x14ac:dyDescent="0.2">
      <c r="B628" s="42"/>
      <c r="E628" s="43"/>
      <c r="F628" s="44"/>
      <c r="G628" s="45"/>
      <c r="H628" s="43"/>
    </row>
    <row r="629" spans="2:8" ht="12.75" x14ac:dyDescent="0.2">
      <c r="B629" s="42"/>
      <c r="E629" s="43"/>
      <c r="F629" s="44"/>
      <c r="G629" s="45"/>
      <c r="H629" s="43"/>
    </row>
    <row r="630" spans="2:8" ht="12.75" x14ac:dyDescent="0.2">
      <c r="B630" s="42"/>
      <c r="E630" s="43"/>
      <c r="F630" s="44"/>
      <c r="G630" s="45"/>
      <c r="H630" s="43"/>
    </row>
    <row r="631" spans="2:8" ht="12.75" x14ac:dyDescent="0.2">
      <c r="B631" s="42"/>
      <c r="E631" s="43"/>
      <c r="F631" s="44"/>
      <c r="G631" s="45"/>
      <c r="H631" s="43"/>
    </row>
    <row r="632" spans="2:8" ht="12.75" x14ac:dyDescent="0.2">
      <c r="B632" s="42"/>
      <c r="E632" s="43"/>
      <c r="F632" s="44"/>
      <c r="G632" s="45"/>
      <c r="H632" s="43"/>
    </row>
    <row r="633" spans="2:8" ht="12.75" x14ac:dyDescent="0.2">
      <c r="B633" s="42"/>
      <c r="E633" s="43"/>
      <c r="F633" s="44"/>
      <c r="G633" s="45"/>
      <c r="H633" s="43"/>
    </row>
    <row r="634" spans="2:8" ht="12.75" x14ac:dyDescent="0.2">
      <c r="B634" s="42"/>
      <c r="E634" s="43"/>
      <c r="F634" s="44"/>
      <c r="G634" s="45"/>
      <c r="H634" s="43"/>
    </row>
    <row r="635" spans="2:8" ht="12.75" x14ac:dyDescent="0.2">
      <c r="B635" s="42"/>
      <c r="E635" s="43"/>
      <c r="F635" s="44"/>
      <c r="G635" s="45"/>
      <c r="H635" s="43"/>
    </row>
    <row r="636" spans="2:8" ht="12.75" x14ac:dyDescent="0.2">
      <c r="B636" s="42"/>
      <c r="E636" s="43"/>
      <c r="F636" s="44"/>
      <c r="G636" s="45"/>
      <c r="H636" s="43"/>
    </row>
    <row r="637" spans="2:8" ht="12.75" x14ac:dyDescent="0.2">
      <c r="B637" s="42"/>
      <c r="E637" s="43"/>
      <c r="F637" s="44"/>
      <c r="G637" s="45"/>
      <c r="H637" s="43"/>
    </row>
    <row r="638" spans="2:8" ht="12.75" x14ac:dyDescent="0.2">
      <c r="B638" s="42"/>
      <c r="E638" s="43"/>
      <c r="F638" s="44"/>
      <c r="G638" s="45"/>
      <c r="H638" s="43"/>
    </row>
    <row r="639" spans="2:8" ht="12.75" x14ac:dyDescent="0.2">
      <c r="B639" s="42"/>
      <c r="E639" s="43"/>
      <c r="F639" s="44"/>
      <c r="G639" s="45"/>
      <c r="H639" s="43"/>
    </row>
    <row r="640" spans="2:8" ht="12.75" x14ac:dyDescent="0.2">
      <c r="B640" s="42"/>
      <c r="E640" s="43"/>
      <c r="F640" s="44"/>
      <c r="G640" s="45"/>
      <c r="H640" s="43"/>
    </row>
    <row r="641" spans="2:8" ht="12.75" x14ac:dyDescent="0.2">
      <c r="B641" s="42"/>
      <c r="E641" s="43"/>
      <c r="F641" s="44"/>
      <c r="G641" s="45"/>
      <c r="H641" s="43"/>
    </row>
    <row r="642" spans="2:8" ht="12.75" x14ac:dyDescent="0.2">
      <c r="B642" s="42"/>
      <c r="E642" s="43"/>
      <c r="F642" s="44"/>
      <c r="G642" s="45"/>
      <c r="H642" s="43"/>
    </row>
    <row r="643" spans="2:8" ht="12.75" x14ac:dyDescent="0.2">
      <c r="B643" s="42"/>
      <c r="E643" s="43"/>
      <c r="F643" s="44"/>
      <c r="G643" s="45"/>
      <c r="H643" s="43"/>
    </row>
    <row r="644" spans="2:8" ht="12.75" x14ac:dyDescent="0.2">
      <c r="B644" s="42"/>
      <c r="E644" s="43"/>
      <c r="F644" s="44"/>
      <c r="G644" s="45"/>
      <c r="H644" s="43"/>
    </row>
    <row r="645" spans="2:8" ht="12.75" x14ac:dyDescent="0.2">
      <c r="B645" s="42"/>
      <c r="E645" s="43"/>
      <c r="F645" s="44"/>
      <c r="G645" s="45"/>
      <c r="H645" s="43"/>
    </row>
    <row r="646" spans="2:8" ht="12.75" x14ac:dyDescent="0.2">
      <c r="B646" s="42"/>
      <c r="E646" s="43"/>
      <c r="F646" s="44"/>
      <c r="G646" s="45"/>
      <c r="H646" s="43"/>
    </row>
    <row r="647" spans="2:8" ht="12.75" x14ac:dyDescent="0.2">
      <c r="B647" s="42"/>
      <c r="E647" s="43"/>
      <c r="F647" s="44"/>
      <c r="G647" s="45"/>
      <c r="H647" s="43"/>
    </row>
    <row r="648" spans="2:8" ht="12.75" x14ac:dyDescent="0.2">
      <c r="B648" s="42"/>
      <c r="E648" s="43"/>
      <c r="F648" s="44"/>
      <c r="G648" s="45"/>
      <c r="H648" s="43"/>
    </row>
    <row r="649" spans="2:8" ht="12.75" x14ac:dyDescent="0.2">
      <c r="B649" s="42"/>
      <c r="E649" s="43"/>
      <c r="F649" s="44"/>
      <c r="G649" s="45"/>
      <c r="H649" s="43"/>
    </row>
    <row r="650" spans="2:8" ht="12.75" x14ac:dyDescent="0.2">
      <c r="B650" s="42"/>
      <c r="E650" s="43"/>
      <c r="F650" s="44"/>
      <c r="G650" s="45"/>
      <c r="H650" s="43"/>
    </row>
    <row r="651" spans="2:8" ht="12.75" x14ac:dyDescent="0.2">
      <c r="B651" s="42"/>
      <c r="E651" s="43"/>
      <c r="F651" s="44"/>
      <c r="G651" s="45"/>
      <c r="H651" s="43"/>
    </row>
    <row r="652" spans="2:8" ht="12.75" x14ac:dyDescent="0.2">
      <c r="B652" s="42"/>
      <c r="E652" s="43"/>
      <c r="F652" s="44"/>
      <c r="G652" s="45"/>
      <c r="H652" s="43"/>
    </row>
    <row r="653" spans="2:8" ht="12.75" x14ac:dyDescent="0.2">
      <c r="B653" s="42"/>
      <c r="E653" s="43"/>
      <c r="F653" s="44"/>
      <c r="G653" s="45"/>
      <c r="H653" s="43"/>
    </row>
    <row r="654" spans="2:8" ht="12.75" x14ac:dyDescent="0.2">
      <c r="B654" s="42"/>
      <c r="E654" s="43"/>
      <c r="F654" s="44"/>
      <c r="G654" s="45"/>
      <c r="H654" s="43"/>
    </row>
    <row r="655" spans="2:8" ht="12.75" x14ac:dyDescent="0.2">
      <c r="B655" s="42"/>
      <c r="E655" s="43"/>
      <c r="F655" s="44"/>
      <c r="G655" s="45"/>
      <c r="H655" s="43"/>
    </row>
    <row r="656" spans="2:8" ht="12.75" x14ac:dyDescent="0.2">
      <c r="B656" s="42"/>
      <c r="E656" s="43"/>
      <c r="F656" s="44"/>
      <c r="G656" s="45"/>
      <c r="H656" s="43"/>
    </row>
    <row r="657" spans="2:8" ht="12.75" x14ac:dyDescent="0.2">
      <c r="B657" s="42"/>
      <c r="E657" s="43"/>
      <c r="F657" s="44"/>
      <c r="G657" s="45"/>
      <c r="H657" s="43"/>
    </row>
    <row r="658" spans="2:8" ht="12.75" x14ac:dyDescent="0.2">
      <c r="B658" s="42"/>
      <c r="E658" s="43"/>
      <c r="F658" s="44"/>
      <c r="G658" s="45"/>
      <c r="H658" s="43"/>
    </row>
    <row r="659" spans="2:8" ht="12.75" x14ac:dyDescent="0.2">
      <c r="B659" s="42"/>
      <c r="E659" s="43"/>
      <c r="F659" s="44"/>
      <c r="G659" s="45"/>
      <c r="H659" s="43"/>
    </row>
    <row r="660" spans="2:8" ht="12.75" x14ac:dyDescent="0.2">
      <c r="B660" s="42"/>
      <c r="E660" s="43"/>
      <c r="F660" s="44"/>
      <c r="G660" s="45"/>
      <c r="H660" s="43"/>
    </row>
    <row r="661" spans="2:8" ht="12.75" x14ac:dyDescent="0.2">
      <c r="B661" s="42"/>
      <c r="E661" s="43"/>
      <c r="F661" s="44"/>
      <c r="G661" s="45"/>
      <c r="H661" s="43"/>
    </row>
    <row r="662" spans="2:8" ht="12.75" x14ac:dyDescent="0.2">
      <c r="B662" s="42"/>
      <c r="E662" s="43"/>
      <c r="F662" s="44"/>
      <c r="G662" s="45"/>
      <c r="H662" s="43"/>
    </row>
    <row r="663" spans="2:8" ht="12.75" x14ac:dyDescent="0.2">
      <c r="B663" s="42"/>
      <c r="E663" s="43"/>
      <c r="F663" s="44"/>
      <c r="G663" s="45"/>
      <c r="H663" s="43"/>
    </row>
    <row r="664" spans="2:8" ht="12.75" x14ac:dyDescent="0.2">
      <c r="B664" s="42"/>
      <c r="E664" s="43"/>
      <c r="F664" s="44"/>
      <c r="G664" s="45"/>
      <c r="H664" s="43"/>
    </row>
    <row r="665" spans="2:8" ht="12.75" x14ac:dyDescent="0.2">
      <c r="B665" s="42"/>
      <c r="E665" s="43"/>
      <c r="F665" s="44"/>
      <c r="G665" s="45"/>
      <c r="H665" s="43"/>
    </row>
    <row r="666" spans="2:8" ht="12.75" x14ac:dyDescent="0.2">
      <c r="B666" s="42"/>
      <c r="E666" s="43"/>
      <c r="F666" s="44"/>
      <c r="G666" s="45"/>
      <c r="H666" s="43"/>
    </row>
    <row r="667" spans="2:8" ht="12.75" x14ac:dyDescent="0.2">
      <c r="B667" s="42"/>
      <c r="E667" s="43"/>
      <c r="F667" s="44"/>
      <c r="G667" s="45"/>
      <c r="H667" s="43"/>
    </row>
    <row r="668" spans="2:8" ht="12.75" x14ac:dyDescent="0.2">
      <c r="B668" s="42"/>
      <c r="E668" s="43"/>
      <c r="F668" s="44"/>
      <c r="G668" s="45"/>
      <c r="H668" s="43"/>
    </row>
    <row r="669" spans="2:8" ht="12.75" x14ac:dyDescent="0.2">
      <c r="B669" s="42"/>
      <c r="E669" s="43"/>
      <c r="F669" s="44"/>
      <c r="G669" s="45"/>
      <c r="H669" s="43"/>
    </row>
    <row r="670" spans="2:8" ht="12.75" x14ac:dyDescent="0.2">
      <c r="B670" s="42"/>
      <c r="E670" s="43"/>
      <c r="F670" s="44"/>
      <c r="G670" s="45"/>
      <c r="H670" s="43"/>
    </row>
    <row r="671" spans="2:8" ht="12.75" x14ac:dyDescent="0.2">
      <c r="B671" s="42"/>
      <c r="E671" s="43"/>
      <c r="F671" s="44"/>
      <c r="G671" s="45"/>
      <c r="H671" s="43"/>
    </row>
    <row r="672" spans="2:8" ht="12.75" x14ac:dyDescent="0.2">
      <c r="B672" s="42"/>
      <c r="E672" s="43"/>
      <c r="F672" s="44"/>
      <c r="G672" s="45"/>
      <c r="H672" s="43"/>
    </row>
    <row r="673" spans="2:8" ht="12.75" x14ac:dyDescent="0.2">
      <c r="B673" s="42"/>
      <c r="E673" s="43"/>
      <c r="F673" s="44"/>
      <c r="G673" s="45"/>
      <c r="H673" s="43"/>
    </row>
    <row r="674" spans="2:8" ht="12.75" x14ac:dyDescent="0.2">
      <c r="B674" s="42"/>
      <c r="E674" s="43"/>
      <c r="F674" s="44"/>
      <c r="G674" s="45"/>
      <c r="H674" s="43"/>
    </row>
    <row r="675" spans="2:8" ht="12.75" x14ac:dyDescent="0.2">
      <c r="B675" s="42"/>
      <c r="E675" s="43"/>
      <c r="F675" s="44"/>
      <c r="G675" s="45"/>
      <c r="H675" s="43"/>
    </row>
    <row r="676" spans="2:8" ht="12.75" x14ac:dyDescent="0.2">
      <c r="B676" s="42"/>
      <c r="E676" s="43"/>
      <c r="F676" s="44"/>
      <c r="G676" s="45"/>
      <c r="H676" s="43"/>
    </row>
    <row r="677" spans="2:8" ht="12.75" x14ac:dyDescent="0.2">
      <c r="B677" s="42"/>
      <c r="E677" s="43"/>
      <c r="F677" s="44"/>
      <c r="G677" s="45"/>
      <c r="H677" s="43"/>
    </row>
    <row r="678" spans="2:8" ht="12.75" x14ac:dyDescent="0.2">
      <c r="B678" s="42"/>
      <c r="E678" s="43"/>
      <c r="F678" s="44"/>
      <c r="G678" s="45"/>
      <c r="H678" s="43"/>
    </row>
    <row r="679" spans="2:8" ht="12.75" x14ac:dyDescent="0.2">
      <c r="B679" s="42"/>
      <c r="E679" s="43"/>
      <c r="F679" s="44"/>
      <c r="G679" s="45"/>
      <c r="H679" s="43"/>
    </row>
    <row r="680" spans="2:8" ht="12.75" x14ac:dyDescent="0.2">
      <c r="B680" s="42"/>
      <c r="E680" s="43"/>
      <c r="F680" s="44"/>
      <c r="G680" s="45"/>
      <c r="H680" s="43"/>
    </row>
    <row r="681" spans="2:8" ht="12.75" x14ac:dyDescent="0.2">
      <c r="B681" s="42"/>
      <c r="E681" s="43"/>
      <c r="F681" s="44"/>
      <c r="G681" s="45"/>
      <c r="H681" s="43"/>
    </row>
    <row r="682" spans="2:8" ht="12.75" x14ac:dyDescent="0.2">
      <c r="B682" s="42"/>
      <c r="E682" s="43"/>
      <c r="F682" s="44"/>
      <c r="G682" s="45"/>
      <c r="H682" s="43"/>
    </row>
    <row r="683" spans="2:8" ht="12.75" x14ac:dyDescent="0.2">
      <c r="B683" s="42"/>
      <c r="E683" s="43"/>
      <c r="F683" s="44"/>
      <c r="G683" s="45"/>
      <c r="H683" s="43"/>
    </row>
    <row r="684" spans="2:8" ht="12.75" x14ac:dyDescent="0.2">
      <c r="B684" s="42"/>
      <c r="E684" s="43"/>
      <c r="F684" s="44"/>
      <c r="G684" s="45"/>
      <c r="H684" s="43"/>
    </row>
    <row r="685" spans="2:8" ht="12.75" x14ac:dyDescent="0.2">
      <c r="B685" s="42"/>
      <c r="E685" s="43"/>
      <c r="F685" s="44"/>
      <c r="G685" s="45"/>
      <c r="H685" s="43"/>
    </row>
    <row r="686" spans="2:8" ht="12.75" x14ac:dyDescent="0.2">
      <c r="B686" s="42"/>
      <c r="E686" s="43"/>
      <c r="F686" s="44"/>
      <c r="G686" s="45"/>
      <c r="H686" s="43"/>
    </row>
    <row r="687" spans="2:8" ht="12.75" x14ac:dyDescent="0.2">
      <c r="B687" s="42"/>
      <c r="E687" s="43"/>
      <c r="F687" s="44"/>
      <c r="G687" s="45"/>
      <c r="H687" s="43"/>
    </row>
    <row r="688" spans="2:8" ht="12.75" x14ac:dyDescent="0.2">
      <c r="B688" s="42"/>
      <c r="E688" s="43"/>
      <c r="F688" s="44"/>
      <c r="G688" s="45"/>
      <c r="H688" s="43"/>
    </row>
    <row r="689" spans="2:8" ht="12.75" x14ac:dyDescent="0.2">
      <c r="B689" s="42"/>
      <c r="E689" s="43"/>
      <c r="F689" s="44"/>
      <c r="G689" s="45"/>
      <c r="H689" s="43"/>
    </row>
    <row r="690" spans="2:8" ht="12.75" x14ac:dyDescent="0.2">
      <c r="B690" s="42"/>
      <c r="E690" s="43"/>
      <c r="F690" s="44"/>
      <c r="G690" s="45"/>
      <c r="H690" s="43"/>
    </row>
    <row r="691" spans="2:8" ht="12.75" x14ac:dyDescent="0.2">
      <c r="B691" s="42"/>
      <c r="E691" s="43"/>
      <c r="F691" s="44"/>
      <c r="G691" s="45"/>
      <c r="H691" s="43"/>
    </row>
    <row r="692" spans="2:8" ht="12.75" x14ac:dyDescent="0.2">
      <c r="B692" s="42"/>
      <c r="E692" s="43"/>
      <c r="F692" s="44"/>
      <c r="G692" s="45"/>
      <c r="H692" s="43"/>
    </row>
    <row r="693" spans="2:8" ht="12.75" x14ac:dyDescent="0.2">
      <c r="B693" s="42"/>
      <c r="E693" s="43"/>
      <c r="F693" s="44"/>
      <c r="G693" s="45"/>
      <c r="H693" s="43"/>
    </row>
    <row r="694" spans="2:8" ht="12.75" x14ac:dyDescent="0.2">
      <c r="B694" s="42"/>
      <c r="E694" s="43"/>
      <c r="F694" s="44"/>
      <c r="G694" s="45"/>
      <c r="H694" s="43"/>
    </row>
    <row r="695" spans="2:8" ht="12.75" x14ac:dyDescent="0.2">
      <c r="B695" s="42"/>
      <c r="E695" s="43"/>
      <c r="F695" s="44"/>
      <c r="G695" s="45"/>
      <c r="H695" s="43"/>
    </row>
    <row r="696" spans="2:8" ht="12.75" x14ac:dyDescent="0.2">
      <c r="B696" s="42"/>
      <c r="E696" s="43"/>
      <c r="F696" s="44"/>
      <c r="G696" s="45"/>
      <c r="H696" s="43"/>
    </row>
    <row r="697" spans="2:8" ht="12.75" x14ac:dyDescent="0.2">
      <c r="B697" s="42"/>
      <c r="E697" s="43"/>
      <c r="F697" s="44"/>
      <c r="G697" s="45"/>
      <c r="H697" s="43"/>
    </row>
    <row r="698" spans="2:8" ht="12.75" x14ac:dyDescent="0.2">
      <c r="B698" s="42"/>
      <c r="E698" s="43"/>
      <c r="F698" s="44"/>
      <c r="G698" s="45"/>
      <c r="H698" s="43"/>
    </row>
    <row r="699" spans="2:8" ht="12.75" x14ac:dyDescent="0.2">
      <c r="B699" s="42"/>
      <c r="E699" s="43"/>
      <c r="F699" s="44"/>
      <c r="G699" s="45"/>
      <c r="H699" s="43"/>
    </row>
    <row r="700" spans="2:8" ht="12.75" x14ac:dyDescent="0.2">
      <c r="B700" s="42"/>
      <c r="E700" s="43"/>
      <c r="F700" s="44"/>
      <c r="G700" s="45"/>
      <c r="H700" s="43"/>
    </row>
    <row r="701" spans="2:8" ht="12.75" x14ac:dyDescent="0.2">
      <c r="B701" s="42"/>
      <c r="E701" s="43"/>
      <c r="F701" s="44"/>
      <c r="G701" s="45"/>
      <c r="H701" s="43"/>
    </row>
    <row r="702" spans="2:8" ht="12.75" x14ac:dyDescent="0.2">
      <c r="B702" s="42"/>
      <c r="E702" s="43"/>
      <c r="F702" s="44"/>
      <c r="G702" s="45"/>
      <c r="H702" s="43"/>
    </row>
    <row r="703" spans="2:8" ht="12.75" x14ac:dyDescent="0.2">
      <c r="B703" s="42"/>
      <c r="E703" s="43"/>
      <c r="F703" s="44"/>
      <c r="G703" s="45"/>
      <c r="H703" s="43"/>
    </row>
    <row r="704" spans="2:8" ht="12.75" x14ac:dyDescent="0.2">
      <c r="B704" s="42"/>
      <c r="E704" s="43"/>
      <c r="F704" s="44"/>
      <c r="G704" s="45"/>
      <c r="H704" s="43"/>
    </row>
    <row r="705" spans="2:8" ht="12.75" x14ac:dyDescent="0.2">
      <c r="B705" s="42"/>
      <c r="E705" s="43"/>
      <c r="F705" s="44"/>
      <c r="G705" s="45"/>
      <c r="H705" s="43"/>
    </row>
    <row r="706" spans="2:8" ht="12.75" x14ac:dyDescent="0.2">
      <c r="B706" s="42"/>
      <c r="E706" s="43"/>
      <c r="F706" s="44"/>
      <c r="G706" s="45"/>
      <c r="H706" s="43"/>
    </row>
    <row r="707" spans="2:8" ht="12.75" x14ac:dyDescent="0.2">
      <c r="B707" s="42"/>
      <c r="E707" s="43"/>
      <c r="F707" s="44"/>
      <c r="G707" s="45"/>
      <c r="H707" s="43"/>
    </row>
    <row r="708" spans="2:8" ht="12.75" x14ac:dyDescent="0.2">
      <c r="B708" s="42"/>
      <c r="E708" s="43"/>
      <c r="F708" s="44"/>
      <c r="G708" s="45"/>
      <c r="H708" s="43"/>
    </row>
    <row r="709" spans="2:8" ht="12.75" x14ac:dyDescent="0.2">
      <c r="B709" s="42"/>
      <c r="E709" s="43"/>
      <c r="F709" s="44"/>
      <c r="G709" s="45"/>
      <c r="H709" s="43"/>
    </row>
    <row r="710" spans="2:8" ht="12.75" x14ac:dyDescent="0.2">
      <c r="B710" s="42"/>
      <c r="E710" s="43"/>
      <c r="F710" s="44"/>
      <c r="G710" s="45"/>
      <c r="H710" s="43"/>
    </row>
    <row r="711" spans="2:8" ht="12.75" x14ac:dyDescent="0.2">
      <c r="B711" s="42"/>
      <c r="E711" s="43"/>
      <c r="F711" s="44"/>
      <c r="G711" s="45"/>
      <c r="H711" s="43"/>
    </row>
    <row r="712" spans="2:8" ht="12.75" x14ac:dyDescent="0.2">
      <c r="B712" s="42"/>
      <c r="E712" s="43"/>
      <c r="F712" s="44"/>
      <c r="G712" s="45"/>
      <c r="H712" s="43"/>
    </row>
    <row r="713" spans="2:8" ht="12.75" x14ac:dyDescent="0.2">
      <c r="B713" s="42"/>
      <c r="E713" s="43"/>
      <c r="F713" s="44"/>
      <c r="G713" s="45"/>
      <c r="H713" s="43"/>
    </row>
    <row r="714" spans="2:8" ht="12.75" x14ac:dyDescent="0.2">
      <c r="B714" s="42"/>
      <c r="E714" s="43"/>
      <c r="F714" s="44"/>
      <c r="G714" s="45"/>
      <c r="H714" s="43"/>
    </row>
    <row r="715" spans="2:8" ht="12.75" x14ac:dyDescent="0.2">
      <c r="B715" s="42"/>
      <c r="E715" s="43"/>
      <c r="F715" s="44"/>
      <c r="G715" s="45"/>
      <c r="H715" s="43"/>
    </row>
    <row r="716" spans="2:8" ht="12.75" x14ac:dyDescent="0.2">
      <c r="B716" s="42"/>
      <c r="E716" s="43"/>
      <c r="F716" s="44"/>
      <c r="G716" s="45"/>
      <c r="H716" s="43"/>
    </row>
    <row r="717" spans="2:8" ht="12.75" x14ac:dyDescent="0.2">
      <c r="B717" s="42"/>
      <c r="E717" s="43"/>
      <c r="F717" s="44"/>
      <c r="G717" s="45"/>
      <c r="H717" s="43"/>
    </row>
    <row r="718" spans="2:8" ht="12.75" x14ac:dyDescent="0.2">
      <c r="B718" s="42"/>
      <c r="E718" s="43"/>
      <c r="F718" s="44"/>
      <c r="G718" s="45"/>
      <c r="H718" s="43"/>
    </row>
    <row r="719" spans="2:8" ht="12.75" x14ac:dyDescent="0.2">
      <c r="B719" s="42"/>
      <c r="E719" s="43"/>
      <c r="F719" s="44"/>
      <c r="G719" s="45"/>
      <c r="H719" s="43"/>
    </row>
    <row r="720" spans="2:8" ht="12.75" x14ac:dyDescent="0.2">
      <c r="B720" s="42"/>
      <c r="E720" s="43"/>
      <c r="F720" s="44"/>
      <c r="G720" s="45"/>
      <c r="H720" s="43"/>
    </row>
    <row r="721" spans="2:8" ht="12.75" x14ac:dyDescent="0.2">
      <c r="B721" s="42"/>
      <c r="E721" s="43"/>
      <c r="F721" s="44"/>
      <c r="G721" s="45"/>
      <c r="H721" s="43"/>
    </row>
    <row r="722" spans="2:8" ht="12.75" x14ac:dyDescent="0.2">
      <c r="B722" s="42"/>
      <c r="E722" s="43"/>
      <c r="F722" s="44"/>
      <c r="G722" s="45"/>
      <c r="H722" s="43"/>
    </row>
    <row r="723" spans="2:8" ht="12.75" x14ac:dyDescent="0.2">
      <c r="B723" s="42"/>
      <c r="E723" s="43"/>
      <c r="F723" s="44"/>
      <c r="G723" s="45"/>
      <c r="H723" s="43"/>
    </row>
    <row r="724" spans="2:8" ht="12.75" x14ac:dyDescent="0.2">
      <c r="B724" s="42"/>
      <c r="E724" s="43"/>
      <c r="F724" s="44"/>
      <c r="G724" s="45"/>
      <c r="H724" s="43"/>
    </row>
    <row r="725" spans="2:8" ht="12.75" x14ac:dyDescent="0.2">
      <c r="B725" s="42"/>
      <c r="E725" s="43"/>
      <c r="F725" s="44"/>
      <c r="G725" s="45"/>
      <c r="H725" s="43"/>
    </row>
    <row r="726" spans="2:8" ht="12.75" x14ac:dyDescent="0.2">
      <c r="B726" s="42"/>
      <c r="E726" s="43"/>
      <c r="F726" s="44"/>
      <c r="G726" s="45"/>
      <c r="H726" s="43"/>
    </row>
    <row r="727" spans="2:8" ht="12.75" x14ac:dyDescent="0.2">
      <c r="B727" s="42"/>
      <c r="E727" s="43"/>
      <c r="F727" s="44"/>
      <c r="G727" s="45"/>
      <c r="H727" s="43"/>
    </row>
    <row r="728" spans="2:8" ht="12.75" x14ac:dyDescent="0.2">
      <c r="B728" s="42"/>
      <c r="E728" s="43"/>
      <c r="F728" s="44"/>
      <c r="G728" s="45"/>
      <c r="H728" s="43"/>
    </row>
    <row r="729" spans="2:8" ht="12.75" x14ac:dyDescent="0.2">
      <c r="B729" s="42"/>
      <c r="E729" s="43"/>
      <c r="F729" s="44"/>
      <c r="G729" s="45"/>
      <c r="H729" s="43"/>
    </row>
    <row r="730" spans="2:8" ht="12.75" x14ac:dyDescent="0.2">
      <c r="B730" s="42"/>
      <c r="E730" s="43"/>
      <c r="F730" s="44"/>
      <c r="G730" s="45"/>
      <c r="H730" s="43"/>
    </row>
    <row r="731" spans="2:8" ht="12.75" x14ac:dyDescent="0.2">
      <c r="B731" s="42"/>
      <c r="E731" s="43"/>
      <c r="F731" s="44"/>
      <c r="G731" s="45"/>
      <c r="H731" s="43"/>
    </row>
    <row r="732" spans="2:8" ht="12.75" x14ac:dyDescent="0.2">
      <c r="B732" s="42"/>
      <c r="E732" s="43"/>
      <c r="F732" s="44"/>
      <c r="G732" s="45"/>
      <c r="H732" s="43"/>
    </row>
    <row r="733" spans="2:8" ht="12.75" x14ac:dyDescent="0.2">
      <c r="B733" s="42"/>
      <c r="E733" s="43"/>
      <c r="F733" s="44"/>
      <c r="G733" s="45"/>
      <c r="H733" s="43"/>
    </row>
    <row r="734" spans="2:8" ht="12.75" x14ac:dyDescent="0.2">
      <c r="B734" s="42"/>
      <c r="E734" s="43"/>
      <c r="F734" s="44"/>
      <c r="G734" s="45"/>
      <c r="H734" s="43"/>
    </row>
    <row r="735" spans="2:8" ht="12.75" x14ac:dyDescent="0.2">
      <c r="B735" s="42"/>
      <c r="E735" s="43"/>
      <c r="F735" s="44"/>
      <c r="G735" s="45"/>
      <c r="H735" s="43"/>
    </row>
    <row r="736" spans="2:8" ht="12.75" x14ac:dyDescent="0.2">
      <c r="B736" s="42"/>
      <c r="E736" s="43"/>
      <c r="F736" s="44"/>
      <c r="G736" s="45"/>
      <c r="H736" s="43"/>
    </row>
    <row r="737" spans="2:8" ht="12.75" x14ac:dyDescent="0.2">
      <c r="B737" s="42"/>
      <c r="E737" s="43"/>
      <c r="F737" s="44"/>
      <c r="G737" s="45"/>
      <c r="H737" s="43"/>
    </row>
    <row r="738" spans="2:8" ht="12.75" x14ac:dyDescent="0.2">
      <c r="B738" s="42"/>
      <c r="E738" s="43"/>
      <c r="F738" s="44"/>
      <c r="G738" s="45"/>
      <c r="H738" s="43"/>
    </row>
    <row r="739" spans="2:8" ht="12.75" x14ac:dyDescent="0.2">
      <c r="B739" s="42"/>
      <c r="E739" s="43"/>
      <c r="F739" s="44"/>
      <c r="G739" s="45"/>
      <c r="H739" s="43"/>
    </row>
    <row r="740" spans="2:8" ht="12.75" x14ac:dyDescent="0.2">
      <c r="B740" s="42"/>
      <c r="E740" s="43"/>
      <c r="F740" s="44"/>
      <c r="G740" s="45"/>
      <c r="H740" s="43"/>
    </row>
    <row r="741" spans="2:8" ht="12.75" x14ac:dyDescent="0.2">
      <c r="B741" s="42"/>
      <c r="E741" s="43"/>
      <c r="F741" s="44"/>
      <c r="G741" s="45"/>
      <c r="H741" s="43"/>
    </row>
    <row r="742" spans="2:8" ht="12.75" x14ac:dyDescent="0.2">
      <c r="B742" s="42"/>
      <c r="E742" s="43"/>
      <c r="F742" s="44"/>
      <c r="G742" s="45"/>
      <c r="H742" s="43"/>
    </row>
    <row r="743" spans="2:8" ht="12.75" x14ac:dyDescent="0.2">
      <c r="B743" s="42"/>
      <c r="E743" s="43"/>
      <c r="F743" s="44"/>
      <c r="G743" s="45"/>
      <c r="H743" s="43"/>
    </row>
    <row r="744" spans="2:8" ht="12.75" x14ac:dyDescent="0.2">
      <c r="B744" s="42"/>
      <c r="E744" s="43"/>
      <c r="F744" s="44"/>
      <c r="G744" s="45"/>
      <c r="H744" s="43"/>
    </row>
    <row r="745" spans="2:8" ht="12.75" x14ac:dyDescent="0.2">
      <c r="B745" s="42"/>
      <c r="E745" s="43"/>
      <c r="F745" s="44"/>
      <c r="G745" s="45"/>
      <c r="H745" s="43"/>
    </row>
    <row r="746" spans="2:8" ht="12.75" x14ac:dyDescent="0.2">
      <c r="B746" s="42"/>
      <c r="E746" s="43"/>
      <c r="F746" s="44"/>
      <c r="G746" s="45"/>
      <c r="H746" s="43"/>
    </row>
    <row r="747" spans="2:8" ht="12.75" x14ac:dyDescent="0.2">
      <c r="B747" s="42"/>
      <c r="E747" s="43"/>
      <c r="F747" s="44"/>
      <c r="G747" s="45"/>
      <c r="H747" s="43"/>
    </row>
    <row r="748" spans="2:8" ht="12.75" x14ac:dyDescent="0.2">
      <c r="B748" s="42"/>
      <c r="E748" s="43"/>
      <c r="F748" s="44"/>
      <c r="G748" s="45"/>
      <c r="H748" s="43"/>
    </row>
    <row r="749" spans="2:8" ht="12.75" x14ac:dyDescent="0.2">
      <c r="B749" s="42"/>
      <c r="E749" s="43"/>
      <c r="F749" s="44"/>
      <c r="G749" s="45"/>
      <c r="H749" s="43"/>
    </row>
    <row r="750" spans="2:8" ht="12.75" x14ac:dyDescent="0.2">
      <c r="B750" s="42"/>
      <c r="E750" s="43"/>
      <c r="F750" s="44"/>
      <c r="G750" s="45"/>
      <c r="H750" s="43"/>
    </row>
    <row r="751" spans="2:8" ht="12.75" x14ac:dyDescent="0.2">
      <c r="B751" s="42"/>
      <c r="E751" s="43"/>
      <c r="F751" s="44"/>
      <c r="G751" s="45"/>
      <c r="H751" s="43"/>
    </row>
    <row r="752" spans="2:8" ht="12.75" x14ac:dyDescent="0.2">
      <c r="B752" s="42"/>
      <c r="E752" s="43"/>
      <c r="F752" s="44"/>
      <c r="G752" s="45"/>
      <c r="H752" s="43"/>
    </row>
    <row r="753" spans="2:8" ht="12.75" x14ac:dyDescent="0.2">
      <c r="B753" s="42"/>
      <c r="E753" s="43"/>
      <c r="F753" s="44"/>
      <c r="G753" s="45"/>
      <c r="H753" s="43"/>
    </row>
    <row r="754" spans="2:8" ht="12.75" x14ac:dyDescent="0.2">
      <c r="B754" s="42"/>
      <c r="E754" s="43"/>
      <c r="F754" s="44"/>
      <c r="G754" s="45"/>
      <c r="H754" s="43"/>
    </row>
    <row r="755" spans="2:8" ht="12.75" x14ac:dyDescent="0.2">
      <c r="B755" s="42"/>
      <c r="E755" s="43"/>
      <c r="F755" s="44"/>
      <c r="G755" s="45"/>
      <c r="H755" s="43"/>
    </row>
    <row r="756" spans="2:8" ht="12.75" x14ac:dyDescent="0.2">
      <c r="B756" s="42"/>
      <c r="E756" s="43"/>
      <c r="F756" s="44"/>
      <c r="G756" s="45"/>
      <c r="H756" s="43"/>
    </row>
    <row r="757" spans="2:8" ht="12.75" x14ac:dyDescent="0.2">
      <c r="B757" s="42"/>
      <c r="E757" s="43"/>
      <c r="F757" s="44"/>
      <c r="G757" s="45"/>
      <c r="H757" s="43"/>
    </row>
    <row r="758" spans="2:8" ht="12.75" x14ac:dyDescent="0.2">
      <c r="B758" s="42"/>
      <c r="E758" s="43"/>
      <c r="F758" s="44"/>
      <c r="G758" s="45"/>
      <c r="H758" s="43"/>
    </row>
    <row r="759" spans="2:8" ht="12.75" x14ac:dyDescent="0.2">
      <c r="B759" s="42"/>
      <c r="E759" s="43"/>
      <c r="F759" s="44"/>
      <c r="G759" s="45"/>
      <c r="H759" s="43"/>
    </row>
    <row r="760" spans="2:8" ht="12.75" x14ac:dyDescent="0.2">
      <c r="B760" s="42"/>
      <c r="E760" s="43"/>
      <c r="F760" s="44"/>
      <c r="G760" s="45"/>
      <c r="H760" s="43"/>
    </row>
    <row r="761" spans="2:8" ht="12.75" x14ac:dyDescent="0.2">
      <c r="B761" s="42"/>
      <c r="E761" s="43"/>
      <c r="F761" s="44"/>
      <c r="G761" s="45"/>
      <c r="H761" s="43"/>
    </row>
    <row r="762" spans="2:8" ht="12.75" x14ac:dyDescent="0.2">
      <c r="B762" s="42"/>
      <c r="E762" s="43"/>
      <c r="F762" s="44"/>
      <c r="G762" s="45"/>
      <c r="H762" s="43"/>
    </row>
    <row r="763" spans="2:8" ht="12.75" x14ac:dyDescent="0.2">
      <c r="B763" s="42"/>
      <c r="E763" s="43"/>
      <c r="F763" s="44"/>
      <c r="G763" s="45"/>
      <c r="H763" s="43"/>
    </row>
    <row r="764" spans="2:8" ht="12.75" x14ac:dyDescent="0.2">
      <c r="B764" s="42"/>
      <c r="E764" s="43"/>
      <c r="F764" s="44"/>
      <c r="G764" s="45"/>
      <c r="H764" s="43"/>
    </row>
    <row r="765" spans="2:8" ht="12.75" x14ac:dyDescent="0.2">
      <c r="B765" s="42"/>
      <c r="E765" s="43"/>
      <c r="F765" s="44"/>
      <c r="G765" s="45"/>
      <c r="H765" s="43"/>
    </row>
    <row r="766" spans="2:8" ht="12.75" x14ac:dyDescent="0.2">
      <c r="B766" s="42"/>
      <c r="E766" s="43"/>
      <c r="F766" s="44"/>
      <c r="G766" s="45"/>
      <c r="H766" s="43"/>
    </row>
    <row r="767" spans="2:8" ht="12.75" x14ac:dyDescent="0.2">
      <c r="B767" s="42"/>
      <c r="E767" s="43"/>
      <c r="F767" s="44"/>
      <c r="G767" s="45"/>
      <c r="H767" s="43"/>
    </row>
    <row r="768" spans="2:8" ht="12.75" x14ac:dyDescent="0.2">
      <c r="B768" s="42"/>
      <c r="E768" s="43"/>
      <c r="F768" s="44"/>
      <c r="G768" s="45"/>
      <c r="H768" s="43"/>
    </row>
    <row r="769" spans="2:8" ht="12.75" x14ac:dyDescent="0.2">
      <c r="B769" s="42"/>
      <c r="E769" s="43"/>
      <c r="F769" s="44"/>
      <c r="G769" s="45"/>
      <c r="H769" s="43"/>
    </row>
    <row r="770" spans="2:8" ht="12.75" x14ac:dyDescent="0.2">
      <c r="B770" s="42"/>
      <c r="E770" s="43"/>
      <c r="F770" s="44"/>
      <c r="G770" s="45"/>
      <c r="H770" s="43"/>
    </row>
    <row r="771" spans="2:8" ht="12.75" x14ac:dyDescent="0.2">
      <c r="B771" s="42"/>
      <c r="E771" s="43"/>
      <c r="F771" s="44"/>
      <c r="G771" s="45"/>
      <c r="H771" s="43"/>
    </row>
    <row r="772" spans="2:8" ht="12.75" x14ac:dyDescent="0.2">
      <c r="B772" s="42"/>
      <c r="E772" s="43"/>
      <c r="F772" s="44"/>
      <c r="G772" s="45"/>
      <c r="H772" s="43"/>
    </row>
    <row r="773" spans="2:8" ht="12.75" x14ac:dyDescent="0.2">
      <c r="B773" s="42"/>
      <c r="E773" s="43"/>
      <c r="F773" s="44"/>
      <c r="G773" s="45"/>
      <c r="H773" s="43"/>
    </row>
    <row r="774" spans="2:8" ht="12.75" x14ac:dyDescent="0.2">
      <c r="B774" s="42"/>
      <c r="E774" s="43"/>
      <c r="F774" s="44"/>
      <c r="G774" s="45"/>
      <c r="H774" s="43"/>
    </row>
    <row r="775" spans="2:8" ht="12.75" x14ac:dyDescent="0.2">
      <c r="B775" s="42"/>
      <c r="E775" s="43"/>
      <c r="F775" s="44"/>
      <c r="G775" s="45"/>
      <c r="H775" s="43"/>
    </row>
    <row r="776" spans="2:8" ht="12.75" x14ac:dyDescent="0.2">
      <c r="B776" s="42"/>
      <c r="E776" s="43"/>
      <c r="F776" s="44"/>
      <c r="G776" s="45"/>
      <c r="H776" s="43"/>
    </row>
    <row r="777" spans="2:8" ht="12.75" x14ac:dyDescent="0.2">
      <c r="B777" s="42"/>
      <c r="E777" s="43"/>
      <c r="F777" s="44"/>
      <c r="G777" s="45"/>
      <c r="H777" s="43"/>
    </row>
    <row r="778" spans="2:8" ht="12.75" x14ac:dyDescent="0.2">
      <c r="B778" s="42"/>
      <c r="E778" s="43"/>
      <c r="F778" s="44"/>
      <c r="G778" s="45"/>
      <c r="H778" s="43"/>
    </row>
    <row r="779" spans="2:8" ht="12.75" x14ac:dyDescent="0.2">
      <c r="B779" s="42"/>
      <c r="E779" s="43"/>
      <c r="F779" s="44"/>
      <c r="G779" s="45"/>
      <c r="H779" s="43"/>
    </row>
    <row r="780" spans="2:8" ht="12.75" x14ac:dyDescent="0.2">
      <c r="B780" s="42"/>
      <c r="E780" s="43"/>
      <c r="F780" s="44"/>
      <c r="G780" s="45"/>
      <c r="H780" s="43"/>
    </row>
    <row r="781" spans="2:8" ht="12.75" x14ac:dyDescent="0.2">
      <c r="B781" s="42"/>
      <c r="E781" s="43"/>
      <c r="F781" s="44"/>
      <c r="G781" s="45"/>
      <c r="H781" s="43"/>
    </row>
    <row r="782" spans="2:8" ht="12.75" x14ac:dyDescent="0.2">
      <c r="B782" s="42"/>
      <c r="E782" s="43"/>
      <c r="F782" s="44"/>
      <c r="G782" s="45"/>
      <c r="H782" s="43"/>
    </row>
    <row r="783" spans="2:8" ht="12.75" x14ac:dyDescent="0.2">
      <c r="B783" s="42"/>
      <c r="E783" s="43"/>
      <c r="F783" s="44"/>
      <c r="G783" s="45"/>
      <c r="H783" s="43"/>
    </row>
    <row r="784" spans="2:8" ht="12.75" x14ac:dyDescent="0.2">
      <c r="B784" s="42"/>
      <c r="E784" s="43"/>
      <c r="F784" s="44"/>
      <c r="G784" s="45"/>
      <c r="H784" s="43"/>
    </row>
    <row r="785" spans="2:8" ht="12.75" x14ac:dyDescent="0.2">
      <c r="B785" s="42"/>
      <c r="E785" s="43"/>
      <c r="F785" s="44"/>
      <c r="G785" s="45"/>
      <c r="H785" s="43"/>
    </row>
    <row r="786" spans="2:8" ht="12.75" x14ac:dyDescent="0.2">
      <c r="B786" s="42"/>
      <c r="E786" s="43"/>
      <c r="F786" s="44"/>
      <c r="G786" s="45"/>
      <c r="H786" s="43"/>
    </row>
    <row r="787" spans="2:8" ht="12.75" x14ac:dyDescent="0.2">
      <c r="B787" s="42"/>
      <c r="E787" s="43"/>
      <c r="F787" s="44"/>
      <c r="G787" s="45"/>
      <c r="H787" s="43"/>
    </row>
    <row r="788" spans="2:8" ht="12.75" x14ac:dyDescent="0.2">
      <c r="B788" s="42"/>
      <c r="E788" s="43"/>
      <c r="F788" s="44"/>
      <c r="G788" s="45"/>
      <c r="H788" s="43"/>
    </row>
    <row r="789" spans="2:8" ht="12.75" x14ac:dyDescent="0.2">
      <c r="B789" s="42"/>
      <c r="E789" s="43"/>
      <c r="F789" s="44"/>
      <c r="G789" s="45"/>
      <c r="H789" s="43"/>
    </row>
    <row r="790" spans="2:8" ht="12.75" x14ac:dyDescent="0.2">
      <c r="B790" s="42"/>
      <c r="E790" s="43"/>
      <c r="F790" s="44"/>
      <c r="G790" s="45"/>
      <c r="H790" s="43"/>
    </row>
    <row r="791" spans="2:8" ht="12.75" x14ac:dyDescent="0.2">
      <c r="B791" s="42"/>
      <c r="E791" s="43"/>
      <c r="F791" s="44"/>
      <c r="G791" s="45"/>
      <c r="H791" s="43"/>
    </row>
    <row r="792" spans="2:8" ht="12.75" x14ac:dyDescent="0.2">
      <c r="B792" s="42"/>
      <c r="E792" s="43"/>
      <c r="F792" s="44"/>
      <c r="G792" s="45"/>
      <c r="H792" s="43"/>
    </row>
    <row r="793" spans="2:8" ht="12.75" x14ac:dyDescent="0.2">
      <c r="B793" s="42"/>
      <c r="E793" s="43"/>
      <c r="F793" s="44"/>
      <c r="G793" s="45"/>
      <c r="H793" s="43"/>
    </row>
    <row r="794" spans="2:8" ht="12.75" x14ac:dyDescent="0.2">
      <c r="B794" s="42"/>
      <c r="E794" s="43"/>
      <c r="F794" s="44"/>
      <c r="G794" s="45"/>
      <c r="H794" s="43"/>
    </row>
    <row r="795" spans="2:8" ht="12.75" x14ac:dyDescent="0.2">
      <c r="B795" s="42"/>
      <c r="E795" s="43"/>
      <c r="F795" s="44"/>
      <c r="G795" s="45"/>
      <c r="H795" s="43"/>
    </row>
    <row r="796" spans="2:8" ht="12.75" x14ac:dyDescent="0.2">
      <c r="B796" s="42"/>
      <c r="E796" s="43"/>
      <c r="F796" s="44"/>
      <c r="G796" s="45"/>
      <c r="H796" s="43"/>
    </row>
    <row r="797" spans="2:8" ht="12.75" x14ac:dyDescent="0.2">
      <c r="B797" s="42"/>
      <c r="E797" s="43"/>
      <c r="F797" s="44"/>
      <c r="G797" s="45"/>
      <c r="H797" s="43"/>
    </row>
    <row r="798" spans="2:8" ht="12.75" x14ac:dyDescent="0.2">
      <c r="B798" s="42"/>
      <c r="E798" s="43"/>
      <c r="F798" s="44"/>
      <c r="G798" s="45"/>
      <c r="H798" s="43"/>
    </row>
    <row r="799" spans="2:8" ht="12.75" x14ac:dyDescent="0.2">
      <c r="B799" s="42"/>
      <c r="E799" s="43"/>
      <c r="F799" s="44"/>
      <c r="G799" s="45"/>
      <c r="H799" s="43"/>
    </row>
    <row r="800" spans="2:8" ht="12.75" x14ac:dyDescent="0.2">
      <c r="B800" s="42"/>
      <c r="E800" s="43"/>
      <c r="F800" s="44"/>
      <c r="G800" s="45"/>
      <c r="H800" s="43"/>
    </row>
    <row r="801" spans="2:8" ht="12.75" x14ac:dyDescent="0.2">
      <c r="B801" s="42"/>
      <c r="E801" s="43"/>
      <c r="F801" s="44"/>
      <c r="G801" s="45"/>
      <c r="H801" s="43"/>
    </row>
    <row r="802" spans="2:8" ht="12.75" x14ac:dyDescent="0.2">
      <c r="B802" s="42"/>
      <c r="E802" s="43"/>
      <c r="F802" s="44"/>
      <c r="G802" s="45"/>
      <c r="H802" s="43"/>
    </row>
    <row r="803" spans="2:8" ht="12.75" x14ac:dyDescent="0.2">
      <c r="B803" s="42"/>
      <c r="E803" s="43"/>
      <c r="F803" s="44"/>
      <c r="G803" s="45"/>
      <c r="H803" s="43"/>
    </row>
    <row r="804" spans="2:8" ht="12.75" x14ac:dyDescent="0.2">
      <c r="B804" s="42"/>
      <c r="E804" s="43"/>
      <c r="F804" s="44"/>
      <c r="G804" s="45"/>
      <c r="H804" s="43"/>
    </row>
    <row r="805" spans="2:8" ht="12.75" x14ac:dyDescent="0.2">
      <c r="B805" s="42"/>
      <c r="E805" s="43"/>
      <c r="F805" s="44"/>
      <c r="G805" s="45"/>
      <c r="H805" s="43"/>
    </row>
    <row r="806" spans="2:8" ht="12.75" x14ac:dyDescent="0.2">
      <c r="B806" s="42"/>
      <c r="E806" s="43"/>
      <c r="F806" s="44"/>
      <c r="G806" s="45"/>
      <c r="H806" s="43"/>
    </row>
    <row r="807" spans="2:8" ht="12.75" x14ac:dyDescent="0.2">
      <c r="B807" s="42"/>
      <c r="E807" s="43"/>
      <c r="F807" s="44"/>
      <c r="G807" s="45"/>
      <c r="H807" s="43"/>
    </row>
    <row r="808" spans="2:8" ht="12.75" x14ac:dyDescent="0.2">
      <c r="B808" s="42"/>
      <c r="E808" s="43"/>
      <c r="F808" s="44"/>
      <c r="G808" s="45"/>
      <c r="H808" s="43"/>
    </row>
    <row r="809" spans="2:8" ht="12.75" x14ac:dyDescent="0.2">
      <c r="B809" s="42"/>
      <c r="E809" s="43"/>
      <c r="F809" s="44"/>
      <c r="G809" s="45"/>
      <c r="H809" s="43"/>
    </row>
    <row r="810" spans="2:8" ht="12.75" x14ac:dyDescent="0.2">
      <c r="B810" s="42"/>
      <c r="E810" s="43"/>
      <c r="F810" s="44"/>
      <c r="G810" s="45"/>
      <c r="H810" s="43"/>
    </row>
    <row r="811" spans="2:8" ht="12.75" x14ac:dyDescent="0.2">
      <c r="B811" s="42"/>
      <c r="E811" s="43"/>
      <c r="F811" s="44"/>
      <c r="G811" s="45"/>
      <c r="H811" s="43"/>
    </row>
    <row r="812" spans="2:8" ht="12.75" x14ac:dyDescent="0.2">
      <c r="B812" s="42"/>
      <c r="E812" s="43"/>
      <c r="F812" s="44"/>
      <c r="G812" s="45"/>
      <c r="H812" s="43"/>
    </row>
    <row r="813" spans="2:8" ht="12.75" x14ac:dyDescent="0.2">
      <c r="B813" s="42"/>
      <c r="E813" s="43"/>
      <c r="F813" s="44"/>
      <c r="G813" s="45"/>
      <c r="H813" s="43"/>
    </row>
    <row r="814" spans="2:8" ht="12.75" x14ac:dyDescent="0.2">
      <c r="B814" s="42"/>
      <c r="E814" s="43"/>
      <c r="F814" s="44"/>
      <c r="G814" s="45"/>
      <c r="H814" s="43"/>
    </row>
    <row r="815" spans="2:8" ht="12.75" x14ac:dyDescent="0.2">
      <c r="B815" s="42"/>
      <c r="E815" s="43"/>
      <c r="F815" s="44"/>
      <c r="G815" s="45"/>
      <c r="H815" s="43"/>
    </row>
    <row r="816" spans="2:8" ht="12.75" x14ac:dyDescent="0.2">
      <c r="B816" s="42"/>
      <c r="E816" s="43"/>
      <c r="F816" s="44"/>
      <c r="G816" s="45"/>
      <c r="H816" s="43"/>
    </row>
    <row r="817" spans="2:8" ht="12.75" x14ac:dyDescent="0.2">
      <c r="B817" s="42"/>
      <c r="E817" s="43"/>
      <c r="F817" s="44"/>
      <c r="G817" s="45"/>
      <c r="H817" s="43"/>
    </row>
    <row r="818" spans="2:8" ht="12.75" x14ac:dyDescent="0.2">
      <c r="B818" s="42"/>
      <c r="E818" s="43"/>
      <c r="F818" s="44"/>
      <c r="G818" s="45"/>
      <c r="H818" s="43"/>
    </row>
    <row r="819" spans="2:8" ht="12.75" x14ac:dyDescent="0.2">
      <c r="B819" s="42"/>
      <c r="E819" s="43"/>
      <c r="F819" s="44"/>
      <c r="G819" s="45"/>
      <c r="H819" s="43"/>
    </row>
    <row r="820" spans="2:8" ht="12.75" x14ac:dyDescent="0.2">
      <c r="B820" s="42"/>
      <c r="E820" s="43"/>
      <c r="F820" s="44"/>
      <c r="G820" s="45"/>
      <c r="H820" s="43"/>
    </row>
    <row r="821" spans="2:8" ht="12.75" x14ac:dyDescent="0.2">
      <c r="B821" s="42"/>
      <c r="E821" s="43"/>
      <c r="F821" s="44"/>
      <c r="G821" s="45"/>
      <c r="H821" s="43"/>
    </row>
    <row r="822" spans="2:8" ht="12.75" x14ac:dyDescent="0.2">
      <c r="B822" s="42"/>
      <c r="E822" s="43"/>
      <c r="F822" s="44"/>
      <c r="G822" s="45"/>
      <c r="H822" s="43"/>
    </row>
    <row r="823" spans="2:8" ht="12.75" x14ac:dyDescent="0.2">
      <c r="B823" s="42"/>
      <c r="E823" s="43"/>
      <c r="F823" s="44"/>
      <c r="G823" s="45"/>
      <c r="H823" s="43"/>
    </row>
    <row r="824" spans="2:8" ht="12.75" x14ac:dyDescent="0.2">
      <c r="B824" s="42"/>
      <c r="E824" s="43"/>
      <c r="F824" s="44"/>
      <c r="G824" s="45"/>
      <c r="H824" s="43"/>
    </row>
    <row r="825" spans="2:8" ht="12.75" x14ac:dyDescent="0.2">
      <c r="B825" s="42"/>
      <c r="E825" s="43"/>
      <c r="F825" s="44"/>
      <c r="G825" s="45"/>
      <c r="H825" s="43"/>
    </row>
    <row r="826" spans="2:8" ht="12.75" x14ac:dyDescent="0.2">
      <c r="B826" s="42"/>
      <c r="E826" s="43"/>
      <c r="F826" s="44"/>
      <c r="G826" s="45"/>
      <c r="H826" s="43"/>
    </row>
    <row r="827" spans="2:8" ht="12.75" x14ac:dyDescent="0.2">
      <c r="B827" s="42"/>
      <c r="E827" s="43"/>
      <c r="F827" s="44"/>
      <c r="G827" s="45"/>
      <c r="H827" s="43"/>
    </row>
    <row r="828" spans="2:8" ht="12.75" x14ac:dyDescent="0.2">
      <c r="B828" s="42"/>
      <c r="E828" s="43"/>
      <c r="F828" s="44"/>
      <c r="G828" s="45"/>
      <c r="H828" s="43"/>
    </row>
    <row r="829" spans="2:8" ht="12.75" x14ac:dyDescent="0.2">
      <c r="B829" s="42"/>
      <c r="E829" s="43"/>
      <c r="F829" s="44"/>
      <c r="G829" s="45"/>
      <c r="H829" s="43"/>
    </row>
    <row r="830" spans="2:8" ht="12.75" x14ac:dyDescent="0.2">
      <c r="B830" s="42"/>
      <c r="E830" s="43"/>
      <c r="F830" s="44"/>
      <c r="G830" s="45"/>
      <c r="H830" s="43"/>
    </row>
    <row r="831" spans="2:8" ht="12.75" x14ac:dyDescent="0.2">
      <c r="B831" s="42"/>
      <c r="E831" s="43"/>
      <c r="F831" s="44"/>
      <c r="G831" s="45"/>
      <c r="H831" s="43"/>
    </row>
    <row r="832" spans="2:8" ht="12.75" x14ac:dyDescent="0.2">
      <c r="B832" s="42"/>
      <c r="E832" s="43"/>
      <c r="F832" s="44"/>
      <c r="G832" s="45"/>
      <c r="H832" s="43"/>
    </row>
    <row r="833" spans="2:8" ht="12.75" x14ac:dyDescent="0.2">
      <c r="B833" s="42"/>
      <c r="E833" s="43"/>
      <c r="F833" s="44"/>
      <c r="G833" s="45"/>
      <c r="H833" s="43"/>
    </row>
    <row r="834" spans="2:8" ht="12.75" x14ac:dyDescent="0.2">
      <c r="B834" s="42"/>
      <c r="E834" s="43"/>
      <c r="F834" s="44"/>
      <c r="G834" s="45"/>
      <c r="H834" s="43"/>
    </row>
    <row r="835" spans="2:8" ht="12.75" x14ac:dyDescent="0.2">
      <c r="B835" s="42"/>
      <c r="E835" s="43"/>
      <c r="F835" s="44"/>
      <c r="G835" s="45"/>
      <c r="H835" s="43"/>
    </row>
    <row r="836" spans="2:8" ht="12.75" x14ac:dyDescent="0.2">
      <c r="B836" s="42"/>
      <c r="E836" s="43"/>
      <c r="F836" s="44"/>
      <c r="G836" s="45"/>
      <c r="H836" s="43"/>
    </row>
    <row r="837" spans="2:8" ht="12.75" x14ac:dyDescent="0.2">
      <c r="B837" s="42"/>
      <c r="E837" s="43"/>
      <c r="F837" s="44"/>
      <c r="G837" s="45"/>
      <c r="H837" s="43"/>
    </row>
    <row r="838" spans="2:8" ht="12.75" x14ac:dyDescent="0.2">
      <c r="B838" s="42"/>
      <c r="E838" s="43"/>
      <c r="F838" s="44"/>
      <c r="G838" s="45"/>
      <c r="H838" s="43"/>
    </row>
    <row r="839" spans="2:8" ht="12.75" x14ac:dyDescent="0.2">
      <c r="B839" s="42"/>
      <c r="E839" s="43"/>
      <c r="F839" s="44"/>
      <c r="G839" s="45"/>
      <c r="H839" s="43"/>
    </row>
    <row r="840" spans="2:8" ht="12.75" x14ac:dyDescent="0.2">
      <c r="B840" s="42"/>
      <c r="E840" s="43"/>
      <c r="F840" s="44"/>
      <c r="G840" s="45"/>
      <c r="H840" s="43"/>
    </row>
    <row r="841" spans="2:8" ht="12.75" x14ac:dyDescent="0.2">
      <c r="B841" s="42"/>
      <c r="E841" s="43"/>
      <c r="F841" s="44"/>
      <c r="G841" s="45"/>
      <c r="H841" s="43"/>
    </row>
    <row r="842" spans="2:8" ht="12.75" x14ac:dyDescent="0.2">
      <c r="B842" s="42"/>
      <c r="E842" s="43"/>
      <c r="F842" s="44"/>
      <c r="G842" s="45"/>
      <c r="H842" s="43"/>
    </row>
    <row r="843" spans="2:8" ht="12.75" x14ac:dyDescent="0.2">
      <c r="B843" s="42"/>
      <c r="E843" s="43"/>
      <c r="F843" s="44"/>
      <c r="G843" s="45"/>
      <c r="H843" s="43"/>
    </row>
    <row r="844" spans="2:8" ht="12.75" x14ac:dyDescent="0.2">
      <c r="B844" s="42"/>
      <c r="E844" s="43"/>
      <c r="F844" s="44"/>
      <c r="G844" s="45"/>
      <c r="H844" s="43"/>
    </row>
    <row r="845" spans="2:8" ht="12.75" x14ac:dyDescent="0.2">
      <c r="B845" s="42"/>
      <c r="E845" s="43"/>
      <c r="F845" s="44"/>
      <c r="G845" s="45"/>
      <c r="H845" s="43"/>
    </row>
    <row r="846" spans="2:8" ht="12.75" x14ac:dyDescent="0.2">
      <c r="B846" s="42"/>
      <c r="E846" s="43"/>
      <c r="F846" s="44"/>
      <c r="G846" s="45"/>
      <c r="H846" s="43"/>
    </row>
    <row r="847" spans="2:8" ht="12.75" x14ac:dyDescent="0.2">
      <c r="B847" s="42"/>
      <c r="E847" s="43"/>
      <c r="F847" s="44"/>
      <c r="G847" s="45"/>
      <c r="H847" s="43"/>
    </row>
    <row r="848" spans="2:8" ht="12.75" x14ac:dyDescent="0.2">
      <c r="B848" s="42"/>
      <c r="E848" s="43"/>
      <c r="F848" s="44"/>
      <c r="G848" s="45"/>
      <c r="H848" s="43"/>
    </row>
    <row r="849" spans="2:8" ht="12.75" x14ac:dyDescent="0.2">
      <c r="B849" s="42"/>
      <c r="E849" s="43"/>
      <c r="F849" s="44"/>
      <c r="G849" s="45"/>
      <c r="H849" s="43"/>
    </row>
    <row r="850" spans="2:8" ht="12.75" x14ac:dyDescent="0.2">
      <c r="B850" s="42"/>
      <c r="E850" s="43"/>
      <c r="F850" s="44"/>
      <c r="G850" s="45"/>
      <c r="H850" s="43"/>
    </row>
    <row r="851" spans="2:8" ht="12.75" x14ac:dyDescent="0.2">
      <c r="B851" s="42"/>
      <c r="E851" s="43"/>
      <c r="F851" s="44"/>
      <c r="G851" s="45"/>
      <c r="H851" s="43"/>
    </row>
    <row r="852" spans="2:8" ht="12.75" x14ac:dyDescent="0.2">
      <c r="B852" s="42"/>
      <c r="E852" s="43"/>
      <c r="F852" s="44"/>
      <c r="G852" s="45"/>
      <c r="H852" s="43"/>
    </row>
    <row r="853" spans="2:8" ht="12.75" x14ac:dyDescent="0.2">
      <c r="B853" s="42"/>
      <c r="E853" s="43"/>
      <c r="F853" s="44"/>
      <c r="G853" s="45"/>
      <c r="H853" s="43"/>
    </row>
    <row r="854" spans="2:8" ht="12.75" x14ac:dyDescent="0.2">
      <c r="B854" s="42"/>
      <c r="E854" s="43"/>
      <c r="F854" s="44"/>
      <c r="G854" s="45"/>
      <c r="H854" s="43"/>
    </row>
    <row r="855" spans="2:8" ht="12.75" x14ac:dyDescent="0.2">
      <c r="B855" s="42"/>
      <c r="E855" s="43"/>
      <c r="F855" s="44"/>
      <c r="G855" s="45"/>
      <c r="H855" s="43"/>
    </row>
    <row r="856" spans="2:8" ht="12.75" x14ac:dyDescent="0.2">
      <c r="B856" s="42"/>
      <c r="E856" s="43"/>
      <c r="F856" s="44"/>
      <c r="G856" s="45"/>
      <c r="H856" s="43"/>
    </row>
    <row r="857" spans="2:8" ht="12.75" x14ac:dyDescent="0.2">
      <c r="B857" s="42"/>
      <c r="E857" s="43"/>
      <c r="F857" s="44"/>
      <c r="G857" s="45"/>
      <c r="H857" s="43"/>
    </row>
    <row r="858" spans="2:8" ht="12.75" x14ac:dyDescent="0.2">
      <c r="B858" s="42"/>
      <c r="E858" s="43"/>
      <c r="F858" s="44"/>
      <c r="G858" s="45"/>
      <c r="H858" s="43"/>
    </row>
    <row r="859" spans="2:8" ht="12.75" x14ac:dyDescent="0.2">
      <c r="B859" s="42"/>
      <c r="E859" s="43"/>
      <c r="F859" s="44"/>
      <c r="G859" s="45"/>
      <c r="H859" s="43"/>
    </row>
    <row r="860" spans="2:8" ht="12.75" x14ac:dyDescent="0.2">
      <c r="B860" s="42"/>
      <c r="E860" s="43"/>
      <c r="F860" s="44"/>
      <c r="G860" s="45"/>
      <c r="H860" s="43"/>
    </row>
    <row r="861" spans="2:8" ht="12.75" x14ac:dyDescent="0.2">
      <c r="B861" s="42"/>
      <c r="E861" s="43"/>
      <c r="F861" s="44"/>
      <c r="G861" s="45"/>
      <c r="H861" s="43"/>
    </row>
    <row r="862" spans="2:8" ht="12.75" x14ac:dyDescent="0.2">
      <c r="B862" s="42"/>
      <c r="E862" s="43"/>
      <c r="F862" s="44"/>
      <c r="G862" s="45"/>
      <c r="H862" s="43"/>
    </row>
    <row r="863" spans="2:8" ht="12.75" x14ac:dyDescent="0.2">
      <c r="B863" s="42"/>
      <c r="E863" s="43"/>
      <c r="F863" s="44"/>
      <c r="G863" s="45"/>
      <c r="H863" s="43"/>
    </row>
    <row r="864" spans="2:8" ht="12.75" x14ac:dyDescent="0.2">
      <c r="B864" s="42"/>
      <c r="E864" s="43"/>
      <c r="F864" s="44"/>
      <c r="G864" s="45"/>
      <c r="H864" s="43"/>
    </row>
    <row r="865" spans="2:8" ht="12.75" x14ac:dyDescent="0.2">
      <c r="B865" s="42"/>
      <c r="E865" s="43"/>
      <c r="F865" s="44"/>
      <c r="G865" s="45"/>
      <c r="H865" s="43"/>
    </row>
    <row r="866" spans="2:8" ht="12.75" x14ac:dyDescent="0.2">
      <c r="B866" s="42"/>
      <c r="E866" s="43"/>
      <c r="F866" s="44"/>
      <c r="G866" s="45"/>
      <c r="H866" s="43"/>
    </row>
    <row r="867" spans="2:8" ht="12.75" x14ac:dyDescent="0.2">
      <c r="B867" s="42"/>
      <c r="E867" s="43"/>
      <c r="F867" s="44"/>
      <c r="G867" s="45"/>
      <c r="H867" s="43"/>
    </row>
    <row r="868" spans="2:8" ht="12.75" x14ac:dyDescent="0.2">
      <c r="B868" s="42"/>
      <c r="E868" s="43"/>
      <c r="F868" s="44"/>
      <c r="G868" s="45"/>
      <c r="H868" s="43"/>
    </row>
    <row r="869" spans="2:8" ht="12.75" x14ac:dyDescent="0.2">
      <c r="B869" s="42"/>
      <c r="E869" s="43"/>
      <c r="F869" s="44"/>
      <c r="G869" s="45"/>
      <c r="H869" s="43"/>
    </row>
    <row r="870" spans="2:8" ht="12.75" x14ac:dyDescent="0.2">
      <c r="B870" s="42"/>
      <c r="E870" s="43"/>
      <c r="F870" s="44"/>
      <c r="G870" s="45"/>
      <c r="H870" s="43"/>
    </row>
    <row r="871" spans="2:8" ht="12.75" x14ac:dyDescent="0.2">
      <c r="B871" s="42"/>
      <c r="E871" s="43"/>
      <c r="F871" s="44"/>
      <c r="G871" s="45"/>
      <c r="H871" s="43"/>
    </row>
    <row r="872" spans="2:8" ht="12.75" x14ac:dyDescent="0.2">
      <c r="B872" s="42"/>
      <c r="E872" s="43"/>
      <c r="F872" s="44"/>
      <c r="G872" s="45"/>
      <c r="H872" s="43"/>
    </row>
    <row r="873" spans="2:8" ht="12.75" x14ac:dyDescent="0.2">
      <c r="B873" s="42"/>
      <c r="E873" s="43"/>
      <c r="F873" s="44"/>
      <c r="G873" s="45"/>
      <c r="H873" s="43"/>
    </row>
    <row r="874" spans="2:8" ht="12.75" x14ac:dyDescent="0.2">
      <c r="B874" s="42"/>
      <c r="E874" s="43"/>
      <c r="F874" s="44"/>
      <c r="G874" s="45"/>
      <c r="H874" s="43"/>
    </row>
    <row r="875" spans="2:8" ht="12.75" x14ac:dyDescent="0.2">
      <c r="B875" s="42"/>
      <c r="E875" s="43"/>
      <c r="F875" s="44"/>
      <c r="G875" s="45"/>
      <c r="H875" s="43"/>
    </row>
    <row r="876" spans="2:8" ht="12.75" x14ac:dyDescent="0.2">
      <c r="B876" s="42"/>
      <c r="E876" s="43"/>
      <c r="F876" s="44"/>
      <c r="G876" s="45"/>
      <c r="H876" s="43"/>
    </row>
    <row r="877" spans="2:8" ht="12.75" x14ac:dyDescent="0.2">
      <c r="B877" s="42"/>
      <c r="E877" s="43"/>
      <c r="F877" s="44"/>
      <c r="G877" s="45"/>
      <c r="H877" s="43"/>
    </row>
    <row r="878" spans="2:8" ht="12.75" x14ac:dyDescent="0.2">
      <c r="B878" s="42"/>
      <c r="E878" s="43"/>
      <c r="F878" s="44"/>
      <c r="G878" s="45"/>
      <c r="H878" s="43"/>
    </row>
    <row r="879" spans="2:8" ht="12.75" x14ac:dyDescent="0.2">
      <c r="B879" s="42"/>
      <c r="E879" s="43"/>
      <c r="F879" s="44"/>
      <c r="G879" s="45"/>
      <c r="H879" s="43"/>
    </row>
    <row r="880" spans="2:8" ht="12.75" x14ac:dyDescent="0.2">
      <c r="B880" s="42"/>
      <c r="E880" s="43"/>
      <c r="F880" s="44"/>
      <c r="G880" s="45"/>
      <c r="H880" s="43"/>
    </row>
    <row r="881" spans="2:8" ht="12.75" x14ac:dyDescent="0.2">
      <c r="B881" s="42"/>
      <c r="E881" s="43"/>
      <c r="F881" s="44"/>
      <c r="G881" s="45"/>
      <c r="H881" s="43"/>
    </row>
    <row r="882" spans="2:8" ht="12.75" x14ac:dyDescent="0.2">
      <c r="B882" s="42"/>
      <c r="E882" s="43"/>
      <c r="F882" s="44"/>
      <c r="G882" s="45"/>
      <c r="H882" s="43"/>
    </row>
    <row r="883" spans="2:8" ht="12.75" x14ac:dyDescent="0.2">
      <c r="B883" s="42"/>
      <c r="E883" s="43"/>
      <c r="F883" s="44"/>
      <c r="G883" s="45"/>
      <c r="H883" s="43"/>
    </row>
    <row r="884" spans="2:8" ht="12.75" x14ac:dyDescent="0.2">
      <c r="B884" s="42"/>
      <c r="E884" s="43"/>
      <c r="F884" s="44"/>
      <c r="G884" s="45"/>
      <c r="H884" s="43"/>
    </row>
    <row r="885" spans="2:8" ht="12.75" x14ac:dyDescent="0.2">
      <c r="B885" s="42"/>
      <c r="E885" s="43"/>
      <c r="F885" s="44"/>
      <c r="G885" s="45"/>
      <c r="H885" s="43"/>
    </row>
    <row r="886" spans="2:8" ht="12.75" x14ac:dyDescent="0.2">
      <c r="B886" s="42"/>
      <c r="E886" s="43"/>
      <c r="F886" s="44"/>
      <c r="G886" s="45"/>
      <c r="H886" s="43"/>
    </row>
    <row r="887" spans="2:8" ht="12.75" x14ac:dyDescent="0.2">
      <c r="B887" s="42"/>
      <c r="E887" s="43"/>
      <c r="F887" s="44"/>
      <c r="G887" s="45"/>
      <c r="H887" s="43"/>
    </row>
    <row r="888" spans="2:8" ht="12.75" x14ac:dyDescent="0.2">
      <c r="B888" s="42"/>
      <c r="E888" s="43"/>
      <c r="F888" s="44"/>
      <c r="G888" s="45"/>
      <c r="H888" s="43"/>
    </row>
    <row r="889" spans="2:8" ht="12.75" x14ac:dyDescent="0.2">
      <c r="B889" s="42"/>
      <c r="E889" s="43"/>
      <c r="F889" s="44"/>
      <c r="G889" s="45"/>
      <c r="H889" s="43"/>
    </row>
    <row r="890" spans="2:8" ht="12.75" x14ac:dyDescent="0.2">
      <c r="B890" s="42"/>
      <c r="E890" s="43"/>
      <c r="F890" s="44"/>
      <c r="G890" s="45"/>
      <c r="H890" s="43"/>
    </row>
    <row r="891" spans="2:8" ht="12.75" x14ac:dyDescent="0.2">
      <c r="B891" s="42"/>
      <c r="E891" s="43"/>
      <c r="F891" s="44"/>
      <c r="G891" s="45"/>
      <c r="H891" s="43"/>
    </row>
    <row r="892" spans="2:8" ht="12.75" x14ac:dyDescent="0.2">
      <c r="B892" s="42"/>
      <c r="E892" s="43"/>
      <c r="F892" s="44"/>
      <c r="G892" s="45"/>
      <c r="H892" s="43"/>
    </row>
    <row r="893" spans="2:8" ht="12.75" x14ac:dyDescent="0.2">
      <c r="B893" s="42"/>
      <c r="E893" s="43"/>
      <c r="F893" s="44"/>
      <c r="G893" s="45"/>
      <c r="H893" s="43"/>
    </row>
    <row r="894" spans="2:8" ht="12.75" x14ac:dyDescent="0.2">
      <c r="B894" s="42"/>
      <c r="E894" s="43"/>
      <c r="F894" s="44"/>
      <c r="G894" s="45"/>
      <c r="H894" s="43"/>
    </row>
    <row r="895" spans="2:8" ht="12.75" x14ac:dyDescent="0.2">
      <c r="B895" s="42"/>
      <c r="E895" s="43"/>
      <c r="F895" s="44"/>
      <c r="G895" s="45"/>
      <c r="H895" s="43"/>
    </row>
    <row r="896" spans="2:8" ht="12.75" x14ac:dyDescent="0.2">
      <c r="B896" s="42"/>
      <c r="E896" s="43"/>
      <c r="F896" s="44"/>
      <c r="G896" s="45"/>
      <c r="H896" s="43"/>
    </row>
    <row r="897" spans="2:8" ht="12.75" x14ac:dyDescent="0.2">
      <c r="B897" s="42"/>
      <c r="E897" s="43"/>
      <c r="F897" s="44"/>
      <c r="G897" s="45"/>
      <c r="H897" s="43"/>
    </row>
    <row r="898" spans="2:8" ht="12.75" x14ac:dyDescent="0.2">
      <c r="B898" s="42"/>
      <c r="E898" s="43"/>
      <c r="F898" s="44"/>
      <c r="G898" s="45"/>
      <c r="H898" s="43"/>
    </row>
    <row r="899" spans="2:8" ht="12.75" x14ac:dyDescent="0.2">
      <c r="B899" s="42"/>
      <c r="E899" s="43"/>
      <c r="F899" s="44"/>
      <c r="G899" s="45"/>
      <c r="H899" s="43"/>
    </row>
    <row r="900" spans="2:8" ht="12.75" x14ac:dyDescent="0.2">
      <c r="B900" s="42"/>
      <c r="E900" s="43"/>
      <c r="F900" s="44"/>
      <c r="G900" s="45"/>
      <c r="H900" s="43"/>
    </row>
    <row r="901" spans="2:8" ht="12.75" x14ac:dyDescent="0.2">
      <c r="B901" s="42"/>
      <c r="E901" s="43"/>
      <c r="F901" s="44"/>
      <c r="G901" s="45"/>
      <c r="H901" s="43"/>
    </row>
    <row r="902" spans="2:8" ht="12.75" x14ac:dyDescent="0.2">
      <c r="B902" s="42"/>
      <c r="E902" s="43"/>
      <c r="F902" s="44"/>
      <c r="G902" s="45"/>
      <c r="H902" s="43"/>
    </row>
    <row r="903" spans="2:8" ht="12.75" x14ac:dyDescent="0.2">
      <c r="B903" s="42"/>
      <c r="E903" s="43"/>
      <c r="F903" s="44"/>
      <c r="G903" s="45"/>
      <c r="H903" s="43"/>
    </row>
    <row r="904" spans="2:8" ht="12.75" x14ac:dyDescent="0.2">
      <c r="B904" s="42"/>
      <c r="E904" s="43"/>
      <c r="F904" s="44"/>
      <c r="G904" s="45"/>
      <c r="H904" s="43"/>
    </row>
    <row r="905" spans="2:8" ht="12.75" x14ac:dyDescent="0.2">
      <c r="B905" s="42"/>
      <c r="E905" s="43"/>
      <c r="F905" s="44"/>
      <c r="G905" s="45"/>
      <c r="H905" s="43"/>
    </row>
    <row r="906" spans="2:8" ht="12.75" x14ac:dyDescent="0.2">
      <c r="B906" s="42"/>
      <c r="E906" s="43"/>
      <c r="F906" s="44"/>
      <c r="G906" s="45"/>
      <c r="H906" s="43"/>
    </row>
    <row r="907" spans="2:8" ht="12.75" x14ac:dyDescent="0.2">
      <c r="B907" s="42"/>
      <c r="E907" s="43"/>
      <c r="F907" s="44"/>
      <c r="G907" s="45"/>
      <c r="H907" s="43"/>
    </row>
    <row r="908" spans="2:8" ht="12.75" x14ac:dyDescent="0.2">
      <c r="B908" s="42"/>
      <c r="E908" s="43"/>
      <c r="F908" s="44"/>
      <c r="G908" s="45"/>
      <c r="H908" s="43"/>
    </row>
    <row r="909" spans="2:8" ht="12.75" x14ac:dyDescent="0.2">
      <c r="B909" s="42"/>
      <c r="E909" s="43"/>
      <c r="F909" s="44"/>
      <c r="G909" s="45"/>
      <c r="H909" s="43"/>
    </row>
    <row r="910" spans="2:8" ht="12.75" x14ac:dyDescent="0.2">
      <c r="B910" s="42"/>
      <c r="E910" s="43"/>
      <c r="F910" s="44"/>
      <c r="G910" s="45"/>
      <c r="H910" s="43"/>
    </row>
    <row r="911" spans="2:8" ht="12.75" x14ac:dyDescent="0.2">
      <c r="B911" s="42"/>
      <c r="E911" s="43"/>
      <c r="F911" s="44"/>
      <c r="G911" s="45"/>
      <c r="H911" s="43"/>
    </row>
    <row r="912" spans="2:8" ht="12.75" x14ac:dyDescent="0.2">
      <c r="B912" s="42"/>
      <c r="E912" s="43"/>
      <c r="F912" s="44"/>
      <c r="G912" s="45"/>
      <c r="H912" s="43"/>
    </row>
    <row r="913" spans="2:8" ht="12.75" x14ac:dyDescent="0.2">
      <c r="B913" s="42"/>
      <c r="E913" s="43"/>
      <c r="F913" s="44"/>
      <c r="G913" s="45"/>
      <c r="H913" s="43"/>
    </row>
    <row r="914" spans="2:8" ht="12.75" x14ac:dyDescent="0.2">
      <c r="B914" s="42"/>
      <c r="E914" s="43"/>
      <c r="F914" s="44"/>
      <c r="G914" s="45"/>
      <c r="H914" s="43"/>
    </row>
    <row r="915" spans="2:8" ht="12.75" x14ac:dyDescent="0.2">
      <c r="B915" s="42"/>
      <c r="E915" s="43"/>
      <c r="F915" s="44"/>
      <c r="G915" s="45"/>
      <c r="H915" s="43"/>
    </row>
    <row r="916" spans="2:8" ht="12.75" x14ac:dyDescent="0.2">
      <c r="B916" s="42"/>
      <c r="E916" s="43"/>
      <c r="F916" s="44"/>
      <c r="G916" s="45"/>
      <c r="H916" s="43"/>
    </row>
    <row r="917" spans="2:8" ht="12.75" x14ac:dyDescent="0.2">
      <c r="B917" s="42"/>
      <c r="E917" s="43"/>
      <c r="F917" s="44"/>
      <c r="G917" s="45"/>
      <c r="H917" s="43"/>
    </row>
    <row r="918" spans="2:8" ht="12.75" x14ac:dyDescent="0.2">
      <c r="B918" s="42"/>
      <c r="E918" s="43"/>
      <c r="F918" s="44"/>
      <c r="G918" s="45"/>
      <c r="H918" s="43"/>
    </row>
    <row r="919" spans="2:8" ht="12.75" x14ac:dyDescent="0.2">
      <c r="B919" s="42"/>
      <c r="E919" s="43"/>
      <c r="F919" s="44"/>
      <c r="G919" s="45"/>
      <c r="H919" s="43"/>
    </row>
    <row r="920" spans="2:8" ht="12.75" x14ac:dyDescent="0.2">
      <c r="B920" s="42"/>
      <c r="E920" s="43"/>
      <c r="F920" s="44"/>
      <c r="G920" s="45"/>
      <c r="H920" s="43"/>
    </row>
    <row r="921" spans="2:8" ht="12.75" x14ac:dyDescent="0.2">
      <c r="B921" s="42"/>
      <c r="E921" s="43"/>
      <c r="F921" s="44"/>
      <c r="G921" s="45"/>
      <c r="H921" s="43"/>
    </row>
    <row r="922" spans="2:8" ht="12.75" x14ac:dyDescent="0.2">
      <c r="B922" s="42"/>
      <c r="E922" s="43"/>
      <c r="F922" s="44"/>
      <c r="G922" s="45"/>
      <c r="H922" s="43"/>
    </row>
    <row r="923" spans="2:8" ht="12.75" x14ac:dyDescent="0.2">
      <c r="B923" s="42"/>
      <c r="E923" s="43"/>
      <c r="F923" s="44"/>
      <c r="G923" s="45"/>
      <c r="H923" s="43"/>
    </row>
    <row r="924" spans="2:8" ht="12.75" x14ac:dyDescent="0.2">
      <c r="B924" s="42"/>
      <c r="E924" s="43"/>
      <c r="F924" s="44"/>
      <c r="G924" s="45"/>
      <c r="H924" s="43"/>
    </row>
    <row r="925" spans="2:8" ht="12.75" x14ac:dyDescent="0.2">
      <c r="B925" s="42"/>
      <c r="E925" s="43"/>
      <c r="F925" s="44"/>
      <c r="G925" s="45"/>
      <c r="H925" s="43"/>
    </row>
    <row r="926" spans="2:8" ht="12.75" x14ac:dyDescent="0.2">
      <c r="B926" s="42"/>
      <c r="E926" s="43"/>
      <c r="F926" s="44"/>
      <c r="G926" s="45"/>
      <c r="H926" s="43"/>
    </row>
    <row r="927" spans="2:8" ht="12.75" x14ac:dyDescent="0.2">
      <c r="B927" s="42"/>
      <c r="E927" s="43"/>
      <c r="F927" s="44"/>
      <c r="G927" s="45"/>
      <c r="H927" s="43"/>
    </row>
    <row r="928" spans="2:8" ht="12.75" x14ac:dyDescent="0.2">
      <c r="B928" s="42"/>
      <c r="E928" s="43"/>
      <c r="F928" s="44"/>
      <c r="G928" s="45"/>
      <c r="H928" s="43"/>
    </row>
    <row r="929" spans="2:8" ht="12.75" x14ac:dyDescent="0.2">
      <c r="B929" s="42"/>
      <c r="E929" s="43"/>
      <c r="F929" s="44"/>
      <c r="G929" s="45"/>
      <c r="H929" s="43"/>
    </row>
    <row r="930" spans="2:8" ht="12.75" x14ac:dyDescent="0.2">
      <c r="B930" s="42"/>
      <c r="E930" s="43"/>
      <c r="F930" s="44"/>
      <c r="G930" s="45"/>
      <c r="H930" s="43"/>
    </row>
    <row r="931" spans="2:8" ht="12.75" x14ac:dyDescent="0.2">
      <c r="B931" s="42"/>
      <c r="E931" s="43"/>
      <c r="F931" s="44"/>
      <c r="G931" s="45"/>
      <c r="H931" s="43"/>
    </row>
    <row r="932" spans="2:8" ht="12.75" x14ac:dyDescent="0.2">
      <c r="B932" s="42"/>
      <c r="E932" s="43"/>
      <c r="F932" s="44"/>
      <c r="G932" s="45"/>
      <c r="H932" s="43"/>
    </row>
    <row r="933" spans="2:8" ht="12.75" x14ac:dyDescent="0.2">
      <c r="B933" s="42"/>
      <c r="E933" s="43"/>
      <c r="F933" s="44"/>
      <c r="G933" s="45"/>
      <c r="H933" s="43"/>
    </row>
    <row r="934" spans="2:8" ht="12.75" x14ac:dyDescent="0.2">
      <c r="B934" s="42"/>
      <c r="E934" s="43"/>
      <c r="F934" s="44"/>
      <c r="G934" s="45"/>
      <c r="H934" s="43"/>
    </row>
    <row r="935" spans="2:8" ht="12.75" x14ac:dyDescent="0.2">
      <c r="B935" s="42"/>
      <c r="E935" s="43"/>
      <c r="F935" s="44"/>
      <c r="G935" s="45"/>
      <c r="H935" s="43"/>
    </row>
    <row r="936" spans="2:8" ht="12.75" x14ac:dyDescent="0.2">
      <c r="B936" s="42"/>
      <c r="E936" s="43"/>
      <c r="F936" s="44"/>
      <c r="G936" s="45"/>
      <c r="H936" s="43"/>
    </row>
    <row r="937" spans="2:8" ht="12.75" x14ac:dyDescent="0.2">
      <c r="B937" s="42"/>
      <c r="E937" s="43"/>
      <c r="F937" s="44"/>
      <c r="G937" s="45"/>
      <c r="H937" s="43"/>
    </row>
    <row r="938" spans="2:8" ht="12.75" x14ac:dyDescent="0.2">
      <c r="B938" s="42"/>
      <c r="E938" s="43"/>
      <c r="F938" s="44"/>
      <c r="G938" s="45"/>
      <c r="H938" s="43"/>
    </row>
    <row r="939" spans="2:8" ht="12.75" x14ac:dyDescent="0.2">
      <c r="B939" s="42"/>
      <c r="E939" s="43"/>
      <c r="F939" s="44"/>
      <c r="G939" s="45"/>
      <c r="H939" s="43"/>
    </row>
    <row r="940" spans="2:8" ht="12.75" x14ac:dyDescent="0.2">
      <c r="B940" s="42"/>
      <c r="E940" s="43"/>
      <c r="F940" s="44"/>
      <c r="G940" s="45"/>
      <c r="H940" s="43"/>
    </row>
    <row r="941" spans="2:8" ht="12.75" x14ac:dyDescent="0.2">
      <c r="B941" s="42"/>
      <c r="E941" s="43"/>
      <c r="F941" s="44"/>
      <c r="G941" s="45"/>
      <c r="H941" s="43"/>
    </row>
    <row r="942" spans="2:8" ht="12.75" x14ac:dyDescent="0.2">
      <c r="B942" s="42"/>
      <c r="E942" s="43"/>
      <c r="F942" s="44"/>
      <c r="G942" s="45"/>
      <c r="H942" s="43"/>
    </row>
    <row r="943" spans="2:8" ht="12.75" x14ac:dyDescent="0.2">
      <c r="B943" s="42"/>
      <c r="E943" s="43"/>
      <c r="F943" s="44"/>
      <c r="G943" s="45"/>
      <c r="H943" s="43"/>
    </row>
    <row r="944" spans="2:8" ht="12.75" x14ac:dyDescent="0.2">
      <c r="B944" s="42"/>
      <c r="E944" s="43"/>
      <c r="F944" s="44"/>
      <c r="G944" s="45"/>
      <c r="H944" s="43"/>
    </row>
    <row r="945" spans="2:8" ht="12.75" x14ac:dyDescent="0.2">
      <c r="B945" s="42"/>
      <c r="E945" s="43"/>
      <c r="F945" s="44"/>
      <c r="G945" s="45"/>
      <c r="H945" s="43"/>
    </row>
    <row r="946" spans="2:8" ht="12.75" x14ac:dyDescent="0.2">
      <c r="B946" s="42"/>
      <c r="E946" s="43"/>
      <c r="F946" s="44"/>
      <c r="G946" s="45"/>
      <c r="H946" s="43"/>
    </row>
    <row r="947" spans="2:8" ht="12.75" x14ac:dyDescent="0.2">
      <c r="B947" s="42"/>
      <c r="E947" s="43"/>
      <c r="F947" s="44"/>
      <c r="G947" s="45"/>
      <c r="H947" s="43"/>
    </row>
    <row r="948" spans="2:8" ht="12.75" x14ac:dyDescent="0.2">
      <c r="B948" s="42"/>
      <c r="E948" s="43"/>
      <c r="F948" s="44"/>
      <c r="G948" s="45"/>
      <c r="H948" s="43"/>
    </row>
    <row r="949" spans="2:8" ht="12.75" x14ac:dyDescent="0.2">
      <c r="B949" s="42"/>
      <c r="E949" s="43"/>
      <c r="F949" s="44"/>
      <c r="G949" s="45"/>
      <c r="H949" s="43"/>
    </row>
    <row r="950" spans="2:8" ht="12.75" x14ac:dyDescent="0.2">
      <c r="B950" s="42"/>
      <c r="E950" s="43"/>
      <c r="F950" s="44"/>
      <c r="G950" s="45"/>
      <c r="H950" s="43"/>
    </row>
    <row r="951" spans="2:8" ht="12.75" x14ac:dyDescent="0.2">
      <c r="B951" s="42"/>
      <c r="E951" s="43"/>
      <c r="F951" s="44"/>
      <c r="G951" s="45"/>
      <c r="H951" s="43"/>
    </row>
    <row r="952" spans="2:8" ht="12.75" x14ac:dyDescent="0.2">
      <c r="B952" s="42"/>
      <c r="E952" s="43"/>
      <c r="F952" s="44"/>
      <c r="G952" s="45"/>
      <c r="H952" s="43"/>
    </row>
    <row r="953" spans="2:8" ht="12.75" x14ac:dyDescent="0.2">
      <c r="B953" s="42"/>
      <c r="E953" s="43"/>
      <c r="F953" s="44"/>
      <c r="G953" s="45"/>
      <c r="H953" s="43"/>
    </row>
    <row r="954" spans="2:8" ht="12.75" x14ac:dyDescent="0.2">
      <c r="B954" s="42"/>
      <c r="E954" s="43"/>
      <c r="F954" s="44"/>
      <c r="G954" s="45"/>
      <c r="H954" s="43"/>
    </row>
    <row r="955" spans="2:8" ht="12.75" x14ac:dyDescent="0.2">
      <c r="B955" s="42"/>
      <c r="E955" s="43"/>
      <c r="F955" s="44"/>
      <c r="G955" s="45"/>
      <c r="H955" s="43"/>
    </row>
    <row r="956" spans="2:8" ht="12.75" x14ac:dyDescent="0.2">
      <c r="B956" s="42"/>
      <c r="E956" s="43"/>
      <c r="F956" s="44"/>
      <c r="G956" s="45"/>
      <c r="H956" s="43"/>
    </row>
    <row r="957" spans="2:8" ht="12.75" x14ac:dyDescent="0.2">
      <c r="B957" s="42"/>
      <c r="E957" s="43"/>
      <c r="F957" s="44"/>
      <c r="G957" s="45"/>
      <c r="H957" s="43"/>
    </row>
    <row r="958" spans="2:8" ht="12.75" x14ac:dyDescent="0.2">
      <c r="B958" s="42"/>
      <c r="E958" s="43"/>
      <c r="F958" s="44"/>
      <c r="G958" s="45"/>
      <c r="H958" s="43"/>
    </row>
    <row r="959" spans="2:8" ht="12.75" x14ac:dyDescent="0.2">
      <c r="B959" s="42"/>
      <c r="E959" s="43"/>
      <c r="F959" s="44"/>
      <c r="G959" s="45"/>
      <c r="H959" s="43"/>
    </row>
    <row r="960" spans="2:8" ht="12.75" x14ac:dyDescent="0.2">
      <c r="B960" s="42"/>
      <c r="E960" s="43"/>
      <c r="F960" s="44"/>
      <c r="G960" s="45"/>
      <c r="H960" s="43"/>
    </row>
    <row r="961" spans="2:8" ht="12.75" x14ac:dyDescent="0.2">
      <c r="B961" s="42"/>
      <c r="E961" s="43"/>
      <c r="F961" s="44"/>
      <c r="G961" s="45"/>
      <c r="H961" s="43"/>
    </row>
    <row r="962" spans="2:8" ht="12.75" x14ac:dyDescent="0.2">
      <c r="B962" s="42"/>
      <c r="E962" s="43"/>
      <c r="F962" s="44"/>
      <c r="G962" s="45"/>
      <c r="H962" s="43"/>
    </row>
    <row r="963" spans="2:8" ht="12.75" x14ac:dyDescent="0.2">
      <c r="B963" s="42"/>
      <c r="E963" s="43"/>
      <c r="F963" s="44"/>
      <c r="G963" s="45"/>
      <c r="H963" s="43"/>
    </row>
    <row r="964" spans="2:8" ht="12.75" x14ac:dyDescent="0.2">
      <c r="B964" s="42"/>
      <c r="E964" s="43"/>
      <c r="F964" s="44"/>
      <c r="G964" s="45"/>
      <c r="H964" s="43"/>
    </row>
    <row r="965" spans="2:8" ht="12.75" x14ac:dyDescent="0.2">
      <c r="B965" s="42"/>
      <c r="E965" s="43"/>
      <c r="F965" s="44"/>
      <c r="G965" s="45"/>
      <c r="H965" s="43"/>
    </row>
    <row r="966" spans="2:8" ht="12.75" x14ac:dyDescent="0.2">
      <c r="B966" s="42"/>
      <c r="E966" s="43"/>
      <c r="F966" s="44"/>
      <c r="G966" s="45"/>
      <c r="H966" s="43"/>
    </row>
    <row r="967" spans="2:8" ht="12.75" x14ac:dyDescent="0.2">
      <c r="B967" s="42"/>
      <c r="E967" s="43"/>
      <c r="F967" s="44"/>
      <c r="G967" s="45"/>
      <c r="H967" s="43"/>
    </row>
    <row r="968" spans="2:8" ht="12.75" x14ac:dyDescent="0.2">
      <c r="B968" s="42"/>
      <c r="E968" s="43"/>
      <c r="F968" s="44"/>
      <c r="G968" s="45"/>
      <c r="H968" s="43"/>
    </row>
    <row r="969" spans="2:8" ht="12.75" x14ac:dyDescent="0.2">
      <c r="B969" s="42"/>
      <c r="E969" s="43"/>
      <c r="F969" s="44"/>
      <c r="G969" s="45"/>
      <c r="H969" s="43"/>
    </row>
    <row r="970" spans="2:8" ht="12.75" x14ac:dyDescent="0.2">
      <c r="B970" s="42"/>
      <c r="E970" s="43"/>
      <c r="F970" s="44"/>
      <c r="G970" s="45"/>
      <c r="H970" s="43"/>
    </row>
    <row r="971" spans="2:8" ht="12.75" x14ac:dyDescent="0.2">
      <c r="B971" s="42"/>
      <c r="E971" s="43"/>
      <c r="F971" s="44"/>
      <c r="G971" s="45"/>
      <c r="H971" s="43"/>
    </row>
    <row r="972" spans="2:8" ht="12.75" x14ac:dyDescent="0.2">
      <c r="B972" s="42"/>
      <c r="E972" s="43"/>
      <c r="F972" s="44"/>
      <c r="G972" s="45"/>
      <c r="H972" s="43"/>
    </row>
    <row r="973" spans="2:8" ht="12.75" x14ac:dyDescent="0.2">
      <c r="B973" s="42"/>
      <c r="E973" s="43"/>
      <c r="F973" s="44"/>
      <c r="G973" s="45"/>
      <c r="H973" s="43"/>
    </row>
    <row r="974" spans="2:8" ht="12.75" x14ac:dyDescent="0.2">
      <c r="B974" s="42"/>
      <c r="E974" s="43"/>
      <c r="F974" s="44"/>
      <c r="G974" s="45"/>
      <c r="H974" s="43"/>
    </row>
    <row r="975" spans="2:8" ht="12.75" x14ac:dyDescent="0.2">
      <c r="B975" s="42"/>
      <c r="E975" s="43"/>
      <c r="F975" s="44"/>
      <c r="G975" s="45"/>
      <c r="H975" s="43"/>
    </row>
    <row r="976" spans="2:8" ht="12.75" x14ac:dyDescent="0.2">
      <c r="B976" s="42"/>
      <c r="E976" s="43"/>
      <c r="F976" s="44"/>
      <c r="G976" s="45"/>
      <c r="H976" s="43"/>
    </row>
    <row r="977" spans="2:8" ht="12.75" x14ac:dyDescent="0.2">
      <c r="B977" s="42"/>
      <c r="E977" s="43"/>
      <c r="F977" s="44"/>
      <c r="G977" s="45"/>
      <c r="H977" s="43"/>
    </row>
    <row r="978" spans="2:8" ht="12.75" x14ac:dyDescent="0.2">
      <c r="B978" s="42"/>
      <c r="E978" s="43"/>
      <c r="F978" s="44"/>
      <c r="G978" s="45"/>
      <c r="H978" s="43"/>
    </row>
    <row r="979" spans="2:8" ht="12.75" x14ac:dyDescent="0.2">
      <c r="B979" s="42"/>
      <c r="E979" s="43"/>
      <c r="F979" s="44"/>
      <c r="G979" s="45"/>
      <c r="H979" s="43"/>
    </row>
    <row r="980" spans="2:8" ht="12.75" x14ac:dyDescent="0.2">
      <c r="B980" s="42"/>
      <c r="E980" s="43"/>
      <c r="F980" s="44"/>
      <c r="G980" s="45"/>
      <c r="H980" s="43"/>
    </row>
    <row r="981" spans="2:8" ht="12.75" x14ac:dyDescent="0.2">
      <c r="B981" s="42"/>
      <c r="E981" s="43"/>
      <c r="F981" s="44"/>
      <c r="G981" s="45"/>
      <c r="H981" s="43"/>
    </row>
    <row r="982" spans="2:8" ht="12.75" x14ac:dyDescent="0.2">
      <c r="B982" s="42"/>
      <c r="E982" s="43"/>
      <c r="F982" s="44"/>
      <c r="G982" s="45"/>
      <c r="H982" s="43"/>
    </row>
    <row r="983" spans="2:8" ht="12.75" x14ac:dyDescent="0.2">
      <c r="B983" s="42"/>
      <c r="E983" s="43"/>
      <c r="F983" s="44"/>
      <c r="G983" s="45"/>
      <c r="H983" s="43"/>
    </row>
    <row r="984" spans="2:8" ht="12.75" x14ac:dyDescent="0.2">
      <c r="B984" s="42"/>
      <c r="E984" s="43"/>
      <c r="F984" s="44"/>
      <c r="G984" s="45"/>
      <c r="H984" s="43"/>
    </row>
    <row r="985" spans="2:8" ht="12.75" x14ac:dyDescent="0.2">
      <c r="B985" s="42"/>
      <c r="E985" s="43"/>
      <c r="F985" s="44"/>
      <c r="G985" s="45"/>
      <c r="H985" s="43"/>
    </row>
    <row r="986" spans="2:8" ht="12.75" x14ac:dyDescent="0.2">
      <c r="B986" s="42"/>
      <c r="E986" s="43"/>
      <c r="F986" s="44"/>
      <c r="G986" s="45"/>
      <c r="H986" s="43"/>
    </row>
    <row r="987" spans="2:8" ht="12.75" x14ac:dyDescent="0.2">
      <c r="B987" s="42"/>
      <c r="E987" s="43"/>
      <c r="F987" s="44"/>
      <c r="G987" s="45"/>
      <c r="H987" s="43"/>
    </row>
    <row r="988" spans="2:8" ht="12.75" x14ac:dyDescent="0.2">
      <c r="B988" s="42"/>
      <c r="E988" s="43"/>
      <c r="F988" s="44"/>
      <c r="G988" s="45"/>
      <c r="H988" s="43"/>
    </row>
    <row r="989" spans="2:8" ht="12.75" x14ac:dyDescent="0.2">
      <c r="B989" s="42"/>
      <c r="E989" s="43"/>
      <c r="F989" s="44"/>
      <c r="G989" s="45"/>
      <c r="H989" s="43"/>
    </row>
    <row r="990" spans="2:8" ht="12.75" x14ac:dyDescent="0.2">
      <c r="B990" s="42"/>
      <c r="E990" s="43"/>
      <c r="F990" s="44"/>
      <c r="G990" s="45"/>
      <c r="H990" s="43"/>
    </row>
    <row r="991" spans="2:8" ht="12.75" x14ac:dyDescent="0.2">
      <c r="B991" s="42"/>
      <c r="E991" s="43"/>
      <c r="F991" s="44"/>
      <c r="G991" s="45"/>
      <c r="H991" s="43"/>
    </row>
    <row r="992" spans="2:8" ht="12.75" x14ac:dyDescent="0.2">
      <c r="B992" s="42"/>
      <c r="E992" s="43"/>
      <c r="F992" s="44"/>
      <c r="G992" s="45"/>
      <c r="H992" s="43"/>
    </row>
    <row r="993" spans="2:8" ht="12.75" x14ac:dyDescent="0.2">
      <c r="B993" s="42"/>
      <c r="E993" s="43"/>
      <c r="F993" s="44"/>
      <c r="G993" s="45"/>
      <c r="H993" s="43"/>
    </row>
    <row r="994" spans="2:8" ht="12.75" x14ac:dyDescent="0.2">
      <c r="B994" s="42"/>
      <c r="E994" s="43"/>
      <c r="F994" s="44"/>
      <c r="G994" s="45"/>
      <c r="H994" s="43"/>
    </row>
    <row r="995" spans="2:8" ht="12.75" x14ac:dyDescent="0.2">
      <c r="B995" s="42"/>
      <c r="E995" s="43"/>
      <c r="F995" s="44"/>
      <c r="G995" s="45"/>
      <c r="H995" s="43"/>
    </row>
    <row r="996" spans="2:8" ht="12.75" x14ac:dyDescent="0.2">
      <c r="B996" s="42"/>
      <c r="E996" s="43"/>
      <c r="F996" s="44"/>
      <c r="G996" s="45"/>
      <c r="H996" s="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K882"/>
  <sheetViews>
    <sheetView workbookViewId="0">
      <pane xSplit="5" ySplit="5" topLeftCell="BB504" activePane="bottomRight" state="frozen"/>
      <selection pane="topRight" activeCell="F1" sqref="F1"/>
      <selection pane="bottomLeft" activeCell="A6" sqref="A6"/>
      <selection pane="bottomRight" activeCell="A5" sqref="A5:XFD5"/>
    </sheetView>
  </sheetViews>
  <sheetFormatPr defaultColWidth="14.42578125" defaultRowHeight="15.75" customHeight="1" x14ac:dyDescent="0.2"/>
  <cols>
    <col min="1" max="2" width="4.28515625" customWidth="1"/>
    <col min="3" max="3" width="15.42578125" customWidth="1"/>
    <col min="4" max="4" width="25.42578125" customWidth="1"/>
    <col min="5" max="5" width="41.7109375" customWidth="1"/>
    <col min="6" max="6" width="4.140625" customWidth="1"/>
    <col min="7" max="7" width="5.7109375" customWidth="1"/>
    <col min="8" max="14" width="4.140625" customWidth="1"/>
    <col min="15" max="15" width="6.42578125" customWidth="1"/>
    <col min="16" max="16" width="4.140625" customWidth="1"/>
    <col min="17" max="17" width="5.7109375" customWidth="1"/>
    <col min="18" max="37" width="4.140625" customWidth="1"/>
    <col min="38" max="56" width="7.140625" customWidth="1"/>
    <col min="57" max="57" width="8.140625" customWidth="1"/>
    <col min="58" max="61" width="9.7109375" customWidth="1"/>
    <col min="62" max="63" width="12.42578125" customWidth="1"/>
  </cols>
  <sheetData>
    <row r="1" spans="1:63" ht="12.75" x14ac:dyDescent="0.2">
      <c r="A1" s="46"/>
      <c r="B1" s="22"/>
      <c r="C1" s="22" t="s">
        <v>155</v>
      </c>
      <c r="D1" s="79">
        <v>42186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85"/>
      <c r="BK1" s="85"/>
    </row>
    <row r="2" spans="1:63" ht="12.75" x14ac:dyDescent="0.2">
      <c r="A2" s="46"/>
      <c r="B2" s="22"/>
      <c r="C2" s="22">
        <v>1</v>
      </c>
      <c r="D2" s="22">
        <v>2</v>
      </c>
      <c r="E2" s="22">
        <v>3</v>
      </c>
      <c r="F2" s="22">
        <v>4</v>
      </c>
      <c r="G2" s="22">
        <v>5</v>
      </c>
      <c r="H2" s="22">
        <v>6</v>
      </c>
      <c r="I2" s="22">
        <v>7</v>
      </c>
      <c r="J2" s="22">
        <v>8</v>
      </c>
      <c r="K2" s="22">
        <v>9</v>
      </c>
      <c r="L2" s="22">
        <v>10</v>
      </c>
      <c r="M2" s="22">
        <v>11</v>
      </c>
      <c r="N2" s="22">
        <v>12</v>
      </c>
      <c r="O2" s="22">
        <v>13</v>
      </c>
      <c r="P2" s="22">
        <v>14</v>
      </c>
      <c r="Q2" s="22">
        <v>15</v>
      </c>
      <c r="R2" s="22">
        <v>16</v>
      </c>
      <c r="S2" s="22">
        <v>17</v>
      </c>
      <c r="T2" s="22">
        <v>18</v>
      </c>
      <c r="U2" s="22">
        <v>19</v>
      </c>
      <c r="V2" s="22">
        <v>20</v>
      </c>
      <c r="W2" s="22">
        <v>21</v>
      </c>
      <c r="X2" s="22">
        <v>22</v>
      </c>
      <c r="Y2" s="22">
        <v>23</v>
      </c>
      <c r="Z2" s="22">
        <v>24</v>
      </c>
      <c r="AA2" s="22">
        <v>25</v>
      </c>
      <c r="AB2" s="22">
        <v>26</v>
      </c>
      <c r="AC2" s="22">
        <v>27</v>
      </c>
      <c r="AD2" s="22">
        <v>28</v>
      </c>
      <c r="AE2" s="22">
        <v>29</v>
      </c>
      <c r="AF2" s="22">
        <v>30</v>
      </c>
      <c r="AG2" s="22">
        <v>31</v>
      </c>
      <c r="AH2" s="22">
        <v>32</v>
      </c>
      <c r="AI2" s="22">
        <v>33</v>
      </c>
      <c r="AJ2" s="22">
        <v>34</v>
      </c>
      <c r="AK2" s="22">
        <v>35</v>
      </c>
      <c r="AL2" s="22"/>
      <c r="AM2" s="22">
        <v>37</v>
      </c>
      <c r="AN2" s="22">
        <v>38</v>
      </c>
      <c r="AO2" s="22">
        <v>39</v>
      </c>
      <c r="AP2" s="22">
        <v>40</v>
      </c>
      <c r="AQ2" s="22">
        <v>41</v>
      </c>
      <c r="AR2" s="22">
        <v>42</v>
      </c>
      <c r="AS2" s="22">
        <v>43</v>
      </c>
      <c r="AT2" s="22">
        <v>44</v>
      </c>
      <c r="AU2" s="22">
        <v>45</v>
      </c>
      <c r="AV2" s="22">
        <v>46</v>
      </c>
      <c r="AW2" s="22">
        <v>47</v>
      </c>
      <c r="AX2" s="22">
        <v>48</v>
      </c>
      <c r="AY2" s="22">
        <v>49</v>
      </c>
      <c r="AZ2" s="22">
        <v>50</v>
      </c>
      <c r="BA2" s="22">
        <v>51</v>
      </c>
      <c r="BB2" s="22">
        <v>52</v>
      </c>
      <c r="BC2" s="22">
        <v>53</v>
      </c>
      <c r="BD2" s="22">
        <v>54</v>
      </c>
      <c r="BE2" s="22">
        <v>55</v>
      </c>
      <c r="BF2" s="22">
        <v>56</v>
      </c>
      <c r="BG2" s="22">
        <v>57</v>
      </c>
      <c r="BH2" s="22">
        <v>58</v>
      </c>
      <c r="BI2" s="22">
        <v>59</v>
      </c>
      <c r="BJ2" s="22">
        <v>60</v>
      </c>
      <c r="BK2" s="85"/>
    </row>
    <row r="3" spans="1:63" ht="12.75" x14ac:dyDescent="0.2">
      <c r="A3" s="22"/>
      <c r="B3" s="22"/>
      <c r="D3" s="87" t="s">
        <v>102</v>
      </c>
      <c r="E3" s="87" t="s">
        <v>162</v>
      </c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85"/>
      <c r="BK3" s="85"/>
    </row>
    <row r="4" spans="1:63" ht="12.75" x14ac:dyDescent="0.2">
      <c r="D4" s="87" t="s">
        <v>103</v>
      </c>
      <c r="E4" s="87" t="s">
        <v>201</v>
      </c>
      <c r="F4" s="349" t="s">
        <v>202</v>
      </c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E4" s="340"/>
      <c r="AF4" s="340"/>
      <c r="AG4" s="340"/>
      <c r="AH4" s="340"/>
      <c r="AI4" s="340"/>
      <c r="AJ4" s="340"/>
      <c r="AK4" s="83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7"/>
      <c r="BI4" s="117"/>
      <c r="BJ4" s="85"/>
      <c r="BK4" s="85"/>
    </row>
    <row r="5" spans="1:63" ht="51" x14ac:dyDescent="0.2">
      <c r="A5" s="47"/>
      <c r="B5" s="47" t="s">
        <v>3</v>
      </c>
      <c r="C5" s="118" t="s">
        <v>119</v>
      </c>
      <c r="D5" s="47" t="s">
        <v>164</v>
      </c>
      <c r="E5" s="47" t="s">
        <v>165</v>
      </c>
      <c r="F5" s="119">
        <v>1</v>
      </c>
      <c r="G5" s="119">
        <v>2</v>
      </c>
      <c r="H5" s="119">
        <v>3</v>
      </c>
      <c r="I5" s="119">
        <v>4</v>
      </c>
      <c r="J5" s="119">
        <v>5</v>
      </c>
      <c r="K5" s="119">
        <v>6</v>
      </c>
      <c r="L5" s="119">
        <v>7</v>
      </c>
      <c r="M5" s="119">
        <v>8</v>
      </c>
      <c r="N5" s="119">
        <v>9</v>
      </c>
      <c r="O5" s="119">
        <v>10</v>
      </c>
      <c r="P5" s="119">
        <v>11</v>
      </c>
      <c r="Q5" s="119">
        <v>12</v>
      </c>
      <c r="R5" s="119">
        <v>13</v>
      </c>
      <c r="S5" s="119">
        <v>14</v>
      </c>
      <c r="T5" s="119">
        <v>15</v>
      </c>
      <c r="U5" s="119">
        <v>16</v>
      </c>
      <c r="V5" s="119">
        <v>17</v>
      </c>
      <c r="W5" s="119">
        <v>18</v>
      </c>
      <c r="X5" s="119">
        <v>19</v>
      </c>
      <c r="Y5" s="119">
        <v>20</v>
      </c>
      <c r="Z5" s="119">
        <v>21</v>
      </c>
      <c r="AA5" s="119">
        <v>22</v>
      </c>
      <c r="AB5" s="119">
        <v>23</v>
      </c>
      <c r="AC5" s="119">
        <v>24</v>
      </c>
      <c r="AD5" s="119">
        <v>25</v>
      </c>
      <c r="AE5" s="119">
        <v>26</v>
      </c>
      <c r="AF5" s="119">
        <v>27</v>
      </c>
      <c r="AG5" s="119">
        <v>28</v>
      </c>
      <c r="AH5" s="119">
        <v>29</v>
      </c>
      <c r="AI5" s="119">
        <v>30</v>
      </c>
      <c r="AJ5" s="119">
        <v>31</v>
      </c>
      <c r="AK5" s="119"/>
      <c r="AL5" s="120"/>
      <c r="AM5" s="120" t="s">
        <v>200</v>
      </c>
      <c r="AN5" s="120" t="s">
        <v>50</v>
      </c>
      <c r="AO5" s="120" t="s">
        <v>63</v>
      </c>
      <c r="AP5" s="120" t="s">
        <v>65</v>
      </c>
      <c r="AQ5" s="120" t="s">
        <v>67</v>
      </c>
      <c r="AR5" s="120" t="s">
        <v>68</v>
      </c>
      <c r="AS5" s="120" t="s">
        <v>70</v>
      </c>
      <c r="AT5" s="120" t="s">
        <v>73</v>
      </c>
      <c r="AU5" s="120" t="s">
        <v>75</v>
      </c>
      <c r="AV5" s="120" t="s">
        <v>78</v>
      </c>
      <c r="AW5" s="120" t="s">
        <v>81</v>
      </c>
      <c r="AX5" s="120" t="s">
        <v>84</v>
      </c>
      <c r="AY5" s="120" t="s">
        <v>87</v>
      </c>
      <c r="AZ5" s="120" t="s">
        <v>90</v>
      </c>
      <c r="BA5" s="120" t="s">
        <v>92</v>
      </c>
      <c r="BB5" s="120" t="s">
        <v>93</v>
      </c>
      <c r="BC5" s="120" t="s">
        <v>95</v>
      </c>
      <c r="BD5" s="120" t="s">
        <v>96</v>
      </c>
      <c r="BE5" s="120" t="s">
        <v>203</v>
      </c>
      <c r="BF5" s="120" t="s">
        <v>103</v>
      </c>
      <c r="BG5" s="120" t="s">
        <v>105</v>
      </c>
      <c r="BH5" s="120" t="s">
        <v>107</v>
      </c>
      <c r="BI5" s="120" t="s">
        <v>108</v>
      </c>
      <c r="BJ5" s="85" t="s">
        <v>204</v>
      </c>
      <c r="BK5" s="85"/>
    </row>
    <row r="6" spans="1:63" ht="14.25" x14ac:dyDescent="0.2">
      <c r="A6" s="22"/>
      <c r="B6" s="49">
        <v>1</v>
      </c>
      <c r="C6" s="50">
        <f>GD_CHUNG!B5</f>
        <v>10530</v>
      </c>
      <c r="D6" s="50" t="str">
        <f>GD_CHUNG!C5</f>
        <v>Bùi Tuấn Anh</v>
      </c>
      <c r="E6" s="50" t="str">
        <f>GD_CHUNG!D5</f>
        <v>Giám đốc</v>
      </c>
      <c r="F6" s="121" t="s">
        <v>205</v>
      </c>
      <c r="G6" s="121" t="s">
        <v>205</v>
      </c>
      <c r="H6" s="121" t="s">
        <v>205</v>
      </c>
      <c r="I6" s="122"/>
      <c r="J6" s="122"/>
      <c r="K6" s="121" t="s">
        <v>205</v>
      </c>
      <c r="L6" s="121" t="s">
        <v>205</v>
      </c>
      <c r="M6" s="121" t="s">
        <v>205</v>
      </c>
      <c r="N6" s="121" t="s">
        <v>205</v>
      </c>
      <c r="O6" s="121" t="s">
        <v>205</v>
      </c>
      <c r="P6" s="122"/>
      <c r="Q6" s="122"/>
      <c r="R6" s="121" t="s">
        <v>205</v>
      </c>
      <c r="S6" s="121" t="s">
        <v>205</v>
      </c>
      <c r="T6" s="121" t="s">
        <v>205</v>
      </c>
      <c r="U6" s="121" t="s">
        <v>205</v>
      </c>
      <c r="V6" s="121" t="s">
        <v>205</v>
      </c>
      <c r="W6" s="122"/>
      <c r="X6" s="122"/>
      <c r="Y6" s="121" t="s">
        <v>205</v>
      </c>
      <c r="Z6" s="121" t="s">
        <v>205</v>
      </c>
      <c r="AA6" s="121" t="s">
        <v>205</v>
      </c>
      <c r="AB6" s="121" t="s">
        <v>205</v>
      </c>
      <c r="AC6" s="121" t="s">
        <v>205</v>
      </c>
      <c r="AD6" s="122"/>
      <c r="AE6" s="122"/>
      <c r="AF6" s="121" t="s">
        <v>205</v>
      </c>
      <c r="AG6" s="121" t="s">
        <v>205</v>
      </c>
      <c r="AH6" s="121" t="s">
        <v>205</v>
      </c>
      <c r="AI6" s="121" t="s">
        <v>205</v>
      </c>
      <c r="AJ6" s="121" t="s">
        <v>205</v>
      </c>
      <c r="AK6" s="96"/>
      <c r="AL6" s="123"/>
      <c r="AM6" s="123">
        <f>VLOOKUP(C6,DM_NGAY_CONG_QUY_DINH!$H$3:$L$600,5,FALSE)</f>
        <v>23</v>
      </c>
      <c r="AN6" s="123">
        <f t="shared" ref="AN6:AN535" si="0">COUNTIF(F6:AJ6,"1,X")</f>
        <v>23</v>
      </c>
      <c r="AO6" s="125">
        <f t="shared" ref="AO6:AO535" si="1">COUNTIF(F6:AJ6,"1,OMDNBHXH")</f>
        <v>0</v>
      </c>
      <c r="AP6" s="125">
        <f t="shared" ref="AP6:AP535" si="2">COUNTIF(F6:AJ6,"1,OM")</f>
        <v>0</v>
      </c>
      <c r="AQ6" s="127">
        <f t="shared" ref="AQ6:AQ535" si="3">COUNTIF(F6:AJ6,"1,OMDN")</f>
        <v>0</v>
      </c>
      <c r="AR6" s="125">
        <f t="shared" ref="AR6:AR535" si="4">COUNTIF(F6:AJ6,"1,KHH")</f>
        <v>0</v>
      </c>
      <c r="AS6" s="125">
        <f t="shared" ref="AS6:AS535" si="5">COUNTIF(F6:AJ6,"1,CO")</f>
        <v>0</v>
      </c>
      <c r="AT6" s="125">
        <f t="shared" ref="AT6:AT535" si="6">COUNTIF(F6:AJ6,"1,TS")</f>
        <v>0</v>
      </c>
      <c r="AU6" s="125">
        <f t="shared" ref="AU6:AU535" si="7">COUNTIF(F6:AJ6,"1,ST")</f>
        <v>0</v>
      </c>
      <c r="AV6" s="125">
        <f t="shared" ref="AV6:AV49" si="8">COUNTIF(F6:AJ6,"1,KT")</f>
        <v>0</v>
      </c>
      <c r="AW6" s="125">
        <f t="shared" ref="AW6:AW535" si="9">COUNTIF(F6:AJ6,"1,TNLD")</f>
        <v>0</v>
      </c>
      <c r="AX6" s="125">
        <f t="shared" ref="AX6:AX535" si="10">COUNTIF(F6:AJ6,"1,F")</f>
        <v>0</v>
      </c>
      <c r="AY6" s="125">
        <f t="shared" ref="AY6:AY535" si="11">COUNTIF(F6:AJ6,"1,DD")</f>
        <v>0</v>
      </c>
      <c r="AZ6" s="125">
        <f t="shared" ref="AZ6:AZ49" si="12">COUNTIF(F6:AJ6,"1,CT")</f>
        <v>0</v>
      </c>
      <c r="BA6" s="125">
        <f t="shared" ref="BA6:BA535" si="13">COUNTIF(F6:AJ6,"1,FDB")</f>
        <v>0</v>
      </c>
      <c r="BB6" s="125">
        <f t="shared" ref="BB6:BB535" si="14">COUNTIF(F6:AJ6,"1,H1")</f>
        <v>0</v>
      </c>
      <c r="BC6" s="125">
        <f t="shared" ref="BC6:BC535" si="15">COUNTIF(F6:AJ6,"1,H2")</f>
        <v>0</v>
      </c>
      <c r="BD6" s="125">
        <f t="shared" ref="BD6:BD49" si="16">COUNTIF(F6:AJ6,"1,H3")</f>
        <v>0</v>
      </c>
      <c r="BE6" s="125">
        <f t="shared" ref="BE6:BE535" si="17">COUNTIF(F6:AJ6,"1,T")</f>
        <v>0</v>
      </c>
      <c r="BF6" s="125">
        <f t="shared" ref="BF6:BF535" si="18">COUNTIF(F6:AJ6,"1,L")</f>
        <v>0</v>
      </c>
      <c r="BG6" s="125">
        <f t="shared" ref="BG6:BG77" si="19">COUNTIF(F120:AJ120,"1,DC")</f>
        <v>0</v>
      </c>
      <c r="BH6" s="125">
        <f t="shared" ref="BH6:BH77" si="20">COUNTIF(F120:AJ120,"1,Ro")</f>
        <v>0</v>
      </c>
      <c r="BI6" s="125">
        <f t="shared" ref="BI6:BI77" si="21">COUNTIF(F120:AJ120,"1,Ko")</f>
        <v>0</v>
      </c>
      <c r="BJ6" s="85">
        <v>1</v>
      </c>
      <c r="BK6" s="85"/>
    </row>
    <row r="7" spans="1:63" ht="14.25" x14ac:dyDescent="0.2">
      <c r="A7" s="22"/>
      <c r="B7" s="49">
        <v>2</v>
      </c>
      <c r="C7" s="50">
        <f>GD_CHUNG!B6</f>
        <v>10532</v>
      </c>
      <c r="D7" s="50" t="str">
        <f>GD_CHUNG!C6</f>
        <v>Vũ Trung Thành</v>
      </c>
      <c r="E7" s="50" t="str">
        <f>GD_CHUNG!D6</f>
        <v>Phó Giám đốc</v>
      </c>
      <c r="F7" s="121" t="s">
        <v>205</v>
      </c>
      <c r="G7" s="121" t="s">
        <v>205</v>
      </c>
      <c r="H7" s="121" t="s">
        <v>205</v>
      </c>
      <c r="I7" s="122"/>
      <c r="J7" s="122"/>
      <c r="K7" s="121" t="s">
        <v>205</v>
      </c>
      <c r="L7" s="121" t="s">
        <v>205</v>
      </c>
      <c r="M7" s="121" t="s">
        <v>205</v>
      </c>
      <c r="N7" s="121" t="s">
        <v>205</v>
      </c>
      <c r="O7" s="121" t="s">
        <v>205</v>
      </c>
      <c r="P7" s="122"/>
      <c r="Q7" s="122"/>
      <c r="R7" s="121" t="s">
        <v>205</v>
      </c>
      <c r="S7" s="121" t="s">
        <v>205</v>
      </c>
      <c r="T7" s="121" t="s">
        <v>205</v>
      </c>
      <c r="U7" s="121" t="s">
        <v>205</v>
      </c>
      <c r="V7" s="121" t="s">
        <v>205</v>
      </c>
      <c r="W7" s="122"/>
      <c r="X7" s="122"/>
      <c r="Y7" s="121" t="s">
        <v>205</v>
      </c>
      <c r="Z7" s="121" t="s">
        <v>205</v>
      </c>
      <c r="AA7" s="121" t="s">
        <v>205</v>
      </c>
      <c r="AB7" s="121" t="s">
        <v>205</v>
      </c>
      <c r="AC7" s="121" t="s">
        <v>205</v>
      </c>
      <c r="AD7" s="122"/>
      <c r="AE7" s="122"/>
      <c r="AF7" s="121" t="s">
        <v>205</v>
      </c>
      <c r="AG7" s="121" t="s">
        <v>205</v>
      </c>
      <c r="AH7" s="121" t="s">
        <v>205</v>
      </c>
      <c r="AI7" s="121" t="s">
        <v>205</v>
      </c>
      <c r="AJ7" s="121" t="s">
        <v>205</v>
      </c>
      <c r="AK7" s="96"/>
      <c r="AL7" s="123"/>
      <c r="AM7" s="123">
        <f>VLOOKUP(C7,DM_NGAY_CONG_QUY_DINH!$H$3:$L$600,5,FALSE)</f>
        <v>23</v>
      </c>
      <c r="AN7" s="123">
        <f t="shared" si="0"/>
        <v>23</v>
      </c>
      <c r="AO7" s="125">
        <f t="shared" si="1"/>
        <v>0</v>
      </c>
      <c r="AP7" s="125">
        <f t="shared" si="2"/>
        <v>0</v>
      </c>
      <c r="AQ7" s="127">
        <f t="shared" si="3"/>
        <v>0</v>
      </c>
      <c r="AR7" s="125">
        <f t="shared" si="4"/>
        <v>0</v>
      </c>
      <c r="AS7" s="125">
        <f t="shared" si="5"/>
        <v>0</v>
      </c>
      <c r="AT7" s="125">
        <f t="shared" si="6"/>
        <v>0</v>
      </c>
      <c r="AU7" s="125">
        <f t="shared" si="7"/>
        <v>0</v>
      </c>
      <c r="AV7" s="125">
        <f t="shared" si="8"/>
        <v>0</v>
      </c>
      <c r="AW7" s="125">
        <f t="shared" si="9"/>
        <v>0</v>
      </c>
      <c r="AX7" s="125">
        <f t="shared" si="10"/>
        <v>0</v>
      </c>
      <c r="AY7" s="125">
        <f t="shared" si="11"/>
        <v>0</v>
      </c>
      <c r="AZ7" s="125">
        <f t="shared" si="12"/>
        <v>0</v>
      </c>
      <c r="BA7" s="125">
        <f t="shared" si="13"/>
        <v>0</v>
      </c>
      <c r="BB7" s="125">
        <f t="shared" si="14"/>
        <v>0</v>
      </c>
      <c r="BC7" s="125">
        <f t="shared" si="15"/>
        <v>0</v>
      </c>
      <c r="BD7" s="125">
        <f t="shared" si="16"/>
        <v>0</v>
      </c>
      <c r="BE7" s="125">
        <f t="shared" si="17"/>
        <v>0</v>
      </c>
      <c r="BF7" s="125">
        <f t="shared" si="18"/>
        <v>0</v>
      </c>
      <c r="BG7" s="125">
        <f t="shared" si="19"/>
        <v>0</v>
      </c>
      <c r="BH7" s="125">
        <f t="shared" si="20"/>
        <v>0</v>
      </c>
      <c r="BI7" s="125">
        <f t="shared" si="21"/>
        <v>0</v>
      </c>
      <c r="BJ7" s="85">
        <v>1</v>
      </c>
      <c r="BK7" s="85"/>
    </row>
    <row r="8" spans="1:63" ht="14.25" x14ac:dyDescent="0.2">
      <c r="A8" s="22"/>
      <c r="B8" s="49">
        <v>3</v>
      </c>
      <c r="C8" s="50">
        <f>GD_CHUNG!B7</f>
        <v>10806</v>
      </c>
      <c r="D8" s="50" t="str">
        <f>GD_CHUNG!C7</f>
        <v>Phương Hồng Minh</v>
      </c>
      <c r="E8" s="50" t="str">
        <f>GD_CHUNG!D7</f>
        <v>Phó Giám đốc</v>
      </c>
      <c r="F8" s="121" t="s">
        <v>205</v>
      </c>
      <c r="G8" s="121" t="s">
        <v>205</v>
      </c>
      <c r="H8" s="121" t="s">
        <v>205</v>
      </c>
      <c r="I8" s="122"/>
      <c r="J8" s="122"/>
      <c r="K8" s="121" t="s">
        <v>205</v>
      </c>
      <c r="L8" s="121" t="s">
        <v>205</v>
      </c>
      <c r="M8" s="121" t="s">
        <v>205</v>
      </c>
      <c r="N8" s="121" t="s">
        <v>205</v>
      </c>
      <c r="O8" s="121" t="s">
        <v>205</v>
      </c>
      <c r="P8" s="122"/>
      <c r="Q8" s="122"/>
      <c r="R8" s="121" t="s">
        <v>205</v>
      </c>
      <c r="S8" s="121" t="s">
        <v>205</v>
      </c>
      <c r="T8" s="121" t="s">
        <v>205</v>
      </c>
      <c r="U8" s="121" t="s">
        <v>205</v>
      </c>
      <c r="V8" s="121" t="s">
        <v>205</v>
      </c>
      <c r="W8" s="122"/>
      <c r="X8" s="122"/>
      <c r="Y8" s="121" t="s">
        <v>205</v>
      </c>
      <c r="Z8" s="121" t="s">
        <v>205</v>
      </c>
      <c r="AA8" s="121" t="s">
        <v>205</v>
      </c>
      <c r="AB8" s="121" t="s">
        <v>205</v>
      </c>
      <c r="AC8" s="121" t="s">
        <v>205</v>
      </c>
      <c r="AD8" s="122"/>
      <c r="AE8" s="122"/>
      <c r="AF8" s="121" t="s">
        <v>205</v>
      </c>
      <c r="AG8" s="121" t="s">
        <v>205</v>
      </c>
      <c r="AH8" s="121" t="s">
        <v>205</v>
      </c>
      <c r="AI8" s="121" t="s">
        <v>205</v>
      </c>
      <c r="AJ8" s="121" t="s">
        <v>205</v>
      </c>
      <c r="AK8" s="96"/>
      <c r="AL8" s="123"/>
      <c r="AM8" s="123">
        <f>VLOOKUP(C8,DM_NGAY_CONG_QUY_DINH!$H$3:$L$600,5,FALSE)</f>
        <v>23</v>
      </c>
      <c r="AN8" s="123">
        <f t="shared" si="0"/>
        <v>23</v>
      </c>
      <c r="AO8" s="125">
        <f t="shared" si="1"/>
        <v>0</v>
      </c>
      <c r="AP8" s="125">
        <f t="shared" si="2"/>
        <v>0</v>
      </c>
      <c r="AQ8" s="127">
        <f t="shared" si="3"/>
        <v>0</v>
      </c>
      <c r="AR8" s="125">
        <f t="shared" si="4"/>
        <v>0</v>
      </c>
      <c r="AS8" s="125">
        <f t="shared" si="5"/>
        <v>0</v>
      </c>
      <c r="AT8" s="125">
        <f t="shared" si="6"/>
        <v>0</v>
      </c>
      <c r="AU8" s="125">
        <f t="shared" si="7"/>
        <v>0</v>
      </c>
      <c r="AV8" s="125">
        <f t="shared" si="8"/>
        <v>0</v>
      </c>
      <c r="AW8" s="125">
        <f t="shared" si="9"/>
        <v>0</v>
      </c>
      <c r="AX8" s="125">
        <f t="shared" si="10"/>
        <v>0</v>
      </c>
      <c r="AY8" s="125">
        <f t="shared" si="11"/>
        <v>0</v>
      </c>
      <c r="AZ8" s="125">
        <f t="shared" si="12"/>
        <v>0</v>
      </c>
      <c r="BA8" s="125">
        <f t="shared" si="13"/>
        <v>0</v>
      </c>
      <c r="BB8" s="125">
        <f t="shared" si="14"/>
        <v>0</v>
      </c>
      <c r="BC8" s="125">
        <f t="shared" si="15"/>
        <v>0</v>
      </c>
      <c r="BD8" s="125">
        <f t="shared" si="16"/>
        <v>0</v>
      </c>
      <c r="BE8" s="125">
        <f t="shared" si="17"/>
        <v>0</v>
      </c>
      <c r="BF8" s="125">
        <f t="shared" si="18"/>
        <v>0</v>
      </c>
      <c r="BG8" s="125">
        <f t="shared" si="19"/>
        <v>0</v>
      </c>
      <c r="BH8" s="125">
        <f t="shared" si="20"/>
        <v>0</v>
      </c>
      <c r="BI8" s="125">
        <f t="shared" si="21"/>
        <v>0</v>
      </c>
      <c r="BJ8" s="85">
        <v>1</v>
      </c>
      <c r="BK8" s="85"/>
    </row>
    <row r="9" spans="1:63" ht="14.25" x14ac:dyDescent="0.2">
      <c r="A9" s="22"/>
      <c r="B9" s="49">
        <v>4</v>
      </c>
      <c r="C9" s="50">
        <f>GD_CHUNG!B8</f>
        <v>10796</v>
      </c>
      <c r="D9" s="50" t="str">
        <f>GD_CHUNG!C8</f>
        <v>Trần Thị Thúy Oanh</v>
      </c>
      <c r="E9" s="50" t="str">
        <f>GD_CHUNG!D8</f>
        <v>Trưởng phòng</v>
      </c>
      <c r="F9" s="121" t="s">
        <v>205</v>
      </c>
      <c r="G9" s="121" t="s">
        <v>205</v>
      </c>
      <c r="H9" s="121" t="s">
        <v>205</v>
      </c>
      <c r="I9" s="122"/>
      <c r="J9" s="122"/>
      <c r="K9" s="121" t="s">
        <v>205</v>
      </c>
      <c r="L9" s="121" t="s">
        <v>205</v>
      </c>
      <c r="M9" s="121" t="s">
        <v>205</v>
      </c>
      <c r="N9" s="121" t="s">
        <v>205</v>
      </c>
      <c r="O9" s="121" t="s">
        <v>205</v>
      </c>
      <c r="P9" s="122"/>
      <c r="Q9" s="122"/>
      <c r="R9" s="121" t="s">
        <v>205</v>
      </c>
      <c r="S9" s="121" t="s">
        <v>205</v>
      </c>
      <c r="T9" s="121" t="s">
        <v>205</v>
      </c>
      <c r="U9" s="121" t="s">
        <v>205</v>
      </c>
      <c r="V9" s="121" t="s">
        <v>205</v>
      </c>
      <c r="W9" s="122"/>
      <c r="X9" s="122"/>
      <c r="Y9" s="121" t="s">
        <v>205</v>
      </c>
      <c r="Z9" s="121" t="s">
        <v>205</v>
      </c>
      <c r="AA9" s="121" t="s">
        <v>205</v>
      </c>
      <c r="AB9" s="121" t="s">
        <v>205</v>
      </c>
      <c r="AC9" s="121" t="s">
        <v>205</v>
      </c>
      <c r="AD9" s="122"/>
      <c r="AE9" s="122"/>
      <c r="AF9" s="121" t="s">
        <v>205</v>
      </c>
      <c r="AG9" s="121" t="s">
        <v>205</v>
      </c>
      <c r="AH9" s="121" t="s">
        <v>205</v>
      </c>
      <c r="AI9" s="121" t="s">
        <v>205</v>
      </c>
      <c r="AJ9" s="121" t="s">
        <v>205</v>
      </c>
      <c r="AK9" s="96"/>
      <c r="AL9" s="123"/>
      <c r="AM9" s="123">
        <f>VLOOKUP(C9,DM_NGAY_CONG_QUY_DINH!$H$3:$L$600,5,FALSE)</f>
        <v>23</v>
      </c>
      <c r="AN9" s="123">
        <f t="shared" si="0"/>
        <v>23</v>
      </c>
      <c r="AO9" s="125">
        <f t="shared" si="1"/>
        <v>0</v>
      </c>
      <c r="AP9" s="125">
        <f t="shared" si="2"/>
        <v>0</v>
      </c>
      <c r="AQ9" s="127">
        <f t="shared" si="3"/>
        <v>0</v>
      </c>
      <c r="AR9" s="125">
        <f t="shared" si="4"/>
        <v>0</v>
      </c>
      <c r="AS9" s="125">
        <f t="shared" si="5"/>
        <v>0</v>
      </c>
      <c r="AT9" s="125">
        <f t="shared" si="6"/>
        <v>0</v>
      </c>
      <c r="AU9" s="125">
        <f t="shared" si="7"/>
        <v>0</v>
      </c>
      <c r="AV9" s="125">
        <f t="shared" si="8"/>
        <v>0</v>
      </c>
      <c r="AW9" s="125">
        <f t="shared" si="9"/>
        <v>0</v>
      </c>
      <c r="AX9" s="125">
        <f t="shared" si="10"/>
        <v>0</v>
      </c>
      <c r="AY9" s="125">
        <f t="shared" si="11"/>
        <v>0</v>
      </c>
      <c r="AZ9" s="125">
        <f t="shared" si="12"/>
        <v>0</v>
      </c>
      <c r="BA9" s="125">
        <f t="shared" si="13"/>
        <v>0</v>
      </c>
      <c r="BB9" s="125">
        <f t="shared" si="14"/>
        <v>0</v>
      </c>
      <c r="BC9" s="125">
        <f t="shared" si="15"/>
        <v>0</v>
      </c>
      <c r="BD9" s="125">
        <f t="shared" si="16"/>
        <v>0</v>
      </c>
      <c r="BE9" s="125">
        <f t="shared" si="17"/>
        <v>0</v>
      </c>
      <c r="BF9" s="125">
        <f t="shared" si="18"/>
        <v>0</v>
      </c>
      <c r="BG9" s="125">
        <f t="shared" si="19"/>
        <v>0</v>
      </c>
      <c r="BH9" s="125">
        <f t="shared" si="20"/>
        <v>0</v>
      </c>
      <c r="BI9" s="125">
        <f t="shared" si="21"/>
        <v>0</v>
      </c>
      <c r="BJ9" s="85">
        <v>1</v>
      </c>
      <c r="BK9" s="85"/>
    </row>
    <row r="10" spans="1:63" ht="14.25" x14ac:dyDescent="0.2">
      <c r="A10" s="22"/>
      <c r="B10" s="49">
        <v>5</v>
      </c>
      <c r="C10" s="50">
        <f>GD_CHUNG!B9</f>
        <v>10555</v>
      </c>
      <c r="D10" s="50" t="str">
        <f>GD_CHUNG!C9</f>
        <v>Nguyễn Ngọc Nguyên</v>
      </c>
      <c r="E10" s="50" t="str">
        <f>GD_CHUNG!D9</f>
        <v>Trưởng phòng</v>
      </c>
      <c r="F10" s="121" t="s">
        <v>205</v>
      </c>
      <c r="G10" s="121" t="s">
        <v>205</v>
      </c>
      <c r="H10" s="121" t="s">
        <v>205</v>
      </c>
      <c r="I10" s="122"/>
      <c r="J10" s="122"/>
      <c r="K10" s="121" t="s">
        <v>205</v>
      </c>
      <c r="L10" s="121" t="s">
        <v>205</v>
      </c>
      <c r="M10" s="121" t="s">
        <v>205</v>
      </c>
      <c r="N10" s="121" t="s">
        <v>205</v>
      </c>
      <c r="O10" s="121" t="s">
        <v>205</v>
      </c>
      <c r="P10" s="122"/>
      <c r="Q10" s="122"/>
      <c r="R10" s="121" t="s">
        <v>205</v>
      </c>
      <c r="S10" s="121" t="s">
        <v>205</v>
      </c>
      <c r="T10" s="121" t="s">
        <v>205</v>
      </c>
      <c r="U10" s="121" t="s">
        <v>205</v>
      </c>
      <c r="V10" s="121" t="s">
        <v>205</v>
      </c>
      <c r="W10" s="122"/>
      <c r="X10" s="122"/>
      <c r="Y10" s="121" t="s">
        <v>205</v>
      </c>
      <c r="Z10" s="121" t="s">
        <v>205</v>
      </c>
      <c r="AA10" s="121" t="s">
        <v>205</v>
      </c>
      <c r="AB10" s="121" t="s">
        <v>205</v>
      </c>
      <c r="AC10" s="121" t="s">
        <v>205</v>
      </c>
      <c r="AD10" s="122"/>
      <c r="AE10" s="122"/>
      <c r="AF10" s="121" t="s">
        <v>205</v>
      </c>
      <c r="AG10" s="121" t="s">
        <v>205</v>
      </c>
      <c r="AH10" s="121" t="s">
        <v>205</v>
      </c>
      <c r="AI10" s="121" t="s">
        <v>205</v>
      </c>
      <c r="AJ10" s="121" t="s">
        <v>205</v>
      </c>
      <c r="AK10" s="96"/>
      <c r="AL10" s="123"/>
      <c r="AM10" s="123">
        <f>VLOOKUP(C10,DM_NGAY_CONG_QUY_DINH!$H$3:$L$600,5,FALSE)</f>
        <v>23</v>
      </c>
      <c r="AN10" s="123">
        <f t="shared" si="0"/>
        <v>23</v>
      </c>
      <c r="AO10" s="125">
        <f t="shared" si="1"/>
        <v>0</v>
      </c>
      <c r="AP10" s="125">
        <f t="shared" si="2"/>
        <v>0</v>
      </c>
      <c r="AQ10" s="127">
        <f t="shared" si="3"/>
        <v>0</v>
      </c>
      <c r="AR10" s="125">
        <f t="shared" si="4"/>
        <v>0</v>
      </c>
      <c r="AS10" s="125">
        <f t="shared" si="5"/>
        <v>0</v>
      </c>
      <c r="AT10" s="125">
        <f t="shared" si="6"/>
        <v>0</v>
      </c>
      <c r="AU10" s="125">
        <f t="shared" si="7"/>
        <v>0</v>
      </c>
      <c r="AV10" s="125">
        <f t="shared" si="8"/>
        <v>0</v>
      </c>
      <c r="AW10" s="125">
        <f t="shared" si="9"/>
        <v>0</v>
      </c>
      <c r="AX10" s="125">
        <f t="shared" si="10"/>
        <v>0</v>
      </c>
      <c r="AY10" s="125">
        <f t="shared" si="11"/>
        <v>0</v>
      </c>
      <c r="AZ10" s="125">
        <f t="shared" si="12"/>
        <v>0</v>
      </c>
      <c r="BA10" s="125">
        <f t="shared" si="13"/>
        <v>0</v>
      </c>
      <c r="BB10" s="125">
        <f t="shared" si="14"/>
        <v>0</v>
      </c>
      <c r="BC10" s="125">
        <f t="shared" si="15"/>
        <v>0</v>
      </c>
      <c r="BD10" s="125">
        <f t="shared" si="16"/>
        <v>0</v>
      </c>
      <c r="BE10" s="125">
        <f t="shared" si="17"/>
        <v>0</v>
      </c>
      <c r="BF10" s="125">
        <f t="shared" si="18"/>
        <v>0</v>
      </c>
      <c r="BG10" s="125">
        <f t="shared" si="19"/>
        <v>0</v>
      </c>
      <c r="BH10" s="125">
        <f t="shared" si="20"/>
        <v>0</v>
      </c>
      <c r="BI10" s="125">
        <f t="shared" si="21"/>
        <v>0</v>
      </c>
      <c r="BJ10" s="167">
        <v>1</v>
      </c>
      <c r="BK10" s="167"/>
    </row>
    <row r="11" spans="1:63" ht="14.25" x14ac:dyDescent="0.2">
      <c r="A11" s="22"/>
      <c r="B11" s="49">
        <v>6</v>
      </c>
      <c r="C11" s="50">
        <f>GD_CHUNG!B10</f>
        <v>10554</v>
      </c>
      <c r="D11" s="50" t="str">
        <f>GD_CHUNG!C10</f>
        <v>Nguyễn Đình Tuyến</v>
      </c>
      <c r="E11" s="50" t="str">
        <f>GD_CHUNG!D10</f>
        <v>Phó Trưởng Phòng</v>
      </c>
      <c r="F11" s="121" t="s">
        <v>205</v>
      </c>
      <c r="G11" s="121" t="s">
        <v>205</v>
      </c>
      <c r="H11" s="121" t="s">
        <v>205</v>
      </c>
      <c r="I11" s="122"/>
      <c r="J11" s="122"/>
      <c r="K11" s="121" t="s">
        <v>205</v>
      </c>
      <c r="L11" s="121" t="s">
        <v>205</v>
      </c>
      <c r="M11" s="121" t="s">
        <v>205</v>
      </c>
      <c r="N11" s="121" t="s">
        <v>205</v>
      </c>
      <c r="O11" s="121" t="s">
        <v>205</v>
      </c>
      <c r="P11" s="122"/>
      <c r="Q11" s="122"/>
      <c r="R11" s="121" t="s">
        <v>205</v>
      </c>
      <c r="S11" s="121" t="s">
        <v>205</v>
      </c>
      <c r="T11" s="121" t="s">
        <v>205</v>
      </c>
      <c r="U11" s="121" t="s">
        <v>205</v>
      </c>
      <c r="V11" s="121" t="s">
        <v>205</v>
      </c>
      <c r="W11" s="122"/>
      <c r="X11" s="122"/>
      <c r="Y11" s="121" t="s">
        <v>205</v>
      </c>
      <c r="Z11" s="121" t="s">
        <v>205</v>
      </c>
      <c r="AA11" s="121" t="s">
        <v>205</v>
      </c>
      <c r="AB11" s="121" t="s">
        <v>205</v>
      </c>
      <c r="AC11" s="121" t="s">
        <v>205</v>
      </c>
      <c r="AD11" s="122"/>
      <c r="AE11" s="122"/>
      <c r="AF11" s="121" t="s">
        <v>205</v>
      </c>
      <c r="AG11" s="121" t="s">
        <v>205</v>
      </c>
      <c r="AH11" s="121" t="s">
        <v>205</v>
      </c>
      <c r="AI11" s="121" t="s">
        <v>205</v>
      </c>
      <c r="AJ11" s="121" t="s">
        <v>205</v>
      </c>
      <c r="AK11" s="96"/>
      <c r="AL11" s="123"/>
      <c r="AM11" s="123">
        <f>VLOOKUP(C11,DM_NGAY_CONG_QUY_DINH!$H$3:$L$600,5,FALSE)</f>
        <v>23</v>
      </c>
      <c r="AN11" s="123">
        <f t="shared" si="0"/>
        <v>23</v>
      </c>
      <c r="AO11" s="125">
        <f t="shared" si="1"/>
        <v>0</v>
      </c>
      <c r="AP11" s="125">
        <f t="shared" si="2"/>
        <v>0</v>
      </c>
      <c r="AQ11" s="127">
        <f t="shared" si="3"/>
        <v>0</v>
      </c>
      <c r="AR11" s="125">
        <f t="shared" si="4"/>
        <v>0</v>
      </c>
      <c r="AS11" s="125">
        <f t="shared" si="5"/>
        <v>0</v>
      </c>
      <c r="AT11" s="125">
        <f t="shared" si="6"/>
        <v>0</v>
      </c>
      <c r="AU11" s="125">
        <f t="shared" si="7"/>
        <v>0</v>
      </c>
      <c r="AV11" s="125">
        <f t="shared" si="8"/>
        <v>0</v>
      </c>
      <c r="AW11" s="125">
        <f t="shared" si="9"/>
        <v>0</v>
      </c>
      <c r="AX11" s="125">
        <f t="shared" si="10"/>
        <v>0</v>
      </c>
      <c r="AY11" s="125">
        <f t="shared" si="11"/>
        <v>0</v>
      </c>
      <c r="AZ11" s="125">
        <f t="shared" si="12"/>
        <v>0</v>
      </c>
      <c r="BA11" s="125">
        <f t="shared" si="13"/>
        <v>0</v>
      </c>
      <c r="BB11" s="125">
        <f t="shared" si="14"/>
        <v>0</v>
      </c>
      <c r="BC11" s="125">
        <f t="shared" si="15"/>
        <v>0</v>
      </c>
      <c r="BD11" s="125">
        <f t="shared" si="16"/>
        <v>0</v>
      </c>
      <c r="BE11" s="125">
        <f t="shared" si="17"/>
        <v>0</v>
      </c>
      <c r="BF11" s="125">
        <f t="shared" si="18"/>
        <v>0</v>
      </c>
      <c r="BG11" s="125">
        <f t="shared" si="19"/>
        <v>0</v>
      </c>
      <c r="BH11" s="125">
        <f t="shared" si="20"/>
        <v>0</v>
      </c>
      <c r="BI11" s="125">
        <f t="shared" si="21"/>
        <v>0</v>
      </c>
      <c r="BJ11" s="167">
        <v>1</v>
      </c>
      <c r="BK11" s="167"/>
    </row>
    <row r="12" spans="1:63" ht="14.25" x14ac:dyDescent="0.2">
      <c r="A12" s="22"/>
      <c r="B12" s="49">
        <v>7</v>
      </c>
      <c r="C12" s="50">
        <f>GD_CHUNG!B11</f>
        <v>10534</v>
      </c>
      <c r="D12" s="50" t="str">
        <f>GD_CHUNG!C11</f>
        <v>Nguyễn Tiến Hải</v>
      </c>
      <c r="E12" s="50" t="str">
        <f>GD_CHUNG!D11</f>
        <v>KS CNTT</v>
      </c>
      <c r="F12" s="121" t="s">
        <v>205</v>
      </c>
      <c r="G12" s="121" t="s">
        <v>205</v>
      </c>
      <c r="H12" s="121" t="s">
        <v>205</v>
      </c>
      <c r="I12" s="121" t="s">
        <v>205</v>
      </c>
      <c r="J12" s="122"/>
      <c r="K12" s="121" t="s">
        <v>205</v>
      </c>
      <c r="L12" s="121" t="s">
        <v>205</v>
      </c>
      <c r="M12" s="121" t="s">
        <v>205</v>
      </c>
      <c r="N12" s="121" t="s">
        <v>205</v>
      </c>
      <c r="O12" s="121" t="s">
        <v>205</v>
      </c>
      <c r="P12" s="121" t="s">
        <v>205</v>
      </c>
      <c r="Q12" s="122"/>
      <c r="R12" s="121" t="s">
        <v>205</v>
      </c>
      <c r="S12" s="121" t="s">
        <v>205</v>
      </c>
      <c r="T12" s="121" t="s">
        <v>205</v>
      </c>
      <c r="U12" s="121" t="s">
        <v>205</v>
      </c>
      <c r="V12" s="121" t="s">
        <v>205</v>
      </c>
      <c r="W12" s="121" t="s">
        <v>205</v>
      </c>
      <c r="X12" s="122"/>
      <c r="Y12" s="121" t="s">
        <v>205</v>
      </c>
      <c r="Z12" s="121" t="s">
        <v>205</v>
      </c>
      <c r="AA12" s="121" t="s">
        <v>205</v>
      </c>
      <c r="AB12" s="121" t="s">
        <v>205</v>
      </c>
      <c r="AC12" s="121" t="s">
        <v>205</v>
      </c>
      <c r="AD12" s="121" t="s">
        <v>205</v>
      </c>
      <c r="AE12" s="122"/>
      <c r="AF12" s="121" t="s">
        <v>205</v>
      </c>
      <c r="AG12" s="121" t="s">
        <v>205</v>
      </c>
      <c r="AH12" s="121" t="s">
        <v>205</v>
      </c>
      <c r="AI12" s="121" t="s">
        <v>205</v>
      </c>
      <c r="AJ12" s="121" t="s">
        <v>205</v>
      </c>
      <c r="AK12" s="96"/>
      <c r="AL12" s="123"/>
      <c r="AM12" s="123">
        <f>VLOOKUP(C12,DM_NGAY_CONG_QUY_DINH!$H$3:$L$600,5,FALSE)</f>
        <v>27</v>
      </c>
      <c r="AN12" s="123">
        <f t="shared" si="0"/>
        <v>27</v>
      </c>
      <c r="AO12" s="125">
        <f t="shared" si="1"/>
        <v>0</v>
      </c>
      <c r="AP12" s="125">
        <f t="shared" si="2"/>
        <v>0</v>
      </c>
      <c r="AQ12" s="127">
        <f t="shared" si="3"/>
        <v>0</v>
      </c>
      <c r="AR12" s="125">
        <f t="shared" si="4"/>
        <v>0</v>
      </c>
      <c r="AS12" s="125">
        <f t="shared" si="5"/>
        <v>0</v>
      </c>
      <c r="AT12" s="125">
        <f t="shared" si="6"/>
        <v>0</v>
      </c>
      <c r="AU12" s="125">
        <f t="shared" si="7"/>
        <v>0</v>
      </c>
      <c r="AV12" s="125">
        <f t="shared" si="8"/>
        <v>0</v>
      </c>
      <c r="AW12" s="125">
        <f t="shared" si="9"/>
        <v>0</v>
      </c>
      <c r="AX12" s="125">
        <f t="shared" si="10"/>
        <v>0</v>
      </c>
      <c r="AY12" s="125">
        <f t="shared" si="11"/>
        <v>0</v>
      </c>
      <c r="AZ12" s="125">
        <f t="shared" si="12"/>
        <v>0</v>
      </c>
      <c r="BA12" s="125">
        <f t="shared" si="13"/>
        <v>0</v>
      </c>
      <c r="BB12" s="125">
        <f t="shared" si="14"/>
        <v>0</v>
      </c>
      <c r="BC12" s="125">
        <f t="shared" si="15"/>
        <v>0</v>
      </c>
      <c r="BD12" s="125">
        <f t="shared" si="16"/>
        <v>0</v>
      </c>
      <c r="BE12" s="125">
        <f t="shared" si="17"/>
        <v>0</v>
      </c>
      <c r="BF12" s="125">
        <f t="shared" si="18"/>
        <v>0</v>
      </c>
      <c r="BG12" s="125">
        <f t="shared" si="19"/>
        <v>0</v>
      </c>
      <c r="BH12" s="125">
        <f t="shared" si="20"/>
        <v>0</v>
      </c>
      <c r="BI12" s="125">
        <f t="shared" si="21"/>
        <v>0</v>
      </c>
      <c r="BJ12" s="167">
        <v>1</v>
      </c>
      <c r="BK12" s="167"/>
    </row>
    <row r="13" spans="1:63" ht="14.25" x14ac:dyDescent="0.2">
      <c r="A13" s="22"/>
      <c r="B13" s="49">
        <v>8</v>
      </c>
      <c r="C13" s="50">
        <f>GD_CHUNG!B12</f>
        <v>11084</v>
      </c>
      <c r="D13" s="50" t="str">
        <f>GD_CHUNG!C12</f>
        <v>Ngô Trí Dũng</v>
      </c>
      <c r="E13" s="50" t="str">
        <f>GD_CHUNG!D12</f>
        <v>KS CNTT</v>
      </c>
      <c r="F13" s="121" t="s">
        <v>205</v>
      </c>
      <c r="G13" s="121" t="s">
        <v>205</v>
      </c>
      <c r="H13" s="121" t="s">
        <v>205</v>
      </c>
      <c r="I13" s="121" t="s">
        <v>205</v>
      </c>
      <c r="J13" s="122"/>
      <c r="K13" s="121" t="s">
        <v>205</v>
      </c>
      <c r="L13" s="121" t="s">
        <v>205</v>
      </c>
      <c r="M13" s="121" t="s">
        <v>205</v>
      </c>
      <c r="N13" s="121" t="s">
        <v>205</v>
      </c>
      <c r="O13" s="121" t="s">
        <v>205</v>
      </c>
      <c r="P13" s="121" t="s">
        <v>205</v>
      </c>
      <c r="Q13" s="122"/>
      <c r="R13" s="121" t="s">
        <v>205</v>
      </c>
      <c r="S13" s="121" t="s">
        <v>205</v>
      </c>
      <c r="T13" s="121" t="s">
        <v>205</v>
      </c>
      <c r="U13" s="121" t="s">
        <v>205</v>
      </c>
      <c r="V13" s="121" t="s">
        <v>205</v>
      </c>
      <c r="W13" s="121" t="s">
        <v>205</v>
      </c>
      <c r="X13" s="122"/>
      <c r="Y13" s="121" t="s">
        <v>205</v>
      </c>
      <c r="Z13" s="121" t="s">
        <v>205</v>
      </c>
      <c r="AA13" s="121" t="s">
        <v>205</v>
      </c>
      <c r="AB13" s="121" t="s">
        <v>205</v>
      </c>
      <c r="AC13" s="121" t="s">
        <v>205</v>
      </c>
      <c r="AD13" s="121" t="s">
        <v>205</v>
      </c>
      <c r="AE13" s="122"/>
      <c r="AF13" s="121" t="s">
        <v>205</v>
      </c>
      <c r="AG13" s="121" t="s">
        <v>205</v>
      </c>
      <c r="AH13" s="121" t="s">
        <v>205</v>
      </c>
      <c r="AI13" s="121" t="s">
        <v>205</v>
      </c>
      <c r="AJ13" s="121" t="s">
        <v>205</v>
      </c>
      <c r="AK13" s="96"/>
      <c r="AL13" s="123"/>
      <c r="AM13" s="123">
        <f>VLOOKUP(C13,DM_NGAY_CONG_QUY_DINH!$H$3:$L$600,5,FALSE)</f>
        <v>27</v>
      </c>
      <c r="AN13" s="123">
        <f t="shared" si="0"/>
        <v>27</v>
      </c>
      <c r="AO13" s="125">
        <f t="shared" si="1"/>
        <v>0</v>
      </c>
      <c r="AP13" s="125">
        <f t="shared" si="2"/>
        <v>0</v>
      </c>
      <c r="AQ13" s="127">
        <f t="shared" si="3"/>
        <v>0</v>
      </c>
      <c r="AR13" s="125">
        <f t="shared" si="4"/>
        <v>0</v>
      </c>
      <c r="AS13" s="125">
        <f t="shared" si="5"/>
        <v>0</v>
      </c>
      <c r="AT13" s="125">
        <f t="shared" si="6"/>
        <v>0</v>
      </c>
      <c r="AU13" s="125">
        <f t="shared" si="7"/>
        <v>0</v>
      </c>
      <c r="AV13" s="125">
        <f t="shared" si="8"/>
        <v>0</v>
      </c>
      <c r="AW13" s="125">
        <f t="shared" si="9"/>
        <v>0</v>
      </c>
      <c r="AX13" s="125">
        <f t="shared" si="10"/>
        <v>0</v>
      </c>
      <c r="AY13" s="125">
        <f t="shared" si="11"/>
        <v>0</v>
      </c>
      <c r="AZ13" s="125">
        <f t="shared" si="12"/>
        <v>0</v>
      </c>
      <c r="BA13" s="125">
        <f t="shared" si="13"/>
        <v>0</v>
      </c>
      <c r="BB13" s="125">
        <f t="shared" si="14"/>
        <v>0</v>
      </c>
      <c r="BC13" s="125">
        <f t="shared" si="15"/>
        <v>0</v>
      </c>
      <c r="BD13" s="125">
        <f t="shared" si="16"/>
        <v>0</v>
      </c>
      <c r="BE13" s="125">
        <f t="shared" si="17"/>
        <v>0</v>
      </c>
      <c r="BF13" s="125">
        <f t="shared" si="18"/>
        <v>0</v>
      </c>
      <c r="BG13" s="125">
        <f t="shared" si="19"/>
        <v>0</v>
      </c>
      <c r="BH13" s="125">
        <f t="shared" si="20"/>
        <v>0</v>
      </c>
      <c r="BI13" s="125">
        <f t="shared" si="21"/>
        <v>0</v>
      </c>
      <c r="BJ13" s="167">
        <v>1</v>
      </c>
      <c r="BK13" s="167"/>
    </row>
    <row r="14" spans="1:63" ht="14.25" x14ac:dyDescent="0.2">
      <c r="A14" s="22"/>
      <c r="B14" s="49">
        <v>9</v>
      </c>
      <c r="C14" s="50">
        <f>GD_CHUNG!B13</f>
        <v>11085</v>
      </c>
      <c r="D14" s="50" t="str">
        <f>GD_CHUNG!C13</f>
        <v>Phạm Văn Chiến</v>
      </c>
      <c r="E14" s="50" t="str">
        <f>GD_CHUNG!D13</f>
        <v>KS CNTT</v>
      </c>
      <c r="F14" s="121" t="s">
        <v>205</v>
      </c>
      <c r="G14" s="121" t="s">
        <v>205</v>
      </c>
      <c r="H14" s="121" t="s">
        <v>205</v>
      </c>
      <c r="I14" s="121" t="s">
        <v>205</v>
      </c>
      <c r="J14" s="122"/>
      <c r="K14" s="121" t="s">
        <v>205</v>
      </c>
      <c r="L14" s="121" t="s">
        <v>205</v>
      </c>
      <c r="M14" s="121" t="s">
        <v>205</v>
      </c>
      <c r="N14" s="121" t="s">
        <v>205</v>
      </c>
      <c r="O14" s="121" t="s">
        <v>205</v>
      </c>
      <c r="P14" s="121" t="s">
        <v>205</v>
      </c>
      <c r="Q14" s="122"/>
      <c r="R14" s="121" t="s">
        <v>205</v>
      </c>
      <c r="S14" s="121" t="s">
        <v>205</v>
      </c>
      <c r="T14" s="121" t="s">
        <v>205</v>
      </c>
      <c r="U14" s="121" t="s">
        <v>205</v>
      </c>
      <c r="V14" s="121" t="s">
        <v>205</v>
      </c>
      <c r="W14" s="121" t="s">
        <v>205</v>
      </c>
      <c r="X14" s="122"/>
      <c r="Y14" s="121" t="s">
        <v>205</v>
      </c>
      <c r="Z14" s="121" t="s">
        <v>205</v>
      </c>
      <c r="AA14" s="121" t="s">
        <v>205</v>
      </c>
      <c r="AB14" s="121" t="s">
        <v>205</v>
      </c>
      <c r="AC14" s="121" t="s">
        <v>205</v>
      </c>
      <c r="AD14" s="121" t="s">
        <v>205</v>
      </c>
      <c r="AE14" s="122"/>
      <c r="AF14" s="121" t="s">
        <v>205</v>
      </c>
      <c r="AG14" s="121" t="s">
        <v>205</v>
      </c>
      <c r="AH14" s="121" t="s">
        <v>205</v>
      </c>
      <c r="AI14" s="121" t="s">
        <v>205</v>
      </c>
      <c r="AJ14" s="121" t="s">
        <v>205</v>
      </c>
      <c r="AK14" s="96"/>
      <c r="AL14" s="123"/>
      <c r="AM14" s="123">
        <f>VLOOKUP(C14,DM_NGAY_CONG_QUY_DINH!$H$3:$L$600,5,FALSE)</f>
        <v>27</v>
      </c>
      <c r="AN14" s="123">
        <f t="shared" si="0"/>
        <v>27</v>
      </c>
      <c r="AO14" s="125">
        <f t="shared" si="1"/>
        <v>0</v>
      </c>
      <c r="AP14" s="125">
        <f t="shared" si="2"/>
        <v>0</v>
      </c>
      <c r="AQ14" s="127">
        <f t="shared" si="3"/>
        <v>0</v>
      </c>
      <c r="AR14" s="125">
        <f t="shared" si="4"/>
        <v>0</v>
      </c>
      <c r="AS14" s="125">
        <f t="shared" si="5"/>
        <v>0</v>
      </c>
      <c r="AT14" s="125">
        <f t="shared" si="6"/>
        <v>0</v>
      </c>
      <c r="AU14" s="125">
        <f t="shared" si="7"/>
        <v>0</v>
      </c>
      <c r="AV14" s="125">
        <f t="shared" si="8"/>
        <v>0</v>
      </c>
      <c r="AW14" s="125">
        <f t="shared" si="9"/>
        <v>0</v>
      </c>
      <c r="AX14" s="125">
        <f t="shared" si="10"/>
        <v>0</v>
      </c>
      <c r="AY14" s="125">
        <f t="shared" si="11"/>
        <v>0</v>
      </c>
      <c r="AZ14" s="125">
        <f t="shared" si="12"/>
        <v>0</v>
      </c>
      <c r="BA14" s="125">
        <f t="shared" si="13"/>
        <v>0</v>
      </c>
      <c r="BB14" s="125">
        <f t="shared" si="14"/>
        <v>0</v>
      </c>
      <c r="BC14" s="125">
        <f t="shared" si="15"/>
        <v>0</v>
      </c>
      <c r="BD14" s="125">
        <f t="shared" si="16"/>
        <v>0</v>
      </c>
      <c r="BE14" s="125">
        <f t="shared" si="17"/>
        <v>0</v>
      </c>
      <c r="BF14" s="125">
        <f t="shared" si="18"/>
        <v>0</v>
      </c>
      <c r="BG14" s="125">
        <f t="shared" si="19"/>
        <v>0</v>
      </c>
      <c r="BH14" s="125">
        <f t="shared" si="20"/>
        <v>0</v>
      </c>
      <c r="BI14" s="125">
        <f t="shared" si="21"/>
        <v>0</v>
      </c>
      <c r="BJ14" s="167">
        <v>1</v>
      </c>
      <c r="BK14" s="167"/>
    </row>
    <row r="15" spans="1:63" ht="14.25" x14ac:dyDescent="0.2">
      <c r="A15" s="22"/>
      <c r="B15" s="49">
        <v>10</v>
      </c>
      <c r="C15" s="50">
        <f>GD_CHUNG!B14</f>
        <v>11862</v>
      </c>
      <c r="D15" s="50" t="str">
        <f>GD_CHUNG!C14</f>
        <v>Đỗ Việt Anh</v>
      </c>
      <c r="E15" s="50" t="str">
        <f>GD_CHUNG!D14</f>
        <v>Nhân viên CNTT</v>
      </c>
      <c r="F15" s="121" t="s">
        <v>205</v>
      </c>
      <c r="G15" s="121" t="s">
        <v>205</v>
      </c>
      <c r="H15" s="121" t="s">
        <v>205</v>
      </c>
      <c r="I15" s="121" t="s">
        <v>205</v>
      </c>
      <c r="J15" s="122"/>
      <c r="K15" s="121" t="s">
        <v>205</v>
      </c>
      <c r="L15" s="121" t="s">
        <v>205</v>
      </c>
      <c r="M15" s="121" t="s">
        <v>205</v>
      </c>
      <c r="N15" s="121" t="s">
        <v>205</v>
      </c>
      <c r="O15" s="121" t="s">
        <v>205</v>
      </c>
      <c r="P15" s="121" t="s">
        <v>205</v>
      </c>
      <c r="Q15" s="122"/>
      <c r="R15" s="121" t="s">
        <v>205</v>
      </c>
      <c r="S15" s="121" t="s">
        <v>205</v>
      </c>
      <c r="T15" s="121" t="s">
        <v>205</v>
      </c>
      <c r="U15" s="121" t="s">
        <v>205</v>
      </c>
      <c r="V15" s="121" t="s">
        <v>205</v>
      </c>
      <c r="W15" s="121" t="s">
        <v>205</v>
      </c>
      <c r="X15" s="122"/>
      <c r="Y15" s="121" t="s">
        <v>205</v>
      </c>
      <c r="Z15" s="121" t="s">
        <v>205</v>
      </c>
      <c r="AA15" s="121" t="s">
        <v>205</v>
      </c>
      <c r="AB15" s="121" t="s">
        <v>205</v>
      </c>
      <c r="AC15" s="121" t="s">
        <v>205</v>
      </c>
      <c r="AD15" s="121" t="s">
        <v>205</v>
      </c>
      <c r="AE15" s="122"/>
      <c r="AF15" s="121" t="s">
        <v>205</v>
      </c>
      <c r="AG15" s="121" t="s">
        <v>205</v>
      </c>
      <c r="AH15" s="121" t="s">
        <v>205</v>
      </c>
      <c r="AI15" s="121" t="s">
        <v>205</v>
      </c>
      <c r="AJ15" s="121" t="s">
        <v>205</v>
      </c>
      <c r="AK15" s="96"/>
      <c r="AL15" s="123"/>
      <c r="AM15" s="123">
        <f>VLOOKUP(C15,DM_NGAY_CONG_QUY_DINH!$H$3:$L$600,5,FALSE)</f>
        <v>27</v>
      </c>
      <c r="AN15" s="123">
        <f t="shared" si="0"/>
        <v>27</v>
      </c>
      <c r="AO15" s="125">
        <f t="shared" si="1"/>
        <v>0</v>
      </c>
      <c r="AP15" s="125">
        <f t="shared" si="2"/>
        <v>0</v>
      </c>
      <c r="AQ15" s="127">
        <f t="shared" si="3"/>
        <v>0</v>
      </c>
      <c r="AR15" s="125">
        <f t="shared" si="4"/>
        <v>0</v>
      </c>
      <c r="AS15" s="125">
        <f t="shared" si="5"/>
        <v>0</v>
      </c>
      <c r="AT15" s="125">
        <f t="shared" si="6"/>
        <v>0</v>
      </c>
      <c r="AU15" s="125">
        <f t="shared" si="7"/>
        <v>0</v>
      </c>
      <c r="AV15" s="125">
        <f t="shared" si="8"/>
        <v>0</v>
      </c>
      <c r="AW15" s="125">
        <f t="shared" si="9"/>
        <v>0</v>
      </c>
      <c r="AX15" s="125">
        <f t="shared" si="10"/>
        <v>0</v>
      </c>
      <c r="AY15" s="125">
        <f t="shared" si="11"/>
        <v>0</v>
      </c>
      <c r="AZ15" s="125">
        <f t="shared" si="12"/>
        <v>0</v>
      </c>
      <c r="BA15" s="125">
        <f t="shared" si="13"/>
        <v>0</v>
      </c>
      <c r="BB15" s="125">
        <f t="shared" si="14"/>
        <v>0</v>
      </c>
      <c r="BC15" s="125">
        <f t="shared" si="15"/>
        <v>0</v>
      </c>
      <c r="BD15" s="125">
        <f t="shared" si="16"/>
        <v>0</v>
      </c>
      <c r="BE15" s="125">
        <f t="shared" si="17"/>
        <v>0</v>
      </c>
      <c r="BF15" s="125">
        <f t="shared" si="18"/>
        <v>0</v>
      </c>
      <c r="BG15" s="125">
        <f t="shared" si="19"/>
        <v>0</v>
      </c>
      <c r="BH15" s="125">
        <f t="shared" si="20"/>
        <v>0</v>
      </c>
      <c r="BI15" s="125">
        <f t="shared" si="21"/>
        <v>0</v>
      </c>
      <c r="BJ15" s="167">
        <v>1</v>
      </c>
      <c r="BK15" s="167"/>
    </row>
    <row r="16" spans="1:63" ht="14.25" x14ac:dyDescent="0.2">
      <c r="A16" s="22"/>
      <c r="B16" s="49">
        <v>11</v>
      </c>
      <c r="C16" s="50">
        <f>GD_CHUNG!B15</f>
        <v>11767</v>
      </c>
      <c r="D16" s="50" t="str">
        <f>GD_CHUNG!C15</f>
        <v>Nguyễn Thành Trung</v>
      </c>
      <c r="E16" s="50" t="str">
        <f>GD_CHUNG!D15</f>
        <v>NV HDCX - CBTT</v>
      </c>
      <c r="F16" s="121" t="s">
        <v>205</v>
      </c>
      <c r="G16" s="121" t="s">
        <v>205</v>
      </c>
      <c r="H16" s="121" t="s">
        <v>205</v>
      </c>
      <c r="I16" s="121" t="s">
        <v>205</v>
      </c>
      <c r="J16" s="122"/>
      <c r="K16" s="121" t="s">
        <v>205</v>
      </c>
      <c r="L16" s="121" t="s">
        <v>205</v>
      </c>
      <c r="M16" s="121" t="s">
        <v>205</v>
      </c>
      <c r="N16" s="121" t="s">
        <v>205</v>
      </c>
      <c r="O16" s="121" t="s">
        <v>205</v>
      </c>
      <c r="P16" s="121" t="s">
        <v>205</v>
      </c>
      <c r="Q16" s="122"/>
      <c r="R16" s="121" t="s">
        <v>205</v>
      </c>
      <c r="S16" s="121" t="s">
        <v>205</v>
      </c>
      <c r="T16" s="121" t="s">
        <v>205</v>
      </c>
      <c r="U16" s="121" t="s">
        <v>205</v>
      </c>
      <c r="V16" s="121" t="s">
        <v>205</v>
      </c>
      <c r="W16" s="121" t="s">
        <v>205</v>
      </c>
      <c r="X16" s="122"/>
      <c r="Y16" s="121" t="s">
        <v>205</v>
      </c>
      <c r="Z16" s="121" t="s">
        <v>205</v>
      </c>
      <c r="AA16" s="121" t="s">
        <v>205</v>
      </c>
      <c r="AB16" s="121" t="s">
        <v>205</v>
      </c>
      <c r="AC16" s="121" t="s">
        <v>205</v>
      </c>
      <c r="AD16" s="121" t="s">
        <v>205</v>
      </c>
      <c r="AE16" s="122"/>
      <c r="AF16" s="121" t="s">
        <v>205</v>
      </c>
      <c r="AG16" s="121" t="s">
        <v>205</v>
      </c>
      <c r="AH16" s="121" t="s">
        <v>205</v>
      </c>
      <c r="AI16" s="121" t="s">
        <v>205</v>
      </c>
      <c r="AJ16" s="121" t="s">
        <v>205</v>
      </c>
      <c r="AK16" s="96"/>
      <c r="AL16" s="123"/>
      <c r="AM16" s="123">
        <f>VLOOKUP(C16,DM_NGAY_CONG_QUY_DINH!$H$3:$L$600,5,FALSE)</f>
        <v>27</v>
      </c>
      <c r="AN16" s="123">
        <f t="shared" si="0"/>
        <v>27</v>
      </c>
      <c r="AO16" s="125">
        <f t="shared" si="1"/>
        <v>0</v>
      </c>
      <c r="AP16" s="125">
        <f t="shared" si="2"/>
        <v>0</v>
      </c>
      <c r="AQ16" s="127">
        <f t="shared" si="3"/>
        <v>0</v>
      </c>
      <c r="AR16" s="125">
        <f t="shared" si="4"/>
        <v>0</v>
      </c>
      <c r="AS16" s="125">
        <f t="shared" si="5"/>
        <v>0</v>
      </c>
      <c r="AT16" s="125">
        <f t="shared" si="6"/>
        <v>0</v>
      </c>
      <c r="AU16" s="125">
        <f t="shared" si="7"/>
        <v>0</v>
      </c>
      <c r="AV16" s="125">
        <f t="shared" si="8"/>
        <v>0</v>
      </c>
      <c r="AW16" s="125">
        <f t="shared" si="9"/>
        <v>0</v>
      </c>
      <c r="AX16" s="125">
        <f t="shared" si="10"/>
        <v>0</v>
      </c>
      <c r="AY16" s="125">
        <f t="shared" si="11"/>
        <v>0</v>
      </c>
      <c r="AZ16" s="125">
        <f t="shared" si="12"/>
        <v>0</v>
      </c>
      <c r="BA16" s="125">
        <f t="shared" si="13"/>
        <v>0</v>
      </c>
      <c r="BB16" s="125">
        <f t="shared" si="14"/>
        <v>0</v>
      </c>
      <c r="BC16" s="125">
        <f t="shared" si="15"/>
        <v>0</v>
      </c>
      <c r="BD16" s="125">
        <f t="shared" si="16"/>
        <v>0</v>
      </c>
      <c r="BE16" s="125">
        <f t="shared" si="17"/>
        <v>0</v>
      </c>
      <c r="BF16" s="125">
        <f t="shared" si="18"/>
        <v>0</v>
      </c>
      <c r="BG16" s="125">
        <f t="shared" si="19"/>
        <v>0</v>
      </c>
      <c r="BH16" s="125">
        <f t="shared" si="20"/>
        <v>0</v>
      </c>
      <c r="BI16" s="125">
        <f t="shared" si="21"/>
        <v>0</v>
      </c>
      <c r="BJ16" s="167">
        <v>0.85</v>
      </c>
      <c r="BK16" s="167"/>
    </row>
    <row r="17" spans="1:63" ht="14.25" x14ac:dyDescent="0.2">
      <c r="A17" s="22"/>
      <c r="B17" s="49">
        <v>12</v>
      </c>
      <c r="C17" s="50">
        <f>GD_CHUNG!B16</f>
        <v>10537</v>
      </c>
      <c r="D17" s="50" t="str">
        <f>GD_CHUNG!C16</f>
        <v>Bùi Anh Khắc</v>
      </c>
      <c r="E17" s="50" t="str">
        <f>GD_CHUNG!D16</f>
        <v>NV Tài liệu và HDCX</v>
      </c>
      <c r="F17" s="121" t="s">
        <v>205</v>
      </c>
      <c r="G17" s="121" t="s">
        <v>205</v>
      </c>
      <c r="H17" s="121" t="s">
        <v>205</v>
      </c>
      <c r="I17" s="121" t="s">
        <v>205</v>
      </c>
      <c r="J17" s="122"/>
      <c r="K17" s="121" t="s">
        <v>205</v>
      </c>
      <c r="L17" s="121" t="s">
        <v>205</v>
      </c>
      <c r="M17" s="121" t="s">
        <v>205</v>
      </c>
      <c r="N17" s="121" t="s">
        <v>205</v>
      </c>
      <c r="O17" s="121" t="s">
        <v>205</v>
      </c>
      <c r="P17" s="121" t="s">
        <v>205</v>
      </c>
      <c r="Q17" s="122"/>
      <c r="R17" s="121" t="s">
        <v>205</v>
      </c>
      <c r="S17" s="121" t="s">
        <v>205</v>
      </c>
      <c r="T17" s="121" t="s">
        <v>205</v>
      </c>
      <c r="U17" s="121" t="s">
        <v>205</v>
      </c>
      <c r="V17" s="121" t="s">
        <v>205</v>
      </c>
      <c r="W17" s="121" t="s">
        <v>205</v>
      </c>
      <c r="X17" s="122"/>
      <c r="Y17" s="121" t="s">
        <v>205</v>
      </c>
      <c r="Z17" s="121" t="s">
        <v>205</v>
      </c>
      <c r="AA17" s="121" t="s">
        <v>205</v>
      </c>
      <c r="AB17" s="121" t="s">
        <v>205</v>
      </c>
      <c r="AC17" s="121" t="s">
        <v>205</v>
      </c>
      <c r="AD17" s="121" t="s">
        <v>205</v>
      </c>
      <c r="AE17" s="122"/>
      <c r="AF17" s="121" t="s">
        <v>205</v>
      </c>
      <c r="AG17" s="121" t="s">
        <v>205</v>
      </c>
      <c r="AH17" s="121" t="s">
        <v>205</v>
      </c>
      <c r="AI17" s="121" t="s">
        <v>205</v>
      </c>
      <c r="AJ17" s="121" t="s">
        <v>205</v>
      </c>
      <c r="AK17" s="96"/>
      <c r="AL17" s="123"/>
      <c r="AM17" s="123">
        <f>VLOOKUP(C17,DM_NGAY_CONG_QUY_DINH!$H$3:$L$600,5,FALSE)</f>
        <v>27</v>
      </c>
      <c r="AN17" s="123">
        <f t="shared" si="0"/>
        <v>27</v>
      </c>
      <c r="AO17" s="125">
        <f t="shared" si="1"/>
        <v>0</v>
      </c>
      <c r="AP17" s="125">
        <f t="shared" si="2"/>
        <v>0</v>
      </c>
      <c r="AQ17" s="127">
        <f t="shared" si="3"/>
        <v>0</v>
      </c>
      <c r="AR17" s="125">
        <f t="shared" si="4"/>
        <v>0</v>
      </c>
      <c r="AS17" s="125">
        <f t="shared" si="5"/>
        <v>0</v>
      </c>
      <c r="AT17" s="125">
        <f t="shared" si="6"/>
        <v>0</v>
      </c>
      <c r="AU17" s="125">
        <f t="shared" si="7"/>
        <v>0</v>
      </c>
      <c r="AV17" s="125">
        <f t="shared" si="8"/>
        <v>0</v>
      </c>
      <c r="AW17" s="125">
        <f t="shared" si="9"/>
        <v>0</v>
      </c>
      <c r="AX17" s="125">
        <f t="shared" si="10"/>
        <v>0</v>
      </c>
      <c r="AY17" s="125">
        <f t="shared" si="11"/>
        <v>0</v>
      </c>
      <c r="AZ17" s="125">
        <f t="shared" si="12"/>
        <v>0</v>
      </c>
      <c r="BA17" s="125">
        <f t="shared" si="13"/>
        <v>0</v>
      </c>
      <c r="BB17" s="125">
        <f t="shared" si="14"/>
        <v>0</v>
      </c>
      <c r="BC17" s="125">
        <f t="shared" si="15"/>
        <v>0</v>
      </c>
      <c r="BD17" s="125">
        <f t="shared" si="16"/>
        <v>0</v>
      </c>
      <c r="BE17" s="125">
        <f t="shared" si="17"/>
        <v>0</v>
      </c>
      <c r="BF17" s="125">
        <f t="shared" si="18"/>
        <v>0</v>
      </c>
      <c r="BG17" s="125">
        <f t="shared" si="19"/>
        <v>0</v>
      </c>
      <c r="BH17" s="125">
        <f t="shared" si="20"/>
        <v>0</v>
      </c>
      <c r="BI17" s="125">
        <f t="shared" si="21"/>
        <v>0</v>
      </c>
      <c r="BJ17" s="167">
        <v>0.95</v>
      </c>
      <c r="BK17" s="167"/>
    </row>
    <row r="18" spans="1:63" ht="14.25" x14ac:dyDescent="0.2">
      <c r="A18" s="22"/>
      <c r="B18" s="49">
        <v>13</v>
      </c>
      <c r="C18" s="50">
        <f>GD_CHUNG!B17</f>
        <v>10538</v>
      </c>
      <c r="D18" s="50" t="str">
        <f>GD_CHUNG!C17</f>
        <v>Nguyễn Danh Trường</v>
      </c>
      <c r="E18" s="50" t="str">
        <f>GD_CHUNG!D17</f>
        <v>NV Tài liệu và HDCX</v>
      </c>
      <c r="F18" s="121" t="s">
        <v>205</v>
      </c>
      <c r="G18" s="121" t="s">
        <v>205</v>
      </c>
      <c r="H18" s="121" t="s">
        <v>205</v>
      </c>
      <c r="I18" s="121" t="s">
        <v>205</v>
      </c>
      <c r="J18" s="122"/>
      <c r="K18" s="121" t="s">
        <v>205</v>
      </c>
      <c r="L18" s="121" t="s">
        <v>205</v>
      </c>
      <c r="M18" s="121" t="s">
        <v>205</v>
      </c>
      <c r="N18" s="121" t="s">
        <v>205</v>
      </c>
      <c r="O18" s="121" t="s">
        <v>205</v>
      </c>
      <c r="P18" s="121" t="s">
        <v>205</v>
      </c>
      <c r="Q18" s="122"/>
      <c r="R18" s="121" t="s">
        <v>205</v>
      </c>
      <c r="S18" s="121" t="s">
        <v>205</v>
      </c>
      <c r="T18" s="121" t="s">
        <v>205</v>
      </c>
      <c r="U18" s="121" t="s">
        <v>205</v>
      </c>
      <c r="V18" s="121" t="s">
        <v>205</v>
      </c>
      <c r="W18" s="121" t="s">
        <v>205</v>
      </c>
      <c r="X18" s="122"/>
      <c r="Y18" s="121" t="s">
        <v>205</v>
      </c>
      <c r="Z18" s="121" t="s">
        <v>205</v>
      </c>
      <c r="AA18" s="121" t="s">
        <v>205</v>
      </c>
      <c r="AB18" s="121" t="s">
        <v>205</v>
      </c>
      <c r="AC18" s="121" t="s">
        <v>205</v>
      </c>
      <c r="AD18" s="121" t="s">
        <v>205</v>
      </c>
      <c r="AE18" s="122"/>
      <c r="AF18" s="121" t="s">
        <v>205</v>
      </c>
      <c r="AG18" s="121" t="s">
        <v>205</v>
      </c>
      <c r="AH18" s="121" t="s">
        <v>205</v>
      </c>
      <c r="AI18" s="121" t="s">
        <v>205</v>
      </c>
      <c r="AJ18" s="121" t="s">
        <v>205</v>
      </c>
      <c r="AK18" s="96"/>
      <c r="AL18" s="123"/>
      <c r="AM18" s="123">
        <f>VLOOKUP(C18,DM_NGAY_CONG_QUY_DINH!$H$3:$L$600,5,FALSE)</f>
        <v>27</v>
      </c>
      <c r="AN18" s="123">
        <f t="shared" si="0"/>
        <v>27</v>
      </c>
      <c r="AO18" s="125">
        <f t="shared" si="1"/>
        <v>0</v>
      </c>
      <c r="AP18" s="125">
        <f t="shared" si="2"/>
        <v>0</v>
      </c>
      <c r="AQ18" s="127">
        <f t="shared" si="3"/>
        <v>0</v>
      </c>
      <c r="AR18" s="125">
        <f t="shared" si="4"/>
        <v>0</v>
      </c>
      <c r="AS18" s="125">
        <f t="shared" si="5"/>
        <v>0</v>
      </c>
      <c r="AT18" s="125">
        <f t="shared" si="6"/>
        <v>0</v>
      </c>
      <c r="AU18" s="125">
        <f t="shared" si="7"/>
        <v>0</v>
      </c>
      <c r="AV18" s="125">
        <f t="shared" si="8"/>
        <v>0</v>
      </c>
      <c r="AW18" s="125">
        <f t="shared" si="9"/>
        <v>0</v>
      </c>
      <c r="AX18" s="125">
        <f t="shared" si="10"/>
        <v>0</v>
      </c>
      <c r="AY18" s="125">
        <f t="shared" si="11"/>
        <v>0</v>
      </c>
      <c r="AZ18" s="125">
        <f t="shared" si="12"/>
        <v>0</v>
      </c>
      <c r="BA18" s="125">
        <f t="shared" si="13"/>
        <v>0</v>
      </c>
      <c r="BB18" s="125">
        <f t="shared" si="14"/>
        <v>0</v>
      </c>
      <c r="BC18" s="125">
        <f t="shared" si="15"/>
        <v>0</v>
      </c>
      <c r="BD18" s="125">
        <f t="shared" si="16"/>
        <v>0</v>
      </c>
      <c r="BE18" s="125">
        <f t="shared" si="17"/>
        <v>0</v>
      </c>
      <c r="BF18" s="125">
        <f t="shared" si="18"/>
        <v>0</v>
      </c>
      <c r="BG18" s="125">
        <f t="shared" si="19"/>
        <v>0</v>
      </c>
      <c r="BH18" s="125">
        <f t="shared" si="20"/>
        <v>0</v>
      </c>
      <c r="BI18" s="125">
        <f t="shared" si="21"/>
        <v>0</v>
      </c>
      <c r="BJ18" s="167">
        <v>0.95</v>
      </c>
      <c r="BK18" s="167"/>
    </row>
    <row r="19" spans="1:63" ht="14.25" x14ac:dyDescent="0.2">
      <c r="A19" s="22"/>
      <c r="B19" s="49">
        <v>14</v>
      </c>
      <c r="C19" s="50">
        <f>GD_CHUNG!B18</f>
        <v>10540</v>
      </c>
      <c r="D19" s="50" t="str">
        <f>GD_CHUNG!C18</f>
        <v>Nguyễn Thị Việt Hà</v>
      </c>
      <c r="E19" s="50" t="str">
        <f>GD_CHUNG!D18</f>
        <v>NV Tài liệu và HDCX</v>
      </c>
      <c r="F19" s="121" t="s">
        <v>283</v>
      </c>
      <c r="G19" s="121" t="s">
        <v>283</v>
      </c>
      <c r="H19" s="121" t="s">
        <v>283</v>
      </c>
      <c r="I19" s="121" t="s">
        <v>283</v>
      </c>
      <c r="J19" s="122"/>
      <c r="K19" s="121" t="s">
        <v>283</v>
      </c>
      <c r="L19" s="121" t="s">
        <v>283</v>
      </c>
      <c r="M19" s="121" t="s">
        <v>283</v>
      </c>
      <c r="N19" s="121" t="s">
        <v>283</v>
      </c>
      <c r="O19" s="121" t="s">
        <v>283</v>
      </c>
      <c r="P19" s="121" t="s">
        <v>283</v>
      </c>
      <c r="Q19" s="122"/>
      <c r="R19" s="121" t="s">
        <v>283</v>
      </c>
      <c r="S19" s="121" t="s">
        <v>283</v>
      </c>
      <c r="T19" s="121" t="s">
        <v>283</v>
      </c>
      <c r="U19" s="121" t="s">
        <v>283</v>
      </c>
      <c r="V19" s="121" t="s">
        <v>283</v>
      </c>
      <c r="W19" s="121" t="s">
        <v>283</v>
      </c>
      <c r="X19" s="122"/>
      <c r="Y19" s="121" t="s">
        <v>283</v>
      </c>
      <c r="Z19" s="121" t="s">
        <v>283</v>
      </c>
      <c r="AA19" s="121" t="s">
        <v>283</v>
      </c>
      <c r="AB19" s="121" t="s">
        <v>283</v>
      </c>
      <c r="AC19" s="121" t="s">
        <v>283</v>
      </c>
      <c r="AD19" s="121" t="s">
        <v>283</v>
      </c>
      <c r="AE19" s="122"/>
      <c r="AF19" s="121" t="s">
        <v>283</v>
      </c>
      <c r="AG19" s="121" t="s">
        <v>283</v>
      </c>
      <c r="AH19" s="121" t="s">
        <v>283</v>
      </c>
      <c r="AI19" s="121" t="s">
        <v>283</v>
      </c>
      <c r="AJ19" s="121" t="s">
        <v>283</v>
      </c>
      <c r="AK19" s="96"/>
      <c r="AL19" s="123"/>
      <c r="AM19" s="123">
        <f>VLOOKUP(C19,DM_NGAY_CONG_QUY_DINH!$H$3:$L$600,5,FALSE)</f>
        <v>27</v>
      </c>
      <c r="AN19" s="123">
        <f t="shared" si="0"/>
        <v>0</v>
      </c>
      <c r="AO19" s="125">
        <f t="shared" si="1"/>
        <v>0</v>
      </c>
      <c r="AP19" s="125">
        <f t="shared" si="2"/>
        <v>0</v>
      </c>
      <c r="AQ19" s="127">
        <f t="shared" si="3"/>
        <v>0</v>
      </c>
      <c r="AR19" s="125">
        <f t="shared" si="4"/>
        <v>0</v>
      </c>
      <c r="AS19" s="125">
        <f t="shared" si="5"/>
        <v>0</v>
      </c>
      <c r="AT19" s="125">
        <f t="shared" si="6"/>
        <v>27</v>
      </c>
      <c r="AU19" s="125">
        <f t="shared" si="7"/>
        <v>0</v>
      </c>
      <c r="AV19" s="125">
        <f t="shared" si="8"/>
        <v>0</v>
      </c>
      <c r="AW19" s="125">
        <f t="shared" si="9"/>
        <v>0</v>
      </c>
      <c r="AX19" s="125">
        <f t="shared" si="10"/>
        <v>0</v>
      </c>
      <c r="AY19" s="125">
        <f t="shared" si="11"/>
        <v>0</v>
      </c>
      <c r="AZ19" s="125">
        <f t="shared" si="12"/>
        <v>0</v>
      </c>
      <c r="BA19" s="125">
        <f t="shared" si="13"/>
        <v>0</v>
      </c>
      <c r="BB19" s="125">
        <f t="shared" si="14"/>
        <v>0</v>
      </c>
      <c r="BC19" s="125">
        <f t="shared" si="15"/>
        <v>0</v>
      </c>
      <c r="BD19" s="125">
        <f t="shared" si="16"/>
        <v>0</v>
      </c>
      <c r="BE19" s="125">
        <f t="shared" si="17"/>
        <v>0</v>
      </c>
      <c r="BF19" s="125">
        <f t="shared" si="18"/>
        <v>0</v>
      </c>
      <c r="BG19" s="125">
        <f t="shared" si="19"/>
        <v>0</v>
      </c>
      <c r="BH19" s="125">
        <f t="shared" si="20"/>
        <v>0</v>
      </c>
      <c r="BI19" s="125">
        <f t="shared" si="21"/>
        <v>0</v>
      </c>
      <c r="BJ19" s="167">
        <v>1</v>
      </c>
      <c r="BK19" s="167"/>
    </row>
    <row r="20" spans="1:63" ht="14.25" x14ac:dyDescent="0.2">
      <c r="A20" s="22"/>
      <c r="B20" s="49">
        <v>15</v>
      </c>
      <c r="C20" s="50">
        <f>GD_CHUNG!B19</f>
        <v>10542</v>
      </c>
      <c r="D20" s="50" t="str">
        <f>GD_CHUNG!C19</f>
        <v>Trần Minh Hải</v>
      </c>
      <c r="E20" s="50" t="str">
        <f>GD_CHUNG!D19</f>
        <v>NV Tài liệu và HDCX</v>
      </c>
      <c r="F20" s="121" t="s">
        <v>205</v>
      </c>
      <c r="G20" s="121" t="s">
        <v>205</v>
      </c>
      <c r="H20" s="121" t="s">
        <v>205</v>
      </c>
      <c r="I20" s="121" t="s">
        <v>205</v>
      </c>
      <c r="J20" s="122"/>
      <c r="K20" s="121" t="s">
        <v>205</v>
      </c>
      <c r="L20" s="121" t="s">
        <v>205</v>
      </c>
      <c r="M20" s="121" t="s">
        <v>205</v>
      </c>
      <c r="N20" s="121" t="s">
        <v>205</v>
      </c>
      <c r="O20" s="121" t="s">
        <v>205</v>
      </c>
      <c r="P20" s="121" t="s">
        <v>205</v>
      </c>
      <c r="Q20" s="122"/>
      <c r="R20" s="121" t="s">
        <v>205</v>
      </c>
      <c r="S20" s="121" t="s">
        <v>205</v>
      </c>
      <c r="T20" s="121" t="s">
        <v>205</v>
      </c>
      <c r="U20" s="121" t="s">
        <v>205</v>
      </c>
      <c r="V20" s="121" t="s">
        <v>205</v>
      </c>
      <c r="W20" s="121" t="s">
        <v>205</v>
      </c>
      <c r="X20" s="122"/>
      <c r="Y20" s="121" t="s">
        <v>205</v>
      </c>
      <c r="Z20" s="121" t="s">
        <v>205</v>
      </c>
      <c r="AA20" s="121" t="s">
        <v>205</v>
      </c>
      <c r="AB20" s="121" t="s">
        <v>205</v>
      </c>
      <c r="AC20" s="121" t="s">
        <v>205</v>
      </c>
      <c r="AD20" s="121" t="s">
        <v>205</v>
      </c>
      <c r="AE20" s="122"/>
      <c r="AF20" s="121" t="s">
        <v>205</v>
      </c>
      <c r="AG20" s="121" t="s">
        <v>205</v>
      </c>
      <c r="AH20" s="121" t="s">
        <v>205</v>
      </c>
      <c r="AI20" s="121" t="s">
        <v>205</v>
      </c>
      <c r="AJ20" s="121" t="s">
        <v>205</v>
      </c>
      <c r="AK20" s="96"/>
      <c r="AL20" s="123"/>
      <c r="AM20" s="123">
        <f>VLOOKUP(C20,DM_NGAY_CONG_QUY_DINH!$H$3:$L$600,5,FALSE)</f>
        <v>27</v>
      </c>
      <c r="AN20" s="123">
        <f t="shared" si="0"/>
        <v>27</v>
      </c>
      <c r="AO20" s="125">
        <f t="shared" si="1"/>
        <v>0</v>
      </c>
      <c r="AP20" s="125">
        <f t="shared" si="2"/>
        <v>0</v>
      </c>
      <c r="AQ20" s="127">
        <f t="shared" si="3"/>
        <v>0</v>
      </c>
      <c r="AR20" s="125">
        <f t="shared" si="4"/>
        <v>0</v>
      </c>
      <c r="AS20" s="125">
        <f t="shared" si="5"/>
        <v>0</v>
      </c>
      <c r="AT20" s="125">
        <f t="shared" si="6"/>
        <v>0</v>
      </c>
      <c r="AU20" s="125">
        <f t="shared" si="7"/>
        <v>0</v>
      </c>
      <c r="AV20" s="125">
        <f t="shared" si="8"/>
        <v>0</v>
      </c>
      <c r="AW20" s="125">
        <f t="shared" si="9"/>
        <v>0</v>
      </c>
      <c r="AX20" s="125">
        <f t="shared" si="10"/>
        <v>0</v>
      </c>
      <c r="AY20" s="125">
        <f t="shared" si="11"/>
        <v>0</v>
      </c>
      <c r="AZ20" s="125">
        <f t="shared" si="12"/>
        <v>0</v>
      </c>
      <c r="BA20" s="125">
        <f t="shared" si="13"/>
        <v>0</v>
      </c>
      <c r="BB20" s="125">
        <f t="shared" si="14"/>
        <v>0</v>
      </c>
      <c r="BC20" s="125">
        <f t="shared" si="15"/>
        <v>0</v>
      </c>
      <c r="BD20" s="125">
        <f t="shared" si="16"/>
        <v>0</v>
      </c>
      <c r="BE20" s="125">
        <f t="shared" si="17"/>
        <v>0</v>
      </c>
      <c r="BF20" s="125">
        <f t="shared" si="18"/>
        <v>0</v>
      </c>
      <c r="BG20" s="125">
        <f t="shared" si="19"/>
        <v>0</v>
      </c>
      <c r="BH20" s="125">
        <f t="shared" si="20"/>
        <v>0</v>
      </c>
      <c r="BI20" s="125">
        <f t="shared" si="21"/>
        <v>0</v>
      </c>
      <c r="BJ20" s="167">
        <v>0.95</v>
      </c>
      <c r="BK20" s="167"/>
    </row>
    <row r="21" spans="1:63" ht="14.25" x14ac:dyDescent="0.2">
      <c r="A21" s="22"/>
      <c r="B21" s="49">
        <v>16</v>
      </c>
      <c r="C21" s="50">
        <f>GD_CHUNG!B20</f>
        <v>10543</v>
      </c>
      <c r="D21" s="50" t="str">
        <f>GD_CHUNG!C20</f>
        <v>Nguyễn Thị Thơm</v>
      </c>
      <c r="E21" s="50" t="str">
        <f>GD_CHUNG!D20</f>
        <v>NV Tài liệu và HDCX</v>
      </c>
      <c r="F21" s="121" t="s">
        <v>205</v>
      </c>
      <c r="G21" s="121" t="s">
        <v>205</v>
      </c>
      <c r="H21" s="121" t="s">
        <v>205</v>
      </c>
      <c r="I21" s="121" t="s">
        <v>205</v>
      </c>
      <c r="J21" s="122"/>
      <c r="K21" s="121" t="s">
        <v>205</v>
      </c>
      <c r="L21" s="121" t="s">
        <v>205</v>
      </c>
      <c r="M21" s="121" t="s">
        <v>205</v>
      </c>
      <c r="N21" s="121" t="s">
        <v>205</v>
      </c>
      <c r="O21" s="121" t="s">
        <v>205</v>
      </c>
      <c r="P21" s="121" t="s">
        <v>205</v>
      </c>
      <c r="Q21" s="122"/>
      <c r="R21" s="121" t="s">
        <v>205</v>
      </c>
      <c r="S21" s="121" t="s">
        <v>205</v>
      </c>
      <c r="T21" s="121" t="s">
        <v>205</v>
      </c>
      <c r="U21" s="121" t="s">
        <v>205</v>
      </c>
      <c r="V21" s="121" t="s">
        <v>205</v>
      </c>
      <c r="W21" s="121" t="s">
        <v>205</v>
      </c>
      <c r="X21" s="122"/>
      <c r="Y21" s="121" t="s">
        <v>205</v>
      </c>
      <c r="Z21" s="121" t="s">
        <v>205</v>
      </c>
      <c r="AA21" s="121" t="s">
        <v>205</v>
      </c>
      <c r="AB21" s="121" t="s">
        <v>205</v>
      </c>
      <c r="AC21" s="121" t="s">
        <v>205</v>
      </c>
      <c r="AD21" s="121" t="s">
        <v>205</v>
      </c>
      <c r="AE21" s="122"/>
      <c r="AF21" s="121" t="s">
        <v>205</v>
      </c>
      <c r="AG21" s="121" t="s">
        <v>205</v>
      </c>
      <c r="AH21" s="121" t="s">
        <v>205</v>
      </c>
      <c r="AI21" s="121" t="s">
        <v>205</v>
      </c>
      <c r="AJ21" s="121" t="s">
        <v>205</v>
      </c>
      <c r="AK21" s="96"/>
      <c r="AL21" s="123"/>
      <c r="AM21" s="123">
        <f>VLOOKUP(C21,DM_NGAY_CONG_QUY_DINH!$H$3:$L$600,5,FALSE)</f>
        <v>27</v>
      </c>
      <c r="AN21" s="123">
        <f t="shared" si="0"/>
        <v>27</v>
      </c>
      <c r="AO21" s="125">
        <f t="shared" si="1"/>
        <v>0</v>
      </c>
      <c r="AP21" s="125">
        <f t="shared" si="2"/>
        <v>0</v>
      </c>
      <c r="AQ21" s="127">
        <f t="shared" si="3"/>
        <v>0</v>
      </c>
      <c r="AR21" s="125">
        <f t="shared" si="4"/>
        <v>0</v>
      </c>
      <c r="AS21" s="125">
        <f t="shared" si="5"/>
        <v>0</v>
      </c>
      <c r="AT21" s="125">
        <f t="shared" si="6"/>
        <v>0</v>
      </c>
      <c r="AU21" s="125">
        <f t="shared" si="7"/>
        <v>0</v>
      </c>
      <c r="AV21" s="125">
        <f t="shared" si="8"/>
        <v>0</v>
      </c>
      <c r="AW21" s="125">
        <f t="shared" si="9"/>
        <v>0</v>
      </c>
      <c r="AX21" s="125">
        <f t="shared" si="10"/>
        <v>0</v>
      </c>
      <c r="AY21" s="125">
        <f t="shared" si="11"/>
        <v>0</v>
      </c>
      <c r="AZ21" s="125">
        <f t="shared" si="12"/>
        <v>0</v>
      </c>
      <c r="BA21" s="125">
        <f t="shared" si="13"/>
        <v>0</v>
      </c>
      <c r="BB21" s="125">
        <f t="shared" si="14"/>
        <v>0</v>
      </c>
      <c r="BC21" s="125">
        <f t="shared" si="15"/>
        <v>0</v>
      </c>
      <c r="BD21" s="125">
        <f t="shared" si="16"/>
        <v>0</v>
      </c>
      <c r="BE21" s="125">
        <f t="shared" si="17"/>
        <v>0</v>
      </c>
      <c r="BF21" s="125">
        <f t="shared" si="18"/>
        <v>0</v>
      </c>
      <c r="BG21" s="125">
        <f t="shared" si="19"/>
        <v>0</v>
      </c>
      <c r="BH21" s="125">
        <f t="shared" si="20"/>
        <v>0</v>
      </c>
      <c r="BI21" s="125">
        <f t="shared" si="21"/>
        <v>0</v>
      </c>
      <c r="BJ21" s="167">
        <v>1</v>
      </c>
      <c r="BK21" s="167"/>
    </row>
    <row r="22" spans="1:63" ht="14.25" x14ac:dyDescent="0.2">
      <c r="A22" s="22"/>
      <c r="B22" s="49">
        <v>17</v>
      </c>
      <c r="C22" s="50">
        <f>GD_CHUNG!B21</f>
        <v>10544</v>
      </c>
      <c r="D22" s="50" t="str">
        <f>GD_CHUNG!C21</f>
        <v>Trần Thị Yến Nga</v>
      </c>
      <c r="E22" s="50" t="str">
        <f>GD_CHUNG!D21</f>
        <v>NV Tài liệu và HDCX</v>
      </c>
      <c r="F22" s="121" t="s">
        <v>205</v>
      </c>
      <c r="G22" s="121" t="s">
        <v>205</v>
      </c>
      <c r="H22" s="121" t="s">
        <v>205</v>
      </c>
      <c r="I22" s="121" t="s">
        <v>205</v>
      </c>
      <c r="J22" s="122"/>
      <c r="K22" s="121" t="s">
        <v>205</v>
      </c>
      <c r="L22" s="121" t="s">
        <v>205</v>
      </c>
      <c r="M22" s="121" t="s">
        <v>205</v>
      </c>
      <c r="N22" s="121" t="s">
        <v>205</v>
      </c>
      <c r="O22" s="121" t="s">
        <v>205</v>
      </c>
      <c r="P22" s="121" t="s">
        <v>205</v>
      </c>
      <c r="Q22" s="122"/>
      <c r="R22" s="121" t="s">
        <v>205</v>
      </c>
      <c r="S22" s="121" t="s">
        <v>205</v>
      </c>
      <c r="T22" s="121" t="s">
        <v>205</v>
      </c>
      <c r="U22" s="121" t="s">
        <v>205</v>
      </c>
      <c r="V22" s="121" t="s">
        <v>205</v>
      </c>
      <c r="W22" s="121" t="s">
        <v>205</v>
      </c>
      <c r="X22" s="122"/>
      <c r="Y22" s="121" t="s">
        <v>205</v>
      </c>
      <c r="Z22" s="121" t="s">
        <v>205</v>
      </c>
      <c r="AA22" s="121" t="s">
        <v>205</v>
      </c>
      <c r="AB22" s="121" t="s">
        <v>205</v>
      </c>
      <c r="AC22" s="121" t="s">
        <v>205</v>
      </c>
      <c r="AD22" s="121" t="s">
        <v>205</v>
      </c>
      <c r="AE22" s="122"/>
      <c r="AF22" s="121" t="s">
        <v>205</v>
      </c>
      <c r="AG22" s="121" t="s">
        <v>205</v>
      </c>
      <c r="AH22" s="121" t="s">
        <v>205</v>
      </c>
      <c r="AI22" s="121" t="s">
        <v>205</v>
      </c>
      <c r="AJ22" s="121" t="s">
        <v>205</v>
      </c>
      <c r="AK22" s="96"/>
      <c r="AL22" s="123"/>
      <c r="AM22" s="123">
        <f>VLOOKUP(C22,DM_NGAY_CONG_QUY_DINH!$H$3:$L$600,5,FALSE)</f>
        <v>27</v>
      </c>
      <c r="AN22" s="123">
        <f t="shared" si="0"/>
        <v>27</v>
      </c>
      <c r="AO22" s="125">
        <f t="shared" si="1"/>
        <v>0</v>
      </c>
      <c r="AP22" s="125">
        <f t="shared" si="2"/>
        <v>0</v>
      </c>
      <c r="AQ22" s="127">
        <f t="shared" si="3"/>
        <v>0</v>
      </c>
      <c r="AR22" s="125">
        <f t="shared" si="4"/>
        <v>0</v>
      </c>
      <c r="AS22" s="125">
        <f t="shared" si="5"/>
        <v>0</v>
      </c>
      <c r="AT22" s="125">
        <f t="shared" si="6"/>
        <v>0</v>
      </c>
      <c r="AU22" s="125">
        <f t="shared" si="7"/>
        <v>0</v>
      </c>
      <c r="AV22" s="125">
        <f t="shared" si="8"/>
        <v>0</v>
      </c>
      <c r="AW22" s="125">
        <f t="shared" si="9"/>
        <v>0</v>
      </c>
      <c r="AX22" s="125">
        <f t="shared" si="10"/>
        <v>0</v>
      </c>
      <c r="AY22" s="125">
        <f t="shared" si="11"/>
        <v>0</v>
      </c>
      <c r="AZ22" s="125">
        <f t="shared" si="12"/>
        <v>0</v>
      </c>
      <c r="BA22" s="125">
        <f t="shared" si="13"/>
        <v>0</v>
      </c>
      <c r="BB22" s="125">
        <f t="shared" si="14"/>
        <v>0</v>
      </c>
      <c r="BC22" s="125">
        <f t="shared" si="15"/>
        <v>0</v>
      </c>
      <c r="BD22" s="125">
        <f t="shared" si="16"/>
        <v>0</v>
      </c>
      <c r="BE22" s="125">
        <f t="shared" si="17"/>
        <v>0</v>
      </c>
      <c r="BF22" s="125">
        <f t="shared" si="18"/>
        <v>0</v>
      </c>
      <c r="BG22" s="125">
        <f t="shared" si="19"/>
        <v>0</v>
      </c>
      <c r="BH22" s="125">
        <f t="shared" si="20"/>
        <v>0</v>
      </c>
      <c r="BI22" s="125">
        <f t="shared" si="21"/>
        <v>0</v>
      </c>
      <c r="BJ22" s="167">
        <v>1</v>
      </c>
      <c r="BK22" s="167"/>
    </row>
    <row r="23" spans="1:63" ht="14.25" x14ac:dyDescent="0.2">
      <c r="A23" s="22"/>
      <c r="B23" s="49">
        <v>18</v>
      </c>
      <c r="C23" s="50">
        <f>GD_CHUNG!B22</f>
        <v>10545</v>
      </c>
      <c r="D23" s="50" t="str">
        <f>GD_CHUNG!C22</f>
        <v>Ngô Thanh Hiệp</v>
      </c>
      <c r="E23" s="50" t="str">
        <f>GD_CHUNG!D22</f>
        <v>NV Tài liệu và HDCX</v>
      </c>
      <c r="F23" s="121" t="s">
        <v>205</v>
      </c>
      <c r="G23" s="121" t="s">
        <v>205</v>
      </c>
      <c r="H23" s="121" t="s">
        <v>205</v>
      </c>
      <c r="I23" s="121" t="s">
        <v>205</v>
      </c>
      <c r="J23" s="122"/>
      <c r="K23" s="121" t="s">
        <v>205</v>
      </c>
      <c r="L23" s="121" t="s">
        <v>205</v>
      </c>
      <c r="M23" s="121" t="s">
        <v>205</v>
      </c>
      <c r="N23" s="121" t="s">
        <v>205</v>
      </c>
      <c r="O23" s="121" t="s">
        <v>205</v>
      </c>
      <c r="P23" s="121" t="s">
        <v>205</v>
      </c>
      <c r="Q23" s="122"/>
      <c r="R23" s="121" t="s">
        <v>205</v>
      </c>
      <c r="S23" s="121" t="s">
        <v>205</v>
      </c>
      <c r="T23" s="121" t="s">
        <v>205</v>
      </c>
      <c r="U23" s="121" t="s">
        <v>205</v>
      </c>
      <c r="V23" s="121" t="s">
        <v>205</v>
      </c>
      <c r="W23" s="121" t="s">
        <v>205</v>
      </c>
      <c r="X23" s="122"/>
      <c r="Y23" s="121" t="s">
        <v>205</v>
      </c>
      <c r="Z23" s="121" t="s">
        <v>205</v>
      </c>
      <c r="AA23" s="121" t="s">
        <v>205</v>
      </c>
      <c r="AB23" s="121" t="s">
        <v>205</v>
      </c>
      <c r="AC23" s="121" t="s">
        <v>205</v>
      </c>
      <c r="AD23" s="121" t="s">
        <v>205</v>
      </c>
      <c r="AE23" s="122"/>
      <c r="AF23" s="121" t="s">
        <v>205</v>
      </c>
      <c r="AG23" s="121" t="s">
        <v>205</v>
      </c>
      <c r="AH23" s="121" t="s">
        <v>205</v>
      </c>
      <c r="AI23" s="121" t="s">
        <v>205</v>
      </c>
      <c r="AJ23" s="121" t="s">
        <v>205</v>
      </c>
      <c r="AK23" s="96"/>
      <c r="AL23" s="123"/>
      <c r="AM23" s="123">
        <f>VLOOKUP(C23,DM_NGAY_CONG_QUY_DINH!$H$3:$L$600,5,FALSE)</f>
        <v>27</v>
      </c>
      <c r="AN23" s="123">
        <f t="shared" si="0"/>
        <v>27</v>
      </c>
      <c r="AO23" s="125">
        <f t="shared" si="1"/>
        <v>0</v>
      </c>
      <c r="AP23" s="125">
        <f t="shared" si="2"/>
        <v>0</v>
      </c>
      <c r="AQ23" s="127">
        <f t="shared" si="3"/>
        <v>0</v>
      </c>
      <c r="AR23" s="125">
        <f t="shared" si="4"/>
        <v>0</v>
      </c>
      <c r="AS23" s="125">
        <f t="shared" si="5"/>
        <v>0</v>
      </c>
      <c r="AT23" s="125">
        <f t="shared" si="6"/>
        <v>0</v>
      </c>
      <c r="AU23" s="125">
        <f t="shared" si="7"/>
        <v>0</v>
      </c>
      <c r="AV23" s="125">
        <f t="shared" si="8"/>
        <v>0</v>
      </c>
      <c r="AW23" s="125">
        <f t="shared" si="9"/>
        <v>0</v>
      </c>
      <c r="AX23" s="125">
        <f t="shared" si="10"/>
        <v>0</v>
      </c>
      <c r="AY23" s="125">
        <f t="shared" si="11"/>
        <v>0</v>
      </c>
      <c r="AZ23" s="125">
        <f t="shared" si="12"/>
        <v>0</v>
      </c>
      <c r="BA23" s="125">
        <f t="shared" si="13"/>
        <v>0</v>
      </c>
      <c r="BB23" s="125">
        <f t="shared" si="14"/>
        <v>0</v>
      </c>
      <c r="BC23" s="125">
        <f t="shared" si="15"/>
        <v>0</v>
      </c>
      <c r="BD23" s="125">
        <f t="shared" si="16"/>
        <v>0</v>
      </c>
      <c r="BE23" s="125">
        <f t="shared" si="17"/>
        <v>0</v>
      </c>
      <c r="BF23" s="125">
        <f t="shared" si="18"/>
        <v>0</v>
      </c>
      <c r="BG23" s="125">
        <f t="shared" si="19"/>
        <v>0</v>
      </c>
      <c r="BH23" s="125">
        <f t="shared" si="20"/>
        <v>0</v>
      </c>
      <c r="BI23" s="125">
        <f t="shared" si="21"/>
        <v>0</v>
      </c>
      <c r="BJ23" s="167">
        <v>1</v>
      </c>
      <c r="BK23" s="167"/>
    </row>
    <row r="24" spans="1:63" ht="14.25" x14ac:dyDescent="0.2">
      <c r="A24" s="22"/>
      <c r="B24" s="49">
        <v>19</v>
      </c>
      <c r="C24" s="50">
        <f>GD_CHUNG!B23</f>
        <v>10546</v>
      </c>
      <c r="D24" s="50" t="str">
        <f>GD_CHUNG!C23</f>
        <v>Tạ Đăng Việt</v>
      </c>
      <c r="E24" s="50" t="str">
        <f>GD_CHUNG!D23</f>
        <v>NV Tài liệu và HDCX</v>
      </c>
      <c r="F24" s="121" t="s">
        <v>205</v>
      </c>
      <c r="G24" s="121" t="s">
        <v>205</v>
      </c>
      <c r="H24" s="121" t="s">
        <v>205</v>
      </c>
      <c r="I24" s="121" t="s">
        <v>205</v>
      </c>
      <c r="J24" s="122"/>
      <c r="K24" s="121" t="s">
        <v>205</v>
      </c>
      <c r="L24" s="121" t="s">
        <v>205</v>
      </c>
      <c r="M24" s="121" t="s">
        <v>205</v>
      </c>
      <c r="N24" s="121" t="s">
        <v>205</v>
      </c>
      <c r="O24" s="121" t="s">
        <v>205</v>
      </c>
      <c r="P24" s="121" t="s">
        <v>205</v>
      </c>
      <c r="Q24" s="122"/>
      <c r="R24" s="121" t="s">
        <v>205</v>
      </c>
      <c r="S24" s="121" t="s">
        <v>205</v>
      </c>
      <c r="T24" s="121" t="s">
        <v>205</v>
      </c>
      <c r="U24" s="121" t="s">
        <v>205</v>
      </c>
      <c r="V24" s="121" t="s">
        <v>205</v>
      </c>
      <c r="W24" s="121" t="s">
        <v>205</v>
      </c>
      <c r="X24" s="122"/>
      <c r="Y24" s="121" t="s">
        <v>205</v>
      </c>
      <c r="Z24" s="121" t="s">
        <v>205</v>
      </c>
      <c r="AA24" s="121" t="s">
        <v>205</v>
      </c>
      <c r="AB24" s="121" t="s">
        <v>205</v>
      </c>
      <c r="AC24" s="121" t="s">
        <v>205</v>
      </c>
      <c r="AD24" s="121" t="s">
        <v>205</v>
      </c>
      <c r="AE24" s="122"/>
      <c r="AF24" s="121" t="s">
        <v>205</v>
      </c>
      <c r="AG24" s="121" t="s">
        <v>205</v>
      </c>
      <c r="AH24" s="121" t="s">
        <v>205</v>
      </c>
      <c r="AI24" s="121" t="s">
        <v>205</v>
      </c>
      <c r="AJ24" s="121" t="s">
        <v>205</v>
      </c>
      <c r="AK24" s="96"/>
      <c r="AL24" s="123"/>
      <c r="AM24" s="123">
        <f>VLOOKUP(C24,DM_NGAY_CONG_QUY_DINH!$H$3:$L$600,5,FALSE)</f>
        <v>27</v>
      </c>
      <c r="AN24" s="123">
        <f t="shared" si="0"/>
        <v>27</v>
      </c>
      <c r="AO24" s="125">
        <f t="shared" si="1"/>
        <v>0</v>
      </c>
      <c r="AP24" s="125">
        <f t="shared" si="2"/>
        <v>0</v>
      </c>
      <c r="AQ24" s="127">
        <f t="shared" si="3"/>
        <v>0</v>
      </c>
      <c r="AR24" s="125">
        <f t="shared" si="4"/>
        <v>0</v>
      </c>
      <c r="AS24" s="125">
        <f t="shared" si="5"/>
        <v>0</v>
      </c>
      <c r="AT24" s="125">
        <f t="shared" si="6"/>
        <v>0</v>
      </c>
      <c r="AU24" s="125">
        <f t="shared" si="7"/>
        <v>0</v>
      </c>
      <c r="AV24" s="125">
        <f t="shared" si="8"/>
        <v>0</v>
      </c>
      <c r="AW24" s="125">
        <f t="shared" si="9"/>
        <v>0</v>
      </c>
      <c r="AX24" s="125">
        <f t="shared" si="10"/>
        <v>0</v>
      </c>
      <c r="AY24" s="125">
        <f t="shared" si="11"/>
        <v>0</v>
      </c>
      <c r="AZ24" s="125">
        <f t="shared" si="12"/>
        <v>0</v>
      </c>
      <c r="BA24" s="125">
        <f t="shared" si="13"/>
        <v>0</v>
      </c>
      <c r="BB24" s="125">
        <f t="shared" si="14"/>
        <v>0</v>
      </c>
      <c r="BC24" s="125">
        <f t="shared" si="15"/>
        <v>0</v>
      </c>
      <c r="BD24" s="125">
        <f t="shared" si="16"/>
        <v>0</v>
      </c>
      <c r="BE24" s="125">
        <f t="shared" si="17"/>
        <v>0</v>
      </c>
      <c r="BF24" s="125">
        <f t="shared" si="18"/>
        <v>0</v>
      </c>
      <c r="BG24" s="125">
        <f t="shared" si="19"/>
        <v>0</v>
      </c>
      <c r="BH24" s="125">
        <f t="shared" si="20"/>
        <v>0</v>
      </c>
      <c r="BI24" s="125">
        <f t="shared" si="21"/>
        <v>0</v>
      </c>
      <c r="BJ24" s="167">
        <v>1</v>
      </c>
      <c r="BK24" s="167"/>
    </row>
    <row r="25" spans="1:63" ht="14.25" x14ac:dyDescent="0.2">
      <c r="A25" s="22"/>
      <c r="B25" s="49">
        <v>20</v>
      </c>
      <c r="C25" s="50">
        <f>GD_CHUNG!B24</f>
        <v>10547</v>
      </c>
      <c r="D25" s="50" t="str">
        <f>GD_CHUNG!C24</f>
        <v>Đào Thanh Hải</v>
      </c>
      <c r="E25" s="50" t="str">
        <f>GD_CHUNG!D24</f>
        <v>NV Tài liệu và HDCX</v>
      </c>
      <c r="F25" s="121" t="s">
        <v>205</v>
      </c>
      <c r="G25" s="121" t="s">
        <v>205</v>
      </c>
      <c r="H25" s="121" t="s">
        <v>205</v>
      </c>
      <c r="I25" s="121" t="s">
        <v>205</v>
      </c>
      <c r="J25" s="122"/>
      <c r="K25" s="121" t="s">
        <v>205</v>
      </c>
      <c r="L25" s="121" t="s">
        <v>205</v>
      </c>
      <c r="M25" s="121" t="s">
        <v>205</v>
      </c>
      <c r="N25" s="121" t="s">
        <v>205</v>
      </c>
      <c r="O25" s="121" t="s">
        <v>205</v>
      </c>
      <c r="P25" s="121" t="s">
        <v>205</v>
      </c>
      <c r="Q25" s="122"/>
      <c r="R25" s="121" t="s">
        <v>205</v>
      </c>
      <c r="S25" s="121" t="s">
        <v>205</v>
      </c>
      <c r="T25" s="121" t="s">
        <v>205</v>
      </c>
      <c r="U25" s="121" t="s">
        <v>205</v>
      </c>
      <c r="V25" s="121" t="s">
        <v>205</v>
      </c>
      <c r="W25" s="121" t="s">
        <v>205</v>
      </c>
      <c r="X25" s="122"/>
      <c r="Y25" s="121" t="s">
        <v>205</v>
      </c>
      <c r="Z25" s="121" t="s">
        <v>205</v>
      </c>
      <c r="AA25" s="121" t="s">
        <v>205</v>
      </c>
      <c r="AB25" s="121" t="s">
        <v>205</v>
      </c>
      <c r="AC25" s="121" t="s">
        <v>205</v>
      </c>
      <c r="AD25" s="121" t="s">
        <v>205</v>
      </c>
      <c r="AE25" s="122"/>
      <c r="AF25" s="121" t="s">
        <v>205</v>
      </c>
      <c r="AG25" s="121" t="s">
        <v>205</v>
      </c>
      <c r="AH25" s="121" t="s">
        <v>205</v>
      </c>
      <c r="AI25" s="121" t="s">
        <v>205</v>
      </c>
      <c r="AJ25" s="121" t="s">
        <v>205</v>
      </c>
      <c r="AK25" s="96"/>
      <c r="AL25" s="123"/>
      <c r="AM25" s="123">
        <f>VLOOKUP(C25,DM_NGAY_CONG_QUY_DINH!$H$3:$L$600,5,FALSE)</f>
        <v>27</v>
      </c>
      <c r="AN25" s="123">
        <f t="shared" si="0"/>
        <v>27</v>
      </c>
      <c r="AO25" s="125">
        <f t="shared" si="1"/>
        <v>0</v>
      </c>
      <c r="AP25" s="125">
        <f t="shared" si="2"/>
        <v>0</v>
      </c>
      <c r="AQ25" s="127">
        <f t="shared" si="3"/>
        <v>0</v>
      </c>
      <c r="AR25" s="125">
        <f t="shared" si="4"/>
        <v>0</v>
      </c>
      <c r="AS25" s="125">
        <f t="shared" si="5"/>
        <v>0</v>
      </c>
      <c r="AT25" s="125">
        <f t="shared" si="6"/>
        <v>0</v>
      </c>
      <c r="AU25" s="125">
        <f t="shared" si="7"/>
        <v>0</v>
      </c>
      <c r="AV25" s="125">
        <f t="shared" si="8"/>
        <v>0</v>
      </c>
      <c r="AW25" s="125">
        <f t="shared" si="9"/>
        <v>0</v>
      </c>
      <c r="AX25" s="125">
        <f t="shared" si="10"/>
        <v>0</v>
      </c>
      <c r="AY25" s="125">
        <f t="shared" si="11"/>
        <v>0</v>
      </c>
      <c r="AZ25" s="125">
        <f t="shared" si="12"/>
        <v>0</v>
      </c>
      <c r="BA25" s="125">
        <f t="shared" si="13"/>
        <v>0</v>
      </c>
      <c r="BB25" s="125">
        <f t="shared" si="14"/>
        <v>0</v>
      </c>
      <c r="BC25" s="125">
        <f t="shared" si="15"/>
        <v>0</v>
      </c>
      <c r="BD25" s="125">
        <f t="shared" si="16"/>
        <v>0</v>
      </c>
      <c r="BE25" s="125">
        <f t="shared" si="17"/>
        <v>0</v>
      </c>
      <c r="BF25" s="125">
        <f t="shared" si="18"/>
        <v>0</v>
      </c>
      <c r="BG25" s="125">
        <f t="shared" si="19"/>
        <v>0</v>
      </c>
      <c r="BH25" s="125">
        <f t="shared" si="20"/>
        <v>0</v>
      </c>
      <c r="BI25" s="125">
        <f t="shared" si="21"/>
        <v>0</v>
      </c>
      <c r="BJ25" s="167">
        <v>0.85</v>
      </c>
      <c r="BK25" s="167"/>
    </row>
    <row r="26" spans="1:63" ht="14.25" x14ac:dyDescent="0.2">
      <c r="A26" s="22"/>
      <c r="B26" s="49">
        <v>21</v>
      </c>
      <c r="C26" s="50">
        <f>GD_CHUNG!B25</f>
        <v>10549</v>
      </c>
      <c r="D26" s="50" t="str">
        <f>GD_CHUNG!C25</f>
        <v>Nguyễn Thanh Hải</v>
      </c>
      <c r="E26" s="50" t="str">
        <f>GD_CHUNG!D25</f>
        <v>NV Tài liệu và HDCX</v>
      </c>
      <c r="F26" s="121" t="s">
        <v>205</v>
      </c>
      <c r="G26" s="121" t="s">
        <v>205</v>
      </c>
      <c r="H26" s="121" t="s">
        <v>205</v>
      </c>
      <c r="I26" s="121" t="s">
        <v>205</v>
      </c>
      <c r="J26" s="122"/>
      <c r="K26" s="121" t="s">
        <v>205</v>
      </c>
      <c r="L26" s="121" t="s">
        <v>205</v>
      </c>
      <c r="M26" s="121" t="s">
        <v>205</v>
      </c>
      <c r="N26" s="121" t="s">
        <v>205</v>
      </c>
      <c r="O26" s="121" t="s">
        <v>205</v>
      </c>
      <c r="P26" s="121" t="s">
        <v>205</v>
      </c>
      <c r="Q26" s="122"/>
      <c r="R26" s="121" t="s">
        <v>205</v>
      </c>
      <c r="S26" s="121" t="s">
        <v>205</v>
      </c>
      <c r="T26" s="121" t="s">
        <v>205</v>
      </c>
      <c r="U26" s="121" t="s">
        <v>205</v>
      </c>
      <c r="V26" s="121" t="s">
        <v>205</v>
      </c>
      <c r="W26" s="121" t="s">
        <v>205</v>
      </c>
      <c r="X26" s="122"/>
      <c r="Y26" s="121" t="s">
        <v>205</v>
      </c>
      <c r="Z26" s="121" t="s">
        <v>205</v>
      </c>
      <c r="AA26" s="121" t="s">
        <v>205</v>
      </c>
      <c r="AB26" s="121" t="s">
        <v>205</v>
      </c>
      <c r="AC26" s="121" t="s">
        <v>205</v>
      </c>
      <c r="AD26" s="121" t="s">
        <v>205</v>
      </c>
      <c r="AE26" s="122"/>
      <c r="AF26" s="121" t="s">
        <v>205</v>
      </c>
      <c r="AG26" s="121" t="s">
        <v>205</v>
      </c>
      <c r="AH26" s="121" t="s">
        <v>205</v>
      </c>
      <c r="AI26" s="121" t="s">
        <v>205</v>
      </c>
      <c r="AJ26" s="121" t="s">
        <v>205</v>
      </c>
      <c r="AK26" s="96"/>
      <c r="AL26" s="123"/>
      <c r="AM26" s="123">
        <f>VLOOKUP(C26,DM_NGAY_CONG_QUY_DINH!$H$3:$L$600,5,FALSE)</f>
        <v>27</v>
      </c>
      <c r="AN26" s="123">
        <f t="shared" si="0"/>
        <v>27</v>
      </c>
      <c r="AO26" s="125">
        <f t="shared" si="1"/>
        <v>0</v>
      </c>
      <c r="AP26" s="125">
        <f t="shared" si="2"/>
        <v>0</v>
      </c>
      <c r="AQ26" s="127">
        <f t="shared" si="3"/>
        <v>0</v>
      </c>
      <c r="AR26" s="125">
        <f t="shared" si="4"/>
        <v>0</v>
      </c>
      <c r="AS26" s="125">
        <f t="shared" si="5"/>
        <v>0</v>
      </c>
      <c r="AT26" s="125">
        <f t="shared" si="6"/>
        <v>0</v>
      </c>
      <c r="AU26" s="125">
        <f t="shared" si="7"/>
        <v>0</v>
      </c>
      <c r="AV26" s="125">
        <f t="shared" si="8"/>
        <v>0</v>
      </c>
      <c r="AW26" s="125">
        <f t="shared" si="9"/>
        <v>0</v>
      </c>
      <c r="AX26" s="125">
        <f t="shared" si="10"/>
        <v>0</v>
      </c>
      <c r="AY26" s="125">
        <f t="shared" si="11"/>
        <v>0</v>
      </c>
      <c r="AZ26" s="125">
        <f t="shared" si="12"/>
        <v>0</v>
      </c>
      <c r="BA26" s="125">
        <f t="shared" si="13"/>
        <v>0</v>
      </c>
      <c r="BB26" s="125">
        <f t="shared" si="14"/>
        <v>0</v>
      </c>
      <c r="BC26" s="125">
        <f t="shared" si="15"/>
        <v>0</v>
      </c>
      <c r="BD26" s="125">
        <f t="shared" si="16"/>
        <v>0</v>
      </c>
      <c r="BE26" s="125">
        <f t="shared" si="17"/>
        <v>0</v>
      </c>
      <c r="BF26" s="125">
        <f t="shared" si="18"/>
        <v>0</v>
      </c>
      <c r="BG26" s="125">
        <f t="shared" si="19"/>
        <v>0</v>
      </c>
      <c r="BH26" s="125">
        <f t="shared" si="20"/>
        <v>0</v>
      </c>
      <c r="BI26" s="125">
        <f t="shared" si="21"/>
        <v>0</v>
      </c>
      <c r="BJ26" s="167">
        <v>1</v>
      </c>
      <c r="BK26" s="167"/>
    </row>
    <row r="27" spans="1:63" ht="14.25" x14ac:dyDescent="0.2">
      <c r="A27" s="22"/>
      <c r="B27" s="49">
        <v>22</v>
      </c>
      <c r="C27" s="50">
        <f>GD_CHUNG!B26</f>
        <v>10550</v>
      </c>
      <c r="D27" s="50" t="str">
        <f>GD_CHUNG!C26</f>
        <v>Vũ Đức Thiện</v>
      </c>
      <c r="E27" s="50" t="str">
        <f>GD_CHUNG!D26</f>
        <v>NV Tài liệu và HDCX</v>
      </c>
      <c r="F27" s="121" t="s">
        <v>205</v>
      </c>
      <c r="G27" s="121" t="s">
        <v>205</v>
      </c>
      <c r="H27" s="121" t="s">
        <v>205</v>
      </c>
      <c r="I27" s="121" t="s">
        <v>205</v>
      </c>
      <c r="J27" s="122"/>
      <c r="K27" s="121" t="s">
        <v>205</v>
      </c>
      <c r="L27" s="121" t="s">
        <v>205</v>
      </c>
      <c r="M27" s="121" t="s">
        <v>205</v>
      </c>
      <c r="N27" s="121" t="s">
        <v>205</v>
      </c>
      <c r="O27" s="121" t="s">
        <v>205</v>
      </c>
      <c r="P27" s="121" t="s">
        <v>205</v>
      </c>
      <c r="Q27" s="122"/>
      <c r="R27" s="121" t="s">
        <v>205</v>
      </c>
      <c r="S27" s="121" t="s">
        <v>205</v>
      </c>
      <c r="T27" s="121" t="s">
        <v>205</v>
      </c>
      <c r="U27" s="121" t="s">
        <v>205</v>
      </c>
      <c r="V27" s="121" t="s">
        <v>205</v>
      </c>
      <c r="W27" s="121" t="s">
        <v>205</v>
      </c>
      <c r="X27" s="122"/>
      <c r="Y27" s="121" t="s">
        <v>205</v>
      </c>
      <c r="Z27" s="121" t="s">
        <v>205</v>
      </c>
      <c r="AA27" s="121" t="s">
        <v>205</v>
      </c>
      <c r="AB27" s="121" t="s">
        <v>205</v>
      </c>
      <c r="AC27" s="121" t="s">
        <v>205</v>
      </c>
      <c r="AD27" s="121" t="s">
        <v>205</v>
      </c>
      <c r="AE27" s="122"/>
      <c r="AF27" s="121" t="s">
        <v>205</v>
      </c>
      <c r="AG27" s="121" t="s">
        <v>205</v>
      </c>
      <c r="AH27" s="121" t="s">
        <v>205</v>
      </c>
      <c r="AI27" s="121" t="s">
        <v>205</v>
      </c>
      <c r="AJ27" s="121" t="s">
        <v>205</v>
      </c>
      <c r="AK27" s="96"/>
      <c r="AL27" s="123"/>
      <c r="AM27" s="123">
        <f>VLOOKUP(C27,DM_NGAY_CONG_QUY_DINH!$H$3:$L$600,5,FALSE)</f>
        <v>27</v>
      </c>
      <c r="AN27" s="123">
        <f t="shared" si="0"/>
        <v>27</v>
      </c>
      <c r="AO27" s="125">
        <f t="shared" si="1"/>
        <v>0</v>
      </c>
      <c r="AP27" s="125">
        <f t="shared" si="2"/>
        <v>0</v>
      </c>
      <c r="AQ27" s="127">
        <f t="shared" si="3"/>
        <v>0</v>
      </c>
      <c r="AR27" s="125">
        <f t="shared" si="4"/>
        <v>0</v>
      </c>
      <c r="AS27" s="125">
        <f t="shared" si="5"/>
        <v>0</v>
      </c>
      <c r="AT27" s="125">
        <f t="shared" si="6"/>
        <v>0</v>
      </c>
      <c r="AU27" s="125">
        <f t="shared" si="7"/>
        <v>0</v>
      </c>
      <c r="AV27" s="125">
        <f t="shared" si="8"/>
        <v>0</v>
      </c>
      <c r="AW27" s="125">
        <f t="shared" si="9"/>
        <v>0</v>
      </c>
      <c r="AX27" s="125">
        <f t="shared" si="10"/>
        <v>0</v>
      </c>
      <c r="AY27" s="125">
        <f t="shared" si="11"/>
        <v>0</v>
      </c>
      <c r="AZ27" s="125">
        <f t="shared" si="12"/>
        <v>0</v>
      </c>
      <c r="BA27" s="125">
        <f t="shared" si="13"/>
        <v>0</v>
      </c>
      <c r="BB27" s="125">
        <f t="shared" si="14"/>
        <v>0</v>
      </c>
      <c r="BC27" s="125">
        <f t="shared" si="15"/>
        <v>0</v>
      </c>
      <c r="BD27" s="125">
        <f t="shared" si="16"/>
        <v>0</v>
      </c>
      <c r="BE27" s="125">
        <f t="shared" si="17"/>
        <v>0</v>
      </c>
      <c r="BF27" s="125">
        <f t="shared" si="18"/>
        <v>0</v>
      </c>
      <c r="BG27" s="125">
        <f t="shared" si="19"/>
        <v>0</v>
      </c>
      <c r="BH27" s="125">
        <f t="shared" si="20"/>
        <v>0</v>
      </c>
      <c r="BI27" s="125">
        <f t="shared" si="21"/>
        <v>0</v>
      </c>
      <c r="BJ27" s="167">
        <v>0.9</v>
      </c>
      <c r="BK27" s="167"/>
    </row>
    <row r="28" spans="1:63" ht="14.25" x14ac:dyDescent="0.2">
      <c r="A28" s="174"/>
      <c r="B28" s="175">
        <v>23</v>
      </c>
      <c r="C28" s="50">
        <f>GD_CHUNG!B27</f>
        <v>10551</v>
      </c>
      <c r="D28" s="50" t="str">
        <f>GD_CHUNG!C27</f>
        <v>Ngô Ngọc Long</v>
      </c>
      <c r="E28" s="50" t="str">
        <f>GD_CHUNG!D27</f>
        <v>NV Tài liệu và HDCX</v>
      </c>
      <c r="F28" s="176" t="s">
        <v>205</v>
      </c>
      <c r="G28" s="176" t="s">
        <v>205</v>
      </c>
      <c r="H28" s="176" t="s">
        <v>205</v>
      </c>
      <c r="I28" s="176" t="s">
        <v>205</v>
      </c>
      <c r="J28" s="177"/>
      <c r="K28" s="176" t="s">
        <v>205</v>
      </c>
      <c r="L28" s="176" t="s">
        <v>205</v>
      </c>
      <c r="M28" s="176" t="s">
        <v>205</v>
      </c>
      <c r="N28" s="176" t="s">
        <v>205</v>
      </c>
      <c r="O28" s="176" t="s">
        <v>205</v>
      </c>
      <c r="P28" s="176" t="s">
        <v>205</v>
      </c>
      <c r="Q28" s="177"/>
      <c r="R28" s="176" t="s">
        <v>205</v>
      </c>
      <c r="S28" s="176" t="s">
        <v>205</v>
      </c>
      <c r="T28" s="176" t="s">
        <v>205</v>
      </c>
      <c r="U28" s="176" t="s">
        <v>205</v>
      </c>
      <c r="V28" s="176" t="s">
        <v>205</v>
      </c>
      <c r="W28" s="176" t="s">
        <v>205</v>
      </c>
      <c r="X28" s="177"/>
      <c r="Y28" s="176" t="s">
        <v>205</v>
      </c>
      <c r="Z28" s="176" t="s">
        <v>205</v>
      </c>
      <c r="AA28" s="176" t="s">
        <v>205</v>
      </c>
      <c r="AB28" s="176" t="s">
        <v>205</v>
      </c>
      <c r="AC28" s="176" t="s">
        <v>205</v>
      </c>
      <c r="AD28" s="176" t="s">
        <v>205</v>
      </c>
      <c r="AE28" s="177"/>
      <c r="AF28" s="176" t="s">
        <v>205</v>
      </c>
      <c r="AG28" s="176" t="s">
        <v>205</v>
      </c>
      <c r="AH28" s="176" t="s">
        <v>205</v>
      </c>
      <c r="AI28" s="176" t="s">
        <v>205</v>
      </c>
      <c r="AJ28" s="176" t="s">
        <v>205</v>
      </c>
      <c r="AK28" s="178"/>
      <c r="AL28" s="179"/>
      <c r="AM28" s="123">
        <f>VLOOKUP(C28,DM_NGAY_CONG_QUY_DINH!$H$3:$L$600,5,FALSE)</f>
        <v>27</v>
      </c>
      <c r="AN28" s="179">
        <f t="shared" si="0"/>
        <v>27</v>
      </c>
      <c r="AO28" s="180">
        <f t="shared" si="1"/>
        <v>0</v>
      </c>
      <c r="AP28" s="180">
        <f t="shared" si="2"/>
        <v>0</v>
      </c>
      <c r="AQ28" s="181">
        <f t="shared" si="3"/>
        <v>0</v>
      </c>
      <c r="AR28" s="180">
        <f t="shared" si="4"/>
        <v>0</v>
      </c>
      <c r="AS28" s="180">
        <f t="shared" si="5"/>
        <v>0</v>
      </c>
      <c r="AT28" s="180">
        <f t="shared" si="6"/>
        <v>0</v>
      </c>
      <c r="AU28" s="180">
        <f t="shared" si="7"/>
        <v>0</v>
      </c>
      <c r="AV28" s="180">
        <f t="shared" si="8"/>
        <v>0</v>
      </c>
      <c r="AW28" s="180">
        <f t="shared" si="9"/>
        <v>0</v>
      </c>
      <c r="AX28" s="180">
        <f t="shared" si="10"/>
        <v>0</v>
      </c>
      <c r="AY28" s="180">
        <f t="shared" si="11"/>
        <v>0</v>
      </c>
      <c r="AZ28" s="180">
        <f t="shared" si="12"/>
        <v>0</v>
      </c>
      <c r="BA28" s="180">
        <f t="shared" si="13"/>
        <v>0</v>
      </c>
      <c r="BB28" s="180">
        <f t="shared" si="14"/>
        <v>0</v>
      </c>
      <c r="BC28" s="180">
        <f t="shared" si="15"/>
        <v>0</v>
      </c>
      <c r="BD28" s="180">
        <f t="shared" si="16"/>
        <v>0</v>
      </c>
      <c r="BE28" s="180">
        <f t="shared" si="17"/>
        <v>0</v>
      </c>
      <c r="BF28" s="180">
        <f t="shared" si="18"/>
        <v>0</v>
      </c>
      <c r="BG28" s="125">
        <f t="shared" si="19"/>
        <v>0</v>
      </c>
      <c r="BH28" s="125">
        <f t="shared" si="20"/>
        <v>0</v>
      </c>
      <c r="BI28" s="125">
        <f t="shared" si="21"/>
        <v>0</v>
      </c>
      <c r="BJ28" s="85">
        <v>1.05</v>
      </c>
      <c r="BK28" s="85"/>
    </row>
    <row r="29" spans="1:63" ht="14.25" x14ac:dyDescent="0.2">
      <c r="A29" s="22"/>
      <c r="B29" s="49">
        <v>24</v>
      </c>
      <c r="C29" s="50">
        <f>GD_CHUNG!B28</f>
        <v>10552</v>
      </c>
      <c r="D29" s="50" t="str">
        <f>GD_CHUNG!C28</f>
        <v>Nguyễn Thúy Hà</v>
      </c>
      <c r="E29" s="50" t="str">
        <f>GD_CHUNG!D28</f>
        <v>NV Tài liệu và HDCX</v>
      </c>
      <c r="F29" s="121" t="s">
        <v>205</v>
      </c>
      <c r="G29" s="121" t="s">
        <v>205</v>
      </c>
      <c r="H29" s="121" t="s">
        <v>205</v>
      </c>
      <c r="I29" s="121" t="s">
        <v>205</v>
      </c>
      <c r="J29" s="122"/>
      <c r="K29" s="121" t="s">
        <v>205</v>
      </c>
      <c r="L29" s="121" t="s">
        <v>205</v>
      </c>
      <c r="M29" s="121" t="s">
        <v>205</v>
      </c>
      <c r="N29" s="121" t="s">
        <v>205</v>
      </c>
      <c r="O29" s="121" t="s">
        <v>205</v>
      </c>
      <c r="P29" s="121" t="s">
        <v>205</v>
      </c>
      <c r="Q29" s="122"/>
      <c r="R29" s="121" t="s">
        <v>205</v>
      </c>
      <c r="S29" s="121" t="s">
        <v>205</v>
      </c>
      <c r="T29" s="121" t="s">
        <v>205</v>
      </c>
      <c r="U29" s="121" t="s">
        <v>205</v>
      </c>
      <c r="V29" s="121" t="s">
        <v>205</v>
      </c>
      <c r="W29" s="121" t="s">
        <v>205</v>
      </c>
      <c r="X29" s="122"/>
      <c r="Y29" s="121" t="s">
        <v>205</v>
      </c>
      <c r="Z29" s="121" t="s">
        <v>205</v>
      </c>
      <c r="AA29" s="121" t="s">
        <v>205</v>
      </c>
      <c r="AB29" s="121" t="s">
        <v>205</v>
      </c>
      <c r="AC29" s="121" t="s">
        <v>205</v>
      </c>
      <c r="AD29" s="121" t="s">
        <v>205</v>
      </c>
      <c r="AE29" s="122"/>
      <c r="AF29" s="121" t="s">
        <v>205</v>
      </c>
      <c r="AG29" s="121" t="s">
        <v>205</v>
      </c>
      <c r="AH29" s="121" t="s">
        <v>205</v>
      </c>
      <c r="AI29" s="121" t="s">
        <v>205</v>
      </c>
      <c r="AJ29" s="121" t="s">
        <v>205</v>
      </c>
      <c r="AK29" s="96"/>
      <c r="AL29" s="123"/>
      <c r="AM29" s="123">
        <f>VLOOKUP(C29,DM_NGAY_CONG_QUY_DINH!$H$3:$L$600,5,FALSE)</f>
        <v>27</v>
      </c>
      <c r="AN29" s="123">
        <f t="shared" si="0"/>
        <v>27</v>
      </c>
      <c r="AO29" s="125">
        <f t="shared" si="1"/>
        <v>0</v>
      </c>
      <c r="AP29" s="125">
        <f t="shared" si="2"/>
        <v>0</v>
      </c>
      <c r="AQ29" s="127">
        <f t="shared" si="3"/>
        <v>0</v>
      </c>
      <c r="AR29" s="125">
        <f t="shared" si="4"/>
        <v>0</v>
      </c>
      <c r="AS29" s="125">
        <f t="shared" si="5"/>
        <v>0</v>
      </c>
      <c r="AT29" s="125">
        <f t="shared" si="6"/>
        <v>0</v>
      </c>
      <c r="AU29" s="125">
        <f t="shared" si="7"/>
        <v>0</v>
      </c>
      <c r="AV29" s="125">
        <f t="shared" si="8"/>
        <v>0</v>
      </c>
      <c r="AW29" s="125">
        <f t="shared" si="9"/>
        <v>0</v>
      </c>
      <c r="AX29" s="125">
        <f t="shared" si="10"/>
        <v>0</v>
      </c>
      <c r="AY29" s="125">
        <f t="shared" si="11"/>
        <v>0</v>
      </c>
      <c r="AZ29" s="125">
        <f t="shared" si="12"/>
        <v>0</v>
      </c>
      <c r="BA29" s="125">
        <f t="shared" si="13"/>
        <v>0</v>
      </c>
      <c r="BB29" s="125">
        <f t="shared" si="14"/>
        <v>0</v>
      </c>
      <c r="BC29" s="125">
        <f t="shared" si="15"/>
        <v>0</v>
      </c>
      <c r="BD29" s="125">
        <f t="shared" si="16"/>
        <v>0</v>
      </c>
      <c r="BE29" s="125">
        <f t="shared" si="17"/>
        <v>0</v>
      </c>
      <c r="BF29" s="125">
        <f t="shared" si="18"/>
        <v>0</v>
      </c>
      <c r="BG29" s="125">
        <f t="shared" si="19"/>
        <v>0</v>
      </c>
      <c r="BH29" s="125">
        <f t="shared" si="20"/>
        <v>0</v>
      </c>
      <c r="BI29" s="125">
        <f t="shared" si="21"/>
        <v>0</v>
      </c>
      <c r="BJ29" s="85">
        <v>1</v>
      </c>
      <c r="BK29" s="85"/>
    </row>
    <row r="30" spans="1:63" ht="14.25" x14ac:dyDescent="0.2">
      <c r="A30" s="22"/>
      <c r="B30" s="49">
        <v>25</v>
      </c>
      <c r="C30" s="50">
        <f>GD_CHUNG!B29</f>
        <v>10553</v>
      </c>
      <c r="D30" s="50" t="str">
        <f>GD_CHUNG!C29</f>
        <v>Đỗ Thanh Tùng</v>
      </c>
      <c r="E30" s="50" t="str">
        <f>GD_CHUNG!D29</f>
        <v>NV Tài liệu và HDCX</v>
      </c>
      <c r="F30" s="121" t="s">
        <v>205</v>
      </c>
      <c r="G30" s="121" t="s">
        <v>205</v>
      </c>
      <c r="H30" s="121" t="s">
        <v>205</v>
      </c>
      <c r="I30" s="121" t="s">
        <v>205</v>
      </c>
      <c r="J30" s="122"/>
      <c r="K30" s="121" t="s">
        <v>205</v>
      </c>
      <c r="L30" s="121" t="s">
        <v>205</v>
      </c>
      <c r="M30" s="121" t="s">
        <v>205</v>
      </c>
      <c r="N30" s="121" t="s">
        <v>205</v>
      </c>
      <c r="O30" s="121" t="s">
        <v>205</v>
      </c>
      <c r="P30" s="121" t="s">
        <v>205</v>
      </c>
      <c r="Q30" s="122"/>
      <c r="R30" s="121" t="s">
        <v>205</v>
      </c>
      <c r="S30" s="121" t="s">
        <v>205</v>
      </c>
      <c r="T30" s="121" t="s">
        <v>205</v>
      </c>
      <c r="U30" s="121" t="s">
        <v>205</v>
      </c>
      <c r="V30" s="121" t="s">
        <v>205</v>
      </c>
      <c r="W30" s="121" t="s">
        <v>205</v>
      </c>
      <c r="X30" s="122"/>
      <c r="Y30" s="121" t="s">
        <v>205</v>
      </c>
      <c r="Z30" s="121" t="s">
        <v>205</v>
      </c>
      <c r="AA30" s="121" t="s">
        <v>205</v>
      </c>
      <c r="AB30" s="121" t="s">
        <v>205</v>
      </c>
      <c r="AC30" s="121" t="s">
        <v>205</v>
      </c>
      <c r="AD30" s="121" t="s">
        <v>205</v>
      </c>
      <c r="AE30" s="122"/>
      <c r="AF30" s="121" t="s">
        <v>205</v>
      </c>
      <c r="AG30" s="121" t="s">
        <v>205</v>
      </c>
      <c r="AH30" s="121" t="s">
        <v>205</v>
      </c>
      <c r="AI30" s="121" t="s">
        <v>205</v>
      </c>
      <c r="AJ30" s="121" t="s">
        <v>205</v>
      </c>
      <c r="AK30" s="96"/>
      <c r="AL30" s="123"/>
      <c r="AM30" s="123">
        <f>VLOOKUP(C30,DM_NGAY_CONG_QUY_DINH!$H$3:$L$600,5,FALSE)</f>
        <v>27</v>
      </c>
      <c r="AN30" s="123">
        <f t="shared" si="0"/>
        <v>27</v>
      </c>
      <c r="AO30" s="125">
        <f t="shared" si="1"/>
        <v>0</v>
      </c>
      <c r="AP30" s="125">
        <f t="shared" si="2"/>
        <v>0</v>
      </c>
      <c r="AQ30" s="127">
        <f t="shared" si="3"/>
        <v>0</v>
      </c>
      <c r="AR30" s="125">
        <f t="shared" si="4"/>
        <v>0</v>
      </c>
      <c r="AS30" s="125">
        <f t="shared" si="5"/>
        <v>0</v>
      </c>
      <c r="AT30" s="125">
        <f t="shared" si="6"/>
        <v>0</v>
      </c>
      <c r="AU30" s="125">
        <f t="shared" si="7"/>
        <v>0</v>
      </c>
      <c r="AV30" s="125">
        <f t="shared" si="8"/>
        <v>0</v>
      </c>
      <c r="AW30" s="125">
        <f t="shared" si="9"/>
        <v>0</v>
      </c>
      <c r="AX30" s="125">
        <f t="shared" si="10"/>
        <v>0</v>
      </c>
      <c r="AY30" s="125">
        <f t="shared" si="11"/>
        <v>0</v>
      </c>
      <c r="AZ30" s="125">
        <f t="shared" si="12"/>
        <v>0</v>
      </c>
      <c r="BA30" s="125">
        <f t="shared" si="13"/>
        <v>0</v>
      </c>
      <c r="BB30" s="125">
        <f t="shared" si="14"/>
        <v>0</v>
      </c>
      <c r="BC30" s="125">
        <f t="shared" si="15"/>
        <v>0</v>
      </c>
      <c r="BD30" s="125">
        <f t="shared" si="16"/>
        <v>0</v>
      </c>
      <c r="BE30" s="125">
        <f t="shared" si="17"/>
        <v>0</v>
      </c>
      <c r="BF30" s="125">
        <f t="shared" si="18"/>
        <v>0</v>
      </c>
      <c r="BG30" s="125">
        <f t="shared" si="19"/>
        <v>0</v>
      </c>
      <c r="BH30" s="125">
        <f t="shared" si="20"/>
        <v>0</v>
      </c>
      <c r="BI30" s="125">
        <f t="shared" si="21"/>
        <v>0</v>
      </c>
      <c r="BJ30" s="167">
        <v>1</v>
      </c>
      <c r="BK30" s="167"/>
    </row>
    <row r="31" spans="1:63" ht="14.25" x14ac:dyDescent="0.2">
      <c r="A31" s="22"/>
      <c r="B31" s="49">
        <v>26</v>
      </c>
      <c r="C31" s="50">
        <f>GD_CHUNG!B30</f>
        <v>11126</v>
      </c>
      <c r="D31" s="50" t="str">
        <f>GD_CHUNG!C30</f>
        <v>Nguyễn Thị Thanh Hoa</v>
      </c>
      <c r="E31" s="50" t="str">
        <f>GD_CHUNG!D30</f>
        <v>NV Tài liệu và HDCX</v>
      </c>
      <c r="F31" s="121" t="s">
        <v>205</v>
      </c>
      <c r="G31" s="121" t="s">
        <v>205</v>
      </c>
      <c r="H31" s="121" t="s">
        <v>205</v>
      </c>
      <c r="I31" s="121" t="s">
        <v>205</v>
      </c>
      <c r="J31" s="122"/>
      <c r="K31" s="121" t="s">
        <v>205</v>
      </c>
      <c r="L31" s="121" t="s">
        <v>205</v>
      </c>
      <c r="M31" s="121" t="s">
        <v>205</v>
      </c>
      <c r="N31" s="121" t="s">
        <v>205</v>
      </c>
      <c r="O31" s="121" t="s">
        <v>205</v>
      </c>
      <c r="P31" s="121" t="s">
        <v>205</v>
      </c>
      <c r="Q31" s="122"/>
      <c r="R31" s="121" t="s">
        <v>205</v>
      </c>
      <c r="S31" s="121" t="s">
        <v>205</v>
      </c>
      <c r="T31" s="121" t="s">
        <v>205</v>
      </c>
      <c r="U31" s="121" t="s">
        <v>205</v>
      </c>
      <c r="V31" s="121" t="s">
        <v>205</v>
      </c>
      <c r="W31" s="121" t="s">
        <v>205</v>
      </c>
      <c r="X31" s="122"/>
      <c r="Y31" s="121" t="s">
        <v>205</v>
      </c>
      <c r="Z31" s="121" t="s">
        <v>205</v>
      </c>
      <c r="AA31" s="121" t="s">
        <v>205</v>
      </c>
      <c r="AB31" s="121" t="s">
        <v>205</v>
      </c>
      <c r="AC31" s="121" t="s">
        <v>205</v>
      </c>
      <c r="AD31" s="121" t="s">
        <v>205</v>
      </c>
      <c r="AE31" s="122"/>
      <c r="AF31" s="121" t="s">
        <v>205</v>
      </c>
      <c r="AG31" s="121" t="s">
        <v>205</v>
      </c>
      <c r="AH31" s="121" t="s">
        <v>205</v>
      </c>
      <c r="AI31" s="121" t="s">
        <v>205</v>
      </c>
      <c r="AJ31" s="121" t="s">
        <v>205</v>
      </c>
      <c r="AK31" s="96"/>
      <c r="AL31" s="123"/>
      <c r="AM31" s="123">
        <f>VLOOKUP(C31,DM_NGAY_CONG_QUY_DINH!$H$3:$L$600,5,FALSE)</f>
        <v>27</v>
      </c>
      <c r="AN31" s="123">
        <f t="shared" si="0"/>
        <v>27</v>
      </c>
      <c r="AO31" s="125">
        <f t="shared" si="1"/>
        <v>0</v>
      </c>
      <c r="AP31" s="125">
        <f t="shared" si="2"/>
        <v>0</v>
      </c>
      <c r="AQ31" s="127">
        <f t="shared" si="3"/>
        <v>0</v>
      </c>
      <c r="AR31" s="125">
        <f t="shared" si="4"/>
        <v>0</v>
      </c>
      <c r="AS31" s="125">
        <f t="shared" si="5"/>
        <v>0</v>
      </c>
      <c r="AT31" s="125">
        <f t="shared" si="6"/>
        <v>0</v>
      </c>
      <c r="AU31" s="125">
        <f t="shared" si="7"/>
        <v>0</v>
      </c>
      <c r="AV31" s="125">
        <f t="shared" si="8"/>
        <v>0</v>
      </c>
      <c r="AW31" s="125">
        <f t="shared" si="9"/>
        <v>0</v>
      </c>
      <c r="AX31" s="125">
        <f t="shared" si="10"/>
        <v>0</v>
      </c>
      <c r="AY31" s="125">
        <f t="shared" si="11"/>
        <v>0</v>
      </c>
      <c r="AZ31" s="125">
        <f t="shared" si="12"/>
        <v>0</v>
      </c>
      <c r="BA31" s="125">
        <f t="shared" si="13"/>
        <v>0</v>
      </c>
      <c r="BB31" s="125">
        <f t="shared" si="14"/>
        <v>0</v>
      </c>
      <c r="BC31" s="125">
        <f t="shared" si="15"/>
        <v>0</v>
      </c>
      <c r="BD31" s="125">
        <f t="shared" si="16"/>
        <v>0</v>
      </c>
      <c r="BE31" s="125">
        <f t="shared" si="17"/>
        <v>0</v>
      </c>
      <c r="BF31" s="125">
        <f t="shared" si="18"/>
        <v>0</v>
      </c>
      <c r="BG31" s="125">
        <f t="shared" si="19"/>
        <v>0</v>
      </c>
      <c r="BH31" s="125">
        <f t="shared" si="20"/>
        <v>0</v>
      </c>
      <c r="BI31" s="125">
        <f t="shared" si="21"/>
        <v>0</v>
      </c>
      <c r="BJ31" s="167">
        <v>0.9</v>
      </c>
      <c r="BK31" s="167"/>
    </row>
    <row r="32" spans="1:63" ht="14.25" x14ac:dyDescent="0.2">
      <c r="A32" s="22"/>
      <c r="B32" s="49">
        <v>27</v>
      </c>
      <c r="C32" s="50">
        <f>GD_CHUNG!B31</f>
        <v>11127</v>
      </c>
      <c r="D32" s="50" t="str">
        <f>GD_CHUNG!C31</f>
        <v>Phí Thị Huyền Trang</v>
      </c>
      <c r="E32" s="50" t="str">
        <f>GD_CHUNG!D31</f>
        <v>NV Tài liệu và HDCX</v>
      </c>
      <c r="F32" s="121" t="s">
        <v>205</v>
      </c>
      <c r="G32" s="121" t="s">
        <v>205</v>
      </c>
      <c r="H32" s="121" t="s">
        <v>205</v>
      </c>
      <c r="I32" s="121" t="s">
        <v>205</v>
      </c>
      <c r="J32" s="122"/>
      <c r="K32" s="121" t="s">
        <v>205</v>
      </c>
      <c r="L32" s="121" t="s">
        <v>205</v>
      </c>
      <c r="M32" s="121" t="s">
        <v>205</v>
      </c>
      <c r="N32" s="121" t="s">
        <v>205</v>
      </c>
      <c r="O32" s="121" t="s">
        <v>205</v>
      </c>
      <c r="P32" s="121" t="s">
        <v>205</v>
      </c>
      <c r="Q32" s="122"/>
      <c r="R32" s="121" t="s">
        <v>205</v>
      </c>
      <c r="S32" s="121" t="s">
        <v>205</v>
      </c>
      <c r="T32" s="121" t="s">
        <v>205</v>
      </c>
      <c r="U32" s="121" t="s">
        <v>205</v>
      </c>
      <c r="V32" s="121" t="s">
        <v>205</v>
      </c>
      <c r="W32" s="121" t="s">
        <v>205</v>
      </c>
      <c r="X32" s="122"/>
      <c r="Y32" s="121" t="s">
        <v>205</v>
      </c>
      <c r="Z32" s="121" t="s">
        <v>205</v>
      </c>
      <c r="AA32" s="121" t="s">
        <v>205</v>
      </c>
      <c r="AB32" s="121" t="s">
        <v>205</v>
      </c>
      <c r="AC32" s="121" t="s">
        <v>205</v>
      </c>
      <c r="AD32" s="121" t="s">
        <v>205</v>
      </c>
      <c r="AE32" s="122"/>
      <c r="AF32" s="121" t="s">
        <v>205</v>
      </c>
      <c r="AG32" s="121" t="s">
        <v>205</v>
      </c>
      <c r="AH32" s="121" t="s">
        <v>205</v>
      </c>
      <c r="AI32" s="121" t="s">
        <v>205</v>
      </c>
      <c r="AJ32" s="121" t="s">
        <v>205</v>
      </c>
      <c r="AK32" s="96"/>
      <c r="AL32" s="123"/>
      <c r="AM32" s="123">
        <f>VLOOKUP(C32,DM_NGAY_CONG_QUY_DINH!$H$3:$L$600,5,FALSE)</f>
        <v>27</v>
      </c>
      <c r="AN32" s="123">
        <f t="shared" si="0"/>
        <v>27</v>
      </c>
      <c r="AO32" s="125">
        <f t="shared" si="1"/>
        <v>0</v>
      </c>
      <c r="AP32" s="125">
        <f t="shared" si="2"/>
        <v>0</v>
      </c>
      <c r="AQ32" s="127">
        <f t="shared" si="3"/>
        <v>0</v>
      </c>
      <c r="AR32" s="125">
        <f t="shared" si="4"/>
        <v>0</v>
      </c>
      <c r="AS32" s="125">
        <f t="shared" si="5"/>
        <v>0</v>
      </c>
      <c r="AT32" s="125">
        <f t="shared" si="6"/>
        <v>0</v>
      </c>
      <c r="AU32" s="125">
        <f t="shared" si="7"/>
        <v>0</v>
      </c>
      <c r="AV32" s="125">
        <f t="shared" si="8"/>
        <v>0</v>
      </c>
      <c r="AW32" s="125">
        <f t="shared" si="9"/>
        <v>0</v>
      </c>
      <c r="AX32" s="125">
        <f t="shared" si="10"/>
        <v>0</v>
      </c>
      <c r="AY32" s="125">
        <f t="shared" si="11"/>
        <v>0</v>
      </c>
      <c r="AZ32" s="125">
        <f t="shared" si="12"/>
        <v>0</v>
      </c>
      <c r="BA32" s="125">
        <f t="shared" si="13"/>
        <v>0</v>
      </c>
      <c r="BB32" s="125">
        <f t="shared" si="14"/>
        <v>0</v>
      </c>
      <c r="BC32" s="125">
        <f t="shared" si="15"/>
        <v>0</v>
      </c>
      <c r="BD32" s="125">
        <f t="shared" si="16"/>
        <v>0</v>
      </c>
      <c r="BE32" s="125">
        <f t="shared" si="17"/>
        <v>0</v>
      </c>
      <c r="BF32" s="125">
        <f t="shared" si="18"/>
        <v>0</v>
      </c>
      <c r="BG32" s="125">
        <f t="shared" si="19"/>
        <v>0</v>
      </c>
      <c r="BH32" s="125">
        <f t="shared" si="20"/>
        <v>0</v>
      </c>
      <c r="BI32" s="125">
        <f t="shared" si="21"/>
        <v>0</v>
      </c>
      <c r="BJ32" s="167">
        <v>1</v>
      </c>
      <c r="BK32" s="167"/>
    </row>
    <row r="33" spans="1:63" ht="14.25" x14ac:dyDescent="0.2">
      <c r="A33" s="22"/>
      <c r="B33" s="49">
        <v>28</v>
      </c>
      <c r="C33" s="50">
        <f>GD_CHUNG!B32</f>
        <v>11128</v>
      </c>
      <c r="D33" s="50" t="str">
        <f>GD_CHUNG!C32</f>
        <v>Hoàng Thị Yến</v>
      </c>
      <c r="E33" s="50" t="str">
        <f>GD_CHUNG!D32</f>
        <v>NV Tài liệu và HDCX</v>
      </c>
      <c r="F33" s="121" t="s">
        <v>205</v>
      </c>
      <c r="G33" s="121" t="s">
        <v>205</v>
      </c>
      <c r="H33" s="121" t="s">
        <v>205</v>
      </c>
      <c r="I33" s="121" t="s">
        <v>205</v>
      </c>
      <c r="J33" s="122"/>
      <c r="K33" s="121" t="s">
        <v>205</v>
      </c>
      <c r="L33" s="121" t="s">
        <v>205</v>
      </c>
      <c r="M33" s="121" t="s">
        <v>205</v>
      </c>
      <c r="N33" s="121" t="s">
        <v>205</v>
      </c>
      <c r="O33" s="121" t="s">
        <v>205</v>
      </c>
      <c r="P33" s="121" t="s">
        <v>205</v>
      </c>
      <c r="Q33" s="122"/>
      <c r="R33" s="121" t="s">
        <v>205</v>
      </c>
      <c r="S33" s="121" t="s">
        <v>205</v>
      </c>
      <c r="T33" s="121" t="s">
        <v>205</v>
      </c>
      <c r="U33" s="121" t="s">
        <v>205</v>
      </c>
      <c r="V33" s="121" t="s">
        <v>205</v>
      </c>
      <c r="W33" s="121" t="s">
        <v>205</v>
      </c>
      <c r="X33" s="122"/>
      <c r="Y33" s="121" t="s">
        <v>205</v>
      </c>
      <c r="Z33" s="121" t="s">
        <v>205</v>
      </c>
      <c r="AA33" s="121" t="s">
        <v>205</v>
      </c>
      <c r="AB33" s="121" t="s">
        <v>205</v>
      </c>
      <c r="AC33" s="121" t="s">
        <v>205</v>
      </c>
      <c r="AD33" s="121" t="s">
        <v>205</v>
      </c>
      <c r="AE33" s="122"/>
      <c r="AF33" s="121" t="s">
        <v>205</v>
      </c>
      <c r="AG33" s="121" t="s">
        <v>205</v>
      </c>
      <c r="AH33" s="121" t="s">
        <v>205</v>
      </c>
      <c r="AI33" s="121" t="s">
        <v>205</v>
      </c>
      <c r="AJ33" s="121" t="s">
        <v>205</v>
      </c>
      <c r="AK33" s="96"/>
      <c r="AL33" s="123"/>
      <c r="AM33" s="123">
        <f>VLOOKUP(C33,DM_NGAY_CONG_QUY_DINH!$H$3:$L$600,5,FALSE)</f>
        <v>27</v>
      </c>
      <c r="AN33" s="123">
        <f t="shared" si="0"/>
        <v>27</v>
      </c>
      <c r="AO33" s="125">
        <f t="shared" si="1"/>
        <v>0</v>
      </c>
      <c r="AP33" s="125">
        <f t="shared" si="2"/>
        <v>0</v>
      </c>
      <c r="AQ33" s="127">
        <f t="shared" si="3"/>
        <v>0</v>
      </c>
      <c r="AR33" s="125">
        <f t="shared" si="4"/>
        <v>0</v>
      </c>
      <c r="AS33" s="125">
        <f t="shared" si="5"/>
        <v>0</v>
      </c>
      <c r="AT33" s="125">
        <f t="shared" si="6"/>
        <v>0</v>
      </c>
      <c r="AU33" s="125">
        <f t="shared" si="7"/>
        <v>0</v>
      </c>
      <c r="AV33" s="125">
        <f t="shared" si="8"/>
        <v>0</v>
      </c>
      <c r="AW33" s="125">
        <f t="shared" si="9"/>
        <v>0</v>
      </c>
      <c r="AX33" s="125">
        <f t="shared" si="10"/>
        <v>0</v>
      </c>
      <c r="AY33" s="125">
        <f t="shared" si="11"/>
        <v>0</v>
      </c>
      <c r="AZ33" s="125">
        <f t="shared" si="12"/>
        <v>0</v>
      </c>
      <c r="BA33" s="125">
        <f t="shared" si="13"/>
        <v>0</v>
      </c>
      <c r="BB33" s="125">
        <f t="shared" si="14"/>
        <v>0</v>
      </c>
      <c r="BC33" s="125">
        <f t="shared" si="15"/>
        <v>0</v>
      </c>
      <c r="BD33" s="125">
        <f t="shared" si="16"/>
        <v>0</v>
      </c>
      <c r="BE33" s="125">
        <f t="shared" si="17"/>
        <v>0</v>
      </c>
      <c r="BF33" s="125">
        <f t="shared" si="18"/>
        <v>0</v>
      </c>
      <c r="BG33" s="125">
        <f t="shared" si="19"/>
        <v>0</v>
      </c>
      <c r="BH33" s="125">
        <f t="shared" si="20"/>
        <v>0</v>
      </c>
      <c r="BI33" s="125">
        <f t="shared" si="21"/>
        <v>0</v>
      </c>
      <c r="BJ33" s="167">
        <v>1</v>
      </c>
      <c r="BK33" s="167"/>
    </row>
    <row r="34" spans="1:63" ht="14.25" x14ac:dyDescent="0.2">
      <c r="A34" s="22"/>
      <c r="B34" s="49">
        <v>29</v>
      </c>
      <c r="C34" s="50">
        <f>GD_CHUNG!B33</f>
        <v>11130</v>
      </c>
      <c r="D34" s="50" t="str">
        <f>GD_CHUNG!C33</f>
        <v>Nguyễn Đình Trung</v>
      </c>
      <c r="E34" s="50" t="str">
        <f>GD_CHUNG!D33</f>
        <v>NV Tài liệu và HDCX</v>
      </c>
      <c r="F34" s="121" t="s">
        <v>205</v>
      </c>
      <c r="G34" s="121" t="s">
        <v>205</v>
      </c>
      <c r="H34" s="121" t="s">
        <v>205</v>
      </c>
      <c r="I34" s="121" t="s">
        <v>205</v>
      </c>
      <c r="J34" s="122"/>
      <c r="K34" s="121" t="s">
        <v>205</v>
      </c>
      <c r="L34" s="121" t="s">
        <v>205</v>
      </c>
      <c r="M34" s="121" t="s">
        <v>205</v>
      </c>
      <c r="N34" s="121" t="s">
        <v>205</v>
      </c>
      <c r="O34" s="121" t="s">
        <v>205</v>
      </c>
      <c r="P34" s="121" t="s">
        <v>205</v>
      </c>
      <c r="Q34" s="122"/>
      <c r="R34" s="121" t="s">
        <v>205</v>
      </c>
      <c r="S34" s="121" t="s">
        <v>205</v>
      </c>
      <c r="T34" s="121" t="s">
        <v>205</v>
      </c>
      <c r="U34" s="121" t="s">
        <v>205</v>
      </c>
      <c r="V34" s="121" t="s">
        <v>205</v>
      </c>
      <c r="W34" s="121" t="s">
        <v>205</v>
      </c>
      <c r="X34" s="122"/>
      <c r="Y34" s="121" t="s">
        <v>205</v>
      </c>
      <c r="Z34" s="121" t="s">
        <v>205</v>
      </c>
      <c r="AA34" s="121" t="s">
        <v>205</v>
      </c>
      <c r="AB34" s="121" t="s">
        <v>205</v>
      </c>
      <c r="AC34" s="121" t="s">
        <v>205</v>
      </c>
      <c r="AD34" s="121" t="s">
        <v>205</v>
      </c>
      <c r="AE34" s="122"/>
      <c r="AF34" s="121" t="s">
        <v>205</v>
      </c>
      <c r="AG34" s="121" t="s">
        <v>205</v>
      </c>
      <c r="AH34" s="121" t="s">
        <v>205</v>
      </c>
      <c r="AI34" s="121" t="s">
        <v>205</v>
      </c>
      <c r="AJ34" s="121" t="s">
        <v>205</v>
      </c>
      <c r="AK34" s="96"/>
      <c r="AL34" s="123"/>
      <c r="AM34" s="123">
        <f>VLOOKUP(C34,DM_NGAY_CONG_QUY_DINH!$H$3:$L$600,5,FALSE)</f>
        <v>27</v>
      </c>
      <c r="AN34" s="123">
        <f t="shared" si="0"/>
        <v>27</v>
      </c>
      <c r="AO34" s="125">
        <f t="shared" si="1"/>
        <v>0</v>
      </c>
      <c r="AP34" s="125">
        <f t="shared" si="2"/>
        <v>0</v>
      </c>
      <c r="AQ34" s="127">
        <f t="shared" si="3"/>
        <v>0</v>
      </c>
      <c r="AR34" s="125">
        <f t="shared" si="4"/>
        <v>0</v>
      </c>
      <c r="AS34" s="125">
        <f t="shared" si="5"/>
        <v>0</v>
      </c>
      <c r="AT34" s="125">
        <f t="shared" si="6"/>
        <v>0</v>
      </c>
      <c r="AU34" s="125">
        <f t="shared" si="7"/>
        <v>0</v>
      </c>
      <c r="AV34" s="125">
        <f t="shared" si="8"/>
        <v>0</v>
      </c>
      <c r="AW34" s="125">
        <f t="shared" si="9"/>
        <v>0</v>
      </c>
      <c r="AX34" s="125">
        <f t="shared" si="10"/>
        <v>0</v>
      </c>
      <c r="AY34" s="125">
        <f t="shared" si="11"/>
        <v>0</v>
      </c>
      <c r="AZ34" s="125">
        <f t="shared" si="12"/>
        <v>0</v>
      </c>
      <c r="BA34" s="125">
        <f t="shared" si="13"/>
        <v>0</v>
      </c>
      <c r="BB34" s="125">
        <f t="shared" si="14"/>
        <v>0</v>
      </c>
      <c r="BC34" s="125">
        <f t="shared" si="15"/>
        <v>0</v>
      </c>
      <c r="BD34" s="125">
        <f t="shared" si="16"/>
        <v>0</v>
      </c>
      <c r="BE34" s="125">
        <f t="shared" si="17"/>
        <v>0</v>
      </c>
      <c r="BF34" s="125">
        <f t="shared" si="18"/>
        <v>0</v>
      </c>
      <c r="BG34" s="125">
        <f t="shared" si="19"/>
        <v>0</v>
      </c>
      <c r="BH34" s="125">
        <f t="shared" si="20"/>
        <v>0</v>
      </c>
      <c r="BI34" s="125">
        <f t="shared" si="21"/>
        <v>0</v>
      </c>
      <c r="BJ34" s="167">
        <v>1</v>
      </c>
      <c r="BK34" s="167"/>
    </row>
    <row r="35" spans="1:63" ht="14.25" x14ac:dyDescent="0.2">
      <c r="A35" s="22"/>
      <c r="B35" s="49">
        <v>30</v>
      </c>
      <c r="C35" s="50">
        <f>GD_CHUNG!B34</f>
        <v>11131</v>
      </c>
      <c r="D35" s="50" t="str">
        <f>GD_CHUNG!C34</f>
        <v>Vũ Tuấn Anh</v>
      </c>
      <c r="E35" s="50" t="str">
        <f>GD_CHUNG!D34</f>
        <v>NV Tài liệu và HDCX</v>
      </c>
      <c r="F35" s="121" t="s">
        <v>205</v>
      </c>
      <c r="G35" s="121" t="s">
        <v>205</v>
      </c>
      <c r="H35" s="121" t="s">
        <v>205</v>
      </c>
      <c r="I35" s="121" t="s">
        <v>205</v>
      </c>
      <c r="J35" s="122"/>
      <c r="K35" s="121" t="s">
        <v>205</v>
      </c>
      <c r="L35" s="121" t="s">
        <v>205</v>
      </c>
      <c r="M35" s="121" t="s">
        <v>205</v>
      </c>
      <c r="N35" s="121" t="s">
        <v>205</v>
      </c>
      <c r="O35" s="121" t="s">
        <v>205</v>
      </c>
      <c r="P35" s="121" t="s">
        <v>205</v>
      </c>
      <c r="Q35" s="122"/>
      <c r="R35" s="121" t="s">
        <v>205</v>
      </c>
      <c r="S35" s="121" t="s">
        <v>205</v>
      </c>
      <c r="T35" s="121" t="s">
        <v>205</v>
      </c>
      <c r="U35" s="121" t="s">
        <v>205</v>
      </c>
      <c r="V35" s="121" t="s">
        <v>205</v>
      </c>
      <c r="W35" s="121" t="s">
        <v>205</v>
      </c>
      <c r="X35" s="122"/>
      <c r="Y35" s="121" t="s">
        <v>205</v>
      </c>
      <c r="Z35" s="121" t="s">
        <v>205</v>
      </c>
      <c r="AA35" s="121" t="s">
        <v>205</v>
      </c>
      <c r="AB35" s="121" t="s">
        <v>205</v>
      </c>
      <c r="AC35" s="121" t="s">
        <v>205</v>
      </c>
      <c r="AD35" s="121" t="s">
        <v>205</v>
      </c>
      <c r="AE35" s="122"/>
      <c r="AF35" s="121" t="s">
        <v>205</v>
      </c>
      <c r="AG35" s="121" t="s">
        <v>205</v>
      </c>
      <c r="AH35" s="121" t="s">
        <v>205</v>
      </c>
      <c r="AI35" s="121" t="s">
        <v>205</v>
      </c>
      <c r="AJ35" s="121" t="s">
        <v>205</v>
      </c>
      <c r="AK35" s="96"/>
      <c r="AL35" s="123"/>
      <c r="AM35" s="123">
        <f>VLOOKUP(C35,DM_NGAY_CONG_QUY_DINH!$H$3:$L$600,5,FALSE)</f>
        <v>27</v>
      </c>
      <c r="AN35" s="123">
        <f t="shared" si="0"/>
        <v>27</v>
      </c>
      <c r="AO35" s="125">
        <f t="shared" si="1"/>
        <v>0</v>
      </c>
      <c r="AP35" s="125">
        <f t="shared" si="2"/>
        <v>0</v>
      </c>
      <c r="AQ35" s="127">
        <f t="shared" si="3"/>
        <v>0</v>
      </c>
      <c r="AR35" s="125">
        <f t="shared" si="4"/>
        <v>0</v>
      </c>
      <c r="AS35" s="125">
        <f t="shared" si="5"/>
        <v>0</v>
      </c>
      <c r="AT35" s="125">
        <f t="shared" si="6"/>
        <v>0</v>
      </c>
      <c r="AU35" s="125">
        <f t="shared" si="7"/>
        <v>0</v>
      </c>
      <c r="AV35" s="125">
        <f t="shared" si="8"/>
        <v>0</v>
      </c>
      <c r="AW35" s="125">
        <f t="shared" si="9"/>
        <v>0</v>
      </c>
      <c r="AX35" s="125">
        <f t="shared" si="10"/>
        <v>0</v>
      </c>
      <c r="AY35" s="125">
        <f t="shared" si="11"/>
        <v>0</v>
      </c>
      <c r="AZ35" s="125">
        <f t="shared" si="12"/>
        <v>0</v>
      </c>
      <c r="BA35" s="125">
        <f t="shared" si="13"/>
        <v>0</v>
      </c>
      <c r="BB35" s="125">
        <f t="shared" si="14"/>
        <v>0</v>
      </c>
      <c r="BC35" s="125">
        <f t="shared" si="15"/>
        <v>0</v>
      </c>
      <c r="BD35" s="125">
        <f t="shared" si="16"/>
        <v>0</v>
      </c>
      <c r="BE35" s="125">
        <f t="shared" si="17"/>
        <v>0</v>
      </c>
      <c r="BF35" s="125">
        <f t="shared" si="18"/>
        <v>0</v>
      </c>
      <c r="BG35" s="125">
        <f t="shared" si="19"/>
        <v>0</v>
      </c>
      <c r="BH35" s="125">
        <f t="shared" si="20"/>
        <v>0</v>
      </c>
      <c r="BI35" s="125">
        <f t="shared" si="21"/>
        <v>0</v>
      </c>
      <c r="BJ35" s="167">
        <v>0.9</v>
      </c>
      <c r="BK35" s="167"/>
    </row>
    <row r="36" spans="1:63" ht="14.25" x14ac:dyDescent="0.2">
      <c r="A36" s="22"/>
      <c r="B36" s="49">
        <v>31</v>
      </c>
      <c r="C36" s="50">
        <f>GD_CHUNG!B35</f>
        <v>12552</v>
      </c>
      <c r="D36" s="50" t="str">
        <f>GD_CHUNG!C35</f>
        <v>Mai Hoàng Phương</v>
      </c>
      <c r="E36" s="50" t="str">
        <f>GD_CHUNG!D35</f>
        <v>NV Tài liệu và HDCX</v>
      </c>
      <c r="F36" s="121" t="s">
        <v>205</v>
      </c>
      <c r="G36" s="121" t="s">
        <v>205</v>
      </c>
      <c r="H36" s="121" t="s">
        <v>205</v>
      </c>
      <c r="I36" s="121" t="s">
        <v>205</v>
      </c>
      <c r="J36" s="122"/>
      <c r="K36" s="121" t="s">
        <v>205</v>
      </c>
      <c r="L36" s="121" t="s">
        <v>205</v>
      </c>
      <c r="M36" s="121" t="s">
        <v>205</v>
      </c>
      <c r="N36" s="121" t="s">
        <v>205</v>
      </c>
      <c r="O36" s="121" t="s">
        <v>205</v>
      </c>
      <c r="P36" s="121" t="s">
        <v>205</v>
      </c>
      <c r="Q36" s="122"/>
      <c r="R36" s="121" t="s">
        <v>205</v>
      </c>
      <c r="S36" s="121" t="s">
        <v>205</v>
      </c>
      <c r="T36" s="121" t="s">
        <v>205</v>
      </c>
      <c r="U36" s="121" t="s">
        <v>205</v>
      </c>
      <c r="V36" s="121" t="s">
        <v>205</v>
      </c>
      <c r="W36" s="121" t="s">
        <v>205</v>
      </c>
      <c r="X36" s="122"/>
      <c r="Y36" s="121" t="s">
        <v>205</v>
      </c>
      <c r="Z36" s="121" t="s">
        <v>205</v>
      </c>
      <c r="AA36" s="121" t="s">
        <v>205</v>
      </c>
      <c r="AB36" s="121" t="s">
        <v>205</v>
      </c>
      <c r="AC36" s="121" t="s">
        <v>205</v>
      </c>
      <c r="AD36" s="121" t="s">
        <v>205</v>
      </c>
      <c r="AE36" s="122"/>
      <c r="AF36" s="121" t="s">
        <v>205</v>
      </c>
      <c r="AG36" s="121" t="s">
        <v>205</v>
      </c>
      <c r="AH36" s="121" t="s">
        <v>205</v>
      </c>
      <c r="AI36" s="121" t="s">
        <v>205</v>
      </c>
      <c r="AJ36" s="121" t="s">
        <v>205</v>
      </c>
      <c r="AK36" s="96"/>
      <c r="AL36" s="123"/>
      <c r="AM36" s="123">
        <f>VLOOKUP(C36,DM_NGAY_CONG_QUY_DINH!$H$3:$L$600,5,FALSE)</f>
        <v>27</v>
      </c>
      <c r="AN36" s="123">
        <f t="shared" si="0"/>
        <v>27</v>
      </c>
      <c r="AO36" s="125">
        <f t="shared" si="1"/>
        <v>0</v>
      </c>
      <c r="AP36" s="125">
        <f t="shared" si="2"/>
        <v>0</v>
      </c>
      <c r="AQ36" s="127">
        <f t="shared" si="3"/>
        <v>0</v>
      </c>
      <c r="AR36" s="125">
        <f t="shared" si="4"/>
        <v>0</v>
      </c>
      <c r="AS36" s="125">
        <f t="shared" si="5"/>
        <v>0</v>
      </c>
      <c r="AT36" s="125">
        <f t="shared" si="6"/>
        <v>0</v>
      </c>
      <c r="AU36" s="125">
        <f t="shared" si="7"/>
        <v>0</v>
      </c>
      <c r="AV36" s="125">
        <f t="shared" si="8"/>
        <v>0</v>
      </c>
      <c r="AW36" s="125">
        <f t="shared" si="9"/>
        <v>0</v>
      </c>
      <c r="AX36" s="125">
        <f t="shared" si="10"/>
        <v>0</v>
      </c>
      <c r="AY36" s="125">
        <f t="shared" si="11"/>
        <v>0</v>
      </c>
      <c r="AZ36" s="125">
        <f t="shared" si="12"/>
        <v>0</v>
      </c>
      <c r="BA36" s="125">
        <f t="shared" si="13"/>
        <v>0</v>
      </c>
      <c r="BB36" s="125">
        <f t="shared" si="14"/>
        <v>0</v>
      </c>
      <c r="BC36" s="125">
        <f t="shared" si="15"/>
        <v>0</v>
      </c>
      <c r="BD36" s="125">
        <f t="shared" si="16"/>
        <v>0</v>
      </c>
      <c r="BE36" s="125">
        <f t="shared" si="17"/>
        <v>0</v>
      </c>
      <c r="BF36" s="125">
        <f t="shared" si="18"/>
        <v>0</v>
      </c>
      <c r="BG36" s="125">
        <f t="shared" si="19"/>
        <v>0</v>
      </c>
      <c r="BH36" s="125">
        <f t="shared" si="20"/>
        <v>0</v>
      </c>
      <c r="BI36" s="125">
        <f t="shared" si="21"/>
        <v>0</v>
      </c>
      <c r="BJ36" s="167">
        <v>1</v>
      </c>
      <c r="BK36" s="167"/>
    </row>
    <row r="37" spans="1:63" ht="14.25" x14ac:dyDescent="0.2">
      <c r="A37" s="22"/>
      <c r="B37" s="49">
        <v>32</v>
      </c>
      <c r="C37" s="50">
        <f>GD_CHUNG!B36</f>
        <v>12553</v>
      </c>
      <c r="D37" s="50" t="str">
        <f>GD_CHUNG!C36</f>
        <v>Phạm Duy Hải</v>
      </c>
      <c r="E37" s="50" t="str">
        <f>GD_CHUNG!D36</f>
        <v>NV Tài liệu và HDCX</v>
      </c>
      <c r="F37" s="121" t="s">
        <v>205</v>
      </c>
      <c r="G37" s="121" t="s">
        <v>205</v>
      </c>
      <c r="H37" s="121" t="s">
        <v>205</v>
      </c>
      <c r="I37" s="121" t="s">
        <v>205</v>
      </c>
      <c r="J37" s="122"/>
      <c r="K37" s="121" t="s">
        <v>205</v>
      </c>
      <c r="L37" s="121" t="s">
        <v>205</v>
      </c>
      <c r="M37" s="121" t="s">
        <v>205</v>
      </c>
      <c r="N37" s="121" t="s">
        <v>205</v>
      </c>
      <c r="O37" s="121" t="s">
        <v>205</v>
      </c>
      <c r="P37" s="121" t="s">
        <v>205</v>
      </c>
      <c r="Q37" s="122"/>
      <c r="R37" s="121" t="s">
        <v>205</v>
      </c>
      <c r="S37" s="121" t="s">
        <v>205</v>
      </c>
      <c r="T37" s="121" t="s">
        <v>205</v>
      </c>
      <c r="U37" s="121" t="s">
        <v>205</v>
      </c>
      <c r="V37" s="121" t="s">
        <v>205</v>
      </c>
      <c r="W37" s="121" t="s">
        <v>205</v>
      </c>
      <c r="X37" s="122"/>
      <c r="Y37" s="121" t="s">
        <v>205</v>
      </c>
      <c r="Z37" s="121" t="s">
        <v>205</v>
      </c>
      <c r="AA37" s="121" t="s">
        <v>205</v>
      </c>
      <c r="AB37" s="121" t="s">
        <v>205</v>
      </c>
      <c r="AC37" s="121" t="s">
        <v>205</v>
      </c>
      <c r="AD37" s="121" t="s">
        <v>205</v>
      </c>
      <c r="AE37" s="122"/>
      <c r="AF37" s="121" t="s">
        <v>205</v>
      </c>
      <c r="AG37" s="121" t="s">
        <v>205</v>
      </c>
      <c r="AH37" s="121" t="s">
        <v>205</v>
      </c>
      <c r="AI37" s="121" t="s">
        <v>205</v>
      </c>
      <c r="AJ37" s="121" t="s">
        <v>205</v>
      </c>
      <c r="AK37" s="96"/>
      <c r="AL37" s="123"/>
      <c r="AM37" s="123">
        <f>VLOOKUP(C37,DM_NGAY_CONG_QUY_DINH!$H$3:$L$600,5,FALSE)</f>
        <v>27</v>
      </c>
      <c r="AN37" s="123">
        <f t="shared" si="0"/>
        <v>27</v>
      </c>
      <c r="AO37" s="125">
        <f t="shared" si="1"/>
        <v>0</v>
      </c>
      <c r="AP37" s="125">
        <f t="shared" si="2"/>
        <v>0</v>
      </c>
      <c r="AQ37" s="127">
        <f t="shared" si="3"/>
        <v>0</v>
      </c>
      <c r="AR37" s="125">
        <f t="shared" si="4"/>
        <v>0</v>
      </c>
      <c r="AS37" s="125">
        <f t="shared" si="5"/>
        <v>0</v>
      </c>
      <c r="AT37" s="125">
        <f t="shared" si="6"/>
        <v>0</v>
      </c>
      <c r="AU37" s="125">
        <f t="shared" si="7"/>
        <v>0</v>
      </c>
      <c r="AV37" s="125">
        <f t="shared" si="8"/>
        <v>0</v>
      </c>
      <c r="AW37" s="125">
        <f t="shared" si="9"/>
        <v>0</v>
      </c>
      <c r="AX37" s="125">
        <f t="shared" si="10"/>
        <v>0</v>
      </c>
      <c r="AY37" s="125">
        <f t="shared" si="11"/>
        <v>0</v>
      </c>
      <c r="AZ37" s="125">
        <f t="shared" si="12"/>
        <v>0</v>
      </c>
      <c r="BA37" s="125">
        <f t="shared" si="13"/>
        <v>0</v>
      </c>
      <c r="BB37" s="125">
        <f t="shared" si="14"/>
        <v>0</v>
      </c>
      <c r="BC37" s="125">
        <f t="shared" si="15"/>
        <v>0</v>
      </c>
      <c r="BD37" s="125">
        <f t="shared" si="16"/>
        <v>0</v>
      </c>
      <c r="BE37" s="125">
        <f t="shared" si="17"/>
        <v>0</v>
      </c>
      <c r="BF37" s="125">
        <f t="shared" si="18"/>
        <v>0</v>
      </c>
      <c r="BG37" s="125">
        <f t="shared" si="19"/>
        <v>0</v>
      </c>
      <c r="BH37" s="125">
        <f t="shared" si="20"/>
        <v>0</v>
      </c>
      <c r="BI37" s="125">
        <f t="shared" si="21"/>
        <v>0</v>
      </c>
      <c r="BJ37" s="167">
        <v>1</v>
      </c>
      <c r="BK37" s="167"/>
    </row>
    <row r="38" spans="1:63" ht="14.25" x14ac:dyDescent="0.2">
      <c r="A38" s="22"/>
      <c r="B38" s="49">
        <v>33</v>
      </c>
      <c r="C38" s="50">
        <f>GD_CHUNG!B37</f>
        <v>12565</v>
      </c>
      <c r="D38" s="50" t="str">
        <f>GD_CHUNG!C37</f>
        <v>Vũ Trọng Nghĩa</v>
      </c>
      <c r="E38" s="50" t="str">
        <f>GD_CHUNG!D37</f>
        <v>NV Tài liệu và HDCX</v>
      </c>
      <c r="F38" s="121" t="s">
        <v>205</v>
      </c>
      <c r="G38" s="121" t="s">
        <v>205</v>
      </c>
      <c r="H38" s="121" t="s">
        <v>205</v>
      </c>
      <c r="I38" s="121" t="s">
        <v>205</v>
      </c>
      <c r="J38" s="122"/>
      <c r="K38" s="121" t="s">
        <v>205</v>
      </c>
      <c r="L38" s="121" t="s">
        <v>205</v>
      </c>
      <c r="M38" s="121" t="s">
        <v>205</v>
      </c>
      <c r="N38" s="121" t="s">
        <v>205</v>
      </c>
      <c r="O38" s="121" t="s">
        <v>205</v>
      </c>
      <c r="P38" s="121" t="s">
        <v>205</v>
      </c>
      <c r="Q38" s="122"/>
      <c r="R38" s="121" t="s">
        <v>205</v>
      </c>
      <c r="S38" s="121" t="s">
        <v>205</v>
      </c>
      <c r="T38" s="121" t="s">
        <v>205</v>
      </c>
      <c r="U38" s="121" t="s">
        <v>205</v>
      </c>
      <c r="V38" s="121" t="s">
        <v>205</v>
      </c>
      <c r="W38" s="121" t="s">
        <v>205</v>
      </c>
      <c r="X38" s="122"/>
      <c r="Y38" s="121" t="s">
        <v>205</v>
      </c>
      <c r="Z38" s="121" t="s">
        <v>205</v>
      </c>
      <c r="AA38" s="121" t="s">
        <v>205</v>
      </c>
      <c r="AB38" s="121" t="s">
        <v>205</v>
      </c>
      <c r="AC38" s="121" t="s">
        <v>205</v>
      </c>
      <c r="AD38" s="121" t="s">
        <v>205</v>
      </c>
      <c r="AE38" s="122"/>
      <c r="AF38" s="121" t="s">
        <v>205</v>
      </c>
      <c r="AG38" s="121" t="s">
        <v>205</v>
      </c>
      <c r="AH38" s="121" t="s">
        <v>205</v>
      </c>
      <c r="AI38" s="121" t="s">
        <v>205</v>
      </c>
      <c r="AJ38" s="121" t="s">
        <v>205</v>
      </c>
      <c r="AK38" s="96"/>
      <c r="AL38" s="123"/>
      <c r="AM38" s="123">
        <f>VLOOKUP(C38,DM_NGAY_CONG_QUY_DINH!$H$3:$L$600,5,FALSE)</f>
        <v>27</v>
      </c>
      <c r="AN38" s="123">
        <f t="shared" si="0"/>
        <v>27</v>
      </c>
      <c r="AO38" s="125">
        <f t="shared" si="1"/>
        <v>0</v>
      </c>
      <c r="AP38" s="125">
        <f t="shared" si="2"/>
        <v>0</v>
      </c>
      <c r="AQ38" s="127">
        <f t="shared" si="3"/>
        <v>0</v>
      </c>
      <c r="AR38" s="125">
        <f t="shared" si="4"/>
        <v>0</v>
      </c>
      <c r="AS38" s="125">
        <f t="shared" si="5"/>
        <v>0</v>
      </c>
      <c r="AT38" s="125">
        <f t="shared" si="6"/>
        <v>0</v>
      </c>
      <c r="AU38" s="125">
        <f t="shared" si="7"/>
        <v>0</v>
      </c>
      <c r="AV38" s="125">
        <f t="shared" si="8"/>
        <v>0</v>
      </c>
      <c r="AW38" s="125">
        <f t="shared" si="9"/>
        <v>0</v>
      </c>
      <c r="AX38" s="125">
        <f t="shared" si="10"/>
        <v>0</v>
      </c>
      <c r="AY38" s="125">
        <f t="shared" si="11"/>
        <v>0</v>
      </c>
      <c r="AZ38" s="125">
        <f t="shared" si="12"/>
        <v>0</v>
      </c>
      <c r="BA38" s="125">
        <f t="shared" si="13"/>
        <v>0</v>
      </c>
      <c r="BB38" s="125">
        <f t="shared" si="14"/>
        <v>0</v>
      </c>
      <c r="BC38" s="125">
        <f t="shared" si="15"/>
        <v>0</v>
      </c>
      <c r="BD38" s="125">
        <f t="shared" si="16"/>
        <v>0</v>
      </c>
      <c r="BE38" s="125">
        <f t="shared" si="17"/>
        <v>0</v>
      </c>
      <c r="BF38" s="125">
        <f t="shared" si="18"/>
        <v>0</v>
      </c>
      <c r="BG38" s="125">
        <f t="shared" si="19"/>
        <v>0</v>
      </c>
      <c r="BH38" s="125">
        <f t="shared" si="20"/>
        <v>0</v>
      </c>
      <c r="BI38" s="125">
        <f t="shared" si="21"/>
        <v>0</v>
      </c>
      <c r="BJ38" s="167">
        <v>1</v>
      </c>
      <c r="BK38" s="167"/>
    </row>
    <row r="39" spans="1:63" ht="14.25" x14ac:dyDescent="0.2">
      <c r="A39" s="22"/>
      <c r="B39" s="49">
        <v>34</v>
      </c>
      <c r="C39" s="50">
        <f>GD_CHUNG!B38</f>
        <v>12566</v>
      </c>
      <c r="D39" s="50" t="str">
        <f>GD_CHUNG!C38</f>
        <v>Hoàng Duy Thái</v>
      </c>
      <c r="E39" s="50" t="str">
        <f>GD_CHUNG!D38</f>
        <v>NV Tài liệu và HDCX</v>
      </c>
      <c r="F39" s="121" t="s">
        <v>205</v>
      </c>
      <c r="G39" s="121" t="s">
        <v>205</v>
      </c>
      <c r="H39" s="121" t="s">
        <v>205</v>
      </c>
      <c r="I39" s="121" t="s">
        <v>205</v>
      </c>
      <c r="J39" s="122"/>
      <c r="K39" s="121" t="s">
        <v>205</v>
      </c>
      <c r="L39" s="121" t="s">
        <v>205</v>
      </c>
      <c r="M39" s="121" t="s">
        <v>205</v>
      </c>
      <c r="N39" s="121" t="s">
        <v>205</v>
      </c>
      <c r="O39" s="121" t="s">
        <v>205</v>
      </c>
      <c r="P39" s="121" t="s">
        <v>205</v>
      </c>
      <c r="Q39" s="122"/>
      <c r="R39" s="121" t="s">
        <v>205</v>
      </c>
      <c r="S39" s="121" t="s">
        <v>205</v>
      </c>
      <c r="T39" s="121" t="s">
        <v>205</v>
      </c>
      <c r="U39" s="121" t="s">
        <v>205</v>
      </c>
      <c r="V39" s="121" t="s">
        <v>205</v>
      </c>
      <c r="W39" s="121" t="s">
        <v>205</v>
      </c>
      <c r="X39" s="122"/>
      <c r="Y39" s="121" t="s">
        <v>205</v>
      </c>
      <c r="Z39" s="121" t="s">
        <v>205</v>
      </c>
      <c r="AA39" s="121" t="s">
        <v>205</v>
      </c>
      <c r="AB39" s="121" t="s">
        <v>205</v>
      </c>
      <c r="AC39" s="121" t="s">
        <v>205</v>
      </c>
      <c r="AD39" s="121" t="s">
        <v>205</v>
      </c>
      <c r="AE39" s="122"/>
      <c r="AF39" s="121" t="s">
        <v>205</v>
      </c>
      <c r="AG39" s="121" t="s">
        <v>205</v>
      </c>
      <c r="AH39" s="121" t="s">
        <v>205</v>
      </c>
      <c r="AI39" s="121" t="s">
        <v>205</v>
      </c>
      <c r="AJ39" s="121" t="s">
        <v>205</v>
      </c>
      <c r="AK39" s="96"/>
      <c r="AL39" s="123"/>
      <c r="AM39" s="123">
        <f>VLOOKUP(C39,DM_NGAY_CONG_QUY_DINH!$H$3:$L$600,5,FALSE)</f>
        <v>27</v>
      </c>
      <c r="AN39" s="123">
        <f t="shared" si="0"/>
        <v>27</v>
      </c>
      <c r="AO39" s="125">
        <f t="shared" si="1"/>
        <v>0</v>
      </c>
      <c r="AP39" s="125">
        <f t="shared" si="2"/>
        <v>0</v>
      </c>
      <c r="AQ39" s="127">
        <f t="shared" si="3"/>
        <v>0</v>
      </c>
      <c r="AR39" s="125">
        <f t="shared" si="4"/>
        <v>0</v>
      </c>
      <c r="AS39" s="125">
        <f t="shared" si="5"/>
        <v>0</v>
      </c>
      <c r="AT39" s="125">
        <f t="shared" si="6"/>
        <v>0</v>
      </c>
      <c r="AU39" s="125">
        <f t="shared" si="7"/>
        <v>0</v>
      </c>
      <c r="AV39" s="125">
        <f t="shared" si="8"/>
        <v>0</v>
      </c>
      <c r="AW39" s="125">
        <f t="shared" si="9"/>
        <v>0</v>
      </c>
      <c r="AX39" s="125">
        <f t="shared" si="10"/>
        <v>0</v>
      </c>
      <c r="AY39" s="125">
        <f t="shared" si="11"/>
        <v>0</v>
      </c>
      <c r="AZ39" s="125">
        <f t="shared" si="12"/>
        <v>0</v>
      </c>
      <c r="BA39" s="125">
        <f t="shared" si="13"/>
        <v>0</v>
      </c>
      <c r="BB39" s="125">
        <f t="shared" si="14"/>
        <v>0</v>
      </c>
      <c r="BC39" s="125">
        <f t="shared" si="15"/>
        <v>0</v>
      </c>
      <c r="BD39" s="125">
        <f t="shared" si="16"/>
        <v>0</v>
      </c>
      <c r="BE39" s="125">
        <f t="shared" si="17"/>
        <v>0</v>
      </c>
      <c r="BF39" s="125">
        <f t="shared" si="18"/>
        <v>0</v>
      </c>
      <c r="BG39" s="125">
        <f t="shared" si="19"/>
        <v>0</v>
      </c>
      <c r="BH39" s="125">
        <f t="shared" si="20"/>
        <v>0</v>
      </c>
      <c r="BI39" s="125">
        <f t="shared" si="21"/>
        <v>0</v>
      </c>
      <c r="BJ39" s="167">
        <v>1</v>
      </c>
      <c r="BK39" s="167"/>
    </row>
    <row r="40" spans="1:63" ht="14.25" x14ac:dyDescent="0.2">
      <c r="A40" s="22"/>
      <c r="B40" s="49">
        <v>35</v>
      </c>
      <c r="C40" s="50">
        <f>GD_CHUNG!B39</f>
        <v>13356</v>
      </c>
      <c r="D40" s="50" t="str">
        <f>GD_CHUNG!C39</f>
        <v>Trần Anh Sơn</v>
      </c>
      <c r="E40" s="50" t="str">
        <f>GD_CHUNG!D39</f>
        <v>NV Tài liệu và HDCX</v>
      </c>
      <c r="F40" s="121" t="s">
        <v>205</v>
      </c>
      <c r="G40" s="121" t="s">
        <v>205</v>
      </c>
      <c r="H40" s="121" t="s">
        <v>205</v>
      </c>
      <c r="I40" s="121" t="s">
        <v>205</v>
      </c>
      <c r="J40" s="122"/>
      <c r="K40" s="121" t="s">
        <v>205</v>
      </c>
      <c r="L40" s="121" t="s">
        <v>205</v>
      </c>
      <c r="M40" s="121" t="s">
        <v>205</v>
      </c>
      <c r="N40" s="121" t="s">
        <v>205</v>
      </c>
      <c r="O40" s="121" t="s">
        <v>205</v>
      </c>
      <c r="P40" s="121" t="s">
        <v>205</v>
      </c>
      <c r="Q40" s="122"/>
      <c r="R40" s="121" t="s">
        <v>205</v>
      </c>
      <c r="S40" s="121" t="s">
        <v>205</v>
      </c>
      <c r="T40" s="121" t="s">
        <v>205</v>
      </c>
      <c r="U40" s="121" t="s">
        <v>205</v>
      </c>
      <c r="V40" s="121" t="s">
        <v>205</v>
      </c>
      <c r="W40" s="121" t="s">
        <v>205</v>
      </c>
      <c r="X40" s="122"/>
      <c r="Y40" s="121" t="s">
        <v>205</v>
      </c>
      <c r="Z40" s="121" t="s">
        <v>205</v>
      </c>
      <c r="AA40" s="121" t="s">
        <v>205</v>
      </c>
      <c r="AB40" s="121" t="s">
        <v>205</v>
      </c>
      <c r="AC40" s="121" t="s">
        <v>205</v>
      </c>
      <c r="AD40" s="121" t="s">
        <v>205</v>
      </c>
      <c r="AE40" s="122"/>
      <c r="AF40" s="121" t="s">
        <v>205</v>
      </c>
      <c r="AG40" s="121" t="s">
        <v>205</v>
      </c>
      <c r="AH40" s="121" t="s">
        <v>205</v>
      </c>
      <c r="AI40" s="121" t="s">
        <v>205</v>
      </c>
      <c r="AJ40" s="121" t="s">
        <v>205</v>
      </c>
      <c r="AK40" s="96"/>
      <c r="AL40" s="123"/>
      <c r="AM40" s="123">
        <f>VLOOKUP(C40,DM_NGAY_CONG_QUY_DINH!$H$3:$L$600,5,FALSE)</f>
        <v>27</v>
      </c>
      <c r="AN40" s="123">
        <f t="shared" si="0"/>
        <v>27</v>
      </c>
      <c r="AO40" s="125">
        <f t="shared" si="1"/>
        <v>0</v>
      </c>
      <c r="AP40" s="125">
        <f t="shared" si="2"/>
        <v>0</v>
      </c>
      <c r="AQ40" s="127">
        <f t="shared" si="3"/>
        <v>0</v>
      </c>
      <c r="AR40" s="125">
        <f t="shared" si="4"/>
        <v>0</v>
      </c>
      <c r="AS40" s="125">
        <f t="shared" si="5"/>
        <v>0</v>
      </c>
      <c r="AT40" s="125">
        <f t="shared" si="6"/>
        <v>0</v>
      </c>
      <c r="AU40" s="125">
        <f t="shared" si="7"/>
        <v>0</v>
      </c>
      <c r="AV40" s="125">
        <f t="shared" si="8"/>
        <v>0</v>
      </c>
      <c r="AW40" s="125">
        <f t="shared" si="9"/>
        <v>0</v>
      </c>
      <c r="AX40" s="125">
        <f t="shared" si="10"/>
        <v>0</v>
      </c>
      <c r="AY40" s="125">
        <f t="shared" si="11"/>
        <v>0</v>
      </c>
      <c r="AZ40" s="125">
        <f t="shared" si="12"/>
        <v>0</v>
      </c>
      <c r="BA40" s="125">
        <f t="shared" si="13"/>
        <v>0</v>
      </c>
      <c r="BB40" s="125">
        <f t="shared" si="14"/>
        <v>0</v>
      </c>
      <c r="BC40" s="125">
        <f t="shared" si="15"/>
        <v>0</v>
      </c>
      <c r="BD40" s="125">
        <f t="shared" si="16"/>
        <v>0</v>
      </c>
      <c r="BE40" s="125">
        <f t="shared" si="17"/>
        <v>0</v>
      </c>
      <c r="BF40" s="125">
        <f t="shared" si="18"/>
        <v>0</v>
      </c>
      <c r="BG40" s="125">
        <f t="shared" si="19"/>
        <v>0</v>
      </c>
      <c r="BH40" s="125">
        <f t="shared" si="20"/>
        <v>0</v>
      </c>
      <c r="BI40" s="125">
        <f t="shared" si="21"/>
        <v>0</v>
      </c>
      <c r="BJ40" s="22">
        <v>1.05</v>
      </c>
      <c r="BK40" s="22"/>
    </row>
    <row r="41" spans="1:63" ht="14.25" x14ac:dyDescent="0.2">
      <c r="A41" s="22"/>
      <c r="B41" s="49">
        <v>36</v>
      </c>
      <c r="C41" s="50">
        <f>GD_CHUNG!B40</f>
        <v>13357</v>
      </c>
      <c r="D41" s="50" t="str">
        <f>GD_CHUNG!C40</f>
        <v>Nguyễn Trường Giang</v>
      </c>
      <c r="E41" s="50" t="str">
        <f>GD_CHUNG!D40</f>
        <v>NV Tài liệu và HDCX</v>
      </c>
      <c r="F41" s="121" t="s">
        <v>205</v>
      </c>
      <c r="G41" s="121" t="s">
        <v>205</v>
      </c>
      <c r="H41" s="121" t="s">
        <v>205</v>
      </c>
      <c r="I41" s="121" t="s">
        <v>205</v>
      </c>
      <c r="J41" s="122"/>
      <c r="K41" s="121" t="s">
        <v>205</v>
      </c>
      <c r="L41" s="121" t="s">
        <v>205</v>
      </c>
      <c r="M41" s="121" t="s">
        <v>205</v>
      </c>
      <c r="N41" s="121" t="s">
        <v>205</v>
      </c>
      <c r="O41" s="121" t="s">
        <v>205</v>
      </c>
      <c r="P41" s="121" t="s">
        <v>205</v>
      </c>
      <c r="Q41" s="122"/>
      <c r="R41" s="121" t="s">
        <v>205</v>
      </c>
      <c r="S41" s="121" t="s">
        <v>205</v>
      </c>
      <c r="T41" s="121" t="s">
        <v>205</v>
      </c>
      <c r="U41" s="121" t="s">
        <v>205</v>
      </c>
      <c r="V41" s="121" t="s">
        <v>205</v>
      </c>
      <c r="W41" s="121" t="s">
        <v>205</v>
      </c>
      <c r="X41" s="122"/>
      <c r="Y41" s="121" t="s">
        <v>205</v>
      </c>
      <c r="Z41" s="121" t="s">
        <v>205</v>
      </c>
      <c r="AA41" s="121" t="s">
        <v>205</v>
      </c>
      <c r="AB41" s="121" t="s">
        <v>205</v>
      </c>
      <c r="AC41" s="121" t="s">
        <v>205</v>
      </c>
      <c r="AD41" s="121" t="s">
        <v>205</v>
      </c>
      <c r="AE41" s="122"/>
      <c r="AF41" s="121" t="s">
        <v>205</v>
      </c>
      <c r="AG41" s="121" t="s">
        <v>205</v>
      </c>
      <c r="AH41" s="121" t="s">
        <v>205</v>
      </c>
      <c r="AI41" s="121" t="s">
        <v>205</v>
      </c>
      <c r="AJ41" s="121" t="s">
        <v>205</v>
      </c>
      <c r="AK41" s="96"/>
      <c r="AL41" s="123"/>
      <c r="AM41" s="123">
        <f>VLOOKUP(C41,DM_NGAY_CONG_QUY_DINH!$H$3:$L$600,5,FALSE)</f>
        <v>27</v>
      </c>
      <c r="AN41" s="123">
        <f t="shared" si="0"/>
        <v>27</v>
      </c>
      <c r="AO41" s="125">
        <f t="shared" si="1"/>
        <v>0</v>
      </c>
      <c r="AP41" s="125">
        <f t="shared" si="2"/>
        <v>0</v>
      </c>
      <c r="AQ41" s="127">
        <f t="shared" si="3"/>
        <v>0</v>
      </c>
      <c r="AR41" s="125">
        <f t="shared" si="4"/>
        <v>0</v>
      </c>
      <c r="AS41" s="125">
        <f t="shared" si="5"/>
        <v>0</v>
      </c>
      <c r="AT41" s="125">
        <f t="shared" si="6"/>
        <v>0</v>
      </c>
      <c r="AU41" s="125">
        <f t="shared" si="7"/>
        <v>0</v>
      </c>
      <c r="AV41" s="125">
        <f t="shared" si="8"/>
        <v>0</v>
      </c>
      <c r="AW41" s="125">
        <f t="shared" si="9"/>
        <v>0</v>
      </c>
      <c r="AX41" s="125">
        <f t="shared" si="10"/>
        <v>0</v>
      </c>
      <c r="AY41" s="125">
        <f t="shared" si="11"/>
        <v>0</v>
      </c>
      <c r="AZ41" s="125">
        <f t="shared" si="12"/>
        <v>0</v>
      </c>
      <c r="BA41" s="125">
        <f t="shared" si="13"/>
        <v>0</v>
      </c>
      <c r="BB41" s="125">
        <f t="shared" si="14"/>
        <v>0</v>
      </c>
      <c r="BC41" s="125">
        <f t="shared" si="15"/>
        <v>0</v>
      </c>
      <c r="BD41" s="125">
        <f t="shared" si="16"/>
        <v>0</v>
      </c>
      <c r="BE41" s="125">
        <f t="shared" si="17"/>
        <v>0</v>
      </c>
      <c r="BF41" s="125">
        <f t="shared" si="18"/>
        <v>0</v>
      </c>
      <c r="BG41" s="125">
        <f t="shared" si="19"/>
        <v>0</v>
      </c>
      <c r="BH41" s="125">
        <f t="shared" si="20"/>
        <v>0</v>
      </c>
      <c r="BI41" s="125">
        <f t="shared" si="21"/>
        <v>0</v>
      </c>
      <c r="BJ41" s="167">
        <v>1</v>
      </c>
      <c r="BK41" s="167"/>
    </row>
    <row r="42" spans="1:63" ht="14.25" x14ac:dyDescent="0.2">
      <c r="A42" s="22"/>
      <c r="B42" s="49">
        <v>37</v>
      </c>
      <c r="C42" s="50">
        <f>GD_CHUNG!B41</f>
        <v>13358</v>
      </c>
      <c r="D42" s="50" t="str">
        <f>GD_CHUNG!C41</f>
        <v>Phan Thế Chung</v>
      </c>
      <c r="E42" s="50" t="str">
        <f>GD_CHUNG!D41</f>
        <v>NV Tài liệu và HDCX</v>
      </c>
      <c r="F42" s="121" t="s">
        <v>205</v>
      </c>
      <c r="G42" s="121" t="s">
        <v>205</v>
      </c>
      <c r="H42" s="121" t="s">
        <v>205</v>
      </c>
      <c r="I42" s="121" t="s">
        <v>205</v>
      </c>
      <c r="J42" s="122"/>
      <c r="K42" s="121" t="s">
        <v>205</v>
      </c>
      <c r="L42" s="121" t="s">
        <v>205</v>
      </c>
      <c r="M42" s="121" t="s">
        <v>205</v>
      </c>
      <c r="N42" s="121" t="s">
        <v>205</v>
      </c>
      <c r="O42" s="121" t="s">
        <v>205</v>
      </c>
      <c r="P42" s="121" t="s">
        <v>205</v>
      </c>
      <c r="Q42" s="122"/>
      <c r="R42" s="121" t="s">
        <v>205</v>
      </c>
      <c r="S42" s="121" t="s">
        <v>205</v>
      </c>
      <c r="T42" s="121" t="s">
        <v>205</v>
      </c>
      <c r="U42" s="121" t="s">
        <v>205</v>
      </c>
      <c r="V42" s="121" t="s">
        <v>205</v>
      </c>
      <c r="W42" s="121" t="s">
        <v>205</v>
      </c>
      <c r="X42" s="122"/>
      <c r="Y42" s="121" t="s">
        <v>205</v>
      </c>
      <c r="Z42" s="121" t="s">
        <v>205</v>
      </c>
      <c r="AA42" s="121" t="s">
        <v>205</v>
      </c>
      <c r="AB42" s="121" t="s">
        <v>205</v>
      </c>
      <c r="AC42" s="121" t="s">
        <v>205</v>
      </c>
      <c r="AD42" s="121" t="s">
        <v>205</v>
      </c>
      <c r="AE42" s="122"/>
      <c r="AF42" s="121" t="s">
        <v>349</v>
      </c>
      <c r="AG42" s="121" t="s">
        <v>349</v>
      </c>
      <c r="AH42" s="121" t="s">
        <v>349</v>
      </c>
      <c r="AI42" s="121" t="s">
        <v>349</v>
      </c>
      <c r="AJ42" s="121" t="s">
        <v>205</v>
      </c>
      <c r="AK42" s="96"/>
      <c r="AL42" s="123"/>
      <c r="AM42" s="123">
        <f>VLOOKUP(C42,DM_NGAY_CONG_QUY_DINH!$H$3:$L$600,5,FALSE)</f>
        <v>27</v>
      </c>
      <c r="AN42" s="123">
        <f t="shared" si="0"/>
        <v>23</v>
      </c>
      <c r="AO42" s="125">
        <f t="shared" si="1"/>
        <v>0</v>
      </c>
      <c r="AP42" s="125">
        <f t="shared" si="2"/>
        <v>0</v>
      </c>
      <c r="AQ42" s="127">
        <f t="shared" si="3"/>
        <v>0</v>
      </c>
      <c r="AR42" s="125">
        <f t="shared" si="4"/>
        <v>0</v>
      </c>
      <c r="AS42" s="125">
        <f t="shared" si="5"/>
        <v>0</v>
      </c>
      <c r="AT42" s="125">
        <f t="shared" si="6"/>
        <v>0</v>
      </c>
      <c r="AU42" s="125">
        <f t="shared" si="7"/>
        <v>0</v>
      </c>
      <c r="AV42" s="125">
        <f t="shared" si="8"/>
        <v>0</v>
      </c>
      <c r="AW42" s="125">
        <f t="shared" si="9"/>
        <v>0</v>
      </c>
      <c r="AX42" s="125">
        <f t="shared" si="10"/>
        <v>4</v>
      </c>
      <c r="AY42" s="125">
        <f t="shared" si="11"/>
        <v>0</v>
      </c>
      <c r="AZ42" s="125">
        <f t="shared" si="12"/>
        <v>0</v>
      </c>
      <c r="BA42" s="125">
        <f t="shared" si="13"/>
        <v>0</v>
      </c>
      <c r="BB42" s="125">
        <f t="shared" si="14"/>
        <v>0</v>
      </c>
      <c r="BC42" s="125">
        <f t="shared" si="15"/>
        <v>0</v>
      </c>
      <c r="BD42" s="125">
        <f t="shared" si="16"/>
        <v>0</v>
      </c>
      <c r="BE42" s="125">
        <f t="shared" si="17"/>
        <v>0</v>
      </c>
      <c r="BF42" s="125">
        <f t="shared" si="18"/>
        <v>0</v>
      </c>
      <c r="BG42" s="125">
        <f t="shared" si="19"/>
        <v>0</v>
      </c>
      <c r="BH42" s="125">
        <f t="shared" si="20"/>
        <v>0</v>
      </c>
      <c r="BI42" s="125">
        <f t="shared" si="21"/>
        <v>0</v>
      </c>
      <c r="BJ42" s="167">
        <v>0.9</v>
      </c>
      <c r="BK42" s="167"/>
    </row>
    <row r="43" spans="1:63" ht="14.25" x14ac:dyDescent="0.2">
      <c r="A43" s="189"/>
      <c r="B43" s="190">
        <v>38</v>
      </c>
      <c r="C43" s="191">
        <f>GD_CHUNG!B42</f>
        <v>13359</v>
      </c>
      <c r="D43" s="191" t="str">
        <f>GD_CHUNG!C42</f>
        <v>Dương Đức An</v>
      </c>
      <c r="E43" s="191" t="str">
        <f>GD_CHUNG!D42</f>
        <v>NV Tài liệu và HDCX</v>
      </c>
      <c r="F43" s="192" t="s">
        <v>205</v>
      </c>
      <c r="G43" s="192" t="s">
        <v>205</v>
      </c>
      <c r="H43" s="192" t="s">
        <v>205</v>
      </c>
      <c r="I43" s="192" t="s">
        <v>205</v>
      </c>
      <c r="J43" s="193"/>
      <c r="K43" s="192" t="s">
        <v>205</v>
      </c>
      <c r="L43" s="192" t="s">
        <v>205</v>
      </c>
      <c r="M43" s="192" t="s">
        <v>205</v>
      </c>
      <c r="N43" s="192" t="s">
        <v>205</v>
      </c>
      <c r="O43" s="192" t="s">
        <v>205</v>
      </c>
      <c r="P43" s="192" t="s">
        <v>205</v>
      </c>
      <c r="Q43" s="193"/>
      <c r="R43" s="192" t="s">
        <v>205</v>
      </c>
      <c r="S43" s="192" t="s">
        <v>205</v>
      </c>
      <c r="T43" s="192" t="s">
        <v>205</v>
      </c>
      <c r="U43" s="192" t="s">
        <v>205</v>
      </c>
      <c r="V43" s="192" t="s">
        <v>205</v>
      </c>
      <c r="W43" s="192" t="s">
        <v>205</v>
      </c>
      <c r="X43" s="193"/>
      <c r="Y43" s="192" t="s">
        <v>205</v>
      </c>
      <c r="Z43" s="192" t="s">
        <v>205</v>
      </c>
      <c r="AA43" s="192" t="s">
        <v>205</v>
      </c>
      <c r="AB43" s="192" t="s">
        <v>205</v>
      </c>
      <c r="AC43" s="192" t="s">
        <v>205</v>
      </c>
      <c r="AD43" s="192" t="s">
        <v>205</v>
      </c>
      <c r="AE43" s="193"/>
      <c r="AF43" s="192" t="s">
        <v>205</v>
      </c>
      <c r="AG43" s="192" t="s">
        <v>205</v>
      </c>
      <c r="AH43" s="192" t="s">
        <v>205</v>
      </c>
      <c r="AI43" s="192" t="s">
        <v>205</v>
      </c>
      <c r="AJ43" s="192" t="s">
        <v>205</v>
      </c>
      <c r="AK43" s="194"/>
      <c r="AL43" s="195"/>
      <c r="AM43" s="195">
        <f>VLOOKUP(C43,DM_NGAY_CONG_QUY_DINH!$H$3:$L$600,5,FALSE)</f>
        <v>27</v>
      </c>
      <c r="AN43" s="195">
        <f t="shared" si="0"/>
        <v>27</v>
      </c>
      <c r="AO43" s="196">
        <f t="shared" si="1"/>
        <v>0</v>
      </c>
      <c r="AP43" s="196">
        <f t="shared" si="2"/>
        <v>0</v>
      </c>
      <c r="AQ43" s="197">
        <f t="shared" si="3"/>
        <v>0</v>
      </c>
      <c r="AR43" s="196">
        <f t="shared" si="4"/>
        <v>0</v>
      </c>
      <c r="AS43" s="196">
        <f t="shared" si="5"/>
        <v>0</v>
      </c>
      <c r="AT43" s="196">
        <f t="shared" si="6"/>
        <v>0</v>
      </c>
      <c r="AU43" s="196">
        <f t="shared" si="7"/>
        <v>0</v>
      </c>
      <c r="AV43" s="196">
        <f t="shared" si="8"/>
        <v>0</v>
      </c>
      <c r="AW43" s="196">
        <f t="shared" si="9"/>
        <v>0</v>
      </c>
      <c r="AX43" s="196">
        <f t="shared" si="10"/>
        <v>0</v>
      </c>
      <c r="AY43" s="196">
        <f t="shared" si="11"/>
        <v>0</v>
      </c>
      <c r="AZ43" s="196">
        <f t="shared" si="12"/>
        <v>0</v>
      </c>
      <c r="BA43" s="196">
        <f t="shared" si="13"/>
        <v>0</v>
      </c>
      <c r="BB43" s="196">
        <f t="shared" si="14"/>
        <v>0</v>
      </c>
      <c r="BC43" s="196">
        <f t="shared" si="15"/>
        <v>0</v>
      </c>
      <c r="BD43" s="196">
        <f t="shared" si="16"/>
        <v>0</v>
      </c>
      <c r="BE43" s="196">
        <f t="shared" si="17"/>
        <v>0</v>
      </c>
      <c r="BF43" s="196">
        <f t="shared" si="18"/>
        <v>0</v>
      </c>
      <c r="BG43" s="196">
        <f t="shared" si="19"/>
        <v>0</v>
      </c>
      <c r="BH43" s="196">
        <f t="shared" si="20"/>
        <v>0</v>
      </c>
      <c r="BI43" s="196">
        <f t="shared" si="21"/>
        <v>0</v>
      </c>
      <c r="BJ43" s="189">
        <v>1.1000000000000001</v>
      </c>
      <c r="BK43" s="189"/>
    </row>
    <row r="44" spans="1:63" ht="14.25" x14ac:dyDescent="0.2">
      <c r="A44" s="22"/>
      <c r="B44" s="49">
        <v>39</v>
      </c>
      <c r="C44" s="50">
        <f>GD_CHUNG!B43</f>
        <v>13360</v>
      </c>
      <c r="D44" s="50" t="str">
        <f>GD_CHUNG!C43</f>
        <v>Nguyễn Tự Tuyền</v>
      </c>
      <c r="E44" s="50" t="str">
        <f>GD_CHUNG!D43</f>
        <v>NV Tài liệu và HDCX</v>
      </c>
      <c r="F44" s="121" t="s">
        <v>205</v>
      </c>
      <c r="G44" s="121" t="s">
        <v>205</v>
      </c>
      <c r="H44" s="121" t="s">
        <v>205</v>
      </c>
      <c r="I44" s="121" t="s">
        <v>205</v>
      </c>
      <c r="J44" s="122"/>
      <c r="K44" s="121" t="s">
        <v>205</v>
      </c>
      <c r="L44" s="121" t="s">
        <v>205</v>
      </c>
      <c r="M44" s="121" t="s">
        <v>205</v>
      </c>
      <c r="N44" s="121" t="s">
        <v>205</v>
      </c>
      <c r="O44" s="121" t="s">
        <v>205</v>
      </c>
      <c r="P44" s="121" t="s">
        <v>205</v>
      </c>
      <c r="Q44" s="122"/>
      <c r="R44" s="121" t="s">
        <v>205</v>
      </c>
      <c r="S44" s="121" t="s">
        <v>205</v>
      </c>
      <c r="T44" s="121" t="s">
        <v>205</v>
      </c>
      <c r="U44" s="121" t="s">
        <v>205</v>
      </c>
      <c r="V44" s="121" t="s">
        <v>205</v>
      </c>
      <c r="W44" s="121" t="s">
        <v>205</v>
      </c>
      <c r="X44" s="122"/>
      <c r="Y44" s="121" t="s">
        <v>205</v>
      </c>
      <c r="Z44" s="121" t="s">
        <v>205</v>
      </c>
      <c r="AA44" s="121" t="s">
        <v>205</v>
      </c>
      <c r="AB44" s="121" t="s">
        <v>205</v>
      </c>
      <c r="AC44" s="121" t="s">
        <v>205</v>
      </c>
      <c r="AD44" s="121" t="s">
        <v>205</v>
      </c>
      <c r="AE44" s="122"/>
      <c r="AF44" s="121" t="s">
        <v>205</v>
      </c>
      <c r="AG44" s="121" t="s">
        <v>205</v>
      </c>
      <c r="AH44" s="121" t="s">
        <v>205</v>
      </c>
      <c r="AI44" s="121" t="s">
        <v>205</v>
      </c>
      <c r="AJ44" s="121" t="s">
        <v>205</v>
      </c>
      <c r="AK44" s="96"/>
      <c r="AL44" s="123"/>
      <c r="AM44" s="123">
        <f>VLOOKUP(C44,DM_NGAY_CONG_QUY_DINH!$H$3:$L$600,5,FALSE)</f>
        <v>27</v>
      </c>
      <c r="AN44" s="123">
        <f t="shared" si="0"/>
        <v>27</v>
      </c>
      <c r="AO44" s="125">
        <f t="shared" si="1"/>
        <v>0</v>
      </c>
      <c r="AP44" s="125">
        <f t="shared" si="2"/>
        <v>0</v>
      </c>
      <c r="AQ44" s="127">
        <f t="shared" si="3"/>
        <v>0</v>
      </c>
      <c r="AR44" s="125">
        <f t="shared" si="4"/>
        <v>0</v>
      </c>
      <c r="AS44" s="125">
        <f t="shared" si="5"/>
        <v>0</v>
      </c>
      <c r="AT44" s="125">
        <f t="shared" si="6"/>
        <v>0</v>
      </c>
      <c r="AU44" s="125">
        <f t="shared" si="7"/>
        <v>0</v>
      </c>
      <c r="AV44" s="125">
        <f t="shared" si="8"/>
        <v>0</v>
      </c>
      <c r="AW44" s="125">
        <f t="shared" si="9"/>
        <v>0</v>
      </c>
      <c r="AX44" s="125">
        <f t="shared" si="10"/>
        <v>0</v>
      </c>
      <c r="AY44" s="125">
        <f t="shared" si="11"/>
        <v>0</v>
      </c>
      <c r="AZ44" s="125">
        <f t="shared" si="12"/>
        <v>0</v>
      </c>
      <c r="BA44" s="125">
        <f t="shared" si="13"/>
        <v>0</v>
      </c>
      <c r="BB44" s="125">
        <f t="shared" si="14"/>
        <v>0</v>
      </c>
      <c r="BC44" s="125">
        <f t="shared" si="15"/>
        <v>0</v>
      </c>
      <c r="BD44" s="125">
        <f t="shared" si="16"/>
        <v>0</v>
      </c>
      <c r="BE44" s="125">
        <f t="shared" si="17"/>
        <v>0</v>
      </c>
      <c r="BF44" s="125">
        <f t="shared" si="18"/>
        <v>0</v>
      </c>
      <c r="BG44" s="125">
        <f t="shared" si="19"/>
        <v>0</v>
      </c>
      <c r="BH44" s="125">
        <f t="shared" si="20"/>
        <v>0</v>
      </c>
      <c r="BI44" s="125">
        <f t="shared" si="21"/>
        <v>0</v>
      </c>
      <c r="BJ44" s="167">
        <v>0.95</v>
      </c>
      <c r="BK44" s="167"/>
    </row>
    <row r="45" spans="1:63" ht="14.25" x14ac:dyDescent="0.2">
      <c r="A45" s="22"/>
      <c r="B45" s="49">
        <v>40</v>
      </c>
      <c r="C45" s="50">
        <f>GD_CHUNG!B44</f>
        <v>10535</v>
      </c>
      <c r="D45" s="50" t="str">
        <f>GD_CHUNG!C44</f>
        <v>Nguyễn Văn Duẩn</v>
      </c>
      <c r="E45" s="50" t="str">
        <f>GD_CHUNG!D44</f>
        <v>Nv Thống kê</v>
      </c>
      <c r="F45" s="121" t="s">
        <v>205</v>
      </c>
      <c r="G45" s="121" t="s">
        <v>205</v>
      </c>
      <c r="H45" s="121" t="s">
        <v>205</v>
      </c>
      <c r="I45" s="122"/>
      <c r="J45" s="122"/>
      <c r="K45" s="121" t="s">
        <v>205</v>
      </c>
      <c r="L45" s="121" t="s">
        <v>205</v>
      </c>
      <c r="M45" s="121" t="s">
        <v>205</v>
      </c>
      <c r="N45" s="121" t="s">
        <v>205</v>
      </c>
      <c r="O45" s="121" t="s">
        <v>205</v>
      </c>
      <c r="P45" s="122"/>
      <c r="Q45" s="122"/>
      <c r="R45" s="121" t="s">
        <v>205</v>
      </c>
      <c r="S45" s="121" t="s">
        <v>205</v>
      </c>
      <c r="T45" s="121" t="s">
        <v>205</v>
      </c>
      <c r="U45" s="121" t="s">
        <v>205</v>
      </c>
      <c r="V45" s="121" t="s">
        <v>205</v>
      </c>
      <c r="W45" s="122"/>
      <c r="X45" s="122"/>
      <c r="Y45" s="121" t="s">
        <v>205</v>
      </c>
      <c r="Z45" s="121" t="s">
        <v>205</v>
      </c>
      <c r="AA45" s="121" t="s">
        <v>205</v>
      </c>
      <c r="AB45" s="121" t="s">
        <v>205</v>
      </c>
      <c r="AC45" s="121" t="s">
        <v>205</v>
      </c>
      <c r="AD45" s="122"/>
      <c r="AE45" s="122"/>
      <c r="AF45" s="121" t="s">
        <v>205</v>
      </c>
      <c r="AG45" s="121" t="s">
        <v>205</v>
      </c>
      <c r="AH45" s="121" t="s">
        <v>205</v>
      </c>
      <c r="AI45" s="121" t="s">
        <v>205</v>
      </c>
      <c r="AJ45" s="121" t="s">
        <v>205</v>
      </c>
      <c r="AK45" s="96"/>
      <c r="AL45" s="123"/>
      <c r="AM45" s="123">
        <f>VLOOKUP(C45,DM_NGAY_CONG_QUY_DINH!$H$3:$L$600,5,FALSE)</f>
        <v>23</v>
      </c>
      <c r="AN45" s="123">
        <f t="shared" si="0"/>
        <v>23</v>
      </c>
      <c r="AO45" s="125">
        <f t="shared" si="1"/>
        <v>0</v>
      </c>
      <c r="AP45" s="125">
        <f t="shared" si="2"/>
        <v>0</v>
      </c>
      <c r="AQ45" s="127">
        <f t="shared" si="3"/>
        <v>0</v>
      </c>
      <c r="AR45" s="125">
        <f t="shared" si="4"/>
        <v>0</v>
      </c>
      <c r="AS45" s="125">
        <f t="shared" si="5"/>
        <v>0</v>
      </c>
      <c r="AT45" s="125">
        <f t="shared" si="6"/>
        <v>0</v>
      </c>
      <c r="AU45" s="125">
        <f t="shared" si="7"/>
        <v>0</v>
      </c>
      <c r="AV45" s="125">
        <f t="shared" si="8"/>
        <v>0</v>
      </c>
      <c r="AW45" s="125">
        <f t="shared" si="9"/>
        <v>0</v>
      </c>
      <c r="AX45" s="125">
        <f t="shared" si="10"/>
        <v>0</v>
      </c>
      <c r="AY45" s="125">
        <f t="shared" si="11"/>
        <v>0</v>
      </c>
      <c r="AZ45" s="125">
        <f t="shared" si="12"/>
        <v>0</v>
      </c>
      <c r="BA45" s="125">
        <f t="shared" si="13"/>
        <v>0</v>
      </c>
      <c r="BB45" s="125">
        <f t="shared" si="14"/>
        <v>0</v>
      </c>
      <c r="BC45" s="125">
        <f t="shared" si="15"/>
        <v>0</v>
      </c>
      <c r="BD45" s="125">
        <f t="shared" si="16"/>
        <v>0</v>
      </c>
      <c r="BE45" s="125">
        <f t="shared" si="17"/>
        <v>0</v>
      </c>
      <c r="BF45" s="125">
        <f t="shared" si="18"/>
        <v>0</v>
      </c>
      <c r="BG45" s="125">
        <f t="shared" si="19"/>
        <v>0</v>
      </c>
      <c r="BH45" s="125">
        <f t="shared" si="20"/>
        <v>0</v>
      </c>
      <c r="BI45" s="125">
        <f t="shared" si="21"/>
        <v>0</v>
      </c>
      <c r="BJ45" s="167">
        <v>1</v>
      </c>
      <c r="BK45" s="167"/>
    </row>
    <row r="46" spans="1:63" ht="14.25" x14ac:dyDescent="0.2">
      <c r="A46" s="22"/>
      <c r="B46" s="49">
        <v>41</v>
      </c>
      <c r="C46" s="50">
        <f>GD_CHUNG!B45</f>
        <v>13527</v>
      </c>
      <c r="D46" s="50" t="str">
        <f>GD_CHUNG!C45</f>
        <v>Chu Lữ Thu Phương</v>
      </c>
      <c r="E46" s="50" t="str">
        <f>GD_CHUNG!D45</f>
        <v>NV Thủ tục bay, không báo</v>
      </c>
      <c r="F46" s="121" t="s">
        <v>205</v>
      </c>
      <c r="G46" s="121" t="s">
        <v>205</v>
      </c>
      <c r="H46" s="121" t="s">
        <v>205</v>
      </c>
      <c r="I46" s="121" t="s">
        <v>205</v>
      </c>
      <c r="J46" s="122"/>
      <c r="K46" s="121" t="s">
        <v>205</v>
      </c>
      <c r="L46" s="121" t="s">
        <v>205</v>
      </c>
      <c r="M46" s="121" t="s">
        <v>205</v>
      </c>
      <c r="N46" s="121" t="s">
        <v>205</v>
      </c>
      <c r="O46" s="121" t="s">
        <v>205</v>
      </c>
      <c r="P46" s="121" t="s">
        <v>205</v>
      </c>
      <c r="Q46" s="122"/>
      <c r="R46" s="121" t="s">
        <v>205</v>
      </c>
      <c r="S46" s="121" t="s">
        <v>205</v>
      </c>
      <c r="T46" s="121" t="s">
        <v>205</v>
      </c>
      <c r="U46" s="121" t="s">
        <v>205</v>
      </c>
      <c r="V46" s="121" t="s">
        <v>205</v>
      </c>
      <c r="W46" s="121" t="s">
        <v>205</v>
      </c>
      <c r="X46" s="122"/>
      <c r="Y46" s="121" t="s">
        <v>205</v>
      </c>
      <c r="Z46" s="121" t="s">
        <v>205</v>
      </c>
      <c r="AA46" s="121" t="s">
        <v>205</v>
      </c>
      <c r="AB46" s="121" t="s">
        <v>205</v>
      </c>
      <c r="AC46" s="121" t="s">
        <v>205</v>
      </c>
      <c r="AD46" s="121" t="s">
        <v>205</v>
      </c>
      <c r="AE46" s="122"/>
      <c r="AF46" s="121" t="s">
        <v>205</v>
      </c>
      <c r="AG46" s="121" t="s">
        <v>205</v>
      </c>
      <c r="AH46" s="121" t="s">
        <v>205</v>
      </c>
      <c r="AI46" s="121" t="s">
        <v>205</v>
      </c>
      <c r="AJ46" s="121" t="s">
        <v>205</v>
      </c>
      <c r="AK46" s="96"/>
      <c r="AL46" s="123"/>
      <c r="AM46" s="123">
        <f>VLOOKUP(C46,DM_NGAY_CONG_QUY_DINH!$H$3:$L$600,5,FALSE)</f>
        <v>27</v>
      </c>
      <c r="AN46" s="123">
        <f t="shared" si="0"/>
        <v>27</v>
      </c>
      <c r="AO46" s="125">
        <f t="shared" si="1"/>
        <v>0</v>
      </c>
      <c r="AP46" s="125">
        <f t="shared" si="2"/>
        <v>0</v>
      </c>
      <c r="AQ46" s="127">
        <f t="shared" si="3"/>
        <v>0</v>
      </c>
      <c r="AR46" s="125">
        <f t="shared" si="4"/>
        <v>0</v>
      </c>
      <c r="AS46" s="125">
        <f t="shared" si="5"/>
        <v>0</v>
      </c>
      <c r="AT46" s="125">
        <f t="shared" si="6"/>
        <v>0</v>
      </c>
      <c r="AU46" s="125">
        <f t="shared" si="7"/>
        <v>0</v>
      </c>
      <c r="AV46" s="125">
        <f t="shared" si="8"/>
        <v>0</v>
      </c>
      <c r="AW46" s="125">
        <f t="shared" si="9"/>
        <v>0</v>
      </c>
      <c r="AX46" s="125">
        <f t="shared" si="10"/>
        <v>0</v>
      </c>
      <c r="AY46" s="125">
        <f t="shared" si="11"/>
        <v>0</v>
      </c>
      <c r="AZ46" s="125">
        <f t="shared" si="12"/>
        <v>0</v>
      </c>
      <c r="BA46" s="125">
        <f t="shared" si="13"/>
        <v>0</v>
      </c>
      <c r="BB46" s="125">
        <f t="shared" si="14"/>
        <v>0</v>
      </c>
      <c r="BC46" s="125">
        <f t="shared" si="15"/>
        <v>0</v>
      </c>
      <c r="BD46" s="125">
        <f t="shared" si="16"/>
        <v>0</v>
      </c>
      <c r="BE46" s="125">
        <f t="shared" si="17"/>
        <v>0</v>
      </c>
      <c r="BF46" s="125">
        <f t="shared" si="18"/>
        <v>0</v>
      </c>
      <c r="BG46" s="125">
        <f t="shared" si="19"/>
        <v>0</v>
      </c>
      <c r="BH46" s="125">
        <f t="shared" si="20"/>
        <v>0</v>
      </c>
      <c r="BI46" s="125">
        <f t="shared" si="21"/>
        <v>0</v>
      </c>
      <c r="BJ46" s="22">
        <v>1.05</v>
      </c>
      <c r="BK46" s="42"/>
    </row>
    <row r="47" spans="1:63" ht="14.25" x14ac:dyDescent="0.2">
      <c r="A47" s="22"/>
      <c r="B47" s="49">
        <v>42</v>
      </c>
      <c r="C47" s="50">
        <f>GD_CHUNG!B46</f>
        <v>13528</v>
      </c>
      <c r="D47" s="50" t="str">
        <f>GD_CHUNG!C46</f>
        <v>Cao Thị Trà Giang</v>
      </c>
      <c r="E47" s="50" t="str">
        <f>GD_CHUNG!D46</f>
        <v>NV Thủ tục bay, không báo</v>
      </c>
      <c r="F47" s="121" t="s">
        <v>205</v>
      </c>
      <c r="G47" s="121" t="s">
        <v>205</v>
      </c>
      <c r="H47" s="121" t="s">
        <v>205</v>
      </c>
      <c r="I47" s="121" t="s">
        <v>205</v>
      </c>
      <c r="J47" s="122"/>
      <c r="K47" s="121" t="s">
        <v>205</v>
      </c>
      <c r="L47" s="121" t="s">
        <v>205</v>
      </c>
      <c r="M47" s="121" t="s">
        <v>205</v>
      </c>
      <c r="N47" s="121" t="s">
        <v>205</v>
      </c>
      <c r="O47" s="121" t="s">
        <v>205</v>
      </c>
      <c r="P47" s="121" t="s">
        <v>205</v>
      </c>
      <c r="Q47" s="122"/>
      <c r="R47" s="121" t="s">
        <v>205</v>
      </c>
      <c r="S47" s="121" t="s">
        <v>205</v>
      </c>
      <c r="T47" s="121" t="s">
        <v>205</v>
      </c>
      <c r="U47" s="121" t="s">
        <v>205</v>
      </c>
      <c r="V47" s="121" t="s">
        <v>205</v>
      </c>
      <c r="W47" s="121" t="s">
        <v>205</v>
      </c>
      <c r="X47" s="122"/>
      <c r="Y47" s="121" t="s">
        <v>205</v>
      </c>
      <c r="Z47" s="121" t="s">
        <v>205</v>
      </c>
      <c r="AA47" s="121" t="s">
        <v>205</v>
      </c>
      <c r="AB47" s="121" t="s">
        <v>205</v>
      </c>
      <c r="AC47" s="121" t="s">
        <v>205</v>
      </c>
      <c r="AD47" s="121" t="s">
        <v>205</v>
      </c>
      <c r="AE47" s="122"/>
      <c r="AF47" s="121" t="s">
        <v>205</v>
      </c>
      <c r="AG47" s="121" t="s">
        <v>205</v>
      </c>
      <c r="AH47" s="121" t="s">
        <v>205</v>
      </c>
      <c r="AI47" s="121" t="s">
        <v>205</v>
      </c>
      <c r="AJ47" s="121" t="s">
        <v>205</v>
      </c>
      <c r="AK47" s="96"/>
      <c r="AL47" s="123"/>
      <c r="AM47" s="123">
        <f>VLOOKUP(C47,DM_NGAY_CONG_QUY_DINH!$H$3:$L$600,5,FALSE)</f>
        <v>27</v>
      </c>
      <c r="AN47" s="123">
        <f t="shared" si="0"/>
        <v>27</v>
      </c>
      <c r="AO47" s="125">
        <f t="shared" si="1"/>
        <v>0</v>
      </c>
      <c r="AP47" s="125">
        <f t="shared" si="2"/>
        <v>0</v>
      </c>
      <c r="AQ47" s="127">
        <f t="shared" si="3"/>
        <v>0</v>
      </c>
      <c r="AR47" s="125">
        <f t="shared" si="4"/>
        <v>0</v>
      </c>
      <c r="AS47" s="125">
        <f t="shared" si="5"/>
        <v>0</v>
      </c>
      <c r="AT47" s="125">
        <f t="shared" si="6"/>
        <v>0</v>
      </c>
      <c r="AU47" s="125">
        <f t="shared" si="7"/>
        <v>0</v>
      </c>
      <c r="AV47" s="125">
        <f t="shared" si="8"/>
        <v>0</v>
      </c>
      <c r="AW47" s="125">
        <f t="shared" si="9"/>
        <v>0</v>
      </c>
      <c r="AX47" s="125">
        <f t="shared" si="10"/>
        <v>0</v>
      </c>
      <c r="AY47" s="125">
        <f t="shared" si="11"/>
        <v>0</v>
      </c>
      <c r="AZ47" s="125">
        <f t="shared" si="12"/>
        <v>0</v>
      </c>
      <c r="BA47" s="125">
        <f t="shared" si="13"/>
        <v>0</v>
      </c>
      <c r="BB47" s="125">
        <f t="shared" si="14"/>
        <v>0</v>
      </c>
      <c r="BC47" s="125">
        <f t="shared" si="15"/>
        <v>0</v>
      </c>
      <c r="BD47" s="125">
        <f t="shared" si="16"/>
        <v>0</v>
      </c>
      <c r="BE47" s="125">
        <f t="shared" si="17"/>
        <v>0</v>
      </c>
      <c r="BF47" s="125">
        <f t="shared" si="18"/>
        <v>0</v>
      </c>
      <c r="BG47" s="125">
        <f t="shared" si="19"/>
        <v>0</v>
      </c>
      <c r="BH47" s="125">
        <f t="shared" si="20"/>
        <v>0</v>
      </c>
      <c r="BI47" s="125">
        <f t="shared" si="21"/>
        <v>0</v>
      </c>
      <c r="BJ47" s="167">
        <v>1.05</v>
      </c>
      <c r="BK47" s="167"/>
    </row>
    <row r="48" spans="1:63" ht="14.25" x14ac:dyDescent="0.2">
      <c r="A48" s="22"/>
      <c r="B48" s="49">
        <v>43</v>
      </c>
      <c r="C48" s="50">
        <f>GD_CHUNG!B47</f>
        <v>10536</v>
      </c>
      <c r="D48" s="50" t="str">
        <f>GD_CHUNG!C47</f>
        <v>Nguyễn Tiến Dũng</v>
      </c>
      <c r="E48" s="50" t="str">
        <f>GD_CHUNG!D47</f>
        <v>NV ULD</v>
      </c>
      <c r="F48" s="121" t="s">
        <v>205</v>
      </c>
      <c r="G48" s="121" t="s">
        <v>205</v>
      </c>
      <c r="H48" s="121" t="s">
        <v>205</v>
      </c>
      <c r="I48" s="121" t="s">
        <v>205</v>
      </c>
      <c r="J48" s="122"/>
      <c r="K48" s="121" t="s">
        <v>205</v>
      </c>
      <c r="L48" s="121" t="s">
        <v>205</v>
      </c>
      <c r="M48" s="121" t="s">
        <v>205</v>
      </c>
      <c r="N48" s="121" t="s">
        <v>205</v>
      </c>
      <c r="O48" s="121" t="s">
        <v>205</v>
      </c>
      <c r="P48" s="121" t="s">
        <v>205</v>
      </c>
      <c r="Q48" s="122"/>
      <c r="R48" s="121" t="s">
        <v>205</v>
      </c>
      <c r="S48" s="121" t="s">
        <v>205</v>
      </c>
      <c r="T48" s="121" t="s">
        <v>205</v>
      </c>
      <c r="U48" s="121" t="s">
        <v>205</v>
      </c>
      <c r="V48" s="121" t="s">
        <v>205</v>
      </c>
      <c r="W48" s="121" t="s">
        <v>205</v>
      </c>
      <c r="X48" s="122"/>
      <c r="Y48" s="121" t="s">
        <v>205</v>
      </c>
      <c r="Z48" s="121" t="s">
        <v>205</v>
      </c>
      <c r="AA48" s="121" t="s">
        <v>205</v>
      </c>
      <c r="AB48" s="121" t="s">
        <v>205</v>
      </c>
      <c r="AC48" s="121" t="s">
        <v>205</v>
      </c>
      <c r="AD48" s="121" t="s">
        <v>205</v>
      </c>
      <c r="AE48" s="122"/>
      <c r="AF48" s="121" t="s">
        <v>205</v>
      </c>
      <c r="AG48" s="121" t="s">
        <v>205</v>
      </c>
      <c r="AH48" s="121" t="s">
        <v>205</v>
      </c>
      <c r="AI48" s="121" t="s">
        <v>205</v>
      </c>
      <c r="AJ48" s="121" t="s">
        <v>205</v>
      </c>
      <c r="AK48" s="96"/>
      <c r="AL48" s="123"/>
      <c r="AM48" s="123">
        <f>VLOOKUP(C48,DM_NGAY_CONG_QUY_DINH!$H$3:$L$600,5,FALSE)</f>
        <v>27</v>
      </c>
      <c r="AN48" s="123">
        <f t="shared" si="0"/>
        <v>27</v>
      </c>
      <c r="AO48" s="125">
        <f t="shared" si="1"/>
        <v>0</v>
      </c>
      <c r="AP48" s="125">
        <f t="shared" si="2"/>
        <v>0</v>
      </c>
      <c r="AQ48" s="127">
        <f t="shared" si="3"/>
        <v>0</v>
      </c>
      <c r="AR48" s="125">
        <f t="shared" si="4"/>
        <v>0</v>
      </c>
      <c r="AS48" s="125">
        <f t="shared" si="5"/>
        <v>0</v>
      </c>
      <c r="AT48" s="125">
        <f t="shared" si="6"/>
        <v>0</v>
      </c>
      <c r="AU48" s="125">
        <f t="shared" si="7"/>
        <v>0</v>
      </c>
      <c r="AV48" s="125">
        <f t="shared" si="8"/>
        <v>0</v>
      </c>
      <c r="AW48" s="125">
        <f t="shared" si="9"/>
        <v>0</v>
      </c>
      <c r="AX48" s="125">
        <f t="shared" si="10"/>
        <v>0</v>
      </c>
      <c r="AY48" s="125">
        <f t="shared" si="11"/>
        <v>0</v>
      </c>
      <c r="AZ48" s="125">
        <f t="shared" si="12"/>
        <v>0</v>
      </c>
      <c r="BA48" s="125">
        <f t="shared" si="13"/>
        <v>0</v>
      </c>
      <c r="BB48" s="125">
        <f t="shared" si="14"/>
        <v>0</v>
      </c>
      <c r="BC48" s="125">
        <f t="shared" si="15"/>
        <v>0</v>
      </c>
      <c r="BD48" s="125">
        <f t="shared" si="16"/>
        <v>0</v>
      </c>
      <c r="BE48" s="125">
        <f t="shared" si="17"/>
        <v>0</v>
      </c>
      <c r="BF48" s="125">
        <f t="shared" si="18"/>
        <v>0</v>
      </c>
      <c r="BG48" s="125">
        <f t="shared" si="19"/>
        <v>0</v>
      </c>
      <c r="BH48" s="125">
        <f t="shared" si="20"/>
        <v>0</v>
      </c>
      <c r="BI48" s="125">
        <f t="shared" si="21"/>
        <v>0</v>
      </c>
      <c r="BJ48" s="22">
        <v>1.05</v>
      </c>
      <c r="BK48" s="167"/>
    </row>
    <row r="49" spans="1:63" ht="14.25" x14ac:dyDescent="0.2">
      <c r="A49" s="22"/>
      <c r="B49" s="49">
        <v>44</v>
      </c>
      <c r="C49" s="50">
        <f>GD_CHUNG!B48</f>
        <v>11355</v>
      </c>
      <c r="D49" s="50" t="str">
        <f>GD_CHUNG!C48</f>
        <v>Văn Anh Tuấn</v>
      </c>
      <c r="E49" s="50" t="str">
        <f>GD_CHUNG!D48</f>
        <v>NV ULD</v>
      </c>
      <c r="F49" s="121" t="s">
        <v>205</v>
      </c>
      <c r="G49" s="121" t="s">
        <v>205</v>
      </c>
      <c r="H49" s="121" t="s">
        <v>205</v>
      </c>
      <c r="I49" s="121" t="s">
        <v>205</v>
      </c>
      <c r="J49" s="122"/>
      <c r="K49" s="121" t="s">
        <v>205</v>
      </c>
      <c r="L49" s="121" t="s">
        <v>205</v>
      </c>
      <c r="M49" s="121" t="s">
        <v>205</v>
      </c>
      <c r="N49" s="121" t="s">
        <v>205</v>
      </c>
      <c r="O49" s="121" t="s">
        <v>205</v>
      </c>
      <c r="P49" s="121" t="s">
        <v>205</v>
      </c>
      <c r="Q49" s="122"/>
      <c r="R49" s="121" t="s">
        <v>205</v>
      </c>
      <c r="S49" s="121" t="s">
        <v>205</v>
      </c>
      <c r="T49" s="121" t="s">
        <v>205</v>
      </c>
      <c r="U49" s="121" t="s">
        <v>205</v>
      </c>
      <c r="V49" s="121" t="s">
        <v>205</v>
      </c>
      <c r="W49" s="121" t="s">
        <v>205</v>
      </c>
      <c r="X49" s="122"/>
      <c r="Y49" s="121" t="s">
        <v>205</v>
      </c>
      <c r="Z49" s="121" t="s">
        <v>205</v>
      </c>
      <c r="AA49" s="121" t="s">
        <v>205</v>
      </c>
      <c r="AB49" s="121" t="s">
        <v>205</v>
      </c>
      <c r="AC49" s="121" t="s">
        <v>205</v>
      </c>
      <c r="AD49" s="121" t="s">
        <v>205</v>
      </c>
      <c r="AE49" s="122"/>
      <c r="AF49" s="121" t="s">
        <v>205</v>
      </c>
      <c r="AG49" s="121" t="s">
        <v>205</v>
      </c>
      <c r="AH49" s="121" t="s">
        <v>205</v>
      </c>
      <c r="AI49" s="121" t="s">
        <v>205</v>
      </c>
      <c r="AJ49" s="121" t="s">
        <v>205</v>
      </c>
      <c r="AK49" s="96"/>
      <c r="AL49" s="123"/>
      <c r="AM49" s="123">
        <f>VLOOKUP(C49,DM_NGAY_CONG_QUY_DINH!$H$3:$L$600,5,FALSE)</f>
        <v>27</v>
      </c>
      <c r="AN49" s="123">
        <f t="shared" si="0"/>
        <v>27</v>
      </c>
      <c r="AO49" s="125">
        <f t="shared" si="1"/>
        <v>0</v>
      </c>
      <c r="AP49" s="125">
        <f t="shared" si="2"/>
        <v>0</v>
      </c>
      <c r="AQ49" s="127">
        <f t="shared" si="3"/>
        <v>0</v>
      </c>
      <c r="AR49" s="125">
        <f t="shared" si="4"/>
        <v>0</v>
      </c>
      <c r="AS49" s="125">
        <f t="shared" si="5"/>
        <v>0</v>
      </c>
      <c r="AT49" s="125">
        <f t="shared" si="6"/>
        <v>0</v>
      </c>
      <c r="AU49" s="125">
        <f t="shared" si="7"/>
        <v>0</v>
      </c>
      <c r="AV49" s="125">
        <f t="shared" si="8"/>
        <v>0</v>
      </c>
      <c r="AW49" s="125">
        <f t="shared" si="9"/>
        <v>0</v>
      </c>
      <c r="AX49" s="125">
        <f t="shared" si="10"/>
        <v>0</v>
      </c>
      <c r="AY49" s="125">
        <f t="shared" si="11"/>
        <v>0</v>
      </c>
      <c r="AZ49" s="125">
        <f t="shared" si="12"/>
        <v>0</v>
      </c>
      <c r="BA49" s="125">
        <f t="shared" si="13"/>
        <v>0</v>
      </c>
      <c r="BB49" s="125">
        <f t="shared" si="14"/>
        <v>0</v>
      </c>
      <c r="BC49" s="125">
        <f t="shared" si="15"/>
        <v>0</v>
      </c>
      <c r="BD49" s="125">
        <f t="shared" si="16"/>
        <v>0</v>
      </c>
      <c r="BE49" s="125">
        <f t="shared" si="17"/>
        <v>0</v>
      </c>
      <c r="BF49" s="125">
        <f t="shared" si="18"/>
        <v>0</v>
      </c>
      <c r="BG49" s="125">
        <f t="shared" si="19"/>
        <v>0</v>
      </c>
      <c r="BH49" s="125">
        <f t="shared" si="20"/>
        <v>0</v>
      </c>
      <c r="BI49" s="125">
        <f t="shared" si="21"/>
        <v>0</v>
      </c>
      <c r="BJ49" s="167">
        <v>1</v>
      </c>
      <c r="BK49" s="167"/>
    </row>
    <row r="50" spans="1:63" ht="14.25" x14ac:dyDescent="0.2">
      <c r="A50" s="22"/>
      <c r="B50" s="49">
        <v>45</v>
      </c>
      <c r="C50" s="50">
        <f>GD_CHUNG!B49</f>
        <v>12593</v>
      </c>
      <c r="D50" s="50" t="str">
        <f>GD_CHUNG!C49</f>
        <v>Phạm Trần Tuấn Minh</v>
      </c>
      <c r="E50" s="50" t="str">
        <f>GD_CHUNG!D49</f>
        <v>NV ULD</v>
      </c>
      <c r="F50" s="121" t="s">
        <v>205</v>
      </c>
      <c r="G50" s="121" t="s">
        <v>205</v>
      </c>
      <c r="H50" s="121" t="s">
        <v>205</v>
      </c>
      <c r="I50" s="121" t="s">
        <v>205</v>
      </c>
      <c r="J50" s="122"/>
      <c r="K50" s="121" t="s">
        <v>205</v>
      </c>
      <c r="L50" s="121" t="s">
        <v>205</v>
      </c>
      <c r="M50" s="121" t="s">
        <v>205</v>
      </c>
      <c r="N50" s="121" t="s">
        <v>205</v>
      </c>
      <c r="O50" s="121" t="s">
        <v>205</v>
      </c>
      <c r="P50" s="121" t="s">
        <v>205</v>
      </c>
      <c r="Q50" s="122"/>
      <c r="R50" s="121" t="s">
        <v>205</v>
      </c>
      <c r="S50" s="121" t="s">
        <v>205</v>
      </c>
      <c r="T50" s="121" t="s">
        <v>205</v>
      </c>
      <c r="U50" s="121" t="s">
        <v>205</v>
      </c>
      <c r="V50" s="121" t="s">
        <v>205</v>
      </c>
      <c r="W50" s="121" t="s">
        <v>205</v>
      </c>
      <c r="X50" s="122"/>
      <c r="Y50" s="121" t="s">
        <v>205</v>
      </c>
      <c r="Z50" s="121" t="s">
        <v>205</v>
      </c>
      <c r="AA50" s="121" t="s">
        <v>205</v>
      </c>
      <c r="AB50" s="121" t="s">
        <v>205</v>
      </c>
      <c r="AC50" s="121" t="s">
        <v>205</v>
      </c>
      <c r="AD50" s="121" t="s">
        <v>205</v>
      </c>
      <c r="AE50" s="122"/>
      <c r="AF50" s="121" t="s">
        <v>205</v>
      </c>
      <c r="AG50" s="121" t="s">
        <v>205</v>
      </c>
      <c r="AH50" s="121" t="s">
        <v>205</v>
      </c>
      <c r="AI50" s="121" t="s">
        <v>205</v>
      </c>
      <c r="AJ50" s="121" t="s">
        <v>205</v>
      </c>
      <c r="AK50" s="96"/>
      <c r="AL50" s="123"/>
      <c r="AM50" s="123">
        <f>VLOOKUP(C50,DM_NGAY_CONG_QUY_DINH!$H$3:$L$600,5,FALSE)</f>
        <v>27</v>
      </c>
      <c r="AN50" s="123">
        <f t="shared" si="0"/>
        <v>27</v>
      </c>
      <c r="AO50" s="125">
        <f t="shared" si="1"/>
        <v>0</v>
      </c>
      <c r="AP50" s="125">
        <f t="shared" si="2"/>
        <v>0</v>
      </c>
      <c r="AQ50" s="127">
        <f t="shared" si="3"/>
        <v>0</v>
      </c>
      <c r="AR50" s="125">
        <f t="shared" si="4"/>
        <v>0</v>
      </c>
      <c r="AS50" s="125">
        <f t="shared" si="5"/>
        <v>0</v>
      </c>
      <c r="AT50" s="125">
        <f t="shared" si="6"/>
        <v>0</v>
      </c>
      <c r="AU50" s="125">
        <f t="shared" si="7"/>
        <v>0</v>
      </c>
      <c r="AV50" s="125">
        <f t="shared" ref="AV50:AV535" si="22">COUNTIF(G50:AK50,"1,ST")</f>
        <v>0</v>
      </c>
      <c r="AW50" s="125">
        <f t="shared" si="9"/>
        <v>0</v>
      </c>
      <c r="AX50" s="125">
        <f t="shared" si="10"/>
        <v>0</v>
      </c>
      <c r="AY50" s="125">
        <f t="shared" si="11"/>
        <v>0</v>
      </c>
      <c r="AZ50" s="125">
        <f t="shared" ref="AZ50:AZ535" si="23">COUNTIF(G50:AK50,"1,DD")</f>
        <v>0</v>
      </c>
      <c r="BA50" s="125">
        <f t="shared" si="13"/>
        <v>0</v>
      </c>
      <c r="BB50" s="125">
        <f t="shared" si="14"/>
        <v>0</v>
      </c>
      <c r="BC50" s="125">
        <f t="shared" si="15"/>
        <v>0</v>
      </c>
      <c r="BD50" s="125">
        <f t="shared" ref="BD50:BD535" si="24">COUNTIF(G50:AK50,"1,H2")</f>
        <v>0</v>
      </c>
      <c r="BE50" s="125">
        <f t="shared" si="17"/>
        <v>0</v>
      </c>
      <c r="BF50" s="125">
        <f t="shared" si="18"/>
        <v>0</v>
      </c>
      <c r="BG50" s="125">
        <f t="shared" si="19"/>
        <v>0</v>
      </c>
      <c r="BH50" s="125">
        <f t="shared" si="20"/>
        <v>0</v>
      </c>
      <c r="BI50" s="125">
        <f t="shared" si="21"/>
        <v>0</v>
      </c>
      <c r="BJ50" s="167">
        <v>1</v>
      </c>
      <c r="BK50" s="167"/>
    </row>
    <row r="51" spans="1:63" ht="14.25" x14ac:dyDescent="0.2">
      <c r="A51" s="22"/>
      <c r="B51" s="49">
        <v>46</v>
      </c>
      <c r="C51" s="50">
        <f>GD_CHUNG!B50</f>
        <v>12594</v>
      </c>
      <c r="D51" s="50" t="str">
        <f>GD_CHUNG!C50</f>
        <v>Đỗ Đình Quân</v>
      </c>
      <c r="E51" s="50" t="str">
        <f>GD_CHUNG!D50</f>
        <v>NV ULD</v>
      </c>
      <c r="F51" s="121" t="s">
        <v>205</v>
      </c>
      <c r="G51" s="121" t="s">
        <v>205</v>
      </c>
      <c r="H51" s="121" t="s">
        <v>205</v>
      </c>
      <c r="I51" s="121" t="s">
        <v>205</v>
      </c>
      <c r="J51" s="122"/>
      <c r="K51" s="121" t="s">
        <v>205</v>
      </c>
      <c r="L51" s="121" t="s">
        <v>205</v>
      </c>
      <c r="M51" s="121" t="s">
        <v>205</v>
      </c>
      <c r="N51" s="121" t="s">
        <v>205</v>
      </c>
      <c r="O51" s="121" t="s">
        <v>205</v>
      </c>
      <c r="P51" s="121" t="s">
        <v>205</v>
      </c>
      <c r="Q51" s="122"/>
      <c r="R51" s="121" t="s">
        <v>205</v>
      </c>
      <c r="S51" s="121" t="s">
        <v>205</v>
      </c>
      <c r="T51" s="121" t="s">
        <v>205</v>
      </c>
      <c r="U51" s="121" t="s">
        <v>205</v>
      </c>
      <c r="V51" s="121" t="s">
        <v>205</v>
      </c>
      <c r="W51" s="121" t="s">
        <v>205</v>
      </c>
      <c r="X51" s="122"/>
      <c r="Y51" s="121" t="s">
        <v>205</v>
      </c>
      <c r="Z51" s="121" t="s">
        <v>205</v>
      </c>
      <c r="AA51" s="121" t="s">
        <v>205</v>
      </c>
      <c r="AB51" s="121" t="s">
        <v>205</v>
      </c>
      <c r="AC51" s="121" t="s">
        <v>205</v>
      </c>
      <c r="AD51" s="121" t="s">
        <v>205</v>
      </c>
      <c r="AE51" s="122"/>
      <c r="AF51" s="121" t="s">
        <v>205</v>
      </c>
      <c r="AG51" s="121" t="s">
        <v>205</v>
      </c>
      <c r="AH51" s="121" t="s">
        <v>205</v>
      </c>
      <c r="AI51" s="121" t="s">
        <v>205</v>
      </c>
      <c r="AJ51" s="121" t="s">
        <v>205</v>
      </c>
      <c r="AK51" s="96"/>
      <c r="AL51" s="123"/>
      <c r="AM51" s="123">
        <f>VLOOKUP(C51,DM_NGAY_CONG_QUY_DINH!$H$3:$L$600,5,FALSE)</f>
        <v>27</v>
      </c>
      <c r="AN51" s="123">
        <f t="shared" si="0"/>
        <v>27</v>
      </c>
      <c r="AO51" s="125">
        <f t="shared" si="1"/>
        <v>0</v>
      </c>
      <c r="AP51" s="125">
        <f t="shared" si="2"/>
        <v>0</v>
      </c>
      <c r="AQ51" s="127">
        <f t="shared" si="3"/>
        <v>0</v>
      </c>
      <c r="AR51" s="125">
        <f t="shared" si="4"/>
        <v>0</v>
      </c>
      <c r="AS51" s="125">
        <f t="shared" si="5"/>
        <v>0</v>
      </c>
      <c r="AT51" s="125">
        <f t="shared" si="6"/>
        <v>0</v>
      </c>
      <c r="AU51" s="125">
        <f t="shared" si="7"/>
        <v>0</v>
      </c>
      <c r="AV51" s="125">
        <f t="shared" si="22"/>
        <v>0</v>
      </c>
      <c r="AW51" s="125">
        <f t="shared" si="9"/>
        <v>0</v>
      </c>
      <c r="AX51" s="125">
        <f t="shared" si="10"/>
        <v>0</v>
      </c>
      <c r="AY51" s="125">
        <f t="shared" si="11"/>
        <v>0</v>
      </c>
      <c r="AZ51" s="125">
        <f t="shared" si="23"/>
        <v>0</v>
      </c>
      <c r="BA51" s="125">
        <f t="shared" si="13"/>
        <v>0</v>
      </c>
      <c r="BB51" s="125">
        <f t="shared" si="14"/>
        <v>0</v>
      </c>
      <c r="BC51" s="125">
        <f t="shared" si="15"/>
        <v>0</v>
      </c>
      <c r="BD51" s="125">
        <f t="shared" si="24"/>
        <v>0</v>
      </c>
      <c r="BE51" s="125">
        <f t="shared" si="17"/>
        <v>0</v>
      </c>
      <c r="BF51" s="125">
        <f t="shared" si="18"/>
        <v>0</v>
      </c>
      <c r="BG51" s="125">
        <f t="shared" si="19"/>
        <v>0</v>
      </c>
      <c r="BH51" s="125">
        <f t="shared" si="20"/>
        <v>0</v>
      </c>
      <c r="BI51" s="125">
        <f t="shared" si="21"/>
        <v>0</v>
      </c>
      <c r="BJ51" s="167">
        <v>0.9</v>
      </c>
      <c r="BK51" s="167"/>
    </row>
    <row r="52" spans="1:63" ht="14.25" x14ac:dyDescent="0.2">
      <c r="A52" s="22"/>
      <c r="B52" s="49">
        <v>47</v>
      </c>
      <c r="C52" s="50">
        <f>GD_CHUNG!B51</f>
        <v>12595</v>
      </c>
      <c r="D52" s="50" t="str">
        <f>GD_CHUNG!C51</f>
        <v>Lê Văn Lương</v>
      </c>
      <c r="E52" s="50" t="str">
        <f>GD_CHUNG!D51</f>
        <v>NV ULD</v>
      </c>
      <c r="F52" s="121" t="s">
        <v>205</v>
      </c>
      <c r="G52" s="121" t="s">
        <v>205</v>
      </c>
      <c r="H52" s="121" t="s">
        <v>205</v>
      </c>
      <c r="I52" s="121" t="s">
        <v>205</v>
      </c>
      <c r="J52" s="122"/>
      <c r="K52" s="121" t="s">
        <v>205</v>
      </c>
      <c r="L52" s="121" t="s">
        <v>205</v>
      </c>
      <c r="M52" s="121" t="s">
        <v>205</v>
      </c>
      <c r="N52" s="121" t="s">
        <v>205</v>
      </c>
      <c r="O52" s="121" t="s">
        <v>205</v>
      </c>
      <c r="P52" s="121" t="s">
        <v>205</v>
      </c>
      <c r="Q52" s="122"/>
      <c r="R52" s="121" t="s">
        <v>205</v>
      </c>
      <c r="S52" s="121" t="s">
        <v>205</v>
      </c>
      <c r="T52" s="121" t="s">
        <v>205</v>
      </c>
      <c r="U52" s="121" t="s">
        <v>205</v>
      </c>
      <c r="V52" s="121" t="s">
        <v>205</v>
      </c>
      <c r="W52" s="121" t="s">
        <v>205</v>
      </c>
      <c r="X52" s="122"/>
      <c r="Y52" s="121" t="s">
        <v>205</v>
      </c>
      <c r="Z52" s="121" t="s">
        <v>205</v>
      </c>
      <c r="AA52" s="121" t="s">
        <v>205</v>
      </c>
      <c r="AB52" s="121" t="s">
        <v>205</v>
      </c>
      <c r="AC52" s="121" t="s">
        <v>205</v>
      </c>
      <c r="AD52" s="121" t="s">
        <v>205</v>
      </c>
      <c r="AE52" s="122"/>
      <c r="AF52" s="121" t="s">
        <v>205</v>
      </c>
      <c r="AG52" s="121" t="s">
        <v>205</v>
      </c>
      <c r="AH52" s="121" t="s">
        <v>205</v>
      </c>
      <c r="AI52" s="121" t="s">
        <v>205</v>
      </c>
      <c r="AJ52" s="121" t="s">
        <v>205</v>
      </c>
      <c r="AK52" s="96"/>
      <c r="AL52" s="123"/>
      <c r="AM52" s="123">
        <f>VLOOKUP(C52,DM_NGAY_CONG_QUY_DINH!$H$3:$L$600,5,FALSE)</f>
        <v>27</v>
      </c>
      <c r="AN52" s="123">
        <f t="shared" si="0"/>
        <v>27</v>
      </c>
      <c r="AO52" s="125">
        <f t="shared" si="1"/>
        <v>0</v>
      </c>
      <c r="AP52" s="125">
        <f t="shared" si="2"/>
        <v>0</v>
      </c>
      <c r="AQ52" s="127">
        <f t="shared" si="3"/>
        <v>0</v>
      </c>
      <c r="AR52" s="125">
        <f t="shared" si="4"/>
        <v>0</v>
      </c>
      <c r="AS52" s="125">
        <f t="shared" si="5"/>
        <v>0</v>
      </c>
      <c r="AT52" s="125">
        <f t="shared" si="6"/>
        <v>0</v>
      </c>
      <c r="AU52" s="125">
        <f t="shared" si="7"/>
        <v>0</v>
      </c>
      <c r="AV52" s="125">
        <f t="shared" si="22"/>
        <v>0</v>
      </c>
      <c r="AW52" s="125">
        <f t="shared" si="9"/>
        <v>0</v>
      </c>
      <c r="AX52" s="125">
        <f t="shared" si="10"/>
        <v>0</v>
      </c>
      <c r="AY52" s="125">
        <f t="shared" si="11"/>
        <v>0</v>
      </c>
      <c r="AZ52" s="125">
        <f t="shared" si="23"/>
        <v>0</v>
      </c>
      <c r="BA52" s="125">
        <f t="shared" si="13"/>
        <v>0</v>
      </c>
      <c r="BB52" s="125">
        <f t="shared" si="14"/>
        <v>0</v>
      </c>
      <c r="BC52" s="125">
        <f t="shared" si="15"/>
        <v>0</v>
      </c>
      <c r="BD52" s="125">
        <f t="shared" si="24"/>
        <v>0</v>
      </c>
      <c r="BE52" s="125">
        <f t="shared" si="17"/>
        <v>0</v>
      </c>
      <c r="BF52" s="125">
        <f t="shared" si="18"/>
        <v>0</v>
      </c>
      <c r="BG52" s="125">
        <f t="shared" si="19"/>
        <v>0</v>
      </c>
      <c r="BH52" s="125">
        <f t="shared" si="20"/>
        <v>0</v>
      </c>
      <c r="BI52" s="125">
        <f t="shared" si="21"/>
        <v>0</v>
      </c>
      <c r="BJ52" s="167">
        <v>1</v>
      </c>
      <c r="BK52" s="167"/>
    </row>
    <row r="53" spans="1:63" ht="14.25" x14ac:dyDescent="0.2">
      <c r="A53" s="22"/>
      <c r="B53" s="49">
        <v>48</v>
      </c>
      <c r="C53" s="50">
        <f>GD_CHUNG!B52</f>
        <v>13669</v>
      </c>
      <c r="D53" s="50" t="str">
        <f>GD_CHUNG!C52</f>
        <v>Nguyễn Duy Hải</v>
      </c>
      <c r="E53" s="50" t="str">
        <f>GD_CHUNG!D52</f>
        <v>NV ULD</v>
      </c>
      <c r="F53" s="121" t="s">
        <v>205</v>
      </c>
      <c r="G53" s="121" t="s">
        <v>205</v>
      </c>
      <c r="H53" s="121" t="s">
        <v>205</v>
      </c>
      <c r="I53" s="121" t="s">
        <v>205</v>
      </c>
      <c r="J53" s="122"/>
      <c r="K53" s="121" t="s">
        <v>205</v>
      </c>
      <c r="L53" s="121" t="s">
        <v>205</v>
      </c>
      <c r="M53" s="121" t="s">
        <v>205</v>
      </c>
      <c r="N53" s="121" t="s">
        <v>205</v>
      </c>
      <c r="O53" s="121" t="s">
        <v>205</v>
      </c>
      <c r="P53" s="121" t="s">
        <v>205</v>
      </c>
      <c r="Q53" s="122"/>
      <c r="R53" s="121" t="s">
        <v>205</v>
      </c>
      <c r="S53" s="121" t="s">
        <v>205</v>
      </c>
      <c r="T53" s="121" t="s">
        <v>205</v>
      </c>
      <c r="U53" s="121" t="s">
        <v>205</v>
      </c>
      <c r="V53" s="121" t="s">
        <v>205</v>
      </c>
      <c r="W53" s="121" t="s">
        <v>205</v>
      </c>
      <c r="X53" s="122"/>
      <c r="Y53" s="121" t="s">
        <v>205</v>
      </c>
      <c r="Z53" s="121" t="s">
        <v>205</v>
      </c>
      <c r="AA53" s="121" t="s">
        <v>205</v>
      </c>
      <c r="AB53" s="121" t="s">
        <v>205</v>
      </c>
      <c r="AC53" s="121" t="s">
        <v>205</v>
      </c>
      <c r="AD53" s="121" t="s">
        <v>205</v>
      </c>
      <c r="AE53" s="122"/>
      <c r="AF53" s="121" t="s">
        <v>205</v>
      </c>
      <c r="AG53" s="121" t="s">
        <v>205</v>
      </c>
      <c r="AH53" s="121" t="s">
        <v>205</v>
      </c>
      <c r="AI53" s="121" t="s">
        <v>205</v>
      </c>
      <c r="AJ53" s="121" t="s">
        <v>205</v>
      </c>
      <c r="AK53" s="96"/>
      <c r="AL53" s="123"/>
      <c r="AM53" s="123">
        <f>VLOOKUP(C53,DM_NGAY_CONG_QUY_DINH!$H$3:$L$600,5,FALSE)</f>
        <v>27</v>
      </c>
      <c r="AN53" s="123">
        <f t="shared" si="0"/>
        <v>27</v>
      </c>
      <c r="AO53" s="125">
        <f t="shared" si="1"/>
        <v>0</v>
      </c>
      <c r="AP53" s="125">
        <f t="shared" si="2"/>
        <v>0</v>
      </c>
      <c r="AQ53" s="127">
        <f t="shared" si="3"/>
        <v>0</v>
      </c>
      <c r="AR53" s="125">
        <f t="shared" si="4"/>
        <v>0</v>
      </c>
      <c r="AS53" s="125">
        <f t="shared" si="5"/>
        <v>0</v>
      </c>
      <c r="AT53" s="125">
        <f t="shared" si="6"/>
        <v>0</v>
      </c>
      <c r="AU53" s="125">
        <f t="shared" si="7"/>
        <v>0</v>
      </c>
      <c r="AV53" s="125">
        <f t="shared" si="22"/>
        <v>0</v>
      </c>
      <c r="AW53" s="125">
        <f t="shared" si="9"/>
        <v>0</v>
      </c>
      <c r="AX53" s="125">
        <f t="shared" si="10"/>
        <v>0</v>
      </c>
      <c r="AY53" s="125">
        <f t="shared" si="11"/>
        <v>0</v>
      </c>
      <c r="AZ53" s="125">
        <f t="shared" si="23"/>
        <v>0</v>
      </c>
      <c r="BA53" s="125">
        <f t="shared" si="13"/>
        <v>0</v>
      </c>
      <c r="BB53" s="125">
        <f t="shared" si="14"/>
        <v>0</v>
      </c>
      <c r="BC53" s="125">
        <f t="shared" si="15"/>
        <v>0</v>
      </c>
      <c r="BD53" s="125">
        <f t="shared" si="24"/>
        <v>0</v>
      </c>
      <c r="BE53" s="125">
        <f t="shared" si="17"/>
        <v>0</v>
      </c>
      <c r="BF53" s="125">
        <f t="shared" si="18"/>
        <v>0</v>
      </c>
      <c r="BG53" s="125">
        <f t="shared" si="19"/>
        <v>0</v>
      </c>
      <c r="BH53" s="125">
        <f t="shared" si="20"/>
        <v>27</v>
      </c>
      <c r="BI53" s="125">
        <f t="shared" si="21"/>
        <v>0</v>
      </c>
      <c r="BJ53" s="167">
        <v>1</v>
      </c>
      <c r="BK53" s="167"/>
    </row>
    <row r="54" spans="1:63" ht="14.25" x14ac:dyDescent="0.2">
      <c r="A54" s="22"/>
      <c r="B54" s="49">
        <v>49</v>
      </c>
      <c r="C54" s="50">
        <f>GD_CHUNG!B53</f>
        <v>13102</v>
      </c>
      <c r="D54" s="50" t="str">
        <f>GD_CHUNG!C53</f>
        <v>Ngô Văn Sơn</v>
      </c>
      <c r="E54" s="50" t="str">
        <f>GD_CHUNG!D53</f>
        <v>Nviên HDCX</v>
      </c>
      <c r="F54" s="121" t="s">
        <v>205</v>
      </c>
      <c r="G54" s="121" t="s">
        <v>205</v>
      </c>
      <c r="H54" s="121" t="s">
        <v>205</v>
      </c>
      <c r="I54" s="121" t="s">
        <v>205</v>
      </c>
      <c r="J54" s="122"/>
      <c r="K54" s="121" t="s">
        <v>205</v>
      </c>
      <c r="L54" s="121" t="s">
        <v>205</v>
      </c>
      <c r="M54" s="121" t="s">
        <v>205</v>
      </c>
      <c r="N54" s="121" t="s">
        <v>205</v>
      </c>
      <c r="O54" s="121" t="s">
        <v>205</v>
      </c>
      <c r="P54" s="121" t="s">
        <v>205</v>
      </c>
      <c r="Q54" s="122"/>
      <c r="R54" s="121" t="s">
        <v>205</v>
      </c>
      <c r="S54" s="121" t="s">
        <v>205</v>
      </c>
      <c r="T54" s="121" t="s">
        <v>205</v>
      </c>
      <c r="U54" s="121" t="s">
        <v>205</v>
      </c>
      <c r="V54" s="121" t="s">
        <v>205</v>
      </c>
      <c r="W54" s="121" t="s">
        <v>205</v>
      </c>
      <c r="X54" s="122"/>
      <c r="Y54" s="121" t="s">
        <v>205</v>
      </c>
      <c r="Z54" s="121" t="s">
        <v>205</v>
      </c>
      <c r="AA54" s="121" t="s">
        <v>205</v>
      </c>
      <c r="AB54" s="121" t="s">
        <v>205</v>
      </c>
      <c r="AC54" s="121" t="s">
        <v>205</v>
      </c>
      <c r="AD54" s="121" t="s">
        <v>205</v>
      </c>
      <c r="AE54" s="122"/>
      <c r="AF54" s="121" t="s">
        <v>205</v>
      </c>
      <c r="AG54" s="121" t="s">
        <v>205</v>
      </c>
      <c r="AH54" s="121" t="s">
        <v>205</v>
      </c>
      <c r="AI54" s="121" t="s">
        <v>205</v>
      </c>
      <c r="AJ54" s="121" t="s">
        <v>205</v>
      </c>
      <c r="AK54" s="96"/>
      <c r="AL54" s="123"/>
      <c r="AM54" s="123">
        <f>VLOOKUP(C54,DM_NGAY_CONG_QUY_DINH!$H$3:$L$600,5,FALSE)</f>
        <v>27</v>
      </c>
      <c r="AN54" s="123">
        <f t="shared" si="0"/>
        <v>27</v>
      </c>
      <c r="AO54" s="125">
        <f t="shared" si="1"/>
        <v>0</v>
      </c>
      <c r="AP54" s="125">
        <f t="shared" si="2"/>
        <v>0</v>
      </c>
      <c r="AQ54" s="127">
        <f t="shared" si="3"/>
        <v>0</v>
      </c>
      <c r="AR54" s="125">
        <f t="shared" si="4"/>
        <v>0</v>
      </c>
      <c r="AS54" s="125">
        <f t="shared" si="5"/>
        <v>0</v>
      </c>
      <c r="AT54" s="125">
        <f t="shared" si="6"/>
        <v>0</v>
      </c>
      <c r="AU54" s="125">
        <f t="shared" si="7"/>
        <v>0</v>
      </c>
      <c r="AV54" s="125">
        <f t="shared" si="22"/>
        <v>0</v>
      </c>
      <c r="AW54" s="125">
        <f t="shared" si="9"/>
        <v>0</v>
      </c>
      <c r="AX54" s="125">
        <f t="shared" si="10"/>
        <v>0</v>
      </c>
      <c r="AY54" s="125">
        <f t="shared" si="11"/>
        <v>0</v>
      </c>
      <c r="AZ54" s="125">
        <f t="shared" si="23"/>
        <v>0</v>
      </c>
      <c r="BA54" s="125">
        <f t="shared" si="13"/>
        <v>0</v>
      </c>
      <c r="BB54" s="125">
        <f t="shared" si="14"/>
        <v>0</v>
      </c>
      <c r="BC54" s="125">
        <f t="shared" si="15"/>
        <v>0</v>
      </c>
      <c r="BD54" s="125">
        <f t="shared" si="24"/>
        <v>0</v>
      </c>
      <c r="BE54" s="125">
        <f t="shared" si="17"/>
        <v>0</v>
      </c>
      <c r="BF54" s="125">
        <f t="shared" si="18"/>
        <v>0</v>
      </c>
      <c r="BG54" s="125">
        <f t="shared" si="19"/>
        <v>0</v>
      </c>
      <c r="BH54" s="125">
        <f t="shared" si="20"/>
        <v>0</v>
      </c>
      <c r="BI54" s="125">
        <f t="shared" si="21"/>
        <v>0</v>
      </c>
      <c r="BJ54" s="167">
        <v>0.9</v>
      </c>
      <c r="BK54" s="167"/>
    </row>
    <row r="55" spans="1:63" ht="14.25" x14ac:dyDescent="0.2">
      <c r="A55" s="22"/>
      <c r="B55" s="49">
        <v>50</v>
      </c>
      <c r="C55" s="50">
        <f>GD_CHUNG!B54</f>
        <v>13777</v>
      </c>
      <c r="D55" s="50" t="str">
        <f>GD_CHUNG!C54</f>
        <v>Nguyễn Đức Huy</v>
      </c>
      <c r="E55" s="50" t="str">
        <f>GD_CHUNG!D54</f>
        <v>Nhân viên cân bằng trọng tải nhóm 2</v>
      </c>
      <c r="F55" s="122"/>
      <c r="G55" s="122"/>
      <c r="H55" s="122"/>
      <c r="I55" s="122"/>
      <c r="J55" s="122"/>
      <c r="K55" s="198"/>
      <c r="L55" s="198"/>
      <c r="M55" s="122"/>
      <c r="N55" s="122"/>
      <c r="O55" s="121" t="s">
        <v>205</v>
      </c>
      <c r="P55" s="121" t="s">
        <v>205</v>
      </c>
      <c r="Q55" s="122"/>
      <c r="R55" s="121" t="s">
        <v>205</v>
      </c>
      <c r="S55" s="121" t="s">
        <v>205</v>
      </c>
      <c r="T55" s="121" t="s">
        <v>205</v>
      </c>
      <c r="U55" s="121" t="s">
        <v>205</v>
      </c>
      <c r="V55" s="121" t="s">
        <v>205</v>
      </c>
      <c r="W55" s="121" t="s">
        <v>205</v>
      </c>
      <c r="X55" s="122"/>
      <c r="Y55" s="121" t="s">
        <v>205</v>
      </c>
      <c r="Z55" s="121" t="s">
        <v>205</v>
      </c>
      <c r="AA55" s="121" t="s">
        <v>205</v>
      </c>
      <c r="AB55" s="121" t="s">
        <v>205</v>
      </c>
      <c r="AC55" s="121" t="s">
        <v>205</v>
      </c>
      <c r="AD55" s="121" t="s">
        <v>205</v>
      </c>
      <c r="AE55" s="122"/>
      <c r="AF55" s="121" t="s">
        <v>205</v>
      </c>
      <c r="AG55" s="121" t="s">
        <v>205</v>
      </c>
      <c r="AH55" s="121" t="s">
        <v>205</v>
      </c>
      <c r="AI55" s="121" t="s">
        <v>205</v>
      </c>
      <c r="AJ55" s="121" t="s">
        <v>205</v>
      </c>
      <c r="AK55" s="96"/>
      <c r="AL55" s="123"/>
      <c r="AM55" s="123">
        <f>VLOOKUP(C55,DM_NGAY_CONG_QUY_DINH!$H$3:$L$600,5,FALSE)</f>
        <v>27</v>
      </c>
      <c r="AN55" s="123">
        <f t="shared" si="0"/>
        <v>19</v>
      </c>
      <c r="AO55" s="125">
        <f t="shared" si="1"/>
        <v>0</v>
      </c>
      <c r="AP55" s="125">
        <f t="shared" si="2"/>
        <v>0</v>
      </c>
      <c r="AQ55" s="127">
        <f t="shared" si="3"/>
        <v>0</v>
      </c>
      <c r="AR55" s="125">
        <f t="shared" si="4"/>
        <v>0</v>
      </c>
      <c r="AS55" s="125">
        <f t="shared" si="5"/>
        <v>0</v>
      </c>
      <c r="AT55" s="125">
        <f t="shared" si="6"/>
        <v>0</v>
      </c>
      <c r="AU55" s="125">
        <f t="shared" si="7"/>
        <v>0</v>
      </c>
      <c r="AV55" s="125">
        <f t="shared" si="22"/>
        <v>0</v>
      </c>
      <c r="AW55" s="125">
        <f t="shared" si="9"/>
        <v>0</v>
      </c>
      <c r="AX55" s="125">
        <f t="shared" si="10"/>
        <v>0</v>
      </c>
      <c r="AY55" s="125">
        <f t="shared" si="11"/>
        <v>0</v>
      </c>
      <c r="AZ55" s="125">
        <f t="shared" si="23"/>
        <v>0</v>
      </c>
      <c r="BA55" s="125">
        <f t="shared" si="13"/>
        <v>0</v>
      </c>
      <c r="BB55" s="125">
        <f t="shared" si="14"/>
        <v>0</v>
      </c>
      <c r="BC55" s="125">
        <f t="shared" si="15"/>
        <v>0</v>
      </c>
      <c r="BD55" s="125">
        <f t="shared" si="24"/>
        <v>0</v>
      </c>
      <c r="BE55" s="125">
        <f t="shared" si="17"/>
        <v>0</v>
      </c>
      <c r="BF55" s="125">
        <f t="shared" si="18"/>
        <v>0</v>
      </c>
      <c r="BG55" s="125">
        <f t="shared" si="19"/>
        <v>0</v>
      </c>
      <c r="BH55" s="125">
        <f t="shared" si="20"/>
        <v>0</v>
      </c>
      <c r="BI55" s="125">
        <f t="shared" si="21"/>
        <v>0</v>
      </c>
      <c r="BJ55" s="167">
        <v>1</v>
      </c>
      <c r="BK55" s="167"/>
    </row>
    <row r="56" spans="1:63" ht="14.25" x14ac:dyDescent="0.2">
      <c r="A56" s="22"/>
      <c r="B56" s="49">
        <v>51</v>
      </c>
      <c r="C56" s="50">
        <f>GD_CHUNG!B55</f>
        <v>13783</v>
      </c>
      <c r="D56" s="50" t="str">
        <f>GD_CHUNG!C55</f>
        <v>Trần Đăng Khoa</v>
      </c>
      <c r="E56" s="50" t="str">
        <f>GD_CHUNG!D55</f>
        <v>Nhân viên cân bằng trọng tải nhóm 2</v>
      </c>
      <c r="F56" s="122"/>
      <c r="G56" s="122"/>
      <c r="H56" s="122"/>
      <c r="I56" s="122"/>
      <c r="J56" s="122"/>
      <c r="K56" s="198"/>
      <c r="L56" s="198"/>
      <c r="M56" s="122"/>
      <c r="N56" s="122"/>
      <c r="O56" s="121" t="s">
        <v>205</v>
      </c>
      <c r="P56" s="121" t="s">
        <v>205</v>
      </c>
      <c r="Q56" s="122"/>
      <c r="R56" s="121" t="s">
        <v>205</v>
      </c>
      <c r="S56" s="121" t="s">
        <v>205</v>
      </c>
      <c r="T56" s="121" t="s">
        <v>205</v>
      </c>
      <c r="U56" s="121" t="s">
        <v>205</v>
      </c>
      <c r="V56" s="121" t="s">
        <v>205</v>
      </c>
      <c r="W56" s="121" t="s">
        <v>205</v>
      </c>
      <c r="X56" s="122"/>
      <c r="Y56" s="121" t="s">
        <v>205</v>
      </c>
      <c r="Z56" s="121" t="s">
        <v>205</v>
      </c>
      <c r="AA56" s="121" t="s">
        <v>205</v>
      </c>
      <c r="AB56" s="121" t="s">
        <v>205</v>
      </c>
      <c r="AC56" s="121" t="s">
        <v>205</v>
      </c>
      <c r="AD56" s="121" t="s">
        <v>205</v>
      </c>
      <c r="AE56" s="122"/>
      <c r="AF56" s="121" t="s">
        <v>205</v>
      </c>
      <c r="AG56" s="121" t="s">
        <v>205</v>
      </c>
      <c r="AH56" s="121" t="s">
        <v>205</v>
      </c>
      <c r="AI56" s="121" t="s">
        <v>205</v>
      </c>
      <c r="AJ56" s="121" t="s">
        <v>205</v>
      </c>
      <c r="AK56" s="96"/>
      <c r="AL56" s="123"/>
      <c r="AM56" s="123">
        <f>VLOOKUP(C56,DM_NGAY_CONG_QUY_DINH!$H$3:$L$600,5,FALSE)</f>
        <v>27</v>
      </c>
      <c r="AN56" s="123">
        <f t="shared" si="0"/>
        <v>19</v>
      </c>
      <c r="AO56" s="125">
        <f t="shared" si="1"/>
        <v>0</v>
      </c>
      <c r="AP56" s="125">
        <f t="shared" si="2"/>
        <v>0</v>
      </c>
      <c r="AQ56" s="127">
        <f t="shared" si="3"/>
        <v>0</v>
      </c>
      <c r="AR56" s="125">
        <f t="shared" si="4"/>
        <v>0</v>
      </c>
      <c r="AS56" s="125">
        <f t="shared" si="5"/>
        <v>0</v>
      </c>
      <c r="AT56" s="125">
        <f t="shared" si="6"/>
        <v>0</v>
      </c>
      <c r="AU56" s="125">
        <f t="shared" si="7"/>
        <v>0</v>
      </c>
      <c r="AV56" s="125">
        <f t="shared" si="22"/>
        <v>0</v>
      </c>
      <c r="AW56" s="125">
        <f t="shared" si="9"/>
        <v>0</v>
      </c>
      <c r="AX56" s="125">
        <f t="shared" si="10"/>
        <v>0</v>
      </c>
      <c r="AY56" s="125">
        <f t="shared" si="11"/>
        <v>0</v>
      </c>
      <c r="AZ56" s="125">
        <f t="shared" si="23"/>
        <v>0</v>
      </c>
      <c r="BA56" s="125">
        <f t="shared" si="13"/>
        <v>0</v>
      </c>
      <c r="BB56" s="125">
        <f t="shared" si="14"/>
        <v>0</v>
      </c>
      <c r="BC56" s="125">
        <f t="shared" si="15"/>
        <v>0</v>
      </c>
      <c r="BD56" s="125">
        <f t="shared" si="24"/>
        <v>0</v>
      </c>
      <c r="BE56" s="125">
        <f t="shared" si="17"/>
        <v>0</v>
      </c>
      <c r="BF56" s="125">
        <f t="shared" si="18"/>
        <v>0</v>
      </c>
      <c r="BG56" s="125">
        <f t="shared" si="19"/>
        <v>0</v>
      </c>
      <c r="BH56" s="125">
        <f t="shared" si="20"/>
        <v>0</v>
      </c>
      <c r="BI56" s="125">
        <f t="shared" si="21"/>
        <v>0</v>
      </c>
      <c r="BJ56" s="167">
        <v>1</v>
      </c>
      <c r="BK56" s="167"/>
    </row>
    <row r="57" spans="1:63" ht="14.25" x14ac:dyDescent="0.2">
      <c r="A57" s="22"/>
      <c r="B57" s="49">
        <v>52</v>
      </c>
      <c r="C57" s="50">
        <f>GD_CHUNG!B56</f>
        <v>13785</v>
      </c>
      <c r="D57" s="50" t="str">
        <f>GD_CHUNG!C56</f>
        <v>Nguyễn Thị Nam Phương</v>
      </c>
      <c r="E57" s="50" t="str">
        <f>GD_CHUNG!D56</f>
        <v>Nhân viên cân bằng trọng tải nhóm 2</v>
      </c>
      <c r="F57" s="122"/>
      <c r="G57" s="122"/>
      <c r="H57" s="122"/>
      <c r="I57" s="122"/>
      <c r="J57" s="122"/>
      <c r="K57" s="198"/>
      <c r="L57" s="198"/>
      <c r="M57" s="122"/>
      <c r="N57" s="122"/>
      <c r="O57" s="121" t="s">
        <v>205</v>
      </c>
      <c r="P57" s="121" t="s">
        <v>205</v>
      </c>
      <c r="Q57" s="122"/>
      <c r="R57" s="121" t="s">
        <v>205</v>
      </c>
      <c r="S57" s="121" t="s">
        <v>205</v>
      </c>
      <c r="T57" s="121" t="s">
        <v>205</v>
      </c>
      <c r="U57" s="121" t="s">
        <v>205</v>
      </c>
      <c r="V57" s="121" t="s">
        <v>205</v>
      </c>
      <c r="W57" s="121" t="s">
        <v>205</v>
      </c>
      <c r="X57" s="122"/>
      <c r="Y57" s="121" t="s">
        <v>205</v>
      </c>
      <c r="Z57" s="121" t="s">
        <v>205</v>
      </c>
      <c r="AA57" s="121" t="s">
        <v>205</v>
      </c>
      <c r="AB57" s="121" t="s">
        <v>205</v>
      </c>
      <c r="AC57" s="121" t="s">
        <v>205</v>
      </c>
      <c r="AD57" s="121" t="s">
        <v>205</v>
      </c>
      <c r="AE57" s="122"/>
      <c r="AF57" s="121" t="s">
        <v>390</v>
      </c>
      <c r="AG57" s="121" t="s">
        <v>390</v>
      </c>
      <c r="AH57" s="121" t="s">
        <v>390</v>
      </c>
      <c r="AI57" s="121" t="s">
        <v>205</v>
      </c>
      <c r="AJ57" s="121" t="s">
        <v>205</v>
      </c>
      <c r="AK57" s="96"/>
      <c r="AL57" s="123"/>
      <c r="AM57" s="123">
        <f>VLOOKUP(C57,DM_NGAY_CONG_QUY_DINH!$H$3:$L$600,5,FALSE)</f>
        <v>27</v>
      </c>
      <c r="AN57" s="123">
        <f t="shared" si="0"/>
        <v>16</v>
      </c>
      <c r="AO57" s="125">
        <f t="shared" si="1"/>
        <v>0</v>
      </c>
      <c r="AP57" s="125">
        <f t="shared" si="2"/>
        <v>0</v>
      </c>
      <c r="AQ57" s="127">
        <f t="shared" si="3"/>
        <v>0</v>
      </c>
      <c r="AR57" s="125">
        <f t="shared" si="4"/>
        <v>0</v>
      </c>
      <c r="AS57" s="125">
        <f t="shared" si="5"/>
        <v>0</v>
      </c>
      <c r="AT57" s="125">
        <f t="shared" si="6"/>
        <v>0</v>
      </c>
      <c r="AU57" s="125">
        <f t="shared" si="7"/>
        <v>0</v>
      </c>
      <c r="AV57" s="125">
        <f t="shared" si="22"/>
        <v>0</v>
      </c>
      <c r="AW57" s="125">
        <f t="shared" si="9"/>
        <v>0</v>
      </c>
      <c r="AX57" s="125">
        <f t="shared" si="10"/>
        <v>0</v>
      </c>
      <c r="AY57" s="125">
        <f t="shared" si="11"/>
        <v>0</v>
      </c>
      <c r="AZ57" s="125">
        <f t="shared" si="23"/>
        <v>0</v>
      </c>
      <c r="BA57" s="125">
        <f t="shared" si="13"/>
        <v>0</v>
      </c>
      <c r="BB57" s="125">
        <f t="shared" si="14"/>
        <v>0</v>
      </c>
      <c r="BC57" s="125">
        <f t="shared" si="15"/>
        <v>0</v>
      </c>
      <c r="BD57" s="125">
        <f t="shared" si="24"/>
        <v>0</v>
      </c>
      <c r="BE57" s="125">
        <f t="shared" si="17"/>
        <v>0</v>
      </c>
      <c r="BF57" s="125">
        <f t="shared" si="18"/>
        <v>0</v>
      </c>
      <c r="BG57" s="125">
        <f t="shared" si="19"/>
        <v>0</v>
      </c>
      <c r="BH57" s="125">
        <f t="shared" si="20"/>
        <v>0</v>
      </c>
      <c r="BI57" s="125">
        <f t="shared" si="21"/>
        <v>0</v>
      </c>
      <c r="BJ57" s="167">
        <v>1</v>
      </c>
      <c r="BK57" s="167"/>
    </row>
    <row r="58" spans="1:63" ht="14.25" x14ac:dyDescent="0.2">
      <c r="A58" s="22"/>
      <c r="B58" s="49">
        <v>53</v>
      </c>
      <c r="C58" s="50">
        <f>GD_CHUNG!B57</f>
        <v>13786</v>
      </c>
      <c r="D58" s="50" t="str">
        <f>GD_CHUNG!C57</f>
        <v>Đinh Đức Nam</v>
      </c>
      <c r="E58" s="50" t="str">
        <f>GD_CHUNG!D57</f>
        <v>Nhân viên cân bằng trọng tải nhóm 2</v>
      </c>
      <c r="F58" s="122"/>
      <c r="G58" s="122"/>
      <c r="H58" s="122"/>
      <c r="I58" s="122"/>
      <c r="J58" s="122"/>
      <c r="K58" s="198"/>
      <c r="L58" s="198"/>
      <c r="M58" s="122"/>
      <c r="N58" s="122"/>
      <c r="O58" s="121" t="s">
        <v>205</v>
      </c>
      <c r="P58" s="121" t="s">
        <v>205</v>
      </c>
      <c r="Q58" s="122"/>
      <c r="R58" s="121" t="s">
        <v>205</v>
      </c>
      <c r="S58" s="121" t="s">
        <v>205</v>
      </c>
      <c r="T58" s="121" t="s">
        <v>205</v>
      </c>
      <c r="U58" s="121" t="s">
        <v>205</v>
      </c>
      <c r="V58" s="121" t="s">
        <v>205</v>
      </c>
      <c r="W58" s="121" t="s">
        <v>205</v>
      </c>
      <c r="X58" s="122"/>
      <c r="Y58" s="121" t="s">
        <v>205</v>
      </c>
      <c r="Z58" s="121" t="s">
        <v>205</v>
      </c>
      <c r="AA58" s="121" t="s">
        <v>205</v>
      </c>
      <c r="AB58" s="121" t="s">
        <v>205</v>
      </c>
      <c r="AC58" s="121" t="s">
        <v>205</v>
      </c>
      <c r="AD58" s="121" t="s">
        <v>205</v>
      </c>
      <c r="AE58" s="122"/>
      <c r="AF58" s="121" t="s">
        <v>205</v>
      </c>
      <c r="AG58" s="121" t="s">
        <v>205</v>
      </c>
      <c r="AH58" s="121" t="s">
        <v>205</v>
      </c>
      <c r="AI58" s="121" t="s">
        <v>205</v>
      </c>
      <c r="AJ58" s="121" t="s">
        <v>205</v>
      </c>
      <c r="AK58" s="96"/>
      <c r="AL58" s="123"/>
      <c r="AM58" s="123">
        <f>VLOOKUP(C58,DM_NGAY_CONG_QUY_DINH!$H$3:$L$600,5,FALSE)</f>
        <v>27</v>
      </c>
      <c r="AN58" s="123">
        <f t="shared" si="0"/>
        <v>19</v>
      </c>
      <c r="AO58" s="125">
        <f t="shared" si="1"/>
        <v>0</v>
      </c>
      <c r="AP58" s="125">
        <f t="shared" si="2"/>
        <v>0</v>
      </c>
      <c r="AQ58" s="127">
        <f t="shared" si="3"/>
        <v>0</v>
      </c>
      <c r="AR58" s="125">
        <f t="shared" si="4"/>
        <v>0</v>
      </c>
      <c r="AS58" s="125">
        <f t="shared" si="5"/>
        <v>0</v>
      </c>
      <c r="AT58" s="125">
        <f t="shared" si="6"/>
        <v>0</v>
      </c>
      <c r="AU58" s="125">
        <f t="shared" si="7"/>
        <v>0</v>
      </c>
      <c r="AV58" s="125">
        <f t="shared" si="22"/>
        <v>0</v>
      </c>
      <c r="AW58" s="125">
        <f t="shared" si="9"/>
        <v>0</v>
      </c>
      <c r="AX58" s="125">
        <f t="shared" si="10"/>
        <v>0</v>
      </c>
      <c r="AY58" s="125">
        <f t="shared" si="11"/>
        <v>0</v>
      </c>
      <c r="AZ58" s="125">
        <f t="shared" si="23"/>
        <v>0</v>
      </c>
      <c r="BA58" s="125">
        <f t="shared" si="13"/>
        <v>0</v>
      </c>
      <c r="BB58" s="125">
        <f t="shared" si="14"/>
        <v>0</v>
      </c>
      <c r="BC58" s="125">
        <f t="shared" si="15"/>
        <v>0</v>
      </c>
      <c r="BD58" s="125">
        <f t="shared" si="24"/>
        <v>0</v>
      </c>
      <c r="BE58" s="125">
        <f t="shared" si="17"/>
        <v>0</v>
      </c>
      <c r="BF58" s="125">
        <f t="shared" si="18"/>
        <v>0</v>
      </c>
      <c r="BG58" s="125">
        <f t="shared" si="19"/>
        <v>0</v>
      </c>
      <c r="BH58" s="125">
        <f t="shared" si="20"/>
        <v>0</v>
      </c>
      <c r="BI58" s="125">
        <f t="shared" si="21"/>
        <v>0</v>
      </c>
      <c r="BJ58" s="167">
        <v>1</v>
      </c>
      <c r="BK58" s="167"/>
    </row>
    <row r="59" spans="1:63" ht="14.25" x14ac:dyDescent="0.2">
      <c r="A59" s="22"/>
      <c r="B59" s="49">
        <v>54</v>
      </c>
      <c r="C59" s="50">
        <f>GD_CHUNG!B58</f>
        <v>13787</v>
      </c>
      <c r="D59" s="50" t="str">
        <f>GD_CHUNG!C58</f>
        <v>Nguyễn Thái Sơn</v>
      </c>
      <c r="E59" s="50" t="str">
        <f>GD_CHUNG!D58</f>
        <v>Nhân viên cân bằng trọng tải nhóm 2</v>
      </c>
      <c r="F59" s="122"/>
      <c r="G59" s="122"/>
      <c r="H59" s="122"/>
      <c r="I59" s="122"/>
      <c r="J59" s="122"/>
      <c r="K59" s="198"/>
      <c r="L59" s="198"/>
      <c r="M59" s="122"/>
      <c r="N59" s="122"/>
      <c r="O59" s="121" t="s">
        <v>205</v>
      </c>
      <c r="P59" s="121" t="s">
        <v>205</v>
      </c>
      <c r="Q59" s="122"/>
      <c r="R59" s="121" t="s">
        <v>205</v>
      </c>
      <c r="S59" s="121" t="s">
        <v>205</v>
      </c>
      <c r="T59" s="121" t="s">
        <v>205</v>
      </c>
      <c r="U59" s="121" t="s">
        <v>205</v>
      </c>
      <c r="V59" s="121" t="s">
        <v>205</v>
      </c>
      <c r="W59" s="121" t="s">
        <v>205</v>
      </c>
      <c r="X59" s="122"/>
      <c r="Y59" s="121" t="s">
        <v>205</v>
      </c>
      <c r="Z59" s="121" t="s">
        <v>205</v>
      </c>
      <c r="AA59" s="121" t="s">
        <v>205</v>
      </c>
      <c r="AB59" s="121" t="s">
        <v>205</v>
      </c>
      <c r="AC59" s="121" t="s">
        <v>205</v>
      </c>
      <c r="AD59" s="121" t="s">
        <v>205</v>
      </c>
      <c r="AE59" s="122"/>
      <c r="AF59" s="121" t="s">
        <v>205</v>
      </c>
      <c r="AG59" s="121" t="s">
        <v>205</v>
      </c>
      <c r="AH59" s="121" t="s">
        <v>205</v>
      </c>
      <c r="AI59" s="121" t="s">
        <v>205</v>
      </c>
      <c r="AJ59" s="121" t="s">
        <v>205</v>
      </c>
      <c r="AK59" s="96"/>
      <c r="AL59" s="123"/>
      <c r="AM59" s="123">
        <f>VLOOKUP(C59,DM_NGAY_CONG_QUY_DINH!$H$3:$L$600,5,FALSE)</f>
        <v>27</v>
      </c>
      <c r="AN59" s="123">
        <f t="shared" si="0"/>
        <v>19</v>
      </c>
      <c r="AO59" s="125">
        <f t="shared" si="1"/>
        <v>0</v>
      </c>
      <c r="AP59" s="125">
        <f t="shared" si="2"/>
        <v>0</v>
      </c>
      <c r="AQ59" s="127">
        <f t="shared" si="3"/>
        <v>0</v>
      </c>
      <c r="AR59" s="125">
        <f t="shared" si="4"/>
        <v>0</v>
      </c>
      <c r="AS59" s="125">
        <f t="shared" si="5"/>
        <v>0</v>
      </c>
      <c r="AT59" s="125">
        <f t="shared" si="6"/>
        <v>0</v>
      </c>
      <c r="AU59" s="125">
        <f t="shared" si="7"/>
        <v>0</v>
      </c>
      <c r="AV59" s="125">
        <f t="shared" si="22"/>
        <v>0</v>
      </c>
      <c r="AW59" s="125">
        <f t="shared" si="9"/>
        <v>0</v>
      </c>
      <c r="AX59" s="125">
        <f t="shared" si="10"/>
        <v>0</v>
      </c>
      <c r="AY59" s="125">
        <f t="shared" si="11"/>
        <v>0</v>
      </c>
      <c r="AZ59" s="125">
        <f t="shared" si="23"/>
        <v>0</v>
      </c>
      <c r="BA59" s="125">
        <f t="shared" si="13"/>
        <v>0</v>
      </c>
      <c r="BB59" s="125">
        <f t="shared" si="14"/>
        <v>0</v>
      </c>
      <c r="BC59" s="125">
        <f t="shared" si="15"/>
        <v>0</v>
      </c>
      <c r="BD59" s="125">
        <f t="shared" si="24"/>
        <v>0</v>
      </c>
      <c r="BE59" s="125">
        <f t="shared" si="17"/>
        <v>0</v>
      </c>
      <c r="BF59" s="125">
        <f t="shared" si="18"/>
        <v>0</v>
      </c>
      <c r="BG59" s="125">
        <f t="shared" si="19"/>
        <v>0</v>
      </c>
      <c r="BH59" s="125">
        <f t="shared" si="20"/>
        <v>0</v>
      </c>
      <c r="BI59" s="125">
        <f t="shared" si="21"/>
        <v>0</v>
      </c>
      <c r="BJ59" s="167">
        <v>1</v>
      </c>
      <c r="BK59" s="167"/>
    </row>
    <row r="60" spans="1:63" ht="14.25" x14ac:dyDescent="0.2">
      <c r="A60" s="22"/>
      <c r="B60" s="49">
        <v>55</v>
      </c>
      <c r="C60" s="50">
        <f>GD_CHUNG!B59</f>
        <v>13788</v>
      </c>
      <c r="D60" s="50" t="str">
        <f>GD_CHUNG!C59</f>
        <v>Nguyễn Thành Luân</v>
      </c>
      <c r="E60" s="50" t="str">
        <f>GD_CHUNG!D59</f>
        <v>Nhân viên cân bằng trọng tải nhóm 2</v>
      </c>
      <c r="F60" s="122"/>
      <c r="G60" s="122"/>
      <c r="H60" s="122"/>
      <c r="I60" s="122"/>
      <c r="J60" s="122"/>
      <c r="K60" s="198"/>
      <c r="L60" s="198"/>
      <c r="M60" s="122"/>
      <c r="N60" s="122"/>
      <c r="O60" s="121" t="s">
        <v>205</v>
      </c>
      <c r="P60" s="121" t="s">
        <v>205</v>
      </c>
      <c r="Q60" s="122"/>
      <c r="R60" s="121" t="s">
        <v>205</v>
      </c>
      <c r="S60" s="121" t="s">
        <v>205</v>
      </c>
      <c r="T60" s="121" t="s">
        <v>205</v>
      </c>
      <c r="U60" s="121" t="s">
        <v>205</v>
      </c>
      <c r="V60" s="121" t="s">
        <v>205</v>
      </c>
      <c r="W60" s="121" t="s">
        <v>205</v>
      </c>
      <c r="X60" s="122"/>
      <c r="Y60" s="121" t="s">
        <v>205</v>
      </c>
      <c r="Z60" s="121" t="s">
        <v>205</v>
      </c>
      <c r="AA60" s="121" t="s">
        <v>205</v>
      </c>
      <c r="AB60" s="121" t="s">
        <v>205</v>
      </c>
      <c r="AC60" s="121" t="s">
        <v>205</v>
      </c>
      <c r="AD60" s="121" t="s">
        <v>205</v>
      </c>
      <c r="AE60" s="122"/>
      <c r="AF60" s="121" t="s">
        <v>205</v>
      </c>
      <c r="AG60" s="121" t="s">
        <v>205</v>
      </c>
      <c r="AH60" s="121" t="s">
        <v>205</v>
      </c>
      <c r="AI60" s="121" t="s">
        <v>205</v>
      </c>
      <c r="AJ60" s="121" t="s">
        <v>205</v>
      </c>
      <c r="AK60" s="96"/>
      <c r="AL60" s="123"/>
      <c r="AM60" s="123">
        <f>VLOOKUP(C60,DM_NGAY_CONG_QUY_DINH!$H$3:$L$600,5,FALSE)</f>
        <v>27</v>
      </c>
      <c r="AN60" s="123">
        <f t="shared" si="0"/>
        <v>19</v>
      </c>
      <c r="AO60" s="125">
        <f t="shared" si="1"/>
        <v>0</v>
      </c>
      <c r="AP60" s="125">
        <f t="shared" si="2"/>
        <v>0</v>
      </c>
      <c r="AQ60" s="127">
        <f t="shared" si="3"/>
        <v>0</v>
      </c>
      <c r="AR60" s="125">
        <f t="shared" si="4"/>
        <v>0</v>
      </c>
      <c r="AS60" s="125">
        <f t="shared" si="5"/>
        <v>0</v>
      </c>
      <c r="AT60" s="125">
        <f t="shared" si="6"/>
        <v>0</v>
      </c>
      <c r="AU60" s="125">
        <f t="shared" si="7"/>
        <v>0</v>
      </c>
      <c r="AV60" s="125">
        <f t="shared" si="22"/>
        <v>0</v>
      </c>
      <c r="AW60" s="125">
        <f t="shared" si="9"/>
        <v>0</v>
      </c>
      <c r="AX60" s="125">
        <f t="shared" si="10"/>
        <v>0</v>
      </c>
      <c r="AY60" s="125">
        <f t="shared" si="11"/>
        <v>0</v>
      </c>
      <c r="AZ60" s="125">
        <f t="shared" si="23"/>
        <v>0</v>
      </c>
      <c r="BA60" s="125">
        <f t="shared" si="13"/>
        <v>0</v>
      </c>
      <c r="BB60" s="125">
        <f t="shared" si="14"/>
        <v>0</v>
      </c>
      <c r="BC60" s="125">
        <f t="shared" si="15"/>
        <v>0</v>
      </c>
      <c r="BD60" s="125">
        <f t="shared" si="24"/>
        <v>0</v>
      </c>
      <c r="BE60" s="125">
        <f t="shared" si="17"/>
        <v>0</v>
      </c>
      <c r="BF60" s="125">
        <f t="shared" si="18"/>
        <v>0</v>
      </c>
      <c r="BG60" s="125">
        <f t="shared" si="19"/>
        <v>0</v>
      </c>
      <c r="BH60" s="125">
        <f t="shared" si="20"/>
        <v>0</v>
      </c>
      <c r="BI60" s="125">
        <f t="shared" si="21"/>
        <v>0</v>
      </c>
      <c r="BJ60" s="167">
        <v>1</v>
      </c>
      <c r="BK60" s="167"/>
    </row>
    <row r="61" spans="1:63" ht="14.25" x14ac:dyDescent="0.2">
      <c r="A61" s="22"/>
      <c r="B61" s="49">
        <v>56</v>
      </c>
      <c r="C61" s="50">
        <f>GD_CHUNG!B60</f>
        <v>13789</v>
      </c>
      <c r="D61" s="50" t="str">
        <f>GD_CHUNG!C60</f>
        <v>Nguyễn Mạnh Cường</v>
      </c>
      <c r="E61" s="50" t="str">
        <f>GD_CHUNG!D60</f>
        <v>Nhân viên cân bằng trọng tải nhóm 2</v>
      </c>
      <c r="F61" s="122"/>
      <c r="G61" s="122"/>
      <c r="H61" s="122"/>
      <c r="I61" s="122"/>
      <c r="J61" s="122"/>
      <c r="K61" s="198"/>
      <c r="L61" s="198"/>
      <c r="M61" s="122"/>
      <c r="N61" s="122"/>
      <c r="O61" s="121" t="s">
        <v>205</v>
      </c>
      <c r="P61" s="121" t="s">
        <v>205</v>
      </c>
      <c r="Q61" s="122"/>
      <c r="R61" s="121" t="s">
        <v>205</v>
      </c>
      <c r="S61" s="121" t="s">
        <v>205</v>
      </c>
      <c r="T61" s="121" t="s">
        <v>205</v>
      </c>
      <c r="U61" s="121" t="s">
        <v>205</v>
      </c>
      <c r="V61" s="121" t="s">
        <v>205</v>
      </c>
      <c r="W61" s="121" t="s">
        <v>205</v>
      </c>
      <c r="X61" s="122"/>
      <c r="Y61" s="121" t="s">
        <v>205</v>
      </c>
      <c r="Z61" s="121" t="s">
        <v>205</v>
      </c>
      <c r="AA61" s="121" t="s">
        <v>205</v>
      </c>
      <c r="AB61" s="121" t="s">
        <v>205</v>
      </c>
      <c r="AC61" s="121" t="s">
        <v>205</v>
      </c>
      <c r="AD61" s="121" t="s">
        <v>205</v>
      </c>
      <c r="AE61" s="122"/>
      <c r="AF61" s="121" t="s">
        <v>205</v>
      </c>
      <c r="AG61" s="121" t="s">
        <v>205</v>
      </c>
      <c r="AH61" s="121" t="s">
        <v>205</v>
      </c>
      <c r="AI61" s="121" t="s">
        <v>205</v>
      </c>
      <c r="AJ61" s="121" t="s">
        <v>205</v>
      </c>
      <c r="AK61" s="96"/>
      <c r="AL61" s="123"/>
      <c r="AM61" s="123">
        <f>VLOOKUP(C61,DM_NGAY_CONG_QUY_DINH!$H$3:$L$600,5,FALSE)</f>
        <v>27</v>
      </c>
      <c r="AN61" s="123">
        <f t="shared" si="0"/>
        <v>19</v>
      </c>
      <c r="AO61" s="125">
        <f t="shared" si="1"/>
        <v>0</v>
      </c>
      <c r="AP61" s="125">
        <f t="shared" si="2"/>
        <v>0</v>
      </c>
      <c r="AQ61" s="127">
        <f t="shared" si="3"/>
        <v>0</v>
      </c>
      <c r="AR61" s="125">
        <f t="shared" si="4"/>
        <v>0</v>
      </c>
      <c r="AS61" s="125">
        <f t="shared" si="5"/>
        <v>0</v>
      </c>
      <c r="AT61" s="125">
        <f t="shared" si="6"/>
        <v>0</v>
      </c>
      <c r="AU61" s="125">
        <f t="shared" si="7"/>
        <v>0</v>
      </c>
      <c r="AV61" s="125">
        <f t="shared" si="22"/>
        <v>0</v>
      </c>
      <c r="AW61" s="125">
        <f t="shared" si="9"/>
        <v>0</v>
      </c>
      <c r="AX61" s="125">
        <f t="shared" si="10"/>
        <v>0</v>
      </c>
      <c r="AY61" s="125">
        <f t="shared" si="11"/>
        <v>0</v>
      </c>
      <c r="AZ61" s="125">
        <f t="shared" si="23"/>
        <v>0</v>
      </c>
      <c r="BA61" s="125">
        <f t="shared" si="13"/>
        <v>0</v>
      </c>
      <c r="BB61" s="125">
        <f t="shared" si="14"/>
        <v>0</v>
      </c>
      <c r="BC61" s="125">
        <f t="shared" si="15"/>
        <v>0</v>
      </c>
      <c r="BD61" s="125">
        <f t="shared" si="24"/>
        <v>0</v>
      </c>
      <c r="BE61" s="125">
        <f t="shared" si="17"/>
        <v>0</v>
      </c>
      <c r="BF61" s="125">
        <f t="shared" si="18"/>
        <v>0</v>
      </c>
      <c r="BG61" s="125">
        <f t="shared" si="19"/>
        <v>0</v>
      </c>
      <c r="BH61" s="125">
        <f t="shared" si="20"/>
        <v>0</v>
      </c>
      <c r="BI61" s="125">
        <f t="shared" si="21"/>
        <v>0</v>
      </c>
      <c r="BJ61" s="167">
        <v>1</v>
      </c>
      <c r="BK61" s="167"/>
    </row>
    <row r="62" spans="1:63" ht="14.25" x14ac:dyDescent="0.2">
      <c r="A62" s="22"/>
      <c r="B62" s="49">
        <v>57</v>
      </c>
      <c r="C62" s="50">
        <f>GD_CHUNG!B61</f>
        <v>13790</v>
      </c>
      <c r="D62" s="50" t="str">
        <f>GD_CHUNG!C61</f>
        <v>Trần Đức Hạnh</v>
      </c>
      <c r="E62" s="50" t="str">
        <f>GD_CHUNG!D61</f>
        <v>Nhân viên cân bằng trọng tải nhóm 2</v>
      </c>
      <c r="F62" s="122"/>
      <c r="G62" s="122"/>
      <c r="H62" s="122"/>
      <c r="I62" s="122"/>
      <c r="J62" s="122"/>
      <c r="K62" s="198"/>
      <c r="L62" s="198"/>
      <c r="M62" s="122"/>
      <c r="N62" s="122"/>
      <c r="O62" s="121" t="s">
        <v>205</v>
      </c>
      <c r="P62" s="121" t="s">
        <v>205</v>
      </c>
      <c r="Q62" s="122"/>
      <c r="R62" s="121" t="s">
        <v>205</v>
      </c>
      <c r="S62" s="121" t="s">
        <v>205</v>
      </c>
      <c r="T62" s="121" t="s">
        <v>205</v>
      </c>
      <c r="U62" s="121" t="s">
        <v>205</v>
      </c>
      <c r="V62" s="121" t="s">
        <v>205</v>
      </c>
      <c r="W62" s="121" t="s">
        <v>205</v>
      </c>
      <c r="X62" s="122"/>
      <c r="Y62" s="121" t="s">
        <v>205</v>
      </c>
      <c r="Z62" s="121" t="s">
        <v>205</v>
      </c>
      <c r="AA62" s="121" t="s">
        <v>205</v>
      </c>
      <c r="AB62" s="121" t="s">
        <v>205</v>
      </c>
      <c r="AC62" s="121" t="s">
        <v>205</v>
      </c>
      <c r="AD62" s="121" t="s">
        <v>205</v>
      </c>
      <c r="AE62" s="122"/>
      <c r="AF62" s="121" t="s">
        <v>205</v>
      </c>
      <c r="AG62" s="121" t="s">
        <v>205</v>
      </c>
      <c r="AH62" s="121" t="s">
        <v>205</v>
      </c>
      <c r="AI62" s="121" t="s">
        <v>205</v>
      </c>
      <c r="AJ62" s="121" t="s">
        <v>205</v>
      </c>
      <c r="AK62" s="96"/>
      <c r="AL62" s="123"/>
      <c r="AM62" s="123">
        <f>VLOOKUP(C62,DM_NGAY_CONG_QUY_DINH!$H$3:$L$600,5,FALSE)</f>
        <v>27</v>
      </c>
      <c r="AN62" s="123">
        <f t="shared" si="0"/>
        <v>19</v>
      </c>
      <c r="AO62" s="125">
        <f t="shared" si="1"/>
        <v>0</v>
      </c>
      <c r="AP62" s="125">
        <f t="shared" si="2"/>
        <v>0</v>
      </c>
      <c r="AQ62" s="127">
        <f t="shared" si="3"/>
        <v>0</v>
      </c>
      <c r="AR62" s="125">
        <f t="shared" si="4"/>
        <v>0</v>
      </c>
      <c r="AS62" s="125">
        <f t="shared" si="5"/>
        <v>0</v>
      </c>
      <c r="AT62" s="125">
        <f t="shared" si="6"/>
        <v>0</v>
      </c>
      <c r="AU62" s="125">
        <f t="shared" si="7"/>
        <v>0</v>
      </c>
      <c r="AV62" s="125">
        <f t="shared" si="22"/>
        <v>0</v>
      </c>
      <c r="AW62" s="125">
        <f t="shared" si="9"/>
        <v>0</v>
      </c>
      <c r="AX62" s="125">
        <f t="shared" si="10"/>
        <v>0</v>
      </c>
      <c r="AY62" s="125">
        <f t="shared" si="11"/>
        <v>0</v>
      </c>
      <c r="AZ62" s="125">
        <f t="shared" si="23"/>
        <v>0</v>
      </c>
      <c r="BA62" s="125">
        <f t="shared" si="13"/>
        <v>0</v>
      </c>
      <c r="BB62" s="125">
        <f t="shared" si="14"/>
        <v>0</v>
      </c>
      <c r="BC62" s="125">
        <f t="shared" si="15"/>
        <v>0</v>
      </c>
      <c r="BD62" s="125">
        <f t="shared" si="24"/>
        <v>0</v>
      </c>
      <c r="BE62" s="125">
        <f t="shared" si="17"/>
        <v>0</v>
      </c>
      <c r="BF62" s="125">
        <f t="shared" si="18"/>
        <v>0</v>
      </c>
      <c r="BG62" s="125">
        <f t="shared" si="19"/>
        <v>0</v>
      </c>
      <c r="BH62" s="125">
        <f t="shared" si="20"/>
        <v>0</v>
      </c>
      <c r="BI62" s="125">
        <f t="shared" si="21"/>
        <v>0</v>
      </c>
      <c r="BJ62" s="167">
        <v>1</v>
      </c>
      <c r="BK62" s="167"/>
    </row>
    <row r="63" spans="1:63" ht="14.25" x14ac:dyDescent="0.2">
      <c r="A63" s="22"/>
      <c r="B63" s="49">
        <v>58</v>
      </c>
      <c r="C63" s="50">
        <f>GD_CHUNG!B62</f>
        <v>13791</v>
      </c>
      <c r="D63" s="50" t="str">
        <f>GD_CHUNG!C62</f>
        <v>Nguyễn Danh Huy</v>
      </c>
      <c r="E63" s="50" t="str">
        <f>GD_CHUNG!D62</f>
        <v>Nhân viên cân bằng trọng tải nhóm 2</v>
      </c>
      <c r="F63" s="122"/>
      <c r="G63" s="122"/>
      <c r="H63" s="122"/>
      <c r="I63" s="122"/>
      <c r="J63" s="122"/>
      <c r="K63" s="122"/>
      <c r="L63" s="198"/>
      <c r="M63" s="122"/>
      <c r="N63" s="122"/>
      <c r="O63" s="121" t="s">
        <v>205</v>
      </c>
      <c r="P63" s="121" t="s">
        <v>205</v>
      </c>
      <c r="Q63" s="122"/>
      <c r="R63" s="121" t="s">
        <v>205</v>
      </c>
      <c r="S63" s="121" t="s">
        <v>205</v>
      </c>
      <c r="T63" s="121" t="s">
        <v>205</v>
      </c>
      <c r="U63" s="121" t="s">
        <v>205</v>
      </c>
      <c r="V63" s="121" t="s">
        <v>205</v>
      </c>
      <c r="W63" s="121" t="s">
        <v>205</v>
      </c>
      <c r="X63" s="122"/>
      <c r="Y63" s="121" t="s">
        <v>205</v>
      </c>
      <c r="Z63" s="121" t="s">
        <v>205</v>
      </c>
      <c r="AA63" s="121" t="s">
        <v>205</v>
      </c>
      <c r="AB63" s="121" t="s">
        <v>205</v>
      </c>
      <c r="AC63" s="121" t="s">
        <v>205</v>
      </c>
      <c r="AD63" s="121" t="s">
        <v>205</v>
      </c>
      <c r="AE63" s="122"/>
      <c r="AF63" s="121" t="s">
        <v>205</v>
      </c>
      <c r="AG63" s="121" t="s">
        <v>205</v>
      </c>
      <c r="AH63" s="121" t="s">
        <v>205</v>
      </c>
      <c r="AI63" s="121" t="s">
        <v>205</v>
      </c>
      <c r="AJ63" s="121" t="s">
        <v>205</v>
      </c>
      <c r="AK63" s="96"/>
      <c r="AL63" s="123"/>
      <c r="AM63" s="123">
        <f>VLOOKUP(C63,DM_NGAY_CONG_QUY_DINH!$H$3:$L$600,5,FALSE)</f>
        <v>27</v>
      </c>
      <c r="AN63" s="123">
        <f t="shared" si="0"/>
        <v>19</v>
      </c>
      <c r="AO63" s="125">
        <f t="shared" si="1"/>
        <v>0</v>
      </c>
      <c r="AP63" s="125">
        <f t="shared" si="2"/>
        <v>0</v>
      </c>
      <c r="AQ63" s="127">
        <f t="shared" si="3"/>
        <v>0</v>
      </c>
      <c r="AR63" s="125">
        <f t="shared" si="4"/>
        <v>0</v>
      </c>
      <c r="AS63" s="125">
        <f t="shared" si="5"/>
        <v>0</v>
      </c>
      <c r="AT63" s="125">
        <f t="shared" si="6"/>
        <v>0</v>
      </c>
      <c r="AU63" s="125">
        <f t="shared" si="7"/>
        <v>0</v>
      </c>
      <c r="AV63" s="125">
        <f t="shared" si="22"/>
        <v>0</v>
      </c>
      <c r="AW63" s="125">
        <f t="shared" si="9"/>
        <v>0</v>
      </c>
      <c r="AX63" s="125">
        <f t="shared" si="10"/>
        <v>0</v>
      </c>
      <c r="AY63" s="125">
        <f t="shared" si="11"/>
        <v>0</v>
      </c>
      <c r="AZ63" s="125">
        <f t="shared" si="23"/>
        <v>0</v>
      </c>
      <c r="BA63" s="125">
        <f t="shared" si="13"/>
        <v>0</v>
      </c>
      <c r="BB63" s="125">
        <f t="shared" si="14"/>
        <v>0</v>
      </c>
      <c r="BC63" s="125">
        <f t="shared" si="15"/>
        <v>0</v>
      </c>
      <c r="BD63" s="125">
        <f t="shared" si="24"/>
        <v>0</v>
      </c>
      <c r="BE63" s="125">
        <f t="shared" si="17"/>
        <v>0</v>
      </c>
      <c r="BF63" s="125">
        <f t="shared" si="18"/>
        <v>0</v>
      </c>
      <c r="BG63" s="125">
        <f t="shared" si="19"/>
        <v>0</v>
      </c>
      <c r="BH63" s="125">
        <f t="shared" si="20"/>
        <v>0</v>
      </c>
      <c r="BI63" s="125">
        <f t="shared" si="21"/>
        <v>0</v>
      </c>
      <c r="BJ63" s="167">
        <v>1</v>
      </c>
      <c r="BK63" s="167"/>
    </row>
    <row r="64" spans="1:63" ht="14.25" x14ac:dyDescent="0.2">
      <c r="A64" s="22"/>
      <c r="B64" s="49">
        <v>59</v>
      </c>
      <c r="C64" s="50">
        <f>GD_CHUNG!B63</f>
        <v>13792</v>
      </c>
      <c r="D64" s="50" t="str">
        <f>GD_CHUNG!C63</f>
        <v>Lê Xuân Điệp</v>
      </c>
      <c r="E64" s="50" t="str">
        <f>GD_CHUNG!D63</f>
        <v>Nhân viên cân bằng trọng tải nhóm 2</v>
      </c>
      <c r="F64" s="122"/>
      <c r="G64" s="122"/>
      <c r="H64" s="122"/>
      <c r="I64" s="122"/>
      <c r="J64" s="122"/>
      <c r="K64" s="122"/>
      <c r="L64" s="198"/>
      <c r="M64" s="122"/>
      <c r="N64" s="122"/>
      <c r="O64" s="121" t="s">
        <v>205</v>
      </c>
      <c r="P64" s="121" t="s">
        <v>205</v>
      </c>
      <c r="Q64" s="122"/>
      <c r="R64" s="121" t="s">
        <v>205</v>
      </c>
      <c r="S64" s="121" t="s">
        <v>205</v>
      </c>
      <c r="T64" s="121" t="s">
        <v>205</v>
      </c>
      <c r="U64" s="121" t="s">
        <v>205</v>
      </c>
      <c r="V64" s="121" t="s">
        <v>205</v>
      </c>
      <c r="W64" s="121" t="s">
        <v>205</v>
      </c>
      <c r="X64" s="122"/>
      <c r="Y64" s="121" t="s">
        <v>205</v>
      </c>
      <c r="Z64" s="121" t="s">
        <v>205</v>
      </c>
      <c r="AA64" s="121" t="s">
        <v>205</v>
      </c>
      <c r="AB64" s="121" t="s">
        <v>205</v>
      </c>
      <c r="AC64" s="121" t="s">
        <v>205</v>
      </c>
      <c r="AD64" s="121" t="s">
        <v>205</v>
      </c>
      <c r="AE64" s="122"/>
      <c r="AF64" s="121" t="s">
        <v>205</v>
      </c>
      <c r="AG64" s="121" t="s">
        <v>205</v>
      </c>
      <c r="AH64" s="121" t="s">
        <v>205</v>
      </c>
      <c r="AI64" s="121" t="s">
        <v>205</v>
      </c>
      <c r="AJ64" s="121" t="s">
        <v>205</v>
      </c>
      <c r="AK64" s="96"/>
      <c r="AL64" s="123"/>
      <c r="AM64" s="123">
        <f>VLOOKUP(C64,DM_NGAY_CONG_QUY_DINH!$H$3:$L$600,5,FALSE)</f>
        <v>27</v>
      </c>
      <c r="AN64" s="123">
        <f t="shared" si="0"/>
        <v>19</v>
      </c>
      <c r="AO64" s="125">
        <f t="shared" si="1"/>
        <v>0</v>
      </c>
      <c r="AP64" s="125">
        <f t="shared" si="2"/>
        <v>0</v>
      </c>
      <c r="AQ64" s="127">
        <f t="shared" si="3"/>
        <v>0</v>
      </c>
      <c r="AR64" s="125">
        <f t="shared" si="4"/>
        <v>0</v>
      </c>
      <c r="AS64" s="125">
        <f t="shared" si="5"/>
        <v>0</v>
      </c>
      <c r="AT64" s="125">
        <f t="shared" si="6"/>
        <v>0</v>
      </c>
      <c r="AU64" s="125">
        <f t="shared" si="7"/>
        <v>0</v>
      </c>
      <c r="AV64" s="125">
        <f t="shared" si="22"/>
        <v>0</v>
      </c>
      <c r="AW64" s="125">
        <f t="shared" si="9"/>
        <v>0</v>
      </c>
      <c r="AX64" s="125">
        <f t="shared" si="10"/>
        <v>0</v>
      </c>
      <c r="AY64" s="125">
        <f t="shared" si="11"/>
        <v>0</v>
      </c>
      <c r="AZ64" s="125">
        <f t="shared" si="23"/>
        <v>0</v>
      </c>
      <c r="BA64" s="125">
        <f t="shared" si="13"/>
        <v>0</v>
      </c>
      <c r="BB64" s="125">
        <f t="shared" si="14"/>
        <v>0</v>
      </c>
      <c r="BC64" s="125">
        <f t="shared" si="15"/>
        <v>0</v>
      </c>
      <c r="BD64" s="125">
        <f t="shared" si="24"/>
        <v>0</v>
      </c>
      <c r="BE64" s="125">
        <f t="shared" si="17"/>
        <v>0</v>
      </c>
      <c r="BF64" s="125">
        <f t="shared" si="18"/>
        <v>0</v>
      </c>
      <c r="BG64" s="125">
        <f t="shared" si="19"/>
        <v>0</v>
      </c>
      <c r="BH64" s="125">
        <f t="shared" si="20"/>
        <v>0</v>
      </c>
      <c r="BI64" s="125">
        <f t="shared" si="21"/>
        <v>0</v>
      </c>
      <c r="BJ64" s="167">
        <v>1</v>
      </c>
      <c r="BK64" s="167"/>
    </row>
    <row r="65" spans="1:63" ht="14.25" x14ac:dyDescent="0.2">
      <c r="A65" s="22"/>
      <c r="B65" s="49">
        <v>60</v>
      </c>
      <c r="C65" s="50">
        <f>GD_CHUNG!B64</f>
        <v>13793</v>
      </c>
      <c r="D65" s="50" t="str">
        <f>GD_CHUNG!C64</f>
        <v>Trần Hoàng Kiên</v>
      </c>
      <c r="E65" s="50" t="str">
        <f>GD_CHUNG!D64</f>
        <v>Nhân viên cân bằng trọng tải nhóm 2</v>
      </c>
      <c r="F65" s="122"/>
      <c r="G65" s="122"/>
      <c r="H65" s="122"/>
      <c r="I65" s="122"/>
      <c r="J65" s="122"/>
      <c r="K65" s="122"/>
      <c r="L65" s="198"/>
      <c r="M65" s="122"/>
      <c r="N65" s="122"/>
      <c r="O65" s="121" t="s">
        <v>205</v>
      </c>
      <c r="P65" s="121" t="s">
        <v>205</v>
      </c>
      <c r="Q65" s="122"/>
      <c r="R65" s="121" t="s">
        <v>205</v>
      </c>
      <c r="S65" s="121" t="s">
        <v>205</v>
      </c>
      <c r="T65" s="121" t="s">
        <v>205</v>
      </c>
      <c r="U65" s="121" t="s">
        <v>205</v>
      </c>
      <c r="V65" s="121" t="s">
        <v>205</v>
      </c>
      <c r="W65" s="121" t="s">
        <v>205</v>
      </c>
      <c r="X65" s="122"/>
      <c r="Y65" s="121" t="s">
        <v>205</v>
      </c>
      <c r="Z65" s="121" t="s">
        <v>205</v>
      </c>
      <c r="AA65" s="121" t="s">
        <v>205</v>
      </c>
      <c r="AB65" s="121" t="s">
        <v>205</v>
      </c>
      <c r="AC65" s="121" t="s">
        <v>205</v>
      </c>
      <c r="AD65" s="121" t="s">
        <v>205</v>
      </c>
      <c r="AE65" s="122"/>
      <c r="AF65" s="121" t="s">
        <v>205</v>
      </c>
      <c r="AG65" s="121" t="s">
        <v>205</v>
      </c>
      <c r="AH65" s="121" t="s">
        <v>205</v>
      </c>
      <c r="AI65" s="121" t="s">
        <v>205</v>
      </c>
      <c r="AJ65" s="121" t="s">
        <v>205</v>
      </c>
      <c r="AK65" s="96"/>
      <c r="AL65" s="123"/>
      <c r="AM65" s="123">
        <f>VLOOKUP(C65,DM_NGAY_CONG_QUY_DINH!$H$3:$L$600,5,FALSE)</f>
        <v>27</v>
      </c>
      <c r="AN65" s="123">
        <f t="shared" si="0"/>
        <v>19</v>
      </c>
      <c r="AO65" s="125">
        <f t="shared" si="1"/>
        <v>0</v>
      </c>
      <c r="AP65" s="125">
        <f t="shared" si="2"/>
        <v>0</v>
      </c>
      <c r="AQ65" s="127">
        <f t="shared" si="3"/>
        <v>0</v>
      </c>
      <c r="AR65" s="125">
        <f t="shared" si="4"/>
        <v>0</v>
      </c>
      <c r="AS65" s="125">
        <f t="shared" si="5"/>
        <v>0</v>
      </c>
      <c r="AT65" s="125">
        <f t="shared" si="6"/>
        <v>0</v>
      </c>
      <c r="AU65" s="125">
        <f t="shared" si="7"/>
        <v>0</v>
      </c>
      <c r="AV65" s="125">
        <f t="shared" si="22"/>
        <v>0</v>
      </c>
      <c r="AW65" s="125">
        <f t="shared" si="9"/>
        <v>0</v>
      </c>
      <c r="AX65" s="125">
        <f t="shared" si="10"/>
        <v>0</v>
      </c>
      <c r="AY65" s="125">
        <f t="shared" si="11"/>
        <v>0</v>
      </c>
      <c r="AZ65" s="125">
        <f t="shared" si="23"/>
        <v>0</v>
      </c>
      <c r="BA65" s="125">
        <f t="shared" si="13"/>
        <v>0</v>
      </c>
      <c r="BB65" s="125">
        <f t="shared" si="14"/>
        <v>0</v>
      </c>
      <c r="BC65" s="125">
        <f t="shared" si="15"/>
        <v>0</v>
      </c>
      <c r="BD65" s="125">
        <f t="shared" si="24"/>
        <v>0</v>
      </c>
      <c r="BE65" s="125">
        <f t="shared" si="17"/>
        <v>0</v>
      </c>
      <c r="BF65" s="125">
        <f t="shared" si="18"/>
        <v>0</v>
      </c>
      <c r="BG65" s="125">
        <f t="shared" si="19"/>
        <v>0</v>
      </c>
      <c r="BH65" s="125">
        <f t="shared" si="20"/>
        <v>0</v>
      </c>
      <c r="BI65" s="125">
        <f t="shared" si="21"/>
        <v>0</v>
      </c>
      <c r="BJ65" s="167">
        <v>1</v>
      </c>
      <c r="BK65" s="167"/>
    </row>
    <row r="66" spans="1:63" ht="14.25" x14ac:dyDescent="0.2">
      <c r="A66" s="22"/>
      <c r="B66" s="49">
        <v>61</v>
      </c>
      <c r="C66" s="50">
        <f>GD_CHUNG!B65</f>
        <v>13794</v>
      </c>
      <c r="D66" s="50" t="str">
        <f>GD_CHUNG!C65</f>
        <v>Đặng Lê Minh</v>
      </c>
      <c r="E66" s="50" t="str">
        <f>GD_CHUNG!D65</f>
        <v>Nhân viên cân bằng trọng tải nhóm 2</v>
      </c>
      <c r="F66" s="122"/>
      <c r="G66" s="122"/>
      <c r="H66" s="122"/>
      <c r="I66" s="122"/>
      <c r="J66" s="122"/>
      <c r="K66" s="122"/>
      <c r="L66" s="198"/>
      <c r="M66" s="122"/>
      <c r="N66" s="122"/>
      <c r="O66" s="121" t="s">
        <v>205</v>
      </c>
      <c r="P66" s="121" t="s">
        <v>205</v>
      </c>
      <c r="Q66" s="122"/>
      <c r="R66" s="121" t="s">
        <v>205</v>
      </c>
      <c r="S66" s="121" t="s">
        <v>205</v>
      </c>
      <c r="T66" s="121" t="s">
        <v>205</v>
      </c>
      <c r="U66" s="121" t="s">
        <v>205</v>
      </c>
      <c r="V66" s="121" t="s">
        <v>205</v>
      </c>
      <c r="W66" s="121" t="s">
        <v>205</v>
      </c>
      <c r="X66" s="122"/>
      <c r="Y66" s="121" t="s">
        <v>205</v>
      </c>
      <c r="Z66" s="121" t="s">
        <v>205</v>
      </c>
      <c r="AA66" s="121" t="s">
        <v>205</v>
      </c>
      <c r="AB66" s="121" t="s">
        <v>205</v>
      </c>
      <c r="AC66" s="121" t="s">
        <v>205</v>
      </c>
      <c r="AD66" s="121" t="s">
        <v>205</v>
      </c>
      <c r="AE66" s="122"/>
      <c r="AF66" s="121" t="s">
        <v>205</v>
      </c>
      <c r="AG66" s="121" t="s">
        <v>205</v>
      </c>
      <c r="AH66" s="121" t="s">
        <v>205</v>
      </c>
      <c r="AI66" s="121" t="s">
        <v>205</v>
      </c>
      <c r="AJ66" s="121" t="s">
        <v>205</v>
      </c>
      <c r="AK66" s="96"/>
      <c r="AL66" s="123"/>
      <c r="AM66" s="123">
        <f>VLOOKUP(C66,DM_NGAY_CONG_QUY_DINH!$H$3:$L$600,5,FALSE)</f>
        <v>27</v>
      </c>
      <c r="AN66" s="123">
        <f t="shared" si="0"/>
        <v>19</v>
      </c>
      <c r="AO66" s="125">
        <f t="shared" si="1"/>
        <v>0</v>
      </c>
      <c r="AP66" s="125">
        <f t="shared" si="2"/>
        <v>0</v>
      </c>
      <c r="AQ66" s="127">
        <f t="shared" si="3"/>
        <v>0</v>
      </c>
      <c r="AR66" s="125">
        <f t="shared" si="4"/>
        <v>0</v>
      </c>
      <c r="AS66" s="125">
        <f t="shared" si="5"/>
        <v>0</v>
      </c>
      <c r="AT66" s="125">
        <f t="shared" si="6"/>
        <v>0</v>
      </c>
      <c r="AU66" s="125">
        <f t="shared" si="7"/>
        <v>0</v>
      </c>
      <c r="AV66" s="125">
        <f t="shared" si="22"/>
        <v>0</v>
      </c>
      <c r="AW66" s="125">
        <f t="shared" si="9"/>
        <v>0</v>
      </c>
      <c r="AX66" s="125">
        <f t="shared" si="10"/>
        <v>0</v>
      </c>
      <c r="AY66" s="125">
        <f t="shared" si="11"/>
        <v>0</v>
      </c>
      <c r="AZ66" s="125">
        <f t="shared" si="23"/>
        <v>0</v>
      </c>
      <c r="BA66" s="125">
        <f t="shared" si="13"/>
        <v>0</v>
      </c>
      <c r="BB66" s="125">
        <f t="shared" si="14"/>
        <v>0</v>
      </c>
      <c r="BC66" s="125">
        <f t="shared" si="15"/>
        <v>0</v>
      </c>
      <c r="BD66" s="125">
        <f t="shared" si="24"/>
        <v>0</v>
      </c>
      <c r="BE66" s="125">
        <f t="shared" si="17"/>
        <v>0</v>
      </c>
      <c r="BF66" s="125">
        <f t="shared" si="18"/>
        <v>0</v>
      </c>
      <c r="BG66" s="125">
        <f t="shared" si="19"/>
        <v>0</v>
      </c>
      <c r="BH66" s="125">
        <f t="shared" si="20"/>
        <v>0</v>
      </c>
      <c r="BI66" s="125">
        <f t="shared" si="21"/>
        <v>0</v>
      </c>
      <c r="BJ66" s="167">
        <v>1</v>
      </c>
      <c r="BK66" s="167"/>
    </row>
    <row r="67" spans="1:63" ht="14.25" x14ac:dyDescent="0.2">
      <c r="A67" s="22"/>
      <c r="B67" s="49">
        <v>62</v>
      </c>
      <c r="C67" s="50">
        <f>GD_CHUNG!B66</f>
        <v>201503</v>
      </c>
      <c r="D67" s="50" t="str">
        <f>GD_CHUNG!C66</f>
        <v>Nguyễn Việt Hà</v>
      </c>
      <c r="E67" s="50" t="str">
        <f>GD_CHUNG!D66</f>
        <v>Nhân viên cân bằng trọng tải nhóm 2</v>
      </c>
      <c r="F67" s="122"/>
      <c r="G67" s="122"/>
      <c r="H67" s="122"/>
      <c r="I67" s="122"/>
      <c r="J67" s="122"/>
      <c r="K67" s="122"/>
      <c r="L67" s="198"/>
      <c r="M67" s="122"/>
      <c r="N67" s="122"/>
      <c r="O67" s="121" t="s">
        <v>205</v>
      </c>
      <c r="P67" s="121" t="s">
        <v>205</v>
      </c>
      <c r="Q67" s="122"/>
      <c r="R67" s="121" t="s">
        <v>205</v>
      </c>
      <c r="S67" s="121" t="s">
        <v>205</v>
      </c>
      <c r="T67" s="121" t="s">
        <v>205</v>
      </c>
      <c r="U67" s="121" t="s">
        <v>205</v>
      </c>
      <c r="V67" s="121" t="s">
        <v>205</v>
      </c>
      <c r="W67" s="121" t="s">
        <v>205</v>
      </c>
      <c r="X67" s="122"/>
      <c r="Y67" s="121" t="s">
        <v>205</v>
      </c>
      <c r="Z67" s="121" t="s">
        <v>205</v>
      </c>
      <c r="AA67" s="121" t="s">
        <v>205</v>
      </c>
      <c r="AB67" s="121" t="s">
        <v>205</v>
      </c>
      <c r="AC67" s="121" t="s">
        <v>205</v>
      </c>
      <c r="AD67" s="121" t="s">
        <v>205</v>
      </c>
      <c r="AE67" s="122"/>
      <c r="AF67" s="121" t="s">
        <v>205</v>
      </c>
      <c r="AG67" s="121" t="s">
        <v>205</v>
      </c>
      <c r="AH67" s="121" t="s">
        <v>205</v>
      </c>
      <c r="AI67" s="121" t="s">
        <v>205</v>
      </c>
      <c r="AJ67" s="121" t="s">
        <v>205</v>
      </c>
      <c r="AK67" s="96"/>
      <c r="AL67" s="123"/>
      <c r="AM67" s="123">
        <f>VLOOKUP(C67,DM_NGAY_CONG_QUY_DINH!$H$3:$L$600,5,FALSE)</f>
        <v>27</v>
      </c>
      <c r="AN67" s="123">
        <f t="shared" si="0"/>
        <v>19</v>
      </c>
      <c r="AO67" s="125">
        <f t="shared" si="1"/>
        <v>0</v>
      </c>
      <c r="AP67" s="125">
        <f t="shared" si="2"/>
        <v>0</v>
      </c>
      <c r="AQ67" s="127">
        <f t="shared" si="3"/>
        <v>0</v>
      </c>
      <c r="AR67" s="125">
        <f t="shared" si="4"/>
        <v>0</v>
      </c>
      <c r="AS67" s="125">
        <f t="shared" si="5"/>
        <v>0</v>
      </c>
      <c r="AT67" s="125">
        <f t="shared" si="6"/>
        <v>0</v>
      </c>
      <c r="AU67" s="125">
        <f t="shared" si="7"/>
        <v>0</v>
      </c>
      <c r="AV67" s="125">
        <f t="shared" si="22"/>
        <v>0</v>
      </c>
      <c r="AW67" s="125">
        <f t="shared" si="9"/>
        <v>0</v>
      </c>
      <c r="AX67" s="125">
        <f t="shared" si="10"/>
        <v>0</v>
      </c>
      <c r="AY67" s="125">
        <f t="shared" si="11"/>
        <v>0</v>
      </c>
      <c r="AZ67" s="125">
        <f t="shared" si="23"/>
        <v>0</v>
      </c>
      <c r="BA67" s="125">
        <f t="shared" si="13"/>
        <v>0</v>
      </c>
      <c r="BB67" s="125">
        <f t="shared" si="14"/>
        <v>0</v>
      </c>
      <c r="BC67" s="125">
        <f t="shared" si="15"/>
        <v>0</v>
      </c>
      <c r="BD67" s="125">
        <f t="shared" si="24"/>
        <v>0</v>
      </c>
      <c r="BE67" s="125">
        <f t="shared" si="17"/>
        <v>0</v>
      </c>
      <c r="BF67" s="125">
        <f t="shared" si="18"/>
        <v>0</v>
      </c>
      <c r="BG67" s="125">
        <f t="shared" si="19"/>
        <v>0</v>
      </c>
      <c r="BH67" s="125">
        <f t="shared" si="20"/>
        <v>0</v>
      </c>
      <c r="BI67" s="125">
        <f t="shared" si="21"/>
        <v>0</v>
      </c>
      <c r="BJ67" s="167">
        <v>1</v>
      </c>
      <c r="BK67" s="167"/>
    </row>
    <row r="68" spans="1:63" ht="14.25" x14ac:dyDescent="0.2">
      <c r="A68" s="22"/>
      <c r="B68" s="49">
        <v>63</v>
      </c>
      <c r="C68" s="50">
        <f>GD_CHUNG!B67</f>
        <v>201504</v>
      </c>
      <c r="D68" s="50" t="str">
        <f>GD_CHUNG!C67</f>
        <v>Lê Khánh Toàn</v>
      </c>
      <c r="E68" s="50" t="str">
        <f>GD_CHUNG!D67</f>
        <v>Nhân viên cân bằng trọng tải nhóm 2</v>
      </c>
      <c r="F68" s="122"/>
      <c r="G68" s="122"/>
      <c r="H68" s="122"/>
      <c r="I68" s="122"/>
      <c r="J68" s="122"/>
      <c r="K68" s="122"/>
      <c r="L68" s="198"/>
      <c r="M68" s="122"/>
      <c r="N68" s="122"/>
      <c r="O68" s="121" t="s">
        <v>205</v>
      </c>
      <c r="P68" s="121" t="s">
        <v>205</v>
      </c>
      <c r="Q68" s="122"/>
      <c r="R68" s="121" t="s">
        <v>205</v>
      </c>
      <c r="S68" s="121" t="s">
        <v>205</v>
      </c>
      <c r="T68" s="121" t="s">
        <v>205</v>
      </c>
      <c r="U68" s="121" t="s">
        <v>205</v>
      </c>
      <c r="V68" s="121" t="s">
        <v>205</v>
      </c>
      <c r="W68" s="121" t="s">
        <v>205</v>
      </c>
      <c r="X68" s="122"/>
      <c r="Y68" s="121" t="s">
        <v>205</v>
      </c>
      <c r="Z68" s="121" t="s">
        <v>205</v>
      </c>
      <c r="AA68" s="121" t="s">
        <v>205</v>
      </c>
      <c r="AB68" s="121" t="s">
        <v>205</v>
      </c>
      <c r="AC68" s="121" t="s">
        <v>205</v>
      </c>
      <c r="AD68" s="121" t="s">
        <v>205</v>
      </c>
      <c r="AE68" s="122"/>
      <c r="AF68" s="121" t="s">
        <v>205</v>
      </c>
      <c r="AG68" s="121" t="s">
        <v>205</v>
      </c>
      <c r="AH68" s="121" t="s">
        <v>205</v>
      </c>
      <c r="AI68" s="121" t="s">
        <v>205</v>
      </c>
      <c r="AJ68" s="121" t="s">
        <v>205</v>
      </c>
      <c r="AK68" s="96"/>
      <c r="AL68" s="123"/>
      <c r="AM68" s="123">
        <f>VLOOKUP(C68,DM_NGAY_CONG_QUY_DINH!$H$3:$L$600,5,FALSE)</f>
        <v>27</v>
      </c>
      <c r="AN68" s="123">
        <f t="shared" si="0"/>
        <v>19</v>
      </c>
      <c r="AO68" s="125">
        <f t="shared" si="1"/>
        <v>0</v>
      </c>
      <c r="AP68" s="125">
        <f t="shared" si="2"/>
        <v>0</v>
      </c>
      <c r="AQ68" s="127">
        <f t="shared" si="3"/>
        <v>0</v>
      </c>
      <c r="AR68" s="125">
        <f t="shared" si="4"/>
        <v>0</v>
      </c>
      <c r="AS68" s="125">
        <f t="shared" si="5"/>
        <v>0</v>
      </c>
      <c r="AT68" s="125">
        <f t="shared" si="6"/>
        <v>0</v>
      </c>
      <c r="AU68" s="125">
        <f t="shared" si="7"/>
        <v>0</v>
      </c>
      <c r="AV68" s="125">
        <f t="shared" si="22"/>
        <v>0</v>
      </c>
      <c r="AW68" s="125">
        <f t="shared" si="9"/>
        <v>0</v>
      </c>
      <c r="AX68" s="125">
        <f t="shared" si="10"/>
        <v>0</v>
      </c>
      <c r="AY68" s="125">
        <f t="shared" si="11"/>
        <v>0</v>
      </c>
      <c r="AZ68" s="125">
        <f t="shared" si="23"/>
        <v>0</v>
      </c>
      <c r="BA68" s="125">
        <f t="shared" si="13"/>
        <v>0</v>
      </c>
      <c r="BB68" s="125">
        <f t="shared" si="14"/>
        <v>0</v>
      </c>
      <c r="BC68" s="125">
        <f t="shared" si="15"/>
        <v>0</v>
      </c>
      <c r="BD68" s="125">
        <f t="shared" si="24"/>
        <v>0</v>
      </c>
      <c r="BE68" s="125">
        <f t="shared" si="17"/>
        <v>0</v>
      </c>
      <c r="BF68" s="125">
        <f t="shared" si="18"/>
        <v>0</v>
      </c>
      <c r="BG68" s="125">
        <f t="shared" si="19"/>
        <v>0</v>
      </c>
      <c r="BH68" s="125">
        <f t="shared" si="20"/>
        <v>0</v>
      </c>
      <c r="BI68" s="125">
        <f t="shared" si="21"/>
        <v>0</v>
      </c>
      <c r="BJ68" s="167">
        <v>1</v>
      </c>
      <c r="BK68" s="167"/>
    </row>
    <row r="69" spans="1:63" ht="14.25" x14ac:dyDescent="0.2">
      <c r="A69" s="22"/>
      <c r="B69" s="49">
        <v>64</v>
      </c>
      <c r="C69" s="50">
        <f>GD_CHUNG!B68</f>
        <v>10642</v>
      </c>
      <c r="D69" s="50" t="str">
        <f>GD_CHUNG!C68</f>
        <v>Lương Văn Thăng</v>
      </c>
      <c r="E69" s="50" t="str">
        <f>GD_CHUNG!D68</f>
        <v>Trưởng phòng</v>
      </c>
      <c r="F69" s="200" t="s">
        <v>205</v>
      </c>
      <c r="G69" s="200" t="s">
        <v>205</v>
      </c>
      <c r="H69" s="200" t="s">
        <v>205</v>
      </c>
      <c r="I69" s="201"/>
      <c r="J69" s="201"/>
      <c r="K69" s="200" t="s">
        <v>205</v>
      </c>
      <c r="L69" s="200" t="s">
        <v>205</v>
      </c>
      <c r="M69" s="200" t="s">
        <v>205</v>
      </c>
      <c r="N69" s="200" t="s">
        <v>205</v>
      </c>
      <c r="O69" s="200" t="s">
        <v>205</v>
      </c>
      <c r="P69" s="201"/>
      <c r="Q69" s="201"/>
      <c r="R69" s="200" t="s">
        <v>205</v>
      </c>
      <c r="S69" s="200" t="s">
        <v>205</v>
      </c>
      <c r="T69" s="200" t="s">
        <v>205</v>
      </c>
      <c r="U69" s="200" t="s">
        <v>205</v>
      </c>
      <c r="V69" s="200" t="s">
        <v>205</v>
      </c>
      <c r="W69" s="201"/>
      <c r="X69" s="201"/>
      <c r="Y69" s="200" t="s">
        <v>205</v>
      </c>
      <c r="Z69" s="200" t="s">
        <v>205</v>
      </c>
      <c r="AA69" s="200" t="s">
        <v>205</v>
      </c>
      <c r="AB69" s="200" t="s">
        <v>205</v>
      </c>
      <c r="AC69" s="200" t="s">
        <v>205</v>
      </c>
      <c r="AD69" s="201"/>
      <c r="AE69" s="201"/>
      <c r="AF69" s="200" t="s">
        <v>205</v>
      </c>
      <c r="AG69" s="200" t="s">
        <v>205</v>
      </c>
      <c r="AH69" s="200" t="s">
        <v>205</v>
      </c>
      <c r="AI69" s="200" t="s">
        <v>205</v>
      </c>
      <c r="AJ69" s="200" t="s">
        <v>205</v>
      </c>
      <c r="AK69" s="96"/>
      <c r="AL69" s="123"/>
      <c r="AM69" s="123">
        <f>VLOOKUP(C69,DM_NGAY_CONG_QUY_DINH!$H$3:$L$600,5,FALSE)</f>
        <v>23</v>
      </c>
      <c r="AN69" s="123">
        <f t="shared" si="0"/>
        <v>23</v>
      </c>
      <c r="AO69" s="125">
        <f t="shared" si="1"/>
        <v>0</v>
      </c>
      <c r="AP69" s="125">
        <f t="shared" si="2"/>
        <v>0</v>
      </c>
      <c r="AQ69" s="127">
        <f t="shared" si="3"/>
        <v>0</v>
      </c>
      <c r="AR69" s="125">
        <f t="shared" si="4"/>
        <v>0</v>
      </c>
      <c r="AS69" s="125">
        <f t="shared" si="5"/>
        <v>0</v>
      </c>
      <c r="AT69" s="125">
        <f t="shared" si="6"/>
        <v>0</v>
      </c>
      <c r="AU69" s="125">
        <f t="shared" si="7"/>
        <v>0</v>
      </c>
      <c r="AV69" s="125">
        <f t="shared" si="22"/>
        <v>0</v>
      </c>
      <c r="AW69" s="125">
        <f t="shared" si="9"/>
        <v>0</v>
      </c>
      <c r="AX69" s="125">
        <f t="shared" si="10"/>
        <v>0</v>
      </c>
      <c r="AY69" s="125">
        <f t="shared" si="11"/>
        <v>0</v>
      </c>
      <c r="AZ69" s="125">
        <f t="shared" si="23"/>
        <v>0</v>
      </c>
      <c r="BA69" s="125">
        <f t="shared" si="13"/>
        <v>0</v>
      </c>
      <c r="BB69" s="125">
        <f t="shared" si="14"/>
        <v>0</v>
      </c>
      <c r="BC69" s="125">
        <f t="shared" si="15"/>
        <v>0</v>
      </c>
      <c r="BD69" s="125">
        <f t="shared" si="24"/>
        <v>0</v>
      </c>
      <c r="BE69" s="125">
        <f t="shared" si="17"/>
        <v>0</v>
      </c>
      <c r="BF69" s="125">
        <f t="shared" si="18"/>
        <v>0</v>
      </c>
      <c r="BG69" s="125">
        <f t="shared" si="19"/>
        <v>0</v>
      </c>
      <c r="BH69" s="125">
        <f t="shared" si="20"/>
        <v>0</v>
      </c>
      <c r="BI69" s="125">
        <f t="shared" si="21"/>
        <v>0</v>
      </c>
      <c r="BJ69" s="167">
        <v>1</v>
      </c>
      <c r="BK69" s="167"/>
    </row>
    <row r="70" spans="1:63" ht="14.25" x14ac:dyDescent="0.2">
      <c r="A70" s="22"/>
      <c r="B70" s="49">
        <v>65</v>
      </c>
      <c r="C70" s="50">
        <f>GD_CHUNG!B69</f>
        <v>10559</v>
      </c>
      <c r="D70" s="50" t="str">
        <f>GD_CHUNG!C69</f>
        <v>Nguyễn Tiến Hiệp</v>
      </c>
      <c r="E70" s="50" t="str">
        <f>GD_CHUNG!D69</f>
        <v>NV Kế hoạch</v>
      </c>
      <c r="F70" s="200" t="s">
        <v>205</v>
      </c>
      <c r="G70" s="200" t="s">
        <v>205</v>
      </c>
      <c r="H70" s="200" t="s">
        <v>205</v>
      </c>
      <c r="I70" s="201"/>
      <c r="J70" s="201"/>
      <c r="K70" s="200" t="s">
        <v>205</v>
      </c>
      <c r="L70" s="200" t="s">
        <v>205</v>
      </c>
      <c r="M70" s="200" t="s">
        <v>205</v>
      </c>
      <c r="N70" s="200" t="s">
        <v>205</v>
      </c>
      <c r="O70" s="200" t="s">
        <v>205</v>
      </c>
      <c r="P70" s="201"/>
      <c r="Q70" s="201"/>
      <c r="R70" s="200" t="s">
        <v>205</v>
      </c>
      <c r="S70" s="200" t="s">
        <v>205</v>
      </c>
      <c r="T70" s="200" t="s">
        <v>205</v>
      </c>
      <c r="U70" s="200" t="s">
        <v>205</v>
      </c>
      <c r="V70" s="200" t="s">
        <v>205</v>
      </c>
      <c r="W70" s="201"/>
      <c r="X70" s="201"/>
      <c r="Y70" s="200" t="s">
        <v>205</v>
      </c>
      <c r="Z70" s="200" t="s">
        <v>205</v>
      </c>
      <c r="AA70" s="200" t="s">
        <v>205</v>
      </c>
      <c r="AB70" s="200" t="s">
        <v>205</v>
      </c>
      <c r="AC70" s="200" t="s">
        <v>205</v>
      </c>
      <c r="AD70" s="201"/>
      <c r="AE70" s="201"/>
      <c r="AF70" s="200" t="s">
        <v>205</v>
      </c>
      <c r="AG70" s="200" t="s">
        <v>205</v>
      </c>
      <c r="AH70" s="200" t="s">
        <v>205</v>
      </c>
      <c r="AI70" s="200" t="s">
        <v>205</v>
      </c>
      <c r="AJ70" s="200" t="s">
        <v>205</v>
      </c>
      <c r="AK70" s="96"/>
      <c r="AL70" s="123"/>
      <c r="AM70" s="123">
        <f>VLOOKUP(C70,DM_NGAY_CONG_QUY_DINH!$H$3:$L$600,5,FALSE)</f>
        <v>23</v>
      </c>
      <c r="AN70" s="123">
        <f t="shared" si="0"/>
        <v>23</v>
      </c>
      <c r="AO70" s="125">
        <f t="shared" si="1"/>
        <v>0</v>
      </c>
      <c r="AP70" s="125">
        <f t="shared" si="2"/>
        <v>0</v>
      </c>
      <c r="AQ70" s="127">
        <f t="shared" si="3"/>
        <v>0</v>
      </c>
      <c r="AR70" s="125">
        <f t="shared" si="4"/>
        <v>0</v>
      </c>
      <c r="AS70" s="125">
        <f t="shared" si="5"/>
        <v>0</v>
      </c>
      <c r="AT70" s="125">
        <f t="shared" si="6"/>
        <v>0</v>
      </c>
      <c r="AU70" s="125">
        <f t="shared" si="7"/>
        <v>0</v>
      </c>
      <c r="AV70" s="125">
        <f t="shared" si="22"/>
        <v>0</v>
      </c>
      <c r="AW70" s="125">
        <f t="shared" si="9"/>
        <v>0</v>
      </c>
      <c r="AX70" s="125">
        <f t="shared" si="10"/>
        <v>0</v>
      </c>
      <c r="AY70" s="125">
        <f t="shared" si="11"/>
        <v>0</v>
      </c>
      <c r="AZ70" s="125">
        <f t="shared" si="23"/>
        <v>0</v>
      </c>
      <c r="BA70" s="125">
        <f t="shared" si="13"/>
        <v>0</v>
      </c>
      <c r="BB70" s="125">
        <f t="shared" si="14"/>
        <v>0</v>
      </c>
      <c r="BC70" s="125">
        <f t="shared" si="15"/>
        <v>0</v>
      </c>
      <c r="BD70" s="125">
        <f t="shared" si="24"/>
        <v>0</v>
      </c>
      <c r="BE70" s="125">
        <f t="shared" si="17"/>
        <v>0</v>
      </c>
      <c r="BF70" s="125">
        <f t="shared" si="18"/>
        <v>0</v>
      </c>
      <c r="BG70" s="125">
        <f t="shared" si="19"/>
        <v>0</v>
      </c>
      <c r="BH70" s="125">
        <f t="shared" si="20"/>
        <v>0</v>
      </c>
      <c r="BI70" s="125">
        <f t="shared" si="21"/>
        <v>0</v>
      </c>
      <c r="BJ70" s="167">
        <v>1</v>
      </c>
      <c r="BK70" s="167"/>
    </row>
    <row r="71" spans="1:63" ht="14.25" x14ac:dyDescent="0.2">
      <c r="A71" s="22"/>
      <c r="B71" s="49">
        <v>66</v>
      </c>
      <c r="C71" s="50">
        <f>GD_CHUNG!B70</f>
        <v>10594</v>
      </c>
      <c r="D71" s="50" t="str">
        <f>GD_CHUNG!C70</f>
        <v>Lê Thị Thu Huyền</v>
      </c>
      <c r="E71" s="50" t="str">
        <f>GD_CHUNG!D70</f>
        <v>NV Kế hoạch</v>
      </c>
      <c r="F71" s="200" t="s">
        <v>205</v>
      </c>
      <c r="G71" s="200" t="s">
        <v>205</v>
      </c>
      <c r="H71" s="200" t="s">
        <v>205</v>
      </c>
      <c r="I71" s="201"/>
      <c r="J71" s="201"/>
      <c r="K71" s="200" t="s">
        <v>205</v>
      </c>
      <c r="L71" s="200" t="s">
        <v>205</v>
      </c>
      <c r="M71" s="200" t="s">
        <v>205</v>
      </c>
      <c r="N71" s="200" t="s">
        <v>205</v>
      </c>
      <c r="O71" s="200" t="s">
        <v>205</v>
      </c>
      <c r="P71" s="201"/>
      <c r="Q71" s="201"/>
      <c r="R71" s="200" t="s">
        <v>205</v>
      </c>
      <c r="S71" s="200" t="s">
        <v>205</v>
      </c>
      <c r="T71" s="200" t="s">
        <v>205</v>
      </c>
      <c r="U71" s="200" t="s">
        <v>205</v>
      </c>
      <c r="V71" s="200" t="s">
        <v>205</v>
      </c>
      <c r="W71" s="201"/>
      <c r="X71" s="201"/>
      <c r="Y71" s="200" t="s">
        <v>205</v>
      </c>
      <c r="Z71" s="200" t="s">
        <v>205</v>
      </c>
      <c r="AA71" s="200" t="s">
        <v>205</v>
      </c>
      <c r="AB71" s="200" t="s">
        <v>205</v>
      </c>
      <c r="AC71" s="200" t="s">
        <v>205</v>
      </c>
      <c r="AD71" s="201"/>
      <c r="AE71" s="201"/>
      <c r="AF71" s="200" t="s">
        <v>205</v>
      </c>
      <c r="AG71" s="200" t="s">
        <v>205</v>
      </c>
      <c r="AH71" s="200" t="s">
        <v>205</v>
      </c>
      <c r="AI71" s="200" t="s">
        <v>205</v>
      </c>
      <c r="AJ71" s="200" t="s">
        <v>205</v>
      </c>
      <c r="AK71" s="96"/>
      <c r="AL71" s="123"/>
      <c r="AM71" s="123">
        <f>VLOOKUP(C71,DM_NGAY_CONG_QUY_DINH!$H$3:$L$600,5,FALSE)</f>
        <v>23</v>
      </c>
      <c r="AN71" s="123">
        <f t="shared" si="0"/>
        <v>23</v>
      </c>
      <c r="AO71" s="125">
        <f t="shared" si="1"/>
        <v>0</v>
      </c>
      <c r="AP71" s="125">
        <f t="shared" si="2"/>
        <v>0</v>
      </c>
      <c r="AQ71" s="127">
        <f t="shared" si="3"/>
        <v>0</v>
      </c>
      <c r="AR71" s="125">
        <f t="shared" si="4"/>
        <v>0</v>
      </c>
      <c r="AS71" s="125">
        <f t="shared" si="5"/>
        <v>0</v>
      </c>
      <c r="AT71" s="125">
        <f t="shared" si="6"/>
        <v>0</v>
      </c>
      <c r="AU71" s="125">
        <f t="shared" si="7"/>
        <v>0</v>
      </c>
      <c r="AV71" s="125">
        <f t="shared" si="22"/>
        <v>0</v>
      </c>
      <c r="AW71" s="125">
        <f t="shared" si="9"/>
        <v>0</v>
      </c>
      <c r="AX71" s="125">
        <f t="shared" si="10"/>
        <v>0</v>
      </c>
      <c r="AY71" s="125">
        <f t="shared" si="11"/>
        <v>0</v>
      </c>
      <c r="AZ71" s="125">
        <f t="shared" si="23"/>
        <v>0</v>
      </c>
      <c r="BA71" s="125">
        <f t="shared" si="13"/>
        <v>0</v>
      </c>
      <c r="BB71" s="125">
        <f t="shared" si="14"/>
        <v>0</v>
      </c>
      <c r="BC71" s="125">
        <f t="shared" si="15"/>
        <v>0</v>
      </c>
      <c r="BD71" s="125">
        <f t="shared" si="24"/>
        <v>0</v>
      </c>
      <c r="BE71" s="125">
        <f t="shared" si="17"/>
        <v>0</v>
      </c>
      <c r="BF71" s="125">
        <f t="shared" si="18"/>
        <v>0</v>
      </c>
      <c r="BG71" s="125">
        <f t="shared" si="19"/>
        <v>0</v>
      </c>
      <c r="BH71" s="125">
        <f t="shared" si="20"/>
        <v>0</v>
      </c>
      <c r="BI71" s="125">
        <f t="shared" si="21"/>
        <v>0</v>
      </c>
      <c r="BJ71" s="167">
        <v>1</v>
      </c>
      <c r="BK71" s="167"/>
    </row>
    <row r="72" spans="1:63" ht="14.25" x14ac:dyDescent="0.2">
      <c r="A72" s="22"/>
      <c r="B72" s="49">
        <v>67</v>
      </c>
      <c r="C72" s="50">
        <f>GD_CHUNG!B71</f>
        <v>11146</v>
      </c>
      <c r="D72" s="50" t="str">
        <f>GD_CHUNG!C71</f>
        <v>Trần Việt Phương</v>
      </c>
      <c r="E72" s="50" t="str">
        <f>GD_CHUNG!D71</f>
        <v>NV Kế hoạch</v>
      </c>
      <c r="F72" s="200" t="s">
        <v>205</v>
      </c>
      <c r="G72" s="200" t="s">
        <v>205</v>
      </c>
      <c r="H72" s="200" t="s">
        <v>205</v>
      </c>
      <c r="I72" s="201"/>
      <c r="J72" s="201"/>
      <c r="K72" s="200" t="s">
        <v>205</v>
      </c>
      <c r="L72" s="200" t="s">
        <v>205</v>
      </c>
      <c r="M72" s="200" t="s">
        <v>205</v>
      </c>
      <c r="N72" s="200" t="s">
        <v>205</v>
      </c>
      <c r="O72" s="200" t="s">
        <v>205</v>
      </c>
      <c r="P72" s="201"/>
      <c r="Q72" s="201"/>
      <c r="R72" s="200" t="s">
        <v>205</v>
      </c>
      <c r="S72" s="200" t="s">
        <v>205</v>
      </c>
      <c r="T72" s="200" t="s">
        <v>205</v>
      </c>
      <c r="U72" s="200" t="s">
        <v>205</v>
      </c>
      <c r="V72" s="200" t="s">
        <v>205</v>
      </c>
      <c r="W72" s="201"/>
      <c r="X72" s="201"/>
      <c r="Y72" s="200" t="s">
        <v>205</v>
      </c>
      <c r="Z72" s="200" t="s">
        <v>205</v>
      </c>
      <c r="AA72" s="200" t="s">
        <v>205</v>
      </c>
      <c r="AB72" s="200" t="s">
        <v>205</v>
      </c>
      <c r="AC72" s="200" t="s">
        <v>205</v>
      </c>
      <c r="AD72" s="201"/>
      <c r="AE72" s="201"/>
      <c r="AF72" s="200" t="s">
        <v>205</v>
      </c>
      <c r="AG72" s="200" t="s">
        <v>205</v>
      </c>
      <c r="AH72" s="200" t="s">
        <v>205</v>
      </c>
      <c r="AI72" s="200" t="s">
        <v>205</v>
      </c>
      <c r="AJ72" s="200" t="s">
        <v>205</v>
      </c>
      <c r="AK72" s="96"/>
      <c r="AL72" s="123"/>
      <c r="AM72" s="123">
        <f>VLOOKUP(C72,DM_NGAY_CONG_QUY_DINH!$H$3:$L$600,5,FALSE)</f>
        <v>23</v>
      </c>
      <c r="AN72" s="123">
        <f t="shared" si="0"/>
        <v>23</v>
      </c>
      <c r="AO72" s="125">
        <f t="shared" si="1"/>
        <v>0</v>
      </c>
      <c r="AP72" s="125">
        <f t="shared" si="2"/>
        <v>0</v>
      </c>
      <c r="AQ72" s="127">
        <f t="shared" si="3"/>
        <v>0</v>
      </c>
      <c r="AR72" s="125">
        <f t="shared" si="4"/>
        <v>0</v>
      </c>
      <c r="AS72" s="125">
        <f t="shared" si="5"/>
        <v>0</v>
      </c>
      <c r="AT72" s="125">
        <f t="shared" si="6"/>
        <v>0</v>
      </c>
      <c r="AU72" s="125">
        <f t="shared" si="7"/>
        <v>0</v>
      </c>
      <c r="AV72" s="125">
        <f t="shared" si="22"/>
        <v>0</v>
      </c>
      <c r="AW72" s="125">
        <f t="shared" si="9"/>
        <v>0</v>
      </c>
      <c r="AX72" s="125">
        <f t="shared" si="10"/>
        <v>0</v>
      </c>
      <c r="AY72" s="125">
        <f t="shared" si="11"/>
        <v>0</v>
      </c>
      <c r="AZ72" s="125">
        <f t="shared" si="23"/>
        <v>0</v>
      </c>
      <c r="BA72" s="125">
        <f t="shared" si="13"/>
        <v>0</v>
      </c>
      <c r="BB72" s="125">
        <f t="shared" si="14"/>
        <v>0</v>
      </c>
      <c r="BC72" s="125">
        <f t="shared" si="15"/>
        <v>0</v>
      </c>
      <c r="BD72" s="125">
        <f t="shared" si="24"/>
        <v>0</v>
      </c>
      <c r="BE72" s="125">
        <f t="shared" si="17"/>
        <v>0</v>
      </c>
      <c r="BF72" s="125">
        <f t="shared" si="18"/>
        <v>0</v>
      </c>
      <c r="BG72" s="125">
        <f t="shared" si="19"/>
        <v>0</v>
      </c>
      <c r="BH72" s="125">
        <f t="shared" si="20"/>
        <v>0</v>
      </c>
      <c r="BI72" s="125">
        <f t="shared" si="21"/>
        <v>0</v>
      </c>
      <c r="BJ72" s="167">
        <v>1</v>
      </c>
      <c r="BK72" s="167"/>
    </row>
    <row r="73" spans="1:63" ht="14.25" x14ac:dyDescent="0.2">
      <c r="A73" s="22"/>
      <c r="B73" s="49">
        <v>68</v>
      </c>
      <c r="C73" s="50">
        <f>GD_CHUNG!B72</f>
        <v>10623</v>
      </c>
      <c r="D73" s="50" t="str">
        <f>GD_CHUNG!C72</f>
        <v>Bùi Đức Hưng</v>
      </c>
      <c r="E73" s="50" t="str">
        <f>GD_CHUNG!D72</f>
        <v>NV Marketing</v>
      </c>
      <c r="F73" s="200" t="s">
        <v>205</v>
      </c>
      <c r="G73" s="200" t="s">
        <v>205</v>
      </c>
      <c r="H73" s="200" t="s">
        <v>205</v>
      </c>
      <c r="I73" s="201"/>
      <c r="J73" s="201"/>
      <c r="K73" s="200" t="s">
        <v>205</v>
      </c>
      <c r="L73" s="200" t="s">
        <v>205</v>
      </c>
      <c r="M73" s="200" t="s">
        <v>205</v>
      </c>
      <c r="N73" s="200" t="s">
        <v>205</v>
      </c>
      <c r="O73" s="200" t="s">
        <v>205</v>
      </c>
      <c r="P73" s="201"/>
      <c r="Q73" s="201"/>
      <c r="R73" s="200" t="s">
        <v>205</v>
      </c>
      <c r="S73" s="200" t="s">
        <v>205</v>
      </c>
      <c r="T73" s="200" t="s">
        <v>205</v>
      </c>
      <c r="U73" s="200" t="s">
        <v>205</v>
      </c>
      <c r="V73" s="200" t="s">
        <v>205</v>
      </c>
      <c r="W73" s="201"/>
      <c r="X73" s="201"/>
      <c r="Y73" s="200" t="s">
        <v>205</v>
      </c>
      <c r="Z73" s="200" t="s">
        <v>205</v>
      </c>
      <c r="AA73" s="200" t="s">
        <v>205</v>
      </c>
      <c r="AB73" s="200" t="s">
        <v>205</v>
      </c>
      <c r="AC73" s="200" t="s">
        <v>205</v>
      </c>
      <c r="AD73" s="201"/>
      <c r="AE73" s="201"/>
      <c r="AF73" s="200" t="s">
        <v>205</v>
      </c>
      <c r="AG73" s="200" t="s">
        <v>205</v>
      </c>
      <c r="AH73" s="200" t="s">
        <v>205</v>
      </c>
      <c r="AI73" s="200" t="s">
        <v>205</v>
      </c>
      <c r="AJ73" s="200" t="s">
        <v>205</v>
      </c>
      <c r="AK73" s="96"/>
      <c r="AL73" s="123"/>
      <c r="AM73" s="123">
        <f>VLOOKUP(C73,DM_NGAY_CONG_QUY_DINH!$H$3:$L$600,5,FALSE)</f>
        <v>23</v>
      </c>
      <c r="AN73" s="123">
        <f t="shared" si="0"/>
        <v>23</v>
      </c>
      <c r="AO73" s="125">
        <f t="shared" si="1"/>
        <v>0</v>
      </c>
      <c r="AP73" s="125">
        <f t="shared" si="2"/>
        <v>0</v>
      </c>
      <c r="AQ73" s="127">
        <f t="shared" si="3"/>
        <v>0</v>
      </c>
      <c r="AR73" s="125">
        <f t="shared" si="4"/>
        <v>0</v>
      </c>
      <c r="AS73" s="125">
        <f t="shared" si="5"/>
        <v>0</v>
      </c>
      <c r="AT73" s="125">
        <f t="shared" si="6"/>
        <v>0</v>
      </c>
      <c r="AU73" s="125">
        <f t="shared" si="7"/>
        <v>0</v>
      </c>
      <c r="AV73" s="125">
        <f t="shared" si="22"/>
        <v>0</v>
      </c>
      <c r="AW73" s="125">
        <f t="shared" si="9"/>
        <v>0</v>
      </c>
      <c r="AX73" s="125">
        <f t="shared" si="10"/>
        <v>0</v>
      </c>
      <c r="AY73" s="125">
        <f t="shared" si="11"/>
        <v>0</v>
      </c>
      <c r="AZ73" s="125">
        <f t="shared" si="23"/>
        <v>0</v>
      </c>
      <c r="BA73" s="125">
        <f t="shared" si="13"/>
        <v>0</v>
      </c>
      <c r="BB73" s="125">
        <f t="shared" si="14"/>
        <v>0</v>
      </c>
      <c r="BC73" s="125">
        <f t="shared" si="15"/>
        <v>0</v>
      </c>
      <c r="BD73" s="125">
        <f t="shared" si="24"/>
        <v>0</v>
      </c>
      <c r="BE73" s="125">
        <f t="shared" si="17"/>
        <v>0</v>
      </c>
      <c r="BF73" s="125">
        <f t="shared" si="18"/>
        <v>0</v>
      </c>
      <c r="BG73" s="125">
        <f t="shared" si="19"/>
        <v>0</v>
      </c>
      <c r="BH73" s="125">
        <f t="shared" si="20"/>
        <v>0</v>
      </c>
      <c r="BI73" s="125">
        <f t="shared" si="21"/>
        <v>0</v>
      </c>
      <c r="BJ73" s="167">
        <v>1</v>
      </c>
      <c r="BK73" s="167"/>
    </row>
    <row r="74" spans="1:63" ht="14.25" x14ac:dyDescent="0.2">
      <c r="A74" s="22"/>
      <c r="B74" s="49">
        <v>69</v>
      </c>
      <c r="C74" s="50">
        <f>GD_CHUNG!B73</f>
        <v>11129</v>
      </c>
      <c r="D74" s="50" t="str">
        <f>GD_CHUNG!C73</f>
        <v>Nguyễn Văn Hiệp</v>
      </c>
      <c r="E74" s="50" t="str">
        <f>GD_CHUNG!D73</f>
        <v>NV Tài liệu và HDCX</v>
      </c>
      <c r="F74" s="200" t="s">
        <v>205</v>
      </c>
      <c r="G74" s="200" t="s">
        <v>205</v>
      </c>
      <c r="H74" s="200" t="s">
        <v>205</v>
      </c>
      <c r="I74" s="201"/>
      <c r="J74" s="201"/>
      <c r="K74" s="200" t="s">
        <v>205</v>
      </c>
      <c r="L74" s="200" t="s">
        <v>205</v>
      </c>
      <c r="M74" s="200" t="s">
        <v>205</v>
      </c>
      <c r="N74" s="200" t="s">
        <v>205</v>
      </c>
      <c r="O74" s="200" t="s">
        <v>205</v>
      </c>
      <c r="P74" s="201"/>
      <c r="Q74" s="201"/>
      <c r="R74" s="200" t="s">
        <v>205</v>
      </c>
      <c r="S74" s="200" t="s">
        <v>205</v>
      </c>
      <c r="T74" s="200" t="s">
        <v>205</v>
      </c>
      <c r="U74" s="200" t="s">
        <v>205</v>
      </c>
      <c r="V74" s="200" t="s">
        <v>205</v>
      </c>
      <c r="W74" s="201"/>
      <c r="X74" s="201"/>
      <c r="Y74" s="200" t="s">
        <v>205</v>
      </c>
      <c r="Z74" s="200" t="s">
        <v>205</v>
      </c>
      <c r="AA74" s="200" t="s">
        <v>205</v>
      </c>
      <c r="AB74" s="200" t="s">
        <v>205</v>
      </c>
      <c r="AC74" s="200" t="s">
        <v>205</v>
      </c>
      <c r="AD74" s="201"/>
      <c r="AE74" s="201"/>
      <c r="AF74" s="200" t="s">
        <v>205</v>
      </c>
      <c r="AG74" s="200" t="s">
        <v>205</v>
      </c>
      <c r="AH74" s="200" t="s">
        <v>205</v>
      </c>
      <c r="AI74" s="200" t="s">
        <v>205</v>
      </c>
      <c r="AJ74" s="200" t="s">
        <v>205</v>
      </c>
      <c r="AK74" s="96"/>
      <c r="AL74" s="123"/>
      <c r="AM74" s="123">
        <f>VLOOKUP(C74,DM_NGAY_CONG_QUY_DINH!$H$3:$L$600,5,FALSE)</f>
        <v>23</v>
      </c>
      <c r="AN74" s="123">
        <f t="shared" si="0"/>
        <v>23</v>
      </c>
      <c r="AO74" s="125">
        <f t="shared" si="1"/>
        <v>0</v>
      </c>
      <c r="AP74" s="125">
        <f t="shared" si="2"/>
        <v>0</v>
      </c>
      <c r="AQ74" s="127">
        <f t="shared" si="3"/>
        <v>0</v>
      </c>
      <c r="AR74" s="125">
        <f t="shared" si="4"/>
        <v>0</v>
      </c>
      <c r="AS74" s="125">
        <f t="shared" si="5"/>
        <v>0</v>
      </c>
      <c r="AT74" s="125">
        <f t="shared" si="6"/>
        <v>0</v>
      </c>
      <c r="AU74" s="125">
        <f t="shared" si="7"/>
        <v>0</v>
      </c>
      <c r="AV74" s="125">
        <f t="shared" si="22"/>
        <v>0</v>
      </c>
      <c r="AW74" s="125">
        <f t="shared" si="9"/>
        <v>0</v>
      </c>
      <c r="AX74" s="125">
        <f t="shared" si="10"/>
        <v>0</v>
      </c>
      <c r="AY74" s="125">
        <f t="shared" si="11"/>
        <v>0</v>
      </c>
      <c r="AZ74" s="125">
        <f t="shared" si="23"/>
        <v>0</v>
      </c>
      <c r="BA74" s="125">
        <f t="shared" si="13"/>
        <v>0</v>
      </c>
      <c r="BB74" s="125">
        <f t="shared" si="14"/>
        <v>0</v>
      </c>
      <c r="BC74" s="125">
        <f t="shared" si="15"/>
        <v>0</v>
      </c>
      <c r="BD74" s="125">
        <f t="shared" si="24"/>
        <v>0</v>
      </c>
      <c r="BE74" s="125">
        <f t="shared" si="17"/>
        <v>0</v>
      </c>
      <c r="BF74" s="125">
        <f t="shared" si="18"/>
        <v>0</v>
      </c>
      <c r="BG74" s="125">
        <f t="shared" si="19"/>
        <v>0</v>
      </c>
      <c r="BH74" s="125">
        <f t="shared" si="20"/>
        <v>0</v>
      </c>
      <c r="BI74" s="125">
        <f t="shared" si="21"/>
        <v>0</v>
      </c>
      <c r="BJ74" s="167">
        <v>1</v>
      </c>
      <c r="BK74" s="167"/>
    </row>
    <row r="75" spans="1:63" ht="14.25" x14ac:dyDescent="0.2">
      <c r="A75" s="22"/>
      <c r="B75" s="49">
        <v>70</v>
      </c>
      <c r="C75" s="50">
        <f>GD_CHUNG!B74</f>
        <v>10561</v>
      </c>
      <c r="D75" s="50" t="str">
        <f>GD_CHUNG!C74</f>
        <v>Vũ Quảng Ba</v>
      </c>
      <c r="E75" s="50" t="str">
        <f>GD_CHUNG!D74</f>
        <v>NV Thủ kho</v>
      </c>
      <c r="F75" s="200" t="s">
        <v>205</v>
      </c>
      <c r="G75" s="200" t="s">
        <v>205</v>
      </c>
      <c r="H75" s="200" t="s">
        <v>205</v>
      </c>
      <c r="I75" s="201"/>
      <c r="J75" s="201"/>
      <c r="K75" s="200" t="s">
        <v>205</v>
      </c>
      <c r="L75" s="200" t="s">
        <v>205</v>
      </c>
      <c r="M75" s="200" t="s">
        <v>205</v>
      </c>
      <c r="N75" s="200" t="s">
        <v>205</v>
      </c>
      <c r="O75" s="200" t="s">
        <v>205</v>
      </c>
      <c r="P75" s="201"/>
      <c r="Q75" s="201"/>
      <c r="R75" s="200" t="s">
        <v>205</v>
      </c>
      <c r="S75" s="200" t="s">
        <v>205</v>
      </c>
      <c r="T75" s="200" t="s">
        <v>205</v>
      </c>
      <c r="U75" s="200" t="s">
        <v>205</v>
      </c>
      <c r="V75" s="200" t="s">
        <v>205</v>
      </c>
      <c r="W75" s="201"/>
      <c r="X75" s="201"/>
      <c r="Y75" s="200" t="s">
        <v>205</v>
      </c>
      <c r="Z75" s="200" t="s">
        <v>205</v>
      </c>
      <c r="AA75" s="200" t="s">
        <v>205</v>
      </c>
      <c r="AB75" s="200" t="s">
        <v>205</v>
      </c>
      <c r="AC75" s="200" t="s">
        <v>205</v>
      </c>
      <c r="AD75" s="201"/>
      <c r="AE75" s="201"/>
      <c r="AF75" s="200" t="s">
        <v>205</v>
      </c>
      <c r="AG75" s="200" t="s">
        <v>205</v>
      </c>
      <c r="AH75" s="200" t="s">
        <v>205</v>
      </c>
      <c r="AI75" s="200" t="s">
        <v>205</v>
      </c>
      <c r="AJ75" s="200" t="s">
        <v>205</v>
      </c>
      <c r="AK75" s="96"/>
      <c r="AL75" s="123"/>
      <c r="AM75" s="123">
        <f>VLOOKUP(C75,DM_NGAY_CONG_QUY_DINH!$H$3:$L$600,5,FALSE)</f>
        <v>23</v>
      </c>
      <c r="AN75" s="123">
        <f t="shared" si="0"/>
        <v>23</v>
      </c>
      <c r="AO75" s="125">
        <f t="shared" si="1"/>
        <v>0</v>
      </c>
      <c r="AP75" s="125">
        <f t="shared" si="2"/>
        <v>0</v>
      </c>
      <c r="AQ75" s="127">
        <f t="shared" si="3"/>
        <v>0</v>
      </c>
      <c r="AR75" s="125">
        <f t="shared" si="4"/>
        <v>0</v>
      </c>
      <c r="AS75" s="125">
        <f t="shared" si="5"/>
        <v>0</v>
      </c>
      <c r="AT75" s="125">
        <f t="shared" si="6"/>
        <v>0</v>
      </c>
      <c r="AU75" s="125">
        <f t="shared" si="7"/>
        <v>0</v>
      </c>
      <c r="AV75" s="125">
        <f t="shared" si="22"/>
        <v>0</v>
      </c>
      <c r="AW75" s="125">
        <f t="shared" si="9"/>
        <v>0</v>
      </c>
      <c r="AX75" s="125">
        <f t="shared" si="10"/>
        <v>0</v>
      </c>
      <c r="AY75" s="125">
        <f t="shared" si="11"/>
        <v>0</v>
      </c>
      <c r="AZ75" s="125">
        <f t="shared" si="23"/>
        <v>0</v>
      </c>
      <c r="BA75" s="125">
        <f t="shared" si="13"/>
        <v>0</v>
      </c>
      <c r="BB75" s="125">
        <f t="shared" si="14"/>
        <v>0</v>
      </c>
      <c r="BC75" s="125">
        <f t="shared" si="15"/>
        <v>0</v>
      </c>
      <c r="BD75" s="125">
        <f t="shared" si="24"/>
        <v>0</v>
      </c>
      <c r="BE75" s="125">
        <f t="shared" si="17"/>
        <v>0</v>
      </c>
      <c r="BF75" s="125">
        <f t="shared" si="18"/>
        <v>0</v>
      </c>
      <c r="BG75" s="125">
        <f t="shared" si="19"/>
        <v>0</v>
      </c>
      <c r="BH75" s="125">
        <f t="shared" si="20"/>
        <v>0</v>
      </c>
      <c r="BI75" s="125">
        <f t="shared" si="21"/>
        <v>0</v>
      </c>
      <c r="BJ75" s="167">
        <v>1</v>
      </c>
      <c r="BK75" s="167"/>
    </row>
    <row r="76" spans="1:63" ht="14.25" x14ac:dyDescent="0.2">
      <c r="A76" s="22"/>
      <c r="B76" s="49">
        <v>71</v>
      </c>
      <c r="C76" s="50">
        <f>GD_CHUNG!B75</f>
        <v>10784</v>
      </c>
      <c r="D76" s="50" t="str">
        <f>GD_CHUNG!C75</f>
        <v>Lê Thị Thạch</v>
      </c>
      <c r="E76" s="50" t="str">
        <f>GD_CHUNG!D75</f>
        <v>NV Thủ kho</v>
      </c>
      <c r="F76" s="200" t="s">
        <v>205</v>
      </c>
      <c r="G76" s="200" t="s">
        <v>205</v>
      </c>
      <c r="H76" s="200" t="s">
        <v>205</v>
      </c>
      <c r="I76" s="201"/>
      <c r="J76" s="201"/>
      <c r="K76" s="200" t="s">
        <v>205</v>
      </c>
      <c r="L76" s="200" t="s">
        <v>205</v>
      </c>
      <c r="M76" s="200" t="s">
        <v>205</v>
      </c>
      <c r="N76" s="200" t="s">
        <v>205</v>
      </c>
      <c r="O76" s="200" t="s">
        <v>205</v>
      </c>
      <c r="P76" s="201"/>
      <c r="Q76" s="201"/>
      <c r="R76" s="200" t="s">
        <v>205</v>
      </c>
      <c r="S76" s="200" t="s">
        <v>205</v>
      </c>
      <c r="T76" s="200" t="s">
        <v>205</v>
      </c>
      <c r="U76" s="200" t="s">
        <v>205</v>
      </c>
      <c r="V76" s="200" t="s">
        <v>205</v>
      </c>
      <c r="W76" s="201"/>
      <c r="X76" s="201"/>
      <c r="Y76" s="200" t="s">
        <v>205</v>
      </c>
      <c r="Z76" s="200" t="s">
        <v>205</v>
      </c>
      <c r="AA76" s="200" t="s">
        <v>205</v>
      </c>
      <c r="AB76" s="200" t="s">
        <v>205</v>
      </c>
      <c r="AC76" s="200" t="s">
        <v>205</v>
      </c>
      <c r="AD76" s="201"/>
      <c r="AE76" s="201"/>
      <c r="AF76" s="200" t="s">
        <v>205</v>
      </c>
      <c r="AG76" s="200" t="s">
        <v>205</v>
      </c>
      <c r="AH76" s="200" t="s">
        <v>205</v>
      </c>
      <c r="AI76" s="200" t="s">
        <v>205</v>
      </c>
      <c r="AJ76" s="200" t="s">
        <v>205</v>
      </c>
      <c r="AK76" s="96"/>
      <c r="AL76" s="123"/>
      <c r="AM76" s="123">
        <f>VLOOKUP(C76,DM_NGAY_CONG_QUY_DINH!$H$3:$L$600,5,FALSE)</f>
        <v>23</v>
      </c>
      <c r="AN76" s="123">
        <f t="shared" si="0"/>
        <v>23</v>
      </c>
      <c r="AO76" s="125">
        <f t="shared" si="1"/>
        <v>0</v>
      </c>
      <c r="AP76" s="125">
        <f t="shared" si="2"/>
        <v>0</v>
      </c>
      <c r="AQ76" s="127">
        <f t="shared" si="3"/>
        <v>0</v>
      </c>
      <c r="AR76" s="125">
        <f t="shared" si="4"/>
        <v>0</v>
      </c>
      <c r="AS76" s="125">
        <f t="shared" si="5"/>
        <v>0</v>
      </c>
      <c r="AT76" s="125">
        <f t="shared" si="6"/>
        <v>0</v>
      </c>
      <c r="AU76" s="125">
        <f t="shared" si="7"/>
        <v>0</v>
      </c>
      <c r="AV76" s="125">
        <f t="shared" si="22"/>
        <v>0</v>
      </c>
      <c r="AW76" s="125">
        <f t="shared" si="9"/>
        <v>0</v>
      </c>
      <c r="AX76" s="125">
        <f t="shared" si="10"/>
        <v>0</v>
      </c>
      <c r="AY76" s="125">
        <f t="shared" si="11"/>
        <v>0</v>
      </c>
      <c r="AZ76" s="125">
        <f t="shared" si="23"/>
        <v>0</v>
      </c>
      <c r="BA76" s="125">
        <f t="shared" si="13"/>
        <v>0</v>
      </c>
      <c r="BB76" s="125">
        <f t="shared" si="14"/>
        <v>0</v>
      </c>
      <c r="BC76" s="125">
        <f t="shared" si="15"/>
        <v>0</v>
      </c>
      <c r="BD76" s="125">
        <f t="shared" si="24"/>
        <v>0</v>
      </c>
      <c r="BE76" s="125">
        <f t="shared" si="17"/>
        <v>0</v>
      </c>
      <c r="BF76" s="125">
        <f t="shared" si="18"/>
        <v>0</v>
      </c>
      <c r="BG76" s="125">
        <f t="shared" si="19"/>
        <v>0</v>
      </c>
      <c r="BH76" s="125">
        <f t="shared" si="20"/>
        <v>0</v>
      </c>
      <c r="BI76" s="125">
        <f t="shared" si="21"/>
        <v>0</v>
      </c>
      <c r="BJ76" s="167">
        <v>1</v>
      </c>
      <c r="BK76" s="167"/>
    </row>
    <row r="77" spans="1:63" ht="14.25" x14ac:dyDescent="0.2">
      <c r="A77" s="22"/>
      <c r="B77" s="49">
        <v>72</v>
      </c>
      <c r="C77" s="50">
        <f>GD_CHUNG!B76</f>
        <v>10558</v>
      </c>
      <c r="D77" s="50" t="str">
        <f>GD_CHUNG!C76</f>
        <v>Vương Hoàng Linh</v>
      </c>
      <c r="E77" s="50" t="str">
        <f>GD_CHUNG!D76</f>
        <v>Chuyên viên pháp lý</v>
      </c>
      <c r="F77" s="200" t="s">
        <v>205</v>
      </c>
      <c r="G77" s="200" t="s">
        <v>205</v>
      </c>
      <c r="H77" s="200" t="s">
        <v>205</v>
      </c>
      <c r="I77" s="201"/>
      <c r="J77" s="201"/>
      <c r="K77" s="200" t="s">
        <v>205</v>
      </c>
      <c r="L77" s="200" t="s">
        <v>205</v>
      </c>
      <c r="M77" s="200" t="s">
        <v>205</v>
      </c>
      <c r="N77" s="200" t="s">
        <v>205</v>
      </c>
      <c r="O77" s="200" t="s">
        <v>205</v>
      </c>
      <c r="P77" s="201"/>
      <c r="Q77" s="201"/>
      <c r="R77" s="200" t="s">
        <v>205</v>
      </c>
      <c r="S77" s="200" t="s">
        <v>205</v>
      </c>
      <c r="T77" s="200" t="s">
        <v>205</v>
      </c>
      <c r="U77" s="200" t="s">
        <v>205</v>
      </c>
      <c r="V77" s="200" t="s">
        <v>205</v>
      </c>
      <c r="W77" s="201"/>
      <c r="X77" s="201"/>
      <c r="Y77" s="200" t="s">
        <v>205</v>
      </c>
      <c r="Z77" s="200" t="s">
        <v>205</v>
      </c>
      <c r="AA77" s="200" t="s">
        <v>205</v>
      </c>
      <c r="AB77" s="200" t="s">
        <v>205</v>
      </c>
      <c r="AC77" s="200" t="s">
        <v>205</v>
      </c>
      <c r="AD77" s="201"/>
      <c r="AE77" s="201"/>
      <c r="AF77" s="200" t="s">
        <v>205</v>
      </c>
      <c r="AG77" s="200" t="s">
        <v>205</v>
      </c>
      <c r="AH77" s="200" t="s">
        <v>205</v>
      </c>
      <c r="AI77" s="200" t="s">
        <v>205</v>
      </c>
      <c r="AJ77" s="200" t="s">
        <v>205</v>
      </c>
      <c r="AK77" s="96"/>
      <c r="AL77" s="123"/>
      <c r="AM77" s="123">
        <f>VLOOKUP(C77,DM_NGAY_CONG_QUY_DINH!$H$3:$L$600,5,FALSE)</f>
        <v>23</v>
      </c>
      <c r="AN77" s="123">
        <f t="shared" si="0"/>
        <v>23</v>
      </c>
      <c r="AO77" s="125">
        <f t="shared" si="1"/>
        <v>0</v>
      </c>
      <c r="AP77" s="125">
        <f t="shared" si="2"/>
        <v>0</v>
      </c>
      <c r="AQ77" s="127">
        <f t="shared" si="3"/>
        <v>0</v>
      </c>
      <c r="AR77" s="125">
        <f t="shared" si="4"/>
        <v>0</v>
      </c>
      <c r="AS77" s="125">
        <f t="shared" si="5"/>
        <v>0</v>
      </c>
      <c r="AT77" s="125">
        <f t="shared" si="6"/>
        <v>0</v>
      </c>
      <c r="AU77" s="125">
        <f t="shared" si="7"/>
        <v>0</v>
      </c>
      <c r="AV77" s="125">
        <f t="shared" si="22"/>
        <v>0</v>
      </c>
      <c r="AW77" s="125">
        <f t="shared" si="9"/>
        <v>0</v>
      </c>
      <c r="AX77" s="125">
        <f t="shared" si="10"/>
        <v>0</v>
      </c>
      <c r="AY77" s="125">
        <f t="shared" si="11"/>
        <v>0</v>
      </c>
      <c r="AZ77" s="125">
        <f t="shared" si="23"/>
        <v>0</v>
      </c>
      <c r="BA77" s="125">
        <f t="shared" si="13"/>
        <v>0</v>
      </c>
      <c r="BB77" s="125">
        <f t="shared" si="14"/>
        <v>0</v>
      </c>
      <c r="BC77" s="125">
        <f t="shared" si="15"/>
        <v>0</v>
      </c>
      <c r="BD77" s="125">
        <f t="shared" si="24"/>
        <v>0</v>
      </c>
      <c r="BE77" s="125">
        <f t="shared" si="17"/>
        <v>0</v>
      </c>
      <c r="BF77" s="125">
        <f t="shared" si="18"/>
        <v>0</v>
      </c>
      <c r="BG77" s="125">
        <f t="shared" si="19"/>
        <v>0</v>
      </c>
      <c r="BH77" s="125">
        <f t="shared" si="20"/>
        <v>0</v>
      </c>
      <c r="BI77" s="125">
        <f t="shared" si="21"/>
        <v>0</v>
      </c>
      <c r="BJ77" s="167">
        <v>0.95</v>
      </c>
      <c r="BK77" s="167"/>
    </row>
    <row r="78" spans="1:63" ht="14.25" x14ac:dyDescent="0.2">
      <c r="A78" s="22"/>
      <c r="B78" s="49">
        <v>73</v>
      </c>
      <c r="C78" s="50">
        <f>GD_CHUNG!B77</f>
        <v>10564</v>
      </c>
      <c r="D78" s="50" t="str">
        <f>GD_CHUNG!C77</f>
        <v>Nguyễn Thị Quỳnh Anh</v>
      </c>
      <c r="E78" s="50" t="str">
        <f>GD_CHUNG!D77</f>
        <v>Nv Thống kê</v>
      </c>
      <c r="F78" s="200" t="s">
        <v>205</v>
      </c>
      <c r="G78" s="200" t="s">
        <v>205</v>
      </c>
      <c r="H78" s="200" t="s">
        <v>205</v>
      </c>
      <c r="I78" s="201"/>
      <c r="J78" s="201"/>
      <c r="K78" s="200" t="s">
        <v>205</v>
      </c>
      <c r="L78" s="200" t="s">
        <v>205</v>
      </c>
      <c r="M78" s="200" t="s">
        <v>205</v>
      </c>
      <c r="N78" s="200" t="s">
        <v>205</v>
      </c>
      <c r="O78" s="200" t="s">
        <v>205</v>
      </c>
      <c r="P78" s="201"/>
      <c r="Q78" s="201"/>
      <c r="R78" s="200" t="s">
        <v>205</v>
      </c>
      <c r="S78" s="200" t="s">
        <v>205</v>
      </c>
      <c r="T78" s="200" t="s">
        <v>205</v>
      </c>
      <c r="U78" s="200" t="s">
        <v>205</v>
      </c>
      <c r="V78" s="200" t="s">
        <v>205</v>
      </c>
      <c r="W78" s="201"/>
      <c r="X78" s="201"/>
      <c r="Y78" s="200" t="s">
        <v>205</v>
      </c>
      <c r="Z78" s="200" t="s">
        <v>205</v>
      </c>
      <c r="AA78" s="200" t="s">
        <v>205</v>
      </c>
      <c r="AB78" s="200" t="s">
        <v>205</v>
      </c>
      <c r="AC78" s="200" t="s">
        <v>205</v>
      </c>
      <c r="AD78" s="201"/>
      <c r="AE78" s="201"/>
      <c r="AF78" s="200" t="s">
        <v>205</v>
      </c>
      <c r="AG78" s="200" t="s">
        <v>205</v>
      </c>
      <c r="AH78" s="200" t="s">
        <v>205</v>
      </c>
      <c r="AI78" s="200" t="s">
        <v>205</v>
      </c>
      <c r="AJ78" s="200" t="s">
        <v>205</v>
      </c>
      <c r="AK78" s="96"/>
      <c r="AL78" s="123"/>
      <c r="AM78" s="123">
        <f>VLOOKUP(C78,DM_NGAY_CONG_QUY_DINH!$H$3:$L$600,5,FALSE)</f>
        <v>23</v>
      </c>
      <c r="AN78" s="123">
        <f t="shared" si="0"/>
        <v>23</v>
      </c>
      <c r="AO78" s="125">
        <f t="shared" si="1"/>
        <v>0</v>
      </c>
      <c r="AP78" s="125">
        <f t="shared" si="2"/>
        <v>0</v>
      </c>
      <c r="AQ78" s="127">
        <f t="shared" si="3"/>
        <v>0</v>
      </c>
      <c r="AR78" s="125">
        <f t="shared" si="4"/>
        <v>0</v>
      </c>
      <c r="AS78" s="125">
        <f t="shared" si="5"/>
        <v>0</v>
      </c>
      <c r="AT78" s="125">
        <f t="shared" si="6"/>
        <v>0</v>
      </c>
      <c r="AU78" s="125">
        <f t="shared" si="7"/>
        <v>0</v>
      </c>
      <c r="AV78" s="125">
        <f t="shared" si="22"/>
        <v>0</v>
      </c>
      <c r="AW78" s="125">
        <f t="shared" si="9"/>
        <v>0</v>
      </c>
      <c r="AX78" s="125">
        <f t="shared" si="10"/>
        <v>0</v>
      </c>
      <c r="AY78" s="125">
        <f t="shared" si="11"/>
        <v>0</v>
      </c>
      <c r="AZ78" s="125">
        <f t="shared" si="23"/>
        <v>0</v>
      </c>
      <c r="BA78" s="125">
        <f t="shared" si="13"/>
        <v>0</v>
      </c>
      <c r="BB78" s="125">
        <f t="shared" si="14"/>
        <v>0</v>
      </c>
      <c r="BC78" s="125">
        <f t="shared" si="15"/>
        <v>0</v>
      </c>
      <c r="BD78" s="125">
        <f t="shared" si="24"/>
        <v>0</v>
      </c>
      <c r="BE78" s="125">
        <f t="shared" si="17"/>
        <v>0</v>
      </c>
      <c r="BF78" s="125">
        <f t="shared" si="18"/>
        <v>0</v>
      </c>
      <c r="BG78" s="125">
        <f t="shared" ref="BG78:BG535" si="25">COUNTIF(F78:AJ78,"1,DC")</f>
        <v>0</v>
      </c>
      <c r="BH78" s="125">
        <f t="shared" ref="BH78:BH181" si="26">COUNTIF(F78:AJ78,"1,Ro")</f>
        <v>0</v>
      </c>
      <c r="BI78" s="125">
        <f t="shared" ref="BI78:BI535" si="27">COUNTIF(F78:AJ78,"1,Ko")</f>
        <v>0</v>
      </c>
      <c r="BJ78" s="202">
        <v>1</v>
      </c>
      <c r="BK78" s="202"/>
    </row>
    <row r="79" spans="1:63" ht="14.25" x14ac:dyDescent="0.2">
      <c r="A79" s="22"/>
      <c r="B79" s="49">
        <v>74</v>
      </c>
      <c r="C79" s="50">
        <f>GD_CHUNG!B78</f>
        <v>10641</v>
      </c>
      <c r="D79" s="50" t="str">
        <f>GD_CHUNG!C78</f>
        <v>Nguyễn Kim Oanh</v>
      </c>
      <c r="E79" s="50" t="str">
        <f>GD_CHUNG!D78</f>
        <v>Trưởng phòng</v>
      </c>
      <c r="F79" s="200" t="s">
        <v>205</v>
      </c>
      <c r="G79" s="200" t="s">
        <v>205</v>
      </c>
      <c r="H79" s="200" t="s">
        <v>205</v>
      </c>
      <c r="I79" s="201"/>
      <c r="J79" s="201"/>
      <c r="K79" s="200" t="s">
        <v>205</v>
      </c>
      <c r="L79" s="200" t="s">
        <v>205</v>
      </c>
      <c r="M79" s="200" t="s">
        <v>205</v>
      </c>
      <c r="N79" s="200" t="s">
        <v>205</v>
      </c>
      <c r="O79" s="200" t="s">
        <v>205</v>
      </c>
      <c r="P79" s="201"/>
      <c r="Q79" s="201"/>
      <c r="R79" s="200" t="s">
        <v>205</v>
      </c>
      <c r="S79" s="200" t="s">
        <v>205</v>
      </c>
      <c r="T79" s="200" t="s">
        <v>205</v>
      </c>
      <c r="U79" s="200" t="s">
        <v>205</v>
      </c>
      <c r="V79" s="200" t="s">
        <v>205</v>
      </c>
      <c r="W79" s="201"/>
      <c r="X79" s="201"/>
      <c r="Y79" s="200" t="s">
        <v>205</v>
      </c>
      <c r="Z79" s="200" t="s">
        <v>205</v>
      </c>
      <c r="AA79" s="200" t="s">
        <v>205</v>
      </c>
      <c r="AB79" s="200" t="s">
        <v>205</v>
      </c>
      <c r="AC79" s="200" t="s">
        <v>205</v>
      </c>
      <c r="AD79" s="201"/>
      <c r="AE79" s="201"/>
      <c r="AF79" s="200" t="s">
        <v>205</v>
      </c>
      <c r="AG79" s="200" t="s">
        <v>205</v>
      </c>
      <c r="AH79" s="200" t="s">
        <v>205</v>
      </c>
      <c r="AI79" s="200" t="s">
        <v>205</v>
      </c>
      <c r="AJ79" s="200" t="s">
        <v>205</v>
      </c>
      <c r="AK79" s="96"/>
      <c r="AL79" s="123"/>
      <c r="AM79" s="123">
        <f>VLOOKUP(C79,DM_NGAY_CONG_QUY_DINH!$H$3:$L$600,5,FALSE)</f>
        <v>23</v>
      </c>
      <c r="AN79" s="123">
        <f t="shared" si="0"/>
        <v>23</v>
      </c>
      <c r="AO79" s="125">
        <f t="shared" si="1"/>
        <v>0</v>
      </c>
      <c r="AP79" s="125">
        <f t="shared" si="2"/>
        <v>0</v>
      </c>
      <c r="AQ79" s="127">
        <f t="shared" si="3"/>
        <v>0</v>
      </c>
      <c r="AR79" s="125">
        <f t="shared" si="4"/>
        <v>0</v>
      </c>
      <c r="AS79" s="125">
        <f t="shared" si="5"/>
        <v>0</v>
      </c>
      <c r="AT79" s="125">
        <f t="shared" si="6"/>
        <v>0</v>
      </c>
      <c r="AU79" s="125">
        <f t="shared" si="7"/>
        <v>0</v>
      </c>
      <c r="AV79" s="125">
        <f t="shared" si="22"/>
        <v>0</v>
      </c>
      <c r="AW79" s="125">
        <f t="shared" si="9"/>
        <v>0</v>
      </c>
      <c r="AX79" s="125">
        <f t="shared" si="10"/>
        <v>0</v>
      </c>
      <c r="AY79" s="125">
        <f t="shared" si="11"/>
        <v>0</v>
      </c>
      <c r="AZ79" s="125">
        <f t="shared" si="23"/>
        <v>0</v>
      </c>
      <c r="BA79" s="125">
        <f t="shared" si="13"/>
        <v>0</v>
      </c>
      <c r="BB79" s="125">
        <f t="shared" si="14"/>
        <v>0</v>
      </c>
      <c r="BC79" s="125">
        <f t="shared" si="15"/>
        <v>0</v>
      </c>
      <c r="BD79" s="125">
        <f t="shared" si="24"/>
        <v>0</v>
      </c>
      <c r="BE79" s="125">
        <f t="shared" si="17"/>
        <v>0</v>
      </c>
      <c r="BF79" s="125">
        <f t="shared" si="18"/>
        <v>0</v>
      </c>
      <c r="BG79" s="125">
        <f t="shared" si="25"/>
        <v>0</v>
      </c>
      <c r="BH79" s="125">
        <f t="shared" si="26"/>
        <v>0</v>
      </c>
      <c r="BI79" s="125">
        <f t="shared" si="27"/>
        <v>0</v>
      </c>
      <c r="BJ79" s="167">
        <v>1</v>
      </c>
      <c r="BK79" s="167"/>
    </row>
    <row r="80" spans="1:63" ht="14.25" x14ac:dyDescent="0.2">
      <c r="A80" s="22"/>
      <c r="B80" s="49">
        <v>75</v>
      </c>
      <c r="C80" s="50">
        <f>GD_CHUNG!B79</f>
        <v>10640</v>
      </c>
      <c r="D80" s="50" t="str">
        <f>GD_CHUNG!C79</f>
        <v>Trần Phương Dung</v>
      </c>
      <c r="E80" s="50" t="str">
        <f>GD_CHUNG!D79</f>
        <v>Phó Trưởng Phòng</v>
      </c>
      <c r="F80" s="200" t="s">
        <v>205</v>
      </c>
      <c r="G80" s="200" t="s">
        <v>205</v>
      </c>
      <c r="H80" s="200" t="s">
        <v>205</v>
      </c>
      <c r="I80" s="201"/>
      <c r="J80" s="201"/>
      <c r="K80" s="200" t="s">
        <v>205</v>
      </c>
      <c r="L80" s="200" t="s">
        <v>205</v>
      </c>
      <c r="M80" s="200" t="s">
        <v>205</v>
      </c>
      <c r="N80" s="200" t="s">
        <v>205</v>
      </c>
      <c r="O80" s="200" t="s">
        <v>205</v>
      </c>
      <c r="P80" s="201"/>
      <c r="Q80" s="201"/>
      <c r="R80" s="200" t="s">
        <v>205</v>
      </c>
      <c r="S80" s="200" t="s">
        <v>205</v>
      </c>
      <c r="T80" s="200" t="s">
        <v>205</v>
      </c>
      <c r="U80" s="200" t="s">
        <v>205</v>
      </c>
      <c r="V80" s="200" t="s">
        <v>205</v>
      </c>
      <c r="W80" s="201"/>
      <c r="X80" s="201"/>
      <c r="Y80" s="200" t="s">
        <v>205</v>
      </c>
      <c r="Z80" s="200" t="s">
        <v>205</v>
      </c>
      <c r="AA80" s="200" t="s">
        <v>205</v>
      </c>
      <c r="AB80" s="200" t="s">
        <v>205</v>
      </c>
      <c r="AC80" s="200" t="s">
        <v>205</v>
      </c>
      <c r="AD80" s="201"/>
      <c r="AE80" s="201"/>
      <c r="AF80" s="200" t="s">
        <v>205</v>
      </c>
      <c r="AG80" s="200" t="s">
        <v>205</v>
      </c>
      <c r="AH80" s="200" t="s">
        <v>205</v>
      </c>
      <c r="AI80" s="200" t="s">
        <v>205</v>
      </c>
      <c r="AJ80" s="200" t="s">
        <v>205</v>
      </c>
      <c r="AK80" s="96"/>
      <c r="AL80" s="123"/>
      <c r="AM80" s="123">
        <f>VLOOKUP(C80,DM_NGAY_CONG_QUY_DINH!$H$3:$L$600,5,FALSE)</f>
        <v>23</v>
      </c>
      <c r="AN80" s="123">
        <f t="shared" si="0"/>
        <v>23</v>
      </c>
      <c r="AO80" s="125">
        <f t="shared" si="1"/>
        <v>0</v>
      </c>
      <c r="AP80" s="125">
        <f t="shared" si="2"/>
        <v>0</v>
      </c>
      <c r="AQ80" s="127">
        <f t="shared" si="3"/>
        <v>0</v>
      </c>
      <c r="AR80" s="125">
        <f t="shared" si="4"/>
        <v>0</v>
      </c>
      <c r="AS80" s="125">
        <f t="shared" si="5"/>
        <v>0</v>
      </c>
      <c r="AT80" s="125">
        <f t="shared" si="6"/>
        <v>0</v>
      </c>
      <c r="AU80" s="125">
        <f t="shared" si="7"/>
        <v>0</v>
      </c>
      <c r="AV80" s="125">
        <f t="shared" si="22"/>
        <v>0</v>
      </c>
      <c r="AW80" s="125">
        <f t="shared" si="9"/>
        <v>0</v>
      </c>
      <c r="AX80" s="125">
        <f t="shared" si="10"/>
        <v>0</v>
      </c>
      <c r="AY80" s="125">
        <f t="shared" si="11"/>
        <v>0</v>
      </c>
      <c r="AZ80" s="125">
        <f t="shared" si="23"/>
        <v>0</v>
      </c>
      <c r="BA80" s="125">
        <f t="shared" si="13"/>
        <v>0</v>
      </c>
      <c r="BB80" s="125">
        <f t="shared" si="14"/>
        <v>0</v>
      </c>
      <c r="BC80" s="125">
        <f t="shared" si="15"/>
        <v>0</v>
      </c>
      <c r="BD80" s="125">
        <f t="shared" si="24"/>
        <v>0</v>
      </c>
      <c r="BE80" s="125">
        <f t="shared" si="17"/>
        <v>0</v>
      </c>
      <c r="BF80" s="125">
        <f t="shared" si="18"/>
        <v>0</v>
      </c>
      <c r="BG80" s="125">
        <f t="shared" si="25"/>
        <v>0</v>
      </c>
      <c r="BH80" s="125">
        <f t="shared" si="26"/>
        <v>0</v>
      </c>
      <c r="BI80" s="125">
        <f t="shared" si="27"/>
        <v>0</v>
      </c>
      <c r="BJ80" s="167">
        <v>1</v>
      </c>
      <c r="BK80" s="167"/>
    </row>
    <row r="81" spans="1:63" ht="14.25" x14ac:dyDescent="0.2">
      <c r="A81" s="22"/>
      <c r="B81" s="49">
        <v>76</v>
      </c>
      <c r="C81" s="50">
        <f>GD_CHUNG!B80</f>
        <v>10629</v>
      </c>
      <c r="D81" s="50" t="str">
        <f>GD_CHUNG!C80</f>
        <v>Nguyễn Thị Cúc</v>
      </c>
      <c r="E81" s="50" t="str">
        <f>GD_CHUNG!D80</f>
        <v>Đội trưởng</v>
      </c>
      <c r="F81" s="200" t="s">
        <v>283</v>
      </c>
      <c r="G81" s="200" t="s">
        <v>283</v>
      </c>
      <c r="H81" s="200" t="s">
        <v>283</v>
      </c>
      <c r="I81" s="200" t="s">
        <v>283</v>
      </c>
      <c r="J81" s="201"/>
      <c r="K81" s="200" t="s">
        <v>283</v>
      </c>
      <c r="L81" s="200" t="s">
        <v>283</v>
      </c>
      <c r="M81" s="200" t="s">
        <v>283</v>
      </c>
      <c r="N81" s="200" t="s">
        <v>283</v>
      </c>
      <c r="O81" s="200" t="s">
        <v>283</v>
      </c>
      <c r="P81" s="200" t="s">
        <v>283</v>
      </c>
      <c r="Q81" s="201"/>
      <c r="R81" s="200" t="s">
        <v>283</v>
      </c>
      <c r="S81" s="200" t="s">
        <v>283</v>
      </c>
      <c r="T81" s="200" t="s">
        <v>283</v>
      </c>
      <c r="U81" s="200" t="s">
        <v>283</v>
      </c>
      <c r="V81" s="200" t="s">
        <v>283</v>
      </c>
      <c r="W81" s="200" t="s">
        <v>283</v>
      </c>
      <c r="X81" s="201"/>
      <c r="Y81" s="200" t="s">
        <v>283</v>
      </c>
      <c r="Z81" s="200" t="s">
        <v>448</v>
      </c>
      <c r="AA81" s="200" t="s">
        <v>448</v>
      </c>
      <c r="AB81" s="200" t="s">
        <v>448</v>
      </c>
      <c r="AC81" s="200" t="s">
        <v>448</v>
      </c>
      <c r="AD81" s="200" t="s">
        <v>448</v>
      </c>
      <c r="AE81" s="201"/>
      <c r="AF81" s="200" t="s">
        <v>448</v>
      </c>
      <c r="AG81" s="200" t="s">
        <v>205</v>
      </c>
      <c r="AH81" s="200" t="s">
        <v>205</v>
      </c>
      <c r="AI81" s="200" t="s">
        <v>205</v>
      </c>
      <c r="AJ81" s="200" t="s">
        <v>205</v>
      </c>
      <c r="AK81" s="96"/>
      <c r="AL81" s="123"/>
      <c r="AM81" s="123">
        <f>VLOOKUP(C81,DM_NGAY_CONG_QUY_DINH!$H$3:$L$600,5,FALSE)</f>
        <v>27</v>
      </c>
      <c r="AN81" s="123">
        <f t="shared" si="0"/>
        <v>4</v>
      </c>
      <c r="AO81" s="125">
        <f t="shared" si="1"/>
        <v>0</v>
      </c>
      <c r="AP81" s="125">
        <f t="shared" si="2"/>
        <v>0</v>
      </c>
      <c r="AQ81" s="127">
        <f t="shared" si="3"/>
        <v>0</v>
      </c>
      <c r="AR81" s="125">
        <f t="shared" si="4"/>
        <v>0</v>
      </c>
      <c r="AS81" s="125">
        <f t="shared" si="5"/>
        <v>0</v>
      </c>
      <c r="AT81" s="125">
        <f t="shared" si="6"/>
        <v>17</v>
      </c>
      <c r="AU81" s="125">
        <f t="shared" si="7"/>
        <v>0</v>
      </c>
      <c r="AV81" s="125">
        <f t="shared" si="22"/>
        <v>0</v>
      </c>
      <c r="AW81" s="125">
        <f t="shared" si="9"/>
        <v>0</v>
      </c>
      <c r="AX81" s="125">
        <f t="shared" si="10"/>
        <v>0</v>
      </c>
      <c r="AY81" s="125">
        <f t="shared" si="11"/>
        <v>0</v>
      </c>
      <c r="AZ81" s="125">
        <f t="shared" si="23"/>
        <v>0</v>
      </c>
      <c r="BA81" s="125">
        <f t="shared" si="13"/>
        <v>0</v>
      </c>
      <c r="BB81" s="125">
        <f t="shared" si="14"/>
        <v>0</v>
      </c>
      <c r="BC81" s="125">
        <f t="shared" si="15"/>
        <v>0</v>
      </c>
      <c r="BD81" s="125">
        <f t="shared" si="24"/>
        <v>0</v>
      </c>
      <c r="BE81" s="125">
        <f t="shared" si="17"/>
        <v>0</v>
      </c>
      <c r="BF81" s="125">
        <f t="shared" si="18"/>
        <v>0</v>
      </c>
      <c r="BG81" s="125">
        <f t="shared" si="25"/>
        <v>0</v>
      </c>
      <c r="BH81" s="125">
        <f t="shared" si="26"/>
        <v>0</v>
      </c>
      <c r="BI81" s="125">
        <f t="shared" si="27"/>
        <v>0</v>
      </c>
      <c r="BJ81" s="202">
        <v>1</v>
      </c>
      <c r="BK81" s="202"/>
    </row>
    <row r="82" spans="1:63" ht="14.25" x14ac:dyDescent="0.2">
      <c r="A82" s="22"/>
      <c r="B82" s="49">
        <v>77</v>
      </c>
      <c r="C82" s="50">
        <f>GD_CHUNG!B81</f>
        <v>10628</v>
      </c>
      <c r="D82" s="50" t="str">
        <f>GD_CHUNG!C81</f>
        <v>Nguyễn Thị Thu Hà</v>
      </c>
      <c r="E82" s="50" t="str">
        <f>GD_CHUNG!D81</f>
        <v>Phó đội trưởng</v>
      </c>
      <c r="F82" s="200" t="s">
        <v>205</v>
      </c>
      <c r="G82" s="200" t="s">
        <v>205</v>
      </c>
      <c r="H82" s="200" t="s">
        <v>205</v>
      </c>
      <c r="I82" s="200" t="s">
        <v>205</v>
      </c>
      <c r="J82" s="201"/>
      <c r="K82" s="200" t="s">
        <v>205</v>
      </c>
      <c r="L82" s="200" t="s">
        <v>205</v>
      </c>
      <c r="M82" s="200" t="s">
        <v>205</v>
      </c>
      <c r="N82" s="200" t="s">
        <v>205</v>
      </c>
      <c r="O82" s="200" t="s">
        <v>205</v>
      </c>
      <c r="P82" s="200" t="s">
        <v>205</v>
      </c>
      <c r="Q82" s="201"/>
      <c r="R82" s="200" t="s">
        <v>205</v>
      </c>
      <c r="S82" s="200" t="s">
        <v>205</v>
      </c>
      <c r="T82" s="200" t="s">
        <v>205</v>
      </c>
      <c r="U82" s="200" t="s">
        <v>205</v>
      </c>
      <c r="V82" s="200" t="s">
        <v>205</v>
      </c>
      <c r="W82" s="200" t="s">
        <v>205</v>
      </c>
      <c r="X82" s="201"/>
      <c r="Y82" s="200" t="s">
        <v>205</v>
      </c>
      <c r="Z82" s="200" t="s">
        <v>205</v>
      </c>
      <c r="AA82" s="200" t="s">
        <v>205</v>
      </c>
      <c r="AB82" s="200" t="s">
        <v>205</v>
      </c>
      <c r="AC82" s="200" t="s">
        <v>205</v>
      </c>
      <c r="AD82" s="200" t="s">
        <v>205</v>
      </c>
      <c r="AE82" s="201"/>
      <c r="AF82" s="200" t="s">
        <v>205</v>
      </c>
      <c r="AG82" s="200" t="s">
        <v>205</v>
      </c>
      <c r="AH82" s="200" t="s">
        <v>205</v>
      </c>
      <c r="AI82" s="200" t="s">
        <v>205</v>
      </c>
      <c r="AJ82" s="200" t="s">
        <v>205</v>
      </c>
      <c r="AK82" s="96"/>
      <c r="AL82" s="123"/>
      <c r="AM82" s="123">
        <f>VLOOKUP(C82,DM_NGAY_CONG_QUY_DINH!$H$3:$L$600,5,FALSE)</f>
        <v>27</v>
      </c>
      <c r="AN82" s="123">
        <f t="shared" si="0"/>
        <v>27</v>
      </c>
      <c r="AO82" s="125">
        <f t="shared" si="1"/>
        <v>0</v>
      </c>
      <c r="AP82" s="125">
        <f t="shared" si="2"/>
        <v>0</v>
      </c>
      <c r="AQ82" s="127">
        <f t="shared" si="3"/>
        <v>0</v>
      </c>
      <c r="AR82" s="125">
        <f t="shared" si="4"/>
        <v>0</v>
      </c>
      <c r="AS82" s="125">
        <f t="shared" si="5"/>
        <v>0</v>
      </c>
      <c r="AT82" s="125">
        <f t="shared" si="6"/>
        <v>0</v>
      </c>
      <c r="AU82" s="125">
        <f t="shared" si="7"/>
        <v>0</v>
      </c>
      <c r="AV82" s="125">
        <f t="shared" si="22"/>
        <v>0</v>
      </c>
      <c r="AW82" s="125">
        <f t="shared" si="9"/>
        <v>0</v>
      </c>
      <c r="AX82" s="125">
        <f t="shared" si="10"/>
        <v>0</v>
      </c>
      <c r="AY82" s="125">
        <f t="shared" si="11"/>
        <v>0</v>
      </c>
      <c r="AZ82" s="125">
        <f t="shared" si="23"/>
        <v>0</v>
      </c>
      <c r="BA82" s="125">
        <f t="shared" si="13"/>
        <v>0</v>
      </c>
      <c r="BB82" s="125">
        <f t="shared" si="14"/>
        <v>0</v>
      </c>
      <c r="BC82" s="125">
        <f t="shared" si="15"/>
        <v>0</v>
      </c>
      <c r="BD82" s="125">
        <f t="shared" si="24"/>
        <v>0</v>
      </c>
      <c r="BE82" s="125">
        <f t="shared" si="17"/>
        <v>0</v>
      </c>
      <c r="BF82" s="125">
        <f t="shared" si="18"/>
        <v>0</v>
      </c>
      <c r="BG82" s="125">
        <f t="shared" si="25"/>
        <v>0</v>
      </c>
      <c r="BH82" s="125">
        <f t="shared" si="26"/>
        <v>0</v>
      </c>
      <c r="BI82" s="125">
        <f t="shared" si="27"/>
        <v>0</v>
      </c>
      <c r="BJ82" s="202">
        <v>1</v>
      </c>
      <c r="BK82" s="202"/>
    </row>
    <row r="83" spans="1:63" ht="14.25" x14ac:dyDescent="0.2">
      <c r="A83" s="22"/>
      <c r="B83" s="49">
        <v>78</v>
      </c>
      <c r="C83" s="50">
        <f>GD_CHUNG!B82</f>
        <v>12555</v>
      </c>
      <c r="D83" s="50" t="str">
        <f>GD_CHUNG!C82</f>
        <v>Đinh Thanh Ngân</v>
      </c>
      <c r="E83" s="50" t="str">
        <f>GD_CHUNG!D82</f>
        <v>Nhân viên phục vụ hành khách hàng hóa</v>
      </c>
      <c r="F83" s="200" t="s">
        <v>205</v>
      </c>
      <c r="G83" s="200" t="s">
        <v>205</v>
      </c>
      <c r="H83" s="200" t="s">
        <v>205</v>
      </c>
      <c r="I83" s="200" t="s">
        <v>205</v>
      </c>
      <c r="J83" s="201"/>
      <c r="K83" s="200" t="s">
        <v>205</v>
      </c>
      <c r="L83" s="200" t="s">
        <v>205</v>
      </c>
      <c r="M83" s="200" t="s">
        <v>205</v>
      </c>
      <c r="N83" s="200" t="s">
        <v>205</v>
      </c>
      <c r="O83" s="200" t="s">
        <v>205</v>
      </c>
      <c r="P83" s="200" t="s">
        <v>205</v>
      </c>
      <c r="Q83" s="201"/>
      <c r="R83" s="200" t="s">
        <v>205</v>
      </c>
      <c r="S83" s="200" t="s">
        <v>205</v>
      </c>
      <c r="T83" s="200" t="s">
        <v>205</v>
      </c>
      <c r="U83" s="200" t="s">
        <v>205</v>
      </c>
      <c r="V83" s="200" t="s">
        <v>205</v>
      </c>
      <c r="W83" s="200" t="s">
        <v>205</v>
      </c>
      <c r="X83" s="201"/>
      <c r="Y83" s="200" t="s">
        <v>205</v>
      </c>
      <c r="Z83" s="200" t="s">
        <v>205</v>
      </c>
      <c r="AA83" s="200" t="s">
        <v>205</v>
      </c>
      <c r="AB83" s="200" t="s">
        <v>205</v>
      </c>
      <c r="AC83" s="200" t="s">
        <v>205</v>
      </c>
      <c r="AD83" s="200" t="s">
        <v>205</v>
      </c>
      <c r="AE83" s="201"/>
      <c r="AF83" s="200" t="s">
        <v>205</v>
      </c>
      <c r="AG83" s="200" t="s">
        <v>205</v>
      </c>
      <c r="AH83" s="200" t="s">
        <v>205</v>
      </c>
      <c r="AI83" s="200" t="s">
        <v>205</v>
      </c>
      <c r="AJ83" s="200" t="s">
        <v>205</v>
      </c>
      <c r="AK83" s="96"/>
      <c r="AL83" s="123"/>
      <c r="AM83" s="123">
        <f>VLOOKUP(C83,DM_NGAY_CONG_QUY_DINH!$H$3:$L$600,5,FALSE)</f>
        <v>27</v>
      </c>
      <c r="AN83" s="123">
        <f t="shared" si="0"/>
        <v>27</v>
      </c>
      <c r="AO83" s="125">
        <f t="shared" si="1"/>
        <v>0</v>
      </c>
      <c r="AP83" s="125">
        <f t="shared" si="2"/>
        <v>0</v>
      </c>
      <c r="AQ83" s="127">
        <f t="shared" si="3"/>
        <v>0</v>
      </c>
      <c r="AR83" s="125">
        <f t="shared" si="4"/>
        <v>0</v>
      </c>
      <c r="AS83" s="125">
        <f t="shared" si="5"/>
        <v>0</v>
      </c>
      <c r="AT83" s="125">
        <f t="shared" si="6"/>
        <v>0</v>
      </c>
      <c r="AU83" s="125">
        <f t="shared" si="7"/>
        <v>0</v>
      </c>
      <c r="AV83" s="125">
        <f t="shared" si="22"/>
        <v>0</v>
      </c>
      <c r="AW83" s="125">
        <f t="shared" si="9"/>
        <v>0</v>
      </c>
      <c r="AX83" s="125">
        <f t="shared" si="10"/>
        <v>0</v>
      </c>
      <c r="AY83" s="125">
        <f t="shared" si="11"/>
        <v>0</v>
      </c>
      <c r="AZ83" s="125">
        <f t="shared" si="23"/>
        <v>0</v>
      </c>
      <c r="BA83" s="125">
        <f t="shared" si="13"/>
        <v>0</v>
      </c>
      <c r="BB83" s="125">
        <f t="shared" si="14"/>
        <v>0</v>
      </c>
      <c r="BC83" s="125">
        <f t="shared" si="15"/>
        <v>0</v>
      </c>
      <c r="BD83" s="125">
        <f t="shared" si="24"/>
        <v>0</v>
      </c>
      <c r="BE83" s="125">
        <f t="shared" si="17"/>
        <v>0</v>
      </c>
      <c r="BF83" s="125">
        <f t="shared" si="18"/>
        <v>0</v>
      </c>
      <c r="BG83" s="125">
        <f t="shared" si="25"/>
        <v>0</v>
      </c>
      <c r="BH83" s="125">
        <f t="shared" si="26"/>
        <v>0</v>
      </c>
      <c r="BI83" s="125">
        <f t="shared" si="27"/>
        <v>0</v>
      </c>
      <c r="BJ83" s="202">
        <v>1</v>
      </c>
      <c r="BK83" s="202"/>
    </row>
    <row r="84" spans="1:63" ht="14.25" x14ac:dyDescent="0.2">
      <c r="A84" s="22"/>
      <c r="B84" s="49">
        <v>79</v>
      </c>
      <c r="C84" s="50">
        <f>GD_CHUNG!B83</f>
        <v>12561</v>
      </c>
      <c r="D84" s="50" t="str">
        <f>GD_CHUNG!C83</f>
        <v>Lê Thị Hồng Vân</v>
      </c>
      <c r="E84" s="50" t="str">
        <f>GD_CHUNG!D83</f>
        <v>Nhân viên phục vụ hành khách hàng hóa</v>
      </c>
      <c r="F84" s="200" t="s">
        <v>205</v>
      </c>
      <c r="G84" s="200" t="s">
        <v>205</v>
      </c>
      <c r="H84" s="200" t="s">
        <v>205</v>
      </c>
      <c r="I84" s="200" t="s">
        <v>205</v>
      </c>
      <c r="J84" s="201"/>
      <c r="K84" s="200" t="s">
        <v>205</v>
      </c>
      <c r="L84" s="200" t="s">
        <v>205</v>
      </c>
      <c r="M84" s="200" t="s">
        <v>205</v>
      </c>
      <c r="N84" s="200" t="s">
        <v>205</v>
      </c>
      <c r="O84" s="200" t="s">
        <v>205</v>
      </c>
      <c r="P84" s="200" t="s">
        <v>205</v>
      </c>
      <c r="Q84" s="201"/>
      <c r="R84" s="200" t="s">
        <v>205</v>
      </c>
      <c r="S84" s="200" t="s">
        <v>205</v>
      </c>
      <c r="T84" s="200" t="s">
        <v>205</v>
      </c>
      <c r="U84" s="200" t="s">
        <v>205</v>
      </c>
      <c r="V84" s="200" t="s">
        <v>205</v>
      </c>
      <c r="W84" s="200" t="s">
        <v>205</v>
      </c>
      <c r="X84" s="201"/>
      <c r="Y84" s="200" t="s">
        <v>205</v>
      </c>
      <c r="Z84" s="200" t="s">
        <v>205</v>
      </c>
      <c r="AA84" s="200" t="s">
        <v>205</v>
      </c>
      <c r="AB84" s="200" t="s">
        <v>205</v>
      </c>
      <c r="AC84" s="200" t="s">
        <v>205</v>
      </c>
      <c r="AD84" s="200" t="s">
        <v>205</v>
      </c>
      <c r="AE84" s="201"/>
      <c r="AF84" s="200" t="s">
        <v>205</v>
      </c>
      <c r="AG84" s="200" t="s">
        <v>205</v>
      </c>
      <c r="AH84" s="200" t="s">
        <v>205</v>
      </c>
      <c r="AI84" s="200" t="s">
        <v>205</v>
      </c>
      <c r="AJ84" s="200" t="s">
        <v>205</v>
      </c>
      <c r="AK84" s="96"/>
      <c r="AL84" s="123"/>
      <c r="AM84" s="123">
        <f>VLOOKUP(C84,DM_NGAY_CONG_QUY_DINH!$H$3:$L$600,5,FALSE)</f>
        <v>27</v>
      </c>
      <c r="AN84" s="123">
        <f t="shared" si="0"/>
        <v>27</v>
      </c>
      <c r="AO84" s="125">
        <f t="shared" si="1"/>
        <v>0</v>
      </c>
      <c r="AP84" s="125">
        <f t="shared" si="2"/>
        <v>0</v>
      </c>
      <c r="AQ84" s="127">
        <f t="shared" si="3"/>
        <v>0</v>
      </c>
      <c r="AR84" s="125">
        <f t="shared" si="4"/>
        <v>0</v>
      </c>
      <c r="AS84" s="125">
        <f t="shared" si="5"/>
        <v>0</v>
      </c>
      <c r="AT84" s="125">
        <f t="shared" si="6"/>
        <v>0</v>
      </c>
      <c r="AU84" s="125">
        <f t="shared" si="7"/>
        <v>0</v>
      </c>
      <c r="AV84" s="125">
        <f t="shared" si="22"/>
        <v>0</v>
      </c>
      <c r="AW84" s="125">
        <f t="shared" si="9"/>
        <v>0</v>
      </c>
      <c r="AX84" s="125">
        <f t="shared" si="10"/>
        <v>0</v>
      </c>
      <c r="AY84" s="125">
        <f t="shared" si="11"/>
        <v>0</v>
      </c>
      <c r="AZ84" s="125">
        <f t="shared" si="23"/>
        <v>0</v>
      </c>
      <c r="BA84" s="125">
        <f t="shared" si="13"/>
        <v>0</v>
      </c>
      <c r="BB84" s="125">
        <f t="shared" si="14"/>
        <v>0</v>
      </c>
      <c r="BC84" s="125">
        <f t="shared" si="15"/>
        <v>0</v>
      </c>
      <c r="BD84" s="125">
        <f t="shared" si="24"/>
        <v>0</v>
      </c>
      <c r="BE84" s="125">
        <f t="shared" si="17"/>
        <v>0</v>
      </c>
      <c r="BF84" s="125">
        <f t="shared" si="18"/>
        <v>0</v>
      </c>
      <c r="BG84" s="125">
        <f t="shared" si="25"/>
        <v>0</v>
      </c>
      <c r="BH84" s="125">
        <f t="shared" si="26"/>
        <v>0</v>
      </c>
      <c r="BI84" s="125">
        <f t="shared" si="27"/>
        <v>0</v>
      </c>
      <c r="BJ84" s="202">
        <v>1</v>
      </c>
      <c r="BK84" s="202"/>
    </row>
    <row r="85" spans="1:63" ht="14.25" x14ac:dyDescent="0.2">
      <c r="A85" s="22"/>
      <c r="B85" s="49">
        <v>80</v>
      </c>
      <c r="C85" s="50">
        <f>GD_CHUNG!B84</f>
        <v>12564</v>
      </c>
      <c r="D85" s="50" t="str">
        <f>GD_CHUNG!C84</f>
        <v>Đặng Thị Thu Hà</v>
      </c>
      <c r="E85" s="50" t="str">
        <f>GD_CHUNG!D84</f>
        <v>Nhân viên phục vụ hành khách hàng hóa</v>
      </c>
      <c r="F85" s="200" t="s">
        <v>205</v>
      </c>
      <c r="G85" s="200" t="s">
        <v>205</v>
      </c>
      <c r="H85" s="200" t="s">
        <v>205</v>
      </c>
      <c r="I85" s="200" t="s">
        <v>205</v>
      </c>
      <c r="J85" s="201"/>
      <c r="K85" s="200" t="s">
        <v>205</v>
      </c>
      <c r="L85" s="200" t="s">
        <v>205</v>
      </c>
      <c r="M85" s="200" t="s">
        <v>205</v>
      </c>
      <c r="N85" s="200" t="s">
        <v>205</v>
      </c>
      <c r="O85" s="200" t="s">
        <v>205</v>
      </c>
      <c r="P85" s="200" t="s">
        <v>205</v>
      </c>
      <c r="Q85" s="201"/>
      <c r="R85" s="200" t="s">
        <v>205</v>
      </c>
      <c r="S85" s="200" t="s">
        <v>205</v>
      </c>
      <c r="T85" s="200" t="s">
        <v>205</v>
      </c>
      <c r="U85" s="200" t="s">
        <v>205</v>
      </c>
      <c r="V85" s="200" t="s">
        <v>205</v>
      </c>
      <c r="W85" s="200" t="s">
        <v>205</v>
      </c>
      <c r="X85" s="201"/>
      <c r="Y85" s="200" t="s">
        <v>205</v>
      </c>
      <c r="Z85" s="200" t="s">
        <v>205</v>
      </c>
      <c r="AA85" s="200" t="s">
        <v>205</v>
      </c>
      <c r="AB85" s="200" t="s">
        <v>205</v>
      </c>
      <c r="AC85" s="200" t="s">
        <v>205</v>
      </c>
      <c r="AD85" s="200" t="s">
        <v>205</v>
      </c>
      <c r="AE85" s="201"/>
      <c r="AF85" s="200" t="s">
        <v>205</v>
      </c>
      <c r="AG85" s="200" t="s">
        <v>205</v>
      </c>
      <c r="AH85" s="200" t="s">
        <v>205</v>
      </c>
      <c r="AI85" s="200" t="s">
        <v>205</v>
      </c>
      <c r="AJ85" s="200" t="s">
        <v>205</v>
      </c>
      <c r="AK85" s="96"/>
      <c r="AL85" s="123"/>
      <c r="AM85" s="123">
        <f>VLOOKUP(C85,DM_NGAY_CONG_QUY_DINH!$H$3:$L$600,5,FALSE)</f>
        <v>27</v>
      </c>
      <c r="AN85" s="123">
        <f t="shared" si="0"/>
        <v>27</v>
      </c>
      <c r="AO85" s="125">
        <f t="shared" si="1"/>
        <v>0</v>
      </c>
      <c r="AP85" s="125">
        <f t="shared" si="2"/>
        <v>0</v>
      </c>
      <c r="AQ85" s="127">
        <f t="shared" si="3"/>
        <v>0</v>
      </c>
      <c r="AR85" s="125">
        <f t="shared" si="4"/>
        <v>0</v>
      </c>
      <c r="AS85" s="125">
        <f t="shared" si="5"/>
        <v>0</v>
      </c>
      <c r="AT85" s="125">
        <f t="shared" si="6"/>
        <v>0</v>
      </c>
      <c r="AU85" s="125">
        <f t="shared" si="7"/>
        <v>0</v>
      </c>
      <c r="AV85" s="125">
        <f t="shared" si="22"/>
        <v>0</v>
      </c>
      <c r="AW85" s="125">
        <f t="shared" si="9"/>
        <v>0</v>
      </c>
      <c r="AX85" s="125">
        <f t="shared" si="10"/>
        <v>0</v>
      </c>
      <c r="AY85" s="125">
        <f t="shared" si="11"/>
        <v>0</v>
      </c>
      <c r="AZ85" s="125">
        <f t="shared" si="23"/>
        <v>0</v>
      </c>
      <c r="BA85" s="125">
        <f t="shared" si="13"/>
        <v>0</v>
      </c>
      <c r="BB85" s="125">
        <f t="shared" si="14"/>
        <v>0</v>
      </c>
      <c r="BC85" s="125">
        <f t="shared" si="15"/>
        <v>0</v>
      </c>
      <c r="BD85" s="125">
        <f t="shared" si="24"/>
        <v>0</v>
      </c>
      <c r="BE85" s="125">
        <f t="shared" si="17"/>
        <v>0</v>
      </c>
      <c r="BF85" s="125">
        <f t="shared" si="18"/>
        <v>0</v>
      </c>
      <c r="BG85" s="125">
        <f t="shared" si="25"/>
        <v>0</v>
      </c>
      <c r="BH85" s="125">
        <f t="shared" si="26"/>
        <v>0</v>
      </c>
      <c r="BI85" s="125">
        <f t="shared" si="27"/>
        <v>0</v>
      </c>
      <c r="BJ85" s="167">
        <v>1.05</v>
      </c>
      <c r="BK85" s="203"/>
    </row>
    <row r="86" spans="1:63" ht="14.25" x14ac:dyDescent="0.2">
      <c r="A86" s="22"/>
      <c r="B86" s="49">
        <v>81</v>
      </c>
      <c r="C86" s="50">
        <f>GD_CHUNG!B85</f>
        <v>12569</v>
      </c>
      <c r="D86" s="50" t="str">
        <f>GD_CHUNG!C85</f>
        <v>Cấn Hà An</v>
      </c>
      <c r="E86" s="50" t="str">
        <f>GD_CHUNG!D85</f>
        <v>Nhân viên phục vụ hành khách hàng hóa</v>
      </c>
      <c r="F86" s="200" t="s">
        <v>458</v>
      </c>
      <c r="G86" s="200" t="s">
        <v>205</v>
      </c>
      <c r="H86" s="200" t="s">
        <v>205</v>
      </c>
      <c r="I86" s="200" t="s">
        <v>205</v>
      </c>
      <c r="J86" s="201"/>
      <c r="K86" s="200" t="s">
        <v>205</v>
      </c>
      <c r="L86" s="200" t="s">
        <v>205</v>
      </c>
      <c r="M86" s="200" t="s">
        <v>205</v>
      </c>
      <c r="N86" s="200" t="s">
        <v>205</v>
      </c>
      <c r="O86" s="200" t="s">
        <v>205</v>
      </c>
      <c r="P86" s="200" t="s">
        <v>205</v>
      </c>
      <c r="Q86" s="201"/>
      <c r="R86" s="200" t="s">
        <v>205</v>
      </c>
      <c r="S86" s="200" t="s">
        <v>205</v>
      </c>
      <c r="T86" s="200" t="s">
        <v>205</v>
      </c>
      <c r="U86" s="200" t="s">
        <v>205</v>
      </c>
      <c r="V86" s="200" t="s">
        <v>205</v>
      </c>
      <c r="W86" s="200" t="s">
        <v>205</v>
      </c>
      <c r="X86" s="201"/>
      <c r="Y86" s="200" t="s">
        <v>205</v>
      </c>
      <c r="Z86" s="200" t="s">
        <v>205</v>
      </c>
      <c r="AA86" s="200" t="s">
        <v>205</v>
      </c>
      <c r="AB86" s="200" t="s">
        <v>205</v>
      </c>
      <c r="AC86" s="200" t="s">
        <v>205</v>
      </c>
      <c r="AD86" s="200" t="s">
        <v>205</v>
      </c>
      <c r="AE86" s="201"/>
      <c r="AF86" s="200" t="s">
        <v>205</v>
      </c>
      <c r="AG86" s="200" t="s">
        <v>205</v>
      </c>
      <c r="AH86" s="200" t="s">
        <v>205</v>
      </c>
      <c r="AI86" s="200" t="s">
        <v>205</v>
      </c>
      <c r="AJ86" s="200" t="s">
        <v>205</v>
      </c>
      <c r="AK86" s="96"/>
      <c r="AL86" s="123"/>
      <c r="AM86" s="123">
        <f>VLOOKUP(C86,DM_NGAY_CONG_QUY_DINH!$H$3:$L$600,5,FALSE)</f>
        <v>27</v>
      </c>
      <c r="AN86" s="123">
        <f t="shared" si="0"/>
        <v>26</v>
      </c>
      <c r="AO86" s="125">
        <f t="shared" si="1"/>
        <v>0</v>
      </c>
      <c r="AP86" s="125">
        <f t="shared" si="2"/>
        <v>1</v>
      </c>
      <c r="AQ86" s="127">
        <f t="shared" si="3"/>
        <v>0</v>
      </c>
      <c r="AR86" s="125">
        <f t="shared" si="4"/>
        <v>0</v>
      </c>
      <c r="AS86" s="125">
        <f t="shared" si="5"/>
        <v>0</v>
      </c>
      <c r="AT86" s="125">
        <f t="shared" si="6"/>
        <v>0</v>
      </c>
      <c r="AU86" s="125">
        <f t="shared" si="7"/>
        <v>0</v>
      </c>
      <c r="AV86" s="125">
        <f t="shared" si="22"/>
        <v>0</v>
      </c>
      <c r="AW86" s="125">
        <f t="shared" si="9"/>
        <v>0</v>
      </c>
      <c r="AX86" s="125">
        <f t="shared" si="10"/>
        <v>0</v>
      </c>
      <c r="AY86" s="125">
        <f t="shared" si="11"/>
        <v>0</v>
      </c>
      <c r="AZ86" s="125">
        <f t="shared" si="23"/>
        <v>0</v>
      </c>
      <c r="BA86" s="125">
        <f t="shared" si="13"/>
        <v>0</v>
      </c>
      <c r="BB86" s="125">
        <f t="shared" si="14"/>
        <v>0</v>
      </c>
      <c r="BC86" s="125">
        <f t="shared" si="15"/>
        <v>0</v>
      </c>
      <c r="BD86" s="125">
        <f t="shared" si="24"/>
        <v>0</v>
      </c>
      <c r="BE86" s="125">
        <f t="shared" si="17"/>
        <v>0</v>
      </c>
      <c r="BF86" s="125">
        <f t="shared" si="18"/>
        <v>0</v>
      </c>
      <c r="BG86" s="125">
        <f t="shared" si="25"/>
        <v>0</v>
      </c>
      <c r="BH86" s="125">
        <f t="shared" si="26"/>
        <v>0</v>
      </c>
      <c r="BI86" s="125">
        <f t="shared" si="27"/>
        <v>0</v>
      </c>
      <c r="BJ86" s="22">
        <v>1.05</v>
      </c>
      <c r="BK86" s="203"/>
    </row>
    <row r="87" spans="1:63" ht="14.25" x14ac:dyDescent="0.2">
      <c r="A87" s="22"/>
      <c r="B87" s="49">
        <v>82</v>
      </c>
      <c r="C87" s="50">
        <f>GD_CHUNG!B86</f>
        <v>12570</v>
      </c>
      <c r="D87" s="50" t="str">
        <f>GD_CHUNG!C86</f>
        <v>Nguyễn Hoàng Hải</v>
      </c>
      <c r="E87" s="50" t="str">
        <f>GD_CHUNG!D86</f>
        <v>Nhân viên phục vụ hành khách hàng hóa</v>
      </c>
      <c r="F87" s="200" t="s">
        <v>205</v>
      </c>
      <c r="G87" s="200" t="s">
        <v>205</v>
      </c>
      <c r="H87" s="200" t="s">
        <v>205</v>
      </c>
      <c r="I87" s="200" t="s">
        <v>205</v>
      </c>
      <c r="J87" s="201"/>
      <c r="K87" s="200" t="s">
        <v>205</v>
      </c>
      <c r="L87" s="200" t="s">
        <v>205</v>
      </c>
      <c r="M87" s="200" t="s">
        <v>205</v>
      </c>
      <c r="N87" s="200" t="s">
        <v>205</v>
      </c>
      <c r="O87" s="200" t="s">
        <v>205</v>
      </c>
      <c r="P87" s="200" t="s">
        <v>205</v>
      </c>
      <c r="Q87" s="201"/>
      <c r="R87" s="200" t="s">
        <v>205</v>
      </c>
      <c r="S87" s="200" t="s">
        <v>205</v>
      </c>
      <c r="T87" s="200" t="s">
        <v>205</v>
      </c>
      <c r="U87" s="200" t="s">
        <v>205</v>
      </c>
      <c r="V87" s="200" t="s">
        <v>205</v>
      </c>
      <c r="W87" s="200" t="s">
        <v>205</v>
      </c>
      <c r="X87" s="201"/>
      <c r="Y87" s="200" t="s">
        <v>205</v>
      </c>
      <c r="Z87" s="200" t="s">
        <v>205</v>
      </c>
      <c r="AA87" s="200" t="s">
        <v>205</v>
      </c>
      <c r="AB87" s="200" t="s">
        <v>205</v>
      </c>
      <c r="AC87" s="200" t="s">
        <v>205</v>
      </c>
      <c r="AD87" s="200" t="s">
        <v>205</v>
      </c>
      <c r="AE87" s="201"/>
      <c r="AF87" s="200" t="s">
        <v>205</v>
      </c>
      <c r="AG87" s="200" t="s">
        <v>205</v>
      </c>
      <c r="AH87" s="200" t="s">
        <v>205</v>
      </c>
      <c r="AI87" s="200" t="s">
        <v>205</v>
      </c>
      <c r="AJ87" s="200" t="s">
        <v>205</v>
      </c>
      <c r="AK87" s="96"/>
      <c r="AL87" s="123"/>
      <c r="AM87" s="123">
        <f>VLOOKUP(C87,DM_NGAY_CONG_QUY_DINH!$H$3:$L$600,5,FALSE)</f>
        <v>27</v>
      </c>
      <c r="AN87" s="123">
        <f t="shared" si="0"/>
        <v>27</v>
      </c>
      <c r="AO87" s="125">
        <f t="shared" si="1"/>
        <v>0</v>
      </c>
      <c r="AP87" s="125">
        <f t="shared" si="2"/>
        <v>0</v>
      </c>
      <c r="AQ87" s="127">
        <f t="shared" si="3"/>
        <v>0</v>
      </c>
      <c r="AR87" s="125">
        <f t="shared" si="4"/>
        <v>0</v>
      </c>
      <c r="AS87" s="125">
        <f t="shared" si="5"/>
        <v>0</v>
      </c>
      <c r="AT87" s="125">
        <f t="shared" si="6"/>
        <v>0</v>
      </c>
      <c r="AU87" s="125">
        <f t="shared" si="7"/>
        <v>0</v>
      </c>
      <c r="AV87" s="125">
        <f t="shared" si="22"/>
        <v>0</v>
      </c>
      <c r="AW87" s="125">
        <f t="shared" si="9"/>
        <v>0</v>
      </c>
      <c r="AX87" s="125">
        <f t="shared" si="10"/>
        <v>0</v>
      </c>
      <c r="AY87" s="125">
        <f t="shared" si="11"/>
        <v>0</v>
      </c>
      <c r="AZ87" s="125">
        <f t="shared" si="23"/>
        <v>0</v>
      </c>
      <c r="BA87" s="125">
        <f t="shared" si="13"/>
        <v>0</v>
      </c>
      <c r="BB87" s="125">
        <f t="shared" si="14"/>
        <v>0</v>
      </c>
      <c r="BC87" s="125">
        <f t="shared" si="15"/>
        <v>0</v>
      </c>
      <c r="BD87" s="125">
        <f t="shared" si="24"/>
        <v>0</v>
      </c>
      <c r="BE87" s="125">
        <f t="shared" si="17"/>
        <v>0</v>
      </c>
      <c r="BF87" s="125">
        <f t="shared" si="18"/>
        <v>0</v>
      </c>
      <c r="BG87" s="125">
        <f t="shared" si="25"/>
        <v>0</v>
      </c>
      <c r="BH87" s="125">
        <f t="shared" si="26"/>
        <v>0</v>
      </c>
      <c r="BI87" s="125">
        <f t="shared" si="27"/>
        <v>0</v>
      </c>
      <c r="BJ87" s="202">
        <v>1</v>
      </c>
      <c r="BK87" s="202"/>
    </row>
    <row r="88" spans="1:63" ht="14.25" x14ac:dyDescent="0.2">
      <c r="A88" s="22"/>
      <c r="B88" s="49">
        <v>83</v>
      </c>
      <c r="C88" s="50">
        <f>GD_CHUNG!B87</f>
        <v>13382</v>
      </c>
      <c r="D88" s="50" t="str">
        <f>GD_CHUNG!C87</f>
        <v>Nguyễn Thị Bích Thảo</v>
      </c>
      <c r="E88" s="50" t="str">
        <f>GD_CHUNG!D87</f>
        <v>Nhân viên phục vụ hành khách hàng hóa</v>
      </c>
      <c r="F88" s="200" t="s">
        <v>462</v>
      </c>
      <c r="G88" s="200" t="s">
        <v>205</v>
      </c>
      <c r="H88" s="200" t="s">
        <v>205</v>
      </c>
      <c r="I88" s="200" t="s">
        <v>205</v>
      </c>
      <c r="J88" s="201"/>
      <c r="K88" s="200" t="s">
        <v>205</v>
      </c>
      <c r="L88" s="200" t="s">
        <v>205</v>
      </c>
      <c r="M88" s="200" t="s">
        <v>205</v>
      </c>
      <c r="N88" s="200" t="s">
        <v>205</v>
      </c>
      <c r="O88" s="200" t="s">
        <v>205</v>
      </c>
      <c r="P88" s="200" t="s">
        <v>205</v>
      </c>
      <c r="Q88" s="201"/>
      <c r="R88" s="200" t="s">
        <v>205</v>
      </c>
      <c r="S88" s="200" t="s">
        <v>205</v>
      </c>
      <c r="T88" s="200" t="s">
        <v>205</v>
      </c>
      <c r="U88" s="200" t="s">
        <v>205</v>
      </c>
      <c r="V88" s="200" t="s">
        <v>205</v>
      </c>
      <c r="W88" s="200" t="s">
        <v>205</v>
      </c>
      <c r="X88" s="201"/>
      <c r="Y88" s="200" t="s">
        <v>205</v>
      </c>
      <c r="Z88" s="200" t="s">
        <v>205</v>
      </c>
      <c r="AA88" s="200" t="s">
        <v>205</v>
      </c>
      <c r="AB88" s="200" t="s">
        <v>205</v>
      </c>
      <c r="AC88" s="200" t="s">
        <v>205</v>
      </c>
      <c r="AD88" s="200" t="s">
        <v>205</v>
      </c>
      <c r="AE88" s="201"/>
      <c r="AF88" s="200" t="s">
        <v>205</v>
      </c>
      <c r="AG88" s="200" t="s">
        <v>205</v>
      </c>
      <c r="AH88" s="200" t="s">
        <v>205</v>
      </c>
      <c r="AI88" s="200" t="s">
        <v>205</v>
      </c>
      <c r="AJ88" s="200" t="s">
        <v>205</v>
      </c>
      <c r="AK88" s="96"/>
      <c r="AL88" s="123"/>
      <c r="AM88" s="123">
        <f>VLOOKUP(C88,DM_NGAY_CONG_QUY_DINH!$H$3:$L$600,5,FALSE)</f>
        <v>27</v>
      </c>
      <c r="AN88" s="123">
        <f t="shared" si="0"/>
        <v>26</v>
      </c>
      <c r="AO88" s="125">
        <f t="shared" si="1"/>
        <v>0</v>
      </c>
      <c r="AP88" s="125">
        <f t="shared" si="2"/>
        <v>0</v>
      </c>
      <c r="AQ88" s="127">
        <f t="shared" si="3"/>
        <v>0</v>
      </c>
      <c r="AR88" s="125">
        <f t="shared" si="4"/>
        <v>0</v>
      </c>
      <c r="AS88" s="125">
        <f t="shared" si="5"/>
        <v>1</v>
      </c>
      <c r="AT88" s="125">
        <f t="shared" si="6"/>
        <v>0</v>
      </c>
      <c r="AU88" s="125">
        <f t="shared" si="7"/>
        <v>0</v>
      </c>
      <c r="AV88" s="125">
        <f t="shared" si="22"/>
        <v>0</v>
      </c>
      <c r="AW88" s="125">
        <f t="shared" si="9"/>
        <v>0</v>
      </c>
      <c r="AX88" s="125">
        <f t="shared" si="10"/>
        <v>0</v>
      </c>
      <c r="AY88" s="125">
        <f t="shared" si="11"/>
        <v>0</v>
      </c>
      <c r="AZ88" s="125">
        <f t="shared" si="23"/>
        <v>0</v>
      </c>
      <c r="BA88" s="125">
        <f t="shared" si="13"/>
        <v>0</v>
      </c>
      <c r="BB88" s="125">
        <f t="shared" si="14"/>
        <v>0</v>
      </c>
      <c r="BC88" s="125">
        <f t="shared" si="15"/>
        <v>0</v>
      </c>
      <c r="BD88" s="125">
        <f t="shared" si="24"/>
        <v>0</v>
      </c>
      <c r="BE88" s="125">
        <f t="shared" si="17"/>
        <v>0</v>
      </c>
      <c r="BF88" s="125">
        <f t="shared" si="18"/>
        <v>0</v>
      </c>
      <c r="BG88" s="125">
        <f t="shared" si="25"/>
        <v>0</v>
      </c>
      <c r="BH88" s="125">
        <f t="shared" si="26"/>
        <v>0</v>
      </c>
      <c r="BI88" s="125">
        <f t="shared" si="27"/>
        <v>0</v>
      </c>
      <c r="BJ88" s="202">
        <v>0.94</v>
      </c>
      <c r="BK88" s="202"/>
    </row>
    <row r="89" spans="1:63" ht="14.25" x14ac:dyDescent="0.2">
      <c r="A89" s="22"/>
      <c r="B89" s="49">
        <v>84</v>
      </c>
      <c r="C89" s="50">
        <f>GD_CHUNG!B88</f>
        <v>10570</v>
      </c>
      <c r="D89" s="50" t="str">
        <f>GD_CHUNG!C88</f>
        <v>Phạm Anh Dũng</v>
      </c>
      <c r="E89" s="50" t="str">
        <f>GD_CHUNG!D88</f>
        <v>NV PVHK</v>
      </c>
      <c r="F89" s="200" t="s">
        <v>205</v>
      </c>
      <c r="G89" s="200" t="s">
        <v>205</v>
      </c>
      <c r="H89" s="200" t="s">
        <v>205</v>
      </c>
      <c r="I89" s="200" t="s">
        <v>205</v>
      </c>
      <c r="J89" s="201"/>
      <c r="K89" s="200" t="s">
        <v>205</v>
      </c>
      <c r="L89" s="200" t="s">
        <v>205</v>
      </c>
      <c r="M89" s="200" t="s">
        <v>205</v>
      </c>
      <c r="N89" s="200" t="s">
        <v>205</v>
      </c>
      <c r="O89" s="200" t="s">
        <v>205</v>
      </c>
      <c r="P89" s="200" t="s">
        <v>205</v>
      </c>
      <c r="Q89" s="201"/>
      <c r="R89" s="200" t="s">
        <v>205</v>
      </c>
      <c r="S89" s="200" t="s">
        <v>205</v>
      </c>
      <c r="T89" s="200" t="s">
        <v>205</v>
      </c>
      <c r="U89" s="200" t="s">
        <v>205</v>
      </c>
      <c r="V89" s="200" t="s">
        <v>205</v>
      </c>
      <c r="W89" s="200" t="s">
        <v>205</v>
      </c>
      <c r="X89" s="201"/>
      <c r="Y89" s="200" t="s">
        <v>205</v>
      </c>
      <c r="Z89" s="200" t="s">
        <v>205</v>
      </c>
      <c r="AA89" s="200" t="s">
        <v>205</v>
      </c>
      <c r="AB89" s="200" t="s">
        <v>205</v>
      </c>
      <c r="AC89" s="200" t="s">
        <v>205</v>
      </c>
      <c r="AD89" s="200" t="s">
        <v>205</v>
      </c>
      <c r="AE89" s="201"/>
      <c r="AF89" s="200" t="s">
        <v>205</v>
      </c>
      <c r="AG89" s="200" t="s">
        <v>205</v>
      </c>
      <c r="AH89" s="200" t="s">
        <v>205</v>
      </c>
      <c r="AI89" s="200" t="s">
        <v>205</v>
      </c>
      <c r="AJ89" s="200" t="s">
        <v>205</v>
      </c>
      <c r="AK89" s="96"/>
      <c r="AL89" s="123"/>
      <c r="AM89" s="123">
        <f>VLOOKUP(C89,DM_NGAY_CONG_QUY_DINH!$H$3:$L$600,5,FALSE)</f>
        <v>27</v>
      </c>
      <c r="AN89" s="123">
        <f t="shared" si="0"/>
        <v>27</v>
      </c>
      <c r="AO89" s="125">
        <f t="shared" si="1"/>
        <v>0</v>
      </c>
      <c r="AP89" s="125">
        <f t="shared" si="2"/>
        <v>0</v>
      </c>
      <c r="AQ89" s="127">
        <f t="shared" si="3"/>
        <v>0</v>
      </c>
      <c r="AR89" s="125">
        <f t="shared" si="4"/>
        <v>0</v>
      </c>
      <c r="AS89" s="125">
        <f t="shared" si="5"/>
        <v>0</v>
      </c>
      <c r="AT89" s="125">
        <f t="shared" si="6"/>
        <v>0</v>
      </c>
      <c r="AU89" s="125">
        <f t="shared" si="7"/>
        <v>0</v>
      </c>
      <c r="AV89" s="125">
        <f t="shared" si="22"/>
        <v>0</v>
      </c>
      <c r="AW89" s="125">
        <f t="shared" si="9"/>
        <v>0</v>
      </c>
      <c r="AX89" s="125">
        <f t="shared" si="10"/>
        <v>0</v>
      </c>
      <c r="AY89" s="125">
        <f t="shared" si="11"/>
        <v>0</v>
      </c>
      <c r="AZ89" s="125">
        <f t="shared" si="23"/>
        <v>0</v>
      </c>
      <c r="BA89" s="125">
        <f t="shared" si="13"/>
        <v>0</v>
      </c>
      <c r="BB89" s="125">
        <f t="shared" si="14"/>
        <v>0</v>
      </c>
      <c r="BC89" s="125">
        <f t="shared" si="15"/>
        <v>0</v>
      </c>
      <c r="BD89" s="125">
        <f t="shared" si="24"/>
        <v>0</v>
      </c>
      <c r="BE89" s="125">
        <f t="shared" si="17"/>
        <v>0</v>
      </c>
      <c r="BF89" s="125">
        <f t="shared" si="18"/>
        <v>0</v>
      </c>
      <c r="BG89" s="125">
        <f t="shared" si="25"/>
        <v>0</v>
      </c>
      <c r="BH89" s="125">
        <f t="shared" si="26"/>
        <v>0</v>
      </c>
      <c r="BI89" s="125">
        <f t="shared" si="27"/>
        <v>0</v>
      </c>
      <c r="BJ89" s="202">
        <v>1</v>
      </c>
      <c r="BK89" s="202"/>
    </row>
    <row r="90" spans="1:63" ht="14.25" x14ac:dyDescent="0.2">
      <c r="A90" s="22"/>
      <c r="B90" s="49">
        <v>85</v>
      </c>
      <c r="C90" s="50">
        <f>GD_CHUNG!B89</f>
        <v>10583</v>
      </c>
      <c r="D90" s="50" t="str">
        <f>GD_CHUNG!C89</f>
        <v>Nguyễn Thanh Huy</v>
      </c>
      <c r="E90" s="50" t="str">
        <f>GD_CHUNG!D89</f>
        <v>NV PVHK</v>
      </c>
      <c r="F90" s="200" t="s">
        <v>205</v>
      </c>
      <c r="G90" s="200" t="s">
        <v>205</v>
      </c>
      <c r="H90" s="200" t="s">
        <v>205</v>
      </c>
      <c r="I90" s="200" t="s">
        <v>205</v>
      </c>
      <c r="J90" s="201"/>
      <c r="K90" s="200" t="s">
        <v>205</v>
      </c>
      <c r="L90" s="200" t="s">
        <v>205</v>
      </c>
      <c r="M90" s="200" t="s">
        <v>205</v>
      </c>
      <c r="N90" s="200" t="s">
        <v>205</v>
      </c>
      <c r="O90" s="200" t="s">
        <v>205</v>
      </c>
      <c r="P90" s="200" t="s">
        <v>205</v>
      </c>
      <c r="Q90" s="201"/>
      <c r="R90" s="200" t="s">
        <v>205</v>
      </c>
      <c r="S90" s="200" t="s">
        <v>205</v>
      </c>
      <c r="T90" s="200" t="s">
        <v>205</v>
      </c>
      <c r="U90" s="200" t="s">
        <v>205</v>
      </c>
      <c r="V90" s="200" t="s">
        <v>205</v>
      </c>
      <c r="W90" s="200" t="s">
        <v>205</v>
      </c>
      <c r="X90" s="201"/>
      <c r="Y90" s="200" t="s">
        <v>205</v>
      </c>
      <c r="Z90" s="200" t="s">
        <v>205</v>
      </c>
      <c r="AA90" s="200" t="s">
        <v>205</v>
      </c>
      <c r="AB90" s="200" t="s">
        <v>205</v>
      </c>
      <c r="AC90" s="200" t="s">
        <v>205</v>
      </c>
      <c r="AD90" s="200" t="s">
        <v>205</v>
      </c>
      <c r="AE90" s="201"/>
      <c r="AF90" s="200" t="s">
        <v>205</v>
      </c>
      <c r="AG90" s="200" t="s">
        <v>205</v>
      </c>
      <c r="AH90" s="200" t="s">
        <v>205</v>
      </c>
      <c r="AI90" s="200" t="s">
        <v>205</v>
      </c>
      <c r="AJ90" s="200" t="s">
        <v>205</v>
      </c>
      <c r="AK90" s="96"/>
      <c r="AL90" s="123"/>
      <c r="AM90" s="123">
        <f>VLOOKUP(C90,DM_NGAY_CONG_QUY_DINH!$H$3:$L$600,5,FALSE)</f>
        <v>27</v>
      </c>
      <c r="AN90" s="123">
        <f t="shared" si="0"/>
        <v>27</v>
      </c>
      <c r="AO90" s="125">
        <f t="shared" si="1"/>
        <v>0</v>
      </c>
      <c r="AP90" s="125">
        <f t="shared" si="2"/>
        <v>0</v>
      </c>
      <c r="AQ90" s="127">
        <f t="shared" si="3"/>
        <v>0</v>
      </c>
      <c r="AR90" s="125">
        <f t="shared" si="4"/>
        <v>0</v>
      </c>
      <c r="AS90" s="125">
        <f t="shared" si="5"/>
        <v>0</v>
      </c>
      <c r="AT90" s="125">
        <f t="shared" si="6"/>
        <v>0</v>
      </c>
      <c r="AU90" s="125">
        <f t="shared" si="7"/>
        <v>0</v>
      </c>
      <c r="AV90" s="125">
        <f t="shared" si="22"/>
        <v>0</v>
      </c>
      <c r="AW90" s="125">
        <f t="shared" si="9"/>
        <v>0</v>
      </c>
      <c r="AX90" s="125">
        <f t="shared" si="10"/>
        <v>0</v>
      </c>
      <c r="AY90" s="125">
        <f t="shared" si="11"/>
        <v>0</v>
      </c>
      <c r="AZ90" s="125">
        <f t="shared" si="23"/>
        <v>0</v>
      </c>
      <c r="BA90" s="125">
        <f t="shared" si="13"/>
        <v>0</v>
      </c>
      <c r="BB90" s="125">
        <f t="shared" si="14"/>
        <v>0</v>
      </c>
      <c r="BC90" s="125">
        <f t="shared" si="15"/>
        <v>0</v>
      </c>
      <c r="BD90" s="125">
        <f t="shared" si="24"/>
        <v>0</v>
      </c>
      <c r="BE90" s="125">
        <f t="shared" si="17"/>
        <v>0</v>
      </c>
      <c r="BF90" s="125">
        <f t="shared" si="18"/>
        <v>0</v>
      </c>
      <c r="BG90" s="125">
        <f t="shared" si="25"/>
        <v>0</v>
      </c>
      <c r="BH90" s="125">
        <f t="shared" si="26"/>
        <v>0</v>
      </c>
      <c r="BI90" s="125">
        <f t="shared" si="27"/>
        <v>0</v>
      </c>
      <c r="BJ90" s="202">
        <v>1</v>
      </c>
      <c r="BK90" s="202"/>
    </row>
    <row r="91" spans="1:63" ht="14.25" x14ac:dyDescent="0.2">
      <c r="A91" s="22"/>
      <c r="B91" s="49">
        <v>86</v>
      </c>
      <c r="C91" s="50">
        <f>GD_CHUNG!B90</f>
        <v>10585</v>
      </c>
      <c r="D91" s="50" t="str">
        <f>GD_CHUNG!C90</f>
        <v>Nguyễn Thị Minh Thu</v>
      </c>
      <c r="E91" s="50" t="str">
        <f>GD_CHUNG!D90</f>
        <v>NV PVHK</v>
      </c>
      <c r="F91" s="200" t="s">
        <v>205</v>
      </c>
      <c r="G91" s="200" t="s">
        <v>205</v>
      </c>
      <c r="H91" s="200" t="s">
        <v>205</v>
      </c>
      <c r="I91" s="200" t="s">
        <v>205</v>
      </c>
      <c r="J91" s="201"/>
      <c r="K91" s="200" t="s">
        <v>205</v>
      </c>
      <c r="L91" s="200" t="s">
        <v>205</v>
      </c>
      <c r="M91" s="200" t="s">
        <v>205</v>
      </c>
      <c r="N91" s="200" t="s">
        <v>205</v>
      </c>
      <c r="O91" s="200" t="s">
        <v>205</v>
      </c>
      <c r="P91" s="200" t="s">
        <v>205</v>
      </c>
      <c r="Q91" s="201"/>
      <c r="R91" s="200" t="s">
        <v>205</v>
      </c>
      <c r="S91" s="200" t="s">
        <v>205</v>
      </c>
      <c r="T91" s="200" t="s">
        <v>205</v>
      </c>
      <c r="U91" s="200" t="s">
        <v>205</v>
      </c>
      <c r="V91" s="200" t="s">
        <v>205</v>
      </c>
      <c r="W91" s="200" t="s">
        <v>205</v>
      </c>
      <c r="X91" s="201"/>
      <c r="Y91" s="200" t="s">
        <v>205</v>
      </c>
      <c r="Z91" s="200" t="s">
        <v>205</v>
      </c>
      <c r="AA91" s="200" t="s">
        <v>205</v>
      </c>
      <c r="AB91" s="200" t="s">
        <v>205</v>
      </c>
      <c r="AC91" s="200" t="s">
        <v>205</v>
      </c>
      <c r="AD91" s="200" t="s">
        <v>205</v>
      </c>
      <c r="AE91" s="201"/>
      <c r="AF91" s="200" t="s">
        <v>205</v>
      </c>
      <c r="AG91" s="200" t="s">
        <v>205</v>
      </c>
      <c r="AH91" s="200" t="s">
        <v>205</v>
      </c>
      <c r="AI91" s="200" t="s">
        <v>205</v>
      </c>
      <c r="AJ91" s="200" t="s">
        <v>205</v>
      </c>
      <c r="AK91" s="96"/>
      <c r="AL91" s="123"/>
      <c r="AM91" s="123">
        <f>VLOOKUP(C91,DM_NGAY_CONG_QUY_DINH!$H$3:$L$600,5,FALSE)</f>
        <v>27</v>
      </c>
      <c r="AN91" s="123">
        <f t="shared" si="0"/>
        <v>27</v>
      </c>
      <c r="AO91" s="125">
        <f t="shared" si="1"/>
        <v>0</v>
      </c>
      <c r="AP91" s="125">
        <f t="shared" si="2"/>
        <v>0</v>
      </c>
      <c r="AQ91" s="127">
        <f t="shared" si="3"/>
        <v>0</v>
      </c>
      <c r="AR91" s="125">
        <f t="shared" si="4"/>
        <v>0</v>
      </c>
      <c r="AS91" s="125">
        <f t="shared" si="5"/>
        <v>0</v>
      </c>
      <c r="AT91" s="125">
        <f t="shared" si="6"/>
        <v>0</v>
      </c>
      <c r="AU91" s="125">
        <f t="shared" si="7"/>
        <v>0</v>
      </c>
      <c r="AV91" s="125">
        <f t="shared" si="22"/>
        <v>0</v>
      </c>
      <c r="AW91" s="125">
        <f t="shared" si="9"/>
        <v>0</v>
      </c>
      <c r="AX91" s="125">
        <f t="shared" si="10"/>
        <v>0</v>
      </c>
      <c r="AY91" s="125">
        <f t="shared" si="11"/>
        <v>0</v>
      </c>
      <c r="AZ91" s="125">
        <f t="shared" si="23"/>
        <v>0</v>
      </c>
      <c r="BA91" s="125">
        <f t="shared" si="13"/>
        <v>0</v>
      </c>
      <c r="BB91" s="125">
        <f t="shared" si="14"/>
        <v>0</v>
      </c>
      <c r="BC91" s="125">
        <f t="shared" si="15"/>
        <v>0</v>
      </c>
      <c r="BD91" s="125">
        <f t="shared" si="24"/>
        <v>0</v>
      </c>
      <c r="BE91" s="125">
        <f t="shared" si="17"/>
        <v>0</v>
      </c>
      <c r="BF91" s="125">
        <f t="shared" si="18"/>
        <v>0</v>
      </c>
      <c r="BG91" s="125">
        <f t="shared" si="25"/>
        <v>0</v>
      </c>
      <c r="BH91" s="125">
        <f t="shared" si="26"/>
        <v>0</v>
      </c>
      <c r="BI91" s="125">
        <f t="shared" si="27"/>
        <v>0</v>
      </c>
      <c r="BJ91" s="202">
        <v>1</v>
      </c>
      <c r="BK91" s="202"/>
    </row>
    <row r="92" spans="1:63" ht="14.25" x14ac:dyDescent="0.2">
      <c r="A92" s="22"/>
      <c r="B92" s="49">
        <v>87</v>
      </c>
      <c r="C92" s="50">
        <f>GD_CHUNG!B91</f>
        <v>10586</v>
      </c>
      <c r="D92" s="50" t="str">
        <f>GD_CHUNG!C91</f>
        <v>Nguyễn Thu Hằng</v>
      </c>
      <c r="E92" s="50" t="str">
        <f>GD_CHUNG!D91</f>
        <v>NV PVHK</v>
      </c>
      <c r="F92" s="200" t="s">
        <v>205</v>
      </c>
      <c r="G92" s="200" t="s">
        <v>205</v>
      </c>
      <c r="H92" s="200" t="s">
        <v>205</v>
      </c>
      <c r="I92" s="200" t="s">
        <v>205</v>
      </c>
      <c r="J92" s="201"/>
      <c r="K92" s="200" t="s">
        <v>205</v>
      </c>
      <c r="L92" s="200" t="s">
        <v>205</v>
      </c>
      <c r="M92" s="200" t="s">
        <v>205</v>
      </c>
      <c r="N92" s="200" t="s">
        <v>205</v>
      </c>
      <c r="O92" s="200" t="s">
        <v>205</v>
      </c>
      <c r="P92" s="200" t="s">
        <v>205</v>
      </c>
      <c r="Q92" s="201"/>
      <c r="R92" s="200" t="s">
        <v>205</v>
      </c>
      <c r="S92" s="200" t="s">
        <v>205</v>
      </c>
      <c r="T92" s="200" t="s">
        <v>205</v>
      </c>
      <c r="U92" s="200" t="s">
        <v>205</v>
      </c>
      <c r="V92" s="200" t="s">
        <v>205</v>
      </c>
      <c r="W92" s="200" t="s">
        <v>205</v>
      </c>
      <c r="X92" s="201"/>
      <c r="Y92" s="200" t="s">
        <v>205</v>
      </c>
      <c r="Z92" s="200" t="s">
        <v>205</v>
      </c>
      <c r="AA92" s="200" t="s">
        <v>205</v>
      </c>
      <c r="AB92" s="200" t="s">
        <v>205</v>
      </c>
      <c r="AC92" s="200" t="s">
        <v>205</v>
      </c>
      <c r="AD92" s="200" t="s">
        <v>205</v>
      </c>
      <c r="AE92" s="201"/>
      <c r="AF92" s="200" t="s">
        <v>205</v>
      </c>
      <c r="AG92" s="200" t="s">
        <v>205</v>
      </c>
      <c r="AH92" s="200" t="s">
        <v>205</v>
      </c>
      <c r="AI92" s="200" t="s">
        <v>205</v>
      </c>
      <c r="AJ92" s="200" t="s">
        <v>205</v>
      </c>
      <c r="AK92" s="96"/>
      <c r="AL92" s="123"/>
      <c r="AM92" s="123">
        <f>VLOOKUP(C92,DM_NGAY_CONG_QUY_DINH!$H$3:$L$600,5,FALSE)</f>
        <v>27</v>
      </c>
      <c r="AN92" s="123">
        <f t="shared" si="0"/>
        <v>27</v>
      </c>
      <c r="AO92" s="125">
        <f t="shared" si="1"/>
        <v>0</v>
      </c>
      <c r="AP92" s="125">
        <f t="shared" si="2"/>
        <v>0</v>
      </c>
      <c r="AQ92" s="127">
        <f t="shared" si="3"/>
        <v>0</v>
      </c>
      <c r="AR92" s="125">
        <f t="shared" si="4"/>
        <v>0</v>
      </c>
      <c r="AS92" s="125">
        <f t="shared" si="5"/>
        <v>0</v>
      </c>
      <c r="AT92" s="125">
        <f t="shared" si="6"/>
        <v>0</v>
      </c>
      <c r="AU92" s="125">
        <f t="shared" si="7"/>
        <v>0</v>
      </c>
      <c r="AV92" s="125">
        <f t="shared" si="22"/>
        <v>0</v>
      </c>
      <c r="AW92" s="125">
        <f t="shared" si="9"/>
        <v>0</v>
      </c>
      <c r="AX92" s="125">
        <f t="shared" si="10"/>
        <v>0</v>
      </c>
      <c r="AY92" s="125">
        <f t="shared" si="11"/>
        <v>0</v>
      </c>
      <c r="AZ92" s="125">
        <f t="shared" si="23"/>
        <v>0</v>
      </c>
      <c r="BA92" s="125">
        <f t="shared" si="13"/>
        <v>0</v>
      </c>
      <c r="BB92" s="125">
        <f t="shared" si="14"/>
        <v>0</v>
      </c>
      <c r="BC92" s="125">
        <f t="shared" si="15"/>
        <v>0</v>
      </c>
      <c r="BD92" s="125">
        <f t="shared" si="24"/>
        <v>0</v>
      </c>
      <c r="BE92" s="125">
        <f t="shared" si="17"/>
        <v>0</v>
      </c>
      <c r="BF92" s="125">
        <f t="shared" si="18"/>
        <v>0</v>
      </c>
      <c r="BG92" s="125">
        <f t="shared" si="25"/>
        <v>0</v>
      </c>
      <c r="BH92" s="125">
        <f t="shared" si="26"/>
        <v>0</v>
      </c>
      <c r="BI92" s="125">
        <f t="shared" si="27"/>
        <v>0</v>
      </c>
      <c r="BJ92" s="202">
        <v>1</v>
      </c>
      <c r="BK92" s="202"/>
    </row>
    <row r="93" spans="1:63" ht="14.25" x14ac:dyDescent="0.2">
      <c r="A93" s="22"/>
      <c r="B93" s="49">
        <v>88</v>
      </c>
      <c r="C93" s="50">
        <f>GD_CHUNG!B92</f>
        <v>10600</v>
      </c>
      <c r="D93" s="50" t="str">
        <f>GD_CHUNG!C92</f>
        <v>Nguyễn Thị Vân Anh</v>
      </c>
      <c r="E93" s="50" t="str">
        <f>GD_CHUNG!D92</f>
        <v>NV PVHK</v>
      </c>
      <c r="F93" s="200" t="s">
        <v>205</v>
      </c>
      <c r="G93" s="200" t="s">
        <v>205</v>
      </c>
      <c r="H93" s="200" t="s">
        <v>205</v>
      </c>
      <c r="I93" s="200" t="s">
        <v>205</v>
      </c>
      <c r="J93" s="201"/>
      <c r="K93" s="200" t="s">
        <v>205</v>
      </c>
      <c r="L93" s="200" t="s">
        <v>205</v>
      </c>
      <c r="M93" s="200" t="s">
        <v>205</v>
      </c>
      <c r="N93" s="200" t="s">
        <v>205</v>
      </c>
      <c r="O93" s="200" t="s">
        <v>205</v>
      </c>
      <c r="P93" s="200" t="s">
        <v>205</v>
      </c>
      <c r="Q93" s="201"/>
      <c r="R93" s="200" t="s">
        <v>205</v>
      </c>
      <c r="S93" s="200" t="s">
        <v>205</v>
      </c>
      <c r="T93" s="200" t="s">
        <v>205</v>
      </c>
      <c r="U93" s="200" t="s">
        <v>205</v>
      </c>
      <c r="V93" s="200" t="s">
        <v>205</v>
      </c>
      <c r="W93" s="200" t="s">
        <v>205</v>
      </c>
      <c r="X93" s="201"/>
      <c r="Y93" s="200" t="s">
        <v>205</v>
      </c>
      <c r="Z93" s="200" t="s">
        <v>205</v>
      </c>
      <c r="AA93" s="200" t="s">
        <v>205</v>
      </c>
      <c r="AB93" s="200" t="s">
        <v>205</v>
      </c>
      <c r="AC93" s="200" t="s">
        <v>205</v>
      </c>
      <c r="AD93" s="200" t="s">
        <v>205</v>
      </c>
      <c r="AE93" s="201"/>
      <c r="AF93" s="200" t="s">
        <v>205</v>
      </c>
      <c r="AG93" s="200" t="s">
        <v>205</v>
      </c>
      <c r="AH93" s="200" t="s">
        <v>205</v>
      </c>
      <c r="AI93" s="200" t="s">
        <v>205</v>
      </c>
      <c r="AJ93" s="200" t="s">
        <v>205</v>
      </c>
      <c r="AK93" s="96"/>
      <c r="AL93" s="123"/>
      <c r="AM93" s="123">
        <f>VLOOKUP(C93,DM_NGAY_CONG_QUY_DINH!$H$3:$L$600,5,FALSE)</f>
        <v>27</v>
      </c>
      <c r="AN93" s="123">
        <f t="shared" si="0"/>
        <v>27</v>
      </c>
      <c r="AO93" s="125">
        <f t="shared" si="1"/>
        <v>0</v>
      </c>
      <c r="AP93" s="125">
        <f t="shared" si="2"/>
        <v>0</v>
      </c>
      <c r="AQ93" s="127">
        <f t="shared" si="3"/>
        <v>0</v>
      </c>
      <c r="AR93" s="125">
        <f t="shared" si="4"/>
        <v>0</v>
      </c>
      <c r="AS93" s="125">
        <f t="shared" si="5"/>
        <v>0</v>
      </c>
      <c r="AT93" s="125">
        <f t="shared" si="6"/>
        <v>0</v>
      </c>
      <c r="AU93" s="125">
        <f t="shared" si="7"/>
        <v>0</v>
      </c>
      <c r="AV93" s="125">
        <f t="shared" si="22"/>
        <v>0</v>
      </c>
      <c r="AW93" s="125">
        <f t="shared" si="9"/>
        <v>0</v>
      </c>
      <c r="AX93" s="125">
        <f t="shared" si="10"/>
        <v>0</v>
      </c>
      <c r="AY93" s="125">
        <f t="shared" si="11"/>
        <v>0</v>
      </c>
      <c r="AZ93" s="125">
        <f t="shared" si="23"/>
        <v>0</v>
      </c>
      <c r="BA93" s="125">
        <f t="shared" si="13"/>
        <v>0</v>
      </c>
      <c r="BB93" s="125">
        <f t="shared" si="14"/>
        <v>0</v>
      </c>
      <c r="BC93" s="125">
        <f t="shared" si="15"/>
        <v>0</v>
      </c>
      <c r="BD93" s="125">
        <f t="shared" si="24"/>
        <v>0</v>
      </c>
      <c r="BE93" s="125">
        <f t="shared" si="17"/>
        <v>0</v>
      </c>
      <c r="BF93" s="125">
        <f t="shared" si="18"/>
        <v>0</v>
      </c>
      <c r="BG93" s="125">
        <f t="shared" si="25"/>
        <v>0</v>
      </c>
      <c r="BH93" s="125">
        <f t="shared" si="26"/>
        <v>0</v>
      </c>
      <c r="BI93" s="125">
        <f t="shared" si="27"/>
        <v>0</v>
      </c>
      <c r="BJ93" s="202">
        <v>0.93</v>
      </c>
      <c r="BK93" s="202"/>
    </row>
    <row r="94" spans="1:63" ht="14.25" x14ac:dyDescent="0.2">
      <c r="A94" s="22"/>
      <c r="B94" s="49">
        <v>89</v>
      </c>
      <c r="C94" s="50">
        <f>GD_CHUNG!B93</f>
        <v>10601</v>
      </c>
      <c r="D94" s="50" t="str">
        <f>GD_CHUNG!C93</f>
        <v>Phan Thị Hạnh</v>
      </c>
      <c r="E94" s="50" t="str">
        <f>GD_CHUNG!D93</f>
        <v>NV PVHK</v>
      </c>
      <c r="F94" s="200" t="s">
        <v>205</v>
      </c>
      <c r="G94" s="200" t="s">
        <v>205</v>
      </c>
      <c r="H94" s="200" t="s">
        <v>205</v>
      </c>
      <c r="I94" s="200" t="s">
        <v>205</v>
      </c>
      <c r="J94" s="201"/>
      <c r="K94" s="200" t="s">
        <v>205</v>
      </c>
      <c r="L94" s="200" t="s">
        <v>205</v>
      </c>
      <c r="M94" s="200" t="s">
        <v>205</v>
      </c>
      <c r="N94" s="200" t="s">
        <v>205</v>
      </c>
      <c r="O94" s="200" t="s">
        <v>205</v>
      </c>
      <c r="P94" s="200" t="s">
        <v>205</v>
      </c>
      <c r="Q94" s="201"/>
      <c r="R94" s="200" t="s">
        <v>205</v>
      </c>
      <c r="S94" s="200" t="s">
        <v>205</v>
      </c>
      <c r="T94" s="200" t="s">
        <v>205</v>
      </c>
      <c r="U94" s="200" t="s">
        <v>205</v>
      </c>
      <c r="V94" s="200" t="s">
        <v>205</v>
      </c>
      <c r="W94" s="200" t="s">
        <v>205</v>
      </c>
      <c r="X94" s="201"/>
      <c r="Y94" s="200" t="s">
        <v>205</v>
      </c>
      <c r="Z94" s="200" t="s">
        <v>205</v>
      </c>
      <c r="AA94" s="200" t="s">
        <v>205</v>
      </c>
      <c r="AB94" s="200" t="s">
        <v>205</v>
      </c>
      <c r="AC94" s="200" t="s">
        <v>205</v>
      </c>
      <c r="AD94" s="200" t="s">
        <v>205</v>
      </c>
      <c r="AE94" s="201"/>
      <c r="AF94" s="200" t="s">
        <v>205</v>
      </c>
      <c r="AG94" s="200" t="s">
        <v>205</v>
      </c>
      <c r="AH94" s="200" t="s">
        <v>205</v>
      </c>
      <c r="AI94" s="200" t="s">
        <v>205</v>
      </c>
      <c r="AJ94" s="200" t="s">
        <v>205</v>
      </c>
      <c r="AK94" s="96"/>
      <c r="AL94" s="123"/>
      <c r="AM94" s="123">
        <f>VLOOKUP(C94,DM_NGAY_CONG_QUY_DINH!$H$3:$L$600,5,FALSE)</f>
        <v>27</v>
      </c>
      <c r="AN94" s="123">
        <f t="shared" si="0"/>
        <v>27</v>
      </c>
      <c r="AO94" s="125">
        <f t="shared" si="1"/>
        <v>0</v>
      </c>
      <c r="AP94" s="125">
        <f t="shared" si="2"/>
        <v>0</v>
      </c>
      <c r="AQ94" s="127">
        <f t="shared" si="3"/>
        <v>0</v>
      </c>
      <c r="AR94" s="125">
        <f t="shared" si="4"/>
        <v>0</v>
      </c>
      <c r="AS94" s="125">
        <f t="shared" si="5"/>
        <v>0</v>
      </c>
      <c r="AT94" s="125">
        <f t="shared" si="6"/>
        <v>0</v>
      </c>
      <c r="AU94" s="125">
        <f t="shared" si="7"/>
        <v>0</v>
      </c>
      <c r="AV94" s="125">
        <f t="shared" si="22"/>
        <v>0</v>
      </c>
      <c r="AW94" s="125">
        <f t="shared" si="9"/>
        <v>0</v>
      </c>
      <c r="AX94" s="125">
        <f t="shared" si="10"/>
        <v>0</v>
      </c>
      <c r="AY94" s="125">
        <f t="shared" si="11"/>
        <v>0</v>
      </c>
      <c r="AZ94" s="125">
        <f t="shared" si="23"/>
        <v>0</v>
      </c>
      <c r="BA94" s="125">
        <f t="shared" si="13"/>
        <v>0</v>
      </c>
      <c r="BB94" s="125">
        <f t="shared" si="14"/>
        <v>0</v>
      </c>
      <c r="BC94" s="125">
        <f t="shared" si="15"/>
        <v>0</v>
      </c>
      <c r="BD94" s="125">
        <f t="shared" si="24"/>
        <v>0</v>
      </c>
      <c r="BE94" s="125">
        <f t="shared" si="17"/>
        <v>0</v>
      </c>
      <c r="BF94" s="125">
        <f t="shared" si="18"/>
        <v>0</v>
      </c>
      <c r="BG94" s="125">
        <f t="shared" si="25"/>
        <v>0</v>
      </c>
      <c r="BH94" s="125">
        <f t="shared" si="26"/>
        <v>0</v>
      </c>
      <c r="BI94" s="125">
        <f t="shared" si="27"/>
        <v>0</v>
      </c>
      <c r="BJ94" s="202">
        <v>1</v>
      </c>
      <c r="BK94" s="202"/>
    </row>
    <row r="95" spans="1:63" ht="14.25" x14ac:dyDescent="0.2">
      <c r="A95" s="22"/>
      <c r="B95" s="49">
        <v>90</v>
      </c>
      <c r="C95" s="50">
        <f>GD_CHUNG!B94</f>
        <v>10608</v>
      </c>
      <c r="D95" s="50" t="str">
        <f>GD_CHUNG!C94</f>
        <v>Nguyễn Thị Hương</v>
      </c>
      <c r="E95" s="50" t="str">
        <f>GD_CHUNG!D94</f>
        <v>NV PVHK</v>
      </c>
      <c r="F95" s="200" t="s">
        <v>205</v>
      </c>
      <c r="G95" s="200" t="s">
        <v>205</v>
      </c>
      <c r="H95" s="200" t="s">
        <v>205</v>
      </c>
      <c r="I95" s="200" t="s">
        <v>205</v>
      </c>
      <c r="J95" s="201"/>
      <c r="K95" s="200" t="s">
        <v>205</v>
      </c>
      <c r="L95" s="200" t="s">
        <v>205</v>
      </c>
      <c r="M95" s="200" t="s">
        <v>205</v>
      </c>
      <c r="N95" s="200" t="s">
        <v>205</v>
      </c>
      <c r="O95" s="200" t="s">
        <v>205</v>
      </c>
      <c r="P95" s="200" t="s">
        <v>205</v>
      </c>
      <c r="Q95" s="201"/>
      <c r="R95" s="200" t="s">
        <v>205</v>
      </c>
      <c r="S95" s="200" t="s">
        <v>205</v>
      </c>
      <c r="T95" s="200" t="s">
        <v>205</v>
      </c>
      <c r="U95" s="200" t="s">
        <v>205</v>
      </c>
      <c r="V95" s="200" t="s">
        <v>205</v>
      </c>
      <c r="W95" s="200" t="s">
        <v>205</v>
      </c>
      <c r="X95" s="201"/>
      <c r="Y95" s="200" t="s">
        <v>205</v>
      </c>
      <c r="Z95" s="200" t="s">
        <v>205</v>
      </c>
      <c r="AA95" s="200" t="s">
        <v>205</v>
      </c>
      <c r="AB95" s="200" t="s">
        <v>205</v>
      </c>
      <c r="AC95" s="200" t="s">
        <v>205</v>
      </c>
      <c r="AD95" s="200" t="s">
        <v>205</v>
      </c>
      <c r="AE95" s="201"/>
      <c r="AF95" s="200" t="s">
        <v>205</v>
      </c>
      <c r="AG95" s="200" t="s">
        <v>205</v>
      </c>
      <c r="AH95" s="200" t="s">
        <v>205</v>
      </c>
      <c r="AI95" s="200" t="s">
        <v>205</v>
      </c>
      <c r="AJ95" s="200" t="s">
        <v>205</v>
      </c>
      <c r="AK95" s="96"/>
      <c r="AL95" s="123"/>
      <c r="AM95" s="123">
        <f>VLOOKUP(C95,DM_NGAY_CONG_QUY_DINH!$H$3:$L$600,5,FALSE)</f>
        <v>27</v>
      </c>
      <c r="AN95" s="123">
        <f t="shared" si="0"/>
        <v>27</v>
      </c>
      <c r="AO95" s="125">
        <f t="shared" si="1"/>
        <v>0</v>
      </c>
      <c r="AP95" s="125">
        <f t="shared" si="2"/>
        <v>0</v>
      </c>
      <c r="AQ95" s="127">
        <f t="shared" si="3"/>
        <v>0</v>
      </c>
      <c r="AR95" s="125">
        <f t="shared" si="4"/>
        <v>0</v>
      </c>
      <c r="AS95" s="125">
        <f t="shared" si="5"/>
        <v>0</v>
      </c>
      <c r="AT95" s="125">
        <f t="shared" si="6"/>
        <v>0</v>
      </c>
      <c r="AU95" s="125">
        <f t="shared" si="7"/>
        <v>0</v>
      </c>
      <c r="AV95" s="125">
        <f t="shared" si="22"/>
        <v>0</v>
      </c>
      <c r="AW95" s="125">
        <f t="shared" si="9"/>
        <v>0</v>
      </c>
      <c r="AX95" s="125">
        <f t="shared" si="10"/>
        <v>0</v>
      </c>
      <c r="AY95" s="125">
        <f t="shared" si="11"/>
        <v>0</v>
      </c>
      <c r="AZ95" s="125">
        <f t="shared" si="23"/>
        <v>0</v>
      </c>
      <c r="BA95" s="125">
        <f t="shared" si="13"/>
        <v>0</v>
      </c>
      <c r="BB95" s="125">
        <f t="shared" si="14"/>
        <v>0</v>
      </c>
      <c r="BC95" s="125">
        <f t="shared" si="15"/>
        <v>0</v>
      </c>
      <c r="BD95" s="125">
        <f t="shared" si="24"/>
        <v>0</v>
      </c>
      <c r="BE95" s="125">
        <f t="shared" si="17"/>
        <v>0</v>
      </c>
      <c r="BF95" s="125">
        <f t="shared" si="18"/>
        <v>0</v>
      </c>
      <c r="BG95" s="125">
        <f t="shared" si="25"/>
        <v>0</v>
      </c>
      <c r="BH95" s="125">
        <f t="shared" si="26"/>
        <v>0</v>
      </c>
      <c r="BI95" s="125">
        <f t="shared" si="27"/>
        <v>0</v>
      </c>
      <c r="BJ95" s="202">
        <v>1</v>
      </c>
      <c r="BK95" s="202"/>
    </row>
    <row r="96" spans="1:63" ht="14.25" x14ac:dyDescent="0.2">
      <c r="A96" s="22"/>
      <c r="B96" s="49">
        <v>91</v>
      </c>
      <c r="C96" s="50">
        <f>GD_CHUNG!B95</f>
        <v>10624</v>
      </c>
      <c r="D96" s="50" t="str">
        <f>GD_CHUNG!C95</f>
        <v>Nguyễn Huyền Trang</v>
      </c>
      <c r="E96" s="50" t="str">
        <f>GD_CHUNG!D95</f>
        <v>NV PVHK</v>
      </c>
      <c r="F96" s="200" t="s">
        <v>283</v>
      </c>
      <c r="G96" s="200" t="s">
        <v>283</v>
      </c>
      <c r="H96" s="200" t="s">
        <v>283</v>
      </c>
      <c r="I96" s="200" t="s">
        <v>283</v>
      </c>
      <c r="J96" s="201"/>
      <c r="K96" s="200" t="s">
        <v>283</v>
      </c>
      <c r="L96" s="200" t="s">
        <v>283</v>
      </c>
      <c r="M96" s="200" t="s">
        <v>283</v>
      </c>
      <c r="N96" s="200" t="s">
        <v>283</v>
      </c>
      <c r="O96" s="200" t="s">
        <v>283</v>
      </c>
      <c r="P96" s="200" t="s">
        <v>283</v>
      </c>
      <c r="Q96" s="201"/>
      <c r="R96" s="200" t="s">
        <v>283</v>
      </c>
      <c r="S96" s="200" t="s">
        <v>283</v>
      </c>
      <c r="T96" s="200" t="s">
        <v>283</v>
      </c>
      <c r="U96" s="200" t="s">
        <v>283</v>
      </c>
      <c r="V96" s="200" t="s">
        <v>283</v>
      </c>
      <c r="W96" s="200" t="s">
        <v>283</v>
      </c>
      <c r="X96" s="201"/>
      <c r="Y96" s="200" t="s">
        <v>283</v>
      </c>
      <c r="Z96" s="200" t="s">
        <v>283</v>
      </c>
      <c r="AA96" s="200" t="s">
        <v>283</v>
      </c>
      <c r="AB96" s="200" t="s">
        <v>283</v>
      </c>
      <c r="AC96" s="200" t="s">
        <v>283</v>
      </c>
      <c r="AD96" s="200" t="s">
        <v>283</v>
      </c>
      <c r="AE96" s="201"/>
      <c r="AF96" s="200" t="s">
        <v>283</v>
      </c>
      <c r="AG96" s="200" t="s">
        <v>283</v>
      </c>
      <c r="AH96" s="200" t="s">
        <v>283</v>
      </c>
      <c r="AI96" s="200" t="s">
        <v>283</v>
      </c>
      <c r="AJ96" s="200" t="s">
        <v>283</v>
      </c>
      <c r="AK96" s="96"/>
      <c r="AL96" s="123"/>
      <c r="AM96" s="123">
        <f>VLOOKUP(C96,DM_NGAY_CONG_QUY_DINH!$H$3:$L$600,5,FALSE)</f>
        <v>27</v>
      </c>
      <c r="AN96" s="123">
        <f t="shared" si="0"/>
        <v>0</v>
      </c>
      <c r="AO96" s="125">
        <f t="shared" si="1"/>
        <v>0</v>
      </c>
      <c r="AP96" s="125">
        <f t="shared" si="2"/>
        <v>0</v>
      </c>
      <c r="AQ96" s="127">
        <f t="shared" si="3"/>
        <v>0</v>
      </c>
      <c r="AR96" s="125">
        <f t="shared" si="4"/>
        <v>0</v>
      </c>
      <c r="AS96" s="125">
        <f t="shared" si="5"/>
        <v>0</v>
      </c>
      <c r="AT96" s="125">
        <f t="shared" si="6"/>
        <v>27</v>
      </c>
      <c r="AU96" s="125">
        <f t="shared" si="7"/>
        <v>0</v>
      </c>
      <c r="AV96" s="125">
        <f t="shared" si="22"/>
        <v>0</v>
      </c>
      <c r="AW96" s="125">
        <f t="shared" si="9"/>
        <v>0</v>
      </c>
      <c r="AX96" s="125">
        <f t="shared" si="10"/>
        <v>0</v>
      </c>
      <c r="AY96" s="125">
        <f t="shared" si="11"/>
        <v>0</v>
      </c>
      <c r="AZ96" s="125">
        <f t="shared" si="23"/>
        <v>0</v>
      </c>
      <c r="BA96" s="125">
        <f t="shared" si="13"/>
        <v>0</v>
      </c>
      <c r="BB96" s="125">
        <f t="shared" si="14"/>
        <v>0</v>
      </c>
      <c r="BC96" s="125">
        <f t="shared" si="15"/>
        <v>0</v>
      </c>
      <c r="BD96" s="125">
        <f t="shared" si="24"/>
        <v>0</v>
      </c>
      <c r="BE96" s="125">
        <f t="shared" si="17"/>
        <v>0</v>
      </c>
      <c r="BF96" s="125">
        <f t="shared" si="18"/>
        <v>0</v>
      </c>
      <c r="BG96" s="125">
        <f t="shared" si="25"/>
        <v>0</v>
      </c>
      <c r="BH96" s="125">
        <f t="shared" si="26"/>
        <v>0</v>
      </c>
      <c r="BI96" s="125">
        <f t="shared" si="27"/>
        <v>0</v>
      </c>
      <c r="BJ96" s="202">
        <v>1</v>
      </c>
      <c r="BK96" s="202"/>
    </row>
    <row r="97" spans="1:63" ht="14.25" x14ac:dyDescent="0.2">
      <c r="A97" s="22"/>
      <c r="B97" s="49">
        <v>92</v>
      </c>
      <c r="C97" s="50">
        <f>GD_CHUNG!B96</f>
        <v>10625</v>
      </c>
      <c r="D97" s="50" t="str">
        <f>GD_CHUNG!C96</f>
        <v>Vương Thị Thanh Nhàn</v>
      </c>
      <c r="E97" s="50" t="str">
        <f>GD_CHUNG!D96</f>
        <v>NV PVHK</v>
      </c>
      <c r="F97" s="200" t="s">
        <v>205</v>
      </c>
      <c r="G97" s="200" t="s">
        <v>205</v>
      </c>
      <c r="H97" s="200" t="s">
        <v>205</v>
      </c>
      <c r="I97" s="200" t="s">
        <v>205</v>
      </c>
      <c r="J97" s="201"/>
      <c r="K97" s="200" t="s">
        <v>205</v>
      </c>
      <c r="L97" s="200" t="s">
        <v>205</v>
      </c>
      <c r="M97" s="200" t="s">
        <v>205</v>
      </c>
      <c r="N97" s="200" t="s">
        <v>205</v>
      </c>
      <c r="O97" s="200" t="s">
        <v>205</v>
      </c>
      <c r="P97" s="200" t="s">
        <v>205</v>
      </c>
      <c r="Q97" s="201"/>
      <c r="R97" s="200" t="s">
        <v>205</v>
      </c>
      <c r="S97" s="200" t="s">
        <v>205</v>
      </c>
      <c r="T97" s="200" t="s">
        <v>205</v>
      </c>
      <c r="U97" s="200" t="s">
        <v>205</v>
      </c>
      <c r="V97" s="200" t="s">
        <v>205</v>
      </c>
      <c r="W97" s="200" t="s">
        <v>205</v>
      </c>
      <c r="X97" s="201"/>
      <c r="Y97" s="200" t="s">
        <v>205</v>
      </c>
      <c r="Z97" s="200" t="s">
        <v>205</v>
      </c>
      <c r="AA97" s="200" t="s">
        <v>205</v>
      </c>
      <c r="AB97" s="200" t="s">
        <v>205</v>
      </c>
      <c r="AC97" s="200" t="s">
        <v>205</v>
      </c>
      <c r="AD97" s="200" t="s">
        <v>205</v>
      </c>
      <c r="AE97" s="201"/>
      <c r="AF97" s="200" t="s">
        <v>205</v>
      </c>
      <c r="AG97" s="200" t="s">
        <v>205</v>
      </c>
      <c r="AH97" s="200" t="s">
        <v>205</v>
      </c>
      <c r="AI97" s="200" t="s">
        <v>205</v>
      </c>
      <c r="AJ97" s="200" t="s">
        <v>205</v>
      </c>
      <c r="AK97" s="96"/>
      <c r="AL97" s="123"/>
      <c r="AM97" s="123">
        <f>VLOOKUP(C97,DM_NGAY_CONG_QUY_DINH!$H$3:$L$600,5,FALSE)</f>
        <v>27</v>
      </c>
      <c r="AN97" s="123">
        <f t="shared" si="0"/>
        <v>27</v>
      </c>
      <c r="AO97" s="125">
        <f t="shared" si="1"/>
        <v>0</v>
      </c>
      <c r="AP97" s="125">
        <f t="shared" si="2"/>
        <v>0</v>
      </c>
      <c r="AQ97" s="127">
        <f t="shared" si="3"/>
        <v>0</v>
      </c>
      <c r="AR97" s="125">
        <f t="shared" si="4"/>
        <v>0</v>
      </c>
      <c r="AS97" s="125">
        <f t="shared" si="5"/>
        <v>0</v>
      </c>
      <c r="AT97" s="125">
        <f t="shared" si="6"/>
        <v>0</v>
      </c>
      <c r="AU97" s="125">
        <f t="shared" si="7"/>
        <v>0</v>
      </c>
      <c r="AV97" s="125">
        <f t="shared" si="22"/>
        <v>0</v>
      </c>
      <c r="AW97" s="125">
        <f t="shared" si="9"/>
        <v>0</v>
      </c>
      <c r="AX97" s="125">
        <f t="shared" si="10"/>
        <v>0</v>
      </c>
      <c r="AY97" s="125">
        <f t="shared" si="11"/>
        <v>0</v>
      </c>
      <c r="AZ97" s="125">
        <f t="shared" si="23"/>
        <v>0</v>
      </c>
      <c r="BA97" s="125">
        <f t="shared" si="13"/>
        <v>0</v>
      </c>
      <c r="BB97" s="125">
        <f t="shared" si="14"/>
        <v>0</v>
      </c>
      <c r="BC97" s="125">
        <f t="shared" si="15"/>
        <v>0</v>
      </c>
      <c r="BD97" s="125">
        <f t="shared" si="24"/>
        <v>0</v>
      </c>
      <c r="BE97" s="125">
        <f t="shared" si="17"/>
        <v>0</v>
      </c>
      <c r="BF97" s="125">
        <f t="shared" si="18"/>
        <v>0</v>
      </c>
      <c r="BG97" s="125">
        <f t="shared" si="25"/>
        <v>0</v>
      </c>
      <c r="BH97" s="125">
        <f t="shared" si="26"/>
        <v>0</v>
      </c>
      <c r="BI97" s="125">
        <f t="shared" si="27"/>
        <v>0</v>
      </c>
      <c r="BJ97" s="202">
        <v>1</v>
      </c>
      <c r="BK97" s="202"/>
    </row>
    <row r="98" spans="1:63" ht="14.25" x14ac:dyDescent="0.2">
      <c r="A98" s="22"/>
      <c r="B98" s="49">
        <v>93</v>
      </c>
      <c r="C98" s="50">
        <f>GD_CHUNG!B97</f>
        <v>10633</v>
      </c>
      <c r="D98" s="50" t="str">
        <f>GD_CHUNG!C97</f>
        <v>Quàng Thị Phúc</v>
      </c>
      <c r="E98" s="50" t="str">
        <f>GD_CHUNG!D97</f>
        <v>NV PVHK</v>
      </c>
      <c r="F98" s="200" t="s">
        <v>205</v>
      </c>
      <c r="G98" s="200" t="s">
        <v>205</v>
      </c>
      <c r="H98" s="200" t="s">
        <v>205</v>
      </c>
      <c r="I98" s="200" t="s">
        <v>205</v>
      </c>
      <c r="J98" s="201"/>
      <c r="K98" s="200" t="s">
        <v>205</v>
      </c>
      <c r="L98" s="200" t="s">
        <v>205</v>
      </c>
      <c r="M98" s="200" t="s">
        <v>205</v>
      </c>
      <c r="N98" s="200" t="s">
        <v>205</v>
      </c>
      <c r="O98" s="200" t="s">
        <v>205</v>
      </c>
      <c r="P98" s="200" t="s">
        <v>205</v>
      </c>
      <c r="Q98" s="201"/>
      <c r="R98" s="200" t="s">
        <v>205</v>
      </c>
      <c r="S98" s="200" t="s">
        <v>205</v>
      </c>
      <c r="T98" s="200" t="s">
        <v>205</v>
      </c>
      <c r="U98" s="200" t="s">
        <v>205</v>
      </c>
      <c r="V98" s="200" t="s">
        <v>205</v>
      </c>
      <c r="W98" s="200" t="s">
        <v>205</v>
      </c>
      <c r="X98" s="201"/>
      <c r="Y98" s="200" t="s">
        <v>205</v>
      </c>
      <c r="Z98" s="200" t="s">
        <v>205</v>
      </c>
      <c r="AA98" s="200" t="s">
        <v>205</v>
      </c>
      <c r="AB98" s="200" t="s">
        <v>205</v>
      </c>
      <c r="AC98" s="200" t="s">
        <v>205</v>
      </c>
      <c r="AD98" s="200" t="s">
        <v>205</v>
      </c>
      <c r="AE98" s="201"/>
      <c r="AF98" s="200" t="s">
        <v>205</v>
      </c>
      <c r="AG98" s="200" t="s">
        <v>205</v>
      </c>
      <c r="AH98" s="200" t="s">
        <v>205</v>
      </c>
      <c r="AI98" s="200" t="s">
        <v>205</v>
      </c>
      <c r="AJ98" s="200" t="s">
        <v>205</v>
      </c>
      <c r="AK98" s="96"/>
      <c r="AL98" s="123"/>
      <c r="AM98" s="123">
        <f>VLOOKUP(C98,DM_NGAY_CONG_QUY_DINH!$H$3:$L$600,5,FALSE)</f>
        <v>27</v>
      </c>
      <c r="AN98" s="123">
        <f t="shared" si="0"/>
        <v>27</v>
      </c>
      <c r="AO98" s="125">
        <f t="shared" si="1"/>
        <v>0</v>
      </c>
      <c r="AP98" s="125">
        <f t="shared" si="2"/>
        <v>0</v>
      </c>
      <c r="AQ98" s="127">
        <f t="shared" si="3"/>
        <v>0</v>
      </c>
      <c r="AR98" s="125">
        <f t="shared" si="4"/>
        <v>0</v>
      </c>
      <c r="AS98" s="125">
        <f t="shared" si="5"/>
        <v>0</v>
      </c>
      <c r="AT98" s="125">
        <f t="shared" si="6"/>
        <v>0</v>
      </c>
      <c r="AU98" s="125">
        <f t="shared" si="7"/>
        <v>0</v>
      </c>
      <c r="AV98" s="125">
        <f t="shared" si="22"/>
        <v>0</v>
      </c>
      <c r="AW98" s="125">
        <f t="shared" si="9"/>
        <v>0</v>
      </c>
      <c r="AX98" s="125">
        <f t="shared" si="10"/>
        <v>0</v>
      </c>
      <c r="AY98" s="125">
        <f t="shared" si="11"/>
        <v>0</v>
      </c>
      <c r="AZ98" s="125">
        <f t="shared" si="23"/>
        <v>0</v>
      </c>
      <c r="BA98" s="125">
        <f t="shared" si="13"/>
        <v>0</v>
      </c>
      <c r="BB98" s="125">
        <f t="shared" si="14"/>
        <v>0</v>
      </c>
      <c r="BC98" s="125">
        <f t="shared" si="15"/>
        <v>0</v>
      </c>
      <c r="BD98" s="125">
        <f t="shared" si="24"/>
        <v>0</v>
      </c>
      <c r="BE98" s="125">
        <f t="shared" si="17"/>
        <v>0</v>
      </c>
      <c r="BF98" s="125">
        <f t="shared" si="18"/>
        <v>0</v>
      </c>
      <c r="BG98" s="125">
        <f t="shared" si="25"/>
        <v>0</v>
      </c>
      <c r="BH98" s="125">
        <f t="shared" si="26"/>
        <v>0</v>
      </c>
      <c r="BI98" s="125">
        <f t="shared" si="27"/>
        <v>0</v>
      </c>
      <c r="BJ98" s="202">
        <v>1</v>
      </c>
      <c r="BK98" s="202"/>
    </row>
    <row r="99" spans="1:63" ht="14.25" x14ac:dyDescent="0.2">
      <c r="A99" s="22"/>
      <c r="B99" s="49">
        <v>94</v>
      </c>
      <c r="C99" s="50">
        <f>GD_CHUNG!B98</f>
        <v>10634</v>
      </c>
      <c r="D99" s="50" t="str">
        <f>GD_CHUNG!C98</f>
        <v>Phạm Thị Thanh Hoa</v>
      </c>
      <c r="E99" s="50" t="str">
        <f>GD_CHUNG!D98</f>
        <v>NV PVHK</v>
      </c>
      <c r="F99" s="200" t="s">
        <v>205</v>
      </c>
      <c r="G99" s="200" t="s">
        <v>205</v>
      </c>
      <c r="H99" s="200" t="s">
        <v>205</v>
      </c>
      <c r="I99" s="200" t="s">
        <v>205</v>
      </c>
      <c r="J99" s="201"/>
      <c r="K99" s="200" t="s">
        <v>205</v>
      </c>
      <c r="L99" s="200" t="s">
        <v>205</v>
      </c>
      <c r="M99" s="200" t="s">
        <v>205</v>
      </c>
      <c r="N99" s="200" t="s">
        <v>205</v>
      </c>
      <c r="O99" s="200" t="s">
        <v>205</v>
      </c>
      <c r="P99" s="200" t="s">
        <v>205</v>
      </c>
      <c r="Q99" s="201"/>
      <c r="R99" s="200" t="s">
        <v>205</v>
      </c>
      <c r="S99" s="200" t="s">
        <v>205</v>
      </c>
      <c r="T99" s="200" t="s">
        <v>205</v>
      </c>
      <c r="U99" s="200" t="s">
        <v>205</v>
      </c>
      <c r="V99" s="200" t="s">
        <v>205</v>
      </c>
      <c r="W99" s="200" t="s">
        <v>205</v>
      </c>
      <c r="X99" s="201"/>
      <c r="Y99" s="200" t="s">
        <v>205</v>
      </c>
      <c r="Z99" s="200" t="s">
        <v>205</v>
      </c>
      <c r="AA99" s="200" t="s">
        <v>205</v>
      </c>
      <c r="AB99" s="200" t="s">
        <v>205</v>
      </c>
      <c r="AC99" s="200" t="s">
        <v>205</v>
      </c>
      <c r="AD99" s="200" t="s">
        <v>205</v>
      </c>
      <c r="AE99" s="201"/>
      <c r="AF99" s="200" t="s">
        <v>205</v>
      </c>
      <c r="AG99" s="200" t="s">
        <v>205</v>
      </c>
      <c r="AH99" s="200" t="s">
        <v>205</v>
      </c>
      <c r="AI99" s="200" t="s">
        <v>205</v>
      </c>
      <c r="AJ99" s="200" t="s">
        <v>205</v>
      </c>
      <c r="AK99" s="96"/>
      <c r="AL99" s="123"/>
      <c r="AM99" s="123">
        <f>VLOOKUP(C99,DM_NGAY_CONG_QUY_DINH!$H$3:$L$600,5,FALSE)</f>
        <v>27</v>
      </c>
      <c r="AN99" s="123">
        <f t="shared" si="0"/>
        <v>27</v>
      </c>
      <c r="AO99" s="125">
        <f t="shared" si="1"/>
        <v>0</v>
      </c>
      <c r="AP99" s="125">
        <f t="shared" si="2"/>
        <v>0</v>
      </c>
      <c r="AQ99" s="127">
        <f t="shared" si="3"/>
        <v>0</v>
      </c>
      <c r="AR99" s="125">
        <f t="shared" si="4"/>
        <v>0</v>
      </c>
      <c r="AS99" s="125">
        <f t="shared" si="5"/>
        <v>0</v>
      </c>
      <c r="AT99" s="125">
        <f t="shared" si="6"/>
        <v>0</v>
      </c>
      <c r="AU99" s="125">
        <f t="shared" si="7"/>
        <v>0</v>
      </c>
      <c r="AV99" s="125">
        <f t="shared" si="22"/>
        <v>0</v>
      </c>
      <c r="AW99" s="125">
        <f t="shared" si="9"/>
        <v>0</v>
      </c>
      <c r="AX99" s="125">
        <f t="shared" si="10"/>
        <v>0</v>
      </c>
      <c r="AY99" s="125">
        <f t="shared" si="11"/>
        <v>0</v>
      </c>
      <c r="AZ99" s="125">
        <f t="shared" si="23"/>
        <v>0</v>
      </c>
      <c r="BA99" s="125">
        <f t="shared" si="13"/>
        <v>0</v>
      </c>
      <c r="BB99" s="125">
        <f t="shared" si="14"/>
        <v>0</v>
      </c>
      <c r="BC99" s="125">
        <f t="shared" si="15"/>
        <v>0</v>
      </c>
      <c r="BD99" s="125">
        <f t="shared" si="24"/>
        <v>0</v>
      </c>
      <c r="BE99" s="125">
        <f t="shared" si="17"/>
        <v>0</v>
      </c>
      <c r="BF99" s="125">
        <f t="shared" si="18"/>
        <v>0</v>
      </c>
      <c r="BG99" s="125">
        <f t="shared" si="25"/>
        <v>0</v>
      </c>
      <c r="BH99" s="125">
        <f t="shared" si="26"/>
        <v>0</v>
      </c>
      <c r="BI99" s="125">
        <f t="shared" si="27"/>
        <v>0</v>
      </c>
      <c r="BJ99" s="167">
        <v>1.05</v>
      </c>
      <c r="BK99" s="203"/>
    </row>
    <row r="100" spans="1:63" ht="14.25" x14ac:dyDescent="0.2">
      <c r="A100" s="22"/>
      <c r="B100" s="49">
        <v>95</v>
      </c>
      <c r="C100" s="50">
        <f>GD_CHUNG!B99</f>
        <v>10635</v>
      </c>
      <c r="D100" s="50" t="str">
        <f>GD_CHUNG!C99</f>
        <v>Đào Thị Mận</v>
      </c>
      <c r="E100" s="50" t="str">
        <f>GD_CHUNG!D99</f>
        <v>NV PVHK</v>
      </c>
      <c r="F100" s="200" t="s">
        <v>205</v>
      </c>
      <c r="G100" s="200" t="s">
        <v>205</v>
      </c>
      <c r="H100" s="200" t="s">
        <v>205</v>
      </c>
      <c r="I100" s="200" t="s">
        <v>205</v>
      </c>
      <c r="J100" s="201"/>
      <c r="K100" s="200" t="s">
        <v>205</v>
      </c>
      <c r="L100" s="200" t="s">
        <v>205</v>
      </c>
      <c r="M100" s="200" t="s">
        <v>205</v>
      </c>
      <c r="N100" s="200" t="s">
        <v>205</v>
      </c>
      <c r="O100" s="200" t="s">
        <v>205</v>
      </c>
      <c r="P100" s="200" t="s">
        <v>205</v>
      </c>
      <c r="Q100" s="201"/>
      <c r="R100" s="200" t="s">
        <v>205</v>
      </c>
      <c r="S100" s="200" t="s">
        <v>205</v>
      </c>
      <c r="T100" s="200" t="s">
        <v>205</v>
      </c>
      <c r="U100" s="200" t="s">
        <v>205</v>
      </c>
      <c r="V100" s="200" t="s">
        <v>205</v>
      </c>
      <c r="W100" s="200" t="s">
        <v>205</v>
      </c>
      <c r="X100" s="201"/>
      <c r="Y100" s="200" t="s">
        <v>205</v>
      </c>
      <c r="Z100" s="200" t="s">
        <v>205</v>
      </c>
      <c r="AA100" s="200" t="s">
        <v>205</v>
      </c>
      <c r="AB100" s="200" t="s">
        <v>205</v>
      </c>
      <c r="AC100" s="200" t="s">
        <v>205</v>
      </c>
      <c r="AD100" s="200" t="s">
        <v>205</v>
      </c>
      <c r="AE100" s="201"/>
      <c r="AF100" s="200" t="s">
        <v>205</v>
      </c>
      <c r="AG100" s="200" t="s">
        <v>205</v>
      </c>
      <c r="AH100" s="200" t="s">
        <v>205</v>
      </c>
      <c r="AI100" s="200" t="s">
        <v>205</v>
      </c>
      <c r="AJ100" s="200" t="s">
        <v>205</v>
      </c>
      <c r="AK100" s="96"/>
      <c r="AL100" s="123"/>
      <c r="AM100" s="123">
        <f>VLOOKUP(C100,DM_NGAY_CONG_QUY_DINH!$H$3:$L$600,5,FALSE)</f>
        <v>27</v>
      </c>
      <c r="AN100" s="123">
        <f t="shared" si="0"/>
        <v>27</v>
      </c>
      <c r="AO100" s="125">
        <f t="shared" si="1"/>
        <v>0</v>
      </c>
      <c r="AP100" s="125">
        <f t="shared" si="2"/>
        <v>0</v>
      </c>
      <c r="AQ100" s="127">
        <f t="shared" si="3"/>
        <v>0</v>
      </c>
      <c r="AR100" s="125">
        <f t="shared" si="4"/>
        <v>0</v>
      </c>
      <c r="AS100" s="125">
        <f t="shared" si="5"/>
        <v>0</v>
      </c>
      <c r="AT100" s="125">
        <f t="shared" si="6"/>
        <v>0</v>
      </c>
      <c r="AU100" s="125">
        <f t="shared" si="7"/>
        <v>0</v>
      </c>
      <c r="AV100" s="125">
        <f t="shared" si="22"/>
        <v>0</v>
      </c>
      <c r="AW100" s="125">
        <f t="shared" si="9"/>
        <v>0</v>
      </c>
      <c r="AX100" s="125">
        <f t="shared" si="10"/>
        <v>0</v>
      </c>
      <c r="AY100" s="125">
        <f t="shared" si="11"/>
        <v>0</v>
      </c>
      <c r="AZ100" s="125">
        <f t="shared" si="23"/>
        <v>0</v>
      </c>
      <c r="BA100" s="125">
        <f t="shared" si="13"/>
        <v>0</v>
      </c>
      <c r="BB100" s="125">
        <f t="shared" si="14"/>
        <v>0</v>
      </c>
      <c r="BC100" s="125">
        <f t="shared" si="15"/>
        <v>0</v>
      </c>
      <c r="BD100" s="125">
        <f t="shared" si="24"/>
        <v>0</v>
      </c>
      <c r="BE100" s="125">
        <f t="shared" si="17"/>
        <v>0</v>
      </c>
      <c r="BF100" s="125">
        <f t="shared" si="18"/>
        <v>0</v>
      </c>
      <c r="BG100" s="125">
        <f t="shared" si="25"/>
        <v>0</v>
      </c>
      <c r="BH100" s="125">
        <f t="shared" si="26"/>
        <v>0</v>
      </c>
      <c r="BI100" s="125">
        <f t="shared" si="27"/>
        <v>0</v>
      </c>
      <c r="BJ100" s="202">
        <v>1</v>
      </c>
      <c r="BK100" s="202"/>
    </row>
    <row r="101" spans="1:63" ht="14.25" x14ac:dyDescent="0.2">
      <c r="A101" s="22"/>
      <c r="B101" s="49">
        <v>96</v>
      </c>
      <c r="C101" s="50">
        <f>GD_CHUNG!B100</f>
        <v>11105</v>
      </c>
      <c r="D101" s="50" t="str">
        <f>GD_CHUNG!C100</f>
        <v>Ngô Minh Thanh</v>
      </c>
      <c r="E101" s="50" t="str">
        <f>GD_CHUNG!D100</f>
        <v>NV PVHK</v>
      </c>
      <c r="F101" s="200" t="s">
        <v>205</v>
      </c>
      <c r="G101" s="200" t="s">
        <v>205</v>
      </c>
      <c r="H101" s="200" t="s">
        <v>205</v>
      </c>
      <c r="I101" s="200" t="s">
        <v>205</v>
      </c>
      <c r="J101" s="201"/>
      <c r="K101" s="200" t="s">
        <v>205</v>
      </c>
      <c r="L101" s="200" t="s">
        <v>205</v>
      </c>
      <c r="M101" s="200" t="s">
        <v>205</v>
      </c>
      <c r="N101" s="200" t="s">
        <v>205</v>
      </c>
      <c r="O101" s="200" t="s">
        <v>205</v>
      </c>
      <c r="P101" s="200" t="s">
        <v>205</v>
      </c>
      <c r="Q101" s="201"/>
      <c r="R101" s="200" t="s">
        <v>205</v>
      </c>
      <c r="S101" s="200" t="s">
        <v>205</v>
      </c>
      <c r="T101" s="200" t="s">
        <v>205</v>
      </c>
      <c r="U101" s="200" t="s">
        <v>205</v>
      </c>
      <c r="V101" s="200" t="s">
        <v>205</v>
      </c>
      <c r="W101" s="200" t="s">
        <v>205</v>
      </c>
      <c r="X101" s="201"/>
      <c r="Y101" s="200" t="s">
        <v>205</v>
      </c>
      <c r="Z101" s="200" t="s">
        <v>205</v>
      </c>
      <c r="AA101" s="200" t="s">
        <v>205</v>
      </c>
      <c r="AB101" s="200" t="s">
        <v>205</v>
      </c>
      <c r="AC101" s="200" t="s">
        <v>205</v>
      </c>
      <c r="AD101" s="200" t="s">
        <v>205</v>
      </c>
      <c r="AE101" s="201"/>
      <c r="AF101" s="200" t="s">
        <v>205</v>
      </c>
      <c r="AG101" s="200" t="s">
        <v>205</v>
      </c>
      <c r="AH101" s="200" t="s">
        <v>205</v>
      </c>
      <c r="AI101" s="200" t="s">
        <v>205</v>
      </c>
      <c r="AJ101" s="200" t="s">
        <v>205</v>
      </c>
      <c r="AK101" s="96"/>
      <c r="AL101" s="123"/>
      <c r="AM101" s="123">
        <f>VLOOKUP(C101,DM_NGAY_CONG_QUY_DINH!$H$3:$L$600,5,FALSE)</f>
        <v>27</v>
      </c>
      <c r="AN101" s="123">
        <f t="shared" si="0"/>
        <v>27</v>
      </c>
      <c r="AO101" s="125">
        <f t="shared" si="1"/>
        <v>0</v>
      </c>
      <c r="AP101" s="125">
        <f t="shared" si="2"/>
        <v>0</v>
      </c>
      <c r="AQ101" s="127">
        <f t="shared" si="3"/>
        <v>0</v>
      </c>
      <c r="AR101" s="125">
        <f t="shared" si="4"/>
        <v>0</v>
      </c>
      <c r="AS101" s="125">
        <f t="shared" si="5"/>
        <v>0</v>
      </c>
      <c r="AT101" s="125">
        <f t="shared" si="6"/>
        <v>0</v>
      </c>
      <c r="AU101" s="125">
        <f t="shared" si="7"/>
        <v>0</v>
      </c>
      <c r="AV101" s="125">
        <f t="shared" si="22"/>
        <v>0</v>
      </c>
      <c r="AW101" s="125">
        <f t="shared" si="9"/>
        <v>0</v>
      </c>
      <c r="AX101" s="125">
        <f t="shared" si="10"/>
        <v>0</v>
      </c>
      <c r="AY101" s="125">
        <f t="shared" si="11"/>
        <v>0</v>
      </c>
      <c r="AZ101" s="125">
        <f t="shared" si="23"/>
        <v>0</v>
      </c>
      <c r="BA101" s="125">
        <f t="shared" si="13"/>
        <v>0</v>
      </c>
      <c r="BB101" s="125">
        <f t="shared" si="14"/>
        <v>0</v>
      </c>
      <c r="BC101" s="125">
        <f t="shared" si="15"/>
        <v>0</v>
      </c>
      <c r="BD101" s="125">
        <f t="shared" si="24"/>
        <v>0</v>
      </c>
      <c r="BE101" s="125">
        <f t="shared" si="17"/>
        <v>0</v>
      </c>
      <c r="BF101" s="125">
        <f t="shared" si="18"/>
        <v>0</v>
      </c>
      <c r="BG101" s="125">
        <f t="shared" si="25"/>
        <v>0</v>
      </c>
      <c r="BH101" s="125">
        <f t="shared" si="26"/>
        <v>0</v>
      </c>
      <c r="BI101" s="125">
        <f t="shared" si="27"/>
        <v>0</v>
      </c>
      <c r="BJ101" s="202">
        <v>1</v>
      </c>
      <c r="BK101" s="202"/>
    </row>
    <row r="102" spans="1:63" ht="14.25" x14ac:dyDescent="0.2">
      <c r="A102" s="22"/>
      <c r="B102" s="49">
        <v>97</v>
      </c>
      <c r="C102" s="50">
        <f>GD_CHUNG!B101</f>
        <v>11107</v>
      </c>
      <c r="D102" s="50" t="str">
        <f>GD_CHUNG!C101</f>
        <v>Vũ Thị Thơm</v>
      </c>
      <c r="E102" s="50" t="str">
        <f>GD_CHUNG!D101</f>
        <v>NV PVHK</v>
      </c>
      <c r="F102" s="200" t="s">
        <v>205</v>
      </c>
      <c r="G102" s="200" t="s">
        <v>205</v>
      </c>
      <c r="H102" s="200" t="s">
        <v>205</v>
      </c>
      <c r="I102" s="200" t="s">
        <v>205</v>
      </c>
      <c r="J102" s="201"/>
      <c r="K102" s="200" t="s">
        <v>205</v>
      </c>
      <c r="L102" s="200" t="s">
        <v>205</v>
      </c>
      <c r="M102" s="200" t="s">
        <v>205</v>
      </c>
      <c r="N102" s="200" t="s">
        <v>205</v>
      </c>
      <c r="O102" s="200" t="s">
        <v>205</v>
      </c>
      <c r="P102" s="200" t="s">
        <v>205</v>
      </c>
      <c r="Q102" s="201"/>
      <c r="R102" s="200" t="s">
        <v>205</v>
      </c>
      <c r="S102" s="200" t="s">
        <v>205</v>
      </c>
      <c r="T102" s="200" t="s">
        <v>205</v>
      </c>
      <c r="U102" s="200" t="s">
        <v>205</v>
      </c>
      <c r="V102" s="200" t="s">
        <v>205</v>
      </c>
      <c r="W102" s="200" t="s">
        <v>205</v>
      </c>
      <c r="X102" s="201"/>
      <c r="Y102" s="200" t="s">
        <v>205</v>
      </c>
      <c r="Z102" s="200" t="s">
        <v>205</v>
      </c>
      <c r="AA102" s="200" t="s">
        <v>205</v>
      </c>
      <c r="AB102" s="200" t="s">
        <v>205</v>
      </c>
      <c r="AC102" s="200" t="s">
        <v>205</v>
      </c>
      <c r="AD102" s="200" t="s">
        <v>205</v>
      </c>
      <c r="AE102" s="201"/>
      <c r="AF102" s="200" t="s">
        <v>205</v>
      </c>
      <c r="AG102" s="200" t="s">
        <v>205</v>
      </c>
      <c r="AH102" s="200" t="s">
        <v>205</v>
      </c>
      <c r="AI102" s="200" t="s">
        <v>205</v>
      </c>
      <c r="AJ102" s="200" t="s">
        <v>205</v>
      </c>
      <c r="AK102" s="96"/>
      <c r="AL102" s="123"/>
      <c r="AM102" s="123">
        <f>VLOOKUP(C102,DM_NGAY_CONG_QUY_DINH!$H$3:$L$600,5,FALSE)</f>
        <v>27</v>
      </c>
      <c r="AN102" s="123">
        <f t="shared" si="0"/>
        <v>27</v>
      </c>
      <c r="AO102" s="125">
        <f t="shared" si="1"/>
        <v>0</v>
      </c>
      <c r="AP102" s="125">
        <f t="shared" si="2"/>
        <v>0</v>
      </c>
      <c r="AQ102" s="127">
        <f t="shared" si="3"/>
        <v>0</v>
      </c>
      <c r="AR102" s="125">
        <f t="shared" si="4"/>
        <v>0</v>
      </c>
      <c r="AS102" s="125">
        <f t="shared" si="5"/>
        <v>0</v>
      </c>
      <c r="AT102" s="125">
        <f t="shared" si="6"/>
        <v>0</v>
      </c>
      <c r="AU102" s="125">
        <f t="shared" si="7"/>
        <v>0</v>
      </c>
      <c r="AV102" s="125">
        <f t="shared" si="22"/>
        <v>0</v>
      </c>
      <c r="AW102" s="125">
        <f t="shared" si="9"/>
        <v>0</v>
      </c>
      <c r="AX102" s="125">
        <f t="shared" si="10"/>
        <v>0</v>
      </c>
      <c r="AY102" s="125">
        <f t="shared" si="11"/>
        <v>0</v>
      </c>
      <c r="AZ102" s="125">
        <f t="shared" si="23"/>
        <v>0</v>
      </c>
      <c r="BA102" s="125">
        <f t="shared" si="13"/>
        <v>0</v>
      </c>
      <c r="BB102" s="125">
        <f t="shared" si="14"/>
        <v>0</v>
      </c>
      <c r="BC102" s="125">
        <f t="shared" si="15"/>
        <v>0</v>
      </c>
      <c r="BD102" s="125">
        <f t="shared" si="24"/>
        <v>0</v>
      </c>
      <c r="BE102" s="125">
        <f t="shared" si="17"/>
        <v>0</v>
      </c>
      <c r="BF102" s="125">
        <f t="shared" si="18"/>
        <v>0</v>
      </c>
      <c r="BG102" s="125">
        <f t="shared" si="25"/>
        <v>0</v>
      </c>
      <c r="BH102" s="125">
        <f t="shared" si="26"/>
        <v>0</v>
      </c>
      <c r="BI102" s="125">
        <f t="shared" si="27"/>
        <v>0</v>
      </c>
      <c r="BJ102" s="202">
        <v>1</v>
      </c>
      <c r="BK102" s="202"/>
    </row>
    <row r="103" spans="1:63" ht="14.25" x14ac:dyDescent="0.2">
      <c r="A103" s="22"/>
      <c r="B103" s="49">
        <v>98</v>
      </c>
      <c r="C103" s="50">
        <f>GD_CHUNG!B102</f>
        <v>11109</v>
      </c>
      <c r="D103" s="50" t="str">
        <f>GD_CHUNG!C102</f>
        <v>Phạm Thành Việt</v>
      </c>
      <c r="E103" s="50" t="str">
        <f>GD_CHUNG!D102</f>
        <v>NV PVHK</v>
      </c>
      <c r="F103" s="200" t="s">
        <v>205</v>
      </c>
      <c r="G103" s="200" t="s">
        <v>205</v>
      </c>
      <c r="H103" s="200" t="s">
        <v>205</v>
      </c>
      <c r="I103" s="200" t="s">
        <v>205</v>
      </c>
      <c r="J103" s="201"/>
      <c r="K103" s="200" t="s">
        <v>205</v>
      </c>
      <c r="L103" s="200" t="s">
        <v>205</v>
      </c>
      <c r="M103" s="200" t="s">
        <v>205</v>
      </c>
      <c r="N103" s="200" t="s">
        <v>205</v>
      </c>
      <c r="O103" s="200" t="s">
        <v>205</v>
      </c>
      <c r="P103" s="200" t="s">
        <v>205</v>
      </c>
      <c r="Q103" s="201"/>
      <c r="R103" s="200" t="s">
        <v>205</v>
      </c>
      <c r="S103" s="200" t="s">
        <v>205</v>
      </c>
      <c r="T103" s="200" t="s">
        <v>205</v>
      </c>
      <c r="U103" s="200" t="s">
        <v>205</v>
      </c>
      <c r="V103" s="200" t="s">
        <v>205</v>
      </c>
      <c r="W103" s="200" t="s">
        <v>205</v>
      </c>
      <c r="X103" s="201"/>
      <c r="Y103" s="200" t="s">
        <v>205</v>
      </c>
      <c r="Z103" s="200" t="s">
        <v>205</v>
      </c>
      <c r="AA103" s="200" t="s">
        <v>205</v>
      </c>
      <c r="AB103" s="200" t="s">
        <v>205</v>
      </c>
      <c r="AC103" s="200" t="s">
        <v>205</v>
      </c>
      <c r="AD103" s="200" t="s">
        <v>205</v>
      </c>
      <c r="AE103" s="201"/>
      <c r="AF103" s="200" t="s">
        <v>205</v>
      </c>
      <c r="AG103" s="200" t="s">
        <v>205</v>
      </c>
      <c r="AH103" s="200" t="s">
        <v>205</v>
      </c>
      <c r="AI103" s="200" t="s">
        <v>205</v>
      </c>
      <c r="AJ103" s="200" t="s">
        <v>205</v>
      </c>
      <c r="AK103" s="96"/>
      <c r="AL103" s="123"/>
      <c r="AM103" s="123">
        <f>VLOOKUP(C103,DM_NGAY_CONG_QUY_DINH!$H$3:$L$600,5,FALSE)</f>
        <v>27</v>
      </c>
      <c r="AN103" s="123">
        <f t="shared" si="0"/>
        <v>27</v>
      </c>
      <c r="AO103" s="125">
        <f t="shared" si="1"/>
        <v>0</v>
      </c>
      <c r="AP103" s="125">
        <f t="shared" si="2"/>
        <v>0</v>
      </c>
      <c r="AQ103" s="127">
        <f t="shared" si="3"/>
        <v>0</v>
      </c>
      <c r="AR103" s="125">
        <f t="shared" si="4"/>
        <v>0</v>
      </c>
      <c r="AS103" s="125">
        <f t="shared" si="5"/>
        <v>0</v>
      </c>
      <c r="AT103" s="125">
        <f t="shared" si="6"/>
        <v>0</v>
      </c>
      <c r="AU103" s="125">
        <f t="shared" si="7"/>
        <v>0</v>
      </c>
      <c r="AV103" s="125">
        <f t="shared" si="22"/>
        <v>0</v>
      </c>
      <c r="AW103" s="125">
        <f t="shared" si="9"/>
        <v>0</v>
      </c>
      <c r="AX103" s="125">
        <f t="shared" si="10"/>
        <v>0</v>
      </c>
      <c r="AY103" s="125">
        <f t="shared" si="11"/>
        <v>0</v>
      </c>
      <c r="AZ103" s="125">
        <f t="shared" si="23"/>
        <v>0</v>
      </c>
      <c r="BA103" s="125">
        <f t="shared" si="13"/>
        <v>0</v>
      </c>
      <c r="BB103" s="125">
        <f t="shared" si="14"/>
        <v>0</v>
      </c>
      <c r="BC103" s="125">
        <f t="shared" si="15"/>
        <v>0</v>
      </c>
      <c r="BD103" s="125">
        <f t="shared" si="24"/>
        <v>0</v>
      </c>
      <c r="BE103" s="125">
        <f t="shared" si="17"/>
        <v>0</v>
      </c>
      <c r="BF103" s="125">
        <f t="shared" si="18"/>
        <v>0</v>
      </c>
      <c r="BG103" s="125">
        <f t="shared" si="25"/>
        <v>0</v>
      </c>
      <c r="BH103" s="125">
        <f t="shared" si="26"/>
        <v>0</v>
      </c>
      <c r="BI103" s="125">
        <f t="shared" si="27"/>
        <v>0</v>
      </c>
      <c r="BJ103" s="202">
        <v>0.98</v>
      </c>
      <c r="BK103" s="202"/>
    </row>
    <row r="104" spans="1:63" ht="14.25" x14ac:dyDescent="0.2">
      <c r="A104" s="22"/>
      <c r="B104" s="49">
        <v>99</v>
      </c>
      <c r="C104" s="50">
        <f>GD_CHUNG!B103</f>
        <v>11766</v>
      </c>
      <c r="D104" s="50" t="str">
        <f>GD_CHUNG!C103</f>
        <v>Nguyễn Thị Vân</v>
      </c>
      <c r="E104" s="50" t="str">
        <f>GD_CHUNG!D103</f>
        <v>NV PVHK</v>
      </c>
      <c r="F104" s="200" t="s">
        <v>205</v>
      </c>
      <c r="G104" s="200" t="s">
        <v>205</v>
      </c>
      <c r="H104" s="200" t="s">
        <v>205</v>
      </c>
      <c r="I104" s="200" t="s">
        <v>205</v>
      </c>
      <c r="J104" s="201"/>
      <c r="K104" s="200" t="s">
        <v>205</v>
      </c>
      <c r="L104" s="200" t="s">
        <v>205</v>
      </c>
      <c r="M104" s="200" t="s">
        <v>205</v>
      </c>
      <c r="N104" s="200" t="s">
        <v>205</v>
      </c>
      <c r="O104" s="200" t="s">
        <v>205</v>
      </c>
      <c r="P104" s="200" t="s">
        <v>205</v>
      </c>
      <c r="Q104" s="201"/>
      <c r="R104" s="200" t="s">
        <v>205</v>
      </c>
      <c r="S104" s="200" t="s">
        <v>205</v>
      </c>
      <c r="T104" s="200" t="s">
        <v>205</v>
      </c>
      <c r="U104" s="200" t="s">
        <v>205</v>
      </c>
      <c r="V104" s="200" t="s">
        <v>205</v>
      </c>
      <c r="W104" s="200" t="s">
        <v>205</v>
      </c>
      <c r="X104" s="201"/>
      <c r="Y104" s="200" t="s">
        <v>205</v>
      </c>
      <c r="Z104" s="200" t="s">
        <v>205</v>
      </c>
      <c r="AA104" s="200" t="s">
        <v>205</v>
      </c>
      <c r="AB104" s="200" t="s">
        <v>205</v>
      </c>
      <c r="AC104" s="200" t="s">
        <v>205</v>
      </c>
      <c r="AD104" s="200" t="s">
        <v>205</v>
      </c>
      <c r="AE104" s="201"/>
      <c r="AF104" s="200" t="s">
        <v>205</v>
      </c>
      <c r="AG104" s="200" t="s">
        <v>205</v>
      </c>
      <c r="AH104" s="200" t="s">
        <v>205</v>
      </c>
      <c r="AI104" s="200" t="s">
        <v>205</v>
      </c>
      <c r="AJ104" s="200" t="s">
        <v>205</v>
      </c>
      <c r="AK104" s="96"/>
      <c r="AL104" s="123"/>
      <c r="AM104" s="123">
        <f>VLOOKUP(C104,DM_NGAY_CONG_QUY_DINH!$H$3:$L$600,5,FALSE)</f>
        <v>27</v>
      </c>
      <c r="AN104" s="123">
        <f t="shared" si="0"/>
        <v>27</v>
      </c>
      <c r="AO104" s="125">
        <f t="shared" si="1"/>
        <v>0</v>
      </c>
      <c r="AP104" s="125">
        <f t="shared" si="2"/>
        <v>0</v>
      </c>
      <c r="AQ104" s="127">
        <f t="shared" si="3"/>
        <v>0</v>
      </c>
      <c r="AR104" s="125">
        <f t="shared" si="4"/>
        <v>0</v>
      </c>
      <c r="AS104" s="125">
        <f t="shared" si="5"/>
        <v>0</v>
      </c>
      <c r="AT104" s="125">
        <f t="shared" si="6"/>
        <v>0</v>
      </c>
      <c r="AU104" s="125">
        <f t="shared" si="7"/>
        <v>0</v>
      </c>
      <c r="AV104" s="125">
        <f t="shared" si="22"/>
        <v>0</v>
      </c>
      <c r="AW104" s="125">
        <f t="shared" si="9"/>
        <v>0</v>
      </c>
      <c r="AX104" s="125">
        <f t="shared" si="10"/>
        <v>0</v>
      </c>
      <c r="AY104" s="125">
        <f t="shared" si="11"/>
        <v>0</v>
      </c>
      <c r="AZ104" s="125">
        <f t="shared" si="23"/>
        <v>0</v>
      </c>
      <c r="BA104" s="125">
        <f t="shared" si="13"/>
        <v>0</v>
      </c>
      <c r="BB104" s="125">
        <f t="shared" si="14"/>
        <v>0</v>
      </c>
      <c r="BC104" s="125">
        <f t="shared" si="15"/>
        <v>0</v>
      </c>
      <c r="BD104" s="125">
        <f t="shared" si="24"/>
        <v>0</v>
      </c>
      <c r="BE104" s="125">
        <f t="shared" si="17"/>
        <v>0</v>
      </c>
      <c r="BF104" s="125">
        <f t="shared" si="18"/>
        <v>0</v>
      </c>
      <c r="BG104" s="125">
        <f t="shared" si="25"/>
        <v>0</v>
      </c>
      <c r="BH104" s="125">
        <f t="shared" si="26"/>
        <v>0</v>
      </c>
      <c r="BI104" s="125">
        <f t="shared" si="27"/>
        <v>0</v>
      </c>
      <c r="BJ104" s="202">
        <v>0.93</v>
      </c>
      <c r="BK104" s="202"/>
    </row>
    <row r="105" spans="1:63" ht="14.25" x14ac:dyDescent="0.2">
      <c r="A105" s="22"/>
      <c r="B105" s="49">
        <v>100</v>
      </c>
      <c r="C105" s="50">
        <f>GD_CHUNG!B104</f>
        <v>13096</v>
      </c>
      <c r="D105" s="50" t="str">
        <f>GD_CHUNG!C104</f>
        <v>Đinh Văn Long</v>
      </c>
      <c r="E105" s="50" t="str">
        <f>GD_CHUNG!D104</f>
        <v>NV PVHK</v>
      </c>
      <c r="F105" s="200" t="s">
        <v>205</v>
      </c>
      <c r="G105" s="200" t="s">
        <v>205</v>
      </c>
      <c r="H105" s="200" t="s">
        <v>205</v>
      </c>
      <c r="I105" s="200" t="s">
        <v>205</v>
      </c>
      <c r="J105" s="201"/>
      <c r="K105" s="200" t="s">
        <v>205</v>
      </c>
      <c r="L105" s="200" t="s">
        <v>205</v>
      </c>
      <c r="M105" s="200" t="s">
        <v>205</v>
      </c>
      <c r="N105" s="200" t="s">
        <v>205</v>
      </c>
      <c r="O105" s="200" t="s">
        <v>205</v>
      </c>
      <c r="P105" s="200" t="s">
        <v>205</v>
      </c>
      <c r="Q105" s="201"/>
      <c r="R105" s="200" t="s">
        <v>205</v>
      </c>
      <c r="S105" s="200" t="s">
        <v>205</v>
      </c>
      <c r="T105" s="200" t="s">
        <v>205</v>
      </c>
      <c r="U105" s="200" t="s">
        <v>205</v>
      </c>
      <c r="V105" s="200" t="s">
        <v>205</v>
      </c>
      <c r="W105" s="200" t="s">
        <v>205</v>
      </c>
      <c r="X105" s="201"/>
      <c r="Y105" s="200" t="s">
        <v>205</v>
      </c>
      <c r="Z105" s="200" t="s">
        <v>205</v>
      </c>
      <c r="AA105" s="200" t="s">
        <v>205</v>
      </c>
      <c r="AB105" s="200" t="s">
        <v>205</v>
      </c>
      <c r="AC105" s="200" t="s">
        <v>205</v>
      </c>
      <c r="AD105" s="200" t="s">
        <v>205</v>
      </c>
      <c r="AE105" s="201"/>
      <c r="AF105" s="200" t="s">
        <v>205</v>
      </c>
      <c r="AG105" s="200" t="s">
        <v>205</v>
      </c>
      <c r="AH105" s="200" t="s">
        <v>205</v>
      </c>
      <c r="AI105" s="200" t="s">
        <v>205</v>
      </c>
      <c r="AJ105" s="200" t="s">
        <v>205</v>
      </c>
      <c r="AK105" s="96"/>
      <c r="AL105" s="123"/>
      <c r="AM105" s="123">
        <f>VLOOKUP(C105,DM_NGAY_CONG_QUY_DINH!$H$3:$L$600,5,FALSE)</f>
        <v>27</v>
      </c>
      <c r="AN105" s="123">
        <f t="shared" si="0"/>
        <v>27</v>
      </c>
      <c r="AO105" s="125">
        <f t="shared" si="1"/>
        <v>0</v>
      </c>
      <c r="AP105" s="125">
        <f t="shared" si="2"/>
        <v>0</v>
      </c>
      <c r="AQ105" s="127">
        <f t="shared" si="3"/>
        <v>0</v>
      </c>
      <c r="AR105" s="125">
        <f t="shared" si="4"/>
        <v>0</v>
      </c>
      <c r="AS105" s="125">
        <f t="shared" si="5"/>
        <v>0</v>
      </c>
      <c r="AT105" s="125">
        <f t="shared" si="6"/>
        <v>0</v>
      </c>
      <c r="AU105" s="125">
        <f t="shared" si="7"/>
        <v>0</v>
      </c>
      <c r="AV105" s="125">
        <f t="shared" si="22"/>
        <v>0</v>
      </c>
      <c r="AW105" s="125">
        <f t="shared" si="9"/>
        <v>0</v>
      </c>
      <c r="AX105" s="125">
        <f t="shared" si="10"/>
        <v>0</v>
      </c>
      <c r="AY105" s="125">
        <f t="shared" si="11"/>
        <v>0</v>
      </c>
      <c r="AZ105" s="125">
        <f t="shared" si="23"/>
        <v>0</v>
      </c>
      <c r="BA105" s="125">
        <f t="shared" si="13"/>
        <v>0</v>
      </c>
      <c r="BB105" s="125">
        <f t="shared" si="14"/>
        <v>0</v>
      </c>
      <c r="BC105" s="125">
        <f t="shared" si="15"/>
        <v>0</v>
      </c>
      <c r="BD105" s="125">
        <f t="shared" si="24"/>
        <v>0</v>
      </c>
      <c r="BE105" s="125">
        <f t="shared" si="17"/>
        <v>0</v>
      </c>
      <c r="BF105" s="125">
        <f t="shared" si="18"/>
        <v>0</v>
      </c>
      <c r="BG105" s="125">
        <f t="shared" si="25"/>
        <v>0</v>
      </c>
      <c r="BH105" s="125">
        <f t="shared" si="26"/>
        <v>0</v>
      </c>
      <c r="BI105" s="125">
        <f t="shared" si="27"/>
        <v>0</v>
      </c>
      <c r="BJ105" s="202">
        <v>1</v>
      </c>
      <c r="BK105" s="202"/>
    </row>
    <row r="106" spans="1:63" ht="14.25" x14ac:dyDescent="0.2">
      <c r="A106" s="22"/>
      <c r="B106" s="49">
        <v>101</v>
      </c>
      <c r="C106" s="50">
        <f>GD_CHUNG!B105</f>
        <v>10778</v>
      </c>
      <c r="D106" s="50" t="str">
        <f>GD_CHUNG!C105</f>
        <v>Nguyễn Thị Hồng Anh</v>
      </c>
      <c r="E106" s="50" t="str">
        <f>GD_CHUNG!D105</f>
        <v>Nv VS MB</v>
      </c>
      <c r="F106" s="200" t="s">
        <v>205</v>
      </c>
      <c r="G106" s="200" t="s">
        <v>205</v>
      </c>
      <c r="H106" s="200" t="s">
        <v>205</v>
      </c>
      <c r="I106" s="200" t="s">
        <v>205</v>
      </c>
      <c r="J106" s="201"/>
      <c r="K106" s="200" t="s">
        <v>205</v>
      </c>
      <c r="L106" s="200" t="s">
        <v>205</v>
      </c>
      <c r="M106" s="200" t="s">
        <v>205</v>
      </c>
      <c r="N106" s="200" t="s">
        <v>205</v>
      </c>
      <c r="O106" s="200" t="s">
        <v>205</v>
      </c>
      <c r="P106" s="200" t="s">
        <v>205</v>
      </c>
      <c r="Q106" s="201"/>
      <c r="R106" s="200" t="s">
        <v>205</v>
      </c>
      <c r="S106" s="200" t="s">
        <v>205</v>
      </c>
      <c r="T106" s="200" t="s">
        <v>205</v>
      </c>
      <c r="U106" s="200" t="s">
        <v>205</v>
      </c>
      <c r="V106" s="200" t="s">
        <v>205</v>
      </c>
      <c r="W106" s="200" t="s">
        <v>205</v>
      </c>
      <c r="X106" s="201"/>
      <c r="Y106" s="200" t="s">
        <v>205</v>
      </c>
      <c r="Z106" s="200" t="s">
        <v>205</v>
      </c>
      <c r="AA106" s="200" t="s">
        <v>205</v>
      </c>
      <c r="AB106" s="200" t="s">
        <v>205</v>
      </c>
      <c r="AC106" s="200" t="s">
        <v>205</v>
      </c>
      <c r="AD106" s="200" t="s">
        <v>205</v>
      </c>
      <c r="AE106" s="201"/>
      <c r="AF106" s="200" t="s">
        <v>205</v>
      </c>
      <c r="AG106" s="200" t="s">
        <v>205</v>
      </c>
      <c r="AH106" s="200" t="s">
        <v>205</v>
      </c>
      <c r="AI106" s="200" t="s">
        <v>205</v>
      </c>
      <c r="AJ106" s="200" t="s">
        <v>205</v>
      </c>
      <c r="AK106" s="96"/>
      <c r="AL106" s="123"/>
      <c r="AM106" s="123">
        <f>VLOOKUP(C106,DM_NGAY_CONG_QUY_DINH!$H$3:$L$600,5,FALSE)</f>
        <v>27</v>
      </c>
      <c r="AN106" s="123">
        <f t="shared" si="0"/>
        <v>27</v>
      </c>
      <c r="AO106" s="125">
        <f t="shared" si="1"/>
        <v>0</v>
      </c>
      <c r="AP106" s="125">
        <f t="shared" si="2"/>
        <v>0</v>
      </c>
      <c r="AQ106" s="127">
        <f t="shared" si="3"/>
        <v>0</v>
      </c>
      <c r="AR106" s="125">
        <f t="shared" si="4"/>
        <v>0</v>
      </c>
      <c r="AS106" s="125">
        <f t="shared" si="5"/>
        <v>0</v>
      </c>
      <c r="AT106" s="125">
        <f t="shared" si="6"/>
        <v>0</v>
      </c>
      <c r="AU106" s="125">
        <f t="shared" si="7"/>
        <v>0</v>
      </c>
      <c r="AV106" s="125">
        <f t="shared" si="22"/>
        <v>0</v>
      </c>
      <c r="AW106" s="125">
        <f t="shared" si="9"/>
        <v>0</v>
      </c>
      <c r="AX106" s="125">
        <f t="shared" si="10"/>
        <v>0</v>
      </c>
      <c r="AY106" s="125">
        <f t="shared" si="11"/>
        <v>0</v>
      </c>
      <c r="AZ106" s="125">
        <f t="shared" si="23"/>
        <v>0</v>
      </c>
      <c r="BA106" s="125">
        <f t="shared" si="13"/>
        <v>0</v>
      </c>
      <c r="BB106" s="125">
        <f t="shared" si="14"/>
        <v>0</v>
      </c>
      <c r="BC106" s="125">
        <f t="shared" si="15"/>
        <v>0</v>
      </c>
      <c r="BD106" s="125">
        <f t="shared" si="24"/>
        <v>0</v>
      </c>
      <c r="BE106" s="125">
        <f t="shared" si="17"/>
        <v>0</v>
      </c>
      <c r="BF106" s="125">
        <f t="shared" si="18"/>
        <v>0</v>
      </c>
      <c r="BG106" s="125">
        <f t="shared" si="25"/>
        <v>0</v>
      </c>
      <c r="BH106" s="125">
        <f t="shared" si="26"/>
        <v>0</v>
      </c>
      <c r="BI106" s="125">
        <f t="shared" si="27"/>
        <v>0</v>
      </c>
      <c r="BJ106" s="202">
        <v>0.95</v>
      </c>
      <c r="BK106" s="202"/>
    </row>
    <row r="107" spans="1:63" ht="14.25" x14ac:dyDescent="0.2">
      <c r="A107" s="22"/>
      <c r="B107" s="49">
        <v>102</v>
      </c>
      <c r="C107" s="50">
        <f>GD_CHUNG!B106</f>
        <v>11765</v>
      </c>
      <c r="D107" s="50" t="str">
        <f>GD_CHUNG!C106</f>
        <v>Hoàng Thị Hồng Nhung</v>
      </c>
      <c r="E107" s="50" t="str">
        <f>GD_CHUNG!D106</f>
        <v>NV PVHK</v>
      </c>
      <c r="F107" s="200" t="s">
        <v>205</v>
      </c>
      <c r="G107" s="200" t="s">
        <v>205</v>
      </c>
      <c r="H107" s="200" t="s">
        <v>205</v>
      </c>
      <c r="I107" s="200" t="s">
        <v>458</v>
      </c>
      <c r="J107" s="201"/>
      <c r="K107" s="200" t="s">
        <v>458</v>
      </c>
      <c r="L107" s="200" t="s">
        <v>458</v>
      </c>
      <c r="M107" s="200" t="s">
        <v>458</v>
      </c>
      <c r="N107" s="200" t="s">
        <v>458</v>
      </c>
      <c r="O107" s="200" t="s">
        <v>458</v>
      </c>
      <c r="P107" s="200" t="s">
        <v>205</v>
      </c>
      <c r="Q107" s="201"/>
      <c r="R107" s="200" t="s">
        <v>205</v>
      </c>
      <c r="S107" s="200" t="s">
        <v>205</v>
      </c>
      <c r="T107" s="200" t="s">
        <v>205</v>
      </c>
      <c r="U107" s="200" t="s">
        <v>205</v>
      </c>
      <c r="V107" s="200" t="s">
        <v>205</v>
      </c>
      <c r="W107" s="200" t="s">
        <v>205</v>
      </c>
      <c r="X107" s="201"/>
      <c r="Y107" s="200" t="s">
        <v>205</v>
      </c>
      <c r="Z107" s="200" t="s">
        <v>205</v>
      </c>
      <c r="AA107" s="200" t="s">
        <v>205</v>
      </c>
      <c r="AB107" s="200" t="s">
        <v>205</v>
      </c>
      <c r="AC107" s="200" t="s">
        <v>205</v>
      </c>
      <c r="AD107" s="200" t="s">
        <v>205</v>
      </c>
      <c r="AE107" s="201"/>
      <c r="AF107" s="200" t="s">
        <v>205</v>
      </c>
      <c r="AG107" s="200" t="s">
        <v>205</v>
      </c>
      <c r="AH107" s="200" t="s">
        <v>205</v>
      </c>
      <c r="AI107" s="200" t="s">
        <v>205</v>
      </c>
      <c r="AJ107" s="200" t="s">
        <v>205</v>
      </c>
      <c r="AK107" s="96"/>
      <c r="AL107" s="123"/>
      <c r="AM107" s="123">
        <f>VLOOKUP(C107,DM_NGAY_CONG_QUY_DINH!$H$3:$L$600,5,FALSE)</f>
        <v>27</v>
      </c>
      <c r="AN107" s="123">
        <f t="shared" si="0"/>
        <v>21</v>
      </c>
      <c r="AO107" s="125">
        <f t="shared" si="1"/>
        <v>0</v>
      </c>
      <c r="AP107" s="125">
        <f t="shared" si="2"/>
        <v>6</v>
      </c>
      <c r="AQ107" s="127">
        <f t="shared" si="3"/>
        <v>0</v>
      </c>
      <c r="AR107" s="125">
        <f t="shared" si="4"/>
        <v>0</v>
      </c>
      <c r="AS107" s="125">
        <f t="shared" si="5"/>
        <v>0</v>
      </c>
      <c r="AT107" s="125">
        <f t="shared" si="6"/>
        <v>0</v>
      </c>
      <c r="AU107" s="125">
        <f t="shared" si="7"/>
        <v>0</v>
      </c>
      <c r="AV107" s="125">
        <f t="shared" si="22"/>
        <v>0</v>
      </c>
      <c r="AW107" s="125">
        <f t="shared" si="9"/>
        <v>0</v>
      </c>
      <c r="AX107" s="125">
        <f t="shared" si="10"/>
        <v>0</v>
      </c>
      <c r="AY107" s="125">
        <f t="shared" si="11"/>
        <v>0</v>
      </c>
      <c r="AZ107" s="125">
        <f t="shared" si="23"/>
        <v>0</v>
      </c>
      <c r="BA107" s="125">
        <f t="shared" si="13"/>
        <v>0</v>
      </c>
      <c r="BB107" s="125">
        <f t="shared" si="14"/>
        <v>0</v>
      </c>
      <c r="BC107" s="125">
        <f t="shared" si="15"/>
        <v>0</v>
      </c>
      <c r="BD107" s="125">
        <f t="shared" si="24"/>
        <v>0</v>
      </c>
      <c r="BE107" s="125">
        <f t="shared" si="17"/>
        <v>0</v>
      </c>
      <c r="BF107" s="125">
        <f t="shared" si="18"/>
        <v>0</v>
      </c>
      <c r="BG107" s="125">
        <f t="shared" si="25"/>
        <v>0</v>
      </c>
      <c r="BH107" s="125">
        <f t="shared" si="26"/>
        <v>0</v>
      </c>
      <c r="BI107" s="125">
        <f t="shared" si="27"/>
        <v>0</v>
      </c>
      <c r="BJ107" s="202">
        <v>1</v>
      </c>
      <c r="BK107" s="202"/>
    </row>
    <row r="108" spans="1:63" ht="14.25" x14ac:dyDescent="0.2">
      <c r="A108" s="22"/>
      <c r="B108" s="49">
        <v>103</v>
      </c>
      <c r="C108" s="50">
        <f>GD_CHUNG!B107</f>
        <v>10631</v>
      </c>
      <c r="D108" s="50" t="str">
        <f>GD_CHUNG!C107</f>
        <v>Nguyễn Thị Phương Mai</v>
      </c>
      <c r="E108" s="50" t="str">
        <f>GD_CHUNG!D107</f>
        <v>Đội trưởng</v>
      </c>
      <c r="F108" s="200" t="s">
        <v>205</v>
      </c>
      <c r="G108" s="200" t="s">
        <v>205</v>
      </c>
      <c r="H108" s="200" t="s">
        <v>205</v>
      </c>
      <c r="I108" s="200" t="s">
        <v>205</v>
      </c>
      <c r="J108" s="201"/>
      <c r="K108" s="200" t="s">
        <v>205</v>
      </c>
      <c r="L108" s="200" t="s">
        <v>205</v>
      </c>
      <c r="M108" s="200" t="s">
        <v>205</v>
      </c>
      <c r="N108" s="200" t="s">
        <v>205</v>
      </c>
      <c r="O108" s="200" t="s">
        <v>205</v>
      </c>
      <c r="P108" s="200" t="s">
        <v>205</v>
      </c>
      <c r="Q108" s="201"/>
      <c r="R108" s="200" t="s">
        <v>205</v>
      </c>
      <c r="S108" s="200" t="s">
        <v>205</v>
      </c>
      <c r="T108" s="200" t="s">
        <v>205</v>
      </c>
      <c r="U108" s="200" t="s">
        <v>205</v>
      </c>
      <c r="V108" s="200" t="s">
        <v>205</v>
      </c>
      <c r="W108" s="200" t="s">
        <v>205</v>
      </c>
      <c r="X108" s="201"/>
      <c r="Y108" s="200" t="s">
        <v>205</v>
      </c>
      <c r="Z108" s="200" t="s">
        <v>205</v>
      </c>
      <c r="AA108" s="200" t="s">
        <v>205</v>
      </c>
      <c r="AB108" s="200" t="s">
        <v>205</v>
      </c>
      <c r="AC108" s="200" t="s">
        <v>205</v>
      </c>
      <c r="AD108" s="200" t="s">
        <v>205</v>
      </c>
      <c r="AE108" s="201"/>
      <c r="AF108" s="200" t="s">
        <v>205</v>
      </c>
      <c r="AG108" s="200" t="s">
        <v>205</v>
      </c>
      <c r="AH108" s="200" t="s">
        <v>205</v>
      </c>
      <c r="AI108" s="200" t="s">
        <v>205</v>
      </c>
      <c r="AJ108" s="200" t="s">
        <v>205</v>
      </c>
      <c r="AK108" s="96"/>
      <c r="AL108" s="123"/>
      <c r="AM108" s="123">
        <f>VLOOKUP(C108,DM_NGAY_CONG_QUY_DINH!$H$3:$L$600,5,FALSE)</f>
        <v>27</v>
      </c>
      <c r="AN108" s="123">
        <f t="shared" si="0"/>
        <v>27</v>
      </c>
      <c r="AO108" s="125">
        <f t="shared" si="1"/>
        <v>0</v>
      </c>
      <c r="AP108" s="125">
        <f t="shared" si="2"/>
        <v>0</v>
      </c>
      <c r="AQ108" s="127">
        <f t="shared" si="3"/>
        <v>0</v>
      </c>
      <c r="AR108" s="125">
        <f t="shared" si="4"/>
        <v>0</v>
      </c>
      <c r="AS108" s="125">
        <f t="shared" si="5"/>
        <v>0</v>
      </c>
      <c r="AT108" s="125">
        <f t="shared" si="6"/>
        <v>0</v>
      </c>
      <c r="AU108" s="125">
        <f t="shared" si="7"/>
        <v>0</v>
      </c>
      <c r="AV108" s="125">
        <f t="shared" si="22"/>
        <v>0</v>
      </c>
      <c r="AW108" s="125">
        <f t="shared" si="9"/>
        <v>0</v>
      </c>
      <c r="AX108" s="125">
        <f t="shared" si="10"/>
        <v>0</v>
      </c>
      <c r="AY108" s="125">
        <f t="shared" si="11"/>
        <v>0</v>
      </c>
      <c r="AZ108" s="125">
        <f t="shared" si="23"/>
        <v>0</v>
      </c>
      <c r="BA108" s="125">
        <f t="shared" si="13"/>
        <v>0</v>
      </c>
      <c r="BB108" s="125">
        <f t="shared" si="14"/>
        <v>0</v>
      </c>
      <c r="BC108" s="125">
        <f t="shared" si="15"/>
        <v>0</v>
      </c>
      <c r="BD108" s="125">
        <f t="shared" si="24"/>
        <v>0</v>
      </c>
      <c r="BE108" s="125">
        <f t="shared" si="17"/>
        <v>0</v>
      </c>
      <c r="BF108" s="125">
        <f t="shared" si="18"/>
        <v>0</v>
      </c>
      <c r="BG108" s="125">
        <f t="shared" si="25"/>
        <v>0</v>
      </c>
      <c r="BH108" s="125">
        <f t="shared" si="26"/>
        <v>0</v>
      </c>
      <c r="BI108" s="125">
        <f t="shared" si="27"/>
        <v>0</v>
      </c>
      <c r="BJ108" s="202">
        <v>0.97</v>
      </c>
      <c r="BK108" s="202"/>
    </row>
    <row r="109" spans="1:63" ht="14.25" x14ac:dyDescent="0.2">
      <c r="A109" s="22"/>
      <c r="B109" s="49">
        <v>104</v>
      </c>
      <c r="C109" s="50">
        <f>GD_CHUNG!B108</f>
        <v>10630</v>
      </c>
      <c r="D109" s="50" t="str">
        <f>GD_CHUNG!C108</f>
        <v>Nguyễn Thị Thu Hương</v>
      </c>
      <c r="E109" s="50" t="str">
        <f>GD_CHUNG!D108</f>
        <v>Đội phó</v>
      </c>
      <c r="F109" s="200" t="s">
        <v>205</v>
      </c>
      <c r="G109" s="200" t="s">
        <v>205</v>
      </c>
      <c r="H109" s="200" t="s">
        <v>205</v>
      </c>
      <c r="I109" s="200" t="s">
        <v>205</v>
      </c>
      <c r="J109" s="201"/>
      <c r="K109" s="200" t="s">
        <v>205</v>
      </c>
      <c r="L109" s="200" t="s">
        <v>205</v>
      </c>
      <c r="M109" s="200" t="s">
        <v>205</v>
      </c>
      <c r="N109" s="200" t="s">
        <v>205</v>
      </c>
      <c r="O109" s="200" t="s">
        <v>205</v>
      </c>
      <c r="P109" s="200" t="s">
        <v>205</v>
      </c>
      <c r="Q109" s="201"/>
      <c r="R109" s="200" t="s">
        <v>205</v>
      </c>
      <c r="S109" s="200" t="s">
        <v>205</v>
      </c>
      <c r="T109" s="200" t="s">
        <v>205</v>
      </c>
      <c r="U109" s="200" t="s">
        <v>205</v>
      </c>
      <c r="V109" s="200" t="s">
        <v>205</v>
      </c>
      <c r="W109" s="200" t="s">
        <v>205</v>
      </c>
      <c r="X109" s="201"/>
      <c r="Y109" s="200" t="s">
        <v>205</v>
      </c>
      <c r="Z109" s="200" t="s">
        <v>205</v>
      </c>
      <c r="AA109" s="200" t="s">
        <v>205</v>
      </c>
      <c r="AB109" s="200" t="s">
        <v>205</v>
      </c>
      <c r="AC109" s="200" t="s">
        <v>205</v>
      </c>
      <c r="AD109" s="200" t="s">
        <v>205</v>
      </c>
      <c r="AE109" s="201"/>
      <c r="AF109" s="200" t="s">
        <v>205</v>
      </c>
      <c r="AG109" s="200" t="s">
        <v>205</v>
      </c>
      <c r="AH109" s="200" t="s">
        <v>205</v>
      </c>
      <c r="AI109" s="200" t="s">
        <v>205</v>
      </c>
      <c r="AJ109" s="200" t="s">
        <v>205</v>
      </c>
      <c r="AK109" s="96"/>
      <c r="AL109" s="123"/>
      <c r="AM109" s="123">
        <f>VLOOKUP(C109,DM_NGAY_CONG_QUY_DINH!$H$3:$L$600,5,FALSE)</f>
        <v>27</v>
      </c>
      <c r="AN109" s="123">
        <f t="shared" si="0"/>
        <v>27</v>
      </c>
      <c r="AO109" s="125">
        <f t="shared" si="1"/>
        <v>0</v>
      </c>
      <c r="AP109" s="125">
        <f t="shared" si="2"/>
        <v>0</v>
      </c>
      <c r="AQ109" s="127">
        <f t="shared" si="3"/>
        <v>0</v>
      </c>
      <c r="AR109" s="125">
        <f t="shared" si="4"/>
        <v>0</v>
      </c>
      <c r="AS109" s="125">
        <f t="shared" si="5"/>
        <v>0</v>
      </c>
      <c r="AT109" s="125">
        <f t="shared" si="6"/>
        <v>0</v>
      </c>
      <c r="AU109" s="125">
        <f t="shared" si="7"/>
        <v>0</v>
      </c>
      <c r="AV109" s="125">
        <f t="shared" si="22"/>
        <v>0</v>
      </c>
      <c r="AW109" s="125">
        <f t="shared" si="9"/>
        <v>0</v>
      </c>
      <c r="AX109" s="125">
        <f t="shared" si="10"/>
        <v>0</v>
      </c>
      <c r="AY109" s="125">
        <f t="shared" si="11"/>
        <v>0</v>
      </c>
      <c r="AZ109" s="125">
        <f t="shared" si="23"/>
        <v>0</v>
      </c>
      <c r="BA109" s="125">
        <f t="shared" si="13"/>
        <v>0</v>
      </c>
      <c r="BB109" s="125">
        <f t="shared" si="14"/>
        <v>0</v>
      </c>
      <c r="BC109" s="125">
        <f t="shared" si="15"/>
        <v>0</v>
      </c>
      <c r="BD109" s="125">
        <f t="shared" si="24"/>
        <v>0</v>
      </c>
      <c r="BE109" s="125">
        <f t="shared" si="17"/>
        <v>0</v>
      </c>
      <c r="BF109" s="125">
        <f t="shared" si="18"/>
        <v>0</v>
      </c>
      <c r="BG109" s="125">
        <f t="shared" si="25"/>
        <v>0</v>
      </c>
      <c r="BH109" s="125">
        <f t="shared" si="26"/>
        <v>0</v>
      </c>
      <c r="BI109" s="125">
        <f t="shared" si="27"/>
        <v>0</v>
      </c>
      <c r="BJ109" s="202">
        <v>0.97</v>
      </c>
      <c r="BK109" s="202"/>
    </row>
    <row r="110" spans="1:63" ht="14.25" x14ac:dyDescent="0.2">
      <c r="A110" s="22"/>
      <c r="B110" s="49">
        <v>105</v>
      </c>
      <c r="C110" s="50">
        <f>GD_CHUNG!B109</f>
        <v>12549</v>
      </c>
      <c r="D110" s="50" t="str">
        <f>GD_CHUNG!C109</f>
        <v>Nguyễn Tuấn Linh</v>
      </c>
      <c r="E110" s="50" t="str">
        <f>GD_CHUNG!D109</f>
        <v>Nhân viên phục vụ hành khách hàng hóa</v>
      </c>
      <c r="F110" s="200" t="s">
        <v>458</v>
      </c>
      <c r="G110" s="200" t="s">
        <v>458</v>
      </c>
      <c r="H110" s="200" t="s">
        <v>458</v>
      </c>
      <c r="I110" s="200" t="s">
        <v>458</v>
      </c>
      <c r="J110" s="201"/>
      <c r="K110" s="200" t="s">
        <v>205</v>
      </c>
      <c r="L110" s="200" t="s">
        <v>205</v>
      </c>
      <c r="M110" s="200" t="s">
        <v>205</v>
      </c>
      <c r="N110" s="200" t="s">
        <v>205</v>
      </c>
      <c r="O110" s="200" t="s">
        <v>205</v>
      </c>
      <c r="P110" s="200" t="s">
        <v>205</v>
      </c>
      <c r="Q110" s="201"/>
      <c r="R110" s="200" t="s">
        <v>205</v>
      </c>
      <c r="S110" s="200" t="s">
        <v>205</v>
      </c>
      <c r="T110" s="200" t="s">
        <v>205</v>
      </c>
      <c r="U110" s="200" t="s">
        <v>205</v>
      </c>
      <c r="V110" s="200" t="s">
        <v>205</v>
      </c>
      <c r="W110" s="200" t="s">
        <v>205</v>
      </c>
      <c r="X110" s="201"/>
      <c r="Y110" s="200" t="s">
        <v>205</v>
      </c>
      <c r="Z110" s="200" t="s">
        <v>205</v>
      </c>
      <c r="AA110" s="200" t="s">
        <v>205</v>
      </c>
      <c r="AB110" s="200" t="s">
        <v>205</v>
      </c>
      <c r="AC110" s="200" t="s">
        <v>205</v>
      </c>
      <c r="AD110" s="200" t="s">
        <v>205</v>
      </c>
      <c r="AE110" s="201"/>
      <c r="AF110" s="200" t="s">
        <v>205</v>
      </c>
      <c r="AG110" s="200" t="s">
        <v>205</v>
      </c>
      <c r="AH110" s="200" t="s">
        <v>205</v>
      </c>
      <c r="AI110" s="200" t="s">
        <v>205</v>
      </c>
      <c r="AJ110" s="200" t="s">
        <v>205</v>
      </c>
      <c r="AK110" s="96"/>
      <c r="AL110" s="123"/>
      <c r="AM110" s="123">
        <f>VLOOKUP(C110,DM_NGAY_CONG_QUY_DINH!$H$3:$L$600,5,FALSE)</f>
        <v>27</v>
      </c>
      <c r="AN110" s="123">
        <f t="shared" si="0"/>
        <v>23</v>
      </c>
      <c r="AO110" s="125">
        <f t="shared" si="1"/>
        <v>0</v>
      </c>
      <c r="AP110" s="125">
        <f t="shared" si="2"/>
        <v>4</v>
      </c>
      <c r="AQ110" s="127">
        <f t="shared" si="3"/>
        <v>0</v>
      </c>
      <c r="AR110" s="125">
        <f t="shared" si="4"/>
        <v>0</v>
      </c>
      <c r="AS110" s="125">
        <f t="shared" si="5"/>
        <v>0</v>
      </c>
      <c r="AT110" s="125">
        <f t="shared" si="6"/>
        <v>0</v>
      </c>
      <c r="AU110" s="125">
        <f t="shared" si="7"/>
        <v>0</v>
      </c>
      <c r="AV110" s="125">
        <f t="shared" si="22"/>
        <v>0</v>
      </c>
      <c r="AW110" s="125">
        <f t="shared" si="9"/>
        <v>0</v>
      </c>
      <c r="AX110" s="125">
        <f t="shared" si="10"/>
        <v>0</v>
      </c>
      <c r="AY110" s="125">
        <f t="shared" si="11"/>
        <v>0</v>
      </c>
      <c r="AZ110" s="125">
        <f t="shared" si="23"/>
        <v>0</v>
      </c>
      <c r="BA110" s="125">
        <f t="shared" si="13"/>
        <v>0</v>
      </c>
      <c r="BB110" s="125">
        <f t="shared" si="14"/>
        <v>0</v>
      </c>
      <c r="BC110" s="125">
        <f t="shared" si="15"/>
        <v>0</v>
      </c>
      <c r="BD110" s="125">
        <f t="shared" si="24"/>
        <v>0</v>
      </c>
      <c r="BE110" s="125">
        <f t="shared" si="17"/>
        <v>0</v>
      </c>
      <c r="BF110" s="125">
        <f t="shared" si="18"/>
        <v>0</v>
      </c>
      <c r="BG110" s="125">
        <f t="shared" si="25"/>
        <v>0</v>
      </c>
      <c r="BH110" s="125">
        <f t="shared" si="26"/>
        <v>0</v>
      </c>
      <c r="BI110" s="125">
        <f t="shared" si="27"/>
        <v>0</v>
      </c>
      <c r="BJ110" s="202">
        <v>1</v>
      </c>
      <c r="BK110" s="202"/>
    </row>
    <row r="111" spans="1:63" ht="14.25" x14ac:dyDescent="0.2">
      <c r="A111" s="22"/>
      <c r="B111" s="49">
        <v>106</v>
      </c>
      <c r="C111" s="50">
        <f>GD_CHUNG!B110</f>
        <v>12568</v>
      </c>
      <c r="D111" s="50" t="str">
        <f>GD_CHUNG!C110</f>
        <v>Nguyễn Thị Hồng Minh</v>
      </c>
      <c r="E111" s="50" t="str">
        <f>GD_CHUNG!D110</f>
        <v>Nhân viên phục vụ hành khách hàng hóa</v>
      </c>
      <c r="F111" s="200" t="s">
        <v>205</v>
      </c>
      <c r="G111" s="200" t="s">
        <v>205</v>
      </c>
      <c r="H111" s="200" t="s">
        <v>205</v>
      </c>
      <c r="I111" s="200" t="s">
        <v>205</v>
      </c>
      <c r="J111" s="201"/>
      <c r="K111" s="200" t="s">
        <v>205</v>
      </c>
      <c r="L111" s="200" t="s">
        <v>205</v>
      </c>
      <c r="M111" s="200" t="s">
        <v>205</v>
      </c>
      <c r="N111" s="200" t="s">
        <v>205</v>
      </c>
      <c r="O111" s="200" t="s">
        <v>205</v>
      </c>
      <c r="P111" s="200" t="s">
        <v>205</v>
      </c>
      <c r="Q111" s="201"/>
      <c r="R111" s="200" t="s">
        <v>205</v>
      </c>
      <c r="S111" s="200" t="s">
        <v>205</v>
      </c>
      <c r="T111" s="200" t="s">
        <v>205</v>
      </c>
      <c r="U111" s="200" t="s">
        <v>205</v>
      </c>
      <c r="V111" s="200" t="s">
        <v>205</v>
      </c>
      <c r="W111" s="200" t="s">
        <v>205</v>
      </c>
      <c r="X111" s="201"/>
      <c r="Y111" s="200" t="s">
        <v>205</v>
      </c>
      <c r="Z111" s="200" t="s">
        <v>205</v>
      </c>
      <c r="AA111" s="200" t="s">
        <v>205</v>
      </c>
      <c r="AB111" s="200" t="s">
        <v>205</v>
      </c>
      <c r="AC111" s="200" t="s">
        <v>205</v>
      </c>
      <c r="AD111" s="200" t="s">
        <v>205</v>
      </c>
      <c r="AE111" s="201"/>
      <c r="AF111" s="200" t="s">
        <v>205</v>
      </c>
      <c r="AG111" s="200" t="s">
        <v>205</v>
      </c>
      <c r="AH111" s="200" t="s">
        <v>205</v>
      </c>
      <c r="AI111" s="200" t="s">
        <v>205</v>
      </c>
      <c r="AJ111" s="200" t="s">
        <v>205</v>
      </c>
      <c r="AK111" s="96"/>
      <c r="AL111" s="123"/>
      <c r="AM111" s="123">
        <f>VLOOKUP(C111,DM_NGAY_CONG_QUY_DINH!$H$3:$L$600,5,FALSE)</f>
        <v>27</v>
      </c>
      <c r="AN111" s="123">
        <f t="shared" si="0"/>
        <v>27</v>
      </c>
      <c r="AO111" s="125">
        <f t="shared" si="1"/>
        <v>0</v>
      </c>
      <c r="AP111" s="125">
        <f t="shared" si="2"/>
        <v>0</v>
      </c>
      <c r="AQ111" s="127">
        <f t="shared" si="3"/>
        <v>0</v>
      </c>
      <c r="AR111" s="125">
        <f t="shared" si="4"/>
        <v>0</v>
      </c>
      <c r="AS111" s="125">
        <f t="shared" si="5"/>
        <v>0</v>
      </c>
      <c r="AT111" s="125">
        <f t="shared" si="6"/>
        <v>0</v>
      </c>
      <c r="AU111" s="125">
        <f t="shared" si="7"/>
        <v>0</v>
      </c>
      <c r="AV111" s="125">
        <f t="shared" si="22"/>
        <v>0</v>
      </c>
      <c r="AW111" s="125">
        <f t="shared" si="9"/>
        <v>0</v>
      </c>
      <c r="AX111" s="125">
        <f t="shared" si="10"/>
        <v>0</v>
      </c>
      <c r="AY111" s="125">
        <f t="shared" si="11"/>
        <v>0</v>
      </c>
      <c r="AZ111" s="125">
        <f t="shared" si="23"/>
        <v>0</v>
      </c>
      <c r="BA111" s="125">
        <f t="shared" si="13"/>
        <v>0</v>
      </c>
      <c r="BB111" s="125">
        <f t="shared" si="14"/>
        <v>0</v>
      </c>
      <c r="BC111" s="125">
        <f t="shared" si="15"/>
        <v>0</v>
      </c>
      <c r="BD111" s="125">
        <f t="shared" si="24"/>
        <v>0</v>
      </c>
      <c r="BE111" s="125">
        <f t="shared" si="17"/>
        <v>0</v>
      </c>
      <c r="BF111" s="125">
        <f t="shared" si="18"/>
        <v>0</v>
      </c>
      <c r="BG111" s="125">
        <f t="shared" si="25"/>
        <v>0</v>
      </c>
      <c r="BH111" s="125">
        <f t="shared" si="26"/>
        <v>0</v>
      </c>
      <c r="BI111" s="125">
        <f t="shared" si="27"/>
        <v>0</v>
      </c>
      <c r="BJ111" s="22">
        <v>1.05</v>
      </c>
      <c r="BK111" s="203"/>
    </row>
    <row r="112" spans="1:63" ht="14.25" x14ac:dyDescent="0.2">
      <c r="A112" s="22"/>
      <c r="B112" s="49">
        <v>107</v>
      </c>
      <c r="C112" s="50">
        <f>GD_CHUNG!B111</f>
        <v>12571</v>
      </c>
      <c r="D112" s="50" t="str">
        <f>GD_CHUNG!C111</f>
        <v>Ngô Thị Diễm Quỳnh</v>
      </c>
      <c r="E112" s="50" t="str">
        <f>GD_CHUNG!D111</f>
        <v>Nhân viên phục vụ hành khách hàng hóa</v>
      </c>
      <c r="F112" s="200" t="s">
        <v>205</v>
      </c>
      <c r="G112" s="200" t="s">
        <v>205</v>
      </c>
      <c r="H112" s="200" t="s">
        <v>205</v>
      </c>
      <c r="I112" s="200" t="s">
        <v>205</v>
      </c>
      <c r="J112" s="201"/>
      <c r="K112" s="200" t="s">
        <v>205</v>
      </c>
      <c r="L112" s="200" t="s">
        <v>205</v>
      </c>
      <c r="M112" s="200" t="s">
        <v>205</v>
      </c>
      <c r="N112" s="200" t="s">
        <v>205</v>
      </c>
      <c r="O112" s="200" t="s">
        <v>205</v>
      </c>
      <c r="P112" s="200" t="s">
        <v>205</v>
      </c>
      <c r="Q112" s="201"/>
      <c r="R112" s="200" t="s">
        <v>205</v>
      </c>
      <c r="S112" s="200" t="s">
        <v>205</v>
      </c>
      <c r="T112" s="200" t="s">
        <v>205</v>
      </c>
      <c r="U112" s="200" t="s">
        <v>205</v>
      </c>
      <c r="V112" s="200" t="s">
        <v>205</v>
      </c>
      <c r="W112" s="200" t="s">
        <v>205</v>
      </c>
      <c r="X112" s="201"/>
      <c r="Y112" s="200" t="s">
        <v>205</v>
      </c>
      <c r="Z112" s="200" t="s">
        <v>205</v>
      </c>
      <c r="AA112" s="200" t="s">
        <v>205</v>
      </c>
      <c r="AB112" s="200" t="s">
        <v>205</v>
      </c>
      <c r="AC112" s="200" t="s">
        <v>205</v>
      </c>
      <c r="AD112" s="200" t="s">
        <v>205</v>
      </c>
      <c r="AE112" s="201"/>
      <c r="AF112" s="200" t="s">
        <v>205</v>
      </c>
      <c r="AG112" s="200" t="s">
        <v>205</v>
      </c>
      <c r="AH112" s="200" t="s">
        <v>205</v>
      </c>
      <c r="AI112" s="200" t="s">
        <v>205</v>
      </c>
      <c r="AJ112" s="200" t="s">
        <v>205</v>
      </c>
      <c r="AK112" s="96"/>
      <c r="AL112" s="123"/>
      <c r="AM112" s="123">
        <f>VLOOKUP(C112,DM_NGAY_CONG_QUY_DINH!$H$3:$L$600,5,FALSE)</f>
        <v>27</v>
      </c>
      <c r="AN112" s="123">
        <f t="shared" si="0"/>
        <v>27</v>
      </c>
      <c r="AO112" s="125">
        <f t="shared" si="1"/>
        <v>0</v>
      </c>
      <c r="AP112" s="125">
        <f t="shared" si="2"/>
        <v>0</v>
      </c>
      <c r="AQ112" s="127">
        <f t="shared" si="3"/>
        <v>0</v>
      </c>
      <c r="AR112" s="125">
        <f t="shared" si="4"/>
        <v>0</v>
      </c>
      <c r="AS112" s="125">
        <f t="shared" si="5"/>
        <v>0</v>
      </c>
      <c r="AT112" s="125">
        <f t="shared" si="6"/>
        <v>0</v>
      </c>
      <c r="AU112" s="125">
        <f t="shared" si="7"/>
        <v>0</v>
      </c>
      <c r="AV112" s="125">
        <f t="shared" si="22"/>
        <v>0</v>
      </c>
      <c r="AW112" s="125">
        <f t="shared" si="9"/>
        <v>0</v>
      </c>
      <c r="AX112" s="125">
        <f t="shared" si="10"/>
        <v>0</v>
      </c>
      <c r="AY112" s="125">
        <f t="shared" si="11"/>
        <v>0</v>
      </c>
      <c r="AZ112" s="125">
        <f t="shared" si="23"/>
        <v>0</v>
      </c>
      <c r="BA112" s="125">
        <f t="shared" si="13"/>
        <v>0</v>
      </c>
      <c r="BB112" s="125">
        <f t="shared" si="14"/>
        <v>0</v>
      </c>
      <c r="BC112" s="125">
        <f t="shared" si="15"/>
        <v>0</v>
      </c>
      <c r="BD112" s="125">
        <f t="shared" si="24"/>
        <v>0</v>
      </c>
      <c r="BE112" s="125">
        <f t="shared" si="17"/>
        <v>0</v>
      </c>
      <c r="BF112" s="125">
        <f t="shared" si="18"/>
        <v>0</v>
      </c>
      <c r="BG112" s="125">
        <f t="shared" si="25"/>
        <v>0</v>
      </c>
      <c r="BH112" s="125">
        <f t="shared" si="26"/>
        <v>0</v>
      </c>
      <c r="BI112" s="125">
        <f t="shared" si="27"/>
        <v>0</v>
      </c>
      <c r="BJ112" s="202">
        <v>0.92</v>
      </c>
      <c r="BK112" s="202"/>
    </row>
    <row r="113" spans="1:63" ht="14.25" x14ac:dyDescent="0.2">
      <c r="A113" s="22"/>
      <c r="B113" s="49">
        <v>108</v>
      </c>
      <c r="C113" s="50">
        <f>GD_CHUNG!B112</f>
        <v>13370</v>
      </c>
      <c r="D113" s="50" t="str">
        <f>GD_CHUNG!C112</f>
        <v>Đinh Đức Điệp</v>
      </c>
      <c r="E113" s="50" t="str">
        <f>GD_CHUNG!D112</f>
        <v>Nhân viên phục vụ hành khách hàng hóa</v>
      </c>
      <c r="F113" s="200" t="s">
        <v>205</v>
      </c>
      <c r="G113" s="200" t="s">
        <v>205</v>
      </c>
      <c r="H113" s="200" t="s">
        <v>205</v>
      </c>
      <c r="I113" s="200" t="s">
        <v>205</v>
      </c>
      <c r="J113" s="201"/>
      <c r="K113" s="200" t="s">
        <v>205</v>
      </c>
      <c r="L113" s="200" t="s">
        <v>205</v>
      </c>
      <c r="M113" s="200" t="s">
        <v>205</v>
      </c>
      <c r="N113" s="200" t="s">
        <v>205</v>
      </c>
      <c r="O113" s="200" t="s">
        <v>205</v>
      </c>
      <c r="P113" s="200" t="s">
        <v>205</v>
      </c>
      <c r="Q113" s="201"/>
      <c r="R113" s="200" t="s">
        <v>205</v>
      </c>
      <c r="S113" s="200" t="s">
        <v>205</v>
      </c>
      <c r="T113" s="200" t="s">
        <v>205</v>
      </c>
      <c r="U113" s="200" t="s">
        <v>205</v>
      </c>
      <c r="V113" s="200" t="s">
        <v>205</v>
      </c>
      <c r="W113" s="200" t="s">
        <v>205</v>
      </c>
      <c r="X113" s="201"/>
      <c r="Y113" s="200" t="s">
        <v>205</v>
      </c>
      <c r="Z113" s="200" t="s">
        <v>205</v>
      </c>
      <c r="AA113" s="200" t="s">
        <v>205</v>
      </c>
      <c r="AB113" s="200" t="s">
        <v>205</v>
      </c>
      <c r="AC113" s="200" t="s">
        <v>205</v>
      </c>
      <c r="AD113" s="200" t="s">
        <v>205</v>
      </c>
      <c r="AE113" s="201"/>
      <c r="AF113" s="200" t="s">
        <v>205</v>
      </c>
      <c r="AG113" s="200" t="s">
        <v>205</v>
      </c>
      <c r="AH113" s="200" t="s">
        <v>205</v>
      </c>
      <c r="AI113" s="200" t="s">
        <v>205</v>
      </c>
      <c r="AJ113" s="200" t="s">
        <v>205</v>
      </c>
      <c r="AK113" s="96"/>
      <c r="AL113" s="123"/>
      <c r="AM113" s="123">
        <f>VLOOKUP(C113,DM_NGAY_CONG_QUY_DINH!$H$3:$L$600,5,FALSE)</f>
        <v>27</v>
      </c>
      <c r="AN113" s="123">
        <f t="shared" si="0"/>
        <v>27</v>
      </c>
      <c r="AO113" s="125">
        <f t="shared" si="1"/>
        <v>0</v>
      </c>
      <c r="AP113" s="125">
        <f t="shared" si="2"/>
        <v>0</v>
      </c>
      <c r="AQ113" s="127">
        <f t="shared" si="3"/>
        <v>0</v>
      </c>
      <c r="AR113" s="125">
        <f t="shared" si="4"/>
        <v>0</v>
      </c>
      <c r="AS113" s="125">
        <f t="shared" si="5"/>
        <v>0</v>
      </c>
      <c r="AT113" s="125">
        <f t="shared" si="6"/>
        <v>0</v>
      </c>
      <c r="AU113" s="125">
        <f t="shared" si="7"/>
        <v>0</v>
      </c>
      <c r="AV113" s="125">
        <f t="shared" si="22"/>
        <v>0</v>
      </c>
      <c r="AW113" s="125">
        <f t="shared" si="9"/>
        <v>0</v>
      </c>
      <c r="AX113" s="125">
        <f t="shared" si="10"/>
        <v>0</v>
      </c>
      <c r="AY113" s="125">
        <f t="shared" si="11"/>
        <v>0</v>
      </c>
      <c r="AZ113" s="125">
        <f t="shared" si="23"/>
        <v>0</v>
      </c>
      <c r="BA113" s="125">
        <f t="shared" si="13"/>
        <v>0</v>
      </c>
      <c r="BB113" s="125">
        <f t="shared" si="14"/>
        <v>0</v>
      </c>
      <c r="BC113" s="125">
        <f t="shared" si="15"/>
        <v>0</v>
      </c>
      <c r="BD113" s="125">
        <f t="shared" si="24"/>
        <v>0</v>
      </c>
      <c r="BE113" s="125">
        <f t="shared" si="17"/>
        <v>0</v>
      </c>
      <c r="BF113" s="125">
        <f t="shared" si="18"/>
        <v>0</v>
      </c>
      <c r="BG113" s="125">
        <f t="shared" si="25"/>
        <v>0</v>
      </c>
      <c r="BH113" s="125">
        <f t="shared" si="26"/>
        <v>0</v>
      </c>
      <c r="BI113" s="125">
        <f t="shared" si="27"/>
        <v>0</v>
      </c>
      <c r="BJ113" s="202">
        <v>0.94</v>
      </c>
      <c r="BK113" s="202"/>
    </row>
    <row r="114" spans="1:63" ht="14.25" x14ac:dyDescent="0.2">
      <c r="A114" s="22"/>
      <c r="B114" s="49">
        <v>109</v>
      </c>
      <c r="C114" s="50">
        <f>GD_CHUNG!B113</f>
        <v>13372</v>
      </c>
      <c r="D114" s="50" t="str">
        <f>GD_CHUNG!C113</f>
        <v>Trần Thị Hoa Lý</v>
      </c>
      <c r="E114" s="50" t="str">
        <f>GD_CHUNG!D113</f>
        <v>Nhân viên phục vụ hành khách hàng hóa</v>
      </c>
      <c r="F114" s="200" t="s">
        <v>205</v>
      </c>
      <c r="G114" s="200" t="s">
        <v>205</v>
      </c>
      <c r="H114" s="200" t="s">
        <v>205</v>
      </c>
      <c r="I114" s="200" t="s">
        <v>205</v>
      </c>
      <c r="J114" s="201"/>
      <c r="K114" s="200" t="s">
        <v>205</v>
      </c>
      <c r="L114" s="200" t="s">
        <v>205</v>
      </c>
      <c r="M114" s="200" t="s">
        <v>205</v>
      </c>
      <c r="N114" s="200" t="s">
        <v>205</v>
      </c>
      <c r="O114" s="200" t="s">
        <v>205</v>
      </c>
      <c r="P114" s="200" t="s">
        <v>205</v>
      </c>
      <c r="Q114" s="201"/>
      <c r="R114" s="200" t="s">
        <v>205</v>
      </c>
      <c r="S114" s="200" t="s">
        <v>205</v>
      </c>
      <c r="T114" s="200" t="s">
        <v>205</v>
      </c>
      <c r="U114" s="200" t="s">
        <v>205</v>
      </c>
      <c r="V114" s="200" t="s">
        <v>205</v>
      </c>
      <c r="W114" s="200" t="s">
        <v>205</v>
      </c>
      <c r="X114" s="201"/>
      <c r="Y114" s="200" t="s">
        <v>205</v>
      </c>
      <c r="Z114" s="200" t="s">
        <v>205</v>
      </c>
      <c r="AA114" s="200" t="s">
        <v>205</v>
      </c>
      <c r="AB114" s="200" t="s">
        <v>205</v>
      </c>
      <c r="AC114" s="200" t="s">
        <v>205</v>
      </c>
      <c r="AD114" s="200" t="s">
        <v>205</v>
      </c>
      <c r="AE114" s="201"/>
      <c r="AF114" s="200" t="s">
        <v>205</v>
      </c>
      <c r="AG114" s="200" t="s">
        <v>205</v>
      </c>
      <c r="AH114" s="200" t="s">
        <v>205</v>
      </c>
      <c r="AI114" s="200" t="s">
        <v>205</v>
      </c>
      <c r="AJ114" s="200" t="s">
        <v>205</v>
      </c>
      <c r="AK114" s="96"/>
      <c r="AL114" s="123"/>
      <c r="AM114" s="123">
        <f>VLOOKUP(C114,DM_NGAY_CONG_QUY_DINH!$H$3:$L$600,5,FALSE)</f>
        <v>27</v>
      </c>
      <c r="AN114" s="123">
        <f t="shared" si="0"/>
        <v>27</v>
      </c>
      <c r="AO114" s="125">
        <f t="shared" si="1"/>
        <v>0</v>
      </c>
      <c r="AP114" s="125">
        <f t="shared" si="2"/>
        <v>0</v>
      </c>
      <c r="AQ114" s="127">
        <f t="shared" si="3"/>
        <v>0</v>
      </c>
      <c r="AR114" s="125">
        <f t="shared" si="4"/>
        <v>0</v>
      </c>
      <c r="AS114" s="125">
        <f t="shared" si="5"/>
        <v>0</v>
      </c>
      <c r="AT114" s="125">
        <f t="shared" si="6"/>
        <v>0</v>
      </c>
      <c r="AU114" s="125">
        <f t="shared" si="7"/>
        <v>0</v>
      </c>
      <c r="AV114" s="125">
        <f t="shared" si="22"/>
        <v>0</v>
      </c>
      <c r="AW114" s="125">
        <f t="shared" si="9"/>
        <v>0</v>
      </c>
      <c r="AX114" s="125">
        <f t="shared" si="10"/>
        <v>0</v>
      </c>
      <c r="AY114" s="125">
        <f t="shared" si="11"/>
        <v>0</v>
      </c>
      <c r="AZ114" s="125">
        <f t="shared" si="23"/>
        <v>0</v>
      </c>
      <c r="BA114" s="125">
        <f t="shared" si="13"/>
        <v>0</v>
      </c>
      <c r="BB114" s="125">
        <f t="shared" si="14"/>
        <v>0</v>
      </c>
      <c r="BC114" s="125">
        <f t="shared" si="15"/>
        <v>0</v>
      </c>
      <c r="BD114" s="125">
        <f t="shared" si="24"/>
        <v>0</v>
      </c>
      <c r="BE114" s="125">
        <f t="shared" si="17"/>
        <v>0</v>
      </c>
      <c r="BF114" s="125">
        <f t="shared" si="18"/>
        <v>0</v>
      </c>
      <c r="BG114" s="125">
        <f t="shared" si="25"/>
        <v>0</v>
      </c>
      <c r="BH114" s="125">
        <f t="shared" si="26"/>
        <v>0</v>
      </c>
      <c r="BI114" s="125">
        <f t="shared" si="27"/>
        <v>0</v>
      </c>
      <c r="BJ114" s="202">
        <v>0.93</v>
      </c>
      <c r="BK114" s="202"/>
    </row>
    <row r="115" spans="1:63" ht="14.25" x14ac:dyDescent="0.2">
      <c r="A115" s="22"/>
      <c r="B115" s="49">
        <v>110</v>
      </c>
      <c r="C115" s="50">
        <f>GD_CHUNG!B114</f>
        <v>13376</v>
      </c>
      <c r="D115" s="50" t="str">
        <f>GD_CHUNG!C114</f>
        <v>Vũ Thùy Linh</v>
      </c>
      <c r="E115" s="50" t="str">
        <f>GD_CHUNG!D114</f>
        <v>Nhân viên phục vụ hành khách hàng hóa</v>
      </c>
      <c r="F115" s="200" t="s">
        <v>205</v>
      </c>
      <c r="G115" s="200" t="s">
        <v>205</v>
      </c>
      <c r="H115" s="200" t="s">
        <v>205</v>
      </c>
      <c r="I115" s="200" t="s">
        <v>205</v>
      </c>
      <c r="J115" s="201"/>
      <c r="K115" s="200" t="s">
        <v>205</v>
      </c>
      <c r="L115" s="200" t="s">
        <v>205</v>
      </c>
      <c r="M115" s="200" t="s">
        <v>205</v>
      </c>
      <c r="N115" s="200" t="s">
        <v>205</v>
      </c>
      <c r="O115" s="200" t="s">
        <v>205</v>
      </c>
      <c r="P115" s="200" t="s">
        <v>205</v>
      </c>
      <c r="Q115" s="201"/>
      <c r="R115" s="200" t="s">
        <v>205</v>
      </c>
      <c r="S115" s="200" t="s">
        <v>205</v>
      </c>
      <c r="T115" s="200" t="s">
        <v>205</v>
      </c>
      <c r="U115" s="200" t="s">
        <v>205</v>
      </c>
      <c r="V115" s="200" t="s">
        <v>205</v>
      </c>
      <c r="W115" s="200" t="s">
        <v>205</v>
      </c>
      <c r="X115" s="201"/>
      <c r="Y115" s="200" t="s">
        <v>205</v>
      </c>
      <c r="Z115" s="200" t="s">
        <v>205</v>
      </c>
      <c r="AA115" s="200" t="s">
        <v>205</v>
      </c>
      <c r="AB115" s="200" t="s">
        <v>205</v>
      </c>
      <c r="AC115" s="200" t="s">
        <v>205</v>
      </c>
      <c r="AD115" s="200" t="s">
        <v>205</v>
      </c>
      <c r="AE115" s="201"/>
      <c r="AF115" s="200" t="s">
        <v>205</v>
      </c>
      <c r="AG115" s="200" t="s">
        <v>205</v>
      </c>
      <c r="AH115" s="200" t="s">
        <v>205</v>
      </c>
      <c r="AI115" s="200" t="s">
        <v>205</v>
      </c>
      <c r="AJ115" s="200" t="s">
        <v>205</v>
      </c>
      <c r="AK115" s="96"/>
      <c r="AL115" s="123"/>
      <c r="AM115" s="123">
        <f>VLOOKUP(C115,DM_NGAY_CONG_QUY_DINH!$H$3:$L$600,5,FALSE)</f>
        <v>27</v>
      </c>
      <c r="AN115" s="123">
        <f t="shared" si="0"/>
        <v>27</v>
      </c>
      <c r="AO115" s="125">
        <f t="shared" si="1"/>
        <v>0</v>
      </c>
      <c r="AP115" s="125">
        <f t="shared" si="2"/>
        <v>0</v>
      </c>
      <c r="AQ115" s="127">
        <f t="shared" si="3"/>
        <v>0</v>
      </c>
      <c r="AR115" s="125">
        <f t="shared" si="4"/>
        <v>0</v>
      </c>
      <c r="AS115" s="125">
        <f t="shared" si="5"/>
        <v>0</v>
      </c>
      <c r="AT115" s="125">
        <f t="shared" si="6"/>
        <v>0</v>
      </c>
      <c r="AU115" s="125">
        <f t="shared" si="7"/>
        <v>0</v>
      </c>
      <c r="AV115" s="125">
        <f t="shared" si="22"/>
        <v>0</v>
      </c>
      <c r="AW115" s="125">
        <f t="shared" si="9"/>
        <v>0</v>
      </c>
      <c r="AX115" s="125">
        <f t="shared" si="10"/>
        <v>0</v>
      </c>
      <c r="AY115" s="125">
        <f t="shared" si="11"/>
        <v>0</v>
      </c>
      <c r="AZ115" s="125">
        <f t="shared" si="23"/>
        <v>0</v>
      </c>
      <c r="BA115" s="125">
        <f t="shared" si="13"/>
        <v>0</v>
      </c>
      <c r="BB115" s="125">
        <f t="shared" si="14"/>
        <v>0</v>
      </c>
      <c r="BC115" s="125">
        <f t="shared" si="15"/>
        <v>0</v>
      </c>
      <c r="BD115" s="125">
        <f t="shared" si="24"/>
        <v>0</v>
      </c>
      <c r="BE115" s="125">
        <f t="shared" si="17"/>
        <v>0</v>
      </c>
      <c r="BF115" s="125">
        <f t="shared" si="18"/>
        <v>0</v>
      </c>
      <c r="BG115" s="125">
        <f t="shared" si="25"/>
        <v>0</v>
      </c>
      <c r="BH115" s="125">
        <f t="shared" si="26"/>
        <v>0</v>
      </c>
      <c r="BI115" s="125">
        <f t="shared" si="27"/>
        <v>0</v>
      </c>
      <c r="BJ115" s="202">
        <v>1</v>
      </c>
      <c r="BK115" s="202"/>
    </row>
    <row r="116" spans="1:63" ht="14.25" x14ac:dyDescent="0.2">
      <c r="A116" s="22"/>
      <c r="B116" s="49">
        <v>111</v>
      </c>
      <c r="C116" s="50">
        <f>GD_CHUNG!B115</f>
        <v>13377</v>
      </c>
      <c r="D116" s="50" t="str">
        <f>GD_CHUNG!C115</f>
        <v>Vũ Thị Bích Dung</v>
      </c>
      <c r="E116" s="50" t="str">
        <f>GD_CHUNG!D115</f>
        <v>Nhân viên phục vụ hành khách hàng hóa</v>
      </c>
      <c r="F116" s="200" t="s">
        <v>205</v>
      </c>
      <c r="G116" s="200" t="s">
        <v>205</v>
      </c>
      <c r="H116" s="200" t="s">
        <v>205</v>
      </c>
      <c r="I116" s="200" t="s">
        <v>205</v>
      </c>
      <c r="J116" s="201"/>
      <c r="K116" s="200" t="s">
        <v>205</v>
      </c>
      <c r="L116" s="200" t="s">
        <v>205</v>
      </c>
      <c r="M116" s="200" t="s">
        <v>205</v>
      </c>
      <c r="N116" s="200" t="s">
        <v>205</v>
      </c>
      <c r="O116" s="200" t="s">
        <v>205</v>
      </c>
      <c r="P116" s="200" t="s">
        <v>205</v>
      </c>
      <c r="Q116" s="201"/>
      <c r="R116" s="200" t="s">
        <v>205</v>
      </c>
      <c r="S116" s="200" t="s">
        <v>205</v>
      </c>
      <c r="T116" s="200" t="s">
        <v>205</v>
      </c>
      <c r="U116" s="200" t="s">
        <v>205</v>
      </c>
      <c r="V116" s="200" t="s">
        <v>205</v>
      </c>
      <c r="W116" s="200" t="s">
        <v>205</v>
      </c>
      <c r="X116" s="201"/>
      <c r="Y116" s="200" t="s">
        <v>205</v>
      </c>
      <c r="Z116" s="200" t="s">
        <v>205</v>
      </c>
      <c r="AA116" s="200" t="s">
        <v>205</v>
      </c>
      <c r="AB116" s="200" t="s">
        <v>205</v>
      </c>
      <c r="AC116" s="200" t="s">
        <v>205</v>
      </c>
      <c r="AD116" s="200" t="s">
        <v>205</v>
      </c>
      <c r="AE116" s="201"/>
      <c r="AF116" s="200" t="s">
        <v>205</v>
      </c>
      <c r="AG116" s="200" t="s">
        <v>205</v>
      </c>
      <c r="AH116" s="200" t="s">
        <v>205</v>
      </c>
      <c r="AI116" s="200" t="s">
        <v>205</v>
      </c>
      <c r="AJ116" s="200" t="s">
        <v>205</v>
      </c>
      <c r="AK116" s="96"/>
      <c r="AL116" s="123"/>
      <c r="AM116" s="123">
        <f>VLOOKUP(C116,DM_NGAY_CONG_QUY_DINH!$H$3:$L$600,5,FALSE)</f>
        <v>27</v>
      </c>
      <c r="AN116" s="123">
        <f t="shared" si="0"/>
        <v>27</v>
      </c>
      <c r="AO116" s="125">
        <f t="shared" si="1"/>
        <v>0</v>
      </c>
      <c r="AP116" s="125">
        <f t="shared" si="2"/>
        <v>0</v>
      </c>
      <c r="AQ116" s="127">
        <f t="shared" si="3"/>
        <v>0</v>
      </c>
      <c r="AR116" s="125">
        <f t="shared" si="4"/>
        <v>0</v>
      </c>
      <c r="AS116" s="125">
        <f t="shared" si="5"/>
        <v>0</v>
      </c>
      <c r="AT116" s="125">
        <f t="shared" si="6"/>
        <v>0</v>
      </c>
      <c r="AU116" s="125">
        <f t="shared" si="7"/>
        <v>0</v>
      </c>
      <c r="AV116" s="125">
        <f t="shared" si="22"/>
        <v>0</v>
      </c>
      <c r="AW116" s="125">
        <f t="shared" si="9"/>
        <v>0</v>
      </c>
      <c r="AX116" s="125">
        <f t="shared" si="10"/>
        <v>0</v>
      </c>
      <c r="AY116" s="125">
        <f t="shared" si="11"/>
        <v>0</v>
      </c>
      <c r="AZ116" s="125">
        <f t="shared" si="23"/>
        <v>0</v>
      </c>
      <c r="BA116" s="125">
        <f t="shared" si="13"/>
        <v>0</v>
      </c>
      <c r="BB116" s="125">
        <f t="shared" si="14"/>
        <v>0</v>
      </c>
      <c r="BC116" s="125">
        <f t="shared" si="15"/>
        <v>0</v>
      </c>
      <c r="BD116" s="125">
        <f t="shared" si="24"/>
        <v>0</v>
      </c>
      <c r="BE116" s="125">
        <f t="shared" si="17"/>
        <v>0</v>
      </c>
      <c r="BF116" s="125">
        <f t="shared" si="18"/>
        <v>0</v>
      </c>
      <c r="BG116" s="125">
        <f t="shared" si="25"/>
        <v>0</v>
      </c>
      <c r="BH116" s="125">
        <f t="shared" si="26"/>
        <v>0</v>
      </c>
      <c r="BI116" s="125">
        <f t="shared" si="27"/>
        <v>0</v>
      </c>
      <c r="BJ116" s="202">
        <v>0.98</v>
      </c>
      <c r="BK116" s="202"/>
    </row>
    <row r="117" spans="1:63" ht="14.25" x14ac:dyDescent="0.2">
      <c r="A117" s="22"/>
      <c r="B117" s="49">
        <v>112</v>
      </c>
      <c r="C117" s="50">
        <f>GD_CHUNG!B116</f>
        <v>13378</v>
      </c>
      <c r="D117" s="50" t="str">
        <f>GD_CHUNG!C116</f>
        <v>Nguyễn Bảo Ngân</v>
      </c>
      <c r="E117" s="50" t="str">
        <f>GD_CHUNG!D116</f>
        <v>Nhân viên phục vụ hành khách hàng hóa</v>
      </c>
      <c r="F117" s="200" t="s">
        <v>205</v>
      </c>
      <c r="G117" s="200" t="s">
        <v>205</v>
      </c>
      <c r="H117" s="200" t="s">
        <v>205</v>
      </c>
      <c r="I117" s="200" t="s">
        <v>205</v>
      </c>
      <c r="J117" s="201"/>
      <c r="K117" s="200" t="s">
        <v>205</v>
      </c>
      <c r="L117" s="200" t="s">
        <v>205</v>
      </c>
      <c r="M117" s="200" t="s">
        <v>205</v>
      </c>
      <c r="N117" s="200" t="s">
        <v>205</v>
      </c>
      <c r="O117" s="200" t="s">
        <v>205</v>
      </c>
      <c r="P117" s="200" t="s">
        <v>205</v>
      </c>
      <c r="Q117" s="201"/>
      <c r="R117" s="200" t="s">
        <v>205</v>
      </c>
      <c r="S117" s="200" t="s">
        <v>205</v>
      </c>
      <c r="T117" s="200" t="s">
        <v>205</v>
      </c>
      <c r="U117" s="200" t="s">
        <v>205</v>
      </c>
      <c r="V117" s="200" t="s">
        <v>205</v>
      </c>
      <c r="W117" s="200" t="s">
        <v>205</v>
      </c>
      <c r="X117" s="201"/>
      <c r="Y117" s="200" t="s">
        <v>205</v>
      </c>
      <c r="Z117" s="200" t="s">
        <v>205</v>
      </c>
      <c r="AA117" s="200" t="s">
        <v>205</v>
      </c>
      <c r="AB117" s="200" t="s">
        <v>205</v>
      </c>
      <c r="AC117" s="200" t="s">
        <v>205</v>
      </c>
      <c r="AD117" s="200" t="s">
        <v>205</v>
      </c>
      <c r="AE117" s="201"/>
      <c r="AF117" s="200" t="s">
        <v>205</v>
      </c>
      <c r="AG117" s="200" t="s">
        <v>205</v>
      </c>
      <c r="AH117" s="200" t="s">
        <v>205</v>
      </c>
      <c r="AI117" s="200" t="s">
        <v>205</v>
      </c>
      <c r="AJ117" s="200" t="s">
        <v>205</v>
      </c>
      <c r="AK117" s="96"/>
      <c r="AL117" s="123"/>
      <c r="AM117" s="123">
        <f>VLOOKUP(C117,DM_NGAY_CONG_QUY_DINH!$H$3:$L$600,5,FALSE)</f>
        <v>27</v>
      </c>
      <c r="AN117" s="123">
        <f t="shared" si="0"/>
        <v>27</v>
      </c>
      <c r="AO117" s="125">
        <f t="shared" si="1"/>
        <v>0</v>
      </c>
      <c r="AP117" s="125">
        <f t="shared" si="2"/>
        <v>0</v>
      </c>
      <c r="AQ117" s="127">
        <f t="shared" si="3"/>
        <v>0</v>
      </c>
      <c r="AR117" s="125">
        <f t="shared" si="4"/>
        <v>0</v>
      </c>
      <c r="AS117" s="125">
        <f t="shared" si="5"/>
        <v>0</v>
      </c>
      <c r="AT117" s="125">
        <f t="shared" si="6"/>
        <v>0</v>
      </c>
      <c r="AU117" s="125">
        <f t="shared" si="7"/>
        <v>0</v>
      </c>
      <c r="AV117" s="125">
        <f t="shared" si="22"/>
        <v>0</v>
      </c>
      <c r="AW117" s="125">
        <f t="shared" si="9"/>
        <v>0</v>
      </c>
      <c r="AX117" s="125">
        <f t="shared" si="10"/>
        <v>0</v>
      </c>
      <c r="AY117" s="125">
        <f t="shared" si="11"/>
        <v>0</v>
      </c>
      <c r="AZ117" s="125">
        <f t="shared" si="23"/>
        <v>0</v>
      </c>
      <c r="BA117" s="125">
        <f t="shared" si="13"/>
        <v>0</v>
      </c>
      <c r="BB117" s="125">
        <f t="shared" si="14"/>
        <v>0</v>
      </c>
      <c r="BC117" s="125">
        <f t="shared" si="15"/>
        <v>0</v>
      </c>
      <c r="BD117" s="125">
        <f t="shared" si="24"/>
        <v>0</v>
      </c>
      <c r="BE117" s="125">
        <f t="shared" si="17"/>
        <v>0</v>
      </c>
      <c r="BF117" s="125">
        <f t="shared" si="18"/>
        <v>0</v>
      </c>
      <c r="BG117" s="125">
        <f t="shared" si="25"/>
        <v>0</v>
      </c>
      <c r="BH117" s="125">
        <f t="shared" si="26"/>
        <v>0</v>
      </c>
      <c r="BI117" s="125">
        <f t="shared" si="27"/>
        <v>0</v>
      </c>
      <c r="BJ117" s="202">
        <v>0.97</v>
      </c>
      <c r="BK117" s="202"/>
    </row>
    <row r="118" spans="1:63" ht="14.25" x14ac:dyDescent="0.2">
      <c r="A118" s="22"/>
      <c r="B118" s="49">
        <v>113</v>
      </c>
      <c r="C118" s="50">
        <f>GD_CHUNG!B117</f>
        <v>13379</v>
      </c>
      <c r="D118" s="50" t="str">
        <f>GD_CHUNG!C117</f>
        <v>Nguyễn Thùy Linh</v>
      </c>
      <c r="E118" s="50" t="str">
        <f>GD_CHUNG!D117</f>
        <v>Nhân viên phục vụ hành khách hàng hóa</v>
      </c>
      <c r="F118" s="200" t="s">
        <v>205</v>
      </c>
      <c r="G118" s="200" t="s">
        <v>205</v>
      </c>
      <c r="H118" s="200" t="s">
        <v>205</v>
      </c>
      <c r="I118" s="200" t="s">
        <v>205</v>
      </c>
      <c r="J118" s="201"/>
      <c r="K118" s="200" t="s">
        <v>205</v>
      </c>
      <c r="L118" s="200" t="s">
        <v>205</v>
      </c>
      <c r="M118" s="200" t="s">
        <v>205</v>
      </c>
      <c r="N118" s="200" t="s">
        <v>205</v>
      </c>
      <c r="O118" s="200" t="s">
        <v>205</v>
      </c>
      <c r="P118" s="200" t="s">
        <v>205</v>
      </c>
      <c r="Q118" s="201"/>
      <c r="R118" s="200" t="s">
        <v>205</v>
      </c>
      <c r="S118" s="200" t="s">
        <v>205</v>
      </c>
      <c r="T118" s="200" t="s">
        <v>205</v>
      </c>
      <c r="U118" s="200" t="s">
        <v>205</v>
      </c>
      <c r="V118" s="200" t="s">
        <v>205</v>
      </c>
      <c r="W118" s="200" t="s">
        <v>205</v>
      </c>
      <c r="X118" s="201"/>
      <c r="Y118" s="200" t="s">
        <v>205</v>
      </c>
      <c r="Z118" s="200" t="s">
        <v>205</v>
      </c>
      <c r="AA118" s="200" t="s">
        <v>205</v>
      </c>
      <c r="AB118" s="200" t="s">
        <v>205</v>
      </c>
      <c r="AC118" s="200" t="s">
        <v>205</v>
      </c>
      <c r="AD118" s="200" t="s">
        <v>205</v>
      </c>
      <c r="AE118" s="201"/>
      <c r="AF118" s="200" t="s">
        <v>205</v>
      </c>
      <c r="AG118" s="200" t="s">
        <v>205</v>
      </c>
      <c r="AH118" s="200" t="s">
        <v>205</v>
      </c>
      <c r="AI118" s="200" t="s">
        <v>205</v>
      </c>
      <c r="AJ118" s="200" t="s">
        <v>205</v>
      </c>
      <c r="AK118" s="96"/>
      <c r="AL118" s="123"/>
      <c r="AM118" s="123">
        <f>VLOOKUP(C118,DM_NGAY_CONG_QUY_DINH!$H$3:$L$600,5,FALSE)</f>
        <v>27</v>
      </c>
      <c r="AN118" s="123">
        <f t="shared" si="0"/>
        <v>27</v>
      </c>
      <c r="AO118" s="125">
        <f t="shared" si="1"/>
        <v>0</v>
      </c>
      <c r="AP118" s="125">
        <f t="shared" si="2"/>
        <v>0</v>
      </c>
      <c r="AQ118" s="127">
        <f t="shared" si="3"/>
        <v>0</v>
      </c>
      <c r="AR118" s="125">
        <f t="shared" si="4"/>
        <v>0</v>
      </c>
      <c r="AS118" s="125">
        <f t="shared" si="5"/>
        <v>0</v>
      </c>
      <c r="AT118" s="125">
        <f t="shared" si="6"/>
        <v>0</v>
      </c>
      <c r="AU118" s="125">
        <f t="shared" si="7"/>
        <v>0</v>
      </c>
      <c r="AV118" s="125">
        <f t="shared" si="22"/>
        <v>0</v>
      </c>
      <c r="AW118" s="125">
        <f t="shared" si="9"/>
        <v>0</v>
      </c>
      <c r="AX118" s="125">
        <f t="shared" si="10"/>
        <v>0</v>
      </c>
      <c r="AY118" s="125">
        <f t="shared" si="11"/>
        <v>0</v>
      </c>
      <c r="AZ118" s="125">
        <f t="shared" si="23"/>
        <v>0</v>
      </c>
      <c r="BA118" s="125">
        <f t="shared" si="13"/>
        <v>0</v>
      </c>
      <c r="BB118" s="125">
        <f t="shared" si="14"/>
        <v>0</v>
      </c>
      <c r="BC118" s="125">
        <f t="shared" si="15"/>
        <v>0</v>
      </c>
      <c r="BD118" s="125">
        <f t="shared" si="24"/>
        <v>0</v>
      </c>
      <c r="BE118" s="125">
        <f t="shared" si="17"/>
        <v>0</v>
      </c>
      <c r="BF118" s="125">
        <f t="shared" si="18"/>
        <v>0</v>
      </c>
      <c r="BG118" s="125">
        <f t="shared" si="25"/>
        <v>0</v>
      </c>
      <c r="BH118" s="125">
        <f t="shared" si="26"/>
        <v>0</v>
      </c>
      <c r="BI118" s="125">
        <f t="shared" si="27"/>
        <v>0</v>
      </c>
      <c r="BJ118" s="202">
        <v>0.97</v>
      </c>
      <c r="BK118" s="202"/>
    </row>
    <row r="119" spans="1:63" ht="14.25" x14ac:dyDescent="0.2">
      <c r="A119" s="22"/>
      <c r="B119" s="49">
        <v>114</v>
      </c>
      <c r="C119" s="50">
        <f>GD_CHUNG!B118</f>
        <v>13674</v>
      </c>
      <c r="D119" s="50" t="str">
        <f>GD_CHUNG!C118</f>
        <v>Lê Thị Minh Phượng</v>
      </c>
      <c r="E119" s="50" t="str">
        <f>GD_CHUNG!D118</f>
        <v>Nhân viên phục vụ hành khách hàng hóa</v>
      </c>
      <c r="F119" s="200" t="s">
        <v>205</v>
      </c>
      <c r="G119" s="200" t="s">
        <v>205</v>
      </c>
      <c r="H119" s="200" t="s">
        <v>205</v>
      </c>
      <c r="I119" s="200" t="s">
        <v>205</v>
      </c>
      <c r="J119" s="201"/>
      <c r="K119" s="200" t="s">
        <v>205</v>
      </c>
      <c r="L119" s="200" t="s">
        <v>205</v>
      </c>
      <c r="M119" s="200" t="s">
        <v>205</v>
      </c>
      <c r="N119" s="200" t="s">
        <v>205</v>
      </c>
      <c r="O119" s="200" t="s">
        <v>205</v>
      </c>
      <c r="P119" s="200" t="s">
        <v>205</v>
      </c>
      <c r="Q119" s="201"/>
      <c r="R119" s="200" t="s">
        <v>205</v>
      </c>
      <c r="S119" s="200" t="s">
        <v>205</v>
      </c>
      <c r="T119" s="200" t="s">
        <v>205</v>
      </c>
      <c r="U119" s="200" t="s">
        <v>205</v>
      </c>
      <c r="V119" s="200" t="s">
        <v>205</v>
      </c>
      <c r="W119" s="200" t="s">
        <v>205</v>
      </c>
      <c r="X119" s="201"/>
      <c r="Y119" s="200" t="s">
        <v>205</v>
      </c>
      <c r="Z119" s="200" t="s">
        <v>205</v>
      </c>
      <c r="AA119" s="200" t="s">
        <v>205</v>
      </c>
      <c r="AB119" s="200" t="s">
        <v>205</v>
      </c>
      <c r="AC119" s="200" t="s">
        <v>205</v>
      </c>
      <c r="AD119" s="200" t="s">
        <v>205</v>
      </c>
      <c r="AE119" s="201"/>
      <c r="AF119" s="200" t="s">
        <v>205</v>
      </c>
      <c r="AG119" s="200" t="s">
        <v>205</v>
      </c>
      <c r="AH119" s="200" t="s">
        <v>205</v>
      </c>
      <c r="AI119" s="200" t="s">
        <v>205</v>
      </c>
      <c r="AJ119" s="200" t="s">
        <v>205</v>
      </c>
      <c r="AK119" s="96"/>
      <c r="AL119" s="123"/>
      <c r="AM119" s="123">
        <f>VLOOKUP(C119,DM_NGAY_CONG_QUY_DINH!$H$3:$L$600,5,FALSE)</f>
        <v>27</v>
      </c>
      <c r="AN119" s="123">
        <f t="shared" si="0"/>
        <v>27</v>
      </c>
      <c r="AO119" s="125">
        <f t="shared" si="1"/>
        <v>0</v>
      </c>
      <c r="AP119" s="125">
        <f t="shared" si="2"/>
        <v>0</v>
      </c>
      <c r="AQ119" s="127">
        <f t="shared" si="3"/>
        <v>0</v>
      </c>
      <c r="AR119" s="125">
        <f t="shared" si="4"/>
        <v>0</v>
      </c>
      <c r="AS119" s="125">
        <f t="shared" si="5"/>
        <v>0</v>
      </c>
      <c r="AT119" s="125">
        <f t="shared" si="6"/>
        <v>0</v>
      </c>
      <c r="AU119" s="125">
        <f t="shared" si="7"/>
        <v>0</v>
      </c>
      <c r="AV119" s="125">
        <f t="shared" si="22"/>
        <v>0</v>
      </c>
      <c r="AW119" s="125">
        <f t="shared" si="9"/>
        <v>0</v>
      </c>
      <c r="AX119" s="125">
        <f t="shared" si="10"/>
        <v>0</v>
      </c>
      <c r="AY119" s="125">
        <f t="shared" si="11"/>
        <v>0</v>
      </c>
      <c r="AZ119" s="125">
        <f t="shared" si="23"/>
        <v>0</v>
      </c>
      <c r="BA119" s="125">
        <f t="shared" si="13"/>
        <v>0</v>
      </c>
      <c r="BB119" s="125">
        <f t="shared" si="14"/>
        <v>0</v>
      </c>
      <c r="BC119" s="125">
        <f t="shared" si="15"/>
        <v>0</v>
      </c>
      <c r="BD119" s="125">
        <f t="shared" si="24"/>
        <v>0</v>
      </c>
      <c r="BE119" s="125">
        <f t="shared" si="17"/>
        <v>0</v>
      </c>
      <c r="BF119" s="125">
        <f t="shared" si="18"/>
        <v>0</v>
      </c>
      <c r="BG119" s="125">
        <f t="shared" si="25"/>
        <v>0</v>
      </c>
      <c r="BH119" s="125">
        <f t="shared" si="26"/>
        <v>0</v>
      </c>
      <c r="BI119" s="125">
        <f t="shared" si="27"/>
        <v>0</v>
      </c>
      <c r="BJ119" s="202">
        <v>0.98</v>
      </c>
      <c r="BK119" s="202"/>
    </row>
    <row r="120" spans="1:63" ht="14.25" x14ac:dyDescent="0.2">
      <c r="A120" s="22"/>
      <c r="B120" s="49">
        <v>115</v>
      </c>
      <c r="C120" s="50">
        <f>GD_CHUNG!B119</f>
        <v>13675</v>
      </c>
      <c r="D120" s="50" t="str">
        <f>GD_CHUNG!C119</f>
        <v>Võ Thị Kiều Oanh</v>
      </c>
      <c r="E120" s="50" t="str">
        <f>GD_CHUNG!D119</f>
        <v>Nhân viên phục vụ hành khách hàng hóa</v>
      </c>
      <c r="F120" s="200" t="s">
        <v>205</v>
      </c>
      <c r="G120" s="200" t="s">
        <v>205</v>
      </c>
      <c r="H120" s="200" t="s">
        <v>205</v>
      </c>
      <c r="I120" s="200" t="s">
        <v>205</v>
      </c>
      <c r="J120" s="201"/>
      <c r="K120" s="200" t="s">
        <v>205</v>
      </c>
      <c r="L120" s="200" t="s">
        <v>205</v>
      </c>
      <c r="M120" s="200" t="s">
        <v>205</v>
      </c>
      <c r="N120" s="200" t="s">
        <v>205</v>
      </c>
      <c r="O120" s="200" t="s">
        <v>205</v>
      </c>
      <c r="P120" s="200" t="s">
        <v>205</v>
      </c>
      <c r="Q120" s="201"/>
      <c r="R120" s="200" t="s">
        <v>205</v>
      </c>
      <c r="S120" s="200" t="s">
        <v>205</v>
      </c>
      <c r="T120" s="200" t="s">
        <v>205</v>
      </c>
      <c r="U120" s="200" t="s">
        <v>205</v>
      </c>
      <c r="V120" s="200" t="s">
        <v>205</v>
      </c>
      <c r="W120" s="200" t="s">
        <v>205</v>
      </c>
      <c r="X120" s="201"/>
      <c r="Y120" s="200" t="s">
        <v>205</v>
      </c>
      <c r="Z120" s="200" t="s">
        <v>205</v>
      </c>
      <c r="AA120" s="200" t="s">
        <v>205</v>
      </c>
      <c r="AB120" s="200" t="s">
        <v>205</v>
      </c>
      <c r="AC120" s="200" t="s">
        <v>205</v>
      </c>
      <c r="AD120" s="200" t="s">
        <v>205</v>
      </c>
      <c r="AE120" s="201"/>
      <c r="AF120" s="200" t="s">
        <v>205</v>
      </c>
      <c r="AG120" s="200" t="s">
        <v>205</v>
      </c>
      <c r="AH120" s="200" t="s">
        <v>205</v>
      </c>
      <c r="AI120" s="200" t="s">
        <v>205</v>
      </c>
      <c r="AJ120" s="200" t="s">
        <v>205</v>
      </c>
      <c r="AK120" s="96"/>
      <c r="AL120" s="123"/>
      <c r="AM120" s="123">
        <f>VLOOKUP(C120,DM_NGAY_CONG_QUY_DINH!$H$3:$L$600,5,FALSE)</f>
        <v>27</v>
      </c>
      <c r="AN120" s="123">
        <f t="shared" si="0"/>
        <v>27</v>
      </c>
      <c r="AO120" s="125">
        <f t="shared" si="1"/>
        <v>0</v>
      </c>
      <c r="AP120" s="125">
        <f t="shared" si="2"/>
        <v>0</v>
      </c>
      <c r="AQ120" s="127">
        <f t="shared" si="3"/>
        <v>0</v>
      </c>
      <c r="AR120" s="125">
        <f t="shared" si="4"/>
        <v>0</v>
      </c>
      <c r="AS120" s="125">
        <f t="shared" si="5"/>
        <v>0</v>
      </c>
      <c r="AT120" s="125">
        <f t="shared" si="6"/>
        <v>0</v>
      </c>
      <c r="AU120" s="125">
        <f t="shared" si="7"/>
        <v>0</v>
      </c>
      <c r="AV120" s="125">
        <f t="shared" si="22"/>
        <v>0</v>
      </c>
      <c r="AW120" s="125">
        <f t="shared" si="9"/>
        <v>0</v>
      </c>
      <c r="AX120" s="125">
        <f t="shared" si="10"/>
        <v>0</v>
      </c>
      <c r="AY120" s="125">
        <f t="shared" si="11"/>
        <v>0</v>
      </c>
      <c r="AZ120" s="125">
        <f t="shared" si="23"/>
        <v>0</v>
      </c>
      <c r="BA120" s="125">
        <f t="shared" si="13"/>
        <v>0</v>
      </c>
      <c r="BB120" s="125">
        <f t="shared" si="14"/>
        <v>0</v>
      </c>
      <c r="BC120" s="125">
        <f t="shared" si="15"/>
        <v>0</v>
      </c>
      <c r="BD120" s="125">
        <f t="shared" si="24"/>
        <v>0</v>
      </c>
      <c r="BE120" s="125">
        <f t="shared" si="17"/>
        <v>0</v>
      </c>
      <c r="BF120" s="125">
        <f t="shared" si="18"/>
        <v>0</v>
      </c>
      <c r="BG120" s="125">
        <f t="shared" si="25"/>
        <v>0</v>
      </c>
      <c r="BH120" s="125">
        <f t="shared" si="26"/>
        <v>0</v>
      </c>
      <c r="BI120" s="125">
        <f t="shared" si="27"/>
        <v>0</v>
      </c>
      <c r="BJ120" s="202">
        <v>0.98</v>
      </c>
      <c r="BK120" s="202"/>
    </row>
    <row r="121" spans="1:63" ht="14.25" x14ac:dyDescent="0.2">
      <c r="A121" s="22"/>
      <c r="B121" s="49">
        <v>116</v>
      </c>
      <c r="C121" s="50">
        <f>GD_CHUNG!B120</f>
        <v>13676</v>
      </c>
      <c r="D121" s="50" t="str">
        <f>GD_CHUNG!C120</f>
        <v>Trần Thị Bích Ngọc</v>
      </c>
      <c r="E121" s="50" t="str">
        <f>GD_CHUNG!D120</f>
        <v>Nhân viên phục vụ hành khách hàng hóa</v>
      </c>
      <c r="F121" s="200" t="s">
        <v>205</v>
      </c>
      <c r="G121" s="200" t="s">
        <v>205</v>
      </c>
      <c r="H121" s="200" t="s">
        <v>205</v>
      </c>
      <c r="I121" s="200" t="s">
        <v>205</v>
      </c>
      <c r="J121" s="201"/>
      <c r="K121" s="200" t="s">
        <v>205</v>
      </c>
      <c r="L121" s="200" t="s">
        <v>205</v>
      </c>
      <c r="M121" s="200" t="s">
        <v>205</v>
      </c>
      <c r="N121" s="200" t="s">
        <v>458</v>
      </c>
      <c r="O121" s="200" t="s">
        <v>205</v>
      </c>
      <c r="P121" s="200" t="s">
        <v>205</v>
      </c>
      <c r="Q121" s="201"/>
      <c r="R121" s="200" t="s">
        <v>205</v>
      </c>
      <c r="S121" s="200" t="s">
        <v>205</v>
      </c>
      <c r="T121" s="200" t="s">
        <v>205</v>
      </c>
      <c r="U121" s="200" t="s">
        <v>205</v>
      </c>
      <c r="V121" s="200" t="s">
        <v>205</v>
      </c>
      <c r="W121" s="200" t="s">
        <v>205</v>
      </c>
      <c r="X121" s="201"/>
      <c r="Y121" s="200" t="s">
        <v>205</v>
      </c>
      <c r="Z121" s="200" t="s">
        <v>205</v>
      </c>
      <c r="AA121" s="200" t="s">
        <v>205</v>
      </c>
      <c r="AB121" s="200" t="s">
        <v>205</v>
      </c>
      <c r="AC121" s="200" t="s">
        <v>205</v>
      </c>
      <c r="AD121" s="200" t="s">
        <v>205</v>
      </c>
      <c r="AE121" s="201"/>
      <c r="AF121" s="200" t="s">
        <v>205</v>
      </c>
      <c r="AG121" s="200" t="s">
        <v>205</v>
      </c>
      <c r="AH121" s="200" t="s">
        <v>205</v>
      </c>
      <c r="AI121" s="200" t="s">
        <v>205</v>
      </c>
      <c r="AJ121" s="200" t="s">
        <v>205</v>
      </c>
      <c r="AK121" s="96"/>
      <c r="AL121" s="123"/>
      <c r="AM121" s="123">
        <f>VLOOKUP(C121,DM_NGAY_CONG_QUY_DINH!$H$3:$L$600,5,FALSE)</f>
        <v>27</v>
      </c>
      <c r="AN121" s="123">
        <f t="shared" si="0"/>
        <v>26</v>
      </c>
      <c r="AO121" s="125">
        <f t="shared" si="1"/>
        <v>0</v>
      </c>
      <c r="AP121" s="125">
        <f t="shared" si="2"/>
        <v>1</v>
      </c>
      <c r="AQ121" s="127">
        <f t="shared" si="3"/>
        <v>0</v>
      </c>
      <c r="AR121" s="125">
        <f t="shared" si="4"/>
        <v>0</v>
      </c>
      <c r="AS121" s="125">
        <f t="shared" si="5"/>
        <v>0</v>
      </c>
      <c r="AT121" s="125">
        <f t="shared" si="6"/>
        <v>0</v>
      </c>
      <c r="AU121" s="125">
        <f t="shared" si="7"/>
        <v>0</v>
      </c>
      <c r="AV121" s="125">
        <f t="shared" si="22"/>
        <v>0</v>
      </c>
      <c r="AW121" s="125">
        <f t="shared" si="9"/>
        <v>0</v>
      </c>
      <c r="AX121" s="125">
        <f t="shared" si="10"/>
        <v>0</v>
      </c>
      <c r="AY121" s="125">
        <f t="shared" si="11"/>
        <v>0</v>
      </c>
      <c r="AZ121" s="125">
        <f t="shared" si="23"/>
        <v>0</v>
      </c>
      <c r="BA121" s="125">
        <f t="shared" si="13"/>
        <v>0</v>
      </c>
      <c r="BB121" s="125">
        <f t="shared" si="14"/>
        <v>0</v>
      </c>
      <c r="BC121" s="125">
        <f t="shared" si="15"/>
        <v>0</v>
      </c>
      <c r="BD121" s="125">
        <f t="shared" si="24"/>
        <v>0</v>
      </c>
      <c r="BE121" s="125">
        <f t="shared" si="17"/>
        <v>0</v>
      </c>
      <c r="BF121" s="125">
        <f t="shared" si="18"/>
        <v>0</v>
      </c>
      <c r="BG121" s="125">
        <f t="shared" si="25"/>
        <v>0</v>
      </c>
      <c r="BH121" s="125">
        <f t="shared" si="26"/>
        <v>0</v>
      </c>
      <c r="BI121" s="125">
        <f t="shared" si="27"/>
        <v>0</v>
      </c>
      <c r="BJ121" s="202">
        <v>1</v>
      </c>
      <c r="BK121" s="202"/>
    </row>
    <row r="122" spans="1:63" ht="14.25" x14ac:dyDescent="0.2">
      <c r="A122" s="22"/>
      <c r="B122" s="49">
        <v>117</v>
      </c>
      <c r="C122" s="50">
        <f>GD_CHUNG!B121</f>
        <v>10569</v>
      </c>
      <c r="D122" s="50" t="str">
        <f>GD_CHUNG!C121</f>
        <v>Đàm Thu Hường</v>
      </c>
      <c r="E122" s="50" t="str">
        <f>GD_CHUNG!D121</f>
        <v>NV PVHK</v>
      </c>
      <c r="F122" s="200" t="s">
        <v>205</v>
      </c>
      <c r="G122" s="200" t="s">
        <v>205</v>
      </c>
      <c r="H122" s="200" t="s">
        <v>205</v>
      </c>
      <c r="I122" s="200" t="s">
        <v>205</v>
      </c>
      <c r="J122" s="201"/>
      <c r="K122" s="200" t="s">
        <v>205</v>
      </c>
      <c r="L122" s="200" t="s">
        <v>205</v>
      </c>
      <c r="M122" s="200" t="s">
        <v>205</v>
      </c>
      <c r="N122" s="200" t="s">
        <v>205</v>
      </c>
      <c r="O122" s="200" t="s">
        <v>205</v>
      </c>
      <c r="P122" s="200" t="s">
        <v>205</v>
      </c>
      <c r="Q122" s="201"/>
      <c r="R122" s="200" t="s">
        <v>205</v>
      </c>
      <c r="S122" s="200" t="s">
        <v>205</v>
      </c>
      <c r="T122" s="200" t="s">
        <v>205</v>
      </c>
      <c r="U122" s="200" t="s">
        <v>205</v>
      </c>
      <c r="V122" s="200" t="s">
        <v>205</v>
      </c>
      <c r="W122" s="200" t="s">
        <v>205</v>
      </c>
      <c r="X122" s="201"/>
      <c r="Y122" s="200" t="s">
        <v>205</v>
      </c>
      <c r="Z122" s="200" t="s">
        <v>205</v>
      </c>
      <c r="AA122" s="200" t="s">
        <v>205</v>
      </c>
      <c r="AB122" s="200" t="s">
        <v>205</v>
      </c>
      <c r="AC122" s="200" t="s">
        <v>205</v>
      </c>
      <c r="AD122" s="200" t="s">
        <v>205</v>
      </c>
      <c r="AE122" s="201"/>
      <c r="AF122" s="200" t="s">
        <v>205</v>
      </c>
      <c r="AG122" s="200" t="s">
        <v>205</v>
      </c>
      <c r="AH122" s="200" t="s">
        <v>205</v>
      </c>
      <c r="AI122" s="200" t="s">
        <v>205</v>
      </c>
      <c r="AJ122" s="200" t="s">
        <v>205</v>
      </c>
      <c r="AK122" s="96"/>
      <c r="AL122" s="123"/>
      <c r="AM122" s="123">
        <f>VLOOKUP(C122,DM_NGAY_CONG_QUY_DINH!$H$3:$L$600,5,FALSE)</f>
        <v>27</v>
      </c>
      <c r="AN122" s="123">
        <f t="shared" si="0"/>
        <v>27</v>
      </c>
      <c r="AO122" s="125">
        <f t="shared" si="1"/>
        <v>0</v>
      </c>
      <c r="AP122" s="125">
        <f t="shared" si="2"/>
        <v>0</v>
      </c>
      <c r="AQ122" s="127">
        <f t="shared" si="3"/>
        <v>0</v>
      </c>
      <c r="AR122" s="125">
        <f t="shared" si="4"/>
        <v>0</v>
      </c>
      <c r="AS122" s="125">
        <f t="shared" si="5"/>
        <v>0</v>
      </c>
      <c r="AT122" s="125">
        <f t="shared" si="6"/>
        <v>0</v>
      </c>
      <c r="AU122" s="125">
        <f t="shared" si="7"/>
        <v>0</v>
      </c>
      <c r="AV122" s="125">
        <f t="shared" si="22"/>
        <v>0</v>
      </c>
      <c r="AW122" s="125">
        <f t="shared" si="9"/>
        <v>0</v>
      </c>
      <c r="AX122" s="125">
        <f t="shared" si="10"/>
        <v>0</v>
      </c>
      <c r="AY122" s="125">
        <f t="shared" si="11"/>
        <v>0</v>
      </c>
      <c r="AZ122" s="125">
        <f t="shared" si="23"/>
        <v>0</v>
      </c>
      <c r="BA122" s="125">
        <f t="shared" si="13"/>
        <v>0</v>
      </c>
      <c r="BB122" s="125">
        <f t="shared" si="14"/>
        <v>0</v>
      </c>
      <c r="BC122" s="125">
        <f t="shared" si="15"/>
        <v>0</v>
      </c>
      <c r="BD122" s="125">
        <f t="shared" si="24"/>
        <v>0</v>
      </c>
      <c r="BE122" s="125">
        <f t="shared" si="17"/>
        <v>0</v>
      </c>
      <c r="BF122" s="125">
        <f t="shared" si="18"/>
        <v>0</v>
      </c>
      <c r="BG122" s="125">
        <f t="shared" si="25"/>
        <v>0</v>
      </c>
      <c r="BH122" s="125">
        <f t="shared" si="26"/>
        <v>0</v>
      </c>
      <c r="BI122" s="125">
        <f t="shared" si="27"/>
        <v>0</v>
      </c>
      <c r="BJ122" s="202">
        <v>0.98</v>
      </c>
      <c r="BK122" s="202"/>
    </row>
    <row r="123" spans="1:63" ht="14.25" x14ac:dyDescent="0.2">
      <c r="A123" s="22"/>
      <c r="B123" s="49">
        <v>118</v>
      </c>
      <c r="C123" s="50">
        <f>GD_CHUNG!B122</f>
        <v>10571</v>
      </c>
      <c r="D123" s="50" t="str">
        <f>GD_CHUNG!C122</f>
        <v>Nguyễn Thị Thùy Dung</v>
      </c>
      <c r="E123" s="50" t="str">
        <f>GD_CHUNG!D122</f>
        <v>NV PVHK</v>
      </c>
      <c r="F123" s="200" t="s">
        <v>205</v>
      </c>
      <c r="G123" s="200" t="s">
        <v>205</v>
      </c>
      <c r="H123" s="200" t="s">
        <v>205</v>
      </c>
      <c r="I123" s="200" t="s">
        <v>205</v>
      </c>
      <c r="J123" s="201"/>
      <c r="K123" s="200" t="s">
        <v>205</v>
      </c>
      <c r="L123" s="200" t="s">
        <v>205</v>
      </c>
      <c r="M123" s="200" t="s">
        <v>205</v>
      </c>
      <c r="N123" s="200" t="s">
        <v>205</v>
      </c>
      <c r="O123" s="200" t="s">
        <v>205</v>
      </c>
      <c r="P123" s="200" t="s">
        <v>205</v>
      </c>
      <c r="Q123" s="201"/>
      <c r="R123" s="200" t="s">
        <v>205</v>
      </c>
      <c r="S123" s="200" t="s">
        <v>205</v>
      </c>
      <c r="T123" s="200" t="s">
        <v>205</v>
      </c>
      <c r="U123" s="200" t="s">
        <v>205</v>
      </c>
      <c r="V123" s="200" t="s">
        <v>205</v>
      </c>
      <c r="W123" s="200" t="s">
        <v>205</v>
      </c>
      <c r="X123" s="201"/>
      <c r="Y123" s="200" t="s">
        <v>205</v>
      </c>
      <c r="Z123" s="200" t="s">
        <v>205</v>
      </c>
      <c r="AA123" s="200" t="s">
        <v>205</v>
      </c>
      <c r="AB123" s="200" t="s">
        <v>205</v>
      </c>
      <c r="AC123" s="200" t="s">
        <v>205</v>
      </c>
      <c r="AD123" s="200" t="s">
        <v>205</v>
      </c>
      <c r="AE123" s="201"/>
      <c r="AF123" s="200" t="s">
        <v>205</v>
      </c>
      <c r="AG123" s="200" t="s">
        <v>205</v>
      </c>
      <c r="AH123" s="200" t="s">
        <v>205</v>
      </c>
      <c r="AI123" s="200" t="s">
        <v>205</v>
      </c>
      <c r="AJ123" s="200" t="s">
        <v>205</v>
      </c>
      <c r="AK123" s="96"/>
      <c r="AL123" s="123"/>
      <c r="AM123" s="123">
        <f>VLOOKUP(C123,DM_NGAY_CONG_QUY_DINH!$H$3:$L$600,5,FALSE)</f>
        <v>27</v>
      </c>
      <c r="AN123" s="123">
        <f t="shared" si="0"/>
        <v>27</v>
      </c>
      <c r="AO123" s="125">
        <f t="shared" si="1"/>
        <v>0</v>
      </c>
      <c r="AP123" s="125">
        <f t="shared" si="2"/>
        <v>0</v>
      </c>
      <c r="AQ123" s="127">
        <f t="shared" si="3"/>
        <v>0</v>
      </c>
      <c r="AR123" s="125">
        <f t="shared" si="4"/>
        <v>0</v>
      </c>
      <c r="AS123" s="125">
        <f t="shared" si="5"/>
        <v>0</v>
      </c>
      <c r="AT123" s="125">
        <f t="shared" si="6"/>
        <v>0</v>
      </c>
      <c r="AU123" s="125">
        <f t="shared" si="7"/>
        <v>0</v>
      </c>
      <c r="AV123" s="125">
        <f t="shared" si="22"/>
        <v>0</v>
      </c>
      <c r="AW123" s="125">
        <f t="shared" si="9"/>
        <v>0</v>
      </c>
      <c r="AX123" s="125">
        <f t="shared" si="10"/>
        <v>0</v>
      </c>
      <c r="AY123" s="125">
        <f t="shared" si="11"/>
        <v>0</v>
      </c>
      <c r="AZ123" s="125">
        <f t="shared" si="23"/>
        <v>0</v>
      </c>
      <c r="BA123" s="125">
        <f t="shared" si="13"/>
        <v>0</v>
      </c>
      <c r="BB123" s="125">
        <f t="shared" si="14"/>
        <v>0</v>
      </c>
      <c r="BC123" s="125">
        <f t="shared" si="15"/>
        <v>0</v>
      </c>
      <c r="BD123" s="125">
        <f t="shared" si="24"/>
        <v>0</v>
      </c>
      <c r="BE123" s="125">
        <f t="shared" si="17"/>
        <v>0</v>
      </c>
      <c r="BF123" s="125">
        <f t="shared" si="18"/>
        <v>0</v>
      </c>
      <c r="BG123" s="125">
        <f t="shared" si="25"/>
        <v>0</v>
      </c>
      <c r="BH123" s="125">
        <f t="shared" si="26"/>
        <v>0</v>
      </c>
      <c r="BI123" s="125">
        <f t="shared" si="27"/>
        <v>0</v>
      </c>
      <c r="BJ123" s="202">
        <v>1</v>
      </c>
      <c r="BK123" s="202"/>
    </row>
    <row r="124" spans="1:63" ht="14.25" x14ac:dyDescent="0.2">
      <c r="A124" s="22"/>
      <c r="B124" s="49">
        <v>119</v>
      </c>
      <c r="C124" s="50">
        <f>GD_CHUNG!B123</f>
        <v>10578</v>
      </c>
      <c r="D124" s="50" t="str">
        <f>GD_CHUNG!C123</f>
        <v>Bùi Việt Quang</v>
      </c>
      <c r="E124" s="50" t="str">
        <f>GD_CHUNG!D123</f>
        <v>NV PVHK</v>
      </c>
      <c r="F124" s="200" t="s">
        <v>205</v>
      </c>
      <c r="G124" s="200" t="s">
        <v>205</v>
      </c>
      <c r="H124" s="200" t="s">
        <v>205</v>
      </c>
      <c r="I124" s="200" t="s">
        <v>205</v>
      </c>
      <c r="J124" s="201"/>
      <c r="K124" s="200" t="s">
        <v>205</v>
      </c>
      <c r="L124" s="200" t="s">
        <v>205</v>
      </c>
      <c r="M124" s="200" t="s">
        <v>205</v>
      </c>
      <c r="N124" s="200" t="s">
        <v>205</v>
      </c>
      <c r="O124" s="200" t="s">
        <v>205</v>
      </c>
      <c r="P124" s="200" t="s">
        <v>205</v>
      </c>
      <c r="Q124" s="201"/>
      <c r="R124" s="200" t="s">
        <v>205</v>
      </c>
      <c r="S124" s="200" t="s">
        <v>205</v>
      </c>
      <c r="T124" s="200" t="s">
        <v>205</v>
      </c>
      <c r="U124" s="200" t="s">
        <v>205</v>
      </c>
      <c r="V124" s="200" t="s">
        <v>205</v>
      </c>
      <c r="W124" s="200" t="s">
        <v>205</v>
      </c>
      <c r="X124" s="201"/>
      <c r="Y124" s="200" t="s">
        <v>205</v>
      </c>
      <c r="Z124" s="200" t="s">
        <v>205</v>
      </c>
      <c r="AA124" s="200" t="s">
        <v>205</v>
      </c>
      <c r="AB124" s="200" t="s">
        <v>205</v>
      </c>
      <c r="AC124" s="200" t="s">
        <v>205</v>
      </c>
      <c r="AD124" s="200" t="s">
        <v>205</v>
      </c>
      <c r="AE124" s="201"/>
      <c r="AF124" s="200" t="s">
        <v>205</v>
      </c>
      <c r="AG124" s="200" t="s">
        <v>205</v>
      </c>
      <c r="AH124" s="200" t="s">
        <v>205</v>
      </c>
      <c r="AI124" s="200" t="s">
        <v>205</v>
      </c>
      <c r="AJ124" s="200" t="s">
        <v>205</v>
      </c>
      <c r="AK124" s="96"/>
      <c r="AL124" s="123"/>
      <c r="AM124" s="123">
        <f>VLOOKUP(C124,DM_NGAY_CONG_QUY_DINH!$H$3:$L$600,5,FALSE)</f>
        <v>27</v>
      </c>
      <c r="AN124" s="123">
        <f t="shared" si="0"/>
        <v>27</v>
      </c>
      <c r="AO124" s="125">
        <f t="shared" si="1"/>
        <v>0</v>
      </c>
      <c r="AP124" s="125">
        <f t="shared" si="2"/>
        <v>0</v>
      </c>
      <c r="AQ124" s="127">
        <f t="shared" si="3"/>
        <v>0</v>
      </c>
      <c r="AR124" s="125">
        <f t="shared" si="4"/>
        <v>0</v>
      </c>
      <c r="AS124" s="125">
        <f t="shared" si="5"/>
        <v>0</v>
      </c>
      <c r="AT124" s="125">
        <f t="shared" si="6"/>
        <v>0</v>
      </c>
      <c r="AU124" s="125">
        <f t="shared" si="7"/>
        <v>0</v>
      </c>
      <c r="AV124" s="125">
        <f t="shared" si="22"/>
        <v>0</v>
      </c>
      <c r="AW124" s="125">
        <f t="shared" si="9"/>
        <v>0</v>
      </c>
      <c r="AX124" s="125">
        <f t="shared" si="10"/>
        <v>0</v>
      </c>
      <c r="AY124" s="125">
        <f t="shared" si="11"/>
        <v>0</v>
      </c>
      <c r="AZ124" s="125">
        <f t="shared" si="23"/>
        <v>0</v>
      </c>
      <c r="BA124" s="125">
        <f t="shared" si="13"/>
        <v>0</v>
      </c>
      <c r="BB124" s="125">
        <f t="shared" si="14"/>
        <v>0</v>
      </c>
      <c r="BC124" s="125">
        <f t="shared" si="15"/>
        <v>0</v>
      </c>
      <c r="BD124" s="125">
        <f t="shared" si="24"/>
        <v>0</v>
      </c>
      <c r="BE124" s="125">
        <f t="shared" si="17"/>
        <v>0</v>
      </c>
      <c r="BF124" s="125">
        <f t="shared" si="18"/>
        <v>0</v>
      </c>
      <c r="BG124" s="125">
        <f t="shared" si="25"/>
        <v>0</v>
      </c>
      <c r="BH124" s="125">
        <f t="shared" si="26"/>
        <v>0</v>
      </c>
      <c r="BI124" s="125">
        <f t="shared" si="27"/>
        <v>0</v>
      </c>
      <c r="BJ124" s="202">
        <v>1</v>
      </c>
      <c r="BK124" s="202"/>
    </row>
    <row r="125" spans="1:63" ht="14.25" x14ac:dyDescent="0.2">
      <c r="A125" s="22"/>
      <c r="B125" s="49">
        <v>120</v>
      </c>
      <c r="C125" s="50">
        <f>GD_CHUNG!B124</f>
        <v>10589</v>
      </c>
      <c r="D125" s="50" t="str">
        <f>GD_CHUNG!C124</f>
        <v>Phạm Thị Ba</v>
      </c>
      <c r="E125" s="50" t="str">
        <f>GD_CHUNG!D124</f>
        <v>NV PVHK</v>
      </c>
      <c r="F125" s="200" t="s">
        <v>205</v>
      </c>
      <c r="G125" s="200" t="s">
        <v>205</v>
      </c>
      <c r="H125" s="200" t="s">
        <v>205</v>
      </c>
      <c r="I125" s="200" t="s">
        <v>205</v>
      </c>
      <c r="J125" s="201"/>
      <c r="K125" s="200" t="s">
        <v>205</v>
      </c>
      <c r="L125" s="200" t="s">
        <v>205</v>
      </c>
      <c r="M125" s="200" t="s">
        <v>205</v>
      </c>
      <c r="N125" s="200" t="s">
        <v>205</v>
      </c>
      <c r="O125" s="200" t="s">
        <v>205</v>
      </c>
      <c r="P125" s="200" t="s">
        <v>205</v>
      </c>
      <c r="Q125" s="201"/>
      <c r="R125" s="200" t="s">
        <v>205</v>
      </c>
      <c r="S125" s="200" t="s">
        <v>205</v>
      </c>
      <c r="T125" s="200" t="s">
        <v>205</v>
      </c>
      <c r="U125" s="200" t="s">
        <v>205</v>
      </c>
      <c r="V125" s="200" t="s">
        <v>205</v>
      </c>
      <c r="W125" s="200" t="s">
        <v>205</v>
      </c>
      <c r="X125" s="201"/>
      <c r="Y125" s="200" t="s">
        <v>205</v>
      </c>
      <c r="Z125" s="200" t="s">
        <v>205</v>
      </c>
      <c r="AA125" s="200" t="s">
        <v>205</v>
      </c>
      <c r="AB125" s="200" t="s">
        <v>205</v>
      </c>
      <c r="AC125" s="200" t="s">
        <v>205</v>
      </c>
      <c r="AD125" s="200" t="s">
        <v>205</v>
      </c>
      <c r="AE125" s="201"/>
      <c r="AF125" s="200" t="s">
        <v>205</v>
      </c>
      <c r="AG125" s="200" t="s">
        <v>205</v>
      </c>
      <c r="AH125" s="200" t="s">
        <v>205</v>
      </c>
      <c r="AI125" s="200" t="s">
        <v>205</v>
      </c>
      <c r="AJ125" s="200" t="s">
        <v>205</v>
      </c>
      <c r="AK125" s="96"/>
      <c r="AL125" s="123"/>
      <c r="AM125" s="123">
        <f>VLOOKUP(C125,DM_NGAY_CONG_QUY_DINH!$H$3:$L$600,5,FALSE)</f>
        <v>27</v>
      </c>
      <c r="AN125" s="123">
        <f t="shared" si="0"/>
        <v>27</v>
      </c>
      <c r="AO125" s="125">
        <f t="shared" si="1"/>
        <v>0</v>
      </c>
      <c r="AP125" s="125">
        <f t="shared" si="2"/>
        <v>0</v>
      </c>
      <c r="AQ125" s="127">
        <f t="shared" si="3"/>
        <v>0</v>
      </c>
      <c r="AR125" s="125">
        <f t="shared" si="4"/>
        <v>0</v>
      </c>
      <c r="AS125" s="125">
        <f t="shared" si="5"/>
        <v>0</v>
      </c>
      <c r="AT125" s="125">
        <f t="shared" si="6"/>
        <v>0</v>
      </c>
      <c r="AU125" s="125">
        <f t="shared" si="7"/>
        <v>0</v>
      </c>
      <c r="AV125" s="125">
        <f t="shared" si="22"/>
        <v>0</v>
      </c>
      <c r="AW125" s="125">
        <f t="shared" si="9"/>
        <v>0</v>
      </c>
      <c r="AX125" s="125">
        <f t="shared" si="10"/>
        <v>0</v>
      </c>
      <c r="AY125" s="125">
        <f t="shared" si="11"/>
        <v>0</v>
      </c>
      <c r="AZ125" s="125">
        <f t="shared" si="23"/>
        <v>0</v>
      </c>
      <c r="BA125" s="125">
        <f t="shared" si="13"/>
        <v>0</v>
      </c>
      <c r="BB125" s="125">
        <f t="shared" si="14"/>
        <v>0</v>
      </c>
      <c r="BC125" s="125">
        <f t="shared" si="15"/>
        <v>0</v>
      </c>
      <c r="BD125" s="125">
        <f t="shared" si="24"/>
        <v>0</v>
      </c>
      <c r="BE125" s="125">
        <f t="shared" si="17"/>
        <v>0</v>
      </c>
      <c r="BF125" s="125">
        <f t="shared" si="18"/>
        <v>0</v>
      </c>
      <c r="BG125" s="125">
        <f t="shared" si="25"/>
        <v>0</v>
      </c>
      <c r="BH125" s="125">
        <f t="shared" si="26"/>
        <v>0</v>
      </c>
      <c r="BI125" s="125">
        <f t="shared" si="27"/>
        <v>0</v>
      </c>
      <c r="BJ125" s="202">
        <v>1</v>
      </c>
      <c r="BK125" s="202"/>
    </row>
    <row r="126" spans="1:63" ht="14.25" x14ac:dyDescent="0.2">
      <c r="A126" s="22"/>
      <c r="B126" s="49">
        <v>121</v>
      </c>
      <c r="C126" s="50">
        <f>GD_CHUNG!B125</f>
        <v>10591</v>
      </c>
      <c r="D126" s="50" t="str">
        <f>GD_CHUNG!C125</f>
        <v>Vũ Phương Thanh</v>
      </c>
      <c r="E126" s="50" t="str">
        <f>GD_CHUNG!D125</f>
        <v>NV PVHK</v>
      </c>
      <c r="F126" s="200" t="s">
        <v>205</v>
      </c>
      <c r="G126" s="200" t="s">
        <v>205</v>
      </c>
      <c r="H126" s="200" t="s">
        <v>205</v>
      </c>
      <c r="I126" s="200" t="s">
        <v>205</v>
      </c>
      <c r="J126" s="201"/>
      <c r="K126" s="200" t="s">
        <v>205</v>
      </c>
      <c r="L126" s="200" t="s">
        <v>205</v>
      </c>
      <c r="M126" s="200" t="s">
        <v>205</v>
      </c>
      <c r="N126" s="200" t="s">
        <v>205</v>
      </c>
      <c r="O126" s="200" t="s">
        <v>205</v>
      </c>
      <c r="P126" s="200" t="s">
        <v>205</v>
      </c>
      <c r="Q126" s="201"/>
      <c r="R126" s="200" t="s">
        <v>205</v>
      </c>
      <c r="S126" s="200" t="s">
        <v>205</v>
      </c>
      <c r="T126" s="200" t="s">
        <v>205</v>
      </c>
      <c r="U126" s="200" t="s">
        <v>205</v>
      </c>
      <c r="V126" s="200" t="s">
        <v>205</v>
      </c>
      <c r="W126" s="200" t="s">
        <v>205</v>
      </c>
      <c r="X126" s="201"/>
      <c r="Y126" s="200" t="s">
        <v>205</v>
      </c>
      <c r="Z126" s="200" t="s">
        <v>205</v>
      </c>
      <c r="AA126" s="200" t="s">
        <v>205</v>
      </c>
      <c r="AB126" s="200" t="s">
        <v>205</v>
      </c>
      <c r="AC126" s="200" t="s">
        <v>205</v>
      </c>
      <c r="AD126" s="200" t="s">
        <v>205</v>
      </c>
      <c r="AE126" s="201"/>
      <c r="AF126" s="200" t="s">
        <v>205</v>
      </c>
      <c r="AG126" s="200" t="s">
        <v>205</v>
      </c>
      <c r="AH126" s="200" t="s">
        <v>205</v>
      </c>
      <c r="AI126" s="200" t="s">
        <v>205</v>
      </c>
      <c r="AJ126" s="200" t="s">
        <v>205</v>
      </c>
      <c r="AK126" s="96"/>
      <c r="AL126" s="123"/>
      <c r="AM126" s="123">
        <f>VLOOKUP(C126,DM_NGAY_CONG_QUY_DINH!$H$3:$L$600,5,FALSE)</f>
        <v>27</v>
      </c>
      <c r="AN126" s="123">
        <f t="shared" si="0"/>
        <v>27</v>
      </c>
      <c r="AO126" s="125">
        <f t="shared" si="1"/>
        <v>0</v>
      </c>
      <c r="AP126" s="125">
        <f t="shared" si="2"/>
        <v>0</v>
      </c>
      <c r="AQ126" s="127">
        <f t="shared" si="3"/>
        <v>0</v>
      </c>
      <c r="AR126" s="125">
        <f t="shared" si="4"/>
        <v>0</v>
      </c>
      <c r="AS126" s="125">
        <f t="shared" si="5"/>
        <v>0</v>
      </c>
      <c r="AT126" s="125">
        <f t="shared" si="6"/>
        <v>0</v>
      </c>
      <c r="AU126" s="125">
        <f t="shared" si="7"/>
        <v>0</v>
      </c>
      <c r="AV126" s="125">
        <f t="shared" si="22"/>
        <v>0</v>
      </c>
      <c r="AW126" s="125">
        <f t="shared" si="9"/>
        <v>0</v>
      </c>
      <c r="AX126" s="125">
        <f t="shared" si="10"/>
        <v>0</v>
      </c>
      <c r="AY126" s="125">
        <f t="shared" si="11"/>
        <v>0</v>
      </c>
      <c r="AZ126" s="125">
        <f t="shared" si="23"/>
        <v>0</v>
      </c>
      <c r="BA126" s="125">
        <f t="shared" si="13"/>
        <v>0</v>
      </c>
      <c r="BB126" s="125">
        <f t="shared" si="14"/>
        <v>0</v>
      </c>
      <c r="BC126" s="125">
        <f t="shared" si="15"/>
        <v>0</v>
      </c>
      <c r="BD126" s="125">
        <f t="shared" si="24"/>
        <v>0</v>
      </c>
      <c r="BE126" s="125">
        <f t="shared" si="17"/>
        <v>0</v>
      </c>
      <c r="BF126" s="125">
        <f t="shared" si="18"/>
        <v>0</v>
      </c>
      <c r="BG126" s="125">
        <f t="shared" si="25"/>
        <v>0</v>
      </c>
      <c r="BH126" s="125">
        <f t="shared" si="26"/>
        <v>0</v>
      </c>
      <c r="BI126" s="125">
        <f t="shared" si="27"/>
        <v>0</v>
      </c>
      <c r="BJ126" s="167">
        <v>1.05</v>
      </c>
      <c r="BK126" s="203"/>
    </row>
    <row r="127" spans="1:63" ht="14.25" x14ac:dyDescent="0.2">
      <c r="A127" s="22"/>
      <c r="B127" s="49">
        <v>122</v>
      </c>
      <c r="C127" s="50">
        <f>GD_CHUNG!B126</f>
        <v>10596</v>
      </c>
      <c r="D127" s="50" t="str">
        <f>GD_CHUNG!C126</f>
        <v>Phạm Thị Ánh Hồng</v>
      </c>
      <c r="E127" s="50" t="str">
        <f>GD_CHUNG!D126</f>
        <v>NV PVHK</v>
      </c>
      <c r="F127" s="200" t="s">
        <v>205</v>
      </c>
      <c r="G127" s="200" t="s">
        <v>205</v>
      </c>
      <c r="H127" s="200" t="s">
        <v>205</v>
      </c>
      <c r="I127" s="200" t="s">
        <v>205</v>
      </c>
      <c r="J127" s="201"/>
      <c r="K127" s="200" t="s">
        <v>205</v>
      </c>
      <c r="L127" s="200" t="s">
        <v>205</v>
      </c>
      <c r="M127" s="200" t="s">
        <v>205</v>
      </c>
      <c r="N127" s="200" t="s">
        <v>205</v>
      </c>
      <c r="O127" s="200" t="s">
        <v>205</v>
      </c>
      <c r="P127" s="200" t="s">
        <v>205</v>
      </c>
      <c r="Q127" s="201"/>
      <c r="R127" s="200" t="s">
        <v>205</v>
      </c>
      <c r="S127" s="200" t="s">
        <v>205</v>
      </c>
      <c r="T127" s="200" t="s">
        <v>205</v>
      </c>
      <c r="U127" s="200" t="s">
        <v>205</v>
      </c>
      <c r="V127" s="200" t="s">
        <v>205</v>
      </c>
      <c r="W127" s="200" t="s">
        <v>205</v>
      </c>
      <c r="X127" s="201"/>
      <c r="Y127" s="200" t="s">
        <v>205</v>
      </c>
      <c r="Z127" s="200" t="s">
        <v>205</v>
      </c>
      <c r="AA127" s="200" t="s">
        <v>205</v>
      </c>
      <c r="AB127" s="200" t="s">
        <v>205</v>
      </c>
      <c r="AC127" s="200" t="s">
        <v>205</v>
      </c>
      <c r="AD127" s="200" t="s">
        <v>205</v>
      </c>
      <c r="AE127" s="201"/>
      <c r="AF127" s="200" t="s">
        <v>205</v>
      </c>
      <c r="AG127" s="200" t="s">
        <v>205</v>
      </c>
      <c r="AH127" s="200" t="s">
        <v>205</v>
      </c>
      <c r="AI127" s="200" t="s">
        <v>205</v>
      </c>
      <c r="AJ127" s="200" t="s">
        <v>205</v>
      </c>
      <c r="AK127" s="96"/>
      <c r="AL127" s="123"/>
      <c r="AM127" s="123">
        <f>VLOOKUP(C127,DM_NGAY_CONG_QUY_DINH!$H$3:$L$600,5,FALSE)</f>
        <v>27</v>
      </c>
      <c r="AN127" s="123">
        <f t="shared" si="0"/>
        <v>27</v>
      </c>
      <c r="AO127" s="125">
        <f t="shared" si="1"/>
        <v>0</v>
      </c>
      <c r="AP127" s="125">
        <f t="shared" si="2"/>
        <v>0</v>
      </c>
      <c r="AQ127" s="127">
        <f t="shared" si="3"/>
        <v>0</v>
      </c>
      <c r="AR127" s="125">
        <f t="shared" si="4"/>
        <v>0</v>
      </c>
      <c r="AS127" s="125">
        <f t="shared" si="5"/>
        <v>0</v>
      </c>
      <c r="AT127" s="125">
        <f t="shared" si="6"/>
        <v>0</v>
      </c>
      <c r="AU127" s="125">
        <f t="shared" si="7"/>
        <v>0</v>
      </c>
      <c r="AV127" s="125">
        <f t="shared" si="22"/>
        <v>0</v>
      </c>
      <c r="AW127" s="125">
        <f t="shared" si="9"/>
        <v>0</v>
      </c>
      <c r="AX127" s="125">
        <f t="shared" si="10"/>
        <v>0</v>
      </c>
      <c r="AY127" s="125">
        <f t="shared" si="11"/>
        <v>0</v>
      </c>
      <c r="AZ127" s="125">
        <f t="shared" si="23"/>
        <v>0</v>
      </c>
      <c r="BA127" s="125">
        <f t="shared" si="13"/>
        <v>0</v>
      </c>
      <c r="BB127" s="125">
        <f t="shared" si="14"/>
        <v>0</v>
      </c>
      <c r="BC127" s="125">
        <f t="shared" si="15"/>
        <v>0</v>
      </c>
      <c r="BD127" s="125">
        <f t="shared" si="24"/>
        <v>0</v>
      </c>
      <c r="BE127" s="125">
        <f t="shared" si="17"/>
        <v>0</v>
      </c>
      <c r="BF127" s="125">
        <f t="shared" si="18"/>
        <v>0</v>
      </c>
      <c r="BG127" s="125">
        <f t="shared" si="25"/>
        <v>0</v>
      </c>
      <c r="BH127" s="125">
        <f t="shared" si="26"/>
        <v>0</v>
      </c>
      <c r="BI127" s="125">
        <f t="shared" si="27"/>
        <v>0</v>
      </c>
      <c r="BJ127" s="202">
        <v>1</v>
      </c>
      <c r="BK127" s="202"/>
    </row>
    <row r="128" spans="1:63" ht="14.25" x14ac:dyDescent="0.2">
      <c r="A128" s="22"/>
      <c r="B128" s="49">
        <v>123</v>
      </c>
      <c r="C128" s="50">
        <f>GD_CHUNG!B127</f>
        <v>10597</v>
      </c>
      <c r="D128" s="50" t="str">
        <f>GD_CHUNG!C127</f>
        <v>Nguyễn Thị Thu Sang</v>
      </c>
      <c r="E128" s="50" t="str">
        <f>GD_CHUNG!D127</f>
        <v>NV PVHK</v>
      </c>
      <c r="F128" s="200" t="s">
        <v>205</v>
      </c>
      <c r="G128" s="200" t="s">
        <v>205</v>
      </c>
      <c r="H128" s="200" t="s">
        <v>205</v>
      </c>
      <c r="I128" s="200" t="s">
        <v>205</v>
      </c>
      <c r="J128" s="201"/>
      <c r="K128" s="200" t="s">
        <v>205</v>
      </c>
      <c r="L128" s="200" t="s">
        <v>205</v>
      </c>
      <c r="M128" s="200" t="s">
        <v>205</v>
      </c>
      <c r="N128" s="200" t="s">
        <v>205</v>
      </c>
      <c r="O128" s="200" t="s">
        <v>205</v>
      </c>
      <c r="P128" s="200" t="s">
        <v>205</v>
      </c>
      <c r="Q128" s="201"/>
      <c r="R128" s="200" t="s">
        <v>205</v>
      </c>
      <c r="S128" s="200" t="s">
        <v>205</v>
      </c>
      <c r="T128" s="200" t="s">
        <v>205</v>
      </c>
      <c r="U128" s="200" t="s">
        <v>205</v>
      </c>
      <c r="V128" s="200" t="s">
        <v>205</v>
      </c>
      <c r="W128" s="200" t="s">
        <v>205</v>
      </c>
      <c r="X128" s="201"/>
      <c r="Y128" s="200" t="s">
        <v>205</v>
      </c>
      <c r="Z128" s="200" t="s">
        <v>205</v>
      </c>
      <c r="AA128" s="200" t="s">
        <v>205</v>
      </c>
      <c r="AB128" s="200" t="s">
        <v>205</v>
      </c>
      <c r="AC128" s="200" t="s">
        <v>205</v>
      </c>
      <c r="AD128" s="200" t="s">
        <v>205</v>
      </c>
      <c r="AE128" s="201"/>
      <c r="AF128" s="200" t="s">
        <v>205</v>
      </c>
      <c r="AG128" s="200" t="s">
        <v>205</v>
      </c>
      <c r="AH128" s="200" t="s">
        <v>205</v>
      </c>
      <c r="AI128" s="200" t="s">
        <v>205</v>
      </c>
      <c r="AJ128" s="200" t="s">
        <v>205</v>
      </c>
      <c r="AK128" s="96"/>
      <c r="AL128" s="123"/>
      <c r="AM128" s="123">
        <f>VLOOKUP(C128,DM_NGAY_CONG_QUY_DINH!$H$3:$L$600,5,FALSE)</f>
        <v>27</v>
      </c>
      <c r="AN128" s="123">
        <f t="shared" si="0"/>
        <v>27</v>
      </c>
      <c r="AO128" s="125">
        <f t="shared" si="1"/>
        <v>0</v>
      </c>
      <c r="AP128" s="125">
        <f t="shared" si="2"/>
        <v>0</v>
      </c>
      <c r="AQ128" s="127">
        <f t="shared" si="3"/>
        <v>0</v>
      </c>
      <c r="AR128" s="125">
        <f t="shared" si="4"/>
        <v>0</v>
      </c>
      <c r="AS128" s="125">
        <f t="shared" si="5"/>
        <v>0</v>
      </c>
      <c r="AT128" s="125">
        <f t="shared" si="6"/>
        <v>0</v>
      </c>
      <c r="AU128" s="125">
        <f t="shared" si="7"/>
        <v>0</v>
      </c>
      <c r="AV128" s="125">
        <f t="shared" si="22"/>
        <v>0</v>
      </c>
      <c r="AW128" s="125">
        <f t="shared" si="9"/>
        <v>0</v>
      </c>
      <c r="AX128" s="125">
        <f t="shared" si="10"/>
        <v>0</v>
      </c>
      <c r="AY128" s="125">
        <f t="shared" si="11"/>
        <v>0</v>
      </c>
      <c r="AZ128" s="125">
        <f t="shared" si="23"/>
        <v>0</v>
      </c>
      <c r="BA128" s="125">
        <f t="shared" si="13"/>
        <v>0</v>
      </c>
      <c r="BB128" s="125">
        <f t="shared" si="14"/>
        <v>0</v>
      </c>
      <c r="BC128" s="125">
        <f t="shared" si="15"/>
        <v>0</v>
      </c>
      <c r="BD128" s="125">
        <f t="shared" si="24"/>
        <v>0</v>
      </c>
      <c r="BE128" s="125">
        <f t="shared" si="17"/>
        <v>0</v>
      </c>
      <c r="BF128" s="125">
        <f t="shared" si="18"/>
        <v>0</v>
      </c>
      <c r="BG128" s="125">
        <f t="shared" si="25"/>
        <v>0</v>
      </c>
      <c r="BH128" s="125">
        <f t="shared" si="26"/>
        <v>0</v>
      </c>
      <c r="BI128" s="125">
        <f t="shared" si="27"/>
        <v>0</v>
      </c>
      <c r="BJ128" s="202">
        <v>1</v>
      </c>
      <c r="BK128" s="202"/>
    </row>
    <row r="129" spans="1:63" ht="14.25" x14ac:dyDescent="0.2">
      <c r="A129" s="22"/>
      <c r="B129" s="49">
        <v>124</v>
      </c>
      <c r="C129" s="50">
        <f>GD_CHUNG!B128</f>
        <v>10598</v>
      </c>
      <c r="D129" s="50" t="str">
        <f>GD_CHUNG!C128</f>
        <v>Nguyễn Ngọc Quân</v>
      </c>
      <c r="E129" s="50" t="str">
        <f>GD_CHUNG!D128</f>
        <v>Phó đội trưởng</v>
      </c>
      <c r="F129" s="200" t="s">
        <v>205</v>
      </c>
      <c r="G129" s="200" t="s">
        <v>205</v>
      </c>
      <c r="H129" s="200" t="s">
        <v>205</v>
      </c>
      <c r="I129" s="200" t="s">
        <v>205</v>
      </c>
      <c r="J129" s="224"/>
      <c r="K129" s="200" t="s">
        <v>205</v>
      </c>
      <c r="L129" s="200" t="s">
        <v>205</v>
      </c>
      <c r="M129" s="200" t="s">
        <v>205</v>
      </c>
      <c r="N129" s="200" t="s">
        <v>205</v>
      </c>
      <c r="O129" s="200" t="s">
        <v>205</v>
      </c>
      <c r="P129" s="200" t="s">
        <v>205</v>
      </c>
      <c r="Q129" s="201"/>
      <c r="R129" s="200" t="s">
        <v>205</v>
      </c>
      <c r="S129" s="200" t="s">
        <v>205</v>
      </c>
      <c r="T129" s="200" t="s">
        <v>205</v>
      </c>
      <c r="U129" s="200" t="s">
        <v>205</v>
      </c>
      <c r="V129" s="200" t="s">
        <v>205</v>
      </c>
      <c r="W129" s="200" t="s">
        <v>205</v>
      </c>
      <c r="X129" s="201"/>
      <c r="Y129" s="200" t="s">
        <v>205</v>
      </c>
      <c r="Z129" s="200" t="s">
        <v>205</v>
      </c>
      <c r="AA129" s="200" t="s">
        <v>205</v>
      </c>
      <c r="AB129" s="200" t="s">
        <v>205</v>
      </c>
      <c r="AC129" s="200" t="s">
        <v>205</v>
      </c>
      <c r="AD129" s="200" t="s">
        <v>205</v>
      </c>
      <c r="AE129" s="201"/>
      <c r="AF129" s="200" t="s">
        <v>205</v>
      </c>
      <c r="AG129" s="200" t="s">
        <v>205</v>
      </c>
      <c r="AH129" s="200" t="s">
        <v>205</v>
      </c>
      <c r="AI129" s="200" t="s">
        <v>205</v>
      </c>
      <c r="AJ129" s="200" t="s">
        <v>205</v>
      </c>
      <c r="AK129" s="96"/>
      <c r="AL129" s="123"/>
      <c r="AM129" s="123">
        <f>VLOOKUP(C129,DM_NGAY_CONG_QUY_DINH!$H$3:$L$600,5,FALSE)</f>
        <v>27</v>
      </c>
      <c r="AN129" s="123">
        <f t="shared" si="0"/>
        <v>27</v>
      </c>
      <c r="AO129" s="125">
        <f t="shared" si="1"/>
        <v>0</v>
      </c>
      <c r="AP129" s="125">
        <f t="shared" si="2"/>
        <v>0</v>
      </c>
      <c r="AQ129" s="127">
        <f t="shared" si="3"/>
        <v>0</v>
      </c>
      <c r="AR129" s="125">
        <f t="shared" si="4"/>
        <v>0</v>
      </c>
      <c r="AS129" s="125">
        <f t="shared" si="5"/>
        <v>0</v>
      </c>
      <c r="AT129" s="125">
        <f t="shared" si="6"/>
        <v>0</v>
      </c>
      <c r="AU129" s="125">
        <f t="shared" si="7"/>
        <v>0</v>
      </c>
      <c r="AV129" s="125">
        <f t="shared" si="22"/>
        <v>0</v>
      </c>
      <c r="AW129" s="125">
        <f t="shared" si="9"/>
        <v>0</v>
      </c>
      <c r="AX129" s="125">
        <f t="shared" si="10"/>
        <v>0</v>
      </c>
      <c r="AY129" s="125">
        <f t="shared" si="11"/>
        <v>0</v>
      </c>
      <c r="AZ129" s="125">
        <f t="shared" si="23"/>
        <v>0</v>
      </c>
      <c r="BA129" s="125">
        <f t="shared" si="13"/>
        <v>0</v>
      </c>
      <c r="BB129" s="125">
        <f t="shared" si="14"/>
        <v>0</v>
      </c>
      <c r="BC129" s="125">
        <f t="shared" si="15"/>
        <v>0</v>
      </c>
      <c r="BD129" s="125">
        <f t="shared" si="24"/>
        <v>0</v>
      </c>
      <c r="BE129" s="125">
        <f t="shared" si="17"/>
        <v>0</v>
      </c>
      <c r="BF129" s="125">
        <f t="shared" si="18"/>
        <v>0</v>
      </c>
      <c r="BG129" s="125">
        <f t="shared" si="25"/>
        <v>0</v>
      </c>
      <c r="BH129" s="125">
        <f t="shared" si="26"/>
        <v>0</v>
      </c>
      <c r="BI129" s="125">
        <f t="shared" si="27"/>
        <v>0</v>
      </c>
      <c r="BJ129" s="202">
        <v>1</v>
      </c>
      <c r="BK129" s="202"/>
    </row>
    <row r="130" spans="1:63" ht="14.25" x14ac:dyDescent="0.2">
      <c r="A130" s="22"/>
      <c r="B130" s="49">
        <v>125</v>
      </c>
      <c r="C130" s="50">
        <f>GD_CHUNG!B129</f>
        <v>10602</v>
      </c>
      <c r="D130" s="50" t="str">
        <f>GD_CHUNG!C129</f>
        <v>Nguyễn Thị Thu Trang</v>
      </c>
      <c r="E130" s="50" t="str">
        <f>GD_CHUNG!D129</f>
        <v>NV PVHK</v>
      </c>
      <c r="F130" s="200" t="s">
        <v>205</v>
      </c>
      <c r="G130" s="200" t="s">
        <v>205</v>
      </c>
      <c r="H130" s="200" t="s">
        <v>205</v>
      </c>
      <c r="I130" s="200" t="s">
        <v>205</v>
      </c>
      <c r="J130" s="201"/>
      <c r="K130" s="200" t="s">
        <v>205</v>
      </c>
      <c r="L130" s="200" t="s">
        <v>205</v>
      </c>
      <c r="M130" s="200" t="s">
        <v>205</v>
      </c>
      <c r="N130" s="200" t="s">
        <v>205</v>
      </c>
      <c r="O130" s="200" t="s">
        <v>205</v>
      </c>
      <c r="P130" s="200" t="s">
        <v>205</v>
      </c>
      <c r="Q130" s="201"/>
      <c r="R130" s="200" t="s">
        <v>205</v>
      </c>
      <c r="S130" s="200" t="s">
        <v>205</v>
      </c>
      <c r="T130" s="200" t="s">
        <v>205</v>
      </c>
      <c r="U130" s="200" t="s">
        <v>205</v>
      </c>
      <c r="V130" s="200" t="s">
        <v>205</v>
      </c>
      <c r="W130" s="200" t="s">
        <v>205</v>
      </c>
      <c r="X130" s="201"/>
      <c r="Y130" s="200" t="s">
        <v>205</v>
      </c>
      <c r="Z130" s="200" t="s">
        <v>205</v>
      </c>
      <c r="AA130" s="200" t="s">
        <v>205</v>
      </c>
      <c r="AB130" s="200" t="s">
        <v>205</v>
      </c>
      <c r="AC130" s="200" t="s">
        <v>205</v>
      </c>
      <c r="AD130" s="200" t="s">
        <v>205</v>
      </c>
      <c r="AE130" s="201"/>
      <c r="AF130" s="200" t="s">
        <v>205</v>
      </c>
      <c r="AG130" s="200" t="s">
        <v>205</v>
      </c>
      <c r="AH130" s="200" t="s">
        <v>205</v>
      </c>
      <c r="AI130" s="200" t="s">
        <v>205</v>
      </c>
      <c r="AJ130" s="200" t="s">
        <v>205</v>
      </c>
      <c r="AK130" s="96"/>
      <c r="AL130" s="123"/>
      <c r="AM130" s="123">
        <f>VLOOKUP(C130,DM_NGAY_CONG_QUY_DINH!$H$3:$L$600,5,FALSE)</f>
        <v>27</v>
      </c>
      <c r="AN130" s="123">
        <f t="shared" si="0"/>
        <v>27</v>
      </c>
      <c r="AO130" s="125">
        <f t="shared" si="1"/>
        <v>0</v>
      </c>
      <c r="AP130" s="125">
        <f t="shared" si="2"/>
        <v>0</v>
      </c>
      <c r="AQ130" s="127">
        <f t="shared" si="3"/>
        <v>0</v>
      </c>
      <c r="AR130" s="125">
        <f t="shared" si="4"/>
        <v>0</v>
      </c>
      <c r="AS130" s="125">
        <f t="shared" si="5"/>
        <v>0</v>
      </c>
      <c r="AT130" s="125">
        <f t="shared" si="6"/>
        <v>0</v>
      </c>
      <c r="AU130" s="125">
        <f t="shared" si="7"/>
        <v>0</v>
      </c>
      <c r="AV130" s="125">
        <f t="shared" si="22"/>
        <v>0</v>
      </c>
      <c r="AW130" s="125">
        <f t="shared" si="9"/>
        <v>0</v>
      </c>
      <c r="AX130" s="125">
        <f t="shared" si="10"/>
        <v>0</v>
      </c>
      <c r="AY130" s="125">
        <f t="shared" si="11"/>
        <v>0</v>
      </c>
      <c r="AZ130" s="125">
        <f t="shared" si="23"/>
        <v>0</v>
      </c>
      <c r="BA130" s="125">
        <f t="shared" si="13"/>
        <v>0</v>
      </c>
      <c r="BB130" s="125">
        <f t="shared" si="14"/>
        <v>0</v>
      </c>
      <c r="BC130" s="125">
        <f t="shared" si="15"/>
        <v>0</v>
      </c>
      <c r="BD130" s="125">
        <f t="shared" si="24"/>
        <v>0</v>
      </c>
      <c r="BE130" s="125">
        <f t="shared" si="17"/>
        <v>0</v>
      </c>
      <c r="BF130" s="125">
        <f t="shared" si="18"/>
        <v>0</v>
      </c>
      <c r="BG130" s="125">
        <f t="shared" si="25"/>
        <v>0</v>
      </c>
      <c r="BH130" s="125">
        <f t="shared" si="26"/>
        <v>0</v>
      </c>
      <c r="BI130" s="125">
        <f t="shared" si="27"/>
        <v>0</v>
      </c>
      <c r="BJ130" s="202">
        <v>1</v>
      </c>
      <c r="BK130" s="202"/>
    </row>
    <row r="131" spans="1:63" ht="14.25" x14ac:dyDescent="0.2">
      <c r="A131" s="22"/>
      <c r="B131" s="49">
        <v>126</v>
      </c>
      <c r="C131" s="50">
        <f>GD_CHUNG!B130</f>
        <v>10603</v>
      </c>
      <c r="D131" s="50" t="str">
        <f>GD_CHUNG!C130</f>
        <v>Nguyễn Thị Vân Anh</v>
      </c>
      <c r="E131" s="50" t="str">
        <f>GD_CHUNG!D130</f>
        <v>NV PVHK</v>
      </c>
      <c r="F131" s="200" t="s">
        <v>205</v>
      </c>
      <c r="G131" s="200" t="s">
        <v>205</v>
      </c>
      <c r="H131" s="200" t="s">
        <v>205</v>
      </c>
      <c r="I131" s="200" t="s">
        <v>205</v>
      </c>
      <c r="J131" s="201"/>
      <c r="K131" s="200" t="s">
        <v>205</v>
      </c>
      <c r="L131" s="200" t="s">
        <v>205</v>
      </c>
      <c r="M131" s="200" t="s">
        <v>205</v>
      </c>
      <c r="N131" s="200" t="s">
        <v>205</v>
      </c>
      <c r="O131" s="200" t="s">
        <v>205</v>
      </c>
      <c r="P131" s="200" t="s">
        <v>205</v>
      </c>
      <c r="Q131" s="201"/>
      <c r="R131" s="200" t="s">
        <v>205</v>
      </c>
      <c r="S131" s="200" t="s">
        <v>205</v>
      </c>
      <c r="T131" s="200" t="s">
        <v>205</v>
      </c>
      <c r="U131" s="200" t="s">
        <v>205</v>
      </c>
      <c r="V131" s="200" t="s">
        <v>205</v>
      </c>
      <c r="W131" s="200" t="s">
        <v>205</v>
      </c>
      <c r="X131" s="201"/>
      <c r="Y131" s="200" t="s">
        <v>205</v>
      </c>
      <c r="Z131" s="200" t="s">
        <v>205</v>
      </c>
      <c r="AA131" s="200" t="s">
        <v>205</v>
      </c>
      <c r="AB131" s="200" t="s">
        <v>205</v>
      </c>
      <c r="AC131" s="200" t="s">
        <v>205</v>
      </c>
      <c r="AD131" s="200" t="s">
        <v>205</v>
      </c>
      <c r="AE131" s="201"/>
      <c r="AF131" s="200" t="s">
        <v>205</v>
      </c>
      <c r="AG131" s="200" t="s">
        <v>205</v>
      </c>
      <c r="AH131" s="200" t="s">
        <v>205</v>
      </c>
      <c r="AI131" s="200" t="s">
        <v>205</v>
      </c>
      <c r="AJ131" s="200" t="s">
        <v>205</v>
      </c>
      <c r="AK131" s="96"/>
      <c r="AL131" s="123"/>
      <c r="AM131" s="123">
        <f>VLOOKUP(C131,DM_NGAY_CONG_QUY_DINH!$H$3:$L$600,5,FALSE)</f>
        <v>27</v>
      </c>
      <c r="AN131" s="123">
        <f t="shared" si="0"/>
        <v>27</v>
      </c>
      <c r="AO131" s="125">
        <f t="shared" si="1"/>
        <v>0</v>
      </c>
      <c r="AP131" s="125">
        <f t="shared" si="2"/>
        <v>0</v>
      </c>
      <c r="AQ131" s="127">
        <f t="shared" si="3"/>
        <v>0</v>
      </c>
      <c r="AR131" s="125">
        <f t="shared" si="4"/>
        <v>0</v>
      </c>
      <c r="AS131" s="125">
        <f t="shared" si="5"/>
        <v>0</v>
      </c>
      <c r="AT131" s="125">
        <f t="shared" si="6"/>
        <v>0</v>
      </c>
      <c r="AU131" s="125">
        <f t="shared" si="7"/>
        <v>0</v>
      </c>
      <c r="AV131" s="125">
        <f t="shared" si="22"/>
        <v>0</v>
      </c>
      <c r="AW131" s="125">
        <f t="shared" si="9"/>
        <v>0</v>
      </c>
      <c r="AX131" s="125">
        <f t="shared" si="10"/>
        <v>0</v>
      </c>
      <c r="AY131" s="125">
        <f t="shared" si="11"/>
        <v>0</v>
      </c>
      <c r="AZ131" s="125">
        <f t="shared" si="23"/>
        <v>0</v>
      </c>
      <c r="BA131" s="125">
        <f t="shared" si="13"/>
        <v>0</v>
      </c>
      <c r="BB131" s="125">
        <f t="shared" si="14"/>
        <v>0</v>
      </c>
      <c r="BC131" s="125">
        <f t="shared" si="15"/>
        <v>0</v>
      </c>
      <c r="BD131" s="125">
        <f t="shared" si="24"/>
        <v>0</v>
      </c>
      <c r="BE131" s="125">
        <f t="shared" si="17"/>
        <v>0</v>
      </c>
      <c r="BF131" s="125">
        <f t="shared" si="18"/>
        <v>0</v>
      </c>
      <c r="BG131" s="125">
        <f t="shared" si="25"/>
        <v>0</v>
      </c>
      <c r="BH131" s="125">
        <f t="shared" si="26"/>
        <v>0</v>
      </c>
      <c r="BI131" s="125">
        <f t="shared" si="27"/>
        <v>0</v>
      </c>
      <c r="BJ131" s="22">
        <v>1.05</v>
      </c>
      <c r="BK131" s="203"/>
    </row>
    <row r="132" spans="1:63" ht="14.25" x14ac:dyDescent="0.2">
      <c r="A132" s="22"/>
      <c r="B132" s="49">
        <v>127</v>
      </c>
      <c r="C132" s="50">
        <f>GD_CHUNG!B131</f>
        <v>10618</v>
      </c>
      <c r="D132" s="50" t="str">
        <f>GD_CHUNG!C131</f>
        <v>Nguyễn Thị Hằng</v>
      </c>
      <c r="E132" s="50" t="str">
        <f>GD_CHUNG!D131</f>
        <v>NV PVHK</v>
      </c>
      <c r="F132" s="200" t="s">
        <v>205</v>
      </c>
      <c r="G132" s="200" t="s">
        <v>205</v>
      </c>
      <c r="H132" s="200" t="s">
        <v>205</v>
      </c>
      <c r="I132" s="200" t="s">
        <v>205</v>
      </c>
      <c r="J132" s="201"/>
      <c r="K132" s="200" t="s">
        <v>205</v>
      </c>
      <c r="L132" s="200" t="s">
        <v>205</v>
      </c>
      <c r="M132" s="200" t="s">
        <v>205</v>
      </c>
      <c r="N132" s="200" t="s">
        <v>205</v>
      </c>
      <c r="O132" s="200" t="s">
        <v>205</v>
      </c>
      <c r="P132" s="200" t="s">
        <v>205</v>
      </c>
      <c r="Q132" s="201"/>
      <c r="R132" s="200" t="s">
        <v>205</v>
      </c>
      <c r="S132" s="200" t="s">
        <v>205</v>
      </c>
      <c r="T132" s="200" t="s">
        <v>205</v>
      </c>
      <c r="U132" s="200" t="s">
        <v>205</v>
      </c>
      <c r="V132" s="200" t="s">
        <v>205</v>
      </c>
      <c r="W132" s="200" t="s">
        <v>205</v>
      </c>
      <c r="X132" s="201"/>
      <c r="Y132" s="200" t="s">
        <v>205</v>
      </c>
      <c r="Z132" s="200" t="s">
        <v>205</v>
      </c>
      <c r="AA132" s="200" t="s">
        <v>205</v>
      </c>
      <c r="AB132" s="200" t="s">
        <v>205</v>
      </c>
      <c r="AC132" s="200" t="s">
        <v>205</v>
      </c>
      <c r="AD132" s="200" t="s">
        <v>205</v>
      </c>
      <c r="AE132" s="201"/>
      <c r="AF132" s="200" t="s">
        <v>205</v>
      </c>
      <c r="AG132" s="200" t="s">
        <v>205</v>
      </c>
      <c r="AH132" s="200" t="s">
        <v>205</v>
      </c>
      <c r="AI132" s="200" t="s">
        <v>205</v>
      </c>
      <c r="AJ132" s="200" t="s">
        <v>205</v>
      </c>
      <c r="AK132" s="96"/>
      <c r="AL132" s="123"/>
      <c r="AM132" s="123">
        <f>VLOOKUP(C132,DM_NGAY_CONG_QUY_DINH!$H$3:$L$600,5,FALSE)</f>
        <v>27</v>
      </c>
      <c r="AN132" s="123">
        <f t="shared" si="0"/>
        <v>27</v>
      </c>
      <c r="AO132" s="125">
        <f t="shared" si="1"/>
        <v>0</v>
      </c>
      <c r="AP132" s="125">
        <f t="shared" si="2"/>
        <v>0</v>
      </c>
      <c r="AQ132" s="127">
        <f t="shared" si="3"/>
        <v>0</v>
      </c>
      <c r="AR132" s="125">
        <f t="shared" si="4"/>
        <v>0</v>
      </c>
      <c r="AS132" s="125">
        <f t="shared" si="5"/>
        <v>0</v>
      </c>
      <c r="AT132" s="125">
        <f t="shared" si="6"/>
        <v>0</v>
      </c>
      <c r="AU132" s="125">
        <f t="shared" si="7"/>
        <v>0</v>
      </c>
      <c r="AV132" s="125">
        <f t="shared" si="22"/>
        <v>0</v>
      </c>
      <c r="AW132" s="125">
        <f t="shared" si="9"/>
        <v>0</v>
      </c>
      <c r="AX132" s="125">
        <f t="shared" si="10"/>
        <v>0</v>
      </c>
      <c r="AY132" s="125">
        <f t="shared" si="11"/>
        <v>0</v>
      </c>
      <c r="AZ132" s="125">
        <f t="shared" si="23"/>
        <v>0</v>
      </c>
      <c r="BA132" s="125">
        <f t="shared" si="13"/>
        <v>0</v>
      </c>
      <c r="BB132" s="125">
        <f t="shared" si="14"/>
        <v>0</v>
      </c>
      <c r="BC132" s="125">
        <f t="shared" si="15"/>
        <v>0</v>
      </c>
      <c r="BD132" s="125">
        <f t="shared" si="24"/>
        <v>0</v>
      </c>
      <c r="BE132" s="125">
        <f t="shared" si="17"/>
        <v>0</v>
      </c>
      <c r="BF132" s="125">
        <f t="shared" si="18"/>
        <v>0</v>
      </c>
      <c r="BG132" s="125">
        <f t="shared" si="25"/>
        <v>0</v>
      </c>
      <c r="BH132" s="125">
        <f t="shared" si="26"/>
        <v>0</v>
      </c>
      <c r="BI132" s="125">
        <f t="shared" si="27"/>
        <v>0</v>
      </c>
      <c r="BJ132" s="202">
        <v>0.85</v>
      </c>
      <c r="BK132" s="202"/>
    </row>
    <row r="133" spans="1:63" ht="14.25" x14ac:dyDescent="0.2">
      <c r="A133" s="22"/>
      <c r="B133" s="49">
        <v>128</v>
      </c>
      <c r="C133" s="50">
        <f>GD_CHUNG!B132</f>
        <v>10619</v>
      </c>
      <c r="D133" s="50" t="str">
        <f>GD_CHUNG!C132</f>
        <v>Phạm Thị Thu Hương</v>
      </c>
      <c r="E133" s="50" t="str">
        <f>GD_CHUNG!D132</f>
        <v>NV PVHK</v>
      </c>
      <c r="F133" s="200" t="s">
        <v>205</v>
      </c>
      <c r="G133" s="200" t="s">
        <v>205</v>
      </c>
      <c r="H133" s="200" t="s">
        <v>205</v>
      </c>
      <c r="I133" s="200" t="s">
        <v>205</v>
      </c>
      <c r="J133" s="201"/>
      <c r="K133" s="200" t="s">
        <v>205</v>
      </c>
      <c r="L133" s="200" t="s">
        <v>205</v>
      </c>
      <c r="M133" s="200" t="s">
        <v>205</v>
      </c>
      <c r="N133" s="200" t="s">
        <v>205</v>
      </c>
      <c r="O133" s="200" t="s">
        <v>205</v>
      </c>
      <c r="P133" s="200" t="s">
        <v>205</v>
      </c>
      <c r="Q133" s="201"/>
      <c r="R133" s="200" t="s">
        <v>205</v>
      </c>
      <c r="S133" s="200" t="s">
        <v>205</v>
      </c>
      <c r="T133" s="200" t="s">
        <v>205</v>
      </c>
      <c r="U133" s="200" t="s">
        <v>205</v>
      </c>
      <c r="V133" s="200" t="s">
        <v>205</v>
      </c>
      <c r="W133" s="200" t="s">
        <v>205</v>
      </c>
      <c r="X133" s="201"/>
      <c r="Y133" s="200" t="s">
        <v>205</v>
      </c>
      <c r="Z133" s="200" t="s">
        <v>205</v>
      </c>
      <c r="AA133" s="200" t="s">
        <v>205</v>
      </c>
      <c r="AB133" s="200" t="s">
        <v>205</v>
      </c>
      <c r="AC133" s="200" t="s">
        <v>205</v>
      </c>
      <c r="AD133" s="200" t="s">
        <v>205</v>
      </c>
      <c r="AE133" s="201"/>
      <c r="AF133" s="200" t="s">
        <v>205</v>
      </c>
      <c r="AG133" s="200" t="s">
        <v>205</v>
      </c>
      <c r="AH133" s="200" t="s">
        <v>205</v>
      </c>
      <c r="AI133" s="200" t="s">
        <v>205</v>
      </c>
      <c r="AJ133" s="200" t="s">
        <v>205</v>
      </c>
      <c r="AK133" s="96"/>
      <c r="AL133" s="123"/>
      <c r="AM133" s="123">
        <f>VLOOKUP(C133,DM_NGAY_CONG_QUY_DINH!$H$3:$L$600,5,FALSE)</f>
        <v>27</v>
      </c>
      <c r="AN133" s="123">
        <f t="shared" si="0"/>
        <v>27</v>
      </c>
      <c r="AO133" s="125">
        <f t="shared" si="1"/>
        <v>0</v>
      </c>
      <c r="AP133" s="125">
        <f t="shared" si="2"/>
        <v>0</v>
      </c>
      <c r="AQ133" s="127">
        <f t="shared" si="3"/>
        <v>0</v>
      </c>
      <c r="AR133" s="125">
        <f t="shared" si="4"/>
        <v>0</v>
      </c>
      <c r="AS133" s="125">
        <f t="shared" si="5"/>
        <v>0</v>
      </c>
      <c r="AT133" s="125">
        <f t="shared" si="6"/>
        <v>0</v>
      </c>
      <c r="AU133" s="125">
        <f t="shared" si="7"/>
        <v>0</v>
      </c>
      <c r="AV133" s="125">
        <f t="shared" si="22"/>
        <v>0</v>
      </c>
      <c r="AW133" s="125">
        <f t="shared" si="9"/>
        <v>0</v>
      </c>
      <c r="AX133" s="125">
        <f t="shared" si="10"/>
        <v>0</v>
      </c>
      <c r="AY133" s="125">
        <f t="shared" si="11"/>
        <v>0</v>
      </c>
      <c r="AZ133" s="125">
        <f t="shared" si="23"/>
        <v>0</v>
      </c>
      <c r="BA133" s="125">
        <f t="shared" si="13"/>
        <v>0</v>
      </c>
      <c r="BB133" s="125">
        <f t="shared" si="14"/>
        <v>0</v>
      </c>
      <c r="BC133" s="125">
        <f t="shared" si="15"/>
        <v>0</v>
      </c>
      <c r="BD133" s="125">
        <f t="shared" si="24"/>
        <v>0</v>
      </c>
      <c r="BE133" s="125">
        <f t="shared" si="17"/>
        <v>0</v>
      </c>
      <c r="BF133" s="125">
        <f t="shared" si="18"/>
        <v>0</v>
      </c>
      <c r="BG133" s="125">
        <f t="shared" si="25"/>
        <v>0</v>
      </c>
      <c r="BH133" s="125">
        <f t="shared" si="26"/>
        <v>0</v>
      </c>
      <c r="BI133" s="125">
        <f t="shared" si="27"/>
        <v>0</v>
      </c>
      <c r="BJ133" s="202">
        <v>0.98</v>
      </c>
      <c r="BK133" s="202"/>
    </row>
    <row r="134" spans="1:63" ht="14.25" x14ac:dyDescent="0.2">
      <c r="A134" s="22"/>
      <c r="B134" s="49">
        <v>129</v>
      </c>
      <c r="C134" s="50">
        <f>GD_CHUNG!B133</f>
        <v>10620</v>
      </c>
      <c r="D134" s="50" t="str">
        <f>GD_CHUNG!C133</f>
        <v>Trần Thị Thu</v>
      </c>
      <c r="E134" s="50" t="str">
        <f>GD_CHUNG!D133</f>
        <v>NV PVHK</v>
      </c>
      <c r="F134" s="200" t="s">
        <v>283</v>
      </c>
      <c r="G134" s="200" t="s">
        <v>283</v>
      </c>
      <c r="H134" s="200" t="s">
        <v>283</v>
      </c>
      <c r="I134" s="200" t="s">
        <v>448</v>
      </c>
      <c r="J134" s="201"/>
      <c r="K134" s="200" t="s">
        <v>448</v>
      </c>
      <c r="L134" s="200" t="s">
        <v>448</v>
      </c>
      <c r="M134" s="200" t="s">
        <v>448</v>
      </c>
      <c r="N134" s="200" t="s">
        <v>205</v>
      </c>
      <c r="O134" s="200" t="s">
        <v>205</v>
      </c>
      <c r="P134" s="200" t="s">
        <v>205</v>
      </c>
      <c r="Q134" s="201"/>
      <c r="R134" s="200" t="s">
        <v>205</v>
      </c>
      <c r="S134" s="200" t="s">
        <v>205</v>
      </c>
      <c r="T134" s="200" t="s">
        <v>205</v>
      </c>
      <c r="U134" s="200" t="s">
        <v>205</v>
      </c>
      <c r="V134" s="200" t="s">
        <v>205</v>
      </c>
      <c r="W134" s="200" t="s">
        <v>205</v>
      </c>
      <c r="X134" s="201"/>
      <c r="Y134" s="200" t="s">
        <v>205</v>
      </c>
      <c r="Z134" s="200" t="s">
        <v>205</v>
      </c>
      <c r="AA134" s="200" t="s">
        <v>205</v>
      </c>
      <c r="AB134" s="200" t="s">
        <v>205</v>
      </c>
      <c r="AC134" s="200" t="s">
        <v>205</v>
      </c>
      <c r="AD134" s="200" t="s">
        <v>205</v>
      </c>
      <c r="AE134" s="201"/>
      <c r="AF134" s="200" t="s">
        <v>205</v>
      </c>
      <c r="AG134" s="200" t="s">
        <v>205</v>
      </c>
      <c r="AH134" s="200" t="s">
        <v>205</v>
      </c>
      <c r="AI134" s="200" t="s">
        <v>205</v>
      </c>
      <c r="AJ134" s="200" t="s">
        <v>205</v>
      </c>
      <c r="AK134" s="96"/>
      <c r="AL134" s="123"/>
      <c r="AM134" s="123">
        <f>VLOOKUP(C134,DM_NGAY_CONG_QUY_DINH!$H$3:$L$600,5,FALSE)</f>
        <v>27</v>
      </c>
      <c r="AN134" s="123">
        <f t="shared" si="0"/>
        <v>20</v>
      </c>
      <c r="AO134" s="125">
        <f t="shared" si="1"/>
        <v>0</v>
      </c>
      <c r="AP134" s="125">
        <f t="shared" si="2"/>
        <v>0</v>
      </c>
      <c r="AQ134" s="127">
        <f t="shared" si="3"/>
        <v>0</v>
      </c>
      <c r="AR134" s="125">
        <f t="shared" si="4"/>
        <v>0</v>
      </c>
      <c r="AS134" s="125">
        <f t="shared" si="5"/>
        <v>0</v>
      </c>
      <c r="AT134" s="125">
        <f t="shared" si="6"/>
        <v>3</v>
      </c>
      <c r="AU134" s="125">
        <f t="shared" si="7"/>
        <v>0</v>
      </c>
      <c r="AV134" s="125">
        <f t="shared" si="22"/>
        <v>0</v>
      </c>
      <c r="AW134" s="125">
        <f t="shared" si="9"/>
        <v>0</v>
      </c>
      <c r="AX134" s="125">
        <f t="shared" si="10"/>
        <v>0</v>
      </c>
      <c r="AY134" s="125">
        <f t="shared" si="11"/>
        <v>0</v>
      </c>
      <c r="AZ134" s="125">
        <f t="shared" si="23"/>
        <v>0</v>
      </c>
      <c r="BA134" s="125">
        <f t="shared" si="13"/>
        <v>0</v>
      </c>
      <c r="BB134" s="125">
        <f t="shared" si="14"/>
        <v>0</v>
      </c>
      <c r="BC134" s="125">
        <f t="shared" si="15"/>
        <v>0</v>
      </c>
      <c r="BD134" s="125">
        <f t="shared" si="24"/>
        <v>0</v>
      </c>
      <c r="BE134" s="125">
        <f t="shared" si="17"/>
        <v>0</v>
      </c>
      <c r="BF134" s="125">
        <f t="shared" si="18"/>
        <v>0</v>
      </c>
      <c r="BG134" s="125">
        <f t="shared" si="25"/>
        <v>0</v>
      </c>
      <c r="BH134" s="125">
        <f t="shared" si="26"/>
        <v>0</v>
      </c>
      <c r="BI134" s="125">
        <f t="shared" si="27"/>
        <v>0</v>
      </c>
      <c r="BJ134" s="202">
        <v>0.95</v>
      </c>
      <c r="BK134" s="202"/>
    </row>
    <row r="135" spans="1:63" ht="14.25" x14ac:dyDescent="0.2">
      <c r="A135" s="22"/>
      <c r="B135" s="49">
        <v>130</v>
      </c>
      <c r="C135" s="50">
        <f>GD_CHUNG!B134</f>
        <v>10621</v>
      </c>
      <c r="D135" s="50" t="str">
        <f>GD_CHUNG!C134</f>
        <v>Hoàng Anh Trang</v>
      </c>
      <c r="E135" s="50" t="str">
        <f>GD_CHUNG!D134</f>
        <v>NV PVHK</v>
      </c>
      <c r="F135" s="200" t="s">
        <v>205</v>
      </c>
      <c r="G135" s="200" t="s">
        <v>205</v>
      </c>
      <c r="H135" s="200" t="s">
        <v>205</v>
      </c>
      <c r="I135" s="200" t="s">
        <v>205</v>
      </c>
      <c r="J135" s="201"/>
      <c r="K135" s="200" t="s">
        <v>205</v>
      </c>
      <c r="L135" s="200" t="s">
        <v>205</v>
      </c>
      <c r="M135" s="200" t="s">
        <v>205</v>
      </c>
      <c r="N135" s="200" t="s">
        <v>205</v>
      </c>
      <c r="O135" s="200" t="s">
        <v>205</v>
      </c>
      <c r="P135" s="200" t="s">
        <v>205</v>
      </c>
      <c r="Q135" s="201"/>
      <c r="R135" s="200" t="s">
        <v>205</v>
      </c>
      <c r="S135" s="200" t="s">
        <v>205</v>
      </c>
      <c r="T135" s="200" t="s">
        <v>205</v>
      </c>
      <c r="U135" s="200" t="s">
        <v>205</v>
      </c>
      <c r="V135" s="200" t="s">
        <v>205</v>
      </c>
      <c r="W135" s="200" t="s">
        <v>205</v>
      </c>
      <c r="X135" s="201"/>
      <c r="Y135" s="200" t="s">
        <v>205</v>
      </c>
      <c r="Z135" s="200" t="s">
        <v>205</v>
      </c>
      <c r="AA135" s="200" t="s">
        <v>205</v>
      </c>
      <c r="AB135" s="200" t="s">
        <v>205</v>
      </c>
      <c r="AC135" s="200" t="s">
        <v>205</v>
      </c>
      <c r="AD135" s="200" t="s">
        <v>205</v>
      </c>
      <c r="AE135" s="201"/>
      <c r="AF135" s="200" t="s">
        <v>205</v>
      </c>
      <c r="AG135" s="200" t="s">
        <v>205</v>
      </c>
      <c r="AH135" s="200" t="s">
        <v>205</v>
      </c>
      <c r="AI135" s="200" t="s">
        <v>205</v>
      </c>
      <c r="AJ135" s="200" t="s">
        <v>205</v>
      </c>
      <c r="AK135" s="96"/>
      <c r="AL135" s="123"/>
      <c r="AM135" s="123">
        <f>VLOOKUP(C135,DM_NGAY_CONG_QUY_DINH!$H$3:$L$600,5,FALSE)</f>
        <v>27</v>
      </c>
      <c r="AN135" s="123">
        <f t="shared" si="0"/>
        <v>27</v>
      </c>
      <c r="AO135" s="125">
        <f t="shared" si="1"/>
        <v>0</v>
      </c>
      <c r="AP135" s="125">
        <f t="shared" si="2"/>
        <v>0</v>
      </c>
      <c r="AQ135" s="127">
        <f t="shared" si="3"/>
        <v>0</v>
      </c>
      <c r="AR135" s="125">
        <f t="shared" si="4"/>
        <v>0</v>
      </c>
      <c r="AS135" s="125">
        <f t="shared" si="5"/>
        <v>0</v>
      </c>
      <c r="AT135" s="125">
        <f t="shared" si="6"/>
        <v>0</v>
      </c>
      <c r="AU135" s="125">
        <f t="shared" si="7"/>
        <v>0</v>
      </c>
      <c r="AV135" s="125">
        <f t="shared" si="22"/>
        <v>0</v>
      </c>
      <c r="AW135" s="125">
        <f t="shared" si="9"/>
        <v>0</v>
      </c>
      <c r="AX135" s="125">
        <f t="shared" si="10"/>
        <v>0</v>
      </c>
      <c r="AY135" s="125">
        <f t="shared" si="11"/>
        <v>0</v>
      </c>
      <c r="AZ135" s="125">
        <f t="shared" si="23"/>
        <v>0</v>
      </c>
      <c r="BA135" s="125">
        <f t="shared" si="13"/>
        <v>0</v>
      </c>
      <c r="BB135" s="125">
        <f t="shared" si="14"/>
        <v>0</v>
      </c>
      <c r="BC135" s="125">
        <f t="shared" si="15"/>
        <v>0</v>
      </c>
      <c r="BD135" s="125">
        <f t="shared" si="24"/>
        <v>0</v>
      </c>
      <c r="BE135" s="125">
        <f t="shared" si="17"/>
        <v>0</v>
      </c>
      <c r="BF135" s="125">
        <f t="shared" si="18"/>
        <v>0</v>
      </c>
      <c r="BG135" s="125">
        <f t="shared" si="25"/>
        <v>0</v>
      </c>
      <c r="BH135" s="125">
        <f t="shared" si="26"/>
        <v>0</v>
      </c>
      <c r="BI135" s="125">
        <f t="shared" si="27"/>
        <v>0</v>
      </c>
      <c r="BJ135" s="202">
        <v>0.9</v>
      </c>
      <c r="BK135" s="202"/>
    </row>
    <row r="136" spans="1:63" ht="14.25" x14ac:dyDescent="0.2">
      <c r="A136" s="22"/>
      <c r="B136" s="49">
        <v>131</v>
      </c>
      <c r="C136" s="50">
        <f>GD_CHUNG!B135</f>
        <v>11111</v>
      </c>
      <c r="D136" s="50" t="str">
        <f>GD_CHUNG!C135</f>
        <v>Phạm Kim Hoàn</v>
      </c>
      <c r="E136" s="50" t="str">
        <f>GD_CHUNG!D135</f>
        <v>NV PVHK</v>
      </c>
      <c r="F136" s="200" t="s">
        <v>205</v>
      </c>
      <c r="G136" s="200" t="s">
        <v>205</v>
      </c>
      <c r="H136" s="200" t="s">
        <v>205</v>
      </c>
      <c r="I136" s="200" t="s">
        <v>205</v>
      </c>
      <c r="J136" s="201"/>
      <c r="K136" s="200" t="s">
        <v>205</v>
      </c>
      <c r="L136" s="200" t="s">
        <v>205</v>
      </c>
      <c r="M136" s="200" t="s">
        <v>205</v>
      </c>
      <c r="N136" s="200" t="s">
        <v>205</v>
      </c>
      <c r="O136" s="200" t="s">
        <v>205</v>
      </c>
      <c r="P136" s="200" t="s">
        <v>205</v>
      </c>
      <c r="Q136" s="201"/>
      <c r="R136" s="200" t="s">
        <v>205</v>
      </c>
      <c r="S136" s="200" t="s">
        <v>205</v>
      </c>
      <c r="T136" s="200" t="s">
        <v>205</v>
      </c>
      <c r="U136" s="200" t="s">
        <v>205</v>
      </c>
      <c r="V136" s="200" t="s">
        <v>205</v>
      </c>
      <c r="W136" s="200" t="s">
        <v>205</v>
      </c>
      <c r="X136" s="201"/>
      <c r="Y136" s="200" t="s">
        <v>205</v>
      </c>
      <c r="Z136" s="200" t="s">
        <v>205</v>
      </c>
      <c r="AA136" s="200" t="s">
        <v>205</v>
      </c>
      <c r="AB136" s="200" t="s">
        <v>205</v>
      </c>
      <c r="AC136" s="200" t="s">
        <v>205</v>
      </c>
      <c r="AD136" s="200" t="s">
        <v>205</v>
      </c>
      <c r="AE136" s="201"/>
      <c r="AF136" s="200" t="s">
        <v>205</v>
      </c>
      <c r="AG136" s="200" t="s">
        <v>205</v>
      </c>
      <c r="AH136" s="200" t="s">
        <v>205</v>
      </c>
      <c r="AI136" s="200" t="s">
        <v>205</v>
      </c>
      <c r="AJ136" s="200" t="s">
        <v>205</v>
      </c>
      <c r="AK136" s="96"/>
      <c r="AL136" s="123"/>
      <c r="AM136" s="123">
        <f>VLOOKUP(C136,DM_NGAY_CONG_QUY_DINH!$H$3:$L$600,5,FALSE)</f>
        <v>27</v>
      </c>
      <c r="AN136" s="123">
        <f t="shared" si="0"/>
        <v>27</v>
      </c>
      <c r="AO136" s="125">
        <f t="shared" si="1"/>
        <v>0</v>
      </c>
      <c r="AP136" s="125">
        <f t="shared" si="2"/>
        <v>0</v>
      </c>
      <c r="AQ136" s="127">
        <f t="shared" si="3"/>
        <v>0</v>
      </c>
      <c r="AR136" s="125">
        <f t="shared" si="4"/>
        <v>0</v>
      </c>
      <c r="AS136" s="125">
        <f t="shared" si="5"/>
        <v>0</v>
      </c>
      <c r="AT136" s="125">
        <f t="shared" si="6"/>
        <v>0</v>
      </c>
      <c r="AU136" s="125">
        <f t="shared" si="7"/>
        <v>0</v>
      </c>
      <c r="AV136" s="125">
        <f t="shared" si="22"/>
        <v>0</v>
      </c>
      <c r="AW136" s="125">
        <f t="shared" si="9"/>
        <v>0</v>
      </c>
      <c r="AX136" s="125">
        <f t="shared" si="10"/>
        <v>0</v>
      </c>
      <c r="AY136" s="125">
        <f t="shared" si="11"/>
        <v>0</v>
      </c>
      <c r="AZ136" s="125">
        <f t="shared" si="23"/>
        <v>0</v>
      </c>
      <c r="BA136" s="125">
        <f t="shared" si="13"/>
        <v>0</v>
      </c>
      <c r="BB136" s="125">
        <f t="shared" si="14"/>
        <v>0</v>
      </c>
      <c r="BC136" s="125">
        <f t="shared" si="15"/>
        <v>0</v>
      </c>
      <c r="BD136" s="125">
        <f t="shared" si="24"/>
        <v>0</v>
      </c>
      <c r="BE136" s="125">
        <f t="shared" si="17"/>
        <v>0</v>
      </c>
      <c r="BF136" s="125">
        <f t="shared" si="18"/>
        <v>0</v>
      </c>
      <c r="BG136" s="125">
        <f t="shared" si="25"/>
        <v>0</v>
      </c>
      <c r="BH136" s="125">
        <f t="shared" si="26"/>
        <v>0</v>
      </c>
      <c r="BI136" s="125">
        <f t="shared" si="27"/>
        <v>0</v>
      </c>
      <c r="BJ136" s="202">
        <v>1</v>
      </c>
      <c r="BK136" s="202"/>
    </row>
    <row r="137" spans="1:63" ht="14.25" x14ac:dyDescent="0.2">
      <c r="A137" s="22"/>
      <c r="B137" s="49">
        <v>132</v>
      </c>
      <c r="C137" s="50">
        <f>GD_CHUNG!B136</f>
        <v>11116</v>
      </c>
      <c r="D137" s="50" t="str">
        <f>GD_CHUNG!C136</f>
        <v>Đỗ Thanh Bình</v>
      </c>
      <c r="E137" s="50" t="str">
        <f>GD_CHUNG!D136</f>
        <v>NV PVHK</v>
      </c>
      <c r="F137" s="200" t="s">
        <v>205</v>
      </c>
      <c r="G137" s="200" t="s">
        <v>205</v>
      </c>
      <c r="H137" s="200" t="s">
        <v>205</v>
      </c>
      <c r="I137" s="200" t="s">
        <v>205</v>
      </c>
      <c r="J137" s="201"/>
      <c r="K137" s="200" t="s">
        <v>205</v>
      </c>
      <c r="L137" s="200" t="s">
        <v>205</v>
      </c>
      <c r="M137" s="200" t="s">
        <v>205</v>
      </c>
      <c r="N137" s="200" t="s">
        <v>205</v>
      </c>
      <c r="O137" s="200" t="s">
        <v>205</v>
      </c>
      <c r="P137" s="200" t="s">
        <v>205</v>
      </c>
      <c r="Q137" s="201"/>
      <c r="R137" s="200" t="s">
        <v>205</v>
      </c>
      <c r="S137" s="200" t="s">
        <v>205</v>
      </c>
      <c r="T137" s="200" t="s">
        <v>205</v>
      </c>
      <c r="U137" s="200" t="s">
        <v>205</v>
      </c>
      <c r="V137" s="200" t="s">
        <v>205</v>
      </c>
      <c r="W137" s="200" t="s">
        <v>205</v>
      </c>
      <c r="X137" s="201"/>
      <c r="Y137" s="200" t="s">
        <v>205</v>
      </c>
      <c r="Z137" s="200" t="s">
        <v>205</v>
      </c>
      <c r="AA137" s="200" t="s">
        <v>205</v>
      </c>
      <c r="AB137" s="200" t="s">
        <v>205</v>
      </c>
      <c r="AC137" s="200" t="s">
        <v>205</v>
      </c>
      <c r="AD137" s="200" t="s">
        <v>205</v>
      </c>
      <c r="AE137" s="201"/>
      <c r="AF137" s="200" t="s">
        <v>205</v>
      </c>
      <c r="AG137" s="200" t="s">
        <v>205</v>
      </c>
      <c r="AH137" s="200" t="s">
        <v>205</v>
      </c>
      <c r="AI137" s="200" t="s">
        <v>205</v>
      </c>
      <c r="AJ137" s="200" t="s">
        <v>205</v>
      </c>
      <c r="AK137" s="96"/>
      <c r="AL137" s="123"/>
      <c r="AM137" s="123">
        <f>VLOOKUP(C137,DM_NGAY_CONG_QUY_DINH!$H$3:$L$600,5,FALSE)</f>
        <v>27</v>
      </c>
      <c r="AN137" s="123">
        <f t="shared" si="0"/>
        <v>27</v>
      </c>
      <c r="AO137" s="125">
        <f t="shared" si="1"/>
        <v>0</v>
      </c>
      <c r="AP137" s="125">
        <f t="shared" si="2"/>
        <v>0</v>
      </c>
      <c r="AQ137" s="127">
        <f t="shared" si="3"/>
        <v>0</v>
      </c>
      <c r="AR137" s="125">
        <f t="shared" si="4"/>
        <v>0</v>
      </c>
      <c r="AS137" s="125">
        <f t="shared" si="5"/>
        <v>0</v>
      </c>
      <c r="AT137" s="125">
        <f t="shared" si="6"/>
        <v>0</v>
      </c>
      <c r="AU137" s="125">
        <f t="shared" si="7"/>
        <v>0</v>
      </c>
      <c r="AV137" s="125">
        <f t="shared" si="22"/>
        <v>0</v>
      </c>
      <c r="AW137" s="125">
        <f t="shared" si="9"/>
        <v>0</v>
      </c>
      <c r="AX137" s="125">
        <f t="shared" si="10"/>
        <v>0</v>
      </c>
      <c r="AY137" s="125">
        <f t="shared" si="11"/>
        <v>0</v>
      </c>
      <c r="AZ137" s="125">
        <f t="shared" si="23"/>
        <v>0</v>
      </c>
      <c r="BA137" s="125">
        <f t="shared" si="13"/>
        <v>0</v>
      </c>
      <c r="BB137" s="125">
        <f t="shared" si="14"/>
        <v>0</v>
      </c>
      <c r="BC137" s="125">
        <f t="shared" si="15"/>
        <v>0</v>
      </c>
      <c r="BD137" s="125">
        <f t="shared" si="24"/>
        <v>0</v>
      </c>
      <c r="BE137" s="125">
        <f t="shared" si="17"/>
        <v>0</v>
      </c>
      <c r="BF137" s="125">
        <f t="shared" si="18"/>
        <v>0</v>
      </c>
      <c r="BG137" s="125">
        <f t="shared" si="25"/>
        <v>0</v>
      </c>
      <c r="BH137" s="125">
        <f t="shared" si="26"/>
        <v>0</v>
      </c>
      <c r="BI137" s="125">
        <f t="shared" si="27"/>
        <v>0</v>
      </c>
      <c r="BJ137" s="202">
        <v>0.95</v>
      </c>
      <c r="BK137" s="202"/>
    </row>
    <row r="138" spans="1:63" ht="14.25" x14ac:dyDescent="0.2">
      <c r="A138" s="22"/>
      <c r="B138" s="49">
        <v>133</v>
      </c>
      <c r="C138" s="50">
        <f>GD_CHUNG!B137</f>
        <v>11119</v>
      </c>
      <c r="D138" s="50" t="str">
        <f>GD_CHUNG!C137</f>
        <v>Nguyễn Hương Quỳnh</v>
      </c>
      <c r="E138" s="50" t="str">
        <f>GD_CHUNG!D137</f>
        <v>NV PVHK</v>
      </c>
      <c r="F138" s="200" t="s">
        <v>205</v>
      </c>
      <c r="G138" s="200" t="s">
        <v>205</v>
      </c>
      <c r="H138" s="200" t="s">
        <v>205</v>
      </c>
      <c r="I138" s="200" t="s">
        <v>205</v>
      </c>
      <c r="J138" s="201"/>
      <c r="K138" s="200" t="s">
        <v>205</v>
      </c>
      <c r="L138" s="200" t="s">
        <v>205</v>
      </c>
      <c r="M138" s="200" t="s">
        <v>205</v>
      </c>
      <c r="N138" s="200" t="s">
        <v>205</v>
      </c>
      <c r="O138" s="200" t="s">
        <v>205</v>
      </c>
      <c r="P138" s="200" t="s">
        <v>205</v>
      </c>
      <c r="Q138" s="201"/>
      <c r="R138" s="200" t="s">
        <v>205</v>
      </c>
      <c r="S138" s="200" t="s">
        <v>205</v>
      </c>
      <c r="T138" s="200" t="s">
        <v>205</v>
      </c>
      <c r="U138" s="200" t="s">
        <v>205</v>
      </c>
      <c r="V138" s="200" t="s">
        <v>205</v>
      </c>
      <c r="W138" s="200" t="s">
        <v>205</v>
      </c>
      <c r="X138" s="201"/>
      <c r="Y138" s="200" t="s">
        <v>205</v>
      </c>
      <c r="Z138" s="200" t="s">
        <v>205</v>
      </c>
      <c r="AA138" s="200" t="s">
        <v>205</v>
      </c>
      <c r="AB138" s="200" t="s">
        <v>205</v>
      </c>
      <c r="AC138" s="200" t="s">
        <v>205</v>
      </c>
      <c r="AD138" s="200" t="s">
        <v>205</v>
      </c>
      <c r="AE138" s="201"/>
      <c r="AF138" s="200" t="s">
        <v>205</v>
      </c>
      <c r="AG138" s="200" t="s">
        <v>205</v>
      </c>
      <c r="AH138" s="200" t="s">
        <v>205</v>
      </c>
      <c r="AI138" s="200" t="s">
        <v>205</v>
      </c>
      <c r="AJ138" s="200" t="s">
        <v>205</v>
      </c>
      <c r="AK138" s="96"/>
      <c r="AL138" s="123"/>
      <c r="AM138" s="123">
        <f>VLOOKUP(C138,DM_NGAY_CONG_QUY_DINH!$H$3:$L$600,5,FALSE)</f>
        <v>27</v>
      </c>
      <c r="AN138" s="123">
        <f t="shared" si="0"/>
        <v>27</v>
      </c>
      <c r="AO138" s="125">
        <f t="shared" si="1"/>
        <v>0</v>
      </c>
      <c r="AP138" s="125">
        <f t="shared" si="2"/>
        <v>0</v>
      </c>
      <c r="AQ138" s="127">
        <f t="shared" si="3"/>
        <v>0</v>
      </c>
      <c r="AR138" s="125">
        <f t="shared" si="4"/>
        <v>0</v>
      </c>
      <c r="AS138" s="125">
        <f t="shared" si="5"/>
        <v>0</v>
      </c>
      <c r="AT138" s="125">
        <f t="shared" si="6"/>
        <v>0</v>
      </c>
      <c r="AU138" s="125">
        <f t="shared" si="7"/>
        <v>0</v>
      </c>
      <c r="AV138" s="125">
        <f t="shared" si="22"/>
        <v>0</v>
      </c>
      <c r="AW138" s="125">
        <f t="shared" si="9"/>
        <v>0</v>
      </c>
      <c r="AX138" s="125">
        <f t="shared" si="10"/>
        <v>0</v>
      </c>
      <c r="AY138" s="125">
        <f t="shared" si="11"/>
        <v>0</v>
      </c>
      <c r="AZ138" s="125">
        <f t="shared" si="23"/>
        <v>0</v>
      </c>
      <c r="BA138" s="125">
        <f t="shared" si="13"/>
        <v>0</v>
      </c>
      <c r="BB138" s="125">
        <f t="shared" si="14"/>
        <v>0</v>
      </c>
      <c r="BC138" s="125">
        <f t="shared" si="15"/>
        <v>0</v>
      </c>
      <c r="BD138" s="125">
        <f t="shared" si="24"/>
        <v>0</v>
      </c>
      <c r="BE138" s="125">
        <f t="shared" si="17"/>
        <v>0</v>
      </c>
      <c r="BF138" s="125">
        <f t="shared" si="18"/>
        <v>0</v>
      </c>
      <c r="BG138" s="125">
        <f t="shared" si="25"/>
        <v>0</v>
      </c>
      <c r="BH138" s="125">
        <f t="shared" si="26"/>
        <v>0</v>
      </c>
      <c r="BI138" s="125">
        <f t="shared" si="27"/>
        <v>0</v>
      </c>
      <c r="BJ138" s="202">
        <v>1</v>
      </c>
      <c r="BK138" s="202"/>
    </row>
    <row r="139" spans="1:63" ht="14.25" x14ac:dyDescent="0.2">
      <c r="A139" s="22"/>
      <c r="B139" s="49">
        <v>134</v>
      </c>
      <c r="C139" s="50">
        <f>GD_CHUNG!B138</f>
        <v>11123</v>
      </c>
      <c r="D139" s="50" t="str">
        <f>GD_CHUNG!C138</f>
        <v>Bùi Thị Bảo Ngọc</v>
      </c>
      <c r="E139" s="50" t="str">
        <f>GD_CHUNG!D138</f>
        <v>NV PVHK</v>
      </c>
      <c r="F139" s="200" t="s">
        <v>205</v>
      </c>
      <c r="G139" s="200" t="s">
        <v>205</v>
      </c>
      <c r="H139" s="200" t="s">
        <v>205</v>
      </c>
      <c r="I139" s="200" t="s">
        <v>205</v>
      </c>
      <c r="J139" s="201"/>
      <c r="K139" s="200" t="s">
        <v>205</v>
      </c>
      <c r="L139" s="200" t="s">
        <v>205</v>
      </c>
      <c r="M139" s="200" t="s">
        <v>205</v>
      </c>
      <c r="N139" s="200" t="s">
        <v>205</v>
      </c>
      <c r="O139" s="200" t="s">
        <v>205</v>
      </c>
      <c r="P139" s="200" t="s">
        <v>205</v>
      </c>
      <c r="Q139" s="201"/>
      <c r="R139" s="200" t="s">
        <v>205</v>
      </c>
      <c r="S139" s="200" t="s">
        <v>205</v>
      </c>
      <c r="T139" s="200" t="s">
        <v>205</v>
      </c>
      <c r="U139" s="200" t="s">
        <v>205</v>
      </c>
      <c r="V139" s="200" t="s">
        <v>205</v>
      </c>
      <c r="W139" s="200" t="s">
        <v>205</v>
      </c>
      <c r="X139" s="201"/>
      <c r="Y139" s="200" t="s">
        <v>205</v>
      </c>
      <c r="Z139" s="200" t="s">
        <v>205</v>
      </c>
      <c r="AA139" s="200" t="s">
        <v>205</v>
      </c>
      <c r="AB139" s="200" t="s">
        <v>205</v>
      </c>
      <c r="AC139" s="200" t="s">
        <v>205</v>
      </c>
      <c r="AD139" s="200" t="s">
        <v>205</v>
      </c>
      <c r="AE139" s="201"/>
      <c r="AF139" s="200" t="s">
        <v>205</v>
      </c>
      <c r="AG139" s="200" t="s">
        <v>205</v>
      </c>
      <c r="AH139" s="200" t="s">
        <v>205</v>
      </c>
      <c r="AI139" s="200" t="s">
        <v>205</v>
      </c>
      <c r="AJ139" s="200" t="s">
        <v>205</v>
      </c>
      <c r="AK139" s="96"/>
      <c r="AL139" s="123"/>
      <c r="AM139" s="123">
        <f>VLOOKUP(C139,DM_NGAY_CONG_QUY_DINH!$H$3:$L$600,5,FALSE)</f>
        <v>27</v>
      </c>
      <c r="AN139" s="123">
        <f t="shared" si="0"/>
        <v>27</v>
      </c>
      <c r="AO139" s="125">
        <f t="shared" si="1"/>
        <v>0</v>
      </c>
      <c r="AP139" s="125">
        <f t="shared" si="2"/>
        <v>0</v>
      </c>
      <c r="AQ139" s="127">
        <f t="shared" si="3"/>
        <v>0</v>
      </c>
      <c r="AR139" s="125">
        <f t="shared" si="4"/>
        <v>0</v>
      </c>
      <c r="AS139" s="125">
        <f t="shared" si="5"/>
        <v>0</v>
      </c>
      <c r="AT139" s="125">
        <f t="shared" si="6"/>
        <v>0</v>
      </c>
      <c r="AU139" s="125">
        <f t="shared" si="7"/>
        <v>0</v>
      </c>
      <c r="AV139" s="125">
        <f t="shared" si="22"/>
        <v>0</v>
      </c>
      <c r="AW139" s="125">
        <f t="shared" si="9"/>
        <v>0</v>
      </c>
      <c r="AX139" s="125">
        <f t="shared" si="10"/>
        <v>0</v>
      </c>
      <c r="AY139" s="125">
        <f t="shared" si="11"/>
        <v>0</v>
      </c>
      <c r="AZ139" s="125">
        <f t="shared" si="23"/>
        <v>0</v>
      </c>
      <c r="BA139" s="125">
        <f t="shared" si="13"/>
        <v>0</v>
      </c>
      <c r="BB139" s="125">
        <f t="shared" si="14"/>
        <v>0</v>
      </c>
      <c r="BC139" s="125">
        <f t="shared" si="15"/>
        <v>0</v>
      </c>
      <c r="BD139" s="125">
        <f t="shared" si="24"/>
        <v>0</v>
      </c>
      <c r="BE139" s="125">
        <f t="shared" si="17"/>
        <v>0</v>
      </c>
      <c r="BF139" s="125">
        <f t="shared" si="18"/>
        <v>0</v>
      </c>
      <c r="BG139" s="125">
        <f t="shared" si="25"/>
        <v>0</v>
      </c>
      <c r="BH139" s="125">
        <f t="shared" si="26"/>
        <v>0</v>
      </c>
      <c r="BI139" s="125">
        <f t="shared" si="27"/>
        <v>0</v>
      </c>
      <c r="BJ139" s="202">
        <v>0.98</v>
      </c>
      <c r="BK139" s="202"/>
    </row>
    <row r="140" spans="1:63" ht="14.25" x14ac:dyDescent="0.2">
      <c r="A140" s="22"/>
      <c r="B140" s="49">
        <v>135</v>
      </c>
      <c r="C140" s="50">
        <f>GD_CHUNG!B139</f>
        <v>11764</v>
      </c>
      <c r="D140" s="50" t="str">
        <f>GD_CHUNG!C139</f>
        <v>Nguyễn Thu Huyền</v>
      </c>
      <c r="E140" s="50" t="str">
        <f>GD_CHUNG!D139</f>
        <v>NV PVHK</v>
      </c>
      <c r="F140" s="200" t="s">
        <v>283</v>
      </c>
      <c r="G140" s="200" t="s">
        <v>283</v>
      </c>
      <c r="H140" s="200" t="s">
        <v>283</v>
      </c>
      <c r="I140" s="200" t="s">
        <v>283</v>
      </c>
      <c r="J140" s="201"/>
      <c r="K140" s="200" t="s">
        <v>283</v>
      </c>
      <c r="L140" s="200" t="s">
        <v>283</v>
      </c>
      <c r="M140" s="200" t="s">
        <v>283</v>
      </c>
      <c r="N140" s="200" t="s">
        <v>283</v>
      </c>
      <c r="O140" s="200" t="s">
        <v>283</v>
      </c>
      <c r="P140" s="200" t="s">
        <v>283</v>
      </c>
      <c r="Q140" s="201"/>
      <c r="R140" s="200" t="s">
        <v>283</v>
      </c>
      <c r="S140" s="200" t="s">
        <v>283</v>
      </c>
      <c r="T140" s="200" t="s">
        <v>283</v>
      </c>
      <c r="U140" s="200" t="s">
        <v>283</v>
      </c>
      <c r="V140" s="200" t="s">
        <v>283</v>
      </c>
      <c r="W140" s="200" t="s">
        <v>283</v>
      </c>
      <c r="X140" s="201"/>
      <c r="Y140" s="200" t="s">
        <v>283</v>
      </c>
      <c r="Z140" s="200" t="s">
        <v>283</v>
      </c>
      <c r="AA140" s="200" t="s">
        <v>283</v>
      </c>
      <c r="AB140" s="200" t="s">
        <v>283</v>
      </c>
      <c r="AC140" s="200" t="s">
        <v>283</v>
      </c>
      <c r="AD140" s="200" t="s">
        <v>283</v>
      </c>
      <c r="AE140" s="201"/>
      <c r="AF140" s="200" t="s">
        <v>283</v>
      </c>
      <c r="AG140" s="200" t="s">
        <v>283</v>
      </c>
      <c r="AH140" s="200" t="s">
        <v>283</v>
      </c>
      <c r="AI140" s="200" t="s">
        <v>283</v>
      </c>
      <c r="AJ140" s="200" t="s">
        <v>283</v>
      </c>
      <c r="AK140" s="96"/>
      <c r="AL140" s="123"/>
      <c r="AM140" s="123">
        <f>VLOOKUP(C140,DM_NGAY_CONG_QUY_DINH!$H$3:$L$600,5,FALSE)</f>
        <v>27</v>
      </c>
      <c r="AN140" s="123">
        <f t="shared" si="0"/>
        <v>0</v>
      </c>
      <c r="AO140" s="125">
        <f t="shared" si="1"/>
        <v>0</v>
      </c>
      <c r="AP140" s="125">
        <f t="shared" si="2"/>
        <v>0</v>
      </c>
      <c r="AQ140" s="127">
        <f t="shared" si="3"/>
        <v>0</v>
      </c>
      <c r="AR140" s="125">
        <f t="shared" si="4"/>
        <v>0</v>
      </c>
      <c r="AS140" s="125">
        <f t="shared" si="5"/>
        <v>0</v>
      </c>
      <c r="AT140" s="125">
        <f t="shared" si="6"/>
        <v>27</v>
      </c>
      <c r="AU140" s="125">
        <f t="shared" si="7"/>
        <v>0</v>
      </c>
      <c r="AV140" s="125">
        <f t="shared" si="22"/>
        <v>0</v>
      </c>
      <c r="AW140" s="125">
        <f t="shared" si="9"/>
        <v>0</v>
      </c>
      <c r="AX140" s="125">
        <f t="shared" si="10"/>
        <v>0</v>
      </c>
      <c r="AY140" s="125">
        <f t="shared" si="11"/>
        <v>0</v>
      </c>
      <c r="AZ140" s="125">
        <f t="shared" si="23"/>
        <v>0</v>
      </c>
      <c r="BA140" s="125">
        <f t="shared" si="13"/>
        <v>0</v>
      </c>
      <c r="BB140" s="125">
        <f t="shared" si="14"/>
        <v>0</v>
      </c>
      <c r="BC140" s="125">
        <f t="shared" si="15"/>
        <v>0</v>
      </c>
      <c r="BD140" s="125">
        <f t="shared" si="24"/>
        <v>0</v>
      </c>
      <c r="BE140" s="125">
        <f t="shared" si="17"/>
        <v>0</v>
      </c>
      <c r="BF140" s="125">
        <f t="shared" si="18"/>
        <v>0</v>
      </c>
      <c r="BG140" s="125">
        <f t="shared" si="25"/>
        <v>0</v>
      </c>
      <c r="BH140" s="125">
        <f t="shared" si="26"/>
        <v>0</v>
      </c>
      <c r="BI140" s="125">
        <f t="shared" si="27"/>
        <v>0</v>
      </c>
      <c r="BJ140" s="202">
        <v>1</v>
      </c>
      <c r="BK140" s="202"/>
    </row>
    <row r="141" spans="1:63" ht="14.25" x14ac:dyDescent="0.2">
      <c r="A141" s="22"/>
      <c r="B141" s="49">
        <v>136</v>
      </c>
      <c r="C141" s="50">
        <f>GD_CHUNG!B140</f>
        <v>12281</v>
      </c>
      <c r="D141" s="50" t="str">
        <f>GD_CHUNG!C140</f>
        <v>Nguyễn Minh Phương</v>
      </c>
      <c r="E141" s="50" t="str">
        <f>GD_CHUNG!D140</f>
        <v>NV PVHK</v>
      </c>
      <c r="F141" s="200" t="s">
        <v>283</v>
      </c>
      <c r="G141" s="200" t="s">
        <v>283</v>
      </c>
      <c r="H141" s="200" t="s">
        <v>283</v>
      </c>
      <c r="I141" s="200" t="s">
        <v>283</v>
      </c>
      <c r="J141" s="201"/>
      <c r="K141" s="200" t="s">
        <v>283</v>
      </c>
      <c r="L141" s="200" t="s">
        <v>283</v>
      </c>
      <c r="M141" s="200" t="s">
        <v>283</v>
      </c>
      <c r="N141" s="200" t="s">
        <v>283</v>
      </c>
      <c r="O141" s="200" t="s">
        <v>283</v>
      </c>
      <c r="P141" s="200" t="s">
        <v>283</v>
      </c>
      <c r="Q141" s="201"/>
      <c r="R141" s="200" t="s">
        <v>283</v>
      </c>
      <c r="S141" s="200" t="s">
        <v>283</v>
      </c>
      <c r="T141" s="200" t="s">
        <v>283</v>
      </c>
      <c r="U141" s="200" t="s">
        <v>283</v>
      </c>
      <c r="V141" s="200" t="s">
        <v>283</v>
      </c>
      <c r="W141" s="200" t="s">
        <v>283</v>
      </c>
      <c r="X141" s="201"/>
      <c r="Y141" s="200" t="s">
        <v>283</v>
      </c>
      <c r="Z141" s="200" t="s">
        <v>283</v>
      </c>
      <c r="AA141" s="200" t="s">
        <v>283</v>
      </c>
      <c r="AB141" s="200" t="s">
        <v>283</v>
      </c>
      <c r="AC141" s="200" t="s">
        <v>283</v>
      </c>
      <c r="AD141" s="200" t="s">
        <v>283</v>
      </c>
      <c r="AE141" s="201"/>
      <c r="AF141" s="200" t="s">
        <v>283</v>
      </c>
      <c r="AG141" s="200" t="s">
        <v>283</v>
      </c>
      <c r="AH141" s="200" t="s">
        <v>283</v>
      </c>
      <c r="AI141" s="200" t="s">
        <v>283</v>
      </c>
      <c r="AJ141" s="200" t="s">
        <v>283</v>
      </c>
      <c r="AK141" s="96"/>
      <c r="AL141" s="123"/>
      <c r="AM141" s="123">
        <f>VLOOKUP(C141,DM_NGAY_CONG_QUY_DINH!$H$3:$L$600,5,FALSE)</f>
        <v>27</v>
      </c>
      <c r="AN141" s="123">
        <f t="shared" si="0"/>
        <v>0</v>
      </c>
      <c r="AO141" s="125">
        <f t="shared" si="1"/>
        <v>0</v>
      </c>
      <c r="AP141" s="125">
        <f t="shared" si="2"/>
        <v>0</v>
      </c>
      <c r="AQ141" s="127">
        <f t="shared" si="3"/>
        <v>0</v>
      </c>
      <c r="AR141" s="125">
        <f t="shared" si="4"/>
        <v>0</v>
      </c>
      <c r="AS141" s="125">
        <f t="shared" si="5"/>
        <v>0</v>
      </c>
      <c r="AT141" s="125">
        <f t="shared" si="6"/>
        <v>27</v>
      </c>
      <c r="AU141" s="125">
        <f t="shared" si="7"/>
        <v>0</v>
      </c>
      <c r="AV141" s="125">
        <f t="shared" si="22"/>
        <v>0</v>
      </c>
      <c r="AW141" s="125">
        <f t="shared" si="9"/>
        <v>0</v>
      </c>
      <c r="AX141" s="125">
        <f t="shared" si="10"/>
        <v>0</v>
      </c>
      <c r="AY141" s="125">
        <f t="shared" si="11"/>
        <v>0</v>
      </c>
      <c r="AZ141" s="125">
        <f t="shared" si="23"/>
        <v>0</v>
      </c>
      <c r="BA141" s="125">
        <f t="shared" si="13"/>
        <v>0</v>
      </c>
      <c r="BB141" s="125">
        <f t="shared" si="14"/>
        <v>0</v>
      </c>
      <c r="BC141" s="125">
        <f t="shared" si="15"/>
        <v>0</v>
      </c>
      <c r="BD141" s="125">
        <f t="shared" si="24"/>
        <v>0</v>
      </c>
      <c r="BE141" s="125">
        <f t="shared" si="17"/>
        <v>0</v>
      </c>
      <c r="BF141" s="125">
        <f t="shared" si="18"/>
        <v>0</v>
      </c>
      <c r="BG141" s="125">
        <f t="shared" si="25"/>
        <v>0</v>
      </c>
      <c r="BH141" s="125">
        <f t="shared" si="26"/>
        <v>0</v>
      </c>
      <c r="BI141" s="125">
        <f t="shared" si="27"/>
        <v>0</v>
      </c>
      <c r="BJ141" s="202">
        <v>1</v>
      </c>
      <c r="BK141" s="202"/>
    </row>
    <row r="142" spans="1:63" ht="14.25" x14ac:dyDescent="0.2">
      <c r="A142" s="22"/>
      <c r="B142" s="49">
        <v>137</v>
      </c>
      <c r="C142" s="50">
        <f>GD_CHUNG!B141</f>
        <v>13097</v>
      </c>
      <c r="D142" s="50" t="str">
        <f>GD_CHUNG!C141</f>
        <v>Nguyễn Thu Quỳnh</v>
      </c>
      <c r="E142" s="50" t="str">
        <f>GD_CHUNG!D141</f>
        <v>NV PVHK</v>
      </c>
      <c r="F142" s="200" t="s">
        <v>205</v>
      </c>
      <c r="G142" s="200" t="s">
        <v>205</v>
      </c>
      <c r="H142" s="200" t="s">
        <v>205</v>
      </c>
      <c r="I142" s="200" t="s">
        <v>205</v>
      </c>
      <c r="J142" s="201"/>
      <c r="K142" s="200" t="s">
        <v>205</v>
      </c>
      <c r="L142" s="200" t="s">
        <v>205</v>
      </c>
      <c r="M142" s="200" t="s">
        <v>205</v>
      </c>
      <c r="N142" s="200" t="s">
        <v>205</v>
      </c>
      <c r="O142" s="200" t="s">
        <v>205</v>
      </c>
      <c r="P142" s="200" t="s">
        <v>205</v>
      </c>
      <c r="Q142" s="201"/>
      <c r="R142" s="200" t="s">
        <v>205</v>
      </c>
      <c r="S142" s="200" t="s">
        <v>205</v>
      </c>
      <c r="T142" s="200" t="s">
        <v>205</v>
      </c>
      <c r="U142" s="200" t="s">
        <v>205</v>
      </c>
      <c r="V142" s="200" t="s">
        <v>205</v>
      </c>
      <c r="W142" s="200" t="s">
        <v>205</v>
      </c>
      <c r="X142" s="201"/>
      <c r="Y142" s="200" t="s">
        <v>205</v>
      </c>
      <c r="Z142" s="200" t="s">
        <v>205</v>
      </c>
      <c r="AA142" s="200" t="s">
        <v>205</v>
      </c>
      <c r="AB142" s="200" t="s">
        <v>205</v>
      </c>
      <c r="AC142" s="200" t="s">
        <v>205</v>
      </c>
      <c r="AD142" s="200" t="s">
        <v>205</v>
      </c>
      <c r="AE142" s="201"/>
      <c r="AF142" s="200" t="s">
        <v>205</v>
      </c>
      <c r="AG142" s="200" t="s">
        <v>205</v>
      </c>
      <c r="AH142" s="200" t="s">
        <v>205</v>
      </c>
      <c r="AI142" s="200" t="s">
        <v>205</v>
      </c>
      <c r="AJ142" s="200" t="s">
        <v>205</v>
      </c>
      <c r="AK142" s="96"/>
      <c r="AL142" s="123"/>
      <c r="AM142" s="123">
        <f>VLOOKUP(C142,DM_NGAY_CONG_QUY_DINH!$H$3:$L$600,5,FALSE)</f>
        <v>27</v>
      </c>
      <c r="AN142" s="123">
        <f t="shared" si="0"/>
        <v>27</v>
      </c>
      <c r="AO142" s="125">
        <f t="shared" si="1"/>
        <v>0</v>
      </c>
      <c r="AP142" s="125">
        <f t="shared" si="2"/>
        <v>0</v>
      </c>
      <c r="AQ142" s="127">
        <f t="shared" si="3"/>
        <v>0</v>
      </c>
      <c r="AR142" s="125">
        <f t="shared" si="4"/>
        <v>0</v>
      </c>
      <c r="AS142" s="125">
        <f t="shared" si="5"/>
        <v>0</v>
      </c>
      <c r="AT142" s="125">
        <f t="shared" si="6"/>
        <v>0</v>
      </c>
      <c r="AU142" s="125">
        <f t="shared" si="7"/>
        <v>0</v>
      </c>
      <c r="AV142" s="125">
        <f t="shared" si="22"/>
        <v>0</v>
      </c>
      <c r="AW142" s="125">
        <f t="shared" si="9"/>
        <v>0</v>
      </c>
      <c r="AX142" s="125">
        <f t="shared" si="10"/>
        <v>0</v>
      </c>
      <c r="AY142" s="125">
        <f t="shared" si="11"/>
        <v>0</v>
      </c>
      <c r="AZ142" s="125">
        <f t="shared" si="23"/>
        <v>0</v>
      </c>
      <c r="BA142" s="125">
        <f t="shared" si="13"/>
        <v>0</v>
      </c>
      <c r="BB142" s="125">
        <f t="shared" si="14"/>
        <v>0</v>
      </c>
      <c r="BC142" s="125">
        <f t="shared" si="15"/>
        <v>0</v>
      </c>
      <c r="BD142" s="125">
        <f t="shared" si="24"/>
        <v>0</v>
      </c>
      <c r="BE142" s="125">
        <f t="shared" si="17"/>
        <v>0</v>
      </c>
      <c r="BF142" s="125">
        <f t="shared" si="18"/>
        <v>0</v>
      </c>
      <c r="BG142" s="125">
        <f t="shared" si="25"/>
        <v>0</v>
      </c>
      <c r="BH142" s="125">
        <f t="shared" si="26"/>
        <v>0</v>
      </c>
      <c r="BI142" s="125">
        <f t="shared" si="27"/>
        <v>0</v>
      </c>
      <c r="BJ142" s="167">
        <v>1.05</v>
      </c>
      <c r="BK142" s="203"/>
    </row>
    <row r="143" spans="1:63" ht="14.25" x14ac:dyDescent="0.2">
      <c r="A143" s="22"/>
      <c r="B143" s="49">
        <v>138</v>
      </c>
      <c r="C143" s="50">
        <f>GD_CHUNG!B142</f>
        <v>13101</v>
      </c>
      <c r="D143" s="50" t="str">
        <f>GD_CHUNG!C142</f>
        <v>Trần Thị Huệ</v>
      </c>
      <c r="E143" s="50" t="str">
        <f>GD_CHUNG!D142</f>
        <v>NV PVHK</v>
      </c>
      <c r="F143" s="200" t="s">
        <v>205</v>
      </c>
      <c r="G143" s="200" t="s">
        <v>205</v>
      </c>
      <c r="H143" s="200" t="s">
        <v>205</v>
      </c>
      <c r="I143" s="200" t="s">
        <v>205</v>
      </c>
      <c r="J143" s="201"/>
      <c r="K143" s="200" t="s">
        <v>205</v>
      </c>
      <c r="L143" s="200" t="s">
        <v>205</v>
      </c>
      <c r="M143" s="200" t="s">
        <v>205</v>
      </c>
      <c r="N143" s="200" t="s">
        <v>205</v>
      </c>
      <c r="O143" s="200" t="s">
        <v>205</v>
      </c>
      <c r="P143" s="200" t="s">
        <v>205</v>
      </c>
      <c r="Q143" s="201"/>
      <c r="R143" s="200" t="s">
        <v>205</v>
      </c>
      <c r="S143" s="200" t="s">
        <v>205</v>
      </c>
      <c r="T143" s="200" t="s">
        <v>205</v>
      </c>
      <c r="U143" s="200" t="s">
        <v>205</v>
      </c>
      <c r="V143" s="200" t="s">
        <v>205</v>
      </c>
      <c r="W143" s="200" t="s">
        <v>205</v>
      </c>
      <c r="X143" s="201"/>
      <c r="Y143" s="200" t="s">
        <v>205</v>
      </c>
      <c r="Z143" s="200" t="s">
        <v>205</v>
      </c>
      <c r="AA143" s="200" t="s">
        <v>205</v>
      </c>
      <c r="AB143" s="200" t="s">
        <v>205</v>
      </c>
      <c r="AC143" s="200" t="s">
        <v>205</v>
      </c>
      <c r="AD143" s="200" t="s">
        <v>205</v>
      </c>
      <c r="AE143" s="201"/>
      <c r="AF143" s="200" t="s">
        <v>205</v>
      </c>
      <c r="AG143" s="200" t="s">
        <v>205</v>
      </c>
      <c r="AH143" s="200" t="s">
        <v>205</v>
      </c>
      <c r="AI143" s="200" t="s">
        <v>205</v>
      </c>
      <c r="AJ143" s="200" t="s">
        <v>205</v>
      </c>
      <c r="AK143" s="96"/>
      <c r="AL143" s="123"/>
      <c r="AM143" s="123">
        <f>VLOOKUP(C143,DM_NGAY_CONG_QUY_DINH!$H$3:$L$600,5,FALSE)</f>
        <v>27</v>
      </c>
      <c r="AN143" s="123">
        <f t="shared" si="0"/>
        <v>27</v>
      </c>
      <c r="AO143" s="125">
        <f t="shared" si="1"/>
        <v>0</v>
      </c>
      <c r="AP143" s="125">
        <f t="shared" si="2"/>
        <v>0</v>
      </c>
      <c r="AQ143" s="127">
        <f t="shared" si="3"/>
        <v>0</v>
      </c>
      <c r="AR143" s="125">
        <f t="shared" si="4"/>
        <v>0</v>
      </c>
      <c r="AS143" s="125">
        <f t="shared" si="5"/>
        <v>0</v>
      </c>
      <c r="AT143" s="125">
        <f t="shared" si="6"/>
        <v>0</v>
      </c>
      <c r="AU143" s="125">
        <f t="shared" si="7"/>
        <v>0</v>
      </c>
      <c r="AV143" s="125">
        <f t="shared" si="22"/>
        <v>0</v>
      </c>
      <c r="AW143" s="125">
        <f t="shared" si="9"/>
        <v>0</v>
      </c>
      <c r="AX143" s="125">
        <f t="shared" si="10"/>
        <v>0</v>
      </c>
      <c r="AY143" s="125">
        <f t="shared" si="11"/>
        <v>0</v>
      </c>
      <c r="AZ143" s="125">
        <f t="shared" si="23"/>
        <v>0</v>
      </c>
      <c r="BA143" s="125">
        <f t="shared" si="13"/>
        <v>0</v>
      </c>
      <c r="BB143" s="125">
        <f t="shared" si="14"/>
        <v>0</v>
      </c>
      <c r="BC143" s="125">
        <f t="shared" si="15"/>
        <v>0</v>
      </c>
      <c r="BD143" s="125">
        <f t="shared" si="24"/>
        <v>0</v>
      </c>
      <c r="BE143" s="125">
        <f t="shared" si="17"/>
        <v>0</v>
      </c>
      <c r="BF143" s="125">
        <f t="shared" si="18"/>
        <v>0</v>
      </c>
      <c r="BG143" s="125">
        <f t="shared" si="25"/>
        <v>0</v>
      </c>
      <c r="BH143" s="125">
        <f t="shared" si="26"/>
        <v>0</v>
      </c>
      <c r="BI143" s="125">
        <f t="shared" si="27"/>
        <v>0</v>
      </c>
      <c r="BJ143" s="202">
        <v>0.98</v>
      </c>
      <c r="BK143" s="202"/>
    </row>
    <row r="144" spans="1:63" ht="14.25" x14ac:dyDescent="0.2">
      <c r="A144" s="22"/>
      <c r="B144" s="49">
        <v>139</v>
      </c>
      <c r="C144" s="50">
        <f>GD_CHUNG!B143</f>
        <v>13532</v>
      </c>
      <c r="D144" s="50" t="str">
        <f>GD_CHUNG!C143</f>
        <v>Nguyễn Tuấn Cường</v>
      </c>
      <c r="E144" s="50" t="str">
        <f>GD_CHUNG!D143</f>
        <v>NV PVHK</v>
      </c>
      <c r="F144" s="200" t="s">
        <v>205</v>
      </c>
      <c r="G144" s="200" t="s">
        <v>205</v>
      </c>
      <c r="H144" s="200" t="s">
        <v>205</v>
      </c>
      <c r="I144" s="200" t="s">
        <v>205</v>
      </c>
      <c r="J144" s="201"/>
      <c r="K144" s="200" t="s">
        <v>205</v>
      </c>
      <c r="L144" s="200" t="s">
        <v>205</v>
      </c>
      <c r="M144" s="200" t="s">
        <v>205</v>
      </c>
      <c r="N144" s="200" t="s">
        <v>205</v>
      </c>
      <c r="O144" s="200" t="s">
        <v>205</v>
      </c>
      <c r="P144" s="200" t="s">
        <v>205</v>
      </c>
      <c r="Q144" s="201"/>
      <c r="R144" s="200" t="s">
        <v>205</v>
      </c>
      <c r="S144" s="200" t="s">
        <v>205</v>
      </c>
      <c r="T144" s="200" t="s">
        <v>205</v>
      </c>
      <c r="U144" s="200" t="s">
        <v>205</v>
      </c>
      <c r="V144" s="200" t="s">
        <v>205</v>
      </c>
      <c r="W144" s="200" t="s">
        <v>205</v>
      </c>
      <c r="X144" s="201"/>
      <c r="Y144" s="200" t="s">
        <v>205</v>
      </c>
      <c r="Z144" s="200" t="s">
        <v>205</v>
      </c>
      <c r="AA144" s="200" t="s">
        <v>205</v>
      </c>
      <c r="AB144" s="200" t="s">
        <v>205</v>
      </c>
      <c r="AC144" s="200" t="s">
        <v>205</v>
      </c>
      <c r="AD144" s="200" t="s">
        <v>205</v>
      </c>
      <c r="AE144" s="201"/>
      <c r="AF144" s="200" t="s">
        <v>205</v>
      </c>
      <c r="AG144" s="200" t="s">
        <v>205</v>
      </c>
      <c r="AH144" s="200" t="s">
        <v>205</v>
      </c>
      <c r="AI144" s="200" t="s">
        <v>205</v>
      </c>
      <c r="AJ144" s="200" t="s">
        <v>205</v>
      </c>
      <c r="AK144" s="96"/>
      <c r="AL144" s="123"/>
      <c r="AM144" s="123">
        <f>VLOOKUP(C144,DM_NGAY_CONG_QUY_DINH!$H$3:$L$600,5,FALSE)</f>
        <v>27</v>
      </c>
      <c r="AN144" s="123">
        <f t="shared" si="0"/>
        <v>27</v>
      </c>
      <c r="AO144" s="125">
        <f t="shared" si="1"/>
        <v>0</v>
      </c>
      <c r="AP144" s="125">
        <f t="shared" si="2"/>
        <v>0</v>
      </c>
      <c r="AQ144" s="127">
        <f t="shared" si="3"/>
        <v>0</v>
      </c>
      <c r="AR144" s="125">
        <f t="shared" si="4"/>
        <v>0</v>
      </c>
      <c r="AS144" s="125">
        <f t="shared" si="5"/>
        <v>0</v>
      </c>
      <c r="AT144" s="125">
        <f t="shared" si="6"/>
        <v>0</v>
      </c>
      <c r="AU144" s="125">
        <f t="shared" si="7"/>
        <v>0</v>
      </c>
      <c r="AV144" s="125">
        <f t="shared" si="22"/>
        <v>0</v>
      </c>
      <c r="AW144" s="125">
        <f t="shared" si="9"/>
        <v>0</v>
      </c>
      <c r="AX144" s="125">
        <f t="shared" si="10"/>
        <v>0</v>
      </c>
      <c r="AY144" s="125">
        <f t="shared" si="11"/>
        <v>0</v>
      </c>
      <c r="AZ144" s="125">
        <f t="shared" si="23"/>
        <v>0</v>
      </c>
      <c r="BA144" s="125">
        <f t="shared" si="13"/>
        <v>0</v>
      </c>
      <c r="BB144" s="125">
        <f t="shared" si="14"/>
        <v>0</v>
      </c>
      <c r="BC144" s="125">
        <f t="shared" si="15"/>
        <v>0</v>
      </c>
      <c r="BD144" s="125">
        <f t="shared" si="24"/>
        <v>0</v>
      </c>
      <c r="BE144" s="125">
        <f t="shared" si="17"/>
        <v>0</v>
      </c>
      <c r="BF144" s="125">
        <f t="shared" si="18"/>
        <v>0</v>
      </c>
      <c r="BG144" s="125">
        <f t="shared" si="25"/>
        <v>0</v>
      </c>
      <c r="BH144" s="125">
        <f t="shared" si="26"/>
        <v>0</v>
      </c>
      <c r="BI144" s="125">
        <f t="shared" si="27"/>
        <v>0</v>
      </c>
      <c r="BJ144" s="202">
        <v>1</v>
      </c>
      <c r="BK144" s="202"/>
    </row>
    <row r="145" spans="1:63" ht="14.25" x14ac:dyDescent="0.2">
      <c r="A145" s="22"/>
      <c r="B145" s="49">
        <v>140</v>
      </c>
      <c r="C145" s="50">
        <f>GD_CHUNG!B144</f>
        <v>11357</v>
      </c>
      <c r="D145" s="50" t="str">
        <f>GD_CHUNG!C144</f>
        <v>Nguyễn Việt Dũng</v>
      </c>
      <c r="E145" s="50" t="str">
        <f>GD_CHUNG!D144</f>
        <v>NV PVHK</v>
      </c>
      <c r="F145" s="200" t="s">
        <v>205</v>
      </c>
      <c r="G145" s="200" t="s">
        <v>205</v>
      </c>
      <c r="H145" s="200" t="s">
        <v>205</v>
      </c>
      <c r="I145" s="200" t="s">
        <v>205</v>
      </c>
      <c r="J145" s="201"/>
      <c r="K145" s="200" t="s">
        <v>205</v>
      </c>
      <c r="L145" s="200" t="s">
        <v>205</v>
      </c>
      <c r="M145" s="200" t="s">
        <v>205</v>
      </c>
      <c r="N145" s="200" t="s">
        <v>205</v>
      </c>
      <c r="O145" s="200" t="s">
        <v>458</v>
      </c>
      <c r="P145" s="200" t="s">
        <v>458</v>
      </c>
      <c r="Q145" s="201"/>
      <c r="R145" s="200" t="s">
        <v>458</v>
      </c>
      <c r="S145" s="200" t="s">
        <v>205</v>
      </c>
      <c r="T145" s="200" t="s">
        <v>205</v>
      </c>
      <c r="U145" s="200" t="s">
        <v>205</v>
      </c>
      <c r="V145" s="200" t="s">
        <v>205</v>
      </c>
      <c r="W145" s="200" t="s">
        <v>205</v>
      </c>
      <c r="X145" s="201"/>
      <c r="Y145" s="200" t="s">
        <v>205</v>
      </c>
      <c r="Z145" s="200" t="s">
        <v>205</v>
      </c>
      <c r="AA145" s="200" t="s">
        <v>205</v>
      </c>
      <c r="AB145" s="200" t="s">
        <v>205</v>
      </c>
      <c r="AC145" s="200" t="s">
        <v>205</v>
      </c>
      <c r="AD145" s="200" t="s">
        <v>205</v>
      </c>
      <c r="AE145" s="201"/>
      <c r="AF145" s="200" t="s">
        <v>205</v>
      </c>
      <c r="AG145" s="200" t="s">
        <v>205</v>
      </c>
      <c r="AH145" s="200" t="s">
        <v>205</v>
      </c>
      <c r="AI145" s="200" t="s">
        <v>205</v>
      </c>
      <c r="AJ145" s="200" t="s">
        <v>205</v>
      </c>
      <c r="AK145" s="96"/>
      <c r="AL145" s="123"/>
      <c r="AM145" s="123">
        <f>VLOOKUP(C145,DM_NGAY_CONG_QUY_DINH!$H$3:$L$600,5,FALSE)</f>
        <v>27</v>
      </c>
      <c r="AN145" s="123">
        <f t="shared" si="0"/>
        <v>24</v>
      </c>
      <c r="AO145" s="125">
        <f t="shared" si="1"/>
        <v>0</v>
      </c>
      <c r="AP145" s="125">
        <f t="shared" si="2"/>
        <v>3</v>
      </c>
      <c r="AQ145" s="127">
        <f t="shared" si="3"/>
        <v>0</v>
      </c>
      <c r="AR145" s="125">
        <f t="shared" si="4"/>
        <v>0</v>
      </c>
      <c r="AS145" s="125">
        <f t="shared" si="5"/>
        <v>0</v>
      </c>
      <c r="AT145" s="125">
        <f t="shared" si="6"/>
        <v>0</v>
      </c>
      <c r="AU145" s="125">
        <f t="shared" si="7"/>
        <v>0</v>
      </c>
      <c r="AV145" s="125">
        <f t="shared" si="22"/>
        <v>0</v>
      </c>
      <c r="AW145" s="125">
        <f t="shared" si="9"/>
        <v>0</v>
      </c>
      <c r="AX145" s="125">
        <f t="shared" si="10"/>
        <v>0</v>
      </c>
      <c r="AY145" s="125">
        <f t="shared" si="11"/>
        <v>0</v>
      </c>
      <c r="AZ145" s="125">
        <f t="shared" si="23"/>
        <v>0</v>
      </c>
      <c r="BA145" s="125">
        <f t="shared" si="13"/>
        <v>0</v>
      </c>
      <c r="BB145" s="125">
        <f t="shared" si="14"/>
        <v>0</v>
      </c>
      <c r="BC145" s="125">
        <f t="shared" si="15"/>
        <v>0</v>
      </c>
      <c r="BD145" s="125">
        <f t="shared" si="24"/>
        <v>0</v>
      </c>
      <c r="BE145" s="125">
        <f t="shared" si="17"/>
        <v>0</v>
      </c>
      <c r="BF145" s="125">
        <f t="shared" si="18"/>
        <v>0</v>
      </c>
      <c r="BG145" s="125">
        <f t="shared" si="25"/>
        <v>0</v>
      </c>
      <c r="BH145" s="125">
        <f t="shared" si="26"/>
        <v>0</v>
      </c>
      <c r="BI145" s="125">
        <f t="shared" si="27"/>
        <v>0</v>
      </c>
      <c r="BJ145" s="202">
        <v>1</v>
      </c>
      <c r="BK145" s="202"/>
    </row>
    <row r="146" spans="1:63" ht="14.25" x14ac:dyDescent="0.2">
      <c r="A146" s="22"/>
      <c r="B146" s="49">
        <v>141</v>
      </c>
      <c r="C146" s="50">
        <f>GD_CHUNG!B145</f>
        <v>201501</v>
      </c>
      <c r="D146" s="50" t="str">
        <f>GD_CHUNG!C145</f>
        <v>Nguyễn Mỹ Hạnh</v>
      </c>
      <c r="E146" s="50" t="str">
        <f>GD_CHUNG!D145</f>
        <v>NV PVHK</v>
      </c>
      <c r="F146" s="200" t="s">
        <v>205</v>
      </c>
      <c r="G146" s="200" t="s">
        <v>205</v>
      </c>
      <c r="H146" s="200" t="s">
        <v>205</v>
      </c>
      <c r="I146" s="200" t="s">
        <v>205</v>
      </c>
      <c r="J146" s="201"/>
      <c r="K146" s="200" t="s">
        <v>205</v>
      </c>
      <c r="L146" s="200" t="s">
        <v>205</v>
      </c>
      <c r="M146" s="200" t="s">
        <v>205</v>
      </c>
      <c r="N146" s="200" t="s">
        <v>205</v>
      </c>
      <c r="O146" s="200" t="s">
        <v>205</v>
      </c>
      <c r="P146" s="200" t="s">
        <v>205</v>
      </c>
      <c r="Q146" s="201"/>
      <c r="R146" s="200" t="s">
        <v>205</v>
      </c>
      <c r="S146" s="200" t="s">
        <v>205</v>
      </c>
      <c r="T146" s="200" t="s">
        <v>205</v>
      </c>
      <c r="U146" s="200" t="s">
        <v>205</v>
      </c>
      <c r="V146" s="200" t="s">
        <v>205</v>
      </c>
      <c r="W146" s="200" t="s">
        <v>205</v>
      </c>
      <c r="X146" s="201"/>
      <c r="Y146" s="200" t="s">
        <v>205</v>
      </c>
      <c r="Z146" s="200" t="s">
        <v>205</v>
      </c>
      <c r="AA146" s="200" t="s">
        <v>205</v>
      </c>
      <c r="AB146" s="200" t="s">
        <v>205</v>
      </c>
      <c r="AC146" s="200" t="s">
        <v>205</v>
      </c>
      <c r="AD146" s="200" t="s">
        <v>205</v>
      </c>
      <c r="AE146" s="201"/>
      <c r="AF146" s="200" t="s">
        <v>205</v>
      </c>
      <c r="AG146" s="200" t="s">
        <v>205</v>
      </c>
      <c r="AH146" s="200" t="s">
        <v>205</v>
      </c>
      <c r="AI146" s="200" t="s">
        <v>205</v>
      </c>
      <c r="AJ146" s="200" t="s">
        <v>205</v>
      </c>
      <c r="AK146" s="96"/>
      <c r="AL146" s="123"/>
      <c r="AM146" s="123">
        <f>VLOOKUP(C146,DM_NGAY_CONG_QUY_DINH!$H$3:$L$600,5,FALSE)</f>
        <v>27</v>
      </c>
      <c r="AN146" s="123">
        <f t="shared" si="0"/>
        <v>27</v>
      </c>
      <c r="AO146" s="125">
        <f t="shared" si="1"/>
        <v>0</v>
      </c>
      <c r="AP146" s="125">
        <f t="shared" si="2"/>
        <v>0</v>
      </c>
      <c r="AQ146" s="127">
        <f t="shared" si="3"/>
        <v>0</v>
      </c>
      <c r="AR146" s="125">
        <f t="shared" si="4"/>
        <v>0</v>
      </c>
      <c r="AS146" s="125">
        <f t="shared" si="5"/>
        <v>0</v>
      </c>
      <c r="AT146" s="125">
        <f t="shared" si="6"/>
        <v>0</v>
      </c>
      <c r="AU146" s="125">
        <f t="shared" si="7"/>
        <v>0</v>
      </c>
      <c r="AV146" s="125">
        <f t="shared" si="22"/>
        <v>0</v>
      </c>
      <c r="AW146" s="125">
        <f t="shared" si="9"/>
        <v>0</v>
      </c>
      <c r="AX146" s="125">
        <f t="shared" si="10"/>
        <v>0</v>
      </c>
      <c r="AY146" s="125">
        <f t="shared" si="11"/>
        <v>0</v>
      </c>
      <c r="AZ146" s="125">
        <f t="shared" si="23"/>
        <v>0</v>
      </c>
      <c r="BA146" s="125">
        <f t="shared" si="13"/>
        <v>0</v>
      </c>
      <c r="BB146" s="125">
        <f t="shared" si="14"/>
        <v>0</v>
      </c>
      <c r="BC146" s="125">
        <f t="shared" si="15"/>
        <v>0</v>
      </c>
      <c r="BD146" s="125">
        <f t="shared" si="24"/>
        <v>0</v>
      </c>
      <c r="BE146" s="125">
        <f t="shared" si="17"/>
        <v>0</v>
      </c>
      <c r="BF146" s="125">
        <f t="shared" si="18"/>
        <v>0</v>
      </c>
      <c r="BG146" s="125">
        <f t="shared" si="25"/>
        <v>0</v>
      </c>
      <c r="BH146" s="125">
        <f t="shared" si="26"/>
        <v>0</v>
      </c>
      <c r="BI146" s="125">
        <f t="shared" si="27"/>
        <v>0</v>
      </c>
      <c r="BJ146" s="202">
        <v>1</v>
      </c>
      <c r="BK146" s="202"/>
    </row>
    <row r="147" spans="1:63" ht="14.25" x14ac:dyDescent="0.2">
      <c r="A147" s="22"/>
      <c r="B147" s="49">
        <v>142</v>
      </c>
      <c r="C147" s="50">
        <f>GD_CHUNG!B146</f>
        <v>10632</v>
      </c>
      <c r="D147" s="50" t="str">
        <f>GD_CHUNG!C146</f>
        <v>Trần Thanh Hiếu</v>
      </c>
      <c r="E147" s="50" t="str">
        <f>GD_CHUNG!D146</f>
        <v>Đội phó</v>
      </c>
      <c r="F147" s="200" t="s">
        <v>205</v>
      </c>
      <c r="G147" s="200" t="s">
        <v>205</v>
      </c>
      <c r="H147" s="200" t="s">
        <v>205</v>
      </c>
      <c r="I147" s="200" t="s">
        <v>205</v>
      </c>
      <c r="J147" s="201"/>
      <c r="K147" s="200" t="s">
        <v>205</v>
      </c>
      <c r="L147" s="200" t="s">
        <v>205</v>
      </c>
      <c r="M147" s="200" t="s">
        <v>205</v>
      </c>
      <c r="N147" s="200" t="s">
        <v>205</v>
      </c>
      <c r="O147" s="200" t="s">
        <v>205</v>
      </c>
      <c r="P147" s="200" t="s">
        <v>205</v>
      </c>
      <c r="Q147" s="201"/>
      <c r="R147" s="200" t="s">
        <v>205</v>
      </c>
      <c r="S147" s="200" t="s">
        <v>205</v>
      </c>
      <c r="T147" s="200" t="s">
        <v>205</v>
      </c>
      <c r="U147" s="200" t="s">
        <v>205</v>
      </c>
      <c r="V147" s="200" t="s">
        <v>205</v>
      </c>
      <c r="W147" s="200" t="s">
        <v>205</v>
      </c>
      <c r="X147" s="201"/>
      <c r="Y147" s="200" t="s">
        <v>205</v>
      </c>
      <c r="Z147" s="200" t="s">
        <v>205</v>
      </c>
      <c r="AA147" s="200" t="s">
        <v>205</v>
      </c>
      <c r="AB147" s="200" t="s">
        <v>205</v>
      </c>
      <c r="AC147" s="200" t="s">
        <v>205</v>
      </c>
      <c r="AD147" s="200" t="s">
        <v>205</v>
      </c>
      <c r="AE147" s="201"/>
      <c r="AF147" s="200" t="s">
        <v>205</v>
      </c>
      <c r="AG147" s="200" t="s">
        <v>205</v>
      </c>
      <c r="AH147" s="200" t="s">
        <v>205</v>
      </c>
      <c r="AI147" s="200" t="s">
        <v>205</v>
      </c>
      <c r="AJ147" s="200" t="s">
        <v>205</v>
      </c>
      <c r="AK147" s="96"/>
      <c r="AL147" s="123"/>
      <c r="AM147" s="123">
        <f>VLOOKUP(C147,DM_NGAY_CONG_QUY_DINH!$H$3:$L$600,5,FALSE)</f>
        <v>27</v>
      </c>
      <c r="AN147" s="123">
        <f t="shared" si="0"/>
        <v>27</v>
      </c>
      <c r="AO147" s="125">
        <f t="shared" si="1"/>
        <v>0</v>
      </c>
      <c r="AP147" s="125">
        <f t="shared" si="2"/>
        <v>0</v>
      </c>
      <c r="AQ147" s="127">
        <f t="shared" si="3"/>
        <v>0</v>
      </c>
      <c r="AR147" s="125">
        <f t="shared" si="4"/>
        <v>0</v>
      </c>
      <c r="AS147" s="125">
        <f t="shared" si="5"/>
        <v>0</v>
      </c>
      <c r="AT147" s="125">
        <f t="shared" si="6"/>
        <v>0</v>
      </c>
      <c r="AU147" s="125">
        <f t="shared" si="7"/>
        <v>0</v>
      </c>
      <c r="AV147" s="125">
        <f t="shared" si="22"/>
        <v>0</v>
      </c>
      <c r="AW147" s="125">
        <f t="shared" si="9"/>
        <v>0</v>
      </c>
      <c r="AX147" s="125">
        <f t="shared" si="10"/>
        <v>0</v>
      </c>
      <c r="AY147" s="125">
        <f t="shared" si="11"/>
        <v>0</v>
      </c>
      <c r="AZ147" s="125">
        <f t="shared" si="23"/>
        <v>0</v>
      </c>
      <c r="BA147" s="125">
        <f t="shared" si="13"/>
        <v>0</v>
      </c>
      <c r="BB147" s="125">
        <f t="shared" si="14"/>
        <v>0</v>
      </c>
      <c r="BC147" s="125">
        <f t="shared" si="15"/>
        <v>0</v>
      </c>
      <c r="BD147" s="125">
        <f t="shared" si="24"/>
        <v>0</v>
      </c>
      <c r="BE147" s="125">
        <f t="shared" si="17"/>
        <v>0</v>
      </c>
      <c r="BF147" s="125">
        <f t="shared" si="18"/>
        <v>0</v>
      </c>
      <c r="BG147" s="125">
        <f t="shared" si="25"/>
        <v>0</v>
      </c>
      <c r="BH147" s="125">
        <f t="shared" si="26"/>
        <v>0</v>
      </c>
      <c r="BI147" s="125">
        <f t="shared" si="27"/>
        <v>0</v>
      </c>
      <c r="BJ147" s="202">
        <v>0.97</v>
      </c>
      <c r="BK147" s="202"/>
    </row>
    <row r="148" spans="1:63" ht="14.25" x14ac:dyDescent="0.2">
      <c r="A148" s="22"/>
      <c r="B148" s="49">
        <v>143</v>
      </c>
      <c r="C148" s="50">
        <f>GD_CHUNG!B147</f>
        <v>12557</v>
      </c>
      <c r="D148" s="50" t="str">
        <f>GD_CHUNG!C147</f>
        <v>Nguyễn Thị Lan</v>
      </c>
      <c r="E148" s="50" t="str">
        <f>GD_CHUNG!D147</f>
        <v>Nhân viên phục vụ hành khách hàng hóa</v>
      </c>
      <c r="F148" s="200" t="s">
        <v>205</v>
      </c>
      <c r="G148" s="200" t="s">
        <v>205</v>
      </c>
      <c r="H148" s="200" t="s">
        <v>205</v>
      </c>
      <c r="I148" s="200" t="s">
        <v>205</v>
      </c>
      <c r="J148" s="201"/>
      <c r="K148" s="200" t="s">
        <v>205</v>
      </c>
      <c r="L148" s="200" t="s">
        <v>205</v>
      </c>
      <c r="M148" s="200" t="s">
        <v>205</v>
      </c>
      <c r="N148" s="200" t="s">
        <v>205</v>
      </c>
      <c r="O148" s="200" t="s">
        <v>205</v>
      </c>
      <c r="P148" s="200" t="s">
        <v>205</v>
      </c>
      <c r="Q148" s="201"/>
      <c r="R148" s="200" t="s">
        <v>205</v>
      </c>
      <c r="S148" s="200" t="s">
        <v>205</v>
      </c>
      <c r="T148" s="200" t="s">
        <v>205</v>
      </c>
      <c r="U148" s="200" t="s">
        <v>205</v>
      </c>
      <c r="V148" s="200" t="s">
        <v>205</v>
      </c>
      <c r="W148" s="200" t="s">
        <v>205</v>
      </c>
      <c r="X148" s="201"/>
      <c r="Y148" s="200" t="s">
        <v>205</v>
      </c>
      <c r="Z148" s="200" t="s">
        <v>205</v>
      </c>
      <c r="AA148" s="200" t="s">
        <v>205</v>
      </c>
      <c r="AB148" s="200" t="s">
        <v>205</v>
      </c>
      <c r="AC148" s="200" t="s">
        <v>205</v>
      </c>
      <c r="AD148" s="200" t="s">
        <v>205</v>
      </c>
      <c r="AE148" s="201"/>
      <c r="AF148" s="200" t="s">
        <v>205</v>
      </c>
      <c r="AG148" s="200" t="s">
        <v>205</v>
      </c>
      <c r="AH148" s="200" t="s">
        <v>205</v>
      </c>
      <c r="AI148" s="200" t="s">
        <v>205</v>
      </c>
      <c r="AJ148" s="200" t="s">
        <v>205</v>
      </c>
      <c r="AK148" s="96"/>
      <c r="AL148" s="123"/>
      <c r="AM148" s="123">
        <f>VLOOKUP(C148,DM_NGAY_CONG_QUY_DINH!$H$3:$L$600,5,FALSE)</f>
        <v>27</v>
      </c>
      <c r="AN148" s="123">
        <f t="shared" si="0"/>
        <v>27</v>
      </c>
      <c r="AO148" s="125">
        <f t="shared" si="1"/>
        <v>0</v>
      </c>
      <c r="AP148" s="125">
        <f t="shared" si="2"/>
        <v>0</v>
      </c>
      <c r="AQ148" s="127">
        <f t="shared" si="3"/>
        <v>0</v>
      </c>
      <c r="AR148" s="125">
        <f t="shared" si="4"/>
        <v>0</v>
      </c>
      <c r="AS148" s="125">
        <f t="shared" si="5"/>
        <v>0</v>
      </c>
      <c r="AT148" s="125">
        <f t="shared" si="6"/>
        <v>0</v>
      </c>
      <c r="AU148" s="125">
        <f t="shared" si="7"/>
        <v>0</v>
      </c>
      <c r="AV148" s="125">
        <f t="shared" si="22"/>
        <v>0</v>
      </c>
      <c r="AW148" s="125">
        <f t="shared" si="9"/>
        <v>0</v>
      </c>
      <c r="AX148" s="125">
        <f t="shared" si="10"/>
        <v>0</v>
      </c>
      <c r="AY148" s="125">
        <f t="shared" si="11"/>
        <v>0</v>
      </c>
      <c r="AZ148" s="125">
        <f t="shared" si="23"/>
        <v>0</v>
      </c>
      <c r="BA148" s="125">
        <f t="shared" si="13"/>
        <v>0</v>
      </c>
      <c r="BB148" s="125">
        <f t="shared" si="14"/>
        <v>0</v>
      </c>
      <c r="BC148" s="125">
        <f t="shared" si="15"/>
        <v>0</v>
      </c>
      <c r="BD148" s="125">
        <f t="shared" si="24"/>
        <v>0</v>
      </c>
      <c r="BE148" s="125">
        <f t="shared" si="17"/>
        <v>0</v>
      </c>
      <c r="BF148" s="125">
        <f t="shared" si="18"/>
        <v>0</v>
      </c>
      <c r="BG148" s="125">
        <f t="shared" si="25"/>
        <v>0</v>
      </c>
      <c r="BH148" s="125">
        <f t="shared" si="26"/>
        <v>0</v>
      </c>
      <c r="BI148" s="125">
        <f t="shared" si="27"/>
        <v>0</v>
      </c>
      <c r="BJ148" s="202">
        <v>0.99</v>
      </c>
      <c r="BK148" s="202"/>
    </row>
    <row r="149" spans="1:63" ht="14.25" x14ac:dyDescent="0.2">
      <c r="A149" s="22"/>
      <c r="B149" s="49">
        <v>144</v>
      </c>
      <c r="C149" s="50">
        <f>GD_CHUNG!B148</f>
        <v>12559</v>
      </c>
      <c r="D149" s="50" t="str">
        <f>GD_CHUNG!C148</f>
        <v>Phạm Thị Mai Giang</v>
      </c>
      <c r="E149" s="50" t="str">
        <f>GD_CHUNG!D148</f>
        <v>Nhân viên phục vụ hành khách hàng hóa</v>
      </c>
      <c r="F149" s="200" t="s">
        <v>349</v>
      </c>
      <c r="G149" s="200" t="s">
        <v>349</v>
      </c>
      <c r="H149" s="200" t="s">
        <v>349</v>
      </c>
      <c r="I149" s="200" t="s">
        <v>349</v>
      </c>
      <c r="J149" s="201"/>
      <c r="K149" s="200" t="s">
        <v>349</v>
      </c>
      <c r="L149" s="200" t="s">
        <v>349</v>
      </c>
      <c r="M149" s="200" t="s">
        <v>205</v>
      </c>
      <c r="N149" s="200" t="s">
        <v>205</v>
      </c>
      <c r="O149" s="200" t="s">
        <v>205</v>
      </c>
      <c r="P149" s="200" t="s">
        <v>205</v>
      </c>
      <c r="Q149" s="201"/>
      <c r="R149" s="200" t="s">
        <v>205</v>
      </c>
      <c r="S149" s="200" t="s">
        <v>205</v>
      </c>
      <c r="T149" s="200" t="s">
        <v>205</v>
      </c>
      <c r="U149" s="200" t="s">
        <v>205</v>
      </c>
      <c r="V149" s="200" t="s">
        <v>205</v>
      </c>
      <c r="W149" s="200" t="s">
        <v>205</v>
      </c>
      <c r="X149" s="201"/>
      <c r="Y149" s="200" t="s">
        <v>283</v>
      </c>
      <c r="Z149" s="200" t="s">
        <v>283</v>
      </c>
      <c r="AA149" s="200" t="s">
        <v>283</v>
      </c>
      <c r="AB149" s="200" t="s">
        <v>283</v>
      </c>
      <c r="AC149" s="200" t="s">
        <v>283</v>
      </c>
      <c r="AD149" s="200" t="s">
        <v>283</v>
      </c>
      <c r="AE149" s="201"/>
      <c r="AF149" s="200" t="s">
        <v>283</v>
      </c>
      <c r="AG149" s="200" t="s">
        <v>283</v>
      </c>
      <c r="AH149" s="200" t="s">
        <v>283</v>
      </c>
      <c r="AI149" s="200" t="s">
        <v>283</v>
      </c>
      <c r="AJ149" s="200" t="s">
        <v>283</v>
      </c>
      <c r="AK149" s="96"/>
      <c r="AL149" s="123"/>
      <c r="AM149" s="123">
        <f>VLOOKUP(C149,DM_NGAY_CONG_QUY_DINH!$H$3:$L$600,5,FALSE)</f>
        <v>27</v>
      </c>
      <c r="AN149" s="123">
        <f t="shared" si="0"/>
        <v>10</v>
      </c>
      <c r="AO149" s="125">
        <f t="shared" si="1"/>
        <v>0</v>
      </c>
      <c r="AP149" s="125">
        <f t="shared" si="2"/>
        <v>0</v>
      </c>
      <c r="AQ149" s="127">
        <f t="shared" si="3"/>
        <v>0</v>
      </c>
      <c r="AR149" s="125">
        <f t="shared" si="4"/>
        <v>0</v>
      </c>
      <c r="AS149" s="125">
        <f t="shared" si="5"/>
        <v>0</v>
      </c>
      <c r="AT149" s="125">
        <f t="shared" si="6"/>
        <v>11</v>
      </c>
      <c r="AU149" s="125">
        <f t="shared" si="7"/>
        <v>0</v>
      </c>
      <c r="AV149" s="125">
        <f t="shared" si="22"/>
        <v>0</v>
      </c>
      <c r="AW149" s="125">
        <f t="shared" si="9"/>
        <v>0</v>
      </c>
      <c r="AX149" s="125">
        <f t="shared" si="10"/>
        <v>6</v>
      </c>
      <c r="AY149" s="125">
        <f t="shared" si="11"/>
        <v>0</v>
      </c>
      <c r="AZ149" s="125">
        <f t="shared" si="23"/>
        <v>0</v>
      </c>
      <c r="BA149" s="125">
        <f t="shared" si="13"/>
        <v>0</v>
      </c>
      <c r="BB149" s="125">
        <f t="shared" si="14"/>
        <v>0</v>
      </c>
      <c r="BC149" s="125">
        <f t="shared" si="15"/>
        <v>0</v>
      </c>
      <c r="BD149" s="125">
        <f t="shared" si="24"/>
        <v>0</v>
      </c>
      <c r="BE149" s="125">
        <f t="shared" si="17"/>
        <v>0</v>
      </c>
      <c r="BF149" s="125">
        <f t="shared" si="18"/>
        <v>0</v>
      </c>
      <c r="BG149" s="125">
        <f t="shared" si="25"/>
        <v>0</v>
      </c>
      <c r="BH149" s="125">
        <f t="shared" si="26"/>
        <v>0</v>
      </c>
      <c r="BI149" s="125">
        <f t="shared" si="27"/>
        <v>0</v>
      </c>
      <c r="BJ149" s="202">
        <v>1</v>
      </c>
      <c r="BK149" s="202"/>
    </row>
    <row r="150" spans="1:63" ht="14.25" x14ac:dyDescent="0.2">
      <c r="A150" s="22"/>
      <c r="B150" s="49">
        <v>145</v>
      </c>
      <c r="C150" s="50">
        <f>GD_CHUNG!B149</f>
        <v>12562</v>
      </c>
      <c r="D150" s="50" t="str">
        <f>GD_CHUNG!C149</f>
        <v>Đỗ Thị Thu Trang</v>
      </c>
      <c r="E150" s="50" t="str">
        <f>GD_CHUNG!D149</f>
        <v>Nhân viên phục vụ hành khách hàng hóa</v>
      </c>
      <c r="F150" s="200" t="s">
        <v>205</v>
      </c>
      <c r="G150" s="200" t="s">
        <v>205</v>
      </c>
      <c r="H150" s="200" t="s">
        <v>205</v>
      </c>
      <c r="I150" s="200" t="s">
        <v>205</v>
      </c>
      <c r="J150" s="201"/>
      <c r="K150" s="200" t="s">
        <v>205</v>
      </c>
      <c r="L150" s="200" t="s">
        <v>205</v>
      </c>
      <c r="M150" s="200" t="s">
        <v>205</v>
      </c>
      <c r="N150" s="200" t="s">
        <v>205</v>
      </c>
      <c r="O150" s="200" t="s">
        <v>205</v>
      </c>
      <c r="P150" s="200" t="s">
        <v>205</v>
      </c>
      <c r="Q150" s="201"/>
      <c r="R150" s="200" t="s">
        <v>205</v>
      </c>
      <c r="S150" s="200" t="s">
        <v>205</v>
      </c>
      <c r="T150" s="200" t="s">
        <v>205</v>
      </c>
      <c r="U150" s="200" t="s">
        <v>205</v>
      </c>
      <c r="V150" s="200" t="s">
        <v>205</v>
      </c>
      <c r="W150" s="200" t="s">
        <v>205</v>
      </c>
      <c r="X150" s="224"/>
      <c r="Y150" s="200" t="s">
        <v>205</v>
      </c>
      <c r="Z150" s="200" t="s">
        <v>205</v>
      </c>
      <c r="AA150" s="200" t="s">
        <v>205</v>
      </c>
      <c r="AB150" s="200" t="s">
        <v>205</v>
      </c>
      <c r="AC150" s="200" t="s">
        <v>205</v>
      </c>
      <c r="AD150" s="200" t="s">
        <v>205</v>
      </c>
      <c r="AE150" s="224"/>
      <c r="AF150" s="200" t="s">
        <v>205</v>
      </c>
      <c r="AG150" s="200" t="s">
        <v>205</v>
      </c>
      <c r="AH150" s="200" t="s">
        <v>205</v>
      </c>
      <c r="AI150" s="200" t="s">
        <v>205</v>
      </c>
      <c r="AJ150" s="200" t="s">
        <v>205</v>
      </c>
      <c r="AK150" s="96"/>
      <c r="AL150" s="123"/>
      <c r="AM150" s="123">
        <f>VLOOKUP(C150,DM_NGAY_CONG_QUY_DINH!$H$3:$L$600,5,FALSE)</f>
        <v>27</v>
      </c>
      <c r="AN150" s="123">
        <f t="shared" si="0"/>
        <v>27</v>
      </c>
      <c r="AO150" s="125">
        <f t="shared" si="1"/>
        <v>0</v>
      </c>
      <c r="AP150" s="125">
        <f t="shared" si="2"/>
        <v>0</v>
      </c>
      <c r="AQ150" s="127">
        <f t="shared" si="3"/>
        <v>0</v>
      </c>
      <c r="AR150" s="125">
        <f t="shared" si="4"/>
        <v>0</v>
      </c>
      <c r="AS150" s="125">
        <f t="shared" si="5"/>
        <v>0</v>
      </c>
      <c r="AT150" s="125">
        <f t="shared" si="6"/>
        <v>0</v>
      </c>
      <c r="AU150" s="125">
        <f t="shared" si="7"/>
        <v>0</v>
      </c>
      <c r="AV150" s="125">
        <f t="shared" si="22"/>
        <v>0</v>
      </c>
      <c r="AW150" s="125">
        <f t="shared" si="9"/>
        <v>0</v>
      </c>
      <c r="AX150" s="125">
        <f t="shared" si="10"/>
        <v>0</v>
      </c>
      <c r="AY150" s="125">
        <f t="shared" si="11"/>
        <v>0</v>
      </c>
      <c r="AZ150" s="125">
        <f t="shared" si="23"/>
        <v>0</v>
      </c>
      <c r="BA150" s="125">
        <f t="shared" si="13"/>
        <v>0</v>
      </c>
      <c r="BB150" s="125">
        <f t="shared" si="14"/>
        <v>0</v>
      </c>
      <c r="BC150" s="125">
        <f t="shared" si="15"/>
        <v>0</v>
      </c>
      <c r="BD150" s="125">
        <f t="shared" si="24"/>
        <v>0</v>
      </c>
      <c r="BE150" s="125">
        <f t="shared" si="17"/>
        <v>0</v>
      </c>
      <c r="BF150" s="125">
        <f t="shared" si="18"/>
        <v>0</v>
      </c>
      <c r="BG150" s="125">
        <f t="shared" si="25"/>
        <v>0</v>
      </c>
      <c r="BH150" s="125">
        <f t="shared" si="26"/>
        <v>0</v>
      </c>
      <c r="BI150" s="125">
        <f t="shared" si="27"/>
        <v>0</v>
      </c>
      <c r="BJ150" s="202">
        <v>1</v>
      </c>
      <c r="BK150" s="202"/>
    </row>
    <row r="151" spans="1:63" ht="14.25" x14ac:dyDescent="0.2">
      <c r="A151" s="22"/>
      <c r="B151" s="49">
        <v>146</v>
      </c>
      <c r="C151" s="50">
        <f>GD_CHUNG!B150</f>
        <v>12563</v>
      </c>
      <c r="D151" s="50" t="str">
        <f>GD_CHUNG!C150</f>
        <v>Trịnh Khánh Linh</v>
      </c>
      <c r="E151" s="50" t="str">
        <f>GD_CHUNG!D150</f>
        <v>Nhân viên phục vụ hành khách hàng hóa</v>
      </c>
      <c r="F151" s="200" t="s">
        <v>205</v>
      </c>
      <c r="G151" s="200" t="s">
        <v>205</v>
      </c>
      <c r="H151" s="200" t="s">
        <v>205</v>
      </c>
      <c r="I151" s="200" t="s">
        <v>205</v>
      </c>
      <c r="J151" s="201"/>
      <c r="K151" s="200" t="s">
        <v>205</v>
      </c>
      <c r="L151" s="200" t="s">
        <v>205</v>
      </c>
      <c r="M151" s="200" t="s">
        <v>205</v>
      </c>
      <c r="N151" s="200" t="s">
        <v>205</v>
      </c>
      <c r="O151" s="200" t="s">
        <v>205</v>
      </c>
      <c r="P151" s="200" t="s">
        <v>205</v>
      </c>
      <c r="Q151" s="201"/>
      <c r="R151" s="200" t="s">
        <v>205</v>
      </c>
      <c r="S151" s="200" t="s">
        <v>205</v>
      </c>
      <c r="T151" s="200" t="s">
        <v>205</v>
      </c>
      <c r="U151" s="200" t="s">
        <v>205</v>
      </c>
      <c r="V151" s="200" t="s">
        <v>205</v>
      </c>
      <c r="W151" s="200" t="s">
        <v>205</v>
      </c>
      <c r="X151" s="201"/>
      <c r="Y151" s="200" t="s">
        <v>205</v>
      </c>
      <c r="Z151" s="200" t="s">
        <v>205</v>
      </c>
      <c r="AA151" s="200" t="s">
        <v>205</v>
      </c>
      <c r="AB151" s="200" t="s">
        <v>205</v>
      </c>
      <c r="AC151" s="200" t="s">
        <v>205</v>
      </c>
      <c r="AD151" s="200" t="s">
        <v>205</v>
      </c>
      <c r="AE151" s="201"/>
      <c r="AF151" s="200" t="s">
        <v>205</v>
      </c>
      <c r="AG151" s="200" t="s">
        <v>205</v>
      </c>
      <c r="AH151" s="200" t="s">
        <v>205</v>
      </c>
      <c r="AI151" s="200" t="s">
        <v>205</v>
      </c>
      <c r="AJ151" s="200" t="s">
        <v>205</v>
      </c>
      <c r="AK151" s="96"/>
      <c r="AL151" s="123"/>
      <c r="AM151" s="123">
        <f>VLOOKUP(C151,DM_NGAY_CONG_QUY_DINH!$H$3:$L$600,5,FALSE)</f>
        <v>27</v>
      </c>
      <c r="AN151" s="123">
        <f t="shared" si="0"/>
        <v>27</v>
      </c>
      <c r="AO151" s="125">
        <f t="shared" si="1"/>
        <v>0</v>
      </c>
      <c r="AP151" s="125">
        <f t="shared" si="2"/>
        <v>0</v>
      </c>
      <c r="AQ151" s="127">
        <f t="shared" si="3"/>
        <v>0</v>
      </c>
      <c r="AR151" s="125">
        <f t="shared" si="4"/>
        <v>0</v>
      </c>
      <c r="AS151" s="125">
        <f t="shared" si="5"/>
        <v>0</v>
      </c>
      <c r="AT151" s="125">
        <f t="shared" si="6"/>
        <v>0</v>
      </c>
      <c r="AU151" s="125">
        <f t="shared" si="7"/>
        <v>0</v>
      </c>
      <c r="AV151" s="125">
        <f t="shared" si="22"/>
        <v>0</v>
      </c>
      <c r="AW151" s="125">
        <f t="shared" si="9"/>
        <v>0</v>
      </c>
      <c r="AX151" s="125">
        <f t="shared" si="10"/>
        <v>0</v>
      </c>
      <c r="AY151" s="125">
        <f t="shared" si="11"/>
        <v>0</v>
      </c>
      <c r="AZ151" s="125">
        <f t="shared" si="23"/>
        <v>0</v>
      </c>
      <c r="BA151" s="125">
        <f t="shared" si="13"/>
        <v>0</v>
      </c>
      <c r="BB151" s="125">
        <f t="shared" si="14"/>
        <v>0</v>
      </c>
      <c r="BC151" s="125">
        <f t="shared" si="15"/>
        <v>0</v>
      </c>
      <c r="BD151" s="125">
        <f t="shared" si="24"/>
        <v>0</v>
      </c>
      <c r="BE151" s="125">
        <f t="shared" si="17"/>
        <v>0</v>
      </c>
      <c r="BF151" s="125">
        <f t="shared" si="18"/>
        <v>0</v>
      </c>
      <c r="BG151" s="125">
        <f t="shared" si="25"/>
        <v>0</v>
      </c>
      <c r="BH151" s="125">
        <f t="shared" si="26"/>
        <v>0</v>
      </c>
      <c r="BI151" s="125">
        <f t="shared" si="27"/>
        <v>0</v>
      </c>
      <c r="BJ151" s="202">
        <v>1</v>
      </c>
      <c r="BK151" s="202"/>
    </row>
    <row r="152" spans="1:63" ht="14.25" x14ac:dyDescent="0.2">
      <c r="A152" s="22"/>
      <c r="B152" s="49">
        <v>147</v>
      </c>
      <c r="C152" s="50">
        <f>GD_CHUNG!B151</f>
        <v>12567</v>
      </c>
      <c r="D152" s="50" t="str">
        <f>GD_CHUNG!C151</f>
        <v>Nguyễn Thị Hải Yến</v>
      </c>
      <c r="E152" s="50" t="str">
        <f>GD_CHUNG!D151</f>
        <v>Nhân viên phục vụ hành khách hàng hóa</v>
      </c>
      <c r="F152" s="200" t="s">
        <v>205</v>
      </c>
      <c r="G152" s="200" t="s">
        <v>205</v>
      </c>
      <c r="H152" s="200" t="s">
        <v>205</v>
      </c>
      <c r="I152" s="200" t="s">
        <v>205</v>
      </c>
      <c r="J152" s="201"/>
      <c r="K152" s="200" t="s">
        <v>205</v>
      </c>
      <c r="L152" s="200" t="s">
        <v>205</v>
      </c>
      <c r="M152" s="200" t="s">
        <v>205</v>
      </c>
      <c r="N152" s="200" t="s">
        <v>205</v>
      </c>
      <c r="O152" s="200" t="s">
        <v>205</v>
      </c>
      <c r="P152" s="200" t="s">
        <v>205</v>
      </c>
      <c r="Q152" s="201"/>
      <c r="R152" s="200" t="s">
        <v>205</v>
      </c>
      <c r="S152" s="200" t="s">
        <v>205</v>
      </c>
      <c r="T152" s="200" t="s">
        <v>205</v>
      </c>
      <c r="U152" s="200" t="s">
        <v>205</v>
      </c>
      <c r="V152" s="200" t="s">
        <v>205</v>
      </c>
      <c r="W152" s="200" t="s">
        <v>205</v>
      </c>
      <c r="X152" s="201"/>
      <c r="Y152" s="200" t="s">
        <v>205</v>
      </c>
      <c r="Z152" s="200" t="s">
        <v>205</v>
      </c>
      <c r="AA152" s="200" t="s">
        <v>205</v>
      </c>
      <c r="AB152" s="200" t="s">
        <v>205</v>
      </c>
      <c r="AC152" s="200" t="s">
        <v>205</v>
      </c>
      <c r="AD152" s="200" t="s">
        <v>205</v>
      </c>
      <c r="AE152" s="201"/>
      <c r="AF152" s="200" t="s">
        <v>205</v>
      </c>
      <c r="AG152" s="200" t="s">
        <v>205</v>
      </c>
      <c r="AH152" s="200" t="s">
        <v>205</v>
      </c>
      <c r="AI152" s="200" t="s">
        <v>205</v>
      </c>
      <c r="AJ152" s="200" t="s">
        <v>205</v>
      </c>
      <c r="AK152" s="96"/>
      <c r="AL152" s="123"/>
      <c r="AM152" s="123">
        <f>VLOOKUP(C152,DM_NGAY_CONG_QUY_DINH!$H$3:$L$600,5,FALSE)</f>
        <v>27</v>
      </c>
      <c r="AN152" s="123">
        <f t="shared" si="0"/>
        <v>27</v>
      </c>
      <c r="AO152" s="125">
        <f t="shared" si="1"/>
        <v>0</v>
      </c>
      <c r="AP152" s="125">
        <f t="shared" si="2"/>
        <v>0</v>
      </c>
      <c r="AQ152" s="127">
        <f t="shared" si="3"/>
        <v>0</v>
      </c>
      <c r="AR152" s="125">
        <f t="shared" si="4"/>
        <v>0</v>
      </c>
      <c r="AS152" s="125">
        <f t="shared" si="5"/>
        <v>0</v>
      </c>
      <c r="AT152" s="125">
        <f t="shared" si="6"/>
        <v>0</v>
      </c>
      <c r="AU152" s="125">
        <f t="shared" si="7"/>
        <v>0</v>
      </c>
      <c r="AV152" s="125">
        <f t="shared" si="22"/>
        <v>0</v>
      </c>
      <c r="AW152" s="125">
        <f t="shared" si="9"/>
        <v>0</v>
      </c>
      <c r="AX152" s="125">
        <f t="shared" si="10"/>
        <v>0</v>
      </c>
      <c r="AY152" s="125">
        <f t="shared" si="11"/>
        <v>0</v>
      </c>
      <c r="AZ152" s="125">
        <f t="shared" si="23"/>
        <v>0</v>
      </c>
      <c r="BA152" s="125">
        <f t="shared" si="13"/>
        <v>0</v>
      </c>
      <c r="BB152" s="125">
        <f t="shared" si="14"/>
        <v>0</v>
      </c>
      <c r="BC152" s="125">
        <f t="shared" si="15"/>
        <v>0</v>
      </c>
      <c r="BD152" s="125">
        <f t="shared" si="24"/>
        <v>0</v>
      </c>
      <c r="BE152" s="125">
        <f t="shared" si="17"/>
        <v>0</v>
      </c>
      <c r="BF152" s="125">
        <f t="shared" si="18"/>
        <v>0</v>
      </c>
      <c r="BG152" s="125">
        <f t="shared" si="25"/>
        <v>0</v>
      </c>
      <c r="BH152" s="125">
        <f t="shared" si="26"/>
        <v>0</v>
      </c>
      <c r="BI152" s="125">
        <f t="shared" si="27"/>
        <v>0</v>
      </c>
      <c r="BJ152" s="202">
        <v>0.95</v>
      </c>
      <c r="BK152" s="202"/>
    </row>
    <row r="153" spans="1:63" ht="14.25" x14ac:dyDescent="0.2">
      <c r="A153" s="22"/>
      <c r="B153" s="49">
        <v>148</v>
      </c>
      <c r="C153" s="50">
        <f>GD_CHUNG!B152</f>
        <v>13361</v>
      </c>
      <c r="D153" s="50" t="str">
        <f>GD_CHUNG!C152</f>
        <v>Mai Thế Anh</v>
      </c>
      <c r="E153" s="50" t="str">
        <f>GD_CHUNG!D152</f>
        <v>Nhân viên phục vụ hành khách hàng hóa</v>
      </c>
      <c r="F153" s="200" t="s">
        <v>205</v>
      </c>
      <c r="G153" s="200" t="s">
        <v>205</v>
      </c>
      <c r="H153" s="200" t="s">
        <v>205</v>
      </c>
      <c r="I153" s="200" t="s">
        <v>205</v>
      </c>
      <c r="J153" s="201"/>
      <c r="K153" s="200" t="s">
        <v>205</v>
      </c>
      <c r="L153" s="200" t="s">
        <v>205</v>
      </c>
      <c r="M153" s="200" t="s">
        <v>205</v>
      </c>
      <c r="N153" s="200" t="s">
        <v>205</v>
      </c>
      <c r="O153" s="200" t="s">
        <v>205</v>
      </c>
      <c r="P153" s="200" t="s">
        <v>205</v>
      </c>
      <c r="Q153" s="201"/>
      <c r="R153" s="200" t="s">
        <v>205</v>
      </c>
      <c r="S153" s="200" t="s">
        <v>205</v>
      </c>
      <c r="T153" s="200" t="s">
        <v>205</v>
      </c>
      <c r="U153" s="200" t="s">
        <v>205</v>
      </c>
      <c r="V153" s="200" t="s">
        <v>205</v>
      </c>
      <c r="W153" s="200" t="s">
        <v>205</v>
      </c>
      <c r="X153" s="201"/>
      <c r="Y153" s="200" t="s">
        <v>205</v>
      </c>
      <c r="Z153" s="200" t="s">
        <v>205</v>
      </c>
      <c r="AA153" s="200" t="s">
        <v>205</v>
      </c>
      <c r="AB153" s="200" t="s">
        <v>205</v>
      </c>
      <c r="AC153" s="200" t="s">
        <v>205</v>
      </c>
      <c r="AD153" s="200" t="s">
        <v>205</v>
      </c>
      <c r="AE153" s="201"/>
      <c r="AF153" s="200" t="s">
        <v>205</v>
      </c>
      <c r="AG153" s="200" t="s">
        <v>205</v>
      </c>
      <c r="AH153" s="200" t="s">
        <v>205</v>
      </c>
      <c r="AI153" s="200" t="s">
        <v>205</v>
      </c>
      <c r="AJ153" s="200" t="s">
        <v>205</v>
      </c>
      <c r="AK153" s="96"/>
      <c r="AL153" s="123"/>
      <c r="AM153" s="123">
        <f>VLOOKUP(C153,DM_NGAY_CONG_QUY_DINH!$H$3:$L$600,5,FALSE)</f>
        <v>27</v>
      </c>
      <c r="AN153" s="123">
        <f t="shared" si="0"/>
        <v>27</v>
      </c>
      <c r="AO153" s="125">
        <f t="shared" si="1"/>
        <v>0</v>
      </c>
      <c r="AP153" s="125">
        <f t="shared" si="2"/>
        <v>0</v>
      </c>
      <c r="AQ153" s="127">
        <f t="shared" si="3"/>
        <v>0</v>
      </c>
      <c r="AR153" s="125">
        <f t="shared" si="4"/>
        <v>0</v>
      </c>
      <c r="AS153" s="125">
        <f t="shared" si="5"/>
        <v>0</v>
      </c>
      <c r="AT153" s="125">
        <f t="shared" si="6"/>
        <v>0</v>
      </c>
      <c r="AU153" s="125">
        <f t="shared" si="7"/>
        <v>0</v>
      </c>
      <c r="AV153" s="125">
        <f t="shared" si="22"/>
        <v>0</v>
      </c>
      <c r="AW153" s="125">
        <f t="shared" si="9"/>
        <v>0</v>
      </c>
      <c r="AX153" s="125">
        <f t="shared" si="10"/>
        <v>0</v>
      </c>
      <c r="AY153" s="125">
        <f t="shared" si="11"/>
        <v>0</v>
      </c>
      <c r="AZ153" s="125">
        <f t="shared" si="23"/>
        <v>0</v>
      </c>
      <c r="BA153" s="125">
        <f t="shared" si="13"/>
        <v>0</v>
      </c>
      <c r="BB153" s="125">
        <f t="shared" si="14"/>
        <v>0</v>
      </c>
      <c r="BC153" s="125">
        <f t="shared" si="15"/>
        <v>0</v>
      </c>
      <c r="BD153" s="125">
        <f t="shared" si="24"/>
        <v>0</v>
      </c>
      <c r="BE153" s="125">
        <f t="shared" si="17"/>
        <v>0</v>
      </c>
      <c r="BF153" s="125">
        <f t="shared" si="18"/>
        <v>0</v>
      </c>
      <c r="BG153" s="125">
        <f t="shared" si="25"/>
        <v>0</v>
      </c>
      <c r="BH153" s="125">
        <f t="shared" si="26"/>
        <v>0</v>
      </c>
      <c r="BI153" s="125">
        <f t="shared" si="27"/>
        <v>0</v>
      </c>
      <c r="BJ153" s="202">
        <v>1</v>
      </c>
      <c r="BK153" s="202"/>
    </row>
    <row r="154" spans="1:63" ht="14.25" x14ac:dyDescent="0.2">
      <c r="A154" s="22"/>
      <c r="B154" s="49">
        <v>149</v>
      </c>
      <c r="C154" s="50">
        <f>GD_CHUNG!B153</f>
        <v>13373</v>
      </c>
      <c r="D154" s="50" t="str">
        <f>GD_CHUNG!C153</f>
        <v>Trần Thị Sơn</v>
      </c>
      <c r="E154" s="50" t="str">
        <f>GD_CHUNG!D153</f>
        <v>Nhân viên phục vụ hành khách hàng hóa</v>
      </c>
      <c r="F154" s="200" t="s">
        <v>205</v>
      </c>
      <c r="G154" s="200" t="s">
        <v>205</v>
      </c>
      <c r="H154" s="200" t="s">
        <v>205</v>
      </c>
      <c r="I154" s="200" t="s">
        <v>205</v>
      </c>
      <c r="J154" s="201"/>
      <c r="K154" s="200" t="s">
        <v>205</v>
      </c>
      <c r="L154" s="200" t="s">
        <v>205</v>
      </c>
      <c r="M154" s="200" t="s">
        <v>205</v>
      </c>
      <c r="N154" s="200" t="s">
        <v>205</v>
      </c>
      <c r="O154" s="200" t="s">
        <v>205</v>
      </c>
      <c r="P154" s="200" t="s">
        <v>205</v>
      </c>
      <c r="Q154" s="201"/>
      <c r="R154" s="200" t="s">
        <v>205</v>
      </c>
      <c r="S154" s="200" t="s">
        <v>205</v>
      </c>
      <c r="T154" s="200" t="s">
        <v>205</v>
      </c>
      <c r="U154" s="200" t="s">
        <v>205</v>
      </c>
      <c r="V154" s="200" t="s">
        <v>205</v>
      </c>
      <c r="W154" s="200" t="s">
        <v>205</v>
      </c>
      <c r="X154" s="201"/>
      <c r="Y154" s="200" t="s">
        <v>205</v>
      </c>
      <c r="Z154" s="200" t="s">
        <v>205</v>
      </c>
      <c r="AA154" s="200" t="s">
        <v>205</v>
      </c>
      <c r="AB154" s="200" t="s">
        <v>205</v>
      </c>
      <c r="AC154" s="200" t="s">
        <v>205</v>
      </c>
      <c r="AD154" s="200" t="s">
        <v>205</v>
      </c>
      <c r="AE154" s="201"/>
      <c r="AF154" s="200" t="s">
        <v>205</v>
      </c>
      <c r="AG154" s="200" t="s">
        <v>205</v>
      </c>
      <c r="AH154" s="200" t="s">
        <v>205</v>
      </c>
      <c r="AI154" s="200" t="s">
        <v>205</v>
      </c>
      <c r="AJ154" s="200" t="s">
        <v>205</v>
      </c>
      <c r="AK154" s="96"/>
      <c r="AL154" s="123"/>
      <c r="AM154" s="123">
        <f>VLOOKUP(C154,DM_NGAY_CONG_QUY_DINH!$H$3:$L$600,5,FALSE)</f>
        <v>27</v>
      </c>
      <c r="AN154" s="123">
        <f t="shared" si="0"/>
        <v>27</v>
      </c>
      <c r="AO154" s="125">
        <f t="shared" si="1"/>
        <v>0</v>
      </c>
      <c r="AP154" s="125">
        <f t="shared" si="2"/>
        <v>0</v>
      </c>
      <c r="AQ154" s="127">
        <f t="shared" si="3"/>
        <v>0</v>
      </c>
      <c r="AR154" s="125">
        <f t="shared" si="4"/>
        <v>0</v>
      </c>
      <c r="AS154" s="125">
        <f t="shared" si="5"/>
        <v>0</v>
      </c>
      <c r="AT154" s="125">
        <f t="shared" si="6"/>
        <v>0</v>
      </c>
      <c r="AU154" s="125">
        <f t="shared" si="7"/>
        <v>0</v>
      </c>
      <c r="AV154" s="125">
        <f t="shared" si="22"/>
        <v>0</v>
      </c>
      <c r="AW154" s="125">
        <f t="shared" si="9"/>
        <v>0</v>
      </c>
      <c r="AX154" s="125">
        <f t="shared" si="10"/>
        <v>0</v>
      </c>
      <c r="AY154" s="125">
        <f t="shared" si="11"/>
        <v>0</v>
      </c>
      <c r="AZ154" s="125">
        <f t="shared" si="23"/>
        <v>0</v>
      </c>
      <c r="BA154" s="125">
        <f t="shared" si="13"/>
        <v>0</v>
      </c>
      <c r="BB154" s="125">
        <f t="shared" si="14"/>
        <v>0</v>
      </c>
      <c r="BC154" s="125">
        <f t="shared" si="15"/>
        <v>0</v>
      </c>
      <c r="BD154" s="125">
        <f t="shared" si="24"/>
        <v>0</v>
      </c>
      <c r="BE154" s="125">
        <f t="shared" si="17"/>
        <v>0</v>
      </c>
      <c r="BF154" s="125">
        <f t="shared" si="18"/>
        <v>0</v>
      </c>
      <c r="BG154" s="125">
        <f t="shared" si="25"/>
        <v>0</v>
      </c>
      <c r="BH154" s="125">
        <f t="shared" si="26"/>
        <v>0</v>
      </c>
      <c r="BI154" s="125">
        <f t="shared" si="27"/>
        <v>0</v>
      </c>
      <c r="BJ154" s="202">
        <v>0.92</v>
      </c>
      <c r="BK154" s="202"/>
    </row>
    <row r="155" spans="1:63" ht="14.25" x14ac:dyDescent="0.2">
      <c r="A155" s="22"/>
      <c r="B155" s="49">
        <v>150</v>
      </c>
      <c r="C155" s="50">
        <f>GD_CHUNG!B154</f>
        <v>13380</v>
      </c>
      <c r="D155" s="50" t="str">
        <f>GD_CHUNG!C154</f>
        <v>Nguyễn Thị Yến Hương</v>
      </c>
      <c r="E155" s="50" t="str">
        <f>GD_CHUNG!D154</f>
        <v>Nhân viên phục vụ hành khách hàng hóa</v>
      </c>
      <c r="F155" s="200" t="s">
        <v>205</v>
      </c>
      <c r="G155" s="200" t="s">
        <v>205</v>
      </c>
      <c r="H155" s="200" t="s">
        <v>205</v>
      </c>
      <c r="I155" s="200" t="s">
        <v>205</v>
      </c>
      <c r="J155" s="201"/>
      <c r="K155" s="200" t="s">
        <v>205</v>
      </c>
      <c r="L155" s="200" t="s">
        <v>205</v>
      </c>
      <c r="M155" s="200" t="s">
        <v>205</v>
      </c>
      <c r="N155" s="200" t="s">
        <v>205</v>
      </c>
      <c r="O155" s="200" t="s">
        <v>205</v>
      </c>
      <c r="P155" s="200" t="s">
        <v>205</v>
      </c>
      <c r="Q155" s="201"/>
      <c r="R155" s="200" t="s">
        <v>205</v>
      </c>
      <c r="S155" s="200" t="s">
        <v>205</v>
      </c>
      <c r="T155" s="200" t="s">
        <v>205</v>
      </c>
      <c r="U155" s="200" t="s">
        <v>205</v>
      </c>
      <c r="V155" s="200" t="s">
        <v>205</v>
      </c>
      <c r="W155" s="200" t="s">
        <v>205</v>
      </c>
      <c r="X155" s="201"/>
      <c r="Y155" s="200" t="s">
        <v>205</v>
      </c>
      <c r="Z155" s="200" t="s">
        <v>205</v>
      </c>
      <c r="AA155" s="200" t="s">
        <v>205</v>
      </c>
      <c r="AB155" s="200" t="s">
        <v>205</v>
      </c>
      <c r="AC155" s="200" t="s">
        <v>205</v>
      </c>
      <c r="AD155" s="200" t="s">
        <v>205</v>
      </c>
      <c r="AE155" s="201"/>
      <c r="AF155" s="200" t="s">
        <v>205</v>
      </c>
      <c r="AG155" s="200" t="s">
        <v>205</v>
      </c>
      <c r="AH155" s="200" t="s">
        <v>205</v>
      </c>
      <c r="AI155" s="200" t="s">
        <v>205</v>
      </c>
      <c r="AJ155" s="200" t="s">
        <v>205</v>
      </c>
      <c r="AK155" s="96"/>
      <c r="AL155" s="123"/>
      <c r="AM155" s="123">
        <f>VLOOKUP(C155,DM_NGAY_CONG_QUY_DINH!$H$3:$L$600,5,FALSE)</f>
        <v>27</v>
      </c>
      <c r="AN155" s="123">
        <f t="shared" si="0"/>
        <v>27</v>
      </c>
      <c r="AO155" s="125">
        <f t="shared" si="1"/>
        <v>0</v>
      </c>
      <c r="AP155" s="125">
        <f t="shared" si="2"/>
        <v>0</v>
      </c>
      <c r="AQ155" s="127">
        <f t="shared" si="3"/>
        <v>0</v>
      </c>
      <c r="AR155" s="125">
        <f t="shared" si="4"/>
        <v>0</v>
      </c>
      <c r="AS155" s="125">
        <f t="shared" si="5"/>
        <v>0</v>
      </c>
      <c r="AT155" s="125">
        <f t="shared" si="6"/>
        <v>0</v>
      </c>
      <c r="AU155" s="125">
        <f t="shared" si="7"/>
        <v>0</v>
      </c>
      <c r="AV155" s="125">
        <f t="shared" si="22"/>
        <v>0</v>
      </c>
      <c r="AW155" s="125">
        <f t="shared" si="9"/>
        <v>0</v>
      </c>
      <c r="AX155" s="125">
        <f t="shared" si="10"/>
        <v>0</v>
      </c>
      <c r="AY155" s="125">
        <f t="shared" si="11"/>
        <v>0</v>
      </c>
      <c r="AZ155" s="125">
        <f t="shared" si="23"/>
        <v>0</v>
      </c>
      <c r="BA155" s="125">
        <f t="shared" si="13"/>
        <v>0</v>
      </c>
      <c r="BB155" s="125">
        <f t="shared" si="14"/>
        <v>0</v>
      </c>
      <c r="BC155" s="125">
        <f t="shared" si="15"/>
        <v>0</v>
      </c>
      <c r="BD155" s="125">
        <f t="shared" si="24"/>
        <v>0</v>
      </c>
      <c r="BE155" s="125">
        <f t="shared" si="17"/>
        <v>0</v>
      </c>
      <c r="BF155" s="125">
        <f t="shared" si="18"/>
        <v>0</v>
      </c>
      <c r="BG155" s="125">
        <f t="shared" si="25"/>
        <v>0</v>
      </c>
      <c r="BH155" s="125">
        <f t="shared" si="26"/>
        <v>0</v>
      </c>
      <c r="BI155" s="125">
        <f t="shared" si="27"/>
        <v>0</v>
      </c>
      <c r="BJ155" s="202">
        <v>1</v>
      </c>
      <c r="BK155" s="202"/>
    </row>
    <row r="156" spans="1:63" ht="14.25" x14ac:dyDescent="0.2">
      <c r="A156" s="22"/>
      <c r="B156" s="49">
        <v>151</v>
      </c>
      <c r="C156" s="50">
        <f>GD_CHUNG!B155</f>
        <v>13405</v>
      </c>
      <c r="D156" s="50" t="str">
        <f>GD_CHUNG!C155</f>
        <v>Nguyễn Thị Thúy Hằng</v>
      </c>
      <c r="E156" s="50" t="str">
        <f>GD_CHUNG!D155</f>
        <v>Nhân viên phục vụ hành khách hàng hóa</v>
      </c>
      <c r="F156" s="200" t="s">
        <v>205</v>
      </c>
      <c r="G156" s="200" t="s">
        <v>205</v>
      </c>
      <c r="H156" s="200" t="s">
        <v>205</v>
      </c>
      <c r="I156" s="200" t="s">
        <v>205</v>
      </c>
      <c r="J156" s="201"/>
      <c r="K156" s="200" t="s">
        <v>205</v>
      </c>
      <c r="L156" s="200" t="s">
        <v>205</v>
      </c>
      <c r="M156" s="200" t="s">
        <v>205</v>
      </c>
      <c r="N156" s="200" t="s">
        <v>205</v>
      </c>
      <c r="O156" s="200" t="s">
        <v>205</v>
      </c>
      <c r="P156" s="200" t="s">
        <v>205</v>
      </c>
      <c r="Q156" s="201"/>
      <c r="R156" s="200" t="s">
        <v>205</v>
      </c>
      <c r="S156" s="200" t="s">
        <v>205</v>
      </c>
      <c r="T156" s="200" t="s">
        <v>205</v>
      </c>
      <c r="U156" s="200" t="s">
        <v>205</v>
      </c>
      <c r="V156" s="200" t="s">
        <v>205</v>
      </c>
      <c r="W156" s="200" t="s">
        <v>205</v>
      </c>
      <c r="X156" s="201"/>
      <c r="Y156" s="200" t="s">
        <v>205</v>
      </c>
      <c r="Z156" s="200" t="s">
        <v>205</v>
      </c>
      <c r="AA156" s="200" t="s">
        <v>205</v>
      </c>
      <c r="AB156" s="200" t="s">
        <v>205</v>
      </c>
      <c r="AC156" s="200" t="s">
        <v>205</v>
      </c>
      <c r="AD156" s="200" t="s">
        <v>205</v>
      </c>
      <c r="AE156" s="201"/>
      <c r="AF156" s="200" t="s">
        <v>205</v>
      </c>
      <c r="AG156" s="200" t="s">
        <v>205</v>
      </c>
      <c r="AH156" s="200" t="s">
        <v>205</v>
      </c>
      <c r="AI156" s="200" t="s">
        <v>205</v>
      </c>
      <c r="AJ156" s="200" t="s">
        <v>205</v>
      </c>
      <c r="AK156" s="96"/>
      <c r="AL156" s="123"/>
      <c r="AM156" s="123">
        <f>VLOOKUP(C156,DM_NGAY_CONG_QUY_DINH!$H$3:$L$600,5,FALSE)</f>
        <v>27</v>
      </c>
      <c r="AN156" s="123">
        <f t="shared" si="0"/>
        <v>27</v>
      </c>
      <c r="AO156" s="125">
        <f t="shared" si="1"/>
        <v>0</v>
      </c>
      <c r="AP156" s="125">
        <f t="shared" si="2"/>
        <v>0</v>
      </c>
      <c r="AQ156" s="127">
        <f t="shared" si="3"/>
        <v>0</v>
      </c>
      <c r="AR156" s="125">
        <f t="shared" si="4"/>
        <v>0</v>
      </c>
      <c r="AS156" s="125">
        <f t="shared" si="5"/>
        <v>0</v>
      </c>
      <c r="AT156" s="125">
        <f t="shared" si="6"/>
        <v>0</v>
      </c>
      <c r="AU156" s="125">
        <f t="shared" si="7"/>
        <v>0</v>
      </c>
      <c r="AV156" s="125">
        <f t="shared" si="22"/>
        <v>0</v>
      </c>
      <c r="AW156" s="125">
        <f t="shared" si="9"/>
        <v>0</v>
      </c>
      <c r="AX156" s="125">
        <f t="shared" si="10"/>
        <v>0</v>
      </c>
      <c r="AY156" s="125">
        <f t="shared" si="11"/>
        <v>0</v>
      </c>
      <c r="AZ156" s="125">
        <f t="shared" si="23"/>
        <v>0</v>
      </c>
      <c r="BA156" s="125">
        <f t="shared" si="13"/>
        <v>0</v>
      </c>
      <c r="BB156" s="125">
        <f t="shared" si="14"/>
        <v>0</v>
      </c>
      <c r="BC156" s="125">
        <f t="shared" si="15"/>
        <v>0</v>
      </c>
      <c r="BD156" s="125">
        <f t="shared" si="24"/>
        <v>0</v>
      </c>
      <c r="BE156" s="125">
        <f t="shared" si="17"/>
        <v>0</v>
      </c>
      <c r="BF156" s="125">
        <f t="shared" si="18"/>
        <v>0</v>
      </c>
      <c r="BG156" s="125">
        <f t="shared" si="25"/>
        <v>0</v>
      </c>
      <c r="BH156" s="125">
        <f t="shared" si="26"/>
        <v>0</v>
      </c>
      <c r="BI156" s="125">
        <f t="shared" si="27"/>
        <v>0</v>
      </c>
      <c r="BJ156" s="22">
        <v>1.05</v>
      </c>
      <c r="BK156" s="203"/>
    </row>
    <row r="157" spans="1:63" ht="14.25" x14ac:dyDescent="0.2">
      <c r="A157" s="22"/>
      <c r="B157" s="49">
        <v>152</v>
      </c>
      <c r="C157" s="50">
        <f>GD_CHUNG!B156</f>
        <v>13670</v>
      </c>
      <c r="D157" s="50" t="str">
        <f>GD_CHUNG!C156</f>
        <v>Nguyễn Thảo Ly</v>
      </c>
      <c r="E157" s="50" t="str">
        <f>GD_CHUNG!D156</f>
        <v>Nhân viên phục vụ hành khách hàng hóa</v>
      </c>
      <c r="F157" s="200" t="s">
        <v>205</v>
      </c>
      <c r="G157" s="200" t="s">
        <v>205</v>
      </c>
      <c r="H157" s="200" t="s">
        <v>205</v>
      </c>
      <c r="I157" s="200" t="s">
        <v>205</v>
      </c>
      <c r="J157" s="201"/>
      <c r="K157" s="200" t="s">
        <v>205</v>
      </c>
      <c r="L157" s="200" t="s">
        <v>205</v>
      </c>
      <c r="M157" s="200" t="s">
        <v>205</v>
      </c>
      <c r="N157" s="200" t="s">
        <v>205</v>
      </c>
      <c r="O157" s="200" t="s">
        <v>205</v>
      </c>
      <c r="P157" s="200" t="s">
        <v>205</v>
      </c>
      <c r="Q157" s="201"/>
      <c r="R157" s="200" t="s">
        <v>205</v>
      </c>
      <c r="S157" s="200" t="s">
        <v>205</v>
      </c>
      <c r="T157" s="200" t="s">
        <v>205</v>
      </c>
      <c r="U157" s="200" t="s">
        <v>205</v>
      </c>
      <c r="V157" s="200" t="s">
        <v>205</v>
      </c>
      <c r="W157" s="200" t="s">
        <v>205</v>
      </c>
      <c r="X157" s="201"/>
      <c r="Y157" s="200" t="s">
        <v>205</v>
      </c>
      <c r="Z157" s="200" t="s">
        <v>205</v>
      </c>
      <c r="AA157" s="200" t="s">
        <v>205</v>
      </c>
      <c r="AB157" s="200" t="s">
        <v>205</v>
      </c>
      <c r="AC157" s="200" t="s">
        <v>205</v>
      </c>
      <c r="AD157" s="200" t="s">
        <v>205</v>
      </c>
      <c r="AE157" s="201"/>
      <c r="AF157" s="200" t="s">
        <v>205</v>
      </c>
      <c r="AG157" s="200" t="s">
        <v>205</v>
      </c>
      <c r="AH157" s="200" t="s">
        <v>205</v>
      </c>
      <c r="AI157" s="200" t="s">
        <v>205</v>
      </c>
      <c r="AJ157" s="200" t="s">
        <v>205</v>
      </c>
      <c r="AK157" s="96"/>
      <c r="AL157" s="123"/>
      <c r="AM157" s="123">
        <f>VLOOKUP(C157,DM_NGAY_CONG_QUY_DINH!$H$3:$L$600,5,FALSE)</f>
        <v>27</v>
      </c>
      <c r="AN157" s="123">
        <f t="shared" si="0"/>
        <v>27</v>
      </c>
      <c r="AO157" s="125">
        <f t="shared" si="1"/>
        <v>0</v>
      </c>
      <c r="AP157" s="125">
        <f t="shared" si="2"/>
        <v>0</v>
      </c>
      <c r="AQ157" s="127">
        <f t="shared" si="3"/>
        <v>0</v>
      </c>
      <c r="AR157" s="125">
        <f t="shared" si="4"/>
        <v>0</v>
      </c>
      <c r="AS157" s="125">
        <f t="shared" si="5"/>
        <v>0</v>
      </c>
      <c r="AT157" s="125">
        <f t="shared" si="6"/>
        <v>0</v>
      </c>
      <c r="AU157" s="125">
        <f t="shared" si="7"/>
        <v>0</v>
      </c>
      <c r="AV157" s="125">
        <f t="shared" si="22"/>
        <v>0</v>
      </c>
      <c r="AW157" s="125">
        <f t="shared" si="9"/>
        <v>0</v>
      </c>
      <c r="AX157" s="125">
        <f t="shared" si="10"/>
        <v>0</v>
      </c>
      <c r="AY157" s="125">
        <f t="shared" si="11"/>
        <v>0</v>
      </c>
      <c r="AZ157" s="125">
        <f t="shared" si="23"/>
        <v>0</v>
      </c>
      <c r="BA157" s="125">
        <f t="shared" si="13"/>
        <v>0</v>
      </c>
      <c r="BB157" s="125">
        <f t="shared" si="14"/>
        <v>0</v>
      </c>
      <c r="BC157" s="125">
        <f t="shared" si="15"/>
        <v>0</v>
      </c>
      <c r="BD157" s="125">
        <f t="shared" si="24"/>
        <v>0</v>
      </c>
      <c r="BE157" s="125">
        <f t="shared" si="17"/>
        <v>0</v>
      </c>
      <c r="BF157" s="125">
        <f t="shared" si="18"/>
        <v>0</v>
      </c>
      <c r="BG157" s="125">
        <f t="shared" si="25"/>
        <v>0</v>
      </c>
      <c r="BH157" s="125">
        <f t="shared" si="26"/>
        <v>0</v>
      </c>
      <c r="BI157" s="125">
        <f t="shared" si="27"/>
        <v>0</v>
      </c>
      <c r="BJ157" s="202">
        <v>0.9</v>
      </c>
      <c r="BK157" s="202"/>
    </row>
    <row r="158" spans="1:63" ht="14.25" x14ac:dyDescent="0.2">
      <c r="A158" s="22"/>
      <c r="B158" s="49">
        <v>153</v>
      </c>
      <c r="C158" s="50">
        <f>GD_CHUNG!B157</f>
        <v>13671</v>
      </c>
      <c r="D158" s="50" t="str">
        <f>GD_CHUNG!C157</f>
        <v>Nguyễn Thị Phương Thảo</v>
      </c>
      <c r="E158" s="50" t="str">
        <f>GD_CHUNG!D157</f>
        <v>Nhân viên phục vụ hành khách hàng hóa</v>
      </c>
      <c r="F158" s="200" t="s">
        <v>205</v>
      </c>
      <c r="G158" s="200" t="s">
        <v>205</v>
      </c>
      <c r="H158" s="200" t="s">
        <v>205</v>
      </c>
      <c r="I158" s="200" t="s">
        <v>205</v>
      </c>
      <c r="J158" s="201"/>
      <c r="K158" s="200" t="s">
        <v>205</v>
      </c>
      <c r="L158" s="200" t="s">
        <v>205</v>
      </c>
      <c r="M158" s="200" t="s">
        <v>205</v>
      </c>
      <c r="N158" s="200" t="s">
        <v>205</v>
      </c>
      <c r="O158" s="200" t="s">
        <v>205</v>
      </c>
      <c r="P158" s="200" t="s">
        <v>205</v>
      </c>
      <c r="Q158" s="201"/>
      <c r="R158" s="200" t="s">
        <v>205</v>
      </c>
      <c r="S158" s="200" t="s">
        <v>205</v>
      </c>
      <c r="T158" s="200" t="s">
        <v>205</v>
      </c>
      <c r="U158" s="200" t="s">
        <v>205</v>
      </c>
      <c r="V158" s="200" t="s">
        <v>205</v>
      </c>
      <c r="W158" s="200" t="s">
        <v>205</v>
      </c>
      <c r="X158" s="201"/>
      <c r="Y158" s="200" t="s">
        <v>205</v>
      </c>
      <c r="Z158" s="200" t="s">
        <v>205</v>
      </c>
      <c r="AA158" s="200" t="s">
        <v>205</v>
      </c>
      <c r="AB158" s="200" t="s">
        <v>205</v>
      </c>
      <c r="AC158" s="200" t="s">
        <v>205</v>
      </c>
      <c r="AD158" s="200" t="s">
        <v>205</v>
      </c>
      <c r="AE158" s="201"/>
      <c r="AF158" s="200" t="s">
        <v>205</v>
      </c>
      <c r="AG158" s="200" t="s">
        <v>205</v>
      </c>
      <c r="AH158" s="200" t="s">
        <v>205</v>
      </c>
      <c r="AI158" s="200" t="s">
        <v>205</v>
      </c>
      <c r="AJ158" s="200" t="s">
        <v>205</v>
      </c>
      <c r="AK158" s="96"/>
      <c r="AL158" s="123"/>
      <c r="AM158" s="123">
        <f>VLOOKUP(C158,DM_NGAY_CONG_QUY_DINH!$H$3:$L$600,5,FALSE)</f>
        <v>27</v>
      </c>
      <c r="AN158" s="123">
        <f t="shared" si="0"/>
        <v>27</v>
      </c>
      <c r="AO158" s="125">
        <f t="shared" si="1"/>
        <v>0</v>
      </c>
      <c r="AP158" s="125">
        <f t="shared" si="2"/>
        <v>0</v>
      </c>
      <c r="AQ158" s="127">
        <f t="shared" si="3"/>
        <v>0</v>
      </c>
      <c r="AR158" s="125">
        <f t="shared" si="4"/>
        <v>0</v>
      </c>
      <c r="AS158" s="125">
        <f t="shared" si="5"/>
        <v>0</v>
      </c>
      <c r="AT158" s="125">
        <f t="shared" si="6"/>
        <v>0</v>
      </c>
      <c r="AU158" s="125">
        <f t="shared" si="7"/>
        <v>0</v>
      </c>
      <c r="AV158" s="125">
        <f t="shared" si="22"/>
        <v>0</v>
      </c>
      <c r="AW158" s="125">
        <f t="shared" si="9"/>
        <v>0</v>
      </c>
      <c r="AX158" s="125">
        <f t="shared" si="10"/>
        <v>0</v>
      </c>
      <c r="AY158" s="125">
        <f t="shared" si="11"/>
        <v>0</v>
      </c>
      <c r="AZ158" s="125">
        <f t="shared" si="23"/>
        <v>0</v>
      </c>
      <c r="BA158" s="125">
        <f t="shared" si="13"/>
        <v>0</v>
      </c>
      <c r="BB158" s="125">
        <f t="shared" si="14"/>
        <v>0</v>
      </c>
      <c r="BC158" s="125">
        <f t="shared" si="15"/>
        <v>0</v>
      </c>
      <c r="BD158" s="125">
        <f t="shared" si="24"/>
        <v>0</v>
      </c>
      <c r="BE158" s="125">
        <f t="shared" si="17"/>
        <v>0</v>
      </c>
      <c r="BF158" s="125">
        <f t="shared" si="18"/>
        <v>0</v>
      </c>
      <c r="BG158" s="125">
        <f t="shared" si="25"/>
        <v>0</v>
      </c>
      <c r="BH158" s="125">
        <f t="shared" si="26"/>
        <v>0</v>
      </c>
      <c r="BI158" s="125">
        <f t="shared" si="27"/>
        <v>0</v>
      </c>
      <c r="BJ158" s="202">
        <v>0.97</v>
      </c>
      <c r="BK158" s="202"/>
    </row>
    <row r="159" spans="1:63" ht="14.25" x14ac:dyDescent="0.2">
      <c r="A159" s="22"/>
      <c r="B159" s="49">
        <v>154</v>
      </c>
      <c r="C159" s="50">
        <f>GD_CHUNG!B158</f>
        <v>13672</v>
      </c>
      <c r="D159" s="50" t="str">
        <f>GD_CHUNG!C158</f>
        <v>Mai Thị Huyền Trang</v>
      </c>
      <c r="E159" s="50" t="str">
        <f>GD_CHUNG!D158</f>
        <v>Nhân viên phục vụ hành khách hàng hóa</v>
      </c>
      <c r="F159" s="200" t="s">
        <v>205</v>
      </c>
      <c r="G159" s="200" t="s">
        <v>205</v>
      </c>
      <c r="H159" s="200" t="s">
        <v>205</v>
      </c>
      <c r="I159" s="200" t="s">
        <v>205</v>
      </c>
      <c r="J159" s="201"/>
      <c r="K159" s="200" t="s">
        <v>205</v>
      </c>
      <c r="L159" s="200" t="s">
        <v>205</v>
      </c>
      <c r="M159" s="200" t="s">
        <v>205</v>
      </c>
      <c r="N159" s="200" t="s">
        <v>205</v>
      </c>
      <c r="O159" s="200" t="s">
        <v>205</v>
      </c>
      <c r="P159" s="200" t="s">
        <v>205</v>
      </c>
      <c r="Q159" s="201"/>
      <c r="R159" s="200" t="s">
        <v>205</v>
      </c>
      <c r="S159" s="200" t="s">
        <v>205</v>
      </c>
      <c r="T159" s="200" t="s">
        <v>205</v>
      </c>
      <c r="U159" s="200" t="s">
        <v>205</v>
      </c>
      <c r="V159" s="200" t="s">
        <v>205</v>
      </c>
      <c r="W159" s="200" t="s">
        <v>205</v>
      </c>
      <c r="X159" s="201"/>
      <c r="Y159" s="200" t="s">
        <v>205</v>
      </c>
      <c r="Z159" s="200" t="s">
        <v>205</v>
      </c>
      <c r="AA159" s="200" t="s">
        <v>205</v>
      </c>
      <c r="AB159" s="200" t="s">
        <v>205</v>
      </c>
      <c r="AC159" s="200" t="s">
        <v>205</v>
      </c>
      <c r="AD159" s="200" t="s">
        <v>205</v>
      </c>
      <c r="AE159" s="201"/>
      <c r="AF159" s="200" t="s">
        <v>205</v>
      </c>
      <c r="AG159" s="200" t="s">
        <v>205</v>
      </c>
      <c r="AH159" s="200" t="s">
        <v>205</v>
      </c>
      <c r="AI159" s="200" t="s">
        <v>205</v>
      </c>
      <c r="AJ159" s="200" t="s">
        <v>205</v>
      </c>
      <c r="AK159" s="96"/>
      <c r="AL159" s="123"/>
      <c r="AM159" s="123">
        <f>VLOOKUP(C159,DM_NGAY_CONG_QUY_DINH!$H$3:$L$600,5,FALSE)</f>
        <v>27</v>
      </c>
      <c r="AN159" s="123">
        <f t="shared" si="0"/>
        <v>27</v>
      </c>
      <c r="AO159" s="125">
        <f t="shared" si="1"/>
        <v>0</v>
      </c>
      <c r="AP159" s="125">
        <f t="shared" si="2"/>
        <v>0</v>
      </c>
      <c r="AQ159" s="127">
        <f t="shared" si="3"/>
        <v>0</v>
      </c>
      <c r="AR159" s="125">
        <f t="shared" si="4"/>
        <v>0</v>
      </c>
      <c r="AS159" s="125">
        <f t="shared" si="5"/>
        <v>0</v>
      </c>
      <c r="AT159" s="125">
        <f t="shared" si="6"/>
        <v>0</v>
      </c>
      <c r="AU159" s="125">
        <f t="shared" si="7"/>
        <v>0</v>
      </c>
      <c r="AV159" s="125">
        <f t="shared" si="22"/>
        <v>0</v>
      </c>
      <c r="AW159" s="125">
        <f t="shared" si="9"/>
        <v>0</v>
      </c>
      <c r="AX159" s="125">
        <f t="shared" si="10"/>
        <v>0</v>
      </c>
      <c r="AY159" s="125">
        <f t="shared" si="11"/>
        <v>0</v>
      </c>
      <c r="AZ159" s="125">
        <f t="shared" si="23"/>
        <v>0</v>
      </c>
      <c r="BA159" s="125">
        <f t="shared" si="13"/>
        <v>0</v>
      </c>
      <c r="BB159" s="125">
        <f t="shared" si="14"/>
        <v>0</v>
      </c>
      <c r="BC159" s="125">
        <f t="shared" si="15"/>
        <v>0</v>
      </c>
      <c r="BD159" s="125">
        <f t="shared" si="24"/>
        <v>0</v>
      </c>
      <c r="BE159" s="125">
        <f t="shared" si="17"/>
        <v>0</v>
      </c>
      <c r="BF159" s="125">
        <f t="shared" si="18"/>
        <v>0</v>
      </c>
      <c r="BG159" s="125">
        <f t="shared" si="25"/>
        <v>0</v>
      </c>
      <c r="BH159" s="125">
        <f t="shared" si="26"/>
        <v>0</v>
      </c>
      <c r="BI159" s="125">
        <f t="shared" si="27"/>
        <v>0</v>
      </c>
      <c r="BJ159" s="202">
        <v>0.93</v>
      </c>
      <c r="BK159" s="202"/>
    </row>
    <row r="160" spans="1:63" ht="14.25" x14ac:dyDescent="0.2">
      <c r="A160" s="22"/>
      <c r="B160" s="49">
        <v>155</v>
      </c>
      <c r="C160" s="50">
        <f>GD_CHUNG!B159</f>
        <v>13673</v>
      </c>
      <c r="D160" s="50" t="str">
        <f>GD_CHUNG!C159</f>
        <v>Đỗ Văn Thắng</v>
      </c>
      <c r="E160" s="50" t="str">
        <f>GD_CHUNG!D159</f>
        <v>Nhân viên phục vụ hành khách hàng hóa</v>
      </c>
      <c r="F160" s="200" t="s">
        <v>205</v>
      </c>
      <c r="G160" s="200" t="s">
        <v>205</v>
      </c>
      <c r="H160" s="200" t="s">
        <v>205</v>
      </c>
      <c r="I160" s="200" t="s">
        <v>205</v>
      </c>
      <c r="J160" s="201"/>
      <c r="K160" s="200" t="s">
        <v>205</v>
      </c>
      <c r="L160" s="200" t="s">
        <v>205</v>
      </c>
      <c r="M160" s="200" t="s">
        <v>205</v>
      </c>
      <c r="N160" s="200" t="s">
        <v>205</v>
      </c>
      <c r="O160" s="200" t="s">
        <v>205</v>
      </c>
      <c r="P160" s="200" t="s">
        <v>205</v>
      </c>
      <c r="Q160" s="201"/>
      <c r="R160" s="200" t="s">
        <v>205</v>
      </c>
      <c r="S160" s="200" t="s">
        <v>205</v>
      </c>
      <c r="T160" s="200" t="s">
        <v>205</v>
      </c>
      <c r="U160" s="200" t="s">
        <v>205</v>
      </c>
      <c r="V160" s="200" t="s">
        <v>205</v>
      </c>
      <c r="W160" s="200" t="s">
        <v>458</v>
      </c>
      <c r="X160" s="201"/>
      <c r="Y160" s="200" t="s">
        <v>458</v>
      </c>
      <c r="Z160" s="200" t="s">
        <v>205</v>
      </c>
      <c r="AA160" s="200" t="s">
        <v>205</v>
      </c>
      <c r="AB160" s="200" t="s">
        <v>205</v>
      </c>
      <c r="AC160" s="200" t="s">
        <v>205</v>
      </c>
      <c r="AD160" s="200" t="s">
        <v>205</v>
      </c>
      <c r="AE160" s="201"/>
      <c r="AF160" s="200" t="s">
        <v>205</v>
      </c>
      <c r="AG160" s="200" t="s">
        <v>205</v>
      </c>
      <c r="AH160" s="200" t="s">
        <v>205</v>
      </c>
      <c r="AI160" s="200" t="s">
        <v>205</v>
      </c>
      <c r="AJ160" s="200" t="s">
        <v>205</v>
      </c>
      <c r="AK160" s="96"/>
      <c r="AL160" s="123"/>
      <c r="AM160" s="123">
        <f>VLOOKUP(C160,DM_NGAY_CONG_QUY_DINH!$H$3:$L$600,5,FALSE)</f>
        <v>27</v>
      </c>
      <c r="AN160" s="123">
        <f t="shared" si="0"/>
        <v>25</v>
      </c>
      <c r="AO160" s="125">
        <f t="shared" si="1"/>
        <v>0</v>
      </c>
      <c r="AP160" s="125">
        <f t="shared" si="2"/>
        <v>2</v>
      </c>
      <c r="AQ160" s="127">
        <f t="shared" si="3"/>
        <v>0</v>
      </c>
      <c r="AR160" s="125">
        <f t="shared" si="4"/>
        <v>0</v>
      </c>
      <c r="AS160" s="125">
        <f t="shared" si="5"/>
        <v>0</v>
      </c>
      <c r="AT160" s="125">
        <f t="shared" si="6"/>
        <v>0</v>
      </c>
      <c r="AU160" s="125">
        <f t="shared" si="7"/>
        <v>0</v>
      </c>
      <c r="AV160" s="125">
        <f t="shared" si="22"/>
        <v>0</v>
      </c>
      <c r="AW160" s="125">
        <f t="shared" si="9"/>
        <v>0</v>
      </c>
      <c r="AX160" s="125">
        <f t="shared" si="10"/>
        <v>0</v>
      </c>
      <c r="AY160" s="125">
        <f t="shared" si="11"/>
        <v>0</v>
      </c>
      <c r="AZ160" s="125">
        <f t="shared" si="23"/>
        <v>0</v>
      </c>
      <c r="BA160" s="125">
        <f t="shared" si="13"/>
        <v>0</v>
      </c>
      <c r="BB160" s="125">
        <f t="shared" si="14"/>
        <v>0</v>
      </c>
      <c r="BC160" s="125">
        <f t="shared" si="15"/>
        <v>0</v>
      </c>
      <c r="BD160" s="125">
        <f t="shared" si="24"/>
        <v>0</v>
      </c>
      <c r="BE160" s="125">
        <f t="shared" si="17"/>
        <v>0</v>
      </c>
      <c r="BF160" s="125">
        <f t="shared" si="18"/>
        <v>0</v>
      </c>
      <c r="BG160" s="125">
        <f t="shared" si="25"/>
        <v>0</v>
      </c>
      <c r="BH160" s="125">
        <f t="shared" si="26"/>
        <v>0</v>
      </c>
      <c r="BI160" s="125">
        <f t="shared" si="27"/>
        <v>0</v>
      </c>
      <c r="BJ160" s="202">
        <v>0.9</v>
      </c>
      <c r="BK160" s="202"/>
    </row>
    <row r="161" spans="1:63" ht="14.25" x14ac:dyDescent="0.2">
      <c r="A161" s="22"/>
      <c r="B161" s="49">
        <v>156</v>
      </c>
      <c r="C161" s="50">
        <f>GD_CHUNG!B160</f>
        <v>10572</v>
      </c>
      <c r="D161" s="50" t="str">
        <f>GD_CHUNG!C160</f>
        <v>Võ Thị Hồng Minh</v>
      </c>
      <c r="E161" s="50" t="str">
        <f>GD_CHUNG!D160</f>
        <v>NV PVHK</v>
      </c>
      <c r="F161" s="200" t="s">
        <v>205</v>
      </c>
      <c r="G161" s="200" t="s">
        <v>205</v>
      </c>
      <c r="H161" s="200" t="s">
        <v>205</v>
      </c>
      <c r="I161" s="200" t="s">
        <v>205</v>
      </c>
      <c r="J161" s="201"/>
      <c r="K161" s="200" t="s">
        <v>205</v>
      </c>
      <c r="L161" s="200" t="s">
        <v>205</v>
      </c>
      <c r="M161" s="200" t="s">
        <v>205</v>
      </c>
      <c r="N161" s="200" t="s">
        <v>205</v>
      </c>
      <c r="O161" s="200" t="s">
        <v>205</v>
      </c>
      <c r="P161" s="200" t="s">
        <v>205</v>
      </c>
      <c r="Q161" s="201"/>
      <c r="R161" s="200" t="s">
        <v>205</v>
      </c>
      <c r="S161" s="200" t="s">
        <v>205</v>
      </c>
      <c r="T161" s="200" t="s">
        <v>205</v>
      </c>
      <c r="U161" s="200" t="s">
        <v>205</v>
      </c>
      <c r="V161" s="200" t="s">
        <v>205</v>
      </c>
      <c r="W161" s="200" t="s">
        <v>205</v>
      </c>
      <c r="X161" s="201"/>
      <c r="Y161" s="200" t="s">
        <v>205</v>
      </c>
      <c r="Z161" s="200" t="s">
        <v>205</v>
      </c>
      <c r="AA161" s="200" t="s">
        <v>205</v>
      </c>
      <c r="AB161" s="200" t="s">
        <v>205</v>
      </c>
      <c r="AC161" s="200" t="s">
        <v>205</v>
      </c>
      <c r="AD161" s="200" t="s">
        <v>205</v>
      </c>
      <c r="AE161" s="201"/>
      <c r="AF161" s="200" t="s">
        <v>205</v>
      </c>
      <c r="AG161" s="200" t="s">
        <v>205</v>
      </c>
      <c r="AH161" s="200" t="s">
        <v>205</v>
      </c>
      <c r="AI161" s="200" t="s">
        <v>205</v>
      </c>
      <c r="AJ161" s="200" t="s">
        <v>205</v>
      </c>
      <c r="AK161" s="96"/>
      <c r="AL161" s="123"/>
      <c r="AM161" s="123">
        <f>VLOOKUP(C161,DM_NGAY_CONG_QUY_DINH!$H$3:$L$600,5,FALSE)</f>
        <v>27</v>
      </c>
      <c r="AN161" s="123">
        <f t="shared" si="0"/>
        <v>27</v>
      </c>
      <c r="AO161" s="125">
        <f t="shared" si="1"/>
        <v>0</v>
      </c>
      <c r="AP161" s="125">
        <f t="shared" si="2"/>
        <v>0</v>
      </c>
      <c r="AQ161" s="127">
        <f t="shared" si="3"/>
        <v>0</v>
      </c>
      <c r="AR161" s="125">
        <f t="shared" si="4"/>
        <v>0</v>
      </c>
      <c r="AS161" s="125">
        <f t="shared" si="5"/>
        <v>0</v>
      </c>
      <c r="AT161" s="125">
        <f t="shared" si="6"/>
        <v>0</v>
      </c>
      <c r="AU161" s="125">
        <f t="shared" si="7"/>
        <v>0</v>
      </c>
      <c r="AV161" s="125">
        <f t="shared" si="22"/>
        <v>0</v>
      </c>
      <c r="AW161" s="125">
        <f t="shared" si="9"/>
        <v>0</v>
      </c>
      <c r="AX161" s="125">
        <f t="shared" si="10"/>
        <v>0</v>
      </c>
      <c r="AY161" s="125">
        <f t="shared" si="11"/>
        <v>0</v>
      </c>
      <c r="AZ161" s="125">
        <f t="shared" si="23"/>
        <v>0</v>
      </c>
      <c r="BA161" s="125">
        <f t="shared" si="13"/>
        <v>0</v>
      </c>
      <c r="BB161" s="125">
        <f t="shared" si="14"/>
        <v>0</v>
      </c>
      <c r="BC161" s="125">
        <f t="shared" si="15"/>
        <v>0</v>
      </c>
      <c r="BD161" s="125">
        <f t="shared" si="24"/>
        <v>0</v>
      </c>
      <c r="BE161" s="125">
        <f t="shared" si="17"/>
        <v>0</v>
      </c>
      <c r="BF161" s="125">
        <f t="shared" si="18"/>
        <v>0</v>
      </c>
      <c r="BG161" s="125">
        <f t="shared" si="25"/>
        <v>0</v>
      </c>
      <c r="BH161" s="125">
        <f t="shared" si="26"/>
        <v>0</v>
      </c>
      <c r="BI161" s="125">
        <f t="shared" si="27"/>
        <v>0</v>
      </c>
      <c r="BJ161" s="202">
        <v>0.97</v>
      </c>
      <c r="BK161" s="202"/>
    </row>
    <row r="162" spans="1:63" ht="14.25" x14ac:dyDescent="0.2">
      <c r="A162" s="22"/>
      <c r="B162" s="49">
        <v>157</v>
      </c>
      <c r="C162" s="50">
        <f>GD_CHUNG!B161</f>
        <v>10574</v>
      </c>
      <c r="D162" s="50" t="str">
        <f>GD_CHUNG!C161</f>
        <v>Nguyễn Thị Hồng Duyên</v>
      </c>
      <c r="E162" s="50" t="str">
        <f>GD_CHUNG!D161</f>
        <v>NV PVHK</v>
      </c>
      <c r="F162" s="200" t="s">
        <v>205</v>
      </c>
      <c r="G162" s="200" t="s">
        <v>205</v>
      </c>
      <c r="H162" s="200" t="s">
        <v>205</v>
      </c>
      <c r="I162" s="200" t="s">
        <v>205</v>
      </c>
      <c r="J162" s="201"/>
      <c r="K162" s="200" t="s">
        <v>205</v>
      </c>
      <c r="L162" s="200" t="s">
        <v>205</v>
      </c>
      <c r="M162" s="200" t="s">
        <v>205</v>
      </c>
      <c r="N162" s="200" t="s">
        <v>205</v>
      </c>
      <c r="O162" s="200" t="s">
        <v>205</v>
      </c>
      <c r="P162" s="200" t="s">
        <v>205</v>
      </c>
      <c r="Q162" s="201"/>
      <c r="R162" s="200" t="s">
        <v>205</v>
      </c>
      <c r="S162" s="200" t="s">
        <v>205</v>
      </c>
      <c r="T162" s="200" t="s">
        <v>205</v>
      </c>
      <c r="U162" s="200" t="s">
        <v>205</v>
      </c>
      <c r="V162" s="200" t="s">
        <v>205</v>
      </c>
      <c r="W162" s="200" t="s">
        <v>205</v>
      </c>
      <c r="X162" s="201"/>
      <c r="Y162" s="200" t="s">
        <v>205</v>
      </c>
      <c r="Z162" s="200" t="s">
        <v>205</v>
      </c>
      <c r="AA162" s="200" t="s">
        <v>205</v>
      </c>
      <c r="AB162" s="200" t="s">
        <v>205</v>
      </c>
      <c r="AC162" s="200" t="s">
        <v>205</v>
      </c>
      <c r="AD162" s="200" t="s">
        <v>205</v>
      </c>
      <c r="AE162" s="201"/>
      <c r="AF162" s="200" t="s">
        <v>205</v>
      </c>
      <c r="AG162" s="200" t="s">
        <v>205</v>
      </c>
      <c r="AH162" s="200" t="s">
        <v>205</v>
      </c>
      <c r="AI162" s="200" t="s">
        <v>205</v>
      </c>
      <c r="AJ162" s="200" t="s">
        <v>205</v>
      </c>
      <c r="AK162" s="96"/>
      <c r="AL162" s="123"/>
      <c r="AM162" s="123">
        <f>VLOOKUP(C162,DM_NGAY_CONG_QUY_DINH!$H$3:$L$600,5,FALSE)</f>
        <v>27</v>
      </c>
      <c r="AN162" s="123">
        <f t="shared" si="0"/>
        <v>27</v>
      </c>
      <c r="AO162" s="125">
        <f t="shared" si="1"/>
        <v>0</v>
      </c>
      <c r="AP162" s="125">
        <f t="shared" si="2"/>
        <v>0</v>
      </c>
      <c r="AQ162" s="127">
        <f t="shared" si="3"/>
        <v>0</v>
      </c>
      <c r="AR162" s="125">
        <f t="shared" si="4"/>
        <v>0</v>
      </c>
      <c r="AS162" s="125">
        <f t="shared" si="5"/>
        <v>0</v>
      </c>
      <c r="AT162" s="125">
        <f t="shared" si="6"/>
        <v>0</v>
      </c>
      <c r="AU162" s="125">
        <f t="shared" si="7"/>
        <v>0</v>
      </c>
      <c r="AV162" s="125">
        <f t="shared" si="22"/>
        <v>0</v>
      </c>
      <c r="AW162" s="125">
        <f t="shared" si="9"/>
        <v>0</v>
      </c>
      <c r="AX162" s="125">
        <f t="shared" si="10"/>
        <v>0</v>
      </c>
      <c r="AY162" s="125">
        <f t="shared" si="11"/>
        <v>0</v>
      </c>
      <c r="AZ162" s="125">
        <f t="shared" si="23"/>
        <v>0</v>
      </c>
      <c r="BA162" s="125">
        <f t="shared" si="13"/>
        <v>0</v>
      </c>
      <c r="BB162" s="125">
        <f t="shared" si="14"/>
        <v>0</v>
      </c>
      <c r="BC162" s="125">
        <f t="shared" si="15"/>
        <v>0</v>
      </c>
      <c r="BD162" s="125">
        <f t="shared" si="24"/>
        <v>0</v>
      </c>
      <c r="BE162" s="125">
        <f t="shared" si="17"/>
        <v>0</v>
      </c>
      <c r="BF162" s="125">
        <f t="shared" si="18"/>
        <v>0</v>
      </c>
      <c r="BG162" s="125">
        <f t="shared" si="25"/>
        <v>0</v>
      </c>
      <c r="BH162" s="125">
        <f t="shared" si="26"/>
        <v>0</v>
      </c>
      <c r="BI162" s="125">
        <f t="shared" si="27"/>
        <v>0</v>
      </c>
      <c r="BJ162" s="202">
        <v>0.95</v>
      </c>
      <c r="BK162" s="202"/>
    </row>
    <row r="163" spans="1:63" ht="14.25" x14ac:dyDescent="0.2">
      <c r="A163" s="22"/>
      <c r="B163" s="49">
        <v>158</v>
      </c>
      <c r="C163" s="50">
        <f>GD_CHUNG!B162</f>
        <v>10575</v>
      </c>
      <c r="D163" s="50" t="str">
        <f>GD_CHUNG!C162</f>
        <v>Phan Thị Thu Hường</v>
      </c>
      <c r="E163" s="50" t="str">
        <f>GD_CHUNG!D162</f>
        <v>Phó đội trường</v>
      </c>
      <c r="F163" s="200" t="s">
        <v>205</v>
      </c>
      <c r="G163" s="200" t="s">
        <v>205</v>
      </c>
      <c r="H163" s="200" t="s">
        <v>205</v>
      </c>
      <c r="I163" s="200" t="s">
        <v>205</v>
      </c>
      <c r="J163" s="201"/>
      <c r="K163" s="200" t="s">
        <v>205</v>
      </c>
      <c r="L163" s="200" t="s">
        <v>205</v>
      </c>
      <c r="M163" s="200" t="s">
        <v>205</v>
      </c>
      <c r="N163" s="200" t="s">
        <v>205</v>
      </c>
      <c r="O163" s="200" t="s">
        <v>205</v>
      </c>
      <c r="P163" s="200" t="s">
        <v>205</v>
      </c>
      <c r="Q163" s="201"/>
      <c r="R163" s="200" t="s">
        <v>205</v>
      </c>
      <c r="S163" s="200" t="s">
        <v>205</v>
      </c>
      <c r="T163" s="200" t="s">
        <v>205</v>
      </c>
      <c r="U163" s="200" t="s">
        <v>205</v>
      </c>
      <c r="V163" s="200" t="s">
        <v>205</v>
      </c>
      <c r="W163" s="200" t="s">
        <v>205</v>
      </c>
      <c r="X163" s="201"/>
      <c r="Y163" s="200" t="s">
        <v>205</v>
      </c>
      <c r="Z163" s="200" t="s">
        <v>205</v>
      </c>
      <c r="AA163" s="200" t="s">
        <v>205</v>
      </c>
      <c r="AB163" s="200" t="s">
        <v>205</v>
      </c>
      <c r="AC163" s="200" t="s">
        <v>205</v>
      </c>
      <c r="AD163" s="200" t="s">
        <v>205</v>
      </c>
      <c r="AE163" s="201"/>
      <c r="AF163" s="200" t="s">
        <v>205</v>
      </c>
      <c r="AG163" s="200" t="s">
        <v>205</v>
      </c>
      <c r="AH163" s="200" t="s">
        <v>205</v>
      </c>
      <c r="AI163" s="200" t="s">
        <v>205</v>
      </c>
      <c r="AJ163" s="200" t="s">
        <v>205</v>
      </c>
      <c r="AK163" s="96"/>
      <c r="AL163" s="123"/>
      <c r="AM163" s="123">
        <f>VLOOKUP(C163,DM_NGAY_CONG_QUY_DINH!$H$3:$L$600,5,FALSE)</f>
        <v>27</v>
      </c>
      <c r="AN163" s="123">
        <f t="shared" si="0"/>
        <v>27</v>
      </c>
      <c r="AO163" s="125">
        <f t="shared" si="1"/>
        <v>0</v>
      </c>
      <c r="AP163" s="125">
        <f t="shared" si="2"/>
        <v>0</v>
      </c>
      <c r="AQ163" s="127">
        <f t="shared" si="3"/>
        <v>0</v>
      </c>
      <c r="AR163" s="125">
        <f t="shared" si="4"/>
        <v>0</v>
      </c>
      <c r="AS163" s="125">
        <f t="shared" si="5"/>
        <v>0</v>
      </c>
      <c r="AT163" s="125">
        <f t="shared" si="6"/>
        <v>0</v>
      </c>
      <c r="AU163" s="125">
        <f t="shared" si="7"/>
        <v>0</v>
      </c>
      <c r="AV163" s="125">
        <f t="shared" si="22"/>
        <v>0</v>
      </c>
      <c r="AW163" s="125">
        <f t="shared" si="9"/>
        <v>0</v>
      </c>
      <c r="AX163" s="125">
        <f t="shared" si="10"/>
        <v>0</v>
      </c>
      <c r="AY163" s="125">
        <f t="shared" si="11"/>
        <v>0</v>
      </c>
      <c r="AZ163" s="125">
        <f t="shared" si="23"/>
        <v>0</v>
      </c>
      <c r="BA163" s="125">
        <f t="shared" si="13"/>
        <v>0</v>
      </c>
      <c r="BB163" s="125">
        <f t="shared" si="14"/>
        <v>0</v>
      </c>
      <c r="BC163" s="125">
        <f t="shared" si="15"/>
        <v>0</v>
      </c>
      <c r="BD163" s="125">
        <f t="shared" si="24"/>
        <v>0</v>
      </c>
      <c r="BE163" s="125">
        <f t="shared" si="17"/>
        <v>0</v>
      </c>
      <c r="BF163" s="125">
        <f t="shared" si="18"/>
        <v>0</v>
      </c>
      <c r="BG163" s="125">
        <f t="shared" si="25"/>
        <v>0</v>
      </c>
      <c r="BH163" s="125">
        <f t="shared" si="26"/>
        <v>0</v>
      </c>
      <c r="BI163" s="125">
        <f t="shared" si="27"/>
        <v>0</v>
      </c>
      <c r="BJ163" s="202">
        <v>1</v>
      </c>
      <c r="BK163" s="202"/>
    </row>
    <row r="164" spans="1:63" ht="14.25" x14ac:dyDescent="0.2">
      <c r="A164" s="22"/>
      <c r="B164" s="49">
        <v>159</v>
      </c>
      <c r="C164" s="50">
        <f>GD_CHUNG!B163</f>
        <v>10579</v>
      </c>
      <c r="D164" s="50" t="str">
        <f>GD_CHUNG!C163</f>
        <v>Tạ Thị Cẩm Vân</v>
      </c>
      <c r="E164" s="50" t="str">
        <f>GD_CHUNG!D163</f>
        <v>NV PVHK</v>
      </c>
      <c r="F164" s="200" t="s">
        <v>205</v>
      </c>
      <c r="G164" s="200" t="s">
        <v>205</v>
      </c>
      <c r="H164" s="200" t="s">
        <v>205</v>
      </c>
      <c r="I164" s="200" t="s">
        <v>652</v>
      </c>
      <c r="J164" s="201"/>
      <c r="K164" s="200" t="s">
        <v>205</v>
      </c>
      <c r="L164" s="200" t="s">
        <v>205</v>
      </c>
      <c r="M164" s="200" t="s">
        <v>283</v>
      </c>
      <c r="N164" s="200" t="s">
        <v>283</v>
      </c>
      <c r="O164" s="200" t="s">
        <v>283</v>
      </c>
      <c r="P164" s="200" t="s">
        <v>283</v>
      </c>
      <c r="Q164" s="201"/>
      <c r="R164" s="200" t="s">
        <v>283</v>
      </c>
      <c r="S164" s="200" t="s">
        <v>283</v>
      </c>
      <c r="T164" s="200" t="s">
        <v>283</v>
      </c>
      <c r="U164" s="200" t="s">
        <v>283</v>
      </c>
      <c r="V164" s="200" t="s">
        <v>283</v>
      </c>
      <c r="W164" s="200" t="s">
        <v>283</v>
      </c>
      <c r="X164" s="201"/>
      <c r="Y164" s="200" t="s">
        <v>283</v>
      </c>
      <c r="Z164" s="200" t="s">
        <v>283</v>
      </c>
      <c r="AA164" s="200" t="s">
        <v>283</v>
      </c>
      <c r="AB164" s="200" t="s">
        <v>283</v>
      </c>
      <c r="AC164" s="200" t="s">
        <v>283</v>
      </c>
      <c r="AD164" s="200" t="s">
        <v>283</v>
      </c>
      <c r="AE164" s="201"/>
      <c r="AF164" s="200" t="s">
        <v>283</v>
      </c>
      <c r="AG164" s="200" t="s">
        <v>283</v>
      </c>
      <c r="AH164" s="200" t="s">
        <v>283</v>
      </c>
      <c r="AI164" s="200" t="s">
        <v>283</v>
      </c>
      <c r="AJ164" s="200" t="s">
        <v>283</v>
      </c>
      <c r="AK164" s="96"/>
      <c r="AL164" s="123"/>
      <c r="AM164" s="123">
        <f>VLOOKUP(C164,DM_NGAY_CONG_QUY_DINH!$H$3:$L$600,5,FALSE)</f>
        <v>27</v>
      </c>
      <c r="AN164" s="123">
        <f t="shared" si="0"/>
        <v>5</v>
      </c>
      <c r="AO164" s="125">
        <f t="shared" si="1"/>
        <v>0</v>
      </c>
      <c r="AP164" s="125">
        <f t="shared" si="2"/>
        <v>0</v>
      </c>
      <c r="AQ164" s="127">
        <f t="shared" si="3"/>
        <v>0</v>
      </c>
      <c r="AR164" s="125">
        <f t="shared" si="4"/>
        <v>0</v>
      </c>
      <c r="AS164" s="125">
        <f t="shared" si="5"/>
        <v>0</v>
      </c>
      <c r="AT164" s="125">
        <f t="shared" si="6"/>
        <v>21</v>
      </c>
      <c r="AU164" s="125">
        <f t="shared" si="7"/>
        <v>0</v>
      </c>
      <c r="AV164" s="125">
        <f t="shared" si="22"/>
        <v>0</v>
      </c>
      <c r="AW164" s="125">
        <f t="shared" si="9"/>
        <v>0</v>
      </c>
      <c r="AX164" s="125">
        <f t="shared" si="10"/>
        <v>0</v>
      </c>
      <c r="AY164" s="125">
        <f t="shared" si="11"/>
        <v>0</v>
      </c>
      <c r="AZ164" s="125">
        <f t="shared" si="23"/>
        <v>0</v>
      </c>
      <c r="BA164" s="125">
        <f t="shared" si="13"/>
        <v>0</v>
      </c>
      <c r="BB164" s="125">
        <f t="shared" si="14"/>
        <v>0</v>
      </c>
      <c r="BC164" s="125">
        <f t="shared" si="15"/>
        <v>0</v>
      </c>
      <c r="BD164" s="125">
        <f t="shared" si="24"/>
        <v>0</v>
      </c>
      <c r="BE164" s="125">
        <f t="shared" si="17"/>
        <v>0</v>
      </c>
      <c r="BF164" s="125">
        <f t="shared" si="18"/>
        <v>0</v>
      </c>
      <c r="BG164" s="125">
        <f t="shared" si="25"/>
        <v>0</v>
      </c>
      <c r="BH164" s="125">
        <f t="shared" si="26"/>
        <v>0</v>
      </c>
      <c r="BI164" s="125">
        <f t="shared" si="27"/>
        <v>0</v>
      </c>
      <c r="BJ164" s="202">
        <v>1</v>
      </c>
      <c r="BK164" s="202"/>
    </row>
    <row r="165" spans="1:63" ht="14.25" x14ac:dyDescent="0.2">
      <c r="A165" s="22"/>
      <c r="B165" s="49">
        <v>160</v>
      </c>
      <c r="C165" s="50">
        <f>GD_CHUNG!B164</f>
        <v>10581</v>
      </c>
      <c r="D165" s="50" t="str">
        <f>GD_CHUNG!C164</f>
        <v>Nguyễn Thị Hoài</v>
      </c>
      <c r="E165" s="50" t="str">
        <f>GD_CHUNG!D164</f>
        <v>NV PVHK</v>
      </c>
      <c r="F165" s="200" t="s">
        <v>205</v>
      </c>
      <c r="G165" s="200" t="s">
        <v>205</v>
      </c>
      <c r="H165" s="200" t="s">
        <v>205</v>
      </c>
      <c r="I165" s="200" t="s">
        <v>205</v>
      </c>
      <c r="J165" s="201"/>
      <c r="K165" s="200" t="s">
        <v>205</v>
      </c>
      <c r="L165" s="200" t="s">
        <v>205</v>
      </c>
      <c r="M165" s="200" t="s">
        <v>205</v>
      </c>
      <c r="N165" s="200" t="s">
        <v>205</v>
      </c>
      <c r="O165" s="200" t="s">
        <v>205</v>
      </c>
      <c r="P165" s="200" t="s">
        <v>205</v>
      </c>
      <c r="Q165" s="201"/>
      <c r="R165" s="200" t="s">
        <v>205</v>
      </c>
      <c r="S165" s="200" t="s">
        <v>205</v>
      </c>
      <c r="T165" s="200" t="s">
        <v>205</v>
      </c>
      <c r="U165" s="200" t="s">
        <v>205</v>
      </c>
      <c r="V165" s="200" t="s">
        <v>205</v>
      </c>
      <c r="W165" s="200" t="s">
        <v>205</v>
      </c>
      <c r="X165" s="201"/>
      <c r="Y165" s="200" t="s">
        <v>205</v>
      </c>
      <c r="Z165" s="200" t="s">
        <v>205</v>
      </c>
      <c r="AA165" s="200" t="s">
        <v>205</v>
      </c>
      <c r="AB165" s="200" t="s">
        <v>205</v>
      </c>
      <c r="AC165" s="200" t="s">
        <v>205</v>
      </c>
      <c r="AD165" s="200" t="s">
        <v>205</v>
      </c>
      <c r="AE165" s="201"/>
      <c r="AF165" s="200" t="s">
        <v>205</v>
      </c>
      <c r="AG165" s="200" t="s">
        <v>205</v>
      </c>
      <c r="AH165" s="200" t="s">
        <v>205</v>
      </c>
      <c r="AI165" s="200" t="s">
        <v>205</v>
      </c>
      <c r="AJ165" s="200" t="s">
        <v>205</v>
      </c>
      <c r="AK165" s="96"/>
      <c r="AL165" s="123"/>
      <c r="AM165" s="123">
        <f>VLOOKUP(C165,DM_NGAY_CONG_QUY_DINH!$H$3:$L$600,5,FALSE)</f>
        <v>27</v>
      </c>
      <c r="AN165" s="123">
        <f t="shared" si="0"/>
        <v>27</v>
      </c>
      <c r="AO165" s="125">
        <f t="shared" si="1"/>
        <v>0</v>
      </c>
      <c r="AP165" s="125">
        <f t="shared" si="2"/>
        <v>0</v>
      </c>
      <c r="AQ165" s="127">
        <f t="shared" si="3"/>
        <v>0</v>
      </c>
      <c r="AR165" s="125">
        <f t="shared" si="4"/>
        <v>0</v>
      </c>
      <c r="AS165" s="125">
        <f t="shared" si="5"/>
        <v>0</v>
      </c>
      <c r="AT165" s="125">
        <f t="shared" si="6"/>
        <v>0</v>
      </c>
      <c r="AU165" s="125">
        <f t="shared" si="7"/>
        <v>0</v>
      </c>
      <c r="AV165" s="125">
        <f t="shared" si="22"/>
        <v>0</v>
      </c>
      <c r="AW165" s="125">
        <f t="shared" si="9"/>
        <v>0</v>
      </c>
      <c r="AX165" s="125">
        <f t="shared" si="10"/>
        <v>0</v>
      </c>
      <c r="AY165" s="125">
        <f t="shared" si="11"/>
        <v>0</v>
      </c>
      <c r="AZ165" s="125">
        <f t="shared" si="23"/>
        <v>0</v>
      </c>
      <c r="BA165" s="125">
        <f t="shared" si="13"/>
        <v>0</v>
      </c>
      <c r="BB165" s="125">
        <f t="shared" si="14"/>
        <v>0</v>
      </c>
      <c r="BC165" s="125">
        <f t="shared" si="15"/>
        <v>0</v>
      </c>
      <c r="BD165" s="125">
        <f t="shared" si="24"/>
        <v>0</v>
      </c>
      <c r="BE165" s="125">
        <f t="shared" si="17"/>
        <v>0</v>
      </c>
      <c r="BF165" s="125">
        <f t="shared" si="18"/>
        <v>0</v>
      </c>
      <c r="BG165" s="125">
        <f t="shared" si="25"/>
        <v>0</v>
      </c>
      <c r="BH165" s="125">
        <f t="shared" si="26"/>
        <v>0</v>
      </c>
      <c r="BI165" s="125">
        <f t="shared" si="27"/>
        <v>0</v>
      </c>
      <c r="BJ165" s="202">
        <v>1</v>
      </c>
      <c r="BK165" s="202"/>
    </row>
    <row r="166" spans="1:63" ht="14.25" x14ac:dyDescent="0.2">
      <c r="A166" s="22"/>
      <c r="B166" s="49">
        <v>161</v>
      </c>
      <c r="C166" s="50">
        <f>GD_CHUNG!B165</f>
        <v>10604</v>
      </c>
      <c r="D166" s="50" t="str">
        <f>GD_CHUNG!C165</f>
        <v>Nguyễn Thị Hồng</v>
      </c>
      <c r="E166" s="50" t="str">
        <f>GD_CHUNG!D165</f>
        <v>NV PVHK</v>
      </c>
      <c r="F166" s="200" t="s">
        <v>205</v>
      </c>
      <c r="G166" s="200" t="s">
        <v>205</v>
      </c>
      <c r="H166" s="200" t="s">
        <v>205</v>
      </c>
      <c r="I166" s="200" t="s">
        <v>205</v>
      </c>
      <c r="J166" s="201"/>
      <c r="K166" s="200" t="s">
        <v>205</v>
      </c>
      <c r="L166" s="200" t="s">
        <v>205</v>
      </c>
      <c r="M166" s="200" t="s">
        <v>205</v>
      </c>
      <c r="N166" s="200" t="s">
        <v>205</v>
      </c>
      <c r="O166" s="200" t="s">
        <v>205</v>
      </c>
      <c r="P166" s="200" t="s">
        <v>205</v>
      </c>
      <c r="Q166" s="201"/>
      <c r="R166" s="200" t="s">
        <v>205</v>
      </c>
      <c r="S166" s="200" t="s">
        <v>205</v>
      </c>
      <c r="T166" s="200" t="s">
        <v>205</v>
      </c>
      <c r="U166" s="200" t="s">
        <v>205</v>
      </c>
      <c r="V166" s="200" t="s">
        <v>205</v>
      </c>
      <c r="W166" s="200" t="s">
        <v>205</v>
      </c>
      <c r="X166" s="201"/>
      <c r="Y166" s="200" t="s">
        <v>205</v>
      </c>
      <c r="Z166" s="200" t="s">
        <v>205</v>
      </c>
      <c r="AA166" s="200" t="s">
        <v>205</v>
      </c>
      <c r="AB166" s="200" t="s">
        <v>205</v>
      </c>
      <c r="AC166" s="200" t="s">
        <v>205</v>
      </c>
      <c r="AD166" s="200" t="s">
        <v>205</v>
      </c>
      <c r="AE166" s="201"/>
      <c r="AF166" s="200" t="s">
        <v>205</v>
      </c>
      <c r="AG166" s="200" t="s">
        <v>205</v>
      </c>
      <c r="AH166" s="200" t="s">
        <v>205</v>
      </c>
      <c r="AI166" s="200" t="s">
        <v>205</v>
      </c>
      <c r="AJ166" s="200" t="s">
        <v>205</v>
      </c>
      <c r="AK166" s="96"/>
      <c r="AL166" s="123"/>
      <c r="AM166" s="123">
        <f>VLOOKUP(C166,DM_NGAY_CONG_QUY_DINH!$H$3:$L$600,5,FALSE)</f>
        <v>27</v>
      </c>
      <c r="AN166" s="123">
        <f t="shared" si="0"/>
        <v>27</v>
      </c>
      <c r="AO166" s="125">
        <f t="shared" si="1"/>
        <v>0</v>
      </c>
      <c r="AP166" s="125">
        <f t="shared" si="2"/>
        <v>0</v>
      </c>
      <c r="AQ166" s="127">
        <f t="shared" si="3"/>
        <v>0</v>
      </c>
      <c r="AR166" s="125">
        <f t="shared" si="4"/>
        <v>0</v>
      </c>
      <c r="AS166" s="125">
        <f t="shared" si="5"/>
        <v>0</v>
      </c>
      <c r="AT166" s="125">
        <f t="shared" si="6"/>
        <v>0</v>
      </c>
      <c r="AU166" s="125">
        <f t="shared" si="7"/>
        <v>0</v>
      </c>
      <c r="AV166" s="125">
        <f t="shared" si="22"/>
        <v>0</v>
      </c>
      <c r="AW166" s="125">
        <f t="shared" si="9"/>
        <v>0</v>
      </c>
      <c r="AX166" s="125">
        <f t="shared" si="10"/>
        <v>0</v>
      </c>
      <c r="AY166" s="125">
        <f t="shared" si="11"/>
        <v>0</v>
      </c>
      <c r="AZ166" s="125">
        <f t="shared" si="23"/>
        <v>0</v>
      </c>
      <c r="BA166" s="125">
        <f t="shared" si="13"/>
        <v>0</v>
      </c>
      <c r="BB166" s="125">
        <f t="shared" si="14"/>
        <v>0</v>
      </c>
      <c r="BC166" s="125">
        <f t="shared" si="15"/>
        <v>0</v>
      </c>
      <c r="BD166" s="125">
        <f t="shared" si="24"/>
        <v>0</v>
      </c>
      <c r="BE166" s="125">
        <f t="shared" si="17"/>
        <v>0</v>
      </c>
      <c r="BF166" s="125">
        <f t="shared" si="18"/>
        <v>0</v>
      </c>
      <c r="BG166" s="125">
        <f t="shared" si="25"/>
        <v>0</v>
      </c>
      <c r="BH166" s="125">
        <f t="shared" si="26"/>
        <v>0</v>
      </c>
      <c r="BI166" s="125">
        <f t="shared" si="27"/>
        <v>0</v>
      </c>
      <c r="BJ166" s="202">
        <v>0.97</v>
      </c>
      <c r="BK166" s="202"/>
    </row>
    <row r="167" spans="1:63" ht="14.25" x14ac:dyDescent="0.2">
      <c r="A167" s="22"/>
      <c r="B167" s="49">
        <v>162</v>
      </c>
      <c r="C167" s="50">
        <f>GD_CHUNG!B166</f>
        <v>10605</v>
      </c>
      <c r="D167" s="50" t="str">
        <f>GD_CHUNG!C166</f>
        <v>Nguyễn Thị Thùy Dương</v>
      </c>
      <c r="E167" s="50" t="str">
        <f>GD_CHUNG!D166</f>
        <v>NV PVHK</v>
      </c>
      <c r="F167" s="200" t="s">
        <v>661</v>
      </c>
      <c r="G167" s="200" t="s">
        <v>661</v>
      </c>
      <c r="H167" s="200" t="s">
        <v>661</v>
      </c>
      <c r="I167" s="200" t="s">
        <v>661</v>
      </c>
      <c r="J167" s="201"/>
      <c r="K167" s="200" t="s">
        <v>661</v>
      </c>
      <c r="L167" s="200" t="s">
        <v>661</v>
      </c>
      <c r="M167" s="200" t="s">
        <v>661</v>
      </c>
      <c r="N167" s="200" t="s">
        <v>661</v>
      </c>
      <c r="O167" s="200" t="s">
        <v>661</v>
      </c>
      <c r="P167" s="200" t="s">
        <v>661</v>
      </c>
      <c r="Q167" s="201"/>
      <c r="R167" s="200" t="s">
        <v>661</v>
      </c>
      <c r="S167" s="200" t="s">
        <v>661</v>
      </c>
      <c r="T167" s="200" t="s">
        <v>661</v>
      </c>
      <c r="U167" s="200" t="s">
        <v>661</v>
      </c>
      <c r="V167" s="200" t="s">
        <v>661</v>
      </c>
      <c r="W167" s="200" t="s">
        <v>661</v>
      </c>
      <c r="X167" s="201"/>
      <c r="Y167" s="200" t="s">
        <v>661</v>
      </c>
      <c r="Z167" s="200" t="s">
        <v>661</v>
      </c>
      <c r="AA167" s="200" t="s">
        <v>661</v>
      </c>
      <c r="AB167" s="200" t="s">
        <v>661</v>
      </c>
      <c r="AC167" s="200" t="s">
        <v>661</v>
      </c>
      <c r="AD167" s="200" t="s">
        <v>661</v>
      </c>
      <c r="AE167" s="224"/>
      <c r="AF167" s="200" t="s">
        <v>661</v>
      </c>
      <c r="AG167" s="200" t="s">
        <v>661</v>
      </c>
      <c r="AH167" s="200" t="s">
        <v>661</v>
      </c>
      <c r="AI167" s="200" t="s">
        <v>661</v>
      </c>
      <c r="AJ167" s="200" t="s">
        <v>661</v>
      </c>
      <c r="AK167" s="96"/>
      <c r="AL167" s="123"/>
      <c r="AM167" s="123">
        <f>VLOOKUP(C167,DM_NGAY_CONG_QUY_DINH!$H$3:$L$600,5,FALSE)</f>
        <v>27</v>
      </c>
      <c r="AN167" s="123">
        <f t="shared" si="0"/>
        <v>0</v>
      </c>
      <c r="AO167" s="125">
        <f t="shared" si="1"/>
        <v>0</v>
      </c>
      <c r="AP167" s="125">
        <f t="shared" si="2"/>
        <v>0</v>
      </c>
      <c r="AQ167" s="127">
        <f t="shared" si="3"/>
        <v>0</v>
      </c>
      <c r="AR167" s="125">
        <f t="shared" si="4"/>
        <v>0</v>
      </c>
      <c r="AS167" s="125">
        <f t="shared" si="5"/>
        <v>0</v>
      </c>
      <c r="AT167" s="125">
        <f t="shared" si="6"/>
        <v>0</v>
      </c>
      <c r="AU167" s="125">
        <f t="shared" si="7"/>
        <v>0</v>
      </c>
      <c r="AV167" s="125">
        <f t="shared" si="22"/>
        <v>0</v>
      </c>
      <c r="AW167" s="125">
        <f t="shared" si="9"/>
        <v>0</v>
      </c>
      <c r="AX167" s="125">
        <f t="shared" si="10"/>
        <v>0</v>
      </c>
      <c r="AY167" s="125">
        <f t="shared" si="11"/>
        <v>0</v>
      </c>
      <c r="AZ167" s="125">
        <f t="shared" si="23"/>
        <v>0</v>
      </c>
      <c r="BA167" s="125">
        <f t="shared" si="13"/>
        <v>0</v>
      </c>
      <c r="BB167" s="125">
        <f t="shared" si="14"/>
        <v>0</v>
      </c>
      <c r="BC167" s="125">
        <f t="shared" si="15"/>
        <v>0</v>
      </c>
      <c r="BD167" s="125">
        <f t="shared" si="24"/>
        <v>0</v>
      </c>
      <c r="BE167" s="125">
        <f t="shared" si="17"/>
        <v>0</v>
      </c>
      <c r="BF167" s="125">
        <f t="shared" si="18"/>
        <v>0</v>
      </c>
      <c r="BG167" s="125">
        <f t="shared" si="25"/>
        <v>0</v>
      </c>
      <c r="BH167" s="125">
        <f t="shared" si="26"/>
        <v>27</v>
      </c>
      <c r="BI167" s="125">
        <f t="shared" si="27"/>
        <v>0</v>
      </c>
      <c r="BJ167" s="202">
        <v>1</v>
      </c>
      <c r="BK167" s="202"/>
    </row>
    <row r="168" spans="1:63" ht="14.25" x14ac:dyDescent="0.2">
      <c r="A168" s="22"/>
      <c r="B168" s="49">
        <v>163</v>
      </c>
      <c r="C168" s="50">
        <f>GD_CHUNG!B167</f>
        <v>10611</v>
      </c>
      <c r="D168" s="50" t="str">
        <f>GD_CHUNG!C167</f>
        <v>Hoàng Thị Huyền Diệu</v>
      </c>
      <c r="E168" s="50" t="str">
        <f>GD_CHUNG!D167</f>
        <v>NV PVHK</v>
      </c>
      <c r="F168" s="200" t="s">
        <v>205</v>
      </c>
      <c r="G168" s="200" t="s">
        <v>205</v>
      </c>
      <c r="H168" s="200" t="s">
        <v>205</v>
      </c>
      <c r="I168" s="200" t="s">
        <v>205</v>
      </c>
      <c r="J168" s="201"/>
      <c r="K168" s="200" t="s">
        <v>205</v>
      </c>
      <c r="L168" s="200" t="s">
        <v>205</v>
      </c>
      <c r="M168" s="200" t="s">
        <v>205</v>
      </c>
      <c r="N168" s="200" t="s">
        <v>205</v>
      </c>
      <c r="O168" s="200" t="s">
        <v>205</v>
      </c>
      <c r="P168" s="200" t="s">
        <v>205</v>
      </c>
      <c r="Q168" s="201"/>
      <c r="R168" s="200" t="s">
        <v>205</v>
      </c>
      <c r="S168" s="200" t="s">
        <v>205</v>
      </c>
      <c r="T168" s="200" t="s">
        <v>205</v>
      </c>
      <c r="U168" s="200" t="s">
        <v>205</v>
      </c>
      <c r="V168" s="200" t="s">
        <v>205</v>
      </c>
      <c r="W168" s="200" t="s">
        <v>205</v>
      </c>
      <c r="X168" s="201"/>
      <c r="Y168" s="200" t="s">
        <v>205</v>
      </c>
      <c r="Z168" s="200" t="s">
        <v>205</v>
      </c>
      <c r="AA168" s="200" t="s">
        <v>205</v>
      </c>
      <c r="AB168" s="200" t="s">
        <v>205</v>
      </c>
      <c r="AC168" s="200" t="s">
        <v>205</v>
      </c>
      <c r="AD168" s="200" t="s">
        <v>205</v>
      </c>
      <c r="AE168" s="201"/>
      <c r="AF168" s="200" t="s">
        <v>205</v>
      </c>
      <c r="AG168" s="200" t="s">
        <v>205</v>
      </c>
      <c r="AH168" s="200" t="s">
        <v>205</v>
      </c>
      <c r="AI168" s="200" t="s">
        <v>205</v>
      </c>
      <c r="AJ168" s="200" t="s">
        <v>205</v>
      </c>
      <c r="AK168" s="96"/>
      <c r="AL168" s="123"/>
      <c r="AM168" s="123">
        <f>VLOOKUP(C168,DM_NGAY_CONG_QUY_DINH!$H$3:$L$600,5,FALSE)</f>
        <v>27</v>
      </c>
      <c r="AN168" s="123">
        <f t="shared" si="0"/>
        <v>27</v>
      </c>
      <c r="AO168" s="125">
        <f t="shared" si="1"/>
        <v>0</v>
      </c>
      <c r="AP168" s="125">
        <f t="shared" si="2"/>
        <v>0</v>
      </c>
      <c r="AQ168" s="127">
        <f t="shared" si="3"/>
        <v>0</v>
      </c>
      <c r="AR168" s="125">
        <f t="shared" si="4"/>
        <v>0</v>
      </c>
      <c r="AS168" s="125">
        <f t="shared" si="5"/>
        <v>0</v>
      </c>
      <c r="AT168" s="125">
        <f t="shared" si="6"/>
        <v>0</v>
      </c>
      <c r="AU168" s="125">
        <f t="shared" si="7"/>
        <v>0</v>
      </c>
      <c r="AV168" s="125">
        <f t="shared" si="22"/>
        <v>0</v>
      </c>
      <c r="AW168" s="125">
        <f t="shared" si="9"/>
        <v>0</v>
      </c>
      <c r="AX168" s="125">
        <f t="shared" si="10"/>
        <v>0</v>
      </c>
      <c r="AY168" s="125">
        <f t="shared" si="11"/>
        <v>0</v>
      </c>
      <c r="AZ168" s="125">
        <f t="shared" si="23"/>
        <v>0</v>
      </c>
      <c r="BA168" s="125">
        <f t="shared" si="13"/>
        <v>0</v>
      </c>
      <c r="BB168" s="125">
        <f t="shared" si="14"/>
        <v>0</v>
      </c>
      <c r="BC168" s="125">
        <f t="shared" si="15"/>
        <v>0</v>
      </c>
      <c r="BD168" s="125">
        <f t="shared" si="24"/>
        <v>0</v>
      </c>
      <c r="BE168" s="125">
        <f t="shared" si="17"/>
        <v>0</v>
      </c>
      <c r="BF168" s="125">
        <f t="shared" si="18"/>
        <v>0</v>
      </c>
      <c r="BG168" s="125">
        <f t="shared" si="25"/>
        <v>0</v>
      </c>
      <c r="BH168" s="125">
        <f t="shared" si="26"/>
        <v>0</v>
      </c>
      <c r="BI168" s="125">
        <f t="shared" si="27"/>
        <v>0</v>
      </c>
      <c r="BJ168" s="202">
        <v>0.85</v>
      </c>
      <c r="BK168" s="202"/>
    </row>
    <row r="169" spans="1:63" ht="14.25" x14ac:dyDescent="0.2">
      <c r="A169" s="22"/>
      <c r="B169" s="49">
        <v>164</v>
      </c>
      <c r="C169" s="50">
        <f>GD_CHUNG!B168</f>
        <v>10612</v>
      </c>
      <c r="D169" s="50" t="str">
        <f>GD_CHUNG!C168</f>
        <v>Tạ Thị Phượng</v>
      </c>
      <c r="E169" s="50" t="str">
        <f>GD_CHUNG!D168</f>
        <v>NV PVHK</v>
      </c>
      <c r="F169" s="200" t="s">
        <v>205</v>
      </c>
      <c r="G169" s="200" t="s">
        <v>205</v>
      </c>
      <c r="H169" s="200" t="s">
        <v>205</v>
      </c>
      <c r="I169" s="200" t="s">
        <v>205</v>
      </c>
      <c r="J169" s="201"/>
      <c r="K169" s="200" t="s">
        <v>205</v>
      </c>
      <c r="L169" s="200" t="s">
        <v>205</v>
      </c>
      <c r="M169" s="200" t="s">
        <v>205</v>
      </c>
      <c r="N169" s="200" t="s">
        <v>205</v>
      </c>
      <c r="O169" s="200" t="s">
        <v>205</v>
      </c>
      <c r="P169" s="200" t="s">
        <v>205</v>
      </c>
      <c r="Q169" s="201"/>
      <c r="R169" s="200" t="s">
        <v>205</v>
      </c>
      <c r="S169" s="200" t="s">
        <v>205</v>
      </c>
      <c r="T169" s="200" t="s">
        <v>205</v>
      </c>
      <c r="U169" s="200" t="s">
        <v>205</v>
      </c>
      <c r="V169" s="200" t="s">
        <v>205</v>
      </c>
      <c r="W169" s="200" t="s">
        <v>205</v>
      </c>
      <c r="X169" s="201"/>
      <c r="Y169" s="200" t="s">
        <v>205</v>
      </c>
      <c r="Z169" s="200" t="s">
        <v>205</v>
      </c>
      <c r="AA169" s="200" t="s">
        <v>205</v>
      </c>
      <c r="AB169" s="200" t="s">
        <v>205</v>
      </c>
      <c r="AC169" s="200" t="s">
        <v>205</v>
      </c>
      <c r="AD169" s="200" t="s">
        <v>205</v>
      </c>
      <c r="AE169" s="201"/>
      <c r="AF169" s="200" t="s">
        <v>205</v>
      </c>
      <c r="AG169" s="200" t="s">
        <v>205</v>
      </c>
      <c r="AH169" s="200" t="s">
        <v>205</v>
      </c>
      <c r="AI169" s="200" t="s">
        <v>205</v>
      </c>
      <c r="AJ169" s="200" t="s">
        <v>205</v>
      </c>
      <c r="AK169" s="96"/>
      <c r="AL169" s="123"/>
      <c r="AM169" s="123">
        <f>VLOOKUP(C169,DM_NGAY_CONG_QUY_DINH!$H$3:$L$600,5,FALSE)</f>
        <v>27</v>
      </c>
      <c r="AN169" s="123">
        <f t="shared" si="0"/>
        <v>27</v>
      </c>
      <c r="AO169" s="125">
        <f t="shared" si="1"/>
        <v>0</v>
      </c>
      <c r="AP169" s="125">
        <f t="shared" si="2"/>
        <v>0</v>
      </c>
      <c r="AQ169" s="127">
        <f t="shared" si="3"/>
        <v>0</v>
      </c>
      <c r="AR169" s="125">
        <f t="shared" si="4"/>
        <v>0</v>
      </c>
      <c r="AS169" s="125">
        <f t="shared" si="5"/>
        <v>0</v>
      </c>
      <c r="AT169" s="125">
        <f t="shared" si="6"/>
        <v>0</v>
      </c>
      <c r="AU169" s="125">
        <f t="shared" si="7"/>
        <v>0</v>
      </c>
      <c r="AV169" s="125">
        <f t="shared" si="22"/>
        <v>0</v>
      </c>
      <c r="AW169" s="125">
        <f t="shared" si="9"/>
        <v>0</v>
      </c>
      <c r="AX169" s="125">
        <f t="shared" si="10"/>
        <v>0</v>
      </c>
      <c r="AY169" s="125">
        <f t="shared" si="11"/>
        <v>0</v>
      </c>
      <c r="AZ169" s="125">
        <f t="shared" si="23"/>
        <v>0</v>
      </c>
      <c r="BA169" s="125">
        <f t="shared" si="13"/>
        <v>0</v>
      </c>
      <c r="BB169" s="125">
        <f t="shared" si="14"/>
        <v>0</v>
      </c>
      <c r="BC169" s="125">
        <f t="shared" si="15"/>
        <v>0</v>
      </c>
      <c r="BD169" s="125">
        <f t="shared" si="24"/>
        <v>0</v>
      </c>
      <c r="BE169" s="125">
        <f t="shared" si="17"/>
        <v>0</v>
      </c>
      <c r="BF169" s="125">
        <f t="shared" si="18"/>
        <v>0</v>
      </c>
      <c r="BG169" s="125">
        <f t="shared" si="25"/>
        <v>0</v>
      </c>
      <c r="BH169" s="125">
        <f t="shared" si="26"/>
        <v>0</v>
      </c>
      <c r="BI169" s="125">
        <f t="shared" si="27"/>
        <v>0</v>
      </c>
      <c r="BJ169" s="167">
        <v>1.05</v>
      </c>
      <c r="BK169" s="203"/>
    </row>
    <row r="170" spans="1:63" ht="14.25" x14ac:dyDescent="0.2">
      <c r="A170" s="22"/>
      <c r="B170" s="49">
        <v>165</v>
      </c>
      <c r="C170" s="50">
        <f>GD_CHUNG!B169</f>
        <v>10613</v>
      </c>
      <c r="D170" s="50" t="str">
        <f>GD_CHUNG!C169</f>
        <v>Nguyễn Thị Hường</v>
      </c>
      <c r="E170" s="50" t="str">
        <f>GD_CHUNG!D169</f>
        <v>NV PVHK</v>
      </c>
      <c r="F170" s="200" t="s">
        <v>205</v>
      </c>
      <c r="G170" s="200" t="s">
        <v>205</v>
      </c>
      <c r="H170" s="200" t="s">
        <v>205</v>
      </c>
      <c r="I170" s="200" t="s">
        <v>205</v>
      </c>
      <c r="J170" s="201"/>
      <c r="K170" s="200" t="s">
        <v>205</v>
      </c>
      <c r="L170" s="200" t="s">
        <v>205</v>
      </c>
      <c r="M170" s="200" t="s">
        <v>205</v>
      </c>
      <c r="N170" s="200" t="s">
        <v>205</v>
      </c>
      <c r="O170" s="200" t="s">
        <v>205</v>
      </c>
      <c r="P170" s="200" t="s">
        <v>205</v>
      </c>
      <c r="Q170" s="201"/>
      <c r="R170" s="200" t="s">
        <v>205</v>
      </c>
      <c r="S170" s="200" t="s">
        <v>205</v>
      </c>
      <c r="T170" s="200" t="s">
        <v>205</v>
      </c>
      <c r="U170" s="200" t="s">
        <v>205</v>
      </c>
      <c r="V170" s="200" t="s">
        <v>205</v>
      </c>
      <c r="W170" s="200" t="s">
        <v>205</v>
      </c>
      <c r="X170" s="201"/>
      <c r="Y170" s="200" t="s">
        <v>205</v>
      </c>
      <c r="Z170" s="200" t="s">
        <v>205</v>
      </c>
      <c r="AA170" s="200" t="s">
        <v>205</v>
      </c>
      <c r="AB170" s="200" t="s">
        <v>205</v>
      </c>
      <c r="AC170" s="200" t="s">
        <v>205</v>
      </c>
      <c r="AD170" s="200" t="s">
        <v>205</v>
      </c>
      <c r="AE170" s="201"/>
      <c r="AF170" s="200" t="s">
        <v>205</v>
      </c>
      <c r="AG170" s="200" t="s">
        <v>205</v>
      </c>
      <c r="AH170" s="200" t="s">
        <v>205</v>
      </c>
      <c r="AI170" s="200" t="s">
        <v>205</v>
      </c>
      <c r="AJ170" s="200" t="s">
        <v>205</v>
      </c>
      <c r="AK170" s="96"/>
      <c r="AL170" s="123"/>
      <c r="AM170" s="123">
        <f>VLOOKUP(C170,DM_NGAY_CONG_QUY_DINH!$H$3:$L$600,5,FALSE)</f>
        <v>27</v>
      </c>
      <c r="AN170" s="123">
        <f t="shared" si="0"/>
        <v>27</v>
      </c>
      <c r="AO170" s="125">
        <f t="shared" si="1"/>
        <v>0</v>
      </c>
      <c r="AP170" s="125">
        <f t="shared" si="2"/>
        <v>0</v>
      </c>
      <c r="AQ170" s="127">
        <f t="shared" si="3"/>
        <v>0</v>
      </c>
      <c r="AR170" s="125">
        <f t="shared" si="4"/>
        <v>0</v>
      </c>
      <c r="AS170" s="125">
        <f t="shared" si="5"/>
        <v>0</v>
      </c>
      <c r="AT170" s="125">
        <f t="shared" si="6"/>
        <v>0</v>
      </c>
      <c r="AU170" s="125">
        <f t="shared" si="7"/>
        <v>0</v>
      </c>
      <c r="AV170" s="125">
        <f t="shared" si="22"/>
        <v>0</v>
      </c>
      <c r="AW170" s="125">
        <f t="shared" si="9"/>
        <v>0</v>
      </c>
      <c r="AX170" s="125">
        <f t="shared" si="10"/>
        <v>0</v>
      </c>
      <c r="AY170" s="125">
        <f t="shared" si="11"/>
        <v>0</v>
      </c>
      <c r="AZ170" s="125">
        <f t="shared" si="23"/>
        <v>0</v>
      </c>
      <c r="BA170" s="125">
        <f t="shared" si="13"/>
        <v>0</v>
      </c>
      <c r="BB170" s="125">
        <f t="shared" si="14"/>
        <v>0</v>
      </c>
      <c r="BC170" s="125">
        <f t="shared" si="15"/>
        <v>0</v>
      </c>
      <c r="BD170" s="125">
        <f t="shared" si="24"/>
        <v>0</v>
      </c>
      <c r="BE170" s="125">
        <f t="shared" si="17"/>
        <v>0</v>
      </c>
      <c r="BF170" s="125">
        <f t="shared" si="18"/>
        <v>0</v>
      </c>
      <c r="BG170" s="125">
        <f t="shared" si="25"/>
        <v>0</v>
      </c>
      <c r="BH170" s="125">
        <f t="shared" si="26"/>
        <v>0</v>
      </c>
      <c r="BI170" s="125">
        <f t="shared" si="27"/>
        <v>0</v>
      </c>
      <c r="BJ170" s="235">
        <v>0.95</v>
      </c>
      <c r="BK170" s="235"/>
    </row>
    <row r="171" spans="1:63" ht="14.25" x14ac:dyDescent="0.2">
      <c r="A171" s="22"/>
      <c r="B171" s="49">
        <v>166</v>
      </c>
      <c r="C171" s="50">
        <f>GD_CHUNG!B170</f>
        <v>10616</v>
      </c>
      <c r="D171" s="50" t="str">
        <f>GD_CHUNG!C170</f>
        <v>Đỗ Thanh Thủy</v>
      </c>
      <c r="E171" s="50" t="str">
        <f>GD_CHUNG!D170</f>
        <v>NV PVHK</v>
      </c>
      <c r="F171" s="200" t="s">
        <v>205</v>
      </c>
      <c r="G171" s="200" t="s">
        <v>205</v>
      </c>
      <c r="H171" s="200" t="s">
        <v>205</v>
      </c>
      <c r="I171" s="200" t="s">
        <v>205</v>
      </c>
      <c r="J171" s="201"/>
      <c r="K171" s="200" t="s">
        <v>205</v>
      </c>
      <c r="L171" s="200" t="s">
        <v>205</v>
      </c>
      <c r="M171" s="200" t="s">
        <v>205</v>
      </c>
      <c r="N171" s="200" t="s">
        <v>205</v>
      </c>
      <c r="O171" s="200" t="s">
        <v>205</v>
      </c>
      <c r="P171" s="200" t="s">
        <v>205</v>
      </c>
      <c r="Q171" s="201"/>
      <c r="R171" s="200" t="s">
        <v>205</v>
      </c>
      <c r="S171" s="200" t="s">
        <v>205</v>
      </c>
      <c r="T171" s="200" t="s">
        <v>205</v>
      </c>
      <c r="U171" s="200" t="s">
        <v>205</v>
      </c>
      <c r="V171" s="200" t="s">
        <v>205</v>
      </c>
      <c r="W171" s="200" t="s">
        <v>205</v>
      </c>
      <c r="X171" s="201"/>
      <c r="Y171" s="200" t="s">
        <v>205</v>
      </c>
      <c r="Z171" s="200" t="s">
        <v>205</v>
      </c>
      <c r="AA171" s="200" t="s">
        <v>205</v>
      </c>
      <c r="AB171" s="200" t="s">
        <v>205</v>
      </c>
      <c r="AC171" s="200" t="s">
        <v>205</v>
      </c>
      <c r="AD171" s="200" t="s">
        <v>205</v>
      </c>
      <c r="AE171" s="201"/>
      <c r="AF171" s="200" t="s">
        <v>205</v>
      </c>
      <c r="AG171" s="200" t="s">
        <v>205</v>
      </c>
      <c r="AH171" s="200" t="s">
        <v>205</v>
      </c>
      <c r="AI171" s="200" t="s">
        <v>205</v>
      </c>
      <c r="AJ171" s="200" t="s">
        <v>205</v>
      </c>
      <c r="AK171" s="96"/>
      <c r="AL171" s="123"/>
      <c r="AM171" s="123">
        <f>VLOOKUP(C171,DM_NGAY_CONG_QUY_DINH!$H$3:$L$600,5,FALSE)</f>
        <v>27</v>
      </c>
      <c r="AN171" s="123">
        <f t="shared" si="0"/>
        <v>27</v>
      </c>
      <c r="AO171" s="125">
        <f t="shared" si="1"/>
        <v>0</v>
      </c>
      <c r="AP171" s="125">
        <f t="shared" si="2"/>
        <v>0</v>
      </c>
      <c r="AQ171" s="127">
        <f t="shared" si="3"/>
        <v>0</v>
      </c>
      <c r="AR171" s="125">
        <f t="shared" si="4"/>
        <v>0</v>
      </c>
      <c r="AS171" s="125">
        <f t="shared" si="5"/>
        <v>0</v>
      </c>
      <c r="AT171" s="125">
        <f t="shared" si="6"/>
        <v>0</v>
      </c>
      <c r="AU171" s="125">
        <f t="shared" si="7"/>
        <v>0</v>
      </c>
      <c r="AV171" s="125">
        <f t="shared" si="22"/>
        <v>0</v>
      </c>
      <c r="AW171" s="125">
        <f t="shared" si="9"/>
        <v>0</v>
      </c>
      <c r="AX171" s="125">
        <f t="shared" si="10"/>
        <v>0</v>
      </c>
      <c r="AY171" s="125">
        <f t="shared" si="11"/>
        <v>0</v>
      </c>
      <c r="AZ171" s="125">
        <f t="shared" si="23"/>
        <v>0</v>
      </c>
      <c r="BA171" s="125">
        <f t="shared" si="13"/>
        <v>0</v>
      </c>
      <c r="BB171" s="125">
        <f t="shared" si="14"/>
        <v>0</v>
      </c>
      <c r="BC171" s="125">
        <f t="shared" si="15"/>
        <v>0</v>
      </c>
      <c r="BD171" s="125">
        <f t="shared" si="24"/>
        <v>0</v>
      </c>
      <c r="BE171" s="125">
        <f t="shared" si="17"/>
        <v>0</v>
      </c>
      <c r="BF171" s="125">
        <f t="shared" si="18"/>
        <v>0</v>
      </c>
      <c r="BG171" s="125">
        <f t="shared" si="25"/>
        <v>0</v>
      </c>
      <c r="BH171" s="125">
        <f t="shared" si="26"/>
        <v>0</v>
      </c>
      <c r="BI171" s="125">
        <f t="shared" si="27"/>
        <v>0</v>
      </c>
      <c r="BJ171" s="202">
        <v>1</v>
      </c>
      <c r="BK171" s="202"/>
    </row>
    <row r="172" spans="1:63" ht="14.25" x14ac:dyDescent="0.2">
      <c r="A172" s="22"/>
      <c r="B172" s="49">
        <v>167</v>
      </c>
      <c r="C172" s="50">
        <f>GD_CHUNG!B171</f>
        <v>10617</v>
      </c>
      <c r="D172" s="50" t="str">
        <f>GD_CHUNG!C171</f>
        <v>Ngô Thị Hường</v>
      </c>
      <c r="E172" s="50" t="str">
        <f>GD_CHUNG!D171</f>
        <v>NV PVHK</v>
      </c>
      <c r="F172" s="200" t="s">
        <v>205</v>
      </c>
      <c r="G172" s="200" t="s">
        <v>205</v>
      </c>
      <c r="H172" s="200" t="s">
        <v>205</v>
      </c>
      <c r="I172" s="200" t="s">
        <v>205</v>
      </c>
      <c r="J172" s="201"/>
      <c r="K172" s="200" t="s">
        <v>205</v>
      </c>
      <c r="L172" s="200" t="s">
        <v>205</v>
      </c>
      <c r="M172" s="200" t="s">
        <v>205</v>
      </c>
      <c r="N172" s="200" t="s">
        <v>205</v>
      </c>
      <c r="O172" s="200" t="s">
        <v>205</v>
      </c>
      <c r="P172" s="200" t="s">
        <v>205</v>
      </c>
      <c r="Q172" s="201"/>
      <c r="R172" s="200" t="s">
        <v>205</v>
      </c>
      <c r="S172" s="200" t="s">
        <v>205</v>
      </c>
      <c r="T172" s="200" t="s">
        <v>205</v>
      </c>
      <c r="U172" s="200" t="s">
        <v>205</v>
      </c>
      <c r="V172" s="200" t="s">
        <v>205</v>
      </c>
      <c r="W172" s="200" t="s">
        <v>205</v>
      </c>
      <c r="X172" s="201"/>
      <c r="Y172" s="200" t="s">
        <v>205</v>
      </c>
      <c r="Z172" s="200" t="s">
        <v>205</v>
      </c>
      <c r="AA172" s="200" t="s">
        <v>205</v>
      </c>
      <c r="AB172" s="200" t="s">
        <v>205</v>
      </c>
      <c r="AC172" s="200" t="s">
        <v>205</v>
      </c>
      <c r="AD172" s="200" t="s">
        <v>205</v>
      </c>
      <c r="AE172" s="201"/>
      <c r="AF172" s="200" t="s">
        <v>205</v>
      </c>
      <c r="AG172" s="200" t="s">
        <v>205</v>
      </c>
      <c r="AH172" s="200" t="s">
        <v>205</v>
      </c>
      <c r="AI172" s="200" t="s">
        <v>205</v>
      </c>
      <c r="AJ172" s="200" t="s">
        <v>205</v>
      </c>
      <c r="AK172" s="96"/>
      <c r="AL172" s="123"/>
      <c r="AM172" s="123">
        <f>VLOOKUP(C172,DM_NGAY_CONG_QUY_DINH!$H$3:$L$600,5,FALSE)</f>
        <v>27</v>
      </c>
      <c r="AN172" s="123">
        <f t="shared" si="0"/>
        <v>27</v>
      </c>
      <c r="AO172" s="125">
        <f t="shared" si="1"/>
        <v>0</v>
      </c>
      <c r="AP172" s="125">
        <f t="shared" si="2"/>
        <v>0</v>
      </c>
      <c r="AQ172" s="127">
        <f t="shared" si="3"/>
        <v>0</v>
      </c>
      <c r="AR172" s="125">
        <f t="shared" si="4"/>
        <v>0</v>
      </c>
      <c r="AS172" s="125">
        <f t="shared" si="5"/>
        <v>0</v>
      </c>
      <c r="AT172" s="125">
        <f t="shared" si="6"/>
        <v>0</v>
      </c>
      <c r="AU172" s="125">
        <f t="shared" si="7"/>
        <v>0</v>
      </c>
      <c r="AV172" s="125">
        <f t="shared" si="22"/>
        <v>0</v>
      </c>
      <c r="AW172" s="125">
        <f t="shared" si="9"/>
        <v>0</v>
      </c>
      <c r="AX172" s="125">
        <f t="shared" si="10"/>
        <v>0</v>
      </c>
      <c r="AY172" s="125">
        <f t="shared" si="11"/>
        <v>0</v>
      </c>
      <c r="AZ172" s="125">
        <f t="shared" si="23"/>
        <v>0</v>
      </c>
      <c r="BA172" s="125">
        <f t="shared" si="13"/>
        <v>0</v>
      </c>
      <c r="BB172" s="125">
        <f t="shared" si="14"/>
        <v>0</v>
      </c>
      <c r="BC172" s="125">
        <f t="shared" si="15"/>
        <v>0</v>
      </c>
      <c r="BD172" s="125">
        <f t="shared" si="24"/>
        <v>0</v>
      </c>
      <c r="BE172" s="125">
        <f t="shared" si="17"/>
        <v>0</v>
      </c>
      <c r="BF172" s="125">
        <f t="shared" si="18"/>
        <v>0</v>
      </c>
      <c r="BG172" s="125">
        <f t="shared" si="25"/>
        <v>0</v>
      </c>
      <c r="BH172" s="125">
        <f t="shared" si="26"/>
        <v>0</v>
      </c>
      <c r="BI172" s="125">
        <f t="shared" si="27"/>
        <v>0</v>
      </c>
      <c r="BJ172" s="202">
        <v>1</v>
      </c>
      <c r="BK172" s="202"/>
    </row>
    <row r="173" spans="1:63" ht="14.25" x14ac:dyDescent="0.2">
      <c r="A173" s="22"/>
      <c r="B173" s="49">
        <v>168</v>
      </c>
      <c r="C173" s="50">
        <f>GD_CHUNG!B172</f>
        <v>10627</v>
      </c>
      <c r="D173" s="50" t="str">
        <f>GD_CHUNG!C172</f>
        <v>Trần Thị Thu</v>
      </c>
      <c r="E173" s="50" t="str">
        <f>GD_CHUNG!D172</f>
        <v>NV PVHK</v>
      </c>
      <c r="F173" s="200" t="s">
        <v>205</v>
      </c>
      <c r="G173" s="200" t="s">
        <v>205</v>
      </c>
      <c r="H173" s="200" t="s">
        <v>205</v>
      </c>
      <c r="I173" s="200" t="s">
        <v>205</v>
      </c>
      <c r="J173" s="201"/>
      <c r="K173" s="200" t="s">
        <v>205</v>
      </c>
      <c r="L173" s="200" t="s">
        <v>205</v>
      </c>
      <c r="M173" s="200" t="s">
        <v>205</v>
      </c>
      <c r="N173" s="200" t="s">
        <v>205</v>
      </c>
      <c r="O173" s="200" t="s">
        <v>205</v>
      </c>
      <c r="P173" s="200" t="s">
        <v>205</v>
      </c>
      <c r="Q173" s="201"/>
      <c r="R173" s="200" t="s">
        <v>205</v>
      </c>
      <c r="S173" s="200" t="s">
        <v>205</v>
      </c>
      <c r="T173" s="200" t="s">
        <v>205</v>
      </c>
      <c r="U173" s="200" t="s">
        <v>205</v>
      </c>
      <c r="V173" s="200" t="s">
        <v>205</v>
      </c>
      <c r="W173" s="200" t="s">
        <v>205</v>
      </c>
      <c r="X173" s="201"/>
      <c r="Y173" s="200" t="s">
        <v>205</v>
      </c>
      <c r="Z173" s="200" t="s">
        <v>205</v>
      </c>
      <c r="AA173" s="200" t="s">
        <v>205</v>
      </c>
      <c r="AB173" s="200" t="s">
        <v>205</v>
      </c>
      <c r="AC173" s="200" t="s">
        <v>205</v>
      </c>
      <c r="AD173" s="200" t="s">
        <v>205</v>
      </c>
      <c r="AE173" s="201"/>
      <c r="AF173" s="200" t="s">
        <v>205</v>
      </c>
      <c r="AG173" s="200" t="s">
        <v>205</v>
      </c>
      <c r="AH173" s="200" t="s">
        <v>205</v>
      </c>
      <c r="AI173" s="200" t="s">
        <v>205</v>
      </c>
      <c r="AJ173" s="200" t="s">
        <v>205</v>
      </c>
      <c r="AK173" s="96"/>
      <c r="AL173" s="123"/>
      <c r="AM173" s="123">
        <f>VLOOKUP(C173,DM_NGAY_CONG_QUY_DINH!$H$3:$L$600,5,FALSE)</f>
        <v>27</v>
      </c>
      <c r="AN173" s="123">
        <f t="shared" si="0"/>
        <v>27</v>
      </c>
      <c r="AO173" s="125">
        <f t="shared" si="1"/>
        <v>0</v>
      </c>
      <c r="AP173" s="125">
        <f t="shared" si="2"/>
        <v>0</v>
      </c>
      <c r="AQ173" s="127">
        <f t="shared" si="3"/>
        <v>0</v>
      </c>
      <c r="AR173" s="125">
        <f t="shared" si="4"/>
        <v>0</v>
      </c>
      <c r="AS173" s="125">
        <f t="shared" si="5"/>
        <v>0</v>
      </c>
      <c r="AT173" s="125">
        <f t="shared" si="6"/>
        <v>0</v>
      </c>
      <c r="AU173" s="125">
        <f t="shared" si="7"/>
        <v>0</v>
      </c>
      <c r="AV173" s="125">
        <f t="shared" si="22"/>
        <v>0</v>
      </c>
      <c r="AW173" s="125">
        <f t="shared" si="9"/>
        <v>0</v>
      </c>
      <c r="AX173" s="125">
        <f t="shared" si="10"/>
        <v>0</v>
      </c>
      <c r="AY173" s="125">
        <f t="shared" si="11"/>
        <v>0</v>
      </c>
      <c r="AZ173" s="125">
        <f t="shared" si="23"/>
        <v>0</v>
      </c>
      <c r="BA173" s="125">
        <f t="shared" si="13"/>
        <v>0</v>
      </c>
      <c r="BB173" s="125">
        <f t="shared" si="14"/>
        <v>0</v>
      </c>
      <c r="BC173" s="125">
        <f t="shared" si="15"/>
        <v>0</v>
      </c>
      <c r="BD173" s="125">
        <f t="shared" si="24"/>
        <v>0</v>
      </c>
      <c r="BE173" s="125">
        <f t="shared" si="17"/>
        <v>0</v>
      </c>
      <c r="BF173" s="125">
        <f t="shared" si="18"/>
        <v>0</v>
      </c>
      <c r="BG173" s="125">
        <f t="shared" si="25"/>
        <v>0</v>
      </c>
      <c r="BH173" s="125">
        <f t="shared" si="26"/>
        <v>0</v>
      </c>
      <c r="BI173" s="125">
        <f t="shared" si="27"/>
        <v>0</v>
      </c>
      <c r="BJ173" s="202">
        <v>1</v>
      </c>
      <c r="BK173" s="202"/>
    </row>
    <row r="174" spans="1:63" ht="14.25" x14ac:dyDescent="0.2">
      <c r="A174" s="22"/>
      <c r="B174" s="49">
        <v>169</v>
      </c>
      <c r="C174" s="50">
        <f>GD_CHUNG!B173</f>
        <v>11110</v>
      </c>
      <c r="D174" s="50" t="str">
        <f>GD_CHUNG!C173</f>
        <v>Đinh Thị Vân Anh</v>
      </c>
      <c r="E174" s="50" t="str">
        <f>GD_CHUNG!D173</f>
        <v>NV PVHK</v>
      </c>
      <c r="F174" s="200" t="s">
        <v>205</v>
      </c>
      <c r="G174" s="200" t="s">
        <v>205</v>
      </c>
      <c r="H174" s="200" t="s">
        <v>205</v>
      </c>
      <c r="I174" s="200" t="s">
        <v>205</v>
      </c>
      <c r="J174" s="201"/>
      <c r="K174" s="200" t="s">
        <v>205</v>
      </c>
      <c r="L174" s="200" t="s">
        <v>205</v>
      </c>
      <c r="M174" s="200" t="s">
        <v>205</v>
      </c>
      <c r="N174" s="200" t="s">
        <v>205</v>
      </c>
      <c r="O174" s="200" t="s">
        <v>205</v>
      </c>
      <c r="P174" s="200" t="s">
        <v>205</v>
      </c>
      <c r="Q174" s="201"/>
      <c r="R174" s="200" t="s">
        <v>205</v>
      </c>
      <c r="S174" s="200" t="s">
        <v>205</v>
      </c>
      <c r="T174" s="200" t="s">
        <v>205</v>
      </c>
      <c r="U174" s="200" t="s">
        <v>205</v>
      </c>
      <c r="V174" s="200" t="s">
        <v>205</v>
      </c>
      <c r="W174" s="200" t="s">
        <v>205</v>
      </c>
      <c r="X174" s="201"/>
      <c r="Y174" s="200" t="s">
        <v>205</v>
      </c>
      <c r="Z174" s="200" t="s">
        <v>205</v>
      </c>
      <c r="AA174" s="200" t="s">
        <v>205</v>
      </c>
      <c r="AB174" s="200" t="s">
        <v>205</v>
      </c>
      <c r="AC174" s="200" t="s">
        <v>205</v>
      </c>
      <c r="AD174" s="200" t="s">
        <v>205</v>
      </c>
      <c r="AE174" s="201"/>
      <c r="AF174" s="200" t="s">
        <v>205</v>
      </c>
      <c r="AG174" s="200" t="s">
        <v>205</v>
      </c>
      <c r="AH174" s="200" t="s">
        <v>205</v>
      </c>
      <c r="AI174" s="200" t="s">
        <v>205</v>
      </c>
      <c r="AJ174" s="200" t="s">
        <v>205</v>
      </c>
      <c r="AK174" s="96"/>
      <c r="AL174" s="123"/>
      <c r="AM174" s="123">
        <f>VLOOKUP(C174,DM_NGAY_CONG_QUY_DINH!$H$3:$L$600,5,FALSE)</f>
        <v>27</v>
      </c>
      <c r="AN174" s="123">
        <f t="shared" si="0"/>
        <v>27</v>
      </c>
      <c r="AO174" s="125">
        <f t="shared" si="1"/>
        <v>0</v>
      </c>
      <c r="AP174" s="125">
        <f t="shared" si="2"/>
        <v>0</v>
      </c>
      <c r="AQ174" s="127">
        <f t="shared" si="3"/>
        <v>0</v>
      </c>
      <c r="AR174" s="125">
        <f t="shared" si="4"/>
        <v>0</v>
      </c>
      <c r="AS174" s="125">
        <f t="shared" si="5"/>
        <v>0</v>
      </c>
      <c r="AT174" s="125">
        <f t="shared" si="6"/>
        <v>0</v>
      </c>
      <c r="AU174" s="125">
        <f t="shared" si="7"/>
        <v>0</v>
      </c>
      <c r="AV174" s="125">
        <f t="shared" si="22"/>
        <v>0</v>
      </c>
      <c r="AW174" s="125">
        <f t="shared" si="9"/>
        <v>0</v>
      </c>
      <c r="AX174" s="125">
        <f t="shared" si="10"/>
        <v>0</v>
      </c>
      <c r="AY174" s="125">
        <f t="shared" si="11"/>
        <v>0</v>
      </c>
      <c r="AZ174" s="125">
        <f t="shared" si="23"/>
        <v>0</v>
      </c>
      <c r="BA174" s="125">
        <f t="shared" si="13"/>
        <v>0</v>
      </c>
      <c r="BB174" s="125">
        <f t="shared" si="14"/>
        <v>0</v>
      </c>
      <c r="BC174" s="125">
        <f t="shared" si="15"/>
        <v>0</v>
      </c>
      <c r="BD174" s="125">
        <f t="shared" si="24"/>
        <v>0</v>
      </c>
      <c r="BE174" s="125">
        <f t="shared" si="17"/>
        <v>0</v>
      </c>
      <c r="BF174" s="125">
        <f t="shared" si="18"/>
        <v>0</v>
      </c>
      <c r="BG174" s="125">
        <f t="shared" si="25"/>
        <v>0</v>
      </c>
      <c r="BH174" s="125">
        <f t="shared" si="26"/>
        <v>0</v>
      </c>
      <c r="BI174" s="125">
        <f t="shared" si="27"/>
        <v>0</v>
      </c>
      <c r="BJ174" s="22">
        <v>1.05</v>
      </c>
      <c r="BK174" s="203"/>
    </row>
    <row r="175" spans="1:63" ht="14.25" x14ac:dyDescent="0.2">
      <c r="A175" s="22"/>
      <c r="B175" s="49">
        <v>170</v>
      </c>
      <c r="C175" s="50">
        <f>GD_CHUNG!B174</f>
        <v>11113</v>
      </c>
      <c r="D175" s="50" t="str">
        <f>GD_CHUNG!C174</f>
        <v>Trịnh Thị Hạnh</v>
      </c>
      <c r="E175" s="50" t="str">
        <f>GD_CHUNG!D174</f>
        <v>NV PVHK</v>
      </c>
      <c r="F175" s="200" t="s">
        <v>205</v>
      </c>
      <c r="G175" s="200" t="s">
        <v>205</v>
      </c>
      <c r="H175" s="200" t="s">
        <v>205</v>
      </c>
      <c r="I175" s="200" t="s">
        <v>205</v>
      </c>
      <c r="J175" s="201"/>
      <c r="K175" s="200" t="s">
        <v>205</v>
      </c>
      <c r="L175" s="200" t="s">
        <v>205</v>
      </c>
      <c r="M175" s="200" t="s">
        <v>205</v>
      </c>
      <c r="N175" s="200" t="s">
        <v>205</v>
      </c>
      <c r="O175" s="200" t="s">
        <v>205</v>
      </c>
      <c r="P175" s="200" t="s">
        <v>205</v>
      </c>
      <c r="Q175" s="201"/>
      <c r="R175" s="200" t="s">
        <v>205</v>
      </c>
      <c r="S175" s="200" t="s">
        <v>205</v>
      </c>
      <c r="T175" s="200" t="s">
        <v>205</v>
      </c>
      <c r="U175" s="200" t="s">
        <v>205</v>
      </c>
      <c r="V175" s="200" t="s">
        <v>205</v>
      </c>
      <c r="W175" s="200" t="s">
        <v>205</v>
      </c>
      <c r="X175" s="201"/>
      <c r="Y175" s="200" t="s">
        <v>205</v>
      </c>
      <c r="Z175" s="200" t="s">
        <v>205</v>
      </c>
      <c r="AA175" s="200" t="s">
        <v>205</v>
      </c>
      <c r="AB175" s="200" t="s">
        <v>205</v>
      </c>
      <c r="AC175" s="200" t="s">
        <v>205</v>
      </c>
      <c r="AD175" s="200" t="s">
        <v>205</v>
      </c>
      <c r="AE175" s="201"/>
      <c r="AF175" s="200" t="s">
        <v>205</v>
      </c>
      <c r="AG175" s="200" t="s">
        <v>205</v>
      </c>
      <c r="AH175" s="200" t="s">
        <v>205</v>
      </c>
      <c r="AI175" s="200" t="s">
        <v>205</v>
      </c>
      <c r="AJ175" s="200" t="s">
        <v>205</v>
      </c>
      <c r="AK175" s="96"/>
      <c r="AL175" s="123"/>
      <c r="AM175" s="123">
        <f>VLOOKUP(C175,DM_NGAY_CONG_QUY_DINH!$H$3:$L$600,5,FALSE)</f>
        <v>27</v>
      </c>
      <c r="AN175" s="123">
        <f t="shared" si="0"/>
        <v>27</v>
      </c>
      <c r="AO175" s="125">
        <f t="shared" si="1"/>
        <v>0</v>
      </c>
      <c r="AP175" s="125">
        <f t="shared" si="2"/>
        <v>0</v>
      </c>
      <c r="AQ175" s="127">
        <f t="shared" si="3"/>
        <v>0</v>
      </c>
      <c r="AR175" s="125">
        <f t="shared" si="4"/>
        <v>0</v>
      </c>
      <c r="AS175" s="125">
        <f t="shared" si="5"/>
        <v>0</v>
      </c>
      <c r="AT175" s="125">
        <f t="shared" si="6"/>
        <v>0</v>
      </c>
      <c r="AU175" s="125">
        <f t="shared" si="7"/>
        <v>0</v>
      </c>
      <c r="AV175" s="125">
        <f t="shared" si="22"/>
        <v>0</v>
      </c>
      <c r="AW175" s="125">
        <f t="shared" si="9"/>
        <v>0</v>
      </c>
      <c r="AX175" s="125">
        <f t="shared" si="10"/>
        <v>0</v>
      </c>
      <c r="AY175" s="125">
        <f t="shared" si="11"/>
        <v>0</v>
      </c>
      <c r="AZ175" s="125">
        <f t="shared" si="23"/>
        <v>0</v>
      </c>
      <c r="BA175" s="125">
        <f t="shared" si="13"/>
        <v>0</v>
      </c>
      <c r="BB175" s="125">
        <f t="shared" si="14"/>
        <v>0</v>
      </c>
      <c r="BC175" s="125">
        <f t="shared" si="15"/>
        <v>0</v>
      </c>
      <c r="BD175" s="125">
        <f t="shared" si="24"/>
        <v>0</v>
      </c>
      <c r="BE175" s="125">
        <f t="shared" si="17"/>
        <v>0</v>
      </c>
      <c r="BF175" s="125">
        <f t="shared" si="18"/>
        <v>0</v>
      </c>
      <c r="BG175" s="125">
        <f t="shared" si="25"/>
        <v>0</v>
      </c>
      <c r="BH175" s="125">
        <f t="shared" si="26"/>
        <v>0</v>
      </c>
      <c r="BI175" s="125">
        <f t="shared" si="27"/>
        <v>0</v>
      </c>
      <c r="BJ175" s="235">
        <v>1</v>
      </c>
      <c r="BK175" s="235"/>
    </row>
    <row r="176" spans="1:63" ht="14.25" x14ac:dyDescent="0.2">
      <c r="A176" s="22"/>
      <c r="B176" s="49">
        <v>171</v>
      </c>
      <c r="C176" s="50">
        <f>GD_CHUNG!B175</f>
        <v>11114</v>
      </c>
      <c r="D176" s="50" t="str">
        <f>GD_CHUNG!C175</f>
        <v>Đoàn Thu Hoa</v>
      </c>
      <c r="E176" s="50" t="str">
        <f>GD_CHUNG!D175</f>
        <v>NV PVHK</v>
      </c>
      <c r="F176" s="200" t="s">
        <v>205</v>
      </c>
      <c r="G176" s="200" t="s">
        <v>205</v>
      </c>
      <c r="H176" s="200" t="s">
        <v>205</v>
      </c>
      <c r="I176" s="200" t="s">
        <v>205</v>
      </c>
      <c r="J176" s="201"/>
      <c r="K176" s="200" t="s">
        <v>205</v>
      </c>
      <c r="L176" s="200" t="s">
        <v>205</v>
      </c>
      <c r="M176" s="200" t="s">
        <v>205</v>
      </c>
      <c r="N176" s="200" t="s">
        <v>205</v>
      </c>
      <c r="O176" s="200" t="s">
        <v>205</v>
      </c>
      <c r="P176" s="200" t="s">
        <v>205</v>
      </c>
      <c r="Q176" s="201"/>
      <c r="R176" s="200" t="s">
        <v>205</v>
      </c>
      <c r="S176" s="200" t="s">
        <v>205</v>
      </c>
      <c r="T176" s="200" t="s">
        <v>205</v>
      </c>
      <c r="U176" s="200" t="s">
        <v>205</v>
      </c>
      <c r="V176" s="200" t="s">
        <v>205</v>
      </c>
      <c r="W176" s="200" t="s">
        <v>205</v>
      </c>
      <c r="X176" s="201"/>
      <c r="Y176" s="200" t="s">
        <v>205</v>
      </c>
      <c r="Z176" s="200" t="s">
        <v>205</v>
      </c>
      <c r="AA176" s="200" t="s">
        <v>205</v>
      </c>
      <c r="AB176" s="200" t="s">
        <v>205</v>
      </c>
      <c r="AC176" s="200" t="s">
        <v>205</v>
      </c>
      <c r="AD176" s="200" t="s">
        <v>205</v>
      </c>
      <c r="AE176" s="201"/>
      <c r="AF176" s="200" t="s">
        <v>205</v>
      </c>
      <c r="AG176" s="200" t="s">
        <v>205</v>
      </c>
      <c r="AH176" s="200" t="s">
        <v>205</v>
      </c>
      <c r="AI176" s="200" t="s">
        <v>205</v>
      </c>
      <c r="AJ176" s="200" t="s">
        <v>205</v>
      </c>
      <c r="AK176" s="96"/>
      <c r="AL176" s="123"/>
      <c r="AM176" s="123">
        <f>VLOOKUP(C176,DM_NGAY_CONG_QUY_DINH!$H$3:$L$600,5,FALSE)</f>
        <v>27</v>
      </c>
      <c r="AN176" s="123">
        <f t="shared" si="0"/>
        <v>27</v>
      </c>
      <c r="AO176" s="125">
        <f t="shared" si="1"/>
        <v>0</v>
      </c>
      <c r="AP176" s="125">
        <f t="shared" si="2"/>
        <v>0</v>
      </c>
      <c r="AQ176" s="127">
        <f t="shared" si="3"/>
        <v>0</v>
      </c>
      <c r="AR176" s="125">
        <f t="shared" si="4"/>
        <v>0</v>
      </c>
      <c r="AS176" s="125">
        <f t="shared" si="5"/>
        <v>0</v>
      </c>
      <c r="AT176" s="125">
        <f t="shared" si="6"/>
        <v>0</v>
      </c>
      <c r="AU176" s="125">
        <f t="shared" si="7"/>
        <v>0</v>
      </c>
      <c r="AV176" s="125">
        <f t="shared" si="22"/>
        <v>0</v>
      </c>
      <c r="AW176" s="125">
        <f t="shared" si="9"/>
        <v>0</v>
      </c>
      <c r="AX176" s="125">
        <f t="shared" si="10"/>
        <v>0</v>
      </c>
      <c r="AY176" s="125">
        <f t="shared" si="11"/>
        <v>0</v>
      </c>
      <c r="AZ176" s="125">
        <f t="shared" si="23"/>
        <v>0</v>
      </c>
      <c r="BA176" s="125">
        <f t="shared" si="13"/>
        <v>0</v>
      </c>
      <c r="BB176" s="125">
        <f t="shared" si="14"/>
        <v>0</v>
      </c>
      <c r="BC176" s="125">
        <f t="shared" si="15"/>
        <v>0</v>
      </c>
      <c r="BD176" s="125">
        <f t="shared" si="24"/>
        <v>0</v>
      </c>
      <c r="BE176" s="125">
        <f t="shared" si="17"/>
        <v>0</v>
      </c>
      <c r="BF176" s="125">
        <f t="shared" si="18"/>
        <v>0</v>
      </c>
      <c r="BG176" s="125">
        <f t="shared" si="25"/>
        <v>0</v>
      </c>
      <c r="BH176" s="125">
        <f t="shared" si="26"/>
        <v>0</v>
      </c>
      <c r="BI176" s="125">
        <f t="shared" si="27"/>
        <v>0</v>
      </c>
      <c r="BJ176" s="202">
        <v>1</v>
      </c>
      <c r="BK176" s="202"/>
    </row>
    <row r="177" spans="1:63" ht="14.25" x14ac:dyDescent="0.2">
      <c r="A177" s="22"/>
      <c r="B177" s="49">
        <v>172</v>
      </c>
      <c r="C177" s="50">
        <f>GD_CHUNG!B176</f>
        <v>11115</v>
      </c>
      <c r="D177" s="50" t="str">
        <f>GD_CHUNG!C176</f>
        <v>Mai Thị Ngọc</v>
      </c>
      <c r="E177" s="50" t="str">
        <f>GD_CHUNG!D176</f>
        <v>NV PVHK</v>
      </c>
      <c r="F177" s="200" t="s">
        <v>205</v>
      </c>
      <c r="G177" s="200" t="s">
        <v>205</v>
      </c>
      <c r="H177" s="200" t="s">
        <v>205</v>
      </c>
      <c r="I177" s="200" t="s">
        <v>205</v>
      </c>
      <c r="J177" s="201"/>
      <c r="K177" s="200" t="s">
        <v>205</v>
      </c>
      <c r="L177" s="200" t="s">
        <v>205</v>
      </c>
      <c r="M177" s="200" t="s">
        <v>205</v>
      </c>
      <c r="N177" s="200" t="s">
        <v>205</v>
      </c>
      <c r="O177" s="200" t="s">
        <v>205</v>
      </c>
      <c r="P177" s="200" t="s">
        <v>205</v>
      </c>
      <c r="Q177" s="201"/>
      <c r="R177" s="200" t="s">
        <v>205</v>
      </c>
      <c r="S177" s="200" t="s">
        <v>205</v>
      </c>
      <c r="T177" s="200" t="s">
        <v>205</v>
      </c>
      <c r="U177" s="200" t="s">
        <v>205</v>
      </c>
      <c r="V177" s="200" t="s">
        <v>205</v>
      </c>
      <c r="W177" s="200" t="s">
        <v>205</v>
      </c>
      <c r="X177" s="201"/>
      <c r="Y177" s="200" t="s">
        <v>205</v>
      </c>
      <c r="Z177" s="200" t="s">
        <v>205</v>
      </c>
      <c r="AA177" s="200" t="s">
        <v>205</v>
      </c>
      <c r="AB177" s="200" t="s">
        <v>205</v>
      </c>
      <c r="AC177" s="200" t="s">
        <v>205</v>
      </c>
      <c r="AD177" s="200" t="s">
        <v>205</v>
      </c>
      <c r="AE177" s="201"/>
      <c r="AF177" s="200" t="s">
        <v>205</v>
      </c>
      <c r="AG177" s="200" t="s">
        <v>205</v>
      </c>
      <c r="AH177" s="200" t="s">
        <v>205</v>
      </c>
      <c r="AI177" s="200" t="s">
        <v>205</v>
      </c>
      <c r="AJ177" s="200" t="s">
        <v>205</v>
      </c>
      <c r="AK177" s="96"/>
      <c r="AL177" s="123"/>
      <c r="AM177" s="123">
        <f>VLOOKUP(C177,DM_NGAY_CONG_QUY_DINH!$H$3:$L$600,5,FALSE)</f>
        <v>27</v>
      </c>
      <c r="AN177" s="123">
        <f t="shared" si="0"/>
        <v>27</v>
      </c>
      <c r="AO177" s="125">
        <f t="shared" si="1"/>
        <v>0</v>
      </c>
      <c r="AP177" s="125">
        <f t="shared" si="2"/>
        <v>0</v>
      </c>
      <c r="AQ177" s="127">
        <f t="shared" si="3"/>
        <v>0</v>
      </c>
      <c r="AR177" s="125">
        <f t="shared" si="4"/>
        <v>0</v>
      </c>
      <c r="AS177" s="125">
        <f t="shared" si="5"/>
        <v>0</v>
      </c>
      <c r="AT177" s="125">
        <f t="shared" si="6"/>
        <v>0</v>
      </c>
      <c r="AU177" s="125">
        <f t="shared" si="7"/>
        <v>0</v>
      </c>
      <c r="AV177" s="125">
        <f t="shared" si="22"/>
        <v>0</v>
      </c>
      <c r="AW177" s="125">
        <f t="shared" si="9"/>
        <v>0</v>
      </c>
      <c r="AX177" s="125">
        <f t="shared" si="10"/>
        <v>0</v>
      </c>
      <c r="AY177" s="125">
        <f t="shared" si="11"/>
        <v>0</v>
      </c>
      <c r="AZ177" s="125">
        <f t="shared" si="23"/>
        <v>0</v>
      </c>
      <c r="BA177" s="125">
        <f t="shared" si="13"/>
        <v>0</v>
      </c>
      <c r="BB177" s="125">
        <f t="shared" si="14"/>
        <v>0</v>
      </c>
      <c r="BC177" s="125">
        <f t="shared" si="15"/>
        <v>0</v>
      </c>
      <c r="BD177" s="125">
        <f t="shared" si="24"/>
        <v>0</v>
      </c>
      <c r="BE177" s="125">
        <f t="shared" si="17"/>
        <v>0</v>
      </c>
      <c r="BF177" s="125">
        <f t="shared" si="18"/>
        <v>0</v>
      </c>
      <c r="BG177" s="125">
        <f t="shared" si="25"/>
        <v>0</v>
      </c>
      <c r="BH177" s="125">
        <f t="shared" si="26"/>
        <v>0</v>
      </c>
      <c r="BI177" s="125">
        <f t="shared" si="27"/>
        <v>0</v>
      </c>
      <c r="BJ177" s="202">
        <v>1</v>
      </c>
      <c r="BK177" s="202"/>
    </row>
    <row r="178" spans="1:63" ht="14.25" x14ac:dyDescent="0.2">
      <c r="A178" s="22"/>
      <c r="B178" s="49">
        <v>173</v>
      </c>
      <c r="C178" s="50">
        <f>GD_CHUNG!B177</f>
        <v>11118</v>
      </c>
      <c r="D178" s="50" t="str">
        <f>GD_CHUNG!C177</f>
        <v>Lã Thị Thu Hương</v>
      </c>
      <c r="E178" s="50" t="str">
        <f>GD_CHUNG!D177</f>
        <v>NV PVHK</v>
      </c>
      <c r="F178" s="200" t="s">
        <v>205</v>
      </c>
      <c r="G178" s="200" t="s">
        <v>205</v>
      </c>
      <c r="H178" s="200" t="s">
        <v>205</v>
      </c>
      <c r="I178" s="200" t="s">
        <v>205</v>
      </c>
      <c r="J178" s="201"/>
      <c r="K178" s="200" t="s">
        <v>205</v>
      </c>
      <c r="L178" s="200" t="s">
        <v>205</v>
      </c>
      <c r="M178" s="200" t="s">
        <v>205</v>
      </c>
      <c r="N178" s="200" t="s">
        <v>205</v>
      </c>
      <c r="O178" s="200" t="s">
        <v>205</v>
      </c>
      <c r="P178" s="200" t="s">
        <v>205</v>
      </c>
      <c r="Q178" s="201"/>
      <c r="R178" s="200" t="s">
        <v>205</v>
      </c>
      <c r="S178" s="200" t="s">
        <v>205</v>
      </c>
      <c r="T178" s="200" t="s">
        <v>205</v>
      </c>
      <c r="U178" s="200" t="s">
        <v>205</v>
      </c>
      <c r="V178" s="200" t="s">
        <v>205</v>
      </c>
      <c r="W178" s="200" t="s">
        <v>205</v>
      </c>
      <c r="X178" s="201"/>
      <c r="Y178" s="200" t="s">
        <v>205</v>
      </c>
      <c r="Z178" s="200" t="s">
        <v>205</v>
      </c>
      <c r="AA178" s="200" t="s">
        <v>205</v>
      </c>
      <c r="AB178" s="200" t="s">
        <v>205</v>
      </c>
      <c r="AC178" s="200" t="s">
        <v>205</v>
      </c>
      <c r="AD178" s="200" t="s">
        <v>205</v>
      </c>
      <c r="AE178" s="201"/>
      <c r="AF178" s="200" t="s">
        <v>205</v>
      </c>
      <c r="AG178" s="200" t="s">
        <v>205</v>
      </c>
      <c r="AH178" s="200" t="s">
        <v>205</v>
      </c>
      <c r="AI178" s="200" t="s">
        <v>205</v>
      </c>
      <c r="AJ178" s="200" t="s">
        <v>205</v>
      </c>
      <c r="AK178" s="96"/>
      <c r="AL178" s="123"/>
      <c r="AM178" s="123">
        <f>VLOOKUP(C178,DM_NGAY_CONG_QUY_DINH!$H$3:$L$600,5,FALSE)</f>
        <v>27</v>
      </c>
      <c r="AN178" s="123">
        <f t="shared" si="0"/>
        <v>27</v>
      </c>
      <c r="AO178" s="125">
        <f t="shared" si="1"/>
        <v>0</v>
      </c>
      <c r="AP178" s="125">
        <f t="shared" si="2"/>
        <v>0</v>
      </c>
      <c r="AQ178" s="127">
        <f t="shared" si="3"/>
        <v>0</v>
      </c>
      <c r="AR178" s="125">
        <f t="shared" si="4"/>
        <v>0</v>
      </c>
      <c r="AS178" s="125">
        <f t="shared" si="5"/>
        <v>0</v>
      </c>
      <c r="AT178" s="125">
        <f t="shared" si="6"/>
        <v>0</v>
      </c>
      <c r="AU178" s="125">
        <f t="shared" si="7"/>
        <v>0</v>
      </c>
      <c r="AV178" s="125">
        <f t="shared" si="22"/>
        <v>0</v>
      </c>
      <c r="AW178" s="125">
        <f t="shared" si="9"/>
        <v>0</v>
      </c>
      <c r="AX178" s="125">
        <f t="shared" si="10"/>
        <v>0</v>
      </c>
      <c r="AY178" s="125">
        <f t="shared" si="11"/>
        <v>0</v>
      </c>
      <c r="AZ178" s="125">
        <f t="shared" si="23"/>
        <v>0</v>
      </c>
      <c r="BA178" s="125">
        <f t="shared" si="13"/>
        <v>0</v>
      </c>
      <c r="BB178" s="125">
        <f t="shared" si="14"/>
        <v>0</v>
      </c>
      <c r="BC178" s="125">
        <f t="shared" si="15"/>
        <v>0</v>
      </c>
      <c r="BD178" s="125">
        <f t="shared" si="24"/>
        <v>0</v>
      </c>
      <c r="BE178" s="125">
        <f t="shared" si="17"/>
        <v>0</v>
      </c>
      <c r="BF178" s="125">
        <f t="shared" si="18"/>
        <v>0</v>
      </c>
      <c r="BG178" s="125">
        <f t="shared" si="25"/>
        <v>0</v>
      </c>
      <c r="BH178" s="125">
        <f t="shared" si="26"/>
        <v>0</v>
      </c>
      <c r="BI178" s="125">
        <f t="shared" si="27"/>
        <v>0</v>
      </c>
      <c r="BJ178" s="202">
        <v>1</v>
      </c>
      <c r="BK178" s="202"/>
    </row>
    <row r="179" spans="1:63" ht="14.25" x14ac:dyDescent="0.2">
      <c r="A179" s="22"/>
      <c r="B179" s="49">
        <v>174</v>
      </c>
      <c r="C179" s="50">
        <f>GD_CHUNG!B178</f>
        <v>11120</v>
      </c>
      <c r="D179" s="50" t="str">
        <f>GD_CHUNG!C178</f>
        <v>Đỗ Hương Trà</v>
      </c>
      <c r="E179" s="50" t="str">
        <f>GD_CHUNG!D178</f>
        <v>NV PVHK</v>
      </c>
      <c r="F179" s="200" t="s">
        <v>205</v>
      </c>
      <c r="G179" s="200" t="s">
        <v>205</v>
      </c>
      <c r="H179" s="200" t="s">
        <v>205</v>
      </c>
      <c r="I179" s="200" t="s">
        <v>205</v>
      </c>
      <c r="J179" s="201"/>
      <c r="K179" s="200" t="s">
        <v>205</v>
      </c>
      <c r="L179" s="200" t="s">
        <v>205</v>
      </c>
      <c r="M179" s="200" t="s">
        <v>205</v>
      </c>
      <c r="N179" s="200" t="s">
        <v>205</v>
      </c>
      <c r="O179" s="200" t="s">
        <v>205</v>
      </c>
      <c r="P179" s="200" t="s">
        <v>205</v>
      </c>
      <c r="Q179" s="201"/>
      <c r="R179" s="200" t="s">
        <v>205</v>
      </c>
      <c r="S179" s="200" t="s">
        <v>205</v>
      </c>
      <c r="T179" s="200" t="s">
        <v>205</v>
      </c>
      <c r="U179" s="200" t="s">
        <v>205</v>
      </c>
      <c r="V179" s="200" t="s">
        <v>205</v>
      </c>
      <c r="W179" s="200" t="s">
        <v>205</v>
      </c>
      <c r="X179" s="201"/>
      <c r="Y179" s="200" t="s">
        <v>205</v>
      </c>
      <c r="Z179" s="200" t="s">
        <v>205</v>
      </c>
      <c r="AA179" s="200" t="s">
        <v>205</v>
      </c>
      <c r="AB179" s="200" t="s">
        <v>205</v>
      </c>
      <c r="AC179" s="200" t="s">
        <v>205</v>
      </c>
      <c r="AD179" s="200" t="s">
        <v>205</v>
      </c>
      <c r="AE179" s="201"/>
      <c r="AF179" s="200" t="s">
        <v>205</v>
      </c>
      <c r="AG179" s="200" t="s">
        <v>205</v>
      </c>
      <c r="AH179" s="200" t="s">
        <v>205</v>
      </c>
      <c r="AI179" s="200" t="s">
        <v>205</v>
      </c>
      <c r="AJ179" s="200" t="s">
        <v>205</v>
      </c>
      <c r="AK179" s="96"/>
      <c r="AL179" s="123"/>
      <c r="AM179" s="123">
        <f>VLOOKUP(C179,DM_NGAY_CONG_QUY_DINH!$H$3:$L$600,5,FALSE)</f>
        <v>27</v>
      </c>
      <c r="AN179" s="123">
        <f t="shared" si="0"/>
        <v>27</v>
      </c>
      <c r="AO179" s="125">
        <f t="shared" si="1"/>
        <v>0</v>
      </c>
      <c r="AP179" s="125">
        <f t="shared" si="2"/>
        <v>0</v>
      </c>
      <c r="AQ179" s="127">
        <f t="shared" si="3"/>
        <v>0</v>
      </c>
      <c r="AR179" s="125">
        <f t="shared" si="4"/>
        <v>0</v>
      </c>
      <c r="AS179" s="125">
        <f t="shared" si="5"/>
        <v>0</v>
      </c>
      <c r="AT179" s="125">
        <f t="shared" si="6"/>
        <v>0</v>
      </c>
      <c r="AU179" s="125">
        <f t="shared" si="7"/>
        <v>0</v>
      </c>
      <c r="AV179" s="125">
        <f t="shared" si="22"/>
        <v>0</v>
      </c>
      <c r="AW179" s="125">
        <f t="shared" si="9"/>
        <v>0</v>
      </c>
      <c r="AX179" s="125">
        <f t="shared" si="10"/>
        <v>0</v>
      </c>
      <c r="AY179" s="125">
        <f t="shared" si="11"/>
        <v>0</v>
      </c>
      <c r="AZ179" s="125">
        <f t="shared" si="23"/>
        <v>0</v>
      </c>
      <c r="BA179" s="125">
        <f t="shared" si="13"/>
        <v>0</v>
      </c>
      <c r="BB179" s="125">
        <f t="shared" si="14"/>
        <v>0</v>
      </c>
      <c r="BC179" s="125">
        <f t="shared" si="15"/>
        <v>0</v>
      </c>
      <c r="BD179" s="125">
        <f t="shared" si="24"/>
        <v>0</v>
      </c>
      <c r="BE179" s="125">
        <f t="shared" si="17"/>
        <v>0</v>
      </c>
      <c r="BF179" s="125">
        <f t="shared" si="18"/>
        <v>0</v>
      </c>
      <c r="BG179" s="125">
        <f t="shared" si="25"/>
        <v>0</v>
      </c>
      <c r="BH179" s="125">
        <f t="shared" si="26"/>
        <v>0</v>
      </c>
      <c r="BI179" s="125">
        <f t="shared" si="27"/>
        <v>0</v>
      </c>
      <c r="BJ179" s="202">
        <v>0.97</v>
      </c>
      <c r="BK179" s="202"/>
    </row>
    <row r="180" spans="1:63" ht="14.25" x14ac:dyDescent="0.2">
      <c r="A180" s="22"/>
      <c r="B180" s="49">
        <v>175</v>
      </c>
      <c r="C180" s="50">
        <f>GD_CHUNG!B179</f>
        <v>11121</v>
      </c>
      <c r="D180" s="50" t="str">
        <f>GD_CHUNG!C179</f>
        <v>Nguyễn Hiền Hạnh</v>
      </c>
      <c r="E180" s="50" t="str">
        <f>GD_CHUNG!D179</f>
        <v>NV PVHK</v>
      </c>
      <c r="F180" s="200" t="s">
        <v>205</v>
      </c>
      <c r="G180" s="200" t="s">
        <v>205</v>
      </c>
      <c r="H180" s="200" t="s">
        <v>205</v>
      </c>
      <c r="I180" s="200" t="s">
        <v>205</v>
      </c>
      <c r="J180" s="201"/>
      <c r="K180" s="200" t="s">
        <v>205</v>
      </c>
      <c r="L180" s="200" t="s">
        <v>205</v>
      </c>
      <c r="M180" s="200" t="s">
        <v>205</v>
      </c>
      <c r="N180" s="200" t="s">
        <v>205</v>
      </c>
      <c r="O180" s="200" t="s">
        <v>205</v>
      </c>
      <c r="P180" s="200" t="s">
        <v>205</v>
      </c>
      <c r="Q180" s="201"/>
      <c r="R180" s="200" t="s">
        <v>205</v>
      </c>
      <c r="S180" s="200" t="s">
        <v>205</v>
      </c>
      <c r="T180" s="200" t="s">
        <v>205</v>
      </c>
      <c r="U180" s="200" t="s">
        <v>205</v>
      </c>
      <c r="V180" s="200" t="s">
        <v>205</v>
      </c>
      <c r="W180" s="200" t="s">
        <v>205</v>
      </c>
      <c r="X180" s="201"/>
      <c r="Y180" s="200" t="s">
        <v>205</v>
      </c>
      <c r="Z180" s="200" t="s">
        <v>205</v>
      </c>
      <c r="AA180" s="200" t="s">
        <v>205</v>
      </c>
      <c r="AB180" s="200" t="s">
        <v>205</v>
      </c>
      <c r="AC180" s="200" t="s">
        <v>205</v>
      </c>
      <c r="AD180" s="200" t="s">
        <v>205</v>
      </c>
      <c r="AE180" s="201"/>
      <c r="AF180" s="200" t="s">
        <v>205</v>
      </c>
      <c r="AG180" s="200" t="s">
        <v>205</v>
      </c>
      <c r="AH180" s="200" t="s">
        <v>205</v>
      </c>
      <c r="AI180" s="200" t="s">
        <v>205</v>
      </c>
      <c r="AJ180" s="200" t="s">
        <v>205</v>
      </c>
      <c r="AK180" s="96"/>
      <c r="AL180" s="123"/>
      <c r="AM180" s="123">
        <f>VLOOKUP(C180,DM_NGAY_CONG_QUY_DINH!$H$3:$L$600,5,FALSE)</f>
        <v>27</v>
      </c>
      <c r="AN180" s="123">
        <f t="shared" si="0"/>
        <v>27</v>
      </c>
      <c r="AO180" s="125">
        <f t="shared" si="1"/>
        <v>0</v>
      </c>
      <c r="AP180" s="125">
        <f t="shared" si="2"/>
        <v>0</v>
      </c>
      <c r="AQ180" s="127">
        <f t="shared" si="3"/>
        <v>0</v>
      </c>
      <c r="AR180" s="125">
        <f t="shared" si="4"/>
        <v>0</v>
      </c>
      <c r="AS180" s="125">
        <f t="shared" si="5"/>
        <v>0</v>
      </c>
      <c r="AT180" s="125">
        <f t="shared" si="6"/>
        <v>0</v>
      </c>
      <c r="AU180" s="125">
        <f t="shared" si="7"/>
        <v>0</v>
      </c>
      <c r="AV180" s="125">
        <f t="shared" si="22"/>
        <v>0</v>
      </c>
      <c r="AW180" s="125">
        <f t="shared" si="9"/>
        <v>0</v>
      </c>
      <c r="AX180" s="125">
        <f t="shared" si="10"/>
        <v>0</v>
      </c>
      <c r="AY180" s="125">
        <f t="shared" si="11"/>
        <v>0</v>
      </c>
      <c r="AZ180" s="125">
        <f t="shared" si="23"/>
        <v>0</v>
      </c>
      <c r="BA180" s="125">
        <f t="shared" si="13"/>
        <v>0</v>
      </c>
      <c r="BB180" s="125">
        <f t="shared" si="14"/>
        <v>0</v>
      </c>
      <c r="BC180" s="125">
        <f t="shared" si="15"/>
        <v>0</v>
      </c>
      <c r="BD180" s="125">
        <f t="shared" si="24"/>
        <v>0</v>
      </c>
      <c r="BE180" s="125">
        <f t="shared" si="17"/>
        <v>0</v>
      </c>
      <c r="BF180" s="125">
        <f t="shared" si="18"/>
        <v>0</v>
      </c>
      <c r="BG180" s="125">
        <f t="shared" si="25"/>
        <v>0</v>
      </c>
      <c r="BH180" s="125">
        <f t="shared" si="26"/>
        <v>0</v>
      </c>
      <c r="BI180" s="125">
        <f t="shared" si="27"/>
        <v>0</v>
      </c>
      <c r="BJ180" s="202">
        <v>1</v>
      </c>
      <c r="BK180" s="202"/>
    </row>
    <row r="181" spans="1:63" ht="14.25" x14ac:dyDescent="0.2">
      <c r="A181" s="22"/>
      <c r="B181" s="49">
        <v>176</v>
      </c>
      <c r="C181" s="50">
        <f>GD_CHUNG!B180</f>
        <v>13753</v>
      </c>
      <c r="D181" s="50" t="str">
        <f>GD_CHUNG!C180</f>
        <v>Phan Thanh Hà</v>
      </c>
      <c r="E181" s="50" t="str">
        <f>GD_CHUNG!D180</f>
        <v>Nhân viên phục vụ hành khách</v>
      </c>
      <c r="F181" s="200"/>
      <c r="G181" s="200"/>
      <c r="H181" s="200"/>
      <c r="I181" s="200"/>
      <c r="J181" s="201"/>
      <c r="K181" s="200"/>
      <c r="L181" s="200"/>
      <c r="M181" s="200"/>
      <c r="N181" s="200"/>
      <c r="O181" s="200"/>
      <c r="P181" s="200"/>
      <c r="Q181" s="201"/>
      <c r="R181" s="200"/>
      <c r="S181" s="200"/>
      <c r="T181" s="200"/>
      <c r="U181" s="200"/>
      <c r="V181" s="200"/>
      <c r="W181" s="200"/>
      <c r="X181" s="201"/>
      <c r="Y181" s="200"/>
      <c r="Z181" s="200" t="s">
        <v>205</v>
      </c>
      <c r="AA181" s="200" t="s">
        <v>205</v>
      </c>
      <c r="AB181" s="200" t="s">
        <v>205</v>
      </c>
      <c r="AC181" s="200" t="s">
        <v>205</v>
      </c>
      <c r="AD181" s="200" t="s">
        <v>205</v>
      </c>
      <c r="AE181" s="201"/>
      <c r="AF181" s="200" t="s">
        <v>205</v>
      </c>
      <c r="AG181" s="200" t="s">
        <v>205</v>
      </c>
      <c r="AH181" s="200" t="s">
        <v>205</v>
      </c>
      <c r="AI181" s="200" t="s">
        <v>205</v>
      </c>
      <c r="AJ181" s="200" t="s">
        <v>205</v>
      </c>
      <c r="AK181" s="96"/>
      <c r="AL181" s="123"/>
      <c r="AM181" s="123">
        <f>VLOOKUP(C181,DM_NGAY_CONG_QUY_DINH!$H$3:$L$600,5,FALSE)</f>
        <v>27</v>
      </c>
      <c r="AN181" s="123">
        <f t="shared" si="0"/>
        <v>10</v>
      </c>
      <c r="AO181" s="125">
        <f t="shared" si="1"/>
        <v>0</v>
      </c>
      <c r="AP181" s="125">
        <f t="shared" si="2"/>
        <v>0</v>
      </c>
      <c r="AQ181" s="127">
        <f t="shared" si="3"/>
        <v>0</v>
      </c>
      <c r="AR181" s="125">
        <f t="shared" si="4"/>
        <v>0</v>
      </c>
      <c r="AS181" s="125">
        <f t="shared" si="5"/>
        <v>0</v>
      </c>
      <c r="AT181" s="125">
        <f t="shared" si="6"/>
        <v>0</v>
      </c>
      <c r="AU181" s="125">
        <f t="shared" si="7"/>
        <v>0</v>
      </c>
      <c r="AV181" s="125">
        <f t="shared" si="22"/>
        <v>0</v>
      </c>
      <c r="AW181" s="125">
        <f t="shared" si="9"/>
        <v>0</v>
      </c>
      <c r="AX181" s="125">
        <f t="shared" si="10"/>
        <v>0</v>
      </c>
      <c r="AY181" s="125">
        <f t="shared" si="11"/>
        <v>0</v>
      </c>
      <c r="AZ181" s="125">
        <f t="shared" si="23"/>
        <v>0</v>
      </c>
      <c r="BA181" s="125">
        <f t="shared" si="13"/>
        <v>0</v>
      </c>
      <c r="BB181" s="125">
        <f t="shared" si="14"/>
        <v>0</v>
      </c>
      <c r="BC181" s="125">
        <f t="shared" si="15"/>
        <v>0</v>
      </c>
      <c r="BD181" s="125">
        <f t="shared" si="24"/>
        <v>0</v>
      </c>
      <c r="BE181" s="125">
        <f t="shared" si="17"/>
        <v>0</v>
      </c>
      <c r="BF181" s="125">
        <f t="shared" si="18"/>
        <v>0</v>
      </c>
      <c r="BG181" s="125">
        <f t="shared" si="25"/>
        <v>0</v>
      </c>
      <c r="BH181" s="125">
        <f t="shared" si="26"/>
        <v>0</v>
      </c>
      <c r="BI181" s="125">
        <f t="shared" si="27"/>
        <v>0</v>
      </c>
      <c r="BJ181" s="202">
        <v>1</v>
      </c>
      <c r="BK181" s="202"/>
    </row>
    <row r="182" spans="1:63" ht="14.25" x14ac:dyDescent="0.2">
      <c r="A182" s="22"/>
      <c r="B182" s="49">
        <v>177</v>
      </c>
      <c r="C182" s="50">
        <f>GD_CHUNG!B181</f>
        <v>13758</v>
      </c>
      <c r="D182" s="50" t="str">
        <f>GD_CHUNG!C181</f>
        <v>Trần Vân Anh</v>
      </c>
      <c r="E182" s="50" t="str">
        <f>GD_CHUNG!D181</f>
        <v>Nhân viên phục vụ hành khách</v>
      </c>
      <c r="F182" s="200"/>
      <c r="G182" s="200"/>
      <c r="H182" s="200"/>
      <c r="I182" s="200"/>
      <c r="J182" s="201"/>
      <c r="K182" s="200"/>
      <c r="L182" s="200"/>
      <c r="M182" s="200"/>
      <c r="N182" s="200"/>
      <c r="O182" s="200"/>
      <c r="P182" s="200"/>
      <c r="Q182" s="201"/>
      <c r="R182" s="200"/>
      <c r="S182" s="200"/>
      <c r="T182" s="200"/>
      <c r="U182" s="200"/>
      <c r="V182" s="200"/>
      <c r="W182" s="200"/>
      <c r="X182" s="201"/>
      <c r="Y182" s="200"/>
      <c r="Z182" s="200" t="s">
        <v>205</v>
      </c>
      <c r="AA182" s="200" t="s">
        <v>205</v>
      </c>
      <c r="AB182" s="200" t="s">
        <v>205</v>
      </c>
      <c r="AC182" s="200" t="s">
        <v>205</v>
      </c>
      <c r="AD182" s="200" t="s">
        <v>205</v>
      </c>
      <c r="AE182" s="201"/>
      <c r="AF182" s="200" t="s">
        <v>205</v>
      </c>
      <c r="AG182" s="200" t="s">
        <v>205</v>
      </c>
      <c r="AH182" s="200" t="s">
        <v>205</v>
      </c>
      <c r="AI182" s="200" t="s">
        <v>205</v>
      </c>
      <c r="AJ182" s="200" t="s">
        <v>205</v>
      </c>
      <c r="AK182" s="96"/>
      <c r="AL182" s="123"/>
      <c r="AM182" s="123">
        <f>VLOOKUP(C182,DM_NGAY_CONG_QUY_DINH!$H$3:$L$600,5,FALSE)</f>
        <v>27</v>
      </c>
      <c r="AN182" s="123">
        <f t="shared" si="0"/>
        <v>10</v>
      </c>
      <c r="AO182" s="125">
        <f t="shared" si="1"/>
        <v>0</v>
      </c>
      <c r="AP182" s="125">
        <f t="shared" si="2"/>
        <v>0</v>
      </c>
      <c r="AQ182" s="127">
        <f t="shared" si="3"/>
        <v>0</v>
      </c>
      <c r="AR182" s="125">
        <f t="shared" si="4"/>
        <v>0</v>
      </c>
      <c r="AS182" s="125">
        <f t="shared" si="5"/>
        <v>0</v>
      </c>
      <c r="AT182" s="125">
        <f t="shared" si="6"/>
        <v>0</v>
      </c>
      <c r="AU182" s="125">
        <f t="shared" si="7"/>
        <v>0</v>
      </c>
      <c r="AV182" s="125">
        <f t="shared" si="22"/>
        <v>0</v>
      </c>
      <c r="AW182" s="125">
        <f t="shared" si="9"/>
        <v>0</v>
      </c>
      <c r="AX182" s="125">
        <f t="shared" si="10"/>
        <v>0</v>
      </c>
      <c r="AY182" s="125">
        <f t="shared" si="11"/>
        <v>0</v>
      </c>
      <c r="AZ182" s="125">
        <f t="shared" si="23"/>
        <v>0</v>
      </c>
      <c r="BA182" s="125">
        <f t="shared" si="13"/>
        <v>0</v>
      </c>
      <c r="BB182" s="125">
        <f t="shared" si="14"/>
        <v>0</v>
      </c>
      <c r="BC182" s="125">
        <f t="shared" si="15"/>
        <v>0</v>
      </c>
      <c r="BD182" s="125">
        <f t="shared" si="24"/>
        <v>0</v>
      </c>
      <c r="BE182" s="125">
        <f t="shared" si="17"/>
        <v>0</v>
      </c>
      <c r="BF182" s="125">
        <f t="shared" si="18"/>
        <v>0</v>
      </c>
      <c r="BG182" s="125">
        <f t="shared" si="25"/>
        <v>0</v>
      </c>
      <c r="BH182" s="125">
        <f t="shared" ref="BH182:BH535" si="28">COUNTIF(F182:AJ182,"1,RO")</f>
        <v>0</v>
      </c>
      <c r="BI182" s="125">
        <f t="shared" si="27"/>
        <v>0</v>
      </c>
      <c r="BJ182" s="202">
        <v>1</v>
      </c>
      <c r="BK182" s="202"/>
    </row>
    <row r="183" spans="1:63" ht="14.25" x14ac:dyDescent="0.2">
      <c r="A183" s="22"/>
      <c r="B183" s="49">
        <v>178</v>
      </c>
      <c r="C183" s="50">
        <f>GD_CHUNG!B182</f>
        <v>13759</v>
      </c>
      <c r="D183" s="50" t="str">
        <f>GD_CHUNG!C182</f>
        <v>Nguyễn Thị Thanh Loan</v>
      </c>
      <c r="E183" s="50" t="str">
        <f>GD_CHUNG!D182</f>
        <v>Nhân viên phục vụ hành khách</v>
      </c>
      <c r="F183" s="201"/>
      <c r="G183" s="201"/>
      <c r="H183" s="201"/>
      <c r="I183" s="201"/>
      <c r="J183" s="201"/>
      <c r="K183" s="201"/>
      <c r="L183" s="224"/>
      <c r="M183" s="201"/>
      <c r="N183" s="201"/>
      <c r="O183" s="201"/>
      <c r="P183" s="201"/>
      <c r="Q183" s="201"/>
      <c r="R183" s="201"/>
      <c r="S183" s="224"/>
      <c r="T183" s="201"/>
      <c r="U183" s="201"/>
      <c r="V183" s="201"/>
      <c r="W183" s="201"/>
      <c r="X183" s="201"/>
      <c r="Y183" s="201"/>
      <c r="Z183" s="200" t="s">
        <v>205</v>
      </c>
      <c r="AA183" s="200" t="s">
        <v>205</v>
      </c>
      <c r="AB183" s="200" t="s">
        <v>205</v>
      </c>
      <c r="AC183" s="200" t="s">
        <v>205</v>
      </c>
      <c r="AD183" s="200" t="s">
        <v>205</v>
      </c>
      <c r="AE183" s="201"/>
      <c r="AF183" s="200" t="s">
        <v>205</v>
      </c>
      <c r="AG183" s="200" t="s">
        <v>205</v>
      </c>
      <c r="AH183" s="200" t="s">
        <v>205</v>
      </c>
      <c r="AI183" s="200" t="s">
        <v>205</v>
      </c>
      <c r="AJ183" s="200" t="s">
        <v>205</v>
      </c>
      <c r="AK183" s="96"/>
      <c r="AL183" s="123"/>
      <c r="AM183" s="123">
        <f>VLOOKUP(C183,DM_NGAY_CONG_QUY_DINH!$H$3:$L$600,5,FALSE)</f>
        <v>27</v>
      </c>
      <c r="AN183" s="123">
        <f t="shared" si="0"/>
        <v>10</v>
      </c>
      <c r="AO183" s="125">
        <f t="shared" si="1"/>
        <v>0</v>
      </c>
      <c r="AP183" s="125">
        <f t="shared" si="2"/>
        <v>0</v>
      </c>
      <c r="AQ183" s="127">
        <f t="shared" si="3"/>
        <v>0</v>
      </c>
      <c r="AR183" s="125">
        <f t="shared" si="4"/>
        <v>0</v>
      </c>
      <c r="AS183" s="125">
        <f t="shared" si="5"/>
        <v>0</v>
      </c>
      <c r="AT183" s="125">
        <f t="shared" si="6"/>
        <v>0</v>
      </c>
      <c r="AU183" s="125">
        <f t="shared" si="7"/>
        <v>0</v>
      </c>
      <c r="AV183" s="125">
        <f t="shared" si="22"/>
        <v>0</v>
      </c>
      <c r="AW183" s="125">
        <f t="shared" si="9"/>
        <v>0</v>
      </c>
      <c r="AX183" s="125">
        <f t="shared" si="10"/>
        <v>0</v>
      </c>
      <c r="AY183" s="125">
        <f t="shared" si="11"/>
        <v>0</v>
      </c>
      <c r="AZ183" s="125">
        <f t="shared" si="23"/>
        <v>0</v>
      </c>
      <c r="BA183" s="125">
        <f t="shared" si="13"/>
        <v>0</v>
      </c>
      <c r="BB183" s="125">
        <f t="shared" si="14"/>
        <v>0</v>
      </c>
      <c r="BC183" s="125">
        <f t="shared" si="15"/>
        <v>0</v>
      </c>
      <c r="BD183" s="125">
        <f t="shared" si="24"/>
        <v>0</v>
      </c>
      <c r="BE183" s="125">
        <f t="shared" si="17"/>
        <v>0</v>
      </c>
      <c r="BF183" s="125">
        <f t="shared" si="18"/>
        <v>0</v>
      </c>
      <c r="BG183" s="125">
        <f t="shared" si="25"/>
        <v>0</v>
      </c>
      <c r="BH183" s="125">
        <f t="shared" si="28"/>
        <v>0</v>
      </c>
      <c r="BI183" s="125">
        <f t="shared" si="27"/>
        <v>0</v>
      </c>
      <c r="BJ183" s="202">
        <v>1</v>
      </c>
      <c r="BK183" s="202"/>
    </row>
    <row r="184" spans="1:63" ht="14.25" x14ac:dyDescent="0.2">
      <c r="A184" s="22"/>
      <c r="B184" s="49">
        <v>179</v>
      </c>
      <c r="C184" s="50">
        <f>GD_CHUNG!B183</f>
        <v>13760</v>
      </c>
      <c r="D184" s="50" t="str">
        <f>GD_CHUNG!C183</f>
        <v>Trần Thùy Trang</v>
      </c>
      <c r="E184" s="50" t="str">
        <f>GD_CHUNG!D183</f>
        <v>Nhân viên phục vụ hành khách</v>
      </c>
      <c r="F184" s="201"/>
      <c r="G184" s="201"/>
      <c r="H184" s="201"/>
      <c r="I184" s="201"/>
      <c r="J184" s="201"/>
      <c r="K184" s="201"/>
      <c r="L184" s="224"/>
      <c r="M184" s="201"/>
      <c r="N184" s="201"/>
      <c r="O184" s="201"/>
      <c r="P184" s="201"/>
      <c r="Q184" s="201"/>
      <c r="R184" s="201"/>
      <c r="S184" s="224"/>
      <c r="T184" s="201"/>
      <c r="U184" s="201"/>
      <c r="V184" s="201"/>
      <c r="W184" s="201"/>
      <c r="X184" s="201"/>
      <c r="Y184" s="201"/>
      <c r="Z184" s="200" t="s">
        <v>205</v>
      </c>
      <c r="AA184" s="200" t="s">
        <v>205</v>
      </c>
      <c r="AB184" s="200" t="s">
        <v>205</v>
      </c>
      <c r="AC184" s="200" t="s">
        <v>205</v>
      </c>
      <c r="AD184" s="200" t="s">
        <v>205</v>
      </c>
      <c r="AE184" s="201"/>
      <c r="AF184" s="200" t="s">
        <v>205</v>
      </c>
      <c r="AG184" s="200" t="s">
        <v>205</v>
      </c>
      <c r="AH184" s="200" t="s">
        <v>205</v>
      </c>
      <c r="AI184" s="200" t="s">
        <v>205</v>
      </c>
      <c r="AJ184" s="200" t="s">
        <v>205</v>
      </c>
      <c r="AK184" s="96"/>
      <c r="AL184" s="123"/>
      <c r="AM184" s="123">
        <f>VLOOKUP(C184,DM_NGAY_CONG_QUY_DINH!$H$3:$L$600,5,FALSE)</f>
        <v>27</v>
      </c>
      <c r="AN184" s="123">
        <f t="shared" si="0"/>
        <v>10</v>
      </c>
      <c r="AO184" s="125">
        <f t="shared" si="1"/>
        <v>0</v>
      </c>
      <c r="AP184" s="125">
        <f t="shared" si="2"/>
        <v>0</v>
      </c>
      <c r="AQ184" s="127">
        <f t="shared" si="3"/>
        <v>0</v>
      </c>
      <c r="AR184" s="125">
        <f t="shared" si="4"/>
        <v>0</v>
      </c>
      <c r="AS184" s="125">
        <f t="shared" si="5"/>
        <v>0</v>
      </c>
      <c r="AT184" s="125">
        <f t="shared" si="6"/>
        <v>0</v>
      </c>
      <c r="AU184" s="125">
        <f t="shared" si="7"/>
        <v>0</v>
      </c>
      <c r="AV184" s="125">
        <f t="shared" si="22"/>
        <v>0</v>
      </c>
      <c r="AW184" s="125">
        <f t="shared" si="9"/>
        <v>0</v>
      </c>
      <c r="AX184" s="125">
        <f t="shared" si="10"/>
        <v>0</v>
      </c>
      <c r="AY184" s="125">
        <f t="shared" si="11"/>
        <v>0</v>
      </c>
      <c r="AZ184" s="125">
        <f t="shared" si="23"/>
        <v>0</v>
      </c>
      <c r="BA184" s="125">
        <f t="shared" si="13"/>
        <v>0</v>
      </c>
      <c r="BB184" s="125">
        <f t="shared" si="14"/>
        <v>0</v>
      </c>
      <c r="BC184" s="125">
        <f t="shared" si="15"/>
        <v>0</v>
      </c>
      <c r="BD184" s="125">
        <f t="shared" si="24"/>
        <v>0</v>
      </c>
      <c r="BE184" s="125">
        <f t="shared" si="17"/>
        <v>0</v>
      </c>
      <c r="BF184" s="125">
        <f t="shared" si="18"/>
        <v>0</v>
      </c>
      <c r="BG184" s="125">
        <f t="shared" si="25"/>
        <v>0</v>
      </c>
      <c r="BH184" s="125">
        <f t="shared" si="28"/>
        <v>0</v>
      </c>
      <c r="BI184" s="125">
        <f t="shared" si="27"/>
        <v>0</v>
      </c>
      <c r="BJ184" s="202">
        <v>1</v>
      </c>
      <c r="BK184" s="202"/>
    </row>
    <row r="185" spans="1:63" ht="14.25" x14ac:dyDescent="0.2">
      <c r="A185" s="22"/>
      <c r="B185" s="49">
        <v>180</v>
      </c>
      <c r="C185" s="50">
        <f>GD_CHUNG!B184</f>
        <v>13762</v>
      </c>
      <c r="D185" s="50" t="str">
        <f>GD_CHUNG!C184</f>
        <v>Bùi Thị Út</v>
      </c>
      <c r="E185" s="50" t="str">
        <f>GD_CHUNG!D184</f>
        <v>Nhân viên phục vụ hành khách</v>
      </c>
      <c r="F185" s="201"/>
      <c r="G185" s="201"/>
      <c r="H185" s="201"/>
      <c r="I185" s="201"/>
      <c r="J185" s="201"/>
      <c r="K185" s="201"/>
      <c r="L185" s="224"/>
      <c r="M185" s="201"/>
      <c r="N185" s="201"/>
      <c r="O185" s="201"/>
      <c r="P185" s="201"/>
      <c r="Q185" s="201"/>
      <c r="R185" s="201"/>
      <c r="S185" s="224"/>
      <c r="T185" s="201"/>
      <c r="U185" s="201"/>
      <c r="V185" s="201"/>
      <c r="W185" s="201"/>
      <c r="X185" s="201"/>
      <c r="Y185" s="201"/>
      <c r="Z185" s="200" t="s">
        <v>205</v>
      </c>
      <c r="AA185" s="200" t="s">
        <v>205</v>
      </c>
      <c r="AB185" s="200" t="s">
        <v>205</v>
      </c>
      <c r="AC185" s="200" t="s">
        <v>205</v>
      </c>
      <c r="AD185" s="200" t="s">
        <v>205</v>
      </c>
      <c r="AE185" s="201"/>
      <c r="AF185" s="200" t="s">
        <v>205</v>
      </c>
      <c r="AG185" s="200" t="s">
        <v>205</v>
      </c>
      <c r="AH185" s="200" t="s">
        <v>205</v>
      </c>
      <c r="AI185" s="200" t="s">
        <v>205</v>
      </c>
      <c r="AJ185" s="200" t="s">
        <v>205</v>
      </c>
      <c r="AK185" s="96"/>
      <c r="AL185" s="123"/>
      <c r="AM185" s="123">
        <f>VLOOKUP(C185,DM_NGAY_CONG_QUY_DINH!$H$3:$L$600,5,FALSE)</f>
        <v>27</v>
      </c>
      <c r="AN185" s="123">
        <f t="shared" si="0"/>
        <v>10</v>
      </c>
      <c r="AO185" s="125">
        <f t="shared" si="1"/>
        <v>0</v>
      </c>
      <c r="AP185" s="125">
        <f t="shared" si="2"/>
        <v>0</v>
      </c>
      <c r="AQ185" s="127">
        <f t="shared" si="3"/>
        <v>0</v>
      </c>
      <c r="AR185" s="125">
        <f t="shared" si="4"/>
        <v>0</v>
      </c>
      <c r="AS185" s="125">
        <f t="shared" si="5"/>
        <v>0</v>
      </c>
      <c r="AT185" s="125">
        <f t="shared" si="6"/>
        <v>0</v>
      </c>
      <c r="AU185" s="125">
        <f t="shared" si="7"/>
        <v>0</v>
      </c>
      <c r="AV185" s="125">
        <f t="shared" si="22"/>
        <v>0</v>
      </c>
      <c r="AW185" s="125">
        <f t="shared" si="9"/>
        <v>0</v>
      </c>
      <c r="AX185" s="125">
        <f t="shared" si="10"/>
        <v>0</v>
      </c>
      <c r="AY185" s="125">
        <f t="shared" si="11"/>
        <v>0</v>
      </c>
      <c r="AZ185" s="125">
        <f t="shared" si="23"/>
        <v>0</v>
      </c>
      <c r="BA185" s="125">
        <f t="shared" si="13"/>
        <v>0</v>
      </c>
      <c r="BB185" s="125">
        <f t="shared" si="14"/>
        <v>0</v>
      </c>
      <c r="BC185" s="125">
        <f t="shared" si="15"/>
        <v>0</v>
      </c>
      <c r="BD185" s="125">
        <f t="shared" si="24"/>
        <v>0</v>
      </c>
      <c r="BE185" s="125">
        <f t="shared" si="17"/>
        <v>0</v>
      </c>
      <c r="BF185" s="125">
        <f t="shared" si="18"/>
        <v>0</v>
      </c>
      <c r="BG185" s="125">
        <f t="shared" si="25"/>
        <v>0</v>
      </c>
      <c r="BH185" s="125">
        <f t="shared" si="28"/>
        <v>0</v>
      </c>
      <c r="BI185" s="125">
        <f t="shared" si="27"/>
        <v>0</v>
      </c>
      <c r="BJ185" s="202">
        <v>1</v>
      </c>
      <c r="BK185" s="202"/>
    </row>
    <row r="186" spans="1:63" ht="14.25" x14ac:dyDescent="0.2">
      <c r="A186" s="22"/>
      <c r="B186" s="49">
        <v>181</v>
      </c>
      <c r="C186" s="50">
        <f>GD_CHUNG!B185</f>
        <v>13763</v>
      </c>
      <c r="D186" s="50" t="str">
        <f>GD_CHUNG!C185</f>
        <v>Lê Mai Anh</v>
      </c>
      <c r="E186" s="50" t="str">
        <f>GD_CHUNG!D185</f>
        <v>Nhân viên phục vụ hành khách</v>
      </c>
      <c r="F186" s="201"/>
      <c r="G186" s="201"/>
      <c r="H186" s="201"/>
      <c r="I186" s="201"/>
      <c r="J186" s="201"/>
      <c r="K186" s="201"/>
      <c r="L186" s="224"/>
      <c r="M186" s="201"/>
      <c r="N186" s="201"/>
      <c r="O186" s="201"/>
      <c r="P186" s="201"/>
      <c r="Q186" s="201"/>
      <c r="R186" s="201"/>
      <c r="S186" s="224"/>
      <c r="T186" s="201"/>
      <c r="U186" s="201"/>
      <c r="V186" s="201"/>
      <c r="W186" s="201"/>
      <c r="X186" s="201"/>
      <c r="Y186" s="201"/>
      <c r="Z186" s="200" t="s">
        <v>205</v>
      </c>
      <c r="AA186" s="200" t="s">
        <v>205</v>
      </c>
      <c r="AB186" s="200" t="s">
        <v>205</v>
      </c>
      <c r="AC186" s="200" t="s">
        <v>205</v>
      </c>
      <c r="AD186" s="200" t="s">
        <v>205</v>
      </c>
      <c r="AE186" s="201"/>
      <c r="AF186" s="200" t="s">
        <v>205</v>
      </c>
      <c r="AG186" s="200" t="s">
        <v>205</v>
      </c>
      <c r="AH186" s="200" t="s">
        <v>205</v>
      </c>
      <c r="AI186" s="200" t="s">
        <v>205</v>
      </c>
      <c r="AJ186" s="200" t="s">
        <v>205</v>
      </c>
      <c r="AK186" s="96"/>
      <c r="AL186" s="123"/>
      <c r="AM186" s="123">
        <f>VLOOKUP(C186,DM_NGAY_CONG_QUY_DINH!$H$3:$L$600,5,FALSE)</f>
        <v>27</v>
      </c>
      <c r="AN186" s="123">
        <f t="shared" si="0"/>
        <v>10</v>
      </c>
      <c r="AO186" s="125">
        <f t="shared" si="1"/>
        <v>0</v>
      </c>
      <c r="AP186" s="125">
        <f t="shared" si="2"/>
        <v>0</v>
      </c>
      <c r="AQ186" s="127">
        <f t="shared" si="3"/>
        <v>0</v>
      </c>
      <c r="AR186" s="125">
        <f t="shared" si="4"/>
        <v>0</v>
      </c>
      <c r="AS186" s="125">
        <f t="shared" si="5"/>
        <v>0</v>
      </c>
      <c r="AT186" s="125">
        <f t="shared" si="6"/>
        <v>0</v>
      </c>
      <c r="AU186" s="125">
        <f t="shared" si="7"/>
        <v>0</v>
      </c>
      <c r="AV186" s="125">
        <f t="shared" si="22"/>
        <v>0</v>
      </c>
      <c r="AW186" s="125">
        <f t="shared" si="9"/>
        <v>0</v>
      </c>
      <c r="AX186" s="125">
        <f t="shared" si="10"/>
        <v>0</v>
      </c>
      <c r="AY186" s="125">
        <f t="shared" si="11"/>
        <v>0</v>
      </c>
      <c r="AZ186" s="125">
        <f t="shared" si="23"/>
        <v>0</v>
      </c>
      <c r="BA186" s="125">
        <f t="shared" si="13"/>
        <v>0</v>
      </c>
      <c r="BB186" s="125">
        <f t="shared" si="14"/>
        <v>0</v>
      </c>
      <c r="BC186" s="125">
        <f t="shared" si="15"/>
        <v>0</v>
      </c>
      <c r="BD186" s="125">
        <f t="shared" si="24"/>
        <v>0</v>
      </c>
      <c r="BE186" s="125">
        <f t="shared" si="17"/>
        <v>0</v>
      </c>
      <c r="BF186" s="125">
        <f t="shared" si="18"/>
        <v>0</v>
      </c>
      <c r="BG186" s="125">
        <f t="shared" si="25"/>
        <v>0</v>
      </c>
      <c r="BH186" s="125">
        <f t="shared" si="28"/>
        <v>0</v>
      </c>
      <c r="BI186" s="125">
        <f t="shared" si="27"/>
        <v>0</v>
      </c>
      <c r="BJ186" s="202">
        <v>1</v>
      </c>
      <c r="BK186" s="202"/>
    </row>
    <row r="187" spans="1:63" ht="14.25" x14ac:dyDescent="0.2">
      <c r="A187" s="22"/>
      <c r="B187" s="49">
        <v>182</v>
      </c>
      <c r="C187" s="50">
        <f>GD_CHUNG!B186</f>
        <v>13764</v>
      </c>
      <c r="D187" s="50" t="str">
        <f>GD_CHUNG!C186</f>
        <v>Đỗ Thị Ngọc Hà</v>
      </c>
      <c r="E187" s="50" t="str">
        <f>GD_CHUNG!D186</f>
        <v>Nhân viên phục vụ hành khách</v>
      </c>
      <c r="F187" s="201"/>
      <c r="G187" s="201"/>
      <c r="H187" s="201"/>
      <c r="I187" s="201"/>
      <c r="J187" s="201"/>
      <c r="K187" s="201"/>
      <c r="L187" s="224"/>
      <c r="M187" s="201"/>
      <c r="N187" s="201"/>
      <c r="O187" s="201"/>
      <c r="P187" s="201"/>
      <c r="Q187" s="201"/>
      <c r="R187" s="201"/>
      <c r="S187" s="224"/>
      <c r="T187" s="201"/>
      <c r="U187" s="201"/>
      <c r="V187" s="201"/>
      <c r="W187" s="201"/>
      <c r="X187" s="201"/>
      <c r="Y187" s="201"/>
      <c r="Z187" s="200" t="s">
        <v>205</v>
      </c>
      <c r="AA187" s="200" t="s">
        <v>205</v>
      </c>
      <c r="AB187" s="200" t="s">
        <v>205</v>
      </c>
      <c r="AC187" s="200" t="s">
        <v>205</v>
      </c>
      <c r="AD187" s="200" t="s">
        <v>205</v>
      </c>
      <c r="AE187" s="201"/>
      <c r="AF187" s="200" t="s">
        <v>205</v>
      </c>
      <c r="AG187" s="200" t="s">
        <v>205</v>
      </c>
      <c r="AH187" s="200" t="s">
        <v>205</v>
      </c>
      <c r="AI187" s="200" t="s">
        <v>205</v>
      </c>
      <c r="AJ187" s="200" t="s">
        <v>205</v>
      </c>
      <c r="AK187" s="96"/>
      <c r="AL187" s="123"/>
      <c r="AM187" s="123">
        <f>VLOOKUP(C187,DM_NGAY_CONG_QUY_DINH!$H$3:$L$600,5,FALSE)</f>
        <v>27</v>
      </c>
      <c r="AN187" s="123">
        <f t="shared" si="0"/>
        <v>10</v>
      </c>
      <c r="AO187" s="125">
        <f t="shared" si="1"/>
        <v>0</v>
      </c>
      <c r="AP187" s="125">
        <f t="shared" si="2"/>
        <v>0</v>
      </c>
      <c r="AQ187" s="127">
        <f t="shared" si="3"/>
        <v>0</v>
      </c>
      <c r="AR187" s="125">
        <f t="shared" si="4"/>
        <v>0</v>
      </c>
      <c r="AS187" s="125">
        <f t="shared" si="5"/>
        <v>0</v>
      </c>
      <c r="AT187" s="125">
        <f t="shared" si="6"/>
        <v>0</v>
      </c>
      <c r="AU187" s="125">
        <f t="shared" si="7"/>
        <v>0</v>
      </c>
      <c r="AV187" s="125">
        <f t="shared" si="22"/>
        <v>0</v>
      </c>
      <c r="AW187" s="125">
        <f t="shared" si="9"/>
        <v>0</v>
      </c>
      <c r="AX187" s="125">
        <f t="shared" si="10"/>
        <v>0</v>
      </c>
      <c r="AY187" s="125">
        <f t="shared" si="11"/>
        <v>0</v>
      </c>
      <c r="AZ187" s="125">
        <f t="shared" si="23"/>
        <v>0</v>
      </c>
      <c r="BA187" s="125">
        <f t="shared" si="13"/>
        <v>0</v>
      </c>
      <c r="BB187" s="125">
        <f t="shared" si="14"/>
        <v>0</v>
      </c>
      <c r="BC187" s="125">
        <f t="shared" si="15"/>
        <v>0</v>
      </c>
      <c r="BD187" s="125">
        <f t="shared" si="24"/>
        <v>0</v>
      </c>
      <c r="BE187" s="125">
        <f t="shared" si="17"/>
        <v>0</v>
      </c>
      <c r="BF187" s="125">
        <f t="shared" si="18"/>
        <v>0</v>
      </c>
      <c r="BG187" s="125">
        <f t="shared" si="25"/>
        <v>0</v>
      </c>
      <c r="BH187" s="125">
        <f t="shared" si="28"/>
        <v>0</v>
      </c>
      <c r="BI187" s="125">
        <f t="shared" si="27"/>
        <v>0</v>
      </c>
      <c r="BJ187" s="202">
        <v>1</v>
      </c>
      <c r="BK187" s="202"/>
    </row>
    <row r="188" spans="1:63" ht="14.25" x14ac:dyDescent="0.2">
      <c r="A188" s="22"/>
      <c r="B188" s="49">
        <v>183</v>
      </c>
      <c r="C188" s="50">
        <f>GD_CHUNG!B187</f>
        <v>13765</v>
      </c>
      <c r="D188" s="50" t="str">
        <f>GD_CHUNG!C187</f>
        <v>Phạm Tú Châu</v>
      </c>
      <c r="E188" s="50" t="str">
        <f>GD_CHUNG!D187</f>
        <v>Nhân viên phục vụ hành khách</v>
      </c>
      <c r="F188" s="201"/>
      <c r="G188" s="201"/>
      <c r="H188" s="201"/>
      <c r="I188" s="201"/>
      <c r="J188" s="201"/>
      <c r="K188" s="201"/>
      <c r="L188" s="224"/>
      <c r="M188" s="201"/>
      <c r="N188" s="201"/>
      <c r="O188" s="201"/>
      <c r="P188" s="201"/>
      <c r="Q188" s="201"/>
      <c r="R188" s="201"/>
      <c r="S188" s="224"/>
      <c r="T188" s="201"/>
      <c r="U188" s="201"/>
      <c r="V188" s="201"/>
      <c r="W188" s="201"/>
      <c r="X188" s="201"/>
      <c r="Y188" s="201"/>
      <c r="Z188" s="200" t="s">
        <v>205</v>
      </c>
      <c r="AA188" s="200" t="s">
        <v>205</v>
      </c>
      <c r="AB188" s="200" t="s">
        <v>205</v>
      </c>
      <c r="AC188" s="200" t="s">
        <v>205</v>
      </c>
      <c r="AD188" s="200" t="s">
        <v>205</v>
      </c>
      <c r="AE188" s="201"/>
      <c r="AF188" s="200" t="s">
        <v>205</v>
      </c>
      <c r="AG188" s="200" t="s">
        <v>205</v>
      </c>
      <c r="AH188" s="200" t="s">
        <v>205</v>
      </c>
      <c r="AI188" s="200" t="s">
        <v>205</v>
      </c>
      <c r="AJ188" s="200" t="s">
        <v>205</v>
      </c>
      <c r="AK188" s="96"/>
      <c r="AL188" s="123"/>
      <c r="AM188" s="123">
        <f>VLOOKUP(C188,DM_NGAY_CONG_QUY_DINH!$H$3:$L$600,5,FALSE)</f>
        <v>27</v>
      </c>
      <c r="AN188" s="123">
        <f t="shared" si="0"/>
        <v>10</v>
      </c>
      <c r="AO188" s="125">
        <f t="shared" si="1"/>
        <v>0</v>
      </c>
      <c r="AP188" s="125">
        <f t="shared" si="2"/>
        <v>0</v>
      </c>
      <c r="AQ188" s="127">
        <f t="shared" si="3"/>
        <v>0</v>
      </c>
      <c r="AR188" s="125">
        <f t="shared" si="4"/>
        <v>0</v>
      </c>
      <c r="AS188" s="125">
        <f t="shared" si="5"/>
        <v>0</v>
      </c>
      <c r="AT188" s="125">
        <f t="shared" si="6"/>
        <v>0</v>
      </c>
      <c r="AU188" s="125">
        <f t="shared" si="7"/>
        <v>0</v>
      </c>
      <c r="AV188" s="125">
        <f t="shared" si="22"/>
        <v>0</v>
      </c>
      <c r="AW188" s="125">
        <f t="shared" si="9"/>
        <v>0</v>
      </c>
      <c r="AX188" s="125">
        <f t="shared" si="10"/>
        <v>0</v>
      </c>
      <c r="AY188" s="125">
        <f t="shared" si="11"/>
        <v>0</v>
      </c>
      <c r="AZ188" s="125">
        <f t="shared" si="23"/>
        <v>0</v>
      </c>
      <c r="BA188" s="125">
        <f t="shared" si="13"/>
        <v>0</v>
      </c>
      <c r="BB188" s="125">
        <f t="shared" si="14"/>
        <v>0</v>
      </c>
      <c r="BC188" s="125">
        <f t="shared" si="15"/>
        <v>0</v>
      </c>
      <c r="BD188" s="125">
        <f t="shared" si="24"/>
        <v>0</v>
      </c>
      <c r="BE188" s="125">
        <f t="shared" si="17"/>
        <v>0</v>
      </c>
      <c r="BF188" s="125">
        <f t="shared" si="18"/>
        <v>0</v>
      </c>
      <c r="BG188" s="125">
        <f t="shared" si="25"/>
        <v>0</v>
      </c>
      <c r="BH188" s="125">
        <f t="shared" si="28"/>
        <v>0</v>
      </c>
      <c r="BI188" s="125">
        <f t="shared" si="27"/>
        <v>0</v>
      </c>
      <c r="BJ188" s="202">
        <v>1</v>
      </c>
      <c r="BK188" s="202"/>
    </row>
    <row r="189" spans="1:63" ht="14.25" x14ac:dyDescent="0.2">
      <c r="A189" s="22"/>
      <c r="B189" s="49">
        <v>184</v>
      </c>
      <c r="C189" s="50">
        <f>GD_CHUNG!B188</f>
        <v>13766</v>
      </c>
      <c r="D189" s="50" t="str">
        <f>GD_CHUNG!C188</f>
        <v>Nguyễn Thị Phương Dung</v>
      </c>
      <c r="E189" s="50" t="str">
        <f>GD_CHUNG!D188</f>
        <v>Nhân viên phục vụ hành khách</v>
      </c>
      <c r="F189" s="201"/>
      <c r="G189" s="201"/>
      <c r="H189" s="201"/>
      <c r="I189" s="201"/>
      <c r="J189" s="201"/>
      <c r="K189" s="201"/>
      <c r="L189" s="224"/>
      <c r="M189" s="201"/>
      <c r="N189" s="201"/>
      <c r="O189" s="201"/>
      <c r="P189" s="201"/>
      <c r="Q189" s="201"/>
      <c r="R189" s="201"/>
      <c r="S189" s="224"/>
      <c r="T189" s="201"/>
      <c r="U189" s="201"/>
      <c r="V189" s="201"/>
      <c r="W189" s="201"/>
      <c r="X189" s="201"/>
      <c r="Y189" s="201"/>
      <c r="Z189" s="200" t="s">
        <v>205</v>
      </c>
      <c r="AA189" s="200" t="s">
        <v>205</v>
      </c>
      <c r="AB189" s="200" t="s">
        <v>205</v>
      </c>
      <c r="AC189" s="200" t="s">
        <v>205</v>
      </c>
      <c r="AD189" s="200" t="s">
        <v>205</v>
      </c>
      <c r="AE189" s="201"/>
      <c r="AF189" s="200" t="s">
        <v>205</v>
      </c>
      <c r="AG189" s="200" t="s">
        <v>205</v>
      </c>
      <c r="AH189" s="200" t="s">
        <v>205</v>
      </c>
      <c r="AI189" s="200" t="s">
        <v>205</v>
      </c>
      <c r="AJ189" s="200" t="s">
        <v>205</v>
      </c>
      <c r="AK189" s="96"/>
      <c r="AL189" s="123"/>
      <c r="AM189" s="123">
        <f>VLOOKUP(C189,DM_NGAY_CONG_QUY_DINH!$H$3:$L$600,5,FALSE)</f>
        <v>27</v>
      </c>
      <c r="AN189" s="123">
        <f t="shared" si="0"/>
        <v>10</v>
      </c>
      <c r="AO189" s="125">
        <f t="shared" si="1"/>
        <v>0</v>
      </c>
      <c r="AP189" s="125">
        <f t="shared" si="2"/>
        <v>0</v>
      </c>
      <c r="AQ189" s="127">
        <f t="shared" si="3"/>
        <v>0</v>
      </c>
      <c r="AR189" s="125">
        <f t="shared" si="4"/>
        <v>0</v>
      </c>
      <c r="AS189" s="125">
        <f t="shared" si="5"/>
        <v>0</v>
      </c>
      <c r="AT189" s="125">
        <f t="shared" si="6"/>
        <v>0</v>
      </c>
      <c r="AU189" s="125">
        <f t="shared" si="7"/>
        <v>0</v>
      </c>
      <c r="AV189" s="125">
        <f t="shared" si="22"/>
        <v>0</v>
      </c>
      <c r="AW189" s="125">
        <f t="shared" si="9"/>
        <v>0</v>
      </c>
      <c r="AX189" s="125">
        <f t="shared" si="10"/>
        <v>0</v>
      </c>
      <c r="AY189" s="125">
        <f t="shared" si="11"/>
        <v>0</v>
      </c>
      <c r="AZ189" s="125">
        <f t="shared" si="23"/>
        <v>0</v>
      </c>
      <c r="BA189" s="125">
        <f t="shared" si="13"/>
        <v>0</v>
      </c>
      <c r="BB189" s="125">
        <f t="shared" si="14"/>
        <v>0</v>
      </c>
      <c r="BC189" s="125">
        <f t="shared" si="15"/>
        <v>0</v>
      </c>
      <c r="BD189" s="125">
        <f t="shared" si="24"/>
        <v>0</v>
      </c>
      <c r="BE189" s="125">
        <f t="shared" si="17"/>
        <v>0</v>
      </c>
      <c r="BF189" s="125">
        <f t="shared" si="18"/>
        <v>0</v>
      </c>
      <c r="BG189" s="125">
        <f t="shared" si="25"/>
        <v>0</v>
      </c>
      <c r="BH189" s="125">
        <f t="shared" si="28"/>
        <v>0</v>
      </c>
      <c r="BI189" s="125">
        <f t="shared" si="27"/>
        <v>0</v>
      </c>
      <c r="BJ189" s="202">
        <v>1</v>
      </c>
      <c r="BK189" s="202"/>
    </row>
    <row r="190" spans="1:63" ht="14.25" x14ac:dyDescent="0.2">
      <c r="A190" s="22"/>
      <c r="B190" s="49">
        <v>185</v>
      </c>
      <c r="C190" s="50">
        <f>GD_CHUNG!B189</f>
        <v>13767</v>
      </c>
      <c r="D190" s="50" t="str">
        <f>GD_CHUNG!C189</f>
        <v>Trần Thị Phương Anh</v>
      </c>
      <c r="E190" s="50" t="str">
        <f>GD_CHUNG!D189</f>
        <v>Nhân viên phục vụ hành khách</v>
      </c>
      <c r="F190" s="201"/>
      <c r="G190" s="201"/>
      <c r="H190" s="201"/>
      <c r="I190" s="201"/>
      <c r="J190" s="201"/>
      <c r="K190" s="201"/>
      <c r="L190" s="224"/>
      <c r="M190" s="201"/>
      <c r="N190" s="201"/>
      <c r="O190" s="201"/>
      <c r="P190" s="201"/>
      <c r="Q190" s="201"/>
      <c r="R190" s="201"/>
      <c r="S190" s="224"/>
      <c r="T190" s="201"/>
      <c r="U190" s="201"/>
      <c r="V190" s="201"/>
      <c r="W190" s="201"/>
      <c r="X190" s="201"/>
      <c r="Y190" s="201"/>
      <c r="Z190" s="200" t="s">
        <v>205</v>
      </c>
      <c r="AA190" s="200" t="s">
        <v>205</v>
      </c>
      <c r="AB190" s="200" t="s">
        <v>205</v>
      </c>
      <c r="AC190" s="200" t="s">
        <v>205</v>
      </c>
      <c r="AD190" s="200" t="s">
        <v>205</v>
      </c>
      <c r="AE190" s="201"/>
      <c r="AF190" s="200" t="s">
        <v>205</v>
      </c>
      <c r="AG190" s="200" t="s">
        <v>205</v>
      </c>
      <c r="AH190" s="200" t="s">
        <v>205</v>
      </c>
      <c r="AI190" s="200" t="s">
        <v>205</v>
      </c>
      <c r="AJ190" s="200" t="s">
        <v>205</v>
      </c>
      <c r="AK190" s="96"/>
      <c r="AL190" s="123"/>
      <c r="AM190" s="123">
        <f>VLOOKUP(C190,DM_NGAY_CONG_QUY_DINH!$H$3:$L$600,5,FALSE)</f>
        <v>27</v>
      </c>
      <c r="AN190" s="123">
        <f t="shared" si="0"/>
        <v>10</v>
      </c>
      <c r="AO190" s="125">
        <f t="shared" si="1"/>
        <v>0</v>
      </c>
      <c r="AP190" s="125">
        <f t="shared" si="2"/>
        <v>0</v>
      </c>
      <c r="AQ190" s="127">
        <f t="shared" si="3"/>
        <v>0</v>
      </c>
      <c r="AR190" s="125">
        <f t="shared" si="4"/>
        <v>0</v>
      </c>
      <c r="AS190" s="125">
        <f t="shared" si="5"/>
        <v>0</v>
      </c>
      <c r="AT190" s="125">
        <f t="shared" si="6"/>
        <v>0</v>
      </c>
      <c r="AU190" s="125">
        <f t="shared" si="7"/>
        <v>0</v>
      </c>
      <c r="AV190" s="125">
        <f t="shared" si="22"/>
        <v>0</v>
      </c>
      <c r="AW190" s="125">
        <f t="shared" si="9"/>
        <v>0</v>
      </c>
      <c r="AX190" s="125">
        <f t="shared" si="10"/>
        <v>0</v>
      </c>
      <c r="AY190" s="125">
        <f t="shared" si="11"/>
        <v>0</v>
      </c>
      <c r="AZ190" s="125">
        <f t="shared" si="23"/>
        <v>0</v>
      </c>
      <c r="BA190" s="125">
        <f t="shared" si="13"/>
        <v>0</v>
      </c>
      <c r="BB190" s="125">
        <f t="shared" si="14"/>
        <v>0</v>
      </c>
      <c r="BC190" s="125">
        <f t="shared" si="15"/>
        <v>0</v>
      </c>
      <c r="BD190" s="125">
        <f t="shared" si="24"/>
        <v>0</v>
      </c>
      <c r="BE190" s="125">
        <f t="shared" si="17"/>
        <v>0</v>
      </c>
      <c r="BF190" s="125">
        <f t="shared" si="18"/>
        <v>0</v>
      </c>
      <c r="BG190" s="125">
        <f t="shared" si="25"/>
        <v>0</v>
      </c>
      <c r="BH190" s="125">
        <f t="shared" si="28"/>
        <v>0</v>
      </c>
      <c r="BI190" s="125">
        <f t="shared" si="27"/>
        <v>0</v>
      </c>
      <c r="BJ190" s="202">
        <v>1</v>
      </c>
      <c r="BK190" s="202"/>
    </row>
    <row r="191" spans="1:63" ht="14.25" x14ac:dyDescent="0.2">
      <c r="A191" s="22"/>
      <c r="B191" s="49">
        <v>186</v>
      </c>
      <c r="C191" s="50">
        <f>GD_CHUNG!B190</f>
        <v>13769</v>
      </c>
      <c r="D191" s="50" t="str">
        <f>GD_CHUNG!C190</f>
        <v>Nguyễn Thị Hồng Thu</v>
      </c>
      <c r="E191" s="50" t="str">
        <f>GD_CHUNG!D190</f>
        <v>Nhân viên phục vụ hành khách</v>
      </c>
      <c r="F191" s="201"/>
      <c r="G191" s="201"/>
      <c r="H191" s="201"/>
      <c r="I191" s="201"/>
      <c r="J191" s="201"/>
      <c r="K191" s="201"/>
      <c r="L191" s="224"/>
      <c r="M191" s="201"/>
      <c r="N191" s="201"/>
      <c r="O191" s="201"/>
      <c r="P191" s="201"/>
      <c r="Q191" s="201"/>
      <c r="R191" s="201"/>
      <c r="S191" s="224"/>
      <c r="T191" s="201"/>
      <c r="U191" s="201"/>
      <c r="V191" s="201"/>
      <c r="W191" s="201"/>
      <c r="X191" s="201"/>
      <c r="Y191" s="201"/>
      <c r="Z191" s="200" t="s">
        <v>205</v>
      </c>
      <c r="AA191" s="200" t="s">
        <v>205</v>
      </c>
      <c r="AB191" s="200" t="s">
        <v>205</v>
      </c>
      <c r="AC191" s="200" t="s">
        <v>205</v>
      </c>
      <c r="AD191" s="200" t="s">
        <v>205</v>
      </c>
      <c r="AE191" s="201"/>
      <c r="AF191" s="200" t="s">
        <v>205</v>
      </c>
      <c r="AG191" s="200" t="s">
        <v>205</v>
      </c>
      <c r="AH191" s="200" t="s">
        <v>205</v>
      </c>
      <c r="AI191" s="200" t="s">
        <v>205</v>
      </c>
      <c r="AJ191" s="200" t="s">
        <v>205</v>
      </c>
      <c r="AK191" s="96"/>
      <c r="AL191" s="123"/>
      <c r="AM191" s="123">
        <f>VLOOKUP(C191,DM_NGAY_CONG_QUY_DINH!$H$3:$L$600,5,FALSE)</f>
        <v>27</v>
      </c>
      <c r="AN191" s="123">
        <f t="shared" si="0"/>
        <v>10</v>
      </c>
      <c r="AO191" s="125">
        <f t="shared" si="1"/>
        <v>0</v>
      </c>
      <c r="AP191" s="125">
        <f t="shared" si="2"/>
        <v>0</v>
      </c>
      <c r="AQ191" s="127">
        <f t="shared" si="3"/>
        <v>0</v>
      </c>
      <c r="AR191" s="125">
        <f t="shared" si="4"/>
        <v>0</v>
      </c>
      <c r="AS191" s="125">
        <f t="shared" si="5"/>
        <v>0</v>
      </c>
      <c r="AT191" s="125">
        <f t="shared" si="6"/>
        <v>0</v>
      </c>
      <c r="AU191" s="125">
        <f t="shared" si="7"/>
        <v>0</v>
      </c>
      <c r="AV191" s="125">
        <f t="shared" si="22"/>
        <v>0</v>
      </c>
      <c r="AW191" s="125">
        <f t="shared" si="9"/>
        <v>0</v>
      </c>
      <c r="AX191" s="125">
        <f t="shared" si="10"/>
        <v>0</v>
      </c>
      <c r="AY191" s="125">
        <f t="shared" si="11"/>
        <v>0</v>
      </c>
      <c r="AZ191" s="125">
        <f t="shared" si="23"/>
        <v>0</v>
      </c>
      <c r="BA191" s="125">
        <f t="shared" si="13"/>
        <v>0</v>
      </c>
      <c r="BB191" s="125">
        <f t="shared" si="14"/>
        <v>0</v>
      </c>
      <c r="BC191" s="125">
        <f t="shared" si="15"/>
        <v>0</v>
      </c>
      <c r="BD191" s="125">
        <f t="shared" si="24"/>
        <v>0</v>
      </c>
      <c r="BE191" s="125">
        <f t="shared" si="17"/>
        <v>0</v>
      </c>
      <c r="BF191" s="125">
        <f t="shared" si="18"/>
        <v>0</v>
      </c>
      <c r="BG191" s="125">
        <f t="shared" si="25"/>
        <v>0</v>
      </c>
      <c r="BH191" s="125">
        <f t="shared" si="28"/>
        <v>0</v>
      </c>
      <c r="BI191" s="125">
        <f t="shared" si="27"/>
        <v>0</v>
      </c>
      <c r="BJ191" s="202">
        <v>1</v>
      </c>
      <c r="BK191" s="202"/>
    </row>
    <row r="192" spans="1:63" ht="14.25" x14ac:dyDescent="0.2">
      <c r="A192" s="22"/>
      <c r="B192" s="49">
        <v>188</v>
      </c>
      <c r="C192" s="50">
        <f>GD_CHUNG!B192</f>
        <v>13771</v>
      </c>
      <c r="D192" s="50" t="str">
        <f>GD_CHUNG!C192</f>
        <v>Nguyễn Thị Thoa</v>
      </c>
      <c r="E192" s="50" t="str">
        <f>GD_CHUNG!D192</f>
        <v>Nhân viên phục vụ hành khách</v>
      </c>
      <c r="F192" s="201"/>
      <c r="G192" s="201"/>
      <c r="H192" s="201"/>
      <c r="I192" s="201"/>
      <c r="J192" s="201"/>
      <c r="K192" s="201"/>
      <c r="L192" s="224"/>
      <c r="M192" s="201"/>
      <c r="N192" s="201"/>
      <c r="O192" s="201"/>
      <c r="P192" s="201"/>
      <c r="Q192" s="201"/>
      <c r="R192" s="201"/>
      <c r="S192" s="224"/>
      <c r="T192" s="201"/>
      <c r="U192" s="201"/>
      <c r="V192" s="201"/>
      <c r="W192" s="201"/>
      <c r="X192" s="201"/>
      <c r="Y192" s="201"/>
      <c r="Z192" s="200" t="s">
        <v>205</v>
      </c>
      <c r="AA192" s="200" t="s">
        <v>205</v>
      </c>
      <c r="AB192" s="200" t="s">
        <v>205</v>
      </c>
      <c r="AC192" s="200" t="s">
        <v>205</v>
      </c>
      <c r="AD192" s="200" t="s">
        <v>205</v>
      </c>
      <c r="AE192" s="201"/>
      <c r="AF192" s="200" t="s">
        <v>205</v>
      </c>
      <c r="AG192" s="200" t="s">
        <v>205</v>
      </c>
      <c r="AH192" s="200" t="s">
        <v>205</v>
      </c>
      <c r="AI192" s="200" t="s">
        <v>205</v>
      </c>
      <c r="AJ192" s="200" t="s">
        <v>205</v>
      </c>
      <c r="AK192" s="96"/>
      <c r="AL192" s="123"/>
      <c r="AM192" s="123">
        <f>VLOOKUP(C192,DM_NGAY_CONG_QUY_DINH!$H$3:$L$600,5,FALSE)</f>
        <v>27</v>
      </c>
      <c r="AN192" s="123">
        <f t="shared" si="0"/>
        <v>10</v>
      </c>
      <c r="AO192" s="125">
        <f t="shared" si="1"/>
        <v>0</v>
      </c>
      <c r="AP192" s="125">
        <f t="shared" si="2"/>
        <v>0</v>
      </c>
      <c r="AQ192" s="127">
        <f t="shared" si="3"/>
        <v>0</v>
      </c>
      <c r="AR192" s="125">
        <f t="shared" si="4"/>
        <v>0</v>
      </c>
      <c r="AS192" s="125">
        <f t="shared" si="5"/>
        <v>0</v>
      </c>
      <c r="AT192" s="125">
        <f t="shared" si="6"/>
        <v>0</v>
      </c>
      <c r="AU192" s="125">
        <f t="shared" si="7"/>
        <v>0</v>
      </c>
      <c r="AV192" s="125">
        <f t="shared" si="22"/>
        <v>0</v>
      </c>
      <c r="AW192" s="125">
        <f t="shared" si="9"/>
        <v>0</v>
      </c>
      <c r="AX192" s="125">
        <f t="shared" si="10"/>
        <v>0</v>
      </c>
      <c r="AY192" s="125">
        <f t="shared" si="11"/>
        <v>0</v>
      </c>
      <c r="AZ192" s="125">
        <f t="shared" si="23"/>
        <v>0</v>
      </c>
      <c r="BA192" s="125">
        <f t="shared" si="13"/>
        <v>0</v>
      </c>
      <c r="BB192" s="125">
        <f t="shared" si="14"/>
        <v>0</v>
      </c>
      <c r="BC192" s="125">
        <f t="shared" si="15"/>
        <v>0</v>
      </c>
      <c r="BD192" s="125">
        <f t="shared" si="24"/>
        <v>0</v>
      </c>
      <c r="BE192" s="125">
        <f t="shared" si="17"/>
        <v>0</v>
      </c>
      <c r="BF192" s="125">
        <f t="shared" si="18"/>
        <v>0</v>
      </c>
      <c r="BG192" s="125">
        <f t="shared" si="25"/>
        <v>0</v>
      </c>
      <c r="BH192" s="125">
        <f t="shared" si="28"/>
        <v>0</v>
      </c>
      <c r="BI192" s="125">
        <f t="shared" si="27"/>
        <v>0</v>
      </c>
      <c r="BJ192" s="202">
        <v>1</v>
      </c>
      <c r="BK192" s="202"/>
    </row>
    <row r="193" spans="1:63" ht="14.25" x14ac:dyDescent="0.2">
      <c r="A193" s="22"/>
      <c r="B193" s="49">
        <v>189</v>
      </c>
      <c r="C193" s="50">
        <f>GD_CHUNG!B193</f>
        <v>13772</v>
      </c>
      <c r="D193" s="50" t="str">
        <f>GD_CHUNG!C193</f>
        <v>Nguyễn Thị Thu Thủy</v>
      </c>
      <c r="E193" s="50" t="str">
        <f>GD_CHUNG!D193</f>
        <v>Nhân viên phục vụ hành khách</v>
      </c>
      <c r="F193" s="201"/>
      <c r="G193" s="201"/>
      <c r="H193" s="201"/>
      <c r="I193" s="201"/>
      <c r="J193" s="201"/>
      <c r="K193" s="201"/>
      <c r="L193" s="224"/>
      <c r="M193" s="201"/>
      <c r="N193" s="201"/>
      <c r="O193" s="201"/>
      <c r="P193" s="201"/>
      <c r="Q193" s="201"/>
      <c r="R193" s="201"/>
      <c r="S193" s="224"/>
      <c r="T193" s="201"/>
      <c r="U193" s="201"/>
      <c r="V193" s="201"/>
      <c r="W193" s="201"/>
      <c r="X193" s="201"/>
      <c r="Y193" s="201"/>
      <c r="Z193" s="200" t="s">
        <v>205</v>
      </c>
      <c r="AA193" s="200" t="s">
        <v>205</v>
      </c>
      <c r="AB193" s="200" t="s">
        <v>205</v>
      </c>
      <c r="AC193" s="200" t="s">
        <v>205</v>
      </c>
      <c r="AD193" s="200" t="s">
        <v>205</v>
      </c>
      <c r="AE193" s="201"/>
      <c r="AF193" s="200" t="s">
        <v>205</v>
      </c>
      <c r="AG193" s="200" t="s">
        <v>205</v>
      </c>
      <c r="AH193" s="200" t="s">
        <v>205</v>
      </c>
      <c r="AI193" s="200" t="s">
        <v>205</v>
      </c>
      <c r="AJ193" s="200" t="s">
        <v>205</v>
      </c>
      <c r="AK193" s="96"/>
      <c r="AL193" s="123"/>
      <c r="AM193" s="123">
        <f>VLOOKUP(C193,DM_NGAY_CONG_QUY_DINH!$H$3:$L$600,5,FALSE)</f>
        <v>27</v>
      </c>
      <c r="AN193" s="123">
        <f t="shared" si="0"/>
        <v>10</v>
      </c>
      <c r="AO193" s="125">
        <f t="shared" si="1"/>
        <v>0</v>
      </c>
      <c r="AP193" s="125">
        <f t="shared" si="2"/>
        <v>0</v>
      </c>
      <c r="AQ193" s="127">
        <f t="shared" si="3"/>
        <v>0</v>
      </c>
      <c r="AR193" s="125">
        <f t="shared" si="4"/>
        <v>0</v>
      </c>
      <c r="AS193" s="125">
        <f t="shared" si="5"/>
        <v>0</v>
      </c>
      <c r="AT193" s="125">
        <f t="shared" si="6"/>
        <v>0</v>
      </c>
      <c r="AU193" s="125">
        <f t="shared" si="7"/>
        <v>0</v>
      </c>
      <c r="AV193" s="125">
        <f t="shared" si="22"/>
        <v>0</v>
      </c>
      <c r="AW193" s="125">
        <f t="shared" si="9"/>
        <v>0</v>
      </c>
      <c r="AX193" s="125">
        <f t="shared" si="10"/>
        <v>0</v>
      </c>
      <c r="AY193" s="125">
        <f t="shared" si="11"/>
        <v>0</v>
      </c>
      <c r="AZ193" s="125">
        <f t="shared" si="23"/>
        <v>0</v>
      </c>
      <c r="BA193" s="125">
        <f t="shared" si="13"/>
        <v>0</v>
      </c>
      <c r="BB193" s="125">
        <f t="shared" si="14"/>
        <v>0</v>
      </c>
      <c r="BC193" s="125">
        <f t="shared" si="15"/>
        <v>0</v>
      </c>
      <c r="BD193" s="125">
        <f t="shared" si="24"/>
        <v>0</v>
      </c>
      <c r="BE193" s="125">
        <f t="shared" si="17"/>
        <v>0</v>
      </c>
      <c r="BF193" s="125">
        <f t="shared" si="18"/>
        <v>0</v>
      </c>
      <c r="BG193" s="125">
        <f t="shared" si="25"/>
        <v>0</v>
      </c>
      <c r="BH193" s="125">
        <f t="shared" si="28"/>
        <v>0</v>
      </c>
      <c r="BI193" s="125">
        <f t="shared" si="27"/>
        <v>0</v>
      </c>
      <c r="BJ193" s="202">
        <v>1</v>
      </c>
      <c r="BK193" s="202"/>
    </row>
    <row r="194" spans="1:63" ht="14.25" x14ac:dyDescent="0.2">
      <c r="A194" s="22"/>
      <c r="B194" s="49">
        <v>190</v>
      </c>
      <c r="C194" s="50">
        <f>GD_CHUNG!B194</f>
        <v>13773</v>
      </c>
      <c r="D194" s="50" t="str">
        <f>GD_CHUNG!C194</f>
        <v>Nguyễn Thị Trang</v>
      </c>
      <c r="E194" s="50" t="str">
        <f>GD_CHUNG!D194</f>
        <v>Nhân viên phục vụ hành khách</v>
      </c>
      <c r="F194" s="201"/>
      <c r="G194" s="201"/>
      <c r="H194" s="201"/>
      <c r="I194" s="201"/>
      <c r="J194" s="201"/>
      <c r="K194" s="201"/>
      <c r="L194" s="224"/>
      <c r="M194" s="201"/>
      <c r="N194" s="201"/>
      <c r="O194" s="201"/>
      <c r="P194" s="201"/>
      <c r="Q194" s="201"/>
      <c r="R194" s="201"/>
      <c r="S194" s="224"/>
      <c r="T194" s="201"/>
      <c r="U194" s="201"/>
      <c r="V194" s="201"/>
      <c r="W194" s="201"/>
      <c r="X194" s="201"/>
      <c r="Y194" s="201"/>
      <c r="Z194" s="200" t="s">
        <v>205</v>
      </c>
      <c r="AA194" s="200" t="s">
        <v>205</v>
      </c>
      <c r="AB194" s="200" t="s">
        <v>205</v>
      </c>
      <c r="AC194" s="200" t="s">
        <v>205</v>
      </c>
      <c r="AD194" s="200" t="s">
        <v>205</v>
      </c>
      <c r="AE194" s="201"/>
      <c r="AF194" s="200" t="s">
        <v>205</v>
      </c>
      <c r="AG194" s="200" t="s">
        <v>205</v>
      </c>
      <c r="AH194" s="200" t="s">
        <v>205</v>
      </c>
      <c r="AI194" s="200" t="s">
        <v>205</v>
      </c>
      <c r="AJ194" s="200" t="s">
        <v>205</v>
      </c>
      <c r="AK194" s="96"/>
      <c r="AL194" s="123"/>
      <c r="AM194" s="123">
        <f>VLOOKUP(C194,DM_NGAY_CONG_QUY_DINH!$H$3:$L$600,5,FALSE)</f>
        <v>27</v>
      </c>
      <c r="AN194" s="123">
        <f t="shared" si="0"/>
        <v>10</v>
      </c>
      <c r="AO194" s="125">
        <f t="shared" si="1"/>
        <v>0</v>
      </c>
      <c r="AP194" s="125">
        <f t="shared" si="2"/>
        <v>0</v>
      </c>
      <c r="AQ194" s="127">
        <f t="shared" si="3"/>
        <v>0</v>
      </c>
      <c r="AR194" s="125">
        <f t="shared" si="4"/>
        <v>0</v>
      </c>
      <c r="AS194" s="125">
        <f t="shared" si="5"/>
        <v>0</v>
      </c>
      <c r="AT194" s="125">
        <f t="shared" si="6"/>
        <v>0</v>
      </c>
      <c r="AU194" s="125">
        <f t="shared" si="7"/>
        <v>0</v>
      </c>
      <c r="AV194" s="125">
        <f t="shared" si="22"/>
        <v>0</v>
      </c>
      <c r="AW194" s="125">
        <f t="shared" si="9"/>
        <v>0</v>
      </c>
      <c r="AX194" s="125">
        <f t="shared" si="10"/>
        <v>0</v>
      </c>
      <c r="AY194" s="125">
        <f t="shared" si="11"/>
        <v>0</v>
      </c>
      <c r="AZ194" s="125">
        <f t="shared" si="23"/>
        <v>0</v>
      </c>
      <c r="BA194" s="125">
        <f t="shared" si="13"/>
        <v>0</v>
      </c>
      <c r="BB194" s="125">
        <f t="shared" si="14"/>
        <v>0</v>
      </c>
      <c r="BC194" s="125">
        <f t="shared" si="15"/>
        <v>0</v>
      </c>
      <c r="BD194" s="125">
        <f t="shared" si="24"/>
        <v>0</v>
      </c>
      <c r="BE194" s="125">
        <f t="shared" si="17"/>
        <v>0</v>
      </c>
      <c r="BF194" s="125">
        <f t="shared" si="18"/>
        <v>0</v>
      </c>
      <c r="BG194" s="125">
        <f t="shared" si="25"/>
        <v>0</v>
      </c>
      <c r="BH194" s="125">
        <f t="shared" si="28"/>
        <v>0</v>
      </c>
      <c r="BI194" s="125">
        <f t="shared" si="27"/>
        <v>0</v>
      </c>
      <c r="BJ194" s="202">
        <v>1</v>
      </c>
      <c r="BK194" s="202"/>
    </row>
    <row r="195" spans="1:63" ht="14.25" x14ac:dyDescent="0.2">
      <c r="A195" s="22"/>
      <c r="B195" s="49">
        <v>191</v>
      </c>
      <c r="C195" s="50">
        <f>GD_CHUNG!B195</f>
        <v>13774</v>
      </c>
      <c r="D195" s="50" t="str">
        <f>GD_CHUNG!C195</f>
        <v>Hoàng Thị Kiều Trang</v>
      </c>
      <c r="E195" s="50" t="str">
        <f>GD_CHUNG!D195</f>
        <v>Nhân viên phục vụ hành khách</v>
      </c>
      <c r="F195" s="201"/>
      <c r="G195" s="201"/>
      <c r="H195" s="201"/>
      <c r="I195" s="201"/>
      <c r="J195" s="201"/>
      <c r="K195" s="201"/>
      <c r="L195" s="224"/>
      <c r="M195" s="201"/>
      <c r="N195" s="201"/>
      <c r="O195" s="201"/>
      <c r="P195" s="201"/>
      <c r="Q195" s="201"/>
      <c r="R195" s="201"/>
      <c r="S195" s="224"/>
      <c r="T195" s="201"/>
      <c r="U195" s="201"/>
      <c r="V195" s="201"/>
      <c r="W195" s="201"/>
      <c r="X195" s="201"/>
      <c r="Y195" s="201"/>
      <c r="Z195" s="200" t="s">
        <v>205</v>
      </c>
      <c r="AA195" s="200" t="s">
        <v>205</v>
      </c>
      <c r="AB195" s="200" t="s">
        <v>205</v>
      </c>
      <c r="AC195" s="200" t="s">
        <v>205</v>
      </c>
      <c r="AD195" s="200" t="s">
        <v>205</v>
      </c>
      <c r="AE195" s="201"/>
      <c r="AF195" s="200" t="s">
        <v>205</v>
      </c>
      <c r="AG195" s="200" t="s">
        <v>205</v>
      </c>
      <c r="AH195" s="200" t="s">
        <v>205</v>
      </c>
      <c r="AI195" s="200" t="s">
        <v>205</v>
      </c>
      <c r="AJ195" s="200" t="s">
        <v>205</v>
      </c>
      <c r="AK195" s="96"/>
      <c r="AL195" s="123"/>
      <c r="AM195" s="123">
        <f>VLOOKUP(C195,DM_NGAY_CONG_QUY_DINH!$H$3:$L$600,5,FALSE)</f>
        <v>27</v>
      </c>
      <c r="AN195" s="123">
        <f t="shared" si="0"/>
        <v>10</v>
      </c>
      <c r="AO195" s="125">
        <f t="shared" si="1"/>
        <v>0</v>
      </c>
      <c r="AP195" s="125">
        <f t="shared" si="2"/>
        <v>0</v>
      </c>
      <c r="AQ195" s="127">
        <f t="shared" si="3"/>
        <v>0</v>
      </c>
      <c r="AR195" s="125">
        <f t="shared" si="4"/>
        <v>0</v>
      </c>
      <c r="AS195" s="125">
        <f t="shared" si="5"/>
        <v>0</v>
      </c>
      <c r="AT195" s="125">
        <f t="shared" si="6"/>
        <v>0</v>
      </c>
      <c r="AU195" s="125">
        <f t="shared" si="7"/>
        <v>0</v>
      </c>
      <c r="AV195" s="125">
        <f t="shared" si="22"/>
        <v>0</v>
      </c>
      <c r="AW195" s="125">
        <f t="shared" si="9"/>
        <v>0</v>
      </c>
      <c r="AX195" s="125">
        <f t="shared" si="10"/>
        <v>0</v>
      </c>
      <c r="AY195" s="125">
        <f t="shared" si="11"/>
        <v>0</v>
      </c>
      <c r="AZ195" s="125">
        <f t="shared" si="23"/>
        <v>0</v>
      </c>
      <c r="BA195" s="125">
        <f t="shared" si="13"/>
        <v>0</v>
      </c>
      <c r="BB195" s="125">
        <f t="shared" si="14"/>
        <v>0</v>
      </c>
      <c r="BC195" s="125">
        <f t="shared" si="15"/>
        <v>0</v>
      </c>
      <c r="BD195" s="125">
        <f t="shared" si="24"/>
        <v>0</v>
      </c>
      <c r="BE195" s="125">
        <f t="shared" si="17"/>
        <v>0</v>
      </c>
      <c r="BF195" s="125">
        <f t="shared" si="18"/>
        <v>0</v>
      </c>
      <c r="BG195" s="125">
        <f t="shared" si="25"/>
        <v>0</v>
      </c>
      <c r="BH195" s="125">
        <f t="shared" si="28"/>
        <v>0</v>
      </c>
      <c r="BI195" s="125">
        <f t="shared" si="27"/>
        <v>0</v>
      </c>
      <c r="BJ195" s="202">
        <v>1</v>
      </c>
      <c r="BK195" s="202"/>
    </row>
    <row r="196" spans="1:63" ht="14.25" x14ac:dyDescent="0.2">
      <c r="A196" s="22"/>
      <c r="B196" s="49">
        <v>192</v>
      </c>
      <c r="C196" s="50">
        <f>GD_CHUNG!B196</f>
        <v>13775</v>
      </c>
      <c r="D196" s="50" t="str">
        <f>GD_CHUNG!C196</f>
        <v>Ngô Thị Thơm</v>
      </c>
      <c r="E196" s="50" t="str">
        <f>GD_CHUNG!D196</f>
        <v>Nhân viên phục vụ hành khách</v>
      </c>
      <c r="F196" s="201"/>
      <c r="G196" s="201"/>
      <c r="H196" s="201"/>
      <c r="I196" s="201"/>
      <c r="J196" s="201"/>
      <c r="K196" s="201"/>
      <c r="L196" s="224"/>
      <c r="M196" s="201"/>
      <c r="N196" s="201"/>
      <c r="O196" s="201"/>
      <c r="P196" s="201"/>
      <c r="Q196" s="201"/>
      <c r="R196" s="201"/>
      <c r="S196" s="224"/>
      <c r="T196" s="201"/>
      <c r="U196" s="201"/>
      <c r="V196" s="201"/>
      <c r="W196" s="201"/>
      <c r="X196" s="201"/>
      <c r="Y196" s="201"/>
      <c r="Z196" s="200" t="s">
        <v>205</v>
      </c>
      <c r="AA196" s="200" t="s">
        <v>205</v>
      </c>
      <c r="AB196" s="200" t="s">
        <v>205</v>
      </c>
      <c r="AC196" s="200" t="s">
        <v>205</v>
      </c>
      <c r="AD196" s="200" t="s">
        <v>205</v>
      </c>
      <c r="AE196" s="201"/>
      <c r="AF196" s="200" t="s">
        <v>205</v>
      </c>
      <c r="AG196" s="200" t="s">
        <v>205</v>
      </c>
      <c r="AH196" s="200" t="s">
        <v>205</v>
      </c>
      <c r="AI196" s="200" t="s">
        <v>205</v>
      </c>
      <c r="AJ196" s="200" t="s">
        <v>205</v>
      </c>
      <c r="AK196" s="96"/>
      <c r="AL196" s="123"/>
      <c r="AM196" s="123">
        <f>VLOOKUP(C196,DM_NGAY_CONG_QUY_DINH!$H$3:$L$600,5,FALSE)</f>
        <v>27</v>
      </c>
      <c r="AN196" s="123">
        <f t="shared" si="0"/>
        <v>10</v>
      </c>
      <c r="AO196" s="125">
        <f t="shared" si="1"/>
        <v>0</v>
      </c>
      <c r="AP196" s="125">
        <f t="shared" si="2"/>
        <v>0</v>
      </c>
      <c r="AQ196" s="127">
        <f t="shared" si="3"/>
        <v>0</v>
      </c>
      <c r="AR196" s="125">
        <f t="shared" si="4"/>
        <v>0</v>
      </c>
      <c r="AS196" s="125">
        <f t="shared" si="5"/>
        <v>0</v>
      </c>
      <c r="AT196" s="125">
        <f t="shared" si="6"/>
        <v>0</v>
      </c>
      <c r="AU196" s="125">
        <f t="shared" si="7"/>
        <v>0</v>
      </c>
      <c r="AV196" s="125">
        <f t="shared" si="22"/>
        <v>0</v>
      </c>
      <c r="AW196" s="125">
        <f t="shared" si="9"/>
        <v>0</v>
      </c>
      <c r="AX196" s="125">
        <f t="shared" si="10"/>
        <v>0</v>
      </c>
      <c r="AY196" s="125">
        <f t="shared" si="11"/>
        <v>0</v>
      </c>
      <c r="AZ196" s="125">
        <f t="shared" si="23"/>
        <v>0</v>
      </c>
      <c r="BA196" s="125">
        <f t="shared" si="13"/>
        <v>0</v>
      </c>
      <c r="BB196" s="125">
        <f t="shared" si="14"/>
        <v>0</v>
      </c>
      <c r="BC196" s="125">
        <f t="shared" si="15"/>
        <v>0</v>
      </c>
      <c r="BD196" s="125">
        <f t="shared" si="24"/>
        <v>0</v>
      </c>
      <c r="BE196" s="125">
        <f t="shared" si="17"/>
        <v>0</v>
      </c>
      <c r="BF196" s="125">
        <f t="shared" si="18"/>
        <v>0</v>
      </c>
      <c r="BG196" s="125">
        <f t="shared" si="25"/>
        <v>0</v>
      </c>
      <c r="BH196" s="125">
        <f t="shared" si="28"/>
        <v>0</v>
      </c>
      <c r="BI196" s="125">
        <f t="shared" si="27"/>
        <v>0</v>
      </c>
      <c r="BJ196" s="202">
        <v>1</v>
      </c>
      <c r="BK196" s="202"/>
    </row>
    <row r="197" spans="1:63" ht="14.25" x14ac:dyDescent="0.2">
      <c r="A197" s="22"/>
      <c r="B197" s="49">
        <v>193</v>
      </c>
      <c r="C197" s="50">
        <f>GD_CHUNG!B197</f>
        <v>13776</v>
      </c>
      <c r="D197" s="50" t="str">
        <f>GD_CHUNG!C197</f>
        <v>Đặng Thị Thùy Dương</v>
      </c>
      <c r="E197" s="50" t="str">
        <f>GD_CHUNG!D197</f>
        <v>Nhân viên phục vụ hành khách</v>
      </c>
      <c r="F197" s="201"/>
      <c r="G197" s="201"/>
      <c r="H197" s="201"/>
      <c r="I197" s="201"/>
      <c r="J197" s="201"/>
      <c r="K197" s="201"/>
      <c r="L197" s="224"/>
      <c r="M197" s="201"/>
      <c r="N197" s="201"/>
      <c r="O197" s="201"/>
      <c r="P197" s="201"/>
      <c r="Q197" s="201"/>
      <c r="R197" s="201"/>
      <c r="S197" s="224"/>
      <c r="T197" s="201"/>
      <c r="U197" s="201"/>
      <c r="V197" s="201"/>
      <c r="W197" s="201"/>
      <c r="X197" s="201"/>
      <c r="Y197" s="201"/>
      <c r="Z197" s="200" t="s">
        <v>205</v>
      </c>
      <c r="AA197" s="200" t="s">
        <v>205</v>
      </c>
      <c r="AB197" s="200" t="s">
        <v>205</v>
      </c>
      <c r="AC197" s="200" t="s">
        <v>205</v>
      </c>
      <c r="AD197" s="200" t="s">
        <v>205</v>
      </c>
      <c r="AE197" s="201"/>
      <c r="AF197" s="200" t="s">
        <v>205</v>
      </c>
      <c r="AG197" s="200" t="s">
        <v>205</v>
      </c>
      <c r="AH197" s="200" t="s">
        <v>205</v>
      </c>
      <c r="AI197" s="200" t="s">
        <v>205</v>
      </c>
      <c r="AJ197" s="200" t="s">
        <v>205</v>
      </c>
      <c r="AK197" s="96"/>
      <c r="AL197" s="123"/>
      <c r="AM197" s="123">
        <f>VLOOKUP(C197,DM_NGAY_CONG_QUY_DINH!$H$3:$L$600,5,FALSE)</f>
        <v>27</v>
      </c>
      <c r="AN197" s="123">
        <f t="shared" si="0"/>
        <v>10</v>
      </c>
      <c r="AO197" s="125">
        <f t="shared" si="1"/>
        <v>0</v>
      </c>
      <c r="AP197" s="125">
        <f t="shared" si="2"/>
        <v>0</v>
      </c>
      <c r="AQ197" s="127">
        <f t="shared" si="3"/>
        <v>0</v>
      </c>
      <c r="AR197" s="125">
        <f t="shared" si="4"/>
        <v>0</v>
      </c>
      <c r="AS197" s="125">
        <f t="shared" si="5"/>
        <v>0</v>
      </c>
      <c r="AT197" s="125">
        <f t="shared" si="6"/>
        <v>0</v>
      </c>
      <c r="AU197" s="125">
        <f t="shared" si="7"/>
        <v>0</v>
      </c>
      <c r="AV197" s="125">
        <f t="shared" si="22"/>
        <v>0</v>
      </c>
      <c r="AW197" s="125">
        <f t="shared" si="9"/>
        <v>0</v>
      </c>
      <c r="AX197" s="125">
        <f t="shared" si="10"/>
        <v>0</v>
      </c>
      <c r="AY197" s="125">
        <f t="shared" si="11"/>
        <v>0</v>
      </c>
      <c r="AZ197" s="125">
        <f t="shared" si="23"/>
        <v>0</v>
      </c>
      <c r="BA197" s="125">
        <f t="shared" si="13"/>
        <v>0</v>
      </c>
      <c r="BB197" s="125">
        <f t="shared" si="14"/>
        <v>0</v>
      </c>
      <c r="BC197" s="125">
        <f t="shared" si="15"/>
        <v>0</v>
      </c>
      <c r="BD197" s="125">
        <f t="shared" si="24"/>
        <v>0</v>
      </c>
      <c r="BE197" s="125">
        <f t="shared" si="17"/>
        <v>0</v>
      </c>
      <c r="BF197" s="125">
        <f t="shared" si="18"/>
        <v>0</v>
      </c>
      <c r="BG197" s="125">
        <f t="shared" si="25"/>
        <v>0</v>
      </c>
      <c r="BH197" s="125">
        <f t="shared" si="28"/>
        <v>0</v>
      </c>
      <c r="BI197" s="125">
        <f t="shared" si="27"/>
        <v>0</v>
      </c>
      <c r="BJ197" s="202">
        <v>1</v>
      </c>
      <c r="BK197" s="202"/>
    </row>
    <row r="198" spans="1:63" ht="14.25" x14ac:dyDescent="0.2">
      <c r="A198" s="22"/>
      <c r="B198" s="49">
        <v>194</v>
      </c>
      <c r="C198" s="50">
        <f>GD_CHUNG!B198</f>
        <v>13778</v>
      </c>
      <c r="D198" s="50" t="str">
        <f>GD_CHUNG!C198</f>
        <v>Nguyễn Phương Cương</v>
      </c>
      <c r="E198" s="50" t="str">
        <f>GD_CHUNG!D198</f>
        <v>Nhân viên phục vụ hành khách</v>
      </c>
      <c r="F198" s="201"/>
      <c r="G198" s="201"/>
      <c r="H198" s="201"/>
      <c r="I198" s="201"/>
      <c r="J198" s="201"/>
      <c r="K198" s="201"/>
      <c r="L198" s="224"/>
      <c r="M198" s="201"/>
      <c r="N198" s="201"/>
      <c r="O198" s="201"/>
      <c r="P198" s="201"/>
      <c r="Q198" s="201"/>
      <c r="R198" s="201"/>
      <c r="S198" s="224"/>
      <c r="T198" s="201"/>
      <c r="U198" s="201"/>
      <c r="V198" s="201"/>
      <c r="W198" s="201"/>
      <c r="X198" s="201"/>
      <c r="Y198" s="201"/>
      <c r="Z198" s="200" t="s">
        <v>205</v>
      </c>
      <c r="AA198" s="200" t="s">
        <v>205</v>
      </c>
      <c r="AB198" s="200" t="s">
        <v>205</v>
      </c>
      <c r="AC198" s="200" t="s">
        <v>205</v>
      </c>
      <c r="AD198" s="200" t="s">
        <v>205</v>
      </c>
      <c r="AE198" s="201"/>
      <c r="AF198" s="200" t="s">
        <v>205</v>
      </c>
      <c r="AG198" s="200" t="s">
        <v>205</v>
      </c>
      <c r="AH198" s="200" t="s">
        <v>205</v>
      </c>
      <c r="AI198" s="200" t="s">
        <v>205</v>
      </c>
      <c r="AJ198" s="200" t="s">
        <v>205</v>
      </c>
      <c r="AK198" s="96"/>
      <c r="AL198" s="123"/>
      <c r="AM198" s="123">
        <f>VLOOKUP(C198,DM_NGAY_CONG_QUY_DINH!$H$3:$L$600,5,FALSE)</f>
        <v>27</v>
      </c>
      <c r="AN198" s="123">
        <f t="shared" si="0"/>
        <v>10</v>
      </c>
      <c r="AO198" s="125">
        <f t="shared" si="1"/>
        <v>0</v>
      </c>
      <c r="AP198" s="125">
        <f t="shared" si="2"/>
        <v>0</v>
      </c>
      <c r="AQ198" s="127">
        <f t="shared" si="3"/>
        <v>0</v>
      </c>
      <c r="AR198" s="125">
        <f t="shared" si="4"/>
        <v>0</v>
      </c>
      <c r="AS198" s="125">
        <f t="shared" si="5"/>
        <v>0</v>
      </c>
      <c r="AT198" s="125">
        <f t="shared" si="6"/>
        <v>0</v>
      </c>
      <c r="AU198" s="125">
        <f t="shared" si="7"/>
        <v>0</v>
      </c>
      <c r="AV198" s="125">
        <f t="shared" si="22"/>
        <v>0</v>
      </c>
      <c r="AW198" s="125">
        <f t="shared" si="9"/>
        <v>0</v>
      </c>
      <c r="AX198" s="125">
        <f t="shared" si="10"/>
        <v>0</v>
      </c>
      <c r="AY198" s="125">
        <f t="shared" si="11"/>
        <v>0</v>
      </c>
      <c r="AZ198" s="125">
        <f t="shared" si="23"/>
        <v>0</v>
      </c>
      <c r="BA198" s="125">
        <f t="shared" si="13"/>
        <v>0</v>
      </c>
      <c r="BB198" s="125">
        <f t="shared" si="14"/>
        <v>0</v>
      </c>
      <c r="BC198" s="125">
        <f t="shared" si="15"/>
        <v>0</v>
      </c>
      <c r="BD198" s="125">
        <f t="shared" si="24"/>
        <v>0</v>
      </c>
      <c r="BE198" s="125">
        <f t="shared" si="17"/>
        <v>0</v>
      </c>
      <c r="BF198" s="125">
        <f t="shared" si="18"/>
        <v>0</v>
      </c>
      <c r="BG198" s="125">
        <f t="shared" si="25"/>
        <v>0</v>
      </c>
      <c r="BH198" s="125">
        <f t="shared" si="28"/>
        <v>0</v>
      </c>
      <c r="BI198" s="125">
        <f t="shared" si="27"/>
        <v>0</v>
      </c>
      <c r="BJ198" s="202">
        <v>1</v>
      </c>
      <c r="BK198" s="202"/>
    </row>
    <row r="199" spans="1:63" ht="14.25" x14ac:dyDescent="0.2">
      <c r="A199" s="22"/>
      <c r="B199" s="49">
        <v>195</v>
      </c>
      <c r="C199" s="50">
        <f>GD_CHUNG!B199</f>
        <v>13779</v>
      </c>
      <c r="D199" s="50" t="str">
        <f>GD_CHUNG!C199</f>
        <v>Lê Hoàng Gia</v>
      </c>
      <c r="E199" s="50" t="str">
        <f>GD_CHUNG!D199</f>
        <v>Nhân viên phục vụ hành khách</v>
      </c>
      <c r="F199" s="201"/>
      <c r="G199" s="201"/>
      <c r="H199" s="201"/>
      <c r="I199" s="201"/>
      <c r="J199" s="201"/>
      <c r="K199" s="201"/>
      <c r="L199" s="224"/>
      <c r="M199" s="201"/>
      <c r="N199" s="201"/>
      <c r="O199" s="201"/>
      <c r="P199" s="201"/>
      <c r="Q199" s="201"/>
      <c r="R199" s="201"/>
      <c r="S199" s="224"/>
      <c r="T199" s="201"/>
      <c r="U199" s="201"/>
      <c r="V199" s="201"/>
      <c r="W199" s="201"/>
      <c r="X199" s="201"/>
      <c r="Y199" s="201"/>
      <c r="Z199" s="200" t="s">
        <v>205</v>
      </c>
      <c r="AA199" s="200" t="s">
        <v>205</v>
      </c>
      <c r="AB199" s="200" t="s">
        <v>205</v>
      </c>
      <c r="AC199" s="200" t="s">
        <v>205</v>
      </c>
      <c r="AD199" s="200" t="s">
        <v>205</v>
      </c>
      <c r="AE199" s="201"/>
      <c r="AF199" s="200" t="s">
        <v>205</v>
      </c>
      <c r="AG199" s="200" t="s">
        <v>205</v>
      </c>
      <c r="AH199" s="200" t="s">
        <v>205</v>
      </c>
      <c r="AI199" s="200" t="s">
        <v>205</v>
      </c>
      <c r="AJ199" s="200" t="s">
        <v>205</v>
      </c>
      <c r="AK199" s="96"/>
      <c r="AL199" s="123"/>
      <c r="AM199" s="123">
        <f>VLOOKUP(C199,DM_NGAY_CONG_QUY_DINH!$H$3:$L$600,5,FALSE)</f>
        <v>27</v>
      </c>
      <c r="AN199" s="123">
        <f t="shared" si="0"/>
        <v>10</v>
      </c>
      <c r="AO199" s="125">
        <f t="shared" si="1"/>
        <v>0</v>
      </c>
      <c r="AP199" s="125">
        <f t="shared" si="2"/>
        <v>0</v>
      </c>
      <c r="AQ199" s="127">
        <f t="shared" si="3"/>
        <v>0</v>
      </c>
      <c r="AR199" s="125">
        <f t="shared" si="4"/>
        <v>0</v>
      </c>
      <c r="AS199" s="125">
        <f t="shared" si="5"/>
        <v>0</v>
      </c>
      <c r="AT199" s="125">
        <f t="shared" si="6"/>
        <v>0</v>
      </c>
      <c r="AU199" s="125">
        <f t="shared" si="7"/>
        <v>0</v>
      </c>
      <c r="AV199" s="125">
        <f t="shared" si="22"/>
        <v>0</v>
      </c>
      <c r="AW199" s="125">
        <f t="shared" si="9"/>
        <v>0</v>
      </c>
      <c r="AX199" s="125">
        <f t="shared" si="10"/>
        <v>0</v>
      </c>
      <c r="AY199" s="125">
        <f t="shared" si="11"/>
        <v>0</v>
      </c>
      <c r="AZ199" s="125">
        <f t="shared" si="23"/>
        <v>0</v>
      </c>
      <c r="BA199" s="125">
        <f t="shared" si="13"/>
        <v>0</v>
      </c>
      <c r="BB199" s="125">
        <f t="shared" si="14"/>
        <v>0</v>
      </c>
      <c r="BC199" s="125">
        <f t="shared" si="15"/>
        <v>0</v>
      </c>
      <c r="BD199" s="125">
        <f t="shared" si="24"/>
        <v>0</v>
      </c>
      <c r="BE199" s="125">
        <f t="shared" si="17"/>
        <v>0</v>
      </c>
      <c r="BF199" s="125">
        <f t="shared" si="18"/>
        <v>0</v>
      </c>
      <c r="BG199" s="125">
        <f t="shared" si="25"/>
        <v>0</v>
      </c>
      <c r="BH199" s="125">
        <f t="shared" si="28"/>
        <v>0</v>
      </c>
      <c r="BI199" s="125">
        <f t="shared" si="27"/>
        <v>0</v>
      </c>
      <c r="BJ199" s="202">
        <v>1</v>
      </c>
      <c r="BK199" s="202"/>
    </row>
    <row r="200" spans="1:63" ht="14.25" x14ac:dyDescent="0.2">
      <c r="A200" s="22"/>
      <c r="B200" s="49">
        <v>196</v>
      </c>
      <c r="C200" s="50">
        <f>GD_CHUNG!B200</f>
        <v>13780</v>
      </c>
      <c r="D200" s="50" t="str">
        <f>GD_CHUNG!C200</f>
        <v>Nguyễn Quang Hà Sơn</v>
      </c>
      <c r="E200" s="50" t="str">
        <f>GD_CHUNG!D200</f>
        <v>Nhân viên phục vụ hành khách</v>
      </c>
      <c r="F200" s="201"/>
      <c r="G200" s="201"/>
      <c r="H200" s="201"/>
      <c r="I200" s="201"/>
      <c r="J200" s="201"/>
      <c r="K200" s="201"/>
      <c r="L200" s="224"/>
      <c r="M200" s="201"/>
      <c r="N200" s="201"/>
      <c r="O200" s="201"/>
      <c r="P200" s="201"/>
      <c r="Q200" s="201"/>
      <c r="R200" s="201"/>
      <c r="S200" s="224"/>
      <c r="T200" s="201"/>
      <c r="U200" s="201"/>
      <c r="V200" s="201"/>
      <c r="W200" s="201"/>
      <c r="X200" s="201"/>
      <c r="Y200" s="201"/>
      <c r="Z200" s="200" t="s">
        <v>205</v>
      </c>
      <c r="AA200" s="200" t="s">
        <v>205</v>
      </c>
      <c r="AB200" s="200" t="s">
        <v>205</v>
      </c>
      <c r="AC200" s="200" t="s">
        <v>205</v>
      </c>
      <c r="AD200" s="200" t="s">
        <v>205</v>
      </c>
      <c r="AE200" s="201"/>
      <c r="AF200" s="200" t="s">
        <v>205</v>
      </c>
      <c r="AG200" s="200" t="s">
        <v>205</v>
      </c>
      <c r="AH200" s="200" t="s">
        <v>205</v>
      </c>
      <c r="AI200" s="200" t="s">
        <v>205</v>
      </c>
      <c r="AJ200" s="200" t="s">
        <v>205</v>
      </c>
      <c r="AK200" s="96"/>
      <c r="AL200" s="123"/>
      <c r="AM200" s="123">
        <f>VLOOKUP(C200,DM_NGAY_CONG_QUY_DINH!$H$3:$L$600,5,FALSE)</f>
        <v>27</v>
      </c>
      <c r="AN200" s="123">
        <f t="shared" si="0"/>
        <v>10</v>
      </c>
      <c r="AO200" s="125">
        <f t="shared" si="1"/>
        <v>0</v>
      </c>
      <c r="AP200" s="125">
        <f t="shared" si="2"/>
        <v>0</v>
      </c>
      <c r="AQ200" s="127">
        <f t="shared" si="3"/>
        <v>0</v>
      </c>
      <c r="AR200" s="125">
        <f t="shared" si="4"/>
        <v>0</v>
      </c>
      <c r="AS200" s="125">
        <f t="shared" si="5"/>
        <v>0</v>
      </c>
      <c r="AT200" s="125">
        <f t="shared" si="6"/>
        <v>0</v>
      </c>
      <c r="AU200" s="125">
        <f t="shared" si="7"/>
        <v>0</v>
      </c>
      <c r="AV200" s="125">
        <f t="shared" si="22"/>
        <v>0</v>
      </c>
      <c r="AW200" s="125">
        <f t="shared" si="9"/>
        <v>0</v>
      </c>
      <c r="AX200" s="125">
        <f t="shared" si="10"/>
        <v>0</v>
      </c>
      <c r="AY200" s="125">
        <f t="shared" si="11"/>
        <v>0</v>
      </c>
      <c r="AZ200" s="125">
        <f t="shared" si="23"/>
        <v>0</v>
      </c>
      <c r="BA200" s="125">
        <f t="shared" si="13"/>
        <v>0</v>
      </c>
      <c r="BB200" s="125">
        <f t="shared" si="14"/>
        <v>0</v>
      </c>
      <c r="BC200" s="125">
        <f t="shared" si="15"/>
        <v>0</v>
      </c>
      <c r="BD200" s="125">
        <f t="shared" si="24"/>
        <v>0</v>
      </c>
      <c r="BE200" s="125">
        <f t="shared" si="17"/>
        <v>0</v>
      </c>
      <c r="BF200" s="125">
        <f t="shared" si="18"/>
        <v>0</v>
      </c>
      <c r="BG200" s="125">
        <f t="shared" si="25"/>
        <v>0</v>
      </c>
      <c r="BH200" s="125">
        <f t="shared" si="28"/>
        <v>0</v>
      </c>
      <c r="BI200" s="125">
        <f t="shared" si="27"/>
        <v>0</v>
      </c>
      <c r="BJ200" s="202">
        <v>1</v>
      </c>
      <c r="BK200" s="202"/>
    </row>
    <row r="201" spans="1:63" ht="14.25" x14ac:dyDescent="0.2">
      <c r="A201" s="22"/>
      <c r="B201" s="49">
        <v>197</v>
      </c>
      <c r="C201" s="50">
        <f>GD_CHUNG!B201</f>
        <v>13781</v>
      </c>
      <c r="D201" s="50" t="str">
        <f>GD_CHUNG!C201</f>
        <v>Bùi Anh Tuấn</v>
      </c>
      <c r="E201" s="50" t="str">
        <f>GD_CHUNG!D201</f>
        <v>Nhân viên phục vụ hành khách</v>
      </c>
      <c r="F201" s="201"/>
      <c r="G201" s="201"/>
      <c r="H201" s="201"/>
      <c r="I201" s="201"/>
      <c r="J201" s="201"/>
      <c r="K201" s="201"/>
      <c r="L201" s="224"/>
      <c r="M201" s="201"/>
      <c r="N201" s="201"/>
      <c r="O201" s="201"/>
      <c r="P201" s="201"/>
      <c r="Q201" s="201"/>
      <c r="R201" s="201"/>
      <c r="S201" s="224"/>
      <c r="T201" s="201"/>
      <c r="U201" s="201"/>
      <c r="V201" s="201"/>
      <c r="W201" s="201"/>
      <c r="X201" s="201"/>
      <c r="Y201" s="201"/>
      <c r="Z201" s="200" t="s">
        <v>205</v>
      </c>
      <c r="AA201" s="200" t="s">
        <v>205</v>
      </c>
      <c r="AB201" s="200" t="s">
        <v>205</v>
      </c>
      <c r="AC201" s="200" t="s">
        <v>205</v>
      </c>
      <c r="AD201" s="200" t="s">
        <v>205</v>
      </c>
      <c r="AE201" s="201"/>
      <c r="AF201" s="200" t="s">
        <v>205</v>
      </c>
      <c r="AG201" s="200" t="s">
        <v>205</v>
      </c>
      <c r="AH201" s="200" t="s">
        <v>205</v>
      </c>
      <c r="AI201" s="200" t="s">
        <v>205</v>
      </c>
      <c r="AJ201" s="200" t="s">
        <v>205</v>
      </c>
      <c r="AK201" s="96"/>
      <c r="AL201" s="123"/>
      <c r="AM201" s="123">
        <f>VLOOKUP(C201,DM_NGAY_CONG_QUY_DINH!$H$3:$L$600,5,FALSE)</f>
        <v>27</v>
      </c>
      <c r="AN201" s="123">
        <f t="shared" si="0"/>
        <v>10</v>
      </c>
      <c r="AO201" s="125">
        <f t="shared" si="1"/>
        <v>0</v>
      </c>
      <c r="AP201" s="125">
        <f t="shared" si="2"/>
        <v>0</v>
      </c>
      <c r="AQ201" s="127">
        <f t="shared" si="3"/>
        <v>0</v>
      </c>
      <c r="AR201" s="125">
        <f t="shared" si="4"/>
        <v>0</v>
      </c>
      <c r="AS201" s="125">
        <f t="shared" si="5"/>
        <v>0</v>
      </c>
      <c r="AT201" s="125">
        <f t="shared" si="6"/>
        <v>0</v>
      </c>
      <c r="AU201" s="125">
        <f t="shared" si="7"/>
        <v>0</v>
      </c>
      <c r="AV201" s="125">
        <f t="shared" si="22"/>
        <v>0</v>
      </c>
      <c r="AW201" s="125">
        <f t="shared" si="9"/>
        <v>0</v>
      </c>
      <c r="AX201" s="125">
        <f t="shared" si="10"/>
        <v>0</v>
      </c>
      <c r="AY201" s="125">
        <f t="shared" si="11"/>
        <v>0</v>
      </c>
      <c r="AZ201" s="125">
        <f t="shared" si="23"/>
        <v>0</v>
      </c>
      <c r="BA201" s="125">
        <f t="shared" si="13"/>
        <v>0</v>
      </c>
      <c r="BB201" s="125">
        <f t="shared" si="14"/>
        <v>0</v>
      </c>
      <c r="BC201" s="125">
        <f t="shared" si="15"/>
        <v>0</v>
      </c>
      <c r="BD201" s="125">
        <f t="shared" si="24"/>
        <v>0</v>
      </c>
      <c r="BE201" s="125">
        <f t="shared" si="17"/>
        <v>0</v>
      </c>
      <c r="BF201" s="125">
        <f t="shared" si="18"/>
        <v>0</v>
      </c>
      <c r="BG201" s="125">
        <f t="shared" si="25"/>
        <v>0</v>
      </c>
      <c r="BH201" s="125">
        <f t="shared" si="28"/>
        <v>0</v>
      </c>
      <c r="BI201" s="125">
        <f t="shared" si="27"/>
        <v>0</v>
      </c>
      <c r="BJ201" s="202">
        <v>1</v>
      </c>
      <c r="BK201" s="202"/>
    </row>
    <row r="202" spans="1:63" ht="14.25" x14ac:dyDescent="0.2">
      <c r="A202" s="22"/>
      <c r="B202" s="49">
        <v>198</v>
      </c>
      <c r="C202" s="50">
        <f>GD_CHUNG!B202</f>
        <v>13782</v>
      </c>
      <c r="D202" s="50" t="str">
        <f>GD_CHUNG!C202</f>
        <v>Hoàng Thanh Tùng</v>
      </c>
      <c r="E202" s="50" t="str">
        <f>GD_CHUNG!D202</f>
        <v>Nhân viên phục vụ hành khách</v>
      </c>
      <c r="F202" s="201"/>
      <c r="G202" s="201"/>
      <c r="H202" s="201"/>
      <c r="I202" s="201"/>
      <c r="J202" s="201"/>
      <c r="K202" s="201"/>
      <c r="L202" s="224"/>
      <c r="M202" s="201"/>
      <c r="N202" s="201"/>
      <c r="O202" s="201"/>
      <c r="P202" s="201"/>
      <c r="Q202" s="201"/>
      <c r="R202" s="201"/>
      <c r="S202" s="224"/>
      <c r="T202" s="201"/>
      <c r="U202" s="201"/>
      <c r="V202" s="201"/>
      <c r="W202" s="201"/>
      <c r="X202" s="201"/>
      <c r="Y202" s="201"/>
      <c r="Z202" s="200" t="s">
        <v>205</v>
      </c>
      <c r="AA202" s="200" t="s">
        <v>205</v>
      </c>
      <c r="AB202" s="200" t="s">
        <v>205</v>
      </c>
      <c r="AC202" s="200" t="s">
        <v>205</v>
      </c>
      <c r="AD202" s="200" t="s">
        <v>205</v>
      </c>
      <c r="AE202" s="201"/>
      <c r="AF202" s="200" t="s">
        <v>205</v>
      </c>
      <c r="AG202" s="200" t="s">
        <v>205</v>
      </c>
      <c r="AH202" s="200" t="s">
        <v>205</v>
      </c>
      <c r="AI202" s="200" t="s">
        <v>205</v>
      </c>
      <c r="AJ202" s="200" t="s">
        <v>205</v>
      </c>
      <c r="AK202" s="96"/>
      <c r="AL202" s="123"/>
      <c r="AM202" s="123">
        <f>VLOOKUP(C202,DM_NGAY_CONG_QUY_DINH!$H$3:$L$600,5,FALSE)</f>
        <v>27</v>
      </c>
      <c r="AN202" s="123">
        <f t="shared" si="0"/>
        <v>10</v>
      </c>
      <c r="AO202" s="125">
        <f t="shared" si="1"/>
        <v>0</v>
      </c>
      <c r="AP202" s="125">
        <f t="shared" si="2"/>
        <v>0</v>
      </c>
      <c r="AQ202" s="127">
        <f t="shared" si="3"/>
        <v>0</v>
      </c>
      <c r="AR202" s="125">
        <f t="shared" si="4"/>
        <v>0</v>
      </c>
      <c r="AS202" s="125">
        <f t="shared" si="5"/>
        <v>0</v>
      </c>
      <c r="AT202" s="125">
        <f t="shared" si="6"/>
        <v>0</v>
      </c>
      <c r="AU202" s="125">
        <f t="shared" si="7"/>
        <v>0</v>
      </c>
      <c r="AV202" s="125">
        <f t="shared" si="22"/>
        <v>0</v>
      </c>
      <c r="AW202" s="125">
        <f t="shared" si="9"/>
        <v>0</v>
      </c>
      <c r="AX202" s="125">
        <f t="shared" si="10"/>
        <v>0</v>
      </c>
      <c r="AY202" s="125">
        <f t="shared" si="11"/>
        <v>0</v>
      </c>
      <c r="AZ202" s="125">
        <f t="shared" si="23"/>
        <v>0</v>
      </c>
      <c r="BA202" s="125">
        <f t="shared" si="13"/>
        <v>0</v>
      </c>
      <c r="BB202" s="125">
        <f t="shared" si="14"/>
        <v>0</v>
      </c>
      <c r="BC202" s="125">
        <f t="shared" si="15"/>
        <v>0</v>
      </c>
      <c r="BD202" s="125">
        <f t="shared" si="24"/>
        <v>0</v>
      </c>
      <c r="BE202" s="125">
        <f t="shared" si="17"/>
        <v>0</v>
      </c>
      <c r="BF202" s="125">
        <f t="shared" si="18"/>
        <v>0</v>
      </c>
      <c r="BG202" s="125">
        <f t="shared" si="25"/>
        <v>0</v>
      </c>
      <c r="BH202" s="125">
        <f t="shared" si="28"/>
        <v>0</v>
      </c>
      <c r="BI202" s="125">
        <f t="shared" si="27"/>
        <v>0</v>
      </c>
      <c r="BJ202" s="202">
        <v>1</v>
      </c>
      <c r="BK202" s="202"/>
    </row>
    <row r="203" spans="1:63" ht="14.25" x14ac:dyDescent="0.2">
      <c r="A203" s="22"/>
      <c r="B203" s="49">
        <v>199</v>
      </c>
      <c r="C203" s="50">
        <f>GD_CHUNG!B203</f>
        <v>13784</v>
      </c>
      <c r="D203" s="50" t="str">
        <f>GD_CHUNG!C203</f>
        <v>Đoàn Duy Anh</v>
      </c>
      <c r="E203" s="50" t="str">
        <f>GD_CHUNG!D203</f>
        <v>Nhân viên phục vụ hành khách</v>
      </c>
      <c r="F203" s="201"/>
      <c r="G203" s="201"/>
      <c r="H203" s="201"/>
      <c r="I203" s="201"/>
      <c r="J203" s="201"/>
      <c r="K203" s="201"/>
      <c r="L203" s="224"/>
      <c r="M203" s="201"/>
      <c r="N203" s="201"/>
      <c r="O203" s="201"/>
      <c r="P203" s="201"/>
      <c r="Q203" s="201"/>
      <c r="R203" s="201"/>
      <c r="S203" s="224"/>
      <c r="T203" s="201"/>
      <c r="U203" s="201"/>
      <c r="V203" s="201"/>
      <c r="W203" s="201"/>
      <c r="X203" s="201"/>
      <c r="Y203" s="201"/>
      <c r="Z203" s="200" t="s">
        <v>205</v>
      </c>
      <c r="AA203" s="200" t="s">
        <v>205</v>
      </c>
      <c r="AB203" s="200" t="s">
        <v>205</v>
      </c>
      <c r="AC203" s="200" t="s">
        <v>205</v>
      </c>
      <c r="AD203" s="200" t="s">
        <v>205</v>
      </c>
      <c r="AE203" s="201"/>
      <c r="AF203" s="200" t="s">
        <v>205</v>
      </c>
      <c r="AG203" s="200" t="s">
        <v>205</v>
      </c>
      <c r="AH203" s="200" t="s">
        <v>205</v>
      </c>
      <c r="AI203" s="200" t="s">
        <v>205</v>
      </c>
      <c r="AJ203" s="200" t="s">
        <v>205</v>
      </c>
      <c r="AK203" s="96"/>
      <c r="AL203" s="123"/>
      <c r="AM203" s="123">
        <f>VLOOKUP(C203,DM_NGAY_CONG_QUY_DINH!$H$3:$L$600,5,FALSE)</f>
        <v>27</v>
      </c>
      <c r="AN203" s="123">
        <f t="shared" si="0"/>
        <v>10</v>
      </c>
      <c r="AO203" s="125">
        <f t="shared" si="1"/>
        <v>0</v>
      </c>
      <c r="AP203" s="125">
        <f t="shared" si="2"/>
        <v>0</v>
      </c>
      <c r="AQ203" s="127">
        <f t="shared" si="3"/>
        <v>0</v>
      </c>
      <c r="AR203" s="125">
        <f t="shared" si="4"/>
        <v>0</v>
      </c>
      <c r="AS203" s="125">
        <f t="shared" si="5"/>
        <v>0</v>
      </c>
      <c r="AT203" s="125">
        <f t="shared" si="6"/>
        <v>0</v>
      </c>
      <c r="AU203" s="125">
        <f t="shared" si="7"/>
        <v>0</v>
      </c>
      <c r="AV203" s="125">
        <f t="shared" si="22"/>
        <v>0</v>
      </c>
      <c r="AW203" s="125">
        <f t="shared" si="9"/>
        <v>0</v>
      </c>
      <c r="AX203" s="125">
        <f t="shared" si="10"/>
        <v>0</v>
      </c>
      <c r="AY203" s="125">
        <f t="shared" si="11"/>
        <v>0</v>
      </c>
      <c r="AZ203" s="125">
        <f t="shared" si="23"/>
        <v>0</v>
      </c>
      <c r="BA203" s="125">
        <f t="shared" si="13"/>
        <v>0</v>
      </c>
      <c r="BB203" s="125">
        <f t="shared" si="14"/>
        <v>0</v>
      </c>
      <c r="BC203" s="125">
        <f t="shared" si="15"/>
        <v>0</v>
      </c>
      <c r="BD203" s="125">
        <f t="shared" si="24"/>
        <v>0</v>
      </c>
      <c r="BE203" s="125">
        <f t="shared" si="17"/>
        <v>0</v>
      </c>
      <c r="BF203" s="125">
        <f t="shared" si="18"/>
        <v>0</v>
      </c>
      <c r="BG203" s="125">
        <f t="shared" si="25"/>
        <v>0</v>
      </c>
      <c r="BH203" s="125">
        <f t="shared" si="28"/>
        <v>0</v>
      </c>
      <c r="BI203" s="125">
        <f t="shared" si="27"/>
        <v>0</v>
      </c>
      <c r="BJ203" s="202">
        <v>1</v>
      </c>
      <c r="BK203" s="202"/>
    </row>
    <row r="204" spans="1:63" ht="14.25" x14ac:dyDescent="0.2">
      <c r="A204" s="22"/>
      <c r="B204" s="49">
        <v>200</v>
      </c>
      <c r="C204" s="50">
        <f>GD_CHUNG!B204</f>
        <v>13754</v>
      </c>
      <c r="D204" s="50" t="str">
        <f>GD_CHUNG!C204</f>
        <v>Đinh Kiều Trang</v>
      </c>
      <c r="E204" s="50" t="str">
        <f>GD_CHUNG!D204</f>
        <v>Nhân viên phục vụ hành khách</v>
      </c>
      <c r="F204" s="201"/>
      <c r="G204" s="201"/>
      <c r="H204" s="201"/>
      <c r="I204" s="201"/>
      <c r="J204" s="201"/>
      <c r="K204" s="201"/>
      <c r="L204" s="224"/>
      <c r="M204" s="201"/>
      <c r="N204" s="201"/>
      <c r="O204" s="201"/>
      <c r="P204" s="201"/>
      <c r="Q204" s="201"/>
      <c r="R204" s="201"/>
      <c r="S204" s="224"/>
      <c r="T204" s="201"/>
      <c r="U204" s="201"/>
      <c r="V204" s="201"/>
      <c r="W204" s="201"/>
      <c r="X204" s="201"/>
      <c r="Y204" s="201"/>
      <c r="Z204" s="200" t="s">
        <v>205</v>
      </c>
      <c r="AA204" s="200" t="s">
        <v>205</v>
      </c>
      <c r="AB204" s="200" t="s">
        <v>205</v>
      </c>
      <c r="AC204" s="200" t="s">
        <v>205</v>
      </c>
      <c r="AD204" s="200" t="s">
        <v>205</v>
      </c>
      <c r="AE204" s="201"/>
      <c r="AF204" s="200" t="s">
        <v>205</v>
      </c>
      <c r="AG204" s="200" t="s">
        <v>205</v>
      </c>
      <c r="AH204" s="200" t="s">
        <v>205</v>
      </c>
      <c r="AI204" s="200" t="s">
        <v>205</v>
      </c>
      <c r="AJ204" s="200" t="s">
        <v>205</v>
      </c>
      <c r="AK204" s="96"/>
      <c r="AL204" s="123"/>
      <c r="AM204" s="123">
        <f>VLOOKUP(C204,DM_NGAY_CONG_QUY_DINH!$H$3:$L$600,5,FALSE)</f>
        <v>27</v>
      </c>
      <c r="AN204" s="123">
        <f t="shared" si="0"/>
        <v>10</v>
      </c>
      <c r="AO204" s="125">
        <f t="shared" si="1"/>
        <v>0</v>
      </c>
      <c r="AP204" s="125">
        <f t="shared" si="2"/>
        <v>0</v>
      </c>
      <c r="AQ204" s="127">
        <f t="shared" si="3"/>
        <v>0</v>
      </c>
      <c r="AR204" s="125">
        <f t="shared" si="4"/>
        <v>0</v>
      </c>
      <c r="AS204" s="125">
        <f t="shared" si="5"/>
        <v>0</v>
      </c>
      <c r="AT204" s="125">
        <f t="shared" si="6"/>
        <v>0</v>
      </c>
      <c r="AU204" s="125">
        <f t="shared" si="7"/>
        <v>0</v>
      </c>
      <c r="AV204" s="125">
        <f t="shared" si="22"/>
        <v>0</v>
      </c>
      <c r="AW204" s="125">
        <f t="shared" si="9"/>
        <v>0</v>
      </c>
      <c r="AX204" s="125">
        <f t="shared" si="10"/>
        <v>0</v>
      </c>
      <c r="AY204" s="125">
        <f t="shared" si="11"/>
        <v>0</v>
      </c>
      <c r="AZ204" s="125">
        <f t="shared" si="23"/>
        <v>0</v>
      </c>
      <c r="BA204" s="125">
        <f t="shared" si="13"/>
        <v>0</v>
      </c>
      <c r="BB204" s="125">
        <f t="shared" si="14"/>
        <v>0</v>
      </c>
      <c r="BC204" s="125">
        <f t="shared" si="15"/>
        <v>0</v>
      </c>
      <c r="BD204" s="125">
        <f t="shared" si="24"/>
        <v>0</v>
      </c>
      <c r="BE204" s="125">
        <f t="shared" si="17"/>
        <v>0</v>
      </c>
      <c r="BF204" s="125">
        <f t="shared" si="18"/>
        <v>0</v>
      </c>
      <c r="BG204" s="125">
        <f t="shared" si="25"/>
        <v>0</v>
      </c>
      <c r="BH204" s="125">
        <f t="shared" si="28"/>
        <v>0</v>
      </c>
      <c r="BI204" s="125">
        <f t="shared" si="27"/>
        <v>0</v>
      </c>
      <c r="BJ204" s="202">
        <v>1</v>
      </c>
      <c r="BK204" s="202"/>
    </row>
    <row r="205" spans="1:63" ht="14.25" x14ac:dyDescent="0.2">
      <c r="A205" s="22"/>
      <c r="B205" s="49">
        <v>201</v>
      </c>
      <c r="C205" s="50">
        <f>GD_CHUNG!B205</f>
        <v>13756</v>
      </c>
      <c r="D205" s="50" t="str">
        <f>GD_CHUNG!C205</f>
        <v>Nguyễn Thị Diệu Hoa</v>
      </c>
      <c r="E205" s="50" t="str">
        <f>GD_CHUNG!D205</f>
        <v>Nhân viên phục vụ hành khách</v>
      </c>
      <c r="F205" s="201"/>
      <c r="G205" s="201"/>
      <c r="H205" s="201"/>
      <c r="I205" s="201"/>
      <c r="J205" s="201"/>
      <c r="K205" s="201"/>
      <c r="L205" s="224"/>
      <c r="M205" s="201"/>
      <c r="N205" s="201"/>
      <c r="O205" s="201"/>
      <c r="P205" s="201"/>
      <c r="Q205" s="201"/>
      <c r="R205" s="201"/>
      <c r="S205" s="224"/>
      <c r="T205" s="201"/>
      <c r="U205" s="201"/>
      <c r="V205" s="201"/>
      <c r="W205" s="201"/>
      <c r="X205" s="201"/>
      <c r="Y205" s="201"/>
      <c r="Z205" s="200" t="s">
        <v>205</v>
      </c>
      <c r="AA205" s="200" t="s">
        <v>205</v>
      </c>
      <c r="AB205" s="200" t="s">
        <v>205</v>
      </c>
      <c r="AC205" s="200" t="s">
        <v>205</v>
      </c>
      <c r="AD205" s="200" t="s">
        <v>205</v>
      </c>
      <c r="AE205" s="201"/>
      <c r="AF205" s="200" t="s">
        <v>205</v>
      </c>
      <c r="AG205" s="200" t="s">
        <v>205</v>
      </c>
      <c r="AH205" s="200" t="s">
        <v>205</v>
      </c>
      <c r="AI205" s="200" t="s">
        <v>205</v>
      </c>
      <c r="AJ205" s="200" t="s">
        <v>205</v>
      </c>
      <c r="AK205" s="96"/>
      <c r="AL205" s="123"/>
      <c r="AM205" s="123">
        <f>VLOOKUP(C205,DM_NGAY_CONG_QUY_DINH!$H$3:$L$600,5,FALSE)</f>
        <v>27</v>
      </c>
      <c r="AN205" s="123">
        <f t="shared" si="0"/>
        <v>10</v>
      </c>
      <c r="AO205" s="125">
        <f t="shared" si="1"/>
        <v>0</v>
      </c>
      <c r="AP205" s="125">
        <f t="shared" si="2"/>
        <v>0</v>
      </c>
      <c r="AQ205" s="127">
        <f t="shared" si="3"/>
        <v>0</v>
      </c>
      <c r="AR205" s="125">
        <f t="shared" si="4"/>
        <v>0</v>
      </c>
      <c r="AS205" s="125">
        <f t="shared" si="5"/>
        <v>0</v>
      </c>
      <c r="AT205" s="125">
        <f t="shared" si="6"/>
        <v>0</v>
      </c>
      <c r="AU205" s="125">
        <f t="shared" si="7"/>
        <v>0</v>
      </c>
      <c r="AV205" s="125">
        <f t="shared" si="22"/>
        <v>0</v>
      </c>
      <c r="AW205" s="125">
        <f t="shared" si="9"/>
        <v>0</v>
      </c>
      <c r="AX205" s="125">
        <f t="shared" si="10"/>
        <v>0</v>
      </c>
      <c r="AY205" s="125">
        <f t="shared" si="11"/>
        <v>0</v>
      </c>
      <c r="AZ205" s="125">
        <f t="shared" si="23"/>
        <v>0</v>
      </c>
      <c r="BA205" s="125">
        <f t="shared" si="13"/>
        <v>0</v>
      </c>
      <c r="BB205" s="125">
        <f t="shared" si="14"/>
        <v>0</v>
      </c>
      <c r="BC205" s="125">
        <f t="shared" si="15"/>
        <v>0</v>
      </c>
      <c r="BD205" s="125">
        <f t="shared" si="24"/>
        <v>0</v>
      </c>
      <c r="BE205" s="125">
        <f t="shared" si="17"/>
        <v>0</v>
      </c>
      <c r="BF205" s="125">
        <f t="shared" si="18"/>
        <v>0</v>
      </c>
      <c r="BG205" s="125">
        <f t="shared" si="25"/>
        <v>0</v>
      </c>
      <c r="BH205" s="125">
        <f t="shared" si="28"/>
        <v>0</v>
      </c>
      <c r="BI205" s="125">
        <f t="shared" si="27"/>
        <v>0</v>
      </c>
      <c r="BJ205" s="202">
        <v>1</v>
      </c>
      <c r="BK205" s="202"/>
    </row>
    <row r="206" spans="1:63" ht="14.25" x14ac:dyDescent="0.2">
      <c r="A206" s="22"/>
      <c r="B206" s="49">
        <v>202</v>
      </c>
      <c r="C206" s="50">
        <f>GD_CHUNG!B206</f>
        <v>13757</v>
      </c>
      <c r="D206" s="50" t="str">
        <f>GD_CHUNG!C206</f>
        <v>Trần Thanh Trang</v>
      </c>
      <c r="E206" s="50" t="str">
        <f>GD_CHUNG!D206</f>
        <v>Nhân viên phục vụ hành khách</v>
      </c>
      <c r="F206" s="201"/>
      <c r="G206" s="201"/>
      <c r="H206" s="201"/>
      <c r="I206" s="201"/>
      <c r="J206" s="201"/>
      <c r="K206" s="201"/>
      <c r="L206" s="224"/>
      <c r="M206" s="201"/>
      <c r="N206" s="201"/>
      <c r="O206" s="201"/>
      <c r="P206" s="201"/>
      <c r="Q206" s="201"/>
      <c r="R206" s="201"/>
      <c r="S206" s="224"/>
      <c r="T206" s="201"/>
      <c r="U206" s="201"/>
      <c r="V206" s="201"/>
      <c r="W206" s="201"/>
      <c r="X206" s="201"/>
      <c r="Y206" s="201"/>
      <c r="Z206" s="200" t="s">
        <v>205</v>
      </c>
      <c r="AA206" s="200" t="s">
        <v>205</v>
      </c>
      <c r="AB206" s="200" t="s">
        <v>205</v>
      </c>
      <c r="AC206" s="200" t="s">
        <v>205</v>
      </c>
      <c r="AD206" s="200" t="s">
        <v>205</v>
      </c>
      <c r="AE206" s="201"/>
      <c r="AF206" s="200" t="s">
        <v>205</v>
      </c>
      <c r="AG206" s="200" t="s">
        <v>205</v>
      </c>
      <c r="AH206" s="200" t="s">
        <v>205</v>
      </c>
      <c r="AI206" s="200" t="s">
        <v>205</v>
      </c>
      <c r="AJ206" s="200" t="s">
        <v>205</v>
      </c>
      <c r="AK206" s="96"/>
      <c r="AL206" s="123"/>
      <c r="AM206" s="123">
        <f>VLOOKUP(C206,DM_NGAY_CONG_QUY_DINH!$H$3:$L$600,5,FALSE)</f>
        <v>27</v>
      </c>
      <c r="AN206" s="123">
        <f t="shared" si="0"/>
        <v>10</v>
      </c>
      <c r="AO206" s="125">
        <f t="shared" si="1"/>
        <v>0</v>
      </c>
      <c r="AP206" s="125">
        <f t="shared" si="2"/>
        <v>0</v>
      </c>
      <c r="AQ206" s="127">
        <f t="shared" si="3"/>
        <v>0</v>
      </c>
      <c r="AR206" s="125">
        <f t="shared" si="4"/>
        <v>0</v>
      </c>
      <c r="AS206" s="125">
        <f t="shared" si="5"/>
        <v>0</v>
      </c>
      <c r="AT206" s="125">
        <f t="shared" si="6"/>
        <v>0</v>
      </c>
      <c r="AU206" s="125">
        <f t="shared" si="7"/>
        <v>0</v>
      </c>
      <c r="AV206" s="125">
        <f t="shared" si="22"/>
        <v>0</v>
      </c>
      <c r="AW206" s="125">
        <f t="shared" si="9"/>
        <v>0</v>
      </c>
      <c r="AX206" s="125">
        <f t="shared" si="10"/>
        <v>0</v>
      </c>
      <c r="AY206" s="125">
        <f t="shared" si="11"/>
        <v>0</v>
      </c>
      <c r="AZ206" s="125">
        <f t="shared" si="23"/>
        <v>0</v>
      </c>
      <c r="BA206" s="125">
        <f t="shared" si="13"/>
        <v>0</v>
      </c>
      <c r="BB206" s="125">
        <f t="shared" si="14"/>
        <v>0</v>
      </c>
      <c r="BC206" s="125">
        <f t="shared" si="15"/>
        <v>0</v>
      </c>
      <c r="BD206" s="125">
        <f t="shared" si="24"/>
        <v>0</v>
      </c>
      <c r="BE206" s="125">
        <f t="shared" si="17"/>
        <v>0</v>
      </c>
      <c r="BF206" s="125">
        <f t="shared" si="18"/>
        <v>0</v>
      </c>
      <c r="BG206" s="125">
        <f t="shared" si="25"/>
        <v>0</v>
      </c>
      <c r="BH206" s="125">
        <f t="shared" si="28"/>
        <v>0</v>
      </c>
      <c r="BI206" s="125">
        <f t="shared" si="27"/>
        <v>0</v>
      </c>
      <c r="BJ206" s="202">
        <v>1</v>
      </c>
      <c r="BK206" s="202"/>
    </row>
    <row r="207" spans="1:63" ht="14.25" x14ac:dyDescent="0.2">
      <c r="A207" s="22"/>
      <c r="B207" s="49">
        <v>203</v>
      </c>
      <c r="C207" s="50">
        <f>GD_CHUNG!B207</f>
        <v>13768</v>
      </c>
      <c r="D207" s="50" t="str">
        <f>GD_CHUNG!C207</f>
        <v>Mạc Thị Thùy Dương</v>
      </c>
      <c r="E207" s="50" t="str">
        <f>GD_CHUNG!D207</f>
        <v>Nhân viên phục vụ hành khách</v>
      </c>
      <c r="F207" s="201"/>
      <c r="G207" s="201"/>
      <c r="H207" s="201"/>
      <c r="I207" s="201"/>
      <c r="J207" s="201"/>
      <c r="K207" s="201"/>
      <c r="L207" s="224"/>
      <c r="M207" s="201"/>
      <c r="N207" s="201"/>
      <c r="O207" s="201"/>
      <c r="P207" s="201"/>
      <c r="Q207" s="201"/>
      <c r="R207" s="201"/>
      <c r="S207" s="224"/>
      <c r="T207" s="201"/>
      <c r="U207" s="201"/>
      <c r="V207" s="201"/>
      <c r="W207" s="201"/>
      <c r="X207" s="201"/>
      <c r="Y207" s="201"/>
      <c r="Z207" s="200" t="s">
        <v>205</v>
      </c>
      <c r="AA207" s="200" t="s">
        <v>205</v>
      </c>
      <c r="AB207" s="200" t="s">
        <v>205</v>
      </c>
      <c r="AC207" s="200" t="s">
        <v>205</v>
      </c>
      <c r="AD207" s="200" t="s">
        <v>205</v>
      </c>
      <c r="AE207" s="201"/>
      <c r="AF207" s="200" t="s">
        <v>205</v>
      </c>
      <c r="AG207" s="200" t="s">
        <v>205</v>
      </c>
      <c r="AH207" s="200" t="s">
        <v>205</v>
      </c>
      <c r="AI207" s="200" t="s">
        <v>205</v>
      </c>
      <c r="AJ207" s="200" t="s">
        <v>205</v>
      </c>
      <c r="AK207" s="96"/>
      <c r="AL207" s="123"/>
      <c r="AM207" s="123">
        <f>VLOOKUP(C207,DM_NGAY_CONG_QUY_DINH!$H$3:$L$600,5,FALSE)</f>
        <v>27</v>
      </c>
      <c r="AN207" s="123">
        <f t="shared" si="0"/>
        <v>10</v>
      </c>
      <c r="AO207" s="125">
        <f t="shared" si="1"/>
        <v>0</v>
      </c>
      <c r="AP207" s="125">
        <f t="shared" si="2"/>
        <v>0</v>
      </c>
      <c r="AQ207" s="127">
        <f t="shared" si="3"/>
        <v>0</v>
      </c>
      <c r="AR207" s="125">
        <f t="shared" si="4"/>
        <v>0</v>
      </c>
      <c r="AS207" s="125">
        <f t="shared" si="5"/>
        <v>0</v>
      </c>
      <c r="AT207" s="125">
        <f t="shared" si="6"/>
        <v>0</v>
      </c>
      <c r="AU207" s="125">
        <f t="shared" si="7"/>
        <v>0</v>
      </c>
      <c r="AV207" s="125">
        <f t="shared" si="22"/>
        <v>0</v>
      </c>
      <c r="AW207" s="125">
        <f t="shared" si="9"/>
        <v>0</v>
      </c>
      <c r="AX207" s="125">
        <f t="shared" si="10"/>
        <v>0</v>
      </c>
      <c r="AY207" s="125">
        <f t="shared" si="11"/>
        <v>0</v>
      </c>
      <c r="AZ207" s="125">
        <f t="shared" si="23"/>
        <v>0</v>
      </c>
      <c r="BA207" s="125">
        <f t="shared" si="13"/>
        <v>0</v>
      </c>
      <c r="BB207" s="125">
        <f t="shared" si="14"/>
        <v>0</v>
      </c>
      <c r="BC207" s="125">
        <f t="shared" si="15"/>
        <v>0</v>
      </c>
      <c r="BD207" s="125">
        <f t="shared" si="24"/>
        <v>0</v>
      </c>
      <c r="BE207" s="125">
        <f t="shared" si="17"/>
        <v>0</v>
      </c>
      <c r="BF207" s="125">
        <f t="shared" si="18"/>
        <v>0</v>
      </c>
      <c r="BG207" s="125">
        <f t="shared" si="25"/>
        <v>0</v>
      </c>
      <c r="BH207" s="125">
        <f t="shared" si="28"/>
        <v>0</v>
      </c>
      <c r="BI207" s="125">
        <f t="shared" si="27"/>
        <v>0</v>
      </c>
      <c r="BJ207" s="202">
        <v>1</v>
      </c>
      <c r="BK207" s="202"/>
    </row>
    <row r="208" spans="1:63" ht="14.25" x14ac:dyDescent="0.2">
      <c r="A208" s="22"/>
      <c r="B208" s="49">
        <v>204</v>
      </c>
      <c r="C208" s="50">
        <f>GD_CHUNG!B208</f>
        <v>201505</v>
      </c>
      <c r="D208" s="50" t="str">
        <f>GD_CHUNG!C208</f>
        <v>Nguyễn Văn Lập</v>
      </c>
      <c r="E208" s="50" t="str">
        <f>GD_CHUNG!D208</f>
        <v>Nhân viên phục vụ hành khách</v>
      </c>
      <c r="F208" s="201"/>
      <c r="G208" s="201"/>
      <c r="H208" s="201"/>
      <c r="I208" s="201"/>
      <c r="J208" s="201"/>
      <c r="K208" s="201"/>
      <c r="L208" s="224"/>
      <c r="M208" s="201"/>
      <c r="N208" s="201"/>
      <c r="O208" s="201"/>
      <c r="P208" s="201"/>
      <c r="Q208" s="201"/>
      <c r="R208" s="201"/>
      <c r="S208" s="224"/>
      <c r="T208" s="201"/>
      <c r="U208" s="201"/>
      <c r="V208" s="201"/>
      <c r="W208" s="201"/>
      <c r="X208" s="201"/>
      <c r="Y208" s="201"/>
      <c r="Z208" s="200" t="s">
        <v>205</v>
      </c>
      <c r="AA208" s="200" t="s">
        <v>205</v>
      </c>
      <c r="AB208" s="200" t="s">
        <v>205</v>
      </c>
      <c r="AC208" s="200" t="s">
        <v>205</v>
      </c>
      <c r="AD208" s="200" t="s">
        <v>205</v>
      </c>
      <c r="AE208" s="201"/>
      <c r="AF208" s="200" t="s">
        <v>205</v>
      </c>
      <c r="AG208" s="200" t="s">
        <v>205</v>
      </c>
      <c r="AH208" s="200" t="s">
        <v>205</v>
      </c>
      <c r="AI208" s="200" t="s">
        <v>205</v>
      </c>
      <c r="AJ208" s="200" t="s">
        <v>205</v>
      </c>
      <c r="AK208" s="96"/>
      <c r="AL208" s="123"/>
      <c r="AM208" s="123">
        <f>VLOOKUP(C208,DM_NGAY_CONG_QUY_DINH!$H$3:$L$600,5,FALSE)</f>
        <v>27</v>
      </c>
      <c r="AN208" s="123">
        <f t="shared" si="0"/>
        <v>10</v>
      </c>
      <c r="AO208" s="125">
        <f t="shared" si="1"/>
        <v>0</v>
      </c>
      <c r="AP208" s="125">
        <f t="shared" si="2"/>
        <v>0</v>
      </c>
      <c r="AQ208" s="127">
        <f t="shared" si="3"/>
        <v>0</v>
      </c>
      <c r="AR208" s="125">
        <f t="shared" si="4"/>
        <v>0</v>
      </c>
      <c r="AS208" s="125">
        <f t="shared" si="5"/>
        <v>0</v>
      </c>
      <c r="AT208" s="125">
        <f t="shared" si="6"/>
        <v>0</v>
      </c>
      <c r="AU208" s="125">
        <f t="shared" si="7"/>
        <v>0</v>
      </c>
      <c r="AV208" s="125">
        <f t="shared" si="22"/>
        <v>0</v>
      </c>
      <c r="AW208" s="125">
        <f t="shared" si="9"/>
        <v>0</v>
      </c>
      <c r="AX208" s="125">
        <f t="shared" si="10"/>
        <v>0</v>
      </c>
      <c r="AY208" s="125">
        <f t="shared" si="11"/>
        <v>0</v>
      </c>
      <c r="AZ208" s="125">
        <f t="shared" si="23"/>
        <v>0</v>
      </c>
      <c r="BA208" s="125">
        <f t="shared" si="13"/>
        <v>0</v>
      </c>
      <c r="BB208" s="125">
        <f t="shared" si="14"/>
        <v>0</v>
      </c>
      <c r="BC208" s="125">
        <f t="shared" si="15"/>
        <v>0</v>
      </c>
      <c r="BD208" s="125">
        <f t="shared" si="24"/>
        <v>0</v>
      </c>
      <c r="BE208" s="125">
        <f t="shared" si="17"/>
        <v>0</v>
      </c>
      <c r="BF208" s="125">
        <f t="shared" si="18"/>
        <v>0</v>
      </c>
      <c r="BG208" s="125">
        <f t="shared" si="25"/>
        <v>0</v>
      </c>
      <c r="BH208" s="125">
        <f t="shared" si="28"/>
        <v>0</v>
      </c>
      <c r="BI208" s="125">
        <f t="shared" si="27"/>
        <v>0</v>
      </c>
      <c r="BJ208" s="202">
        <v>1</v>
      </c>
      <c r="BK208" s="202"/>
    </row>
    <row r="209" spans="1:63" ht="14.25" x14ac:dyDescent="0.2">
      <c r="A209" s="22"/>
      <c r="B209" s="49">
        <v>205</v>
      </c>
      <c r="C209" s="50">
        <f>GD_CHUNG!B209</f>
        <v>201506</v>
      </c>
      <c r="D209" s="50" t="str">
        <f>GD_CHUNG!C209</f>
        <v>Đặng Thị Hằng Linh</v>
      </c>
      <c r="E209" s="50" t="str">
        <f>GD_CHUNG!D209</f>
        <v>Nhân viên phục vụ hành khách</v>
      </c>
      <c r="F209" s="201"/>
      <c r="G209" s="201"/>
      <c r="H209" s="201"/>
      <c r="I209" s="201"/>
      <c r="J209" s="201"/>
      <c r="K209" s="201"/>
      <c r="L209" s="224"/>
      <c r="M209" s="201"/>
      <c r="N209" s="201"/>
      <c r="O209" s="201"/>
      <c r="P209" s="201"/>
      <c r="Q209" s="201"/>
      <c r="R209" s="201"/>
      <c r="S209" s="224"/>
      <c r="T209" s="201"/>
      <c r="U209" s="201"/>
      <c r="V209" s="201"/>
      <c r="W209" s="201"/>
      <c r="X209" s="201"/>
      <c r="Y209" s="201"/>
      <c r="Z209" s="200" t="s">
        <v>205</v>
      </c>
      <c r="AA209" s="200" t="s">
        <v>205</v>
      </c>
      <c r="AB209" s="200" t="s">
        <v>205</v>
      </c>
      <c r="AC209" s="200" t="s">
        <v>205</v>
      </c>
      <c r="AD209" s="200" t="s">
        <v>205</v>
      </c>
      <c r="AE209" s="201"/>
      <c r="AF209" s="200" t="s">
        <v>205</v>
      </c>
      <c r="AG209" s="200" t="s">
        <v>205</v>
      </c>
      <c r="AH209" s="200" t="s">
        <v>205</v>
      </c>
      <c r="AI209" s="200" t="s">
        <v>205</v>
      </c>
      <c r="AJ209" s="200" t="s">
        <v>205</v>
      </c>
      <c r="AK209" s="96"/>
      <c r="AL209" s="123"/>
      <c r="AM209" s="123">
        <f>VLOOKUP(C209,DM_NGAY_CONG_QUY_DINH!$H$3:$L$600,5,FALSE)</f>
        <v>27</v>
      </c>
      <c r="AN209" s="123">
        <f t="shared" si="0"/>
        <v>10</v>
      </c>
      <c r="AO209" s="125">
        <f t="shared" si="1"/>
        <v>0</v>
      </c>
      <c r="AP209" s="125">
        <f t="shared" si="2"/>
        <v>0</v>
      </c>
      <c r="AQ209" s="127">
        <f t="shared" si="3"/>
        <v>0</v>
      </c>
      <c r="AR209" s="125">
        <f t="shared" si="4"/>
        <v>0</v>
      </c>
      <c r="AS209" s="125">
        <f t="shared" si="5"/>
        <v>0</v>
      </c>
      <c r="AT209" s="125">
        <f t="shared" si="6"/>
        <v>0</v>
      </c>
      <c r="AU209" s="125">
        <f t="shared" si="7"/>
        <v>0</v>
      </c>
      <c r="AV209" s="125">
        <f t="shared" si="22"/>
        <v>0</v>
      </c>
      <c r="AW209" s="125">
        <f t="shared" si="9"/>
        <v>0</v>
      </c>
      <c r="AX209" s="125">
        <f t="shared" si="10"/>
        <v>0</v>
      </c>
      <c r="AY209" s="125">
        <f t="shared" si="11"/>
        <v>0</v>
      </c>
      <c r="AZ209" s="125">
        <f t="shared" si="23"/>
        <v>0</v>
      </c>
      <c r="BA209" s="125">
        <f t="shared" si="13"/>
        <v>0</v>
      </c>
      <c r="BB209" s="125">
        <f t="shared" si="14"/>
        <v>0</v>
      </c>
      <c r="BC209" s="125">
        <f t="shared" si="15"/>
        <v>0</v>
      </c>
      <c r="BD209" s="125">
        <f t="shared" si="24"/>
        <v>0</v>
      </c>
      <c r="BE209" s="125">
        <f t="shared" si="17"/>
        <v>0</v>
      </c>
      <c r="BF209" s="125">
        <f t="shared" si="18"/>
        <v>0</v>
      </c>
      <c r="BG209" s="125">
        <f t="shared" si="25"/>
        <v>0</v>
      </c>
      <c r="BH209" s="125">
        <f t="shared" si="28"/>
        <v>0</v>
      </c>
      <c r="BI209" s="125">
        <f t="shared" si="27"/>
        <v>0</v>
      </c>
      <c r="BJ209" s="202">
        <v>1</v>
      </c>
      <c r="BK209" s="202"/>
    </row>
    <row r="210" spans="1:63" ht="14.25" x14ac:dyDescent="0.2">
      <c r="A210" s="22"/>
      <c r="B210" s="49">
        <v>206</v>
      </c>
      <c r="C210" s="50">
        <f>GD_CHUNG!B210</f>
        <v>201507</v>
      </c>
      <c r="D210" s="50" t="str">
        <f>GD_CHUNG!C210</f>
        <v>Hà Ngọc Bích</v>
      </c>
      <c r="E210" s="50" t="str">
        <f>GD_CHUNG!D210</f>
        <v>Nhân viên phục vụ hành khách</v>
      </c>
      <c r="F210" s="201"/>
      <c r="G210" s="201"/>
      <c r="H210" s="201"/>
      <c r="I210" s="201"/>
      <c r="J210" s="201"/>
      <c r="K210" s="201"/>
      <c r="L210" s="224"/>
      <c r="M210" s="201"/>
      <c r="N210" s="201"/>
      <c r="O210" s="201"/>
      <c r="P210" s="201"/>
      <c r="Q210" s="201"/>
      <c r="R210" s="201"/>
      <c r="S210" s="224"/>
      <c r="T210" s="201"/>
      <c r="U210" s="201"/>
      <c r="V210" s="201"/>
      <c r="W210" s="201"/>
      <c r="X210" s="201"/>
      <c r="Y210" s="201"/>
      <c r="Z210" s="200" t="s">
        <v>205</v>
      </c>
      <c r="AA210" s="200" t="s">
        <v>205</v>
      </c>
      <c r="AB210" s="200" t="s">
        <v>205</v>
      </c>
      <c r="AC210" s="200" t="s">
        <v>205</v>
      </c>
      <c r="AD210" s="200" t="s">
        <v>205</v>
      </c>
      <c r="AE210" s="201"/>
      <c r="AF210" s="200" t="s">
        <v>205</v>
      </c>
      <c r="AG210" s="200" t="s">
        <v>205</v>
      </c>
      <c r="AH210" s="200" t="s">
        <v>205</v>
      </c>
      <c r="AI210" s="200" t="s">
        <v>205</v>
      </c>
      <c r="AJ210" s="200" t="s">
        <v>205</v>
      </c>
      <c r="AK210" s="96"/>
      <c r="AL210" s="123"/>
      <c r="AM210" s="123">
        <f>VLOOKUP(C210,DM_NGAY_CONG_QUY_DINH!$H$3:$L$600,5,FALSE)</f>
        <v>27</v>
      </c>
      <c r="AN210" s="123">
        <f t="shared" si="0"/>
        <v>10</v>
      </c>
      <c r="AO210" s="125">
        <f t="shared" si="1"/>
        <v>0</v>
      </c>
      <c r="AP210" s="125">
        <f t="shared" si="2"/>
        <v>0</v>
      </c>
      <c r="AQ210" s="127">
        <f t="shared" si="3"/>
        <v>0</v>
      </c>
      <c r="AR210" s="125">
        <f t="shared" si="4"/>
        <v>0</v>
      </c>
      <c r="AS210" s="125">
        <f t="shared" si="5"/>
        <v>0</v>
      </c>
      <c r="AT210" s="125">
        <f t="shared" si="6"/>
        <v>0</v>
      </c>
      <c r="AU210" s="125">
        <f t="shared" si="7"/>
        <v>0</v>
      </c>
      <c r="AV210" s="125">
        <f t="shared" si="22"/>
        <v>0</v>
      </c>
      <c r="AW210" s="125">
        <f t="shared" si="9"/>
        <v>0</v>
      </c>
      <c r="AX210" s="125">
        <f t="shared" si="10"/>
        <v>0</v>
      </c>
      <c r="AY210" s="125">
        <f t="shared" si="11"/>
        <v>0</v>
      </c>
      <c r="AZ210" s="125">
        <f t="shared" si="23"/>
        <v>0</v>
      </c>
      <c r="BA210" s="125">
        <f t="shared" si="13"/>
        <v>0</v>
      </c>
      <c r="BB210" s="125">
        <f t="shared" si="14"/>
        <v>0</v>
      </c>
      <c r="BC210" s="125">
        <f t="shared" si="15"/>
        <v>0</v>
      </c>
      <c r="BD210" s="125">
        <f t="shared" si="24"/>
        <v>0</v>
      </c>
      <c r="BE210" s="125">
        <f t="shared" si="17"/>
        <v>0</v>
      </c>
      <c r="BF210" s="125">
        <f t="shared" si="18"/>
        <v>0</v>
      </c>
      <c r="BG210" s="125">
        <f t="shared" si="25"/>
        <v>0</v>
      </c>
      <c r="BH210" s="125">
        <f t="shared" si="28"/>
        <v>0</v>
      </c>
      <c r="BI210" s="125">
        <f t="shared" si="27"/>
        <v>0</v>
      </c>
      <c r="BJ210" s="202">
        <v>1</v>
      </c>
      <c r="BK210" s="202"/>
    </row>
    <row r="211" spans="1:63" ht="14.25" x14ac:dyDescent="0.2">
      <c r="A211" s="22"/>
      <c r="B211" s="49">
        <v>207</v>
      </c>
      <c r="C211" s="50">
        <f>GD_CHUNG!B211</f>
        <v>201508</v>
      </c>
      <c r="D211" s="50" t="str">
        <f>GD_CHUNG!C211</f>
        <v>Nguyễn Minh Đức</v>
      </c>
      <c r="E211" s="50" t="str">
        <f>GD_CHUNG!D211</f>
        <v>Nhân viên phục vụ hành khách</v>
      </c>
      <c r="F211" s="201"/>
      <c r="G211" s="201"/>
      <c r="H211" s="201"/>
      <c r="I211" s="201"/>
      <c r="J211" s="201"/>
      <c r="K211" s="201"/>
      <c r="L211" s="224"/>
      <c r="M211" s="201"/>
      <c r="N211" s="201"/>
      <c r="O211" s="201"/>
      <c r="P211" s="201"/>
      <c r="Q211" s="201"/>
      <c r="R211" s="201"/>
      <c r="S211" s="224"/>
      <c r="T211" s="201"/>
      <c r="U211" s="201"/>
      <c r="V211" s="201"/>
      <c r="W211" s="201"/>
      <c r="X211" s="201"/>
      <c r="Y211" s="201"/>
      <c r="Z211" s="200" t="s">
        <v>205</v>
      </c>
      <c r="AA211" s="200" t="s">
        <v>205</v>
      </c>
      <c r="AB211" s="200" t="s">
        <v>205</v>
      </c>
      <c r="AC211" s="200" t="s">
        <v>205</v>
      </c>
      <c r="AD211" s="200" t="s">
        <v>205</v>
      </c>
      <c r="AE211" s="201"/>
      <c r="AF211" s="200" t="s">
        <v>205</v>
      </c>
      <c r="AG211" s="200" t="s">
        <v>205</v>
      </c>
      <c r="AH211" s="200" t="s">
        <v>205</v>
      </c>
      <c r="AI211" s="200" t="s">
        <v>205</v>
      </c>
      <c r="AJ211" s="200" t="s">
        <v>205</v>
      </c>
      <c r="AK211" s="96"/>
      <c r="AL211" s="123"/>
      <c r="AM211" s="123">
        <f>VLOOKUP(C211,DM_NGAY_CONG_QUY_DINH!$H$3:$L$600,5,FALSE)</f>
        <v>27</v>
      </c>
      <c r="AN211" s="123">
        <f t="shared" si="0"/>
        <v>10</v>
      </c>
      <c r="AO211" s="125">
        <f t="shared" si="1"/>
        <v>0</v>
      </c>
      <c r="AP211" s="125">
        <f t="shared" si="2"/>
        <v>0</v>
      </c>
      <c r="AQ211" s="127">
        <f t="shared" si="3"/>
        <v>0</v>
      </c>
      <c r="AR211" s="125">
        <f t="shared" si="4"/>
        <v>0</v>
      </c>
      <c r="AS211" s="125">
        <f t="shared" si="5"/>
        <v>0</v>
      </c>
      <c r="AT211" s="125">
        <f t="shared" si="6"/>
        <v>0</v>
      </c>
      <c r="AU211" s="125">
        <f t="shared" si="7"/>
        <v>0</v>
      </c>
      <c r="AV211" s="125">
        <f t="shared" si="22"/>
        <v>0</v>
      </c>
      <c r="AW211" s="125">
        <f t="shared" si="9"/>
        <v>0</v>
      </c>
      <c r="AX211" s="125">
        <f t="shared" si="10"/>
        <v>0</v>
      </c>
      <c r="AY211" s="125">
        <f t="shared" si="11"/>
        <v>0</v>
      </c>
      <c r="AZ211" s="125">
        <f t="shared" si="23"/>
        <v>0</v>
      </c>
      <c r="BA211" s="125">
        <f t="shared" si="13"/>
        <v>0</v>
      </c>
      <c r="BB211" s="125">
        <f t="shared" si="14"/>
        <v>0</v>
      </c>
      <c r="BC211" s="125">
        <f t="shared" si="15"/>
        <v>0</v>
      </c>
      <c r="BD211" s="125">
        <f t="shared" si="24"/>
        <v>0</v>
      </c>
      <c r="BE211" s="125">
        <f t="shared" si="17"/>
        <v>0</v>
      </c>
      <c r="BF211" s="125">
        <f t="shared" si="18"/>
        <v>0</v>
      </c>
      <c r="BG211" s="125">
        <f t="shared" si="25"/>
        <v>0</v>
      </c>
      <c r="BH211" s="125">
        <f t="shared" si="28"/>
        <v>0</v>
      </c>
      <c r="BI211" s="125">
        <f t="shared" si="27"/>
        <v>0</v>
      </c>
      <c r="BJ211" s="202">
        <v>1</v>
      </c>
      <c r="BK211" s="202"/>
    </row>
    <row r="212" spans="1:63" ht="14.25" x14ac:dyDescent="0.2">
      <c r="A212" s="22"/>
      <c r="B212" s="49">
        <v>208</v>
      </c>
      <c r="C212" s="50">
        <f>GD_CHUNG!B212</f>
        <v>201509</v>
      </c>
      <c r="D212" s="50" t="str">
        <f>GD_CHUNG!C212</f>
        <v>Trần Hữu Dũng</v>
      </c>
      <c r="E212" s="50" t="str">
        <f>GD_CHUNG!D212</f>
        <v>Nhân viên phục vụ hành khách</v>
      </c>
      <c r="F212" s="201"/>
      <c r="G212" s="201"/>
      <c r="H212" s="201"/>
      <c r="I212" s="201"/>
      <c r="J212" s="201"/>
      <c r="K212" s="201"/>
      <c r="L212" s="224"/>
      <c r="M212" s="201"/>
      <c r="N212" s="201"/>
      <c r="O212" s="201"/>
      <c r="P212" s="201"/>
      <c r="Q212" s="201"/>
      <c r="R212" s="201"/>
      <c r="S212" s="224"/>
      <c r="T212" s="201"/>
      <c r="U212" s="201"/>
      <c r="V212" s="201"/>
      <c r="W212" s="201"/>
      <c r="X212" s="201"/>
      <c r="Y212" s="201"/>
      <c r="Z212" s="200" t="s">
        <v>205</v>
      </c>
      <c r="AA212" s="200" t="s">
        <v>205</v>
      </c>
      <c r="AB212" s="200" t="s">
        <v>205</v>
      </c>
      <c r="AC212" s="200" t="s">
        <v>205</v>
      </c>
      <c r="AD212" s="200" t="s">
        <v>205</v>
      </c>
      <c r="AE212" s="201"/>
      <c r="AF212" s="200" t="s">
        <v>205</v>
      </c>
      <c r="AG212" s="200" t="s">
        <v>205</v>
      </c>
      <c r="AH212" s="200" t="s">
        <v>205</v>
      </c>
      <c r="AI212" s="200" t="s">
        <v>205</v>
      </c>
      <c r="AJ212" s="200" t="s">
        <v>205</v>
      </c>
      <c r="AK212" s="96"/>
      <c r="AL212" s="123"/>
      <c r="AM212" s="123">
        <f>VLOOKUP(C212,DM_NGAY_CONG_QUY_DINH!$H$3:$L$600,5,FALSE)</f>
        <v>27</v>
      </c>
      <c r="AN212" s="123">
        <f t="shared" si="0"/>
        <v>10</v>
      </c>
      <c r="AO212" s="125">
        <f t="shared" si="1"/>
        <v>0</v>
      </c>
      <c r="AP212" s="125">
        <f t="shared" si="2"/>
        <v>0</v>
      </c>
      <c r="AQ212" s="127">
        <f t="shared" si="3"/>
        <v>0</v>
      </c>
      <c r="AR212" s="125">
        <f t="shared" si="4"/>
        <v>0</v>
      </c>
      <c r="AS212" s="125">
        <f t="shared" si="5"/>
        <v>0</v>
      </c>
      <c r="AT212" s="125">
        <f t="shared" si="6"/>
        <v>0</v>
      </c>
      <c r="AU212" s="125">
        <f t="shared" si="7"/>
        <v>0</v>
      </c>
      <c r="AV212" s="125">
        <f t="shared" si="22"/>
        <v>0</v>
      </c>
      <c r="AW212" s="125">
        <f t="shared" si="9"/>
        <v>0</v>
      </c>
      <c r="AX212" s="125">
        <f t="shared" si="10"/>
        <v>0</v>
      </c>
      <c r="AY212" s="125">
        <f t="shared" si="11"/>
        <v>0</v>
      </c>
      <c r="AZ212" s="125">
        <f t="shared" si="23"/>
        <v>0</v>
      </c>
      <c r="BA212" s="125">
        <f t="shared" si="13"/>
        <v>0</v>
      </c>
      <c r="BB212" s="125">
        <f t="shared" si="14"/>
        <v>0</v>
      </c>
      <c r="BC212" s="125">
        <f t="shared" si="15"/>
        <v>0</v>
      </c>
      <c r="BD212" s="125">
        <f t="shared" si="24"/>
        <v>0</v>
      </c>
      <c r="BE212" s="125">
        <f t="shared" si="17"/>
        <v>0</v>
      </c>
      <c r="BF212" s="125">
        <f t="shared" si="18"/>
        <v>0</v>
      </c>
      <c r="BG212" s="125">
        <f t="shared" si="25"/>
        <v>0</v>
      </c>
      <c r="BH212" s="125">
        <f t="shared" si="28"/>
        <v>0</v>
      </c>
      <c r="BI212" s="125">
        <f t="shared" si="27"/>
        <v>0</v>
      </c>
      <c r="BJ212" s="202">
        <v>1</v>
      </c>
      <c r="BK212" s="202"/>
    </row>
    <row r="213" spans="1:63" ht="14.25" x14ac:dyDescent="0.2">
      <c r="A213" s="22"/>
      <c r="B213" s="49">
        <v>209</v>
      </c>
      <c r="C213" s="50">
        <f>GD_CHUNG!B213</f>
        <v>201510</v>
      </c>
      <c r="D213" s="50" t="str">
        <f>GD_CHUNG!C213</f>
        <v>Lương Quốc Chính</v>
      </c>
      <c r="E213" s="50" t="str">
        <f>GD_CHUNG!D213</f>
        <v>Nhân viên phục vụ hành khách</v>
      </c>
      <c r="F213" s="201"/>
      <c r="G213" s="201"/>
      <c r="H213" s="201"/>
      <c r="I213" s="201"/>
      <c r="J213" s="201"/>
      <c r="K213" s="201"/>
      <c r="L213" s="224"/>
      <c r="M213" s="201"/>
      <c r="N213" s="201"/>
      <c r="O213" s="201"/>
      <c r="P213" s="201"/>
      <c r="Q213" s="201"/>
      <c r="R213" s="201"/>
      <c r="S213" s="224"/>
      <c r="T213" s="201"/>
      <c r="U213" s="201"/>
      <c r="V213" s="201"/>
      <c r="W213" s="201"/>
      <c r="X213" s="201"/>
      <c r="Y213" s="201"/>
      <c r="Z213" s="200" t="s">
        <v>205</v>
      </c>
      <c r="AA213" s="200" t="s">
        <v>205</v>
      </c>
      <c r="AB213" s="200" t="s">
        <v>205</v>
      </c>
      <c r="AC213" s="200" t="s">
        <v>205</v>
      </c>
      <c r="AD213" s="200" t="s">
        <v>205</v>
      </c>
      <c r="AE213" s="201"/>
      <c r="AF213" s="200" t="s">
        <v>205</v>
      </c>
      <c r="AG213" s="200" t="s">
        <v>205</v>
      </c>
      <c r="AH213" s="200" t="s">
        <v>205</v>
      </c>
      <c r="AI213" s="200" t="s">
        <v>205</v>
      </c>
      <c r="AJ213" s="200" t="s">
        <v>205</v>
      </c>
      <c r="AK213" s="96"/>
      <c r="AL213" s="123"/>
      <c r="AM213" s="123">
        <f>VLOOKUP(C213,DM_NGAY_CONG_QUY_DINH!$H$3:$L$600,5,FALSE)</f>
        <v>27</v>
      </c>
      <c r="AN213" s="123">
        <f t="shared" si="0"/>
        <v>10</v>
      </c>
      <c r="AO213" s="125">
        <f t="shared" si="1"/>
        <v>0</v>
      </c>
      <c r="AP213" s="125">
        <f t="shared" si="2"/>
        <v>0</v>
      </c>
      <c r="AQ213" s="127">
        <f t="shared" si="3"/>
        <v>0</v>
      </c>
      <c r="AR213" s="125">
        <f t="shared" si="4"/>
        <v>0</v>
      </c>
      <c r="AS213" s="125">
        <f t="shared" si="5"/>
        <v>0</v>
      </c>
      <c r="AT213" s="125">
        <f t="shared" si="6"/>
        <v>0</v>
      </c>
      <c r="AU213" s="125">
        <f t="shared" si="7"/>
        <v>0</v>
      </c>
      <c r="AV213" s="125">
        <f t="shared" si="22"/>
        <v>0</v>
      </c>
      <c r="AW213" s="125">
        <f t="shared" si="9"/>
        <v>0</v>
      </c>
      <c r="AX213" s="125">
        <f t="shared" si="10"/>
        <v>0</v>
      </c>
      <c r="AY213" s="125">
        <f t="shared" si="11"/>
        <v>0</v>
      </c>
      <c r="AZ213" s="125">
        <f t="shared" si="23"/>
        <v>0</v>
      </c>
      <c r="BA213" s="125">
        <f t="shared" si="13"/>
        <v>0</v>
      </c>
      <c r="BB213" s="125">
        <f t="shared" si="14"/>
        <v>0</v>
      </c>
      <c r="BC213" s="125">
        <f t="shared" si="15"/>
        <v>0</v>
      </c>
      <c r="BD213" s="125">
        <f t="shared" si="24"/>
        <v>0</v>
      </c>
      <c r="BE213" s="125">
        <f t="shared" si="17"/>
        <v>0</v>
      </c>
      <c r="BF213" s="125">
        <f t="shared" si="18"/>
        <v>0</v>
      </c>
      <c r="BG213" s="125">
        <f t="shared" si="25"/>
        <v>0</v>
      </c>
      <c r="BH213" s="125">
        <f t="shared" si="28"/>
        <v>0</v>
      </c>
      <c r="BI213" s="125">
        <f t="shared" si="27"/>
        <v>0</v>
      </c>
      <c r="BJ213" s="202">
        <v>1</v>
      </c>
      <c r="BK213" s="202"/>
    </row>
    <row r="214" spans="1:63" ht="14.25" x14ac:dyDescent="0.2">
      <c r="A214" s="22"/>
      <c r="B214" s="49">
        <v>210</v>
      </c>
      <c r="C214" s="50">
        <f>GD_CHUNG!B214</f>
        <v>201511</v>
      </c>
      <c r="D214" s="50" t="str">
        <f>GD_CHUNG!C214</f>
        <v>Trần Thị Nga</v>
      </c>
      <c r="E214" s="50" t="str">
        <f>GD_CHUNG!D214</f>
        <v>Nhân viên phục vụ hành khách</v>
      </c>
      <c r="F214" s="201"/>
      <c r="G214" s="201"/>
      <c r="H214" s="201"/>
      <c r="I214" s="201"/>
      <c r="J214" s="201"/>
      <c r="K214" s="201"/>
      <c r="L214" s="224"/>
      <c r="M214" s="201"/>
      <c r="N214" s="201"/>
      <c r="O214" s="201"/>
      <c r="P214" s="201"/>
      <c r="Q214" s="201"/>
      <c r="R214" s="201"/>
      <c r="S214" s="224"/>
      <c r="T214" s="201"/>
      <c r="U214" s="201"/>
      <c r="V214" s="201"/>
      <c r="W214" s="201"/>
      <c r="X214" s="201"/>
      <c r="Y214" s="201"/>
      <c r="Z214" s="200" t="s">
        <v>205</v>
      </c>
      <c r="AA214" s="200" t="s">
        <v>205</v>
      </c>
      <c r="AB214" s="200" t="s">
        <v>205</v>
      </c>
      <c r="AC214" s="200" t="s">
        <v>205</v>
      </c>
      <c r="AD214" s="200" t="s">
        <v>205</v>
      </c>
      <c r="AE214" s="201"/>
      <c r="AF214" s="200" t="s">
        <v>205</v>
      </c>
      <c r="AG214" s="200" t="s">
        <v>205</v>
      </c>
      <c r="AH214" s="200" t="s">
        <v>205</v>
      </c>
      <c r="AI214" s="200" t="s">
        <v>205</v>
      </c>
      <c r="AJ214" s="200" t="s">
        <v>205</v>
      </c>
      <c r="AK214" s="96"/>
      <c r="AL214" s="123"/>
      <c r="AM214" s="123">
        <f>VLOOKUP(C214,DM_NGAY_CONG_QUY_DINH!$H$3:$L$600,5,FALSE)</f>
        <v>27</v>
      </c>
      <c r="AN214" s="123">
        <f t="shared" si="0"/>
        <v>10</v>
      </c>
      <c r="AO214" s="125">
        <f t="shared" si="1"/>
        <v>0</v>
      </c>
      <c r="AP214" s="125">
        <f t="shared" si="2"/>
        <v>0</v>
      </c>
      <c r="AQ214" s="127">
        <f t="shared" si="3"/>
        <v>0</v>
      </c>
      <c r="AR214" s="125">
        <f t="shared" si="4"/>
        <v>0</v>
      </c>
      <c r="AS214" s="125">
        <f t="shared" si="5"/>
        <v>0</v>
      </c>
      <c r="AT214" s="125">
        <f t="shared" si="6"/>
        <v>0</v>
      </c>
      <c r="AU214" s="125">
        <f t="shared" si="7"/>
        <v>0</v>
      </c>
      <c r="AV214" s="125">
        <f t="shared" si="22"/>
        <v>0</v>
      </c>
      <c r="AW214" s="125">
        <f t="shared" si="9"/>
        <v>0</v>
      </c>
      <c r="AX214" s="125">
        <f t="shared" si="10"/>
        <v>0</v>
      </c>
      <c r="AY214" s="125">
        <f t="shared" si="11"/>
        <v>0</v>
      </c>
      <c r="AZ214" s="125">
        <f t="shared" si="23"/>
        <v>0</v>
      </c>
      <c r="BA214" s="125">
        <f t="shared" si="13"/>
        <v>0</v>
      </c>
      <c r="BB214" s="125">
        <f t="shared" si="14"/>
        <v>0</v>
      </c>
      <c r="BC214" s="125">
        <f t="shared" si="15"/>
        <v>0</v>
      </c>
      <c r="BD214" s="125">
        <f t="shared" si="24"/>
        <v>0</v>
      </c>
      <c r="BE214" s="125">
        <f t="shared" si="17"/>
        <v>0</v>
      </c>
      <c r="BF214" s="125">
        <f t="shared" si="18"/>
        <v>0</v>
      </c>
      <c r="BG214" s="125">
        <f t="shared" si="25"/>
        <v>0</v>
      </c>
      <c r="BH214" s="125">
        <f t="shared" si="28"/>
        <v>0</v>
      </c>
      <c r="BI214" s="125">
        <f t="shared" si="27"/>
        <v>0</v>
      </c>
      <c r="BJ214" s="202">
        <v>1</v>
      </c>
      <c r="BK214" s="202"/>
    </row>
    <row r="215" spans="1:63" ht="14.25" x14ac:dyDescent="0.2">
      <c r="A215" s="22"/>
      <c r="B215" s="49">
        <v>211</v>
      </c>
      <c r="C215" s="50">
        <f>GD_CHUNG!B215</f>
        <v>201512</v>
      </c>
      <c r="D215" s="50" t="str">
        <f>GD_CHUNG!C215</f>
        <v>Nguyễn Kim Phượng</v>
      </c>
      <c r="E215" s="50" t="str">
        <f>GD_CHUNG!D215</f>
        <v>Nhân viên phục vụ hành khách</v>
      </c>
      <c r="F215" s="201"/>
      <c r="G215" s="201"/>
      <c r="H215" s="201"/>
      <c r="I215" s="201"/>
      <c r="J215" s="201"/>
      <c r="K215" s="201"/>
      <c r="L215" s="224"/>
      <c r="M215" s="201"/>
      <c r="N215" s="201"/>
      <c r="O215" s="201"/>
      <c r="P215" s="201"/>
      <c r="Q215" s="201"/>
      <c r="R215" s="201"/>
      <c r="S215" s="224"/>
      <c r="T215" s="201"/>
      <c r="U215" s="201"/>
      <c r="V215" s="201"/>
      <c r="W215" s="201"/>
      <c r="X215" s="201"/>
      <c r="Y215" s="201"/>
      <c r="Z215" s="200" t="s">
        <v>205</v>
      </c>
      <c r="AA215" s="200" t="s">
        <v>205</v>
      </c>
      <c r="AB215" s="200" t="s">
        <v>205</v>
      </c>
      <c r="AC215" s="200" t="s">
        <v>205</v>
      </c>
      <c r="AD215" s="200" t="s">
        <v>205</v>
      </c>
      <c r="AE215" s="201"/>
      <c r="AF215" s="200" t="s">
        <v>205</v>
      </c>
      <c r="AG215" s="200" t="s">
        <v>205</v>
      </c>
      <c r="AH215" s="200" t="s">
        <v>205</v>
      </c>
      <c r="AI215" s="200" t="s">
        <v>205</v>
      </c>
      <c r="AJ215" s="200" t="s">
        <v>205</v>
      </c>
      <c r="AK215" s="96"/>
      <c r="AL215" s="123"/>
      <c r="AM215" s="123">
        <f>VLOOKUP(C215,DM_NGAY_CONG_QUY_DINH!$H$3:$L$600,5,FALSE)</f>
        <v>27</v>
      </c>
      <c r="AN215" s="123">
        <f t="shared" si="0"/>
        <v>10</v>
      </c>
      <c r="AO215" s="125">
        <f t="shared" si="1"/>
        <v>0</v>
      </c>
      <c r="AP215" s="125">
        <f t="shared" si="2"/>
        <v>0</v>
      </c>
      <c r="AQ215" s="127">
        <f t="shared" si="3"/>
        <v>0</v>
      </c>
      <c r="AR215" s="125">
        <f t="shared" si="4"/>
        <v>0</v>
      </c>
      <c r="AS215" s="125">
        <f t="shared" si="5"/>
        <v>0</v>
      </c>
      <c r="AT215" s="125">
        <f t="shared" si="6"/>
        <v>0</v>
      </c>
      <c r="AU215" s="125">
        <f t="shared" si="7"/>
        <v>0</v>
      </c>
      <c r="AV215" s="125">
        <f t="shared" si="22"/>
        <v>0</v>
      </c>
      <c r="AW215" s="125">
        <f t="shared" si="9"/>
        <v>0</v>
      </c>
      <c r="AX215" s="125">
        <f t="shared" si="10"/>
        <v>0</v>
      </c>
      <c r="AY215" s="125">
        <f t="shared" si="11"/>
        <v>0</v>
      </c>
      <c r="AZ215" s="125">
        <f t="shared" si="23"/>
        <v>0</v>
      </c>
      <c r="BA215" s="125">
        <f t="shared" si="13"/>
        <v>0</v>
      </c>
      <c r="BB215" s="125">
        <f t="shared" si="14"/>
        <v>0</v>
      </c>
      <c r="BC215" s="125">
        <f t="shared" si="15"/>
        <v>0</v>
      </c>
      <c r="BD215" s="125">
        <f t="shared" si="24"/>
        <v>0</v>
      </c>
      <c r="BE215" s="125">
        <f t="shared" si="17"/>
        <v>0</v>
      </c>
      <c r="BF215" s="125">
        <f t="shared" si="18"/>
        <v>0</v>
      </c>
      <c r="BG215" s="125">
        <f t="shared" si="25"/>
        <v>0</v>
      </c>
      <c r="BH215" s="125">
        <f t="shared" si="28"/>
        <v>0</v>
      </c>
      <c r="BI215" s="125">
        <f t="shared" si="27"/>
        <v>0</v>
      </c>
      <c r="BJ215" s="202">
        <v>1</v>
      </c>
      <c r="BK215" s="202"/>
    </row>
    <row r="216" spans="1:63" ht="14.25" x14ac:dyDescent="0.2">
      <c r="A216" s="22"/>
      <c r="B216" s="49">
        <v>212</v>
      </c>
      <c r="C216" s="50">
        <f>GD_CHUNG!B216</f>
        <v>201513</v>
      </c>
      <c r="D216" s="50" t="str">
        <f>GD_CHUNG!C216</f>
        <v>Bùi Thị Minh Hạnh</v>
      </c>
      <c r="E216" s="50" t="str">
        <f>GD_CHUNG!D216</f>
        <v>Nhân viên phục vụ hành khách</v>
      </c>
      <c r="F216" s="201"/>
      <c r="G216" s="201"/>
      <c r="H216" s="201"/>
      <c r="I216" s="201"/>
      <c r="J216" s="201"/>
      <c r="K216" s="201"/>
      <c r="L216" s="224"/>
      <c r="M216" s="201"/>
      <c r="N216" s="201"/>
      <c r="O216" s="201"/>
      <c r="P216" s="201"/>
      <c r="Q216" s="201"/>
      <c r="R216" s="201"/>
      <c r="S216" s="224"/>
      <c r="T216" s="201"/>
      <c r="U216" s="201"/>
      <c r="V216" s="201"/>
      <c r="W216" s="201"/>
      <c r="X216" s="201"/>
      <c r="Y216" s="201"/>
      <c r="Z216" s="200" t="s">
        <v>205</v>
      </c>
      <c r="AA216" s="200" t="s">
        <v>205</v>
      </c>
      <c r="AB216" s="200" t="s">
        <v>205</v>
      </c>
      <c r="AC216" s="200" t="s">
        <v>205</v>
      </c>
      <c r="AD216" s="200" t="s">
        <v>205</v>
      </c>
      <c r="AE216" s="201"/>
      <c r="AF216" s="200" t="s">
        <v>205</v>
      </c>
      <c r="AG216" s="200" t="s">
        <v>205</v>
      </c>
      <c r="AH216" s="200" t="s">
        <v>205</v>
      </c>
      <c r="AI216" s="200" t="s">
        <v>205</v>
      </c>
      <c r="AJ216" s="200" t="s">
        <v>205</v>
      </c>
      <c r="AK216" s="96"/>
      <c r="AL216" s="123"/>
      <c r="AM216" s="123">
        <f>VLOOKUP(C216,DM_NGAY_CONG_QUY_DINH!$H$3:$L$600,5,FALSE)</f>
        <v>27</v>
      </c>
      <c r="AN216" s="123">
        <f t="shared" si="0"/>
        <v>10</v>
      </c>
      <c r="AO216" s="125">
        <f t="shared" si="1"/>
        <v>0</v>
      </c>
      <c r="AP216" s="125">
        <f t="shared" si="2"/>
        <v>0</v>
      </c>
      <c r="AQ216" s="127">
        <f t="shared" si="3"/>
        <v>0</v>
      </c>
      <c r="AR216" s="125">
        <f t="shared" si="4"/>
        <v>0</v>
      </c>
      <c r="AS216" s="125">
        <f t="shared" si="5"/>
        <v>0</v>
      </c>
      <c r="AT216" s="125">
        <f t="shared" si="6"/>
        <v>0</v>
      </c>
      <c r="AU216" s="125">
        <f t="shared" si="7"/>
        <v>0</v>
      </c>
      <c r="AV216" s="125">
        <f t="shared" si="22"/>
        <v>0</v>
      </c>
      <c r="AW216" s="125">
        <f t="shared" si="9"/>
        <v>0</v>
      </c>
      <c r="AX216" s="125">
        <f t="shared" si="10"/>
        <v>0</v>
      </c>
      <c r="AY216" s="125">
        <f t="shared" si="11"/>
        <v>0</v>
      </c>
      <c r="AZ216" s="125">
        <f t="shared" si="23"/>
        <v>0</v>
      </c>
      <c r="BA216" s="125">
        <f t="shared" si="13"/>
        <v>0</v>
      </c>
      <c r="BB216" s="125">
        <f t="shared" si="14"/>
        <v>0</v>
      </c>
      <c r="BC216" s="125">
        <f t="shared" si="15"/>
        <v>0</v>
      </c>
      <c r="BD216" s="125">
        <f t="shared" si="24"/>
        <v>0</v>
      </c>
      <c r="BE216" s="125">
        <f t="shared" si="17"/>
        <v>0</v>
      </c>
      <c r="BF216" s="125">
        <f t="shared" si="18"/>
        <v>0</v>
      </c>
      <c r="BG216" s="125">
        <f t="shared" si="25"/>
        <v>0</v>
      </c>
      <c r="BH216" s="125">
        <f t="shared" si="28"/>
        <v>0</v>
      </c>
      <c r="BI216" s="125">
        <f t="shared" si="27"/>
        <v>0</v>
      </c>
      <c r="BJ216" s="202">
        <v>1</v>
      </c>
      <c r="BK216" s="202"/>
    </row>
    <row r="217" spans="1:63" ht="14.25" x14ac:dyDescent="0.2">
      <c r="A217" s="22"/>
      <c r="B217" s="49">
        <v>213</v>
      </c>
      <c r="C217" s="50">
        <f>GD_CHUNG!B217</f>
        <v>201514</v>
      </c>
      <c r="D217" s="50" t="str">
        <f>GD_CHUNG!C217</f>
        <v>Đặng Thị Hải Yến</v>
      </c>
      <c r="E217" s="50" t="str">
        <f>GD_CHUNG!D217</f>
        <v>Nhân viên phục vụ hành khách</v>
      </c>
      <c r="F217" s="201"/>
      <c r="G217" s="201"/>
      <c r="H217" s="201"/>
      <c r="I217" s="201"/>
      <c r="J217" s="201"/>
      <c r="K217" s="201"/>
      <c r="L217" s="224"/>
      <c r="M217" s="201"/>
      <c r="N217" s="201"/>
      <c r="O217" s="201"/>
      <c r="P217" s="201"/>
      <c r="Q217" s="201"/>
      <c r="R217" s="201"/>
      <c r="S217" s="224"/>
      <c r="T217" s="201"/>
      <c r="U217" s="201"/>
      <c r="V217" s="201"/>
      <c r="W217" s="201"/>
      <c r="X217" s="201"/>
      <c r="Y217" s="201"/>
      <c r="Z217" s="200" t="s">
        <v>205</v>
      </c>
      <c r="AA217" s="200" t="s">
        <v>205</v>
      </c>
      <c r="AB217" s="200" t="s">
        <v>205</v>
      </c>
      <c r="AC217" s="200" t="s">
        <v>205</v>
      </c>
      <c r="AD217" s="200" t="s">
        <v>205</v>
      </c>
      <c r="AE217" s="201"/>
      <c r="AF217" s="200" t="s">
        <v>205</v>
      </c>
      <c r="AG217" s="200" t="s">
        <v>205</v>
      </c>
      <c r="AH217" s="200" t="s">
        <v>205</v>
      </c>
      <c r="AI217" s="200" t="s">
        <v>205</v>
      </c>
      <c r="AJ217" s="200" t="s">
        <v>205</v>
      </c>
      <c r="AK217" s="96"/>
      <c r="AL217" s="123"/>
      <c r="AM217" s="123">
        <f>VLOOKUP(C217,DM_NGAY_CONG_QUY_DINH!$H$3:$L$600,5,FALSE)</f>
        <v>27</v>
      </c>
      <c r="AN217" s="123">
        <f t="shared" si="0"/>
        <v>10</v>
      </c>
      <c r="AO217" s="125">
        <f t="shared" si="1"/>
        <v>0</v>
      </c>
      <c r="AP217" s="125">
        <f t="shared" si="2"/>
        <v>0</v>
      </c>
      <c r="AQ217" s="127">
        <f t="shared" si="3"/>
        <v>0</v>
      </c>
      <c r="AR217" s="125">
        <f t="shared" si="4"/>
        <v>0</v>
      </c>
      <c r="AS217" s="125">
        <f t="shared" si="5"/>
        <v>0</v>
      </c>
      <c r="AT217" s="125">
        <f t="shared" si="6"/>
        <v>0</v>
      </c>
      <c r="AU217" s="125">
        <f t="shared" si="7"/>
        <v>0</v>
      </c>
      <c r="AV217" s="125">
        <f t="shared" si="22"/>
        <v>0</v>
      </c>
      <c r="AW217" s="125">
        <f t="shared" si="9"/>
        <v>0</v>
      </c>
      <c r="AX217" s="125">
        <f t="shared" si="10"/>
        <v>0</v>
      </c>
      <c r="AY217" s="125">
        <f t="shared" si="11"/>
        <v>0</v>
      </c>
      <c r="AZ217" s="125">
        <f t="shared" si="23"/>
        <v>0</v>
      </c>
      <c r="BA217" s="125">
        <f t="shared" si="13"/>
        <v>0</v>
      </c>
      <c r="BB217" s="125">
        <f t="shared" si="14"/>
        <v>0</v>
      </c>
      <c r="BC217" s="125">
        <f t="shared" si="15"/>
        <v>0</v>
      </c>
      <c r="BD217" s="125">
        <f t="shared" si="24"/>
        <v>0</v>
      </c>
      <c r="BE217" s="125">
        <f t="shared" si="17"/>
        <v>0</v>
      </c>
      <c r="BF217" s="125">
        <f t="shared" si="18"/>
        <v>0</v>
      </c>
      <c r="BG217" s="125">
        <f t="shared" si="25"/>
        <v>0</v>
      </c>
      <c r="BH217" s="125">
        <f t="shared" si="28"/>
        <v>0</v>
      </c>
      <c r="BI217" s="125">
        <f t="shared" si="27"/>
        <v>0</v>
      </c>
      <c r="BJ217" s="202">
        <v>1</v>
      </c>
      <c r="BK217" s="202"/>
    </row>
    <row r="218" spans="1:63" ht="14.25" x14ac:dyDescent="0.2">
      <c r="A218" s="22"/>
      <c r="B218" s="49">
        <v>214</v>
      </c>
      <c r="C218" s="50">
        <f>GD_CHUNG!B218</f>
        <v>201515</v>
      </c>
      <c r="D218" s="50" t="str">
        <f>GD_CHUNG!C218</f>
        <v>Phạm Minh Dũng</v>
      </c>
      <c r="E218" s="50" t="str">
        <f>GD_CHUNG!D218</f>
        <v>Nhân viên phục vụ hành khách</v>
      </c>
      <c r="F218" s="201"/>
      <c r="G218" s="201"/>
      <c r="H218" s="201"/>
      <c r="I218" s="201"/>
      <c r="J218" s="201"/>
      <c r="K218" s="201"/>
      <c r="L218" s="224"/>
      <c r="M218" s="201"/>
      <c r="N218" s="201"/>
      <c r="O218" s="201"/>
      <c r="P218" s="201"/>
      <c r="Q218" s="201"/>
      <c r="R218" s="201"/>
      <c r="S218" s="224"/>
      <c r="T218" s="201"/>
      <c r="U218" s="201"/>
      <c r="V218" s="201"/>
      <c r="W218" s="201"/>
      <c r="X218" s="201"/>
      <c r="Y218" s="201"/>
      <c r="Z218" s="200" t="s">
        <v>205</v>
      </c>
      <c r="AA218" s="200" t="s">
        <v>205</v>
      </c>
      <c r="AB218" s="200" t="s">
        <v>205</v>
      </c>
      <c r="AC218" s="200" t="s">
        <v>205</v>
      </c>
      <c r="AD218" s="200" t="s">
        <v>205</v>
      </c>
      <c r="AE218" s="201"/>
      <c r="AF218" s="200" t="s">
        <v>205</v>
      </c>
      <c r="AG218" s="200" t="s">
        <v>205</v>
      </c>
      <c r="AH218" s="200" t="s">
        <v>205</v>
      </c>
      <c r="AI218" s="200" t="s">
        <v>205</v>
      </c>
      <c r="AJ218" s="200" t="s">
        <v>205</v>
      </c>
      <c r="AK218" s="96"/>
      <c r="AL218" s="123"/>
      <c r="AM218" s="123">
        <f>VLOOKUP(C218,DM_NGAY_CONG_QUY_DINH!$H$3:$L$600,5,FALSE)</f>
        <v>27</v>
      </c>
      <c r="AN218" s="123">
        <f t="shared" si="0"/>
        <v>10</v>
      </c>
      <c r="AO218" s="125">
        <f t="shared" si="1"/>
        <v>0</v>
      </c>
      <c r="AP218" s="125">
        <f t="shared" si="2"/>
        <v>0</v>
      </c>
      <c r="AQ218" s="127">
        <f t="shared" si="3"/>
        <v>0</v>
      </c>
      <c r="AR218" s="125">
        <f t="shared" si="4"/>
        <v>0</v>
      </c>
      <c r="AS218" s="125">
        <f t="shared" si="5"/>
        <v>0</v>
      </c>
      <c r="AT218" s="125">
        <f t="shared" si="6"/>
        <v>0</v>
      </c>
      <c r="AU218" s="125">
        <f t="shared" si="7"/>
        <v>0</v>
      </c>
      <c r="AV218" s="125">
        <f t="shared" si="22"/>
        <v>0</v>
      </c>
      <c r="AW218" s="125">
        <f t="shared" si="9"/>
        <v>0</v>
      </c>
      <c r="AX218" s="125">
        <f t="shared" si="10"/>
        <v>0</v>
      </c>
      <c r="AY218" s="125">
        <f t="shared" si="11"/>
        <v>0</v>
      </c>
      <c r="AZ218" s="125">
        <f t="shared" si="23"/>
        <v>0</v>
      </c>
      <c r="BA218" s="125">
        <f t="shared" si="13"/>
        <v>0</v>
      </c>
      <c r="BB218" s="125">
        <f t="shared" si="14"/>
        <v>0</v>
      </c>
      <c r="BC218" s="125">
        <f t="shared" si="15"/>
        <v>0</v>
      </c>
      <c r="BD218" s="125">
        <f t="shared" si="24"/>
        <v>0</v>
      </c>
      <c r="BE218" s="125">
        <f t="shared" si="17"/>
        <v>0</v>
      </c>
      <c r="BF218" s="125">
        <f t="shared" si="18"/>
        <v>0</v>
      </c>
      <c r="BG218" s="125">
        <f t="shared" si="25"/>
        <v>0</v>
      </c>
      <c r="BH218" s="125">
        <f t="shared" si="28"/>
        <v>0</v>
      </c>
      <c r="BI218" s="125">
        <f t="shared" si="27"/>
        <v>0</v>
      </c>
      <c r="BJ218" s="202">
        <v>1</v>
      </c>
      <c r="BK218" s="202"/>
    </row>
    <row r="219" spans="1:63" ht="14.25" x14ac:dyDescent="0.2">
      <c r="A219" s="22"/>
      <c r="B219" s="49">
        <v>215</v>
      </c>
      <c r="C219" s="50">
        <f>GD_CHUNG!B219</f>
        <v>10599</v>
      </c>
      <c r="D219" s="50" t="str">
        <f>GD_CHUNG!C219</f>
        <v>Đào Thu Giang</v>
      </c>
      <c r="E219" s="50" t="str">
        <f>GD_CHUNG!D219</f>
        <v>NV PVHK</v>
      </c>
      <c r="F219" s="121" t="s">
        <v>205</v>
      </c>
      <c r="G219" s="121" t="s">
        <v>205</v>
      </c>
      <c r="H219" s="121" t="s">
        <v>205</v>
      </c>
      <c r="I219" s="121" t="s">
        <v>205</v>
      </c>
      <c r="J219" s="122"/>
      <c r="K219" s="121" t="s">
        <v>205</v>
      </c>
      <c r="L219" s="121" t="s">
        <v>205</v>
      </c>
      <c r="M219" s="121" t="s">
        <v>205</v>
      </c>
      <c r="N219" s="121" t="s">
        <v>205</v>
      </c>
      <c r="O219" s="121" t="s">
        <v>205</v>
      </c>
      <c r="P219" s="121" t="s">
        <v>205</v>
      </c>
      <c r="Q219" s="122"/>
      <c r="R219" s="121" t="s">
        <v>205</v>
      </c>
      <c r="S219" s="121" t="s">
        <v>205</v>
      </c>
      <c r="T219" s="121" t="s">
        <v>205</v>
      </c>
      <c r="U219" s="121" t="s">
        <v>205</v>
      </c>
      <c r="V219" s="121" t="s">
        <v>205</v>
      </c>
      <c r="W219" s="121" t="s">
        <v>205</v>
      </c>
      <c r="X219" s="122"/>
      <c r="Y219" s="121" t="s">
        <v>205</v>
      </c>
      <c r="Z219" s="121" t="s">
        <v>349</v>
      </c>
      <c r="AA219" s="121" t="s">
        <v>349</v>
      </c>
      <c r="AB219" s="121" t="s">
        <v>349</v>
      </c>
      <c r="AC219" s="121" t="s">
        <v>349</v>
      </c>
      <c r="AD219" s="121" t="s">
        <v>349</v>
      </c>
      <c r="AE219" s="122"/>
      <c r="AF219" s="121" t="s">
        <v>349</v>
      </c>
      <c r="AG219" s="121" t="s">
        <v>349</v>
      </c>
      <c r="AH219" s="121" t="s">
        <v>349</v>
      </c>
      <c r="AI219" s="121" t="s">
        <v>349</v>
      </c>
      <c r="AJ219" s="121" t="s">
        <v>349</v>
      </c>
      <c r="AK219" s="96"/>
      <c r="AL219" s="123"/>
      <c r="AM219" s="123">
        <f>VLOOKUP(C219,DM_NGAY_CONG_QUY_DINH!$H$3:$L$600,5,FALSE)</f>
        <v>27</v>
      </c>
      <c r="AN219" s="123">
        <f t="shared" si="0"/>
        <v>17</v>
      </c>
      <c r="AO219" s="125">
        <f t="shared" si="1"/>
        <v>0</v>
      </c>
      <c r="AP219" s="125">
        <f t="shared" si="2"/>
        <v>0</v>
      </c>
      <c r="AQ219" s="127">
        <f t="shared" si="3"/>
        <v>0</v>
      </c>
      <c r="AR219" s="125">
        <f t="shared" si="4"/>
        <v>0</v>
      </c>
      <c r="AS219" s="125">
        <f t="shared" si="5"/>
        <v>0</v>
      </c>
      <c r="AT219" s="125">
        <f t="shared" si="6"/>
        <v>0</v>
      </c>
      <c r="AU219" s="125">
        <f t="shared" si="7"/>
        <v>0</v>
      </c>
      <c r="AV219" s="125">
        <f t="shared" si="22"/>
        <v>0</v>
      </c>
      <c r="AW219" s="125">
        <f t="shared" si="9"/>
        <v>0</v>
      </c>
      <c r="AX219" s="125">
        <f t="shared" si="10"/>
        <v>10</v>
      </c>
      <c r="AY219" s="125">
        <f t="shared" si="11"/>
        <v>0</v>
      </c>
      <c r="AZ219" s="125">
        <f t="shared" si="23"/>
        <v>0</v>
      </c>
      <c r="BA219" s="125">
        <f t="shared" si="13"/>
        <v>0</v>
      </c>
      <c r="BB219" s="125">
        <f t="shared" si="14"/>
        <v>0</v>
      </c>
      <c r="BC219" s="125">
        <f t="shared" si="15"/>
        <v>0</v>
      </c>
      <c r="BD219" s="125">
        <f t="shared" si="24"/>
        <v>0</v>
      </c>
      <c r="BE219" s="125">
        <f t="shared" si="17"/>
        <v>0</v>
      </c>
      <c r="BF219" s="125">
        <f t="shared" si="18"/>
        <v>0</v>
      </c>
      <c r="BG219" s="125">
        <f t="shared" si="25"/>
        <v>0</v>
      </c>
      <c r="BH219" s="125">
        <f t="shared" si="28"/>
        <v>0</v>
      </c>
      <c r="BI219" s="125">
        <f t="shared" si="27"/>
        <v>0</v>
      </c>
      <c r="BJ219" s="248">
        <v>1</v>
      </c>
      <c r="BK219" s="248"/>
    </row>
    <row r="220" spans="1:63" ht="14.25" x14ac:dyDescent="0.2">
      <c r="A220" s="22"/>
      <c r="B220" s="49">
        <v>216</v>
      </c>
      <c r="C220" s="50">
        <f>GD_CHUNG!B220</f>
        <v>10765</v>
      </c>
      <c r="D220" s="50" t="str">
        <f>GD_CHUNG!C220</f>
        <v>Nguyễn Thị Thuý</v>
      </c>
      <c r="E220" s="50" t="str">
        <f>GD_CHUNG!D220</f>
        <v>Nv Thống kê</v>
      </c>
      <c r="F220" s="121" t="s">
        <v>205</v>
      </c>
      <c r="G220" s="121" t="s">
        <v>205</v>
      </c>
      <c r="H220" s="121" t="s">
        <v>205</v>
      </c>
      <c r="I220" s="122"/>
      <c r="J220" s="122"/>
      <c r="K220" s="121" t="s">
        <v>205</v>
      </c>
      <c r="L220" s="121" t="s">
        <v>205</v>
      </c>
      <c r="M220" s="121" t="s">
        <v>205</v>
      </c>
      <c r="N220" s="121" t="s">
        <v>205</v>
      </c>
      <c r="O220" s="121" t="s">
        <v>205</v>
      </c>
      <c r="P220" s="122"/>
      <c r="Q220" s="122"/>
      <c r="R220" s="121" t="s">
        <v>205</v>
      </c>
      <c r="S220" s="121" t="s">
        <v>205</v>
      </c>
      <c r="T220" s="121" t="s">
        <v>205</v>
      </c>
      <c r="U220" s="121" t="s">
        <v>205</v>
      </c>
      <c r="V220" s="121" t="s">
        <v>205</v>
      </c>
      <c r="W220" s="122"/>
      <c r="X220" s="122"/>
      <c r="Y220" s="121" t="s">
        <v>205</v>
      </c>
      <c r="Z220" s="121" t="s">
        <v>205</v>
      </c>
      <c r="AA220" s="121" t="s">
        <v>205</v>
      </c>
      <c r="AB220" s="121" t="s">
        <v>205</v>
      </c>
      <c r="AC220" s="121" t="s">
        <v>205</v>
      </c>
      <c r="AD220" s="122"/>
      <c r="AE220" s="122"/>
      <c r="AF220" s="121" t="s">
        <v>205</v>
      </c>
      <c r="AG220" s="121" t="s">
        <v>205</v>
      </c>
      <c r="AH220" s="121" t="s">
        <v>205</v>
      </c>
      <c r="AI220" s="121" t="s">
        <v>205</v>
      </c>
      <c r="AJ220" s="121" t="s">
        <v>205</v>
      </c>
      <c r="AK220" s="96"/>
      <c r="AL220" s="123"/>
      <c r="AM220" s="123">
        <f>VLOOKUP(C220,DM_NGAY_CONG_QUY_DINH!$H$3:$L$600,5,FALSE)</f>
        <v>23</v>
      </c>
      <c r="AN220" s="123">
        <f t="shared" si="0"/>
        <v>23</v>
      </c>
      <c r="AO220" s="125">
        <f t="shared" si="1"/>
        <v>0</v>
      </c>
      <c r="AP220" s="125">
        <f t="shared" si="2"/>
        <v>0</v>
      </c>
      <c r="AQ220" s="127">
        <f t="shared" si="3"/>
        <v>0</v>
      </c>
      <c r="AR220" s="125">
        <f t="shared" si="4"/>
        <v>0</v>
      </c>
      <c r="AS220" s="125">
        <f t="shared" si="5"/>
        <v>0</v>
      </c>
      <c r="AT220" s="125">
        <f t="shared" si="6"/>
        <v>0</v>
      </c>
      <c r="AU220" s="125">
        <f t="shared" si="7"/>
        <v>0</v>
      </c>
      <c r="AV220" s="125">
        <f t="shared" si="22"/>
        <v>0</v>
      </c>
      <c r="AW220" s="125">
        <f t="shared" si="9"/>
        <v>0</v>
      </c>
      <c r="AX220" s="125">
        <f t="shared" si="10"/>
        <v>0</v>
      </c>
      <c r="AY220" s="125">
        <f t="shared" si="11"/>
        <v>0</v>
      </c>
      <c r="AZ220" s="125">
        <f t="shared" si="23"/>
        <v>0</v>
      </c>
      <c r="BA220" s="125">
        <f t="shared" si="13"/>
        <v>0</v>
      </c>
      <c r="BB220" s="125">
        <f t="shared" si="14"/>
        <v>0</v>
      </c>
      <c r="BC220" s="125">
        <f t="shared" si="15"/>
        <v>0</v>
      </c>
      <c r="BD220" s="125">
        <f t="shared" si="24"/>
        <v>0</v>
      </c>
      <c r="BE220" s="125">
        <f t="shared" si="17"/>
        <v>0</v>
      </c>
      <c r="BF220" s="125">
        <f t="shared" si="18"/>
        <v>0</v>
      </c>
      <c r="BG220" s="125">
        <f t="shared" si="25"/>
        <v>0</v>
      </c>
      <c r="BH220" s="125">
        <f t="shared" si="28"/>
        <v>0</v>
      </c>
      <c r="BI220" s="125">
        <f t="shared" si="27"/>
        <v>0</v>
      </c>
      <c r="BJ220" s="248">
        <v>1</v>
      </c>
      <c r="BK220" s="248"/>
    </row>
    <row r="221" spans="1:63" ht="14.25" x14ac:dyDescent="0.2">
      <c r="A221" s="22"/>
      <c r="B221" s="49">
        <v>217</v>
      </c>
      <c r="C221" s="50">
        <f>GD_CHUNG!B221</f>
        <v>10787</v>
      </c>
      <c r="D221" s="50" t="str">
        <f>GD_CHUNG!C221</f>
        <v>Lê Đình Tuấn</v>
      </c>
      <c r="E221" s="50" t="str">
        <f>GD_CHUNG!D221</f>
        <v>Trưởng phòng</v>
      </c>
      <c r="F221" s="121" t="s">
        <v>205</v>
      </c>
      <c r="G221" s="121" t="s">
        <v>205</v>
      </c>
      <c r="H221" s="121" t="s">
        <v>205</v>
      </c>
      <c r="I221" s="122"/>
      <c r="J221" s="122"/>
      <c r="K221" s="121" t="s">
        <v>205</v>
      </c>
      <c r="L221" s="121" t="s">
        <v>205</v>
      </c>
      <c r="M221" s="121" t="s">
        <v>205</v>
      </c>
      <c r="N221" s="121" t="s">
        <v>205</v>
      </c>
      <c r="O221" s="121" t="s">
        <v>205</v>
      </c>
      <c r="P221" s="122"/>
      <c r="Q221" s="122"/>
      <c r="R221" s="121" t="s">
        <v>205</v>
      </c>
      <c r="S221" s="121" t="s">
        <v>205</v>
      </c>
      <c r="T221" s="121" t="s">
        <v>205</v>
      </c>
      <c r="U221" s="121" t="s">
        <v>205</v>
      </c>
      <c r="V221" s="121" t="s">
        <v>205</v>
      </c>
      <c r="W221" s="122"/>
      <c r="X221" s="122"/>
      <c r="Y221" s="121" t="s">
        <v>205</v>
      </c>
      <c r="Z221" s="121" t="s">
        <v>205</v>
      </c>
      <c r="AA221" s="121" t="s">
        <v>205</v>
      </c>
      <c r="AB221" s="121" t="s">
        <v>205</v>
      </c>
      <c r="AC221" s="121" t="s">
        <v>205</v>
      </c>
      <c r="AD221" s="122"/>
      <c r="AE221" s="122"/>
      <c r="AF221" s="121" t="s">
        <v>205</v>
      </c>
      <c r="AG221" s="121" t="s">
        <v>205</v>
      </c>
      <c r="AH221" s="121" t="s">
        <v>205</v>
      </c>
      <c r="AI221" s="121" t="s">
        <v>205</v>
      </c>
      <c r="AJ221" s="121" t="s">
        <v>205</v>
      </c>
      <c r="AK221" s="96"/>
      <c r="AL221" s="123"/>
      <c r="AM221" s="123">
        <f>VLOOKUP(C221,DM_NGAY_CONG_QUY_DINH!$H$3:$L$600,5,FALSE)</f>
        <v>23</v>
      </c>
      <c r="AN221" s="123">
        <f t="shared" si="0"/>
        <v>23</v>
      </c>
      <c r="AO221" s="125">
        <f t="shared" si="1"/>
        <v>0</v>
      </c>
      <c r="AP221" s="125">
        <f t="shared" si="2"/>
        <v>0</v>
      </c>
      <c r="AQ221" s="127">
        <f t="shared" si="3"/>
        <v>0</v>
      </c>
      <c r="AR221" s="125">
        <f t="shared" si="4"/>
        <v>0</v>
      </c>
      <c r="AS221" s="125">
        <f t="shared" si="5"/>
        <v>0</v>
      </c>
      <c r="AT221" s="125">
        <f t="shared" si="6"/>
        <v>0</v>
      </c>
      <c r="AU221" s="125">
        <f t="shared" si="7"/>
        <v>0</v>
      </c>
      <c r="AV221" s="125">
        <f t="shared" si="22"/>
        <v>0</v>
      </c>
      <c r="AW221" s="125">
        <f t="shared" si="9"/>
        <v>0</v>
      </c>
      <c r="AX221" s="125">
        <f t="shared" si="10"/>
        <v>0</v>
      </c>
      <c r="AY221" s="125">
        <f t="shared" si="11"/>
        <v>0</v>
      </c>
      <c r="AZ221" s="125">
        <f t="shared" si="23"/>
        <v>0</v>
      </c>
      <c r="BA221" s="125">
        <f t="shared" si="13"/>
        <v>0</v>
      </c>
      <c r="BB221" s="125">
        <f t="shared" si="14"/>
        <v>0</v>
      </c>
      <c r="BC221" s="125">
        <f t="shared" si="15"/>
        <v>0</v>
      </c>
      <c r="BD221" s="125">
        <f t="shared" si="24"/>
        <v>0</v>
      </c>
      <c r="BE221" s="125">
        <f t="shared" si="17"/>
        <v>0</v>
      </c>
      <c r="BF221" s="125">
        <f t="shared" si="18"/>
        <v>0</v>
      </c>
      <c r="BG221" s="125">
        <f t="shared" si="25"/>
        <v>0</v>
      </c>
      <c r="BH221" s="125">
        <f t="shared" si="28"/>
        <v>0</v>
      </c>
      <c r="BI221" s="125">
        <f t="shared" si="27"/>
        <v>0</v>
      </c>
      <c r="BJ221" s="167">
        <v>1.05</v>
      </c>
      <c r="BK221" s="249"/>
    </row>
    <row r="222" spans="1:63" ht="14.25" x14ac:dyDescent="0.2">
      <c r="A222" s="22"/>
      <c r="B222" s="49">
        <v>218</v>
      </c>
      <c r="C222" s="50">
        <f>GD_CHUNG!B222</f>
        <v>10753</v>
      </c>
      <c r="D222" s="50" t="str">
        <f>GD_CHUNG!C222</f>
        <v>Hoàng Việt Cường</v>
      </c>
      <c r="E222" s="50" t="str">
        <f>GD_CHUNG!D222</f>
        <v>Phó Trưởng Phòng</v>
      </c>
      <c r="F222" s="121" t="s">
        <v>205</v>
      </c>
      <c r="G222" s="121" t="s">
        <v>205</v>
      </c>
      <c r="H222" s="121" t="s">
        <v>205</v>
      </c>
      <c r="I222" s="122"/>
      <c r="J222" s="122"/>
      <c r="K222" s="121" t="s">
        <v>205</v>
      </c>
      <c r="L222" s="121" t="s">
        <v>205</v>
      </c>
      <c r="M222" s="121" t="s">
        <v>205</v>
      </c>
      <c r="N222" s="121" t="s">
        <v>205</v>
      </c>
      <c r="O222" s="121" t="s">
        <v>205</v>
      </c>
      <c r="P222" s="122"/>
      <c r="Q222" s="122"/>
      <c r="R222" s="121" t="s">
        <v>205</v>
      </c>
      <c r="S222" s="121" t="s">
        <v>205</v>
      </c>
      <c r="T222" s="121" t="s">
        <v>205</v>
      </c>
      <c r="U222" s="121" t="s">
        <v>205</v>
      </c>
      <c r="V222" s="121" t="s">
        <v>205</v>
      </c>
      <c r="W222" s="122"/>
      <c r="X222" s="122"/>
      <c r="Y222" s="121" t="s">
        <v>205</v>
      </c>
      <c r="Z222" s="121" t="s">
        <v>205</v>
      </c>
      <c r="AA222" s="121" t="s">
        <v>205</v>
      </c>
      <c r="AB222" s="121" t="s">
        <v>205</v>
      </c>
      <c r="AC222" s="121" t="s">
        <v>205</v>
      </c>
      <c r="AD222" s="122"/>
      <c r="AE222" s="122"/>
      <c r="AF222" s="121" t="s">
        <v>205</v>
      </c>
      <c r="AG222" s="121" t="s">
        <v>205</v>
      </c>
      <c r="AH222" s="121" t="s">
        <v>205</v>
      </c>
      <c r="AI222" s="121" t="s">
        <v>205</v>
      </c>
      <c r="AJ222" s="121" t="s">
        <v>205</v>
      </c>
      <c r="AK222" s="96"/>
      <c r="AL222" s="123"/>
      <c r="AM222" s="123">
        <f>VLOOKUP(C222,DM_NGAY_CONG_QUY_DINH!$H$3:$L$600,5,FALSE)</f>
        <v>23</v>
      </c>
      <c r="AN222" s="123">
        <f t="shared" si="0"/>
        <v>23</v>
      </c>
      <c r="AO222" s="125">
        <f t="shared" si="1"/>
        <v>0</v>
      </c>
      <c r="AP222" s="125">
        <f t="shared" si="2"/>
        <v>0</v>
      </c>
      <c r="AQ222" s="127">
        <f t="shared" si="3"/>
        <v>0</v>
      </c>
      <c r="AR222" s="125">
        <f t="shared" si="4"/>
        <v>0</v>
      </c>
      <c r="AS222" s="125">
        <f t="shared" si="5"/>
        <v>0</v>
      </c>
      <c r="AT222" s="125">
        <f t="shared" si="6"/>
        <v>0</v>
      </c>
      <c r="AU222" s="125">
        <f t="shared" si="7"/>
        <v>0</v>
      </c>
      <c r="AV222" s="125">
        <f t="shared" si="22"/>
        <v>0</v>
      </c>
      <c r="AW222" s="125">
        <f t="shared" si="9"/>
        <v>0</v>
      </c>
      <c r="AX222" s="125">
        <f t="shared" si="10"/>
        <v>0</v>
      </c>
      <c r="AY222" s="125">
        <f t="shared" si="11"/>
        <v>0</v>
      </c>
      <c r="AZ222" s="125">
        <f t="shared" si="23"/>
        <v>0</v>
      </c>
      <c r="BA222" s="125">
        <f t="shared" si="13"/>
        <v>0</v>
      </c>
      <c r="BB222" s="125">
        <f t="shared" si="14"/>
        <v>0</v>
      </c>
      <c r="BC222" s="125">
        <f t="shared" si="15"/>
        <v>0</v>
      </c>
      <c r="BD222" s="125">
        <f t="shared" si="24"/>
        <v>0</v>
      </c>
      <c r="BE222" s="125">
        <f t="shared" si="17"/>
        <v>0</v>
      </c>
      <c r="BF222" s="125">
        <f t="shared" si="18"/>
        <v>0</v>
      </c>
      <c r="BG222" s="125">
        <f t="shared" si="25"/>
        <v>0</v>
      </c>
      <c r="BH222" s="125">
        <f t="shared" si="28"/>
        <v>0</v>
      </c>
      <c r="BI222" s="125">
        <f t="shared" si="27"/>
        <v>0</v>
      </c>
      <c r="BJ222" s="248">
        <v>1</v>
      </c>
      <c r="BK222" s="248"/>
    </row>
    <row r="223" spans="1:63" ht="14.25" x14ac:dyDescent="0.2">
      <c r="A223" s="22"/>
      <c r="B223" s="49">
        <v>219</v>
      </c>
      <c r="C223" s="50">
        <f>GD_CHUNG!B223</f>
        <v>10785</v>
      </c>
      <c r="D223" s="50" t="str">
        <f>GD_CHUNG!C223</f>
        <v>Nguyễn Duy Thái</v>
      </c>
      <c r="E223" s="50" t="str">
        <f>GD_CHUNG!D223</f>
        <v>Phó Trưởng Phòng</v>
      </c>
      <c r="F223" s="121" t="s">
        <v>205</v>
      </c>
      <c r="G223" s="121" t="s">
        <v>205</v>
      </c>
      <c r="H223" s="121" t="s">
        <v>205</v>
      </c>
      <c r="I223" s="122"/>
      <c r="J223" s="122"/>
      <c r="K223" s="121" t="s">
        <v>205</v>
      </c>
      <c r="L223" s="121" t="s">
        <v>205</v>
      </c>
      <c r="M223" s="121" t="s">
        <v>205</v>
      </c>
      <c r="N223" s="121" t="s">
        <v>205</v>
      </c>
      <c r="O223" s="121" t="s">
        <v>205</v>
      </c>
      <c r="P223" s="122"/>
      <c r="Q223" s="122"/>
      <c r="R223" s="121" t="s">
        <v>205</v>
      </c>
      <c r="S223" s="121" t="s">
        <v>205</v>
      </c>
      <c r="T223" s="121" t="s">
        <v>205</v>
      </c>
      <c r="U223" s="121" t="s">
        <v>205</v>
      </c>
      <c r="V223" s="121" t="s">
        <v>205</v>
      </c>
      <c r="W223" s="122"/>
      <c r="X223" s="122"/>
      <c r="Y223" s="121" t="s">
        <v>205</v>
      </c>
      <c r="Z223" s="121" t="s">
        <v>205</v>
      </c>
      <c r="AA223" s="121" t="s">
        <v>205</v>
      </c>
      <c r="AB223" s="121" t="s">
        <v>205</v>
      </c>
      <c r="AC223" s="121" t="s">
        <v>205</v>
      </c>
      <c r="AD223" s="122"/>
      <c r="AE223" s="122"/>
      <c r="AF223" s="121" t="s">
        <v>205</v>
      </c>
      <c r="AG223" s="121" t="s">
        <v>205</v>
      </c>
      <c r="AH223" s="121" t="s">
        <v>205</v>
      </c>
      <c r="AI223" s="121" t="s">
        <v>205</v>
      </c>
      <c r="AJ223" s="121" t="s">
        <v>205</v>
      </c>
      <c r="AK223" s="96"/>
      <c r="AL223" s="123"/>
      <c r="AM223" s="123">
        <f>VLOOKUP(C223,DM_NGAY_CONG_QUY_DINH!$H$3:$L$600,5,FALSE)</f>
        <v>23</v>
      </c>
      <c r="AN223" s="123">
        <f t="shared" si="0"/>
        <v>23</v>
      </c>
      <c r="AO223" s="125">
        <f t="shared" si="1"/>
        <v>0</v>
      </c>
      <c r="AP223" s="125">
        <f t="shared" si="2"/>
        <v>0</v>
      </c>
      <c r="AQ223" s="127">
        <f t="shared" si="3"/>
        <v>0</v>
      </c>
      <c r="AR223" s="125">
        <f t="shared" si="4"/>
        <v>0</v>
      </c>
      <c r="AS223" s="125">
        <f t="shared" si="5"/>
        <v>0</v>
      </c>
      <c r="AT223" s="125">
        <f t="shared" si="6"/>
        <v>0</v>
      </c>
      <c r="AU223" s="125">
        <f t="shared" si="7"/>
        <v>0</v>
      </c>
      <c r="AV223" s="125">
        <f t="shared" si="22"/>
        <v>0</v>
      </c>
      <c r="AW223" s="125">
        <f t="shared" si="9"/>
        <v>0</v>
      </c>
      <c r="AX223" s="125">
        <f t="shared" si="10"/>
        <v>0</v>
      </c>
      <c r="AY223" s="125">
        <f t="shared" si="11"/>
        <v>0</v>
      </c>
      <c r="AZ223" s="125">
        <f t="shared" si="23"/>
        <v>0</v>
      </c>
      <c r="BA223" s="125">
        <f t="shared" si="13"/>
        <v>0</v>
      </c>
      <c r="BB223" s="125">
        <f t="shared" si="14"/>
        <v>0</v>
      </c>
      <c r="BC223" s="125">
        <f t="shared" si="15"/>
        <v>0</v>
      </c>
      <c r="BD223" s="125">
        <f t="shared" si="24"/>
        <v>0</v>
      </c>
      <c r="BE223" s="125">
        <f t="shared" si="17"/>
        <v>0</v>
      </c>
      <c r="BF223" s="125">
        <f t="shared" si="18"/>
        <v>0</v>
      </c>
      <c r="BG223" s="125">
        <f t="shared" si="25"/>
        <v>0</v>
      </c>
      <c r="BH223" s="125">
        <f t="shared" si="28"/>
        <v>0</v>
      </c>
      <c r="BI223" s="125">
        <f t="shared" si="27"/>
        <v>0</v>
      </c>
      <c r="BJ223" s="248">
        <v>1</v>
      </c>
      <c r="BK223" s="248"/>
    </row>
    <row r="224" spans="1:63" ht="14.25" x14ac:dyDescent="0.2">
      <c r="A224" s="22"/>
      <c r="B224" s="49">
        <v>220</v>
      </c>
      <c r="C224" s="50">
        <f>GD_CHUNG!B224</f>
        <v>10786</v>
      </c>
      <c r="D224" s="50" t="str">
        <f>GD_CHUNG!C224</f>
        <v>Nguyễn Hà Thanh</v>
      </c>
      <c r="E224" s="50" t="str">
        <f>GD_CHUNG!D224</f>
        <v>Phó Trưởng Phòng</v>
      </c>
      <c r="F224" s="121" t="s">
        <v>205</v>
      </c>
      <c r="G224" s="121" t="s">
        <v>205</v>
      </c>
      <c r="H224" s="121" t="s">
        <v>205</v>
      </c>
      <c r="I224" s="122"/>
      <c r="J224" s="122"/>
      <c r="K224" s="121" t="s">
        <v>205</v>
      </c>
      <c r="L224" s="121" t="s">
        <v>205</v>
      </c>
      <c r="M224" s="121" t="s">
        <v>205</v>
      </c>
      <c r="N224" s="121" t="s">
        <v>205</v>
      </c>
      <c r="O224" s="121" t="s">
        <v>205</v>
      </c>
      <c r="P224" s="122"/>
      <c r="Q224" s="122"/>
      <c r="R224" s="121" t="s">
        <v>205</v>
      </c>
      <c r="S224" s="121" t="s">
        <v>205</v>
      </c>
      <c r="T224" s="121" t="s">
        <v>205</v>
      </c>
      <c r="U224" s="121" t="s">
        <v>205</v>
      </c>
      <c r="V224" s="121" t="s">
        <v>205</v>
      </c>
      <c r="W224" s="122"/>
      <c r="X224" s="122"/>
      <c r="Y224" s="121" t="s">
        <v>205</v>
      </c>
      <c r="Z224" s="121" t="s">
        <v>205</v>
      </c>
      <c r="AA224" s="121" t="s">
        <v>205</v>
      </c>
      <c r="AB224" s="121" t="s">
        <v>205</v>
      </c>
      <c r="AC224" s="121" t="s">
        <v>205</v>
      </c>
      <c r="AD224" s="122"/>
      <c r="AE224" s="122"/>
      <c r="AF224" s="121" t="s">
        <v>205</v>
      </c>
      <c r="AG224" s="121" t="s">
        <v>205</v>
      </c>
      <c r="AH224" s="121" t="s">
        <v>205</v>
      </c>
      <c r="AI224" s="121" t="s">
        <v>205</v>
      </c>
      <c r="AJ224" s="121" t="s">
        <v>205</v>
      </c>
      <c r="AK224" s="96"/>
      <c r="AL224" s="123"/>
      <c r="AM224" s="123">
        <f>VLOOKUP(C224,DM_NGAY_CONG_QUY_DINH!$H$3:$L$600,5,FALSE)</f>
        <v>23</v>
      </c>
      <c r="AN224" s="123">
        <f t="shared" si="0"/>
        <v>23</v>
      </c>
      <c r="AO224" s="125">
        <f t="shared" si="1"/>
        <v>0</v>
      </c>
      <c r="AP224" s="125">
        <f t="shared" si="2"/>
        <v>0</v>
      </c>
      <c r="AQ224" s="127">
        <f t="shared" si="3"/>
        <v>0</v>
      </c>
      <c r="AR224" s="125">
        <f t="shared" si="4"/>
        <v>0</v>
      </c>
      <c r="AS224" s="125">
        <f t="shared" si="5"/>
        <v>0</v>
      </c>
      <c r="AT224" s="125">
        <f t="shared" si="6"/>
        <v>0</v>
      </c>
      <c r="AU224" s="125">
        <f t="shared" si="7"/>
        <v>0</v>
      </c>
      <c r="AV224" s="125">
        <f t="shared" si="22"/>
        <v>0</v>
      </c>
      <c r="AW224" s="125">
        <f t="shared" si="9"/>
        <v>0</v>
      </c>
      <c r="AX224" s="125">
        <f t="shared" si="10"/>
        <v>0</v>
      </c>
      <c r="AY224" s="125">
        <f t="shared" si="11"/>
        <v>0</v>
      </c>
      <c r="AZ224" s="125">
        <f t="shared" si="23"/>
        <v>0</v>
      </c>
      <c r="BA224" s="125">
        <f t="shared" si="13"/>
        <v>0</v>
      </c>
      <c r="BB224" s="125">
        <f t="shared" si="14"/>
        <v>0</v>
      </c>
      <c r="BC224" s="125">
        <f t="shared" si="15"/>
        <v>0</v>
      </c>
      <c r="BD224" s="125">
        <f t="shared" si="24"/>
        <v>0</v>
      </c>
      <c r="BE224" s="125">
        <f t="shared" si="17"/>
        <v>0</v>
      </c>
      <c r="BF224" s="125">
        <f t="shared" si="18"/>
        <v>0</v>
      </c>
      <c r="BG224" s="125">
        <f t="shared" si="25"/>
        <v>0</v>
      </c>
      <c r="BH224" s="125">
        <f t="shared" si="28"/>
        <v>0</v>
      </c>
      <c r="BI224" s="125">
        <f t="shared" si="27"/>
        <v>0</v>
      </c>
      <c r="BJ224" s="248">
        <v>1</v>
      </c>
      <c r="BK224" s="248"/>
    </row>
    <row r="225" spans="1:63" ht="14.25" x14ac:dyDescent="0.2">
      <c r="A225" s="22"/>
      <c r="B225" s="49">
        <v>221</v>
      </c>
      <c r="C225" s="50">
        <f>GD_CHUNG!B225</f>
        <v>10704</v>
      </c>
      <c r="D225" s="50" t="str">
        <f>GD_CHUNG!C225</f>
        <v>Ngô Quốc Khánh</v>
      </c>
      <c r="E225" s="50" t="str">
        <f>GD_CHUNG!D225</f>
        <v>Đội phó</v>
      </c>
      <c r="F225" s="121" t="s">
        <v>205</v>
      </c>
      <c r="G225" s="121" t="s">
        <v>205</v>
      </c>
      <c r="H225" s="121" t="s">
        <v>205</v>
      </c>
      <c r="I225" s="121" t="s">
        <v>205</v>
      </c>
      <c r="J225" s="122"/>
      <c r="K225" s="121" t="s">
        <v>205</v>
      </c>
      <c r="L225" s="121" t="s">
        <v>205</v>
      </c>
      <c r="M225" s="121" t="s">
        <v>205</v>
      </c>
      <c r="N225" s="121" t="s">
        <v>205</v>
      </c>
      <c r="O225" s="121" t="s">
        <v>205</v>
      </c>
      <c r="P225" s="121" t="s">
        <v>205</v>
      </c>
      <c r="Q225" s="122"/>
      <c r="R225" s="121" t="s">
        <v>205</v>
      </c>
      <c r="S225" s="121" t="s">
        <v>205</v>
      </c>
      <c r="T225" s="121" t="s">
        <v>205</v>
      </c>
      <c r="U225" s="121" t="s">
        <v>205</v>
      </c>
      <c r="V225" s="121" t="s">
        <v>205</v>
      </c>
      <c r="W225" s="121" t="s">
        <v>205</v>
      </c>
      <c r="X225" s="122"/>
      <c r="Y225" s="121" t="s">
        <v>205</v>
      </c>
      <c r="Z225" s="121" t="s">
        <v>205</v>
      </c>
      <c r="AA225" s="121" t="s">
        <v>205</v>
      </c>
      <c r="AB225" s="121" t="s">
        <v>205</v>
      </c>
      <c r="AC225" s="121" t="s">
        <v>205</v>
      </c>
      <c r="AD225" s="121" t="s">
        <v>205</v>
      </c>
      <c r="AE225" s="122"/>
      <c r="AF225" s="121" t="s">
        <v>205</v>
      </c>
      <c r="AG225" s="121" t="s">
        <v>205</v>
      </c>
      <c r="AH225" s="121" t="s">
        <v>205</v>
      </c>
      <c r="AI225" s="121" t="s">
        <v>205</v>
      </c>
      <c r="AJ225" s="121" t="s">
        <v>205</v>
      </c>
      <c r="AK225" s="96"/>
      <c r="AL225" s="123"/>
      <c r="AM225" s="123">
        <f>VLOOKUP(C225,DM_NGAY_CONG_QUY_DINH!$H$3:$L$600,5,FALSE)</f>
        <v>27</v>
      </c>
      <c r="AN225" s="123">
        <f t="shared" si="0"/>
        <v>27</v>
      </c>
      <c r="AO225" s="125">
        <f t="shared" si="1"/>
        <v>0</v>
      </c>
      <c r="AP225" s="125">
        <f t="shared" si="2"/>
        <v>0</v>
      </c>
      <c r="AQ225" s="127">
        <f t="shared" si="3"/>
        <v>0</v>
      </c>
      <c r="AR225" s="125">
        <f t="shared" si="4"/>
        <v>0</v>
      </c>
      <c r="AS225" s="125">
        <f t="shared" si="5"/>
        <v>0</v>
      </c>
      <c r="AT225" s="125">
        <f t="shared" si="6"/>
        <v>0</v>
      </c>
      <c r="AU225" s="125">
        <f t="shared" si="7"/>
        <v>0</v>
      </c>
      <c r="AV225" s="125">
        <f t="shared" si="22"/>
        <v>0</v>
      </c>
      <c r="AW225" s="125">
        <f t="shared" si="9"/>
        <v>0</v>
      </c>
      <c r="AX225" s="125">
        <f t="shared" si="10"/>
        <v>0</v>
      </c>
      <c r="AY225" s="125">
        <f t="shared" si="11"/>
        <v>0</v>
      </c>
      <c r="AZ225" s="125">
        <f t="shared" si="23"/>
        <v>0</v>
      </c>
      <c r="BA225" s="125">
        <f t="shared" si="13"/>
        <v>0</v>
      </c>
      <c r="BB225" s="125">
        <f t="shared" si="14"/>
        <v>0</v>
      </c>
      <c r="BC225" s="125">
        <f t="shared" si="15"/>
        <v>0</v>
      </c>
      <c r="BD225" s="125">
        <f t="shared" si="24"/>
        <v>0</v>
      </c>
      <c r="BE225" s="125">
        <f t="shared" si="17"/>
        <v>0</v>
      </c>
      <c r="BF225" s="125">
        <f t="shared" si="18"/>
        <v>0</v>
      </c>
      <c r="BG225" s="125">
        <f t="shared" si="25"/>
        <v>0</v>
      </c>
      <c r="BH225" s="125">
        <f t="shared" si="28"/>
        <v>0</v>
      </c>
      <c r="BI225" s="125">
        <f t="shared" si="27"/>
        <v>0</v>
      </c>
      <c r="BJ225" s="22">
        <v>1.0499999999999998</v>
      </c>
      <c r="BK225" s="250"/>
    </row>
    <row r="226" spans="1:63" ht="14.25" x14ac:dyDescent="0.2">
      <c r="A226" s="22"/>
      <c r="B226" s="49">
        <v>222</v>
      </c>
      <c r="C226" s="50">
        <f>GD_CHUNG!B226</f>
        <v>10686</v>
      </c>
      <c r="D226" s="50" t="str">
        <f>GD_CHUNG!C226</f>
        <v>Đỗ Anh Tuấn</v>
      </c>
      <c r="E226" s="50" t="str">
        <f>GD_CHUNG!D226</f>
        <v>NV Lái xe - VHTTB</v>
      </c>
      <c r="F226" s="121" t="s">
        <v>205</v>
      </c>
      <c r="G226" s="121" t="s">
        <v>205</v>
      </c>
      <c r="H226" s="121" t="s">
        <v>205</v>
      </c>
      <c r="I226" s="121" t="s">
        <v>205</v>
      </c>
      <c r="J226" s="122"/>
      <c r="K226" s="121" t="s">
        <v>205</v>
      </c>
      <c r="L226" s="121" t="s">
        <v>205</v>
      </c>
      <c r="M226" s="121" t="s">
        <v>205</v>
      </c>
      <c r="N226" s="121" t="s">
        <v>205</v>
      </c>
      <c r="O226" s="121" t="s">
        <v>205</v>
      </c>
      <c r="P226" s="121" t="s">
        <v>205</v>
      </c>
      <c r="Q226" s="122"/>
      <c r="R226" s="121" t="s">
        <v>205</v>
      </c>
      <c r="S226" s="121" t="s">
        <v>205</v>
      </c>
      <c r="T226" s="121" t="s">
        <v>205</v>
      </c>
      <c r="U226" s="121" t="s">
        <v>205</v>
      </c>
      <c r="V226" s="121" t="s">
        <v>205</v>
      </c>
      <c r="W226" s="121" t="s">
        <v>205</v>
      </c>
      <c r="X226" s="122"/>
      <c r="Y226" s="121" t="s">
        <v>205</v>
      </c>
      <c r="Z226" s="121" t="s">
        <v>205</v>
      </c>
      <c r="AA226" s="121" t="s">
        <v>205</v>
      </c>
      <c r="AB226" s="121" t="s">
        <v>205</v>
      </c>
      <c r="AC226" s="121" t="s">
        <v>205</v>
      </c>
      <c r="AD226" s="121" t="s">
        <v>205</v>
      </c>
      <c r="AE226" s="122"/>
      <c r="AF226" s="121" t="s">
        <v>205</v>
      </c>
      <c r="AG226" s="121" t="s">
        <v>205</v>
      </c>
      <c r="AH226" s="121" t="s">
        <v>205</v>
      </c>
      <c r="AI226" s="121" t="s">
        <v>205</v>
      </c>
      <c r="AJ226" s="121" t="s">
        <v>205</v>
      </c>
      <c r="AK226" s="96"/>
      <c r="AL226" s="123"/>
      <c r="AM226" s="123">
        <f>VLOOKUP(C226,DM_NGAY_CONG_QUY_DINH!$H$3:$L$600,5,FALSE)</f>
        <v>27</v>
      </c>
      <c r="AN226" s="123">
        <f t="shared" si="0"/>
        <v>27</v>
      </c>
      <c r="AO226" s="125">
        <f t="shared" si="1"/>
        <v>0</v>
      </c>
      <c r="AP226" s="125">
        <f t="shared" si="2"/>
        <v>0</v>
      </c>
      <c r="AQ226" s="127">
        <f t="shared" si="3"/>
        <v>0</v>
      </c>
      <c r="AR226" s="125">
        <f t="shared" si="4"/>
        <v>0</v>
      </c>
      <c r="AS226" s="125">
        <f t="shared" si="5"/>
        <v>0</v>
      </c>
      <c r="AT226" s="125">
        <f t="shared" si="6"/>
        <v>0</v>
      </c>
      <c r="AU226" s="125">
        <f t="shared" si="7"/>
        <v>0</v>
      </c>
      <c r="AV226" s="125">
        <f t="shared" si="22"/>
        <v>0</v>
      </c>
      <c r="AW226" s="125">
        <f t="shared" si="9"/>
        <v>0</v>
      </c>
      <c r="AX226" s="125">
        <f t="shared" si="10"/>
        <v>0</v>
      </c>
      <c r="AY226" s="125">
        <f t="shared" si="11"/>
        <v>0</v>
      </c>
      <c r="AZ226" s="125">
        <f t="shared" si="23"/>
        <v>0</v>
      </c>
      <c r="BA226" s="125">
        <f t="shared" si="13"/>
        <v>0</v>
      </c>
      <c r="BB226" s="125">
        <f t="shared" si="14"/>
        <v>0</v>
      </c>
      <c r="BC226" s="125">
        <f t="shared" si="15"/>
        <v>0</v>
      </c>
      <c r="BD226" s="125">
        <f t="shared" si="24"/>
        <v>0</v>
      </c>
      <c r="BE226" s="125">
        <f t="shared" si="17"/>
        <v>0</v>
      </c>
      <c r="BF226" s="125">
        <f t="shared" si="18"/>
        <v>0</v>
      </c>
      <c r="BG226" s="125">
        <f t="shared" si="25"/>
        <v>0</v>
      </c>
      <c r="BH226" s="125">
        <f t="shared" si="28"/>
        <v>0</v>
      </c>
      <c r="BI226" s="125">
        <f t="shared" si="27"/>
        <v>0</v>
      </c>
      <c r="BJ226" s="248">
        <v>1</v>
      </c>
      <c r="BK226" s="248"/>
    </row>
    <row r="227" spans="1:63" ht="14.25" x14ac:dyDescent="0.2">
      <c r="A227" s="22"/>
      <c r="B227" s="49">
        <v>223</v>
      </c>
      <c r="C227" s="50">
        <f>GD_CHUNG!B227</f>
        <v>10687</v>
      </c>
      <c r="D227" s="50" t="str">
        <f>GD_CHUNG!C227</f>
        <v>Lê Hồng Nam</v>
      </c>
      <c r="E227" s="50" t="str">
        <f>GD_CHUNG!D227</f>
        <v>NV Lái xe - VHTTB</v>
      </c>
      <c r="F227" s="121" t="s">
        <v>205</v>
      </c>
      <c r="G227" s="121" t="s">
        <v>205</v>
      </c>
      <c r="H227" s="121" t="s">
        <v>205</v>
      </c>
      <c r="I227" s="121" t="s">
        <v>205</v>
      </c>
      <c r="J227" s="122"/>
      <c r="K227" s="121" t="s">
        <v>205</v>
      </c>
      <c r="L227" s="121" t="s">
        <v>205</v>
      </c>
      <c r="M227" s="121" t="s">
        <v>205</v>
      </c>
      <c r="N227" s="121" t="s">
        <v>205</v>
      </c>
      <c r="O227" s="121" t="s">
        <v>205</v>
      </c>
      <c r="P227" s="121" t="s">
        <v>205</v>
      </c>
      <c r="Q227" s="122"/>
      <c r="R227" s="121" t="s">
        <v>205</v>
      </c>
      <c r="S227" s="121" t="s">
        <v>205</v>
      </c>
      <c r="T227" s="121" t="s">
        <v>205</v>
      </c>
      <c r="U227" s="121" t="s">
        <v>205</v>
      </c>
      <c r="V227" s="121" t="s">
        <v>205</v>
      </c>
      <c r="W227" s="121" t="s">
        <v>205</v>
      </c>
      <c r="X227" s="122"/>
      <c r="Y227" s="121" t="s">
        <v>205</v>
      </c>
      <c r="Z227" s="121" t="s">
        <v>205</v>
      </c>
      <c r="AA227" s="121" t="s">
        <v>205</v>
      </c>
      <c r="AB227" s="121" t="s">
        <v>205</v>
      </c>
      <c r="AC227" s="121" t="s">
        <v>205</v>
      </c>
      <c r="AD227" s="121" t="s">
        <v>205</v>
      </c>
      <c r="AE227" s="122"/>
      <c r="AF227" s="121" t="s">
        <v>205</v>
      </c>
      <c r="AG227" s="121" t="s">
        <v>205</v>
      </c>
      <c r="AH227" s="121" t="s">
        <v>205</v>
      </c>
      <c r="AI227" s="121" t="s">
        <v>205</v>
      </c>
      <c r="AJ227" s="121" t="s">
        <v>205</v>
      </c>
      <c r="AK227" s="96"/>
      <c r="AL227" s="123"/>
      <c r="AM227" s="123">
        <f>VLOOKUP(C227,DM_NGAY_CONG_QUY_DINH!$H$3:$L$600,5,FALSE)</f>
        <v>27</v>
      </c>
      <c r="AN227" s="123">
        <f t="shared" si="0"/>
        <v>27</v>
      </c>
      <c r="AO227" s="125">
        <f t="shared" si="1"/>
        <v>0</v>
      </c>
      <c r="AP227" s="125">
        <f t="shared" si="2"/>
        <v>0</v>
      </c>
      <c r="AQ227" s="127">
        <f t="shared" si="3"/>
        <v>0</v>
      </c>
      <c r="AR227" s="125">
        <f t="shared" si="4"/>
        <v>0</v>
      </c>
      <c r="AS227" s="125">
        <f t="shared" si="5"/>
        <v>0</v>
      </c>
      <c r="AT227" s="125">
        <f t="shared" si="6"/>
        <v>0</v>
      </c>
      <c r="AU227" s="125">
        <f t="shared" si="7"/>
        <v>0</v>
      </c>
      <c r="AV227" s="125">
        <f t="shared" si="22"/>
        <v>0</v>
      </c>
      <c r="AW227" s="125">
        <f t="shared" si="9"/>
        <v>0</v>
      </c>
      <c r="AX227" s="125">
        <f t="shared" si="10"/>
        <v>0</v>
      </c>
      <c r="AY227" s="125">
        <f t="shared" si="11"/>
        <v>0</v>
      </c>
      <c r="AZ227" s="125">
        <f t="shared" si="23"/>
        <v>0</v>
      </c>
      <c r="BA227" s="125">
        <f t="shared" si="13"/>
        <v>0</v>
      </c>
      <c r="BB227" s="125">
        <f t="shared" si="14"/>
        <v>0</v>
      </c>
      <c r="BC227" s="125">
        <f t="shared" si="15"/>
        <v>0</v>
      </c>
      <c r="BD227" s="125">
        <f t="shared" si="24"/>
        <v>0</v>
      </c>
      <c r="BE227" s="125">
        <f t="shared" si="17"/>
        <v>0</v>
      </c>
      <c r="BF227" s="125">
        <f t="shared" si="18"/>
        <v>0</v>
      </c>
      <c r="BG227" s="125">
        <f t="shared" si="25"/>
        <v>0</v>
      </c>
      <c r="BH227" s="125">
        <f t="shared" si="28"/>
        <v>0</v>
      </c>
      <c r="BI227" s="125">
        <f t="shared" si="27"/>
        <v>0</v>
      </c>
      <c r="BJ227" s="167">
        <v>1.0499999999999998</v>
      </c>
      <c r="BK227" s="250"/>
    </row>
    <row r="228" spans="1:63" ht="14.25" x14ac:dyDescent="0.2">
      <c r="A228" s="22"/>
      <c r="B228" s="49">
        <v>224</v>
      </c>
      <c r="C228" s="50">
        <f>GD_CHUNG!B228</f>
        <v>10688</v>
      </c>
      <c r="D228" s="50" t="str">
        <f>GD_CHUNG!C228</f>
        <v>Cao Thế Vinh</v>
      </c>
      <c r="E228" s="50" t="str">
        <f>GD_CHUNG!D228</f>
        <v>NV Lái xe - VHTTB</v>
      </c>
      <c r="F228" s="121" t="s">
        <v>205</v>
      </c>
      <c r="G228" s="121" t="s">
        <v>205</v>
      </c>
      <c r="H228" s="121" t="s">
        <v>205</v>
      </c>
      <c r="I228" s="121" t="s">
        <v>205</v>
      </c>
      <c r="J228" s="122"/>
      <c r="K228" s="121" t="s">
        <v>205</v>
      </c>
      <c r="L228" s="121" t="s">
        <v>205</v>
      </c>
      <c r="M228" s="121" t="s">
        <v>205</v>
      </c>
      <c r="N228" s="121" t="s">
        <v>205</v>
      </c>
      <c r="O228" s="121" t="s">
        <v>205</v>
      </c>
      <c r="P228" s="121" t="s">
        <v>205</v>
      </c>
      <c r="Q228" s="122"/>
      <c r="R228" s="121" t="s">
        <v>205</v>
      </c>
      <c r="S228" s="121" t="s">
        <v>205</v>
      </c>
      <c r="T228" s="121" t="s">
        <v>205</v>
      </c>
      <c r="U228" s="121" t="s">
        <v>205</v>
      </c>
      <c r="V228" s="121" t="s">
        <v>205</v>
      </c>
      <c r="W228" s="121" t="s">
        <v>205</v>
      </c>
      <c r="X228" s="122"/>
      <c r="Y228" s="121" t="s">
        <v>205</v>
      </c>
      <c r="Z228" s="121" t="s">
        <v>205</v>
      </c>
      <c r="AA228" s="121" t="s">
        <v>205</v>
      </c>
      <c r="AB228" s="121" t="s">
        <v>205</v>
      </c>
      <c r="AC228" s="121" t="s">
        <v>205</v>
      </c>
      <c r="AD228" s="121" t="s">
        <v>205</v>
      </c>
      <c r="AE228" s="122"/>
      <c r="AF228" s="121" t="s">
        <v>205</v>
      </c>
      <c r="AG228" s="121" t="s">
        <v>205</v>
      </c>
      <c r="AH228" s="121" t="s">
        <v>205</v>
      </c>
      <c r="AI228" s="121" t="s">
        <v>205</v>
      </c>
      <c r="AJ228" s="121" t="s">
        <v>205</v>
      </c>
      <c r="AK228" s="96"/>
      <c r="AL228" s="123"/>
      <c r="AM228" s="123">
        <f>VLOOKUP(C228,DM_NGAY_CONG_QUY_DINH!$H$3:$L$600,5,FALSE)</f>
        <v>27</v>
      </c>
      <c r="AN228" s="123">
        <f t="shared" si="0"/>
        <v>27</v>
      </c>
      <c r="AO228" s="125">
        <f t="shared" si="1"/>
        <v>0</v>
      </c>
      <c r="AP228" s="125">
        <f t="shared" si="2"/>
        <v>0</v>
      </c>
      <c r="AQ228" s="127">
        <f t="shared" si="3"/>
        <v>0</v>
      </c>
      <c r="AR228" s="125">
        <f t="shared" si="4"/>
        <v>0</v>
      </c>
      <c r="AS228" s="125">
        <f t="shared" si="5"/>
        <v>0</v>
      </c>
      <c r="AT228" s="125">
        <f t="shared" si="6"/>
        <v>0</v>
      </c>
      <c r="AU228" s="125">
        <f t="shared" si="7"/>
        <v>0</v>
      </c>
      <c r="AV228" s="125">
        <f t="shared" si="22"/>
        <v>0</v>
      </c>
      <c r="AW228" s="125">
        <f t="shared" si="9"/>
        <v>0</v>
      </c>
      <c r="AX228" s="125">
        <f t="shared" si="10"/>
        <v>0</v>
      </c>
      <c r="AY228" s="125">
        <f t="shared" si="11"/>
        <v>0</v>
      </c>
      <c r="AZ228" s="125">
        <f t="shared" si="23"/>
        <v>0</v>
      </c>
      <c r="BA228" s="125">
        <f t="shared" si="13"/>
        <v>0</v>
      </c>
      <c r="BB228" s="125">
        <f t="shared" si="14"/>
        <v>0</v>
      </c>
      <c r="BC228" s="125">
        <f t="shared" si="15"/>
        <v>0</v>
      </c>
      <c r="BD228" s="125">
        <f t="shared" si="24"/>
        <v>0</v>
      </c>
      <c r="BE228" s="125">
        <f t="shared" si="17"/>
        <v>0</v>
      </c>
      <c r="BF228" s="125">
        <f t="shared" si="18"/>
        <v>0</v>
      </c>
      <c r="BG228" s="125">
        <f t="shared" si="25"/>
        <v>0</v>
      </c>
      <c r="BH228" s="125">
        <f t="shared" si="28"/>
        <v>0</v>
      </c>
      <c r="BI228" s="125">
        <f t="shared" si="27"/>
        <v>0</v>
      </c>
      <c r="BJ228" s="248">
        <v>1</v>
      </c>
      <c r="BK228" s="248"/>
    </row>
    <row r="229" spans="1:63" ht="14.25" x14ac:dyDescent="0.2">
      <c r="A229" s="22"/>
      <c r="B229" s="49">
        <v>225</v>
      </c>
      <c r="C229" s="50">
        <f>GD_CHUNG!B229</f>
        <v>10689</v>
      </c>
      <c r="D229" s="50" t="str">
        <f>GD_CHUNG!C229</f>
        <v>Đỗ Minh Hải</v>
      </c>
      <c r="E229" s="50" t="str">
        <f>GD_CHUNG!D229</f>
        <v>NV Lái xe - VHTTB</v>
      </c>
      <c r="F229" s="121" t="s">
        <v>205</v>
      </c>
      <c r="G229" s="121" t="s">
        <v>205</v>
      </c>
      <c r="H229" s="121" t="s">
        <v>205</v>
      </c>
      <c r="I229" s="121" t="s">
        <v>205</v>
      </c>
      <c r="J229" s="122"/>
      <c r="K229" s="121" t="s">
        <v>205</v>
      </c>
      <c r="L229" s="121" t="s">
        <v>205</v>
      </c>
      <c r="M229" s="121" t="s">
        <v>205</v>
      </c>
      <c r="N229" s="121" t="s">
        <v>205</v>
      </c>
      <c r="O229" s="121" t="s">
        <v>205</v>
      </c>
      <c r="P229" s="121" t="s">
        <v>205</v>
      </c>
      <c r="Q229" s="122"/>
      <c r="R229" s="121" t="s">
        <v>205</v>
      </c>
      <c r="S229" s="121" t="s">
        <v>205</v>
      </c>
      <c r="T229" s="121" t="s">
        <v>205</v>
      </c>
      <c r="U229" s="121" t="s">
        <v>205</v>
      </c>
      <c r="V229" s="121" t="s">
        <v>205</v>
      </c>
      <c r="W229" s="121" t="s">
        <v>205</v>
      </c>
      <c r="X229" s="122"/>
      <c r="Y229" s="121" t="s">
        <v>205</v>
      </c>
      <c r="Z229" s="121" t="s">
        <v>205</v>
      </c>
      <c r="AA229" s="121" t="s">
        <v>205</v>
      </c>
      <c r="AB229" s="121" t="s">
        <v>205</v>
      </c>
      <c r="AC229" s="121" t="s">
        <v>205</v>
      </c>
      <c r="AD229" s="121" t="s">
        <v>205</v>
      </c>
      <c r="AE229" s="122"/>
      <c r="AF229" s="121" t="s">
        <v>205</v>
      </c>
      <c r="AG229" s="121" t="s">
        <v>205</v>
      </c>
      <c r="AH229" s="121" t="s">
        <v>205</v>
      </c>
      <c r="AI229" s="121" t="s">
        <v>205</v>
      </c>
      <c r="AJ229" s="121" t="s">
        <v>205</v>
      </c>
      <c r="AK229" s="96"/>
      <c r="AL229" s="123"/>
      <c r="AM229" s="123">
        <f>VLOOKUP(C229,DM_NGAY_CONG_QUY_DINH!$H$3:$L$600,5,FALSE)</f>
        <v>27</v>
      </c>
      <c r="AN229" s="123">
        <f t="shared" si="0"/>
        <v>27</v>
      </c>
      <c r="AO229" s="125">
        <f t="shared" si="1"/>
        <v>0</v>
      </c>
      <c r="AP229" s="125">
        <f t="shared" si="2"/>
        <v>0</v>
      </c>
      <c r="AQ229" s="127">
        <f t="shared" si="3"/>
        <v>0</v>
      </c>
      <c r="AR229" s="125">
        <f t="shared" si="4"/>
        <v>0</v>
      </c>
      <c r="AS229" s="125">
        <f t="shared" si="5"/>
        <v>0</v>
      </c>
      <c r="AT229" s="125">
        <f t="shared" si="6"/>
        <v>0</v>
      </c>
      <c r="AU229" s="125">
        <f t="shared" si="7"/>
        <v>0</v>
      </c>
      <c r="AV229" s="125">
        <f t="shared" si="22"/>
        <v>0</v>
      </c>
      <c r="AW229" s="125">
        <f t="shared" si="9"/>
        <v>0</v>
      </c>
      <c r="AX229" s="125">
        <f t="shared" si="10"/>
        <v>0</v>
      </c>
      <c r="AY229" s="125">
        <f t="shared" si="11"/>
        <v>0</v>
      </c>
      <c r="AZ229" s="125">
        <f t="shared" si="23"/>
        <v>0</v>
      </c>
      <c r="BA229" s="125">
        <f t="shared" si="13"/>
        <v>0</v>
      </c>
      <c r="BB229" s="125">
        <f t="shared" si="14"/>
        <v>0</v>
      </c>
      <c r="BC229" s="125">
        <f t="shared" si="15"/>
        <v>0</v>
      </c>
      <c r="BD229" s="125">
        <f t="shared" si="24"/>
        <v>0</v>
      </c>
      <c r="BE229" s="125">
        <f t="shared" si="17"/>
        <v>0</v>
      </c>
      <c r="BF229" s="125">
        <f t="shared" si="18"/>
        <v>0</v>
      </c>
      <c r="BG229" s="125">
        <f t="shared" si="25"/>
        <v>0</v>
      </c>
      <c r="BH229" s="125">
        <f t="shared" si="28"/>
        <v>0</v>
      </c>
      <c r="BI229" s="125">
        <f t="shared" si="27"/>
        <v>0</v>
      </c>
      <c r="BJ229" s="248">
        <v>1</v>
      </c>
      <c r="BK229" s="248"/>
    </row>
    <row r="230" spans="1:63" ht="14.25" x14ac:dyDescent="0.2">
      <c r="A230" s="22"/>
      <c r="B230" s="49">
        <v>226</v>
      </c>
      <c r="C230" s="50">
        <f>GD_CHUNG!B230</f>
        <v>10690</v>
      </c>
      <c r="D230" s="50" t="str">
        <f>GD_CHUNG!C230</f>
        <v>Phạm Đăng Khoa</v>
      </c>
      <c r="E230" s="50" t="str">
        <f>GD_CHUNG!D230</f>
        <v>NV Lái xe - VHTTB</v>
      </c>
      <c r="F230" s="121" t="s">
        <v>205</v>
      </c>
      <c r="G230" s="121" t="s">
        <v>205</v>
      </c>
      <c r="H230" s="121" t="s">
        <v>205</v>
      </c>
      <c r="I230" s="121" t="s">
        <v>205</v>
      </c>
      <c r="J230" s="122"/>
      <c r="K230" s="121" t="s">
        <v>205</v>
      </c>
      <c r="L230" s="121" t="s">
        <v>205</v>
      </c>
      <c r="M230" s="121" t="s">
        <v>205</v>
      </c>
      <c r="N230" s="121" t="s">
        <v>205</v>
      </c>
      <c r="O230" s="121" t="s">
        <v>205</v>
      </c>
      <c r="P230" s="121" t="s">
        <v>205</v>
      </c>
      <c r="Q230" s="122"/>
      <c r="R230" s="121" t="s">
        <v>205</v>
      </c>
      <c r="S230" s="121" t="s">
        <v>205</v>
      </c>
      <c r="T230" s="121" t="s">
        <v>205</v>
      </c>
      <c r="U230" s="121" t="s">
        <v>205</v>
      </c>
      <c r="V230" s="121" t="s">
        <v>205</v>
      </c>
      <c r="W230" s="121" t="s">
        <v>205</v>
      </c>
      <c r="X230" s="122"/>
      <c r="Y230" s="121" t="s">
        <v>205</v>
      </c>
      <c r="Z230" s="121" t="s">
        <v>205</v>
      </c>
      <c r="AA230" s="121" t="s">
        <v>205</v>
      </c>
      <c r="AB230" s="121" t="s">
        <v>205</v>
      </c>
      <c r="AC230" s="121" t="s">
        <v>205</v>
      </c>
      <c r="AD230" s="121" t="s">
        <v>205</v>
      </c>
      <c r="AE230" s="122"/>
      <c r="AF230" s="121" t="s">
        <v>205</v>
      </c>
      <c r="AG230" s="121" t="s">
        <v>205</v>
      </c>
      <c r="AH230" s="121" t="s">
        <v>205</v>
      </c>
      <c r="AI230" s="121" t="s">
        <v>205</v>
      </c>
      <c r="AJ230" s="121" t="s">
        <v>205</v>
      </c>
      <c r="AK230" s="96"/>
      <c r="AL230" s="123"/>
      <c r="AM230" s="123">
        <f>VLOOKUP(C230,DM_NGAY_CONG_QUY_DINH!$H$3:$L$600,5,FALSE)</f>
        <v>27</v>
      </c>
      <c r="AN230" s="123">
        <f t="shared" si="0"/>
        <v>27</v>
      </c>
      <c r="AO230" s="125">
        <f t="shared" si="1"/>
        <v>0</v>
      </c>
      <c r="AP230" s="125">
        <f t="shared" si="2"/>
        <v>0</v>
      </c>
      <c r="AQ230" s="127">
        <f t="shared" si="3"/>
        <v>0</v>
      </c>
      <c r="AR230" s="125">
        <f t="shared" si="4"/>
        <v>0</v>
      </c>
      <c r="AS230" s="125">
        <f t="shared" si="5"/>
        <v>0</v>
      </c>
      <c r="AT230" s="125">
        <f t="shared" si="6"/>
        <v>0</v>
      </c>
      <c r="AU230" s="125">
        <f t="shared" si="7"/>
        <v>0</v>
      </c>
      <c r="AV230" s="125">
        <f t="shared" si="22"/>
        <v>0</v>
      </c>
      <c r="AW230" s="125">
        <f t="shared" si="9"/>
        <v>0</v>
      </c>
      <c r="AX230" s="125">
        <f t="shared" si="10"/>
        <v>0</v>
      </c>
      <c r="AY230" s="125">
        <f t="shared" si="11"/>
        <v>0</v>
      </c>
      <c r="AZ230" s="125">
        <f t="shared" si="23"/>
        <v>0</v>
      </c>
      <c r="BA230" s="125">
        <f t="shared" si="13"/>
        <v>0</v>
      </c>
      <c r="BB230" s="125">
        <f t="shared" si="14"/>
        <v>0</v>
      </c>
      <c r="BC230" s="125">
        <f t="shared" si="15"/>
        <v>0</v>
      </c>
      <c r="BD230" s="125">
        <f t="shared" si="24"/>
        <v>0</v>
      </c>
      <c r="BE230" s="125">
        <f t="shared" si="17"/>
        <v>0</v>
      </c>
      <c r="BF230" s="125">
        <f t="shared" si="18"/>
        <v>0</v>
      </c>
      <c r="BG230" s="125">
        <f t="shared" si="25"/>
        <v>0</v>
      </c>
      <c r="BH230" s="125">
        <f t="shared" si="28"/>
        <v>0</v>
      </c>
      <c r="BI230" s="125">
        <f t="shared" si="27"/>
        <v>0</v>
      </c>
      <c r="BJ230" s="248">
        <v>1</v>
      </c>
      <c r="BK230" s="248"/>
    </row>
    <row r="231" spans="1:63" ht="14.25" x14ac:dyDescent="0.2">
      <c r="A231" s="22"/>
      <c r="B231" s="49">
        <v>227</v>
      </c>
      <c r="C231" s="50">
        <f>GD_CHUNG!B231</f>
        <v>10691</v>
      </c>
      <c r="D231" s="50" t="str">
        <f>GD_CHUNG!C231</f>
        <v>Hoàng Văn Thanh</v>
      </c>
      <c r="E231" s="50" t="str">
        <f>GD_CHUNG!D231</f>
        <v>NV Lái xe - VHTTB</v>
      </c>
      <c r="F231" s="121" t="s">
        <v>349</v>
      </c>
      <c r="G231" s="121" t="s">
        <v>349</v>
      </c>
      <c r="H231" s="121" t="s">
        <v>349</v>
      </c>
      <c r="I231" s="121" t="s">
        <v>349</v>
      </c>
      <c r="J231" s="122"/>
      <c r="K231" s="121" t="s">
        <v>349</v>
      </c>
      <c r="L231" s="121" t="s">
        <v>349</v>
      </c>
      <c r="M231" s="121" t="s">
        <v>349</v>
      </c>
      <c r="N231" s="121" t="s">
        <v>349</v>
      </c>
      <c r="O231" s="121" t="s">
        <v>349</v>
      </c>
      <c r="P231" s="121" t="s">
        <v>349</v>
      </c>
      <c r="Q231" s="122"/>
      <c r="R231" s="121" t="s">
        <v>349</v>
      </c>
      <c r="S231" s="121" t="s">
        <v>349</v>
      </c>
      <c r="T231" s="121" t="s">
        <v>349</v>
      </c>
      <c r="U231" s="121" t="s">
        <v>349</v>
      </c>
      <c r="V231" s="121" t="s">
        <v>349</v>
      </c>
      <c r="W231" s="121" t="s">
        <v>349</v>
      </c>
      <c r="X231" s="122"/>
      <c r="Y231" s="121" t="s">
        <v>349</v>
      </c>
      <c r="Z231" s="121" t="s">
        <v>349</v>
      </c>
      <c r="AA231" s="121" t="s">
        <v>205</v>
      </c>
      <c r="AB231" s="121" t="s">
        <v>205</v>
      </c>
      <c r="AC231" s="121" t="s">
        <v>205</v>
      </c>
      <c r="AD231" s="121" t="s">
        <v>205</v>
      </c>
      <c r="AE231" s="122"/>
      <c r="AF231" s="121" t="s">
        <v>205</v>
      </c>
      <c r="AG231" s="121" t="s">
        <v>205</v>
      </c>
      <c r="AH231" s="121" t="s">
        <v>205</v>
      </c>
      <c r="AI231" s="121" t="s">
        <v>205</v>
      </c>
      <c r="AJ231" s="121" t="s">
        <v>205</v>
      </c>
      <c r="AK231" s="96"/>
      <c r="AL231" s="123"/>
      <c r="AM231" s="123">
        <f>VLOOKUP(C231,DM_NGAY_CONG_QUY_DINH!$H$3:$L$600,5,FALSE)</f>
        <v>27</v>
      </c>
      <c r="AN231" s="123">
        <f t="shared" si="0"/>
        <v>9</v>
      </c>
      <c r="AO231" s="125">
        <f t="shared" si="1"/>
        <v>0</v>
      </c>
      <c r="AP231" s="125">
        <f t="shared" si="2"/>
        <v>0</v>
      </c>
      <c r="AQ231" s="127">
        <f t="shared" si="3"/>
        <v>0</v>
      </c>
      <c r="AR231" s="125">
        <f t="shared" si="4"/>
        <v>0</v>
      </c>
      <c r="AS231" s="125">
        <f t="shared" si="5"/>
        <v>0</v>
      </c>
      <c r="AT231" s="125">
        <f t="shared" si="6"/>
        <v>0</v>
      </c>
      <c r="AU231" s="125">
        <f t="shared" si="7"/>
        <v>0</v>
      </c>
      <c r="AV231" s="125">
        <f t="shared" si="22"/>
        <v>0</v>
      </c>
      <c r="AW231" s="125">
        <f t="shared" si="9"/>
        <v>0</v>
      </c>
      <c r="AX231" s="125">
        <f t="shared" si="10"/>
        <v>18</v>
      </c>
      <c r="AY231" s="125">
        <f t="shared" si="11"/>
        <v>0</v>
      </c>
      <c r="AZ231" s="125">
        <f t="shared" si="23"/>
        <v>0</v>
      </c>
      <c r="BA231" s="125">
        <f t="shared" si="13"/>
        <v>0</v>
      </c>
      <c r="BB231" s="125">
        <f t="shared" si="14"/>
        <v>0</v>
      </c>
      <c r="BC231" s="125">
        <f t="shared" si="15"/>
        <v>0</v>
      </c>
      <c r="BD231" s="125">
        <f t="shared" si="24"/>
        <v>0</v>
      </c>
      <c r="BE231" s="125">
        <f t="shared" si="17"/>
        <v>0</v>
      </c>
      <c r="BF231" s="125">
        <f t="shared" si="18"/>
        <v>0</v>
      </c>
      <c r="BG231" s="125">
        <f t="shared" si="25"/>
        <v>0</v>
      </c>
      <c r="BH231" s="125">
        <f t="shared" si="28"/>
        <v>0</v>
      </c>
      <c r="BI231" s="125">
        <f t="shared" si="27"/>
        <v>0</v>
      </c>
      <c r="BJ231" s="248">
        <v>1</v>
      </c>
      <c r="BK231" s="248"/>
    </row>
    <row r="232" spans="1:63" ht="14.25" x14ac:dyDescent="0.2">
      <c r="A232" s="22"/>
      <c r="B232" s="49">
        <v>228</v>
      </c>
      <c r="C232" s="50">
        <f>GD_CHUNG!B232</f>
        <v>10692</v>
      </c>
      <c r="D232" s="50" t="str">
        <f>GD_CHUNG!C232</f>
        <v>Đỗ Quang Tiến</v>
      </c>
      <c r="E232" s="50" t="str">
        <f>GD_CHUNG!D232</f>
        <v>NV Lái xe - VHTTB</v>
      </c>
      <c r="F232" s="121" t="s">
        <v>205</v>
      </c>
      <c r="G232" s="121" t="s">
        <v>205</v>
      </c>
      <c r="H232" s="121" t="s">
        <v>205</v>
      </c>
      <c r="I232" s="121" t="s">
        <v>205</v>
      </c>
      <c r="J232" s="122"/>
      <c r="K232" s="121" t="s">
        <v>205</v>
      </c>
      <c r="L232" s="121" t="s">
        <v>205</v>
      </c>
      <c r="M232" s="121" t="s">
        <v>205</v>
      </c>
      <c r="N232" s="121" t="s">
        <v>205</v>
      </c>
      <c r="O232" s="121" t="s">
        <v>205</v>
      </c>
      <c r="P232" s="121" t="s">
        <v>205</v>
      </c>
      <c r="Q232" s="122"/>
      <c r="R232" s="121" t="s">
        <v>205</v>
      </c>
      <c r="S232" s="121" t="s">
        <v>205</v>
      </c>
      <c r="T232" s="121" t="s">
        <v>205</v>
      </c>
      <c r="U232" s="121" t="s">
        <v>205</v>
      </c>
      <c r="V232" s="121" t="s">
        <v>205</v>
      </c>
      <c r="W232" s="121" t="s">
        <v>205</v>
      </c>
      <c r="X232" s="122"/>
      <c r="Y232" s="121" t="s">
        <v>205</v>
      </c>
      <c r="Z232" s="121" t="s">
        <v>205</v>
      </c>
      <c r="AA232" s="121" t="s">
        <v>205</v>
      </c>
      <c r="AB232" s="121" t="s">
        <v>205</v>
      </c>
      <c r="AC232" s="121" t="s">
        <v>205</v>
      </c>
      <c r="AD232" s="121" t="s">
        <v>205</v>
      </c>
      <c r="AE232" s="122"/>
      <c r="AF232" s="121" t="s">
        <v>205</v>
      </c>
      <c r="AG232" s="121" t="s">
        <v>205</v>
      </c>
      <c r="AH232" s="121" t="s">
        <v>205</v>
      </c>
      <c r="AI232" s="121" t="s">
        <v>205</v>
      </c>
      <c r="AJ232" s="121" t="s">
        <v>205</v>
      </c>
      <c r="AK232" s="96"/>
      <c r="AL232" s="123"/>
      <c r="AM232" s="123">
        <f>VLOOKUP(C232,DM_NGAY_CONG_QUY_DINH!$H$3:$L$600,5,FALSE)</f>
        <v>27</v>
      </c>
      <c r="AN232" s="123">
        <f t="shared" si="0"/>
        <v>27</v>
      </c>
      <c r="AO232" s="125">
        <f t="shared" si="1"/>
        <v>0</v>
      </c>
      <c r="AP232" s="125">
        <f t="shared" si="2"/>
        <v>0</v>
      </c>
      <c r="AQ232" s="127">
        <f t="shared" si="3"/>
        <v>0</v>
      </c>
      <c r="AR232" s="125">
        <f t="shared" si="4"/>
        <v>0</v>
      </c>
      <c r="AS232" s="125">
        <f t="shared" si="5"/>
        <v>0</v>
      </c>
      <c r="AT232" s="125">
        <f t="shared" si="6"/>
        <v>0</v>
      </c>
      <c r="AU232" s="125">
        <f t="shared" si="7"/>
        <v>0</v>
      </c>
      <c r="AV232" s="125">
        <f t="shared" si="22"/>
        <v>0</v>
      </c>
      <c r="AW232" s="125">
        <f t="shared" si="9"/>
        <v>0</v>
      </c>
      <c r="AX232" s="125">
        <f t="shared" si="10"/>
        <v>0</v>
      </c>
      <c r="AY232" s="125">
        <f t="shared" si="11"/>
        <v>0</v>
      </c>
      <c r="AZ232" s="125">
        <f t="shared" si="23"/>
        <v>0</v>
      </c>
      <c r="BA232" s="125">
        <f t="shared" si="13"/>
        <v>0</v>
      </c>
      <c r="BB232" s="125">
        <f t="shared" si="14"/>
        <v>0</v>
      </c>
      <c r="BC232" s="125">
        <f t="shared" si="15"/>
        <v>0</v>
      </c>
      <c r="BD232" s="125">
        <f t="shared" si="24"/>
        <v>0</v>
      </c>
      <c r="BE232" s="125">
        <f t="shared" si="17"/>
        <v>0</v>
      </c>
      <c r="BF232" s="125">
        <f t="shared" si="18"/>
        <v>0</v>
      </c>
      <c r="BG232" s="125">
        <f t="shared" si="25"/>
        <v>0</v>
      </c>
      <c r="BH232" s="125">
        <f t="shared" si="28"/>
        <v>0</v>
      </c>
      <c r="BI232" s="125">
        <f t="shared" si="27"/>
        <v>0</v>
      </c>
      <c r="BJ232" s="248">
        <v>0.97</v>
      </c>
      <c r="BK232" s="248"/>
    </row>
    <row r="233" spans="1:63" ht="14.25" x14ac:dyDescent="0.2">
      <c r="A233" s="22"/>
      <c r="B233" s="49">
        <v>229</v>
      </c>
      <c r="C233" s="50">
        <f>GD_CHUNG!B233</f>
        <v>10693</v>
      </c>
      <c r="D233" s="50" t="str">
        <f>GD_CHUNG!C233</f>
        <v>Hoàng Sơn</v>
      </c>
      <c r="E233" s="50" t="str">
        <f>GD_CHUNG!D233</f>
        <v>NV Lái xe - VHTTB</v>
      </c>
      <c r="F233" s="121" t="s">
        <v>205</v>
      </c>
      <c r="G233" s="121" t="s">
        <v>205</v>
      </c>
      <c r="H233" s="121" t="s">
        <v>205</v>
      </c>
      <c r="I233" s="121" t="s">
        <v>205</v>
      </c>
      <c r="J233" s="122"/>
      <c r="K233" s="121" t="s">
        <v>205</v>
      </c>
      <c r="L233" s="121" t="s">
        <v>205</v>
      </c>
      <c r="M233" s="121" t="s">
        <v>205</v>
      </c>
      <c r="N233" s="121" t="s">
        <v>205</v>
      </c>
      <c r="O233" s="121" t="s">
        <v>205</v>
      </c>
      <c r="P233" s="121" t="s">
        <v>205</v>
      </c>
      <c r="Q233" s="122"/>
      <c r="R233" s="121" t="s">
        <v>205</v>
      </c>
      <c r="S233" s="121" t="s">
        <v>205</v>
      </c>
      <c r="T233" s="121" t="s">
        <v>205</v>
      </c>
      <c r="U233" s="121" t="s">
        <v>205</v>
      </c>
      <c r="V233" s="121" t="s">
        <v>205</v>
      </c>
      <c r="W233" s="121" t="s">
        <v>205</v>
      </c>
      <c r="X233" s="122"/>
      <c r="Y233" s="121" t="s">
        <v>205</v>
      </c>
      <c r="Z233" s="121" t="s">
        <v>205</v>
      </c>
      <c r="AA233" s="121" t="s">
        <v>205</v>
      </c>
      <c r="AB233" s="121" t="s">
        <v>205</v>
      </c>
      <c r="AC233" s="121" t="s">
        <v>205</v>
      </c>
      <c r="AD233" s="121" t="s">
        <v>205</v>
      </c>
      <c r="AE233" s="122"/>
      <c r="AF233" s="121" t="s">
        <v>205</v>
      </c>
      <c r="AG233" s="121" t="s">
        <v>205</v>
      </c>
      <c r="AH233" s="121" t="s">
        <v>205</v>
      </c>
      <c r="AI233" s="121" t="s">
        <v>205</v>
      </c>
      <c r="AJ233" s="121" t="s">
        <v>205</v>
      </c>
      <c r="AK233" s="96"/>
      <c r="AL233" s="123"/>
      <c r="AM233" s="123">
        <f>VLOOKUP(C233,DM_NGAY_CONG_QUY_DINH!$H$3:$L$600,5,FALSE)</f>
        <v>27</v>
      </c>
      <c r="AN233" s="123">
        <f t="shared" si="0"/>
        <v>27</v>
      </c>
      <c r="AO233" s="125">
        <f t="shared" si="1"/>
        <v>0</v>
      </c>
      <c r="AP233" s="125">
        <f t="shared" si="2"/>
        <v>0</v>
      </c>
      <c r="AQ233" s="127">
        <f t="shared" si="3"/>
        <v>0</v>
      </c>
      <c r="AR233" s="125">
        <f t="shared" si="4"/>
        <v>0</v>
      </c>
      <c r="AS233" s="125">
        <f t="shared" si="5"/>
        <v>0</v>
      </c>
      <c r="AT233" s="125">
        <f t="shared" si="6"/>
        <v>0</v>
      </c>
      <c r="AU233" s="125">
        <f t="shared" si="7"/>
        <v>0</v>
      </c>
      <c r="AV233" s="125">
        <f t="shared" si="22"/>
        <v>0</v>
      </c>
      <c r="AW233" s="125">
        <f t="shared" si="9"/>
        <v>0</v>
      </c>
      <c r="AX233" s="125">
        <f t="shared" si="10"/>
        <v>0</v>
      </c>
      <c r="AY233" s="125">
        <f t="shared" si="11"/>
        <v>0</v>
      </c>
      <c r="AZ233" s="125">
        <f t="shared" si="23"/>
        <v>0</v>
      </c>
      <c r="BA233" s="125">
        <f t="shared" si="13"/>
        <v>0</v>
      </c>
      <c r="BB233" s="125">
        <f t="shared" si="14"/>
        <v>0</v>
      </c>
      <c r="BC233" s="125">
        <f t="shared" si="15"/>
        <v>0</v>
      </c>
      <c r="BD233" s="125">
        <f t="shared" si="24"/>
        <v>0</v>
      </c>
      <c r="BE233" s="125">
        <f t="shared" si="17"/>
        <v>0</v>
      </c>
      <c r="BF233" s="125">
        <f t="shared" si="18"/>
        <v>0</v>
      </c>
      <c r="BG233" s="125">
        <f t="shared" si="25"/>
        <v>0</v>
      </c>
      <c r="BH233" s="125">
        <f t="shared" si="28"/>
        <v>0</v>
      </c>
      <c r="BI233" s="125">
        <f t="shared" si="27"/>
        <v>0</v>
      </c>
      <c r="BJ233" s="248">
        <v>1</v>
      </c>
      <c r="BK233" s="248"/>
    </row>
    <row r="234" spans="1:63" ht="14.25" x14ac:dyDescent="0.2">
      <c r="A234" s="22"/>
      <c r="B234" s="49">
        <v>230</v>
      </c>
      <c r="C234" s="50">
        <f>GD_CHUNG!B234</f>
        <v>10694</v>
      </c>
      <c r="D234" s="50" t="str">
        <f>GD_CHUNG!C234</f>
        <v>Trần Văn Trà</v>
      </c>
      <c r="E234" s="50" t="str">
        <f>GD_CHUNG!D234</f>
        <v>NV Lái xe - VHTTB</v>
      </c>
      <c r="F234" s="121" t="s">
        <v>205</v>
      </c>
      <c r="G234" s="121" t="s">
        <v>205</v>
      </c>
      <c r="H234" s="121" t="s">
        <v>205</v>
      </c>
      <c r="I234" s="121" t="s">
        <v>205</v>
      </c>
      <c r="J234" s="122"/>
      <c r="K234" s="121" t="s">
        <v>205</v>
      </c>
      <c r="L234" s="121" t="s">
        <v>205</v>
      </c>
      <c r="M234" s="121" t="s">
        <v>205</v>
      </c>
      <c r="N234" s="121" t="s">
        <v>205</v>
      </c>
      <c r="O234" s="121" t="s">
        <v>205</v>
      </c>
      <c r="P234" s="121" t="s">
        <v>205</v>
      </c>
      <c r="Q234" s="122"/>
      <c r="R234" s="121" t="s">
        <v>205</v>
      </c>
      <c r="S234" s="121" t="s">
        <v>205</v>
      </c>
      <c r="T234" s="121" t="s">
        <v>205</v>
      </c>
      <c r="U234" s="121" t="s">
        <v>205</v>
      </c>
      <c r="V234" s="121" t="s">
        <v>205</v>
      </c>
      <c r="W234" s="121" t="s">
        <v>205</v>
      </c>
      <c r="X234" s="122"/>
      <c r="Y234" s="121" t="s">
        <v>205</v>
      </c>
      <c r="Z234" s="121" t="s">
        <v>205</v>
      </c>
      <c r="AA234" s="121" t="s">
        <v>205</v>
      </c>
      <c r="AB234" s="121" t="s">
        <v>205</v>
      </c>
      <c r="AC234" s="121" t="s">
        <v>205</v>
      </c>
      <c r="AD234" s="121" t="s">
        <v>205</v>
      </c>
      <c r="AE234" s="122"/>
      <c r="AF234" s="121" t="s">
        <v>205</v>
      </c>
      <c r="AG234" s="121" t="s">
        <v>205</v>
      </c>
      <c r="AH234" s="121" t="s">
        <v>205</v>
      </c>
      <c r="AI234" s="121" t="s">
        <v>205</v>
      </c>
      <c r="AJ234" s="121" t="s">
        <v>205</v>
      </c>
      <c r="AK234" s="96"/>
      <c r="AL234" s="123"/>
      <c r="AM234" s="123">
        <f>VLOOKUP(C234,DM_NGAY_CONG_QUY_DINH!$H$3:$L$600,5,FALSE)</f>
        <v>27</v>
      </c>
      <c r="AN234" s="123">
        <f t="shared" si="0"/>
        <v>27</v>
      </c>
      <c r="AO234" s="125">
        <f t="shared" si="1"/>
        <v>0</v>
      </c>
      <c r="AP234" s="125">
        <f t="shared" si="2"/>
        <v>0</v>
      </c>
      <c r="AQ234" s="127">
        <f t="shared" si="3"/>
        <v>0</v>
      </c>
      <c r="AR234" s="125">
        <f t="shared" si="4"/>
        <v>0</v>
      </c>
      <c r="AS234" s="125">
        <f t="shared" si="5"/>
        <v>0</v>
      </c>
      <c r="AT234" s="125">
        <f t="shared" si="6"/>
        <v>0</v>
      </c>
      <c r="AU234" s="125">
        <f t="shared" si="7"/>
        <v>0</v>
      </c>
      <c r="AV234" s="125">
        <f t="shared" si="22"/>
        <v>0</v>
      </c>
      <c r="AW234" s="125">
        <f t="shared" si="9"/>
        <v>0</v>
      </c>
      <c r="AX234" s="125">
        <f t="shared" si="10"/>
        <v>0</v>
      </c>
      <c r="AY234" s="125">
        <f t="shared" si="11"/>
        <v>0</v>
      </c>
      <c r="AZ234" s="125">
        <f t="shared" si="23"/>
        <v>0</v>
      </c>
      <c r="BA234" s="125">
        <f t="shared" si="13"/>
        <v>0</v>
      </c>
      <c r="BB234" s="125">
        <f t="shared" si="14"/>
        <v>0</v>
      </c>
      <c r="BC234" s="125">
        <f t="shared" si="15"/>
        <v>0</v>
      </c>
      <c r="BD234" s="125">
        <f t="shared" si="24"/>
        <v>0</v>
      </c>
      <c r="BE234" s="125">
        <f t="shared" si="17"/>
        <v>0</v>
      </c>
      <c r="BF234" s="125">
        <f t="shared" si="18"/>
        <v>0</v>
      </c>
      <c r="BG234" s="125">
        <f t="shared" si="25"/>
        <v>0</v>
      </c>
      <c r="BH234" s="125">
        <f t="shared" si="28"/>
        <v>0</v>
      </c>
      <c r="BI234" s="125">
        <f t="shared" si="27"/>
        <v>0</v>
      </c>
      <c r="BJ234" s="248">
        <v>1</v>
      </c>
      <c r="BK234" s="248"/>
    </row>
    <row r="235" spans="1:63" ht="14.25" x14ac:dyDescent="0.2">
      <c r="A235" s="22"/>
      <c r="B235" s="49">
        <v>231</v>
      </c>
      <c r="C235" s="50">
        <f>GD_CHUNG!B235</f>
        <v>10696</v>
      </c>
      <c r="D235" s="50" t="str">
        <f>GD_CHUNG!C235</f>
        <v>Nguyễn Đình Thiện</v>
      </c>
      <c r="E235" s="50" t="str">
        <f>GD_CHUNG!D235</f>
        <v>NV Lái xe - VHTTB</v>
      </c>
      <c r="F235" s="121" t="s">
        <v>205</v>
      </c>
      <c r="G235" s="121" t="s">
        <v>205</v>
      </c>
      <c r="H235" s="121" t="s">
        <v>205</v>
      </c>
      <c r="I235" s="121" t="s">
        <v>205</v>
      </c>
      <c r="J235" s="122"/>
      <c r="K235" s="121" t="s">
        <v>205</v>
      </c>
      <c r="L235" s="121" t="s">
        <v>205</v>
      </c>
      <c r="M235" s="121" t="s">
        <v>205</v>
      </c>
      <c r="N235" s="121" t="s">
        <v>205</v>
      </c>
      <c r="O235" s="121" t="s">
        <v>205</v>
      </c>
      <c r="P235" s="121" t="s">
        <v>205</v>
      </c>
      <c r="Q235" s="122"/>
      <c r="R235" s="121" t="s">
        <v>205</v>
      </c>
      <c r="S235" s="121" t="s">
        <v>205</v>
      </c>
      <c r="T235" s="121" t="s">
        <v>205</v>
      </c>
      <c r="U235" s="121" t="s">
        <v>205</v>
      </c>
      <c r="V235" s="121" t="s">
        <v>205</v>
      </c>
      <c r="W235" s="121" t="s">
        <v>205</v>
      </c>
      <c r="X235" s="122"/>
      <c r="Y235" s="121" t="s">
        <v>205</v>
      </c>
      <c r="Z235" s="121" t="s">
        <v>205</v>
      </c>
      <c r="AA235" s="121" t="s">
        <v>205</v>
      </c>
      <c r="AB235" s="121" t="s">
        <v>205</v>
      </c>
      <c r="AC235" s="121" t="s">
        <v>205</v>
      </c>
      <c r="AD235" s="121" t="s">
        <v>205</v>
      </c>
      <c r="AE235" s="122"/>
      <c r="AF235" s="121" t="s">
        <v>205</v>
      </c>
      <c r="AG235" s="121" t="s">
        <v>205</v>
      </c>
      <c r="AH235" s="121" t="s">
        <v>205</v>
      </c>
      <c r="AI235" s="121" t="s">
        <v>205</v>
      </c>
      <c r="AJ235" s="121" t="s">
        <v>205</v>
      </c>
      <c r="AK235" s="96"/>
      <c r="AL235" s="123"/>
      <c r="AM235" s="123">
        <f>VLOOKUP(C235,DM_NGAY_CONG_QUY_DINH!$H$3:$L$600,5,FALSE)</f>
        <v>27</v>
      </c>
      <c r="AN235" s="123">
        <f t="shared" si="0"/>
        <v>27</v>
      </c>
      <c r="AO235" s="125">
        <f t="shared" si="1"/>
        <v>0</v>
      </c>
      <c r="AP235" s="125">
        <f t="shared" si="2"/>
        <v>0</v>
      </c>
      <c r="AQ235" s="127">
        <f t="shared" si="3"/>
        <v>0</v>
      </c>
      <c r="AR235" s="125">
        <f t="shared" si="4"/>
        <v>0</v>
      </c>
      <c r="AS235" s="125">
        <f t="shared" si="5"/>
        <v>0</v>
      </c>
      <c r="AT235" s="125">
        <f t="shared" si="6"/>
        <v>0</v>
      </c>
      <c r="AU235" s="125">
        <f t="shared" si="7"/>
        <v>0</v>
      </c>
      <c r="AV235" s="125">
        <f t="shared" si="22"/>
        <v>0</v>
      </c>
      <c r="AW235" s="125">
        <f t="shared" si="9"/>
        <v>0</v>
      </c>
      <c r="AX235" s="125">
        <f t="shared" si="10"/>
        <v>0</v>
      </c>
      <c r="AY235" s="125">
        <f t="shared" si="11"/>
        <v>0</v>
      </c>
      <c r="AZ235" s="125">
        <f t="shared" si="23"/>
        <v>0</v>
      </c>
      <c r="BA235" s="125">
        <f t="shared" si="13"/>
        <v>0</v>
      </c>
      <c r="BB235" s="125">
        <f t="shared" si="14"/>
        <v>0</v>
      </c>
      <c r="BC235" s="125">
        <f t="shared" si="15"/>
        <v>0</v>
      </c>
      <c r="BD235" s="125">
        <f t="shared" si="24"/>
        <v>0</v>
      </c>
      <c r="BE235" s="125">
        <f t="shared" si="17"/>
        <v>0</v>
      </c>
      <c r="BF235" s="125">
        <f t="shared" si="18"/>
        <v>0</v>
      </c>
      <c r="BG235" s="125">
        <f t="shared" si="25"/>
        <v>0</v>
      </c>
      <c r="BH235" s="125">
        <f t="shared" si="28"/>
        <v>0</v>
      </c>
      <c r="BI235" s="125">
        <f t="shared" si="27"/>
        <v>0</v>
      </c>
      <c r="BJ235" s="248">
        <v>1</v>
      </c>
      <c r="BK235" s="248"/>
    </row>
    <row r="236" spans="1:63" ht="14.25" x14ac:dyDescent="0.2">
      <c r="A236" s="22"/>
      <c r="B236" s="49">
        <v>232</v>
      </c>
      <c r="C236" s="50">
        <f>GD_CHUNG!B236</f>
        <v>10697</v>
      </c>
      <c r="D236" s="50" t="str">
        <f>GD_CHUNG!C236</f>
        <v>Trần Hưng Nhân</v>
      </c>
      <c r="E236" s="50" t="str">
        <f>GD_CHUNG!D236</f>
        <v>NV Lái xe - VHTTB</v>
      </c>
      <c r="F236" s="121" t="s">
        <v>205</v>
      </c>
      <c r="G236" s="121" t="s">
        <v>205</v>
      </c>
      <c r="H236" s="121" t="s">
        <v>205</v>
      </c>
      <c r="I236" s="121" t="s">
        <v>205</v>
      </c>
      <c r="J236" s="122"/>
      <c r="K236" s="121" t="s">
        <v>205</v>
      </c>
      <c r="L236" s="121" t="s">
        <v>205</v>
      </c>
      <c r="M236" s="121" t="s">
        <v>205</v>
      </c>
      <c r="N236" s="121" t="s">
        <v>205</v>
      </c>
      <c r="O236" s="121" t="s">
        <v>205</v>
      </c>
      <c r="P236" s="121" t="s">
        <v>205</v>
      </c>
      <c r="Q236" s="122"/>
      <c r="R236" s="121" t="s">
        <v>205</v>
      </c>
      <c r="S236" s="121" t="s">
        <v>205</v>
      </c>
      <c r="T236" s="121" t="s">
        <v>205</v>
      </c>
      <c r="U236" s="121" t="s">
        <v>205</v>
      </c>
      <c r="V236" s="121" t="s">
        <v>205</v>
      </c>
      <c r="W236" s="121" t="s">
        <v>205</v>
      </c>
      <c r="X236" s="122"/>
      <c r="Y236" s="121" t="s">
        <v>205</v>
      </c>
      <c r="Z236" s="121" t="s">
        <v>205</v>
      </c>
      <c r="AA236" s="121" t="s">
        <v>205</v>
      </c>
      <c r="AB236" s="121" t="s">
        <v>205</v>
      </c>
      <c r="AC236" s="121" t="s">
        <v>205</v>
      </c>
      <c r="AD236" s="121" t="s">
        <v>205</v>
      </c>
      <c r="AE236" s="122"/>
      <c r="AF236" s="121" t="s">
        <v>205</v>
      </c>
      <c r="AG236" s="121" t="s">
        <v>205</v>
      </c>
      <c r="AH236" s="121" t="s">
        <v>205</v>
      </c>
      <c r="AI236" s="121" t="s">
        <v>205</v>
      </c>
      <c r="AJ236" s="121" t="s">
        <v>205</v>
      </c>
      <c r="AK236" s="96"/>
      <c r="AL236" s="123"/>
      <c r="AM236" s="123">
        <f>VLOOKUP(C236,DM_NGAY_CONG_QUY_DINH!$H$3:$L$600,5,FALSE)</f>
        <v>27</v>
      </c>
      <c r="AN236" s="123">
        <f t="shared" si="0"/>
        <v>27</v>
      </c>
      <c r="AO236" s="125">
        <f t="shared" si="1"/>
        <v>0</v>
      </c>
      <c r="AP236" s="125">
        <f t="shared" si="2"/>
        <v>0</v>
      </c>
      <c r="AQ236" s="127">
        <f t="shared" si="3"/>
        <v>0</v>
      </c>
      <c r="AR236" s="125">
        <f t="shared" si="4"/>
        <v>0</v>
      </c>
      <c r="AS236" s="125">
        <f t="shared" si="5"/>
        <v>0</v>
      </c>
      <c r="AT236" s="125">
        <f t="shared" si="6"/>
        <v>0</v>
      </c>
      <c r="AU236" s="125">
        <f t="shared" si="7"/>
        <v>0</v>
      </c>
      <c r="AV236" s="125">
        <f t="shared" si="22"/>
        <v>0</v>
      </c>
      <c r="AW236" s="125">
        <f t="shared" si="9"/>
        <v>0</v>
      </c>
      <c r="AX236" s="125">
        <f t="shared" si="10"/>
        <v>0</v>
      </c>
      <c r="AY236" s="125">
        <f t="shared" si="11"/>
        <v>0</v>
      </c>
      <c r="AZ236" s="125">
        <f t="shared" si="23"/>
        <v>0</v>
      </c>
      <c r="BA236" s="125">
        <f t="shared" si="13"/>
        <v>0</v>
      </c>
      <c r="BB236" s="125">
        <f t="shared" si="14"/>
        <v>0</v>
      </c>
      <c r="BC236" s="125">
        <f t="shared" si="15"/>
        <v>0</v>
      </c>
      <c r="BD236" s="125">
        <f t="shared" si="24"/>
        <v>0</v>
      </c>
      <c r="BE236" s="125">
        <f t="shared" si="17"/>
        <v>0</v>
      </c>
      <c r="BF236" s="125">
        <f t="shared" si="18"/>
        <v>0</v>
      </c>
      <c r="BG236" s="125">
        <f t="shared" si="25"/>
        <v>0</v>
      </c>
      <c r="BH236" s="125">
        <f t="shared" si="28"/>
        <v>0</v>
      </c>
      <c r="BI236" s="125">
        <f t="shared" si="27"/>
        <v>0</v>
      </c>
      <c r="BJ236" s="248">
        <v>1</v>
      </c>
      <c r="BK236" s="248"/>
    </row>
    <row r="237" spans="1:63" ht="14.25" x14ac:dyDescent="0.2">
      <c r="A237" s="22"/>
      <c r="B237" s="49">
        <v>233</v>
      </c>
      <c r="C237" s="50">
        <f>GD_CHUNG!B237</f>
        <v>10698</v>
      </c>
      <c r="D237" s="50" t="str">
        <f>GD_CHUNG!C237</f>
        <v>Nguyễn Ngọc Toàn</v>
      </c>
      <c r="E237" s="50" t="str">
        <f>GD_CHUNG!D237</f>
        <v>NV Lái xe - VHTTB</v>
      </c>
      <c r="F237" s="121" t="s">
        <v>205</v>
      </c>
      <c r="G237" s="121" t="s">
        <v>205</v>
      </c>
      <c r="H237" s="121" t="s">
        <v>205</v>
      </c>
      <c r="I237" s="121" t="s">
        <v>205</v>
      </c>
      <c r="J237" s="122"/>
      <c r="K237" s="121" t="s">
        <v>205</v>
      </c>
      <c r="L237" s="121" t="s">
        <v>205</v>
      </c>
      <c r="M237" s="121" t="s">
        <v>205</v>
      </c>
      <c r="N237" s="121" t="s">
        <v>205</v>
      </c>
      <c r="O237" s="121" t="s">
        <v>205</v>
      </c>
      <c r="P237" s="121" t="s">
        <v>205</v>
      </c>
      <c r="Q237" s="122"/>
      <c r="R237" s="121" t="s">
        <v>205</v>
      </c>
      <c r="S237" s="121" t="s">
        <v>205</v>
      </c>
      <c r="T237" s="121" t="s">
        <v>205</v>
      </c>
      <c r="U237" s="121" t="s">
        <v>205</v>
      </c>
      <c r="V237" s="121" t="s">
        <v>205</v>
      </c>
      <c r="W237" s="121" t="s">
        <v>205</v>
      </c>
      <c r="X237" s="122"/>
      <c r="Y237" s="121" t="s">
        <v>205</v>
      </c>
      <c r="Z237" s="121" t="s">
        <v>205</v>
      </c>
      <c r="AA237" s="121" t="s">
        <v>205</v>
      </c>
      <c r="AB237" s="121" t="s">
        <v>205</v>
      </c>
      <c r="AC237" s="121" t="s">
        <v>205</v>
      </c>
      <c r="AD237" s="121" t="s">
        <v>205</v>
      </c>
      <c r="AE237" s="122"/>
      <c r="AF237" s="121" t="s">
        <v>205</v>
      </c>
      <c r="AG237" s="121" t="s">
        <v>205</v>
      </c>
      <c r="AH237" s="121" t="s">
        <v>205</v>
      </c>
      <c r="AI237" s="121" t="s">
        <v>205</v>
      </c>
      <c r="AJ237" s="121" t="s">
        <v>205</v>
      </c>
      <c r="AK237" s="96"/>
      <c r="AL237" s="123"/>
      <c r="AM237" s="123">
        <f>VLOOKUP(C237,DM_NGAY_CONG_QUY_DINH!$H$3:$L$600,5,FALSE)</f>
        <v>27</v>
      </c>
      <c r="AN237" s="123">
        <f t="shared" si="0"/>
        <v>27</v>
      </c>
      <c r="AO237" s="125">
        <f t="shared" si="1"/>
        <v>0</v>
      </c>
      <c r="AP237" s="125">
        <f t="shared" si="2"/>
        <v>0</v>
      </c>
      <c r="AQ237" s="127">
        <f t="shared" si="3"/>
        <v>0</v>
      </c>
      <c r="AR237" s="125">
        <f t="shared" si="4"/>
        <v>0</v>
      </c>
      <c r="AS237" s="125">
        <f t="shared" si="5"/>
        <v>0</v>
      </c>
      <c r="AT237" s="125">
        <f t="shared" si="6"/>
        <v>0</v>
      </c>
      <c r="AU237" s="125">
        <f t="shared" si="7"/>
        <v>0</v>
      </c>
      <c r="AV237" s="125">
        <f t="shared" si="22"/>
        <v>0</v>
      </c>
      <c r="AW237" s="125">
        <f t="shared" si="9"/>
        <v>0</v>
      </c>
      <c r="AX237" s="125">
        <f t="shared" si="10"/>
        <v>0</v>
      </c>
      <c r="AY237" s="125">
        <f t="shared" si="11"/>
        <v>0</v>
      </c>
      <c r="AZ237" s="125">
        <f t="shared" si="23"/>
        <v>0</v>
      </c>
      <c r="BA237" s="125">
        <f t="shared" si="13"/>
        <v>0</v>
      </c>
      <c r="BB237" s="125">
        <f t="shared" si="14"/>
        <v>0</v>
      </c>
      <c r="BC237" s="125">
        <f t="shared" si="15"/>
        <v>0</v>
      </c>
      <c r="BD237" s="125">
        <f t="shared" si="24"/>
        <v>0</v>
      </c>
      <c r="BE237" s="125">
        <f t="shared" si="17"/>
        <v>0</v>
      </c>
      <c r="BF237" s="125">
        <f t="shared" si="18"/>
        <v>0</v>
      </c>
      <c r="BG237" s="125">
        <f t="shared" si="25"/>
        <v>0</v>
      </c>
      <c r="BH237" s="125">
        <f t="shared" si="28"/>
        <v>0</v>
      </c>
      <c r="BI237" s="125">
        <f t="shared" si="27"/>
        <v>0</v>
      </c>
      <c r="BJ237" s="248">
        <v>1</v>
      </c>
      <c r="BK237" s="248"/>
    </row>
    <row r="238" spans="1:63" ht="14.25" x14ac:dyDescent="0.2">
      <c r="A238" s="22"/>
      <c r="B238" s="49">
        <v>234</v>
      </c>
      <c r="C238" s="50">
        <f>GD_CHUNG!B238</f>
        <v>10700</v>
      </c>
      <c r="D238" s="50" t="str">
        <f>GD_CHUNG!C238</f>
        <v>Đặng Đức Mạnh</v>
      </c>
      <c r="E238" s="50" t="str">
        <f>GD_CHUNG!D238</f>
        <v>NV Lái xe - VHTTB</v>
      </c>
      <c r="F238" s="121" t="s">
        <v>205</v>
      </c>
      <c r="G238" s="121" t="s">
        <v>205</v>
      </c>
      <c r="H238" s="121" t="s">
        <v>205</v>
      </c>
      <c r="I238" s="121" t="s">
        <v>205</v>
      </c>
      <c r="J238" s="122"/>
      <c r="K238" s="121" t="s">
        <v>205</v>
      </c>
      <c r="L238" s="121" t="s">
        <v>205</v>
      </c>
      <c r="M238" s="121" t="s">
        <v>205</v>
      </c>
      <c r="N238" s="121" t="s">
        <v>205</v>
      </c>
      <c r="O238" s="121" t="s">
        <v>205</v>
      </c>
      <c r="P238" s="121" t="s">
        <v>205</v>
      </c>
      <c r="Q238" s="122"/>
      <c r="R238" s="121" t="s">
        <v>205</v>
      </c>
      <c r="S238" s="121" t="s">
        <v>205</v>
      </c>
      <c r="T238" s="121" t="s">
        <v>205</v>
      </c>
      <c r="U238" s="121" t="s">
        <v>205</v>
      </c>
      <c r="V238" s="121" t="s">
        <v>205</v>
      </c>
      <c r="W238" s="121" t="s">
        <v>205</v>
      </c>
      <c r="X238" s="122"/>
      <c r="Y238" s="121" t="s">
        <v>205</v>
      </c>
      <c r="Z238" s="121" t="s">
        <v>205</v>
      </c>
      <c r="AA238" s="121" t="s">
        <v>205</v>
      </c>
      <c r="AB238" s="121" t="s">
        <v>205</v>
      </c>
      <c r="AC238" s="121" t="s">
        <v>205</v>
      </c>
      <c r="AD238" s="121" t="s">
        <v>205</v>
      </c>
      <c r="AE238" s="122"/>
      <c r="AF238" s="121" t="s">
        <v>205</v>
      </c>
      <c r="AG238" s="121" t="s">
        <v>205</v>
      </c>
      <c r="AH238" s="121" t="s">
        <v>205</v>
      </c>
      <c r="AI238" s="121" t="s">
        <v>205</v>
      </c>
      <c r="AJ238" s="121" t="s">
        <v>205</v>
      </c>
      <c r="AK238" s="96"/>
      <c r="AL238" s="123"/>
      <c r="AM238" s="123">
        <f>VLOOKUP(C238,DM_NGAY_CONG_QUY_DINH!$H$3:$L$600,5,FALSE)</f>
        <v>27</v>
      </c>
      <c r="AN238" s="123">
        <f t="shared" si="0"/>
        <v>27</v>
      </c>
      <c r="AO238" s="125">
        <f t="shared" si="1"/>
        <v>0</v>
      </c>
      <c r="AP238" s="125">
        <f t="shared" si="2"/>
        <v>0</v>
      </c>
      <c r="AQ238" s="127">
        <f t="shared" si="3"/>
        <v>0</v>
      </c>
      <c r="AR238" s="125">
        <f t="shared" si="4"/>
        <v>0</v>
      </c>
      <c r="AS238" s="125">
        <f t="shared" si="5"/>
        <v>0</v>
      </c>
      <c r="AT238" s="125">
        <f t="shared" si="6"/>
        <v>0</v>
      </c>
      <c r="AU238" s="125">
        <f t="shared" si="7"/>
        <v>0</v>
      </c>
      <c r="AV238" s="125">
        <f t="shared" si="22"/>
        <v>0</v>
      </c>
      <c r="AW238" s="125">
        <f t="shared" si="9"/>
        <v>0</v>
      </c>
      <c r="AX238" s="125">
        <f t="shared" si="10"/>
        <v>0</v>
      </c>
      <c r="AY238" s="125">
        <f t="shared" si="11"/>
        <v>0</v>
      </c>
      <c r="AZ238" s="125">
        <f t="shared" si="23"/>
        <v>0</v>
      </c>
      <c r="BA238" s="125">
        <f t="shared" si="13"/>
        <v>0</v>
      </c>
      <c r="BB238" s="125">
        <f t="shared" si="14"/>
        <v>0</v>
      </c>
      <c r="BC238" s="125">
        <f t="shared" si="15"/>
        <v>0</v>
      </c>
      <c r="BD238" s="125">
        <f t="shared" si="24"/>
        <v>0</v>
      </c>
      <c r="BE238" s="125">
        <f t="shared" si="17"/>
        <v>0</v>
      </c>
      <c r="BF238" s="125">
        <f t="shared" si="18"/>
        <v>0</v>
      </c>
      <c r="BG238" s="125">
        <f t="shared" si="25"/>
        <v>0</v>
      </c>
      <c r="BH238" s="125">
        <f t="shared" si="28"/>
        <v>0</v>
      </c>
      <c r="BI238" s="125">
        <f t="shared" si="27"/>
        <v>0</v>
      </c>
      <c r="BJ238" s="248">
        <v>1</v>
      </c>
      <c r="BK238" s="248"/>
    </row>
    <row r="239" spans="1:63" ht="14.25" x14ac:dyDescent="0.2">
      <c r="A239" s="22"/>
      <c r="B239" s="49">
        <v>235</v>
      </c>
      <c r="C239" s="50">
        <f>GD_CHUNG!B239</f>
        <v>10701</v>
      </c>
      <c r="D239" s="50" t="str">
        <f>GD_CHUNG!C239</f>
        <v>Đỗ Ngọc Lân</v>
      </c>
      <c r="E239" s="50" t="str">
        <f>GD_CHUNG!D239</f>
        <v>NV Lái xe - VHTTB</v>
      </c>
      <c r="F239" s="121" t="s">
        <v>205</v>
      </c>
      <c r="G239" s="121" t="s">
        <v>205</v>
      </c>
      <c r="H239" s="121" t="s">
        <v>205</v>
      </c>
      <c r="I239" s="121" t="s">
        <v>205</v>
      </c>
      <c r="J239" s="122"/>
      <c r="K239" s="121" t="s">
        <v>205</v>
      </c>
      <c r="L239" s="121" t="s">
        <v>205</v>
      </c>
      <c r="M239" s="121" t="s">
        <v>205</v>
      </c>
      <c r="N239" s="121" t="s">
        <v>205</v>
      </c>
      <c r="O239" s="121" t="s">
        <v>205</v>
      </c>
      <c r="P239" s="121" t="s">
        <v>205</v>
      </c>
      <c r="Q239" s="122"/>
      <c r="R239" s="121" t="s">
        <v>205</v>
      </c>
      <c r="S239" s="121" t="s">
        <v>205</v>
      </c>
      <c r="T239" s="121" t="s">
        <v>205</v>
      </c>
      <c r="U239" s="121" t="s">
        <v>205</v>
      </c>
      <c r="V239" s="121" t="s">
        <v>205</v>
      </c>
      <c r="W239" s="121" t="s">
        <v>205</v>
      </c>
      <c r="X239" s="122"/>
      <c r="Y239" s="121" t="s">
        <v>205</v>
      </c>
      <c r="Z239" s="121" t="s">
        <v>205</v>
      </c>
      <c r="AA239" s="121" t="s">
        <v>205</v>
      </c>
      <c r="AB239" s="121" t="s">
        <v>205</v>
      </c>
      <c r="AC239" s="121" t="s">
        <v>205</v>
      </c>
      <c r="AD239" s="121" t="s">
        <v>205</v>
      </c>
      <c r="AE239" s="122"/>
      <c r="AF239" s="121" t="s">
        <v>205</v>
      </c>
      <c r="AG239" s="121" t="s">
        <v>205</v>
      </c>
      <c r="AH239" s="121" t="s">
        <v>205</v>
      </c>
      <c r="AI239" s="121" t="s">
        <v>205</v>
      </c>
      <c r="AJ239" s="121" t="s">
        <v>205</v>
      </c>
      <c r="AK239" s="96"/>
      <c r="AL239" s="123"/>
      <c r="AM239" s="123">
        <f>VLOOKUP(C239,DM_NGAY_CONG_QUY_DINH!$H$3:$L$600,5,FALSE)</f>
        <v>27</v>
      </c>
      <c r="AN239" s="123">
        <f t="shared" si="0"/>
        <v>27</v>
      </c>
      <c r="AO239" s="125">
        <f t="shared" si="1"/>
        <v>0</v>
      </c>
      <c r="AP239" s="125">
        <f t="shared" si="2"/>
        <v>0</v>
      </c>
      <c r="AQ239" s="127">
        <f t="shared" si="3"/>
        <v>0</v>
      </c>
      <c r="AR239" s="125">
        <f t="shared" si="4"/>
        <v>0</v>
      </c>
      <c r="AS239" s="125">
        <f t="shared" si="5"/>
        <v>0</v>
      </c>
      <c r="AT239" s="125">
        <f t="shared" si="6"/>
        <v>0</v>
      </c>
      <c r="AU239" s="125">
        <f t="shared" si="7"/>
        <v>0</v>
      </c>
      <c r="AV239" s="125">
        <f t="shared" si="22"/>
        <v>0</v>
      </c>
      <c r="AW239" s="125">
        <f t="shared" si="9"/>
        <v>0</v>
      </c>
      <c r="AX239" s="125">
        <f t="shared" si="10"/>
        <v>0</v>
      </c>
      <c r="AY239" s="125">
        <f t="shared" si="11"/>
        <v>0</v>
      </c>
      <c r="AZ239" s="125">
        <f t="shared" si="23"/>
        <v>0</v>
      </c>
      <c r="BA239" s="125">
        <f t="shared" si="13"/>
        <v>0</v>
      </c>
      <c r="BB239" s="125">
        <f t="shared" si="14"/>
        <v>0</v>
      </c>
      <c r="BC239" s="125">
        <f t="shared" si="15"/>
        <v>0</v>
      </c>
      <c r="BD239" s="125">
        <f t="shared" si="24"/>
        <v>0</v>
      </c>
      <c r="BE239" s="125">
        <f t="shared" si="17"/>
        <v>0</v>
      </c>
      <c r="BF239" s="125">
        <f t="shared" si="18"/>
        <v>0</v>
      </c>
      <c r="BG239" s="125">
        <f t="shared" si="25"/>
        <v>0</v>
      </c>
      <c r="BH239" s="125">
        <f t="shared" si="28"/>
        <v>0</v>
      </c>
      <c r="BI239" s="125">
        <f t="shared" si="27"/>
        <v>0</v>
      </c>
      <c r="BJ239" s="248">
        <v>1</v>
      </c>
      <c r="BK239" s="248"/>
    </row>
    <row r="240" spans="1:63" ht="14.25" x14ac:dyDescent="0.2">
      <c r="A240" s="22"/>
      <c r="B240" s="49">
        <v>236</v>
      </c>
      <c r="C240" s="50">
        <f>GD_CHUNG!B240</f>
        <v>10702</v>
      </c>
      <c r="D240" s="50" t="str">
        <f>GD_CHUNG!C240</f>
        <v>Nguyễn Tuấn Anh</v>
      </c>
      <c r="E240" s="50" t="str">
        <f>GD_CHUNG!D240</f>
        <v>NV Lái xe - VHTTB</v>
      </c>
      <c r="F240" s="121" t="s">
        <v>205</v>
      </c>
      <c r="G240" s="121" t="s">
        <v>205</v>
      </c>
      <c r="H240" s="121" t="s">
        <v>205</v>
      </c>
      <c r="I240" s="121" t="s">
        <v>205</v>
      </c>
      <c r="J240" s="122"/>
      <c r="K240" s="121" t="s">
        <v>205</v>
      </c>
      <c r="L240" s="121" t="s">
        <v>205</v>
      </c>
      <c r="M240" s="121" t="s">
        <v>205</v>
      </c>
      <c r="N240" s="121" t="s">
        <v>205</v>
      </c>
      <c r="O240" s="121" t="s">
        <v>205</v>
      </c>
      <c r="P240" s="121" t="s">
        <v>205</v>
      </c>
      <c r="Q240" s="122"/>
      <c r="R240" s="121" t="s">
        <v>205</v>
      </c>
      <c r="S240" s="121" t="s">
        <v>205</v>
      </c>
      <c r="T240" s="121" t="s">
        <v>205</v>
      </c>
      <c r="U240" s="121" t="s">
        <v>205</v>
      </c>
      <c r="V240" s="121" t="s">
        <v>205</v>
      </c>
      <c r="W240" s="121" t="s">
        <v>205</v>
      </c>
      <c r="X240" s="122"/>
      <c r="Y240" s="121" t="s">
        <v>205</v>
      </c>
      <c r="Z240" s="121" t="s">
        <v>205</v>
      </c>
      <c r="AA240" s="121" t="s">
        <v>205</v>
      </c>
      <c r="AB240" s="121" t="s">
        <v>205</v>
      </c>
      <c r="AC240" s="121" t="s">
        <v>205</v>
      </c>
      <c r="AD240" s="121" t="s">
        <v>205</v>
      </c>
      <c r="AE240" s="122"/>
      <c r="AF240" s="121" t="s">
        <v>205</v>
      </c>
      <c r="AG240" s="121" t="s">
        <v>205</v>
      </c>
      <c r="AH240" s="121" t="s">
        <v>205</v>
      </c>
      <c r="AI240" s="121" t="s">
        <v>205</v>
      </c>
      <c r="AJ240" s="121" t="s">
        <v>205</v>
      </c>
      <c r="AK240" s="96"/>
      <c r="AL240" s="123"/>
      <c r="AM240" s="123">
        <f>VLOOKUP(C240,DM_NGAY_CONG_QUY_DINH!$H$3:$L$600,5,FALSE)</f>
        <v>27</v>
      </c>
      <c r="AN240" s="123">
        <f t="shared" si="0"/>
        <v>27</v>
      </c>
      <c r="AO240" s="125">
        <f t="shared" si="1"/>
        <v>0</v>
      </c>
      <c r="AP240" s="125">
        <f t="shared" si="2"/>
        <v>0</v>
      </c>
      <c r="AQ240" s="127">
        <f t="shared" si="3"/>
        <v>0</v>
      </c>
      <c r="AR240" s="125">
        <f t="shared" si="4"/>
        <v>0</v>
      </c>
      <c r="AS240" s="125">
        <f t="shared" si="5"/>
        <v>0</v>
      </c>
      <c r="AT240" s="125">
        <f t="shared" si="6"/>
        <v>0</v>
      </c>
      <c r="AU240" s="125">
        <f t="shared" si="7"/>
        <v>0</v>
      </c>
      <c r="AV240" s="125">
        <f t="shared" si="22"/>
        <v>0</v>
      </c>
      <c r="AW240" s="125">
        <f t="shared" si="9"/>
        <v>0</v>
      </c>
      <c r="AX240" s="125">
        <f t="shared" si="10"/>
        <v>0</v>
      </c>
      <c r="AY240" s="125">
        <f t="shared" si="11"/>
        <v>0</v>
      </c>
      <c r="AZ240" s="125">
        <f t="shared" si="23"/>
        <v>0</v>
      </c>
      <c r="BA240" s="125">
        <f t="shared" si="13"/>
        <v>0</v>
      </c>
      <c r="BB240" s="125">
        <f t="shared" si="14"/>
        <v>0</v>
      </c>
      <c r="BC240" s="125">
        <f t="shared" si="15"/>
        <v>0</v>
      </c>
      <c r="BD240" s="125">
        <f t="shared" si="24"/>
        <v>0</v>
      </c>
      <c r="BE240" s="125">
        <f t="shared" si="17"/>
        <v>0</v>
      </c>
      <c r="BF240" s="125">
        <f t="shared" si="18"/>
        <v>0</v>
      </c>
      <c r="BG240" s="125">
        <f t="shared" si="25"/>
        <v>0</v>
      </c>
      <c r="BH240" s="125">
        <f t="shared" si="28"/>
        <v>0</v>
      </c>
      <c r="BI240" s="125">
        <f t="shared" si="27"/>
        <v>0</v>
      </c>
      <c r="BJ240" s="248">
        <v>1</v>
      </c>
      <c r="BK240" s="248"/>
    </row>
    <row r="241" spans="1:63" ht="14.25" x14ac:dyDescent="0.2">
      <c r="A241" s="22"/>
      <c r="B241" s="49">
        <v>237</v>
      </c>
      <c r="C241" s="50">
        <f>GD_CHUNG!B241</f>
        <v>10703</v>
      </c>
      <c r="D241" s="50" t="str">
        <f>GD_CHUNG!C241</f>
        <v>Trần Văn Dậu</v>
      </c>
      <c r="E241" s="50" t="str">
        <f>GD_CHUNG!D241</f>
        <v>NV Lái xe - VHTTB</v>
      </c>
      <c r="F241" s="121" t="s">
        <v>205</v>
      </c>
      <c r="G241" s="121" t="s">
        <v>205</v>
      </c>
      <c r="H241" s="121" t="s">
        <v>205</v>
      </c>
      <c r="I241" s="121" t="s">
        <v>205</v>
      </c>
      <c r="J241" s="122"/>
      <c r="K241" s="121" t="s">
        <v>205</v>
      </c>
      <c r="L241" s="121" t="s">
        <v>205</v>
      </c>
      <c r="M241" s="121" t="s">
        <v>205</v>
      </c>
      <c r="N241" s="121" t="s">
        <v>205</v>
      </c>
      <c r="O241" s="121" t="s">
        <v>205</v>
      </c>
      <c r="P241" s="121" t="s">
        <v>205</v>
      </c>
      <c r="Q241" s="122"/>
      <c r="R241" s="121" t="s">
        <v>205</v>
      </c>
      <c r="S241" s="121" t="s">
        <v>205</v>
      </c>
      <c r="T241" s="121" t="s">
        <v>205</v>
      </c>
      <c r="U241" s="121" t="s">
        <v>205</v>
      </c>
      <c r="V241" s="121" t="s">
        <v>205</v>
      </c>
      <c r="W241" s="121" t="s">
        <v>205</v>
      </c>
      <c r="X241" s="122"/>
      <c r="Y241" s="121" t="s">
        <v>205</v>
      </c>
      <c r="Z241" s="121" t="s">
        <v>205</v>
      </c>
      <c r="AA241" s="121" t="s">
        <v>205</v>
      </c>
      <c r="AB241" s="121" t="s">
        <v>205</v>
      </c>
      <c r="AC241" s="121" t="s">
        <v>205</v>
      </c>
      <c r="AD241" s="121" t="s">
        <v>205</v>
      </c>
      <c r="AE241" s="122"/>
      <c r="AF241" s="121" t="s">
        <v>205</v>
      </c>
      <c r="AG241" s="121" t="s">
        <v>205</v>
      </c>
      <c r="AH241" s="121" t="s">
        <v>205</v>
      </c>
      <c r="AI241" s="121" t="s">
        <v>205</v>
      </c>
      <c r="AJ241" s="121" t="s">
        <v>205</v>
      </c>
      <c r="AK241" s="96"/>
      <c r="AL241" s="123"/>
      <c r="AM241" s="123">
        <f>VLOOKUP(C241,DM_NGAY_CONG_QUY_DINH!$H$3:$L$600,5,FALSE)</f>
        <v>27</v>
      </c>
      <c r="AN241" s="123">
        <f t="shared" si="0"/>
        <v>27</v>
      </c>
      <c r="AO241" s="125">
        <f t="shared" si="1"/>
        <v>0</v>
      </c>
      <c r="AP241" s="125">
        <f t="shared" si="2"/>
        <v>0</v>
      </c>
      <c r="AQ241" s="127">
        <f t="shared" si="3"/>
        <v>0</v>
      </c>
      <c r="AR241" s="125">
        <f t="shared" si="4"/>
        <v>0</v>
      </c>
      <c r="AS241" s="125">
        <f t="shared" si="5"/>
        <v>0</v>
      </c>
      <c r="AT241" s="125">
        <f t="shared" si="6"/>
        <v>0</v>
      </c>
      <c r="AU241" s="125">
        <f t="shared" si="7"/>
        <v>0</v>
      </c>
      <c r="AV241" s="125">
        <f t="shared" si="22"/>
        <v>0</v>
      </c>
      <c r="AW241" s="125">
        <f t="shared" si="9"/>
        <v>0</v>
      </c>
      <c r="AX241" s="125">
        <f t="shared" si="10"/>
        <v>0</v>
      </c>
      <c r="AY241" s="125">
        <f t="shared" si="11"/>
        <v>0</v>
      </c>
      <c r="AZ241" s="125">
        <f t="shared" si="23"/>
        <v>0</v>
      </c>
      <c r="BA241" s="125">
        <f t="shared" si="13"/>
        <v>0</v>
      </c>
      <c r="BB241" s="125">
        <f t="shared" si="14"/>
        <v>0</v>
      </c>
      <c r="BC241" s="125">
        <f t="shared" si="15"/>
        <v>0</v>
      </c>
      <c r="BD241" s="125">
        <f t="shared" si="24"/>
        <v>0</v>
      </c>
      <c r="BE241" s="125">
        <f t="shared" si="17"/>
        <v>0</v>
      </c>
      <c r="BF241" s="125">
        <f t="shared" si="18"/>
        <v>0</v>
      </c>
      <c r="BG241" s="125">
        <f t="shared" si="25"/>
        <v>0</v>
      </c>
      <c r="BH241" s="125">
        <f t="shared" si="28"/>
        <v>0</v>
      </c>
      <c r="BI241" s="125">
        <f t="shared" si="27"/>
        <v>0</v>
      </c>
      <c r="BJ241" s="248">
        <v>1</v>
      </c>
      <c r="BK241" s="248"/>
    </row>
    <row r="242" spans="1:63" ht="14.25" x14ac:dyDescent="0.2">
      <c r="A242" s="22"/>
      <c r="B242" s="49">
        <v>238</v>
      </c>
      <c r="C242" s="50">
        <f>GD_CHUNG!B242</f>
        <v>11140</v>
      </c>
      <c r="D242" s="50" t="str">
        <f>GD_CHUNG!C242</f>
        <v>Nguyễn Chí Công</v>
      </c>
      <c r="E242" s="50" t="str">
        <f>GD_CHUNG!D242</f>
        <v>NV Lái xe - VHTTB</v>
      </c>
      <c r="F242" s="121" t="s">
        <v>205</v>
      </c>
      <c r="G242" s="121" t="s">
        <v>205</v>
      </c>
      <c r="H242" s="121" t="s">
        <v>205</v>
      </c>
      <c r="I242" s="121" t="s">
        <v>205</v>
      </c>
      <c r="J242" s="122"/>
      <c r="K242" s="121" t="s">
        <v>205</v>
      </c>
      <c r="L242" s="121" t="s">
        <v>205</v>
      </c>
      <c r="M242" s="121" t="s">
        <v>205</v>
      </c>
      <c r="N242" s="121" t="s">
        <v>205</v>
      </c>
      <c r="O242" s="121" t="s">
        <v>205</v>
      </c>
      <c r="P242" s="121" t="s">
        <v>205</v>
      </c>
      <c r="Q242" s="122"/>
      <c r="R242" s="121" t="s">
        <v>205</v>
      </c>
      <c r="S242" s="121" t="s">
        <v>205</v>
      </c>
      <c r="T242" s="121" t="s">
        <v>205</v>
      </c>
      <c r="U242" s="121" t="s">
        <v>205</v>
      </c>
      <c r="V242" s="121" t="s">
        <v>205</v>
      </c>
      <c r="W242" s="121" t="s">
        <v>205</v>
      </c>
      <c r="X242" s="122"/>
      <c r="Y242" s="121" t="s">
        <v>205</v>
      </c>
      <c r="Z242" s="121" t="s">
        <v>205</v>
      </c>
      <c r="AA242" s="121" t="s">
        <v>205</v>
      </c>
      <c r="AB242" s="121" t="s">
        <v>205</v>
      </c>
      <c r="AC242" s="121" t="s">
        <v>205</v>
      </c>
      <c r="AD242" s="121" t="s">
        <v>205</v>
      </c>
      <c r="AE242" s="122"/>
      <c r="AF242" s="121" t="s">
        <v>205</v>
      </c>
      <c r="AG242" s="121" t="s">
        <v>205</v>
      </c>
      <c r="AH242" s="121" t="s">
        <v>205</v>
      </c>
      <c r="AI242" s="121" t="s">
        <v>205</v>
      </c>
      <c r="AJ242" s="121" t="s">
        <v>205</v>
      </c>
      <c r="AK242" s="96"/>
      <c r="AL242" s="123"/>
      <c r="AM242" s="123">
        <f>VLOOKUP(C242,DM_NGAY_CONG_QUY_DINH!$H$3:$L$600,5,FALSE)</f>
        <v>27</v>
      </c>
      <c r="AN242" s="123">
        <f t="shared" si="0"/>
        <v>27</v>
      </c>
      <c r="AO242" s="125">
        <f t="shared" si="1"/>
        <v>0</v>
      </c>
      <c r="AP242" s="125">
        <f t="shared" si="2"/>
        <v>0</v>
      </c>
      <c r="AQ242" s="127">
        <f t="shared" si="3"/>
        <v>0</v>
      </c>
      <c r="AR242" s="125">
        <f t="shared" si="4"/>
        <v>0</v>
      </c>
      <c r="AS242" s="125">
        <f t="shared" si="5"/>
        <v>0</v>
      </c>
      <c r="AT242" s="125">
        <f t="shared" si="6"/>
        <v>0</v>
      </c>
      <c r="AU242" s="125">
        <f t="shared" si="7"/>
        <v>0</v>
      </c>
      <c r="AV242" s="125">
        <f t="shared" si="22"/>
        <v>0</v>
      </c>
      <c r="AW242" s="125">
        <f t="shared" si="9"/>
        <v>0</v>
      </c>
      <c r="AX242" s="125">
        <f t="shared" si="10"/>
        <v>0</v>
      </c>
      <c r="AY242" s="125">
        <f t="shared" si="11"/>
        <v>0</v>
      </c>
      <c r="AZ242" s="125">
        <f t="shared" si="23"/>
        <v>0</v>
      </c>
      <c r="BA242" s="125">
        <f t="shared" si="13"/>
        <v>0</v>
      </c>
      <c r="BB242" s="125">
        <f t="shared" si="14"/>
        <v>0</v>
      </c>
      <c r="BC242" s="125">
        <f t="shared" si="15"/>
        <v>0</v>
      </c>
      <c r="BD242" s="125">
        <f t="shared" si="24"/>
        <v>0</v>
      </c>
      <c r="BE242" s="125">
        <f t="shared" si="17"/>
        <v>0</v>
      </c>
      <c r="BF242" s="125">
        <f t="shared" si="18"/>
        <v>0</v>
      </c>
      <c r="BG242" s="125">
        <f t="shared" si="25"/>
        <v>0</v>
      </c>
      <c r="BH242" s="125">
        <f t="shared" si="28"/>
        <v>0</v>
      </c>
      <c r="BI242" s="125">
        <f t="shared" si="27"/>
        <v>0</v>
      </c>
      <c r="BJ242" s="248">
        <v>1</v>
      </c>
      <c r="BK242" s="248"/>
    </row>
    <row r="243" spans="1:63" ht="14.25" x14ac:dyDescent="0.2">
      <c r="A243" s="22"/>
      <c r="B243" s="49">
        <v>239</v>
      </c>
      <c r="C243" s="50">
        <f>GD_CHUNG!B243</f>
        <v>10685</v>
      </c>
      <c r="D243" s="50" t="str">
        <f>GD_CHUNG!C243</f>
        <v>Hà Minh Trí</v>
      </c>
      <c r="E243" s="50" t="str">
        <f>GD_CHUNG!D243</f>
        <v>Đội trưởng</v>
      </c>
      <c r="F243" s="121" t="s">
        <v>205</v>
      </c>
      <c r="G243" s="121" t="s">
        <v>205</v>
      </c>
      <c r="H243" s="121" t="s">
        <v>205</v>
      </c>
      <c r="I243" s="121" t="s">
        <v>205</v>
      </c>
      <c r="J243" s="122"/>
      <c r="K243" s="121" t="s">
        <v>205</v>
      </c>
      <c r="L243" s="121" t="s">
        <v>205</v>
      </c>
      <c r="M243" s="121" t="s">
        <v>205</v>
      </c>
      <c r="N243" s="121" t="s">
        <v>205</v>
      </c>
      <c r="O243" s="121" t="s">
        <v>205</v>
      </c>
      <c r="P243" s="121" t="s">
        <v>205</v>
      </c>
      <c r="Q243" s="122"/>
      <c r="R243" s="121" t="s">
        <v>205</v>
      </c>
      <c r="S243" s="121" t="s">
        <v>205</v>
      </c>
      <c r="T243" s="121" t="s">
        <v>205</v>
      </c>
      <c r="U243" s="121" t="s">
        <v>205</v>
      </c>
      <c r="V243" s="121" t="s">
        <v>205</v>
      </c>
      <c r="W243" s="121" t="s">
        <v>205</v>
      </c>
      <c r="X243" s="122"/>
      <c r="Y243" s="121" t="s">
        <v>205</v>
      </c>
      <c r="Z243" s="121" t="s">
        <v>205</v>
      </c>
      <c r="AA243" s="121" t="s">
        <v>205</v>
      </c>
      <c r="AB243" s="121" t="s">
        <v>205</v>
      </c>
      <c r="AC243" s="121" t="s">
        <v>205</v>
      </c>
      <c r="AD243" s="121" t="s">
        <v>205</v>
      </c>
      <c r="AE243" s="122"/>
      <c r="AF243" s="121" t="s">
        <v>776</v>
      </c>
      <c r="AG243" s="121" t="s">
        <v>776</v>
      </c>
      <c r="AH243" s="121" t="s">
        <v>776</v>
      </c>
      <c r="AI243" s="121" t="s">
        <v>776</v>
      </c>
      <c r="AJ243" s="121" t="s">
        <v>776</v>
      </c>
      <c r="AK243" s="96"/>
      <c r="AL243" s="123"/>
      <c r="AM243" s="123">
        <f>VLOOKUP(C243,DM_NGAY_CONG_QUY_DINH!$H$3:$L$600,5,FALSE)</f>
        <v>27</v>
      </c>
      <c r="AN243" s="123">
        <f t="shared" si="0"/>
        <v>22</v>
      </c>
      <c r="AO243" s="125">
        <f t="shared" si="1"/>
        <v>0</v>
      </c>
      <c r="AP243" s="125">
        <f t="shared" si="2"/>
        <v>0</v>
      </c>
      <c r="AQ243" s="127">
        <f t="shared" si="3"/>
        <v>0</v>
      </c>
      <c r="AR243" s="125">
        <f t="shared" si="4"/>
        <v>0</v>
      </c>
      <c r="AS243" s="125">
        <f t="shared" si="5"/>
        <v>0</v>
      </c>
      <c r="AT243" s="125">
        <f t="shared" si="6"/>
        <v>0</v>
      </c>
      <c r="AU243" s="125">
        <f t="shared" si="7"/>
        <v>0</v>
      </c>
      <c r="AV243" s="125">
        <f t="shared" si="22"/>
        <v>0</v>
      </c>
      <c r="AW243" s="125">
        <f t="shared" si="9"/>
        <v>0</v>
      </c>
      <c r="AX243" s="125">
        <f t="shared" si="10"/>
        <v>0</v>
      </c>
      <c r="AY243" s="125">
        <f t="shared" si="11"/>
        <v>0</v>
      </c>
      <c r="AZ243" s="125">
        <f t="shared" si="23"/>
        <v>0</v>
      </c>
      <c r="BA243" s="125">
        <f t="shared" si="13"/>
        <v>0</v>
      </c>
      <c r="BB243" s="125">
        <f t="shared" si="14"/>
        <v>0</v>
      </c>
      <c r="BC243" s="125">
        <f t="shared" si="15"/>
        <v>0</v>
      </c>
      <c r="BD243" s="125">
        <f t="shared" si="24"/>
        <v>0</v>
      </c>
      <c r="BE243" s="125">
        <f t="shared" si="17"/>
        <v>0</v>
      </c>
      <c r="BF243" s="125">
        <f t="shared" si="18"/>
        <v>0</v>
      </c>
      <c r="BG243" s="125">
        <f t="shared" si="25"/>
        <v>5</v>
      </c>
      <c r="BH243" s="125">
        <f t="shared" si="28"/>
        <v>0</v>
      </c>
      <c r="BI243" s="125">
        <f t="shared" si="27"/>
        <v>0</v>
      </c>
      <c r="BJ243" s="248">
        <v>1</v>
      </c>
      <c r="BK243" s="248"/>
    </row>
    <row r="244" spans="1:63" ht="14.25" x14ac:dyDescent="0.2">
      <c r="A244" s="22"/>
      <c r="B244" s="49">
        <v>240</v>
      </c>
      <c r="C244" s="50">
        <f>GD_CHUNG!B244</f>
        <v>10709</v>
      </c>
      <c r="D244" s="50" t="str">
        <f>GD_CHUNG!C244</f>
        <v>Lê Hữu Thịnh</v>
      </c>
      <c r="E244" s="50" t="str">
        <f>GD_CHUNG!D244</f>
        <v>Đội phó</v>
      </c>
      <c r="F244" s="121" t="s">
        <v>205</v>
      </c>
      <c r="G244" s="121" t="s">
        <v>205</v>
      </c>
      <c r="H244" s="121" t="s">
        <v>205</v>
      </c>
      <c r="I244" s="121" t="s">
        <v>205</v>
      </c>
      <c r="J244" s="122"/>
      <c r="K244" s="121" t="s">
        <v>205</v>
      </c>
      <c r="L244" s="121" t="s">
        <v>205</v>
      </c>
      <c r="M244" s="121" t="s">
        <v>205</v>
      </c>
      <c r="N244" s="121" t="s">
        <v>205</v>
      </c>
      <c r="O244" s="121" t="s">
        <v>205</v>
      </c>
      <c r="P244" s="121" t="s">
        <v>205</v>
      </c>
      <c r="Q244" s="122"/>
      <c r="R244" s="121" t="s">
        <v>205</v>
      </c>
      <c r="S244" s="121" t="s">
        <v>205</v>
      </c>
      <c r="T244" s="121" t="s">
        <v>205</v>
      </c>
      <c r="U244" s="121" t="s">
        <v>205</v>
      </c>
      <c r="V244" s="121" t="s">
        <v>205</v>
      </c>
      <c r="W244" s="121" t="s">
        <v>205</v>
      </c>
      <c r="X244" s="122"/>
      <c r="Y244" s="121" t="s">
        <v>205</v>
      </c>
      <c r="Z244" s="121" t="s">
        <v>205</v>
      </c>
      <c r="AA244" s="121" t="s">
        <v>205</v>
      </c>
      <c r="AB244" s="121" t="s">
        <v>205</v>
      </c>
      <c r="AC244" s="121" t="s">
        <v>205</v>
      </c>
      <c r="AD244" s="121" t="s">
        <v>205</v>
      </c>
      <c r="AE244" s="122"/>
      <c r="AF244" s="121" t="s">
        <v>205</v>
      </c>
      <c r="AG244" s="121" t="s">
        <v>205</v>
      </c>
      <c r="AH244" s="121" t="s">
        <v>205</v>
      </c>
      <c r="AI244" s="121" t="s">
        <v>205</v>
      </c>
      <c r="AJ244" s="121" t="s">
        <v>205</v>
      </c>
      <c r="AK244" s="96"/>
      <c r="AL244" s="123"/>
      <c r="AM244" s="123">
        <f>VLOOKUP(C244,DM_NGAY_CONG_QUY_DINH!$H$3:$L$600,5,FALSE)</f>
        <v>27</v>
      </c>
      <c r="AN244" s="123">
        <f t="shared" si="0"/>
        <v>27</v>
      </c>
      <c r="AO244" s="125">
        <f t="shared" si="1"/>
        <v>0</v>
      </c>
      <c r="AP244" s="125">
        <f t="shared" si="2"/>
        <v>0</v>
      </c>
      <c r="AQ244" s="127">
        <f t="shared" si="3"/>
        <v>0</v>
      </c>
      <c r="AR244" s="125">
        <f t="shared" si="4"/>
        <v>0</v>
      </c>
      <c r="AS244" s="125">
        <f t="shared" si="5"/>
        <v>0</v>
      </c>
      <c r="AT244" s="125">
        <f t="shared" si="6"/>
        <v>0</v>
      </c>
      <c r="AU244" s="125">
        <f t="shared" si="7"/>
        <v>0</v>
      </c>
      <c r="AV244" s="125">
        <f t="shared" si="22"/>
        <v>0</v>
      </c>
      <c r="AW244" s="125">
        <f t="shared" si="9"/>
        <v>0</v>
      </c>
      <c r="AX244" s="125">
        <f t="shared" si="10"/>
        <v>0</v>
      </c>
      <c r="AY244" s="125">
        <f t="shared" si="11"/>
        <v>0</v>
      </c>
      <c r="AZ244" s="125">
        <f t="shared" si="23"/>
        <v>0</v>
      </c>
      <c r="BA244" s="125">
        <f t="shared" si="13"/>
        <v>0</v>
      </c>
      <c r="BB244" s="125">
        <f t="shared" si="14"/>
        <v>0</v>
      </c>
      <c r="BC244" s="125">
        <f t="shared" si="15"/>
        <v>0</v>
      </c>
      <c r="BD244" s="125">
        <f t="shared" si="24"/>
        <v>0</v>
      </c>
      <c r="BE244" s="125">
        <f t="shared" si="17"/>
        <v>0</v>
      </c>
      <c r="BF244" s="125">
        <f t="shared" si="18"/>
        <v>0</v>
      </c>
      <c r="BG244" s="125">
        <f t="shared" si="25"/>
        <v>0</v>
      </c>
      <c r="BH244" s="125">
        <f t="shared" si="28"/>
        <v>0</v>
      </c>
      <c r="BI244" s="125">
        <f t="shared" si="27"/>
        <v>0</v>
      </c>
      <c r="BJ244" s="248">
        <v>1</v>
      </c>
      <c r="BK244" s="248"/>
    </row>
    <row r="245" spans="1:63" ht="14.25" x14ac:dyDescent="0.2">
      <c r="A245" s="22"/>
      <c r="B245" s="49">
        <v>241</v>
      </c>
      <c r="C245" s="50">
        <f>GD_CHUNG!B245</f>
        <v>10715</v>
      </c>
      <c r="D245" s="50" t="str">
        <f>GD_CHUNG!C245</f>
        <v>Trần Văn Lộc</v>
      </c>
      <c r="E245" s="50" t="str">
        <f>GD_CHUNG!D245</f>
        <v>Đội phó</v>
      </c>
      <c r="F245" s="121" t="s">
        <v>205</v>
      </c>
      <c r="G245" s="121" t="s">
        <v>205</v>
      </c>
      <c r="H245" s="121" t="s">
        <v>205</v>
      </c>
      <c r="I245" s="121" t="s">
        <v>205</v>
      </c>
      <c r="J245" s="122"/>
      <c r="K245" s="121" t="s">
        <v>205</v>
      </c>
      <c r="L245" s="121" t="s">
        <v>205</v>
      </c>
      <c r="M245" s="121" t="s">
        <v>205</v>
      </c>
      <c r="N245" s="121" t="s">
        <v>205</v>
      </c>
      <c r="O245" s="121" t="s">
        <v>205</v>
      </c>
      <c r="P245" s="121" t="s">
        <v>205</v>
      </c>
      <c r="Q245" s="122"/>
      <c r="R245" s="121" t="s">
        <v>205</v>
      </c>
      <c r="S245" s="121" t="s">
        <v>205</v>
      </c>
      <c r="T245" s="121" t="s">
        <v>205</v>
      </c>
      <c r="U245" s="121" t="s">
        <v>205</v>
      </c>
      <c r="V245" s="121" t="s">
        <v>205</v>
      </c>
      <c r="W245" s="121" t="s">
        <v>205</v>
      </c>
      <c r="X245" s="122"/>
      <c r="Y245" s="121" t="s">
        <v>205</v>
      </c>
      <c r="Z245" s="121" t="s">
        <v>205</v>
      </c>
      <c r="AA245" s="121" t="s">
        <v>205</v>
      </c>
      <c r="AB245" s="121" t="s">
        <v>205</v>
      </c>
      <c r="AC245" s="121" t="s">
        <v>205</v>
      </c>
      <c r="AD245" s="121" t="s">
        <v>205</v>
      </c>
      <c r="AE245" s="122"/>
      <c r="AF245" s="121" t="s">
        <v>205</v>
      </c>
      <c r="AG245" s="121" t="s">
        <v>205</v>
      </c>
      <c r="AH245" s="121" t="s">
        <v>205</v>
      </c>
      <c r="AI245" s="121" t="s">
        <v>205</v>
      </c>
      <c r="AJ245" s="121" t="s">
        <v>205</v>
      </c>
      <c r="AK245" s="96"/>
      <c r="AL245" s="123"/>
      <c r="AM245" s="123">
        <f>VLOOKUP(C245,DM_NGAY_CONG_QUY_DINH!$H$3:$L$600,5,FALSE)</f>
        <v>27</v>
      </c>
      <c r="AN245" s="123">
        <f t="shared" si="0"/>
        <v>27</v>
      </c>
      <c r="AO245" s="125">
        <f t="shared" si="1"/>
        <v>0</v>
      </c>
      <c r="AP245" s="125">
        <f t="shared" si="2"/>
        <v>0</v>
      </c>
      <c r="AQ245" s="127">
        <f t="shared" si="3"/>
        <v>0</v>
      </c>
      <c r="AR245" s="125">
        <f t="shared" si="4"/>
        <v>0</v>
      </c>
      <c r="AS245" s="125">
        <f t="shared" si="5"/>
        <v>0</v>
      </c>
      <c r="AT245" s="125">
        <f t="shared" si="6"/>
        <v>0</v>
      </c>
      <c r="AU245" s="125">
        <f t="shared" si="7"/>
        <v>0</v>
      </c>
      <c r="AV245" s="125">
        <f t="shared" si="22"/>
        <v>0</v>
      </c>
      <c r="AW245" s="125">
        <f t="shared" si="9"/>
        <v>0</v>
      </c>
      <c r="AX245" s="125">
        <f t="shared" si="10"/>
        <v>0</v>
      </c>
      <c r="AY245" s="125">
        <f t="shared" si="11"/>
        <v>0</v>
      </c>
      <c r="AZ245" s="125">
        <f t="shared" si="23"/>
        <v>0</v>
      </c>
      <c r="BA245" s="125">
        <f t="shared" si="13"/>
        <v>0</v>
      </c>
      <c r="BB245" s="125">
        <f t="shared" si="14"/>
        <v>0</v>
      </c>
      <c r="BC245" s="125">
        <f t="shared" si="15"/>
        <v>0</v>
      </c>
      <c r="BD245" s="125">
        <f t="shared" si="24"/>
        <v>0</v>
      </c>
      <c r="BE245" s="125">
        <f t="shared" si="17"/>
        <v>0</v>
      </c>
      <c r="BF245" s="125">
        <f t="shared" si="18"/>
        <v>0</v>
      </c>
      <c r="BG245" s="125">
        <f t="shared" si="25"/>
        <v>0</v>
      </c>
      <c r="BH245" s="125">
        <f t="shared" si="28"/>
        <v>0</v>
      </c>
      <c r="BI245" s="125">
        <f t="shared" si="27"/>
        <v>0</v>
      </c>
      <c r="BJ245" s="248">
        <v>1</v>
      </c>
      <c r="BK245" s="248"/>
    </row>
    <row r="246" spans="1:63" ht="14.25" x14ac:dyDescent="0.2">
      <c r="A246" s="22"/>
      <c r="B246" s="49">
        <v>242</v>
      </c>
      <c r="C246" s="50">
        <f>GD_CHUNG!B246</f>
        <v>10734</v>
      </c>
      <c r="D246" s="50" t="str">
        <f>GD_CHUNG!C246</f>
        <v>Trần Duy Hải</v>
      </c>
      <c r="E246" s="50" t="str">
        <f>GD_CHUNG!D246</f>
        <v>Đội phó</v>
      </c>
      <c r="F246" s="121" t="s">
        <v>205</v>
      </c>
      <c r="G246" s="121" t="s">
        <v>205</v>
      </c>
      <c r="H246" s="121" t="s">
        <v>205</v>
      </c>
      <c r="I246" s="121" t="s">
        <v>205</v>
      </c>
      <c r="J246" s="122"/>
      <c r="K246" s="121" t="s">
        <v>205</v>
      </c>
      <c r="L246" s="121" t="s">
        <v>205</v>
      </c>
      <c r="M246" s="121" t="s">
        <v>205</v>
      </c>
      <c r="N246" s="121" t="s">
        <v>205</v>
      </c>
      <c r="O246" s="121" t="s">
        <v>205</v>
      </c>
      <c r="P246" s="121" t="s">
        <v>205</v>
      </c>
      <c r="Q246" s="122"/>
      <c r="R246" s="121" t="s">
        <v>205</v>
      </c>
      <c r="S246" s="121" t="s">
        <v>205</v>
      </c>
      <c r="T246" s="121" t="s">
        <v>205</v>
      </c>
      <c r="U246" s="121" t="s">
        <v>205</v>
      </c>
      <c r="V246" s="121" t="s">
        <v>205</v>
      </c>
      <c r="W246" s="121" t="s">
        <v>205</v>
      </c>
      <c r="X246" s="122"/>
      <c r="Y246" s="121" t="s">
        <v>205</v>
      </c>
      <c r="Z246" s="121" t="s">
        <v>205</v>
      </c>
      <c r="AA246" s="121" t="s">
        <v>205</v>
      </c>
      <c r="AB246" s="121" t="s">
        <v>205</v>
      </c>
      <c r="AC246" s="121" t="s">
        <v>205</v>
      </c>
      <c r="AD246" s="121" t="s">
        <v>205</v>
      </c>
      <c r="AE246" s="122"/>
      <c r="AF246" s="121" t="s">
        <v>205</v>
      </c>
      <c r="AG246" s="121" t="s">
        <v>205</v>
      </c>
      <c r="AH246" s="121" t="s">
        <v>205</v>
      </c>
      <c r="AI246" s="121" t="s">
        <v>205</v>
      </c>
      <c r="AJ246" s="121" t="s">
        <v>205</v>
      </c>
      <c r="AK246" s="96"/>
      <c r="AL246" s="123"/>
      <c r="AM246" s="123">
        <f>VLOOKUP(C246,DM_NGAY_CONG_QUY_DINH!$H$3:$L$600,5,FALSE)</f>
        <v>27</v>
      </c>
      <c r="AN246" s="123">
        <f t="shared" si="0"/>
        <v>27</v>
      </c>
      <c r="AO246" s="125">
        <f t="shared" si="1"/>
        <v>0</v>
      </c>
      <c r="AP246" s="125">
        <f t="shared" si="2"/>
        <v>0</v>
      </c>
      <c r="AQ246" s="127">
        <f t="shared" si="3"/>
        <v>0</v>
      </c>
      <c r="AR246" s="125">
        <f t="shared" si="4"/>
        <v>0</v>
      </c>
      <c r="AS246" s="125">
        <f t="shared" si="5"/>
        <v>0</v>
      </c>
      <c r="AT246" s="125">
        <f t="shared" si="6"/>
        <v>0</v>
      </c>
      <c r="AU246" s="125">
        <f t="shared" si="7"/>
        <v>0</v>
      </c>
      <c r="AV246" s="125">
        <f t="shared" si="22"/>
        <v>0</v>
      </c>
      <c r="AW246" s="125">
        <f t="shared" si="9"/>
        <v>0</v>
      </c>
      <c r="AX246" s="125">
        <f t="shared" si="10"/>
        <v>0</v>
      </c>
      <c r="AY246" s="125">
        <f t="shared" si="11"/>
        <v>0</v>
      </c>
      <c r="AZ246" s="125">
        <f t="shared" si="23"/>
        <v>0</v>
      </c>
      <c r="BA246" s="125">
        <f t="shared" si="13"/>
        <v>0</v>
      </c>
      <c r="BB246" s="125">
        <f t="shared" si="14"/>
        <v>0</v>
      </c>
      <c r="BC246" s="125">
        <f t="shared" si="15"/>
        <v>0</v>
      </c>
      <c r="BD246" s="125">
        <f t="shared" si="24"/>
        <v>0</v>
      </c>
      <c r="BE246" s="125">
        <f t="shared" si="17"/>
        <v>0</v>
      </c>
      <c r="BF246" s="125">
        <f t="shared" si="18"/>
        <v>0</v>
      </c>
      <c r="BG246" s="125">
        <f t="shared" si="25"/>
        <v>0</v>
      </c>
      <c r="BH246" s="125">
        <f t="shared" si="28"/>
        <v>0</v>
      </c>
      <c r="BI246" s="125">
        <f t="shared" si="27"/>
        <v>0</v>
      </c>
      <c r="BJ246" s="248">
        <v>0.98</v>
      </c>
      <c r="BK246" s="248"/>
    </row>
    <row r="247" spans="1:63" ht="14.25" x14ac:dyDescent="0.2">
      <c r="A247" s="22"/>
      <c r="B247" s="49">
        <v>243</v>
      </c>
      <c r="C247" s="50">
        <f>GD_CHUNG!B247</f>
        <v>10646</v>
      </c>
      <c r="D247" s="50" t="str">
        <f>GD_CHUNG!C247</f>
        <v>Lê Ngọc Cường</v>
      </c>
      <c r="E247" s="50" t="str">
        <f>GD_CHUNG!D247</f>
        <v>NV Lái xe - VHTTB</v>
      </c>
      <c r="F247" s="121" t="s">
        <v>205</v>
      </c>
      <c r="G247" s="121" t="s">
        <v>205</v>
      </c>
      <c r="H247" s="121" t="s">
        <v>205</v>
      </c>
      <c r="I247" s="121" t="s">
        <v>205</v>
      </c>
      <c r="J247" s="122"/>
      <c r="K247" s="121" t="s">
        <v>205</v>
      </c>
      <c r="L247" s="121" t="s">
        <v>205</v>
      </c>
      <c r="M247" s="121" t="s">
        <v>205</v>
      </c>
      <c r="N247" s="121" t="s">
        <v>205</v>
      </c>
      <c r="O247" s="121" t="s">
        <v>205</v>
      </c>
      <c r="P247" s="121" t="s">
        <v>205</v>
      </c>
      <c r="Q247" s="122"/>
      <c r="R247" s="121" t="s">
        <v>205</v>
      </c>
      <c r="S247" s="121" t="s">
        <v>205</v>
      </c>
      <c r="T247" s="121" t="s">
        <v>205</v>
      </c>
      <c r="U247" s="121" t="s">
        <v>205</v>
      </c>
      <c r="V247" s="121" t="s">
        <v>205</v>
      </c>
      <c r="W247" s="121" t="s">
        <v>205</v>
      </c>
      <c r="X247" s="122"/>
      <c r="Y247" s="121" t="s">
        <v>205</v>
      </c>
      <c r="Z247" s="121" t="s">
        <v>205</v>
      </c>
      <c r="AA247" s="121" t="s">
        <v>205</v>
      </c>
      <c r="AB247" s="121" t="s">
        <v>205</v>
      </c>
      <c r="AC247" s="121" t="s">
        <v>205</v>
      </c>
      <c r="AD247" s="121" t="s">
        <v>205</v>
      </c>
      <c r="AE247" s="122"/>
      <c r="AF247" s="121" t="s">
        <v>205</v>
      </c>
      <c r="AG247" s="121" t="s">
        <v>205</v>
      </c>
      <c r="AH247" s="121" t="s">
        <v>205</v>
      </c>
      <c r="AI247" s="121" t="s">
        <v>205</v>
      </c>
      <c r="AJ247" s="121" t="s">
        <v>205</v>
      </c>
      <c r="AK247" s="96"/>
      <c r="AL247" s="123"/>
      <c r="AM247" s="123">
        <f>VLOOKUP(C247,DM_NGAY_CONG_QUY_DINH!$H$3:$L$600,5,FALSE)</f>
        <v>27</v>
      </c>
      <c r="AN247" s="123">
        <f t="shared" si="0"/>
        <v>27</v>
      </c>
      <c r="AO247" s="125">
        <f t="shared" si="1"/>
        <v>0</v>
      </c>
      <c r="AP247" s="125">
        <f t="shared" si="2"/>
        <v>0</v>
      </c>
      <c r="AQ247" s="127">
        <f t="shared" si="3"/>
        <v>0</v>
      </c>
      <c r="AR247" s="125">
        <f t="shared" si="4"/>
        <v>0</v>
      </c>
      <c r="AS247" s="125">
        <f t="shared" si="5"/>
        <v>0</v>
      </c>
      <c r="AT247" s="125">
        <f t="shared" si="6"/>
        <v>0</v>
      </c>
      <c r="AU247" s="125">
        <f t="shared" si="7"/>
        <v>0</v>
      </c>
      <c r="AV247" s="125">
        <f t="shared" si="22"/>
        <v>0</v>
      </c>
      <c r="AW247" s="125">
        <f t="shared" si="9"/>
        <v>0</v>
      </c>
      <c r="AX247" s="125">
        <f t="shared" si="10"/>
        <v>0</v>
      </c>
      <c r="AY247" s="125">
        <f t="shared" si="11"/>
        <v>0</v>
      </c>
      <c r="AZ247" s="125">
        <f t="shared" si="23"/>
        <v>0</v>
      </c>
      <c r="BA247" s="125">
        <f t="shared" si="13"/>
        <v>0</v>
      </c>
      <c r="BB247" s="125">
        <f t="shared" si="14"/>
        <v>0</v>
      </c>
      <c r="BC247" s="125">
        <f t="shared" si="15"/>
        <v>0</v>
      </c>
      <c r="BD247" s="125">
        <f t="shared" si="24"/>
        <v>0</v>
      </c>
      <c r="BE247" s="125">
        <f t="shared" si="17"/>
        <v>0</v>
      </c>
      <c r="BF247" s="125">
        <f t="shared" si="18"/>
        <v>0</v>
      </c>
      <c r="BG247" s="125">
        <f t="shared" si="25"/>
        <v>0</v>
      </c>
      <c r="BH247" s="125">
        <f t="shared" si="28"/>
        <v>0</v>
      </c>
      <c r="BI247" s="125">
        <f t="shared" si="27"/>
        <v>0</v>
      </c>
      <c r="BJ247" s="248">
        <v>1</v>
      </c>
      <c r="BK247" s="248"/>
    </row>
    <row r="248" spans="1:63" ht="14.25" x14ac:dyDescent="0.2">
      <c r="A248" s="22"/>
      <c r="B248" s="49">
        <v>244</v>
      </c>
      <c r="C248" s="50">
        <f>GD_CHUNG!B248</f>
        <v>10647</v>
      </c>
      <c r="D248" s="50" t="str">
        <f>GD_CHUNG!C248</f>
        <v>Nguyễn Tiến Anh</v>
      </c>
      <c r="E248" s="50" t="str">
        <f>GD_CHUNG!D248</f>
        <v>Nhân viên Bốc xếp</v>
      </c>
      <c r="F248" s="121" t="s">
        <v>205</v>
      </c>
      <c r="G248" s="121" t="s">
        <v>205</v>
      </c>
      <c r="H248" s="121" t="s">
        <v>205</v>
      </c>
      <c r="I248" s="121" t="s">
        <v>205</v>
      </c>
      <c r="J248" s="122"/>
      <c r="K248" s="121" t="s">
        <v>205</v>
      </c>
      <c r="L248" s="121" t="s">
        <v>205</v>
      </c>
      <c r="M248" s="121" t="s">
        <v>205</v>
      </c>
      <c r="N248" s="121" t="s">
        <v>205</v>
      </c>
      <c r="O248" s="121" t="s">
        <v>205</v>
      </c>
      <c r="P248" s="121" t="s">
        <v>205</v>
      </c>
      <c r="Q248" s="122"/>
      <c r="R248" s="121" t="s">
        <v>205</v>
      </c>
      <c r="S248" s="121" t="s">
        <v>205</v>
      </c>
      <c r="T248" s="121" t="s">
        <v>205</v>
      </c>
      <c r="U248" s="121" t="s">
        <v>205</v>
      </c>
      <c r="V248" s="121" t="s">
        <v>205</v>
      </c>
      <c r="W248" s="121" t="s">
        <v>205</v>
      </c>
      <c r="X248" s="122"/>
      <c r="Y248" s="121" t="s">
        <v>205</v>
      </c>
      <c r="Z248" s="121" t="s">
        <v>205</v>
      </c>
      <c r="AA248" s="121" t="s">
        <v>205</v>
      </c>
      <c r="AB248" s="121" t="s">
        <v>205</v>
      </c>
      <c r="AC248" s="121" t="s">
        <v>205</v>
      </c>
      <c r="AD248" s="121" t="s">
        <v>205</v>
      </c>
      <c r="AE248" s="122"/>
      <c r="AF248" s="121" t="s">
        <v>205</v>
      </c>
      <c r="AG248" s="121" t="s">
        <v>205</v>
      </c>
      <c r="AH248" s="121" t="s">
        <v>205</v>
      </c>
      <c r="AI248" s="121" t="s">
        <v>205</v>
      </c>
      <c r="AJ248" s="121" t="s">
        <v>205</v>
      </c>
      <c r="AK248" s="96"/>
      <c r="AL248" s="123"/>
      <c r="AM248" s="123">
        <f>VLOOKUP(C248,DM_NGAY_CONG_QUY_DINH!$H$3:$L$600,5,FALSE)</f>
        <v>27</v>
      </c>
      <c r="AN248" s="123">
        <f t="shared" si="0"/>
        <v>27</v>
      </c>
      <c r="AO248" s="125">
        <f t="shared" si="1"/>
        <v>0</v>
      </c>
      <c r="AP248" s="125">
        <f t="shared" si="2"/>
        <v>0</v>
      </c>
      <c r="AQ248" s="127">
        <f t="shared" si="3"/>
        <v>0</v>
      </c>
      <c r="AR248" s="125">
        <f t="shared" si="4"/>
        <v>0</v>
      </c>
      <c r="AS248" s="125">
        <f t="shared" si="5"/>
        <v>0</v>
      </c>
      <c r="AT248" s="125">
        <f t="shared" si="6"/>
        <v>0</v>
      </c>
      <c r="AU248" s="125">
        <f t="shared" si="7"/>
        <v>0</v>
      </c>
      <c r="AV248" s="125">
        <f t="shared" si="22"/>
        <v>0</v>
      </c>
      <c r="AW248" s="125">
        <f t="shared" si="9"/>
        <v>0</v>
      </c>
      <c r="AX248" s="125">
        <f t="shared" si="10"/>
        <v>0</v>
      </c>
      <c r="AY248" s="125">
        <f t="shared" si="11"/>
        <v>0</v>
      </c>
      <c r="AZ248" s="125">
        <f t="shared" si="23"/>
        <v>0</v>
      </c>
      <c r="BA248" s="125">
        <f t="shared" si="13"/>
        <v>0</v>
      </c>
      <c r="BB248" s="125">
        <f t="shared" si="14"/>
        <v>0</v>
      </c>
      <c r="BC248" s="125">
        <f t="shared" si="15"/>
        <v>0</v>
      </c>
      <c r="BD248" s="125">
        <f t="shared" si="24"/>
        <v>0</v>
      </c>
      <c r="BE248" s="125">
        <f t="shared" si="17"/>
        <v>0</v>
      </c>
      <c r="BF248" s="125">
        <f t="shared" si="18"/>
        <v>0</v>
      </c>
      <c r="BG248" s="125">
        <f t="shared" si="25"/>
        <v>0</v>
      </c>
      <c r="BH248" s="125">
        <f t="shared" si="28"/>
        <v>0</v>
      </c>
      <c r="BI248" s="125">
        <f t="shared" si="27"/>
        <v>0</v>
      </c>
      <c r="BJ248" s="248">
        <v>1</v>
      </c>
      <c r="BK248" s="248"/>
    </row>
    <row r="249" spans="1:63" ht="14.25" x14ac:dyDescent="0.2">
      <c r="A249" s="22"/>
      <c r="B249" s="49">
        <v>245</v>
      </c>
      <c r="C249" s="50">
        <f>GD_CHUNG!B249</f>
        <v>10650</v>
      </c>
      <c r="D249" s="50" t="str">
        <f>GD_CHUNG!C249</f>
        <v>Ngô Ngọc Hảo</v>
      </c>
      <c r="E249" s="50" t="str">
        <f>GD_CHUNG!D249</f>
        <v>Nhân viên Bốc xếp</v>
      </c>
      <c r="F249" s="121" t="s">
        <v>205</v>
      </c>
      <c r="G249" s="121" t="s">
        <v>205</v>
      </c>
      <c r="H249" s="121" t="s">
        <v>205</v>
      </c>
      <c r="I249" s="121" t="s">
        <v>205</v>
      </c>
      <c r="J249" s="122"/>
      <c r="K249" s="121" t="s">
        <v>205</v>
      </c>
      <c r="L249" s="121" t="s">
        <v>205</v>
      </c>
      <c r="M249" s="121" t="s">
        <v>205</v>
      </c>
      <c r="N249" s="121" t="s">
        <v>205</v>
      </c>
      <c r="O249" s="121" t="s">
        <v>205</v>
      </c>
      <c r="P249" s="121" t="s">
        <v>205</v>
      </c>
      <c r="Q249" s="122"/>
      <c r="R249" s="121" t="s">
        <v>205</v>
      </c>
      <c r="S249" s="121" t="s">
        <v>205</v>
      </c>
      <c r="T249" s="121" t="s">
        <v>205</v>
      </c>
      <c r="U249" s="121" t="s">
        <v>205</v>
      </c>
      <c r="V249" s="121" t="s">
        <v>205</v>
      </c>
      <c r="W249" s="121" t="s">
        <v>205</v>
      </c>
      <c r="X249" s="122"/>
      <c r="Y249" s="121" t="s">
        <v>205</v>
      </c>
      <c r="Z249" s="121" t="s">
        <v>205</v>
      </c>
      <c r="AA249" s="121" t="s">
        <v>205</v>
      </c>
      <c r="AB249" s="121" t="s">
        <v>205</v>
      </c>
      <c r="AC249" s="121" t="s">
        <v>205</v>
      </c>
      <c r="AD249" s="121" t="s">
        <v>205</v>
      </c>
      <c r="AE249" s="122"/>
      <c r="AF249" s="121" t="s">
        <v>776</v>
      </c>
      <c r="AG249" s="121" t="s">
        <v>776</v>
      </c>
      <c r="AH249" s="121" t="s">
        <v>776</v>
      </c>
      <c r="AI249" s="121" t="s">
        <v>776</v>
      </c>
      <c r="AJ249" s="121" t="s">
        <v>776</v>
      </c>
      <c r="AK249" s="96"/>
      <c r="AL249" s="123"/>
      <c r="AM249" s="123">
        <f>VLOOKUP(C249,DM_NGAY_CONG_QUY_DINH!$H$3:$L$600,5,FALSE)</f>
        <v>27</v>
      </c>
      <c r="AN249" s="123">
        <f t="shared" si="0"/>
        <v>22</v>
      </c>
      <c r="AO249" s="125">
        <f t="shared" si="1"/>
        <v>0</v>
      </c>
      <c r="AP249" s="125">
        <f t="shared" si="2"/>
        <v>0</v>
      </c>
      <c r="AQ249" s="127">
        <f t="shared" si="3"/>
        <v>0</v>
      </c>
      <c r="AR249" s="125">
        <f t="shared" si="4"/>
        <v>0</v>
      </c>
      <c r="AS249" s="125">
        <f t="shared" si="5"/>
        <v>0</v>
      </c>
      <c r="AT249" s="125">
        <f t="shared" si="6"/>
        <v>0</v>
      </c>
      <c r="AU249" s="125">
        <f t="shared" si="7"/>
        <v>0</v>
      </c>
      <c r="AV249" s="125">
        <f t="shared" si="22"/>
        <v>0</v>
      </c>
      <c r="AW249" s="125">
        <f t="shared" si="9"/>
        <v>0</v>
      </c>
      <c r="AX249" s="125">
        <f t="shared" si="10"/>
        <v>0</v>
      </c>
      <c r="AY249" s="125">
        <f t="shared" si="11"/>
        <v>0</v>
      </c>
      <c r="AZ249" s="125">
        <f t="shared" si="23"/>
        <v>0</v>
      </c>
      <c r="BA249" s="125">
        <f t="shared" si="13"/>
        <v>0</v>
      </c>
      <c r="BB249" s="125">
        <f t="shared" si="14"/>
        <v>0</v>
      </c>
      <c r="BC249" s="125">
        <f t="shared" si="15"/>
        <v>0</v>
      </c>
      <c r="BD249" s="125">
        <f t="shared" si="24"/>
        <v>0</v>
      </c>
      <c r="BE249" s="125">
        <f t="shared" si="17"/>
        <v>0</v>
      </c>
      <c r="BF249" s="125">
        <f t="shared" si="18"/>
        <v>0</v>
      </c>
      <c r="BG249" s="125">
        <f t="shared" si="25"/>
        <v>5</v>
      </c>
      <c r="BH249" s="125">
        <f t="shared" si="28"/>
        <v>0</v>
      </c>
      <c r="BI249" s="125">
        <f t="shared" si="27"/>
        <v>0</v>
      </c>
      <c r="BJ249" s="248">
        <v>1</v>
      </c>
      <c r="BK249" s="248"/>
    </row>
    <row r="250" spans="1:63" ht="14.25" x14ac:dyDescent="0.2">
      <c r="A250" s="22"/>
      <c r="B250" s="49">
        <v>246</v>
      </c>
      <c r="C250" s="50">
        <f>GD_CHUNG!B250</f>
        <v>10652</v>
      </c>
      <c r="D250" s="50" t="str">
        <f>GD_CHUNG!C250</f>
        <v>Trương Văn Triệu</v>
      </c>
      <c r="E250" s="50" t="str">
        <f>GD_CHUNG!D250</f>
        <v>Nhân viên Bốc xếp</v>
      </c>
      <c r="F250" s="121" t="s">
        <v>205</v>
      </c>
      <c r="G250" s="121" t="s">
        <v>205</v>
      </c>
      <c r="H250" s="121" t="s">
        <v>205</v>
      </c>
      <c r="I250" s="121" t="s">
        <v>205</v>
      </c>
      <c r="J250" s="122"/>
      <c r="K250" s="121" t="s">
        <v>205</v>
      </c>
      <c r="L250" s="121" t="s">
        <v>205</v>
      </c>
      <c r="M250" s="121" t="s">
        <v>205</v>
      </c>
      <c r="N250" s="121" t="s">
        <v>205</v>
      </c>
      <c r="O250" s="121" t="s">
        <v>205</v>
      </c>
      <c r="P250" s="121" t="s">
        <v>205</v>
      </c>
      <c r="Q250" s="122"/>
      <c r="R250" s="121" t="s">
        <v>205</v>
      </c>
      <c r="S250" s="121" t="s">
        <v>205</v>
      </c>
      <c r="T250" s="121" t="s">
        <v>205</v>
      </c>
      <c r="U250" s="121" t="s">
        <v>205</v>
      </c>
      <c r="V250" s="121" t="s">
        <v>205</v>
      </c>
      <c r="W250" s="121" t="s">
        <v>205</v>
      </c>
      <c r="X250" s="122"/>
      <c r="Y250" s="121" t="s">
        <v>205</v>
      </c>
      <c r="Z250" s="121" t="s">
        <v>205</v>
      </c>
      <c r="AA250" s="121" t="s">
        <v>205</v>
      </c>
      <c r="AB250" s="121" t="s">
        <v>205</v>
      </c>
      <c r="AC250" s="121" t="s">
        <v>205</v>
      </c>
      <c r="AD250" s="121" t="s">
        <v>205</v>
      </c>
      <c r="AE250" s="122"/>
      <c r="AF250" s="121" t="s">
        <v>205</v>
      </c>
      <c r="AG250" s="121" t="s">
        <v>205</v>
      </c>
      <c r="AH250" s="121" t="s">
        <v>205</v>
      </c>
      <c r="AI250" s="121" t="s">
        <v>205</v>
      </c>
      <c r="AJ250" s="121" t="s">
        <v>205</v>
      </c>
      <c r="AK250" s="96"/>
      <c r="AL250" s="123"/>
      <c r="AM250" s="123">
        <f>VLOOKUP(C250,DM_NGAY_CONG_QUY_DINH!$H$3:$L$600,5,FALSE)</f>
        <v>27</v>
      </c>
      <c r="AN250" s="123">
        <f t="shared" si="0"/>
        <v>27</v>
      </c>
      <c r="AO250" s="125">
        <f t="shared" si="1"/>
        <v>0</v>
      </c>
      <c r="AP250" s="125">
        <f t="shared" si="2"/>
        <v>0</v>
      </c>
      <c r="AQ250" s="127">
        <f t="shared" si="3"/>
        <v>0</v>
      </c>
      <c r="AR250" s="125">
        <f t="shared" si="4"/>
        <v>0</v>
      </c>
      <c r="AS250" s="125">
        <f t="shared" si="5"/>
        <v>0</v>
      </c>
      <c r="AT250" s="125">
        <f t="shared" si="6"/>
        <v>0</v>
      </c>
      <c r="AU250" s="125">
        <f t="shared" si="7"/>
        <v>0</v>
      </c>
      <c r="AV250" s="125">
        <f t="shared" si="22"/>
        <v>0</v>
      </c>
      <c r="AW250" s="125">
        <f t="shared" si="9"/>
        <v>0</v>
      </c>
      <c r="AX250" s="125">
        <f t="shared" si="10"/>
        <v>0</v>
      </c>
      <c r="AY250" s="125">
        <f t="shared" si="11"/>
        <v>0</v>
      </c>
      <c r="AZ250" s="125">
        <f t="shared" si="23"/>
        <v>0</v>
      </c>
      <c r="BA250" s="125">
        <f t="shared" si="13"/>
        <v>0</v>
      </c>
      <c r="BB250" s="125">
        <f t="shared" si="14"/>
        <v>0</v>
      </c>
      <c r="BC250" s="125">
        <f t="shared" si="15"/>
        <v>0</v>
      </c>
      <c r="BD250" s="125">
        <f t="shared" si="24"/>
        <v>0</v>
      </c>
      <c r="BE250" s="125">
        <f t="shared" si="17"/>
        <v>0</v>
      </c>
      <c r="BF250" s="125">
        <f t="shared" si="18"/>
        <v>0</v>
      </c>
      <c r="BG250" s="125">
        <f t="shared" si="25"/>
        <v>0</v>
      </c>
      <c r="BH250" s="125">
        <f t="shared" si="28"/>
        <v>0</v>
      </c>
      <c r="BI250" s="125">
        <f t="shared" si="27"/>
        <v>0</v>
      </c>
      <c r="BJ250" s="248">
        <v>1</v>
      </c>
      <c r="BK250" s="248"/>
    </row>
    <row r="251" spans="1:63" ht="14.25" x14ac:dyDescent="0.2">
      <c r="A251" s="22"/>
      <c r="B251" s="49">
        <v>247</v>
      </c>
      <c r="C251" s="50">
        <f>GD_CHUNG!B251</f>
        <v>10653</v>
      </c>
      <c r="D251" s="50" t="str">
        <f>GD_CHUNG!C251</f>
        <v>Nguyễn Ngọc Nam</v>
      </c>
      <c r="E251" s="50" t="str">
        <f>GD_CHUNG!D251</f>
        <v>Nhân viên Bốc xếp</v>
      </c>
      <c r="F251" s="121" t="s">
        <v>205</v>
      </c>
      <c r="G251" s="121" t="s">
        <v>205</v>
      </c>
      <c r="H251" s="121" t="s">
        <v>205</v>
      </c>
      <c r="I251" s="121" t="s">
        <v>205</v>
      </c>
      <c r="J251" s="122"/>
      <c r="K251" s="121" t="s">
        <v>205</v>
      </c>
      <c r="L251" s="121" t="s">
        <v>205</v>
      </c>
      <c r="M251" s="121" t="s">
        <v>205</v>
      </c>
      <c r="N251" s="121" t="s">
        <v>205</v>
      </c>
      <c r="O251" s="121" t="s">
        <v>205</v>
      </c>
      <c r="P251" s="121" t="s">
        <v>205</v>
      </c>
      <c r="Q251" s="122"/>
      <c r="R251" s="121" t="s">
        <v>205</v>
      </c>
      <c r="S251" s="121" t="s">
        <v>205</v>
      </c>
      <c r="T251" s="121" t="s">
        <v>205</v>
      </c>
      <c r="U251" s="121" t="s">
        <v>205</v>
      </c>
      <c r="V251" s="121" t="s">
        <v>205</v>
      </c>
      <c r="W251" s="121" t="s">
        <v>205</v>
      </c>
      <c r="X251" s="122"/>
      <c r="Y251" s="121" t="s">
        <v>205</v>
      </c>
      <c r="Z251" s="121" t="s">
        <v>205</v>
      </c>
      <c r="AA251" s="121" t="s">
        <v>205</v>
      </c>
      <c r="AB251" s="121" t="s">
        <v>205</v>
      </c>
      <c r="AC251" s="121" t="s">
        <v>205</v>
      </c>
      <c r="AD251" s="121" t="s">
        <v>205</v>
      </c>
      <c r="AE251" s="122"/>
      <c r="AF251" s="121" t="s">
        <v>205</v>
      </c>
      <c r="AG251" s="121" t="s">
        <v>205</v>
      </c>
      <c r="AH251" s="121" t="s">
        <v>205</v>
      </c>
      <c r="AI251" s="121" t="s">
        <v>205</v>
      </c>
      <c r="AJ251" s="121" t="s">
        <v>205</v>
      </c>
      <c r="AK251" s="96"/>
      <c r="AL251" s="123"/>
      <c r="AM251" s="123">
        <f>VLOOKUP(C251,DM_NGAY_CONG_QUY_DINH!$H$3:$L$600,5,FALSE)</f>
        <v>27</v>
      </c>
      <c r="AN251" s="123">
        <f t="shared" si="0"/>
        <v>27</v>
      </c>
      <c r="AO251" s="125">
        <f t="shared" si="1"/>
        <v>0</v>
      </c>
      <c r="AP251" s="125">
        <f t="shared" si="2"/>
        <v>0</v>
      </c>
      <c r="AQ251" s="127">
        <f t="shared" si="3"/>
        <v>0</v>
      </c>
      <c r="AR251" s="125">
        <f t="shared" si="4"/>
        <v>0</v>
      </c>
      <c r="AS251" s="125">
        <f t="shared" si="5"/>
        <v>0</v>
      </c>
      <c r="AT251" s="125">
        <f t="shared" si="6"/>
        <v>0</v>
      </c>
      <c r="AU251" s="125">
        <f t="shared" si="7"/>
        <v>0</v>
      </c>
      <c r="AV251" s="125">
        <f t="shared" si="22"/>
        <v>0</v>
      </c>
      <c r="AW251" s="125">
        <f t="shared" si="9"/>
        <v>0</v>
      </c>
      <c r="AX251" s="125">
        <f t="shared" si="10"/>
        <v>0</v>
      </c>
      <c r="AY251" s="125">
        <f t="shared" si="11"/>
        <v>0</v>
      </c>
      <c r="AZ251" s="125">
        <f t="shared" si="23"/>
        <v>0</v>
      </c>
      <c r="BA251" s="125">
        <f t="shared" si="13"/>
        <v>0</v>
      </c>
      <c r="BB251" s="125">
        <f t="shared" si="14"/>
        <v>0</v>
      </c>
      <c r="BC251" s="125">
        <f t="shared" si="15"/>
        <v>0</v>
      </c>
      <c r="BD251" s="125">
        <f t="shared" si="24"/>
        <v>0</v>
      </c>
      <c r="BE251" s="125">
        <f t="shared" si="17"/>
        <v>0</v>
      </c>
      <c r="BF251" s="125">
        <f t="shared" si="18"/>
        <v>0</v>
      </c>
      <c r="BG251" s="125">
        <f t="shared" si="25"/>
        <v>0</v>
      </c>
      <c r="BH251" s="125">
        <f t="shared" si="28"/>
        <v>0</v>
      </c>
      <c r="BI251" s="125">
        <f t="shared" si="27"/>
        <v>0</v>
      </c>
      <c r="BJ251" s="248">
        <v>1</v>
      </c>
      <c r="BK251" s="248"/>
    </row>
    <row r="252" spans="1:63" ht="14.25" x14ac:dyDescent="0.2">
      <c r="A252" s="22"/>
      <c r="B252" s="49">
        <v>248</v>
      </c>
      <c r="C252" s="50">
        <f>GD_CHUNG!B252</f>
        <v>10655</v>
      </c>
      <c r="D252" s="50" t="str">
        <f>GD_CHUNG!C252</f>
        <v>Nguyễn Chiến Thắng</v>
      </c>
      <c r="E252" s="50" t="str">
        <f>GD_CHUNG!D252</f>
        <v>Nhân viên Bốc xếp</v>
      </c>
      <c r="F252" s="121" t="s">
        <v>205</v>
      </c>
      <c r="G252" s="121" t="s">
        <v>205</v>
      </c>
      <c r="H252" s="121" t="s">
        <v>205</v>
      </c>
      <c r="I252" s="121" t="s">
        <v>205</v>
      </c>
      <c r="J252" s="122"/>
      <c r="K252" s="121" t="s">
        <v>205</v>
      </c>
      <c r="L252" s="121" t="s">
        <v>205</v>
      </c>
      <c r="M252" s="121" t="s">
        <v>205</v>
      </c>
      <c r="N252" s="121" t="s">
        <v>781</v>
      </c>
      <c r="O252" s="121" t="s">
        <v>781</v>
      </c>
      <c r="P252" s="121" t="s">
        <v>781</v>
      </c>
      <c r="Q252" s="122"/>
      <c r="R252" s="121" t="s">
        <v>781</v>
      </c>
      <c r="S252" s="121" t="s">
        <v>781</v>
      </c>
      <c r="T252" s="121" t="s">
        <v>781</v>
      </c>
      <c r="U252" s="121" t="s">
        <v>781</v>
      </c>
      <c r="V252" s="121" t="s">
        <v>781</v>
      </c>
      <c r="W252" s="121" t="s">
        <v>781</v>
      </c>
      <c r="X252" s="122"/>
      <c r="Y252" s="121" t="s">
        <v>781</v>
      </c>
      <c r="Z252" s="121" t="s">
        <v>781</v>
      </c>
      <c r="AA252" s="121" t="s">
        <v>781</v>
      </c>
      <c r="AB252" s="121" t="s">
        <v>781</v>
      </c>
      <c r="AC252" s="121" t="s">
        <v>781</v>
      </c>
      <c r="AD252" s="121" t="s">
        <v>781</v>
      </c>
      <c r="AE252" s="122"/>
      <c r="AF252" s="121" t="s">
        <v>781</v>
      </c>
      <c r="AG252" s="121" t="s">
        <v>781</v>
      </c>
      <c r="AH252" s="121" t="s">
        <v>781</v>
      </c>
      <c r="AI252" s="121" t="s">
        <v>781</v>
      </c>
      <c r="AJ252" s="121" t="s">
        <v>781</v>
      </c>
      <c r="AK252" s="96"/>
      <c r="AL252" s="123"/>
      <c r="AM252" s="123">
        <f>VLOOKUP(C252,DM_NGAY_CONG_QUY_DINH!$H$3:$L$600,5,FALSE)</f>
        <v>27</v>
      </c>
      <c r="AN252" s="123">
        <f t="shared" si="0"/>
        <v>7</v>
      </c>
      <c r="AO252" s="125">
        <f t="shared" si="1"/>
        <v>0</v>
      </c>
      <c r="AP252" s="125">
        <f t="shared" si="2"/>
        <v>20</v>
      </c>
      <c r="AQ252" s="127">
        <f t="shared" si="3"/>
        <v>0</v>
      </c>
      <c r="AR252" s="125">
        <f t="shared" si="4"/>
        <v>0</v>
      </c>
      <c r="AS252" s="125">
        <f t="shared" si="5"/>
        <v>0</v>
      </c>
      <c r="AT252" s="125">
        <f t="shared" si="6"/>
        <v>0</v>
      </c>
      <c r="AU252" s="125">
        <f t="shared" si="7"/>
        <v>0</v>
      </c>
      <c r="AV252" s="125">
        <f t="shared" si="22"/>
        <v>0</v>
      </c>
      <c r="AW252" s="125">
        <f t="shared" si="9"/>
        <v>0</v>
      </c>
      <c r="AX252" s="125">
        <f t="shared" si="10"/>
        <v>0</v>
      </c>
      <c r="AY252" s="125">
        <f t="shared" si="11"/>
        <v>0</v>
      </c>
      <c r="AZ252" s="125">
        <f t="shared" si="23"/>
        <v>0</v>
      </c>
      <c r="BA252" s="125">
        <f t="shared" si="13"/>
        <v>0</v>
      </c>
      <c r="BB252" s="125">
        <f t="shared" si="14"/>
        <v>0</v>
      </c>
      <c r="BC252" s="125">
        <f t="shared" si="15"/>
        <v>0</v>
      </c>
      <c r="BD252" s="125">
        <f t="shared" si="24"/>
        <v>0</v>
      </c>
      <c r="BE252" s="125">
        <f t="shared" si="17"/>
        <v>0</v>
      </c>
      <c r="BF252" s="125">
        <f t="shared" si="18"/>
        <v>0</v>
      </c>
      <c r="BG252" s="125">
        <f t="shared" si="25"/>
        <v>0</v>
      </c>
      <c r="BH252" s="125">
        <f t="shared" si="28"/>
        <v>0</v>
      </c>
      <c r="BI252" s="125">
        <f t="shared" si="27"/>
        <v>0</v>
      </c>
      <c r="BJ252" s="248">
        <v>1</v>
      </c>
      <c r="BK252" s="248"/>
    </row>
    <row r="253" spans="1:63" ht="14.25" x14ac:dyDescent="0.2">
      <c r="A253" s="22"/>
      <c r="B253" s="49">
        <v>249</v>
      </c>
      <c r="C253" s="50">
        <f>GD_CHUNG!B253</f>
        <v>10659</v>
      </c>
      <c r="D253" s="50" t="str">
        <f>GD_CHUNG!C253</f>
        <v>Ngô Ngọc Tiến</v>
      </c>
      <c r="E253" s="50" t="str">
        <f>GD_CHUNG!D253</f>
        <v>Nhân viên Bốc xếp</v>
      </c>
      <c r="F253" s="121" t="s">
        <v>205</v>
      </c>
      <c r="G253" s="121" t="s">
        <v>205</v>
      </c>
      <c r="H253" s="121" t="s">
        <v>205</v>
      </c>
      <c r="I253" s="121" t="s">
        <v>205</v>
      </c>
      <c r="J253" s="122"/>
      <c r="K253" s="121" t="s">
        <v>205</v>
      </c>
      <c r="L253" s="121" t="s">
        <v>205</v>
      </c>
      <c r="M253" s="121" t="s">
        <v>205</v>
      </c>
      <c r="N253" s="121" t="s">
        <v>205</v>
      </c>
      <c r="O253" s="121" t="s">
        <v>205</v>
      </c>
      <c r="P253" s="121" t="s">
        <v>205</v>
      </c>
      <c r="Q253" s="122"/>
      <c r="R253" s="121" t="s">
        <v>205</v>
      </c>
      <c r="S253" s="121" t="s">
        <v>205</v>
      </c>
      <c r="T253" s="121" t="s">
        <v>205</v>
      </c>
      <c r="U253" s="121" t="s">
        <v>205</v>
      </c>
      <c r="V253" s="121" t="s">
        <v>205</v>
      </c>
      <c r="W253" s="121" t="s">
        <v>205</v>
      </c>
      <c r="X253" s="122"/>
      <c r="Y253" s="121" t="s">
        <v>205</v>
      </c>
      <c r="Z253" s="121" t="s">
        <v>205</v>
      </c>
      <c r="AA253" s="121" t="s">
        <v>205</v>
      </c>
      <c r="AB253" s="121" t="s">
        <v>205</v>
      </c>
      <c r="AC253" s="121" t="s">
        <v>205</v>
      </c>
      <c r="AD253" s="121" t="s">
        <v>205</v>
      </c>
      <c r="AE253" s="122"/>
      <c r="AF253" s="121" t="s">
        <v>205</v>
      </c>
      <c r="AG253" s="121" t="s">
        <v>205</v>
      </c>
      <c r="AH253" s="121" t="s">
        <v>205</v>
      </c>
      <c r="AI253" s="121" t="s">
        <v>205</v>
      </c>
      <c r="AJ253" s="121" t="s">
        <v>205</v>
      </c>
      <c r="AK253" s="96"/>
      <c r="AL253" s="123"/>
      <c r="AM253" s="123">
        <f>VLOOKUP(C253,DM_NGAY_CONG_QUY_DINH!$H$3:$L$600,5,FALSE)</f>
        <v>27</v>
      </c>
      <c r="AN253" s="123">
        <f t="shared" si="0"/>
        <v>27</v>
      </c>
      <c r="AO253" s="125">
        <f t="shared" si="1"/>
        <v>0</v>
      </c>
      <c r="AP253" s="125">
        <f t="shared" si="2"/>
        <v>0</v>
      </c>
      <c r="AQ253" s="127">
        <f t="shared" si="3"/>
        <v>0</v>
      </c>
      <c r="AR253" s="125">
        <f t="shared" si="4"/>
        <v>0</v>
      </c>
      <c r="AS253" s="125">
        <f t="shared" si="5"/>
        <v>0</v>
      </c>
      <c r="AT253" s="125">
        <f t="shared" si="6"/>
        <v>0</v>
      </c>
      <c r="AU253" s="125">
        <f t="shared" si="7"/>
        <v>0</v>
      </c>
      <c r="AV253" s="125">
        <f t="shared" si="22"/>
        <v>0</v>
      </c>
      <c r="AW253" s="125">
        <f t="shared" si="9"/>
        <v>0</v>
      </c>
      <c r="AX253" s="125">
        <f t="shared" si="10"/>
        <v>0</v>
      </c>
      <c r="AY253" s="125">
        <f t="shared" si="11"/>
        <v>0</v>
      </c>
      <c r="AZ253" s="125">
        <f t="shared" si="23"/>
        <v>0</v>
      </c>
      <c r="BA253" s="125">
        <f t="shared" si="13"/>
        <v>0</v>
      </c>
      <c r="BB253" s="125">
        <f t="shared" si="14"/>
        <v>0</v>
      </c>
      <c r="BC253" s="125">
        <f t="shared" si="15"/>
        <v>0</v>
      </c>
      <c r="BD253" s="125">
        <f t="shared" si="24"/>
        <v>0</v>
      </c>
      <c r="BE253" s="125">
        <f t="shared" si="17"/>
        <v>0</v>
      </c>
      <c r="BF253" s="125">
        <f t="shared" si="18"/>
        <v>0</v>
      </c>
      <c r="BG253" s="125">
        <f t="shared" si="25"/>
        <v>0</v>
      </c>
      <c r="BH253" s="125">
        <f t="shared" si="28"/>
        <v>0</v>
      </c>
      <c r="BI253" s="125">
        <f t="shared" si="27"/>
        <v>0</v>
      </c>
      <c r="BJ253" s="248">
        <v>1</v>
      </c>
      <c r="BK253" s="248"/>
    </row>
    <row r="254" spans="1:63" ht="14.25" x14ac:dyDescent="0.2">
      <c r="A254" s="22"/>
      <c r="B254" s="49">
        <v>250</v>
      </c>
      <c r="C254" s="50">
        <f>GD_CHUNG!B254</f>
        <v>10662</v>
      </c>
      <c r="D254" s="50" t="str">
        <f>GD_CHUNG!C254</f>
        <v>Trần Văn Tĩnh</v>
      </c>
      <c r="E254" s="50" t="str">
        <f>GD_CHUNG!D254</f>
        <v>Nhân viên Bốc xếp</v>
      </c>
      <c r="F254" s="121" t="s">
        <v>349</v>
      </c>
      <c r="G254" s="121" t="s">
        <v>349</v>
      </c>
      <c r="H254" s="121" t="s">
        <v>349</v>
      </c>
      <c r="I254" s="121" t="s">
        <v>349</v>
      </c>
      <c r="J254" s="122"/>
      <c r="K254" s="121" t="s">
        <v>349</v>
      </c>
      <c r="L254" s="121" t="s">
        <v>349</v>
      </c>
      <c r="M254" s="121" t="s">
        <v>205</v>
      </c>
      <c r="N254" s="121" t="s">
        <v>205</v>
      </c>
      <c r="O254" s="121" t="s">
        <v>205</v>
      </c>
      <c r="P254" s="121" t="s">
        <v>205</v>
      </c>
      <c r="Q254" s="122"/>
      <c r="R254" s="121" t="s">
        <v>205</v>
      </c>
      <c r="S254" s="121" t="s">
        <v>205</v>
      </c>
      <c r="T254" s="121" t="s">
        <v>205</v>
      </c>
      <c r="U254" s="121" t="s">
        <v>205</v>
      </c>
      <c r="V254" s="121" t="s">
        <v>205</v>
      </c>
      <c r="W254" s="121" t="s">
        <v>205</v>
      </c>
      <c r="X254" s="122"/>
      <c r="Y254" s="121" t="s">
        <v>205</v>
      </c>
      <c r="Z254" s="121" t="s">
        <v>205</v>
      </c>
      <c r="AA254" s="121" t="s">
        <v>205</v>
      </c>
      <c r="AB254" s="121" t="s">
        <v>205</v>
      </c>
      <c r="AC254" s="121" t="s">
        <v>205</v>
      </c>
      <c r="AD254" s="121" t="s">
        <v>205</v>
      </c>
      <c r="AE254" s="122"/>
      <c r="AF254" s="121" t="s">
        <v>205</v>
      </c>
      <c r="AG254" s="121" t="s">
        <v>205</v>
      </c>
      <c r="AH254" s="121" t="s">
        <v>205</v>
      </c>
      <c r="AI254" s="121" t="s">
        <v>205</v>
      </c>
      <c r="AJ254" s="121" t="s">
        <v>205</v>
      </c>
      <c r="AK254" s="96"/>
      <c r="AL254" s="123"/>
      <c r="AM254" s="123">
        <f>VLOOKUP(C254,DM_NGAY_CONG_QUY_DINH!$H$3:$L$600,5,FALSE)</f>
        <v>27</v>
      </c>
      <c r="AN254" s="123">
        <f t="shared" si="0"/>
        <v>21</v>
      </c>
      <c r="AO254" s="125">
        <f t="shared" si="1"/>
        <v>0</v>
      </c>
      <c r="AP254" s="125">
        <f t="shared" si="2"/>
        <v>0</v>
      </c>
      <c r="AQ254" s="127">
        <f t="shared" si="3"/>
        <v>0</v>
      </c>
      <c r="AR254" s="125">
        <f t="shared" si="4"/>
        <v>0</v>
      </c>
      <c r="AS254" s="125">
        <f t="shared" si="5"/>
        <v>0</v>
      </c>
      <c r="AT254" s="125">
        <f t="shared" si="6"/>
        <v>0</v>
      </c>
      <c r="AU254" s="125">
        <f t="shared" si="7"/>
        <v>0</v>
      </c>
      <c r="AV254" s="125">
        <f t="shared" si="22"/>
        <v>0</v>
      </c>
      <c r="AW254" s="125">
        <f t="shared" si="9"/>
        <v>0</v>
      </c>
      <c r="AX254" s="125">
        <f t="shared" si="10"/>
        <v>6</v>
      </c>
      <c r="AY254" s="125">
        <f t="shared" si="11"/>
        <v>0</v>
      </c>
      <c r="AZ254" s="125">
        <f t="shared" si="23"/>
        <v>0</v>
      </c>
      <c r="BA254" s="125">
        <f t="shared" si="13"/>
        <v>0</v>
      </c>
      <c r="BB254" s="125">
        <f t="shared" si="14"/>
        <v>0</v>
      </c>
      <c r="BC254" s="125">
        <f t="shared" si="15"/>
        <v>0</v>
      </c>
      <c r="BD254" s="125">
        <f t="shared" si="24"/>
        <v>0</v>
      </c>
      <c r="BE254" s="125">
        <f t="shared" si="17"/>
        <v>0</v>
      </c>
      <c r="BF254" s="125">
        <f t="shared" si="18"/>
        <v>0</v>
      </c>
      <c r="BG254" s="125">
        <f t="shared" si="25"/>
        <v>0</v>
      </c>
      <c r="BH254" s="125">
        <f t="shared" si="28"/>
        <v>0</v>
      </c>
      <c r="BI254" s="125">
        <f t="shared" si="27"/>
        <v>0</v>
      </c>
      <c r="BJ254" s="248">
        <v>1</v>
      </c>
      <c r="BK254" s="248"/>
    </row>
    <row r="255" spans="1:63" ht="14.25" x14ac:dyDescent="0.2">
      <c r="A255" s="22"/>
      <c r="B255" s="49">
        <v>251</v>
      </c>
      <c r="C255" s="50">
        <f>GD_CHUNG!B255</f>
        <v>10663</v>
      </c>
      <c r="D255" s="50" t="str">
        <f>GD_CHUNG!C255</f>
        <v>Khổng Vũ Hùng</v>
      </c>
      <c r="E255" s="50" t="str">
        <f>GD_CHUNG!D255</f>
        <v>Nhân viên Bốc xếp</v>
      </c>
      <c r="F255" s="121" t="s">
        <v>205</v>
      </c>
      <c r="G255" s="121" t="s">
        <v>205</v>
      </c>
      <c r="H255" s="121" t="s">
        <v>205</v>
      </c>
      <c r="I255" s="121" t="s">
        <v>205</v>
      </c>
      <c r="J255" s="122"/>
      <c r="K255" s="121" t="s">
        <v>205</v>
      </c>
      <c r="L255" s="121" t="s">
        <v>205</v>
      </c>
      <c r="M255" s="121" t="s">
        <v>205</v>
      </c>
      <c r="N255" s="121" t="s">
        <v>205</v>
      </c>
      <c r="O255" s="121" t="s">
        <v>781</v>
      </c>
      <c r="P255" s="121" t="s">
        <v>781</v>
      </c>
      <c r="Q255" s="122"/>
      <c r="R255" s="121" t="s">
        <v>205</v>
      </c>
      <c r="S255" s="121" t="s">
        <v>205</v>
      </c>
      <c r="T255" s="121" t="s">
        <v>205</v>
      </c>
      <c r="U255" s="121" t="s">
        <v>205</v>
      </c>
      <c r="V255" s="121" t="s">
        <v>205</v>
      </c>
      <c r="W255" s="121" t="s">
        <v>205</v>
      </c>
      <c r="X255" s="122"/>
      <c r="Y255" s="121" t="s">
        <v>205</v>
      </c>
      <c r="Z255" s="121" t="s">
        <v>205</v>
      </c>
      <c r="AA255" s="121" t="s">
        <v>205</v>
      </c>
      <c r="AB255" s="121" t="s">
        <v>205</v>
      </c>
      <c r="AC255" s="121" t="s">
        <v>205</v>
      </c>
      <c r="AD255" s="121" t="s">
        <v>205</v>
      </c>
      <c r="AE255" s="122"/>
      <c r="AF255" s="121" t="s">
        <v>205</v>
      </c>
      <c r="AG255" s="121" t="s">
        <v>205</v>
      </c>
      <c r="AH255" s="121" t="s">
        <v>205</v>
      </c>
      <c r="AI255" s="121" t="s">
        <v>205</v>
      </c>
      <c r="AJ255" s="121" t="s">
        <v>205</v>
      </c>
      <c r="AK255" s="96"/>
      <c r="AL255" s="123"/>
      <c r="AM255" s="123">
        <f>VLOOKUP(C255,DM_NGAY_CONG_QUY_DINH!$H$3:$L$600,5,FALSE)</f>
        <v>27</v>
      </c>
      <c r="AN255" s="123">
        <f t="shared" si="0"/>
        <v>25</v>
      </c>
      <c r="AO255" s="125">
        <f t="shared" si="1"/>
        <v>0</v>
      </c>
      <c r="AP255" s="125">
        <f t="shared" si="2"/>
        <v>2</v>
      </c>
      <c r="AQ255" s="127">
        <f t="shared" si="3"/>
        <v>0</v>
      </c>
      <c r="AR255" s="125">
        <f t="shared" si="4"/>
        <v>0</v>
      </c>
      <c r="AS255" s="125">
        <f t="shared" si="5"/>
        <v>0</v>
      </c>
      <c r="AT255" s="125">
        <f t="shared" si="6"/>
        <v>0</v>
      </c>
      <c r="AU255" s="125">
        <f t="shared" si="7"/>
        <v>0</v>
      </c>
      <c r="AV255" s="125">
        <f t="shared" si="22"/>
        <v>0</v>
      </c>
      <c r="AW255" s="125">
        <f t="shared" si="9"/>
        <v>0</v>
      </c>
      <c r="AX255" s="125">
        <f t="shared" si="10"/>
        <v>0</v>
      </c>
      <c r="AY255" s="125">
        <f t="shared" si="11"/>
        <v>0</v>
      </c>
      <c r="AZ255" s="125">
        <f t="shared" si="23"/>
        <v>0</v>
      </c>
      <c r="BA255" s="125">
        <f t="shared" si="13"/>
        <v>0</v>
      </c>
      <c r="BB255" s="125">
        <f t="shared" si="14"/>
        <v>0</v>
      </c>
      <c r="BC255" s="125">
        <f t="shared" si="15"/>
        <v>0</v>
      </c>
      <c r="BD255" s="125">
        <f t="shared" si="24"/>
        <v>0</v>
      </c>
      <c r="BE255" s="125">
        <f t="shared" si="17"/>
        <v>0</v>
      </c>
      <c r="BF255" s="125">
        <f t="shared" si="18"/>
        <v>0</v>
      </c>
      <c r="BG255" s="125">
        <f t="shared" si="25"/>
        <v>0</v>
      </c>
      <c r="BH255" s="125">
        <f t="shared" si="28"/>
        <v>0</v>
      </c>
      <c r="BI255" s="125">
        <f t="shared" si="27"/>
        <v>0</v>
      </c>
      <c r="BJ255" s="248">
        <v>0.75</v>
      </c>
      <c r="BK255" s="248"/>
    </row>
    <row r="256" spans="1:63" ht="14.25" x14ac:dyDescent="0.2">
      <c r="A256" s="22"/>
      <c r="B256" s="49">
        <v>252</v>
      </c>
      <c r="C256" s="50">
        <f>GD_CHUNG!B256</f>
        <v>10664</v>
      </c>
      <c r="D256" s="50" t="str">
        <f>GD_CHUNG!C256</f>
        <v>Phan Bá Tráng</v>
      </c>
      <c r="E256" s="50" t="str">
        <f>GD_CHUNG!D256</f>
        <v>Nhân viên Bốc xếp</v>
      </c>
      <c r="F256" s="121" t="s">
        <v>205</v>
      </c>
      <c r="G256" s="121" t="s">
        <v>205</v>
      </c>
      <c r="H256" s="121" t="s">
        <v>205</v>
      </c>
      <c r="I256" s="121" t="s">
        <v>205</v>
      </c>
      <c r="J256" s="122"/>
      <c r="K256" s="121" t="s">
        <v>205</v>
      </c>
      <c r="L256" s="121" t="s">
        <v>205</v>
      </c>
      <c r="M256" s="121" t="s">
        <v>205</v>
      </c>
      <c r="N256" s="121" t="s">
        <v>205</v>
      </c>
      <c r="O256" s="121" t="s">
        <v>205</v>
      </c>
      <c r="P256" s="121" t="s">
        <v>205</v>
      </c>
      <c r="Q256" s="122"/>
      <c r="R256" s="121" t="s">
        <v>205</v>
      </c>
      <c r="S256" s="121" t="s">
        <v>205</v>
      </c>
      <c r="T256" s="121" t="s">
        <v>205</v>
      </c>
      <c r="U256" s="121" t="s">
        <v>205</v>
      </c>
      <c r="V256" s="121" t="s">
        <v>205</v>
      </c>
      <c r="W256" s="121" t="s">
        <v>205</v>
      </c>
      <c r="X256" s="122"/>
      <c r="Y256" s="121" t="s">
        <v>205</v>
      </c>
      <c r="Z256" s="121" t="s">
        <v>205</v>
      </c>
      <c r="AA256" s="121" t="s">
        <v>205</v>
      </c>
      <c r="AB256" s="121" t="s">
        <v>205</v>
      </c>
      <c r="AC256" s="121" t="s">
        <v>205</v>
      </c>
      <c r="AD256" s="121" t="s">
        <v>205</v>
      </c>
      <c r="AE256" s="122"/>
      <c r="AF256" s="121" t="s">
        <v>205</v>
      </c>
      <c r="AG256" s="121" t="s">
        <v>205</v>
      </c>
      <c r="AH256" s="121" t="s">
        <v>205</v>
      </c>
      <c r="AI256" s="121" t="s">
        <v>205</v>
      </c>
      <c r="AJ256" s="121" t="s">
        <v>205</v>
      </c>
      <c r="AK256" s="96"/>
      <c r="AL256" s="123"/>
      <c r="AM256" s="123">
        <f>VLOOKUP(C256,DM_NGAY_CONG_QUY_DINH!$H$3:$L$600,5,FALSE)</f>
        <v>27</v>
      </c>
      <c r="AN256" s="123">
        <f t="shared" si="0"/>
        <v>27</v>
      </c>
      <c r="AO256" s="125">
        <f t="shared" si="1"/>
        <v>0</v>
      </c>
      <c r="AP256" s="125">
        <f t="shared" si="2"/>
        <v>0</v>
      </c>
      <c r="AQ256" s="127">
        <f t="shared" si="3"/>
        <v>0</v>
      </c>
      <c r="AR256" s="125">
        <f t="shared" si="4"/>
        <v>0</v>
      </c>
      <c r="AS256" s="125">
        <f t="shared" si="5"/>
        <v>0</v>
      </c>
      <c r="AT256" s="125">
        <f t="shared" si="6"/>
        <v>0</v>
      </c>
      <c r="AU256" s="125">
        <f t="shared" si="7"/>
        <v>0</v>
      </c>
      <c r="AV256" s="125">
        <f t="shared" si="22"/>
        <v>0</v>
      </c>
      <c r="AW256" s="125">
        <f t="shared" si="9"/>
        <v>0</v>
      </c>
      <c r="AX256" s="125">
        <f t="shared" si="10"/>
        <v>0</v>
      </c>
      <c r="AY256" s="125">
        <f t="shared" si="11"/>
        <v>0</v>
      </c>
      <c r="AZ256" s="125">
        <f t="shared" si="23"/>
        <v>0</v>
      </c>
      <c r="BA256" s="125">
        <f t="shared" si="13"/>
        <v>0</v>
      </c>
      <c r="BB256" s="125">
        <f t="shared" si="14"/>
        <v>0</v>
      </c>
      <c r="BC256" s="125">
        <f t="shared" si="15"/>
        <v>0</v>
      </c>
      <c r="BD256" s="125">
        <f t="shared" si="24"/>
        <v>0</v>
      </c>
      <c r="BE256" s="125">
        <f t="shared" si="17"/>
        <v>0</v>
      </c>
      <c r="BF256" s="125">
        <f t="shared" si="18"/>
        <v>0</v>
      </c>
      <c r="BG256" s="125">
        <f t="shared" si="25"/>
        <v>0</v>
      </c>
      <c r="BH256" s="125">
        <f t="shared" si="28"/>
        <v>0</v>
      </c>
      <c r="BI256" s="125">
        <f t="shared" si="27"/>
        <v>0</v>
      </c>
      <c r="BJ256" s="248">
        <v>0.9</v>
      </c>
      <c r="BK256" s="248"/>
    </row>
    <row r="257" spans="1:63" ht="14.25" x14ac:dyDescent="0.2">
      <c r="A257" s="22"/>
      <c r="B257" s="49">
        <v>253</v>
      </c>
      <c r="C257" s="50">
        <f>GD_CHUNG!B257</f>
        <v>10666</v>
      </c>
      <c r="D257" s="50" t="str">
        <f>GD_CHUNG!C257</f>
        <v>Phạm Quang Trung</v>
      </c>
      <c r="E257" s="50" t="str">
        <f>GD_CHUNG!D257</f>
        <v>Nhân viên Bốc xếp</v>
      </c>
      <c r="F257" s="121" t="s">
        <v>205</v>
      </c>
      <c r="G257" s="121" t="s">
        <v>205</v>
      </c>
      <c r="H257" s="121" t="s">
        <v>205</v>
      </c>
      <c r="I257" s="121" t="s">
        <v>205</v>
      </c>
      <c r="J257" s="122"/>
      <c r="K257" s="121" t="s">
        <v>205</v>
      </c>
      <c r="L257" s="121" t="s">
        <v>205</v>
      </c>
      <c r="M257" s="121" t="s">
        <v>205</v>
      </c>
      <c r="N257" s="121" t="s">
        <v>205</v>
      </c>
      <c r="O257" s="121" t="s">
        <v>205</v>
      </c>
      <c r="P257" s="121" t="s">
        <v>205</v>
      </c>
      <c r="Q257" s="122"/>
      <c r="R257" s="121" t="s">
        <v>205</v>
      </c>
      <c r="S257" s="121" t="s">
        <v>205</v>
      </c>
      <c r="T257" s="121" t="s">
        <v>205</v>
      </c>
      <c r="U257" s="121" t="s">
        <v>205</v>
      </c>
      <c r="V257" s="121" t="s">
        <v>205</v>
      </c>
      <c r="W257" s="121" t="s">
        <v>205</v>
      </c>
      <c r="X257" s="122"/>
      <c r="Y257" s="121" t="s">
        <v>205</v>
      </c>
      <c r="Z257" s="121" t="s">
        <v>205</v>
      </c>
      <c r="AA257" s="121" t="s">
        <v>205</v>
      </c>
      <c r="AB257" s="121" t="s">
        <v>205</v>
      </c>
      <c r="AC257" s="121" t="s">
        <v>205</v>
      </c>
      <c r="AD257" s="121" t="s">
        <v>205</v>
      </c>
      <c r="AE257" s="122"/>
      <c r="AF257" s="121" t="s">
        <v>205</v>
      </c>
      <c r="AG257" s="121" t="s">
        <v>205</v>
      </c>
      <c r="AH257" s="121" t="s">
        <v>205</v>
      </c>
      <c r="AI257" s="121" t="s">
        <v>205</v>
      </c>
      <c r="AJ257" s="121" t="s">
        <v>205</v>
      </c>
      <c r="AK257" s="96"/>
      <c r="AL257" s="123"/>
      <c r="AM257" s="123">
        <f>VLOOKUP(C257,DM_NGAY_CONG_QUY_DINH!$H$3:$L$600,5,FALSE)</f>
        <v>27</v>
      </c>
      <c r="AN257" s="123">
        <f t="shared" si="0"/>
        <v>27</v>
      </c>
      <c r="AO257" s="125">
        <f t="shared" si="1"/>
        <v>0</v>
      </c>
      <c r="AP257" s="125">
        <f t="shared" si="2"/>
        <v>0</v>
      </c>
      <c r="AQ257" s="127">
        <f t="shared" si="3"/>
        <v>0</v>
      </c>
      <c r="AR257" s="125">
        <f t="shared" si="4"/>
        <v>0</v>
      </c>
      <c r="AS257" s="125">
        <f t="shared" si="5"/>
        <v>0</v>
      </c>
      <c r="AT257" s="125">
        <f t="shared" si="6"/>
        <v>0</v>
      </c>
      <c r="AU257" s="125">
        <f t="shared" si="7"/>
        <v>0</v>
      </c>
      <c r="AV257" s="125">
        <f t="shared" si="22"/>
        <v>0</v>
      </c>
      <c r="AW257" s="125">
        <f t="shared" si="9"/>
        <v>0</v>
      </c>
      <c r="AX257" s="125">
        <f t="shared" si="10"/>
        <v>0</v>
      </c>
      <c r="AY257" s="125">
        <f t="shared" si="11"/>
        <v>0</v>
      </c>
      <c r="AZ257" s="125">
        <f t="shared" si="23"/>
        <v>0</v>
      </c>
      <c r="BA257" s="125">
        <f t="shared" si="13"/>
        <v>0</v>
      </c>
      <c r="BB257" s="125">
        <f t="shared" si="14"/>
        <v>0</v>
      </c>
      <c r="BC257" s="125">
        <f t="shared" si="15"/>
        <v>0</v>
      </c>
      <c r="BD257" s="125">
        <f t="shared" si="24"/>
        <v>0</v>
      </c>
      <c r="BE257" s="125">
        <f t="shared" si="17"/>
        <v>0</v>
      </c>
      <c r="BF257" s="125">
        <f t="shared" si="18"/>
        <v>0</v>
      </c>
      <c r="BG257" s="125">
        <f t="shared" si="25"/>
        <v>0</v>
      </c>
      <c r="BH257" s="125">
        <f t="shared" si="28"/>
        <v>0</v>
      </c>
      <c r="BI257" s="125">
        <f t="shared" si="27"/>
        <v>0</v>
      </c>
      <c r="BJ257" s="248">
        <v>0.66</v>
      </c>
      <c r="BK257" s="248"/>
    </row>
    <row r="258" spans="1:63" ht="14.25" x14ac:dyDescent="0.2">
      <c r="A258" s="22"/>
      <c r="B258" s="49">
        <v>254</v>
      </c>
      <c r="C258" s="50">
        <f>GD_CHUNG!B258</f>
        <v>10667</v>
      </c>
      <c r="D258" s="50" t="str">
        <f>GD_CHUNG!C258</f>
        <v>Nguyễn Phi Trường</v>
      </c>
      <c r="E258" s="50" t="str">
        <f>GD_CHUNG!D258</f>
        <v>Nhân viên Bốc xếp</v>
      </c>
      <c r="F258" s="121" t="s">
        <v>205</v>
      </c>
      <c r="G258" s="121" t="s">
        <v>205</v>
      </c>
      <c r="H258" s="121" t="s">
        <v>205</v>
      </c>
      <c r="I258" s="121" t="s">
        <v>205</v>
      </c>
      <c r="J258" s="122"/>
      <c r="K258" s="121" t="s">
        <v>205</v>
      </c>
      <c r="L258" s="121" t="s">
        <v>349</v>
      </c>
      <c r="M258" s="121" t="s">
        <v>349</v>
      </c>
      <c r="N258" s="121" t="s">
        <v>349</v>
      </c>
      <c r="O258" s="121" t="s">
        <v>205</v>
      </c>
      <c r="P258" s="121" t="s">
        <v>205</v>
      </c>
      <c r="Q258" s="122"/>
      <c r="R258" s="121" t="s">
        <v>205</v>
      </c>
      <c r="S258" s="121" t="s">
        <v>205</v>
      </c>
      <c r="T258" s="121" t="s">
        <v>205</v>
      </c>
      <c r="U258" s="121" t="s">
        <v>205</v>
      </c>
      <c r="V258" s="121" t="s">
        <v>205</v>
      </c>
      <c r="W258" s="121" t="s">
        <v>205</v>
      </c>
      <c r="X258" s="122"/>
      <c r="Y258" s="121" t="s">
        <v>205</v>
      </c>
      <c r="Z258" s="121" t="s">
        <v>205</v>
      </c>
      <c r="AA258" s="121" t="s">
        <v>205</v>
      </c>
      <c r="AB258" s="121" t="s">
        <v>205</v>
      </c>
      <c r="AC258" s="121" t="s">
        <v>205</v>
      </c>
      <c r="AD258" s="121" t="s">
        <v>205</v>
      </c>
      <c r="AE258" s="122"/>
      <c r="AF258" s="121" t="s">
        <v>205</v>
      </c>
      <c r="AG258" s="121" t="s">
        <v>205</v>
      </c>
      <c r="AH258" s="121" t="s">
        <v>205</v>
      </c>
      <c r="AI258" s="121" t="s">
        <v>205</v>
      </c>
      <c r="AJ258" s="121" t="s">
        <v>205</v>
      </c>
      <c r="AK258" s="96"/>
      <c r="AL258" s="123"/>
      <c r="AM258" s="123">
        <f>VLOOKUP(C258,DM_NGAY_CONG_QUY_DINH!$H$3:$L$600,5,FALSE)</f>
        <v>27</v>
      </c>
      <c r="AN258" s="123">
        <f t="shared" si="0"/>
        <v>24</v>
      </c>
      <c r="AO258" s="125">
        <f t="shared" si="1"/>
        <v>0</v>
      </c>
      <c r="AP258" s="125">
        <f t="shared" si="2"/>
        <v>0</v>
      </c>
      <c r="AQ258" s="127">
        <f t="shared" si="3"/>
        <v>0</v>
      </c>
      <c r="AR258" s="125">
        <f t="shared" si="4"/>
        <v>0</v>
      </c>
      <c r="AS258" s="125">
        <f t="shared" si="5"/>
        <v>0</v>
      </c>
      <c r="AT258" s="125">
        <f t="shared" si="6"/>
        <v>0</v>
      </c>
      <c r="AU258" s="125">
        <f t="shared" si="7"/>
        <v>0</v>
      </c>
      <c r="AV258" s="125">
        <f t="shared" si="22"/>
        <v>0</v>
      </c>
      <c r="AW258" s="125">
        <f t="shared" si="9"/>
        <v>0</v>
      </c>
      <c r="AX258" s="125">
        <f t="shared" si="10"/>
        <v>3</v>
      </c>
      <c r="AY258" s="125">
        <f t="shared" si="11"/>
        <v>0</v>
      </c>
      <c r="AZ258" s="125">
        <f t="shared" si="23"/>
        <v>0</v>
      </c>
      <c r="BA258" s="125">
        <f t="shared" si="13"/>
        <v>0</v>
      </c>
      <c r="BB258" s="125">
        <f t="shared" si="14"/>
        <v>0</v>
      </c>
      <c r="BC258" s="125">
        <f t="shared" si="15"/>
        <v>0</v>
      </c>
      <c r="BD258" s="125">
        <f t="shared" si="24"/>
        <v>0</v>
      </c>
      <c r="BE258" s="125">
        <f t="shared" si="17"/>
        <v>0</v>
      </c>
      <c r="BF258" s="125">
        <f t="shared" si="18"/>
        <v>0</v>
      </c>
      <c r="BG258" s="125">
        <f t="shared" si="25"/>
        <v>0</v>
      </c>
      <c r="BH258" s="125">
        <f t="shared" si="28"/>
        <v>0</v>
      </c>
      <c r="BI258" s="125">
        <f t="shared" si="27"/>
        <v>0</v>
      </c>
      <c r="BJ258" s="248">
        <v>0.8</v>
      </c>
      <c r="BK258" s="248"/>
    </row>
    <row r="259" spans="1:63" ht="14.25" x14ac:dyDescent="0.2">
      <c r="A259" s="22"/>
      <c r="B259" s="49">
        <v>255</v>
      </c>
      <c r="C259" s="50">
        <f>GD_CHUNG!B259</f>
        <v>10668</v>
      </c>
      <c r="D259" s="50" t="str">
        <f>GD_CHUNG!C259</f>
        <v>Đới Minh Khoa</v>
      </c>
      <c r="E259" s="50" t="str">
        <f>GD_CHUNG!D259</f>
        <v>Nhân viên Bốc xếp</v>
      </c>
      <c r="F259" s="121" t="s">
        <v>205</v>
      </c>
      <c r="G259" s="121" t="s">
        <v>205</v>
      </c>
      <c r="H259" s="121" t="s">
        <v>205</v>
      </c>
      <c r="I259" s="121" t="s">
        <v>205</v>
      </c>
      <c r="J259" s="122"/>
      <c r="K259" s="121" t="s">
        <v>205</v>
      </c>
      <c r="L259" s="121" t="s">
        <v>205</v>
      </c>
      <c r="M259" s="121" t="s">
        <v>205</v>
      </c>
      <c r="N259" s="121" t="s">
        <v>205</v>
      </c>
      <c r="O259" s="121" t="s">
        <v>205</v>
      </c>
      <c r="P259" s="121" t="s">
        <v>205</v>
      </c>
      <c r="Q259" s="122"/>
      <c r="R259" s="121" t="s">
        <v>205</v>
      </c>
      <c r="S259" s="121" t="s">
        <v>205</v>
      </c>
      <c r="T259" s="121" t="s">
        <v>205</v>
      </c>
      <c r="U259" s="121" t="s">
        <v>205</v>
      </c>
      <c r="V259" s="121" t="s">
        <v>205</v>
      </c>
      <c r="W259" s="121" t="s">
        <v>205</v>
      </c>
      <c r="X259" s="122"/>
      <c r="Y259" s="121" t="s">
        <v>205</v>
      </c>
      <c r="Z259" s="121" t="s">
        <v>205</v>
      </c>
      <c r="AA259" s="121" t="s">
        <v>205</v>
      </c>
      <c r="AB259" s="121" t="s">
        <v>205</v>
      </c>
      <c r="AC259" s="121" t="s">
        <v>205</v>
      </c>
      <c r="AD259" s="121" t="s">
        <v>205</v>
      </c>
      <c r="AE259" s="122"/>
      <c r="AF259" s="121" t="s">
        <v>205</v>
      </c>
      <c r="AG259" s="121" t="s">
        <v>205</v>
      </c>
      <c r="AH259" s="121" t="s">
        <v>205</v>
      </c>
      <c r="AI259" s="121" t="s">
        <v>205</v>
      </c>
      <c r="AJ259" s="121" t="s">
        <v>205</v>
      </c>
      <c r="AK259" s="96"/>
      <c r="AL259" s="123"/>
      <c r="AM259" s="123">
        <f>VLOOKUP(C259,DM_NGAY_CONG_QUY_DINH!$H$3:$L$600,5,FALSE)</f>
        <v>27</v>
      </c>
      <c r="AN259" s="123">
        <f t="shared" si="0"/>
        <v>27</v>
      </c>
      <c r="AO259" s="125">
        <f t="shared" si="1"/>
        <v>0</v>
      </c>
      <c r="AP259" s="125">
        <f t="shared" si="2"/>
        <v>0</v>
      </c>
      <c r="AQ259" s="127">
        <f t="shared" si="3"/>
        <v>0</v>
      </c>
      <c r="AR259" s="125">
        <f t="shared" si="4"/>
        <v>0</v>
      </c>
      <c r="AS259" s="125">
        <f t="shared" si="5"/>
        <v>0</v>
      </c>
      <c r="AT259" s="125">
        <f t="shared" si="6"/>
        <v>0</v>
      </c>
      <c r="AU259" s="125">
        <f t="shared" si="7"/>
        <v>0</v>
      </c>
      <c r="AV259" s="125">
        <f t="shared" si="22"/>
        <v>0</v>
      </c>
      <c r="AW259" s="125">
        <f t="shared" si="9"/>
        <v>0</v>
      </c>
      <c r="AX259" s="125">
        <f t="shared" si="10"/>
        <v>0</v>
      </c>
      <c r="AY259" s="125">
        <f t="shared" si="11"/>
        <v>0</v>
      </c>
      <c r="AZ259" s="125">
        <f t="shared" si="23"/>
        <v>0</v>
      </c>
      <c r="BA259" s="125">
        <f t="shared" si="13"/>
        <v>0</v>
      </c>
      <c r="BB259" s="125">
        <f t="shared" si="14"/>
        <v>0</v>
      </c>
      <c r="BC259" s="125">
        <f t="shared" si="15"/>
        <v>0</v>
      </c>
      <c r="BD259" s="125">
        <f t="shared" si="24"/>
        <v>0</v>
      </c>
      <c r="BE259" s="125">
        <f t="shared" si="17"/>
        <v>0</v>
      </c>
      <c r="BF259" s="125">
        <f t="shared" si="18"/>
        <v>0</v>
      </c>
      <c r="BG259" s="125">
        <f t="shared" si="25"/>
        <v>0</v>
      </c>
      <c r="BH259" s="125">
        <f t="shared" si="28"/>
        <v>0</v>
      </c>
      <c r="BI259" s="125">
        <f t="shared" si="27"/>
        <v>0</v>
      </c>
      <c r="BJ259" s="248">
        <v>1</v>
      </c>
      <c r="BK259" s="248"/>
    </row>
    <row r="260" spans="1:63" ht="14.25" x14ac:dyDescent="0.2">
      <c r="A260" s="22"/>
      <c r="B260" s="49">
        <v>256</v>
      </c>
      <c r="C260" s="50">
        <f>GD_CHUNG!B260</f>
        <v>10669</v>
      </c>
      <c r="D260" s="50" t="str">
        <f>GD_CHUNG!C260</f>
        <v>Nguyễn Xuân Tân</v>
      </c>
      <c r="E260" s="50" t="str">
        <f>GD_CHUNG!D260</f>
        <v>Nhân viên Bốc xếp</v>
      </c>
      <c r="F260" s="121" t="s">
        <v>205</v>
      </c>
      <c r="G260" s="121" t="s">
        <v>205</v>
      </c>
      <c r="H260" s="121" t="s">
        <v>205</v>
      </c>
      <c r="I260" s="121" t="s">
        <v>205</v>
      </c>
      <c r="J260" s="122"/>
      <c r="K260" s="121" t="s">
        <v>205</v>
      </c>
      <c r="L260" s="121" t="s">
        <v>205</v>
      </c>
      <c r="M260" s="121" t="s">
        <v>205</v>
      </c>
      <c r="N260" s="121" t="s">
        <v>205</v>
      </c>
      <c r="O260" s="121" t="s">
        <v>205</v>
      </c>
      <c r="P260" s="121" t="s">
        <v>205</v>
      </c>
      <c r="Q260" s="122"/>
      <c r="R260" s="121" t="s">
        <v>205</v>
      </c>
      <c r="S260" s="121" t="s">
        <v>205</v>
      </c>
      <c r="T260" s="121" t="s">
        <v>205</v>
      </c>
      <c r="U260" s="121" t="s">
        <v>205</v>
      </c>
      <c r="V260" s="121" t="s">
        <v>205</v>
      </c>
      <c r="W260" s="121" t="s">
        <v>205</v>
      </c>
      <c r="X260" s="122"/>
      <c r="Y260" s="121" t="s">
        <v>205</v>
      </c>
      <c r="Z260" s="121" t="s">
        <v>205</v>
      </c>
      <c r="AA260" s="121" t="s">
        <v>205</v>
      </c>
      <c r="AB260" s="121" t="s">
        <v>205</v>
      </c>
      <c r="AC260" s="121" t="s">
        <v>205</v>
      </c>
      <c r="AD260" s="121" t="s">
        <v>205</v>
      </c>
      <c r="AE260" s="122"/>
      <c r="AF260" s="121" t="s">
        <v>205</v>
      </c>
      <c r="AG260" s="121" t="s">
        <v>205</v>
      </c>
      <c r="AH260" s="121" t="s">
        <v>205</v>
      </c>
      <c r="AI260" s="121" t="s">
        <v>205</v>
      </c>
      <c r="AJ260" s="121" t="s">
        <v>205</v>
      </c>
      <c r="AK260" s="96"/>
      <c r="AL260" s="123"/>
      <c r="AM260" s="123">
        <f>VLOOKUP(C260,DM_NGAY_CONG_QUY_DINH!$H$3:$L$600,5,FALSE)</f>
        <v>27</v>
      </c>
      <c r="AN260" s="123">
        <f t="shared" si="0"/>
        <v>27</v>
      </c>
      <c r="AO260" s="125">
        <f t="shared" si="1"/>
        <v>0</v>
      </c>
      <c r="AP260" s="125">
        <f t="shared" si="2"/>
        <v>0</v>
      </c>
      <c r="AQ260" s="127">
        <f t="shared" si="3"/>
        <v>0</v>
      </c>
      <c r="AR260" s="125">
        <f t="shared" si="4"/>
        <v>0</v>
      </c>
      <c r="AS260" s="125">
        <f t="shared" si="5"/>
        <v>0</v>
      </c>
      <c r="AT260" s="125">
        <f t="shared" si="6"/>
        <v>0</v>
      </c>
      <c r="AU260" s="125">
        <f t="shared" si="7"/>
        <v>0</v>
      </c>
      <c r="AV260" s="125">
        <f t="shared" si="22"/>
        <v>0</v>
      </c>
      <c r="AW260" s="125">
        <f t="shared" si="9"/>
        <v>0</v>
      </c>
      <c r="AX260" s="125">
        <f t="shared" si="10"/>
        <v>0</v>
      </c>
      <c r="AY260" s="125">
        <f t="shared" si="11"/>
        <v>0</v>
      </c>
      <c r="AZ260" s="125">
        <f t="shared" si="23"/>
        <v>0</v>
      </c>
      <c r="BA260" s="125">
        <f t="shared" si="13"/>
        <v>0</v>
      </c>
      <c r="BB260" s="125">
        <f t="shared" si="14"/>
        <v>0</v>
      </c>
      <c r="BC260" s="125">
        <f t="shared" si="15"/>
        <v>0</v>
      </c>
      <c r="BD260" s="125">
        <f t="shared" si="24"/>
        <v>0</v>
      </c>
      <c r="BE260" s="125">
        <f t="shared" si="17"/>
        <v>0</v>
      </c>
      <c r="BF260" s="125">
        <f t="shared" si="18"/>
        <v>0</v>
      </c>
      <c r="BG260" s="125">
        <f t="shared" si="25"/>
        <v>0</v>
      </c>
      <c r="BH260" s="125">
        <f t="shared" si="28"/>
        <v>0</v>
      </c>
      <c r="BI260" s="125">
        <f t="shared" si="27"/>
        <v>0</v>
      </c>
      <c r="BJ260" s="248">
        <v>1</v>
      </c>
      <c r="BK260" s="248"/>
    </row>
    <row r="261" spans="1:63" ht="14.25" x14ac:dyDescent="0.2">
      <c r="A261" s="22"/>
      <c r="B261" s="49">
        <v>257</v>
      </c>
      <c r="C261" s="50">
        <f>GD_CHUNG!B261</f>
        <v>10670</v>
      </c>
      <c r="D261" s="50" t="str">
        <f>GD_CHUNG!C261</f>
        <v>Nguyễn Văn Toàn</v>
      </c>
      <c r="E261" s="50" t="str">
        <f>GD_CHUNG!D261</f>
        <v>Nhân viên Bốc xếp</v>
      </c>
      <c r="F261" s="121" t="s">
        <v>205</v>
      </c>
      <c r="G261" s="121" t="s">
        <v>205</v>
      </c>
      <c r="H261" s="121" t="s">
        <v>205</v>
      </c>
      <c r="I261" s="121" t="s">
        <v>205</v>
      </c>
      <c r="J261" s="122"/>
      <c r="K261" s="121" t="s">
        <v>205</v>
      </c>
      <c r="L261" s="121" t="s">
        <v>205</v>
      </c>
      <c r="M261" s="121" t="s">
        <v>205</v>
      </c>
      <c r="N261" s="121" t="s">
        <v>205</v>
      </c>
      <c r="O261" s="121" t="s">
        <v>205</v>
      </c>
      <c r="P261" s="121" t="s">
        <v>205</v>
      </c>
      <c r="Q261" s="122"/>
      <c r="R261" s="121" t="s">
        <v>205</v>
      </c>
      <c r="S261" s="121" t="s">
        <v>205</v>
      </c>
      <c r="T261" s="121" t="s">
        <v>205</v>
      </c>
      <c r="U261" s="121" t="s">
        <v>205</v>
      </c>
      <c r="V261" s="121" t="s">
        <v>205</v>
      </c>
      <c r="W261" s="121" t="s">
        <v>205</v>
      </c>
      <c r="X261" s="122"/>
      <c r="Y261" s="121" t="s">
        <v>205</v>
      </c>
      <c r="Z261" s="121" t="s">
        <v>205</v>
      </c>
      <c r="AA261" s="121" t="s">
        <v>205</v>
      </c>
      <c r="AB261" s="121" t="s">
        <v>205</v>
      </c>
      <c r="AC261" s="121" t="s">
        <v>205</v>
      </c>
      <c r="AD261" s="121" t="s">
        <v>205</v>
      </c>
      <c r="AE261" s="122"/>
      <c r="AF261" s="121" t="s">
        <v>776</v>
      </c>
      <c r="AG261" s="121" t="s">
        <v>776</v>
      </c>
      <c r="AH261" s="121" t="s">
        <v>776</v>
      </c>
      <c r="AI261" s="121" t="s">
        <v>776</v>
      </c>
      <c r="AJ261" s="121" t="s">
        <v>776</v>
      </c>
      <c r="AK261" s="96"/>
      <c r="AL261" s="123"/>
      <c r="AM261" s="123">
        <f>VLOOKUP(C261,DM_NGAY_CONG_QUY_DINH!$H$3:$L$600,5,FALSE)</f>
        <v>27</v>
      </c>
      <c r="AN261" s="123">
        <f t="shared" si="0"/>
        <v>22</v>
      </c>
      <c r="AO261" s="125">
        <f t="shared" si="1"/>
        <v>0</v>
      </c>
      <c r="AP261" s="125">
        <f t="shared" si="2"/>
        <v>0</v>
      </c>
      <c r="AQ261" s="127">
        <f t="shared" si="3"/>
        <v>0</v>
      </c>
      <c r="AR261" s="125">
        <f t="shared" si="4"/>
        <v>0</v>
      </c>
      <c r="AS261" s="125">
        <f t="shared" si="5"/>
        <v>0</v>
      </c>
      <c r="AT261" s="125">
        <f t="shared" si="6"/>
        <v>0</v>
      </c>
      <c r="AU261" s="125">
        <f t="shared" si="7"/>
        <v>0</v>
      </c>
      <c r="AV261" s="125">
        <f t="shared" si="22"/>
        <v>0</v>
      </c>
      <c r="AW261" s="125">
        <f t="shared" si="9"/>
        <v>0</v>
      </c>
      <c r="AX261" s="125">
        <f t="shared" si="10"/>
        <v>0</v>
      </c>
      <c r="AY261" s="125">
        <f t="shared" si="11"/>
        <v>0</v>
      </c>
      <c r="AZ261" s="125">
        <f t="shared" si="23"/>
        <v>0</v>
      </c>
      <c r="BA261" s="125">
        <f t="shared" si="13"/>
        <v>0</v>
      </c>
      <c r="BB261" s="125">
        <f t="shared" si="14"/>
        <v>0</v>
      </c>
      <c r="BC261" s="125">
        <f t="shared" si="15"/>
        <v>0</v>
      </c>
      <c r="BD261" s="125">
        <f t="shared" si="24"/>
        <v>0</v>
      </c>
      <c r="BE261" s="125">
        <f t="shared" si="17"/>
        <v>0</v>
      </c>
      <c r="BF261" s="125">
        <f t="shared" si="18"/>
        <v>0</v>
      </c>
      <c r="BG261" s="125">
        <f t="shared" si="25"/>
        <v>5</v>
      </c>
      <c r="BH261" s="125">
        <f t="shared" si="28"/>
        <v>0</v>
      </c>
      <c r="BI261" s="125">
        <f t="shared" si="27"/>
        <v>0</v>
      </c>
      <c r="BJ261" s="248">
        <v>1</v>
      </c>
      <c r="BK261" s="248"/>
    </row>
    <row r="262" spans="1:63" ht="14.25" x14ac:dyDescent="0.2">
      <c r="A262" s="22"/>
      <c r="B262" s="49">
        <v>258</v>
      </c>
      <c r="C262" s="50">
        <f>GD_CHUNG!B262</f>
        <v>10672</v>
      </c>
      <c r="D262" s="50" t="str">
        <f>GD_CHUNG!C262</f>
        <v>Triệu Tuấn Anh</v>
      </c>
      <c r="E262" s="50" t="str">
        <f>GD_CHUNG!D262</f>
        <v>Nhân viên Bốc xếp</v>
      </c>
      <c r="F262" s="121" t="s">
        <v>205</v>
      </c>
      <c r="G262" s="121" t="s">
        <v>205</v>
      </c>
      <c r="H262" s="121" t="s">
        <v>205</v>
      </c>
      <c r="I262" s="121" t="s">
        <v>205</v>
      </c>
      <c r="J262" s="122"/>
      <c r="K262" s="121" t="s">
        <v>205</v>
      </c>
      <c r="L262" s="121" t="s">
        <v>205</v>
      </c>
      <c r="M262" s="121" t="s">
        <v>205</v>
      </c>
      <c r="N262" s="121" t="s">
        <v>205</v>
      </c>
      <c r="O262" s="121" t="s">
        <v>205</v>
      </c>
      <c r="P262" s="121" t="s">
        <v>205</v>
      </c>
      <c r="Q262" s="122"/>
      <c r="R262" s="121" t="s">
        <v>205</v>
      </c>
      <c r="S262" s="121" t="s">
        <v>205</v>
      </c>
      <c r="T262" s="121" t="s">
        <v>205</v>
      </c>
      <c r="U262" s="121" t="s">
        <v>205</v>
      </c>
      <c r="V262" s="121" t="s">
        <v>205</v>
      </c>
      <c r="W262" s="121" t="s">
        <v>205</v>
      </c>
      <c r="X262" s="122"/>
      <c r="Y262" s="121" t="s">
        <v>205</v>
      </c>
      <c r="Z262" s="121" t="s">
        <v>205</v>
      </c>
      <c r="AA262" s="121" t="s">
        <v>205</v>
      </c>
      <c r="AB262" s="121" t="s">
        <v>205</v>
      </c>
      <c r="AC262" s="121" t="s">
        <v>205</v>
      </c>
      <c r="AD262" s="121" t="s">
        <v>205</v>
      </c>
      <c r="AE262" s="122"/>
      <c r="AF262" s="121" t="s">
        <v>205</v>
      </c>
      <c r="AG262" s="121" t="s">
        <v>205</v>
      </c>
      <c r="AH262" s="121" t="s">
        <v>205</v>
      </c>
      <c r="AI262" s="121" t="s">
        <v>205</v>
      </c>
      <c r="AJ262" s="121" t="s">
        <v>205</v>
      </c>
      <c r="AK262" s="96"/>
      <c r="AL262" s="123"/>
      <c r="AM262" s="123">
        <f>VLOOKUP(C262,DM_NGAY_CONG_QUY_DINH!$H$3:$L$600,5,FALSE)</f>
        <v>27</v>
      </c>
      <c r="AN262" s="123">
        <f t="shared" si="0"/>
        <v>27</v>
      </c>
      <c r="AO262" s="125">
        <f t="shared" si="1"/>
        <v>0</v>
      </c>
      <c r="AP262" s="125">
        <f t="shared" si="2"/>
        <v>0</v>
      </c>
      <c r="AQ262" s="127">
        <f t="shared" si="3"/>
        <v>0</v>
      </c>
      <c r="AR262" s="125">
        <f t="shared" si="4"/>
        <v>0</v>
      </c>
      <c r="AS262" s="125">
        <f t="shared" si="5"/>
        <v>0</v>
      </c>
      <c r="AT262" s="125">
        <f t="shared" si="6"/>
        <v>0</v>
      </c>
      <c r="AU262" s="125">
        <f t="shared" si="7"/>
        <v>0</v>
      </c>
      <c r="AV262" s="125">
        <f t="shared" si="22"/>
        <v>0</v>
      </c>
      <c r="AW262" s="125">
        <f t="shared" si="9"/>
        <v>0</v>
      </c>
      <c r="AX262" s="125">
        <f t="shared" si="10"/>
        <v>0</v>
      </c>
      <c r="AY262" s="125">
        <f t="shared" si="11"/>
        <v>0</v>
      </c>
      <c r="AZ262" s="125">
        <f t="shared" si="23"/>
        <v>0</v>
      </c>
      <c r="BA262" s="125">
        <f t="shared" si="13"/>
        <v>0</v>
      </c>
      <c r="BB262" s="125">
        <f t="shared" si="14"/>
        <v>0</v>
      </c>
      <c r="BC262" s="125">
        <f t="shared" si="15"/>
        <v>0</v>
      </c>
      <c r="BD262" s="125">
        <f t="shared" si="24"/>
        <v>0</v>
      </c>
      <c r="BE262" s="125">
        <f t="shared" si="17"/>
        <v>0</v>
      </c>
      <c r="BF262" s="125">
        <f t="shared" si="18"/>
        <v>0</v>
      </c>
      <c r="BG262" s="125">
        <f t="shared" si="25"/>
        <v>0</v>
      </c>
      <c r="BH262" s="125">
        <f t="shared" si="28"/>
        <v>0</v>
      </c>
      <c r="BI262" s="125">
        <f t="shared" si="27"/>
        <v>0</v>
      </c>
      <c r="BJ262" s="248">
        <v>1</v>
      </c>
      <c r="BK262" s="248"/>
    </row>
    <row r="263" spans="1:63" ht="14.25" x14ac:dyDescent="0.2">
      <c r="A263" s="22"/>
      <c r="B263" s="49">
        <v>259</v>
      </c>
      <c r="C263" s="50">
        <f>GD_CHUNG!B263</f>
        <v>10674</v>
      </c>
      <c r="D263" s="50" t="str">
        <f>GD_CHUNG!C263</f>
        <v>Nguyễn Văn Tuế</v>
      </c>
      <c r="E263" s="50" t="str">
        <f>GD_CHUNG!D263</f>
        <v>Nhân viên Bốc xếp</v>
      </c>
      <c r="F263" s="121" t="s">
        <v>205</v>
      </c>
      <c r="G263" s="121" t="s">
        <v>205</v>
      </c>
      <c r="H263" s="121" t="s">
        <v>205</v>
      </c>
      <c r="I263" s="121" t="s">
        <v>205</v>
      </c>
      <c r="J263" s="122"/>
      <c r="K263" s="121" t="s">
        <v>205</v>
      </c>
      <c r="L263" s="121" t="s">
        <v>205</v>
      </c>
      <c r="M263" s="121" t="s">
        <v>205</v>
      </c>
      <c r="N263" s="121" t="s">
        <v>205</v>
      </c>
      <c r="O263" s="121" t="s">
        <v>205</v>
      </c>
      <c r="P263" s="121" t="s">
        <v>205</v>
      </c>
      <c r="Q263" s="122"/>
      <c r="R263" s="121" t="s">
        <v>205</v>
      </c>
      <c r="S263" s="121" t="s">
        <v>205</v>
      </c>
      <c r="T263" s="121" t="s">
        <v>205</v>
      </c>
      <c r="U263" s="121" t="s">
        <v>205</v>
      </c>
      <c r="V263" s="121" t="s">
        <v>205</v>
      </c>
      <c r="W263" s="121" t="s">
        <v>205</v>
      </c>
      <c r="X263" s="122"/>
      <c r="Y263" s="121" t="s">
        <v>205</v>
      </c>
      <c r="Z263" s="121" t="s">
        <v>205</v>
      </c>
      <c r="AA263" s="121" t="s">
        <v>205</v>
      </c>
      <c r="AB263" s="121" t="s">
        <v>205</v>
      </c>
      <c r="AC263" s="121" t="s">
        <v>205</v>
      </c>
      <c r="AD263" s="121" t="s">
        <v>205</v>
      </c>
      <c r="AE263" s="122"/>
      <c r="AF263" s="121" t="s">
        <v>205</v>
      </c>
      <c r="AG263" s="121" t="s">
        <v>205</v>
      </c>
      <c r="AH263" s="121" t="s">
        <v>205</v>
      </c>
      <c r="AI263" s="121" t="s">
        <v>205</v>
      </c>
      <c r="AJ263" s="121" t="s">
        <v>205</v>
      </c>
      <c r="AK263" s="96"/>
      <c r="AL263" s="123"/>
      <c r="AM263" s="123">
        <f>VLOOKUP(C263,DM_NGAY_CONG_QUY_DINH!$H$3:$L$600,5,FALSE)</f>
        <v>27</v>
      </c>
      <c r="AN263" s="123">
        <f t="shared" si="0"/>
        <v>27</v>
      </c>
      <c r="AO263" s="125">
        <f t="shared" si="1"/>
        <v>0</v>
      </c>
      <c r="AP263" s="125">
        <f t="shared" si="2"/>
        <v>0</v>
      </c>
      <c r="AQ263" s="127">
        <f t="shared" si="3"/>
        <v>0</v>
      </c>
      <c r="AR263" s="125">
        <f t="shared" si="4"/>
        <v>0</v>
      </c>
      <c r="AS263" s="125">
        <f t="shared" si="5"/>
        <v>0</v>
      </c>
      <c r="AT263" s="125">
        <f t="shared" si="6"/>
        <v>0</v>
      </c>
      <c r="AU263" s="125">
        <f t="shared" si="7"/>
        <v>0</v>
      </c>
      <c r="AV263" s="125">
        <f t="shared" si="22"/>
        <v>0</v>
      </c>
      <c r="AW263" s="125">
        <f t="shared" si="9"/>
        <v>0</v>
      </c>
      <c r="AX263" s="125">
        <f t="shared" si="10"/>
        <v>0</v>
      </c>
      <c r="AY263" s="125">
        <f t="shared" si="11"/>
        <v>0</v>
      </c>
      <c r="AZ263" s="125">
        <f t="shared" si="23"/>
        <v>0</v>
      </c>
      <c r="BA263" s="125">
        <f t="shared" si="13"/>
        <v>0</v>
      </c>
      <c r="BB263" s="125">
        <f t="shared" si="14"/>
        <v>0</v>
      </c>
      <c r="BC263" s="125">
        <f t="shared" si="15"/>
        <v>0</v>
      </c>
      <c r="BD263" s="125">
        <f t="shared" si="24"/>
        <v>0</v>
      </c>
      <c r="BE263" s="125">
        <f t="shared" si="17"/>
        <v>0</v>
      </c>
      <c r="BF263" s="125">
        <f t="shared" si="18"/>
        <v>0</v>
      </c>
      <c r="BG263" s="125">
        <f t="shared" si="25"/>
        <v>0</v>
      </c>
      <c r="BH263" s="125">
        <f t="shared" si="28"/>
        <v>0</v>
      </c>
      <c r="BI263" s="125">
        <f t="shared" si="27"/>
        <v>0</v>
      </c>
      <c r="BJ263" s="22">
        <v>1.0499999999999998</v>
      </c>
      <c r="BK263" s="250"/>
    </row>
    <row r="264" spans="1:63" ht="14.25" x14ac:dyDescent="0.2">
      <c r="A264" s="22"/>
      <c r="B264" s="49">
        <v>260</v>
      </c>
      <c r="C264" s="50">
        <f>GD_CHUNG!B264</f>
        <v>10675</v>
      </c>
      <c r="D264" s="50" t="str">
        <f>GD_CHUNG!C264</f>
        <v>Phạm Văn Bảy</v>
      </c>
      <c r="E264" s="50" t="str">
        <f>GD_CHUNG!D264</f>
        <v>Nhân viên Bốc xếp</v>
      </c>
      <c r="F264" s="121" t="s">
        <v>205</v>
      </c>
      <c r="G264" s="121" t="s">
        <v>205</v>
      </c>
      <c r="H264" s="121" t="s">
        <v>205</v>
      </c>
      <c r="I264" s="121" t="s">
        <v>205</v>
      </c>
      <c r="J264" s="122"/>
      <c r="K264" s="121" t="s">
        <v>205</v>
      </c>
      <c r="L264" s="121" t="s">
        <v>205</v>
      </c>
      <c r="M264" s="121" t="s">
        <v>205</v>
      </c>
      <c r="N264" s="121" t="s">
        <v>205</v>
      </c>
      <c r="O264" s="121" t="s">
        <v>205</v>
      </c>
      <c r="P264" s="121" t="s">
        <v>205</v>
      </c>
      <c r="Q264" s="122"/>
      <c r="R264" s="121" t="s">
        <v>205</v>
      </c>
      <c r="S264" s="121" t="s">
        <v>205</v>
      </c>
      <c r="T264" s="121" t="s">
        <v>205</v>
      </c>
      <c r="U264" s="121" t="s">
        <v>205</v>
      </c>
      <c r="V264" s="121" t="s">
        <v>205</v>
      </c>
      <c r="W264" s="121" t="s">
        <v>205</v>
      </c>
      <c r="X264" s="122"/>
      <c r="Y264" s="121" t="s">
        <v>205</v>
      </c>
      <c r="Z264" s="121" t="s">
        <v>205</v>
      </c>
      <c r="AA264" s="121" t="s">
        <v>205</v>
      </c>
      <c r="AB264" s="121" t="s">
        <v>205</v>
      </c>
      <c r="AC264" s="121" t="s">
        <v>205</v>
      </c>
      <c r="AD264" s="121" t="s">
        <v>205</v>
      </c>
      <c r="AE264" s="122"/>
      <c r="AF264" s="121" t="s">
        <v>205</v>
      </c>
      <c r="AG264" s="121" t="s">
        <v>205</v>
      </c>
      <c r="AH264" s="121" t="s">
        <v>205</v>
      </c>
      <c r="AI264" s="121" t="s">
        <v>205</v>
      </c>
      <c r="AJ264" s="121" t="s">
        <v>205</v>
      </c>
      <c r="AK264" s="96"/>
      <c r="AL264" s="123"/>
      <c r="AM264" s="123">
        <f>VLOOKUP(C264,DM_NGAY_CONG_QUY_DINH!$H$3:$L$600,5,FALSE)</f>
        <v>27</v>
      </c>
      <c r="AN264" s="123">
        <f t="shared" si="0"/>
        <v>27</v>
      </c>
      <c r="AO264" s="125">
        <f t="shared" si="1"/>
        <v>0</v>
      </c>
      <c r="AP264" s="125">
        <f t="shared" si="2"/>
        <v>0</v>
      </c>
      <c r="AQ264" s="127">
        <f t="shared" si="3"/>
        <v>0</v>
      </c>
      <c r="AR264" s="125">
        <f t="shared" si="4"/>
        <v>0</v>
      </c>
      <c r="AS264" s="125">
        <f t="shared" si="5"/>
        <v>0</v>
      </c>
      <c r="AT264" s="125">
        <f t="shared" si="6"/>
        <v>0</v>
      </c>
      <c r="AU264" s="125">
        <f t="shared" si="7"/>
        <v>0</v>
      </c>
      <c r="AV264" s="125">
        <f t="shared" si="22"/>
        <v>0</v>
      </c>
      <c r="AW264" s="125">
        <f t="shared" si="9"/>
        <v>0</v>
      </c>
      <c r="AX264" s="125">
        <f t="shared" si="10"/>
        <v>0</v>
      </c>
      <c r="AY264" s="125">
        <f t="shared" si="11"/>
        <v>0</v>
      </c>
      <c r="AZ264" s="125">
        <f t="shared" si="23"/>
        <v>0</v>
      </c>
      <c r="BA264" s="125">
        <f t="shared" si="13"/>
        <v>0</v>
      </c>
      <c r="BB264" s="125">
        <f t="shared" si="14"/>
        <v>0</v>
      </c>
      <c r="BC264" s="125">
        <f t="shared" si="15"/>
        <v>0</v>
      </c>
      <c r="BD264" s="125">
        <f t="shared" si="24"/>
        <v>0</v>
      </c>
      <c r="BE264" s="125">
        <f t="shared" si="17"/>
        <v>0</v>
      </c>
      <c r="BF264" s="125">
        <f t="shared" si="18"/>
        <v>0</v>
      </c>
      <c r="BG264" s="125">
        <f t="shared" si="25"/>
        <v>0</v>
      </c>
      <c r="BH264" s="125">
        <f t="shared" si="28"/>
        <v>0</v>
      </c>
      <c r="BI264" s="125">
        <f t="shared" si="27"/>
        <v>0</v>
      </c>
      <c r="BJ264" s="248">
        <v>1</v>
      </c>
      <c r="BK264" s="248"/>
    </row>
    <row r="265" spans="1:63" ht="14.25" x14ac:dyDescent="0.2">
      <c r="A265" s="22"/>
      <c r="B265" s="49">
        <v>261</v>
      </c>
      <c r="C265" s="50">
        <f>GD_CHUNG!B265</f>
        <v>10676</v>
      </c>
      <c r="D265" s="50" t="str">
        <f>GD_CHUNG!C265</f>
        <v>Vương Khắc Hòa</v>
      </c>
      <c r="E265" s="50" t="str">
        <f>GD_CHUNG!D265</f>
        <v>NV Lái xe - VHTTB</v>
      </c>
      <c r="F265" s="121" t="s">
        <v>205</v>
      </c>
      <c r="G265" s="121" t="s">
        <v>205</v>
      </c>
      <c r="H265" s="121" t="s">
        <v>205</v>
      </c>
      <c r="I265" s="121" t="s">
        <v>205</v>
      </c>
      <c r="J265" s="122"/>
      <c r="K265" s="121" t="s">
        <v>205</v>
      </c>
      <c r="L265" s="121" t="s">
        <v>205</v>
      </c>
      <c r="M265" s="121" t="s">
        <v>205</v>
      </c>
      <c r="N265" s="121" t="s">
        <v>205</v>
      </c>
      <c r="O265" s="121" t="s">
        <v>205</v>
      </c>
      <c r="P265" s="121" t="s">
        <v>205</v>
      </c>
      <c r="Q265" s="122"/>
      <c r="R265" s="121" t="s">
        <v>205</v>
      </c>
      <c r="S265" s="121" t="s">
        <v>205</v>
      </c>
      <c r="T265" s="121" t="s">
        <v>205</v>
      </c>
      <c r="U265" s="121" t="s">
        <v>205</v>
      </c>
      <c r="V265" s="121" t="s">
        <v>205</v>
      </c>
      <c r="W265" s="121" t="s">
        <v>205</v>
      </c>
      <c r="X265" s="122"/>
      <c r="Y265" s="121" t="s">
        <v>205</v>
      </c>
      <c r="Z265" s="121" t="s">
        <v>205</v>
      </c>
      <c r="AA265" s="121" t="s">
        <v>205</v>
      </c>
      <c r="AB265" s="121" t="s">
        <v>205</v>
      </c>
      <c r="AC265" s="121" t="s">
        <v>205</v>
      </c>
      <c r="AD265" s="121" t="s">
        <v>205</v>
      </c>
      <c r="AE265" s="122"/>
      <c r="AF265" s="121" t="s">
        <v>205</v>
      </c>
      <c r="AG265" s="121" t="s">
        <v>205</v>
      </c>
      <c r="AH265" s="121" t="s">
        <v>205</v>
      </c>
      <c r="AI265" s="121" t="s">
        <v>205</v>
      </c>
      <c r="AJ265" s="121" t="s">
        <v>205</v>
      </c>
      <c r="AK265" s="96"/>
      <c r="AL265" s="123"/>
      <c r="AM265" s="123">
        <f>VLOOKUP(C265,DM_NGAY_CONG_QUY_DINH!$H$3:$L$600,5,FALSE)</f>
        <v>27</v>
      </c>
      <c r="AN265" s="123">
        <f t="shared" si="0"/>
        <v>27</v>
      </c>
      <c r="AO265" s="125">
        <f t="shared" si="1"/>
        <v>0</v>
      </c>
      <c r="AP265" s="125">
        <f t="shared" si="2"/>
        <v>0</v>
      </c>
      <c r="AQ265" s="127">
        <f t="shared" si="3"/>
        <v>0</v>
      </c>
      <c r="AR265" s="125">
        <f t="shared" si="4"/>
        <v>0</v>
      </c>
      <c r="AS265" s="125">
        <f t="shared" si="5"/>
        <v>0</v>
      </c>
      <c r="AT265" s="125">
        <f t="shared" si="6"/>
        <v>0</v>
      </c>
      <c r="AU265" s="125">
        <f t="shared" si="7"/>
        <v>0</v>
      </c>
      <c r="AV265" s="125">
        <f t="shared" si="22"/>
        <v>0</v>
      </c>
      <c r="AW265" s="125">
        <f t="shared" si="9"/>
        <v>0</v>
      </c>
      <c r="AX265" s="125">
        <f t="shared" si="10"/>
        <v>0</v>
      </c>
      <c r="AY265" s="125">
        <f t="shared" si="11"/>
        <v>0</v>
      </c>
      <c r="AZ265" s="125">
        <f t="shared" si="23"/>
        <v>0</v>
      </c>
      <c r="BA265" s="125">
        <f t="shared" si="13"/>
        <v>0</v>
      </c>
      <c r="BB265" s="125">
        <f t="shared" si="14"/>
        <v>0</v>
      </c>
      <c r="BC265" s="125">
        <f t="shared" si="15"/>
        <v>0</v>
      </c>
      <c r="BD265" s="125">
        <f t="shared" si="24"/>
        <v>0</v>
      </c>
      <c r="BE265" s="125">
        <f t="shared" si="17"/>
        <v>0</v>
      </c>
      <c r="BF265" s="125">
        <f t="shared" si="18"/>
        <v>0</v>
      </c>
      <c r="BG265" s="125">
        <f t="shared" si="25"/>
        <v>0</v>
      </c>
      <c r="BH265" s="125">
        <f t="shared" si="28"/>
        <v>0</v>
      </c>
      <c r="BI265" s="125">
        <f t="shared" si="27"/>
        <v>0</v>
      </c>
      <c r="BJ265" s="248">
        <v>0.95</v>
      </c>
      <c r="BK265" s="248"/>
    </row>
    <row r="266" spans="1:63" ht="14.25" x14ac:dyDescent="0.2">
      <c r="A266" s="22"/>
      <c r="B266" s="49">
        <v>262</v>
      </c>
      <c r="C266" s="50">
        <f>GD_CHUNG!B266</f>
        <v>10677</v>
      </c>
      <c r="D266" s="50" t="str">
        <f>GD_CHUNG!C266</f>
        <v>Vũ Văn Thành</v>
      </c>
      <c r="E266" s="50" t="str">
        <f>GD_CHUNG!D266</f>
        <v>Nhân viên Bốc xếp</v>
      </c>
      <c r="F266" s="121" t="s">
        <v>205</v>
      </c>
      <c r="G266" s="121" t="s">
        <v>205</v>
      </c>
      <c r="H266" s="121" t="s">
        <v>205</v>
      </c>
      <c r="I266" s="121" t="s">
        <v>205</v>
      </c>
      <c r="J266" s="122"/>
      <c r="K266" s="121" t="s">
        <v>205</v>
      </c>
      <c r="L266" s="121" t="s">
        <v>205</v>
      </c>
      <c r="M266" s="121" t="s">
        <v>205</v>
      </c>
      <c r="N266" s="121" t="s">
        <v>205</v>
      </c>
      <c r="O266" s="121" t="s">
        <v>205</v>
      </c>
      <c r="P266" s="121" t="s">
        <v>205</v>
      </c>
      <c r="Q266" s="122"/>
      <c r="R266" s="121" t="s">
        <v>205</v>
      </c>
      <c r="S266" s="121" t="s">
        <v>205</v>
      </c>
      <c r="T266" s="121" t="s">
        <v>205</v>
      </c>
      <c r="U266" s="121" t="s">
        <v>205</v>
      </c>
      <c r="V266" s="121" t="s">
        <v>205</v>
      </c>
      <c r="W266" s="121" t="s">
        <v>205</v>
      </c>
      <c r="X266" s="122"/>
      <c r="Y266" s="121" t="s">
        <v>205</v>
      </c>
      <c r="Z266" s="121" t="s">
        <v>205</v>
      </c>
      <c r="AA266" s="121" t="s">
        <v>205</v>
      </c>
      <c r="AB266" s="121" t="s">
        <v>205</v>
      </c>
      <c r="AC266" s="121" t="s">
        <v>205</v>
      </c>
      <c r="AD266" s="121" t="s">
        <v>205</v>
      </c>
      <c r="AE266" s="122"/>
      <c r="AF266" s="121" t="s">
        <v>205</v>
      </c>
      <c r="AG266" s="121" t="s">
        <v>205</v>
      </c>
      <c r="AH266" s="121" t="s">
        <v>205</v>
      </c>
      <c r="AI266" s="121" t="s">
        <v>205</v>
      </c>
      <c r="AJ266" s="121" t="s">
        <v>205</v>
      </c>
      <c r="AK266" s="96"/>
      <c r="AL266" s="123"/>
      <c r="AM266" s="123">
        <f>VLOOKUP(C266,DM_NGAY_CONG_QUY_DINH!$H$3:$L$600,5,FALSE)</f>
        <v>27</v>
      </c>
      <c r="AN266" s="123">
        <f t="shared" si="0"/>
        <v>27</v>
      </c>
      <c r="AO266" s="125">
        <f t="shared" si="1"/>
        <v>0</v>
      </c>
      <c r="AP266" s="125">
        <f t="shared" si="2"/>
        <v>0</v>
      </c>
      <c r="AQ266" s="127">
        <f t="shared" si="3"/>
        <v>0</v>
      </c>
      <c r="AR266" s="125">
        <f t="shared" si="4"/>
        <v>0</v>
      </c>
      <c r="AS266" s="125">
        <f t="shared" si="5"/>
        <v>0</v>
      </c>
      <c r="AT266" s="125">
        <f t="shared" si="6"/>
        <v>0</v>
      </c>
      <c r="AU266" s="125">
        <f t="shared" si="7"/>
        <v>0</v>
      </c>
      <c r="AV266" s="125">
        <f t="shared" si="22"/>
        <v>0</v>
      </c>
      <c r="AW266" s="125">
        <f t="shared" si="9"/>
        <v>0</v>
      </c>
      <c r="AX266" s="125">
        <f t="shared" si="10"/>
        <v>0</v>
      </c>
      <c r="AY266" s="125">
        <f t="shared" si="11"/>
        <v>0</v>
      </c>
      <c r="AZ266" s="125">
        <f t="shared" si="23"/>
        <v>0</v>
      </c>
      <c r="BA266" s="125">
        <f t="shared" si="13"/>
        <v>0</v>
      </c>
      <c r="BB266" s="125">
        <f t="shared" si="14"/>
        <v>0</v>
      </c>
      <c r="BC266" s="125">
        <f t="shared" si="15"/>
        <v>0</v>
      </c>
      <c r="BD266" s="125">
        <f t="shared" si="24"/>
        <v>0</v>
      </c>
      <c r="BE266" s="125">
        <f t="shared" si="17"/>
        <v>0</v>
      </c>
      <c r="BF266" s="125">
        <f t="shared" si="18"/>
        <v>0</v>
      </c>
      <c r="BG266" s="125">
        <f t="shared" si="25"/>
        <v>0</v>
      </c>
      <c r="BH266" s="125">
        <f t="shared" si="28"/>
        <v>0</v>
      </c>
      <c r="BI266" s="125">
        <f t="shared" si="27"/>
        <v>0</v>
      </c>
      <c r="BJ266" s="248">
        <v>1</v>
      </c>
      <c r="BK266" s="248"/>
    </row>
    <row r="267" spans="1:63" ht="14.25" x14ac:dyDescent="0.2">
      <c r="A267" s="22"/>
      <c r="B267" s="49">
        <v>263</v>
      </c>
      <c r="C267" s="50">
        <f>GD_CHUNG!B267</f>
        <v>10678</v>
      </c>
      <c r="D267" s="50" t="str">
        <f>GD_CHUNG!C267</f>
        <v>Phạm Thanh Quang</v>
      </c>
      <c r="E267" s="50" t="str">
        <f>GD_CHUNG!D267</f>
        <v>Nhân viên Bốc xếp</v>
      </c>
      <c r="F267" s="121" t="s">
        <v>205</v>
      </c>
      <c r="G267" s="121" t="s">
        <v>205</v>
      </c>
      <c r="H267" s="121" t="s">
        <v>205</v>
      </c>
      <c r="I267" s="121" t="s">
        <v>205</v>
      </c>
      <c r="J267" s="122"/>
      <c r="K267" s="121" t="s">
        <v>205</v>
      </c>
      <c r="L267" s="121" t="s">
        <v>205</v>
      </c>
      <c r="M267" s="121" t="s">
        <v>205</v>
      </c>
      <c r="N267" s="121" t="s">
        <v>205</v>
      </c>
      <c r="O267" s="121" t="s">
        <v>205</v>
      </c>
      <c r="P267" s="121" t="s">
        <v>205</v>
      </c>
      <c r="Q267" s="122"/>
      <c r="R267" s="121" t="s">
        <v>205</v>
      </c>
      <c r="S267" s="121" t="s">
        <v>205</v>
      </c>
      <c r="T267" s="121" t="s">
        <v>205</v>
      </c>
      <c r="U267" s="121" t="s">
        <v>205</v>
      </c>
      <c r="V267" s="121" t="s">
        <v>205</v>
      </c>
      <c r="W267" s="121" t="s">
        <v>205</v>
      </c>
      <c r="X267" s="122"/>
      <c r="Y267" s="121" t="s">
        <v>205</v>
      </c>
      <c r="Z267" s="121" t="s">
        <v>205</v>
      </c>
      <c r="AA267" s="121" t="s">
        <v>205</v>
      </c>
      <c r="AB267" s="121" t="s">
        <v>205</v>
      </c>
      <c r="AC267" s="121" t="s">
        <v>205</v>
      </c>
      <c r="AD267" s="121" t="s">
        <v>205</v>
      </c>
      <c r="AE267" s="122"/>
      <c r="AF267" s="121" t="s">
        <v>205</v>
      </c>
      <c r="AG267" s="121" t="s">
        <v>205</v>
      </c>
      <c r="AH267" s="121" t="s">
        <v>205</v>
      </c>
      <c r="AI267" s="121" t="s">
        <v>205</v>
      </c>
      <c r="AJ267" s="121" t="s">
        <v>205</v>
      </c>
      <c r="AK267" s="96"/>
      <c r="AL267" s="123"/>
      <c r="AM267" s="123">
        <f>VLOOKUP(C267,DM_NGAY_CONG_QUY_DINH!$H$3:$L$600,5,FALSE)</f>
        <v>27</v>
      </c>
      <c r="AN267" s="123">
        <f t="shared" si="0"/>
        <v>27</v>
      </c>
      <c r="AO267" s="125">
        <f t="shared" si="1"/>
        <v>0</v>
      </c>
      <c r="AP267" s="125">
        <f t="shared" si="2"/>
        <v>0</v>
      </c>
      <c r="AQ267" s="127">
        <f t="shared" si="3"/>
        <v>0</v>
      </c>
      <c r="AR267" s="125">
        <f t="shared" si="4"/>
        <v>0</v>
      </c>
      <c r="AS267" s="125">
        <f t="shared" si="5"/>
        <v>0</v>
      </c>
      <c r="AT267" s="125">
        <f t="shared" si="6"/>
        <v>0</v>
      </c>
      <c r="AU267" s="125">
        <f t="shared" si="7"/>
        <v>0</v>
      </c>
      <c r="AV267" s="125">
        <f t="shared" si="22"/>
        <v>0</v>
      </c>
      <c r="AW267" s="125">
        <f t="shared" si="9"/>
        <v>0</v>
      </c>
      <c r="AX267" s="125">
        <f t="shared" si="10"/>
        <v>0</v>
      </c>
      <c r="AY267" s="125">
        <f t="shared" si="11"/>
        <v>0</v>
      </c>
      <c r="AZ267" s="125">
        <f t="shared" si="23"/>
        <v>0</v>
      </c>
      <c r="BA267" s="125">
        <f t="shared" si="13"/>
        <v>0</v>
      </c>
      <c r="BB267" s="125">
        <f t="shared" si="14"/>
        <v>0</v>
      </c>
      <c r="BC267" s="125">
        <f t="shared" si="15"/>
        <v>0</v>
      </c>
      <c r="BD267" s="125">
        <f t="shared" si="24"/>
        <v>0</v>
      </c>
      <c r="BE267" s="125">
        <f t="shared" si="17"/>
        <v>0</v>
      </c>
      <c r="BF267" s="125">
        <f t="shared" si="18"/>
        <v>0</v>
      </c>
      <c r="BG267" s="125">
        <f t="shared" si="25"/>
        <v>0</v>
      </c>
      <c r="BH267" s="125">
        <f t="shared" si="28"/>
        <v>0</v>
      </c>
      <c r="BI267" s="125">
        <f t="shared" si="27"/>
        <v>0</v>
      </c>
      <c r="BJ267" s="248">
        <v>0.97</v>
      </c>
      <c r="BK267" s="248"/>
    </row>
    <row r="268" spans="1:63" ht="14.25" x14ac:dyDescent="0.2">
      <c r="A268" s="22"/>
      <c r="B268" s="49">
        <v>264</v>
      </c>
      <c r="C268" s="50">
        <f>GD_CHUNG!B268</f>
        <v>10679</v>
      </c>
      <c r="D268" s="50" t="str">
        <f>GD_CHUNG!C268</f>
        <v>Lã Văn Thảo</v>
      </c>
      <c r="E268" s="50" t="str">
        <f>GD_CHUNG!D268</f>
        <v>Nhân viên Bốc xếp</v>
      </c>
      <c r="F268" s="121" t="s">
        <v>781</v>
      </c>
      <c r="G268" s="121" t="s">
        <v>781</v>
      </c>
      <c r="H268" s="121" t="s">
        <v>781</v>
      </c>
      <c r="I268" s="121" t="s">
        <v>781</v>
      </c>
      <c r="J268" s="122"/>
      <c r="K268" s="121" t="s">
        <v>205</v>
      </c>
      <c r="L268" s="121" t="s">
        <v>205</v>
      </c>
      <c r="M268" s="121" t="s">
        <v>205</v>
      </c>
      <c r="N268" s="121" t="s">
        <v>205</v>
      </c>
      <c r="O268" s="121" t="s">
        <v>205</v>
      </c>
      <c r="P268" s="121" t="s">
        <v>205</v>
      </c>
      <c r="Q268" s="122"/>
      <c r="R268" s="121" t="s">
        <v>205</v>
      </c>
      <c r="S268" s="121" t="s">
        <v>205</v>
      </c>
      <c r="T268" s="121" t="s">
        <v>205</v>
      </c>
      <c r="U268" s="121" t="s">
        <v>205</v>
      </c>
      <c r="V268" s="121" t="s">
        <v>205</v>
      </c>
      <c r="W268" s="121" t="s">
        <v>205</v>
      </c>
      <c r="X268" s="122"/>
      <c r="Y268" s="121" t="s">
        <v>205</v>
      </c>
      <c r="Z268" s="121" t="s">
        <v>205</v>
      </c>
      <c r="AA268" s="121" t="s">
        <v>205</v>
      </c>
      <c r="AB268" s="121" t="s">
        <v>205</v>
      </c>
      <c r="AC268" s="121" t="s">
        <v>205</v>
      </c>
      <c r="AD268" s="121" t="s">
        <v>205</v>
      </c>
      <c r="AE268" s="122"/>
      <c r="AF268" s="121" t="s">
        <v>205</v>
      </c>
      <c r="AG268" s="121" t="s">
        <v>205</v>
      </c>
      <c r="AH268" s="121" t="s">
        <v>205</v>
      </c>
      <c r="AI268" s="121" t="s">
        <v>205</v>
      </c>
      <c r="AJ268" s="121" t="s">
        <v>205</v>
      </c>
      <c r="AK268" s="96"/>
      <c r="AL268" s="123"/>
      <c r="AM268" s="123">
        <f>VLOOKUP(C268,DM_NGAY_CONG_QUY_DINH!$H$3:$L$600,5,FALSE)</f>
        <v>27</v>
      </c>
      <c r="AN268" s="123">
        <f t="shared" si="0"/>
        <v>23</v>
      </c>
      <c r="AO268" s="125">
        <f t="shared" si="1"/>
        <v>0</v>
      </c>
      <c r="AP268" s="125">
        <f t="shared" si="2"/>
        <v>4</v>
      </c>
      <c r="AQ268" s="127">
        <f t="shared" si="3"/>
        <v>0</v>
      </c>
      <c r="AR268" s="125">
        <f t="shared" si="4"/>
        <v>0</v>
      </c>
      <c r="AS268" s="125">
        <f t="shared" si="5"/>
        <v>0</v>
      </c>
      <c r="AT268" s="125">
        <f t="shared" si="6"/>
        <v>0</v>
      </c>
      <c r="AU268" s="125">
        <f t="shared" si="7"/>
        <v>0</v>
      </c>
      <c r="AV268" s="125">
        <f t="shared" si="22"/>
        <v>0</v>
      </c>
      <c r="AW268" s="125">
        <f t="shared" si="9"/>
        <v>0</v>
      </c>
      <c r="AX268" s="125">
        <f t="shared" si="10"/>
        <v>0</v>
      </c>
      <c r="AY268" s="125">
        <f t="shared" si="11"/>
        <v>0</v>
      </c>
      <c r="AZ268" s="125">
        <f t="shared" si="23"/>
        <v>0</v>
      </c>
      <c r="BA268" s="125">
        <f t="shared" si="13"/>
        <v>0</v>
      </c>
      <c r="BB268" s="125">
        <f t="shared" si="14"/>
        <v>0</v>
      </c>
      <c r="BC268" s="125">
        <f t="shared" si="15"/>
        <v>0</v>
      </c>
      <c r="BD268" s="125">
        <f t="shared" si="24"/>
        <v>0</v>
      </c>
      <c r="BE268" s="125">
        <f t="shared" si="17"/>
        <v>0</v>
      </c>
      <c r="BF268" s="125">
        <f t="shared" si="18"/>
        <v>0</v>
      </c>
      <c r="BG268" s="125">
        <f t="shared" si="25"/>
        <v>0</v>
      </c>
      <c r="BH268" s="125">
        <f t="shared" si="28"/>
        <v>0</v>
      </c>
      <c r="BI268" s="125">
        <f t="shared" si="27"/>
        <v>0</v>
      </c>
      <c r="BJ268" s="248">
        <v>1</v>
      </c>
      <c r="BK268" s="248"/>
    </row>
    <row r="269" spans="1:63" ht="14.25" x14ac:dyDescent="0.2">
      <c r="A269" s="22"/>
      <c r="B269" s="49">
        <v>265</v>
      </c>
      <c r="C269" s="50">
        <f>GD_CHUNG!B269</f>
        <v>10680</v>
      </c>
      <c r="D269" s="50" t="str">
        <f>GD_CHUNG!C269</f>
        <v>Nguyễn Thanh Bình</v>
      </c>
      <c r="E269" s="50" t="str">
        <f>GD_CHUNG!D269</f>
        <v>Nhân viên Bốc xếp</v>
      </c>
      <c r="F269" s="121" t="s">
        <v>205</v>
      </c>
      <c r="G269" s="121" t="s">
        <v>205</v>
      </c>
      <c r="H269" s="121" t="s">
        <v>205</v>
      </c>
      <c r="I269" s="121" t="s">
        <v>205</v>
      </c>
      <c r="J269" s="122"/>
      <c r="K269" s="121" t="s">
        <v>205</v>
      </c>
      <c r="L269" s="121" t="s">
        <v>205</v>
      </c>
      <c r="M269" s="121" t="s">
        <v>205</v>
      </c>
      <c r="N269" s="121" t="s">
        <v>205</v>
      </c>
      <c r="O269" s="121" t="s">
        <v>205</v>
      </c>
      <c r="P269" s="121" t="s">
        <v>205</v>
      </c>
      <c r="Q269" s="122"/>
      <c r="R269" s="121" t="s">
        <v>205</v>
      </c>
      <c r="S269" s="121" t="s">
        <v>205</v>
      </c>
      <c r="T269" s="121" t="s">
        <v>205</v>
      </c>
      <c r="U269" s="121" t="s">
        <v>205</v>
      </c>
      <c r="V269" s="121" t="s">
        <v>205</v>
      </c>
      <c r="W269" s="121" t="s">
        <v>205</v>
      </c>
      <c r="X269" s="122"/>
      <c r="Y269" s="121" t="s">
        <v>205</v>
      </c>
      <c r="Z269" s="121" t="s">
        <v>205</v>
      </c>
      <c r="AA269" s="121" t="s">
        <v>205</v>
      </c>
      <c r="AB269" s="121" t="s">
        <v>205</v>
      </c>
      <c r="AC269" s="121" t="s">
        <v>205</v>
      </c>
      <c r="AD269" s="121" t="s">
        <v>205</v>
      </c>
      <c r="AE269" s="122"/>
      <c r="AF269" s="121" t="s">
        <v>205</v>
      </c>
      <c r="AG269" s="121" t="s">
        <v>205</v>
      </c>
      <c r="AH269" s="121" t="s">
        <v>205</v>
      </c>
      <c r="AI269" s="121" t="s">
        <v>205</v>
      </c>
      <c r="AJ269" s="121" t="s">
        <v>205</v>
      </c>
      <c r="AK269" s="96"/>
      <c r="AL269" s="123"/>
      <c r="AM269" s="123">
        <f>VLOOKUP(C269,DM_NGAY_CONG_QUY_DINH!$H$3:$L$600,5,FALSE)</f>
        <v>27</v>
      </c>
      <c r="AN269" s="123">
        <f t="shared" si="0"/>
        <v>27</v>
      </c>
      <c r="AO269" s="125">
        <f t="shared" si="1"/>
        <v>0</v>
      </c>
      <c r="AP269" s="125">
        <f t="shared" si="2"/>
        <v>0</v>
      </c>
      <c r="AQ269" s="127">
        <f t="shared" si="3"/>
        <v>0</v>
      </c>
      <c r="AR269" s="125">
        <f t="shared" si="4"/>
        <v>0</v>
      </c>
      <c r="AS269" s="125">
        <f t="shared" si="5"/>
        <v>0</v>
      </c>
      <c r="AT269" s="125">
        <f t="shared" si="6"/>
        <v>0</v>
      </c>
      <c r="AU269" s="125">
        <f t="shared" si="7"/>
        <v>0</v>
      </c>
      <c r="AV269" s="125">
        <f t="shared" si="22"/>
        <v>0</v>
      </c>
      <c r="AW269" s="125">
        <f t="shared" si="9"/>
        <v>0</v>
      </c>
      <c r="AX269" s="125">
        <f t="shared" si="10"/>
        <v>0</v>
      </c>
      <c r="AY269" s="125">
        <f t="shared" si="11"/>
        <v>0</v>
      </c>
      <c r="AZ269" s="125">
        <f t="shared" si="23"/>
        <v>0</v>
      </c>
      <c r="BA269" s="125">
        <f t="shared" si="13"/>
        <v>0</v>
      </c>
      <c r="BB269" s="125">
        <f t="shared" si="14"/>
        <v>0</v>
      </c>
      <c r="BC269" s="125">
        <f t="shared" si="15"/>
        <v>0</v>
      </c>
      <c r="BD269" s="125">
        <f t="shared" si="24"/>
        <v>0</v>
      </c>
      <c r="BE269" s="125">
        <f t="shared" si="17"/>
        <v>0</v>
      </c>
      <c r="BF269" s="125">
        <f t="shared" si="18"/>
        <v>0</v>
      </c>
      <c r="BG269" s="125">
        <f t="shared" si="25"/>
        <v>0</v>
      </c>
      <c r="BH269" s="125">
        <f t="shared" si="28"/>
        <v>0</v>
      </c>
      <c r="BI269" s="125">
        <f t="shared" si="27"/>
        <v>0</v>
      </c>
      <c r="BJ269" s="248">
        <v>1</v>
      </c>
      <c r="BK269" s="248"/>
    </row>
    <row r="270" spans="1:63" ht="14.25" x14ac:dyDescent="0.2">
      <c r="A270" s="22"/>
      <c r="B270" s="49">
        <v>266</v>
      </c>
      <c r="C270" s="50">
        <f>GD_CHUNG!B270</f>
        <v>11086</v>
      </c>
      <c r="D270" s="50" t="str">
        <f>GD_CHUNG!C270</f>
        <v>Nguyễn Quốc Dũng</v>
      </c>
      <c r="E270" s="50" t="str">
        <f>GD_CHUNG!D270</f>
        <v>Nhân viên Bốc xếp</v>
      </c>
      <c r="F270" s="121" t="s">
        <v>205</v>
      </c>
      <c r="G270" s="121" t="s">
        <v>205</v>
      </c>
      <c r="H270" s="121" t="s">
        <v>205</v>
      </c>
      <c r="I270" s="121" t="s">
        <v>205</v>
      </c>
      <c r="J270" s="122"/>
      <c r="K270" s="121" t="s">
        <v>349</v>
      </c>
      <c r="L270" s="121" t="s">
        <v>349</v>
      </c>
      <c r="M270" s="121" t="s">
        <v>349</v>
      </c>
      <c r="N270" s="121" t="s">
        <v>349</v>
      </c>
      <c r="O270" s="121" t="s">
        <v>349</v>
      </c>
      <c r="P270" s="121" t="s">
        <v>349</v>
      </c>
      <c r="Q270" s="122"/>
      <c r="R270" s="121" t="s">
        <v>349</v>
      </c>
      <c r="S270" s="121" t="s">
        <v>349</v>
      </c>
      <c r="T270" s="121" t="s">
        <v>349</v>
      </c>
      <c r="U270" s="121" t="s">
        <v>349</v>
      </c>
      <c r="V270" s="121" t="s">
        <v>349</v>
      </c>
      <c r="W270" s="121" t="s">
        <v>349</v>
      </c>
      <c r="X270" s="122"/>
      <c r="Y270" s="121" t="s">
        <v>349</v>
      </c>
      <c r="Z270" s="121" t="s">
        <v>205</v>
      </c>
      <c r="AA270" s="121" t="s">
        <v>205</v>
      </c>
      <c r="AB270" s="121" t="s">
        <v>205</v>
      </c>
      <c r="AC270" s="121" t="s">
        <v>205</v>
      </c>
      <c r="AD270" s="121" t="s">
        <v>205</v>
      </c>
      <c r="AE270" s="122"/>
      <c r="AF270" s="121" t="s">
        <v>205</v>
      </c>
      <c r="AG270" s="121" t="s">
        <v>205</v>
      </c>
      <c r="AH270" s="121" t="s">
        <v>205</v>
      </c>
      <c r="AI270" s="121" t="s">
        <v>205</v>
      </c>
      <c r="AJ270" s="121" t="s">
        <v>205</v>
      </c>
      <c r="AK270" s="96"/>
      <c r="AL270" s="123"/>
      <c r="AM270" s="123">
        <f>VLOOKUP(C270,DM_NGAY_CONG_QUY_DINH!$H$3:$L$600,5,FALSE)</f>
        <v>27</v>
      </c>
      <c r="AN270" s="123">
        <f t="shared" si="0"/>
        <v>14</v>
      </c>
      <c r="AO270" s="125">
        <f t="shared" si="1"/>
        <v>0</v>
      </c>
      <c r="AP270" s="125">
        <f t="shared" si="2"/>
        <v>0</v>
      </c>
      <c r="AQ270" s="127">
        <f t="shared" si="3"/>
        <v>0</v>
      </c>
      <c r="AR270" s="125">
        <f t="shared" si="4"/>
        <v>0</v>
      </c>
      <c r="AS270" s="125">
        <f t="shared" si="5"/>
        <v>0</v>
      </c>
      <c r="AT270" s="125">
        <f t="shared" si="6"/>
        <v>0</v>
      </c>
      <c r="AU270" s="125">
        <f t="shared" si="7"/>
        <v>0</v>
      </c>
      <c r="AV270" s="125">
        <f t="shared" si="22"/>
        <v>0</v>
      </c>
      <c r="AW270" s="125">
        <f t="shared" si="9"/>
        <v>0</v>
      </c>
      <c r="AX270" s="125">
        <f t="shared" si="10"/>
        <v>13</v>
      </c>
      <c r="AY270" s="125">
        <f t="shared" si="11"/>
        <v>0</v>
      </c>
      <c r="AZ270" s="125">
        <f t="shared" si="23"/>
        <v>0</v>
      </c>
      <c r="BA270" s="125">
        <f t="shared" si="13"/>
        <v>0</v>
      </c>
      <c r="BB270" s="125">
        <f t="shared" si="14"/>
        <v>0</v>
      </c>
      <c r="BC270" s="125">
        <f t="shared" si="15"/>
        <v>0</v>
      </c>
      <c r="BD270" s="125">
        <f t="shared" si="24"/>
        <v>0</v>
      </c>
      <c r="BE270" s="125">
        <f t="shared" si="17"/>
        <v>0</v>
      </c>
      <c r="BF270" s="125">
        <f t="shared" si="18"/>
        <v>0</v>
      </c>
      <c r="BG270" s="125">
        <f t="shared" si="25"/>
        <v>0</v>
      </c>
      <c r="BH270" s="125">
        <f t="shared" si="28"/>
        <v>0</v>
      </c>
      <c r="BI270" s="125">
        <f t="shared" si="27"/>
        <v>0</v>
      </c>
      <c r="BJ270" s="248">
        <v>0.97</v>
      </c>
      <c r="BK270" s="248"/>
    </row>
    <row r="271" spans="1:63" ht="14.25" x14ac:dyDescent="0.2">
      <c r="A271" s="22"/>
      <c r="B271" s="49">
        <v>267</v>
      </c>
      <c r="C271" s="50">
        <f>GD_CHUNG!B271</f>
        <v>11092</v>
      </c>
      <c r="D271" s="50" t="str">
        <f>GD_CHUNG!C271</f>
        <v>Nguyễn Thành Long</v>
      </c>
      <c r="E271" s="50" t="str">
        <f>GD_CHUNG!D271</f>
        <v>Nhân viên Bốc xếp</v>
      </c>
      <c r="F271" s="121" t="s">
        <v>205</v>
      </c>
      <c r="G271" s="121" t="s">
        <v>205</v>
      </c>
      <c r="H271" s="121" t="s">
        <v>205</v>
      </c>
      <c r="I271" s="121" t="s">
        <v>205</v>
      </c>
      <c r="J271" s="122"/>
      <c r="K271" s="121" t="s">
        <v>205</v>
      </c>
      <c r="L271" s="121" t="s">
        <v>205</v>
      </c>
      <c r="M271" s="121" t="s">
        <v>205</v>
      </c>
      <c r="N271" s="121" t="s">
        <v>205</v>
      </c>
      <c r="O271" s="121" t="s">
        <v>205</v>
      </c>
      <c r="P271" s="121" t="s">
        <v>205</v>
      </c>
      <c r="Q271" s="122"/>
      <c r="R271" s="121" t="s">
        <v>205</v>
      </c>
      <c r="S271" s="121" t="s">
        <v>205</v>
      </c>
      <c r="T271" s="121" t="s">
        <v>205</v>
      </c>
      <c r="U271" s="121" t="s">
        <v>205</v>
      </c>
      <c r="V271" s="121" t="s">
        <v>205</v>
      </c>
      <c r="W271" s="121" t="s">
        <v>205</v>
      </c>
      <c r="X271" s="122"/>
      <c r="Y271" s="121" t="s">
        <v>205</v>
      </c>
      <c r="Z271" s="121" t="s">
        <v>205</v>
      </c>
      <c r="AA271" s="121" t="s">
        <v>205</v>
      </c>
      <c r="AB271" s="121" t="s">
        <v>205</v>
      </c>
      <c r="AC271" s="121" t="s">
        <v>205</v>
      </c>
      <c r="AD271" s="121" t="s">
        <v>205</v>
      </c>
      <c r="AE271" s="122"/>
      <c r="AF271" s="121" t="s">
        <v>205</v>
      </c>
      <c r="AG271" s="121" t="s">
        <v>205</v>
      </c>
      <c r="AH271" s="121" t="s">
        <v>205</v>
      </c>
      <c r="AI271" s="121" t="s">
        <v>205</v>
      </c>
      <c r="AJ271" s="121" t="s">
        <v>205</v>
      </c>
      <c r="AK271" s="96"/>
      <c r="AL271" s="123"/>
      <c r="AM271" s="123">
        <f>VLOOKUP(C271,DM_NGAY_CONG_QUY_DINH!$H$3:$L$600,5,FALSE)</f>
        <v>27</v>
      </c>
      <c r="AN271" s="123">
        <f t="shared" si="0"/>
        <v>27</v>
      </c>
      <c r="AO271" s="125">
        <f t="shared" si="1"/>
        <v>0</v>
      </c>
      <c r="AP271" s="125">
        <f t="shared" si="2"/>
        <v>0</v>
      </c>
      <c r="AQ271" s="127">
        <f t="shared" si="3"/>
        <v>0</v>
      </c>
      <c r="AR271" s="125">
        <f t="shared" si="4"/>
        <v>0</v>
      </c>
      <c r="AS271" s="125">
        <f t="shared" si="5"/>
        <v>0</v>
      </c>
      <c r="AT271" s="125">
        <f t="shared" si="6"/>
        <v>0</v>
      </c>
      <c r="AU271" s="125">
        <f t="shared" si="7"/>
        <v>0</v>
      </c>
      <c r="AV271" s="125">
        <f t="shared" si="22"/>
        <v>0</v>
      </c>
      <c r="AW271" s="125">
        <f t="shared" si="9"/>
        <v>0</v>
      </c>
      <c r="AX271" s="125">
        <f t="shared" si="10"/>
        <v>0</v>
      </c>
      <c r="AY271" s="125">
        <f t="shared" si="11"/>
        <v>0</v>
      </c>
      <c r="AZ271" s="125">
        <f t="shared" si="23"/>
        <v>0</v>
      </c>
      <c r="BA271" s="125">
        <f t="shared" si="13"/>
        <v>0</v>
      </c>
      <c r="BB271" s="125">
        <f t="shared" si="14"/>
        <v>0</v>
      </c>
      <c r="BC271" s="125">
        <f t="shared" si="15"/>
        <v>0</v>
      </c>
      <c r="BD271" s="125">
        <f t="shared" si="24"/>
        <v>0</v>
      </c>
      <c r="BE271" s="125">
        <f t="shared" si="17"/>
        <v>0</v>
      </c>
      <c r="BF271" s="125">
        <f t="shared" si="18"/>
        <v>0</v>
      </c>
      <c r="BG271" s="125">
        <f t="shared" si="25"/>
        <v>0</v>
      </c>
      <c r="BH271" s="125">
        <f t="shared" si="28"/>
        <v>0</v>
      </c>
      <c r="BI271" s="125">
        <f t="shared" si="27"/>
        <v>0</v>
      </c>
      <c r="BJ271" s="167">
        <v>1.0499999999999998</v>
      </c>
      <c r="BK271" s="250"/>
    </row>
    <row r="272" spans="1:63" ht="14.25" x14ac:dyDescent="0.2">
      <c r="A272" s="22"/>
      <c r="B272" s="49">
        <v>268</v>
      </c>
      <c r="C272" s="50">
        <f>GD_CHUNG!B272</f>
        <v>11094</v>
      </c>
      <c r="D272" s="50" t="str">
        <f>GD_CHUNG!C272</f>
        <v>Nguyễn Xuân Đỏ</v>
      </c>
      <c r="E272" s="50" t="str">
        <f>GD_CHUNG!D272</f>
        <v>Nhân viên Bốc xếp</v>
      </c>
      <c r="F272" s="121" t="s">
        <v>205</v>
      </c>
      <c r="G272" s="121" t="s">
        <v>205</v>
      </c>
      <c r="H272" s="121" t="s">
        <v>205</v>
      </c>
      <c r="I272" s="121" t="s">
        <v>205</v>
      </c>
      <c r="J272" s="122"/>
      <c r="K272" s="121" t="s">
        <v>205</v>
      </c>
      <c r="L272" s="121" t="s">
        <v>205</v>
      </c>
      <c r="M272" s="121" t="s">
        <v>205</v>
      </c>
      <c r="N272" s="121" t="s">
        <v>205</v>
      </c>
      <c r="O272" s="121" t="s">
        <v>205</v>
      </c>
      <c r="P272" s="121" t="s">
        <v>205</v>
      </c>
      <c r="Q272" s="122"/>
      <c r="R272" s="121" t="s">
        <v>205</v>
      </c>
      <c r="S272" s="121" t="s">
        <v>205</v>
      </c>
      <c r="T272" s="121" t="s">
        <v>205</v>
      </c>
      <c r="U272" s="121" t="s">
        <v>205</v>
      </c>
      <c r="V272" s="121" t="s">
        <v>205</v>
      </c>
      <c r="W272" s="121" t="s">
        <v>205</v>
      </c>
      <c r="X272" s="122"/>
      <c r="Y272" s="121" t="s">
        <v>205</v>
      </c>
      <c r="Z272" s="121" t="s">
        <v>205</v>
      </c>
      <c r="AA272" s="121" t="s">
        <v>205</v>
      </c>
      <c r="AB272" s="121" t="s">
        <v>205</v>
      </c>
      <c r="AC272" s="121" t="s">
        <v>205</v>
      </c>
      <c r="AD272" s="121" t="s">
        <v>205</v>
      </c>
      <c r="AE272" s="122"/>
      <c r="AF272" s="121" t="s">
        <v>205</v>
      </c>
      <c r="AG272" s="121" t="s">
        <v>205</v>
      </c>
      <c r="AH272" s="121" t="s">
        <v>205</v>
      </c>
      <c r="AI272" s="121" t="s">
        <v>205</v>
      </c>
      <c r="AJ272" s="121" t="s">
        <v>205</v>
      </c>
      <c r="AK272" s="96"/>
      <c r="AL272" s="123"/>
      <c r="AM272" s="123">
        <f>VLOOKUP(C272,DM_NGAY_CONG_QUY_DINH!$H$3:$L$600,5,FALSE)</f>
        <v>27</v>
      </c>
      <c r="AN272" s="123">
        <f t="shared" si="0"/>
        <v>27</v>
      </c>
      <c r="AO272" s="125">
        <f t="shared" si="1"/>
        <v>0</v>
      </c>
      <c r="AP272" s="125">
        <f t="shared" si="2"/>
        <v>0</v>
      </c>
      <c r="AQ272" s="127">
        <f t="shared" si="3"/>
        <v>0</v>
      </c>
      <c r="AR272" s="125">
        <f t="shared" si="4"/>
        <v>0</v>
      </c>
      <c r="AS272" s="125">
        <f t="shared" si="5"/>
        <v>0</v>
      </c>
      <c r="AT272" s="125">
        <f t="shared" si="6"/>
        <v>0</v>
      </c>
      <c r="AU272" s="125">
        <f t="shared" si="7"/>
        <v>0</v>
      </c>
      <c r="AV272" s="125">
        <f t="shared" si="22"/>
        <v>0</v>
      </c>
      <c r="AW272" s="125">
        <f t="shared" si="9"/>
        <v>0</v>
      </c>
      <c r="AX272" s="125">
        <f t="shared" si="10"/>
        <v>0</v>
      </c>
      <c r="AY272" s="125">
        <f t="shared" si="11"/>
        <v>0</v>
      </c>
      <c r="AZ272" s="125">
        <f t="shared" si="23"/>
        <v>0</v>
      </c>
      <c r="BA272" s="125">
        <f t="shared" si="13"/>
        <v>0</v>
      </c>
      <c r="BB272" s="125">
        <f t="shared" si="14"/>
        <v>0</v>
      </c>
      <c r="BC272" s="125">
        <f t="shared" si="15"/>
        <v>0</v>
      </c>
      <c r="BD272" s="125">
        <f t="shared" si="24"/>
        <v>0</v>
      </c>
      <c r="BE272" s="125">
        <f t="shared" si="17"/>
        <v>0</v>
      </c>
      <c r="BF272" s="125">
        <f t="shared" si="18"/>
        <v>0</v>
      </c>
      <c r="BG272" s="125">
        <f t="shared" si="25"/>
        <v>0</v>
      </c>
      <c r="BH272" s="125">
        <f t="shared" si="28"/>
        <v>0</v>
      </c>
      <c r="BI272" s="125">
        <f t="shared" si="27"/>
        <v>0</v>
      </c>
      <c r="BJ272" s="22">
        <v>1.0499999999999996</v>
      </c>
      <c r="BK272" s="250"/>
    </row>
    <row r="273" spans="1:63" ht="14.25" x14ac:dyDescent="0.2">
      <c r="A273" s="22"/>
      <c r="B273" s="49">
        <v>269</v>
      </c>
      <c r="C273" s="50">
        <f>GD_CHUNG!B273</f>
        <v>11095</v>
      </c>
      <c r="D273" s="50" t="str">
        <f>GD_CHUNG!C273</f>
        <v>Đỗ Văn Phụng</v>
      </c>
      <c r="E273" s="50" t="str">
        <f>GD_CHUNG!D273</f>
        <v>Nhân viên Bốc xếp</v>
      </c>
      <c r="F273" s="121" t="s">
        <v>205</v>
      </c>
      <c r="G273" s="121" t="s">
        <v>205</v>
      </c>
      <c r="H273" s="121" t="s">
        <v>205</v>
      </c>
      <c r="I273" s="121" t="s">
        <v>205</v>
      </c>
      <c r="J273" s="122"/>
      <c r="K273" s="121" t="s">
        <v>205</v>
      </c>
      <c r="L273" s="121" t="s">
        <v>205</v>
      </c>
      <c r="M273" s="121" t="s">
        <v>205</v>
      </c>
      <c r="N273" s="121" t="s">
        <v>205</v>
      </c>
      <c r="O273" s="121" t="s">
        <v>205</v>
      </c>
      <c r="P273" s="121" t="s">
        <v>205</v>
      </c>
      <c r="Q273" s="122"/>
      <c r="R273" s="121" t="s">
        <v>205</v>
      </c>
      <c r="S273" s="121" t="s">
        <v>205</v>
      </c>
      <c r="T273" s="121" t="s">
        <v>205</v>
      </c>
      <c r="U273" s="121" t="s">
        <v>205</v>
      </c>
      <c r="V273" s="121" t="s">
        <v>205</v>
      </c>
      <c r="W273" s="121" t="s">
        <v>205</v>
      </c>
      <c r="X273" s="122"/>
      <c r="Y273" s="121" t="s">
        <v>205</v>
      </c>
      <c r="Z273" s="121" t="s">
        <v>205</v>
      </c>
      <c r="AA273" s="121" t="s">
        <v>205</v>
      </c>
      <c r="AB273" s="121" t="s">
        <v>205</v>
      </c>
      <c r="AC273" s="121" t="s">
        <v>205</v>
      </c>
      <c r="AD273" s="121" t="s">
        <v>205</v>
      </c>
      <c r="AE273" s="122"/>
      <c r="AF273" s="121" t="s">
        <v>205</v>
      </c>
      <c r="AG273" s="121" t="s">
        <v>205</v>
      </c>
      <c r="AH273" s="121" t="s">
        <v>205</v>
      </c>
      <c r="AI273" s="121" t="s">
        <v>205</v>
      </c>
      <c r="AJ273" s="121" t="s">
        <v>205</v>
      </c>
      <c r="AK273" s="96"/>
      <c r="AL273" s="123"/>
      <c r="AM273" s="123">
        <f>VLOOKUP(C273,DM_NGAY_CONG_QUY_DINH!$H$3:$L$600,5,FALSE)</f>
        <v>27</v>
      </c>
      <c r="AN273" s="123">
        <f t="shared" si="0"/>
        <v>27</v>
      </c>
      <c r="AO273" s="125">
        <f t="shared" si="1"/>
        <v>0</v>
      </c>
      <c r="AP273" s="125">
        <f t="shared" si="2"/>
        <v>0</v>
      </c>
      <c r="AQ273" s="127">
        <f t="shared" si="3"/>
        <v>0</v>
      </c>
      <c r="AR273" s="125">
        <f t="shared" si="4"/>
        <v>0</v>
      </c>
      <c r="AS273" s="125">
        <f t="shared" si="5"/>
        <v>0</v>
      </c>
      <c r="AT273" s="125">
        <f t="shared" si="6"/>
        <v>0</v>
      </c>
      <c r="AU273" s="125">
        <f t="shared" si="7"/>
        <v>0</v>
      </c>
      <c r="AV273" s="125">
        <f t="shared" si="22"/>
        <v>0</v>
      </c>
      <c r="AW273" s="125">
        <f t="shared" si="9"/>
        <v>0</v>
      </c>
      <c r="AX273" s="125">
        <f t="shared" si="10"/>
        <v>0</v>
      </c>
      <c r="AY273" s="125">
        <f t="shared" si="11"/>
        <v>0</v>
      </c>
      <c r="AZ273" s="125">
        <f t="shared" si="23"/>
        <v>0</v>
      </c>
      <c r="BA273" s="125">
        <f t="shared" si="13"/>
        <v>0</v>
      </c>
      <c r="BB273" s="125">
        <f t="shared" si="14"/>
        <v>0</v>
      </c>
      <c r="BC273" s="125">
        <f t="shared" si="15"/>
        <v>0</v>
      </c>
      <c r="BD273" s="125">
        <f t="shared" si="24"/>
        <v>0</v>
      </c>
      <c r="BE273" s="125">
        <f t="shared" si="17"/>
        <v>0</v>
      </c>
      <c r="BF273" s="125">
        <f t="shared" si="18"/>
        <v>0</v>
      </c>
      <c r="BG273" s="125">
        <f t="shared" si="25"/>
        <v>0</v>
      </c>
      <c r="BH273" s="125">
        <f t="shared" si="28"/>
        <v>0</v>
      </c>
      <c r="BI273" s="125">
        <f t="shared" si="27"/>
        <v>0</v>
      </c>
      <c r="BJ273" s="248">
        <v>1</v>
      </c>
      <c r="BK273" s="248"/>
    </row>
    <row r="274" spans="1:63" ht="14.25" x14ac:dyDescent="0.2">
      <c r="A274" s="22"/>
      <c r="B274" s="49">
        <v>270</v>
      </c>
      <c r="C274" s="50">
        <f>GD_CHUNG!B274</f>
        <v>11097</v>
      </c>
      <c r="D274" s="50" t="str">
        <f>GD_CHUNG!C274</f>
        <v>Trần Đình Thăng</v>
      </c>
      <c r="E274" s="50" t="str">
        <f>GD_CHUNG!D274</f>
        <v>Nhân viên Bốc xếp</v>
      </c>
      <c r="F274" s="121" t="s">
        <v>205</v>
      </c>
      <c r="G274" s="121" t="s">
        <v>205</v>
      </c>
      <c r="H274" s="121" t="s">
        <v>205</v>
      </c>
      <c r="I274" s="121" t="s">
        <v>205</v>
      </c>
      <c r="J274" s="122"/>
      <c r="K274" s="121" t="s">
        <v>205</v>
      </c>
      <c r="L274" s="121" t="s">
        <v>205</v>
      </c>
      <c r="M274" s="121" t="s">
        <v>205</v>
      </c>
      <c r="N274" s="121" t="s">
        <v>205</v>
      </c>
      <c r="O274" s="121" t="s">
        <v>205</v>
      </c>
      <c r="P274" s="121" t="s">
        <v>205</v>
      </c>
      <c r="Q274" s="122"/>
      <c r="R274" s="121" t="s">
        <v>205</v>
      </c>
      <c r="S274" s="121" t="s">
        <v>205</v>
      </c>
      <c r="T274" s="121" t="s">
        <v>205</v>
      </c>
      <c r="U274" s="121" t="s">
        <v>205</v>
      </c>
      <c r="V274" s="121" t="s">
        <v>205</v>
      </c>
      <c r="W274" s="121" t="s">
        <v>205</v>
      </c>
      <c r="X274" s="122"/>
      <c r="Y274" s="121" t="s">
        <v>205</v>
      </c>
      <c r="Z274" s="121" t="s">
        <v>205</v>
      </c>
      <c r="AA274" s="121" t="s">
        <v>205</v>
      </c>
      <c r="AB274" s="121" t="s">
        <v>205</v>
      </c>
      <c r="AC274" s="121" t="s">
        <v>205</v>
      </c>
      <c r="AD274" s="121" t="s">
        <v>205</v>
      </c>
      <c r="AE274" s="122"/>
      <c r="AF274" s="121" t="s">
        <v>205</v>
      </c>
      <c r="AG274" s="121" t="s">
        <v>205</v>
      </c>
      <c r="AH274" s="121" t="s">
        <v>205</v>
      </c>
      <c r="AI274" s="121" t="s">
        <v>205</v>
      </c>
      <c r="AJ274" s="121" t="s">
        <v>205</v>
      </c>
      <c r="AK274" s="96"/>
      <c r="AL274" s="123"/>
      <c r="AM274" s="123">
        <f>VLOOKUP(C274,DM_NGAY_CONG_QUY_DINH!$H$3:$L$600,5,FALSE)</f>
        <v>27</v>
      </c>
      <c r="AN274" s="123">
        <f t="shared" si="0"/>
        <v>27</v>
      </c>
      <c r="AO274" s="125">
        <f t="shared" si="1"/>
        <v>0</v>
      </c>
      <c r="AP274" s="125">
        <f t="shared" si="2"/>
        <v>0</v>
      </c>
      <c r="AQ274" s="127">
        <f t="shared" si="3"/>
        <v>0</v>
      </c>
      <c r="AR274" s="125">
        <f t="shared" si="4"/>
        <v>0</v>
      </c>
      <c r="AS274" s="125">
        <f t="shared" si="5"/>
        <v>0</v>
      </c>
      <c r="AT274" s="125">
        <f t="shared" si="6"/>
        <v>0</v>
      </c>
      <c r="AU274" s="125">
        <f t="shared" si="7"/>
        <v>0</v>
      </c>
      <c r="AV274" s="125">
        <f t="shared" si="22"/>
        <v>0</v>
      </c>
      <c r="AW274" s="125">
        <f t="shared" si="9"/>
        <v>0</v>
      </c>
      <c r="AX274" s="125">
        <f t="shared" si="10"/>
        <v>0</v>
      </c>
      <c r="AY274" s="125">
        <f t="shared" si="11"/>
        <v>0</v>
      </c>
      <c r="AZ274" s="125">
        <f t="shared" si="23"/>
        <v>0</v>
      </c>
      <c r="BA274" s="125">
        <f t="shared" si="13"/>
        <v>0</v>
      </c>
      <c r="BB274" s="125">
        <f t="shared" si="14"/>
        <v>0</v>
      </c>
      <c r="BC274" s="125">
        <f t="shared" si="15"/>
        <v>0</v>
      </c>
      <c r="BD274" s="125">
        <f t="shared" si="24"/>
        <v>0</v>
      </c>
      <c r="BE274" s="125">
        <f t="shared" si="17"/>
        <v>0</v>
      </c>
      <c r="BF274" s="125">
        <f t="shared" si="18"/>
        <v>0</v>
      </c>
      <c r="BG274" s="125">
        <f t="shared" si="25"/>
        <v>0</v>
      </c>
      <c r="BH274" s="125">
        <f t="shared" si="28"/>
        <v>0</v>
      </c>
      <c r="BI274" s="125">
        <f t="shared" si="27"/>
        <v>0</v>
      </c>
      <c r="BJ274" s="248">
        <v>1</v>
      </c>
      <c r="BK274" s="248"/>
    </row>
    <row r="275" spans="1:63" ht="14.25" x14ac:dyDescent="0.2">
      <c r="A275" s="22"/>
      <c r="B275" s="49">
        <v>271</v>
      </c>
      <c r="C275" s="50">
        <f>GD_CHUNG!B275</f>
        <v>11098</v>
      </c>
      <c r="D275" s="50" t="str">
        <f>GD_CHUNG!C275</f>
        <v>Lương Bá Huỳnh</v>
      </c>
      <c r="E275" s="50" t="str">
        <f>GD_CHUNG!D275</f>
        <v>Nhân viên Bốc xếp</v>
      </c>
      <c r="F275" s="121" t="s">
        <v>205</v>
      </c>
      <c r="G275" s="121" t="s">
        <v>205</v>
      </c>
      <c r="H275" s="121" t="s">
        <v>205</v>
      </c>
      <c r="I275" s="121" t="s">
        <v>205</v>
      </c>
      <c r="J275" s="122"/>
      <c r="K275" s="121" t="s">
        <v>205</v>
      </c>
      <c r="L275" s="121" t="s">
        <v>205</v>
      </c>
      <c r="M275" s="121" t="s">
        <v>205</v>
      </c>
      <c r="N275" s="121" t="s">
        <v>205</v>
      </c>
      <c r="O275" s="121" t="s">
        <v>205</v>
      </c>
      <c r="P275" s="121" t="s">
        <v>205</v>
      </c>
      <c r="Q275" s="122"/>
      <c r="R275" s="121" t="s">
        <v>205</v>
      </c>
      <c r="S275" s="121" t="s">
        <v>205</v>
      </c>
      <c r="T275" s="121" t="s">
        <v>205</v>
      </c>
      <c r="U275" s="121" t="s">
        <v>205</v>
      </c>
      <c r="V275" s="121" t="s">
        <v>205</v>
      </c>
      <c r="W275" s="121" t="s">
        <v>205</v>
      </c>
      <c r="X275" s="122"/>
      <c r="Y275" s="121" t="s">
        <v>205</v>
      </c>
      <c r="Z275" s="121" t="s">
        <v>205</v>
      </c>
      <c r="AA275" s="121" t="s">
        <v>205</v>
      </c>
      <c r="AB275" s="121" t="s">
        <v>205</v>
      </c>
      <c r="AC275" s="121" t="s">
        <v>205</v>
      </c>
      <c r="AD275" s="121" t="s">
        <v>205</v>
      </c>
      <c r="AE275" s="122"/>
      <c r="AF275" s="121" t="s">
        <v>205</v>
      </c>
      <c r="AG275" s="121" t="s">
        <v>205</v>
      </c>
      <c r="AH275" s="121" t="s">
        <v>205</v>
      </c>
      <c r="AI275" s="121" t="s">
        <v>205</v>
      </c>
      <c r="AJ275" s="121" t="s">
        <v>205</v>
      </c>
      <c r="AK275" s="96"/>
      <c r="AL275" s="123"/>
      <c r="AM275" s="123">
        <f>VLOOKUP(C275,DM_NGAY_CONG_QUY_DINH!$H$3:$L$600,5,FALSE)</f>
        <v>27</v>
      </c>
      <c r="AN275" s="123">
        <f t="shared" si="0"/>
        <v>27</v>
      </c>
      <c r="AO275" s="125">
        <f t="shared" si="1"/>
        <v>0</v>
      </c>
      <c r="AP275" s="125">
        <f t="shared" si="2"/>
        <v>0</v>
      </c>
      <c r="AQ275" s="127">
        <f t="shared" si="3"/>
        <v>0</v>
      </c>
      <c r="AR275" s="125">
        <f t="shared" si="4"/>
        <v>0</v>
      </c>
      <c r="AS275" s="125">
        <f t="shared" si="5"/>
        <v>0</v>
      </c>
      <c r="AT275" s="125">
        <f t="shared" si="6"/>
        <v>0</v>
      </c>
      <c r="AU275" s="125">
        <f t="shared" si="7"/>
        <v>0</v>
      </c>
      <c r="AV275" s="125">
        <f t="shared" si="22"/>
        <v>0</v>
      </c>
      <c r="AW275" s="125">
        <f t="shared" si="9"/>
        <v>0</v>
      </c>
      <c r="AX275" s="125">
        <f t="shared" si="10"/>
        <v>0</v>
      </c>
      <c r="AY275" s="125">
        <f t="shared" si="11"/>
        <v>0</v>
      </c>
      <c r="AZ275" s="125">
        <f t="shared" si="23"/>
        <v>0</v>
      </c>
      <c r="BA275" s="125">
        <f t="shared" si="13"/>
        <v>0</v>
      </c>
      <c r="BB275" s="125">
        <f t="shared" si="14"/>
        <v>0</v>
      </c>
      <c r="BC275" s="125">
        <f t="shared" si="15"/>
        <v>0</v>
      </c>
      <c r="BD275" s="125">
        <f t="shared" si="24"/>
        <v>0</v>
      </c>
      <c r="BE275" s="125">
        <f t="shared" si="17"/>
        <v>0</v>
      </c>
      <c r="BF275" s="125">
        <f t="shared" si="18"/>
        <v>0</v>
      </c>
      <c r="BG275" s="125">
        <f t="shared" si="25"/>
        <v>0</v>
      </c>
      <c r="BH275" s="125">
        <f t="shared" si="28"/>
        <v>0</v>
      </c>
      <c r="BI275" s="125">
        <f t="shared" si="27"/>
        <v>0</v>
      </c>
      <c r="BJ275" s="248">
        <v>1</v>
      </c>
      <c r="BK275" s="248"/>
    </row>
    <row r="276" spans="1:63" ht="14.25" x14ac:dyDescent="0.2">
      <c r="A276" s="22"/>
      <c r="B276" s="49">
        <v>272</v>
      </c>
      <c r="C276" s="50">
        <f>GD_CHUNG!B276</f>
        <v>12574</v>
      </c>
      <c r="D276" s="50" t="str">
        <f>GD_CHUNG!C276</f>
        <v>Lê Văn Hùng</v>
      </c>
      <c r="E276" s="50" t="str">
        <f>GD_CHUNG!D276</f>
        <v>Nhân viên Bốc xếp</v>
      </c>
      <c r="F276" s="121" t="s">
        <v>205</v>
      </c>
      <c r="G276" s="121" t="s">
        <v>205</v>
      </c>
      <c r="H276" s="121" t="s">
        <v>205</v>
      </c>
      <c r="I276" s="121" t="s">
        <v>205</v>
      </c>
      <c r="J276" s="122"/>
      <c r="K276" s="121" t="s">
        <v>205</v>
      </c>
      <c r="L276" s="121" t="s">
        <v>205</v>
      </c>
      <c r="M276" s="121" t="s">
        <v>205</v>
      </c>
      <c r="N276" s="121" t="s">
        <v>205</v>
      </c>
      <c r="O276" s="121" t="s">
        <v>205</v>
      </c>
      <c r="P276" s="121" t="s">
        <v>205</v>
      </c>
      <c r="Q276" s="122"/>
      <c r="R276" s="121" t="s">
        <v>205</v>
      </c>
      <c r="S276" s="121" t="s">
        <v>205</v>
      </c>
      <c r="T276" s="121" t="s">
        <v>205</v>
      </c>
      <c r="U276" s="121" t="s">
        <v>205</v>
      </c>
      <c r="V276" s="121" t="s">
        <v>205</v>
      </c>
      <c r="W276" s="121" t="s">
        <v>205</v>
      </c>
      <c r="X276" s="122"/>
      <c r="Y276" s="121" t="s">
        <v>205</v>
      </c>
      <c r="Z276" s="121" t="s">
        <v>205</v>
      </c>
      <c r="AA276" s="121" t="s">
        <v>205</v>
      </c>
      <c r="AB276" s="121" t="s">
        <v>205</v>
      </c>
      <c r="AC276" s="121" t="s">
        <v>205</v>
      </c>
      <c r="AD276" s="121" t="s">
        <v>205</v>
      </c>
      <c r="AE276" s="122"/>
      <c r="AF276" s="121" t="s">
        <v>205</v>
      </c>
      <c r="AG276" s="121" t="s">
        <v>205</v>
      </c>
      <c r="AH276" s="121" t="s">
        <v>205</v>
      </c>
      <c r="AI276" s="121" t="s">
        <v>205</v>
      </c>
      <c r="AJ276" s="121" t="s">
        <v>205</v>
      </c>
      <c r="AK276" s="96"/>
      <c r="AL276" s="123"/>
      <c r="AM276" s="123">
        <f>VLOOKUP(C276,DM_NGAY_CONG_QUY_DINH!$H$3:$L$600,5,FALSE)</f>
        <v>27</v>
      </c>
      <c r="AN276" s="123">
        <f t="shared" si="0"/>
        <v>27</v>
      </c>
      <c r="AO276" s="125">
        <f t="shared" si="1"/>
        <v>0</v>
      </c>
      <c r="AP276" s="125">
        <f t="shared" si="2"/>
        <v>0</v>
      </c>
      <c r="AQ276" s="127">
        <f t="shared" si="3"/>
        <v>0</v>
      </c>
      <c r="AR276" s="125">
        <f t="shared" si="4"/>
        <v>0</v>
      </c>
      <c r="AS276" s="125">
        <f t="shared" si="5"/>
        <v>0</v>
      </c>
      <c r="AT276" s="125">
        <f t="shared" si="6"/>
        <v>0</v>
      </c>
      <c r="AU276" s="125">
        <f t="shared" si="7"/>
        <v>0</v>
      </c>
      <c r="AV276" s="125">
        <f t="shared" si="22"/>
        <v>0</v>
      </c>
      <c r="AW276" s="125">
        <f t="shared" si="9"/>
        <v>0</v>
      </c>
      <c r="AX276" s="125">
        <f t="shared" si="10"/>
        <v>0</v>
      </c>
      <c r="AY276" s="125">
        <f t="shared" si="11"/>
        <v>0</v>
      </c>
      <c r="AZ276" s="125">
        <f t="shared" si="23"/>
        <v>0</v>
      </c>
      <c r="BA276" s="125">
        <f t="shared" si="13"/>
        <v>0</v>
      </c>
      <c r="BB276" s="125">
        <f t="shared" si="14"/>
        <v>0</v>
      </c>
      <c r="BC276" s="125">
        <f t="shared" si="15"/>
        <v>0</v>
      </c>
      <c r="BD276" s="125">
        <f t="shared" si="24"/>
        <v>0</v>
      </c>
      <c r="BE276" s="125">
        <f t="shared" si="17"/>
        <v>0</v>
      </c>
      <c r="BF276" s="125">
        <f t="shared" si="18"/>
        <v>0</v>
      </c>
      <c r="BG276" s="125">
        <f t="shared" si="25"/>
        <v>0</v>
      </c>
      <c r="BH276" s="125">
        <f t="shared" si="28"/>
        <v>0</v>
      </c>
      <c r="BI276" s="125">
        <f t="shared" si="27"/>
        <v>0</v>
      </c>
      <c r="BJ276" s="248">
        <v>1</v>
      </c>
      <c r="BK276" s="248"/>
    </row>
    <row r="277" spans="1:63" ht="14.25" x14ac:dyDescent="0.2">
      <c r="A277" s="22"/>
      <c r="B277" s="49">
        <v>273</v>
      </c>
      <c r="C277" s="50">
        <f>GD_CHUNG!B277</f>
        <v>12576</v>
      </c>
      <c r="D277" s="50" t="str">
        <f>GD_CHUNG!C277</f>
        <v>Nguyễn Tùng Giang</v>
      </c>
      <c r="E277" s="50" t="str">
        <f>GD_CHUNG!D277</f>
        <v>Nhân viên Bốc xếp</v>
      </c>
      <c r="F277" s="121" t="s">
        <v>205</v>
      </c>
      <c r="G277" s="121" t="s">
        <v>205</v>
      </c>
      <c r="H277" s="121" t="s">
        <v>205</v>
      </c>
      <c r="I277" s="121" t="s">
        <v>205</v>
      </c>
      <c r="J277" s="122"/>
      <c r="K277" s="121" t="s">
        <v>205</v>
      </c>
      <c r="L277" s="121" t="s">
        <v>205</v>
      </c>
      <c r="M277" s="121" t="s">
        <v>205</v>
      </c>
      <c r="N277" s="121" t="s">
        <v>205</v>
      </c>
      <c r="O277" s="121" t="s">
        <v>205</v>
      </c>
      <c r="P277" s="121" t="s">
        <v>205</v>
      </c>
      <c r="Q277" s="122"/>
      <c r="R277" s="121" t="s">
        <v>205</v>
      </c>
      <c r="S277" s="121" t="s">
        <v>205</v>
      </c>
      <c r="T277" s="121" t="s">
        <v>205</v>
      </c>
      <c r="U277" s="121" t="s">
        <v>205</v>
      </c>
      <c r="V277" s="121" t="s">
        <v>205</v>
      </c>
      <c r="W277" s="121" t="s">
        <v>205</v>
      </c>
      <c r="X277" s="122"/>
      <c r="Y277" s="121" t="s">
        <v>205</v>
      </c>
      <c r="Z277" s="121" t="s">
        <v>205</v>
      </c>
      <c r="AA277" s="121" t="s">
        <v>205</v>
      </c>
      <c r="AB277" s="121" t="s">
        <v>205</v>
      </c>
      <c r="AC277" s="121" t="s">
        <v>205</v>
      </c>
      <c r="AD277" s="121" t="s">
        <v>205</v>
      </c>
      <c r="AE277" s="122"/>
      <c r="AF277" s="121" t="s">
        <v>205</v>
      </c>
      <c r="AG277" s="121" t="s">
        <v>205</v>
      </c>
      <c r="AH277" s="121" t="s">
        <v>205</v>
      </c>
      <c r="AI277" s="121" t="s">
        <v>205</v>
      </c>
      <c r="AJ277" s="121" t="s">
        <v>205</v>
      </c>
      <c r="AK277" s="96"/>
      <c r="AL277" s="123"/>
      <c r="AM277" s="123">
        <f>VLOOKUP(C277,DM_NGAY_CONG_QUY_DINH!$H$3:$L$600,5,FALSE)</f>
        <v>27</v>
      </c>
      <c r="AN277" s="123">
        <f t="shared" si="0"/>
        <v>27</v>
      </c>
      <c r="AO277" s="125">
        <f t="shared" si="1"/>
        <v>0</v>
      </c>
      <c r="AP277" s="125">
        <f t="shared" si="2"/>
        <v>0</v>
      </c>
      <c r="AQ277" s="127">
        <f t="shared" si="3"/>
        <v>0</v>
      </c>
      <c r="AR277" s="125">
        <f t="shared" si="4"/>
        <v>0</v>
      </c>
      <c r="AS277" s="125">
        <f t="shared" si="5"/>
        <v>0</v>
      </c>
      <c r="AT277" s="125">
        <f t="shared" si="6"/>
        <v>0</v>
      </c>
      <c r="AU277" s="125">
        <f t="shared" si="7"/>
        <v>0</v>
      </c>
      <c r="AV277" s="125">
        <f t="shared" si="22"/>
        <v>0</v>
      </c>
      <c r="AW277" s="125">
        <f t="shared" si="9"/>
        <v>0</v>
      </c>
      <c r="AX277" s="125">
        <f t="shared" si="10"/>
        <v>0</v>
      </c>
      <c r="AY277" s="125">
        <f t="shared" si="11"/>
        <v>0</v>
      </c>
      <c r="AZ277" s="125">
        <f t="shared" si="23"/>
        <v>0</v>
      </c>
      <c r="BA277" s="125">
        <f t="shared" si="13"/>
        <v>0</v>
      </c>
      <c r="BB277" s="125">
        <f t="shared" si="14"/>
        <v>0</v>
      </c>
      <c r="BC277" s="125">
        <f t="shared" si="15"/>
        <v>0</v>
      </c>
      <c r="BD277" s="125">
        <f t="shared" si="24"/>
        <v>0</v>
      </c>
      <c r="BE277" s="125">
        <f t="shared" si="17"/>
        <v>0</v>
      </c>
      <c r="BF277" s="125">
        <f t="shared" si="18"/>
        <v>0</v>
      </c>
      <c r="BG277" s="125">
        <f t="shared" si="25"/>
        <v>0</v>
      </c>
      <c r="BH277" s="125">
        <f t="shared" si="28"/>
        <v>0</v>
      </c>
      <c r="BI277" s="125">
        <f t="shared" si="27"/>
        <v>0</v>
      </c>
      <c r="BJ277" s="167">
        <v>1.0499999999999996</v>
      </c>
      <c r="BK277" s="250"/>
    </row>
    <row r="278" spans="1:63" ht="14.25" x14ac:dyDescent="0.2">
      <c r="A278" s="22"/>
      <c r="B278" s="49">
        <v>274</v>
      </c>
      <c r="C278" s="50">
        <f>GD_CHUNG!B278</f>
        <v>12578</v>
      </c>
      <c r="D278" s="50" t="str">
        <f>GD_CHUNG!C278</f>
        <v>Bùi Bảo Long</v>
      </c>
      <c r="E278" s="50" t="str">
        <f>GD_CHUNG!D278</f>
        <v>Nhân viên Bốc xếp</v>
      </c>
      <c r="F278" s="121" t="s">
        <v>205</v>
      </c>
      <c r="G278" s="121" t="s">
        <v>205</v>
      </c>
      <c r="H278" s="121" t="s">
        <v>205</v>
      </c>
      <c r="I278" s="121" t="s">
        <v>205</v>
      </c>
      <c r="J278" s="122"/>
      <c r="K278" s="121" t="s">
        <v>205</v>
      </c>
      <c r="L278" s="121" t="s">
        <v>205</v>
      </c>
      <c r="M278" s="121" t="s">
        <v>205</v>
      </c>
      <c r="N278" s="121" t="s">
        <v>205</v>
      </c>
      <c r="O278" s="121" t="s">
        <v>205</v>
      </c>
      <c r="P278" s="121" t="s">
        <v>205</v>
      </c>
      <c r="Q278" s="122"/>
      <c r="R278" s="121" t="s">
        <v>205</v>
      </c>
      <c r="S278" s="121" t="s">
        <v>205</v>
      </c>
      <c r="T278" s="121" t="s">
        <v>205</v>
      </c>
      <c r="U278" s="121" t="s">
        <v>205</v>
      </c>
      <c r="V278" s="121" t="s">
        <v>205</v>
      </c>
      <c r="W278" s="121" t="s">
        <v>205</v>
      </c>
      <c r="X278" s="122"/>
      <c r="Y278" s="121" t="s">
        <v>205</v>
      </c>
      <c r="Z278" s="121" t="s">
        <v>205</v>
      </c>
      <c r="AA278" s="121" t="s">
        <v>205</v>
      </c>
      <c r="AB278" s="121" t="s">
        <v>205</v>
      </c>
      <c r="AC278" s="121" t="s">
        <v>205</v>
      </c>
      <c r="AD278" s="121" t="s">
        <v>205</v>
      </c>
      <c r="AE278" s="122"/>
      <c r="AF278" s="121" t="s">
        <v>205</v>
      </c>
      <c r="AG278" s="121" t="s">
        <v>205</v>
      </c>
      <c r="AH278" s="121" t="s">
        <v>205</v>
      </c>
      <c r="AI278" s="121" t="s">
        <v>205</v>
      </c>
      <c r="AJ278" s="121" t="s">
        <v>205</v>
      </c>
      <c r="AK278" s="96"/>
      <c r="AL278" s="123"/>
      <c r="AM278" s="123">
        <f>VLOOKUP(C278,DM_NGAY_CONG_QUY_DINH!$H$3:$L$600,5,FALSE)</f>
        <v>27</v>
      </c>
      <c r="AN278" s="123">
        <f t="shared" si="0"/>
        <v>27</v>
      </c>
      <c r="AO278" s="125">
        <f t="shared" si="1"/>
        <v>0</v>
      </c>
      <c r="AP278" s="125">
        <f t="shared" si="2"/>
        <v>0</v>
      </c>
      <c r="AQ278" s="127">
        <f t="shared" si="3"/>
        <v>0</v>
      </c>
      <c r="AR278" s="125">
        <f t="shared" si="4"/>
        <v>0</v>
      </c>
      <c r="AS278" s="125">
        <f t="shared" si="5"/>
        <v>0</v>
      </c>
      <c r="AT278" s="125">
        <f t="shared" si="6"/>
        <v>0</v>
      </c>
      <c r="AU278" s="125">
        <f t="shared" si="7"/>
        <v>0</v>
      </c>
      <c r="AV278" s="125">
        <f t="shared" si="22"/>
        <v>0</v>
      </c>
      <c r="AW278" s="125">
        <f t="shared" si="9"/>
        <v>0</v>
      </c>
      <c r="AX278" s="125">
        <f t="shared" si="10"/>
        <v>0</v>
      </c>
      <c r="AY278" s="125">
        <f t="shared" si="11"/>
        <v>0</v>
      </c>
      <c r="AZ278" s="125">
        <f t="shared" si="23"/>
        <v>0</v>
      </c>
      <c r="BA278" s="125">
        <f t="shared" si="13"/>
        <v>0</v>
      </c>
      <c r="BB278" s="125">
        <f t="shared" si="14"/>
        <v>0</v>
      </c>
      <c r="BC278" s="125">
        <f t="shared" si="15"/>
        <v>0</v>
      </c>
      <c r="BD278" s="125">
        <f t="shared" si="24"/>
        <v>0</v>
      </c>
      <c r="BE278" s="125">
        <f t="shared" si="17"/>
        <v>0</v>
      </c>
      <c r="BF278" s="125">
        <f t="shared" si="18"/>
        <v>0</v>
      </c>
      <c r="BG278" s="125">
        <f t="shared" si="25"/>
        <v>0</v>
      </c>
      <c r="BH278" s="125">
        <f t="shared" si="28"/>
        <v>0</v>
      </c>
      <c r="BI278" s="125">
        <f t="shared" si="27"/>
        <v>0</v>
      </c>
      <c r="BJ278" s="248">
        <v>1</v>
      </c>
      <c r="BK278" s="248"/>
    </row>
    <row r="279" spans="1:63" ht="14.25" x14ac:dyDescent="0.2">
      <c r="A279" s="22"/>
      <c r="B279" s="49">
        <v>275</v>
      </c>
      <c r="C279" s="50">
        <f>GD_CHUNG!B279</f>
        <v>12580</v>
      </c>
      <c r="D279" s="50" t="str">
        <f>GD_CHUNG!C279</f>
        <v>Đào Công Duẩn</v>
      </c>
      <c r="E279" s="50" t="str">
        <f>GD_CHUNG!D279</f>
        <v>Nhân viên Bốc xếp</v>
      </c>
      <c r="F279" s="121" t="s">
        <v>205</v>
      </c>
      <c r="G279" s="121" t="s">
        <v>205</v>
      </c>
      <c r="H279" s="121" t="s">
        <v>205</v>
      </c>
      <c r="I279" s="121" t="s">
        <v>205</v>
      </c>
      <c r="J279" s="122"/>
      <c r="K279" s="121" t="s">
        <v>205</v>
      </c>
      <c r="L279" s="121" t="s">
        <v>205</v>
      </c>
      <c r="M279" s="121" t="s">
        <v>205</v>
      </c>
      <c r="N279" s="121" t="s">
        <v>205</v>
      </c>
      <c r="O279" s="121" t="s">
        <v>205</v>
      </c>
      <c r="P279" s="121" t="s">
        <v>205</v>
      </c>
      <c r="Q279" s="122"/>
      <c r="R279" s="121" t="s">
        <v>205</v>
      </c>
      <c r="S279" s="121" t="s">
        <v>205</v>
      </c>
      <c r="T279" s="121" t="s">
        <v>205</v>
      </c>
      <c r="U279" s="121" t="s">
        <v>205</v>
      </c>
      <c r="V279" s="121" t="s">
        <v>205</v>
      </c>
      <c r="W279" s="121" t="s">
        <v>205</v>
      </c>
      <c r="X279" s="122"/>
      <c r="Y279" s="121" t="s">
        <v>205</v>
      </c>
      <c r="Z279" s="121" t="s">
        <v>205</v>
      </c>
      <c r="AA279" s="121" t="s">
        <v>205</v>
      </c>
      <c r="AB279" s="121" t="s">
        <v>205</v>
      </c>
      <c r="AC279" s="121" t="s">
        <v>205</v>
      </c>
      <c r="AD279" s="121" t="s">
        <v>205</v>
      </c>
      <c r="AE279" s="122"/>
      <c r="AF279" s="121" t="s">
        <v>205</v>
      </c>
      <c r="AG279" s="121" t="s">
        <v>205</v>
      </c>
      <c r="AH279" s="121" t="s">
        <v>205</v>
      </c>
      <c r="AI279" s="121" t="s">
        <v>205</v>
      </c>
      <c r="AJ279" s="121" t="s">
        <v>205</v>
      </c>
      <c r="AK279" s="96"/>
      <c r="AL279" s="123"/>
      <c r="AM279" s="123">
        <f>VLOOKUP(C279,DM_NGAY_CONG_QUY_DINH!$H$3:$L$600,5,FALSE)</f>
        <v>27</v>
      </c>
      <c r="AN279" s="123">
        <f t="shared" si="0"/>
        <v>27</v>
      </c>
      <c r="AO279" s="125">
        <f t="shared" si="1"/>
        <v>0</v>
      </c>
      <c r="AP279" s="125">
        <f t="shared" si="2"/>
        <v>0</v>
      </c>
      <c r="AQ279" s="127">
        <f t="shared" si="3"/>
        <v>0</v>
      </c>
      <c r="AR279" s="125">
        <f t="shared" si="4"/>
        <v>0</v>
      </c>
      <c r="AS279" s="125">
        <f t="shared" si="5"/>
        <v>0</v>
      </c>
      <c r="AT279" s="125">
        <f t="shared" si="6"/>
        <v>0</v>
      </c>
      <c r="AU279" s="125">
        <f t="shared" si="7"/>
        <v>0</v>
      </c>
      <c r="AV279" s="125">
        <f t="shared" si="22"/>
        <v>0</v>
      </c>
      <c r="AW279" s="125">
        <f t="shared" si="9"/>
        <v>0</v>
      </c>
      <c r="AX279" s="125">
        <f t="shared" si="10"/>
        <v>0</v>
      </c>
      <c r="AY279" s="125">
        <f t="shared" si="11"/>
        <v>0</v>
      </c>
      <c r="AZ279" s="125">
        <f t="shared" si="23"/>
        <v>0</v>
      </c>
      <c r="BA279" s="125">
        <f t="shared" si="13"/>
        <v>0</v>
      </c>
      <c r="BB279" s="125">
        <f t="shared" si="14"/>
        <v>0</v>
      </c>
      <c r="BC279" s="125">
        <f t="shared" si="15"/>
        <v>0</v>
      </c>
      <c r="BD279" s="125">
        <f t="shared" si="24"/>
        <v>0</v>
      </c>
      <c r="BE279" s="125">
        <f t="shared" si="17"/>
        <v>0</v>
      </c>
      <c r="BF279" s="125">
        <f t="shared" si="18"/>
        <v>0</v>
      </c>
      <c r="BG279" s="125">
        <f t="shared" si="25"/>
        <v>0</v>
      </c>
      <c r="BH279" s="125">
        <f t="shared" si="28"/>
        <v>0</v>
      </c>
      <c r="BI279" s="125">
        <f t="shared" si="27"/>
        <v>0</v>
      </c>
      <c r="BJ279" s="248">
        <v>0.8</v>
      </c>
      <c r="BK279" s="248"/>
    </row>
    <row r="280" spans="1:63" ht="14.25" x14ac:dyDescent="0.2">
      <c r="A280" s="22"/>
      <c r="B280" s="49">
        <v>276</v>
      </c>
      <c r="C280" s="50">
        <f>GD_CHUNG!B280</f>
        <v>12581</v>
      </c>
      <c r="D280" s="50" t="str">
        <f>GD_CHUNG!C280</f>
        <v>Nguyễn Gia Thắng</v>
      </c>
      <c r="E280" s="50" t="str">
        <f>GD_CHUNG!D280</f>
        <v>Nhân viên Bốc xếp</v>
      </c>
      <c r="F280" s="121" t="s">
        <v>205</v>
      </c>
      <c r="G280" s="121" t="s">
        <v>205</v>
      </c>
      <c r="H280" s="121" t="s">
        <v>205</v>
      </c>
      <c r="I280" s="121" t="s">
        <v>205</v>
      </c>
      <c r="J280" s="122"/>
      <c r="K280" s="121" t="s">
        <v>205</v>
      </c>
      <c r="L280" s="121" t="s">
        <v>205</v>
      </c>
      <c r="M280" s="121" t="s">
        <v>205</v>
      </c>
      <c r="N280" s="121" t="s">
        <v>205</v>
      </c>
      <c r="O280" s="121" t="s">
        <v>205</v>
      </c>
      <c r="P280" s="121" t="s">
        <v>205</v>
      </c>
      <c r="Q280" s="122"/>
      <c r="R280" s="121" t="s">
        <v>205</v>
      </c>
      <c r="S280" s="121" t="s">
        <v>205</v>
      </c>
      <c r="T280" s="121" t="s">
        <v>205</v>
      </c>
      <c r="U280" s="121" t="s">
        <v>205</v>
      </c>
      <c r="V280" s="121" t="s">
        <v>205</v>
      </c>
      <c r="W280" s="121" t="s">
        <v>205</v>
      </c>
      <c r="X280" s="122"/>
      <c r="Y280" s="121" t="s">
        <v>205</v>
      </c>
      <c r="Z280" s="121" t="s">
        <v>205</v>
      </c>
      <c r="AA280" s="121" t="s">
        <v>205</v>
      </c>
      <c r="AB280" s="121" t="s">
        <v>205</v>
      </c>
      <c r="AC280" s="121" t="s">
        <v>205</v>
      </c>
      <c r="AD280" s="121" t="s">
        <v>205</v>
      </c>
      <c r="AE280" s="122"/>
      <c r="AF280" s="121" t="s">
        <v>205</v>
      </c>
      <c r="AG280" s="121" t="s">
        <v>205</v>
      </c>
      <c r="AH280" s="121" t="s">
        <v>205</v>
      </c>
      <c r="AI280" s="121" t="s">
        <v>205</v>
      </c>
      <c r="AJ280" s="121" t="s">
        <v>205</v>
      </c>
      <c r="AK280" s="96"/>
      <c r="AL280" s="123"/>
      <c r="AM280" s="123">
        <f>VLOOKUP(C280,DM_NGAY_CONG_QUY_DINH!$H$3:$L$600,5,FALSE)</f>
        <v>27</v>
      </c>
      <c r="AN280" s="123">
        <f t="shared" si="0"/>
        <v>27</v>
      </c>
      <c r="AO280" s="125">
        <f t="shared" si="1"/>
        <v>0</v>
      </c>
      <c r="AP280" s="125">
        <f t="shared" si="2"/>
        <v>0</v>
      </c>
      <c r="AQ280" s="127">
        <f t="shared" si="3"/>
        <v>0</v>
      </c>
      <c r="AR280" s="125">
        <f t="shared" si="4"/>
        <v>0</v>
      </c>
      <c r="AS280" s="125">
        <f t="shared" si="5"/>
        <v>0</v>
      </c>
      <c r="AT280" s="125">
        <f t="shared" si="6"/>
        <v>0</v>
      </c>
      <c r="AU280" s="125">
        <f t="shared" si="7"/>
        <v>0</v>
      </c>
      <c r="AV280" s="125">
        <f t="shared" si="22"/>
        <v>0</v>
      </c>
      <c r="AW280" s="125">
        <f t="shared" si="9"/>
        <v>0</v>
      </c>
      <c r="AX280" s="125">
        <f t="shared" si="10"/>
        <v>0</v>
      </c>
      <c r="AY280" s="125">
        <f t="shared" si="11"/>
        <v>0</v>
      </c>
      <c r="AZ280" s="125">
        <f t="shared" si="23"/>
        <v>0</v>
      </c>
      <c r="BA280" s="125">
        <f t="shared" si="13"/>
        <v>0</v>
      </c>
      <c r="BB280" s="125">
        <f t="shared" si="14"/>
        <v>0</v>
      </c>
      <c r="BC280" s="125">
        <f t="shared" si="15"/>
        <v>0</v>
      </c>
      <c r="BD280" s="125">
        <f t="shared" si="24"/>
        <v>0</v>
      </c>
      <c r="BE280" s="125">
        <f t="shared" si="17"/>
        <v>0</v>
      </c>
      <c r="BF280" s="125">
        <f t="shared" si="18"/>
        <v>0</v>
      </c>
      <c r="BG280" s="125">
        <f t="shared" si="25"/>
        <v>0</v>
      </c>
      <c r="BH280" s="125">
        <f t="shared" si="28"/>
        <v>0</v>
      </c>
      <c r="BI280" s="125">
        <f t="shared" si="27"/>
        <v>0</v>
      </c>
      <c r="BJ280" s="22">
        <v>1.0499999999999996</v>
      </c>
      <c r="BK280" s="250"/>
    </row>
    <row r="281" spans="1:63" ht="14.25" x14ac:dyDescent="0.2">
      <c r="A281" s="22"/>
      <c r="B281" s="49">
        <v>277</v>
      </c>
      <c r="C281" s="50">
        <f>GD_CHUNG!B281</f>
        <v>12583</v>
      </c>
      <c r="D281" s="50" t="str">
        <f>GD_CHUNG!C281</f>
        <v>Nguyễn Huy Đáp</v>
      </c>
      <c r="E281" s="50" t="str">
        <f>GD_CHUNG!D281</f>
        <v>Nhân viên Bốc xếp</v>
      </c>
      <c r="F281" s="121" t="s">
        <v>205</v>
      </c>
      <c r="G281" s="121" t="s">
        <v>205</v>
      </c>
      <c r="H281" s="121" t="s">
        <v>205</v>
      </c>
      <c r="I281" s="121" t="s">
        <v>205</v>
      </c>
      <c r="J281" s="122"/>
      <c r="K281" s="121" t="s">
        <v>205</v>
      </c>
      <c r="L281" s="121" t="s">
        <v>205</v>
      </c>
      <c r="M281" s="121" t="s">
        <v>205</v>
      </c>
      <c r="N281" s="121" t="s">
        <v>205</v>
      </c>
      <c r="O281" s="121" t="s">
        <v>205</v>
      </c>
      <c r="P281" s="121" t="s">
        <v>205</v>
      </c>
      <c r="Q281" s="122"/>
      <c r="R281" s="121" t="s">
        <v>205</v>
      </c>
      <c r="S281" s="121" t="s">
        <v>205</v>
      </c>
      <c r="T281" s="121" t="s">
        <v>205</v>
      </c>
      <c r="U281" s="121" t="s">
        <v>205</v>
      </c>
      <c r="V281" s="121" t="s">
        <v>205</v>
      </c>
      <c r="W281" s="121" t="s">
        <v>205</v>
      </c>
      <c r="X281" s="122"/>
      <c r="Y281" s="121" t="s">
        <v>205</v>
      </c>
      <c r="Z281" s="121" t="s">
        <v>205</v>
      </c>
      <c r="AA281" s="121" t="s">
        <v>205</v>
      </c>
      <c r="AB281" s="121" t="s">
        <v>205</v>
      </c>
      <c r="AC281" s="121" t="s">
        <v>205</v>
      </c>
      <c r="AD281" s="121" t="s">
        <v>205</v>
      </c>
      <c r="AE281" s="122"/>
      <c r="AF281" s="121" t="s">
        <v>205</v>
      </c>
      <c r="AG281" s="121" t="s">
        <v>205</v>
      </c>
      <c r="AH281" s="121" t="s">
        <v>205</v>
      </c>
      <c r="AI281" s="121" t="s">
        <v>205</v>
      </c>
      <c r="AJ281" s="121" t="s">
        <v>205</v>
      </c>
      <c r="AK281" s="96"/>
      <c r="AL281" s="123"/>
      <c r="AM281" s="123">
        <f>VLOOKUP(C281,DM_NGAY_CONG_QUY_DINH!$H$3:$L$600,5,FALSE)</f>
        <v>27</v>
      </c>
      <c r="AN281" s="123">
        <f t="shared" si="0"/>
        <v>27</v>
      </c>
      <c r="AO281" s="125">
        <f t="shared" si="1"/>
        <v>0</v>
      </c>
      <c r="AP281" s="125">
        <f t="shared" si="2"/>
        <v>0</v>
      </c>
      <c r="AQ281" s="127">
        <f t="shared" si="3"/>
        <v>0</v>
      </c>
      <c r="AR281" s="125">
        <f t="shared" si="4"/>
        <v>0</v>
      </c>
      <c r="AS281" s="125">
        <f t="shared" si="5"/>
        <v>0</v>
      </c>
      <c r="AT281" s="125">
        <f t="shared" si="6"/>
        <v>0</v>
      </c>
      <c r="AU281" s="125">
        <f t="shared" si="7"/>
        <v>0</v>
      </c>
      <c r="AV281" s="125">
        <f t="shared" si="22"/>
        <v>0</v>
      </c>
      <c r="AW281" s="125">
        <f t="shared" si="9"/>
        <v>0</v>
      </c>
      <c r="AX281" s="125">
        <f t="shared" si="10"/>
        <v>0</v>
      </c>
      <c r="AY281" s="125">
        <f t="shared" si="11"/>
        <v>0</v>
      </c>
      <c r="AZ281" s="125">
        <f t="shared" si="23"/>
        <v>0</v>
      </c>
      <c r="BA281" s="125">
        <f t="shared" si="13"/>
        <v>0</v>
      </c>
      <c r="BB281" s="125">
        <f t="shared" si="14"/>
        <v>0</v>
      </c>
      <c r="BC281" s="125">
        <f t="shared" si="15"/>
        <v>0</v>
      </c>
      <c r="BD281" s="125">
        <f t="shared" si="24"/>
        <v>0</v>
      </c>
      <c r="BE281" s="125">
        <f t="shared" si="17"/>
        <v>0</v>
      </c>
      <c r="BF281" s="125">
        <f t="shared" si="18"/>
        <v>0</v>
      </c>
      <c r="BG281" s="125">
        <f t="shared" si="25"/>
        <v>0</v>
      </c>
      <c r="BH281" s="125">
        <f t="shared" si="28"/>
        <v>0</v>
      </c>
      <c r="BI281" s="125">
        <f t="shared" si="27"/>
        <v>0</v>
      </c>
      <c r="BJ281" s="248">
        <v>1</v>
      </c>
      <c r="BK281" s="248"/>
    </row>
    <row r="282" spans="1:63" ht="14.25" x14ac:dyDescent="0.2">
      <c r="A282" s="22"/>
      <c r="B282" s="49">
        <v>278</v>
      </c>
      <c r="C282" s="50">
        <f>GD_CHUNG!B282</f>
        <v>12584</v>
      </c>
      <c r="D282" s="50" t="str">
        <f>GD_CHUNG!C282</f>
        <v>Lê Văn Thịnh</v>
      </c>
      <c r="E282" s="50" t="str">
        <f>GD_CHUNG!D282</f>
        <v>Nhân viên Bốc xếp</v>
      </c>
      <c r="F282" s="121" t="s">
        <v>205</v>
      </c>
      <c r="G282" s="121" t="s">
        <v>205</v>
      </c>
      <c r="H282" s="121" t="s">
        <v>205</v>
      </c>
      <c r="I282" s="121" t="s">
        <v>205</v>
      </c>
      <c r="J282" s="122"/>
      <c r="K282" s="121" t="s">
        <v>205</v>
      </c>
      <c r="L282" s="121" t="s">
        <v>205</v>
      </c>
      <c r="M282" s="121" t="s">
        <v>205</v>
      </c>
      <c r="N282" s="121" t="s">
        <v>205</v>
      </c>
      <c r="O282" s="121" t="s">
        <v>205</v>
      </c>
      <c r="P282" s="121" t="s">
        <v>205</v>
      </c>
      <c r="Q282" s="122"/>
      <c r="R282" s="121" t="s">
        <v>205</v>
      </c>
      <c r="S282" s="121" t="s">
        <v>205</v>
      </c>
      <c r="T282" s="121" t="s">
        <v>205</v>
      </c>
      <c r="U282" s="121" t="s">
        <v>205</v>
      </c>
      <c r="V282" s="121" t="s">
        <v>205</v>
      </c>
      <c r="W282" s="121" t="s">
        <v>205</v>
      </c>
      <c r="X282" s="122"/>
      <c r="Y282" s="121" t="s">
        <v>205</v>
      </c>
      <c r="Z282" s="121" t="s">
        <v>205</v>
      </c>
      <c r="AA282" s="121" t="s">
        <v>205</v>
      </c>
      <c r="AB282" s="121" t="s">
        <v>205</v>
      </c>
      <c r="AC282" s="121" t="s">
        <v>205</v>
      </c>
      <c r="AD282" s="121" t="s">
        <v>205</v>
      </c>
      <c r="AE282" s="122"/>
      <c r="AF282" s="121" t="s">
        <v>205</v>
      </c>
      <c r="AG282" s="121" t="s">
        <v>205</v>
      </c>
      <c r="AH282" s="121" t="s">
        <v>205</v>
      </c>
      <c r="AI282" s="121" t="s">
        <v>205</v>
      </c>
      <c r="AJ282" s="121" t="s">
        <v>205</v>
      </c>
      <c r="AK282" s="96"/>
      <c r="AL282" s="123"/>
      <c r="AM282" s="123">
        <f>VLOOKUP(C282,DM_NGAY_CONG_QUY_DINH!$H$3:$L$600,5,FALSE)</f>
        <v>27</v>
      </c>
      <c r="AN282" s="123">
        <f t="shared" si="0"/>
        <v>27</v>
      </c>
      <c r="AO282" s="125">
        <f t="shared" si="1"/>
        <v>0</v>
      </c>
      <c r="AP282" s="125">
        <f t="shared" si="2"/>
        <v>0</v>
      </c>
      <c r="AQ282" s="127">
        <f t="shared" si="3"/>
        <v>0</v>
      </c>
      <c r="AR282" s="125">
        <f t="shared" si="4"/>
        <v>0</v>
      </c>
      <c r="AS282" s="125">
        <f t="shared" si="5"/>
        <v>0</v>
      </c>
      <c r="AT282" s="125">
        <f t="shared" si="6"/>
        <v>0</v>
      </c>
      <c r="AU282" s="125">
        <f t="shared" si="7"/>
        <v>0</v>
      </c>
      <c r="AV282" s="125">
        <f t="shared" si="22"/>
        <v>0</v>
      </c>
      <c r="AW282" s="125">
        <f t="shared" si="9"/>
        <v>0</v>
      </c>
      <c r="AX282" s="125">
        <f t="shared" si="10"/>
        <v>0</v>
      </c>
      <c r="AY282" s="125">
        <f t="shared" si="11"/>
        <v>0</v>
      </c>
      <c r="AZ282" s="125">
        <f t="shared" si="23"/>
        <v>0</v>
      </c>
      <c r="BA282" s="125">
        <f t="shared" si="13"/>
        <v>0</v>
      </c>
      <c r="BB282" s="125">
        <f t="shared" si="14"/>
        <v>0</v>
      </c>
      <c r="BC282" s="125">
        <f t="shared" si="15"/>
        <v>0</v>
      </c>
      <c r="BD282" s="125">
        <f t="shared" si="24"/>
        <v>0</v>
      </c>
      <c r="BE282" s="125">
        <f t="shared" si="17"/>
        <v>0</v>
      </c>
      <c r="BF282" s="125">
        <f t="shared" si="18"/>
        <v>0</v>
      </c>
      <c r="BG282" s="125">
        <f t="shared" si="25"/>
        <v>0</v>
      </c>
      <c r="BH282" s="125">
        <f t="shared" si="28"/>
        <v>0</v>
      </c>
      <c r="BI282" s="125">
        <f t="shared" si="27"/>
        <v>0</v>
      </c>
      <c r="BJ282" s="248">
        <v>1</v>
      </c>
      <c r="BK282" s="248"/>
    </row>
    <row r="283" spans="1:63" ht="14.25" x14ac:dyDescent="0.2">
      <c r="A283" s="22"/>
      <c r="B283" s="49">
        <v>279</v>
      </c>
      <c r="C283" s="50">
        <f>GD_CHUNG!B283</f>
        <v>12585</v>
      </c>
      <c r="D283" s="50" t="str">
        <f>GD_CHUNG!C283</f>
        <v>Nguyễn Tuấn Anh</v>
      </c>
      <c r="E283" s="50" t="str">
        <f>GD_CHUNG!D283</f>
        <v>Nhân viên Bốc xếp</v>
      </c>
      <c r="F283" s="121" t="s">
        <v>205</v>
      </c>
      <c r="G283" s="121" t="s">
        <v>205</v>
      </c>
      <c r="H283" s="121" t="s">
        <v>205</v>
      </c>
      <c r="I283" s="121" t="s">
        <v>205</v>
      </c>
      <c r="J283" s="122"/>
      <c r="K283" s="121" t="s">
        <v>205</v>
      </c>
      <c r="L283" s="121" t="s">
        <v>205</v>
      </c>
      <c r="M283" s="121" t="s">
        <v>205</v>
      </c>
      <c r="N283" s="121" t="s">
        <v>205</v>
      </c>
      <c r="O283" s="121" t="s">
        <v>205</v>
      </c>
      <c r="P283" s="121" t="s">
        <v>205</v>
      </c>
      <c r="Q283" s="122"/>
      <c r="R283" s="121" t="s">
        <v>205</v>
      </c>
      <c r="S283" s="121" t="s">
        <v>205</v>
      </c>
      <c r="T283" s="121" t="s">
        <v>205</v>
      </c>
      <c r="U283" s="121" t="s">
        <v>205</v>
      </c>
      <c r="V283" s="121" t="s">
        <v>205</v>
      </c>
      <c r="W283" s="121" t="s">
        <v>205</v>
      </c>
      <c r="X283" s="122"/>
      <c r="Y283" s="121" t="s">
        <v>205</v>
      </c>
      <c r="Z283" s="121" t="s">
        <v>205</v>
      </c>
      <c r="AA283" s="121" t="s">
        <v>205</v>
      </c>
      <c r="AB283" s="121" t="s">
        <v>205</v>
      </c>
      <c r="AC283" s="121" t="s">
        <v>205</v>
      </c>
      <c r="AD283" s="121" t="s">
        <v>205</v>
      </c>
      <c r="AE283" s="122"/>
      <c r="AF283" s="121" t="s">
        <v>205</v>
      </c>
      <c r="AG283" s="121" t="s">
        <v>205</v>
      </c>
      <c r="AH283" s="121" t="s">
        <v>205</v>
      </c>
      <c r="AI283" s="121" t="s">
        <v>205</v>
      </c>
      <c r="AJ283" s="121" t="s">
        <v>205</v>
      </c>
      <c r="AK283" s="96"/>
      <c r="AL283" s="123"/>
      <c r="AM283" s="123">
        <f>VLOOKUP(C283,DM_NGAY_CONG_QUY_DINH!$H$3:$L$600,5,FALSE)</f>
        <v>27</v>
      </c>
      <c r="AN283" s="123">
        <f t="shared" si="0"/>
        <v>27</v>
      </c>
      <c r="AO283" s="125">
        <f t="shared" si="1"/>
        <v>0</v>
      </c>
      <c r="AP283" s="125">
        <f t="shared" si="2"/>
        <v>0</v>
      </c>
      <c r="AQ283" s="127">
        <f t="shared" si="3"/>
        <v>0</v>
      </c>
      <c r="AR283" s="125">
        <f t="shared" si="4"/>
        <v>0</v>
      </c>
      <c r="AS283" s="125">
        <f t="shared" si="5"/>
        <v>0</v>
      </c>
      <c r="AT283" s="125">
        <f t="shared" si="6"/>
        <v>0</v>
      </c>
      <c r="AU283" s="125">
        <f t="shared" si="7"/>
        <v>0</v>
      </c>
      <c r="AV283" s="125">
        <f t="shared" si="22"/>
        <v>0</v>
      </c>
      <c r="AW283" s="125">
        <f t="shared" si="9"/>
        <v>0</v>
      </c>
      <c r="AX283" s="125">
        <f t="shared" si="10"/>
        <v>0</v>
      </c>
      <c r="AY283" s="125">
        <f t="shared" si="11"/>
        <v>0</v>
      </c>
      <c r="AZ283" s="125">
        <f t="shared" si="23"/>
        <v>0</v>
      </c>
      <c r="BA283" s="125">
        <f t="shared" si="13"/>
        <v>0</v>
      </c>
      <c r="BB283" s="125">
        <f t="shared" si="14"/>
        <v>0</v>
      </c>
      <c r="BC283" s="125">
        <f t="shared" si="15"/>
        <v>0</v>
      </c>
      <c r="BD283" s="125">
        <f t="shared" si="24"/>
        <v>0</v>
      </c>
      <c r="BE283" s="125">
        <f t="shared" si="17"/>
        <v>0</v>
      </c>
      <c r="BF283" s="125">
        <f t="shared" si="18"/>
        <v>0</v>
      </c>
      <c r="BG283" s="125">
        <f t="shared" si="25"/>
        <v>0</v>
      </c>
      <c r="BH283" s="125">
        <f t="shared" si="28"/>
        <v>0</v>
      </c>
      <c r="BI283" s="125">
        <f t="shared" si="27"/>
        <v>0</v>
      </c>
      <c r="BJ283" s="248">
        <v>0.94</v>
      </c>
      <c r="BK283" s="248"/>
    </row>
    <row r="284" spans="1:63" ht="14.25" x14ac:dyDescent="0.2">
      <c r="A284" s="22"/>
      <c r="B284" s="49">
        <v>280</v>
      </c>
      <c r="C284" s="50">
        <f>GD_CHUNG!B284</f>
        <v>12586</v>
      </c>
      <c r="D284" s="50" t="str">
        <f>GD_CHUNG!C284</f>
        <v>Phạm Văn Trường</v>
      </c>
      <c r="E284" s="50" t="str">
        <f>GD_CHUNG!D284</f>
        <v>Nhân viên Bốc xếp</v>
      </c>
      <c r="F284" s="121" t="s">
        <v>205</v>
      </c>
      <c r="G284" s="121" t="s">
        <v>205</v>
      </c>
      <c r="H284" s="121" t="s">
        <v>205</v>
      </c>
      <c r="I284" s="121" t="s">
        <v>205</v>
      </c>
      <c r="J284" s="122"/>
      <c r="K284" s="121" t="s">
        <v>205</v>
      </c>
      <c r="L284" s="121" t="s">
        <v>205</v>
      </c>
      <c r="M284" s="121" t="s">
        <v>205</v>
      </c>
      <c r="N284" s="121" t="s">
        <v>205</v>
      </c>
      <c r="O284" s="121" t="s">
        <v>205</v>
      </c>
      <c r="P284" s="121" t="s">
        <v>205</v>
      </c>
      <c r="Q284" s="122"/>
      <c r="R284" s="121" t="s">
        <v>205</v>
      </c>
      <c r="S284" s="121" t="s">
        <v>205</v>
      </c>
      <c r="T284" s="121" t="s">
        <v>205</v>
      </c>
      <c r="U284" s="121" t="s">
        <v>205</v>
      </c>
      <c r="V284" s="121" t="s">
        <v>205</v>
      </c>
      <c r="W284" s="121" t="s">
        <v>205</v>
      </c>
      <c r="X284" s="122"/>
      <c r="Y284" s="121" t="s">
        <v>205</v>
      </c>
      <c r="Z284" s="121" t="s">
        <v>205</v>
      </c>
      <c r="AA284" s="121" t="s">
        <v>205</v>
      </c>
      <c r="AB284" s="121" t="s">
        <v>205</v>
      </c>
      <c r="AC284" s="121" t="s">
        <v>205</v>
      </c>
      <c r="AD284" s="121" t="s">
        <v>205</v>
      </c>
      <c r="AE284" s="122"/>
      <c r="AF284" s="121" t="s">
        <v>205</v>
      </c>
      <c r="AG284" s="121" t="s">
        <v>205</v>
      </c>
      <c r="AH284" s="121" t="s">
        <v>205</v>
      </c>
      <c r="AI284" s="121" t="s">
        <v>205</v>
      </c>
      <c r="AJ284" s="121" t="s">
        <v>205</v>
      </c>
      <c r="AK284" s="96"/>
      <c r="AL284" s="123"/>
      <c r="AM284" s="123">
        <f>VLOOKUP(C284,DM_NGAY_CONG_QUY_DINH!$H$3:$L$600,5,FALSE)</f>
        <v>27</v>
      </c>
      <c r="AN284" s="123">
        <f t="shared" si="0"/>
        <v>27</v>
      </c>
      <c r="AO284" s="125">
        <f t="shared" si="1"/>
        <v>0</v>
      </c>
      <c r="AP284" s="125">
        <f t="shared" si="2"/>
        <v>0</v>
      </c>
      <c r="AQ284" s="127">
        <f t="shared" si="3"/>
        <v>0</v>
      </c>
      <c r="AR284" s="125">
        <f t="shared" si="4"/>
        <v>0</v>
      </c>
      <c r="AS284" s="125">
        <f t="shared" si="5"/>
        <v>0</v>
      </c>
      <c r="AT284" s="125">
        <f t="shared" si="6"/>
        <v>0</v>
      </c>
      <c r="AU284" s="125">
        <f t="shared" si="7"/>
        <v>0</v>
      </c>
      <c r="AV284" s="125">
        <f t="shared" si="22"/>
        <v>0</v>
      </c>
      <c r="AW284" s="125">
        <f t="shared" si="9"/>
        <v>0</v>
      </c>
      <c r="AX284" s="125">
        <f t="shared" si="10"/>
        <v>0</v>
      </c>
      <c r="AY284" s="125">
        <f t="shared" si="11"/>
        <v>0</v>
      </c>
      <c r="AZ284" s="125">
        <f t="shared" si="23"/>
        <v>0</v>
      </c>
      <c r="BA284" s="125">
        <f t="shared" si="13"/>
        <v>0</v>
      </c>
      <c r="BB284" s="125">
        <f t="shared" si="14"/>
        <v>0</v>
      </c>
      <c r="BC284" s="125">
        <f t="shared" si="15"/>
        <v>0</v>
      </c>
      <c r="BD284" s="125">
        <f t="shared" si="24"/>
        <v>0</v>
      </c>
      <c r="BE284" s="125">
        <f t="shared" si="17"/>
        <v>0</v>
      </c>
      <c r="BF284" s="125">
        <f t="shared" si="18"/>
        <v>0</v>
      </c>
      <c r="BG284" s="125">
        <f t="shared" si="25"/>
        <v>0</v>
      </c>
      <c r="BH284" s="125">
        <f t="shared" si="28"/>
        <v>0</v>
      </c>
      <c r="BI284" s="125">
        <f t="shared" si="27"/>
        <v>0</v>
      </c>
      <c r="BJ284" s="167">
        <v>1.0499999999999994</v>
      </c>
      <c r="BK284" s="250"/>
    </row>
    <row r="285" spans="1:63" ht="14.25" x14ac:dyDescent="0.2">
      <c r="A285" s="22"/>
      <c r="B285" s="49">
        <v>281</v>
      </c>
      <c r="C285" s="50">
        <f>GD_CHUNG!B285</f>
        <v>12587</v>
      </c>
      <c r="D285" s="50" t="str">
        <f>GD_CHUNG!C285</f>
        <v>Nguyễn Minh Dũng</v>
      </c>
      <c r="E285" s="50" t="str">
        <f>GD_CHUNG!D285</f>
        <v>Nhân viên Bốc xếp</v>
      </c>
      <c r="F285" s="121" t="s">
        <v>205</v>
      </c>
      <c r="G285" s="121" t="s">
        <v>205</v>
      </c>
      <c r="H285" s="121" t="s">
        <v>205</v>
      </c>
      <c r="I285" s="121" t="s">
        <v>205</v>
      </c>
      <c r="J285" s="122"/>
      <c r="K285" s="121" t="s">
        <v>205</v>
      </c>
      <c r="L285" s="121" t="s">
        <v>205</v>
      </c>
      <c r="M285" s="121" t="s">
        <v>205</v>
      </c>
      <c r="N285" s="121" t="s">
        <v>205</v>
      </c>
      <c r="O285" s="121" t="s">
        <v>205</v>
      </c>
      <c r="P285" s="121" t="s">
        <v>205</v>
      </c>
      <c r="Q285" s="122"/>
      <c r="R285" s="121" t="s">
        <v>205</v>
      </c>
      <c r="S285" s="121" t="s">
        <v>205</v>
      </c>
      <c r="T285" s="121" t="s">
        <v>205</v>
      </c>
      <c r="U285" s="121" t="s">
        <v>205</v>
      </c>
      <c r="V285" s="121" t="s">
        <v>205</v>
      </c>
      <c r="W285" s="121" t="s">
        <v>205</v>
      </c>
      <c r="X285" s="122"/>
      <c r="Y285" s="121" t="s">
        <v>205</v>
      </c>
      <c r="Z285" s="121" t="s">
        <v>205</v>
      </c>
      <c r="AA285" s="121" t="s">
        <v>205</v>
      </c>
      <c r="AB285" s="121" t="s">
        <v>205</v>
      </c>
      <c r="AC285" s="121" t="s">
        <v>205</v>
      </c>
      <c r="AD285" s="121" t="s">
        <v>205</v>
      </c>
      <c r="AE285" s="122"/>
      <c r="AF285" s="121" t="s">
        <v>205</v>
      </c>
      <c r="AG285" s="121" t="s">
        <v>205</v>
      </c>
      <c r="AH285" s="121" t="s">
        <v>205</v>
      </c>
      <c r="AI285" s="121" t="s">
        <v>205</v>
      </c>
      <c r="AJ285" s="121" t="s">
        <v>205</v>
      </c>
      <c r="AK285" s="96"/>
      <c r="AL285" s="123"/>
      <c r="AM285" s="123">
        <f>VLOOKUP(C285,DM_NGAY_CONG_QUY_DINH!$H$3:$L$600,5,FALSE)</f>
        <v>27</v>
      </c>
      <c r="AN285" s="123">
        <f t="shared" si="0"/>
        <v>27</v>
      </c>
      <c r="AO285" s="125">
        <f t="shared" si="1"/>
        <v>0</v>
      </c>
      <c r="AP285" s="125">
        <f t="shared" si="2"/>
        <v>0</v>
      </c>
      <c r="AQ285" s="127">
        <f t="shared" si="3"/>
        <v>0</v>
      </c>
      <c r="AR285" s="125">
        <f t="shared" si="4"/>
        <v>0</v>
      </c>
      <c r="AS285" s="125">
        <f t="shared" si="5"/>
        <v>0</v>
      </c>
      <c r="AT285" s="125">
        <f t="shared" si="6"/>
        <v>0</v>
      </c>
      <c r="AU285" s="125">
        <f t="shared" si="7"/>
        <v>0</v>
      </c>
      <c r="AV285" s="125">
        <f t="shared" si="22"/>
        <v>0</v>
      </c>
      <c r="AW285" s="125">
        <f t="shared" si="9"/>
        <v>0</v>
      </c>
      <c r="AX285" s="125">
        <f t="shared" si="10"/>
        <v>0</v>
      </c>
      <c r="AY285" s="125">
        <f t="shared" si="11"/>
        <v>0</v>
      </c>
      <c r="AZ285" s="125">
        <f t="shared" si="23"/>
        <v>0</v>
      </c>
      <c r="BA285" s="125">
        <f t="shared" si="13"/>
        <v>0</v>
      </c>
      <c r="BB285" s="125">
        <f t="shared" si="14"/>
        <v>0</v>
      </c>
      <c r="BC285" s="125">
        <f t="shared" si="15"/>
        <v>0</v>
      </c>
      <c r="BD285" s="125">
        <f t="shared" si="24"/>
        <v>0</v>
      </c>
      <c r="BE285" s="125">
        <f t="shared" si="17"/>
        <v>0</v>
      </c>
      <c r="BF285" s="125">
        <f t="shared" si="18"/>
        <v>0</v>
      </c>
      <c r="BG285" s="125">
        <f t="shared" si="25"/>
        <v>0</v>
      </c>
      <c r="BH285" s="125">
        <f t="shared" si="28"/>
        <v>0</v>
      </c>
      <c r="BI285" s="125">
        <f t="shared" si="27"/>
        <v>0</v>
      </c>
      <c r="BJ285" s="248">
        <v>1</v>
      </c>
      <c r="BK285" s="248"/>
    </row>
    <row r="286" spans="1:63" ht="14.25" x14ac:dyDescent="0.2">
      <c r="A286" s="22"/>
      <c r="B286" s="49">
        <v>282</v>
      </c>
      <c r="C286" s="50">
        <f>GD_CHUNG!B286</f>
        <v>12588</v>
      </c>
      <c r="D286" s="50" t="str">
        <f>GD_CHUNG!C286</f>
        <v>Đào Huy Phong</v>
      </c>
      <c r="E286" s="50" t="str">
        <f>GD_CHUNG!D286</f>
        <v>Nhân viên Bốc xếp</v>
      </c>
      <c r="F286" s="121" t="s">
        <v>205</v>
      </c>
      <c r="G286" s="121" t="s">
        <v>205</v>
      </c>
      <c r="H286" s="121" t="s">
        <v>205</v>
      </c>
      <c r="I286" s="121" t="s">
        <v>205</v>
      </c>
      <c r="J286" s="122"/>
      <c r="K286" s="121" t="s">
        <v>205</v>
      </c>
      <c r="L286" s="121" t="s">
        <v>205</v>
      </c>
      <c r="M286" s="121" t="s">
        <v>205</v>
      </c>
      <c r="N286" s="121" t="s">
        <v>205</v>
      </c>
      <c r="O286" s="121" t="s">
        <v>205</v>
      </c>
      <c r="P286" s="121" t="s">
        <v>205</v>
      </c>
      <c r="Q286" s="122"/>
      <c r="R286" s="121" t="s">
        <v>205</v>
      </c>
      <c r="S286" s="121" t="s">
        <v>205</v>
      </c>
      <c r="T286" s="121" t="s">
        <v>205</v>
      </c>
      <c r="U286" s="121" t="s">
        <v>205</v>
      </c>
      <c r="V286" s="121" t="s">
        <v>205</v>
      </c>
      <c r="W286" s="121" t="s">
        <v>205</v>
      </c>
      <c r="X286" s="122"/>
      <c r="Y286" s="121" t="s">
        <v>205</v>
      </c>
      <c r="Z286" s="121" t="s">
        <v>205</v>
      </c>
      <c r="AA286" s="121" t="s">
        <v>205</v>
      </c>
      <c r="AB286" s="121" t="s">
        <v>205</v>
      </c>
      <c r="AC286" s="121" t="s">
        <v>205</v>
      </c>
      <c r="AD286" s="121" t="s">
        <v>205</v>
      </c>
      <c r="AE286" s="122"/>
      <c r="AF286" s="121" t="s">
        <v>205</v>
      </c>
      <c r="AG286" s="121" t="s">
        <v>205</v>
      </c>
      <c r="AH286" s="121" t="s">
        <v>205</v>
      </c>
      <c r="AI286" s="121" t="s">
        <v>205</v>
      </c>
      <c r="AJ286" s="121" t="s">
        <v>205</v>
      </c>
      <c r="AK286" s="96"/>
      <c r="AL286" s="123"/>
      <c r="AM286" s="123">
        <f>VLOOKUP(C286,DM_NGAY_CONG_QUY_DINH!$H$3:$L$600,5,FALSE)</f>
        <v>27</v>
      </c>
      <c r="AN286" s="123">
        <f t="shared" si="0"/>
        <v>27</v>
      </c>
      <c r="AO286" s="125">
        <f t="shared" si="1"/>
        <v>0</v>
      </c>
      <c r="AP286" s="125">
        <f t="shared" si="2"/>
        <v>0</v>
      </c>
      <c r="AQ286" s="127">
        <f t="shared" si="3"/>
        <v>0</v>
      </c>
      <c r="AR286" s="125">
        <f t="shared" si="4"/>
        <v>0</v>
      </c>
      <c r="AS286" s="125">
        <f t="shared" si="5"/>
        <v>0</v>
      </c>
      <c r="AT286" s="125">
        <f t="shared" si="6"/>
        <v>0</v>
      </c>
      <c r="AU286" s="125">
        <f t="shared" si="7"/>
        <v>0</v>
      </c>
      <c r="AV286" s="125">
        <f t="shared" si="22"/>
        <v>0</v>
      </c>
      <c r="AW286" s="125">
        <f t="shared" si="9"/>
        <v>0</v>
      </c>
      <c r="AX286" s="125">
        <f t="shared" si="10"/>
        <v>0</v>
      </c>
      <c r="AY286" s="125">
        <f t="shared" si="11"/>
        <v>0</v>
      </c>
      <c r="AZ286" s="125">
        <f t="shared" si="23"/>
        <v>0</v>
      </c>
      <c r="BA286" s="125">
        <f t="shared" si="13"/>
        <v>0</v>
      </c>
      <c r="BB286" s="125">
        <f t="shared" si="14"/>
        <v>0</v>
      </c>
      <c r="BC286" s="125">
        <f t="shared" si="15"/>
        <v>0</v>
      </c>
      <c r="BD286" s="125">
        <f t="shared" si="24"/>
        <v>0</v>
      </c>
      <c r="BE286" s="125">
        <f t="shared" si="17"/>
        <v>0</v>
      </c>
      <c r="BF286" s="125">
        <f t="shared" si="18"/>
        <v>0</v>
      </c>
      <c r="BG286" s="125">
        <f t="shared" si="25"/>
        <v>0</v>
      </c>
      <c r="BH286" s="125">
        <f t="shared" si="28"/>
        <v>0</v>
      </c>
      <c r="BI286" s="125">
        <f t="shared" si="27"/>
        <v>0</v>
      </c>
      <c r="BJ286" s="248">
        <v>0.9</v>
      </c>
      <c r="BK286" s="248"/>
    </row>
    <row r="287" spans="1:63" ht="14.25" x14ac:dyDescent="0.2">
      <c r="A287" s="22"/>
      <c r="B287" s="49">
        <v>283</v>
      </c>
      <c r="C287" s="50">
        <f>GD_CHUNG!B287</f>
        <v>12589</v>
      </c>
      <c r="D287" s="50" t="str">
        <f>GD_CHUNG!C287</f>
        <v>Lê Văn Thiện</v>
      </c>
      <c r="E287" s="50" t="str">
        <f>GD_CHUNG!D287</f>
        <v>Nhân viên Bốc xếp</v>
      </c>
      <c r="F287" s="121" t="s">
        <v>205</v>
      </c>
      <c r="G287" s="121" t="s">
        <v>205</v>
      </c>
      <c r="H287" s="121" t="s">
        <v>205</v>
      </c>
      <c r="I287" s="121" t="s">
        <v>205</v>
      </c>
      <c r="J287" s="122"/>
      <c r="K287" s="121" t="s">
        <v>205</v>
      </c>
      <c r="L287" s="121" t="s">
        <v>205</v>
      </c>
      <c r="M287" s="121" t="s">
        <v>205</v>
      </c>
      <c r="N287" s="121" t="s">
        <v>205</v>
      </c>
      <c r="O287" s="121" t="s">
        <v>205</v>
      </c>
      <c r="P287" s="121" t="s">
        <v>205</v>
      </c>
      <c r="Q287" s="122"/>
      <c r="R287" s="121" t="s">
        <v>205</v>
      </c>
      <c r="S287" s="121" t="s">
        <v>205</v>
      </c>
      <c r="T287" s="121" t="s">
        <v>205</v>
      </c>
      <c r="U287" s="121" t="s">
        <v>205</v>
      </c>
      <c r="V287" s="121" t="s">
        <v>205</v>
      </c>
      <c r="W287" s="121" t="s">
        <v>205</v>
      </c>
      <c r="X287" s="122"/>
      <c r="Y287" s="121" t="s">
        <v>205</v>
      </c>
      <c r="Z287" s="121" t="s">
        <v>205</v>
      </c>
      <c r="AA287" s="121" t="s">
        <v>205</v>
      </c>
      <c r="AB287" s="121" t="s">
        <v>205</v>
      </c>
      <c r="AC287" s="121" t="s">
        <v>205</v>
      </c>
      <c r="AD287" s="121" t="s">
        <v>205</v>
      </c>
      <c r="AE287" s="122"/>
      <c r="AF287" s="121" t="s">
        <v>776</v>
      </c>
      <c r="AG287" s="121" t="s">
        <v>776</v>
      </c>
      <c r="AH287" s="121" t="s">
        <v>776</v>
      </c>
      <c r="AI287" s="121" t="s">
        <v>776</v>
      </c>
      <c r="AJ287" s="121" t="s">
        <v>776</v>
      </c>
      <c r="AK287" s="96"/>
      <c r="AL287" s="123"/>
      <c r="AM287" s="123">
        <f>VLOOKUP(C287,DM_NGAY_CONG_QUY_DINH!$H$3:$L$600,5,FALSE)</f>
        <v>27</v>
      </c>
      <c r="AN287" s="123">
        <f t="shared" si="0"/>
        <v>22</v>
      </c>
      <c r="AO287" s="125">
        <f t="shared" si="1"/>
        <v>0</v>
      </c>
      <c r="AP287" s="125">
        <f t="shared" si="2"/>
        <v>0</v>
      </c>
      <c r="AQ287" s="127">
        <f t="shared" si="3"/>
        <v>0</v>
      </c>
      <c r="AR287" s="125">
        <f t="shared" si="4"/>
        <v>0</v>
      </c>
      <c r="AS287" s="125">
        <f t="shared" si="5"/>
        <v>0</v>
      </c>
      <c r="AT287" s="125">
        <f t="shared" si="6"/>
        <v>0</v>
      </c>
      <c r="AU287" s="125">
        <f t="shared" si="7"/>
        <v>0</v>
      </c>
      <c r="AV287" s="125">
        <f t="shared" si="22"/>
        <v>0</v>
      </c>
      <c r="AW287" s="125">
        <f t="shared" si="9"/>
        <v>0</v>
      </c>
      <c r="AX287" s="125">
        <f t="shared" si="10"/>
        <v>0</v>
      </c>
      <c r="AY287" s="125">
        <f t="shared" si="11"/>
        <v>0</v>
      </c>
      <c r="AZ287" s="125">
        <f t="shared" si="23"/>
        <v>0</v>
      </c>
      <c r="BA287" s="125">
        <f t="shared" si="13"/>
        <v>0</v>
      </c>
      <c r="BB287" s="125">
        <f t="shared" si="14"/>
        <v>0</v>
      </c>
      <c r="BC287" s="125">
        <f t="shared" si="15"/>
        <v>0</v>
      </c>
      <c r="BD287" s="125">
        <f t="shared" si="24"/>
        <v>0</v>
      </c>
      <c r="BE287" s="125">
        <f t="shared" si="17"/>
        <v>0</v>
      </c>
      <c r="BF287" s="125">
        <f t="shared" si="18"/>
        <v>0</v>
      </c>
      <c r="BG287" s="125">
        <f t="shared" si="25"/>
        <v>5</v>
      </c>
      <c r="BH287" s="125">
        <f t="shared" si="28"/>
        <v>0</v>
      </c>
      <c r="BI287" s="125">
        <f t="shared" si="27"/>
        <v>0</v>
      </c>
      <c r="BJ287" s="248">
        <v>1</v>
      </c>
      <c r="BK287" s="248"/>
    </row>
    <row r="288" spans="1:63" ht="14.25" x14ac:dyDescent="0.2">
      <c r="A288" s="22"/>
      <c r="B288" s="49">
        <v>284</v>
      </c>
      <c r="C288" s="50">
        <f>GD_CHUNG!B288</f>
        <v>12591</v>
      </c>
      <c r="D288" s="50" t="str">
        <f>GD_CHUNG!C288</f>
        <v>Nguyễn Xuân Quý</v>
      </c>
      <c r="E288" s="50" t="str">
        <f>GD_CHUNG!D288</f>
        <v>Nhân viên Bốc xếp</v>
      </c>
      <c r="F288" s="121" t="s">
        <v>205</v>
      </c>
      <c r="G288" s="121" t="s">
        <v>205</v>
      </c>
      <c r="H288" s="121" t="s">
        <v>205</v>
      </c>
      <c r="I288" s="121" t="s">
        <v>205</v>
      </c>
      <c r="J288" s="122"/>
      <c r="K288" s="121" t="s">
        <v>205</v>
      </c>
      <c r="L288" s="121" t="s">
        <v>205</v>
      </c>
      <c r="M288" s="121" t="s">
        <v>205</v>
      </c>
      <c r="N288" s="121" t="s">
        <v>205</v>
      </c>
      <c r="O288" s="121" t="s">
        <v>205</v>
      </c>
      <c r="P288" s="121" t="s">
        <v>205</v>
      </c>
      <c r="Q288" s="122"/>
      <c r="R288" s="121" t="s">
        <v>205</v>
      </c>
      <c r="S288" s="121" t="s">
        <v>205</v>
      </c>
      <c r="T288" s="121" t="s">
        <v>205</v>
      </c>
      <c r="U288" s="121" t="s">
        <v>205</v>
      </c>
      <c r="V288" s="121" t="s">
        <v>205</v>
      </c>
      <c r="W288" s="121" t="s">
        <v>205</v>
      </c>
      <c r="X288" s="122"/>
      <c r="Y288" s="121" t="s">
        <v>205</v>
      </c>
      <c r="Z288" s="121" t="s">
        <v>205</v>
      </c>
      <c r="AA288" s="121" t="s">
        <v>205</v>
      </c>
      <c r="AB288" s="121" t="s">
        <v>205</v>
      </c>
      <c r="AC288" s="121" t="s">
        <v>205</v>
      </c>
      <c r="AD288" s="121" t="s">
        <v>205</v>
      </c>
      <c r="AE288" s="122"/>
      <c r="AF288" s="121" t="s">
        <v>205</v>
      </c>
      <c r="AG288" s="121" t="s">
        <v>205</v>
      </c>
      <c r="AH288" s="121" t="s">
        <v>205</v>
      </c>
      <c r="AI288" s="121" t="s">
        <v>205</v>
      </c>
      <c r="AJ288" s="121" t="s">
        <v>205</v>
      </c>
      <c r="AK288" s="96"/>
      <c r="AL288" s="123"/>
      <c r="AM288" s="123">
        <f>VLOOKUP(C288,DM_NGAY_CONG_QUY_DINH!$H$3:$L$600,5,FALSE)</f>
        <v>27</v>
      </c>
      <c r="AN288" s="123">
        <f t="shared" si="0"/>
        <v>27</v>
      </c>
      <c r="AO288" s="125">
        <f t="shared" si="1"/>
        <v>0</v>
      </c>
      <c r="AP288" s="125">
        <f t="shared" si="2"/>
        <v>0</v>
      </c>
      <c r="AQ288" s="127">
        <f t="shared" si="3"/>
        <v>0</v>
      </c>
      <c r="AR288" s="125">
        <f t="shared" si="4"/>
        <v>0</v>
      </c>
      <c r="AS288" s="125">
        <f t="shared" si="5"/>
        <v>0</v>
      </c>
      <c r="AT288" s="125">
        <f t="shared" si="6"/>
        <v>0</v>
      </c>
      <c r="AU288" s="125">
        <f t="shared" si="7"/>
        <v>0</v>
      </c>
      <c r="AV288" s="125">
        <f t="shared" si="22"/>
        <v>0</v>
      </c>
      <c r="AW288" s="125">
        <f t="shared" si="9"/>
        <v>0</v>
      </c>
      <c r="AX288" s="125">
        <f t="shared" si="10"/>
        <v>0</v>
      </c>
      <c r="AY288" s="125">
        <f t="shared" si="11"/>
        <v>0</v>
      </c>
      <c r="AZ288" s="125">
        <f t="shared" si="23"/>
        <v>0</v>
      </c>
      <c r="BA288" s="125">
        <f t="shared" si="13"/>
        <v>0</v>
      </c>
      <c r="BB288" s="125">
        <f t="shared" si="14"/>
        <v>0</v>
      </c>
      <c r="BC288" s="125">
        <f t="shared" si="15"/>
        <v>0</v>
      </c>
      <c r="BD288" s="125">
        <f t="shared" si="24"/>
        <v>0</v>
      </c>
      <c r="BE288" s="125">
        <f t="shared" si="17"/>
        <v>0</v>
      </c>
      <c r="BF288" s="125">
        <f t="shared" si="18"/>
        <v>0</v>
      </c>
      <c r="BG288" s="125">
        <f t="shared" si="25"/>
        <v>0</v>
      </c>
      <c r="BH288" s="125">
        <f t="shared" si="28"/>
        <v>0</v>
      </c>
      <c r="BI288" s="125">
        <f t="shared" si="27"/>
        <v>0</v>
      </c>
      <c r="BJ288" s="248">
        <v>1</v>
      </c>
      <c r="BK288" s="248"/>
    </row>
    <row r="289" spans="1:63" ht="14.25" x14ac:dyDescent="0.2">
      <c r="A289" s="22"/>
      <c r="B289" s="49">
        <v>285</v>
      </c>
      <c r="C289" s="50">
        <f>GD_CHUNG!B289</f>
        <v>12592</v>
      </c>
      <c r="D289" s="50" t="str">
        <f>GD_CHUNG!C289</f>
        <v>Lê Minh Huy</v>
      </c>
      <c r="E289" s="50" t="str">
        <f>GD_CHUNG!D289</f>
        <v>Nhân viên Bốc xếp</v>
      </c>
      <c r="F289" s="121" t="s">
        <v>205</v>
      </c>
      <c r="G289" s="121" t="s">
        <v>205</v>
      </c>
      <c r="H289" s="121" t="s">
        <v>205</v>
      </c>
      <c r="I289" s="121" t="s">
        <v>205</v>
      </c>
      <c r="J289" s="122"/>
      <c r="K289" s="121" t="s">
        <v>205</v>
      </c>
      <c r="L289" s="121" t="s">
        <v>205</v>
      </c>
      <c r="M289" s="121" t="s">
        <v>205</v>
      </c>
      <c r="N289" s="121" t="s">
        <v>205</v>
      </c>
      <c r="O289" s="121" t="s">
        <v>205</v>
      </c>
      <c r="P289" s="121" t="s">
        <v>205</v>
      </c>
      <c r="Q289" s="122"/>
      <c r="R289" s="121" t="s">
        <v>205</v>
      </c>
      <c r="S289" s="121" t="s">
        <v>205</v>
      </c>
      <c r="T289" s="121" t="s">
        <v>205</v>
      </c>
      <c r="U289" s="121" t="s">
        <v>205</v>
      </c>
      <c r="V289" s="121" t="s">
        <v>205</v>
      </c>
      <c r="W289" s="121" t="s">
        <v>205</v>
      </c>
      <c r="X289" s="122"/>
      <c r="Y289" s="121" t="s">
        <v>205</v>
      </c>
      <c r="Z289" s="121" t="s">
        <v>205</v>
      </c>
      <c r="AA289" s="121" t="s">
        <v>205</v>
      </c>
      <c r="AB289" s="121" t="s">
        <v>205</v>
      </c>
      <c r="AC289" s="121" t="s">
        <v>205</v>
      </c>
      <c r="AD289" s="121" t="s">
        <v>205</v>
      </c>
      <c r="AE289" s="122"/>
      <c r="AF289" s="121" t="s">
        <v>205</v>
      </c>
      <c r="AG289" s="121" t="s">
        <v>205</v>
      </c>
      <c r="AH289" s="121" t="s">
        <v>205</v>
      </c>
      <c r="AI289" s="121" t="s">
        <v>205</v>
      </c>
      <c r="AJ289" s="121" t="s">
        <v>205</v>
      </c>
      <c r="AK289" s="96"/>
      <c r="AL289" s="123"/>
      <c r="AM289" s="123">
        <f>VLOOKUP(C289,DM_NGAY_CONG_QUY_DINH!$H$3:$L$600,5,FALSE)</f>
        <v>27</v>
      </c>
      <c r="AN289" s="123">
        <f t="shared" si="0"/>
        <v>27</v>
      </c>
      <c r="AO289" s="125">
        <f t="shared" si="1"/>
        <v>0</v>
      </c>
      <c r="AP289" s="125">
        <f t="shared" si="2"/>
        <v>0</v>
      </c>
      <c r="AQ289" s="127">
        <f t="shared" si="3"/>
        <v>0</v>
      </c>
      <c r="AR289" s="125">
        <f t="shared" si="4"/>
        <v>0</v>
      </c>
      <c r="AS289" s="125">
        <f t="shared" si="5"/>
        <v>0</v>
      </c>
      <c r="AT289" s="125">
        <f t="shared" si="6"/>
        <v>0</v>
      </c>
      <c r="AU289" s="125">
        <f t="shared" si="7"/>
        <v>0</v>
      </c>
      <c r="AV289" s="125">
        <f t="shared" si="22"/>
        <v>0</v>
      </c>
      <c r="AW289" s="125">
        <f t="shared" si="9"/>
        <v>0</v>
      </c>
      <c r="AX289" s="125">
        <f t="shared" si="10"/>
        <v>0</v>
      </c>
      <c r="AY289" s="125">
        <f t="shared" si="11"/>
        <v>0</v>
      </c>
      <c r="AZ289" s="125">
        <f t="shared" si="23"/>
        <v>0</v>
      </c>
      <c r="BA289" s="125">
        <f t="shared" si="13"/>
        <v>0</v>
      </c>
      <c r="BB289" s="125">
        <f t="shared" si="14"/>
        <v>0</v>
      </c>
      <c r="BC289" s="125">
        <f t="shared" si="15"/>
        <v>0</v>
      </c>
      <c r="BD289" s="125">
        <f t="shared" si="24"/>
        <v>0</v>
      </c>
      <c r="BE289" s="125">
        <f t="shared" si="17"/>
        <v>0</v>
      </c>
      <c r="BF289" s="125">
        <f t="shared" si="18"/>
        <v>0</v>
      </c>
      <c r="BG289" s="125">
        <f t="shared" si="25"/>
        <v>0</v>
      </c>
      <c r="BH289" s="125">
        <f t="shared" si="28"/>
        <v>0</v>
      </c>
      <c r="BI289" s="125">
        <f t="shared" si="27"/>
        <v>0</v>
      </c>
      <c r="BJ289" s="248">
        <v>1</v>
      </c>
      <c r="BK289" s="248"/>
    </row>
    <row r="290" spans="1:63" ht="14.25" x14ac:dyDescent="0.2">
      <c r="A290" s="22"/>
      <c r="B290" s="49">
        <v>286</v>
      </c>
      <c r="C290" s="50">
        <f>GD_CHUNG!B290</f>
        <v>13424</v>
      </c>
      <c r="D290" s="50" t="str">
        <f>GD_CHUNG!C290</f>
        <v>Bùi Tuấn Anh</v>
      </c>
      <c r="E290" s="50" t="str">
        <f>GD_CHUNG!D290</f>
        <v>Nhân viên Bốc xếp</v>
      </c>
      <c r="F290" s="121" t="s">
        <v>205</v>
      </c>
      <c r="G290" s="121" t="s">
        <v>205</v>
      </c>
      <c r="H290" s="121" t="s">
        <v>205</v>
      </c>
      <c r="I290" s="121" t="s">
        <v>205</v>
      </c>
      <c r="J290" s="122"/>
      <c r="K290" s="121" t="s">
        <v>205</v>
      </c>
      <c r="L290" s="121" t="s">
        <v>205</v>
      </c>
      <c r="M290" s="121" t="s">
        <v>205</v>
      </c>
      <c r="N290" s="121" t="s">
        <v>205</v>
      </c>
      <c r="O290" s="121" t="s">
        <v>205</v>
      </c>
      <c r="P290" s="121" t="s">
        <v>205</v>
      </c>
      <c r="Q290" s="122"/>
      <c r="R290" s="121" t="s">
        <v>205</v>
      </c>
      <c r="S290" s="121" t="s">
        <v>205</v>
      </c>
      <c r="T290" s="121" t="s">
        <v>205</v>
      </c>
      <c r="U290" s="121" t="s">
        <v>205</v>
      </c>
      <c r="V290" s="121" t="s">
        <v>205</v>
      </c>
      <c r="W290" s="121" t="s">
        <v>205</v>
      </c>
      <c r="X290" s="122"/>
      <c r="Y290" s="121" t="s">
        <v>205</v>
      </c>
      <c r="Z290" s="121" t="s">
        <v>205</v>
      </c>
      <c r="AA290" s="121" t="s">
        <v>205</v>
      </c>
      <c r="AB290" s="121" t="s">
        <v>205</v>
      </c>
      <c r="AC290" s="121" t="s">
        <v>205</v>
      </c>
      <c r="AD290" s="121" t="s">
        <v>205</v>
      </c>
      <c r="AE290" s="122"/>
      <c r="AF290" s="121" t="s">
        <v>205</v>
      </c>
      <c r="AG290" s="121" t="s">
        <v>205</v>
      </c>
      <c r="AH290" s="121" t="s">
        <v>205</v>
      </c>
      <c r="AI290" s="121" t="s">
        <v>205</v>
      </c>
      <c r="AJ290" s="121" t="s">
        <v>205</v>
      </c>
      <c r="AK290" s="96"/>
      <c r="AL290" s="123"/>
      <c r="AM290" s="123">
        <f>VLOOKUP(C290,DM_NGAY_CONG_QUY_DINH!$H$3:$L$600,5,FALSE)</f>
        <v>27</v>
      </c>
      <c r="AN290" s="123">
        <f t="shared" si="0"/>
        <v>27</v>
      </c>
      <c r="AO290" s="125">
        <f t="shared" si="1"/>
        <v>0</v>
      </c>
      <c r="AP290" s="125">
        <f t="shared" si="2"/>
        <v>0</v>
      </c>
      <c r="AQ290" s="127">
        <f t="shared" si="3"/>
        <v>0</v>
      </c>
      <c r="AR290" s="125">
        <f t="shared" si="4"/>
        <v>0</v>
      </c>
      <c r="AS290" s="125">
        <f t="shared" si="5"/>
        <v>0</v>
      </c>
      <c r="AT290" s="125">
        <f t="shared" si="6"/>
        <v>0</v>
      </c>
      <c r="AU290" s="125">
        <f t="shared" si="7"/>
        <v>0</v>
      </c>
      <c r="AV290" s="125">
        <f t="shared" si="22"/>
        <v>0</v>
      </c>
      <c r="AW290" s="125">
        <f t="shared" si="9"/>
        <v>0</v>
      </c>
      <c r="AX290" s="125">
        <f t="shared" si="10"/>
        <v>0</v>
      </c>
      <c r="AY290" s="125">
        <f t="shared" si="11"/>
        <v>0</v>
      </c>
      <c r="AZ290" s="125">
        <f t="shared" si="23"/>
        <v>0</v>
      </c>
      <c r="BA290" s="125">
        <f t="shared" si="13"/>
        <v>0</v>
      </c>
      <c r="BB290" s="125">
        <f t="shared" si="14"/>
        <v>0</v>
      </c>
      <c r="BC290" s="125">
        <f t="shared" si="15"/>
        <v>0</v>
      </c>
      <c r="BD290" s="125">
        <f t="shared" si="24"/>
        <v>0</v>
      </c>
      <c r="BE290" s="125">
        <f t="shared" si="17"/>
        <v>0</v>
      </c>
      <c r="BF290" s="125">
        <f t="shared" si="18"/>
        <v>0</v>
      </c>
      <c r="BG290" s="125">
        <f t="shared" si="25"/>
        <v>0</v>
      </c>
      <c r="BH290" s="125">
        <f t="shared" si="28"/>
        <v>0</v>
      </c>
      <c r="BI290" s="125">
        <f t="shared" si="27"/>
        <v>0</v>
      </c>
      <c r="BJ290" s="248">
        <v>1</v>
      </c>
      <c r="BK290" s="248"/>
    </row>
    <row r="291" spans="1:63" ht="14.25" x14ac:dyDescent="0.2">
      <c r="A291" s="22"/>
      <c r="B291" s="49">
        <v>287</v>
      </c>
      <c r="C291" s="50">
        <f>GD_CHUNG!B291</f>
        <v>13425</v>
      </c>
      <c r="D291" s="50" t="str">
        <f>GD_CHUNG!C291</f>
        <v>Nguyễn Duy Trinh</v>
      </c>
      <c r="E291" s="50" t="str">
        <f>GD_CHUNG!D291</f>
        <v>Nhân viên Bốc xếp</v>
      </c>
      <c r="F291" s="121" t="s">
        <v>205</v>
      </c>
      <c r="G291" s="121" t="s">
        <v>205</v>
      </c>
      <c r="H291" s="121" t="s">
        <v>205</v>
      </c>
      <c r="I291" s="121" t="s">
        <v>205</v>
      </c>
      <c r="J291" s="122"/>
      <c r="K291" s="121" t="s">
        <v>205</v>
      </c>
      <c r="L291" s="121" t="s">
        <v>205</v>
      </c>
      <c r="M291" s="121" t="s">
        <v>205</v>
      </c>
      <c r="N291" s="121" t="s">
        <v>205</v>
      </c>
      <c r="O291" s="121" t="s">
        <v>205</v>
      </c>
      <c r="P291" s="121" t="s">
        <v>205</v>
      </c>
      <c r="Q291" s="122"/>
      <c r="R291" s="121" t="s">
        <v>205</v>
      </c>
      <c r="S291" s="121" t="s">
        <v>205</v>
      </c>
      <c r="T291" s="121" t="s">
        <v>205</v>
      </c>
      <c r="U291" s="121" t="s">
        <v>205</v>
      </c>
      <c r="V291" s="121" t="s">
        <v>205</v>
      </c>
      <c r="W291" s="121" t="s">
        <v>205</v>
      </c>
      <c r="X291" s="122"/>
      <c r="Y291" s="121" t="s">
        <v>205</v>
      </c>
      <c r="Z291" s="121" t="s">
        <v>205</v>
      </c>
      <c r="AA291" s="121" t="s">
        <v>205</v>
      </c>
      <c r="AB291" s="121" t="s">
        <v>205</v>
      </c>
      <c r="AC291" s="121" t="s">
        <v>205</v>
      </c>
      <c r="AD291" s="121" t="s">
        <v>205</v>
      </c>
      <c r="AE291" s="122"/>
      <c r="AF291" s="121" t="s">
        <v>205</v>
      </c>
      <c r="AG291" s="121" t="s">
        <v>205</v>
      </c>
      <c r="AH291" s="121" t="s">
        <v>205</v>
      </c>
      <c r="AI291" s="121" t="s">
        <v>205</v>
      </c>
      <c r="AJ291" s="121" t="s">
        <v>205</v>
      </c>
      <c r="AK291" s="96"/>
      <c r="AL291" s="123"/>
      <c r="AM291" s="123">
        <f>VLOOKUP(C291,DM_NGAY_CONG_QUY_DINH!$H$3:$L$600,5,FALSE)</f>
        <v>27</v>
      </c>
      <c r="AN291" s="123">
        <f t="shared" si="0"/>
        <v>27</v>
      </c>
      <c r="AO291" s="125">
        <f t="shared" si="1"/>
        <v>0</v>
      </c>
      <c r="AP291" s="125">
        <f t="shared" si="2"/>
        <v>0</v>
      </c>
      <c r="AQ291" s="127">
        <f t="shared" si="3"/>
        <v>0</v>
      </c>
      <c r="AR291" s="125">
        <f t="shared" si="4"/>
        <v>0</v>
      </c>
      <c r="AS291" s="125">
        <f t="shared" si="5"/>
        <v>0</v>
      </c>
      <c r="AT291" s="125">
        <f t="shared" si="6"/>
        <v>0</v>
      </c>
      <c r="AU291" s="125">
        <f t="shared" si="7"/>
        <v>0</v>
      </c>
      <c r="AV291" s="125">
        <f t="shared" si="22"/>
        <v>0</v>
      </c>
      <c r="AW291" s="125">
        <f t="shared" si="9"/>
        <v>0</v>
      </c>
      <c r="AX291" s="125">
        <f t="shared" si="10"/>
        <v>0</v>
      </c>
      <c r="AY291" s="125">
        <f t="shared" si="11"/>
        <v>0</v>
      </c>
      <c r="AZ291" s="125">
        <f t="shared" si="23"/>
        <v>0</v>
      </c>
      <c r="BA291" s="125">
        <f t="shared" si="13"/>
        <v>0</v>
      </c>
      <c r="BB291" s="125">
        <f t="shared" si="14"/>
        <v>0</v>
      </c>
      <c r="BC291" s="125">
        <f t="shared" si="15"/>
        <v>0</v>
      </c>
      <c r="BD291" s="125">
        <f t="shared" si="24"/>
        <v>0</v>
      </c>
      <c r="BE291" s="125">
        <f t="shared" si="17"/>
        <v>0</v>
      </c>
      <c r="BF291" s="125">
        <f t="shared" si="18"/>
        <v>0</v>
      </c>
      <c r="BG291" s="125">
        <f t="shared" si="25"/>
        <v>0</v>
      </c>
      <c r="BH291" s="125">
        <f t="shared" si="28"/>
        <v>0</v>
      </c>
      <c r="BI291" s="125">
        <f t="shared" si="27"/>
        <v>0</v>
      </c>
      <c r="BJ291" s="248">
        <v>1</v>
      </c>
      <c r="BK291" s="248"/>
    </row>
    <row r="292" spans="1:63" ht="14.25" x14ac:dyDescent="0.2">
      <c r="A292" s="22"/>
      <c r="B292" s="49">
        <v>288</v>
      </c>
      <c r="C292" s="50">
        <f>GD_CHUNG!B292</f>
        <v>13436</v>
      </c>
      <c r="D292" s="50" t="str">
        <f>GD_CHUNG!C292</f>
        <v>Lê Văn Thư</v>
      </c>
      <c r="E292" s="50" t="str">
        <f>GD_CHUNG!D292</f>
        <v>Nhân viên Bốc xếp</v>
      </c>
      <c r="F292" s="121" t="s">
        <v>205</v>
      </c>
      <c r="G292" s="121" t="s">
        <v>205</v>
      </c>
      <c r="H292" s="121" t="s">
        <v>205</v>
      </c>
      <c r="I292" s="121" t="s">
        <v>205</v>
      </c>
      <c r="J292" s="122"/>
      <c r="K292" s="121" t="s">
        <v>205</v>
      </c>
      <c r="L292" s="121" t="s">
        <v>205</v>
      </c>
      <c r="M292" s="121" t="s">
        <v>205</v>
      </c>
      <c r="N292" s="121" t="s">
        <v>205</v>
      </c>
      <c r="O292" s="121" t="s">
        <v>205</v>
      </c>
      <c r="P292" s="121" t="s">
        <v>205</v>
      </c>
      <c r="Q292" s="122"/>
      <c r="R292" s="121" t="s">
        <v>205</v>
      </c>
      <c r="S292" s="121" t="s">
        <v>205</v>
      </c>
      <c r="T292" s="121" t="s">
        <v>205</v>
      </c>
      <c r="U292" s="121" t="s">
        <v>205</v>
      </c>
      <c r="V292" s="121" t="s">
        <v>205</v>
      </c>
      <c r="W292" s="121" t="s">
        <v>205</v>
      </c>
      <c r="X292" s="122"/>
      <c r="Y292" s="121" t="s">
        <v>205</v>
      </c>
      <c r="Z292" s="121" t="s">
        <v>205</v>
      </c>
      <c r="AA292" s="121" t="s">
        <v>205</v>
      </c>
      <c r="AB292" s="121" t="s">
        <v>205</v>
      </c>
      <c r="AC292" s="121" t="s">
        <v>205</v>
      </c>
      <c r="AD292" s="121" t="s">
        <v>205</v>
      </c>
      <c r="AE292" s="122"/>
      <c r="AF292" s="121" t="s">
        <v>205</v>
      </c>
      <c r="AG292" s="121" t="s">
        <v>205</v>
      </c>
      <c r="AH292" s="121" t="s">
        <v>205</v>
      </c>
      <c r="AI292" s="121" t="s">
        <v>205</v>
      </c>
      <c r="AJ292" s="121" t="s">
        <v>205</v>
      </c>
      <c r="AK292" s="96"/>
      <c r="AL292" s="123"/>
      <c r="AM292" s="123">
        <f>VLOOKUP(C292,DM_NGAY_CONG_QUY_DINH!$H$3:$L$600,5,FALSE)</f>
        <v>27</v>
      </c>
      <c r="AN292" s="123">
        <f t="shared" si="0"/>
        <v>27</v>
      </c>
      <c r="AO292" s="125">
        <f t="shared" si="1"/>
        <v>0</v>
      </c>
      <c r="AP292" s="125">
        <f t="shared" si="2"/>
        <v>0</v>
      </c>
      <c r="AQ292" s="127">
        <f t="shared" si="3"/>
        <v>0</v>
      </c>
      <c r="AR292" s="125">
        <f t="shared" si="4"/>
        <v>0</v>
      </c>
      <c r="AS292" s="125">
        <f t="shared" si="5"/>
        <v>0</v>
      </c>
      <c r="AT292" s="125">
        <f t="shared" si="6"/>
        <v>0</v>
      </c>
      <c r="AU292" s="125">
        <f t="shared" si="7"/>
        <v>0</v>
      </c>
      <c r="AV292" s="125">
        <f t="shared" si="22"/>
        <v>0</v>
      </c>
      <c r="AW292" s="125">
        <f t="shared" si="9"/>
        <v>0</v>
      </c>
      <c r="AX292" s="125">
        <f t="shared" si="10"/>
        <v>0</v>
      </c>
      <c r="AY292" s="125">
        <f t="shared" si="11"/>
        <v>0</v>
      </c>
      <c r="AZ292" s="125">
        <f t="shared" si="23"/>
        <v>0</v>
      </c>
      <c r="BA292" s="125">
        <f t="shared" si="13"/>
        <v>0</v>
      </c>
      <c r="BB292" s="125">
        <f t="shared" si="14"/>
        <v>0</v>
      </c>
      <c r="BC292" s="125">
        <f t="shared" si="15"/>
        <v>0</v>
      </c>
      <c r="BD292" s="125">
        <f t="shared" si="24"/>
        <v>0</v>
      </c>
      <c r="BE292" s="125">
        <f t="shared" si="17"/>
        <v>0</v>
      </c>
      <c r="BF292" s="125">
        <f t="shared" si="18"/>
        <v>0</v>
      </c>
      <c r="BG292" s="125">
        <f t="shared" si="25"/>
        <v>0</v>
      </c>
      <c r="BH292" s="125">
        <f t="shared" si="28"/>
        <v>0</v>
      </c>
      <c r="BI292" s="125">
        <f t="shared" si="27"/>
        <v>0</v>
      </c>
      <c r="BJ292" s="248">
        <v>1</v>
      </c>
      <c r="BK292" s="248"/>
    </row>
    <row r="293" spans="1:63" ht="14.25" x14ac:dyDescent="0.2">
      <c r="A293" s="22"/>
      <c r="B293" s="49">
        <v>289</v>
      </c>
      <c r="C293" s="50">
        <f>GD_CHUNG!B293</f>
        <v>13437</v>
      </c>
      <c r="D293" s="50" t="str">
        <f>GD_CHUNG!C293</f>
        <v>Phạm Ngọc Huấn</v>
      </c>
      <c r="E293" s="50" t="str">
        <f>GD_CHUNG!D293</f>
        <v>Nhân viên Bốc xếp</v>
      </c>
      <c r="F293" s="121" t="s">
        <v>205</v>
      </c>
      <c r="G293" s="121" t="s">
        <v>205</v>
      </c>
      <c r="H293" s="121" t="s">
        <v>205</v>
      </c>
      <c r="I293" s="121" t="s">
        <v>205</v>
      </c>
      <c r="J293" s="122"/>
      <c r="K293" s="121" t="s">
        <v>205</v>
      </c>
      <c r="L293" s="121" t="s">
        <v>205</v>
      </c>
      <c r="M293" s="121" t="s">
        <v>205</v>
      </c>
      <c r="N293" s="121" t="s">
        <v>205</v>
      </c>
      <c r="O293" s="121" t="s">
        <v>205</v>
      </c>
      <c r="P293" s="121" t="s">
        <v>205</v>
      </c>
      <c r="Q293" s="122"/>
      <c r="R293" s="121" t="s">
        <v>205</v>
      </c>
      <c r="S293" s="121" t="s">
        <v>205</v>
      </c>
      <c r="T293" s="121" t="s">
        <v>205</v>
      </c>
      <c r="U293" s="121" t="s">
        <v>205</v>
      </c>
      <c r="V293" s="121" t="s">
        <v>205</v>
      </c>
      <c r="W293" s="121" t="s">
        <v>205</v>
      </c>
      <c r="X293" s="122"/>
      <c r="Y293" s="121" t="s">
        <v>205</v>
      </c>
      <c r="Z293" s="121" t="s">
        <v>205</v>
      </c>
      <c r="AA293" s="121" t="s">
        <v>205</v>
      </c>
      <c r="AB293" s="121" t="s">
        <v>205</v>
      </c>
      <c r="AC293" s="121" t="s">
        <v>205</v>
      </c>
      <c r="AD293" s="121" t="s">
        <v>205</v>
      </c>
      <c r="AE293" s="122"/>
      <c r="AF293" s="121" t="s">
        <v>205</v>
      </c>
      <c r="AG293" s="121" t="s">
        <v>205</v>
      </c>
      <c r="AH293" s="121" t="s">
        <v>205</v>
      </c>
      <c r="AI293" s="121" t="s">
        <v>205</v>
      </c>
      <c r="AJ293" s="121" t="s">
        <v>205</v>
      </c>
      <c r="AK293" s="96"/>
      <c r="AL293" s="123"/>
      <c r="AM293" s="123">
        <f>VLOOKUP(C293,DM_NGAY_CONG_QUY_DINH!$H$3:$L$600,5,FALSE)</f>
        <v>27</v>
      </c>
      <c r="AN293" s="123">
        <f t="shared" si="0"/>
        <v>27</v>
      </c>
      <c r="AO293" s="125">
        <f t="shared" si="1"/>
        <v>0</v>
      </c>
      <c r="AP293" s="125">
        <f t="shared" si="2"/>
        <v>0</v>
      </c>
      <c r="AQ293" s="127">
        <f t="shared" si="3"/>
        <v>0</v>
      </c>
      <c r="AR293" s="125">
        <f t="shared" si="4"/>
        <v>0</v>
      </c>
      <c r="AS293" s="125">
        <f t="shared" si="5"/>
        <v>0</v>
      </c>
      <c r="AT293" s="125">
        <f t="shared" si="6"/>
        <v>0</v>
      </c>
      <c r="AU293" s="125">
        <f t="shared" si="7"/>
        <v>0</v>
      </c>
      <c r="AV293" s="125">
        <f t="shared" si="22"/>
        <v>0</v>
      </c>
      <c r="AW293" s="125">
        <f t="shared" si="9"/>
        <v>0</v>
      </c>
      <c r="AX293" s="125">
        <f t="shared" si="10"/>
        <v>0</v>
      </c>
      <c r="AY293" s="125">
        <f t="shared" si="11"/>
        <v>0</v>
      </c>
      <c r="AZ293" s="125">
        <f t="shared" si="23"/>
        <v>0</v>
      </c>
      <c r="BA293" s="125">
        <f t="shared" si="13"/>
        <v>0</v>
      </c>
      <c r="BB293" s="125">
        <f t="shared" si="14"/>
        <v>0</v>
      </c>
      <c r="BC293" s="125">
        <f t="shared" si="15"/>
        <v>0</v>
      </c>
      <c r="BD293" s="125">
        <f t="shared" si="24"/>
        <v>0</v>
      </c>
      <c r="BE293" s="125">
        <f t="shared" si="17"/>
        <v>0</v>
      </c>
      <c r="BF293" s="125">
        <f t="shared" si="18"/>
        <v>0</v>
      </c>
      <c r="BG293" s="125">
        <f t="shared" si="25"/>
        <v>0</v>
      </c>
      <c r="BH293" s="125">
        <f t="shared" si="28"/>
        <v>0</v>
      </c>
      <c r="BI293" s="125">
        <f t="shared" si="27"/>
        <v>0</v>
      </c>
      <c r="BJ293" s="248">
        <v>1</v>
      </c>
      <c r="BK293" s="248"/>
    </row>
    <row r="294" spans="1:63" ht="14.25" x14ac:dyDescent="0.2">
      <c r="A294" s="22"/>
      <c r="B294" s="49">
        <v>290</v>
      </c>
      <c r="C294" s="50">
        <f>GD_CHUNG!B294</f>
        <v>13446</v>
      </c>
      <c r="D294" s="50" t="str">
        <f>GD_CHUNG!C294</f>
        <v>Dương Công Tú</v>
      </c>
      <c r="E294" s="50" t="str">
        <f>GD_CHUNG!D294</f>
        <v>Nhân viên Bốc xếp</v>
      </c>
      <c r="F294" s="121" t="s">
        <v>205</v>
      </c>
      <c r="G294" s="121" t="s">
        <v>205</v>
      </c>
      <c r="H294" s="121" t="s">
        <v>205</v>
      </c>
      <c r="I294" s="121" t="s">
        <v>205</v>
      </c>
      <c r="J294" s="122"/>
      <c r="K294" s="121" t="s">
        <v>205</v>
      </c>
      <c r="L294" s="121" t="s">
        <v>205</v>
      </c>
      <c r="M294" s="121" t="s">
        <v>205</v>
      </c>
      <c r="N294" s="121" t="s">
        <v>205</v>
      </c>
      <c r="O294" s="121" t="s">
        <v>205</v>
      </c>
      <c r="P294" s="121" t="s">
        <v>205</v>
      </c>
      <c r="Q294" s="122"/>
      <c r="R294" s="121" t="s">
        <v>205</v>
      </c>
      <c r="S294" s="121" t="s">
        <v>205</v>
      </c>
      <c r="T294" s="121" t="s">
        <v>205</v>
      </c>
      <c r="U294" s="121" t="s">
        <v>205</v>
      </c>
      <c r="V294" s="121" t="s">
        <v>205</v>
      </c>
      <c r="W294" s="121" t="s">
        <v>205</v>
      </c>
      <c r="X294" s="122"/>
      <c r="Y294" s="121" t="s">
        <v>205</v>
      </c>
      <c r="Z294" s="121" t="s">
        <v>205</v>
      </c>
      <c r="AA294" s="121" t="s">
        <v>205</v>
      </c>
      <c r="AB294" s="121" t="s">
        <v>205</v>
      </c>
      <c r="AC294" s="121" t="s">
        <v>205</v>
      </c>
      <c r="AD294" s="121" t="s">
        <v>205</v>
      </c>
      <c r="AE294" s="122"/>
      <c r="AF294" s="121" t="s">
        <v>205</v>
      </c>
      <c r="AG294" s="121" t="s">
        <v>205</v>
      </c>
      <c r="AH294" s="121" t="s">
        <v>205</v>
      </c>
      <c r="AI294" s="121" t="s">
        <v>205</v>
      </c>
      <c r="AJ294" s="121" t="s">
        <v>205</v>
      </c>
      <c r="AK294" s="96"/>
      <c r="AL294" s="123"/>
      <c r="AM294" s="123">
        <f>VLOOKUP(C294,DM_NGAY_CONG_QUY_DINH!$H$3:$L$600,5,FALSE)</f>
        <v>27</v>
      </c>
      <c r="AN294" s="123">
        <f t="shared" si="0"/>
        <v>27</v>
      </c>
      <c r="AO294" s="125">
        <f t="shared" si="1"/>
        <v>0</v>
      </c>
      <c r="AP294" s="125">
        <f t="shared" si="2"/>
        <v>0</v>
      </c>
      <c r="AQ294" s="127">
        <f t="shared" si="3"/>
        <v>0</v>
      </c>
      <c r="AR294" s="125">
        <f t="shared" si="4"/>
        <v>0</v>
      </c>
      <c r="AS294" s="125">
        <f t="shared" si="5"/>
        <v>0</v>
      </c>
      <c r="AT294" s="125">
        <f t="shared" si="6"/>
        <v>0</v>
      </c>
      <c r="AU294" s="125">
        <f t="shared" si="7"/>
        <v>0</v>
      </c>
      <c r="AV294" s="125">
        <f t="shared" si="22"/>
        <v>0</v>
      </c>
      <c r="AW294" s="125">
        <f t="shared" si="9"/>
        <v>0</v>
      </c>
      <c r="AX294" s="125">
        <f t="shared" si="10"/>
        <v>0</v>
      </c>
      <c r="AY294" s="125">
        <f t="shared" si="11"/>
        <v>0</v>
      </c>
      <c r="AZ294" s="125">
        <f t="shared" si="23"/>
        <v>0</v>
      </c>
      <c r="BA294" s="125">
        <f t="shared" si="13"/>
        <v>0</v>
      </c>
      <c r="BB294" s="125">
        <f t="shared" si="14"/>
        <v>0</v>
      </c>
      <c r="BC294" s="125">
        <f t="shared" si="15"/>
        <v>0</v>
      </c>
      <c r="BD294" s="125">
        <f t="shared" si="24"/>
        <v>0</v>
      </c>
      <c r="BE294" s="125">
        <f t="shared" si="17"/>
        <v>0</v>
      </c>
      <c r="BF294" s="125">
        <f t="shared" si="18"/>
        <v>0</v>
      </c>
      <c r="BG294" s="125">
        <f t="shared" si="25"/>
        <v>0</v>
      </c>
      <c r="BH294" s="125">
        <f t="shared" si="28"/>
        <v>0</v>
      </c>
      <c r="BI294" s="125">
        <f t="shared" si="27"/>
        <v>0</v>
      </c>
      <c r="BJ294" s="248">
        <v>1</v>
      </c>
      <c r="BK294" s="248"/>
    </row>
    <row r="295" spans="1:63" ht="14.25" x14ac:dyDescent="0.2">
      <c r="A295" s="22"/>
      <c r="B295" s="49">
        <v>291</v>
      </c>
      <c r="C295" s="50">
        <f>GD_CHUNG!B295</f>
        <v>13448</v>
      </c>
      <c r="D295" s="50" t="str">
        <f>GD_CHUNG!C295</f>
        <v>Nguyễn Hùng Anh</v>
      </c>
      <c r="E295" s="50" t="str">
        <f>GD_CHUNG!D295</f>
        <v>Nhân viên Bốc xếp</v>
      </c>
      <c r="F295" s="121" t="s">
        <v>205</v>
      </c>
      <c r="G295" s="121" t="s">
        <v>205</v>
      </c>
      <c r="H295" s="121" t="s">
        <v>205</v>
      </c>
      <c r="I295" s="121" t="s">
        <v>205</v>
      </c>
      <c r="J295" s="122"/>
      <c r="K295" s="121" t="s">
        <v>205</v>
      </c>
      <c r="L295" s="121" t="s">
        <v>205</v>
      </c>
      <c r="M295" s="121" t="s">
        <v>205</v>
      </c>
      <c r="N295" s="121" t="s">
        <v>205</v>
      </c>
      <c r="O295" s="121" t="s">
        <v>205</v>
      </c>
      <c r="P295" s="121" t="s">
        <v>205</v>
      </c>
      <c r="Q295" s="122"/>
      <c r="R295" s="121" t="s">
        <v>205</v>
      </c>
      <c r="S295" s="121" t="s">
        <v>205</v>
      </c>
      <c r="T295" s="121" t="s">
        <v>205</v>
      </c>
      <c r="U295" s="121" t="s">
        <v>205</v>
      </c>
      <c r="V295" s="121" t="s">
        <v>205</v>
      </c>
      <c r="W295" s="121" t="s">
        <v>205</v>
      </c>
      <c r="X295" s="122"/>
      <c r="Y295" s="121" t="s">
        <v>205</v>
      </c>
      <c r="Z295" s="121" t="s">
        <v>205</v>
      </c>
      <c r="AA295" s="121" t="s">
        <v>205</v>
      </c>
      <c r="AB295" s="121" t="s">
        <v>205</v>
      </c>
      <c r="AC295" s="121" t="s">
        <v>205</v>
      </c>
      <c r="AD295" s="121" t="s">
        <v>205</v>
      </c>
      <c r="AE295" s="122"/>
      <c r="AF295" s="121" t="s">
        <v>205</v>
      </c>
      <c r="AG295" s="121" t="s">
        <v>205</v>
      </c>
      <c r="AH295" s="121" t="s">
        <v>205</v>
      </c>
      <c r="AI295" s="121" t="s">
        <v>205</v>
      </c>
      <c r="AJ295" s="121" t="s">
        <v>205</v>
      </c>
      <c r="AK295" s="96"/>
      <c r="AL295" s="123"/>
      <c r="AM295" s="123">
        <f>VLOOKUP(C295,DM_NGAY_CONG_QUY_DINH!$H$3:$L$600,5,FALSE)</f>
        <v>27</v>
      </c>
      <c r="AN295" s="123">
        <f t="shared" si="0"/>
        <v>27</v>
      </c>
      <c r="AO295" s="125">
        <f t="shared" si="1"/>
        <v>0</v>
      </c>
      <c r="AP295" s="125">
        <f t="shared" si="2"/>
        <v>0</v>
      </c>
      <c r="AQ295" s="127">
        <f t="shared" si="3"/>
        <v>0</v>
      </c>
      <c r="AR295" s="125">
        <f t="shared" si="4"/>
        <v>0</v>
      </c>
      <c r="AS295" s="125">
        <f t="shared" si="5"/>
        <v>0</v>
      </c>
      <c r="AT295" s="125">
        <f t="shared" si="6"/>
        <v>0</v>
      </c>
      <c r="AU295" s="125">
        <f t="shared" si="7"/>
        <v>0</v>
      </c>
      <c r="AV295" s="125">
        <f t="shared" si="22"/>
        <v>0</v>
      </c>
      <c r="AW295" s="125">
        <f t="shared" si="9"/>
        <v>0</v>
      </c>
      <c r="AX295" s="125">
        <f t="shared" si="10"/>
        <v>0</v>
      </c>
      <c r="AY295" s="125">
        <f t="shared" si="11"/>
        <v>0</v>
      </c>
      <c r="AZ295" s="125">
        <f t="shared" si="23"/>
        <v>0</v>
      </c>
      <c r="BA295" s="125">
        <f t="shared" si="13"/>
        <v>0</v>
      </c>
      <c r="BB295" s="125">
        <f t="shared" si="14"/>
        <v>0</v>
      </c>
      <c r="BC295" s="125">
        <f t="shared" si="15"/>
        <v>0</v>
      </c>
      <c r="BD295" s="125">
        <f t="shared" si="24"/>
        <v>0</v>
      </c>
      <c r="BE295" s="125">
        <f t="shared" si="17"/>
        <v>0</v>
      </c>
      <c r="BF295" s="125">
        <f t="shared" si="18"/>
        <v>0</v>
      </c>
      <c r="BG295" s="125">
        <f t="shared" si="25"/>
        <v>0</v>
      </c>
      <c r="BH295" s="125">
        <f t="shared" si="28"/>
        <v>0</v>
      </c>
      <c r="BI295" s="125">
        <f t="shared" si="27"/>
        <v>0</v>
      </c>
      <c r="BJ295" s="248">
        <v>1</v>
      </c>
      <c r="BK295" s="248"/>
    </row>
    <row r="296" spans="1:63" ht="14.25" x14ac:dyDescent="0.2">
      <c r="A296" s="22"/>
      <c r="B296" s="49">
        <v>292</v>
      </c>
      <c r="C296" s="50">
        <f>GD_CHUNG!B296</f>
        <v>13450</v>
      </c>
      <c r="D296" s="50" t="str">
        <f>GD_CHUNG!C296</f>
        <v>Phạm Văn Mạnh</v>
      </c>
      <c r="E296" s="50" t="str">
        <f>GD_CHUNG!D296</f>
        <v>Nhân viên Bốc xếp</v>
      </c>
      <c r="F296" s="121" t="s">
        <v>205</v>
      </c>
      <c r="G296" s="121" t="s">
        <v>205</v>
      </c>
      <c r="H296" s="121" t="s">
        <v>205</v>
      </c>
      <c r="I296" s="121" t="s">
        <v>205</v>
      </c>
      <c r="J296" s="122"/>
      <c r="K296" s="121" t="s">
        <v>205</v>
      </c>
      <c r="L296" s="121" t="s">
        <v>205</v>
      </c>
      <c r="M296" s="121" t="s">
        <v>205</v>
      </c>
      <c r="N296" s="121" t="s">
        <v>205</v>
      </c>
      <c r="O296" s="121" t="s">
        <v>205</v>
      </c>
      <c r="P296" s="121" t="s">
        <v>205</v>
      </c>
      <c r="Q296" s="122"/>
      <c r="R296" s="121" t="s">
        <v>205</v>
      </c>
      <c r="S296" s="121" t="s">
        <v>205</v>
      </c>
      <c r="T296" s="121" t="s">
        <v>205</v>
      </c>
      <c r="U296" s="121" t="s">
        <v>205</v>
      </c>
      <c r="V296" s="121" t="s">
        <v>205</v>
      </c>
      <c r="W296" s="121" t="s">
        <v>205</v>
      </c>
      <c r="X296" s="122"/>
      <c r="Y296" s="121" t="s">
        <v>205</v>
      </c>
      <c r="Z296" s="121" t="s">
        <v>205</v>
      </c>
      <c r="AA296" s="121" t="s">
        <v>205</v>
      </c>
      <c r="AB296" s="121" t="s">
        <v>205</v>
      </c>
      <c r="AC296" s="121" t="s">
        <v>205</v>
      </c>
      <c r="AD296" s="121" t="s">
        <v>205</v>
      </c>
      <c r="AE296" s="122"/>
      <c r="AF296" s="121" t="s">
        <v>205</v>
      </c>
      <c r="AG296" s="121" t="s">
        <v>205</v>
      </c>
      <c r="AH296" s="121" t="s">
        <v>205</v>
      </c>
      <c r="AI296" s="121" t="s">
        <v>205</v>
      </c>
      <c r="AJ296" s="121" t="s">
        <v>205</v>
      </c>
      <c r="AK296" s="96"/>
      <c r="AL296" s="123"/>
      <c r="AM296" s="123">
        <f>VLOOKUP(C296,DM_NGAY_CONG_QUY_DINH!$H$3:$L$600,5,FALSE)</f>
        <v>27</v>
      </c>
      <c r="AN296" s="123">
        <f t="shared" si="0"/>
        <v>27</v>
      </c>
      <c r="AO296" s="125">
        <f t="shared" si="1"/>
        <v>0</v>
      </c>
      <c r="AP296" s="125">
        <f t="shared" si="2"/>
        <v>0</v>
      </c>
      <c r="AQ296" s="127">
        <f t="shared" si="3"/>
        <v>0</v>
      </c>
      <c r="AR296" s="125">
        <f t="shared" si="4"/>
        <v>0</v>
      </c>
      <c r="AS296" s="125">
        <f t="shared" si="5"/>
        <v>0</v>
      </c>
      <c r="AT296" s="125">
        <f t="shared" si="6"/>
        <v>0</v>
      </c>
      <c r="AU296" s="125">
        <f t="shared" si="7"/>
        <v>0</v>
      </c>
      <c r="AV296" s="125">
        <f t="shared" si="22"/>
        <v>0</v>
      </c>
      <c r="AW296" s="125">
        <f t="shared" si="9"/>
        <v>0</v>
      </c>
      <c r="AX296" s="125">
        <f t="shared" si="10"/>
        <v>0</v>
      </c>
      <c r="AY296" s="125">
        <f t="shared" si="11"/>
        <v>0</v>
      </c>
      <c r="AZ296" s="125">
        <f t="shared" si="23"/>
        <v>0</v>
      </c>
      <c r="BA296" s="125">
        <f t="shared" si="13"/>
        <v>0</v>
      </c>
      <c r="BB296" s="125">
        <f t="shared" si="14"/>
        <v>0</v>
      </c>
      <c r="BC296" s="125">
        <f t="shared" si="15"/>
        <v>0</v>
      </c>
      <c r="BD296" s="125">
        <f t="shared" si="24"/>
        <v>0</v>
      </c>
      <c r="BE296" s="125">
        <f t="shared" si="17"/>
        <v>0</v>
      </c>
      <c r="BF296" s="125">
        <f t="shared" si="18"/>
        <v>0</v>
      </c>
      <c r="BG296" s="125">
        <f t="shared" si="25"/>
        <v>0</v>
      </c>
      <c r="BH296" s="125">
        <f t="shared" si="28"/>
        <v>0</v>
      </c>
      <c r="BI296" s="125">
        <f t="shared" si="27"/>
        <v>0</v>
      </c>
      <c r="BJ296" s="248">
        <v>1</v>
      </c>
      <c r="BK296" s="248"/>
    </row>
    <row r="297" spans="1:63" ht="14.25" x14ac:dyDescent="0.2">
      <c r="A297" s="22"/>
      <c r="B297" s="49">
        <v>293</v>
      </c>
      <c r="C297" s="50">
        <f>GD_CHUNG!B297</f>
        <v>13451</v>
      </c>
      <c r="D297" s="50" t="str">
        <f>GD_CHUNG!C297</f>
        <v>Vũ Minh Tiến</v>
      </c>
      <c r="E297" s="50" t="str">
        <f>GD_CHUNG!D297</f>
        <v>Nhân viên Bốc xếp</v>
      </c>
      <c r="F297" s="121" t="s">
        <v>205</v>
      </c>
      <c r="G297" s="121" t="s">
        <v>205</v>
      </c>
      <c r="H297" s="121" t="s">
        <v>205</v>
      </c>
      <c r="I297" s="121" t="s">
        <v>205</v>
      </c>
      <c r="J297" s="122"/>
      <c r="K297" s="121" t="s">
        <v>205</v>
      </c>
      <c r="L297" s="121" t="s">
        <v>205</v>
      </c>
      <c r="M297" s="121" t="s">
        <v>205</v>
      </c>
      <c r="N297" s="121" t="s">
        <v>205</v>
      </c>
      <c r="O297" s="121" t="s">
        <v>205</v>
      </c>
      <c r="P297" s="121" t="s">
        <v>205</v>
      </c>
      <c r="Q297" s="122"/>
      <c r="R297" s="121" t="s">
        <v>205</v>
      </c>
      <c r="S297" s="121" t="s">
        <v>205</v>
      </c>
      <c r="T297" s="121" t="s">
        <v>205</v>
      </c>
      <c r="U297" s="121" t="s">
        <v>205</v>
      </c>
      <c r="V297" s="121" t="s">
        <v>205</v>
      </c>
      <c r="W297" s="121" t="s">
        <v>205</v>
      </c>
      <c r="X297" s="122"/>
      <c r="Y297" s="121" t="s">
        <v>205</v>
      </c>
      <c r="Z297" s="121" t="s">
        <v>205</v>
      </c>
      <c r="AA297" s="121" t="s">
        <v>205</v>
      </c>
      <c r="AB297" s="121" t="s">
        <v>205</v>
      </c>
      <c r="AC297" s="121" t="s">
        <v>205</v>
      </c>
      <c r="AD297" s="121" t="s">
        <v>205</v>
      </c>
      <c r="AE297" s="122"/>
      <c r="AF297" s="121" t="s">
        <v>205</v>
      </c>
      <c r="AG297" s="121" t="s">
        <v>205</v>
      </c>
      <c r="AH297" s="121" t="s">
        <v>205</v>
      </c>
      <c r="AI297" s="121" t="s">
        <v>205</v>
      </c>
      <c r="AJ297" s="121" t="s">
        <v>205</v>
      </c>
      <c r="AK297" s="96"/>
      <c r="AL297" s="123"/>
      <c r="AM297" s="123">
        <f>VLOOKUP(C297,DM_NGAY_CONG_QUY_DINH!$H$3:$L$600,5,FALSE)</f>
        <v>27</v>
      </c>
      <c r="AN297" s="123">
        <f t="shared" si="0"/>
        <v>27</v>
      </c>
      <c r="AO297" s="125">
        <f t="shared" si="1"/>
        <v>0</v>
      </c>
      <c r="AP297" s="125">
        <f t="shared" si="2"/>
        <v>0</v>
      </c>
      <c r="AQ297" s="127">
        <f t="shared" si="3"/>
        <v>0</v>
      </c>
      <c r="AR297" s="125">
        <f t="shared" si="4"/>
        <v>0</v>
      </c>
      <c r="AS297" s="125">
        <f t="shared" si="5"/>
        <v>0</v>
      </c>
      <c r="AT297" s="125">
        <f t="shared" si="6"/>
        <v>0</v>
      </c>
      <c r="AU297" s="125">
        <f t="shared" si="7"/>
        <v>0</v>
      </c>
      <c r="AV297" s="125">
        <f t="shared" si="22"/>
        <v>0</v>
      </c>
      <c r="AW297" s="125">
        <f t="shared" si="9"/>
        <v>0</v>
      </c>
      <c r="AX297" s="125">
        <f t="shared" si="10"/>
        <v>0</v>
      </c>
      <c r="AY297" s="125">
        <f t="shared" si="11"/>
        <v>0</v>
      </c>
      <c r="AZ297" s="125">
        <f t="shared" si="23"/>
        <v>0</v>
      </c>
      <c r="BA297" s="125">
        <f t="shared" si="13"/>
        <v>0</v>
      </c>
      <c r="BB297" s="125">
        <f t="shared" si="14"/>
        <v>0</v>
      </c>
      <c r="BC297" s="125">
        <f t="shared" si="15"/>
        <v>0</v>
      </c>
      <c r="BD297" s="125">
        <f t="shared" si="24"/>
        <v>0</v>
      </c>
      <c r="BE297" s="125">
        <f t="shared" si="17"/>
        <v>0</v>
      </c>
      <c r="BF297" s="125">
        <f t="shared" si="18"/>
        <v>0</v>
      </c>
      <c r="BG297" s="125">
        <f t="shared" si="25"/>
        <v>0</v>
      </c>
      <c r="BH297" s="125">
        <f t="shared" si="28"/>
        <v>0</v>
      </c>
      <c r="BI297" s="125">
        <f t="shared" si="27"/>
        <v>0</v>
      </c>
      <c r="BJ297" s="248">
        <v>1</v>
      </c>
      <c r="BK297" s="248"/>
    </row>
    <row r="298" spans="1:63" ht="14.25" x14ac:dyDescent="0.2">
      <c r="A298" s="22"/>
      <c r="B298" s="49">
        <v>294</v>
      </c>
      <c r="C298" s="50">
        <f>GD_CHUNG!B298</f>
        <v>13453</v>
      </c>
      <c r="D298" s="50" t="str">
        <f>GD_CHUNG!C298</f>
        <v>Nguyễn Văn Khiêm</v>
      </c>
      <c r="E298" s="50" t="str">
        <f>GD_CHUNG!D298</f>
        <v>Nhân viên Bốc xếp</v>
      </c>
      <c r="F298" s="121" t="s">
        <v>205</v>
      </c>
      <c r="G298" s="121" t="s">
        <v>205</v>
      </c>
      <c r="H298" s="121" t="s">
        <v>205</v>
      </c>
      <c r="I298" s="121" t="s">
        <v>205</v>
      </c>
      <c r="J298" s="122"/>
      <c r="K298" s="121" t="s">
        <v>205</v>
      </c>
      <c r="L298" s="121" t="s">
        <v>205</v>
      </c>
      <c r="M298" s="121" t="s">
        <v>205</v>
      </c>
      <c r="N298" s="121" t="s">
        <v>205</v>
      </c>
      <c r="O298" s="121" t="s">
        <v>205</v>
      </c>
      <c r="P298" s="121" t="s">
        <v>205</v>
      </c>
      <c r="Q298" s="122"/>
      <c r="R298" s="121" t="s">
        <v>205</v>
      </c>
      <c r="S298" s="121" t="s">
        <v>205</v>
      </c>
      <c r="T298" s="121" t="s">
        <v>205</v>
      </c>
      <c r="U298" s="121" t="s">
        <v>205</v>
      </c>
      <c r="V298" s="121" t="s">
        <v>205</v>
      </c>
      <c r="W298" s="121" t="s">
        <v>205</v>
      </c>
      <c r="X298" s="122"/>
      <c r="Y298" s="121" t="s">
        <v>205</v>
      </c>
      <c r="Z298" s="121" t="s">
        <v>205</v>
      </c>
      <c r="AA298" s="121" t="s">
        <v>205</v>
      </c>
      <c r="AB298" s="121" t="s">
        <v>205</v>
      </c>
      <c r="AC298" s="121" t="s">
        <v>205</v>
      </c>
      <c r="AD298" s="121" t="s">
        <v>205</v>
      </c>
      <c r="AE298" s="122"/>
      <c r="AF298" s="121" t="s">
        <v>205</v>
      </c>
      <c r="AG298" s="121" t="s">
        <v>205</v>
      </c>
      <c r="AH298" s="121" t="s">
        <v>205</v>
      </c>
      <c r="AI298" s="121" t="s">
        <v>205</v>
      </c>
      <c r="AJ298" s="121" t="s">
        <v>205</v>
      </c>
      <c r="AK298" s="96"/>
      <c r="AL298" s="123"/>
      <c r="AM298" s="123">
        <f>VLOOKUP(C298,DM_NGAY_CONG_QUY_DINH!$H$3:$L$600,5,FALSE)</f>
        <v>27</v>
      </c>
      <c r="AN298" s="123">
        <f t="shared" si="0"/>
        <v>27</v>
      </c>
      <c r="AO298" s="125">
        <f t="shared" si="1"/>
        <v>0</v>
      </c>
      <c r="AP298" s="125">
        <f t="shared" si="2"/>
        <v>0</v>
      </c>
      <c r="AQ298" s="127">
        <f t="shared" si="3"/>
        <v>0</v>
      </c>
      <c r="AR298" s="125">
        <f t="shared" si="4"/>
        <v>0</v>
      </c>
      <c r="AS298" s="125">
        <f t="shared" si="5"/>
        <v>0</v>
      </c>
      <c r="AT298" s="125">
        <f t="shared" si="6"/>
        <v>0</v>
      </c>
      <c r="AU298" s="125">
        <f t="shared" si="7"/>
        <v>0</v>
      </c>
      <c r="AV298" s="125">
        <f t="shared" si="22"/>
        <v>0</v>
      </c>
      <c r="AW298" s="125">
        <f t="shared" si="9"/>
        <v>0</v>
      </c>
      <c r="AX298" s="125">
        <f t="shared" si="10"/>
        <v>0</v>
      </c>
      <c r="AY298" s="125">
        <f t="shared" si="11"/>
        <v>0</v>
      </c>
      <c r="AZ298" s="125">
        <f t="shared" si="23"/>
        <v>0</v>
      </c>
      <c r="BA298" s="125">
        <f t="shared" si="13"/>
        <v>0</v>
      </c>
      <c r="BB298" s="125">
        <f t="shared" si="14"/>
        <v>0</v>
      </c>
      <c r="BC298" s="125">
        <f t="shared" si="15"/>
        <v>0</v>
      </c>
      <c r="BD298" s="125">
        <f t="shared" si="24"/>
        <v>0</v>
      </c>
      <c r="BE298" s="125">
        <f t="shared" si="17"/>
        <v>0</v>
      </c>
      <c r="BF298" s="125">
        <f t="shared" si="18"/>
        <v>0</v>
      </c>
      <c r="BG298" s="125">
        <f t="shared" si="25"/>
        <v>0</v>
      </c>
      <c r="BH298" s="125">
        <f t="shared" si="28"/>
        <v>0</v>
      </c>
      <c r="BI298" s="125">
        <f t="shared" si="27"/>
        <v>0</v>
      </c>
      <c r="BJ298" s="248">
        <v>1</v>
      </c>
      <c r="BK298" s="248"/>
    </row>
    <row r="299" spans="1:63" ht="14.25" x14ac:dyDescent="0.2">
      <c r="A299" s="22"/>
      <c r="B299" s="49">
        <v>295</v>
      </c>
      <c r="C299" s="50">
        <f>GD_CHUNG!B299</f>
        <v>13454</v>
      </c>
      <c r="D299" s="50" t="str">
        <f>GD_CHUNG!C299</f>
        <v>Nguyễn Xuân Hải</v>
      </c>
      <c r="E299" s="50" t="str">
        <f>GD_CHUNG!D299</f>
        <v>Nhân viên Bốc xếp</v>
      </c>
      <c r="F299" s="121" t="s">
        <v>205</v>
      </c>
      <c r="G299" s="121" t="s">
        <v>205</v>
      </c>
      <c r="H299" s="121" t="s">
        <v>781</v>
      </c>
      <c r="I299" s="121" t="s">
        <v>781</v>
      </c>
      <c r="J299" s="122"/>
      <c r="K299" s="121" t="s">
        <v>781</v>
      </c>
      <c r="L299" s="121" t="s">
        <v>781</v>
      </c>
      <c r="M299" s="121" t="s">
        <v>781</v>
      </c>
      <c r="N299" s="121" t="s">
        <v>781</v>
      </c>
      <c r="O299" s="121" t="s">
        <v>781</v>
      </c>
      <c r="P299" s="121" t="s">
        <v>781</v>
      </c>
      <c r="Q299" s="122"/>
      <c r="R299" s="121" t="s">
        <v>781</v>
      </c>
      <c r="S299" s="121" t="s">
        <v>781</v>
      </c>
      <c r="T299" s="121" t="s">
        <v>781</v>
      </c>
      <c r="U299" s="121" t="s">
        <v>781</v>
      </c>
      <c r="V299" s="121" t="s">
        <v>781</v>
      </c>
      <c r="W299" s="121" t="s">
        <v>781</v>
      </c>
      <c r="X299" s="122"/>
      <c r="Y299" s="121" t="s">
        <v>781</v>
      </c>
      <c r="Z299" s="121" t="s">
        <v>781</v>
      </c>
      <c r="AA299" s="121" t="s">
        <v>781</v>
      </c>
      <c r="AB299" s="121" t="s">
        <v>205</v>
      </c>
      <c r="AC299" s="121" t="s">
        <v>205</v>
      </c>
      <c r="AD299" s="121" t="s">
        <v>205</v>
      </c>
      <c r="AE299" s="122"/>
      <c r="AF299" s="121" t="s">
        <v>205</v>
      </c>
      <c r="AG299" s="121" t="s">
        <v>205</v>
      </c>
      <c r="AH299" s="121" t="s">
        <v>205</v>
      </c>
      <c r="AI299" s="121" t="s">
        <v>205</v>
      </c>
      <c r="AJ299" s="121" t="s">
        <v>205</v>
      </c>
      <c r="AK299" s="96"/>
      <c r="AL299" s="123"/>
      <c r="AM299" s="123">
        <f>VLOOKUP(C299,DM_NGAY_CONG_QUY_DINH!$H$3:$L$600,5,FALSE)</f>
        <v>27</v>
      </c>
      <c r="AN299" s="123">
        <f t="shared" si="0"/>
        <v>10</v>
      </c>
      <c r="AO299" s="125">
        <f t="shared" si="1"/>
        <v>0</v>
      </c>
      <c r="AP299" s="125">
        <f t="shared" si="2"/>
        <v>17</v>
      </c>
      <c r="AQ299" s="127">
        <f t="shared" si="3"/>
        <v>0</v>
      </c>
      <c r="AR299" s="125">
        <f t="shared" si="4"/>
        <v>0</v>
      </c>
      <c r="AS299" s="125">
        <f t="shared" si="5"/>
        <v>0</v>
      </c>
      <c r="AT299" s="125">
        <f t="shared" si="6"/>
        <v>0</v>
      </c>
      <c r="AU299" s="125">
        <f t="shared" si="7"/>
        <v>0</v>
      </c>
      <c r="AV299" s="125">
        <f t="shared" si="22"/>
        <v>0</v>
      </c>
      <c r="AW299" s="125">
        <f t="shared" si="9"/>
        <v>0</v>
      </c>
      <c r="AX299" s="125">
        <f t="shared" si="10"/>
        <v>0</v>
      </c>
      <c r="AY299" s="125">
        <f t="shared" si="11"/>
        <v>0</v>
      </c>
      <c r="AZ299" s="125">
        <f t="shared" si="23"/>
        <v>0</v>
      </c>
      <c r="BA299" s="125">
        <f t="shared" si="13"/>
        <v>0</v>
      </c>
      <c r="BB299" s="125">
        <f t="shared" si="14"/>
        <v>0</v>
      </c>
      <c r="BC299" s="125">
        <f t="shared" si="15"/>
        <v>0</v>
      </c>
      <c r="BD299" s="125">
        <f t="shared" si="24"/>
        <v>0</v>
      </c>
      <c r="BE299" s="125">
        <f t="shared" si="17"/>
        <v>0</v>
      </c>
      <c r="BF299" s="125">
        <f t="shared" si="18"/>
        <v>0</v>
      </c>
      <c r="BG299" s="125">
        <f t="shared" si="25"/>
        <v>0</v>
      </c>
      <c r="BH299" s="125">
        <f t="shared" si="28"/>
        <v>0</v>
      </c>
      <c r="BI299" s="125">
        <f t="shared" si="27"/>
        <v>0</v>
      </c>
      <c r="BJ299" s="248">
        <v>1</v>
      </c>
      <c r="BK299" s="248"/>
    </row>
    <row r="300" spans="1:63" ht="14.25" x14ac:dyDescent="0.2">
      <c r="A300" s="22"/>
      <c r="B300" s="49">
        <v>296</v>
      </c>
      <c r="C300" s="50">
        <f>GD_CHUNG!B300</f>
        <v>13455</v>
      </c>
      <c r="D300" s="50" t="str">
        <f>GD_CHUNG!C300</f>
        <v>Nguyễn Như Tuấn</v>
      </c>
      <c r="E300" s="50" t="str">
        <f>GD_CHUNG!D300</f>
        <v>Nhân viên Bốc xếp</v>
      </c>
      <c r="F300" s="121" t="s">
        <v>205</v>
      </c>
      <c r="G300" s="121" t="s">
        <v>205</v>
      </c>
      <c r="H300" s="121" t="s">
        <v>205</v>
      </c>
      <c r="I300" s="121" t="s">
        <v>205</v>
      </c>
      <c r="J300" s="122"/>
      <c r="K300" s="121" t="s">
        <v>205</v>
      </c>
      <c r="L300" s="121" t="s">
        <v>205</v>
      </c>
      <c r="M300" s="121" t="s">
        <v>205</v>
      </c>
      <c r="N300" s="121" t="s">
        <v>205</v>
      </c>
      <c r="O300" s="121" t="s">
        <v>205</v>
      </c>
      <c r="P300" s="121" t="s">
        <v>205</v>
      </c>
      <c r="Q300" s="122"/>
      <c r="R300" s="121" t="s">
        <v>205</v>
      </c>
      <c r="S300" s="121" t="s">
        <v>205</v>
      </c>
      <c r="T300" s="121" t="s">
        <v>205</v>
      </c>
      <c r="U300" s="121" t="s">
        <v>205</v>
      </c>
      <c r="V300" s="121" t="s">
        <v>205</v>
      </c>
      <c r="W300" s="121" t="s">
        <v>205</v>
      </c>
      <c r="X300" s="122"/>
      <c r="Y300" s="121" t="s">
        <v>205</v>
      </c>
      <c r="Z300" s="121" t="s">
        <v>205</v>
      </c>
      <c r="AA300" s="121" t="s">
        <v>205</v>
      </c>
      <c r="AB300" s="121" t="s">
        <v>205</v>
      </c>
      <c r="AC300" s="121" t="s">
        <v>205</v>
      </c>
      <c r="AD300" s="121" t="s">
        <v>205</v>
      </c>
      <c r="AE300" s="122"/>
      <c r="AF300" s="121" t="s">
        <v>205</v>
      </c>
      <c r="AG300" s="121" t="s">
        <v>205</v>
      </c>
      <c r="AH300" s="121" t="s">
        <v>205</v>
      </c>
      <c r="AI300" s="121" t="s">
        <v>205</v>
      </c>
      <c r="AJ300" s="121" t="s">
        <v>205</v>
      </c>
      <c r="AK300" s="96"/>
      <c r="AL300" s="123"/>
      <c r="AM300" s="123">
        <f>VLOOKUP(C300,DM_NGAY_CONG_QUY_DINH!$H$3:$L$600,5,FALSE)</f>
        <v>27</v>
      </c>
      <c r="AN300" s="123">
        <f t="shared" si="0"/>
        <v>27</v>
      </c>
      <c r="AO300" s="125">
        <f t="shared" si="1"/>
        <v>0</v>
      </c>
      <c r="AP300" s="125">
        <f t="shared" si="2"/>
        <v>0</v>
      </c>
      <c r="AQ300" s="127">
        <f t="shared" si="3"/>
        <v>0</v>
      </c>
      <c r="AR300" s="125">
        <f t="shared" si="4"/>
        <v>0</v>
      </c>
      <c r="AS300" s="125">
        <f t="shared" si="5"/>
        <v>0</v>
      </c>
      <c r="AT300" s="125">
        <f t="shared" si="6"/>
        <v>0</v>
      </c>
      <c r="AU300" s="125">
        <f t="shared" si="7"/>
        <v>0</v>
      </c>
      <c r="AV300" s="125">
        <f t="shared" si="22"/>
        <v>0</v>
      </c>
      <c r="AW300" s="125">
        <f t="shared" si="9"/>
        <v>0</v>
      </c>
      <c r="AX300" s="125">
        <f t="shared" si="10"/>
        <v>0</v>
      </c>
      <c r="AY300" s="125">
        <f t="shared" si="11"/>
        <v>0</v>
      </c>
      <c r="AZ300" s="125">
        <f t="shared" si="23"/>
        <v>0</v>
      </c>
      <c r="BA300" s="125">
        <f t="shared" si="13"/>
        <v>0</v>
      </c>
      <c r="BB300" s="125">
        <f t="shared" si="14"/>
        <v>0</v>
      </c>
      <c r="BC300" s="125">
        <f t="shared" si="15"/>
        <v>0</v>
      </c>
      <c r="BD300" s="125">
        <f t="shared" si="24"/>
        <v>0</v>
      </c>
      <c r="BE300" s="125">
        <f t="shared" si="17"/>
        <v>0</v>
      </c>
      <c r="BF300" s="125">
        <f t="shared" si="18"/>
        <v>0</v>
      </c>
      <c r="BG300" s="125">
        <f t="shared" si="25"/>
        <v>0</v>
      </c>
      <c r="BH300" s="125">
        <f t="shared" si="28"/>
        <v>0</v>
      </c>
      <c r="BI300" s="125">
        <f t="shared" si="27"/>
        <v>0</v>
      </c>
      <c r="BJ300" s="248">
        <v>1</v>
      </c>
      <c r="BK300" s="248"/>
    </row>
    <row r="301" spans="1:63" ht="14.25" x14ac:dyDescent="0.2">
      <c r="A301" s="22"/>
      <c r="B301" s="49">
        <v>297</v>
      </c>
      <c r="C301" s="50">
        <f>GD_CHUNG!B301</f>
        <v>13457</v>
      </c>
      <c r="D301" s="50" t="str">
        <f>GD_CHUNG!C301</f>
        <v>Trần Thanh Tuấn</v>
      </c>
      <c r="E301" s="50" t="str">
        <f>GD_CHUNG!D301</f>
        <v>Nhân viên Bốc xếp</v>
      </c>
      <c r="F301" s="121" t="s">
        <v>205</v>
      </c>
      <c r="G301" s="121" t="s">
        <v>205</v>
      </c>
      <c r="H301" s="121" t="s">
        <v>205</v>
      </c>
      <c r="I301" s="121" t="s">
        <v>205</v>
      </c>
      <c r="J301" s="122"/>
      <c r="K301" s="121" t="s">
        <v>205</v>
      </c>
      <c r="L301" s="121" t="s">
        <v>205</v>
      </c>
      <c r="M301" s="121" t="s">
        <v>205</v>
      </c>
      <c r="N301" s="121" t="s">
        <v>205</v>
      </c>
      <c r="O301" s="121" t="s">
        <v>205</v>
      </c>
      <c r="P301" s="121" t="s">
        <v>205</v>
      </c>
      <c r="Q301" s="122"/>
      <c r="R301" s="121" t="s">
        <v>205</v>
      </c>
      <c r="S301" s="121" t="s">
        <v>205</v>
      </c>
      <c r="T301" s="121" t="s">
        <v>205</v>
      </c>
      <c r="U301" s="121" t="s">
        <v>205</v>
      </c>
      <c r="V301" s="121" t="s">
        <v>205</v>
      </c>
      <c r="W301" s="121" t="s">
        <v>205</v>
      </c>
      <c r="X301" s="122"/>
      <c r="Y301" s="121" t="s">
        <v>205</v>
      </c>
      <c r="Z301" s="121" t="s">
        <v>205</v>
      </c>
      <c r="AA301" s="121" t="s">
        <v>205</v>
      </c>
      <c r="AB301" s="121" t="s">
        <v>205</v>
      </c>
      <c r="AC301" s="121" t="s">
        <v>205</v>
      </c>
      <c r="AD301" s="121" t="s">
        <v>205</v>
      </c>
      <c r="AE301" s="122"/>
      <c r="AF301" s="121" t="s">
        <v>205</v>
      </c>
      <c r="AG301" s="121" t="s">
        <v>205</v>
      </c>
      <c r="AH301" s="121" t="s">
        <v>205</v>
      </c>
      <c r="AI301" s="121" t="s">
        <v>205</v>
      </c>
      <c r="AJ301" s="121" t="s">
        <v>205</v>
      </c>
      <c r="AK301" s="96"/>
      <c r="AL301" s="123"/>
      <c r="AM301" s="123">
        <f>VLOOKUP(C301,DM_NGAY_CONG_QUY_DINH!$H$3:$L$600,5,FALSE)</f>
        <v>27</v>
      </c>
      <c r="AN301" s="123">
        <f t="shared" si="0"/>
        <v>27</v>
      </c>
      <c r="AO301" s="125">
        <f t="shared" si="1"/>
        <v>0</v>
      </c>
      <c r="AP301" s="125">
        <f t="shared" si="2"/>
        <v>0</v>
      </c>
      <c r="AQ301" s="127">
        <f t="shared" si="3"/>
        <v>0</v>
      </c>
      <c r="AR301" s="125">
        <f t="shared" si="4"/>
        <v>0</v>
      </c>
      <c r="AS301" s="125">
        <f t="shared" si="5"/>
        <v>0</v>
      </c>
      <c r="AT301" s="125">
        <f t="shared" si="6"/>
        <v>0</v>
      </c>
      <c r="AU301" s="125">
        <f t="shared" si="7"/>
        <v>0</v>
      </c>
      <c r="AV301" s="125">
        <f t="shared" si="22"/>
        <v>0</v>
      </c>
      <c r="AW301" s="125">
        <f t="shared" si="9"/>
        <v>0</v>
      </c>
      <c r="AX301" s="125">
        <f t="shared" si="10"/>
        <v>0</v>
      </c>
      <c r="AY301" s="125">
        <f t="shared" si="11"/>
        <v>0</v>
      </c>
      <c r="AZ301" s="125">
        <f t="shared" si="23"/>
        <v>0</v>
      </c>
      <c r="BA301" s="125">
        <f t="shared" si="13"/>
        <v>0</v>
      </c>
      <c r="BB301" s="125">
        <f t="shared" si="14"/>
        <v>0</v>
      </c>
      <c r="BC301" s="125">
        <f t="shared" si="15"/>
        <v>0</v>
      </c>
      <c r="BD301" s="125">
        <f t="shared" si="24"/>
        <v>0</v>
      </c>
      <c r="BE301" s="125">
        <f t="shared" si="17"/>
        <v>0</v>
      </c>
      <c r="BF301" s="125">
        <f t="shared" si="18"/>
        <v>0</v>
      </c>
      <c r="BG301" s="125">
        <f t="shared" si="25"/>
        <v>0</v>
      </c>
      <c r="BH301" s="125">
        <f t="shared" si="28"/>
        <v>0</v>
      </c>
      <c r="BI301" s="125">
        <f t="shared" si="27"/>
        <v>0</v>
      </c>
      <c r="BJ301" s="248">
        <v>1</v>
      </c>
      <c r="BK301" s="248"/>
    </row>
    <row r="302" spans="1:63" ht="14.25" x14ac:dyDescent="0.2">
      <c r="A302" s="22"/>
      <c r="B302" s="49">
        <v>298</v>
      </c>
      <c r="C302" s="50">
        <f>GD_CHUNG!B302</f>
        <v>13458</v>
      </c>
      <c r="D302" s="50" t="str">
        <f>GD_CHUNG!C302</f>
        <v>Nguyễn Việt Hải</v>
      </c>
      <c r="E302" s="50" t="str">
        <f>GD_CHUNG!D302</f>
        <v>Nhân viên Bốc xếp</v>
      </c>
      <c r="F302" s="121" t="s">
        <v>205</v>
      </c>
      <c r="G302" s="121" t="s">
        <v>205</v>
      </c>
      <c r="H302" s="121" t="s">
        <v>205</v>
      </c>
      <c r="I302" s="121" t="s">
        <v>205</v>
      </c>
      <c r="J302" s="122"/>
      <c r="K302" s="121" t="s">
        <v>205</v>
      </c>
      <c r="L302" s="121" t="s">
        <v>205</v>
      </c>
      <c r="M302" s="121" t="s">
        <v>205</v>
      </c>
      <c r="N302" s="121" t="s">
        <v>205</v>
      </c>
      <c r="O302" s="121" t="s">
        <v>205</v>
      </c>
      <c r="P302" s="121" t="s">
        <v>205</v>
      </c>
      <c r="Q302" s="122"/>
      <c r="R302" s="121" t="s">
        <v>205</v>
      </c>
      <c r="S302" s="121" t="s">
        <v>205</v>
      </c>
      <c r="T302" s="121" t="s">
        <v>205</v>
      </c>
      <c r="U302" s="121" t="s">
        <v>205</v>
      </c>
      <c r="V302" s="121" t="s">
        <v>205</v>
      </c>
      <c r="W302" s="121" t="s">
        <v>205</v>
      </c>
      <c r="X302" s="122"/>
      <c r="Y302" s="121" t="s">
        <v>205</v>
      </c>
      <c r="Z302" s="121" t="s">
        <v>205</v>
      </c>
      <c r="AA302" s="121" t="s">
        <v>205</v>
      </c>
      <c r="AB302" s="121" t="s">
        <v>205</v>
      </c>
      <c r="AC302" s="121" t="s">
        <v>205</v>
      </c>
      <c r="AD302" s="121" t="s">
        <v>205</v>
      </c>
      <c r="AE302" s="122"/>
      <c r="AF302" s="121" t="s">
        <v>205</v>
      </c>
      <c r="AG302" s="121" t="s">
        <v>205</v>
      </c>
      <c r="AH302" s="121" t="s">
        <v>205</v>
      </c>
      <c r="AI302" s="121" t="s">
        <v>205</v>
      </c>
      <c r="AJ302" s="121" t="s">
        <v>205</v>
      </c>
      <c r="AK302" s="96"/>
      <c r="AL302" s="123"/>
      <c r="AM302" s="123">
        <f>VLOOKUP(C302,DM_NGAY_CONG_QUY_DINH!$H$3:$L$600,5,FALSE)</f>
        <v>27</v>
      </c>
      <c r="AN302" s="123">
        <f t="shared" si="0"/>
        <v>27</v>
      </c>
      <c r="AO302" s="125">
        <f t="shared" si="1"/>
        <v>0</v>
      </c>
      <c r="AP302" s="125">
        <f t="shared" si="2"/>
        <v>0</v>
      </c>
      <c r="AQ302" s="127">
        <f t="shared" si="3"/>
        <v>0</v>
      </c>
      <c r="AR302" s="125">
        <f t="shared" si="4"/>
        <v>0</v>
      </c>
      <c r="AS302" s="125">
        <f t="shared" si="5"/>
        <v>0</v>
      </c>
      <c r="AT302" s="125">
        <f t="shared" si="6"/>
        <v>0</v>
      </c>
      <c r="AU302" s="125">
        <f t="shared" si="7"/>
        <v>0</v>
      </c>
      <c r="AV302" s="125">
        <f t="shared" si="22"/>
        <v>0</v>
      </c>
      <c r="AW302" s="125">
        <f t="shared" si="9"/>
        <v>0</v>
      </c>
      <c r="AX302" s="125">
        <f t="shared" si="10"/>
        <v>0</v>
      </c>
      <c r="AY302" s="125">
        <f t="shared" si="11"/>
        <v>0</v>
      </c>
      <c r="AZ302" s="125">
        <f t="shared" si="23"/>
        <v>0</v>
      </c>
      <c r="BA302" s="125">
        <f t="shared" si="13"/>
        <v>0</v>
      </c>
      <c r="BB302" s="125">
        <f t="shared" si="14"/>
        <v>0</v>
      </c>
      <c r="BC302" s="125">
        <f t="shared" si="15"/>
        <v>0</v>
      </c>
      <c r="BD302" s="125">
        <f t="shared" si="24"/>
        <v>0</v>
      </c>
      <c r="BE302" s="125">
        <f t="shared" si="17"/>
        <v>0</v>
      </c>
      <c r="BF302" s="125">
        <f t="shared" si="18"/>
        <v>0</v>
      </c>
      <c r="BG302" s="125">
        <f t="shared" si="25"/>
        <v>0</v>
      </c>
      <c r="BH302" s="125">
        <f t="shared" si="28"/>
        <v>0</v>
      </c>
      <c r="BI302" s="125">
        <f t="shared" si="27"/>
        <v>0</v>
      </c>
      <c r="BJ302" s="248">
        <v>1</v>
      </c>
      <c r="BK302" s="248"/>
    </row>
    <row r="303" spans="1:63" ht="14.25" x14ac:dyDescent="0.2">
      <c r="A303" s="22"/>
      <c r="B303" s="49">
        <v>299</v>
      </c>
      <c r="C303" s="50">
        <f>GD_CHUNG!B303</f>
        <v>13461</v>
      </c>
      <c r="D303" s="50" t="str">
        <f>GD_CHUNG!C303</f>
        <v>Cao Văn Mạnh</v>
      </c>
      <c r="E303" s="50" t="str">
        <f>GD_CHUNG!D303</f>
        <v>Nhân viên Bốc xếp</v>
      </c>
      <c r="F303" s="121" t="s">
        <v>205</v>
      </c>
      <c r="G303" s="121" t="s">
        <v>205</v>
      </c>
      <c r="H303" s="121" t="s">
        <v>205</v>
      </c>
      <c r="I303" s="121" t="s">
        <v>205</v>
      </c>
      <c r="J303" s="122"/>
      <c r="K303" s="121" t="s">
        <v>205</v>
      </c>
      <c r="L303" s="121" t="s">
        <v>205</v>
      </c>
      <c r="M303" s="121" t="s">
        <v>205</v>
      </c>
      <c r="N303" s="121" t="s">
        <v>205</v>
      </c>
      <c r="O303" s="121" t="s">
        <v>205</v>
      </c>
      <c r="P303" s="121" t="s">
        <v>205</v>
      </c>
      <c r="Q303" s="122"/>
      <c r="R303" s="121" t="s">
        <v>205</v>
      </c>
      <c r="S303" s="121" t="s">
        <v>205</v>
      </c>
      <c r="T303" s="121" t="s">
        <v>205</v>
      </c>
      <c r="U303" s="121" t="s">
        <v>205</v>
      </c>
      <c r="V303" s="121" t="s">
        <v>205</v>
      </c>
      <c r="W303" s="121" t="s">
        <v>205</v>
      </c>
      <c r="X303" s="122"/>
      <c r="Y303" s="121" t="s">
        <v>205</v>
      </c>
      <c r="Z303" s="121" t="s">
        <v>205</v>
      </c>
      <c r="AA303" s="121" t="s">
        <v>205</v>
      </c>
      <c r="AB303" s="121" t="s">
        <v>205</v>
      </c>
      <c r="AC303" s="121" t="s">
        <v>205</v>
      </c>
      <c r="AD303" s="121" t="s">
        <v>205</v>
      </c>
      <c r="AE303" s="122"/>
      <c r="AF303" s="121" t="s">
        <v>205</v>
      </c>
      <c r="AG303" s="121" t="s">
        <v>205</v>
      </c>
      <c r="AH303" s="121" t="s">
        <v>205</v>
      </c>
      <c r="AI303" s="121" t="s">
        <v>205</v>
      </c>
      <c r="AJ303" s="121" t="s">
        <v>205</v>
      </c>
      <c r="AK303" s="96"/>
      <c r="AL303" s="123"/>
      <c r="AM303" s="123">
        <f>VLOOKUP(C303,DM_NGAY_CONG_QUY_DINH!$H$3:$L$600,5,FALSE)</f>
        <v>27</v>
      </c>
      <c r="AN303" s="123">
        <f t="shared" si="0"/>
        <v>27</v>
      </c>
      <c r="AO303" s="125">
        <f t="shared" si="1"/>
        <v>0</v>
      </c>
      <c r="AP303" s="125">
        <f t="shared" si="2"/>
        <v>0</v>
      </c>
      <c r="AQ303" s="127">
        <f t="shared" si="3"/>
        <v>0</v>
      </c>
      <c r="AR303" s="125">
        <f t="shared" si="4"/>
        <v>0</v>
      </c>
      <c r="AS303" s="125">
        <f t="shared" si="5"/>
        <v>0</v>
      </c>
      <c r="AT303" s="125">
        <f t="shared" si="6"/>
        <v>0</v>
      </c>
      <c r="AU303" s="125">
        <f t="shared" si="7"/>
        <v>0</v>
      </c>
      <c r="AV303" s="125">
        <f t="shared" si="22"/>
        <v>0</v>
      </c>
      <c r="AW303" s="125">
        <f t="shared" si="9"/>
        <v>0</v>
      </c>
      <c r="AX303" s="125">
        <f t="shared" si="10"/>
        <v>0</v>
      </c>
      <c r="AY303" s="125">
        <f t="shared" si="11"/>
        <v>0</v>
      </c>
      <c r="AZ303" s="125">
        <f t="shared" si="23"/>
        <v>0</v>
      </c>
      <c r="BA303" s="125">
        <f t="shared" si="13"/>
        <v>0</v>
      </c>
      <c r="BB303" s="125">
        <f t="shared" si="14"/>
        <v>0</v>
      </c>
      <c r="BC303" s="125">
        <f t="shared" si="15"/>
        <v>0</v>
      </c>
      <c r="BD303" s="125">
        <f t="shared" si="24"/>
        <v>0</v>
      </c>
      <c r="BE303" s="125">
        <f t="shared" si="17"/>
        <v>0</v>
      </c>
      <c r="BF303" s="125">
        <f t="shared" si="18"/>
        <v>0</v>
      </c>
      <c r="BG303" s="125">
        <f t="shared" si="25"/>
        <v>0</v>
      </c>
      <c r="BH303" s="125">
        <f t="shared" si="28"/>
        <v>0</v>
      </c>
      <c r="BI303" s="125">
        <f t="shared" si="27"/>
        <v>0</v>
      </c>
      <c r="BJ303" s="248">
        <v>1</v>
      </c>
      <c r="BK303" s="248"/>
    </row>
    <row r="304" spans="1:63" ht="14.25" x14ac:dyDescent="0.2">
      <c r="A304" s="22"/>
      <c r="B304" s="49">
        <v>300</v>
      </c>
      <c r="C304" s="50">
        <f>GD_CHUNG!B304</f>
        <v>13464</v>
      </c>
      <c r="D304" s="50" t="str">
        <f>GD_CHUNG!C304</f>
        <v>Phạm Văn Dũng</v>
      </c>
      <c r="E304" s="50" t="str">
        <f>GD_CHUNG!D304</f>
        <v>Nhân viên Bốc xếp</v>
      </c>
      <c r="F304" s="121" t="s">
        <v>205</v>
      </c>
      <c r="G304" s="121" t="s">
        <v>205</v>
      </c>
      <c r="H304" s="121" t="s">
        <v>205</v>
      </c>
      <c r="I304" s="121" t="s">
        <v>205</v>
      </c>
      <c r="J304" s="122"/>
      <c r="K304" s="121" t="s">
        <v>205</v>
      </c>
      <c r="L304" s="121" t="s">
        <v>205</v>
      </c>
      <c r="M304" s="121" t="s">
        <v>205</v>
      </c>
      <c r="N304" s="121" t="s">
        <v>205</v>
      </c>
      <c r="O304" s="121" t="s">
        <v>205</v>
      </c>
      <c r="P304" s="121" t="s">
        <v>205</v>
      </c>
      <c r="Q304" s="122"/>
      <c r="R304" s="121"/>
      <c r="S304" s="198"/>
      <c r="T304" s="122"/>
      <c r="U304" s="122"/>
      <c r="V304" s="122"/>
      <c r="W304" s="122"/>
      <c r="X304" s="122"/>
      <c r="Y304" s="122"/>
      <c r="Z304" s="198"/>
      <c r="AA304" s="122"/>
      <c r="AB304" s="122"/>
      <c r="AC304" s="122"/>
      <c r="AD304" s="122"/>
      <c r="AE304" s="122"/>
      <c r="AF304" s="122"/>
      <c r="AG304" s="198"/>
      <c r="AH304" s="122"/>
      <c r="AI304" s="122"/>
      <c r="AJ304" s="198"/>
      <c r="AK304" s="96"/>
      <c r="AL304" s="123"/>
      <c r="AM304" s="123">
        <f>VLOOKUP(C304,DM_NGAY_CONG_QUY_DINH!$H$3:$L$600,5,FALSE)</f>
        <v>27</v>
      </c>
      <c r="AN304" s="123">
        <f t="shared" si="0"/>
        <v>10</v>
      </c>
      <c r="AO304" s="125">
        <f t="shared" si="1"/>
        <v>0</v>
      </c>
      <c r="AP304" s="125">
        <f t="shared" si="2"/>
        <v>0</v>
      </c>
      <c r="AQ304" s="127">
        <f t="shared" si="3"/>
        <v>0</v>
      </c>
      <c r="AR304" s="125">
        <f t="shared" si="4"/>
        <v>0</v>
      </c>
      <c r="AS304" s="125">
        <f t="shared" si="5"/>
        <v>0</v>
      </c>
      <c r="AT304" s="125">
        <f t="shared" si="6"/>
        <v>0</v>
      </c>
      <c r="AU304" s="125">
        <f t="shared" si="7"/>
        <v>0</v>
      </c>
      <c r="AV304" s="125">
        <f t="shared" si="22"/>
        <v>0</v>
      </c>
      <c r="AW304" s="125">
        <f t="shared" si="9"/>
        <v>0</v>
      </c>
      <c r="AX304" s="125">
        <f t="shared" si="10"/>
        <v>0</v>
      </c>
      <c r="AY304" s="125">
        <f t="shared" si="11"/>
        <v>0</v>
      </c>
      <c r="AZ304" s="125">
        <f t="shared" si="23"/>
        <v>0</v>
      </c>
      <c r="BA304" s="125">
        <f t="shared" si="13"/>
        <v>0</v>
      </c>
      <c r="BB304" s="125">
        <f t="shared" si="14"/>
        <v>0</v>
      </c>
      <c r="BC304" s="125">
        <f t="shared" si="15"/>
        <v>0</v>
      </c>
      <c r="BD304" s="125">
        <f t="shared" si="24"/>
        <v>0</v>
      </c>
      <c r="BE304" s="125">
        <f t="shared" si="17"/>
        <v>0</v>
      </c>
      <c r="BF304" s="125">
        <f t="shared" si="18"/>
        <v>0</v>
      </c>
      <c r="BG304" s="125">
        <f t="shared" si="25"/>
        <v>0</v>
      </c>
      <c r="BH304" s="125">
        <f t="shared" si="28"/>
        <v>0</v>
      </c>
      <c r="BI304" s="125">
        <f t="shared" si="27"/>
        <v>0</v>
      </c>
      <c r="BJ304" s="248">
        <v>1</v>
      </c>
      <c r="BK304" s="248"/>
    </row>
    <row r="305" spans="1:63" ht="14.25" x14ac:dyDescent="0.2">
      <c r="A305" s="22"/>
      <c r="B305" s="49">
        <v>301</v>
      </c>
      <c r="C305" s="50">
        <f>GD_CHUNG!B305</f>
        <v>13465</v>
      </c>
      <c r="D305" s="50" t="str">
        <f>GD_CHUNG!C305</f>
        <v>Vũ Văn Tuyền</v>
      </c>
      <c r="E305" s="50" t="str">
        <f>GD_CHUNG!D305</f>
        <v>Nhân viên Bốc xếp</v>
      </c>
      <c r="F305" s="121" t="s">
        <v>205</v>
      </c>
      <c r="G305" s="121" t="s">
        <v>205</v>
      </c>
      <c r="H305" s="121" t="s">
        <v>205</v>
      </c>
      <c r="I305" s="121" t="s">
        <v>205</v>
      </c>
      <c r="J305" s="122"/>
      <c r="K305" s="121" t="s">
        <v>205</v>
      </c>
      <c r="L305" s="121" t="s">
        <v>205</v>
      </c>
      <c r="M305" s="121" t="s">
        <v>205</v>
      </c>
      <c r="N305" s="121" t="s">
        <v>205</v>
      </c>
      <c r="O305" s="121" t="s">
        <v>205</v>
      </c>
      <c r="P305" s="121" t="s">
        <v>205</v>
      </c>
      <c r="Q305" s="122"/>
      <c r="R305" s="51" t="s">
        <v>205</v>
      </c>
      <c r="S305" s="121" t="s">
        <v>205</v>
      </c>
      <c r="T305" s="121" t="s">
        <v>205</v>
      </c>
      <c r="U305" s="121" t="s">
        <v>205</v>
      </c>
      <c r="V305" s="121" t="s">
        <v>205</v>
      </c>
      <c r="W305" s="121" t="s">
        <v>205</v>
      </c>
      <c r="X305" s="122"/>
      <c r="Y305" s="121" t="s">
        <v>205</v>
      </c>
      <c r="Z305" s="121" t="s">
        <v>205</v>
      </c>
      <c r="AA305" s="121" t="s">
        <v>205</v>
      </c>
      <c r="AB305" s="121" t="s">
        <v>205</v>
      </c>
      <c r="AC305" s="121" t="s">
        <v>205</v>
      </c>
      <c r="AD305" s="121" t="s">
        <v>205</v>
      </c>
      <c r="AE305" s="122"/>
      <c r="AF305" s="121" t="s">
        <v>205</v>
      </c>
      <c r="AG305" s="121" t="s">
        <v>205</v>
      </c>
      <c r="AH305" s="121" t="s">
        <v>205</v>
      </c>
      <c r="AI305" s="121" t="s">
        <v>205</v>
      </c>
      <c r="AJ305" s="121" t="s">
        <v>205</v>
      </c>
      <c r="AK305" s="96"/>
      <c r="AL305" s="123"/>
      <c r="AM305" s="123">
        <f>VLOOKUP(C305,DM_NGAY_CONG_QUY_DINH!$H$3:$L$600,5,FALSE)</f>
        <v>27</v>
      </c>
      <c r="AN305" s="123">
        <f t="shared" si="0"/>
        <v>27</v>
      </c>
      <c r="AO305" s="125">
        <f t="shared" si="1"/>
        <v>0</v>
      </c>
      <c r="AP305" s="125">
        <f t="shared" si="2"/>
        <v>0</v>
      </c>
      <c r="AQ305" s="127">
        <f t="shared" si="3"/>
        <v>0</v>
      </c>
      <c r="AR305" s="125">
        <f t="shared" si="4"/>
        <v>0</v>
      </c>
      <c r="AS305" s="125">
        <f t="shared" si="5"/>
        <v>0</v>
      </c>
      <c r="AT305" s="125">
        <f t="shared" si="6"/>
        <v>0</v>
      </c>
      <c r="AU305" s="125">
        <f t="shared" si="7"/>
        <v>0</v>
      </c>
      <c r="AV305" s="125">
        <f t="shared" si="22"/>
        <v>0</v>
      </c>
      <c r="AW305" s="125">
        <f t="shared" si="9"/>
        <v>0</v>
      </c>
      <c r="AX305" s="125">
        <f t="shared" si="10"/>
        <v>0</v>
      </c>
      <c r="AY305" s="125">
        <f t="shared" si="11"/>
        <v>0</v>
      </c>
      <c r="AZ305" s="125">
        <f t="shared" si="23"/>
        <v>0</v>
      </c>
      <c r="BA305" s="125">
        <f t="shared" si="13"/>
        <v>0</v>
      </c>
      <c r="BB305" s="125">
        <f t="shared" si="14"/>
        <v>0</v>
      </c>
      <c r="BC305" s="125">
        <f t="shared" si="15"/>
        <v>0</v>
      </c>
      <c r="BD305" s="125">
        <f t="shared" si="24"/>
        <v>0</v>
      </c>
      <c r="BE305" s="125">
        <f t="shared" si="17"/>
        <v>0</v>
      </c>
      <c r="BF305" s="125">
        <f t="shared" si="18"/>
        <v>0</v>
      </c>
      <c r="BG305" s="125">
        <f t="shared" si="25"/>
        <v>0</v>
      </c>
      <c r="BH305" s="125">
        <f t="shared" si="28"/>
        <v>0</v>
      </c>
      <c r="BI305" s="125">
        <f t="shared" si="27"/>
        <v>0</v>
      </c>
      <c r="BJ305" s="248">
        <v>1</v>
      </c>
      <c r="BK305" s="248"/>
    </row>
    <row r="306" spans="1:63" ht="14.25" x14ac:dyDescent="0.2">
      <c r="A306" s="22"/>
      <c r="B306" s="49">
        <v>302</v>
      </c>
      <c r="C306" s="50">
        <f>GD_CHUNG!B306</f>
        <v>13466</v>
      </c>
      <c r="D306" s="50" t="str">
        <f>GD_CHUNG!C306</f>
        <v>Nguyễn Viết Phi</v>
      </c>
      <c r="E306" s="50" t="str">
        <f>GD_CHUNG!D306</f>
        <v>Nhân viên Bốc xếp</v>
      </c>
      <c r="F306" s="121" t="s">
        <v>205</v>
      </c>
      <c r="G306" s="121" t="s">
        <v>205</v>
      </c>
      <c r="H306" s="121" t="s">
        <v>205</v>
      </c>
      <c r="I306" s="121" t="s">
        <v>205</v>
      </c>
      <c r="J306" s="122"/>
      <c r="K306" s="121" t="s">
        <v>205</v>
      </c>
      <c r="L306" s="121" t="s">
        <v>205</v>
      </c>
      <c r="M306" s="121" t="s">
        <v>205</v>
      </c>
      <c r="N306" s="121" t="s">
        <v>205</v>
      </c>
      <c r="O306" s="121" t="s">
        <v>205</v>
      </c>
      <c r="P306" s="121" t="s">
        <v>205</v>
      </c>
      <c r="Q306" s="122"/>
      <c r="R306" s="121" t="s">
        <v>205</v>
      </c>
      <c r="S306" s="121" t="s">
        <v>205</v>
      </c>
      <c r="T306" s="121" t="s">
        <v>205</v>
      </c>
      <c r="U306" s="121" t="s">
        <v>205</v>
      </c>
      <c r="V306" s="121" t="s">
        <v>205</v>
      </c>
      <c r="W306" s="121" t="s">
        <v>205</v>
      </c>
      <c r="X306" s="122"/>
      <c r="Y306" s="121" t="s">
        <v>205</v>
      </c>
      <c r="Z306" s="121" t="s">
        <v>205</v>
      </c>
      <c r="AA306" s="121" t="s">
        <v>205</v>
      </c>
      <c r="AB306" s="121" t="s">
        <v>205</v>
      </c>
      <c r="AC306" s="121" t="s">
        <v>205</v>
      </c>
      <c r="AD306" s="121" t="s">
        <v>205</v>
      </c>
      <c r="AE306" s="122"/>
      <c r="AF306" s="121" t="s">
        <v>205</v>
      </c>
      <c r="AG306" s="121" t="s">
        <v>205</v>
      </c>
      <c r="AH306" s="121" t="s">
        <v>205</v>
      </c>
      <c r="AI306" s="121" t="s">
        <v>205</v>
      </c>
      <c r="AJ306" s="121" t="s">
        <v>205</v>
      </c>
      <c r="AK306" s="96"/>
      <c r="AL306" s="123"/>
      <c r="AM306" s="123">
        <f>VLOOKUP(C306,DM_NGAY_CONG_QUY_DINH!$H$3:$L$600,5,FALSE)</f>
        <v>27</v>
      </c>
      <c r="AN306" s="123">
        <f t="shared" si="0"/>
        <v>27</v>
      </c>
      <c r="AO306" s="125">
        <f t="shared" si="1"/>
        <v>0</v>
      </c>
      <c r="AP306" s="125">
        <f t="shared" si="2"/>
        <v>0</v>
      </c>
      <c r="AQ306" s="127">
        <f t="shared" si="3"/>
        <v>0</v>
      </c>
      <c r="AR306" s="125">
        <f t="shared" si="4"/>
        <v>0</v>
      </c>
      <c r="AS306" s="125">
        <f t="shared" si="5"/>
        <v>0</v>
      </c>
      <c r="AT306" s="125">
        <f t="shared" si="6"/>
        <v>0</v>
      </c>
      <c r="AU306" s="125">
        <f t="shared" si="7"/>
        <v>0</v>
      </c>
      <c r="AV306" s="125">
        <f t="shared" si="22"/>
        <v>0</v>
      </c>
      <c r="AW306" s="125">
        <f t="shared" si="9"/>
        <v>0</v>
      </c>
      <c r="AX306" s="125">
        <f t="shared" si="10"/>
        <v>0</v>
      </c>
      <c r="AY306" s="125">
        <f t="shared" si="11"/>
        <v>0</v>
      </c>
      <c r="AZ306" s="125">
        <f t="shared" si="23"/>
        <v>0</v>
      </c>
      <c r="BA306" s="125">
        <f t="shared" si="13"/>
        <v>0</v>
      </c>
      <c r="BB306" s="125">
        <f t="shared" si="14"/>
        <v>0</v>
      </c>
      <c r="BC306" s="125">
        <f t="shared" si="15"/>
        <v>0</v>
      </c>
      <c r="BD306" s="125">
        <f t="shared" si="24"/>
        <v>0</v>
      </c>
      <c r="BE306" s="125">
        <f t="shared" si="17"/>
        <v>0</v>
      </c>
      <c r="BF306" s="125">
        <f t="shared" si="18"/>
        <v>0</v>
      </c>
      <c r="BG306" s="125">
        <f t="shared" si="25"/>
        <v>0</v>
      </c>
      <c r="BH306" s="125">
        <f t="shared" si="28"/>
        <v>0</v>
      </c>
      <c r="BI306" s="125">
        <f t="shared" si="27"/>
        <v>0</v>
      </c>
      <c r="BJ306" s="248">
        <v>1</v>
      </c>
      <c r="BK306" s="248"/>
    </row>
    <row r="307" spans="1:63" ht="14.25" x14ac:dyDescent="0.2">
      <c r="A307" s="22"/>
      <c r="B307" s="49">
        <v>303</v>
      </c>
      <c r="C307" s="50">
        <f>GD_CHUNG!B307</f>
        <v>13467</v>
      </c>
      <c r="D307" s="50" t="str">
        <f>GD_CHUNG!C307</f>
        <v>Tăng Văn Hải</v>
      </c>
      <c r="E307" s="50" t="str">
        <f>GD_CHUNG!D307</f>
        <v>Nhân viên Bốc xếp</v>
      </c>
      <c r="F307" s="121" t="s">
        <v>205</v>
      </c>
      <c r="G307" s="121" t="s">
        <v>205</v>
      </c>
      <c r="H307" s="121" t="s">
        <v>205</v>
      </c>
      <c r="I307" s="121" t="s">
        <v>205</v>
      </c>
      <c r="J307" s="122"/>
      <c r="K307" s="121" t="s">
        <v>205</v>
      </c>
      <c r="L307" s="121" t="s">
        <v>205</v>
      </c>
      <c r="M307" s="121" t="s">
        <v>205</v>
      </c>
      <c r="N307" s="121" t="s">
        <v>205</v>
      </c>
      <c r="O307" s="121" t="s">
        <v>205</v>
      </c>
      <c r="P307" s="121" t="s">
        <v>205</v>
      </c>
      <c r="Q307" s="122"/>
      <c r="R307" s="121" t="s">
        <v>205</v>
      </c>
      <c r="S307" s="121" t="s">
        <v>205</v>
      </c>
      <c r="T307" s="121" t="s">
        <v>205</v>
      </c>
      <c r="U307" s="121" t="s">
        <v>205</v>
      </c>
      <c r="V307" s="121" t="s">
        <v>205</v>
      </c>
      <c r="W307" s="121" t="s">
        <v>205</v>
      </c>
      <c r="X307" s="122"/>
      <c r="Y307" s="121" t="s">
        <v>205</v>
      </c>
      <c r="Z307" s="121" t="s">
        <v>205</v>
      </c>
      <c r="AA307" s="121" t="s">
        <v>205</v>
      </c>
      <c r="AB307" s="121" t="s">
        <v>205</v>
      </c>
      <c r="AC307" s="121" t="s">
        <v>205</v>
      </c>
      <c r="AD307" s="121" t="s">
        <v>205</v>
      </c>
      <c r="AE307" s="122"/>
      <c r="AF307" s="121" t="s">
        <v>205</v>
      </c>
      <c r="AG307" s="121" t="s">
        <v>205</v>
      </c>
      <c r="AH307" s="121" t="s">
        <v>205</v>
      </c>
      <c r="AI307" s="121" t="s">
        <v>205</v>
      </c>
      <c r="AJ307" s="121" t="s">
        <v>205</v>
      </c>
      <c r="AK307" s="96"/>
      <c r="AL307" s="123"/>
      <c r="AM307" s="123">
        <f>VLOOKUP(C307,DM_NGAY_CONG_QUY_DINH!$H$3:$L$600,5,FALSE)</f>
        <v>27</v>
      </c>
      <c r="AN307" s="123">
        <f t="shared" si="0"/>
        <v>27</v>
      </c>
      <c r="AO307" s="125">
        <f t="shared" si="1"/>
        <v>0</v>
      </c>
      <c r="AP307" s="125">
        <f t="shared" si="2"/>
        <v>0</v>
      </c>
      <c r="AQ307" s="127">
        <f t="shared" si="3"/>
        <v>0</v>
      </c>
      <c r="AR307" s="125">
        <f t="shared" si="4"/>
        <v>0</v>
      </c>
      <c r="AS307" s="125">
        <f t="shared" si="5"/>
        <v>0</v>
      </c>
      <c r="AT307" s="125">
        <f t="shared" si="6"/>
        <v>0</v>
      </c>
      <c r="AU307" s="125">
        <f t="shared" si="7"/>
        <v>0</v>
      </c>
      <c r="AV307" s="125">
        <f t="shared" si="22"/>
        <v>0</v>
      </c>
      <c r="AW307" s="125">
        <f t="shared" si="9"/>
        <v>0</v>
      </c>
      <c r="AX307" s="125">
        <f t="shared" si="10"/>
        <v>0</v>
      </c>
      <c r="AY307" s="125">
        <f t="shared" si="11"/>
        <v>0</v>
      </c>
      <c r="AZ307" s="125">
        <f t="shared" si="23"/>
        <v>0</v>
      </c>
      <c r="BA307" s="125">
        <f t="shared" si="13"/>
        <v>0</v>
      </c>
      <c r="BB307" s="125">
        <f t="shared" si="14"/>
        <v>0</v>
      </c>
      <c r="BC307" s="125">
        <f t="shared" si="15"/>
        <v>0</v>
      </c>
      <c r="BD307" s="125">
        <f t="shared" si="24"/>
        <v>0</v>
      </c>
      <c r="BE307" s="125">
        <f t="shared" si="17"/>
        <v>0</v>
      </c>
      <c r="BF307" s="125">
        <f t="shared" si="18"/>
        <v>0</v>
      </c>
      <c r="BG307" s="125">
        <f t="shared" si="25"/>
        <v>0</v>
      </c>
      <c r="BH307" s="125">
        <f t="shared" si="28"/>
        <v>0</v>
      </c>
      <c r="BI307" s="125">
        <f t="shared" si="27"/>
        <v>0</v>
      </c>
      <c r="BJ307" s="248">
        <v>1</v>
      </c>
      <c r="BK307" s="248"/>
    </row>
    <row r="308" spans="1:63" ht="14.25" x14ac:dyDescent="0.2">
      <c r="A308" s="22"/>
      <c r="B308" s="49">
        <v>304</v>
      </c>
      <c r="C308" s="50">
        <f>GD_CHUNG!B308</f>
        <v>13468</v>
      </c>
      <c r="D308" s="50" t="str">
        <f>GD_CHUNG!C308</f>
        <v>Lê Trọng Tài</v>
      </c>
      <c r="E308" s="50" t="str">
        <f>GD_CHUNG!D308</f>
        <v>Nhân viên Bốc xếp</v>
      </c>
      <c r="F308" s="121" t="s">
        <v>205</v>
      </c>
      <c r="G308" s="121" t="s">
        <v>205</v>
      </c>
      <c r="H308" s="121" t="s">
        <v>205</v>
      </c>
      <c r="I308" s="121" t="s">
        <v>205</v>
      </c>
      <c r="J308" s="122"/>
      <c r="K308" s="121" t="s">
        <v>205</v>
      </c>
      <c r="L308" s="121" t="s">
        <v>205</v>
      </c>
      <c r="M308" s="121" t="s">
        <v>205</v>
      </c>
      <c r="N308" s="121" t="s">
        <v>205</v>
      </c>
      <c r="O308" s="121" t="s">
        <v>205</v>
      </c>
      <c r="P308" s="121" t="s">
        <v>205</v>
      </c>
      <c r="Q308" s="122"/>
      <c r="R308" s="121" t="s">
        <v>205</v>
      </c>
      <c r="S308" s="121" t="s">
        <v>205</v>
      </c>
      <c r="T308" s="121" t="s">
        <v>205</v>
      </c>
      <c r="U308" s="121" t="s">
        <v>205</v>
      </c>
      <c r="V308" s="121" t="s">
        <v>205</v>
      </c>
      <c r="W308" s="121" t="s">
        <v>205</v>
      </c>
      <c r="X308" s="122"/>
      <c r="Y308" s="121" t="s">
        <v>205</v>
      </c>
      <c r="Z308" s="121" t="s">
        <v>205</v>
      </c>
      <c r="AA308" s="121" t="s">
        <v>205</v>
      </c>
      <c r="AB308" s="121" t="s">
        <v>205</v>
      </c>
      <c r="AC308" s="121" t="s">
        <v>205</v>
      </c>
      <c r="AD308" s="121" t="s">
        <v>205</v>
      </c>
      <c r="AE308" s="122"/>
      <c r="AF308" s="121" t="s">
        <v>776</v>
      </c>
      <c r="AG308" s="121" t="s">
        <v>776</v>
      </c>
      <c r="AH308" s="121" t="s">
        <v>776</v>
      </c>
      <c r="AI308" s="121" t="s">
        <v>776</v>
      </c>
      <c r="AJ308" s="121" t="s">
        <v>776</v>
      </c>
      <c r="AK308" s="96"/>
      <c r="AL308" s="123"/>
      <c r="AM308" s="123">
        <f>VLOOKUP(C308,DM_NGAY_CONG_QUY_DINH!$H$3:$L$600,5,FALSE)</f>
        <v>27</v>
      </c>
      <c r="AN308" s="123">
        <f t="shared" si="0"/>
        <v>22</v>
      </c>
      <c r="AO308" s="125">
        <f t="shared" si="1"/>
        <v>0</v>
      </c>
      <c r="AP308" s="125">
        <f t="shared" si="2"/>
        <v>0</v>
      </c>
      <c r="AQ308" s="127">
        <f t="shared" si="3"/>
        <v>0</v>
      </c>
      <c r="AR308" s="125">
        <f t="shared" si="4"/>
        <v>0</v>
      </c>
      <c r="AS308" s="125">
        <f t="shared" si="5"/>
        <v>0</v>
      </c>
      <c r="AT308" s="125">
        <f t="shared" si="6"/>
        <v>0</v>
      </c>
      <c r="AU308" s="125">
        <f t="shared" si="7"/>
        <v>0</v>
      </c>
      <c r="AV308" s="125">
        <f t="shared" si="22"/>
        <v>0</v>
      </c>
      <c r="AW308" s="125">
        <f t="shared" si="9"/>
        <v>0</v>
      </c>
      <c r="AX308" s="125">
        <f t="shared" si="10"/>
        <v>0</v>
      </c>
      <c r="AY308" s="125">
        <f t="shared" si="11"/>
        <v>0</v>
      </c>
      <c r="AZ308" s="125">
        <f t="shared" si="23"/>
        <v>0</v>
      </c>
      <c r="BA308" s="125">
        <f t="shared" si="13"/>
        <v>0</v>
      </c>
      <c r="BB308" s="125">
        <f t="shared" si="14"/>
        <v>0</v>
      </c>
      <c r="BC308" s="125">
        <f t="shared" si="15"/>
        <v>0</v>
      </c>
      <c r="BD308" s="125">
        <f t="shared" si="24"/>
        <v>0</v>
      </c>
      <c r="BE308" s="125">
        <f t="shared" si="17"/>
        <v>0</v>
      </c>
      <c r="BF308" s="125">
        <f t="shared" si="18"/>
        <v>0</v>
      </c>
      <c r="BG308" s="125">
        <f t="shared" si="25"/>
        <v>5</v>
      </c>
      <c r="BH308" s="125">
        <f t="shared" si="28"/>
        <v>0</v>
      </c>
      <c r="BI308" s="125">
        <f t="shared" si="27"/>
        <v>0</v>
      </c>
      <c r="BJ308" s="248">
        <v>1</v>
      </c>
      <c r="BK308" s="248"/>
    </row>
    <row r="309" spans="1:63" ht="14.25" x14ac:dyDescent="0.2">
      <c r="A309" s="22"/>
      <c r="B309" s="49">
        <v>305</v>
      </c>
      <c r="C309" s="50">
        <f>GD_CHUNG!B309</f>
        <v>11141</v>
      </c>
      <c r="D309" s="50" t="str">
        <f>GD_CHUNG!C309</f>
        <v>Lê Trọng Lệ</v>
      </c>
      <c r="E309" s="50" t="str">
        <f>GD_CHUNG!D309</f>
        <v>Nhân viên Bốc xếp</v>
      </c>
      <c r="F309" s="121" t="s">
        <v>205</v>
      </c>
      <c r="G309" s="121" t="s">
        <v>205</v>
      </c>
      <c r="H309" s="121" t="s">
        <v>205</v>
      </c>
      <c r="I309" s="121" t="s">
        <v>205</v>
      </c>
      <c r="J309" s="122"/>
      <c r="K309" s="121" t="s">
        <v>205</v>
      </c>
      <c r="L309" s="121" t="s">
        <v>205</v>
      </c>
      <c r="M309" s="121" t="s">
        <v>205</v>
      </c>
      <c r="N309" s="121" t="s">
        <v>205</v>
      </c>
      <c r="O309" s="121" t="s">
        <v>205</v>
      </c>
      <c r="P309" s="121" t="s">
        <v>205</v>
      </c>
      <c r="Q309" s="122"/>
      <c r="R309" s="121" t="s">
        <v>205</v>
      </c>
      <c r="S309" s="121" t="s">
        <v>205</v>
      </c>
      <c r="T309" s="121" t="s">
        <v>205</v>
      </c>
      <c r="U309" s="121" t="s">
        <v>205</v>
      </c>
      <c r="V309" s="121" t="s">
        <v>205</v>
      </c>
      <c r="W309" s="121" t="s">
        <v>205</v>
      </c>
      <c r="X309" s="122"/>
      <c r="Y309" s="121" t="s">
        <v>205</v>
      </c>
      <c r="Z309" s="121" t="s">
        <v>205</v>
      </c>
      <c r="AA309" s="121" t="s">
        <v>205</v>
      </c>
      <c r="AB309" s="121" t="s">
        <v>205</v>
      </c>
      <c r="AC309" s="121" t="s">
        <v>205</v>
      </c>
      <c r="AD309" s="121" t="s">
        <v>205</v>
      </c>
      <c r="AE309" s="122"/>
      <c r="AF309" s="121" t="s">
        <v>205</v>
      </c>
      <c r="AG309" s="121" t="s">
        <v>205</v>
      </c>
      <c r="AH309" s="121" t="s">
        <v>205</v>
      </c>
      <c r="AI309" s="121" t="s">
        <v>205</v>
      </c>
      <c r="AJ309" s="121" t="s">
        <v>205</v>
      </c>
      <c r="AK309" s="96"/>
      <c r="AL309" s="123"/>
      <c r="AM309" s="123">
        <f>VLOOKUP(C309,DM_NGAY_CONG_QUY_DINH!$H$3:$L$600,5,FALSE)</f>
        <v>27</v>
      </c>
      <c r="AN309" s="123">
        <f t="shared" si="0"/>
        <v>27</v>
      </c>
      <c r="AO309" s="125">
        <f t="shared" si="1"/>
        <v>0</v>
      </c>
      <c r="AP309" s="125">
        <f t="shared" si="2"/>
        <v>0</v>
      </c>
      <c r="AQ309" s="127">
        <f t="shared" si="3"/>
        <v>0</v>
      </c>
      <c r="AR309" s="125">
        <f t="shared" si="4"/>
        <v>0</v>
      </c>
      <c r="AS309" s="125">
        <f t="shared" si="5"/>
        <v>0</v>
      </c>
      <c r="AT309" s="125">
        <f t="shared" si="6"/>
        <v>0</v>
      </c>
      <c r="AU309" s="125">
        <f t="shared" si="7"/>
        <v>0</v>
      </c>
      <c r="AV309" s="125">
        <f t="shared" si="22"/>
        <v>0</v>
      </c>
      <c r="AW309" s="125">
        <f t="shared" si="9"/>
        <v>0</v>
      </c>
      <c r="AX309" s="125">
        <f t="shared" si="10"/>
        <v>0</v>
      </c>
      <c r="AY309" s="125">
        <f t="shared" si="11"/>
        <v>0</v>
      </c>
      <c r="AZ309" s="125">
        <f t="shared" si="23"/>
        <v>0</v>
      </c>
      <c r="BA309" s="125">
        <f t="shared" si="13"/>
        <v>0</v>
      </c>
      <c r="BB309" s="125">
        <f t="shared" si="14"/>
        <v>0</v>
      </c>
      <c r="BC309" s="125">
        <f t="shared" si="15"/>
        <v>0</v>
      </c>
      <c r="BD309" s="125">
        <f t="shared" si="24"/>
        <v>0</v>
      </c>
      <c r="BE309" s="125">
        <f t="shared" si="17"/>
        <v>0</v>
      </c>
      <c r="BF309" s="125">
        <f t="shared" si="18"/>
        <v>0</v>
      </c>
      <c r="BG309" s="125">
        <f t="shared" si="25"/>
        <v>0</v>
      </c>
      <c r="BH309" s="125">
        <f t="shared" si="28"/>
        <v>0</v>
      </c>
      <c r="BI309" s="125">
        <f t="shared" si="27"/>
        <v>0</v>
      </c>
      <c r="BJ309" s="248">
        <v>1</v>
      </c>
      <c r="BK309" s="248"/>
    </row>
    <row r="310" spans="1:63" ht="14.25" x14ac:dyDescent="0.2">
      <c r="A310" s="22"/>
      <c r="B310" s="49">
        <v>306</v>
      </c>
      <c r="C310" s="50">
        <f>GD_CHUNG!B310</f>
        <v>13715</v>
      </c>
      <c r="D310" s="50" t="str">
        <f>GD_CHUNG!C310</f>
        <v>Vũ Anh Đức</v>
      </c>
      <c r="E310" s="50" t="str">
        <f>GD_CHUNG!D310</f>
        <v>Nhân viên Bốc xếp</v>
      </c>
      <c r="F310" s="121" t="s">
        <v>205</v>
      </c>
      <c r="G310" s="121" t="s">
        <v>205</v>
      </c>
      <c r="H310" s="121" t="s">
        <v>205</v>
      </c>
      <c r="I310" s="121" t="s">
        <v>205</v>
      </c>
      <c r="J310" s="122"/>
      <c r="K310" s="121" t="s">
        <v>205</v>
      </c>
      <c r="L310" s="121" t="s">
        <v>205</v>
      </c>
      <c r="M310" s="121" t="s">
        <v>205</v>
      </c>
      <c r="N310" s="121" t="s">
        <v>205</v>
      </c>
      <c r="O310" s="121" t="s">
        <v>205</v>
      </c>
      <c r="P310" s="121" t="s">
        <v>205</v>
      </c>
      <c r="Q310" s="122"/>
      <c r="R310" s="121" t="s">
        <v>205</v>
      </c>
      <c r="S310" s="121" t="s">
        <v>205</v>
      </c>
      <c r="T310" s="121" t="s">
        <v>205</v>
      </c>
      <c r="U310" s="121" t="s">
        <v>205</v>
      </c>
      <c r="V310" s="121" t="s">
        <v>205</v>
      </c>
      <c r="W310" s="121" t="s">
        <v>205</v>
      </c>
      <c r="X310" s="122"/>
      <c r="Y310" s="121" t="s">
        <v>205</v>
      </c>
      <c r="Z310" s="121" t="s">
        <v>205</v>
      </c>
      <c r="AA310" s="121" t="s">
        <v>205</v>
      </c>
      <c r="AB310" s="121" t="s">
        <v>205</v>
      </c>
      <c r="AC310" s="121" t="s">
        <v>205</v>
      </c>
      <c r="AD310" s="121" t="s">
        <v>205</v>
      </c>
      <c r="AE310" s="122"/>
      <c r="AF310" s="121" t="s">
        <v>205</v>
      </c>
      <c r="AG310" s="121" t="s">
        <v>205</v>
      </c>
      <c r="AH310" s="121" t="s">
        <v>205</v>
      </c>
      <c r="AI310" s="121" t="s">
        <v>205</v>
      </c>
      <c r="AJ310" s="121" t="s">
        <v>205</v>
      </c>
      <c r="AK310" s="96"/>
      <c r="AL310" s="123"/>
      <c r="AM310" s="123">
        <f>VLOOKUP(C310,DM_NGAY_CONG_QUY_DINH!$H$3:$L$600,5,FALSE)</f>
        <v>27</v>
      </c>
      <c r="AN310" s="123">
        <f t="shared" si="0"/>
        <v>27</v>
      </c>
      <c r="AO310" s="125">
        <f t="shared" si="1"/>
        <v>0</v>
      </c>
      <c r="AP310" s="125">
        <f t="shared" si="2"/>
        <v>0</v>
      </c>
      <c r="AQ310" s="127">
        <f t="shared" si="3"/>
        <v>0</v>
      </c>
      <c r="AR310" s="125">
        <f t="shared" si="4"/>
        <v>0</v>
      </c>
      <c r="AS310" s="125">
        <f t="shared" si="5"/>
        <v>0</v>
      </c>
      <c r="AT310" s="125">
        <f t="shared" si="6"/>
        <v>0</v>
      </c>
      <c r="AU310" s="125">
        <f t="shared" si="7"/>
        <v>0</v>
      </c>
      <c r="AV310" s="125">
        <f t="shared" si="22"/>
        <v>0</v>
      </c>
      <c r="AW310" s="125">
        <f t="shared" si="9"/>
        <v>0</v>
      </c>
      <c r="AX310" s="125">
        <f t="shared" si="10"/>
        <v>0</v>
      </c>
      <c r="AY310" s="125">
        <f t="shared" si="11"/>
        <v>0</v>
      </c>
      <c r="AZ310" s="125">
        <f t="shared" si="23"/>
        <v>0</v>
      </c>
      <c r="BA310" s="125">
        <f t="shared" si="13"/>
        <v>0</v>
      </c>
      <c r="BB310" s="125">
        <f t="shared" si="14"/>
        <v>0</v>
      </c>
      <c r="BC310" s="125">
        <f t="shared" si="15"/>
        <v>0</v>
      </c>
      <c r="BD310" s="125">
        <f t="shared" si="24"/>
        <v>0</v>
      </c>
      <c r="BE310" s="125">
        <f t="shared" si="17"/>
        <v>0</v>
      </c>
      <c r="BF310" s="125">
        <f t="shared" si="18"/>
        <v>0</v>
      </c>
      <c r="BG310" s="125">
        <f t="shared" si="25"/>
        <v>0</v>
      </c>
      <c r="BH310" s="125">
        <f t="shared" si="28"/>
        <v>0</v>
      </c>
      <c r="BI310" s="125">
        <f t="shared" si="27"/>
        <v>0</v>
      </c>
      <c r="BJ310" s="248">
        <v>1</v>
      </c>
      <c r="BK310" s="248"/>
    </row>
    <row r="311" spans="1:63" ht="14.25" x14ac:dyDescent="0.2">
      <c r="A311" s="22"/>
      <c r="B311" s="49">
        <v>307</v>
      </c>
      <c r="C311" s="50">
        <f>GD_CHUNG!B311</f>
        <v>13716</v>
      </c>
      <c r="D311" s="50" t="str">
        <f>GD_CHUNG!C311</f>
        <v>Ngô Văn Minh</v>
      </c>
      <c r="E311" s="50" t="str">
        <f>GD_CHUNG!D311</f>
        <v>Nhân viên Bốc xếp</v>
      </c>
      <c r="F311" s="121" t="s">
        <v>205</v>
      </c>
      <c r="G311" s="121" t="s">
        <v>205</v>
      </c>
      <c r="H311" s="121" t="s">
        <v>205</v>
      </c>
      <c r="I311" s="121" t="s">
        <v>205</v>
      </c>
      <c r="J311" s="122"/>
      <c r="K311" s="121" t="s">
        <v>205</v>
      </c>
      <c r="L311" s="121" t="s">
        <v>205</v>
      </c>
      <c r="M311" s="121" t="s">
        <v>205</v>
      </c>
      <c r="N311" s="121" t="s">
        <v>205</v>
      </c>
      <c r="O311" s="121" t="s">
        <v>205</v>
      </c>
      <c r="P311" s="121" t="s">
        <v>205</v>
      </c>
      <c r="Q311" s="122"/>
      <c r="R311" s="121" t="s">
        <v>205</v>
      </c>
      <c r="S311" s="121" t="s">
        <v>205</v>
      </c>
      <c r="T311" s="121" t="s">
        <v>205</v>
      </c>
      <c r="U311" s="121" t="s">
        <v>205</v>
      </c>
      <c r="V311" s="121" t="s">
        <v>205</v>
      </c>
      <c r="W311" s="121" t="s">
        <v>205</v>
      </c>
      <c r="X311" s="122"/>
      <c r="Y311" s="121" t="s">
        <v>205</v>
      </c>
      <c r="Z311" s="121" t="s">
        <v>205</v>
      </c>
      <c r="AA311" s="121" t="s">
        <v>205</v>
      </c>
      <c r="AB311" s="121" t="s">
        <v>205</v>
      </c>
      <c r="AC311" s="121" t="s">
        <v>205</v>
      </c>
      <c r="AD311" s="121" t="s">
        <v>205</v>
      </c>
      <c r="AE311" s="122"/>
      <c r="AF311" s="121" t="s">
        <v>205</v>
      </c>
      <c r="AG311" s="121" t="s">
        <v>205</v>
      </c>
      <c r="AH311" s="121" t="s">
        <v>205</v>
      </c>
      <c r="AI311" s="121" t="s">
        <v>205</v>
      </c>
      <c r="AJ311" s="121" t="s">
        <v>205</v>
      </c>
      <c r="AK311" s="96"/>
      <c r="AL311" s="123"/>
      <c r="AM311" s="123">
        <f>VLOOKUP(C311,DM_NGAY_CONG_QUY_DINH!$H$3:$L$600,5,FALSE)</f>
        <v>27</v>
      </c>
      <c r="AN311" s="123">
        <f t="shared" si="0"/>
        <v>27</v>
      </c>
      <c r="AO311" s="125">
        <f t="shared" si="1"/>
        <v>0</v>
      </c>
      <c r="AP311" s="125">
        <f t="shared" si="2"/>
        <v>0</v>
      </c>
      <c r="AQ311" s="127">
        <f t="shared" si="3"/>
        <v>0</v>
      </c>
      <c r="AR311" s="125">
        <f t="shared" si="4"/>
        <v>0</v>
      </c>
      <c r="AS311" s="125">
        <f t="shared" si="5"/>
        <v>0</v>
      </c>
      <c r="AT311" s="125">
        <f t="shared" si="6"/>
        <v>0</v>
      </c>
      <c r="AU311" s="125">
        <f t="shared" si="7"/>
        <v>0</v>
      </c>
      <c r="AV311" s="125">
        <f t="shared" si="22"/>
        <v>0</v>
      </c>
      <c r="AW311" s="125">
        <f t="shared" si="9"/>
        <v>0</v>
      </c>
      <c r="AX311" s="125">
        <f t="shared" si="10"/>
        <v>0</v>
      </c>
      <c r="AY311" s="125">
        <f t="shared" si="11"/>
        <v>0</v>
      </c>
      <c r="AZ311" s="125">
        <f t="shared" si="23"/>
        <v>0</v>
      </c>
      <c r="BA311" s="125">
        <f t="shared" si="13"/>
        <v>0</v>
      </c>
      <c r="BB311" s="125">
        <f t="shared" si="14"/>
        <v>0</v>
      </c>
      <c r="BC311" s="125">
        <f t="shared" si="15"/>
        <v>0</v>
      </c>
      <c r="BD311" s="125">
        <f t="shared" si="24"/>
        <v>0</v>
      </c>
      <c r="BE311" s="125">
        <f t="shared" si="17"/>
        <v>0</v>
      </c>
      <c r="BF311" s="125">
        <f t="shared" si="18"/>
        <v>0</v>
      </c>
      <c r="BG311" s="125">
        <f t="shared" si="25"/>
        <v>0</v>
      </c>
      <c r="BH311" s="125">
        <f t="shared" si="28"/>
        <v>0</v>
      </c>
      <c r="BI311" s="125">
        <f t="shared" si="27"/>
        <v>0</v>
      </c>
      <c r="BJ311" s="248">
        <v>1</v>
      </c>
      <c r="BK311" s="248"/>
    </row>
    <row r="312" spans="1:63" ht="14.25" x14ac:dyDescent="0.2">
      <c r="A312" s="22"/>
      <c r="B312" s="49">
        <v>308</v>
      </c>
      <c r="C312" s="50">
        <f>GD_CHUNG!B312</f>
        <v>13717</v>
      </c>
      <c r="D312" s="50" t="str">
        <f>GD_CHUNG!C312</f>
        <v>Nguyễn Xuân Thành</v>
      </c>
      <c r="E312" s="50" t="str">
        <f>GD_CHUNG!D312</f>
        <v>Nhân viên Bốc xếp</v>
      </c>
      <c r="F312" s="121" t="s">
        <v>205</v>
      </c>
      <c r="G312" s="121" t="s">
        <v>205</v>
      </c>
      <c r="H312" s="121" t="s">
        <v>205</v>
      </c>
      <c r="I312" s="121" t="s">
        <v>205</v>
      </c>
      <c r="J312" s="122"/>
      <c r="K312" s="121" t="s">
        <v>205</v>
      </c>
      <c r="L312" s="121" t="s">
        <v>205</v>
      </c>
      <c r="M312" s="121" t="s">
        <v>205</v>
      </c>
      <c r="N312" s="121" t="s">
        <v>205</v>
      </c>
      <c r="O312" s="121" t="s">
        <v>205</v>
      </c>
      <c r="P312" s="121" t="s">
        <v>205</v>
      </c>
      <c r="Q312" s="122"/>
      <c r="R312" s="121" t="s">
        <v>205</v>
      </c>
      <c r="S312" s="121" t="s">
        <v>205</v>
      </c>
      <c r="T312" s="121" t="s">
        <v>205</v>
      </c>
      <c r="U312" s="121" t="s">
        <v>205</v>
      </c>
      <c r="V312" s="121" t="s">
        <v>205</v>
      </c>
      <c r="W312" s="121" t="s">
        <v>205</v>
      </c>
      <c r="X312" s="122"/>
      <c r="Y312" s="121" t="s">
        <v>205</v>
      </c>
      <c r="Z312" s="121" t="s">
        <v>205</v>
      </c>
      <c r="AA312" s="121" t="s">
        <v>205</v>
      </c>
      <c r="AB312" s="121" t="s">
        <v>205</v>
      </c>
      <c r="AC312" s="121" t="s">
        <v>205</v>
      </c>
      <c r="AD312" s="121" t="s">
        <v>205</v>
      </c>
      <c r="AE312" s="122"/>
      <c r="AF312" s="121" t="s">
        <v>205</v>
      </c>
      <c r="AG312" s="121" t="s">
        <v>205</v>
      </c>
      <c r="AH312" s="121" t="s">
        <v>205</v>
      </c>
      <c r="AI312" s="121" t="s">
        <v>205</v>
      </c>
      <c r="AJ312" s="121" t="s">
        <v>205</v>
      </c>
      <c r="AK312" s="96"/>
      <c r="AL312" s="123"/>
      <c r="AM312" s="123">
        <f>VLOOKUP(C312,DM_NGAY_CONG_QUY_DINH!$H$3:$L$600,5,FALSE)</f>
        <v>27</v>
      </c>
      <c r="AN312" s="123">
        <f t="shared" si="0"/>
        <v>27</v>
      </c>
      <c r="AO312" s="125">
        <f t="shared" si="1"/>
        <v>0</v>
      </c>
      <c r="AP312" s="125">
        <f t="shared" si="2"/>
        <v>0</v>
      </c>
      <c r="AQ312" s="127">
        <f t="shared" si="3"/>
        <v>0</v>
      </c>
      <c r="AR312" s="125">
        <f t="shared" si="4"/>
        <v>0</v>
      </c>
      <c r="AS312" s="125">
        <f t="shared" si="5"/>
        <v>0</v>
      </c>
      <c r="AT312" s="125">
        <f t="shared" si="6"/>
        <v>0</v>
      </c>
      <c r="AU312" s="125">
        <f t="shared" si="7"/>
        <v>0</v>
      </c>
      <c r="AV312" s="125">
        <f t="shared" si="22"/>
        <v>0</v>
      </c>
      <c r="AW312" s="125">
        <f t="shared" si="9"/>
        <v>0</v>
      </c>
      <c r="AX312" s="125">
        <f t="shared" si="10"/>
        <v>0</v>
      </c>
      <c r="AY312" s="125">
        <f t="shared" si="11"/>
        <v>0</v>
      </c>
      <c r="AZ312" s="125">
        <f t="shared" si="23"/>
        <v>0</v>
      </c>
      <c r="BA312" s="125">
        <f t="shared" si="13"/>
        <v>0</v>
      </c>
      <c r="BB312" s="125">
        <f t="shared" si="14"/>
        <v>0</v>
      </c>
      <c r="BC312" s="125">
        <f t="shared" si="15"/>
        <v>0</v>
      </c>
      <c r="BD312" s="125">
        <f t="shared" si="24"/>
        <v>0</v>
      </c>
      <c r="BE312" s="125">
        <f t="shared" si="17"/>
        <v>0</v>
      </c>
      <c r="BF312" s="125">
        <f t="shared" si="18"/>
        <v>0</v>
      </c>
      <c r="BG312" s="125">
        <f t="shared" si="25"/>
        <v>0</v>
      </c>
      <c r="BH312" s="125">
        <f t="shared" si="28"/>
        <v>0</v>
      </c>
      <c r="BI312" s="125">
        <f t="shared" si="27"/>
        <v>0</v>
      </c>
      <c r="BJ312" s="248">
        <v>1</v>
      </c>
      <c r="BK312" s="248"/>
    </row>
    <row r="313" spans="1:63" ht="14.25" x14ac:dyDescent="0.2">
      <c r="A313" s="22"/>
      <c r="B313" s="49">
        <v>309</v>
      </c>
      <c r="C313" s="50">
        <f>GD_CHUNG!B313</f>
        <v>13718</v>
      </c>
      <c r="D313" s="50" t="str">
        <f>GD_CHUNG!C313</f>
        <v>Nguyễn Khánh Duy</v>
      </c>
      <c r="E313" s="50" t="str">
        <f>GD_CHUNG!D313</f>
        <v>Nhân viên Bốc xếp</v>
      </c>
      <c r="F313" s="121" t="s">
        <v>205</v>
      </c>
      <c r="G313" s="121" t="s">
        <v>205</v>
      </c>
      <c r="H313" s="121" t="s">
        <v>205</v>
      </c>
      <c r="I313" s="121" t="s">
        <v>205</v>
      </c>
      <c r="J313" s="122"/>
      <c r="K313" s="121" t="s">
        <v>205</v>
      </c>
      <c r="L313" s="121" t="s">
        <v>205</v>
      </c>
      <c r="M313" s="121" t="s">
        <v>205</v>
      </c>
      <c r="N313" s="121" t="s">
        <v>205</v>
      </c>
      <c r="O313" s="121" t="s">
        <v>205</v>
      </c>
      <c r="P313" s="121" t="s">
        <v>205</v>
      </c>
      <c r="Q313" s="122"/>
      <c r="R313" s="121" t="s">
        <v>205</v>
      </c>
      <c r="S313" s="121" t="s">
        <v>205</v>
      </c>
      <c r="T313" s="121" t="s">
        <v>205</v>
      </c>
      <c r="U313" s="121" t="s">
        <v>205</v>
      </c>
      <c r="V313" s="121" t="s">
        <v>205</v>
      </c>
      <c r="W313" s="121" t="s">
        <v>205</v>
      </c>
      <c r="X313" s="122"/>
      <c r="Y313" s="121" t="s">
        <v>205</v>
      </c>
      <c r="Z313" s="121" t="s">
        <v>205</v>
      </c>
      <c r="AA313" s="121" t="s">
        <v>205</v>
      </c>
      <c r="AB313" s="121" t="s">
        <v>205</v>
      </c>
      <c r="AC313" s="121" t="s">
        <v>205</v>
      </c>
      <c r="AD313" s="121" t="s">
        <v>205</v>
      </c>
      <c r="AE313" s="122"/>
      <c r="AF313" s="121" t="s">
        <v>205</v>
      </c>
      <c r="AG313" s="121" t="s">
        <v>205</v>
      </c>
      <c r="AH313" s="121" t="s">
        <v>205</v>
      </c>
      <c r="AI313" s="121" t="s">
        <v>205</v>
      </c>
      <c r="AJ313" s="121" t="s">
        <v>205</v>
      </c>
      <c r="AK313" s="96"/>
      <c r="AL313" s="123"/>
      <c r="AM313" s="123">
        <f>VLOOKUP(C313,DM_NGAY_CONG_QUY_DINH!$H$3:$L$600,5,FALSE)</f>
        <v>27</v>
      </c>
      <c r="AN313" s="123">
        <f t="shared" si="0"/>
        <v>27</v>
      </c>
      <c r="AO313" s="125">
        <f t="shared" si="1"/>
        <v>0</v>
      </c>
      <c r="AP313" s="125">
        <f t="shared" si="2"/>
        <v>0</v>
      </c>
      <c r="AQ313" s="127">
        <f t="shared" si="3"/>
        <v>0</v>
      </c>
      <c r="AR313" s="125">
        <f t="shared" si="4"/>
        <v>0</v>
      </c>
      <c r="AS313" s="125">
        <f t="shared" si="5"/>
        <v>0</v>
      </c>
      <c r="AT313" s="125">
        <f t="shared" si="6"/>
        <v>0</v>
      </c>
      <c r="AU313" s="125">
        <f t="shared" si="7"/>
        <v>0</v>
      </c>
      <c r="AV313" s="125">
        <f t="shared" si="22"/>
        <v>0</v>
      </c>
      <c r="AW313" s="125">
        <f t="shared" si="9"/>
        <v>0</v>
      </c>
      <c r="AX313" s="125">
        <f t="shared" si="10"/>
        <v>0</v>
      </c>
      <c r="AY313" s="125">
        <f t="shared" si="11"/>
        <v>0</v>
      </c>
      <c r="AZ313" s="125">
        <f t="shared" si="23"/>
        <v>0</v>
      </c>
      <c r="BA313" s="125">
        <f t="shared" si="13"/>
        <v>0</v>
      </c>
      <c r="BB313" s="125">
        <f t="shared" si="14"/>
        <v>0</v>
      </c>
      <c r="BC313" s="125">
        <f t="shared" si="15"/>
        <v>0</v>
      </c>
      <c r="BD313" s="125">
        <f t="shared" si="24"/>
        <v>0</v>
      </c>
      <c r="BE313" s="125">
        <f t="shared" si="17"/>
        <v>0</v>
      </c>
      <c r="BF313" s="125">
        <f t="shared" si="18"/>
        <v>0</v>
      </c>
      <c r="BG313" s="125">
        <f t="shared" si="25"/>
        <v>0</v>
      </c>
      <c r="BH313" s="125">
        <f t="shared" si="28"/>
        <v>0</v>
      </c>
      <c r="BI313" s="125">
        <f t="shared" si="27"/>
        <v>0</v>
      </c>
      <c r="BJ313" s="248">
        <v>1</v>
      </c>
      <c r="BK313" s="248"/>
    </row>
    <row r="314" spans="1:63" ht="14.25" x14ac:dyDescent="0.2">
      <c r="A314" s="22"/>
      <c r="B314" s="49">
        <v>310</v>
      </c>
      <c r="C314" s="50">
        <f>GD_CHUNG!B314</f>
        <v>13719</v>
      </c>
      <c r="D314" s="50" t="str">
        <f>GD_CHUNG!C314</f>
        <v>Nguyễn Quang Huy</v>
      </c>
      <c r="E314" s="50" t="str">
        <f>GD_CHUNG!D314</f>
        <v>Nhân viên Bốc xếp</v>
      </c>
      <c r="F314" s="121" t="s">
        <v>205</v>
      </c>
      <c r="G314" s="121" t="s">
        <v>205</v>
      </c>
      <c r="H314" s="121" t="s">
        <v>205</v>
      </c>
      <c r="I314" s="121" t="s">
        <v>205</v>
      </c>
      <c r="J314" s="122"/>
      <c r="K314" s="121" t="s">
        <v>205</v>
      </c>
      <c r="L314" s="121" t="s">
        <v>205</v>
      </c>
      <c r="M314" s="121" t="s">
        <v>205</v>
      </c>
      <c r="N314" s="121" t="s">
        <v>205</v>
      </c>
      <c r="O314" s="121" t="s">
        <v>205</v>
      </c>
      <c r="P314" s="121" t="s">
        <v>205</v>
      </c>
      <c r="Q314" s="122"/>
      <c r="R314" s="121" t="s">
        <v>205</v>
      </c>
      <c r="S314" s="121" t="s">
        <v>205</v>
      </c>
      <c r="T314" s="121" t="s">
        <v>205</v>
      </c>
      <c r="U314" s="121" t="s">
        <v>205</v>
      </c>
      <c r="V314" s="121" t="s">
        <v>205</v>
      </c>
      <c r="W314" s="121" t="s">
        <v>205</v>
      </c>
      <c r="X314" s="122"/>
      <c r="Y314" s="121" t="s">
        <v>205</v>
      </c>
      <c r="Z314" s="121" t="s">
        <v>205</v>
      </c>
      <c r="AA314" s="121" t="s">
        <v>205</v>
      </c>
      <c r="AB314" s="121" t="s">
        <v>205</v>
      </c>
      <c r="AC314" s="121" t="s">
        <v>205</v>
      </c>
      <c r="AD314" s="121" t="s">
        <v>205</v>
      </c>
      <c r="AE314" s="122"/>
      <c r="AF314" s="121" t="s">
        <v>205</v>
      </c>
      <c r="AG314" s="121" t="s">
        <v>205</v>
      </c>
      <c r="AH314" s="121" t="s">
        <v>205</v>
      </c>
      <c r="AI314" s="121" t="s">
        <v>205</v>
      </c>
      <c r="AJ314" s="121" t="s">
        <v>205</v>
      </c>
      <c r="AK314" s="96"/>
      <c r="AL314" s="123"/>
      <c r="AM314" s="123">
        <f>VLOOKUP(C314,DM_NGAY_CONG_QUY_DINH!$H$3:$L$600,5,FALSE)</f>
        <v>27</v>
      </c>
      <c r="AN314" s="123">
        <f t="shared" si="0"/>
        <v>27</v>
      </c>
      <c r="AO314" s="125">
        <f t="shared" si="1"/>
        <v>0</v>
      </c>
      <c r="AP314" s="125">
        <f t="shared" si="2"/>
        <v>0</v>
      </c>
      <c r="AQ314" s="127">
        <f t="shared" si="3"/>
        <v>0</v>
      </c>
      <c r="AR314" s="125">
        <f t="shared" si="4"/>
        <v>0</v>
      </c>
      <c r="AS314" s="125">
        <f t="shared" si="5"/>
        <v>0</v>
      </c>
      <c r="AT314" s="125">
        <f t="shared" si="6"/>
        <v>0</v>
      </c>
      <c r="AU314" s="125">
        <f t="shared" si="7"/>
        <v>0</v>
      </c>
      <c r="AV314" s="125">
        <f t="shared" si="22"/>
        <v>0</v>
      </c>
      <c r="AW314" s="125">
        <f t="shared" si="9"/>
        <v>0</v>
      </c>
      <c r="AX314" s="125">
        <f t="shared" si="10"/>
        <v>0</v>
      </c>
      <c r="AY314" s="125">
        <f t="shared" si="11"/>
        <v>0</v>
      </c>
      <c r="AZ314" s="125">
        <f t="shared" si="23"/>
        <v>0</v>
      </c>
      <c r="BA314" s="125">
        <f t="shared" si="13"/>
        <v>0</v>
      </c>
      <c r="BB314" s="125">
        <f t="shared" si="14"/>
        <v>0</v>
      </c>
      <c r="BC314" s="125">
        <f t="shared" si="15"/>
        <v>0</v>
      </c>
      <c r="BD314" s="125">
        <f t="shared" si="24"/>
        <v>0</v>
      </c>
      <c r="BE314" s="125">
        <f t="shared" si="17"/>
        <v>0</v>
      </c>
      <c r="BF314" s="125">
        <f t="shared" si="18"/>
        <v>0</v>
      </c>
      <c r="BG314" s="125">
        <f t="shared" si="25"/>
        <v>0</v>
      </c>
      <c r="BH314" s="125">
        <f t="shared" si="28"/>
        <v>0</v>
      </c>
      <c r="BI314" s="125">
        <f t="shared" si="27"/>
        <v>0</v>
      </c>
      <c r="BJ314" s="248">
        <v>0.95</v>
      </c>
      <c r="BK314" s="248"/>
    </row>
    <row r="315" spans="1:63" ht="14.25" x14ac:dyDescent="0.2">
      <c r="A315" s="22"/>
      <c r="B315" s="49">
        <v>311</v>
      </c>
      <c r="C315" s="50">
        <f>GD_CHUNG!B315</f>
        <v>13720</v>
      </c>
      <c r="D315" s="50" t="str">
        <f>GD_CHUNG!C315</f>
        <v>Đinh Văn Minh</v>
      </c>
      <c r="E315" s="50" t="str">
        <f>GD_CHUNG!D315</f>
        <v>Nhân viên Bốc xếp</v>
      </c>
      <c r="F315" s="121" t="s">
        <v>205</v>
      </c>
      <c r="G315" s="121" t="s">
        <v>205</v>
      </c>
      <c r="H315" s="121" t="s">
        <v>205</v>
      </c>
      <c r="I315" s="121" t="s">
        <v>205</v>
      </c>
      <c r="J315" s="122"/>
      <c r="K315" s="121" t="s">
        <v>205</v>
      </c>
      <c r="L315" s="121" t="s">
        <v>205</v>
      </c>
      <c r="M315" s="121" t="s">
        <v>205</v>
      </c>
      <c r="N315" s="121" t="s">
        <v>205</v>
      </c>
      <c r="O315" s="121" t="s">
        <v>205</v>
      </c>
      <c r="P315" s="121" t="s">
        <v>205</v>
      </c>
      <c r="Q315" s="122"/>
      <c r="R315" s="121" t="s">
        <v>205</v>
      </c>
      <c r="S315" s="121" t="s">
        <v>205</v>
      </c>
      <c r="T315" s="121" t="s">
        <v>205</v>
      </c>
      <c r="U315" s="121" t="s">
        <v>205</v>
      </c>
      <c r="V315" s="121" t="s">
        <v>205</v>
      </c>
      <c r="W315" s="121" t="s">
        <v>205</v>
      </c>
      <c r="X315" s="122"/>
      <c r="Y315" s="121" t="s">
        <v>205</v>
      </c>
      <c r="Z315" s="121" t="s">
        <v>205</v>
      </c>
      <c r="AA315" s="121" t="s">
        <v>205</v>
      </c>
      <c r="AB315" s="121" t="s">
        <v>205</v>
      </c>
      <c r="AC315" s="121" t="s">
        <v>205</v>
      </c>
      <c r="AD315" s="121" t="s">
        <v>205</v>
      </c>
      <c r="AE315" s="122"/>
      <c r="AF315" s="121" t="s">
        <v>205</v>
      </c>
      <c r="AG315" s="121" t="s">
        <v>205</v>
      </c>
      <c r="AH315" s="121" t="s">
        <v>205</v>
      </c>
      <c r="AI315" s="121" t="s">
        <v>205</v>
      </c>
      <c r="AJ315" s="121" t="s">
        <v>205</v>
      </c>
      <c r="AK315" s="96"/>
      <c r="AL315" s="123"/>
      <c r="AM315" s="123">
        <f>VLOOKUP(C315,DM_NGAY_CONG_QUY_DINH!$H$3:$L$600,5,FALSE)</f>
        <v>27</v>
      </c>
      <c r="AN315" s="123">
        <f t="shared" si="0"/>
        <v>27</v>
      </c>
      <c r="AO315" s="125">
        <f t="shared" si="1"/>
        <v>0</v>
      </c>
      <c r="AP315" s="125">
        <f t="shared" si="2"/>
        <v>0</v>
      </c>
      <c r="AQ315" s="127">
        <f t="shared" si="3"/>
        <v>0</v>
      </c>
      <c r="AR315" s="125">
        <f t="shared" si="4"/>
        <v>0</v>
      </c>
      <c r="AS315" s="125">
        <f t="shared" si="5"/>
        <v>0</v>
      </c>
      <c r="AT315" s="125">
        <f t="shared" si="6"/>
        <v>0</v>
      </c>
      <c r="AU315" s="125">
        <f t="shared" si="7"/>
        <v>0</v>
      </c>
      <c r="AV315" s="125">
        <f t="shared" si="22"/>
        <v>0</v>
      </c>
      <c r="AW315" s="125">
        <f t="shared" si="9"/>
        <v>0</v>
      </c>
      <c r="AX315" s="125">
        <f t="shared" si="10"/>
        <v>0</v>
      </c>
      <c r="AY315" s="125">
        <f t="shared" si="11"/>
        <v>0</v>
      </c>
      <c r="AZ315" s="125">
        <f t="shared" si="23"/>
        <v>0</v>
      </c>
      <c r="BA315" s="125">
        <f t="shared" si="13"/>
        <v>0</v>
      </c>
      <c r="BB315" s="125">
        <f t="shared" si="14"/>
        <v>0</v>
      </c>
      <c r="BC315" s="125">
        <f t="shared" si="15"/>
        <v>0</v>
      </c>
      <c r="BD315" s="125">
        <f t="shared" si="24"/>
        <v>0</v>
      </c>
      <c r="BE315" s="125">
        <f t="shared" si="17"/>
        <v>0</v>
      </c>
      <c r="BF315" s="125">
        <f t="shared" si="18"/>
        <v>0</v>
      </c>
      <c r="BG315" s="125">
        <f t="shared" si="25"/>
        <v>0</v>
      </c>
      <c r="BH315" s="125">
        <f t="shared" si="28"/>
        <v>0</v>
      </c>
      <c r="BI315" s="125">
        <f t="shared" si="27"/>
        <v>0</v>
      </c>
      <c r="BJ315" s="248">
        <v>1</v>
      </c>
      <c r="BK315" s="248"/>
    </row>
    <row r="316" spans="1:63" ht="14.25" x14ac:dyDescent="0.2">
      <c r="A316" s="22"/>
      <c r="B316" s="49">
        <v>312</v>
      </c>
      <c r="C316" s="50">
        <f>GD_CHUNG!B316</f>
        <v>13721</v>
      </c>
      <c r="D316" s="50" t="str">
        <f>GD_CHUNG!C316</f>
        <v>Nguyễn Đình Quân</v>
      </c>
      <c r="E316" s="50" t="str">
        <f>GD_CHUNG!D316</f>
        <v>Nhân viên Bốc xếp</v>
      </c>
      <c r="F316" s="121" t="s">
        <v>205</v>
      </c>
      <c r="G316" s="121" t="s">
        <v>205</v>
      </c>
      <c r="H316" s="121" t="s">
        <v>205</v>
      </c>
      <c r="I316" s="121" t="s">
        <v>205</v>
      </c>
      <c r="J316" s="122"/>
      <c r="K316" s="121" t="s">
        <v>205</v>
      </c>
      <c r="L316" s="121" t="s">
        <v>205</v>
      </c>
      <c r="M316" s="121" t="s">
        <v>205</v>
      </c>
      <c r="N316" s="121" t="s">
        <v>205</v>
      </c>
      <c r="O316" s="121" t="s">
        <v>205</v>
      </c>
      <c r="P316" s="121" t="s">
        <v>205</v>
      </c>
      <c r="Q316" s="122"/>
      <c r="R316" s="121" t="s">
        <v>205</v>
      </c>
      <c r="S316" s="121" t="s">
        <v>205</v>
      </c>
      <c r="T316" s="121" t="s">
        <v>205</v>
      </c>
      <c r="U316" s="121" t="s">
        <v>205</v>
      </c>
      <c r="V316" s="121" t="s">
        <v>205</v>
      </c>
      <c r="W316" s="121" t="s">
        <v>205</v>
      </c>
      <c r="X316" s="122"/>
      <c r="Y316" s="121" t="s">
        <v>205</v>
      </c>
      <c r="Z316" s="121" t="s">
        <v>205</v>
      </c>
      <c r="AA316" s="121" t="s">
        <v>205</v>
      </c>
      <c r="AB316" s="121" t="s">
        <v>205</v>
      </c>
      <c r="AC316" s="121" t="s">
        <v>205</v>
      </c>
      <c r="AD316" s="121" t="s">
        <v>205</v>
      </c>
      <c r="AE316" s="122"/>
      <c r="AF316" s="121" t="s">
        <v>205</v>
      </c>
      <c r="AG316" s="121" t="s">
        <v>205</v>
      </c>
      <c r="AH316" s="121" t="s">
        <v>205</v>
      </c>
      <c r="AI316" s="121" t="s">
        <v>205</v>
      </c>
      <c r="AJ316" s="121" t="s">
        <v>205</v>
      </c>
      <c r="AK316" s="96"/>
      <c r="AL316" s="123"/>
      <c r="AM316" s="123">
        <f>VLOOKUP(C316,DM_NGAY_CONG_QUY_DINH!$H$3:$L$600,5,FALSE)</f>
        <v>27</v>
      </c>
      <c r="AN316" s="123">
        <f t="shared" si="0"/>
        <v>27</v>
      </c>
      <c r="AO316" s="125">
        <f t="shared" si="1"/>
        <v>0</v>
      </c>
      <c r="AP316" s="125">
        <f t="shared" si="2"/>
        <v>0</v>
      </c>
      <c r="AQ316" s="127">
        <f t="shared" si="3"/>
        <v>0</v>
      </c>
      <c r="AR316" s="125">
        <f t="shared" si="4"/>
        <v>0</v>
      </c>
      <c r="AS316" s="125">
        <f t="shared" si="5"/>
        <v>0</v>
      </c>
      <c r="AT316" s="125">
        <f t="shared" si="6"/>
        <v>0</v>
      </c>
      <c r="AU316" s="125">
        <f t="shared" si="7"/>
        <v>0</v>
      </c>
      <c r="AV316" s="125">
        <f t="shared" si="22"/>
        <v>0</v>
      </c>
      <c r="AW316" s="125">
        <f t="shared" si="9"/>
        <v>0</v>
      </c>
      <c r="AX316" s="125">
        <f t="shared" si="10"/>
        <v>0</v>
      </c>
      <c r="AY316" s="125">
        <f t="shared" si="11"/>
        <v>0</v>
      </c>
      <c r="AZ316" s="125">
        <f t="shared" si="23"/>
        <v>0</v>
      </c>
      <c r="BA316" s="125">
        <f t="shared" si="13"/>
        <v>0</v>
      </c>
      <c r="BB316" s="125">
        <f t="shared" si="14"/>
        <v>0</v>
      </c>
      <c r="BC316" s="125">
        <f t="shared" si="15"/>
        <v>0</v>
      </c>
      <c r="BD316" s="125">
        <f t="shared" si="24"/>
        <v>0</v>
      </c>
      <c r="BE316" s="125">
        <f t="shared" si="17"/>
        <v>0</v>
      </c>
      <c r="BF316" s="125">
        <f t="shared" si="18"/>
        <v>0</v>
      </c>
      <c r="BG316" s="125">
        <f t="shared" si="25"/>
        <v>0</v>
      </c>
      <c r="BH316" s="125">
        <f t="shared" si="28"/>
        <v>0</v>
      </c>
      <c r="BI316" s="125">
        <f t="shared" si="27"/>
        <v>0</v>
      </c>
      <c r="BJ316" s="248">
        <v>1</v>
      </c>
      <c r="BK316" s="248"/>
    </row>
    <row r="317" spans="1:63" ht="14.25" x14ac:dyDescent="0.2">
      <c r="A317" s="22"/>
      <c r="B317" s="49">
        <v>313</v>
      </c>
      <c r="C317" s="50">
        <f>GD_CHUNG!B317</f>
        <v>13722</v>
      </c>
      <c r="D317" s="50" t="str">
        <f>GD_CHUNG!C317</f>
        <v>Hoàng Anh Tuấn</v>
      </c>
      <c r="E317" s="50" t="str">
        <f>GD_CHUNG!D317</f>
        <v>Nhân viên Bốc xếp</v>
      </c>
      <c r="F317" s="121" t="s">
        <v>205</v>
      </c>
      <c r="G317" s="121" t="s">
        <v>205</v>
      </c>
      <c r="H317" s="121" t="s">
        <v>205</v>
      </c>
      <c r="I317" s="121" t="s">
        <v>205</v>
      </c>
      <c r="J317" s="122"/>
      <c r="K317" s="121" t="s">
        <v>205</v>
      </c>
      <c r="L317" s="121" t="s">
        <v>205</v>
      </c>
      <c r="M317" s="121" t="s">
        <v>205</v>
      </c>
      <c r="N317" s="121" t="s">
        <v>205</v>
      </c>
      <c r="O317" s="121" t="s">
        <v>205</v>
      </c>
      <c r="P317" s="121" t="s">
        <v>205</v>
      </c>
      <c r="Q317" s="122"/>
      <c r="R317" s="121" t="s">
        <v>205</v>
      </c>
      <c r="S317" s="121" t="s">
        <v>205</v>
      </c>
      <c r="T317" s="121" t="s">
        <v>205</v>
      </c>
      <c r="U317" s="121" t="s">
        <v>205</v>
      </c>
      <c r="V317" s="121" t="s">
        <v>205</v>
      </c>
      <c r="W317" s="121" t="s">
        <v>205</v>
      </c>
      <c r="X317" s="122"/>
      <c r="Y317" s="121" t="s">
        <v>205</v>
      </c>
      <c r="Z317" s="121" t="s">
        <v>205</v>
      </c>
      <c r="AA317" s="121" t="s">
        <v>205</v>
      </c>
      <c r="AB317" s="121" t="s">
        <v>205</v>
      </c>
      <c r="AC317" s="121" t="s">
        <v>205</v>
      </c>
      <c r="AD317" s="121" t="s">
        <v>205</v>
      </c>
      <c r="AE317" s="122"/>
      <c r="AF317" s="121" t="s">
        <v>205</v>
      </c>
      <c r="AG317" s="121" t="s">
        <v>205</v>
      </c>
      <c r="AH317" s="121" t="s">
        <v>205</v>
      </c>
      <c r="AI317" s="121" t="s">
        <v>205</v>
      </c>
      <c r="AJ317" s="121" t="s">
        <v>205</v>
      </c>
      <c r="AK317" s="96"/>
      <c r="AL317" s="123"/>
      <c r="AM317" s="123">
        <f>VLOOKUP(C317,DM_NGAY_CONG_QUY_DINH!$H$3:$L$600,5,FALSE)</f>
        <v>27</v>
      </c>
      <c r="AN317" s="123">
        <f t="shared" si="0"/>
        <v>27</v>
      </c>
      <c r="AO317" s="125">
        <f t="shared" si="1"/>
        <v>0</v>
      </c>
      <c r="AP317" s="125">
        <f t="shared" si="2"/>
        <v>0</v>
      </c>
      <c r="AQ317" s="127">
        <f t="shared" si="3"/>
        <v>0</v>
      </c>
      <c r="AR317" s="125">
        <f t="shared" si="4"/>
        <v>0</v>
      </c>
      <c r="AS317" s="125">
        <f t="shared" si="5"/>
        <v>0</v>
      </c>
      <c r="AT317" s="125">
        <f t="shared" si="6"/>
        <v>0</v>
      </c>
      <c r="AU317" s="125">
        <f t="shared" si="7"/>
        <v>0</v>
      </c>
      <c r="AV317" s="125">
        <f t="shared" si="22"/>
        <v>0</v>
      </c>
      <c r="AW317" s="125">
        <f t="shared" si="9"/>
        <v>0</v>
      </c>
      <c r="AX317" s="125">
        <f t="shared" si="10"/>
        <v>0</v>
      </c>
      <c r="AY317" s="125">
        <f t="shared" si="11"/>
        <v>0</v>
      </c>
      <c r="AZ317" s="125">
        <f t="shared" si="23"/>
        <v>0</v>
      </c>
      <c r="BA317" s="125">
        <f t="shared" si="13"/>
        <v>0</v>
      </c>
      <c r="BB317" s="125">
        <f t="shared" si="14"/>
        <v>0</v>
      </c>
      <c r="BC317" s="125">
        <f t="shared" si="15"/>
        <v>0</v>
      </c>
      <c r="BD317" s="125">
        <f t="shared" si="24"/>
        <v>0</v>
      </c>
      <c r="BE317" s="125">
        <f t="shared" si="17"/>
        <v>0</v>
      </c>
      <c r="BF317" s="125">
        <f t="shared" si="18"/>
        <v>0</v>
      </c>
      <c r="BG317" s="125">
        <f t="shared" si="25"/>
        <v>0</v>
      </c>
      <c r="BH317" s="125">
        <f t="shared" si="28"/>
        <v>0</v>
      </c>
      <c r="BI317" s="125">
        <f t="shared" si="27"/>
        <v>0</v>
      </c>
      <c r="BJ317" s="248">
        <v>1</v>
      </c>
      <c r="BK317" s="248"/>
    </row>
    <row r="318" spans="1:63" ht="14.25" x14ac:dyDescent="0.2">
      <c r="A318" s="22"/>
      <c r="B318" s="49">
        <v>314</v>
      </c>
      <c r="C318" s="50">
        <f>GD_CHUNG!B318</f>
        <v>13723</v>
      </c>
      <c r="D318" s="50" t="str">
        <f>GD_CHUNG!C318</f>
        <v>Phạm Tiến Công</v>
      </c>
      <c r="E318" s="50" t="str">
        <f>GD_CHUNG!D318</f>
        <v>Nhân viên Bốc xếp</v>
      </c>
      <c r="F318" s="121" t="s">
        <v>205</v>
      </c>
      <c r="G318" s="121" t="s">
        <v>205</v>
      </c>
      <c r="H318" s="121" t="s">
        <v>205</v>
      </c>
      <c r="I318" s="121" t="s">
        <v>205</v>
      </c>
      <c r="J318" s="122"/>
      <c r="K318" s="121" t="s">
        <v>205</v>
      </c>
      <c r="L318" s="121" t="s">
        <v>205</v>
      </c>
      <c r="M318" s="121" t="s">
        <v>205</v>
      </c>
      <c r="N318" s="121" t="s">
        <v>205</v>
      </c>
      <c r="O318" s="121" t="s">
        <v>205</v>
      </c>
      <c r="P318" s="121" t="s">
        <v>205</v>
      </c>
      <c r="Q318" s="122"/>
      <c r="R318" s="121" t="s">
        <v>205</v>
      </c>
      <c r="S318" s="121" t="s">
        <v>205</v>
      </c>
      <c r="T318" s="121" t="s">
        <v>205</v>
      </c>
      <c r="U318" s="121" t="s">
        <v>205</v>
      </c>
      <c r="V318" s="121" t="s">
        <v>205</v>
      </c>
      <c r="W318" s="121" t="s">
        <v>205</v>
      </c>
      <c r="X318" s="122"/>
      <c r="Y318" s="121" t="s">
        <v>205</v>
      </c>
      <c r="Z318" s="121" t="s">
        <v>205</v>
      </c>
      <c r="AA318" s="121" t="s">
        <v>205</v>
      </c>
      <c r="AB318" s="121" t="s">
        <v>205</v>
      </c>
      <c r="AC318" s="121" t="s">
        <v>205</v>
      </c>
      <c r="AD318" s="121" t="s">
        <v>205</v>
      </c>
      <c r="AE318" s="122"/>
      <c r="AF318" s="121" t="s">
        <v>205</v>
      </c>
      <c r="AG318" s="121" t="s">
        <v>205</v>
      </c>
      <c r="AH318" s="121" t="s">
        <v>205</v>
      </c>
      <c r="AI318" s="121" t="s">
        <v>205</v>
      </c>
      <c r="AJ318" s="121" t="s">
        <v>205</v>
      </c>
      <c r="AK318" s="96"/>
      <c r="AL318" s="123"/>
      <c r="AM318" s="123">
        <f>VLOOKUP(C318,DM_NGAY_CONG_QUY_DINH!$H$3:$L$600,5,FALSE)</f>
        <v>27</v>
      </c>
      <c r="AN318" s="123">
        <f t="shared" si="0"/>
        <v>27</v>
      </c>
      <c r="AO318" s="125">
        <f t="shared" si="1"/>
        <v>0</v>
      </c>
      <c r="AP318" s="125">
        <f t="shared" si="2"/>
        <v>0</v>
      </c>
      <c r="AQ318" s="127">
        <f t="shared" si="3"/>
        <v>0</v>
      </c>
      <c r="AR318" s="125">
        <f t="shared" si="4"/>
        <v>0</v>
      </c>
      <c r="AS318" s="125">
        <f t="shared" si="5"/>
        <v>0</v>
      </c>
      <c r="AT318" s="125">
        <f t="shared" si="6"/>
        <v>0</v>
      </c>
      <c r="AU318" s="125">
        <f t="shared" si="7"/>
        <v>0</v>
      </c>
      <c r="AV318" s="125">
        <f t="shared" si="22"/>
        <v>0</v>
      </c>
      <c r="AW318" s="125">
        <f t="shared" si="9"/>
        <v>0</v>
      </c>
      <c r="AX318" s="125">
        <f t="shared" si="10"/>
        <v>0</v>
      </c>
      <c r="AY318" s="125">
        <f t="shared" si="11"/>
        <v>0</v>
      </c>
      <c r="AZ318" s="125">
        <f t="shared" si="23"/>
        <v>0</v>
      </c>
      <c r="BA318" s="125">
        <f t="shared" si="13"/>
        <v>0</v>
      </c>
      <c r="BB318" s="125">
        <f t="shared" si="14"/>
        <v>0</v>
      </c>
      <c r="BC318" s="125">
        <f t="shared" si="15"/>
        <v>0</v>
      </c>
      <c r="BD318" s="125">
        <f t="shared" si="24"/>
        <v>0</v>
      </c>
      <c r="BE318" s="125">
        <f t="shared" si="17"/>
        <v>0</v>
      </c>
      <c r="BF318" s="125">
        <f t="shared" si="18"/>
        <v>0</v>
      </c>
      <c r="BG318" s="125">
        <f t="shared" si="25"/>
        <v>0</v>
      </c>
      <c r="BH318" s="125">
        <f t="shared" si="28"/>
        <v>0</v>
      </c>
      <c r="BI318" s="125">
        <f t="shared" si="27"/>
        <v>0</v>
      </c>
      <c r="BJ318" s="248">
        <v>1</v>
      </c>
      <c r="BK318" s="248"/>
    </row>
    <row r="319" spans="1:63" ht="14.25" x14ac:dyDescent="0.2">
      <c r="A319" s="22"/>
      <c r="B319" s="49">
        <v>315</v>
      </c>
      <c r="C319" s="50">
        <f>GD_CHUNG!B319</f>
        <v>13724</v>
      </c>
      <c r="D319" s="50" t="str">
        <f>GD_CHUNG!C319</f>
        <v>Nguyễn Văn Hưng</v>
      </c>
      <c r="E319" s="50" t="str">
        <f>GD_CHUNG!D319</f>
        <v>Nhân viên Bốc xếp</v>
      </c>
      <c r="F319" s="121" t="s">
        <v>205</v>
      </c>
      <c r="G319" s="121" t="s">
        <v>205</v>
      </c>
      <c r="H319" s="121" t="s">
        <v>205</v>
      </c>
      <c r="I319" s="121" t="s">
        <v>205</v>
      </c>
      <c r="J319" s="122"/>
      <c r="K319" s="121" t="s">
        <v>205</v>
      </c>
      <c r="L319" s="121" t="s">
        <v>205</v>
      </c>
      <c r="M319" s="121" t="s">
        <v>205</v>
      </c>
      <c r="N319" s="121" t="s">
        <v>205</v>
      </c>
      <c r="O319" s="121" t="s">
        <v>205</v>
      </c>
      <c r="P319" s="121" t="s">
        <v>205</v>
      </c>
      <c r="Q319" s="122"/>
      <c r="R319" s="121" t="s">
        <v>205</v>
      </c>
      <c r="S319" s="121" t="s">
        <v>205</v>
      </c>
      <c r="T319" s="121" t="s">
        <v>205</v>
      </c>
      <c r="U319" s="121" t="s">
        <v>205</v>
      </c>
      <c r="V319" s="121" t="s">
        <v>205</v>
      </c>
      <c r="W319" s="121" t="s">
        <v>205</v>
      </c>
      <c r="X319" s="122"/>
      <c r="Y319" s="121" t="s">
        <v>205</v>
      </c>
      <c r="Z319" s="121" t="s">
        <v>205</v>
      </c>
      <c r="AA319" s="121" t="s">
        <v>205</v>
      </c>
      <c r="AB319" s="121" t="s">
        <v>205</v>
      </c>
      <c r="AC319" s="121" t="s">
        <v>205</v>
      </c>
      <c r="AD319" s="121" t="s">
        <v>205</v>
      </c>
      <c r="AE319" s="122"/>
      <c r="AF319" s="121" t="s">
        <v>205</v>
      </c>
      <c r="AG319" s="121" t="s">
        <v>205</v>
      </c>
      <c r="AH319" s="121" t="s">
        <v>205</v>
      </c>
      <c r="AI319" s="121" t="s">
        <v>205</v>
      </c>
      <c r="AJ319" s="121" t="s">
        <v>205</v>
      </c>
      <c r="AK319" s="96"/>
      <c r="AL319" s="123"/>
      <c r="AM319" s="123">
        <f>VLOOKUP(C319,DM_NGAY_CONG_QUY_DINH!$H$3:$L$600,5,FALSE)</f>
        <v>27</v>
      </c>
      <c r="AN319" s="123">
        <f t="shared" si="0"/>
        <v>27</v>
      </c>
      <c r="AO319" s="125">
        <f t="shared" si="1"/>
        <v>0</v>
      </c>
      <c r="AP319" s="125">
        <f t="shared" si="2"/>
        <v>0</v>
      </c>
      <c r="AQ319" s="127">
        <f t="shared" si="3"/>
        <v>0</v>
      </c>
      <c r="AR319" s="125">
        <f t="shared" si="4"/>
        <v>0</v>
      </c>
      <c r="AS319" s="125">
        <f t="shared" si="5"/>
        <v>0</v>
      </c>
      <c r="AT319" s="125">
        <f t="shared" si="6"/>
        <v>0</v>
      </c>
      <c r="AU319" s="125">
        <f t="shared" si="7"/>
        <v>0</v>
      </c>
      <c r="AV319" s="125">
        <f t="shared" si="22"/>
        <v>0</v>
      </c>
      <c r="AW319" s="125">
        <f t="shared" si="9"/>
        <v>0</v>
      </c>
      <c r="AX319" s="125">
        <f t="shared" si="10"/>
        <v>0</v>
      </c>
      <c r="AY319" s="125">
        <f t="shared" si="11"/>
        <v>0</v>
      </c>
      <c r="AZ319" s="125">
        <f t="shared" si="23"/>
        <v>0</v>
      </c>
      <c r="BA319" s="125">
        <f t="shared" si="13"/>
        <v>0</v>
      </c>
      <c r="BB319" s="125">
        <f t="shared" si="14"/>
        <v>0</v>
      </c>
      <c r="BC319" s="125">
        <f t="shared" si="15"/>
        <v>0</v>
      </c>
      <c r="BD319" s="125">
        <f t="shared" si="24"/>
        <v>0</v>
      </c>
      <c r="BE319" s="125">
        <f t="shared" si="17"/>
        <v>0</v>
      </c>
      <c r="BF319" s="125">
        <f t="shared" si="18"/>
        <v>0</v>
      </c>
      <c r="BG319" s="125">
        <f t="shared" si="25"/>
        <v>0</v>
      </c>
      <c r="BH319" s="125">
        <f t="shared" si="28"/>
        <v>0</v>
      </c>
      <c r="BI319" s="125">
        <f t="shared" si="27"/>
        <v>0</v>
      </c>
      <c r="BJ319" s="248">
        <v>1</v>
      </c>
      <c r="BK319" s="248"/>
    </row>
    <row r="320" spans="1:63" ht="14.25" x14ac:dyDescent="0.2">
      <c r="A320" s="22"/>
      <c r="B320" s="49">
        <v>316</v>
      </c>
      <c r="C320" s="50">
        <f>GD_CHUNG!B320</f>
        <v>13725</v>
      </c>
      <c r="D320" s="50" t="str">
        <f>GD_CHUNG!C320</f>
        <v>Nguyễn Ngọc Phú</v>
      </c>
      <c r="E320" s="50" t="str">
        <f>GD_CHUNG!D320</f>
        <v>Nhân viên Bốc xếp</v>
      </c>
      <c r="F320" s="121" t="s">
        <v>205</v>
      </c>
      <c r="G320" s="121" t="s">
        <v>205</v>
      </c>
      <c r="H320" s="121" t="s">
        <v>205</v>
      </c>
      <c r="I320" s="121" t="s">
        <v>205</v>
      </c>
      <c r="J320" s="122"/>
      <c r="K320" s="121" t="s">
        <v>205</v>
      </c>
      <c r="L320" s="121" t="s">
        <v>205</v>
      </c>
      <c r="M320" s="121" t="s">
        <v>205</v>
      </c>
      <c r="N320" s="121" t="s">
        <v>205</v>
      </c>
      <c r="O320" s="121" t="s">
        <v>205</v>
      </c>
      <c r="P320" s="121" t="s">
        <v>205</v>
      </c>
      <c r="Q320" s="122"/>
      <c r="R320" s="121" t="s">
        <v>205</v>
      </c>
      <c r="S320" s="121" t="s">
        <v>205</v>
      </c>
      <c r="T320" s="121" t="s">
        <v>205</v>
      </c>
      <c r="U320" s="121" t="s">
        <v>205</v>
      </c>
      <c r="V320" s="121" t="s">
        <v>205</v>
      </c>
      <c r="W320" s="121" t="s">
        <v>205</v>
      </c>
      <c r="X320" s="122"/>
      <c r="Y320" s="121" t="s">
        <v>205</v>
      </c>
      <c r="Z320" s="121" t="s">
        <v>205</v>
      </c>
      <c r="AA320" s="121" t="s">
        <v>205</v>
      </c>
      <c r="AB320" s="121" t="s">
        <v>205</v>
      </c>
      <c r="AC320" s="121" t="s">
        <v>205</v>
      </c>
      <c r="AD320" s="121" t="s">
        <v>205</v>
      </c>
      <c r="AE320" s="122"/>
      <c r="AF320" s="121" t="s">
        <v>205</v>
      </c>
      <c r="AG320" s="121" t="s">
        <v>205</v>
      </c>
      <c r="AH320" s="121" t="s">
        <v>205</v>
      </c>
      <c r="AI320" s="121" t="s">
        <v>205</v>
      </c>
      <c r="AJ320" s="121" t="s">
        <v>205</v>
      </c>
      <c r="AK320" s="96"/>
      <c r="AL320" s="123"/>
      <c r="AM320" s="123">
        <f>VLOOKUP(C320,DM_NGAY_CONG_QUY_DINH!$H$3:$L$600,5,FALSE)</f>
        <v>27</v>
      </c>
      <c r="AN320" s="123">
        <f t="shared" si="0"/>
        <v>27</v>
      </c>
      <c r="AO320" s="125">
        <f t="shared" si="1"/>
        <v>0</v>
      </c>
      <c r="AP320" s="125">
        <f t="shared" si="2"/>
        <v>0</v>
      </c>
      <c r="AQ320" s="127">
        <f t="shared" si="3"/>
        <v>0</v>
      </c>
      <c r="AR320" s="125">
        <f t="shared" si="4"/>
        <v>0</v>
      </c>
      <c r="AS320" s="125">
        <f t="shared" si="5"/>
        <v>0</v>
      </c>
      <c r="AT320" s="125">
        <f t="shared" si="6"/>
        <v>0</v>
      </c>
      <c r="AU320" s="125">
        <f t="shared" si="7"/>
        <v>0</v>
      </c>
      <c r="AV320" s="125">
        <f t="shared" si="22"/>
        <v>0</v>
      </c>
      <c r="AW320" s="125">
        <f t="shared" si="9"/>
        <v>0</v>
      </c>
      <c r="AX320" s="125">
        <f t="shared" si="10"/>
        <v>0</v>
      </c>
      <c r="AY320" s="125">
        <f t="shared" si="11"/>
        <v>0</v>
      </c>
      <c r="AZ320" s="125">
        <f t="shared" si="23"/>
        <v>0</v>
      </c>
      <c r="BA320" s="125">
        <f t="shared" si="13"/>
        <v>0</v>
      </c>
      <c r="BB320" s="125">
        <f t="shared" si="14"/>
        <v>0</v>
      </c>
      <c r="BC320" s="125">
        <f t="shared" si="15"/>
        <v>0</v>
      </c>
      <c r="BD320" s="125">
        <f t="shared" si="24"/>
        <v>0</v>
      </c>
      <c r="BE320" s="125">
        <f t="shared" si="17"/>
        <v>0</v>
      </c>
      <c r="BF320" s="125">
        <f t="shared" si="18"/>
        <v>0</v>
      </c>
      <c r="BG320" s="125">
        <f t="shared" si="25"/>
        <v>0</v>
      </c>
      <c r="BH320" s="125">
        <f t="shared" si="28"/>
        <v>0</v>
      </c>
      <c r="BI320" s="125">
        <f t="shared" si="27"/>
        <v>0</v>
      </c>
      <c r="BJ320" s="248">
        <v>1</v>
      </c>
      <c r="BK320" s="248"/>
    </row>
    <row r="321" spans="1:63" ht="14.25" x14ac:dyDescent="0.2">
      <c r="A321" s="22"/>
      <c r="B321" s="49">
        <v>317</v>
      </c>
      <c r="C321" s="50">
        <f>GD_CHUNG!B321</f>
        <v>13726</v>
      </c>
      <c r="D321" s="50" t="str">
        <f>GD_CHUNG!C321</f>
        <v>Lưu Xuân Thắng</v>
      </c>
      <c r="E321" s="50" t="str">
        <f>GD_CHUNG!D321</f>
        <v>Nhân viên Bốc xếp</v>
      </c>
      <c r="F321" s="121" t="s">
        <v>205</v>
      </c>
      <c r="G321" s="121" t="s">
        <v>205</v>
      </c>
      <c r="H321" s="121" t="s">
        <v>205</v>
      </c>
      <c r="I321" s="121" t="s">
        <v>205</v>
      </c>
      <c r="J321" s="122"/>
      <c r="K321" s="121" t="s">
        <v>205</v>
      </c>
      <c r="L321" s="121" t="s">
        <v>205</v>
      </c>
      <c r="M321" s="121" t="s">
        <v>205</v>
      </c>
      <c r="N321" s="121" t="s">
        <v>205</v>
      </c>
      <c r="O321" s="121" t="s">
        <v>205</v>
      </c>
      <c r="P321" s="121" t="s">
        <v>205</v>
      </c>
      <c r="Q321" s="122"/>
      <c r="R321" s="121" t="s">
        <v>205</v>
      </c>
      <c r="S321" s="121" t="s">
        <v>205</v>
      </c>
      <c r="T321" s="121" t="s">
        <v>205</v>
      </c>
      <c r="U321" s="121" t="s">
        <v>205</v>
      </c>
      <c r="V321" s="121" t="s">
        <v>205</v>
      </c>
      <c r="W321" s="121" t="s">
        <v>205</v>
      </c>
      <c r="X321" s="122"/>
      <c r="Y321" s="121" t="s">
        <v>205</v>
      </c>
      <c r="Z321" s="121" t="s">
        <v>205</v>
      </c>
      <c r="AA321" s="121" t="s">
        <v>205</v>
      </c>
      <c r="AB321" s="121" t="s">
        <v>205</v>
      </c>
      <c r="AC321" s="121" t="s">
        <v>205</v>
      </c>
      <c r="AD321" s="121" t="s">
        <v>205</v>
      </c>
      <c r="AE321" s="122"/>
      <c r="AF321" s="121" t="s">
        <v>205</v>
      </c>
      <c r="AG321" s="121" t="s">
        <v>205</v>
      </c>
      <c r="AH321" s="121" t="s">
        <v>205</v>
      </c>
      <c r="AI321" s="121" t="s">
        <v>205</v>
      </c>
      <c r="AJ321" s="121" t="s">
        <v>205</v>
      </c>
      <c r="AK321" s="96"/>
      <c r="AL321" s="123"/>
      <c r="AM321" s="123">
        <f>VLOOKUP(C321,DM_NGAY_CONG_QUY_DINH!$H$3:$L$600,5,FALSE)</f>
        <v>27</v>
      </c>
      <c r="AN321" s="123">
        <f t="shared" si="0"/>
        <v>27</v>
      </c>
      <c r="AO321" s="125">
        <f t="shared" si="1"/>
        <v>0</v>
      </c>
      <c r="AP321" s="125">
        <f t="shared" si="2"/>
        <v>0</v>
      </c>
      <c r="AQ321" s="127">
        <f t="shared" si="3"/>
        <v>0</v>
      </c>
      <c r="AR321" s="125">
        <f t="shared" si="4"/>
        <v>0</v>
      </c>
      <c r="AS321" s="125">
        <f t="shared" si="5"/>
        <v>0</v>
      </c>
      <c r="AT321" s="125">
        <f t="shared" si="6"/>
        <v>0</v>
      </c>
      <c r="AU321" s="125">
        <f t="shared" si="7"/>
        <v>0</v>
      </c>
      <c r="AV321" s="125">
        <f t="shared" si="22"/>
        <v>0</v>
      </c>
      <c r="AW321" s="125">
        <f t="shared" si="9"/>
        <v>0</v>
      </c>
      <c r="AX321" s="125">
        <f t="shared" si="10"/>
        <v>0</v>
      </c>
      <c r="AY321" s="125">
        <f t="shared" si="11"/>
        <v>0</v>
      </c>
      <c r="AZ321" s="125">
        <f t="shared" si="23"/>
        <v>0</v>
      </c>
      <c r="BA321" s="125">
        <f t="shared" si="13"/>
        <v>0</v>
      </c>
      <c r="BB321" s="125">
        <f t="shared" si="14"/>
        <v>0</v>
      </c>
      <c r="BC321" s="125">
        <f t="shared" si="15"/>
        <v>0</v>
      </c>
      <c r="BD321" s="125">
        <f t="shared" si="24"/>
        <v>0</v>
      </c>
      <c r="BE321" s="125">
        <f t="shared" si="17"/>
        <v>0</v>
      </c>
      <c r="BF321" s="125">
        <f t="shared" si="18"/>
        <v>0</v>
      </c>
      <c r="BG321" s="125">
        <f t="shared" si="25"/>
        <v>0</v>
      </c>
      <c r="BH321" s="125">
        <f t="shared" si="28"/>
        <v>0</v>
      </c>
      <c r="BI321" s="125">
        <f t="shared" si="27"/>
        <v>0</v>
      </c>
      <c r="BJ321" s="248">
        <v>1</v>
      </c>
      <c r="BK321" s="248"/>
    </row>
    <row r="322" spans="1:63" ht="14.25" x14ac:dyDescent="0.2">
      <c r="A322" s="22"/>
      <c r="B322" s="49">
        <v>318</v>
      </c>
      <c r="C322" s="50">
        <f>GD_CHUNG!B322</f>
        <v>13727</v>
      </c>
      <c r="D322" s="50" t="str">
        <f>GD_CHUNG!C322</f>
        <v>Trần Quang Huy</v>
      </c>
      <c r="E322" s="50" t="str">
        <f>GD_CHUNG!D322</f>
        <v>Nhân viên Bốc xếp</v>
      </c>
      <c r="F322" s="121" t="s">
        <v>205</v>
      </c>
      <c r="G322" s="121" t="s">
        <v>205</v>
      </c>
      <c r="H322" s="121" t="s">
        <v>205</v>
      </c>
      <c r="I322" s="121" t="s">
        <v>205</v>
      </c>
      <c r="J322" s="122"/>
      <c r="K322" s="121" t="s">
        <v>205</v>
      </c>
      <c r="L322" s="121" t="s">
        <v>205</v>
      </c>
      <c r="M322" s="121" t="s">
        <v>205</v>
      </c>
      <c r="N322" s="121" t="s">
        <v>205</v>
      </c>
      <c r="O322" s="121" t="s">
        <v>205</v>
      </c>
      <c r="P322" s="121" t="s">
        <v>205</v>
      </c>
      <c r="Q322" s="122"/>
      <c r="R322" s="121" t="s">
        <v>205</v>
      </c>
      <c r="S322" s="121" t="s">
        <v>205</v>
      </c>
      <c r="T322" s="121" t="s">
        <v>205</v>
      </c>
      <c r="U322" s="121" t="s">
        <v>205</v>
      </c>
      <c r="V322" s="121" t="s">
        <v>205</v>
      </c>
      <c r="W322" s="121" t="s">
        <v>205</v>
      </c>
      <c r="X322" s="122"/>
      <c r="Y322" s="121" t="s">
        <v>205</v>
      </c>
      <c r="Z322" s="121" t="s">
        <v>205</v>
      </c>
      <c r="AA322" s="121" t="s">
        <v>205</v>
      </c>
      <c r="AB322" s="121" t="s">
        <v>205</v>
      </c>
      <c r="AC322" s="121" t="s">
        <v>205</v>
      </c>
      <c r="AD322" s="121" t="s">
        <v>205</v>
      </c>
      <c r="AE322" s="122"/>
      <c r="AF322" s="121" t="s">
        <v>205</v>
      </c>
      <c r="AG322" s="121" t="s">
        <v>205</v>
      </c>
      <c r="AH322" s="121" t="s">
        <v>205</v>
      </c>
      <c r="AI322" s="121" t="s">
        <v>205</v>
      </c>
      <c r="AJ322" s="121" t="s">
        <v>205</v>
      </c>
      <c r="AK322" s="96"/>
      <c r="AL322" s="123"/>
      <c r="AM322" s="123">
        <f>VLOOKUP(C322,DM_NGAY_CONG_QUY_DINH!$H$3:$L$600,5,FALSE)</f>
        <v>27</v>
      </c>
      <c r="AN322" s="123">
        <f t="shared" si="0"/>
        <v>27</v>
      </c>
      <c r="AO322" s="125">
        <f t="shared" si="1"/>
        <v>0</v>
      </c>
      <c r="AP322" s="125">
        <f t="shared" si="2"/>
        <v>0</v>
      </c>
      <c r="AQ322" s="127">
        <f t="shared" si="3"/>
        <v>0</v>
      </c>
      <c r="AR322" s="125">
        <f t="shared" si="4"/>
        <v>0</v>
      </c>
      <c r="AS322" s="125">
        <f t="shared" si="5"/>
        <v>0</v>
      </c>
      <c r="AT322" s="125">
        <f t="shared" si="6"/>
        <v>0</v>
      </c>
      <c r="AU322" s="125">
        <f t="shared" si="7"/>
        <v>0</v>
      </c>
      <c r="AV322" s="125">
        <f t="shared" si="22"/>
        <v>0</v>
      </c>
      <c r="AW322" s="125">
        <f t="shared" si="9"/>
        <v>0</v>
      </c>
      <c r="AX322" s="125">
        <f t="shared" si="10"/>
        <v>0</v>
      </c>
      <c r="AY322" s="125">
        <f t="shared" si="11"/>
        <v>0</v>
      </c>
      <c r="AZ322" s="125">
        <f t="shared" si="23"/>
        <v>0</v>
      </c>
      <c r="BA322" s="125">
        <f t="shared" si="13"/>
        <v>0</v>
      </c>
      <c r="BB322" s="125">
        <f t="shared" si="14"/>
        <v>0</v>
      </c>
      <c r="BC322" s="125">
        <f t="shared" si="15"/>
        <v>0</v>
      </c>
      <c r="BD322" s="125">
        <f t="shared" si="24"/>
        <v>0</v>
      </c>
      <c r="BE322" s="125">
        <f t="shared" si="17"/>
        <v>0</v>
      </c>
      <c r="BF322" s="125">
        <f t="shared" si="18"/>
        <v>0</v>
      </c>
      <c r="BG322" s="125">
        <f t="shared" si="25"/>
        <v>0</v>
      </c>
      <c r="BH322" s="125">
        <f t="shared" si="28"/>
        <v>0</v>
      </c>
      <c r="BI322" s="125">
        <f t="shared" si="27"/>
        <v>0</v>
      </c>
      <c r="BJ322" s="248">
        <v>1</v>
      </c>
      <c r="BK322" s="248"/>
    </row>
    <row r="323" spans="1:63" ht="14.25" x14ac:dyDescent="0.2">
      <c r="A323" s="22"/>
      <c r="B323" s="49">
        <v>319</v>
      </c>
      <c r="C323" s="50">
        <f>GD_CHUNG!B323</f>
        <v>13729</v>
      </c>
      <c r="D323" s="50" t="str">
        <f>GD_CHUNG!C323</f>
        <v>Ngô Đức Thuận</v>
      </c>
      <c r="E323" s="50" t="str">
        <f>GD_CHUNG!D323</f>
        <v>Nhân viên Bốc xếp</v>
      </c>
      <c r="F323" s="121" t="s">
        <v>205</v>
      </c>
      <c r="G323" s="121" t="s">
        <v>205</v>
      </c>
      <c r="H323" s="121" t="s">
        <v>205</v>
      </c>
      <c r="I323" s="121" t="s">
        <v>205</v>
      </c>
      <c r="J323" s="122"/>
      <c r="K323" s="121" t="s">
        <v>205</v>
      </c>
      <c r="L323" s="121" t="s">
        <v>205</v>
      </c>
      <c r="M323" s="121" t="s">
        <v>205</v>
      </c>
      <c r="N323" s="121" t="s">
        <v>205</v>
      </c>
      <c r="O323" s="121" t="s">
        <v>205</v>
      </c>
      <c r="P323" s="121" t="s">
        <v>205</v>
      </c>
      <c r="Q323" s="122"/>
      <c r="R323" s="121" t="s">
        <v>205</v>
      </c>
      <c r="S323" s="121" t="s">
        <v>205</v>
      </c>
      <c r="T323" s="121" t="s">
        <v>205</v>
      </c>
      <c r="U323" s="121" t="s">
        <v>205</v>
      </c>
      <c r="V323" s="121" t="s">
        <v>205</v>
      </c>
      <c r="W323" s="121" t="s">
        <v>205</v>
      </c>
      <c r="X323" s="122"/>
      <c r="Y323" s="121" t="s">
        <v>205</v>
      </c>
      <c r="Z323" s="121" t="s">
        <v>205</v>
      </c>
      <c r="AA323" s="121" t="s">
        <v>205</v>
      </c>
      <c r="AB323" s="121" t="s">
        <v>205</v>
      </c>
      <c r="AC323" s="121" t="s">
        <v>205</v>
      </c>
      <c r="AD323" s="121" t="s">
        <v>205</v>
      </c>
      <c r="AE323" s="122"/>
      <c r="AF323" s="121" t="s">
        <v>205</v>
      </c>
      <c r="AG323" s="121" t="s">
        <v>205</v>
      </c>
      <c r="AH323" s="121" t="s">
        <v>205</v>
      </c>
      <c r="AI323" s="121" t="s">
        <v>205</v>
      </c>
      <c r="AJ323" s="121" t="s">
        <v>205</v>
      </c>
      <c r="AK323" s="96"/>
      <c r="AL323" s="123"/>
      <c r="AM323" s="123">
        <f>VLOOKUP(C323,DM_NGAY_CONG_QUY_DINH!$H$3:$L$600,5,FALSE)</f>
        <v>27</v>
      </c>
      <c r="AN323" s="123">
        <f t="shared" si="0"/>
        <v>27</v>
      </c>
      <c r="AO323" s="125">
        <f t="shared" si="1"/>
        <v>0</v>
      </c>
      <c r="AP323" s="125">
        <f t="shared" si="2"/>
        <v>0</v>
      </c>
      <c r="AQ323" s="127">
        <f t="shared" si="3"/>
        <v>0</v>
      </c>
      <c r="AR323" s="125">
        <f t="shared" si="4"/>
        <v>0</v>
      </c>
      <c r="AS323" s="125">
        <f t="shared" si="5"/>
        <v>0</v>
      </c>
      <c r="AT323" s="125">
        <f t="shared" si="6"/>
        <v>0</v>
      </c>
      <c r="AU323" s="125">
        <f t="shared" si="7"/>
        <v>0</v>
      </c>
      <c r="AV323" s="125">
        <f t="shared" si="22"/>
        <v>0</v>
      </c>
      <c r="AW323" s="125">
        <f t="shared" si="9"/>
        <v>0</v>
      </c>
      <c r="AX323" s="125">
        <f t="shared" si="10"/>
        <v>0</v>
      </c>
      <c r="AY323" s="125">
        <f t="shared" si="11"/>
        <v>0</v>
      </c>
      <c r="AZ323" s="125">
        <f t="shared" si="23"/>
        <v>0</v>
      </c>
      <c r="BA323" s="125">
        <f t="shared" si="13"/>
        <v>0</v>
      </c>
      <c r="BB323" s="125">
        <f t="shared" si="14"/>
        <v>0</v>
      </c>
      <c r="BC323" s="125">
        <f t="shared" si="15"/>
        <v>0</v>
      </c>
      <c r="BD323" s="125">
        <f t="shared" si="24"/>
        <v>0</v>
      </c>
      <c r="BE323" s="125">
        <f t="shared" si="17"/>
        <v>0</v>
      </c>
      <c r="BF323" s="125">
        <f t="shared" si="18"/>
        <v>0</v>
      </c>
      <c r="BG323" s="125">
        <f t="shared" si="25"/>
        <v>0</v>
      </c>
      <c r="BH323" s="125">
        <f t="shared" si="28"/>
        <v>0</v>
      </c>
      <c r="BI323" s="125">
        <f t="shared" si="27"/>
        <v>0</v>
      </c>
      <c r="BJ323" s="248">
        <v>1</v>
      </c>
      <c r="BK323" s="248"/>
    </row>
    <row r="324" spans="1:63" ht="14.25" x14ac:dyDescent="0.2">
      <c r="A324" s="22"/>
      <c r="B324" s="49">
        <v>320</v>
      </c>
      <c r="C324" s="50">
        <f>GD_CHUNG!B324</f>
        <v>13714</v>
      </c>
      <c r="D324" s="50" t="str">
        <f>GD_CHUNG!C324</f>
        <v>Nguyễn Công Cử</v>
      </c>
      <c r="E324" s="50" t="str">
        <f>GD_CHUNG!D324</f>
        <v>Nhân viên Bốc xếp</v>
      </c>
      <c r="F324" s="121" t="s">
        <v>205</v>
      </c>
      <c r="G324" s="121" t="s">
        <v>205</v>
      </c>
      <c r="H324" s="121" t="s">
        <v>205</v>
      </c>
      <c r="I324" s="121" t="s">
        <v>205</v>
      </c>
      <c r="J324" s="122"/>
      <c r="K324" s="121" t="s">
        <v>205</v>
      </c>
      <c r="L324" s="121" t="s">
        <v>205</v>
      </c>
      <c r="M324" s="121" t="s">
        <v>205</v>
      </c>
      <c r="N324" s="121" t="s">
        <v>205</v>
      </c>
      <c r="O324" s="121" t="s">
        <v>205</v>
      </c>
      <c r="P324" s="121" t="s">
        <v>205</v>
      </c>
      <c r="Q324" s="122"/>
      <c r="R324" s="121" t="s">
        <v>205</v>
      </c>
      <c r="S324" s="121" t="s">
        <v>205</v>
      </c>
      <c r="T324" s="121" t="s">
        <v>205</v>
      </c>
      <c r="U324" s="121" t="s">
        <v>205</v>
      </c>
      <c r="V324" s="121" t="s">
        <v>205</v>
      </c>
      <c r="W324" s="121" t="s">
        <v>205</v>
      </c>
      <c r="X324" s="122"/>
      <c r="Y324" s="121" t="s">
        <v>205</v>
      </c>
      <c r="Z324" s="121" t="s">
        <v>205</v>
      </c>
      <c r="AA324" s="121" t="s">
        <v>205</v>
      </c>
      <c r="AB324" s="121" t="s">
        <v>205</v>
      </c>
      <c r="AC324" s="121" t="s">
        <v>205</v>
      </c>
      <c r="AD324" s="121" t="s">
        <v>205</v>
      </c>
      <c r="AE324" s="122"/>
      <c r="AF324" s="121" t="s">
        <v>205</v>
      </c>
      <c r="AG324" s="121" t="s">
        <v>205</v>
      </c>
      <c r="AH324" s="121" t="s">
        <v>205</v>
      </c>
      <c r="AI324" s="121" t="s">
        <v>205</v>
      </c>
      <c r="AJ324" s="121" t="s">
        <v>205</v>
      </c>
      <c r="AK324" s="96"/>
      <c r="AL324" s="123"/>
      <c r="AM324" s="123">
        <f>VLOOKUP(C324,DM_NGAY_CONG_QUY_DINH!$H$3:$L$600,5,FALSE)</f>
        <v>27</v>
      </c>
      <c r="AN324" s="123">
        <f t="shared" si="0"/>
        <v>27</v>
      </c>
      <c r="AO324" s="125">
        <f t="shared" si="1"/>
        <v>0</v>
      </c>
      <c r="AP324" s="125">
        <f t="shared" si="2"/>
        <v>0</v>
      </c>
      <c r="AQ324" s="127">
        <f t="shared" si="3"/>
        <v>0</v>
      </c>
      <c r="AR324" s="125">
        <f t="shared" si="4"/>
        <v>0</v>
      </c>
      <c r="AS324" s="125">
        <f t="shared" si="5"/>
        <v>0</v>
      </c>
      <c r="AT324" s="125">
        <f t="shared" si="6"/>
        <v>0</v>
      </c>
      <c r="AU324" s="125">
        <f t="shared" si="7"/>
        <v>0</v>
      </c>
      <c r="AV324" s="125">
        <f t="shared" si="22"/>
        <v>0</v>
      </c>
      <c r="AW324" s="125">
        <f t="shared" si="9"/>
        <v>0</v>
      </c>
      <c r="AX324" s="125">
        <f t="shared" si="10"/>
        <v>0</v>
      </c>
      <c r="AY324" s="125">
        <f t="shared" si="11"/>
        <v>0</v>
      </c>
      <c r="AZ324" s="125">
        <f t="shared" si="23"/>
        <v>0</v>
      </c>
      <c r="BA324" s="125">
        <f t="shared" si="13"/>
        <v>0</v>
      </c>
      <c r="BB324" s="125">
        <f t="shared" si="14"/>
        <v>0</v>
      </c>
      <c r="BC324" s="125">
        <f t="shared" si="15"/>
        <v>0</v>
      </c>
      <c r="BD324" s="125">
        <f t="shared" si="24"/>
        <v>0</v>
      </c>
      <c r="BE324" s="125">
        <f t="shared" si="17"/>
        <v>0</v>
      </c>
      <c r="BF324" s="125">
        <f t="shared" si="18"/>
        <v>0</v>
      </c>
      <c r="BG324" s="125">
        <f t="shared" si="25"/>
        <v>0</v>
      </c>
      <c r="BH324" s="125">
        <f t="shared" si="28"/>
        <v>0</v>
      </c>
      <c r="BI324" s="125">
        <f t="shared" si="27"/>
        <v>0</v>
      </c>
      <c r="BJ324" s="248">
        <v>1</v>
      </c>
      <c r="BK324" s="248"/>
    </row>
    <row r="325" spans="1:63" ht="14.25" x14ac:dyDescent="0.2">
      <c r="A325" s="22"/>
      <c r="B325" s="49">
        <v>321</v>
      </c>
      <c r="C325" s="50">
        <f>GD_CHUNG!B325</f>
        <v>13730</v>
      </c>
      <c r="D325" s="50" t="str">
        <f>GD_CHUNG!C325</f>
        <v>Nguyễn Văn Trung</v>
      </c>
      <c r="E325" s="50" t="str">
        <f>GD_CHUNG!D325</f>
        <v>Nhân viên Bốc xếp</v>
      </c>
      <c r="F325" s="121" t="s">
        <v>205</v>
      </c>
      <c r="G325" s="121" t="s">
        <v>205</v>
      </c>
      <c r="H325" s="121" t="s">
        <v>205</v>
      </c>
      <c r="I325" s="121" t="s">
        <v>205</v>
      </c>
      <c r="J325" s="122"/>
      <c r="K325" s="121" t="s">
        <v>205</v>
      </c>
      <c r="L325" s="121" t="s">
        <v>205</v>
      </c>
      <c r="M325" s="121" t="s">
        <v>205</v>
      </c>
      <c r="N325" s="121" t="s">
        <v>205</v>
      </c>
      <c r="O325" s="121" t="s">
        <v>205</v>
      </c>
      <c r="P325" s="121" t="s">
        <v>205</v>
      </c>
      <c r="Q325" s="122"/>
      <c r="R325" s="121" t="s">
        <v>205</v>
      </c>
      <c r="S325" s="121" t="s">
        <v>205</v>
      </c>
      <c r="T325" s="121" t="s">
        <v>205</v>
      </c>
      <c r="U325" s="121" t="s">
        <v>205</v>
      </c>
      <c r="V325" s="121" t="s">
        <v>205</v>
      </c>
      <c r="W325" s="121" t="s">
        <v>205</v>
      </c>
      <c r="X325" s="122"/>
      <c r="Y325" s="121" t="s">
        <v>205</v>
      </c>
      <c r="Z325" s="121" t="s">
        <v>205</v>
      </c>
      <c r="AA325" s="121" t="s">
        <v>205</v>
      </c>
      <c r="AB325" s="121" t="s">
        <v>205</v>
      </c>
      <c r="AC325" s="121" t="s">
        <v>205</v>
      </c>
      <c r="AD325" s="121" t="s">
        <v>205</v>
      </c>
      <c r="AE325" s="122"/>
      <c r="AF325" s="121" t="s">
        <v>205</v>
      </c>
      <c r="AG325" s="121" t="s">
        <v>205</v>
      </c>
      <c r="AH325" s="121" t="s">
        <v>205</v>
      </c>
      <c r="AI325" s="121" t="s">
        <v>205</v>
      </c>
      <c r="AJ325" s="121" t="s">
        <v>205</v>
      </c>
      <c r="AK325" s="96"/>
      <c r="AL325" s="123"/>
      <c r="AM325" s="123">
        <f>VLOOKUP(C325,DM_NGAY_CONG_QUY_DINH!$H$3:$L$600,5,FALSE)</f>
        <v>27</v>
      </c>
      <c r="AN325" s="123">
        <f t="shared" si="0"/>
        <v>27</v>
      </c>
      <c r="AO325" s="125">
        <f t="shared" si="1"/>
        <v>0</v>
      </c>
      <c r="AP325" s="125">
        <f t="shared" si="2"/>
        <v>0</v>
      </c>
      <c r="AQ325" s="127">
        <f t="shared" si="3"/>
        <v>0</v>
      </c>
      <c r="AR325" s="125">
        <f t="shared" si="4"/>
        <v>0</v>
      </c>
      <c r="AS325" s="125">
        <f t="shared" si="5"/>
        <v>0</v>
      </c>
      <c r="AT325" s="125">
        <f t="shared" si="6"/>
        <v>0</v>
      </c>
      <c r="AU325" s="125">
        <f t="shared" si="7"/>
        <v>0</v>
      </c>
      <c r="AV325" s="125">
        <f t="shared" si="22"/>
        <v>0</v>
      </c>
      <c r="AW325" s="125">
        <f t="shared" si="9"/>
        <v>0</v>
      </c>
      <c r="AX325" s="125">
        <f t="shared" si="10"/>
        <v>0</v>
      </c>
      <c r="AY325" s="125">
        <f t="shared" si="11"/>
        <v>0</v>
      </c>
      <c r="AZ325" s="125">
        <f t="shared" si="23"/>
        <v>0</v>
      </c>
      <c r="BA325" s="125">
        <f t="shared" si="13"/>
        <v>0</v>
      </c>
      <c r="BB325" s="125">
        <f t="shared" si="14"/>
        <v>0</v>
      </c>
      <c r="BC325" s="125">
        <f t="shared" si="15"/>
        <v>0</v>
      </c>
      <c r="BD325" s="125">
        <f t="shared" si="24"/>
        <v>0</v>
      </c>
      <c r="BE325" s="125">
        <f t="shared" si="17"/>
        <v>0</v>
      </c>
      <c r="BF325" s="125">
        <f t="shared" si="18"/>
        <v>0</v>
      </c>
      <c r="BG325" s="125">
        <f t="shared" si="25"/>
        <v>0</v>
      </c>
      <c r="BH325" s="125">
        <f t="shared" si="28"/>
        <v>0</v>
      </c>
      <c r="BI325" s="125">
        <f t="shared" si="27"/>
        <v>0</v>
      </c>
      <c r="BJ325" s="248">
        <v>1</v>
      </c>
      <c r="BK325" s="248"/>
    </row>
    <row r="326" spans="1:63" ht="14.25" x14ac:dyDescent="0.2">
      <c r="A326" s="22"/>
      <c r="B326" s="49">
        <v>322</v>
      </c>
      <c r="C326" s="50">
        <f>GD_CHUNG!B326</f>
        <v>13731</v>
      </c>
      <c r="D326" s="50" t="str">
        <f>GD_CHUNG!C326</f>
        <v>Tạ Anh Tuấn</v>
      </c>
      <c r="E326" s="50" t="str">
        <f>GD_CHUNG!D326</f>
        <v>Nhân viên Bốc xếp</v>
      </c>
      <c r="F326" s="121" t="s">
        <v>205</v>
      </c>
      <c r="G326" s="121" t="s">
        <v>205</v>
      </c>
      <c r="H326" s="121" t="s">
        <v>205</v>
      </c>
      <c r="I326" s="121" t="s">
        <v>205</v>
      </c>
      <c r="J326" s="122"/>
      <c r="K326" s="121" t="s">
        <v>205</v>
      </c>
      <c r="L326" s="121" t="s">
        <v>205</v>
      </c>
      <c r="M326" s="121" t="s">
        <v>205</v>
      </c>
      <c r="N326" s="121" t="s">
        <v>205</v>
      </c>
      <c r="O326" s="121" t="s">
        <v>205</v>
      </c>
      <c r="P326" s="121" t="s">
        <v>205</v>
      </c>
      <c r="Q326" s="122"/>
      <c r="R326" s="121" t="s">
        <v>205</v>
      </c>
      <c r="S326" s="121" t="s">
        <v>205</v>
      </c>
      <c r="T326" s="121" t="s">
        <v>205</v>
      </c>
      <c r="U326" s="121" t="s">
        <v>205</v>
      </c>
      <c r="V326" s="121" t="s">
        <v>205</v>
      </c>
      <c r="W326" s="121" t="s">
        <v>205</v>
      </c>
      <c r="X326" s="122"/>
      <c r="Y326" s="121" t="s">
        <v>205</v>
      </c>
      <c r="Z326" s="121" t="s">
        <v>205</v>
      </c>
      <c r="AA326" s="121" t="s">
        <v>205</v>
      </c>
      <c r="AB326" s="121" t="s">
        <v>205</v>
      </c>
      <c r="AC326" s="121" t="s">
        <v>205</v>
      </c>
      <c r="AD326" s="121" t="s">
        <v>205</v>
      </c>
      <c r="AE326" s="122"/>
      <c r="AF326" s="121" t="s">
        <v>205</v>
      </c>
      <c r="AG326" s="121" t="s">
        <v>205</v>
      </c>
      <c r="AH326" s="121" t="s">
        <v>205</v>
      </c>
      <c r="AI326" s="121" t="s">
        <v>205</v>
      </c>
      <c r="AJ326" s="121" t="s">
        <v>205</v>
      </c>
      <c r="AK326" s="96"/>
      <c r="AL326" s="123"/>
      <c r="AM326" s="123">
        <f>VLOOKUP(C326,DM_NGAY_CONG_QUY_DINH!$H$3:$L$600,5,FALSE)</f>
        <v>27</v>
      </c>
      <c r="AN326" s="123">
        <f t="shared" si="0"/>
        <v>27</v>
      </c>
      <c r="AO326" s="125">
        <f t="shared" si="1"/>
        <v>0</v>
      </c>
      <c r="AP326" s="125">
        <f t="shared" si="2"/>
        <v>0</v>
      </c>
      <c r="AQ326" s="127">
        <f t="shared" si="3"/>
        <v>0</v>
      </c>
      <c r="AR326" s="125">
        <f t="shared" si="4"/>
        <v>0</v>
      </c>
      <c r="AS326" s="125">
        <f t="shared" si="5"/>
        <v>0</v>
      </c>
      <c r="AT326" s="125">
        <f t="shared" si="6"/>
        <v>0</v>
      </c>
      <c r="AU326" s="125">
        <f t="shared" si="7"/>
        <v>0</v>
      </c>
      <c r="AV326" s="125">
        <f t="shared" si="22"/>
        <v>0</v>
      </c>
      <c r="AW326" s="125">
        <f t="shared" si="9"/>
        <v>0</v>
      </c>
      <c r="AX326" s="125">
        <f t="shared" si="10"/>
        <v>0</v>
      </c>
      <c r="AY326" s="125">
        <f t="shared" si="11"/>
        <v>0</v>
      </c>
      <c r="AZ326" s="125">
        <f t="shared" si="23"/>
        <v>0</v>
      </c>
      <c r="BA326" s="125">
        <f t="shared" si="13"/>
        <v>0</v>
      </c>
      <c r="BB326" s="125">
        <f t="shared" si="14"/>
        <v>0</v>
      </c>
      <c r="BC326" s="125">
        <f t="shared" si="15"/>
        <v>0</v>
      </c>
      <c r="BD326" s="125">
        <f t="shared" si="24"/>
        <v>0</v>
      </c>
      <c r="BE326" s="125">
        <f t="shared" si="17"/>
        <v>0</v>
      </c>
      <c r="BF326" s="125">
        <f t="shared" si="18"/>
        <v>0</v>
      </c>
      <c r="BG326" s="125">
        <f t="shared" si="25"/>
        <v>0</v>
      </c>
      <c r="BH326" s="125">
        <f t="shared" si="28"/>
        <v>0</v>
      </c>
      <c r="BI326" s="125">
        <f t="shared" si="27"/>
        <v>0</v>
      </c>
      <c r="BJ326" s="248">
        <v>1</v>
      </c>
      <c r="BK326" s="248"/>
    </row>
    <row r="327" spans="1:63" ht="14.25" x14ac:dyDescent="0.2">
      <c r="A327" s="22"/>
      <c r="B327" s="49">
        <v>323</v>
      </c>
      <c r="C327" s="50">
        <f>GD_CHUNG!B327</f>
        <v>13733</v>
      </c>
      <c r="D327" s="50" t="str">
        <f>GD_CHUNG!C327</f>
        <v>Nguyễn Mạnh Hân Hoan</v>
      </c>
      <c r="E327" s="50" t="str">
        <f>GD_CHUNG!D327</f>
        <v>Nhân viên Bốc xếp</v>
      </c>
      <c r="F327" s="121" t="s">
        <v>205</v>
      </c>
      <c r="G327" s="121" t="s">
        <v>205</v>
      </c>
      <c r="H327" s="121" t="s">
        <v>205</v>
      </c>
      <c r="I327" s="121" t="s">
        <v>205</v>
      </c>
      <c r="J327" s="122"/>
      <c r="K327" s="121" t="s">
        <v>205</v>
      </c>
      <c r="L327" s="121" t="s">
        <v>205</v>
      </c>
      <c r="M327" s="121" t="s">
        <v>205</v>
      </c>
      <c r="N327" s="121" t="s">
        <v>205</v>
      </c>
      <c r="O327" s="121" t="s">
        <v>205</v>
      </c>
      <c r="P327" s="121" t="s">
        <v>205</v>
      </c>
      <c r="Q327" s="122"/>
      <c r="R327" s="121" t="s">
        <v>205</v>
      </c>
      <c r="S327" s="121" t="s">
        <v>205</v>
      </c>
      <c r="T327" s="121" t="s">
        <v>205</v>
      </c>
      <c r="U327" s="121" t="s">
        <v>205</v>
      </c>
      <c r="V327" s="121" t="s">
        <v>205</v>
      </c>
      <c r="W327" s="121" t="s">
        <v>205</v>
      </c>
      <c r="X327" s="122"/>
      <c r="Y327" s="121" t="s">
        <v>205</v>
      </c>
      <c r="Z327" s="121" t="s">
        <v>205</v>
      </c>
      <c r="AA327" s="121" t="s">
        <v>205</v>
      </c>
      <c r="AB327" s="121" t="s">
        <v>205</v>
      </c>
      <c r="AC327" s="121" t="s">
        <v>205</v>
      </c>
      <c r="AD327" s="121" t="s">
        <v>205</v>
      </c>
      <c r="AE327" s="122"/>
      <c r="AF327" s="121" t="s">
        <v>205</v>
      </c>
      <c r="AG327" s="121" t="s">
        <v>205</v>
      </c>
      <c r="AH327" s="121" t="s">
        <v>205</v>
      </c>
      <c r="AI327" s="121" t="s">
        <v>205</v>
      </c>
      <c r="AJ327" s="121" t="s">
        <v>205</v>
      </c>
      <c r="AK327" s="96"/>
      <c r="AL327" s="123"/>
      <c r="AM327" s="123">
        <f>VLOOKUP(C327,DM_NGAY_CONG_QUY_DINH!$H$3:$L$600,5,FALSE)</f>
        <v>27</v>
      </c>
      <c r="AN327" s="123">
        <f t="shared" si="0"/>
        <v>27</v>
      </c>
      <c r="AO327" s="125">
        <f t="shared" si="1"/>
        <v>0</v>
      </c>
      <c r="AP327" s="125">
        <f t="shared" si="2"/>
        <v>0</v>
      </c>
      <c r="AQ327" s="127">
        <f t="shared" si="3"/>
        <v>0</v>
      </c>
      <c r="AR327" s="125">
        <f t="shared" si="4"/>
        <v>0</v>
      </c>
      <c r="AS327" s="125">
        <f t="shared" si="5"/>
        <v>0</v>
      </c>
      <c r="AT327" s="125">
        <f t="shared" si="6"/>
        <v>0</v>
      </c>
      <c r="AU327" s="125">
        <f t="shared" si="7"/>
        <v>0</v>
      </c>
      <c r="AV327" s="125">
        <f t="shared" si="22"/>
        <v>0</v>
      </c>
      <c r="AW327" s="125">
        <f t="shared" si="9"/>
        <v>0</v>
      </c>
      <c r="AX327" s="125">
        <f t="shared" si="10"/>
        <v>0</v>
      </c>
      <c r="AY327" s="125">
        <f t="shared" si="11"/>
        <v>0</v>
      </c>
      <c r="AZ327" s="125">
        <f t="shared" si="23"/>
        <v>0</v>
      </c>
      <c r="BA327" s="125">
        <f t="shared" si="13"/>
        <v>0</v>
      </c>
      <c r="BB327" s="125">
        <f t="shared" si="14"/>
        <v>0</v>
      </c>
      <c r="BC327" s="125">
        <f t="shared" si="15"/>
        <v>0</v>
      </c>
      <c r="BD327" s="125">
        <f t="shared" si="24"/>
        <v>0</v>
      </c>
      <c r="BE327" s="125">
        <f t="shared" si="17"/>
        <v>0</v>
      </c>
      <c r="BF327" s="125">
        <f t="shared" si="18"/>
        <v>0</v>
      </c>
      <c r="BG327" s="125">
        <f t="shared" si="25"/>
        <v>0</v>
      </c>
      <c r="BH327" s="125">
        <f t="shared" si="28"/>
        <v>0</v>
      </c>
      <c r="BI327" s="125">
        <f t="shared" si="27"/>
        <v>0</v>
      </c>
      <c r="BJ327" s="248">
        <v>1</v>
      </c>
      <c r="BK327" s="248"/>
    </row>
    <row r="328" spans="1:63" ht="14.25" x14ac:dyDescent="0.2">
      <c r="A328" s="22"/>
      <c r="B328" s="49">
        <v>324</v>
      </c>
      <c r="C328" s="50">
        <f>GD_CHUNG!B328</f>
        <v>13734</v>
      </c>
      <c r="D328" s="50" t="str">
        <f>GD_CHUNG!C328</f>
        <v>Nguyễn Hữu Lâm</v>
      </c>
      <c r="E328" s="50" t="str">
        <f>GD_CHUNG!D328</f>
        <v>Nhân viên Bốc xếp</v>
      </c>
      <c r="F328" s="121" t="s">
        <v>205</v>
      </c>
      <c r="G328" s="121" t="s">
        <v>205</v>
      </c>
      <c r="H328" s="121" t="s">
        <v>205</v>
      </c>
      <c r="I328" s="121" t="s">
        <v>205</v>
      </c>
      <c r="J328" s="122"/>
      <c r="K328" s="121" t="s">
        <v>205</v>
      </c>
      <c r="L328" s="121" t="s">
        <v>205</v>
      </c>
      <c r="M328" s="121" t="s">
        <v>205</v>
      </c>
      <c r="N328" s="121" t="s">
        <v>205</v>
      </c>
      <c r="O328" s="121" t="s">
        <v>205</v>
      </c>
      <c r="P328" s="121" t="s">
        <v>205</v>
      </c>
      <c r="Q328" s="122"/>
      <c r="R328" s="121" t="s">
        <v>205</v>
      </c>
      <c r="S328" s="121" t="s">
        <v>205</v>
      </c>
      <c r="T328" s="121" t="s">
        <v>205</v>
      </c>
      <c r="U328" s="121" t="s">
        <v>205</v>
      </c>
      <c r="V328" s="121" t="s">
        <v>205</v>
      </c>
      <c r="W328" s="121" t="s">
        <v>205</v>
      </c>
      <c r="X328" s="122"/>
      <c r="Y328" s="121" t="s">
        <v>205</v>
      </c>
      <c r="Z328" s="121" t="s">
        <v>205</v>
      </c>
      <c r="AA328" s="121" t="s">
        <v>205</v>
      </c>
      <c r="AB328" s="121" t="s">
        <v>205</v>
      </c>
      <c r="AC328" s="121" t="s">
        <v>205</v>
      </c>
      <c r="AD328" s="121" t="s">
        <v>205</v>
      </c>
      <c r="AE328" s="122"/>
      <c r="AF328" s="121" t="s">
        <v>205</v>
      </c>
      <c r="AG328" s="121" t="s">
        <v>205</v>
      </c>
      <c r="AH328" s="121" t="s">
        <v>205</v>
      </c>
      <c r="AI328" s="121" t="s">
        <v>205</v>
      </c>
      <c r="AJ328" s="121" t="s">
        <v>205</v>
      </c>
      <c r="AK328" s="96"/>
      <c r="AL328" s="123"/>
      <c r="AM328" s="123">
        <f>VLOOKUP(C328,DM_NGAY_CONG_QUY_DINH!$H$3:$L$600,5,FALSE)</f>
        <v>27</v>
      </c>
      <c r="AN328" s="123">
        <f t="shared" si="0"/>
        <v>27</v>
      </c>
      <c r="AO328" s="125">
        <f t="shared" si="1"/>
        <v>0</v>
      </c>
      <c r="AP328" s="125">
        <f t="shared" si="2"/>
        <v>0</v>
      </c>
      <c r="AQ328" s="127">
        <f t="shared" si="3"/>
        <v>0</v>
      </c>
      <c r="AR328" s="125">
        <f t="shared" si="4"/>
        <v>0</v>
      </c>
      <c r="AS328" s="125">
        <f t="shared" si="5"/>
        <v>0</v>
      </c>
      <c r="AT328" s="125">
        <f t="shared" si="6"/>
        <v>0</v>
      </c>
      <c r="AU328" s="125">
        <f t="shared" si="7"/>
        <v>0</v>
      </c>
      <c r="AV328" s="125">
        <f t="shared" si="22"/>
        <v>0</v>
      </c>
      <c r="AW328" s="125">
        <f t="shared" si="9"/>
        <v>0</v>
      </c>
      <c r="AX328" s="125">
        <f t="shared" si="10"/>
        <v>0</v>
      </c>
      <c r="AY328" s="125">
        <f t="shared" si="11"/>
        <v>0</v>
      </c>
      <c r="AZ328" s="125">
        <f t="shared" si="23"/>
        <v>0</v>
      </c>
      <c r="BA328" s="125">
        <f t="shared" si="13"/>
        <v>0</v>
      </c>
      <c r="BB328" s="125">
        <f t="shared" si="14"/>
        <v>0</v>
      </c>
      <c r="BC328" s="125">
        <f t="shared" si="15"/>
        <v>0</v>
      </c>
      <c r="BD328" s="125">
        <f t="shared" si="24"/>
        <v>0</v>
      </c>
      <c r="BE328" s="125">
        <f t="shared" si="17"/>
        <v>0</v>
      </c>
      <c r="BF328" s="125">
        <f t="shared" si="18"/>
        <v>0</v>
      </c>
      <c r="BG328" s="125">
        <f t="shared" si="25"/>
        <v>0</v>
      </c>
      <c r="BH328" s="125">
        <f t="shared" si="28"/>
        <v>0</v>
      </c>
      <c r="BI328" s="125">
        <f t="shared" si="27"/>
        <v>0</v>
      </c>
      <c r="BJ328" s="248">
        <v>1</v>
      </c>
      <c r="BK328" s="248"/>
    </row>
    <row r="329" spans="1:63" ht="14.25" x14ac:dyDescent="0.2">
      <c r="A329" s="22"/>
      <c r="B329" s="49">
        <v>325</v>
      </c>
      <c r="C329" s="50">
        <f>GD_CHUNG!B329</f>
        <v>13735</v>
      </c>
      <c r="D329" s="50" t="str">
        <f>GD_CHUNG!C329</f>
        <v>Trần Xuân Phương</v>
      </c>
      <c r="E329" s="50" t="str">
        <f>GD_CHUNG!D329</f>
        <v>Nhân viên Bốc xếp</v>
      </c>
      <c r="F329" s="121" t="s">
        <v>205</v>
      </c>
      <c r="G329" s="121" t="s">
        <v>205</v>
      </c>
      <c r="H329" s="121" t="s">
        <v>205</v>
      </c>
      <c r="I329" s="121" t="s">
        <v>205</v>
      </c>
      <c r="J329" s="122"/>
      <c r="K329" s="121" t="s">
        <v>205</v>
      </c>
      <c r="L329" s="121" t="s">
        <v>205</v>
      </c>
      <c r="M329" s="121" t="s">
        <v>205</v>
      </c>
      <c r="N329" s="121" t="s">
        <v>205</v>
      </c>
      <c r="O329" s="121" t="s">
        <v>205</v>
      </c>
      <c r="P329" s="121" t="s">
        <v>205</v>
      </c>
      <c r="Q329" s="122"/>
      <c r="R329" s="121" t="s">
        <v>205</v>
      </c>
      <c r="S329" s="121" t="s">
        <v>205</v>
      </c>
      <c r="T329" s="121" t="s">
        <v>205</v>
      </c>
      <c r="U329" s="121" t="s">
        <v>205</v>
      </c>
      <c r="V329" s="121" t="s">
        <v>205</v>
      </c>
      <c r="W329" s="121" t="s">
        <v>205</v>
      </c>
      <c r="X329" s="122"/>
      <c r="Y329" s="121" t="s">
        <v>205</v>
      </c>
      <c r="Z329" s="121" t="s">
        <v>205</v>
      </c>
      <c r="AA329" s="121" t="s">
        <v>205</v>
      </c>
      <c r="AB329" s="121" t="s">
        <v>205</v>
      </c>
      <c r="AC329" s="121" t="s">
        <v>205</v>
      </c>
      <c r="AD329" s="121" t="s">
        <v>205</v>
      </c>
      <c r="AE329" s="122"/>
      <c r="AF329" s="121" t="s">
        <v>205</v>
      </c>
      <c r="AG329" s="121" t="s">
        <v>205</v>
      </c>
      <c r="AH329" s="121" t="s">
        <v>205</v>
      </c>
      <c r="AI329" s="121" t="s">
        <v>205</v>
      </c>
      <c r="AJ329" s="121" t="s">
        <v>205</v>
      </c>
      <c r="AK329" s="96"/>
      <c r="AL329" s="123"/>
      <c r="AM329" s="123">
        <f>VLOOKUP(C329,DM_NGAY_CONG_QUY_DINH!$H$3:$L$600,5,FALSE)</f>
        <v>27</v>
      </c>
      <c r="AN329" s="123">
        <f t="shared" si="0"/>
        <v>27</v>
      </c>
      <c r="AO329" s="125">
        <f t="shared" si="1"/>
        <v>0</v>
      </c>
      <c r="AP329" s="125">
        <f t="shared" si="2"/>
        <v>0</v>
      </c>
      <c r="AQ329" s="127">
        <f t="shared" si="3"/>
        <v>0</v>
      </c>
      <c r="AR329" s="125">
        <f t="shared" si="4"/>
        <v>0</v>
      </c>
      <c r="AS329" s="125">
        <f t="shared" si="5"/>
        <v>0</v>
      </c>
      <c r="AT329" s="125">
        <f t="shared" si="6"/>
        <v>0</v>
      </c>
      <c r="AU329" s="125">
        <f t="shared" si="7"/>
        <v>0</v>
      </c>
      <c r="AV329" s="125">
        <f t="shared" si="22"/>
        <v>0</v>
      </c>
      <c r="AW329" s="125">
        <f t="shared" si="9"/>
        <v>0</v>
      </c>
      <c r="AX329" s="125">
        <f t="shared" si="10"/>
        <v>0</v>
      </c>
      <c r="AY329" s="125">
        <f t="shared" si="11"/>
        <v>0</v>
      </c>
      <c r="AZ329" s="125">
        <f t="shared" si="23"/>
        <v>0</v>
      </c>
      <c r="BA329" s="125">
        <f t="shared" si="13"/>
        <v>0</v>
      </c>
      <c r="BB329" s="125">
        <f t="shared" si="14"/>
        <v>0</v>
      </c>
      <c r="BC329" s="125">
        <f t="shared" si="15"/>
        <v>0</v>
      </c>
      <c r="BD329" s="125">
        <f t="shared" si="24"/>
        <v>0</v>
      </c>
      <c r="BE329" s="125">
        <f t="shared" si="17"/>
        <v>0</v>
      </c>
      <c r="BF329" s="125">
        <f t="shared" si="18"/>
        <v>0</v>
      </c>
      <c r="BG329" s="125">
        <f t="shared" si="25"/>
        <v>0</v>
      </c>
      <c r="BH329" s="125">
        <f t="shared" si="28"/>
        <v>0</v>
      </c>
      <c r="BI329" s="125">
        <f t="shared" si="27"/>
        <v>0</v>
      </c>
      <c r="BJ329" s="248">
        <v>1</v>
      </c>
      <c r="BK329" s="248"/>
    </row>
    <row r="330" spans="1:63" ht="14.25" x14ac:dyDescent="0.2">
      <c r="A330" s="22"/>
      <c r="B330" s="49">
        <v>326</v>
      </c>
      <c r="C330" s="50">
        <f>GD_CHUNG!B330</f>
        <v>13736</v>
      </c>
      <c r="D330" s="50" t="str">
        <f>GD_CHUNG!C330</f>
        <v>Nguyễn Mạnh Tưởng</v>
      </c>
      <c r="E330" s="50" t="str">
        <f>GD_CHUNG!D330</f>
        <v>Nhân viên Bốc xếp</v>
      </c>
      <c r="F330" s="121" t="s">
        <v>205</v>
      </c>
      <c r="G330" s="121" t="s">
        <v>205</v>
      </c>
      <c r="H330" s="121" t="s">
        <v>205</v>
      </c>
      <c r="I330" s="121" t="s">
        <v>205</v>
      </c>
      <c r="J330" s="122"/>
      <c r="K330" s="121" t="s">
        <v>205</v>
      </c>
      <c r="L330" s="121" t="s">
        <v>205</v>
      </c>
      <c r="M330" s="121" t="s">
        <v>205</v>
      </c>
      <c r="N330" s="121" t="s">
        <v>205</v>
      </c>
      <c r="O330" s="121" t="s">
        <v>205</v>
      </c>
      <c r="P330" s="121" t="s">
        <v>205</v>
      </c>
      <c r="Q330" s="122"/>
      <c r="R330" s="121" t="s">
        <v>205</v>
      </c>
      <c r="S330" s="121" t="s">
        <v>205</v>
      </c>
      <c r="T330" s="121" t="s">
        <v>205</v>
      </c>
      <c r="U330" s="121" t="s">
        <v>205</v>
      </c>
      <c r="V330" s="121" t="s">
        <v>205</v>
      </c>
      <c r="W330" s="121" t="s">
        <v>205</v>
      </c>
      <c r="X330" s="122"/>
      <c r="Y330" s="121" t="s">
        <v>205</v>
      </c>
      <c r="Z330" s="121" t="s">
        <v>205</v>
      </c>
      <c r="AA330" s="121" t="s">
        <v>205</v>
      </c>
      <c r="AB330" s="121" t="s">
        <v>205</v>
      </c>
      <c r="AC330" s="121" t="s">
        <v>205</v>
      </c>
      <c r="AD330" s="121" t="s">
        <v>205</v>
      </c>
      <c r="AE330" s="122"/>
      <c r="AF330" s="121" t="s">
        <v>205</v>
      </c>
      <c r="AG330" s="121" t="s">
        <v>205</v>
      </c>
      <c r="AH330" s="121" t="s">
        <v>205</v>
      </c>
      <c r="AI330" s="121" t="s">
        <v>205</v>
      </c>
      <c r="AJ330" s="121" t="s">
        <v>205</v>
      </c>
      <c r="AK330" s="96"/>
      <c r="AL330" s="123"/>
      <c r="AM330" s="123">
        <f>VLOOKUP(C330,DM_NGAY_CONG_QUY_DINH!$H$3:$L$600,5,FALSE)</f>
        <v>27</v>
      </c>
      <c r="AN330" s="123">
        <f t="shared" si="0"/>
        <v>27</v>
      </c>
      <c r="AO330" s="125">
        <f t="shared" si="1"/>
        <v>0</v>
      </c>
      <c r="AP330" s="125">
        <f t="shared" si="2"/>
        <v>0</v>
      </c>
      <c r="AQ330" s="127">
        <f t="shared" si="3"/>
        <v>0</v>
      </c>
      <c r="AR330" s="125">
        <f t="shared" si="4"/>
        <v>0</v>
      </c>
      <c r="AS330" s="125">
        <f t="shared" si="5"/>
        <v>0</v>
      </c>
      <c r="AT330" s="125">
        <f t="shared" si="6"/>
        <v>0</v>
      </c>
      <c r="AU330" s="125">
        <f t="shared" si="7"/>
        <v>0</v>
      </c>
      <c r="AV330" s="125">
        <f t="shared" si="22"/>
        <v>0</v>
      </c>
      <c r="AW330" s="125">
        <f t="shared" si="9"/>
        <v>0</v>
      </c>
      <c r="AX330" s="125">
        <f t="shared" si="10"/>
        <v>0</v>
      </c>
      <c r="AY330" s="125">
        <f t="shared" si="11"/>
        <v>0</v>
      </c>
      <c r="AZ330" s="125">
        <f t="shared" si="23"/>
        <v>0</v>
      </c>
      <c r="BA330" s="125">
        <f t="shared" si="13"/>
        <v>0</v>
      </c>
      <c r="BB330" s="125">
        <f t="shared" si="14"/>
        <v>0</v>
      </c>
      <c r="BC330" s="125">
        <f t="shared" si="15"/>
        <v>0</v>
      </c>
      <c r="BD330" s="125">
        <f t="shared" si="24"/>
        <v>0</v>
      </c>
      <c r="BE330" s="125">
        <f t="shared" si="17"/>
        <v>0</v>
      </c>
      <c r="BF330" s="125">
        <f t="shared" si="18"/>
        <v>0</v>
      </c>
      <c r="BG330" s="125">
        <f t="shared" si="25"/>
        <v>0</v>
      </c>
      <c r="BH330" s="125">
        <f t="shared" si="28"/>
        <v>0</v>
      </c>
      <c r="BI330" s="125">
        <f t="shared" si="27"/>
        <v>0</v>
      </c>
      <c r="BJ330" s="248">
        <v>1</v>
      </c>
      <c r="BK330" s="248"/>
    </row>
    <row r="331" spans="1:63" ht="14.25" x14ac:dyDescent="0.2">
      <c r="A331" s="22"/>
      <c r="B331" s="49">
        <v>327</v>
      </c>
      <c r="C331" s="50">
        <f>GD_CHUNG!B331</f>
        <v>13737</v>
      </c>
      <c r="D331" s="50" t="str">
        <f>GD_CHUNG!C331</f>
        <v>Nguyễn Minh Hiếu</v>
      </c>
      <c r="E331" s="50" t="str">
        <f>GD_CHUNG!D331</f>
        <v>Nhân viên Bốc xếp</v>
      </c>
      <c r="F331" s="121" t="s">
        <v>205</v>
      </c>
      <c r="G331" s="121" t="s">
        <v>205</v>
      </c>
      <c r="H331" s="121" t="s">
        <v>205</v>
      </c>
      <c r="I331" s="121" t="s">
        <v>205</v>
      </c>
      <c r="J331" s="122"/>
      <c r="K331" s="121" t="s">
        <v>205</v>
      </c>
      <c r="L331" s="121" t="s">
        <v>205</v>
      </c>
      <c r="M331" s="121" t="s">
        <v>205</v>
      </c>
      <c r="N331" s="121" t="s">
        <v>205</v>
      </c>
      <c r="O331" s="121" t="s">
        <v>205</v>
      </c>
      <c r="P331" s="121" t="s">
        <v>205</v>
      </c>
      <c r="Q331" s="122"/>
      <c r="R331" s="121" t="s">
        <v>205</v>
      </c>
      <c r="S331" s="121" t="s">
        <v>205</v>
      </c>
      <c r="T331" s="121" t="s">
        <v>205</v>
      </c>
      <c r="U331" s="121" t="s">
        <v>205</v>
      </c>
      <c r="V331" s="121" t="s">
        <v>205</v>
      </c>
      <c r="W331" s="121" t="s">
        <v>205</v>
      </c>
      <c r="X331" s="122"/>
      <c r="Y331" s="121" t="s">
        <v>205</v>
      </c>
      <c r="Z331" s="121" t="s">
        <v>205</v>
      </c>
      <c r="AA331" s="121" t="s">
        <v>205</v>
      </c>
      <c r="AB331" s="121" t="s">
        <v>205</v>
      </c>
      <c r="AC331" s="121" t="s">
        <v>205</v>
      </c>
      <c r="AD331" s="121" t="s">
        <v>205</v>
      </c>
      <c r="AE331" s="122"/>
      <c r="AF331" s="121" t="s">
        <v>205</v>
      </c>
      <c r="AG331" s="121" t="s">
        <v>205</v>
      </c>
      <c r="AH331" s="121" t="s">
        <v>205</v>
      </c>
      <c r="AI331" s="121" t="s">
        <v>205</v>
      </c>
      <c r="AJ331" s="121" t="s">
        <v>205</v>
      </c>
      <c r="AK331" s="96"/>
      <c r="AL331" s="123"/>
      <c r="AM331" s="123">
        <f>VLOOKUP(C331,DM_NGAY_CONG_QUY_DINH!$H$3:$L$600,5,FALSE)</f>
        <v>27</v>
      </c>
      <c r="AN331" s="123">
        <f t="shared" si="0"/>
        <v>27</v>
      </c>
      <c r="AO331" s="125">
        <f t="shared" si="1"/>
        <v>0</v>
      </c>
      <c r="AP331" s="125">
        <f t="shared" si="2"/>
        <v>0</v>
      </c>
      <c r="AQ331" s="127">
        <f t="shared" si="3"/>
        <v>0</v>
      </c>
      <c r="AR331" s="125">
        <f t="shared" si="4"/>
        <v>0</v>
      </c>
      <c r="AS331" s="125">
        <f t="shared" si="5"/>
        <v>0</v>
      </c>
      <c r="AT331" s="125">
        <f t="shared" si="6"/>
        <v>0</v>
      </c>
      <c r="AU331" s="125">
        <f t="shared" si="7"/>
        <v>0</v>
      </c>
      <c r="AV331" s="125">
        <f t="shared" si="22"/>
        <v>0</v>
      </c>
      <c r="AW331" s="125">
        <f t="shared" si="9"/>
        <v>0</v>
      </c>
      <c r="AX331" s="125">
        <f t="shared" si="10"/>
        <v>0</v>
      </c>
      <c r="AY331" s="125">
        <f t="shared" si="11"/>
        <v>0</v>
      </c>
      <c r="AZ331" s="125">
        <f t="shared" si="23"/>
        <v>0</v>
      </c>
      <c r="BA331" s="125">
        <f t="shared" si="13"/>
        <v>0</v>
      </c>
      <c r="BB331" s="125">
        <f t="shared" si="14"/>
        <v>0</v>
      </c>
      <c r="BC331" s="125">
        <f t="shared" si="15"/>
        <v>0</v>
      </c>
      <c r="BD331" s="125">
        <f t="shared" si="24"/>
        <v>0</v>
      </c>
      <c r="BE331" s="125">
        <f t="shared" si="17"/>
        <v>0</v>
      </c>
      <c r="BF331" s="125">
        <f t="shared" si="18"/>
        <v>0</v>
      </c>
      <c r="BG331" s="125">
        <f t="shared" si="25"/>
        <v>0</v>
      </c>
      <c r="BH331" s="125">
        <f t="shared" si="28"/>
        <v>0</v>
      </c>
      <c r="BI331" s="125">
        <f t="shared" si="27"/>
        <v>0</v>
      </c>
      <c r="BJ331" s="248">
        <v>1</v>
      </c>
      <c r="BK331" s="248"/>
    </row>
    <row r="332" spans="1:63" ht="14.25" x14ac:dyDescent="0.2">
      <c r="A332" s="22"/>
      <c r="B332" s="49">
        <v>328</v>
      </c>
      <c r="C332" s="50">
        <f>GD_CHUNG!B332</f>
        <v>13738</v>
      </c>
      <c r="D332" s="50" t="str">
        <f>GD_CHUNG!C332</f>
        <v>Lê Văn Hợi</v>
      </c>
      <c r="E332" s="50" t="str">
        <f>GD_CHUNG!D332</f>
        <v>Nhân viên Bốc xếp</v>
      </c>
      <c r="F332" s="121" t="s">
        <v>205</v>
      </c>
      <c r="G332" s="121" t="s">
        <v>205</v>
      </c>
      <c r="H332" s="121" t="s">
        <v>205</v>
      </c>
      <c r="I332" s="121" t="s">
        <v>205</v>
      </c>
      <c r="J332" s="122"/>
      <c r="K332" s="121" t="s">
        <v>205</v>
      </c>
      <c r="L332" s="121" t="s">
        <v>205</v>
      </c>
      <c r="M332" s="121" t="s">
        <v>205</v>
      </c>
      <c r="N332" s="121" t="s">
        <v>205</v>
      </c>
      <c r="O332" s="121" t="s">
        <v>205</v>
      </c>
      <c r="P332" s="121" t="s">
        <v>205</v>
      </c>
      <c r="Q332" s="122"/>
      <c r="R332" s="121" t="s">
        <v>205</v>
      </c>
      <c r="S332" s="121" t="s">
        <v>205</v>
      </c>
      <c r="T332" s="121" t="s">
        <v>205</v>
      </c>
      <c r="U332" s="121" t="s">
        <v>205</v>
      </c>
      <c r="V332" s="121" t="s">
        <v>205</v>
      </c>
      <c r="W332" s="121" t="s">
        <v>205</v>
      </c>
      <c r="X332" s="122"/>
      <c r="Y332" s="121" t="s">
        <v>205</v>
      </c>
      <c r="Z332" s="121" t="s">
        <v>205</v>
      </c>
      <c r="AA332" s="121" t="s">
        <v>205</v>
      </c>
      <c r="AB332" s="121" t="s">
        <v>205</v>
      </c>
      <c r="AC332" s="121" t="s">
        <v>205</v>
      </c>
      <c r="AD332" s="121" t="s">
        <v>205</v>
      </c>
      <c r="AE332" s="122"/>
      <c r="AF332" s="121" t="s">
        <v>205</v>
      </c>
      <c r="AG332" s="121" t="s">
        <v>205</v>
      </c>
      <c r="AH332" s="121" t="s">
        <v>205</v>
      </c>
      <c r="AI332" s="121" t="s">
        <v>205</v>
      </c>
      <c r="AJ332" s="121" t="s">
        <v>205</v>
      </c>
      <c r="AK332" s="96"/>
      <c r="AL332" s="123"/>
      <c r="AM332" s="123">
        <f>VLOOKUP(C332,DM_NGAY_CONG_QUY_DINH!$H$3:$L$600,5,FALSE)</f>
        <v>27</v>
      </c>
      <c r="AN332" s="123">
        <f t="shared" si="0"/>
        <v>27</v>
      </c>
      <c r="AO332" s="125">
        <f t="shared" si="1"/>
        <v>0</v>
      </c>
      <c r="AP332" s="125">
        <f t="shared" si="2"/>
        <v>0</v>
      </c>
      <c r="AQ332" s="127">
        <f t="shared" si="3"/>
        <v>0</v>
      </c>
      <c r="AR332" s="125">
        <f t="shared" si="4"/>
        <v>0</v>
      </c>
      <c r="AS332" s="125">
        <f t="shared" si="5"/>
        <v>0</v>
      </c>
      <c r="AT332" s="125">
        <f t="shared" si="6"/>
        <v>0</v>
      </c>
      <c r="AU332" s="125">
        <f t="shared" si="7"/>
        <v>0</v>
      </c>
      <c r="AV332" s="125">
        <f t="shared" si="22"/>
        <v>0</v>
      </c>
      <c r="AW332" s="125">
        <f t="shared" si="9"/>
        <v>0</v>
      </c>
      <c r="AX332" s="125">
        <f t="shared" si="10"/>
        <v>0</v>
      </c>
      <c r="AY332" s="125">
        <f t="shared" si="11"/>
        <v>0</v>
      </c>
      <c r="AZ332" s="125">
        <f t="shared" si="23"/>
        <v>0</v>
      </c>
      <c r="BA332" s="125">
        <f t="shared" si="13"/>
        <v>0</v>
      </c>
      <c r="BB332" s="125">
        <f t="shared" si="14"/>
        <v>0</v>
      </c>
      <c r="BC332" s="125">
        <f t="shared" si="15"/>
        <v>0</v>
      </c>
      <c r="BD332" s="125">
        <f t="shared" si="24"/>
        <v>0</v>
      </c>
      <c r="BE332" s="125">
        <f t="shared" si="17"/>
        <v>0</v>
      </c>
      <c r="BF332" s="125">
        <f t="shared" si="18"/>
        <v>0</v>
      </c>
      <c r="BG332" s="125">
        <f t="shared" si="25"/>
        <v>0</v>
      </c>
      <c r="BH332" s="125">
        <f t="shared" si="28"/>
        <v>0</v>
      </c>
      <c r="BI332" s="125">
        <f t="shared" si="27"/>
        <v>0</v>
      </c>
      <c r="BJ332" s="248">
        <v>1</v>
      </c>
      <c r="BK332" s="248"/>
    </row>
    <row r="333" spans="1:63" ht="14.25" x14ac:dyDescent="0.2">
      <c r="A333" s="22"/>
      <c r="B333" s="49">
        <v>329</v>
      </c>
      <c r="C333" s="50">
        <f>GD_CHUNG!B333</f>
        <v>13739</v>
      </c>
      <c r="D333" s="50" t="str">
        <f>GD_CHUNG!C333</f>
        <v>Bùi Đình Cảnh</v>
      </c>
      <c r="E333" s="50" t="str">
        <f>GD_CHUNG!D333</f>
        <v>Nhân viên Bốc xếp</v>
      </c>
      <c r="F333" s="121" t="s">
        <v>205</v>
      </c>
      <c r="G333" s="121" t="s">
        <v>205</v>
      </c>
      <c r="H333" s="121" t="s">
        <v>205</v>
      </c>
      <c r="I333" s="121" t="s">
        <v>205</v>
      </c>
      <c r="J333" s="122"/>
      <c r="K333" s="121" t="s">
        <v>205</v>
      </c>
      <c r="L333" s="121" t="s">
        <v>205</v>
      </c>
      <c r="M333" s="121" t="s">
        <v>205</v>
      </c>
      <c r="N333" s="121" t="s">
        <v>205</v>
      </c>
      <c r="O333" s="121" t="s">
        <v>205</v>
      </c>
      <c r="P333" s="121" t="s">
        <v>205</v>
      </c>
      <c r="Q333" s="122"/>
      <c r="R333" s="121" t="s">
        <v>205</v>
      </c>
      <c r="S333" s="121" t="s">
        <v>205</v>
      </c>
      <c r="T333" s="121" t="s">
        <v>205</v>
      </c>
      <c r="U333" s="121" t="s">
        <v>205</v>
      </c>
      <c r="V333" s="121" t="s">
        <v>205</v>
      </c>
      <c r="W333" s="121" t="s">
        <v>205</v>
      </c>
      <c r="X333" s="122"/>
      <c r="Y333" s="121" t="s">
        <v>205</v>
      </c>
      <c r="Z333" s="121" t="s">
        <v>205</v>
      </c>
      <c r="AA333" s="121" t="s">
        <v>205</v>
      </c>
      <c r="AB333" s="121" t="s">
        <v>205</v>
      </c>
      <c r="AC333" s="121" t="s">
        <v>205</v>
      </c>
      <c r="AD333" s="121" t="s">
        <v>205</v>
      </c>
      <c r="AE333" s="122"/>
      <c r="AF333" s="121" t="s">
        <v>205</v>
      </c>
      <c r="AG333" s="121" t="s">
        <v>205</v>
      </c>
      <c r="AH333" s="121" t="s">
        <v>205</v>
      </c>
      <c r="AI333" s="121" t="s">
        <v>205</v>
      </c>
      <c r="AJ333" s="121" t="s">
        <v>205</v>
      </c>
      <c r="AK333" s="96"/>
      <c r="AL333" s="123"/>
      <c r="AM333" s="123">
        <f>VLOOKUP(C333,DM_NGAY_CONG_QUY_DINH!$H$3:$L$600,5,FALSE)</f>
        <v>27</v>
      </c>
      <c r="AN333" s="123">
        <f t="shared" si="0"/>
        <v>27</v>
      </c>
      <c r="AO333" s="125">
        <f t="shared" si="1"/>
        <v>0</v>
      </c>
      <c r="AP333" s="125">
        <f t="shared" si="2"/>
        <v>0</v>
      </c>
      <c r="AQ333" s="127">
        <f t="shared" si="3"/>
        <v>0</v>
      </c>
      <c r="AR333" s="125">
        <f t="shared" si="4"/>
        <v>0</v>
      </c>
      <c r="AS333" s="125">
        <f t="shared" si="5"/>
        <v>0</v>
      </c>
      <c r="AT333" s="125">
        <f t="shared" si="6"/>
        <v>0</v>
      </c>
      <c r="AU333" s="125">
        <f t="shared" si="7"/>
        <v>0</v>
      </c>
      <c r="AV333" s="125">
        <f t="shared" si="22"/>
        <v>0</v>
      </c>
      <c r="AW333" s="125">
        <f t="shared" si="9"/>
        <v>0</v>
      </c>
      <c r="AX333" s="125">
        <f t="shared" si="10"/>
        <v>0</v>
      </c>
      <c r="AY333" s="125">
        <f t="shared" si="11"/>
        <v>0</v>
      </c>
      <c r="AZ333" s="125">
        <f t="shared" si="23"/>
        <v>0</v>
      </c>
      <c r="BA333" s="125">
        <f t="shared" si="13"/>
        <v>0</v>
      </c>
      <c r="BB333" s="125">
        <f t="shared" si="14"/>
        <v>0</v>
      </c>
      <c r="BC333" s="125">
        <f t="shared" si="15"/>
        <v>0</v>
      </c>
      <c r="BD333" s="125">
        <f t="shared" si="24"/>
        <v>0</v>
      </c>
      <c r="BE333" s="125">
        <f t="shared" si="17"/>
        <v>0</v>
      </c>
      <c r="BF333" s="125">
        <f t="shared" si="18"/>
        <v>0</v>
      </c>
      <c r="BG333" s="125">
        <f t="shared" si="25"/>
        <v>0</v>
      </c>
      <c r="BH333" s="125">
        <f t="shared" si="28"/>
        <v>0</v>
      </c>
      <c r="BI333" s="125">
        <f t="shared" si="27"/>
        <v>0</v>
      </c>
      <c r="BJ333" s="248">
        <v>1</v>
      </c>
      <c r="BK333" s="248"/>
    </row>
    <row r="334" spans="1:63" ht="14.25" x14ac:dyDescent="0.2">
      <c r="A334" s="22"/>
      <c r="B334" s="49">
        <v>330</v>
      </c>
      <c r="C334" s="50">
        <f>GD_CHUNG!B334</f>
        <v>13740</v>
      </c>
      <c r="D334" s="50" t="str">
        <f>GD_CHUNG!C334</f>
        <v>Nguyễn Đức Duy</v>
      </c>
      <c r="E334" s="50" t="str">
        <f>GD_CHUNG!D334</f>
        <v>Nhân viên Bốc xếp</v>
      </c>
      <c r="F334" s="121" t="s">
        <v>205</v>
      </c>
      <c r="G334" s="121" t="s">
        <v>205</v>
      </c>
      <c r="H334" s="121" t="s">
        <v>205</v>
      </c>
      <c r="I334" s="121" t="s">
        <v>205</v>
      </c>
      <c r="J334" s="122"/>
      <c r="K334" s="121" t="s">
        <v>205</v>
      </c>
      <c r="L334" s="121" t="s">
        <v>205</v>
      </c>
      <c r="M334" s="121" t="s">
        <v>205</v>
      </c>
      <c r="N334" s="121" t="s">
        <v>205</v>
      </c>
      <c r="O334" s="121" t="s">
        <v>205</v>
      </c>
      <c r="P334" s="121" t="s">
        <v>205</v>
      </c>
      <c r="Q334" s="122"/>
      <c r="R334" s="121" t="s">
        <v>205</v>
      </c>
      <c r="S334" s="121" t="s">
        <v>205</v>
      </c>
      <c r="T334" s="121" t="s">
        <v>205</v>
      </c>
      <c r="U334" s="121" t="s">
        <v>205</v>
      </c>
      <c r="V334" s="121" t="s">
        <v>205</v>
      </c>
      <c r="W334" s="121" t="s">
        <v>205</v>
      </c>
      <c r="X334" s="122"/>
      <c r="Y334" s="121" t="s">
        <v>205</v>
      </c>
      <c r="Z334" s="121" t="s">
        <v>205</v>
      </c>
      <c r="AA334" s="121" t="s">
        <v>205</v>
      </c>
      <c r="AB334" s="121" t="s">
        <v>205</v>
      </c>
      <c r="AC334" s="121" t="s">
        <v>205</v>
      </c>
      <c r="AD334" s="121" t="s">
        <v>205</v>
      </c>
      <c r="AE334" s="122"/>
      <c r="AF334" s="121" t="s">
        <v>205</v>
      </c>
      <c r="AG334" s="121" t="s">
        <v>205</v>
      </c>
      <c r="AH334" s="121" t="s">
        <v>205</v>
      </c>
      <c r="AI334" s="121" t="s">
        <v>205</v>
      </c>
      <c r="AJ334" s="121" t="s">
        <v>205</v>
      </c>
      <c r="AK334" s="96"/>
      <c r="AL334" s="123"/>
      <c r="AM334" s="123">
        <f>VLOOKUP(C334,DM_NGAY_CONG_QUY_DINH!$H$3:$L$600,5,FALSE)</f>
        <v>27</v>
      </c>
      <c r="AN334" s="123">
        <f t="shared" si="0"/>
        <v>27</v>
      </c>
      <c r="AO334" s="125">
        <f t="shared" si="1"/>
        <v>0</v>
      </c>
      <c r="AP334" s="125">
        <f t="shared" si="2"/>
        <v>0</v>
      </c>
      <c r="AQ334" s="127">
        <f t="shared" si="3"/>
        <v>0</v>
      </c>
      <c r="AR334" s="125">
        <f t="shared" si="4"/>
        <v>0</v>
      </c>
      <c r="AS334" s="125">
        <f t="shared" si="5"/>
        <v>0</v>
      </c>
      <c r="AT334" s="125">
        <f t="shared" si="6"/>
        <v>0</v>
      </c>
      <c r="AU334" s="125">
        <f t="shared" si="7"/>
        <v>0</v>
      </c>
      <c r="AV334" s="125">
        <f t="shared" si="22"/>
        <v>0</v>
      </c>
      <c r="AW334" s="125">
        <f t="shared" si="9"/>
        <v>0</v>
      </c>
      <c r="AX334" s="125">
        <f t="shared" si="10"/>
        <v>0</v>
      </c>
      <c r="AY334" s="125">
        <f t="shared" si="11"/>
        <v>0</v>
      </c>
      <c r="AZ334" s="125">
        <f t="shared" si="23"/>
        <v>0</v>
      </c>
      <c r="BA334" s="125">
        <f t="shared" si="13"/>
        <v>0</v>
      </c>
      <c r="BB334" s="125">
        <f t="shared" si="14"/>
        <v>0</v>
      </c>
      <c r="BC334" s="125">
        <f t="shared" si="15"/>
        <v>0</v>
      </c>
      <c r="BD334" s="125">
        <f t="shared" si="24"/>
        <v>0</v>
      </c>
      <c r="BE334" s="125">
        <f t="shared" si="17"/>
        <v>0</v>
      </c>
      <c r="BF334" s="125">
        <f t="shared" si="18"/>
        <v>0</v>
      </c>
      <c r="BG334" s="125">
        <f t="shared" si="25"/>
        <v>0</v>
      </c>
      <c r="BH334" s="125">
        <f t="shared" si="28"/>
        <v>0</v>
      </c>
      <c r="BI334" s="125">
        <f t="shared" si="27"/>
        <v>0</v>
      </c>
      <c r="BJ334" s="248">
        <v>1</v>
      </c>
      <c r="BK334" s="248"/>
    </row>
    <row r="335" spans="1:63" ht="14.25" x14ac:dyDescent="0.2">
      <c r="A335" s="22"/>
      <c r="B335" s="49">
        <v>331</v>
      </c>
      <c r="C335" s="50">
        <f>GD_CHUNG!B335</f>
        <v>13741</v>
      </c>
      <c r="D335" s="50" t="str">
        <f>GD_CHUNG!C335</f>
        <v>Trương Trung Hải</v>
      </c>
      <c r="E335" s="50" t="str">
        <f>GD_CHUNG!D335</f>
        <v>Nhân viên Bốc xếp</v>
      </c>
      <c r="F335" s="121" t="s">
        <v>205</v>
      </c>
      <c r="G335" s="121" t="s">
        <v>205</v>
      </c>
      <c r="H335" s="121" t="s">
        <v>205</v>
      </c>
      <c r="I335" s="121" t="s">
        <v>205</v>
      </c>
      <c r="J335" s="122"/>
      <c r="K335" s="121" t="s">
        <v>205</v>
      </c>
      <c r="L335" s="121" t="s">
        <v>205</v>
      </c>
      <c r="M335" s="121" t="s">
        <v>205</v>
      </c>
      <c r="N335" s="121" t="s">
        <v>205</v>
      </c>
      <c r="O335" s="121" t="s">
        <v>205</v>
      </c>
      <c r="P335" s="121" t="s">
        <v>205</v>
      </c>
      <c r="Q335" s="122"/>
      <c r="R335" s="121" t="s">
        <v>205</v>
      </c>
      <c r="S335" s="121" t="s">
        <v>205</v>
      </c>
      <c r="T335" s="121" t="s">
        <v>205</v>
      </c>
      <c r="U335" s="121" t="s">
        <v>205</v>
      </c>
      <c r="V335" s="121" t="s">
        <v>205</v>
      </c>
      <c r="W335" s="121" t="s">
        <v>205</v>
      </c>
      <c r="X335" s="122"/>
      <c r="Y335" s="121" t="s">
        <v>205</v>
      </c>
      <c r="Z335" s="121" t="s">
        <v>205</v>
      </c>
      <c r="AA335" s="121" t="s">
        <v>205</v>
      </c>
      <c r="AB335" s="121" t="s">
        <v>205</v>
      </c>
      <c r="AC335" s="121" t="s">
        <v>205</v>
      </c>
      <c r="AD335" s="121" t="s">
        <v>205</v>
      </c>
      <c r="AE335" s="122"/>
      <c r="AF335" s="121" t="s">
        <v>205</v>
      </c>
      <c r="AG335" s="121" t="s">
        <v>205</v>
      </c>
      <c r="AH335" s="121" t="s">
        <v>205</v>
      </c>
      <c r="AI335" s="121" t="s">
        <v>205</v>
      </c>
      <c r="AJ335" s="121" t="s">
        <v>205</v>
      </c>
      <c r="AK335" s="96"/>
      <c r="AL335" s="123"/>
      <c r="AM335" s="123">
        <f>VLOOKUP(C335,DM_NGAY_CONG_QUY_DINH!$H$3:$L$600,5,FALSE)</f>
        <v>27</v>
      </c>
      <c r="AN335" s="123">
        <f t="shared" si="0"/>
        <v>27</v>
      </c>
      <c r="AO335" s="125">
        <f t="shared" si="1"/>
        <v>0</v>
      </c>
      <c r="AP335" s="125">
        <f t="shared" si="2"/>
        <v>0</v>
      </c>
      <c r="AQ335" s="127">
        <f t="shared" si="3"/>
        <v>0</v>
      </c>
      <c r="AR335" s="125">
        <f t="shared" si="4"/>
        <v>0</v>
      </c>
      <c r="AS335" s="125">
        <f t="shared" si="5"/>
        <v>0</v>
      </c>
      <c r="AT335" s="125">
        <f t="shared" si="6"/>
        <v>0</v>
      </c>
      <c r="AU335" s="125">
        <f t="shared" si="7"/>
        <v>0</v>
      </c>
      <c r="AV335" s="125">
        <f t="shared" si="22"/>
        <v>0</v>
      </c>
      <c r="AW335" s="125">
        <f t="shared" si="9"/>
        <v>0</v>
      </c>
      <c r="AX335" s="125">
        <f t="shared" si="10"/>
        <v>0</v>
      </c>
      <c r="AY335" s="125">
        <f t="shared" si="11"/>
        <v>0</v>
      </c>
      <c r="AZ335" s="125">
        <f t="shared" si="23"/>
        <v>0</v>
      </c>
      <c r="BA335" s="125">
        <f t="shared" si="13"/>
        <v>0</v>
      </c>
      <c r="BB335" s="125">
        <f t="shared" si="14"/>
        <v>0</v>
      </c>
      <c r="BC335" s="125">
        <f t="shared" si="15"/>
        <v>0</v>
      </c>
      <c r="BD335" s="125">
        <f t="shared" si="24"/>
        <v>0</v>
      </c>
      <c r="BE335" s="125">
        <f t="shared" si="17"/>
        <v>0</v>
      </c>
      <c r="BF335" s="125">
        <f t="shared" si="18"/>
        <v>0</v>
      </c>
      <c r="BG335" s="125">
        <f t="shared" si="25"/>
        <v>0</v>
      </c>
      <c r="BH335" s="125">
        <f t="shared" si="28"/>
        <v>0</v>
      </c>
      <c r="BI335" s="125">
        <f t="shared" si="27"/>
        <v>0</v>
      </c>
      <c r="BJ335" s="248">
        <v>1</v>
      </c>
      <c r="BK335" s="248"/>
    </row>
    <row r="336" spans="1:63" ht="14.25" x14ac:dyDescent="0.2">
      <c r="A336" s="22"/>
      <c r="B336" s="49">
        <v>332</v>
      </c>
      <c r="C336" s="50">
        <f>GD_CHUNG!B336</f>
        <v>13817</v>
      </c>
      <c r="D336" s="50" t="str">
        <f>GD_CHUNG!C336</f>
        <v>Cù Quốc Trịnh</v>
      </c>
      <c r="E336" s="50" t="str">
        <f>GD_CHUNG!D336</f>
        <v>Nhân viên Bốc xếp</v>
      </c>
      <c r="F336" s="121" t="s">
        <v>205</v>
      </c>
      <c r="G336" s="121" t="s">
        <v>205</v>
      </c>
      <c r="H336" s="121" t="s">
        <v>205</v>
      </c>
      <c r="I336" s="121" t="s">
        <v>205</v>
      </c>
      <c r="J336" s="122"/>
      <c r="K336" s="121" t="s">
        <v>205</v>
      </c>
      <c r="L336" s="121" t="s">
        <v>205</v>
      </c>
      <c r="M336" s="121" t="s">
        <v>205</v>
      </c>
      <c r="N336" s="121" t="s">
        <v>205</v>
      </c>
      <c r="O336" s="121" t="s">
        <v>205</v>
      </c>
      <c r="P336" s="121" t="s">
        <v>205</v>
      </c>
      <c r="Q336" s="122"/>
      <c r="R336" s="121" t="s">
        <v>205</v>
      </c>
      <c r="S336" s="121" t="s">
        <v>205</v>
      </c>
      <c r="T336" s="121" t="s">
        <v>205</v>
      </c>
      <c r="U336" s="121" t="s">
        <v>205</v>
      </c>
      <c r="V336" s="121" t="s">
        <v>205</v>
      </c>
      <c r="W336" s="121" t="s">
        <v>205</v>
      </c>
      <c r="X336" s="122"/>
      <c r="Y336" s="121" t="s">
        <v>205</v>
      </c>
      <c r="Z336" s="121" t="s">
        <v>205</v>
      </c>
      <c r="AA336" s="121" t="s">
        <v>205</v>
      </c>
      <c r="AB336" s="121" t="s">
        <v>205</v>
      </c>
      <c r="AC336" s="121" t="s">
        <v>205</v>
      </c>
      <c r="AD336" s="121" t="s">
        <v>205</v>
      </c>
      <c r="AE336" s="122"/>
      <c r="AF336" s="121" t="s">
        <v>205</v>
      </c>
      <c r="AG336" s="121" t="s">
        <v>205</v>
      </c>
      <c r="AH336" s="121" t="s">
        <v>205</v>
      </c>
      <c r="AI336" s="121" t="s">
        <v>205</v>
      </c>
      <c r="AJ336" s="121" t="s">
        <v>205</v>
      </c>
      <c r="AK336" s="96"/>
      <c r="AL336" s="123"/>
      <c r="AM336" s="123">
        <f>VLOOKUP(C336,DM_NGAY_CONG_QUY_DINH!$H$3:$L$600,5,FALSE)</f>
        <v>27</v>
      </c>
      <c r="AN336" s="123">
        <f t="shared" si="0"/>
        <v>27</v>
      </c>
      <c r="AO336" s="125">
        <f t="shared" si="1"/>
        <v>0</v>
      </c>
      <c r="AP336" s="125">
        <f t="shared" si="2"/>
        <v>0</v>
      </c>
      <c r="AQ336" s="127">
        <f t="shared" si="3"/>
        <v>0</v>
      </c>
      <c r="AR336" s="125">
        <f t="shared" si="4"/>
        <v>0</v>
      </c>
      <c r="AS336" s="125">
        <f t="shared" si="5"/>
        <v>0</v>
      </c>
      <c r="AT336" s="125">
        <f t="shared" si="6"/>
        <v>0</v>
      </c>
      <c r="AU336" s="125">
        <f t="shared" si="7"/>
        <v>0</v>
      </c>
      <c r="AV336" s="125">
        <f t="shared" si="22"/>
        <v>0</v>
      </c>
      <c r="AW336" s="125">
        <f t="shared" si="9"/>
        <v>0</v>
      </c>
      <c r="AX336" s="125">
        <f t="shared" si="10"/>
        <v>0</v>
      </c>
      <c r="AY336" s="125">
        <f t="shared" si="11"/>
        <v>0</v>
      </c>
      <c r="AZ336" s="125">
        <f t="shared" si="23"/>
        <v>0</v>
      </c>
      <c r="BA336" s="125">
        <f t="shared" si="13"/>
        <v>0</v>
      </c>
      <c r="BB336" s="125">
        <f t="shared" si="14"/>
        <v>0</v>
      </c>
      <c r="BC336" s="125">
        <f t="shared" si="15"/>
        <v>0</v>
      </c>
      <c r="BD336" s="125">
        <f t="shared" si="24"/>
        <v>0</v>
      </c>
      <c r="BE336" s="125">
        <f t="shared" si="17"/>
        <v>0</v>
      </c>
      <c r="BF336" s="125">
        <f t="shared" si="18"/>
        <v>0</v>
      </c>
      <c r="BG336" s="125">
        <f t="shared" si="25"/>
        <v>0</v>
      </c>
      <c r="BH336" s="125">
        <f t="shared" si="28"/>
        <v>0</v>
      </c>
      <c r="BI336" s="125">
        <f t="shared" si="27"/>
        <v>0</v>
      </c>
      <c r="BJ336" s="248">
        <v>1</v>
      </c>
      <c r="BK336" s="248"/>
    </row>
    <row r="337" spans="1:63" ht="14.25" x14ac:dyDescent="0.2">
      <c r="A337" s="22"/>
      <c r="B337" s="262">
        <v>333</v>
      </c>
      <c r="C337" s="50">
        <f>GD_CHUNG!B337</f>
        <v>201516</v>
      </c>
      <c r="D337" s="50" t="str">
        <f>GD_CHUNG!C337</f>
        <v>Nguyễn Trọng Thi</v>
      </c>
      <c r="E337" s="50" t="str">
        <f>GD_CHUNG!D337</f>
        <v>Nhân viên Bốc xếp</v>
      </c>
      <c r="F337" s="121"/>
      <c r="G337" s="121"/>
      <c r="H337" s="121"/>
      <c r="I337" s="121" t="s">
        <v>205</v>
      </c>
      <c r="J337" s="122"/>
      <c r="K337" s="121" t="s">
        <v>205</v>
      </c>
      <c r="L337" s="121" t="s">
        <v>205</v>
      </c>
      <c r="M337" s="121" t="s">
        <v>205</v>
      </c>
      <c r="N337" s="121" t="s">
        <v>205</v>
      </c>
      <c r="O337" s="121" t="s">
        <v>205</v>
      </c>
      <c r="P337" s="121" t="s">
        <v>205</v>
      </c>
      <c r="Q337" s="122"/>
      <c r="R337" s="121" t="s">
        <v>205</v>
      </c>
      <c r="S337" s="121" t="s">
        <v>205</v>
      </c>
      <c r="T337" s="121" t="s">
        <v>205</v>
      </c>
      <c r="U337" s="121" t="s">
        <v>205</v>
      </c>
      <c r="V337" s="121" t="s">
        <v>205</v>
      </c>
      <c r="W337" s="121" t="s">
        <v>205</v>
      </c>
      <c r="X337" s="122"/>
      <c r="Y337" s="121" t="s">
        <v>205</v>
      </c>
      <c r="Z337" s="121" t="s">
        <v>205</v>
      </c>
      <c r="AA337" s="121" t="s">
        <v>205</v>
      </c>
      <c r="AB337" s="121" t="s">
        <v>205</v>
      </c>
      <c r="AC337" s="121" t="s">
        <v>205</v>
      </c>
      <c r="AD337" s="121" t="s">
        <v>205</v>
      </c>
      <c r="AE337" s="122"/>
      <c r="AF337" s="121" t="s">
        <v>205</v>
      </c>
      <c r="AG337" s="121" t="s">
        <v>205</v>
      </c>
      <c r="AH337" s="121" t="s">
        <v>205</v>
      </c>
      <c r="AI337" s="121" t="s">
        <v>205</v>
      </c>
      <c r="AJ337" s="121" t="s">
        <v>205</v>
      </c>
      <c r="AK337" s="96"/>
      <c r="AL337" s="123"/>
      <c r="AM337" s="123">
        <f>VLOOKUP(C337,DM_NGAY_CONG_QUY_DINH!$H$3:$L$600,5,FALSE)</f>
        <v>27</v>
      </c>
      <c r="AN337" s="123">
        <f t="shared" si="0"/>
        <v>24</v>
      </c>
      <c r="AO337" s="125">
        <f t="shared" si="1"/>
        <v>0</v>
      </c>
      <c r="AP337" s="125">
        <f t="shared" si="2"/>
        <v>0</v>
      </c>
      <c r="AQ337" s="127">
        <f t="shared" si="3"/>
        <v>0</v>
      </c>
      <c r="AR337" s="125">
        <f t="shared" si="4"/>
        <v>0</v>
      </c>
      <c r="AS337" s="125">
        <f t="shared" si="5"/>
        <v>0</v>
      </c>
      <c r="AT337" s="125">
        <f t="shared" si="6"/>
        <v>0</v>
      </c>
      <c r="AU337" s="125">
        <f t="shared" si="7"/>
        <v>0</v>
      </c>
      <c r="AV337" s="125">
        <f t="shared" si="22"/>
        <v>0</v>
      </c>
      <c r="AW337" s="125">
        <f t="shared" si="9"/>
        <v>0</v>
      </c>
      <c r="AX337" s="125">
        <f t="shared" si="10"/>
        <v>0</v>
      </c>
      <c r="AY337" s="125">
        <f t="shared" si="11"/>
        <v>0</v>
      </c>
      <c r="AZ337" s="125">
        <f t="shared" si="23"/>
        <v>0</v>
      </c>
      <c r="BA337" s="125">
        <f t="shared" si="13"/>
        <v>0</v>
      </c>
      <c r="BB337" s="125">
        <f t="shared" si="14"/>
        <v>0</v>
      </c>
      <c r="BC337" s="125">
        <f t="shared" si="15"/>
        <v>0</v>
      </c>
      <c r="BD337" s="125">
        <f t="shared" si="24"/>
        <v>0</v>
      </c>
      <c r="BE337" s="125">
        <f t="shared" si="17"/>
        <v>0</v>
      </c>
      <c r="BF337" s="125">
        <f t="shared" si="18"/>
        <v>0</v>
      </c>
      <c r="BG337" s="125">
        <f t="shared" si="25"/>
        <v>0</v>
      </c>
      <c r="BH337" s="125">
        <f t="shared" si="28"/>
        <v>0</v>
      </c>
      <c r="BI337" s="125">
        <f t="shared" si="27"/>
        <v>0</v>
      </c>
      <c r="BJ337" s="248">
        <v>1</v>
      </c>
      <c r="BK337" s="248"/>
    </row>
    <row r="338" spans="1:63" ht="14.25" x14ac:dyDescent="0.2">
      <c r="A338" s="22"/>
      <c r="B338" s="49">
        <v>334</v>
      </c>
      <c r="C338" s="50">
        <f>GD_CHUNG!B338</f>
        <v>10681</v>
      </c>
      <c r="D338" s="50" t="str">
        <f>GD_CHUNG!C338</f>
        <v>Trần Văn Minh</v>
      </c>
      <c r="E338" s="50" t="str">
        <f>GD_CHUNG!D338</f>
        <v>NV Lái xe - VHTTB</v>
      </c>
      <c r="F338" s="121" t="s">
        <v>205</v>
      </c>
      <c r="G338" s="121" t="s">
        <v>205</v>
      </c>
      <c r="H338" s="121" t="s">
        <v>205</v>
      </c>
      <c r="I338" s="121" t="s">
        <v>205</v>
      </c>
      <c r="J338" s="122"/>
      <c r="K338" s="121" t="s">
        <v>205</v>
      </c>
      <c r="L338" s="121" t="s">
        <v>205</v>
      </c>
      <c r="M338" s="121" t="s">
        <v>205</v>
      </c>
      <c r="N338" s="121" t="s">
        <v>205</v>
      </c>
      <c r="O338" s="121" t="s">
        <v>205</v>
      </c>
      <c r="P338" s="121" t="s">
        <v>205</v>
      </c>
      <c r="Q338" s="122"/>
      <c r="R338" s="121" t="s">
        <v>205</v>
      </c>
      <c r="S338" s="121" t="s">
        <v>205</v>
      </c>
      <c r="T338" s="121" t="s">
        <v>205</v>
      </c>
      <c r="U338" s="121" t="s">
        <v>205</v>
      </c>
      <c r="V338" s="121" t="s">
        <v>205</v>
      </c>
      <c r="W338" s="121" t="s">
        <v>205</v>
      </c>
      <c r="X338" s="122"/>
      <c r="Y338" s="121" t="s">
        <v>205</v>
      </c>
      <c r="Z338" s="121" t="s">
        <v>205</v>
      </c>
      <c r="AA338" s="121" t="s">
        <v>205</v>
      </c>
      <c r="AB338" s="121" t="s">
        <v>205</v>
      </c>
      <c r="AC338" s="121" t="s">
        <v>205</v>
      </c>
      <c r="AD338" s="121" t="s">
        <v>205</v>
      </c>
      <c r="AE338" s="122"/>
      <c r="AF338" s="121" t="s">
        <v>205</v>
      </c>
      <c r="AG338" s="121" t="s">
        <v>205</v>
      </c>
      <c r="AH338" s="121" t="s">
        <v>205</v>
      </c>
      <c r="AI338" s="121" t="s">
        <v>205</v>
      </c>
      <c r="AJ338" s="121" t="s">
        <v>205</v>
      </c>
      <c r="AK338" s="96"/>
      <c r="AL338" s="123"/>
      <c r="AM338" s="123">
        <f>VLOOKUP(C338,DM_NGAY_CONG_QUY_DINH!$H$3:$L$600,5,FALSE)</f>
        <v>27</v>
      </c>
      <c r="AN338" s="123">
        <f t="shared" si="0"/>
        <v>27</v>
      </c>
      <c r="AO338" s="125">
        <f t="shared" si="1"/>
        <v>0</v>
      </c>
      <c r="AP338" s="125">
        <f t="shared" si="2"/>
        <v>0</v>
      </c>
      <c r="AQ338" s="127">
        <f t="shared" si="3"/>
        <v>0</v>
      </c>
      <c r="AR338" s="125">
        <f t="shared" si="4"/>
        <v>0</v>
      </c>
      <c r="AS338" s="125">
        <f t="shared" si="5"/>
        <v>0</v>
      </c>
      <c r="AT338" s="125">
        <f t="shared" si="6"/>
        <v>0</v>
      </c>
      <c r="AU338" s="125">
        <f t="shared" si="7"/>
        <v>0</v>
      </c>
      <c r="AV338" s="125">
        <f t="shared" si="22"/>
        <v>0</v>
      </c>
      <c r="AW338" s="125">
        <f t="shared" si="9"/>
        <v>0</v>
      </c>
      <c r="AX338" s="125">
        <f t="shared" si="10"/>
        <v>0</v>
      </c>
      <c r="AY338" s="125">
        <f t="shared" si="11"/>
        <v>0</v>
      </c>
      <c r="AZ338" s="125">
        <f t="shared" si="23"/>
        <v>0</v>
      </c>
      <c r="BA338" s="125">
        <f t="shared" si="13"/>
        <v>0</v>
      </c>
      <c r="BB338" s="125">
        <f t="shared" si="14"/>
        <v>0</v>
      </c>
      <c r="BC338" s="125">
        <f t="shared" si="15"/>
        <v>0</v>
      </c>
      <c r="BD338" s="125">
        <f t="shared" si="24"/>
        <v>0</v>
      </c>
      <c r="BE338" s="125">
        <f t="shared" si="17"/>
        <v>0</v>
      </c>
      <c r="BF338" s="125">
        <f t="shared" si="18"/>
        <v>0</v>
      </c>
      <c r="BG338" s="125">
        <f t="shared" si="25"/>
        <v>0</v>
      </c>
      <c r="BH338" s="125">
        <f t="shared" si="28"/>
        <v>0</v>
      </c>
      <c r="BI338" s="125">
        <f t="shared" si="27"/>
        <v>0</v>
      </c>
      <c r="BJ338" s="22">
        <v>1.0499999999999994</v>
      </c>
      <c r="BK338" s="250"/>
    </row>
    <row r="339" spans="1:63" ht="14.25" x14ac:dyDescent="0.2">
      <c r="A339" s="22"/>
      <c r="B339" s="49">
        <v>335</v>
      </c>
      <c r="C339" s="50">
        <f>GD_CHUNG!B339</f>
        <v>10682</v>
      </c>
      <c r="D339" s="50" t="str">
        <f>GD_CHUNG!C339</f>
        <v>Nguyễn Gia Chiến</v>
      </c>
      <c r="E339" s="50" t="str">
        <f>GD_CHUNG!D339</f>
        <v>NV Lái xe - VHTTB</v>
      </c>
      <c r="F339" s="121" t="s">
        <v>205</v>
      </c>
      <c r="G339" s="121" t="s">
        <v>205</v>
      </c>
      <c r="H339" s="121" t="s">
        <v>205</v>
      </c>
      <c r="I339" s="121" t="s">
        <v>205</v>
      </c>
      <c r="J339" s="122"/>
      <c r="K339" s="121" t="s">
        <v>205</v>
      </c>
      <c r="L339" s="121" t="s">
        <v>205</v>
      </c>
      <c r="M339" s="121" t="s">
        <v>205</v>
      </c>
      <c r="N339" s="121" t="s">
        <v>205</v>
      </c>
      <c r="O339" s="121" t="s">
        <v>205</v>
      </c>
      <c r="P339" s="121" t="s">
        <v>205</v>
      </c>
      <c r="Q339" s="122"/>
      <c r="R339" s="121" t="s">
        <v>205</v>
      </c>
      <c r="S339" s="121" t="s">
        <v>205</v>
      </c>
      <c r="T339" s="121" t="s">
        <v>205</v>
      </c>
      <c r="U339" s="121" t="s">
        <v>205</v>
      </c>
      <c r="V339" s="121" t="s">
        <v>205</v>
      </c>
      <c r="W339" s="121" t="s">
        <v>205</v>
      </c>
      <c r="X339" s="122"/>
      <c r="Y339" s="121" t="s">
        <v>205</v>
      </c>
      <c r="Z339" s="121" t="s">
        <v>205</v>
      </c>
      <c r="AA339" s="121" t="s">
        <v>205</v>
      </c>
      <c r="AB339" s="121" t="s">
        <v>205</v>
      </c>
      <c r="AC339" s="121" t="s">
        <v>205</v>
      </c>
      <c r="AD339" s="121" t="s">
        <v>205</v>
      </c>
      <c r="AE339" s="122"/>
      <c r="AF339" s="121" t="s">
        <v>205</v>
      </c>
      <c r="AG339" s="121" t="s">
        <v>205</v>
      </c>
      <c r="AH339" s="121" t="s">
        <v>205</v>
      </c>
      <c r="AI339" s="121" t="s">
        <v>205</v>
      </c>
      <c r="AJ339" s="121" t="s">
        <v>205</v>
      </c>
      <c r="AK339" s="96"/>
      <c r="AL339" s="123"/>
      <c r="AM339" s="123">
        <f>VLOOKUP(C339,DM_NGAY_CONG_QUY_DINH!$H$3:$L$600,5,FALSE)</f>
        <v>27</v>
      </c>
      <c r="AN339" s="123">
        <f t="shared" si="0"/>
        <v>27</v>
      </c>
      <c r="AO339" s="125">
        <f t="shared" si="1"/>
        <v>0</v>
      </c>
      <c r="AP339" s="125">
        <f t="shared" si="2"/>
        <v>0</v>
      </c>
      <c r="AQ339" s="127">
        <f t="shared" si="3"/>
        <v>0</v>
      </c>
      <c r="AR339" s="125">
        <f t="shared" si="4"/>
        <v>0</v>
      </c>
      <c r="AS339" s="125">
        <f t="shared" si="5"/>
        <v>0</v>
      </c>
      <c r="AT339" s="125">
        <f t="shared" si="6"/>
        <v>0</v>
      </c>
      <c r="AU339" s="125">
        <f t="shared" si="7"/>
        <v>0</v>
      </c>
      <c r="AV339" s="125">
        <f t="shared" si="22"/>
        <v>0</v>
      </c>
      <c r="AW339" s="125">
        <f t="shared" si="9"/>
        <v>0</v>
      </c>
      <c r="AX339" s="125">
        <f t="shared" si="10"/>
        <v>0</v>
      </c>
      <c r="AY339" s="125">
        <f t="shared" si="11"/>
        <v>0</v>
      </c>
      <c r="AZ339" s="125">
        <f t="shared" si="23"/>
        <v>0</v>
      </c>
      <c r="BA339" s="125">
        <f t="shared" si="13"/>
        <v>0</v>
      </c>
      <c r="BB339" s="125">
        <f t="shared" si="14"/>
        <v>0</v>
      </c>
      <c r="BC339" s="125">
        <f t="shared" si="15"/>
        <v>0</v>
      </c>
      <c r="BD339" s="125">
        <f t="shared" si="24"/>
        <v>0</v>
      </c>
      <c r="BE339" s="125">
        <f t="shared" si="17"/>
        <v>0</v>
      </c>
      <c r="BF339" s="125">
        <f t="shared" si="18"/>
        <v>0</v>
      </c>
      <c r="BG339" s="125">
        <f t="shared" si="25"/>
        <v>0</v>
      </c>
      <c r="BH339" s="125">
        <f t="shared" si="28"/>
        <v>0</v>
      </c>
      <c r="BI339" s="125">
        <f t="shared" si="27"/>
        <v>0</v>
      </c>
      <c r="BJ339" s="248">
        <v>1</v>
      </c>
      <c r="BK339" s="248"/>
    </row>
    <row r="340" spans="1:63" ht="14.25" x14ac:dyDescent="0.2">
      <c r="A340" s="22"/>
      <c r="B340" s="49">
        <v>336</v>
      </c>
      <c r="C340" s="50">
        <f>GD_CHUNG!B340</f>
        <v>10683</v>
      </c>
      <c r="D340" s="50" t="str">
        <f>GD_CHUNG!C340</f>
        <v>Nguyễn Trung Sơn</v>
      </c>
      <c r="E340" s="50" t="str">
        <f>GD_CHUNG!D340</f>
        <v>NV Lái xe - VHTTB</v>
      </c>
      <c r="F340" s="121" t="s">
        <v>205</v>
      </c>
      <c r="G340" s="121" t="s">
        <v>205</v>
      </c>
      <c r="H340" s="121" t="s">
        <v>205</v>
      </c>
      <c r="I340" s="121" t="s">
        <v>205</v>
      </c>
      <c r="J340" s="122"/>
      <c r="K340" s="121" t="s">
        <v>205</v>
      </c>
      <c r="L340" s="121" t="s">
        <v>205</v>
      </c>
      <c r="M340" s="121" t="s">
        <v>205</v>
      </c>
      <c r="N340" s="121" t="s">
        <v>205</v>
      </c>
      <c r="O340" s="121" t="s">
        <v>205</v>
      </c>
      <c r="P340" s="121" t="s">
        <v>205</v>
      </c>
      <c r="Q340" s="122"/>
      <c r="R340" s="121" t="s">
        <v>205</v>
      </c>
      <c r="S340" s="121" t="s">
        <v>205</v>
      </c>
      <c r="T340" s="121" t="s">
        <v>205</v>
      </c>
      <c r="U340" s="121" t="s">
        <v>205</v>
      </c>
      <c r="V340" s="121" t="s">
        <v>205</v>
      </c>
      <c r="W340" s="121" t="s">
        <v>205</v>
      </c>
      <c r="X340" s="122"/>
      <c r="Y340" s="121" t="s">
        <v>205</v>
      </c>
      <c r="Z340" s="121" t="s">
        <v>205</v>
      </c>
      <c r="AA340" s="121" t="s">
        <v>205</v>
      </c>
      <c r="AB340" s="121" t="s">
        <v>205</v>
      </c>
      <c r="AC340" s="121" t="s">
        <v>205</v>
      </c>
      <c r="AD340" s="121" t="s">
        <v>205</v>
      </c>
      <c r="AE340" s="122"/>
      <c r="AF340" s="121" t="s">
        <v>205</v>
      </c>
      <c r="AG340" s="121" t="s">
        <v>205</v>
      </c>
      <c r="AH340" s="121" t="s">
        <v>205</v>
      </c>
      <c r="AI340" s="121" t="s">
        <v>205</v>
      </c>
      <c r="AJ340" s="121" t="s">
        <v>205</v>
      </c>
      <c r="AK340" s="96"/>
      <c r="AL340" s="123"/>
      <c r="AM340" s="123">
        <f>VLOOKUP(C340,DM_NGAY_CONG_QUY_DINH!$H$3:$L$600,5,FALSE)</f>
        <v>27</v>
      </c>
      <c r="AN340" s="123">
        <f t="shared" si="0"/>
        <v>27</v>
      </c>
      <c r="AO340" s="125">
        <f t="shared" si="1"/>
        <v>0</v>
      </c>
      <c r="AP340" s="125">
        <f t="shared" si="2"/>
        <v>0</v>
      </c>
      <c r="AQ340" s="127">
        <f t="shared" si="3"/>
        <v>0</v>
      </c>
      <c r="AR340" s="125">
        <f t="shared" si="4"/>
        <v>0</v>
      </c>
      <c r="AS340" s="125">
        <f t="shared" si="5"/>
        <v>0</v>
      </c>
      <c r="AT340" s="125">
        <f t="shared" si="6"/>
        <v>0</v>
      </c>
      <c r="AU340" s="125">
        <f t="shared" si="7"/>
        <v>0</v>
      </c>
      <c r="AV340" s="125">
        <f t="shared" si="22"/>
        <v>0</v>
      </c>
      <c r="AW340" s="125">
        <f t="shared" si="9"/>
        <v>0</v>
      </c>
      <c r="AX340" s="125">
        <f t="shared" si="10"/>
        <v>0</v>
      </c>
      <c r="AY340" s="125">
        <f t="shared" si="11"/>
        <v>0</v>
      </c>
      <c r="AZ340" s="125">
        <f t="shared" si="23"/>
        <v>0</v>
      </c>
      <c r="BA340" s="125">
        <f t="shared" si="13"/>
        <v>0</v>
      </c>
      <c r="BB340" s="125">
        <f t="shared" si="14"/>
        <v>0</v>
      </c>
      <c r="BC340" s="125">
        <f t="shared" si="15"/>
        <v>0</v>
      </c>
      <c r="BD340" s="125">
        <f t="shared" si="24"/>
        <v>0</v>
      </c>
      <c r="BE340" s="125">
        <f t="shared" si="17"/>
        <v>0</v>
      </c>
      <c r="BF340" s="125">
        <f t="shared" si="18"/>
        <v>0</v>
      </c>
      <c r="BG340" s="125">
        <f t="shared" si="25"/>
        <v>0</v>
      </c>
      <c r="BH340" s="125">
        <f t="shared" si="28"/>
        <v>0</v>
      </c>
      <c r="BI340" s="125">
        <f t="shared" si="27"/>
        <v>0</v>
      </c>
      <c r="BJ340" s="167">
        <v>1.0499999999999994</v>
      </c>
      <c r="BK340" s="250"/>
    </row>
    <row r="341" spans="1:63" ht="14.25" x14ac:dyDescent="0.2">
      <c r="A341" s="22"/>
      <c r="B341" s="49">
        <v>337</v>
      </c>
      <c r="C341" s="50">
        <f>GD_CHUNG!B341</f>
        <v>10684</v>
      </c>
      <c r="D341" s="50" t="str">
        <f>GD_CHUNG!C341</f>
        <v>Lê Quang Hợp</v>
      </c>
      <c r="E341" s="50" t="str">
        <f>GD_CHUNG!D341</f>
        <v>NV Lái xe - VHTTB</v>
      </c>
      <c r="F341" s="121" t="s">
        <v>205</v>
      </c>
      <c r="G341" s="121" t="s">
        <v>205</v>
      </c>
      <c r="H341" s="121" t="s">
        <v>205</v>
      </c>
      <c r="I341" s="121" t="s">
        <v>205</v>
      </c>
      <c r="J341" s="122"/>
      <c r="K341" s="121" t="s">
        <v>205</v>
      </c>
      <c r="L341" s="121" t="s">
        <v>205</v>
      </c>
      <c r="M341" s="121" t="s">
        <v>205</v>
      </c>
      <c r="N341" s="121" t="s">
        <v>205</v>
      </c>
      <c r="O341" s="121" t="s">
        <v>205</v>
      </c>
      <c r="P341" s="121" t="s">
        <v>205</v>
      </c>
      <c r="Q341" s="122"/>
      <c r="R341" s="121" t="s">
        <v>205</v>
      </c>
      <c r="S341" s="121" t="s">
        <v>205</v>
      </c>
      <c r="T341" s="121" t="s">
        <v>205</v>
      </c>
      <c r="U341" s="121" t="s">
        <v>205</v>
      </c>
      <c r="V341" s="121" t="s">
        <v>205</v>
      </c>
      <c r="W341" s="121" t="s">
        <v>205</v>
      </c>
      <c r="X341" s="122"/>
      <c r="Y341" s="121" t="s">
        <v>205</v>
      </c>
      <c r="Z341" s="121" t="s">
        <v>205</v>
      </c>
      <c r="AA341" s="121" t="s">
        <v>205</v>
      </c>
      <c r="AB341" s="121" t="s">
        <v>205</v>
      </c>
      <c r="AC341" s="121" t="s">
        <v>205</v>
      </c>
      <c r="AD341" s="121" t="s">
        <v>205</v>
      </c>
      <c r="AE341" s="122"/>
      <c r="AF341" s="121" t="s">
        <v>205</v>
      </c>
      <c r="AG341" s="121" t="s">
        <v>205</v>
      </c>
      <c r="AH341" s="121" t="s">
        <v>205</v>
      </c>
      <c r="AI341" s="121" t="s">
        <v>205</v>
      </c>
      <c r="AJ341" s="121" t="s">
        <v>205</v>
      </c>
      <c r="AK341" s="96"/>
      <c r="AL341" s="123"/>
      <c r="AM341" s="123">
        <f>VLOOKUP(C341,DM_NGAY_CONG_QUY_DINH!$H$3:$L$600,5,FALSE)</f>
        <v>27</v>
      </c>
      <c r="AN341" s="123">
        <f t="shared" si="0"/>
        <v>27</v>
      </c>
      <c r="AO341" s="125">
        <f t="shared" si="1"/>
        <v>0</v>
      </c>
      <c r="AP341" s="125">
        <f t="shared" si="2"/>
        <v>0</v>
      </c>
      <c r="AQ341" s="127">
        <f t="shared" si="3"/>
        <v>0</v>
      </c>
      <c r="AR341" s="125">
        <f t="shared" si="4"/>
        <v>0</v>
      </c>
      <c r="AS341" s="125">
        <f t="shared" si="5"/>
        <v>0</v>
      </c>
      <c r="AT341" s="125">
        <f t="shared" si="6"/>
        <v>0</v>
      </c>
      <c r="AU341" s="125">
        <f t="shared" si="7"/>
        <v>0</v>
      </c>
      <c r="AV341" s="125">
        <f t="shared" si="22"/>
        <v>0</v>
      </c>
      <c r="AW341" s="125">
        <f t="shared" si="9"/>
        <v>0</v>
      </c>
      <c r="AX341" s="125">
        <f t="shared" si="10"/>
        <v>0</v>
      </c>
      <c r="AY341" s="125">
        <f t="shared" si="11"/>
        <v>0</v>
      </c>
      <c r="AZ341" s="125">
        <f t="shared" si="23"/>
        <v>0</v>
      </c>
      <c r="BA341" s="125">
        <f t="shared" si="13"/>
        <v>0</v>
      </c>
      <c r="BB341" s="125">
        <f t="shared" si="14"/>
        <v>0</v>
      </c>
      <c r="BC341" s="125">
        <f t="shared" si="15"/>
        <v>0</v>
      </c>
      <c r="BD341" s="125">
        <f t="shared" si="24"/>
        <v>0</v>
      </c>
      <c r="BE341" s="125">
        <f t="shared" si="17"/>
        <v>0</v>
      </c>
      <c r="BF341" s="125">
        <f t="shared" si="18"/>
        <v>0</v>
      </c>
      <c r="BG341" s="125">
        <f t="shared" si="25"/>
        <v>0</v>
      </c>
      <c r="BH341" s="125">
        <f t="shared" si="28"/>
        <v>0</v>
      </c>
      <c r="BI341" s="125">
        <f t="shared" si="27"/>
        <v>0</v>
      </c>
      <c r="BJ341" s="248">
        <v>1</v>
      </c>
      <c r="BK341" s="248"/>
    </row>
    <row r="342" spans="1:63" ht="14.25" x14ac:dyDescent="0.2">
      <c r="A342" s="22"/>
      <c r="B342" s="49">
        <v>338</v>
      </c>
      <c r="C342" s="50">
        <f>GD_CHUNG!B342</f>
        <v>10705</v>
      </c>
      <c r="D342" s="50" t="str">
        <f>GD_CHUNG!C342</f>
        <v>Nguyễn Hữu Nam</v>
      </c>
      <c r="E342" s="50" t="str">
        <f>GD_CHUNG!D342</f>
        <v>NV Lái xe - VHTTB</v>
      </c>
      <c r="F342" s="121" t="s">
        <v>205</v>
      </c>
      <c r="G342" s="121" t="s">
        <v>205</v>
      </c>
      <c r="H342" s="121" t="s">
        <v>205</v>
      </c>
      <c r="I342" s="121" t="s">
        <v>205</v>
      </c>
      <c r="J342" s="122"/>
      <c r="K342" s="121" t="s">
        <v>205</v>
      </c>
      <c r="L342" s="121" t="s">
        <v>205</v>
      </c>
      <c r="M342" s="121" t="s">
        <v>205</v>
      </c>
      <c r="N342" s="121" t="s">
        <v>205</v>
      </c>
      <c r="O342" s="121" t="s">
        <v>205</v>
      </c>
      <c r="P342" s="121" t="s">
        <v>205</v>
      </c>
      <c r="Q342" s="122"/>
      <c r="R342" s="121" t="s">
        <v>205</v>
      </c>
      <c r="S342" s="121" t="s">
        <v>205</v>
      </c>
      <c r="T342" s="121" t="s">
        <v>205</v>
      </c>
      <c r="U342" s="121" t="s">
        <v>205</v>
      </c>
      <c r="V342" s="121" t="s">
        <v>205</v>
      </c>
      <c r="W342" s="121" t="s">
        <v>205</v>
      </c>
      <c r="X342" s="122"/>
      <c r="Y342" s="121" t="s">
        <v>205</v>
      </c>
      <c r="Z342" s="121" t="s">
        <v>205</v>
      </c>
      <c r="AA342" s="121" t="s">
        <v>205</v>
      </c>
      <c r="AB342" s="121" t="s">
        <v>205</v>
      </c>
      <c r="AC342" s="121" t="s">
        <v>205</v>
      </c>
      <c r="AD342" s="121" t="s">
        <v>205</v>
      </c>
      <c r="AE342" s="122"/>
      <c r="AF342" s="121" t="s">
        <v>205</v>
      </c>
      <c r="AG342" s="121" t="s">
        <v>205</v>
      </c>
      <c r="AH342" s="121" t="s">
        <v>205</v>
      </c>
      <c r="AI342" s="121" t="s">
        <v>205</v>
      </c>
      <c r="AJ342" s="121" t="s">
        <v>205</v>
      </c>
      <c r="AK342" s="96"/>
      <c r="AL342" s="123"/>
      <c r="AM342" s="123">
        <f>VLOOKUP(C342,DM_NGAY_CONG_QUY_DINH!$H$3:$L$600,5,FALSE)</f>
        <v>27</v>
      </c>
      <c r="AN342" s="123">
        <f t="shared" si="0"/>
        <v>27</v>
      </c>
      <c r="AO342" s="125">
        <f t="shared" si="1"/>
        <v>0</v>
      </c>
      <c r="AP342" s="125">
        <f t="shared" si="2"/>
        <v>0</v>
      </c>
      <c r="AQ342" s="127">
        <f t="shared" si="3"/>
        <v>0</v>
      </c>
      <c r="AR342" s="125">
        <f t="shared" si="4"/>
        <v>0</v>
      </c>
      <c r="AS342" s="125">
        <f t="shared" si="5"/>
        <v>0</v>
      </c>
      <c r="AT342" s="125">
        <f t="shared" si="6"/>
        <v>0</v>
      </c>
      <c r="AU342" s="125">
        <f t="shared" si="7"/>
        <v>0</v>
      </c>
      <c r="AV342" s="125">
        <f t="shared" si="22"/>
        <v>0</v>
      </c>
      <c r="AW342" s="125">
        <f t="shared" si="9"/>
        <v>0</v>
      </c>
      <c r="AX342" s="125">
        <f t="shared" si="10"/>
        <v>0</v>
      </c>
      <c r="AY342" s="125">
        <f t="shared" si="11"/>
        <v>0</v>
      </c>
      <c r="AZ342" s="125">
        <f t="shared" si="23"/>
        <v>0</v>
      </c>
      <c r="BA342" s="125">
        <f t="shared" si="13"/>
        <v>0</v>
      </c>
      <c r="BB342" s="125">
        <f t="shared" si="14"/>
        <v>0</v>
      </c>
      <c r="BC342" s="125">
        <f t="shared" si="15"/>
        <v>0</v>
      </c>
      <c r="BD342" s="125">
        <f t="shared" si="24"/>
        <v>0</v>
      </c>
      <c r="BE342" s="125">
        <f t="shared" si="17"/>
        <v>0</v>
      </c>
      <c r="BF342" s="125">
        <f t="shared" si="18"/>
        <v>0</v>
      </c>
      <c r="BG342" s="125">
        <f t="shared" si="25"/>
        <v>0</v>
      </c>
      <c r="BH342" s="125">
        <f t="shared" si="28"/>
        <v>0</v>
      </c>
      <c r="BI342" s="125">
        <f t="shared" si="27"/>
        <v>0</v>
      </c>
      <c r="BJ342" s="248">
        <v>1</v>
      </c>
      <c r="BK342" s="248"/>
    </row>
    <row r="343" spans="1:63" ht="14.25" x14ac:dyDescent="0.2">
      <c r="A343" s="22"/>
      <c r="B343" s="49">
        <v>339</v>
      </c>
      <c r="C343" s="50">
        <f>GD_CHUNG!B343</f>
        <v>10706</v>
      </c>
      <c r="D343" s="50" t="str">
        <f>GD_CHUNG!C343</f>
        <v>Đặng Đình Phương</v>
      </c>
      <c r="E343" s="50" t="str">
        <f>GD_CHUNG!D343</f>
        <v>NV Lái xe - VHTTB</v>
      </c>
      <c r="F343" s="121" t="s">
        <v>205</v>
      </c>
      <c r="G343" s="121" t="s">
        <v>205</v>
      </c>
      <c r="H343" s="121" t="s">
        <v>205</v>
      </c>
      <c r="I343" s="121" t="s">
        <v>205</v>
      </c>
      <c r="J343" s="122"/>
      <c r="K343" s="121" t="s">
        <v>205</v>
      </c>
      <c r="L343" s="121" t="s">
        <v>205</v>
      </c>
      <c r="M343" s="121" t="s">
        <v>205</v>
      </c>
      <c r="N343" s="121" t="s">
        <v>205</v>
      </c>
      <c r="O343" s="121" t="s">
        <v>205</v>
      </c>
      <c r="P343" s="121" t="s">
        <v>205</v>
      </c>
      <c r="Q343" s="122"/>
      <c r="R343" s="121" t="s">
        <v>205</v>
      </c>
      <c r="S343" s="121" t="s">
        <v>205</v>
      </c>
      <c r="T343" s="121" t="s">
        <v>205</v>
      </c>
      <c r="U343" s="121" t="s">
        <v>205</v>
      </c>
      <c r="V343" s="121" t="s">
        <v>205</v>
      </c>
      <c r="W343" s="121" t="s">
        <v>205</v>
      </c>
      <c r="X343" s="122"/>
      <c r="Y343" s="121" t="s">
        <v>205</v>
      </c>
      <c r="Z343" s="121" t="s">
        <v>205</v>
      </c>
      <c r="AA343" s="121" t="s">
        <v>205</v>
      </c>
      <c r="AB343" s="121" t="s">
        <v>205</v>
      </c>
      <c r="AC343" s="121" t="s">
        <v>205</v>
      </c>
      <c r="AD343" s="121" t="s">
        <v>205</v>
      </c>
      <c r="AE343" s="122"/>
      <c r="AF343" s="121" t="s">
        <v>205</v>
      </c>
      <c r="AG343" s="121" t="s">
        <v>205</v>
      </c>
      <c r="AH343" s="121" t="s">
        <v>205</v>
      </c>
      <c r="AI343" s="121" t="s">
        <v>205</v>
      </c>
      <c r="AJ343" s="121" t="s">
        <v>205</v>
      </c>
      <c r="AK343" s="96"/>
      <c r="AL343" s="123"/>
      <c r="AM343" s="123">
        <f>VLOOKUP(C343,DM_NGAY_CONG_QUY_DINH!$H$3:$L$600,5,FALSE)</f>
        <v>27</v>
      </c>
      <c r="AN343" s="123">
        <f t="shared" si="0"/>
        <v>27</v>
      </c>
      <c r="AO343" s="125">
        <f t="shared" si="1"/>
        <v>0</v>
      </c>
      <c r="AP343" s="125">
        <f t="shared" si="2"/>
        <v>0</v>
      </c>
      <c r="AQ343" s="127">
        <f t="shared" si="3"/>
        <v>0</v>
      </c>
      <c r="AR343" s="125">
        <f t="shared" si="4"/>
        <v>0</v>
      </c>
      <c r="AS343" s="125">
        <f t="shared" si="5"/>
        <v>0</v>
      </c>
      <c r="AT343" s="125">
        <f t="shared" si="6"/>
        <v>0</v>
      </c>
      <c r="AU343" s="125">
        <f t="shared" si="7"/>
        <v>0</v>
      </c>
      <c r="AV343" s="125">
        <f t="shared" si="22"/>
        <v>0</v>
      </c>
      <c r="AW343" s="125">
        <f t="shared" si="9"/>
        <v>0</v>
      </c>
      <c r="AX343" s="125">
        <f t="shared" si="10"/>
        <v>0</v>
      </c>
      <c r="AY343" s="125">
        <f t="shared" si="11"/>
        <v>0</v>
      </c>
      <c r="AZ343" s="125">
        <f t="shared" si="23"/>
        <v>0</v>
      </c>
      <c r="BA343" s="125">
        <f t="shared" si="13"/>
        <v>0</v>
      </c>
      <c r="BB343" s="125">
        <f t="shared" si="14"/>
        <v>0</v>
      </c>
      <c r="BC343" s="125">
        <f t="shared" si="15"/>
        <v>0</v>
      </c>
      <c r="BD343" s="125">
        <f t="shared" si="24"/>
        <v>0</v>
      </c>
      <c r="BE343" s="125">
        <f t="shared" si="17"/>
        <v>0</v>
      </c>
      <c r="BF343" s="125">
        <f t="shared" si="18"/>
        <v>0</v>
      </c>
      <c r="BG343" s="125">
        <f t="shared" si="25"/>
        <v>0</v>
      </c>
      <c r="BH343" s="125">
        <f t="shared" si="28"/>
        <v>0</v>
      </c>
      <c r="BI343" s="125">
        <f t="shared" si="27"/>
        <v>0</v>
      </c>
      <c r="BJ343" s="248">
        <v>1</v>
      </c>
      <c r="BK343" s="248"/>
    </row>
    <row r="344" spans="1:63" ht="14.25" x14ac:dyDescent="0.2">
      <c r="A344" s="22"/>
      <c r="B344" s="49">
        <v>340</v>
      </c>
      <c r="C344" s="50">
        <f>GD_CHUNG!B344</f>
        <v>10707</v>
      </c>
      <c r="D344" s="50" t="str">
        <f>GD_CHUNG!C344</f>
        <v>Phù Trung Ninh</v>
      </c>
      <c r="E344" s="50" t="str">
        <f>GD_CHUNG!D344</f>
        <v>NV Lái xe - VHTTB</v>
      </c>
      <c r="F344" s="121" t="s">
        <v>205</v>
      </c>
      <c r="G344" s="121" t="s">
        <v>205</v>
      </c>
      <c r="H344" s="121" t="s">
        <v>205</v>
      </c>
      <c r="I344" s="121" t="s">
        <v>205</v>
      </c>
      <c r="J344" s="122"/>
      <c r="K344" s="121" t="s">
        <v>205</v>
      </c>
      <c r="L344" s="121" t="s">
        <v>205</v>
      </c>
      <c r="M344" s="121" t="s">
        <v>205</v>
      </c>
      <c r="N344" s="121" t="s">
        <v>205</v>
      </c>
      <c r="O344" s="121" t="s">
        <v>205</v>
      </c>
      <c r="P344" s="121" t="s">
        <v>205</v>
      </c>
      <c r="Q344" s="122"/>
      <c r="R344" s="121" t="s">
        <v>205</v>
      </c>
      <c r="S344" s="121" t="s">
        <v>205</v>
      </c>
      <c r="T344" s="121" t="s">
        <v>205</v>
      </c>
      <c r="U344" s="121" t="s">
        <v>205</v>
      </c>
      <c r="V344" s="121" t="s">
        <v>205</v>
      </c>
      <c r="W344" s="121" t="s">
        <v>205</v>
      </c>
      <c r="X344" s="122"/>
      <c r="Y344" s="121" t="s">
        <v>205</v>
      </c>
      <c r="Z344" s="121" t="s">
        <v>205</v>
      </c>
      <c r="AA344" s="121" t="s">
        <v>205</v>
      </c>
      <c r="AB344" s="121" t="s">
        <v>205</v>
      </c>
      <c r="AC344" s="121" t="s">
        <v>205</v>
      </c>
      <c r="AD344" s="121" t="s">
        <v>205</v>
      </c>
      <c r="AE344" s="122"/>
      <c r="AF344" s="121" t="s">
        <v>205</v>
      </c>
      <c r="AG344" s="121" t="s">
        <v>205</v>
      </c>
      <c r="AH344" s="121" t="s">
        <v>205</v>
      </c>
      <c r="AI344" s="121" t="s">
        <v>205</v>
      </c>
      <c r="AJ344" s="121" t="s">
        <v>205</v>
      </c>
      <c r="AK344" s="96"/>
      <c r="AL344" s="123"/>
      <c r="AM344" s="123">
        <f>VLOOKUP(C344,DM_NGAY_CONG_QUY_DINH!$H$3:$L$600,5,FALSE)</f>
        <v>27</v>
      </c>
      <c r="AN344" s="123">
        <f t="shared" si="0"/>
        <v>27</v>
      </c>
      <c r="AO344" s="125">
        <f t="shared" si="1"/>
        <v>0</v>
      </c>
      <c r="AP344" s="125">
        <f t="shared" si="2"/>
        <v>0</v>
      </c>
      <c r="AQ344" s="127">
        <f t="shared" si="3"/>
        <v>0</v>
      </c>
      <c r="AR344" s="125">
        <f t="shared" si="4"/>
        <v>0</v>
      </c>
      <c r="AS344" s="125">
        <f t="shared" si="5"/>
        <v>0</v>
      </c>
      <c r="AT344" s="125">
        <f t="shared" si="6"/>
        <v>0</v>
      </c>
      <c r="AU344" s="125">
        <f t="shared" si="7"/>
        <v>0</v>
      </c>
      <c r="AV344" s="125">
        <f t="shared" si="22"/>
        <v>0</v>
      </c>
      <c r="AW344" s="125">
        <f t="shared" si="9"/>
        <v>0</v>
      </c>
      <c r="AX344" s="125">
        <f t="shared" si="10"/>
        <v>0</v>
      </c>
      <c r="AY344" s="125">
        <f t="shared" si="11"/>
        <v>0</v>
      </c>
      <c r="AZ344" s="125">
        <f t="shared" si="23"/>
        <v>0</v>
      </c>
      <c r="BA344" s="125">
        <f t="shared" si="13"/>
        <v>0</v>
      </c>
      <c r="BB344" s="125">
        <f t="shared" si="14"/>
        <v>0</v>
      </c>
      <c r="BC344" s="125">
        <f t="shared" si="15"/>
        <v>0</v>
      </c>
      <c r="BD344" s="125">
        <f t="shared" si="24"/>
        <v>0</v>
      </c>
      <c r="BE344" s="125">
        <f t="shared" si="17"/>
        <v>0</v>
      </c>
      <c r="BF344" s="125">
        <f t="shared" si="18"/>
        <v>0</v>
      </c>
      <c r="BG344" s="125">
        <f t="shared" si="25"/>
        <v>0</v>
      </c>
      <c r="BH344" s="125">
        <f t="shared" si="28"/>
        <v>0</v>
      </c>
      <c r="BI344" s="125">
        <f t="shared" si="27"/>
        <v>0</v>
      </c>
      <c r="BJ344" s="248">
        <v>1</v>
      </c>
      <c r="BK344" s="248"/>
    </row>
    <row r="345" spans="1:63" ht="14.25" x14ac:dyDescent="0.2">
      <c r="A345" s="22"/>
      <c r="B345" s="49">
        <v>341</v>
      </c>
      <c r="C345" s="50">
        <f>GD_CHUNG!B345</f>
        <v>10708</v>
      </c>
      <c r="D345" s="50" t="str">
        <f>GD_CHUNG!C345</f>
        <v>Phạm Đình Thuần</v>
      </c>
      <c r="E345" s="50" t="str">
        <f>GD_CHUNG!D345</f>
        <v>NV Lái xe - VHTTB</v>
      </c>
      <c r="F345" s="121" t="s">
        <v>349</v>
      </c>
      <c r="G345" s="121" t="s">
        <v>349</v>
      </c>
      <c r="H345" s="121" t="s">
        <v>349</v>
      </c>
      <c r="I345" s="121" t="s">
        <v>349</v>
      </c>
      <c r="J345" s="122"/>
      <c r="K345" s="121" t="s">
        <v>349</v>
      </c>
      <c r="L345" s="121" t="s">
        <v>349</v>
      </c>
      <c r="M345" s="121" t="s">
        <v>349</v>
      </c>
      <c r="N345" s="121" t="s">
        <v>205</v>
      </c>
      <c r="O345" s="121" t="s">
        <v>205</v>
      </c>
      <c r="P345" s="121" t="s">
        <v>205</v>
      </c>
      <c r="Q345" s="122"/>
      <c r="R345" s="121" t="s">
        <v>205</v>
      </c>
      <c r="S345" s="121" t="s">
        <v>205</v>
      </c>
      <c r="T345" s="121" t="s">
        <v>205</v>
      </c>
      <c r="U345" s="121" t="s">
        <v>205</v>
      </c>
      <c r="V345" s="121" t="s">
        <v>205</v>
      </c>
      <c r="W345" s="121" t="s">
        <v>205</v>
      </c>
      <c r="X345" s="122"/>
      <c r="Y345" s="121" t="s">
        <v>205</v>
      </c>
      <c r="Z345" s="121" t="s">
        <v>205</v>
      </c>
      <c r="AA345" s="121" t="s">
        <v>205</v>
      </c>
      <c r="AB345" s="121" t="s">
        <v>205</v>
      </c>
      <c r="AC345" s="121" t="s">
        <v>205</v>
      </c>
      <c r="AD345" s="121" t="s">
        <v>205</v>
      </c>
      <c r="AE345" s="122"/>
      <c r="AF345" s="121" t="s">
        <v>205</v>
      </c>
      <c r="AG345" s="121" t="s">
        <v>205</v>
      </c>
      <c r="AH345" s="121" t="s">
        <v>205</v>
      </c>
      <c r="AI345" s="121" t="s">
        <v>205</v>
      </c>
      <c r="AJ345" s="121" t="s">
        <v>205</v>
      </c>
      <c r="AK345" s="96"/>
      <c r="AL345" s="123"/>
      <c r="AM345" s="123">
        <f>VLOOKUP(C345,DM_NGAY_CONG_QUY_DINH!$H$3:$L$600,5,FALSE)</f>
        <v>27</v>
      </c>
      <c r="AN345" s="123">
        <f t="shared" si="0"/>
        <v>20</v>
      </c>
      <c r="AO345" s="125">
        <f t="shared" si="1"/>
        <v>0</v>
      </c>
      <c r="AP345" s="125">
        <f t="shared" si="2"/>
        <v>0</v>
      </c>
      <c r="AQ345" s="127">
        <f t="shared" si="3"/>
        <v>0</v>
      </c>
      <c r="AR345" s="125">
        <f t="shared" si="4"/>
        <v>0</v>
      </c>
      <c r="AS345" s="125">
        <f t="shared" si="5"/>
        <v>0</v>
      </c>
      <c r="AT345" s="125">
        <f t="shared" si="6"/>
        <v>0</v>
      </c>
      <c r="AU345" s="125">
        <f t="shared" si="7"/>
        <v>0</v>
      </c>
      <c r="AV345" s="125">
        <f t="shared" si="22"/>
        <v>0</v>
      </c>
      <c r="AW345" s="125">
        <f t="shared" si="9"/>
        <v>0</v>
      </c>
      <c r="AX345" s="125">
        <f t="shared" si="10"/>
        <v>7</v>
      </c>
      <c r="AY345" s="125">
        <f t="shared" si="11"/>
        <v>0</v>
      </c>
      <c r="AZ345" s="125">
        <f t="shared" si="23"/>
        <v>0</v>
      </c>
      <c r="BA345" s="125">
        <f t="shared" si="13"/>
        <v>0</v>
      </c>
      <c r="BB345" s="125">
        <f t="shared" si="14"/>
        <v>0</v>
      </c>
      <c r="BC345" s="125">
        <f t="shared" si="15"/>
        <v>0</v>
      </c>
      <c r="BD345" s="125">
        <f t="shared" si="24"/>
        <v>0</v>
      </c>
      <c r="BE345" s="125">
        <f t="shared" si="17"/>
        <v>0</v>
      </c>
      <c r="BF345" s="125">
        <f t="shared" si="18"/>
        <v>0</v>
      </c>
      <c r="BG345" s="125">
        <f t="shared" si="25"/>
        <v>0</v>
      </c>
      <c r="BH345" s="125">
        <f t="shared" si="28"/>
        <v>0</v>
      </c>
      <c r="BI345" s="125">
        <f t="shared" si="27"/>
        <v>0</v>
      </c>
      <c r="BJ345" s="248">
        <v>1</v>
      </c>
      <c r="BK345" s="248"/>
    </row>
    <row r="346" spans="1:63" ht="14.25" x14ac:dyDescent="0.2">
      <c r="A346" s="22"/>
      <c r="B346" s="49">
        <v>342</v>
      </c>
      <c r="C346" s="50">
        <f>GD_CHUNG!B346</f>
        <v>10710</v>
      </c>
      <c r="D346" s="50" t="str">
        <f>GD_CHUNG!C346</f>
        <v>Nguyễn Anh Dũng</v>
      </c>
      <c r="E346" s="50" t="str">
        <f>GD_CHUNG!D346</f>
        <v>NV Lái xe - VHTTB</v>
      </c>
      <c r="F346" s="121" t="s">
        <v>205</v>
      </c>
      <c r="G346" s="121" t="s">
        <v>205</v>
      </c>
      <c r="H346" s="121" t="s">
        <v>205</v>
      </c>
      <c r="I346" s="121" t="s">
        <v>205</v>
      </c>
      <c r="J346" s="122"/>
      <c r="K346" s="121" t="s">
        <v>205</v>
      </c>
      <c r="L346" s="121" t="s">
        <v>205</v>
      </c>
      <c r="M346" s="121" t="s">
        <v>205</v>
      </c>
      <c r="N346" s="121" t="s">
        <v>205</v>
      </c>
      <c r="O346" s="121" t="s">
        <v>205</v>
      </c>
      <c r="P346" s="121" t="s">
        <v>205</v>
      </c>
      <c r="Q346" s="122"/>
      <c r="R346" s="121" t="s">
        <v>205</v>
      </c>
      <c r="S346" s="121" t="s">
        <v>205</v>
      </c>
      <c r="T346" s="121" t="s">
        <v>205</v>
      </c>
      <c r="U346" s="121" t="s">
        <v>205</v>
      </c>
      <c r="V346" s="121" t="s">
        <v>205</v>
      </c>
      <c r="W346" s="121" t="s">
        <v>205</v>
      </c>
      <c r="X346" s="122"/>
      <c r="Y346" s="121" t="s">
        <v>205</v>
      </c>
      <c r="Z346" s="121" t="s">
        <v>205</v>
      </c>
      <c r="AA346" s="121" t="s">
        <v>205</v>
      </c>
      <c r="AB346" s="121" t="s">
        <v>205</v>
      </c>
      <c r="AC346" s="121" t="s">
        <v>205</v>
      </c>
      <c r="AD346" s="121" t="s">
        <v>205</v>
      </c>
      <c r="AE346" s="122"/>
      <c r="AF346" s="121" t="s">
        <v>205</v>
      </c>
      <c r="AG346" s="121" t="s">
        <v>205</v>
      </c>
      <c r="AH346" s="121" t="s">
        <v>205</v>
      </c>
      <c r="AI346" s="121" t="s">
        <v>205</v>
      </c>
      <c r="AJ346" s="121" t="s">
        <v>205</v>
      </c>
      <c r="AK346" s="96"/>
      <c r="AL346" s="123"/>
      <c r="AM346" s="123">
        <f>VLOOKUP(C346,DM_NGAY_CONG_QUY_DINH!$H$3:$L$600,5,FALSE)</f>
        <v>27</v>
      </c>
      <c r="AN346" s="123">
        <f t="shared" si="0"/>
        <v>27</v>
      </c>
      <c r="AO346" s="125">
        <f t="shared" si="1"/>
        <v>0</v>
      </c>
      <c r="AP346" s="125">
        <f t="shared" si="2"/>
        <v>0</v>
      </c>
      <c r="AQ346" s="127">
        <f t="shared" si="3"/>
        <v>0</v>
      </c>
      <c r="AR346" s="125">
        <f t="shared" si="4"/>
        <v>0</v>
      </c>
      <c r="AS346" s="125">
        <f t="shared" si="5"/>
        <v>0</v>
      </c>
      <c r="AT346" s="125">
        <f t="shared" si="6"/>
        <v>0</v>
      </c>
      <c r="AU346" s="125">
        <f t="shared" si="7"/>
        <v>0</v>
      </c>
      <c r="AV346" s="125">
        <f t="shared" si="22"/>
        <v>0</v>
      </c>
      <c r="AW346" s="125">
        <f t="shared" si="9"/>
        <v>0</v>
      </c>
      <c r="AX346" s="125">
        <f t="shared" si="10"/>
        <v>0</v>
      </c>
      <c r="AY346" s="125">
        <f t="shared" si="11"/>
        <v>0</v>
      </c>
      <c r="AZ346" s="125">
        <f t="shared" si="23"/>
        <v>0</v>
      </c>
      <c r="BA346" s="125">
        <f t="shared" si="13"/>
        <v>0</v>
      </c>
      <c r="BB346" s="125">
        <f t="shared" si="14"/>
        <v>0</v>
      </c>
      <c r="BC346" s="125">
        <f t="shared" si="15"/>
        <v>0</v>
      </c>
      <c r="BD346" s="125">
        <f t="shared" si="24"/>
        <v>0</v>
      </c>
      <c r="BE346" s="125">
        <f t="shared" si="17"/>
        <v>0</v>
      </c>
      <c r="BF346" s="125">
        <f t="shared" si="18"/>
        <v>0</v>
      </c>
      <c r="BG346" s="125">
        <f t="shared" si="25"/>
        <v>0</v>
      </c>
      <c r="BH346" s="125">
        <f t="shared" si="28"/>
        <v>0</v>
      </c>
      <c r="BI346" s="125">
        <f t="shared" si="27"/>
        <v>0</v>
      </c>
      <c r="BJ346" s="248">
        <v>1</v>
      </c>
      <c r="BK346" s="248"/>
    </row>
    <row r="347" spans="1:63" ht="14.25" x14ac:dyDescent="0.2">
      <c r="A347" s="22"/>
      <c r="B347" s="49">
        <v>343</v>
      </c>
      <c r="C347" s="50">
        <f>GD_CHUNG!B347</f>
        <v>10711</v>
      </c>
      <c r="D347" s="50" t="str">
        <f>GD_CHUNG!C347</f>
        <v>Nguyễn Ngọc Hà</v>
      </c>
      <c r="E347" s="50" t="str">
        <f>GD_CHUNG!D347</f>
        <v>NV Lái xe - VHTTB</v>
      </c>
      <c r="F347" s="121" t="s">
        <v>205</v>
      </c>
      <c r="G347" s="121" t="s">
        <v>205</v>
      </c>
      <c r="H347" s="121" t="s">
        <v>205</v>
      </c>
      <c r="I347" s="121" t="s">
        <v>205</v>
      </c>
      <c r="J347" s="122"/>
      <c r="K347" s="121" t="s">
        <v>205</v>
      </c>
      <c r="L347" s="121" t="s">
        <v>205</v>
      </c>
      <c r="M347" s="121" t="s">
        <v>205</v>
      </c>
      <c r="N347" s="121" t="s">
        <v>781</v>
      </c>
      <c r="O347" s="121" t="s">
        <v>781</v>
      </c>
      <c r="P347" s="121" t="s">
        <v>781</v>
      </c>
      <c r="Q347" s="122"/>
      <c r="R347" s="121" t="s">
        <v>781</v>
      </c>
      <c r="S347" s="121" t="s">
        <v>781</v>
      </c>
      <c r="T347" s="121" t="s">
        <v>781</v>
      </c>
      <c r="U347" s="121" t="s">
        <v>205</v>
      </c>
      <c r="V347" s="121" t="s">
        <v>205</v>
      </c>
      <c r="W347" s="121" t="s">
        <v>205</v>
      </c>
      <c r="X347" s="122"/>
      <c r="Y347" s="121" t="s">
        <v>205</v>
      </c>
      <c r="Z347" s="121" t="s">
        <v>205</v>
      </c>
      <c r="AA347" s="121" t="s">
        <v>205</v>
      </c>
      <c r="AB347" s="121" t="s">
        <v>205</v>
      </c>
      <c r="AC347" s="121" t="s">
        <v>205</v>
      </c>
      <c r="AD347" s="121" t="s">
        <v>205</v>
      </c>
      <c r="AE347" s="122"/>
      <c r="AF347" s="121" t="s">
        <v>205</v>
      </c>
      <c r="AG347" s="121" t="s">
        <v>205</v>
      </c>
      <c r="AH347" s="121" t="s">
        <v>205</v>
      </c>
      <c r="AI347" s="121" t="s">
        <v>205</v>
      </c>
      <c r="AJ347" s="121" t="s">
        <v>205</v>
      </c>
      <c r="AK347" s="96"/>
      <c r="AL347" s="123"/>
      <c r="AM347" s="123">
        <f>VLOOKUP(C347,DM_NGAY_CONG_QUY_DINH!$H$3:$L$600,5,FALSE)</f>
        <v>27</v>
      </c>
      <c r="AN347" s="123">
        <f t="shared" si="0"/>
        <v>21</v>
      </c>
      <c r="AO347" s="125">
        <f t="shared" si="1"/>
        <v>0</v>
      </c>
      <c r="AP347" s="125">
        <f t="shared" si="2"/>
        <v>6</v>
      </c>
      <c r="AQ347" s="127">
        <f t="shared" si="3"/>
        <v>0</v>
      </c>
      <c r="AR347" s="125">
        <f t="shared" si="4"/>
        <v>0</v>
      </c>
      <c r="AS347" s="125">
        <f t="shared" si="5"/>
        <v>0</v>
      </c>
      <c r="AT347" s="125">
        <f t="shared" si="6"/>
        <v>0</v>
      </c>
      <c r="AU347" s="125">
        <f t="shared" si="7"/>
        <v>0</v>
      </c>
      <c r="AV347" s="125">
        <f t="shared" si="22"/>
        <v>0</v>
      </c>
      <c r="AW347" s="125">
        <f t="shared" si="9"/>
        <v>0</v>
      </c>
      <c r="AX347" s="125">
        <f t="shared" si="10"/>
        <v>0</v>
      </c>
      <c r="AY347" s="125">
        <f t="shared" si="11"/>
        <v>0</v>
      </c>
      <c r="AZ347" s="125">
        <f t="shared" si="23"/>
        <v>0</v>
      </c>
      <c r="BA347" s="125">
        <f t="shared" si="13"/>
        <v>0</v>
      </c>
      <c r="BB347" s="125">
        <f t="shared" si="14"/>
        <v>0</v>
      </c>
      <c r="BC347" s="125">
        <f t="shared" si="15"/>
        <v>0</v>
      </c>
      <c r="BD347" s="125">
        <f t="shared" si="24"/>
        <v>0</v>
      </c>
      <c r="BE347" s="125">
        <f t="shared" si="17"/>
        <v>0</v>
      </c>
      <c r="BF347" s="125">
        <f t="shared" si="18"/>
        <v>0</v>
      </c>
      <c r="BG347" s="125">
        <f t="shared" si="25"/>
        <v>0</v>
      </c>
      <c r="BH347" s="125">
        <f t="shared" si="28"/>
        <v>0</v>
      </c>
      <c r="BI347" s="125">
        <f t="shared" si="27"/>
        <v>0</v>
      </c>
      <c r="BJ347" s="248">
        <v>1</v>
      </c>
      <c r="BK347" s="248"/>
    </row>
    <row r="348" spans="1:63" ht="14.25" x14ac:dyDescent="0.2">
      <c r="A348" s="22"/>
      <c r="B348" s="49">
        <v>344</v>
      </c>
      <c r="C348" s="50">
        <f>GD_CHUNG!B348</f>
        <v>10712</v>
      </c>
      <c r="D348" s="50" t="str">
        <f>GD_CHUNG!C348</f>
        <v>Phạm Đức Long</v>
      </c>
      <c r="E348" s="50" t="str">
        <f>GD_CHUNG!D348</f>
        <v>NV Lái xe - VHTTB</v>
      </c>
      <c r="F348" s="121" t="s">
        <v>205</v>
      </c>
      <c r="G348" s="121" t="s">
        <v>205</v>
      </c>
      <c r="H348" s="121" t="s">
        <v>205</v>
      </c>
      <c r="I348" s="121" t="s">
        <v>205</v>
      </c>
      <c r="J348" s="122"/>
      <c r="K348" s="121" t="s">
        <v>205</v>
      </c>
      <c r="L348" s="121" t="s">
        <v>205</v>
      </c>
      <c r="M348" s="121" t="s">
        <v>205</v>
      </c>
      <c r="N348" s="121" t="s">
        <v>205</v>
      </c>
      <c r="O348" s="121" t="s">
        <v>205</v>
      </c>
      <c r="P348" s="121" t="s">
        <v>205</v>
      </c>
      <c r="Q348" s="122"/>
      <c r="R348" s="121" t="s">
        <v>205</v>
      </c>
      <c r="S348" s="121" t="s">
        <v>205</v>
      </c>
      <c r="T348" s="121" t="s">
        <v>205</v>
      </c>
      <c r="U348" s="121" t="s">
        <v>205</v>
      </c>
      <c r="V348" s="121" t="s">
        <v>205</v>
      </c>
      <c r="W348" s="121" t="s">
        <v>205</v>
      </c>
      <c r="X348" s="122"/>
      <c r="Y348" s="121" t="s">
        <v>205</v>
      </c>
      <c r="Z348" s="121" t="s">
        <v>205</v>
      </c>
      <c r="AA348" s="121" t="s">
        <v>205</v>
      </c>
      <c r="AB348" s="121" t="s">
        <v>205</v>
      </c>
      <c r="AC348" s="121" t="s">
        <v>205</v>
      </c>
      <c r="AD348" s="121" t="s">
        <v>205</v>
      </c>
      <c r="AE348" s="122"/>
      <c r="AF348" s="121" t="s">
        <v>205</v>
      </c>
      <c r="AG348" s="121" t="s">
        <v>205</v>
      </c>
      <c r="AH348" s="121" t="s">
        <v>205</v>
      </c>
      <c r="AI348" s="121" t="s">
        <v>205</v>
      </c>
      <c r="AJ348" s="121" t="s">
        <v>205</v>
      </c>
      <c r="AK348" s="96"/>
      <c r="AL348" s="123"/>
      <c r="AM348" s="123">
        <f>VLOOKUP(C348,DM_NGAY_CONG_QUY_DINH!$H$3:$L$600,5,FALSE)</f>
        <v>27</v>
      </c>
      <c r="AN348" s="123">
        <f t="shared" si="0"/>
        <v>27</v>
      </c>
      <c r="AO348" s="125">
        <f t="shared" si="1"/>
        <v>0</v>
      </c>
      <c r="AP348" s="125">
        <f t="shared" si="2"/>
        <v>0</v>
      </c>
      <c r="AQ348" s="127">
        <f t="shared" si="3"/>
        <v>0</v>
      </c>
      <c r="AR348" s="125">
        <f t="shared" si="4"/>
        <v>0</v>
      </c>
      <c r="AS348" s="125">
        <f t="shared" si="5"/>
        <v>0</v>
      </c>
      <c r="AT348" s="125">
        <f t="shared" si="6"/>
        <v>0</v>
      </c>
      <c r="AU348" s="125">
        <f t="shared" si="7"/>
        <v>0</v>
      </c>
      <c r="AV348" s="125">
        <f t="shared" si="22"/>
        <v>0</v>
      </c>
      <c r="AW348" s="125">
        <f t="shared" si="9"/>
        <v>0</v>
      </c>
      <c r="AX348" s="125">
        <f t="shared" si="10"/>
        <v>0</v>
      </c>
      <c r="AY348" s="125">
        <f t="shared" si="11"/>
        <v>0</v>
      </c>
      <c r="AZ348" s="125">
        <f t="shared" si="23"/>
        <v>0</v>
      </c>
      <c r="BA348" s="125">
        <f t="shared" si="13"/>
        <v>0</v>
      </c>
      <c r="BB348" s="125">
        <f t="shared" si="14"/>
        <v>0</v>
      </c>
      <c r="BC348" s="125">
        <f t="shared" si="15"/>
        <v>0</v>
      </c>
      <c r="BD348" s="125">
        <f t="shared" si="24"/>
        <v>0</v>
      </c>
      <c r="BE348" s="125">
        <f t="shared" si="17"/>
        <v>0</v>
      </c>
      <c r="BF348" s="125">
        <f t="shared" si="18"/>
        <v>0</v>
      </c>
      <c r="BG348" s="125">
        <f t="shared" si="25"/>
        <v>0</v>
      </c>
      <c r="BH348" s="125">
        <f t="shared" si="28"/>
        <v>0</v>
      </c>
      <c r="BI348" s="125">
        <f t="shared" si="27"/>
        <v>0</v>
      </c>
      <c r="BJ348" s="22">
        <v>1.0499999999999992</v>
      </c>
      <c r="BK348" s="250"/>
    </row>
    <row r="349" spans="1:63" ht="14.25" x14ac:dyDescent="0.2">
      <c r="A349" s="22"/>
      <c r="B349" s="49">
        <v>345</v>
      </c>
      <c r="C349" s="50">
        <f>GD_CHUNG!B349</f>
        <v>10713</v>
      </c>
      <c r="D349" s="50" t="str">
        <f>GD_CHUNG!C349</f>
        <v>Trịnh Văn Mạnh</v>
      </c>
      <c r="E349" s="50" t="str">
        <f>GD_CHUNG!D349</f>
        <v>NV Lái xe - VHTTB</v>
      </c>
      <c r="F349" s="121" t="s">
        <v>205</v>
      </c>
      <c r="G349" s="121" t="s">
        <v>205</v>
      </c>
      <c r="H349" s="121" t="s">
        <v>205</v>
      </c>
      <c r="I349" s="121" t="s">
        <v>205</v>
      </c>
      <c r="J349" s="122"/>
      <c r="K349" s="121" t="s">
        <v>205</v>
      </c>
      <c r="L349" s="121" t="s">
        <v>205</v>
      </c>
      <c r="M349" s="121" t="s">
        <v>205</v>
      </c>
      <c r="N349" s="121" t="s">
        <v>205</v>
      </c>
      <c r="O349" s="121" t="s">
        <v>205</v>
      </c>
      <c r="P349" s="121" t="s">
        <v>205</v>
      </c>
      <c r="Q349" s="122"/>
      <c r="R349" s="121" t="s">
        <v>205</v>
      </c>
      <c r="S349" s="121" t="s">
        <v>205</v>
      </c>
      <c r="T349" s="121" t="s">
        <v>205</v>
      </c>
      <c r="U349" s="121" t="s">
        <v>205</v>
      </c>
      <c r="V349" s="121" t="s">
        <v>205</v>
      </c>
      <c r="W349" s="121" t="s">
        <v>205</v>
      </c>
      <c r="X349" s="122"/>
      <c r="Y349" s="121" t="s">
        <v>205</v>
      </c>
      <c r="Z349" s="121" t="s">
        <v>205</v>
      </c>
      <c r="AA349" s="121" t="s">
        <v>205</v>
      </c>
      <c r="AB349" s="121" t="s">
        <v>205</v>
      </c>
      <c r="AC349" s="121" t="s">
        <v>205</v>
      </c>
      <c r="AD349" s="121" t="s">
        <v>205</v>
      </c>
      <c r="AE349" s="122"/>
      <c r="AF349" s="121" t="s">
        <v>205</v>
      </c>
      <c r="AG349" s="121" t="s">
        <v>205</v>
      </c>
      <c r="AH349" s="121" t="s">
        <v>205</v>
      </c>
      <c r="AI349" s="121" t="s">
        <v>205</v>
      </c>
      <c r="AJ349" s="121" t="s">
        <v>205</v>
      </c>
      <c r="AK349" s="96"/>
      <c r="AL349" s="123"/>
      <c r="AM349" s="123">
        <f>VLOOKUP(C349,DM_NGAY_CONG_QUY_DINH!$H$3:$L$600,5,FALSE)</f>
        <v>27</v>
      </c>
      <c r="AN349" s="123">
        <f t="shared" si="0"/>
        <v>27</v>
      </c>
      <c r="AO349" s="125">
        <f t="shared" si="1"/>
        <v>0</v>
      </c>
      <c r="AP349" s="125">
        <f t="shared" si="2"/>
        <v>0</v>
      </c>
      <c r="AQ349" s="127">
        <f t="shared" si="3"/>
        <v>0</v>
      </c>
      <c r="AR349" s="125">
        <f t="shared" si="4"/>
        <v>0</v>
      </c>
      <c r="AS349" s="125">
        <f t="shared" si="5"/>
        <v>0</v>
      </c>
      <c r="AT349" s="125">
        <f t="shared" si="6"/>
        <v>0</v>
      </c>
      <c r="AU349" s="125">
        <f t="shared" si="7"/>
        <v>0</v>
      </c>
      <c r="AV349" s="125">
        <f t="shared" si="22"/>
        <v>0</v>
      </c>
      <c r="AW349" s="125">
        <f t="shared" si="9"/>
        <v>0</v>
      </c>
      <c r="AX349" s="125">
        <f t="shared" si="10"/>
        <v>0</v>
      </c>
      <c r="AY349" s="125">
        <f t="shared" si="11"/>
        <v>0</v>
      </c>
      <c r="AZ349" s="125">
        <f t="shared" si="23"/>
        <v>0</v>
      </c>
      <c r="BA349" s="125">
        <f t="shared" si="13"/>
        <v>0</v>
      </c>
      <c r="BB349" s="125">
        <f t="shared" si="14"/>
        <v>0</v>
      </c>
      <c r="BC349" s="125">
        <f t="shared" si="15"/>
        <v>0</v>
      </c>
      <c r="BD349" s="125">
        <f t="shared" si="24"/>
        <v>0</v>
      </c>
      <c r="BE349" s="125">
        <f t="shared" si="17"/>
        <v>0</v>
      </c>
      <c r="BF349" s="125">
        <f t="shared" si="18"/>
        <v>0</v>
      </c>
      <c r="BG349" s="125">
        <f t="shared" si="25"/>
        <v>0</v>
      </c>
      <c r="BH349" s="125">
        <f t="shared" si="28"/>
        <v>0</v>
      </c>
      <c r="BI349" s="125">
        <f t="shared" si="27"/>
        <v>0</v>
      </c>
      <c r="BJ349" s="248">
        <v>1</v>
      </c>
      <c r="BK349" s="248"/>
    </row>
    <row r="350" spans="1:63" ht="14.25" x14ac:dyDescent="0.2">
      <c r="A350" s="22"/>
      <c r="B350" s="49">
        <v>346</v>
      </c>
      <c r="C350" s="50">
        <f>GD_CHUNG!B350</f>
        <v>10714</v>
      </c>
      <c r="D350" s="50" t="str">
        <f>GD_CHUNG!C350</f>
        <v>Phạm Văn Hải</v>
      </c>
      <c r="E350" s="50" t="str">
        <f>GD_CHUNG!D350</f>
        <v>NV Lái xe - VHTTB</v>
      </c>
      <c r="F350" s="121" t="s">
        <v>205</v>
      </c>
      <c r="G350" s="121" t="s">
        <v>205</v>
      </c>
      <c r="H350" s="121" t="s">
        <v>205</v>
      </c>
      <c r="I350" s="121" t="s">
        <v>205</v>
      </c>
      <c r="J350" s="122"/>
      <c r="K350" s="121" t="s">
        <v>205</v>
      </c>
      <c r="L350" s="121" t="s">
        <v>205</v>
      </c>
      <c r="M350" s="121" t="s">
        <v>205</v>
      </c>
      <c r="N350" s="121" t="s">
        <v>205</v>
      </c>
      <c r="O350" s="121" t="s">
        <v>205</v>
      </c>
      <c r="P350" s="121" t="s">
        <v>205</v>
      </c>
      <c r="Q350" s="122"/>
      <c r="R350" s="121" t="s">
        <v>205</v>
      </c>
      <c r="S350" s="121" t="s">
        <v>205</v>
      </c>
      <c r="T350" s="121" t="s">
        <v>205</v>
      </c>
      <c r="U350" s="121" t="s">
        <v>205</v>
      </c>
      <c r="V350" s="121" t="s">
        <v>205</v>
      </c>
      <c r="W350" s="121" t="s">
        <v>205</v>
      </c>
      <c r="X350" s="122"/>
      <c r="Y350" s="121" t="s">
        <v>205</v>
      </c>
      <c r="Z350" s="121" t="s">
        <v>205</v>
      </c>
      <c r="AA350" s="121" t="s">
        <v>205</v>
      </c>
      <c r="AB350" s="121" t="s">
        <v>205</v>
      </c>
      <c r="AC350" s="121" t="s">
        <v>205</v>
      </c>
      <c r="AD350" s="121" t="s">
        <v>205</v>
      </c>
      <c r="AE350" s="122"/>
      <c r="AF350" s="121" t="s">
        <v>205</v>
      </c>
      <c r="AG350" s="121" t="s">
        <v>205</v>
      </c>
      <c r="AH350" s="121" t="s">
        <v>205</v>
      </c>
      <c r="AI350" s="121" t="s">
        <v>205</v>
      </c>
      <c r="AJ350" s="121" t="s">
        <v>205</v>
      </c>
      <c r="AK350" s="96"/>
      <c r="AL350" s="123"/>
      <c r="AM350" s="123">
        <f>VLOOKUP(C350,DM_NGAY_CONG_QUY_DINH!$H$3:$L$600,5,FALSE)</f>
        <v>27</v>
      </c>
      <c r="AN350" s="123">
        <f t="shared" si="0"/>
        <v>27</v>
      </c>
      <c r="AO350" s="125">
        <f t="shared" si="1"/>
        <v>0</v>
      </c>
      <c r="AP350" s="125">
        <f t="shared" si="2"/>
        <v>0</v>
      </c>
      <c r="AQ350" s="127">
        <f t="shared" si="3"/>
        <v>0</v>
      </c>
      <c r="AR350" s="125">
        <f t="shared" si="4"/>
        <v>0</v>
      </c>
      <c r="AS350" s="125">
        <f t="shared" si="5"/>
        <v>0</v>
      </c>
      <c r="AT350" s="125">
        <f t="shared" si="6"/>
        <v>0</v>
      </c>
      <c r="AU350" s="125">
        <f t="shared" si="7"/>
        <v>0</v>
      </c>
      <c r="AV350" s="125">
        <f t="shared" si="22"/>
        <v>0</v>
      </c>
      <c r="AW350" s="125">
        <f t="shared" si="9"/>
        <v>0</v>
      </c>
      <c r="AX350" s="125">
        <f t="shared" si="10"/>
        <v>0</v>
      </c>
      <c r="AY350" s="125">
        <f t="shared" si="11"/>
        <v>0</v>
      </c>
      <c r="AZ350" s="125">
        <f t="shared" si="23"/>
        <v>0</v>
      </c>
      <c r="BA350" s="125">
        <f t="shared" si="13"/>
        <v>0</v>
      </c>
      <c r="BB350" s="125">
        <f t="shared" si="14"/>
        <v>0</v>
      </c>
      <c r="BC350" s="125">
        <f t="shared" si="15"/>
        <v>0</v>
      </c>
      <c r="BD350" s="125">
        <f t="shared" si="24"/>
        <v>0</v>
      </c>
      <c r="BE350" s="125">
        <f t="shared" si="17"/>
        <v>0</v>
      </c>
      <c r="BF350" s="125">
        <f t="shared" si="18"/>
        <v>0</v>
      </c>
      <c r="BG350" s="125">
        <f t="shared" si="25"/>
        <v>0</v>
      </c>
      <c r="BH350" s="125">
        <f t="shared" si="28"/>
        <v>0</v>
      </c>
      <c r="BI350" s="125">
        <f t="shared" si="27"/>
        <v>0</v>
      </c>
      <c r="BJ350" s="248">
        <v>1</v>
      </c>
      <c r="BK350" s="248"/>
    </row>
    <row r="351" spans="1:63" ht="14.25" x14ac:dyDescent="0.2">
      <c r="A351" s="22"/>
      <c r="B351" s="49">
        <v>347</v>
      </c>
      <c r="C351" s="50">
        <f>GD_CHUNG!B351</f>
        <v>10716</v>
      </c>
      <c r="D351" s="50" t="str">
        <f>GD_CHUNG!C351</f>
        <v>Bùi Văn Thành</v>
      </c>
      <c r="E351" s="50" t="str">
        <f>GD_CHUNG!D351</f>
        <v>NV Lái xe - VHTTB</v>
      </c>
      <c r="F351" s="121" t="s">
        <v>205</v>
      </c>
      <c r="G351" s="121" t="s">
        <v>205</v>
      </c>
      <c r="H351" s="121" t="s">
        <v>205</v>
      </c>
      <c r="I351" s="121" t="s">
        <v>205</v>
      </c>
      <c r="J351" s="122"/>
      <c r="K351" s="121" t="s">
        <v>205</v>
      </c>
      <c r="L351" s="121" t="s">
        <v>205</v>
      </c>
      <c r="M351" s="121" t="s">
        <v>205</v>
      </c>
      <c r="N351" s="121" t="s">
        <v>205</v>
      </c>
      <c r="O351" s="121" t="s">
        <v>205</v>
      </c>
      <c r="P351" s="121" t="s">
        <v>205</v>
      </c>
      <c r="Q351" s="122"/>
      <c r="R351" s="121" t="s">
        <v>205</v>
      </c>
      <c r="S351" s="121" t="s">
        <v>205</v>
      </c>
      <c r="T351" s="121" t="s">
        <v>205</v>
      </c>
      <c r="U351" s="121" t="s">
        <v>205</v>
      </c>
      <c r="V351" s="121" t="s">
        <v>205</v>
      </c>
      <c r="W351" s="121" t="s">
        <v>205</v>
      </c>
      <c r="X351" s="122"/>
      <c r="Y351" s="121" t="s">
        <v>205</v>
      </c>
      <c r="Z351" s="121" t="s">
        <v>205</v>
      </c>
      <c r="AA351" s="121" t="s">
        <v>205</v>
      </c>
      <c r="AB351" s="121" t="s">
        <v>205</v>
      </c>
      <c r="AC351" s="121" t="s">
        <v>205</v>
      </c>
      <c r="AD351" s="121" t="s">
        <v>205</v>
      </c>
      <c r="AE351" s="122"/>
      <c r="AF351" s="121" t="s">
        <v>205</v>
      </c>
      <c r="AG351" s="121" t="s">
        <v>205</v>
      </c>
      <c r="AH351" s="121" t="s">
        <v>205</v>
      </c>
      <c r="AI351" s="121" t="s">
        <v>205</v>
      </c>
      <c r="AJ351" s="121" t="s">
        <v>205</v>
      </c>
      <c r="AK351" s="96"/>
      <c r="AL351" s="123"/>
      <c r="AM351" s="123">
        <f>VLOOKUP(C351,DM_NGAY_CONG_QUY_DINH!$H$3:$L$600,5,FALSE)</f>
        <v>27</v>
      </c>
      <c r="AN351" s="123">
        <f t="shared" si="0"/>
        <v>27</v>
      </c>
      <c r="AO351" s="125">
        <f t="shared" si="1"/>
        <v>0</v>
      </c>
      <c r="AP351" s="125">
        <f t="shared" si="2"/>
        <v>0</v>
      </c>
      <c r="AQ351" s="127">
        <f t="shared" si="3"/>
        <v>0</v>
      </c>
      <c r="AR351" s="125">
        <f t="shared" si="4"/>
        <v>0</v>
      </c>
      <c r="AS351" s="125">
        <f t="shared" si="5"/>
        <v>0</v>
      </c>
      <c r="AT351" s="125">
        <f t="shared" si="6"/>
        <v>0</v>
      </c>
      <c r="AU351" s="125">
        <f t="shared" si="7"/>
        <v>0</v>
      </c>
      <c r="AV351" s="125">
        <f t="shared" si="22"/>
        <v>0</v>
      </c>
      <c r="AW351" s="125">
        <f t="shared" si="9"/>
        <v>0</v>
      </c>
      <c r="AX351" s="125">
        <f t="shared" si="10"/>
        <v>0</v>
      </c>
      <c r="AY351" s="125">
        <f t="shared" si="11"/>
        <v>0</v>
      </c>
      <c r="AZ351" s="125">
        <f t="shared" si="23"/>
        <v>0</v>
      </c>
      <c r="BA351" s="125">
        <f t="shared" si="13"/>
        <v>0</v>
      </c>
      <c r="BB351" s="125">
        <f t="shared" si="14"/>
        <v>0</v>
      </c>
      <c r="BC351" s="125">
        <f t="shared" si="15"/>
        <v>0</v>
      </c>
      <c r="BD351" s="125">
        <f t="shared" si="24"/>
        <v>0</v>
      </c>
      <c r="BE351" s="125">
        <f t="shared" si="17"/>
        <v>0</v>
      </c>
      <c r="BF351" s="125">
        <f t="shared" si="18"/>
        <v>0</v>
      </c>
      <c r="BG351" s="125">
        <f t="shared" si="25"/>
        <v>0</v>
      </c>
      <c r="BH351" s="125">
        <f t="shared" si="28"/>
        <v>0</v>
      </c>
      <c r="BI351" s="125">
        <f t="shared" si="27"/>
        <v>0</v>
      </c>
      <c r="BJ351" s="248">
        <v>0.83</v>
      </c>
      <c r="BK351" s="248"/>
    </row>
    <row r="352" spans="1:63" ht="14.25" x14ac:dyDescent="0.2">
      <c r="A352" s="22"/>
      <c r="B352" s="49">
        <v>348</v>
      </c>
      <c r="C352" s="50">
        <f>GD_CHUNG!B352</f>
        <v>10717</v>
      </c>
      <c r="D352" s="50" t="str">
        <f>GD_CHUNG!C352</f>
        <v>Bùi Chí Công</v>
      </c>
      <c r="E352" s="50" t="str">
        <f>GD_CHUNG!D352</f>
        <v>NV Lái xe - VHTTB</v>
      </c>
      <c r="F352" s="121" t="s">
        <v>205</v>
      </c>
      <c r="G352" s="121" t="s">
        <v>205</v>
      </c>
      <c r="H352" s="121" t="s">
        <v>205</v>
      </c>
      <c r="I352" s="121" t="s">
        <v>205</v>
      </c>
      <c r="J352" s="122"/>
      <c r="K352" s="121" t="s">
        <v>205</v>
      </c>
      <c r="L352" s="121" t="s">
        <v>205</v>
      </c>
      <c r="M352" s="121" t="s">
        <v>205</v>
      </c>
      <c r="N352" s="121" t="s">
        <v>205</v>
      </c>
      <c r="O352" s="121" t="s">
        <v>205</v>
      </c>
      <c r="P352" s="121" t="s">
        <v>205</v>
      </c>
      <c r="Q352" s="122"/>
      <c r="R352" s="121" t="s">
        <v>205</v>
      </c>
      <c r="S352" s="121" t="s">
        <v>205</v>
      </c>
      <c r="T352" s="121" t="s">
        <v>205</v>
      </c>
      <c r="U352" s="121" t="s">
        <v>205</v>
      </c>
      <c r="V352" s="121" t="s">
        <v>205</v>
      </c>
      <c r="W352" s="121" t="s">
        <v>205</v>
      </c>
      <c r="X352" s="122"/>
      <c r="Y352" s="121" t="s">
        <v>205</v>
      </c>
      <c r="Z352" s="121" t="s">
        <v>205</v>
      </c>
      <c r="AA352" s="121" t="s">
        <v>205</v>
      </c>
      <c r="AB352" s="121" t="s">
        <v>205</v>
      </c>
      <c r="AC352" s="121" t="s">
        <v>205</v>
      </c>
      <c r="AD352" s="121" t="s">
        <v>205</v>
      </c>
      <c r="AE352" s="122"/>
      <c r="AF352" s="121" t="s">
        <v>205</v>
      </c>
      <c r="AG352" s="121" t="s">
        <v>205</v>
      </c>
      <c r="AH352" s="121" t="s">
        <v>205</v>
      </c>
      <c r="AI352" s="121" t="s">
        <v>205</v>
      </c>
      <c r="AJ352" s="121" t="s">
        <v>205</v>
      </c>
      <c r="AK352" s="96"/>
      <c r="AL352" s="123"/>
      <c r="AM352" s="123">
        <f>VLOOKUP(C352,DM_NGAY_CONG_QUY_DINH!$H$3:$L$600,5,FALSE)</f>
        <v>27</v>
      </c>
      <c r="AN352" s="123">
        <f t="shared" si="0"/>
        <v>27</v>
      </c>
      <c r="AO352" s="125">
        <f t="shared" si="1"/>
        <v>0</v>
      </c>
      <c r="AP352" s="125">
        <f t="shared" si="2"/>
        <v>0</v>
      </c>
      <c r="AQ352" s="127">
        <f t="shared" si="3"/>
        <v>0</v>
      </c>
      <c r="AR352" s="125">
        <f t="shared" si="4"/>
        <v>0</v>
      </c>
      <c r="AS352" s="125">
        <f t="shared" si="5"/>
        <v>0</v>
      </c>
      <c r="AT352" s="125">
        <f t="shared" si="6"/>
        <v>0</v>
      </c>
      <c r="AU352" s="125">
        <f t="shared" si="7"/>
        <v>0</v>
      </c>
      <c r="AV352" s="125">
        <f t="shared" si="22"/>
        <v>0</v>
      </c>
      <c r="AW352" s="125">
        <f t="shared" si="9"/>
        <v>0</v>
      </c>
      <c r="AX352" s="125">
        <f t="shared" si="10"/>
        <v>0</v>
      </c>
      <c r="AY352" s="125">
        <f t="shared" si="11"/>
        <v>0</v>
      </c>
      <c r="AZ352" s="125">
        <f t="shared" si="23"/>
        <v>0</v>
      </c>
      <c r="BA352" s="125">
        <f t="shared" si="13"/>
        <v>0</v>
      </c>
      <c r="BB352" s="125">
        <f t="shared" si="14"/>
        <v>0</v>
      </c>
      <c r="BC352" s="125">
        <f t="shared" si="15"/>
        <v>0</v>
      </c>
      <c r="BD352" s="125">
        <f t="shared" si="24"/>
        <v>0</v>
      </c>
      <c r="BE352" s="125">
        <f t="shared" si="17"/>
        <v>0</v>
      </c>
      <c r="BF352" s="125">
        <f t="shared" si="18"/>
        <v>0</v>
      </c>
      <c r="BG352" s="125">
        <f t="shared" si="25"/>
        <v>0</v>
      </c>
      <c r="BH352" s="125">
        <f t="shared" si="28"/>
        <v>0</v>
      </c>
      <c r="BI352" s="125">
        <f t="shared" si="27"/>
        <v>0</v>
      </c>
      <c r="BJ352" s="248">
        <v>1</v>
      </c>
      <c r="BK352" s="248"/>
    </row>
    <row r="353" spans="1:63" ht="14.25" x14ac:dyDescent="0.2">
      <c r="A353" s="22"/>
      <c r="B353" s="49">
        <v>349</v>
      </c>
      <c r="C353" s="50">
        <f>GD_CHUNG!B353</f>
        <v>10718</v>
      </c>
      <c r="D353" s="50" t="str">
        <f>GD_CHUNG!C353</f>
        <v>Nguyễn Văn Định</v>
      </c>
      <c r="E353" s="50" t="str">
        <f>GD_CHUNG!D353</f>
        <v>NV Lái xe - VHTTB</v>
      </c>
      <c r="F353" s="121" t="s">
        <v>205</v>
      </c>
      <c r="G353" s="121" t="s">
        <v>205</v>
      </c>
      <c r="H353" s="121" t="s">
        <v>205</v>
      </c>
      <c r="I353" s="121" t="s">
        <v>205</v>
      </c>
      <c r="J353" s="122"/>
      <c r="K353" s="121" t="s">
        <v>205</v>
      </c>
      <c r="L353" s="121" t="s">
        <v>205</v>
      </c>
      <c r="M353" s="121" t="s">
        <v>205</v>
      </c>
      <c r="N353" s="121" t="s">
        <v>205</v>
      </c>
      <c r="O353" s="121" t="s">
        <v>205</v>
      </c>
      <c r="P353" s="121" t="s">
        <v>205</v>
      </c>
      <c r="Q353" s="122"/>
      <c r="R353" s="121" t="s">
        <v>205</v>
      </c>
      <c r="S353" s="121" t="s">
        <v>205</v>
      </c>
      <c r="T353" s="121" t="s">
        <v>205</v>
      </c>
      <c r="U353" s="121" t="s">
        <v>205</v>
      </c>
      <c r="V353" s="121" t="s">
        <v>205</v>
      </c>
      <c r="W353" s="121" t="s">
        <v>205</v>
      </c>
      <c r="X353" s="122"/>
      <c r="Y353" s="121" t="s">
        <v>205</v>
      </c>
      <c r="Z353" s="121" t="s">
        <v>205</v>
      </c>
      <c r="AA353" s="121" t="s">
        <v>205</v>
      </c>
      <c r="AB353" s="121" t="s">
        <v>205</v>
      </c>
      <c r="AC353" s="121" t="s">
        <v>205</v>
      </c>
      <c r="AD353" s="121" t="s">
        <v>205</v>
      </c>
      <c r="AE353" s="122"/>
      <c r="AF353" s="121" t="s">
        <v>205</v>
      </c>
      <c r="AG353" s="121" t="s">
        <v>205</v>
      </c>
      <c r="AH353" s="121" t="s">
        <v>205</v>
      </c>
      <c r="AI353" s="121" t="s">
        <v>205</v>
      </c>
      <c r="AJ353" s="121" t="s">
        <v>205</v>
      </c>
      <c r="AK353" s="96"/>
      <c r="AL353" s="123"/>
      <c r="AM353" s="123">
        <f>VLOOKUP(C353,DM_NGAY_CONG_QUY_DINH!$H$3:$L$600,5,FALSE)</f>
        <v>27</v>
      </c>
      <c r="AN353" s="123">
        <f t="shared" si="0"/>
        <v>27</v>
      </c>
      <c r="AO353" s="125">
        <f t="shared" si="1"/>
        <v>0</v>
      </c>
      <c r="AP353" s="125">
        <f t="shared" si="2"/>
        <v>0</v>
      </c>
      <c r="AQ353" s="127">
        <f t="shared" si="3"/>
        <v>0</v>
      </c>
      <c r="AR353" s="125">
        <f t="shared" si="4"/>
        <v>0</v>
      </c>
      <c r="AS353" s="125">
        <f t="shared" si="5"/>
        <v>0</v>
      </c>
      <c r="AT353" s="125">
        <f t="shared" si="6"/>
        <v>0</v>
      </c>
      <c r="AU353" s="125">
        <f t="shared" si="7"/>
        <v>0</v>
      </c>
      <c r="AV353" s="125">
        <f t="shared" si="22"/>
        <v>0</v>
      </c>
      <c r="AW353" s="125">
        <f t="shared" si="9"/>
        <v>0</v>
      </c>
      <c r="AX353" s="125">
        <f t="shared" si="10"/>
        <v>0</v>
      </c>
      <c r="AY353" s="125">
        <f t="shared" si="11"/>
        <v>0</v>
      </c>
      <c r="AZ353" s="125">
        <f t="shared" si="23"/>
        <v>0</v>
      </c>
      <c r="BA353" s="125">
        <f t="shared" si="13"/>
        <v>0</v>
      </c>
      <c r="BB353" s="125">
        <f t="shared" si="14"/>
        <v>0</v>
      </c>
      <c r="BC353" s="125">
        <f t="shared" si="15"/>
        <v>0</v>
      </c>
      <c r="BD353" s="125">
        <f t="shared" si="24"/>
        <v>0</v>
      </c>
      <c r="BE353" s="125">
        <f t="shared" si="17"/>
        <v>0</v>
      </c>
      <c r="BF353" s="125">
        <f t="shared" si="18"/>
        <v>0</v>
      </c>
      <c r="BG353" s="125">
        <f t="shared" si="25"/>
        <v>0</v>
      </c>
      <c r="BH353" s="125">
        <f t="shared" si="28"/>
        <v>0</v>
      </c>
      <c r="BI353" s="125">
        <f t="shared" si="27"/>
        <v>0</v>
      </c>
      <c r="BJ353" s="248">
        <v>1</v>
      </c>
      <c r="BK353" s="248"/>
    </row>
    <row r="354" spans="1:63" ht="14.25" x14ac:dyDescent="0.2">
      <c r="A354" s="22"/>
      <c r="B354" s="49">
        <v>350</v>
      </c>
      <c r="C354" s="50">
        <f>GD_CHUNG!B354</f>
        <v>10719</v>
      </c>
      <c r="D354" s="50" t="str">
        <f>GD_CHUNG!C354</f>
        <v>Nguyễn Hải Anh</v>
      </c>
      <c r="E354" s="50" t="str">
        <f>GD_CHUNG!D354</f>
        <v>NV Lái xe - VHTTB</v>
      </c>
      <c r="F354" s="121" t="s">
        <v>205</v>
      </c>
      <c r="G354" s="121" t="s">
        <v>205</v>
      </c>
      <c r="H354" s="121" t="s">
        <v>205</v>
      </c>
      <c r="I354" s="121" t="s">
        <v>205</v>
      </c>
      <c r="J354" s="122"/>
      <c r="K354" s="121" t="s">
        <v>205</v>
      </c>
      <c r="L354" s="121" t="s">
        <v>205</v>
      </c>
      <c r="M354" s="121" t="s">
        <v>205</v>
      </c>
      <c r="N354" s="121" t="s">
        <v>205</v>
      </c>
      <c r="O354" s="121" t="s">
        <v>205</v>
      </c>
      <c r="P354" s="121" t="s">
        <v>205</v>
      </c>
      <c r="Q354" s="122"/>
      <c r="R354" s="121" t="s">
        <v>205</v>
      </c>
      <c r="S354" s="121" t="s">
        <v>205</v>
      </c>
      <c r="T354" s="121" t="s">
        <v>205</v>
      </c>
      <c r="U354" s="121" t="s">
        <v>205</v>
      </c>
      <c r="V354" s="121" t="s">
        <v>205</v>
      </c>
      <c r="W354" s="121" t="s">
        <v>205</v>
      </c>
      <c r="X354" s="122"/>
      <c r="Y354" s="121" t="s">
        <v>205</v>
      </c>
      <c r="Z354" s="121" t="s">
        <v>205</v>
      </c>
      <c r="AA354" s="121" t="s">
        <v>205</v>
      </c>
      <c r="AB354" s="121" t="s">
        <v>205</v>
      </c>
      <c r="AC354" s="121" t="s">
        <v>205</v>
      </c>
      <c r="AD354" s="121" t="s">
        <v>205</v>
      </c>
      <c r="AE354" s="122"/>
      <c r="AF354" s="121" t="s">
        <v>205</v>
      </c>
      <c r="AG354" s="121" t="s">
        <v>205</v>
      </c>
      <c r="AH354" s="121" t="s">
        <v>205</v>
      </c>
      <c r="AI354" s="121" t="s">
        <v>205</v>
      </c>
      <c r="AJ354" s="121" t="s">
        <v>205</v>
      </c>
      <c r="AK354" s="96"/>
      <c r="AL354" s="123"/>
      <c r="AM354" s="123">
        <f>VLOOKUP(C354,DM_NGAY_CONG_QUY_DINH!$H$3:$L$600,5,FALSE)</f>
        <v>27</v>
      </c>
      <c r="AN354" s="123">
        <f t="shared" si="0"/>
        <v>27</v>
      </c>
      <c r="AO354" s="125">
        <f t="shared" si="1"/>
        <v>0</v>
      </c>
      <c r="AP354" s="125">
        <f t="shared" si="2"/>
        <v>0</v>
      </c>
      <c r="AQ354" s="127">
        <f t="shared" si="3"/>
        <v>0</v>
      </c>
      <c r="AR354" s="125">
        <f t="shared" si="4"/>
        <v>0</v>
      </c>
      <c r="AS354" s="125">
        <f t="shared" si="5"/>
        <v>0</v>
      </c>
      <c r="AT354" s="125">
        <f t="shared" si="6"/>
        <v>0</v>
      </c>
      <c r="AU354" s="125">
        <f t="shared" si="7"/>
        <v>0</v>
      </c>
      <c r="AV354" s="125">
        <f t="shared" si="22"/>
        <v>0</v>
      </c>
      <c r="AW354" s="125">
        <f t="shared" si="9"/>
        <v>0</v>
      </c>
      <c r="AX354" s="125">
        <f t="shared" si="10"/>
        <v>0</v>
      </c>
      <c r="AY354" s="125">
        <f t="shared" si="11"/>
        <v>0</v>
      </c>
      <c r="AZ354" s="125">
        <f t="shared" si="23"/>
        <v>0</v>
      </c>
      <c r="BA354" s="125">
        <f t="shared" si="13"/>
        <v>0</v>
      </c>
      <c r="BB354" s="125">
        <f t="shared" si="14"/>
        <v>0</v>
      </c>
      <c r="BC354" s="125">
        <f t="shared" si="15"/>
        <v>0</v>
      </c>
      <c r="BD354" s="125">
        <f t="shared" si="24"/>
        <v>0</v>
      </c>
      <c r="BE354" s="125">
        <f t="shared" si="17"/>
        <v>0</v>
      </c>
      <c r="BF354" s="125">
        <f t="shared" si="18"/>
        <v>0</v>
      </c>
      <c r="BG354" s="125">
        <f t="shared" si="25"/>
        <v>0</v>
      </c>
      <c r="BH354" s="125">
        <f t="shared" si="28"/>
        <v>0</v>
      </c>
      <c r="BI354" s="125">
        <f t="shared" si="27"/>
        <v>0</v>
      </c>
      <c r="BJ354" s="248">
        <v>1</v>
      </c>
      <c r="BK354" s="248"/>
    </row>
    <row r="355" spans="1:63" ht="14.25" x14ac:dyDescent="0.2">
      <c r="A355" s="22"/>
      <c r="B355" s="49">
        <v>351</v>
      </c>
      <c r="C355" s="50">
        <f>GD_CHUNG!B355</f>
        <v>10720</v>
      </c>
      <c r="D355" s="50" t="str">
        <f>GD_CHUNG!C355</f>
        <v>Bùi Kiên Trung</v>
      </c>
      <c r="E355" s="50" t="str">
        <f>GD_CHUNG!D355</f>
        <v>NV Lái xe - VHTTB</v>
      </c>
      <c r="F355" s="121" t="s">
        <v>205</v>
      </c>
      <c r="G355" s="121" t="s">
        <v>205</v>
      </c>
      <c r="H355" s="121" t="s">
        <v>205</v>
      </c>
      <c r="I355" s="121" t="s">
        <v>205</v>
      </c>
      <c r="J355" s="122"/>
      <c r="K355" s="121" t="s">
        <v>205</v>
      </c>
      <c r="L355" s="121" t="s">
        <v>205</v>
      </c>
      <c r="M355" s="121" t="s">
        <v>205</v>
      </c>
      <c r="N355" s="121" t="s">
        <v>205</v>
      </c>
      <c r="O355" s="121" t="s">
        <v>205</v>
      </c>
      <c r="P355" s="121" t="s">
        <v>205</v>
      </c>
      <c r="Q355" s="122"/>
      <c r="R355" s="121" t="s">
        <v>205</v>
      </c>
      <c r="S355" s="121" t="s">
        <v>205</v>
      </c>
      <c r="T355" s="121" t="s">
        <v>205</v>
      </c>
      <c r="U355" s="121" t="s">
        <v>205</v>
      </c>
      <c r="V355" s="121" t="s">
        <v>205</v>
      </c>
      <c r="W355" s="121" t="s">
        <v>205</v>
      </c>
      <c r="X355" s="122"/>
      <c r="Y355" s="121" t="s">
        <v>205</v>
      </c>
      <c r="Z355" s="121" t="s">
        <v>205</v>
      </c>
      <c r="AA355" s="121" t="s">
        <v>205</v>
      </c>
      <c r="AB355" s="121" t="s">
        <v>205</v>
      </c>
      <c r="AC355" s="121" t="s">
        <v>205</v>
      </c>
      <c r="AD355" s="121" t="s">
        <v>205</v>
      </c>
      <c r="AE355" s="122"/>
      <c r="AF355" s="121" t="s">
        <v>205</v>
      </c>
      <c r="AG355" s="121" t="s">
        <v>205</v>
      </c>
      <c r="AH355" s="121" t="s">
        <v>205</v>
      </c>
      <c r="AI355" s="121" t="s">
        <v>205</v>
      </c>
      <c r="AJ355" s="121" t="s">
        <v>205</v>
      </c>
      <c r="AK355" s="96"/>
      <c r="AL355" s="123"/>
      <c r="AM355" s="123">
        <f>VLOOKUP(C355,DM_NGAY_CONG_QUY_DINH!$H$3:$L$600,5,FALSE)</f>
        <v>27</v>
      </c>
      <c r="AN355" s="123">
        <f t="shared" si="0"/>
        <v>27</v>
      </c>
      <c r="AO355" s="125">
        <f t="shared" si="1"/>
        <v>0</v>
      </c>
      <c r="AP355" s="125">
        <f t="shared" si="2"/>
        <v>0</v>
      </c>
      <c r="AQ355" s="127">
        <f t="shared" si="3"/>
        <v>0</v>
      </c>
      <c r="AR355" s="125">
        <f t="shared" si="4"/>
        <v>0</v>
      </c>
      <c r="AS355" s="125">
        <f t="shared" si="5"/>
        <v>0</v>
      </c>
      <c r="AT355" s="125">
        <f t="shared" si="6"/>
        <v>0</v>
      </c>
      <c r="AU355" s="125">
        <f t="shared" si="7"/>
        <v>0</v>
      </c>
      <c r="AV355" s="125">
        <f t="shared" si="22"/>
        <v>0</v>
      </c>
      <c r="AW355" s="125">
        <f t="shared" si="9"/>
        <v>0</v>
      </c>
      <c r="AX355" s="125">
        <f t="shared" si="10"/>
        <v>0</v>
      </c>
      <c r="AY355" s="125">
        <f t="shared" si="11"/>
        <v>0</v>
      </c>
      <c r="AZ355" s="125">
        <f t="shared" si="23"/>
        <v>0</v>
      </c>
      <c r="BA355" s="125">
        <f t="shared" si="13"/>
        <v>0</v>
      </c>
      <c r="BB355" s="125">
        <f t="shared" si="14"/>
        <v>0</v>
      </c>
      <c r="BC355" s="125">
        <f t="shared" si="15"/>
        <v>0</v>
      </c>
      <c r="BD355" s="125">
        <f t="shared" si="24"/>
        <v>0</v>
      </c>
      <c r="BE355" s="125">
        <f t="shared" si="17"/>
        <v>0</v>
      </c>
      <c r="BF355" s="125">
        <f t="shared" si="18"/>
        <v>0</v>
      </c>
      <c r="BG355" s="125">
        <f t="shared" si="25"/>
        <v>0</v>
      </c>
      <c r="BH355" s="125">
        <f t="shared" si="28"/>
        <v>0</v>
      </c>
      <c r="BI355" s="125">
        <f t="shared" si="27"/>
        <v>0</v>
      </c>
      <c r="BJ355" s="248">
        <v>1</v>
      </c>
      <c r="BK355" s="248"/>
    </row>
    <row r="356" spans="1:63" ht="14.25" x14ac:dyDescent="0.2">
      <c r="A356" s="22"/>
      <c r="B356" s="49">
        <v>352</v>
      </c>
      <c r="C356" s="50">
        <f>GD_CHUNG!B356</f>
        <v>10721</v>
      </c>
      <c r="D356" s="50" t="str">
        <f>GD_CHUNG!C356</f>
        <v>Vũ Quốc Cường</v>
      </c>
      <c r="E356" s="50" t="str">
        <f>GD_CHUNG!D356</f>
        <v>NV Lái xe - VHTTB</v>
      </c>
      <c r="F356" s="121" t="s">
        <v>205</v>
      </c>
      <c r="G356" s="121" t="s">
        <v>205</v>
      </c>
      <c r="H356" s="121" t="s">
        <v>205</v>
      </c>
      <c r="I356" s="121" t="s">
        <v>205</v>
      </c>
      <c r="J356" s="122"/>
      <c r="K356" s="121" t="s">
        <v>205</v>
      </c>
      <c r="L356" s="121" t="s">
        <v>205</v>
      </c>
      <c r="M356" s="121" t="s">
        <v>205</v>
      </c>
      <c r="N356" s="121" t="s">
        <v>205</v>
      </c>
      <c r="O356" s="121" t="s">
        <v>205</v>
      </c>
      <c r="P356" s="121" t="s">
        <v>205</v>
      </c>
      <c r="Q356" s="122"/>
      <c r="R356" s="121" t="s">
        <v>205</v>
      </c>
      <c r="S356" s="121" t="s">
        <v>205</v>
      </c>
      <c r="T356" s="121" t="s">
        <v>205</v>
      </c>
      <c r="U356" s="121" t="s">
        <v>205</v>
      </c>
      <c r="V356" s="121" t="s">
        <v>205</v>
      </c>
      <c r="W356" s="121" t="s">
        <v>205</v>
      </c>
      <c r="X356" s="122"/>
      <c r="Y356" s="121" t="s">
        <v>205</v>
      </c>
      <c r="Z356" s="121" t="s">
        <v>205</v>
      </c>
      <c r="AA356" s="121" t="s">
        <v>205</v>
      </c>
      <c r="AB356" s="121" t="s">
        <v>205</v>
      </c>
      <c r="AC356" s="121" t="s">
        <v>205</v>
      </c>
      <c r="AD356" s="121" t="s">
        <v>205</v>
      </c>
      <c r="AE356" s="122"/>
      <c r="AF356" s="121" t="s">
        <v>205</v>
      </c>
      <c r="AG356" s="121" t="s">
        <v>205</v>
      </c>
      <c r="AH356" s="121" t="s">
        <v>205</v>
      </c>
      <c r="AI356" s="121" t="s">
        <v>205</v>
      </c>
      <c r="AJ356" s="121" t="s">
        <v>205</v>
      </c>
      <c r="AK356" s="96"/>
      <c r="AL356" s="123"/>
      <c r="AM356" s="123">
        <f>VLOOKUP(C356,DM_NGAY_CONG_QUY_DINH!$H$3:$L$600,5,FALSE)</f>
        <v>27</v>
      </c>
      <c r="AN356" s="123">
        <f t="shared" si="0"/>
        <v>27</v>
      </c>
      <c r="AO356" s="125">
        <f t="shared" si="1"/>
        <v>0</v>
      </c>
      <c r="AP356" s="125">
        <f t="shared" si="2"/>
        <v>0</v>
      </c>
      <c r="AQ356" s="127">
        <f t="shared" si="3"/>
        <v>0</v>
      </c>
      <c r="AR356" s="125">
        <f t="shared" si="4"/>
        <v>0</v>
      </c>
      <c r="AS356" s="125">
        <f t="shared" si="5"/>
        <v>0</v>
      </c>
      <c r="AT356" s="125">
        <f t="shared" si="6"/>
        <v>0</v>
      </c>
      <c r="AU356" s="125">
        <f t="shared" si="7"/>
        <v>0</v>
      </c>
      <c r="AV356" s="125">
        <f t="shared" si="22"/>
        <v>0</v>
      </c>
      <c r="AW356" s="125">
        <f t="shared" si="9"/>
        <v>0</v>
      </c>
      <c r="AX356" s="125">
        <f t="shared" si="10"/>
        <v>0</v>
      </c>
      <c r="AY356" s="125">
        <f t="shared" si="11"/>
        <v>0</v>
      </c>
      <c r="AZ356" s="125">
        <f t="shared" si="23"/>
        <v>0</v>
      </c>
      <c r="BA356" s="125">
        <f t="shared" si="13"/>
        <v>0</v>
      </c>
      <c r="BB356" s="125">
        <f t="shared" si="14"/>
        <v>0</v>
      </c>
      <c r="BC356" s="125">
        <f t="shared" si="15"/>
        <v>0</v>
      </c>
      <c r="BD356" s="125">
        <f t="shared" si="24"/>
        <v>0</v>
      </c>
      <c r="BE356" s="125">
        <f t="shared" si="17"/>
        <v>0</v>
      </c>
      <c r="BF356" s="125">
        <f t="shared" si="18"/>
        <v>0</v>
      </c>
      <c r="BG356" s="125">
        <f t="shared" si="25"/>
        <v>0</v>
      </c>
      <c r="BH356" s="125">
        <f t="shared" si="28"/>
        <v>0</v>
      </c>
      <c r="BI356" s="125">
        <f t="shared" si="27"/>
        <v>0</v>
      </c>
      <c r="BJ356" s="248">
        <v>1</v>
      </c>
      <c r="BK356" s="248"/>
    </row>
    <row r="357" spans="1:63" ht="14.25" x14ac:dyDescent="0.2">
      <c r="A357" s="22"/>
      <c r="B357" s="49">
        <v>353</v>
      </c>
      <c r="C357" s="50">
        <f>GD_CHUNG!B357</f>
        <v>10722</v>
      </c>
      <c r="D357" s="50" t="str">
        <f>GD_CHUNG!C357</f>
        <v>Vũ Văn Dương</v>
      </c>
      <c r="E357" s="50" t="str">
        <f>GD_CHUNG!D357</f>
        <v>NV Lái xe - VHTTB</v>
      </c>
      <c r="F357" s="121" t="s">
        <v>205</v>
      </c>
      <c r="G357" s="121" t="s">
        <v>205</v>
      </c>
      <c r="H357" s="121" t="s">
        <v>205</v>
      </c>
      <c r="I357" s="121" t="s">
        <v>205</v>
      </c>
      <c r="J357" s="122"/>
      <c r="K357" s="121" t="s">
        <v>205</v>
      </c>
      <c r="L357" s="121" t="s">
        <v>205</v>
      </c>
      <c r="M357" s="121" t="s">
        <v>205</v>
      </c>
      <c r="N357" s="121" t="s">
        <v>205</v>
      </c>
      <c r="O357" s="121" t="s">
        <v>205</v>
      </c>
      <c r="P357" s="121" t="s">
        <v>205</v>
      </c>
      <c r="Q357" s="122"/>
      <c r="R357" s="121" t="s">
        <v>205</v>
      </c>
      <c r="S357" s="121" t="s">
        <v>205</v>
      </c>
      <c r="T357" s="121" t="s">
        <v>205</v>
      </c>
      <c r="U357" s="121" t="s">
        <v>205</v>
      </c>
      <c r="V357" s="121" t="s">
        <v>205</v>
      </c>
      <c r="W357" s="121" t="s">
        <v>205</v>
      </c>
      <c r="X357" s="122"/>
      <c r="Y357" s="121" t="s">
        <v>205</v>
      </c>
      <c r="Z357" s="121" t="s">
        <v>205</v>
      </c>
      <c r="AA357" s="121" t="s">
        <v>205</v>
      </c>
      <c r="AB357" s="121" t="s">
        <v>205</v>
      </c>
      <c r="AC357" s="121" t="s">
        <v>205</v>
      </c>
      <c r="AD357" s="121" t="s">
        <v>205</v>
      </c>
      <c r="AE357" s="122"/>
      <c r="AF357" s="121" t="s">
        <v>205</v>
      </c>
      <c r="AG357" s="121" t="s">
        <v>205</v>
      </c>
      <c r="AH357" s="121" t="s">
        <v>205</v>
      </c>
      <c r="AI357" s="121" t="s">
        <v>205</v>
      </c>
      <c r="AJ357" s="121" t="s">
        <v>205</v>
      </c>
      <c r="AK357" s="96"/>
      <c r="AL357" s="123"/>
      <c r="AM357" s="123">
        <f>VLOOKUP(C357,DM_NGAY_CONG_QUY_DINH!$H$3:$L$600,5,FALSE)</f>
        <v>27</v>
      </c>
      <c r="AN357" s="123">
        <f t="shared" si="0"/>
        <v>27</v>
      </c>
      <c r="AO357" s="125">
        <f t="shared" si="1"/>
        <v>0</v>
      </c>
      <c r="AP357" s="125">
        <f t="shared" si="2"/>
        <v>0</v>
      </c>
      <c r="AQ357" s="127">
        <f t="shared" si="3"/>
        <v>0</v>
      </c>
      <c r="AR357" s="125">
        <f t="shared" si="4"/>
        <v>0</v>
      </c>
      <c r="AS357" s="125">
        <f t="shared" si="5"/>
        <v>0</v>
      </c>
      <c r="AT357" s="125">
        <f t="shared" si="6"/>
        <v>0</v>
      </c>
      <c r="AU357" s="125">
        <f t="shared" si="7"/>
        <v>0</v>
      </c>
      <c r="AV357" s="125">
        <f t="shared" si="22"/>
        <v>0</v>
      </c>
      <c r="AW357" s="125">
        <f t="shared" si="9"/>
        <v>0</v>
      </c>
      <c r="AX357" s="125">
        <f t="shared" si="10"/>
        <v>0</v>
      </c>
      <c r="AY357" s="125">
        <f t="shared" si="11"/>
        <v>0</v>
      </c>
      <c r="AZ357" s="125">
        <f t="shared" si="23"/>
        <v>0</v>
      </c>
      <c r="BA357" s="125">
        <f t="shared" si="13"/>
        <v>0</v>
      </c>
      <c r="BB357" s="125">
        <f t="shared" si="14"/>
        <v>0</v>
      </c>
      <c r="BC357" s="125">
        <f t="shared" si="15"/>
        <v>0</v>
      </c>
      <c r="BD357" s="125">
        <f t="shared" si="24"/>
        <v>0</v>
      </c>
      <c r="BE357" s="125">
        <f t="shared" si="17"/>
        <v>0</v>
      </c>
      <c r="BF357" s="125">
        <f t="shared" si="18"/>
        <v>0</v>
      </c>
      <c r="BG357" s="125">
        <f t="shared" si="25"/>
        <v>0</v>
      </c>
      <c r="BH357" s="125">
        <f t="shared" si="28"/>
        <v>0</v>
      </c>
      <c r="BI357" s="125">
        <f t="shared" si="27"/>
        <v>0</v>
      </c>
      <c r="BJ357" s="248">
        <v>1</v>
      </c>
      <c r="BK357" s="248"/>
    </row>
    <row r="358" spans="1:63" ht="14.25" x14ac:dyDescent="0.2">
      <c r="A358" s="22"/>
      <c r="B358" s="49">
        <v>354</v>
      </c>
      <c r="C358" s="50">
        <f>GD_CHUNG!B358</f>
        <v>10723</v>
      </c>
      <c r="D358" s="50" t="str">
        <f>GD_CHUNG!C358</f>
        <v>Vũ Văn Thái</v>
      </c>
      <c r="E358" s="50" t="str">
        <f>GD_CHUNG!D358</f>
        <v>NV Lái xe - VHTTB</v>
      </c>
      <c r="F358" s="121" t="s">
        <v>205</v>
      </c>
      <c r="G358" s="121" t="s">
        <v>205</v>
      </c>
      <c r="H358" s="121" t="s">
        <v>205</v>
      </c>
      <c r="I358" s="121" t="s">
        <v>205</v>
      </c>
      <c r="J358" s="122"/>
      <c r="K358" s="121" t="s">
        <v>205</v>
      </c>
      <c r="L358" s="121" t="s">
        <v>205</v>
      </c>
      <c r="M358" s="121" t="s">
        <v>205</v>
      </c>
      <c r="N358" s="121" t="s">
        <v>205</v>
      </c>
      <c r="O358" s="121" t="s">
        <v>205</v>
      </c>
      <c r="P358" s="121" t="s">
        <v>205</v>
      </c>
      <c r="Q358" s="122"/>
      <c r="R358" s="121" t="s">
        <v>205</v>
      </c>
      <c r="S358" s="121" t="s">
        <v>205</v>
      </c>
      <c r="T358" s="121" t="s">
        <v>205</v>
      </c>
      <c r="U358" s="121" t="s">
        <v>205</v>
      </c>
      <c r="V358" s="121" t="s">
        <v>205</v>
      </c>
      <c r="W358" s="121" t="s">
        <v>205</v>
      </c>
      <c r="X358" s="122"/>
      <c r="Y358" s="121" t="s">
        <v>205</v>
      </c>
      <c r="Z358" s="121" t="s">
        <v>205</v>
      </c>
      <c r="AA358" s="121" t="s">
        <v>205</v>
      </c>
      <c r="AB358" s="121" t="s">
        <v>205</v>
      </c>
      <c r="AC358" s="121" t="s">
        <v>205</v>
      </c>
      <c r="AD358" s="121" t="s">
        <v>205</v>
      </c>
      <c r="AE358" s="122"/>
      <c r="AF358" s="121" t="s">
        <v>205</v>
      </c>
      <c r="AG358" s="121" t="s">
        <v>205</v>
      </c>
      <c r="AH358" s="121" t="s">
        <v>205</v>
      </c>
      <c r="AI358" s="121" t="s">
        <v>205</v>
      </c>
      <c r="AJ358" s="121" t="s">
        <v>205</v>
      </c>
      <c r="AK358" s="96"/>
      <c r="AL358" s="123"/>
      <c r="AM358" s="123">
        <f>VLOOKUP(C358,DM_NGAY_CONG_QUY_DINH!$H$3:$L$600,5,FALSE)</f>
        <v>27</v>
      </c>
      <c r="AN358" s="123">
        <f t="shared" si="0"/>
        <v>27</v>
      </c>
      <c r="AO358" s="125">
        <f t="shared" si="1"/>
        <v>0</v>
      </c>
      <c r="AP358" s="125">
        <f t="shared" si="2"/>
        <v>0</v>
      </c>
      <c r="AQ358" s="127">
        <f t="shared" si="3"/>
        <v>0</v>
      </c>
      <c r="AR358" s="125">
        <f t="shared" si="4"/>
        <v>0</v>
      </c>
      <c r="AS358" s="125">
        <f t="shared" si="5"/>
        <v>0</v>
      </c>
      <c r="AT358" s="125">
        <f t="shared" si="6"/>
        <v>0</v>
      </c>
      <c r="AU358" s="125">
        <f t="shared" si="7"/>
        <v>0</v>
      </c>
      <c r="AV358" s="125">
        <f t="shared" si="22"/>
        <v>0</v>
      </c>
      <c r="AW358" s="125">
        <f t="shared" si="9"/>
        <v>0</v>
      </c>
      <c r="AX358" s="125">
        <f t="shared" si="10"/>
        <v>0</v>
      </c>
      <c r="AY358" s="125">
        <f t="shared" si="11"/>
        <v>0</v>
      </c>
      <c r="AZ358" s="125">
        <f t="shared" si="23"/>
        <v>0</v>
      </c>
      <c r="BA358" s="125">
        <f t="shared" si="13"/>
        <v>0</v>
      </c>
      <c r="BB358" s="125">
        <f t="shared" si="14"/>
        <v>0</v>
      </c>
      <c r="BC358" s="125">
        <f t="shared" si="15"/>
        <v>0</v>
      </c>
      <c r="BD358" s="125">
        <f t="shared" si="24"/>
        <v>0</v>
      </c>
      <c r="BE358" s="125">
        <f t="shared" si="17"/>
        <v>0</v>
      </c>
      <c r="BF358" s="125">
        <f t="shared" si="18"/>
        <v>0</v>
      </c>
      <c r="BG358" s="125">
        <f t="shared" si="25"/>
        <v>0</v>
      </c>
      <c r="BH358" s="125">
        <f t="shared" si="28"/>
        <v>0</v>
      </c>
      <c r="BI358" s="125">
        <f t="shared" si="27"/>
        <v>0</v>
      </c>
      <c r="BJ358" s="167">
        <v>1.0499999999999992</v>
      </c>
      <c r="BK358" s="250"/>
    </row>
    <row r="359" spans="1:63" ht="14.25" x14ac:dyDescent="0.2">
      <c r="A359" s="22"/>
      <c r="B359" s="49">
        <v>355</v>
      </c>
      <c r="C359" s="50">
        <f>GD_CHUNG!B359</f>
        <v>10725</v>
      </c>
      <c r="D359" s="50" t="str">
        <f>GD_CHUNG!C359</f>
        <v>Phạm Quang Sơn</v>
      </c>
      <c r="E359" s="50" t="str">
        <f>GD_CHUNG!D359</f>
        <v>NV Lái xe - VHTTB</v>
      </c>
      <c r="F359" s="121" t="s">
        <v>205</v>
      </c>
      <c r="G359" s="121" t="s">
        <v>205</v>
      </c>
      <c r="H359" s="121" t="s">
        <v>205</v>
      </c>
      <c r="I359" s="121" t="s">
        <v>205</v>
      </c>
      <c r="J359" s="122"/>
      <c r="K359" s="121" t="s">
        <v>205</v>
      </c>
      <c r="L359" s="121" t="s">
        <v>205</v>
      </c>
      <c r="M359" s="121" t="s">
        <v>205</v>
      </c>
      <c r="N359" s="121" t="s">
        <v>205</v>
      </c>
      <c r="O359" s="121" t="s">
        <v>205</v>
      </c>
      <c r="P359" s="121" t="s">
        <v>205</v>
      </c>
      <c r="Q359" s="122"/>
      <c r="R359" s="121" t="s">
        <v>205</v>
      </c>
      <c r="S359" s="121" t="s">
        <v>205</v>
      </c>
      <c r="T359" s="121" t="s">
        <v>205</v>
      </c>
      <c r="U359" s="121" t="s">
        <v>205</v>
      </c>
      <c r="V359" s="121" t="s">
        <v>205</v>
      </c>
      <c r="W359" s="121" t="s">
        <v>205</v>
      </c>
      <c r="X359" s="122"/>
      <c r="Y359" s="121" t="s">
        <v>205</v>
      </c>
      <c r="Z359" s="121" t="s">
        <v>205</v>
      </c>
      <c r="AA359" s="121" t="s">
        <v>205</v>
      </c>
      <c r="AB359" s="121" t="s">
        <v>205</v>
      </c>
      <c r="AC359" s="121" t="s">
        <v>205</v>
      </c>
      <c r="AD359" s="121" t="s">
        <v>205</v>
      </c>
      <c r="AE359" s="122"/>
      <c r="AF359" s="121" t="s">
        <v>205</v>
      </c>
      <c r="AG359" s="121" t="s">
        <v>205</v>
      </c>
      <c r="AH359" s="121" t="s">
        <v>205</v>
      </c>
      <c r="AI359" s="121" t="s">
        <v>205</v>
      </c>
      <c r="AJ359" s="121" t="s">
        <v>205</v>
      </c>
      <c r="AK359" s="96"/>
      <c r="AL359" s="123"/>
      <c r="AM359" s="123">
        <f>VLOOKUP(C359,DM_NGAY_CONG_QUY_DINH!$H$3:$L$600,5,FALSE)</f>
        <v>27</v>
      </c>
      <c r="AN359" s="123">
        <f t="shared" si="0"/>
        <v>27</v>
      </c>
      <c r="AO359" s="125">
        <f t="shared" si="1"/>
        <v>0</v>
      </c>
      <c r="AP359" s="125">
        <f t="shared" si="2"/>
        <v>0</v>
      </c>
      <c r="AQ359" s="127">
        <f t="shared" si="3"/>
        <v>0</v>
      </c>
      <c r="AR359" s="125">
        <f t="shared" si="4"/>
        <v>0</v>
      </c>
      <c r="AS359" s="125">
        <f t="shared" si="5"/>
        <v>0</v>
      </c>
      <c r="AT359" s="125">
        <f t="shared" si="6"/>
        <v>0</v>
      </c>
      <c r="AU359" s="125">
        <f t="shared" si="7"/>
        <v>0</v>
      </c>
      <c r="AV359" s="125">
        <f t="shared" si="22"/>
        <v>0</v>
      </c>
      <c r="AW359" s="125">
        <f t="shared" si="9"/>
        <v>0</v>
      </c>
      <c r="AX359" s="125">
        <f t="shared" si="10"/>
        <v>0</v>
      </c>
      <c r="AY359" s="125">
        <f t="shared" si="11"/>
        <v>0</v>
      </c>
      <c r="AZ359" s="125">
        <f t="shared" si="23"/>
        <v>0</v>
      </c>
      <c r="BA359" s="125">
        <f t="shared" si="13"/>
        <v>0</v>
      </c>
      <c r="BB359" s="125">
        <f t="shared" si="14"/>
        <v>0</v>
      </c>
      <c r="BC359" s="125">
        <f t="shared" si="15"/>
        <v>0</v>
      </c>
      <c r="BD359" s="125">
        <f t="shared" si="24"/>
        <v>0</v>
      </c>
      <c r="BE359" s="125">
        <f t="shared" si="17"/>
        <v>0</v>
      </c>
      <c r="BF359" s="125">
        <f t="shared" si="18"/>
        <v>0</v>
      </c>
      <c r="BG359" s="125">
        <f t="shared" si="25"/>
        <v>0</v>
      </c>
      <c r="BH359" s="125">
        <f t="shared" si="28"/>
        <v>0</v>
      </c>
      <c r="BI359" s="125">
        <f t="shared" si="27"/>
        <v>0</v>
      </c>
      <c r="BJ359" s="248">
        <v>1</v>
      </c>
      <c r="BK359" s="248"/>
    </row>
    <row r="360" spans="1:63" ht="14.25" x14ac:dyDescent="0.2">
      <c r="A360" s="22"/>
      <c r="B360" s="49">
        <v>356</v>
      </c>
      <c r="C360" s="50">
        <f>GD_CHUNG!B360</f>
        <v>10726</v>
      </c>
      <c r="D360" s="50" t="str">
        <f>GD_CHUNG!C360</f>
        <v>Vũ Mạnh Hùng</v>
      </c>
      <c r="E360" s="50" t="str">
        <f>GD_CHUNG!D360</f>
        <v>NV Lái xe - VHTTB</v>
      </c>
      <c r="F360" s="121" t="s">
        <v>205</v>
      </c>
      <c r="G360" s="121" t="s">
        <v>205</v>
      </c>
      <c r="H360" s="121" t="s">
        <v>205</v>
      </c>
      <c r="I360" s="121" t="s">
        <v>205</v>
      </c>
      <c r="J360" s="122"/>
      <c r="K360" s="121" t="s">
        <v>205</v>
      </c>
      <c r="L360" s="121" t="s">
        <v>205</v>
      </c>
      <c r="M360" s="121" t="s">
        <v>205</v>
      </c>
      <c r="N360" s="121" t="s">
        <v>205</v>
      </c>
      <c r="O360" s="121" t="s">
        <v>205</v>
      </c>
      <c r="P360" s="121" t="s">
        <v>205</v>
      </c>
      <c r="Q360" s="122"/>
      <c r="R360" s="121" t="s">
        <v>349</v>
      </c>
      <c r="S360" s="121" t="s">
        <v>349</v>
      </c>
      <c r="T360" s="121" t="s">
        <v>349</v>
      </c>
      <c r="U360" s="121" t="s">
        <v>349</v>
      </c>
      <c r="V360" s="121" t="s">
        <v>349</v>
      </c>
      <c r="W360" s="121" t="s">
        <v>205</v>
      </c>
      <c r="X360" s="122"/>
      <c r="Y360" s="121" t="s">
        <v>205</v>
      </c>
      <c r="Z360" s="121" t="s">
        <v>205</v>
      </c>
      <c r="AA360" s="121" t="s">
        <v>205</v>
      </c>
      <c r="AB360" s="121" t="s">
        <v>205</v>
      </c>
      <c r="AC360" s="121" t="s">
        <v>205</v>
      </c>
      <c r="AD360" s="121" t="s">
        <v>205</v>
      </c>
      <c r="AE360" s="122"/>
      <c r="AF360" s="121" t="s">
        <v>205</v>
      </c>
      <c r="AG360" s="121" t="s">
        <v>205</v>
      </c>
      <c r="AH360" s="121" t="s">
        <v>205</v>
      </c>
      <c r="AI360" s="121" t="s">
        <v>205</v>
      </c>
      <c r="AJ360" s="121" t="s">
        <v>205</v>
      </c>
      <c r="AK360" s="96"/>
      <c r="AL360" s="123"/>
      <c r="AM360" s="123">
        <f>VLOOKUP(C360,DM_NGAY_CONG_QUY_DINH!$H$3:$L$600,5,FALSE)</f>
        <v>27</v>
      </c>
      <c r="AN360" s="123">
        <f t="shared" si="0"/>
        <v>22</v>
      </c>
      <c r="AO360" s="125">
        <f t="shared" si="1"/>
        <v>0</v>
      </c>
      <c r="AP360" s="125">
        <f t="shared" si="2"/>
        <v>0</v>
      </c>
      <c r="AQ360" s="127">
        <f t="shared" si="3"/>
        <v>0</v>
      </c>
      <c r="AR360" s="125">
        <f t="shared" si="4"/>
        <v>0</v>
      </c>
      <c r="AS360" s="125">
        <f t="shared" si="5"/>
        <v>0</v>
      </c>
      <c r="AT360" s="125">
        <f t="shared" si="6"/>
        <v>0</v>
      </c>
      <c r="AU360" s="125">
        <f t="shared" si="7"/>
        <v>0</v>
      </c>
      <c r="AV360" s="125">
        <f t="shared" si="22"/>
        <v>0</v>
      </c>
      <c r="AW360" s="125">
        <f t="shared" si="9"/>
        <v>0</v>
      </c>
      <c r="AX360" s="125">
        <f t="shared" si="10"/>
        <v>5</v>
      </c>
      <c r="AY360" s="125">
        <f t="shared" si="11"/>
        <v>0</v>
      </c>
      <c r="AZ360" s="125">
        <f t="shared" si="23"/>
        <v>0</v>
      </c>
      <c r="BA360" s="125">
        <f t="shared" si="13"/>
        <v>0</v>
      </c>
      <c r="BB360" s="125">
        <f t="shared" si="14"/>
        <v>0</v>
      </c>
      <c r="BC360" s="125">
        <f t="shared" si="15"/>
        <v>0</v>
      </c>
      <c r="BD360" s="125">
        <f t="shared" si="24"/>
        <v>0</v>
      </c>
      <c r="BE360" s="125">
        <f t="shared" si="17"/>
        <v>0</v>
      </c>
      <c r="BF360" s="125">
        <f t="shared" si="18"/>
        <v>0</v>
      </c>
      <c r="BG360" s="125">
        <f t="shared" si="25"/>
        <v>0</v>
      </c>
      <c r="BH360" s="125">
        <f t="shared" si="28"/>
        <v>0</v>
      </c>
      <c r="BI360" s="125">
        <f t="shared" si="27"/>
        <v>0</v>
      </c>
      <c r="BJ360" s="248">
        <v>0.95</v>
      </c>
      <c r="BK360" s="248"/>
    </row>
    <row r="361" spans="1:63" ht="14.25" x14ac:dyDescent="0.2">
      <c r="A361" s="22"/>
      <c r="B361" s="49">
        <v>357</v>
      </c>
      <c r="C361" s="50">
        <f>GD_CHUNG!B361</f>
        <v>10727</v>
      </c>
      <c r="D361" s="50" t="str">
        <f>GD_CHUNG!C361</f>
        <v>Trần Mạnh Hùng</v>
      </c>
      <c r="E361" s="50" t="str">
        <f>GD_CHUNG!D361</f>
        <v>NV Lái xe - VHTTB</v>
      </c>
      <c r="F361" s="121" t="s">
        <v>205</v>
      </c>
      <c r="G361" s="121" t="s">
        <v>205</v>
      </c>
      <c r="H361" s="121" t="s">
        <v>205</v>
      </c>
      <c r="I361" s="121" t="s">
        <v>205</v>
      </c>
      <c r="J361" s="122"/>
      <c r="K361" s="121" t="s">
        <v>205</v>
      </c>
      <c r="L361" s="121" t="s">
        <v>205</v>
      </c>
      <c r="M361" s="121" t="s">
        <v>205</v>
      </c>
      <c r="N361" s="121" t="s">
        <v>205</v>
      </c>
      <c r="O361" s="121" t="s">
        <v>205</v>
      </c>
      <c r="P361" s="121" t="s">
        <v>205</v>
      </c>
      <c r="Q361" s="122"/>
      <c r="R361" s="121" t="s">
        <v>205</v>
      </c>
      <c r="S361" s="121" t="s">
        <v>205</v>
      </c>
      <c r="T361" s="121" t="s">
        <v>205</v>
      </c>
      <c r="U361" s="121" t="s">
        <v>205</v>
      </c>
      <c r="V361" s="121" t="s">
        <v>205</v>
      </c>
      <c r="W361" s="121" t="s">
        <v>205</v>
      </c>
      <c r="X361" s="122"/>
      <c r="Y361" s="121" t="s">
        <v>205</v>
      </c>
      <c r="Z361" s="121" t="s">
        <v>205</v>
      </c>
      <c r="AA361" s="121" t="s">
        <v>205</v>
      </c>
      <c r="AB361" s="121" t="s">
        <v>205</v>
      </c>
      <c r="AC361" s="121" t="s">
        <v>205</v>
      </c>
      <c r="AD361" s="121" t="s">
        <v>205</v>
      </c>
      <c r="AE361" s="122"/>
      <c r="AF361" s="121" t="s">
        <v>205</v>
      </c>
      <c r="AG361" s="121" t="s">
        <v>205</v>
      </c>
      <c r="AH361" s="121" t="s">
        <v>205</v>
      </c>
      <c r="AI361" s="121" t="s">
        <v>205</v>
      </c>
      <c r="AJ361" s="121" t="s">
        <v>205</v>
      </c>
      <c r="AK361" s="96"/>
      <c r="AL361" s="123"/>
      <c r="AM361" s="123">
        <f>VLOOKUP(C361,DM_NGAY_CONG_QUY_DINH!$H$3:$L$600,5,FALSE)</f>
        <v>27</v>
      </c>
      <c r="AN361" s="123">
        <f t="shared" si="0"/>
        <v>27</v>
      </c>
      <c r="AO361" s="125">
        <f t="shared" si="1"/>
        <v>0</v>
      </c>
      <c r="AP361" s="125">
        <f t="shared" si="2"/>
        <v>0</v>
      </c>
      <c r="AQ361" s="127">
        <f t="shared" si="3"/>
        <v>0</v>
      </c>
      <c r="AR361" s="125">
        <f t="shared" si="4"/>
        <v>0</v>
      </c>
      <c r="AS361" s="125">
        <f t="shared" si="5"/>
        <v>0</v>
      </c>
      <c r="AT361" s="125">
        <f t="shared" si="6"/>
        <v>0</v>
      </c>
      <c r="AU361" s="125">
        <f t="shared" si="7"/>
        <v>0</v>
      </c>
      <c r="AV361" s="125">
        <f t="shared" si="22"/>
        <v>0</v>
      </c>
      <c r="AW361" s="125">
        <f t="shared" si="9"/>
        <v>0</v>
      </c>
      <c r="AX361" s="125">
        <f t="shared" si="10"/>
        <v>0</v>
      </c>
      <c r="AY361" s="125">
        <f t="shared" si="11"/>
        <v>0</v>
      </c>
      <c r="AZ361" s="125">
        <f t="shared" si="23"/>
        <v>0</v>
      </c>
      <c r="BA361" s="125">
        <f t="shared" si="13"/>
        <v>0</v>
      </c>
      <c r="BB361" s="125">
        <f t="shared" si="14"/>
        <v>0</v>
      </c>
      <c r="BC361" s="125">
        <f t="shared" si="15"/>
        <v>0</v>
      </c>
      <c r="BD361" s="125">
        <f t="shared" si="24"/>
        <v>0</v>
      </c>
      <c r="BE361" s="125">
        <f t="shared" si="17"/>
        <v>0</v>
      </c>
      <c r="BF361" s="125">
        <f t="shared" si="18"/>
        <v>0</v>
      </c>
      <c r="BG361" s="125">
        <f t="shared" si="25"/>
        <v>0</v>
      </c>
      <c r="BH361" s="125">
        <f t="shared" si="28"/>
        <v>0</v>
      </c>
      <c r="BI361" s="125">
        <f t="shared" si="27"/>
        <v>0</v>
      </c>
      <c r="BJ361" s="248">
        <v>1</v>
      </c>
      <c r="BK361" s="248"/>
    </row>
    <row r="362" spans="1:63" ht="14.25" x14ac:dyDescent="0.2">
      <c r="A362" s="22"/>
      <c r="B362" s="49">
        <v>358</v>
      </c>
      <c r="C362" s="50">
        <f>GD_CHUNG!B362</f>
        <v>10728</v>
      </c>
      <c r="D362" s="50" t="str">
        <f>GD_CHUNG!C362</f>
        <v>Nguyễn Mạnh Hùng</v>
      </c>
      <c r="E362" s="50" t="str">
        <f>GD_CHUNG!D362</f>
        <v>NV Lái xe - VHTTB</v>
      </c>
      <c r="F362" s="121" t="s">
        <v>205</v>
      </c>
      <c r="G362" s="121" t="s">
        <v>205</v>
      </c>
      <c r="H362" s="121" t="s">
        <v>205</v>
      </c>
      <c r="I362" s="121" t="s">
        <v>205</v>
      </c>
      <c r="J362" s="122"/>
      <c r="K362" s="121" t="s">
        <v>205</v>
      </c>
      <c r="L362" s="121" t="s">
        <v>205</v>
      </c>
      <c r="M362" s="121" t="s">
        <v>205</v>
      </c>
      <c r="N362" s="121" t="s">
        <v>205</v>
      </c>
      <c r="O362" s="121" t="s">
        <v>205</v>
      </c>
      <c r="P362" s="121" t="s">
        <v>205</v>
      </c>
      <c r="Q362" s="122"/>
      <c r="R362" s="121" t="s">
        <v>205</v>
      </c>
      <c r="S362" s="121" t="s">
        <v>205</v>
      </c>
      <c r="T362" s="121" t="s">
        <v>205</v>
      </c>
      <c r="U362" s="121" t="s">
        <v>205</v>
      </c>
      <c r="V362" s="121" t="s">
        <v>205</v>
      </c>
      <c r="W362" s="121" t="s">
        <v>205</v>
      </c>
      <c r="X362" s="122"/>
      <c r="Y362" s="121" t="s">
        <v>205</v>
      </c>
      <c r="Z362" s="121" t="s">
        <v>205</v>
      </c>
      <c r="AA362" s="121" t="s">
        <v>205</v>
      </c>
      <c r="AB362" s="121" t="s">
        <v>205</v>
      </c>
      <c r="AC362" s="121" t="s">
        <v>205</v>
      </c>
      <c r="AD362" s="121" t="s">
        <v>205</v>
      </c>
      <c r="AE362" s="122"/>
      <c r="AF362" s="121" t="s">
        <v>205</v>
      </c>
      <c r="AG362" s="121" t="s">
        <v>205</v>
      </c>
      <c r="AH362" s="121" t="s">
        <v>205</v>
      </c>
      <c r="AI362" s="121" t="s">
        <v>205</v>
      </c>
      <c r="AJ362" s="121" t="s">
        <v>205</v>
      </c>
      <c r="AK362" s="96"/>
      <c r="AL362" s="123"/>
      <c r="AM362" s="123">
        <f>VLOOKUP(C362,DM_NGAY_CONG_QUY_DINH!$H$3:$L$600,5,FALSE)</f>
        <v>27</v>
      </c>
      <c r="AN362" s="123">
        <f t="shared" si="0"/>
        <v>27</v>
      </c>
      <c r="AO362" s="125">
        <f t="shared" si="1"/>
        <v>0</v>
      </c>
      <c r="AP362" s="125">
        <f t="shared" si="2"/>
        <v>0</v>
      </c>
      <c r="AQ362" s="127">
        <f t="shared" si="3"/>
        <v>0</v>
      </c>
      <c r="AR362" s="125">
        <f t="shared" si="4"/>
        <v>0</v>
      </c>
      <c r="AS362" s="125">
        <f t="shared" si="5"/>
        <v>0</v>
      </c>
      <c r="AT362" s="125">
        <f t="shared" si="6"/>
        <v>0</v>
      </c>
      <c r="AU362" s="125">
        <f t="shared" si="7"/>
        <v>0</v>
      </c>
      <c r="AV362" s="125">
        <f t="shared" si="22"/>
        <v>0</v>
      </c>
      <c r="AW362" s="125">
        <f t="shared" si="9"/>
        <v>0</v>
      </c>
      <c r="AX362" s="125">
        <f t="shared" si="10"/>
        <v>0</v>
      </c>
      <c r="AY362" s="125">
        <f t="shared" si="11"/>
        <v>0</v>
      </c>
      <c r="AZ362" s="125">
        <f t="shared" si="23"/>
        <v>0</v>
      </c>
      <c r="BA362" s="125">
        <f t="shared" si="13"/>
        <v>0</v>
      </c>
      <c r="BB362" s="125">
        <f t="shared" si="14"/>
        <v>0</v>
      </c>
      <c r="BC362" s="125">
        <f t="shared" si="15"/>
        <v>0</v>
      </c>
      <c r="BD362" s="125">
        <f t="shared" si="24"/>
        <v>0</v>
      </c>
      <c r="BE362" s="125">
        <f t="shared" si="17"/>
        <v>0</v>
      </c>
      <c r="BF362" s="125">
        <f t="shared" si="18"/>
        <v>0</v>
      </c>
      <c r="BG362" s="125">
        <f t="shared" si="25"/>
        <v>0</v>
      </c>
      <c r="BH362" s="125">
        <f t="shared" si="28"/>
        <v>0</v>
      </c>
      <c r="BI362" s="125">
        <f t="shared" si="27"/>
        <v>0</v>
      </c>
      <c r="BJ362" s="248">
        <v>1</v>
      </c>
      <c r="BK362" s="248"/>
    </row>
    <row r="363" spans="1:63" ht="14.25" x14ac:dyDescent="0.2">
      <c r="A363" s="22"/>
      <c r="B363" s="49">
        <v>359</v>
      </c>
      <c r="C363" s="50">
        <f>GD_CHUNG!B363</f>
        <v>10729</v>
      </c>
      <c r="D363" s="50" t="str">
        <f>GD_CHUNG!C363</f>
        <v>Nguyễn Thanh Quyết</v>
      </c>
      <c r="E363" s="50" t="str">
        <f>GD_CHUNG!D363</f>
        <v>NV Lái xe - VHTTB</v>
      </c>
      <c r="F363" s="121" t="s">
        <v>205</v>
      </c>
      <c r="G363" s="121" t="s">
        <v>205</v>
      </c>
      <c r="H363" s="121" t="s">
        <v>205</v>
      </c>
      <c r="I363" s="121" t="s">
        <v>205</v>
      </c>
      <c r="J363" s="122"/>
      <c r="K363" s="121" t="s">
        <v>205</v>
      </c>
      <c r="L363" s="121" t="s">
        <v>205</v>
      </c>
      <c r="M363" s="121" t="s">
        <v>205</v>
      </c>
      <c r="N363" s="121" t="s">
        <v>205</v>
      </c>
      <c r="O363" s="121" t="s">
        <v>205</v>
      </c>
      <c r="P363" s="121" t="s">
        <v>205</v>
      </c>
      <c r="Q363" s="122"/>
      <c r="R363" s="121" t="s">
        <v>205</v>
      </c>
      <c r="S363" s="121" t="s">
        <v>205</v>
      </c>
      <c r="T363" s="121" t="s">
        <v>205</v>
      </c>
      <c r="U363" s="121" t="s">
        <v>205</v>
      </c>
      <c r="V363" s="121" t="s">
        <v>205</v>
      </c>
      <c r="W363" s="121" t="s">
        <v>205</v>
      </c>
      <c r="X363" s="122"/>
      <c r="Y363" s="121" t="s">
        <v>205</v>
      </c>
      <c r="Z363" s="121" t="s">
        <v>205</v>
      </c>
      <c r="AA363" s="121" t="s">
        <v>205</v>
      </c>
      <c r="AB363" s="121" t="s">
        <v>205</v>
      </c>
      <c r="AC363" s="121" t="s">
        <v>205</v>
      </c>
      <c r="AD363" s="121" t="s">
        <v>205</v>
      </c>
      <c r="AE363" s="122"/>
      <c r="AF363" s="121" t="s">
        <v>205</v>
      </c>
      <c r="AG363" s="121" t="s">
        <v>205</v>
      </c>
      <c r="AH363" s="121" t="s">
        <v>205</v>
      </c>
      <c r="AI363" s="121" t="s">
        <v>205</v>
      </c>
      <c r="AJ363" s="121" t="s">
        <v>205</v>
      </c>
      <c r="AK363" s="96"/>
      <c r="AL363" s="123"/>
      <c r="AM363" s="123">
        <f>VLOOKUP(C363,DM_NGAY_CONG_QUY_DINH!$H$3:$L$600,5,FALSE)</f>
        <v>27</v>
      </c>
      <c r="AN363" s="123">
        <f t="shared" si="0"/>
        <v>27</v>
      </c>
      <c r="AO363" s="125">
        <f t="shared" si="1"/>
        <v>0</v>
      </c>
      <c r="AP363" s="125">
        <f t="shared" si="2"/>
        <v>0</v>
      </c>
      <c r="AQ363" s="127">
        <f t="shared" si="3"/>
        <v>0</v>
      </c>
      <c r="AR363" s="125">
        <f t="shared" si="4"/>
        <v>0</v>
      </c>
      <c r="AS363" s="125">
        <f t="shared" si="5"/>
        <v>0</v>
      </c>
      <c r="AT363" s="125">
        <f t="shared" si="6"/>
        <v>0</v>
      </c>
      <c r="AU363" s="125">
        <f t="shared" si="7"/>
        <v>0</v>
      </c>
      <c r="AV363" s="125">
        <f t="shared" si="22"/>
        <v>0</v>
      </c>
      <c r="AW363" s="125">
        <f t="shared" si="9"/>
        <v>0</v>
      </c>
      <c r="AX363" s="125">
        <f t="shared" si="10"/>
        <v>0</v>
      </c>
      <c r="AY363" s="125">
        <f t="shared" si="11"/>
        <v>0</v>
      </c>
      <c r="AZ363" s="125">
        <f t="shared" si="23"/>
        <v>0</v>
      </c>
      <c r="BA363" s="125">
        <f t="shared" si="13"/>
        <v>0</v>
      </c>
      <c r="BB363" s="125">
        <f t="shared" si="14"/>
        <v>0</v>
      </c>
      <c r="BC363" s="125">
        <f t="shared" si="15"/>
        <v>0</v>
      </c>
      <c r="BD363" s="125">
        <f t="shared" si="24"/>
        <v>0</v>
      </c>
      <c r="BE363" s="125">
        <f t="shared" si="17"/>
        <v>0</v>
      </c>
      <c r="BF363" s="125">
        <f t="shared" si="18"/>
        <v>0</v>
      </c>
      <c r="BG363" s="125">
        <f t="shared" si="25"/>
        <v>0</v>
      </c>
      <c r="BH363" s="125">
        <f t="shared" si="28"/>
        <v>0</v>
      </c>
      <c r="BI363" s="125">
        <f t="shared" si="27"/>
        <v>0</v>
      </c>
      <c r="BJ363" s="248">
        <v>1</v>
      </c>
      <c r="BK363" s="248"/>
    </row>
    <row r="364" spans="1:63" ht="14.25" x14ac:dyDescent="0.2">
      <c r="A364" s="22"/>
      <c r="B364" s="49">
        <v>360</v>
      </c>
      <c r="C364" s="50">
        <f>GD_CHUNG!B364</f>
        <v>10730</v>
      </c>
      <c r="D364" s="50" t="str">
        <f>GD_CHUNG!C364</f>
        <v>Nguyễn Thanh Bình</v>
      </c>
      <c r="E364" s="50" t="str">
        <f>GD_CHUNG!D364</f>
        <v>NV Lái xe - VHTTB</v>
      </c>
      <c r="F364" s="121" t="s">
        <v>205</v>
      </c>
      <c r="G364" s="121" t="s">
        <v>205</v>
      </c>
      <c r="H364" s="121" t="s">
        <v>205</v>
      </c>
      <c r="I364" s="121" t="s">
        <v>205</v>
      </c>
      <c r="J364" s="122"/>
      <c r="K364" s="121" t="s">
        <v>205</v>
      </c>
      <c r="L364" s="121" t="s">
        <v>205</v>
      </c>
      <c r="M364" s="121" t="s">
        <v>205</v>
      </c>
      <c r="N364" s="121" t="s">
        <v>205</v>
      </c>
      <c r="O364" s="121" t="s">
        <v>205</v>
      </c>
      <c r="P364" s="121" t="s">
        <v>205</v>
      </c>
      <c r="Q364" s="122"/>
      <c r="R364" s="121" t="s">
        <v>205</v>
      </c>
      <c r="S364" s="121" t="s">
        <v>205</v>
      </c>
      <c r="T364" s="121" t="s">
        <v>205</v>
      </c>
      <c r="U364" s="121" t="s">
        <v>205</v>
      </c>
      <c r="V364" s="121" t="s">
        <v>205</v>
      </c>
      <c r="W364" s="121" t="s">
        <v>205</v>
      </c>
      <c r="X364" s="122"/>
      <c r="Y364" s="121" t="s">
        <v>205</v>
      </c>
      <c r="Z364" s="121" t="s">
        <v>205</v>
      </c>
      <c r="AA364" s="121" t="s">
        <v>205</v>
      </c>
      <c r="AB364" s="121" t="s">
        <v>205</v>
      </c>
      <c r="AC364" s="121" t="s">
        <v>205</v>
      </c>
      <c r="AD364" s="121" t="s">
        <v>205</v>
      </c>
      <c r="AE364" s="122"/>
      <c r="AF364" s="121" t="s">
        <v>205</v>
      </c>
      <c r="AG364" s="121" t="s">
        <v>205</v>
      </c>
      <c r="AH364" s="121" t="s">
        <v>205</v>
      </c>
      <c r="AI364" s="121" t="s">
        <v>205</v>
      </c>
      <c r="AJ364" s="121" t="s">
        <v>205</v>
      </c>
      <c r="AK364" s="96"/>
      <c r="AL364" s="123"/>
      <c r="AM364" s="123">
        <f>VLOOKUP(C364,DM_NGAY_CONG_QUY_DINH!$H$3:$L$600,5,FALSE)</f>
        <v>27</v>
      </c>
      <c r="AN364" s="123">
        <f t="shared" si="0"/>
        <v>27</v>
      </c>
      <c r="AO364" s="125">
        <f t="shared" si="1"/>
        <v>0</v>
      </c>
      <c r="AP364" s="125">
        <f t="shared" si="2"/>
        <v>0</v>
      </c>
      <c r="AQ364" s="127">
        <f t="shared" si="3"/>
        <v>0</v>
      </c>
      <c r="AR364" s="125">
        <f t="shared" si="4"/>
        <v>0</v>
      </c>
      <c r="AS364" s="125">
        <f t="shared" si="5"/>
        <v>0</v>
      </c>
      <c r="AT364" s="125">
        <f t="shared" si="6"/>
        <v>0</v>
      </c>
      <c r="AU364" s="125">
        <f t="shared" si="7"/>
        <v>0</v>
      </c>
      <c r="AV364" s="125">
        <f t="shared" si="22"/>
        <v>0</v>
      </c>
      <c r="AW364" s="125">
        <f t="shared" si="9"/>
        <v>0</v>
      </c>
      <c r="AX364" s="125">
        <f t="shared" si="10"/>
        <v>0</v>
      </c>
      <c r="AY364" s="125">
        <f t="shared" si="11"/>
        <v>0</v>
      </c>
      <c r="AZ364" s="125">
        <f t="shared" si="23"/>
        <v>0</v>
      </c>
      <c r="BA364" s="125">
        <f t="shared" si="13"/>
        <v>0</v>
      </c>
      <c r="BB364" s="125">
        <f t="shared" si="14"/>
        <v>0</v>
      </c>
      <c r="BC364" s="125">
        <f t="shared" si="15"/>
        <v>0</v>
      </c>
      <c r="BD364" s="125">
        <f t="shared" si="24"/>
        <v>0</v>
      </c>
      <c r="BE364" s="125">
        <f t="shared" si="17"/>
        <v>0</v>
      </c>
      <c r="BF364" s="125">
        <f t="shared" si="18"/>
        <v>0</v>
      </c>
      <c r="BG364" s="125">
        <f t="shared" si="25"/>
        <v>0</v>
      </c>
      <c r="BH364" s="125">
        <f t="shared" si="28"/>
        <v>0</v>
      </c>
      <c r="BI364" s="125">
        <f t="shared" si="27"/>
        <v>0</v>
      </c>
      <c r="BJ364" s="248">
        <v>1</v>
      </c>
      <c r="BK364" s="248"/>
    </row>
    <row r="365" spans="1:63" ht="14.25" x14ac:dyDescent="0.2">
      <c r="A365" s="22"/>
      <c r="B365" s="49">
        <v>361</v>
      </c>
      <c r="C365" s="50">
        <f>GD_CHUNG!B365</f>
        <v>10731</v>
      </c>
      <c r="D365" s="50" t="str">
        <f>GD_CHUNG!C365</f>
        <v>Vũ Tiến Lịch</v>
      </c>
      <c r="E365" s="50" t="str">
        <f>GD_CHUNG!D365</f>
        <v>NV Lái xe - VHTTB</v>
      </c>
      <c r="F365" s="121" t="s">
        <v>205</v>
      </c>
      <c r="G365" s="121" t="s">
        <v>205</v>
      </c>
      <c r="H365" s="121" t="s">
        <v>205</v>
      </c>
      <c r="I365" s="121" t="s">
        <v>205</v>
      </c>
      <c r="J365" s="122"/>
      <c r="K365" s="121" t="s">
        <v>205</v>
      </c>
      <c r="L365" s="121" t="s">
        <v>205</v>
      </c>
      <c r="M365" s="121" t="s">
        <v>205</v>
      </c>
      <c r="N365" s="121" t="s">
        <v>205</v>
      </c>
      <c r="O365" s="121" t="s">
        <v>205</v>
      </c>
      <c r="P365" s="121" t="s">
        <v>205</v>
      </c>
      <c r="Q365" s="122"/>
      <c r="R365" s="121" t="s">
        <v>205</v>
      </c>
      <c r="S365" s="121" t="s">
        <v>205</v>
      </c>
      <c r="T365" s="121" t="s">
        <v>205</v>
      </c>
      <c r="U365" s="121" t="s">
        <v>205</v>
      </c>
      <c r="V365" s="121" t="s">
        <v>205</v>
      </c>
      <c r="W365" s="121" t="s">
        <v>205</v>
      </c>
      <c r="X365" s="122"/>
      <c r="Y365" s="121" t="s">
        <v>205</v>
      </c>
      <c r="Z365" s="121" t="s">
        <v>205</v>
      </c>
      <c r="AA365" s="121" t="s">
        <v>205</v>
      </c>
      <c r="AB365" s="121" t="s">
        <v>205</v>
      </c>
      <c r="AC365" s="121" t="s">
        <v>205</v>
      </c>
      <c r="AD365" s="121" t="s">
        <v>205</v>
      </c>
      <c r="AE365" s="122"/>
      <c r="AF365" s="121" t="s">
        <v>205</v>
      </c>
      <c r="AG365" s="121" t="s">
        <v>205</v>
      </c>
      <c r="AH365" s="121" t="s">
        <v>205</v>
      </c>
      <c r="AI365" s="121" t="s">
        <v>205</v>
      </c>
      <c r="AJ365" s="121" t="s">
        <v>205</v>
      </c>
      <c r="AK365" s="96"/>
      <c r="AL365" s="123"/>
      <c r="AM365" s="123">
        <f>VLOOKUP(C365,DM_NGAY_CONG_QUY_DINH!$H$3:$L$600,5,FALSE)</f>
        <v>27</v>
      </c>
      <c r="AN365" s="123">
        <f t="shared" si="0"/>
        <v>27</v>
      </c>
      <c r="AO365" s="125">
        <f t="shared" si="1"/>
        <v>0</v>
      </c>
      <c r="AP365" s="125">
        <f t="shared" si="2"/>
        <v>0</v>
      </c>
      <c r="AQ365" s="127">
        <f t="shared" si="3"/>
        <v>0</v>
      </c>
      <c r="AR365" s="125">
        <f t="shared" si="4"/>
        <v>0</v>
      </c>
      <c r="AS365" s="125">
        <f t="shared" si="5"/>
        <v>0</v>
      </c>
      <c r="AT365" s="125">
        <f t="shared" si="6"/>
        <v>0</v>
      </c>
      <c r="AU365" s="125">
        <f t="shared" si="7"/>
        <v>0</v>
      </c>
      <c r="AV365" s="125">
        <f t="shared" si="22"/>
        <v>0</v>
      </c>
      <c r="AW365" s="125">
        <f t="shared" si="9"/>
        <v>0</v>
      </c>
      <c r="AX365" s="125">
        <f t="shared" si="10"/>
        <v>0</v>
      </c>
      <c r="AY365" s="125">
        <f t="shared" si="11"/>
        <v>0</v>
      </c>
      <c r="AZ365" s="125">
        <f t="shared" si="23"/>
        <v>0</v>
      </c>
      <c r="BA365" s="125">
        <f t="shared" si="13"/>
        <v>0</v>
      </c>
      <c r="BB365" s="125">
        <f t="shared" si="14"/>
        <v>0</v>
      </c>
      <c r="BC365" s="125">
        <f t="shared" si="15"/>
        <v>0</v>
      </c>
      <c r="BD365" s="125">
        <f t="shared" si="24"/>
        <v>0</v>
      </c>
      <c r="BE365" s="125">
        <f t="shared" si="17"/>
        <v>0</v>
      </c>
      <c r="BF365" s="125">
        <f t="shared" si="18"/>
        <v>0</v>
      </c>
      <c r="BG365" s="125">
        <f t="shared" si="25"/>
        <v>0</v>
      </c>
      <c r="BH365" s="125">
        <f t="shared" si="28"/>
        <v>0</v>
      </c>
      <c r="BI365" s="125">
        <f t="shared" si="27"/>
        <v>0</v>
      </c>
      <c r="BJ365" s="248">
        <v>1</v>
      </c>
      <c r="BK365" s="248"/>
    </row>
    <row r="366" spans="1:63" ht="14.25" x14ac:dyDescent="0.2">
      <c r="A366" s="22"/>
      <c r="B366" s="49">
        <v>362</v>
      </c>
      <c r="C366" s="50">
        <f>GD_CHUNG!B366</f>
        <v>10732</v>
      </c>
      <c r="D366" s="50" t="str">
        <f>GD_CHUNG!C366</f>
        <v>Nguyễn Xuân Hợi</v>
      </c>
      <c r="E366" s="50" t="str">
        <f>GD_CHUNG!D366</f>
        <v>NV Lái xe - VHTTB</v>
      </c>
      <c r="F366" s="121" t="s">
        <v>349</v>
      </c>
      <c r="G366" s="121" t="s">
        <v>349</v>
      </c>
      <c r="H366" s="121" t="s">
        <v>349</v>
      </c>
      <c r="I366" s="121" t="s">
        <v>349</v>
      </c>
      <c r="J366" s="122"/>
      <c r="K366" s="121" t="s">
        <v>349</v>
      </c>
      <c r="L366" s="121" t="s">
        <v>349</v>
      </c>
      <c r="M366" s="121" t="s">
        <v>349</v>
      </c>
      <c r="N366" s="121" t="s">
        <v>205</v>
      </c>
      <c r="O366" s="121" t="s">
        <v>205</v>
      </c>
      <c r="P366" s="121" t="s">
        <v>205</v>
      </c>
      <c r="Q366" s="122"/>
      <c r="R366" s="121" t="s">
        <v>205</v>
      </c>
      <c r="S366" s="121" t="s">
        <v>205</v>
      </c>
      <c r="T366" s="121" t="s">
        <v>205</v>
      </c>
      <c r="U366" s="121" t="s">
        <v>205</v>
      </c>
      <c r="V366" s="121" t="s">
        <v>205</v>
      </c>
      <c r="W366" s="121" t="s">
        <v>205</v>
      </c>
      <c r="X366" s="122"/>
      <c r="Y366" s="121" t="s">
        <v>205</v>
      </c>
      <c r="Z366" s="121" t="s">
        <v>205</v>
      </c>
      <c r="AA366" s="121" t="s">
        <v>205</v>
      </c>
      <c r="AB366" s="121" t="s">
        <v>205</v>
      </c>
      <c r="AC366" s="121" t="s">
        <v>205</v>
      </c>
      <c r="AD366" s="121" t="s">
        <v>205</v>
      </c>
      <c r="AE366" s="122"/>
      <c r="AF366" s="121" t="s">
        <v>205</v>
      </c>
      <c r="AG366" s="121" t="s">
        <v>205</v>
      </c>
      <c r="AH366" s="121" t="s">
        <v>205</v>
      </c>
      <c r="AI366" s="121" t="s">
        <v>205</v>
      </c>
      <c r="AJ366" s="121" t="s">
        <v>205</v>
      </c>
      <c r="AK366" s="96"/>
      <c r="AL366" s="123"/>
      <c r="AM366" s="123">
        <f>VLOOKUP(C366,DM_NGAY_CONG_QUY_DINH!$H$3:$L$600,5,FALSE)</f>
        <v>27</v>
      </c>
      <c r="AN366" s="123">
        <f t="shared" si="0"/>
        <v>20</v>
      </c>
      <c r="AO366" s="125">
        <f t="shared" si="1"/>
        <v>0</v>
      </c>
      <c r="AP366" s="125">
        <f t="shared" si="2"/>
        <v>0</v>
      </c>
      <c r="AQ366" s="127">
        <f t="shared" si="3"/>
        <v>0</v>
      </c>
      <c r="AR366" s="125">
        <f t="shared" si="4"/>
        <v>0</v>
      </c>
      <c r="AS366" s="125">
        <f t="shared" si="5"/>
        <v>0</v>
      </c>
      <c r="AT366" s="125">
        <f t="shared" si="6"/>
        <v>0</v>
      </c>
      <c r="AU366" s="125">
        <f t="shared" si="7"/>
        <v>0</v>
      </c>
      <c r="AV366" s="125">
        <f t="shared" si="22"/>
        <v>0</v>
      </c>
      <c r="AW366" s="125">
        <f t="shared" si="9"/>
        <v>0</v>
      </c>
      <c r="AX366" s="125">
        <f t="shared" si="10"/>
        <v>7</v>
      </c>
      <c r="AY366" s="125">
        <f t="shared" si="11"/>
        <v>0</v>
      </c>
      <c r="AZ366" s="125">
        <f t="shared" si="23"/>
        <v>0</v>
      </c>
      <c r="BA366" s="125">
        <f t="shared" si="13"/>
        <v>0</v>
      </c>
      <c r="BB366" s="125">
        <f t="shared" si="14"/>
        <v>0</v>
      </c>
      <c r="BC366" s="125">
        <f t="shared" si="15"/>
        <v>0</v>
      </c>
      <c r="BD366" s="125">
        <f t="shared" si="24"/>
        <v>0</v>
      </c>
      <c r="BE366" s="125">
        <f t="shared" si="17"/>
        <v>0</v>
      </c>
      <c r="BF366" s="125">
        <f t="shared" si="18"/>
        <v>0</v>
      </c>
      <c r="BG366" s="125">
        <f t="shared" si="25"/>
        <v>0</v>
      </c>
      <c r="BH366" s="125">
        <f t="shared" si="28"/>
        <v>0</v>
      </c>
      <c r="BI366" s="125">
        <f t="shared" si="27"/>
        <v>0</v>
      </c>
      <c r="BJ366" s="248">
        <v>1</v>
      </c>
      <c r="BK366" s="248"/>
    </row>
    <row r="367" spans="1:63" ht="14.25" x14ac:dyDescent="0.2">
      <c r="A367" s="22"/>
      <c r="B367" s="49">
        <v>363</v>
      </c>
      <c r="C367" s="50">
        <f>GD_CHUNG!B367</f>
        <v>10733</v>
      </c>
      <c r="D367" s="50" t="str">
        <f>GD_CHUNG!C367</f>
        <v>Nguyễn Văn Sơn</v>
      </c>
      <c r="E367" s="50" t="str">
        <f>GD_CHUNG!D367</f>
        <v>NV Lái xe - VHTTB</v>
      </c>
      <c r="F367" s="121" t="s">
        <v>205</v>
      </c>
      <c r="G367" s="121" t="s">
        <v>205</v>
      </c>
      <c r="H367" s="121" t="s">
        <v>205</v>
      </c>
      <c r="I367" s="121" t="s">
        <v>205</v>
      </c>
      <c r="J367" s="122"/>
      <c r="K367" s="121" t="s">
        <v>205</v>
      </c>
      <c r="L367" s="121" t="s">
        <v>205</v>
      </c>
      <c r="M367" s="121" t="s">
        <v>205</v>
      </c>
      <c r="N367" s="121" t="s">
        <v>205</v>
      </c>
      <c r="O367" s="121" t="s">
        <v>205</v>
      </c>
      <c r="P367" s="121" t="s">
        <v>205</v>
      </c>
      <c r="Q367" s="122"/>
      <c r="R367" s="121" t="s">
        <v>205</v>
      </c>
      <c r="S367" s="121" t="s">
        <v>205</v>
      </c>
      <c r="T367" s="121" t="s">
        <v>205</v>
      </c>
      <c r="U367" s="121" t="s">
        <v>205</v>
      </c>
      <c r="V367" s="121" t="s">
        <v>205</v>
      </c>
      <c r="W367" s="121" t="s">
        <v>205</v>
      </c>
      <c r="X367" s="122"/>
      <c r="Y367" s="121" t="s">
        <v>205</v>
      </c>
      <c r="Z367" s="121" t="s">
        <v>205</v>
      </c>
      <c r="AA367" s="121" t="s">
        <v>205</v>
      </c>
      <c r="AB367" s="121" t="s">
        <v>205</v>
      </c>
      <c r="AC367" s="121" t="s">
        <v>205</v>
      </c>
      <c r="AD367" s="121" t="s">
        <v>205</v>
      </c>
      <c r="AE367" s="122"/>
      <c r="AF367" s="121" t="s">
        <v>205</v>
      </c>
      <c r="AG367" s="121" t="s">
        <v>205</v>
      </c>
      <c r="AH367" s="121" t="s">
        <v>205</v>
      </c>
      <c r="AI367" s="121" t="s">
        <v>205</v>
      </c>
      <c r="AJ367" s="121" t="s">
        <v>205</v>
      </c>
      <c r="AK367" s="96"/>
      <c r="AL367" s="123"/>
      <c r="AM367" s="123">
        <f>VLOOKUP(C367,DM_NGAY_CONG_QUY_DINH!$H$3:$L$600,5,FALSE)</f>
        <v>27</v>
      </c>
      <c r="AN367" s="123">
        <f t="shared" si="0"/>
        <v>27</v>
      </c>
      <c r="AO367" s="125">
        <f t="shared" si="1"/>
        <v>0</v>
      </c>
      <c r="AP367" s="125">
        <f t="shared" si="2"/>
        <v>0</v>
      </c>
      <c r="AQ367" s="127">
        <f t="shared" si="3"/>
        <v>0</v>
      </c>
      <c r="AR367" s="125">
        <f t="shared" si="4"/>
        <v>0</v>
      </c>
      <c r="AS367" s="125">
        <f t="shared" si="5"/>
        <v>0</v>
      </c>
      <c r="AT367" s="125">
        <f t="shared" si="6"/>
        <v>0</v>
      </c>
      <c r="AU367" s="125">
        <f t="shared" si="7"/>
        <v>0</v>
      </c>
      <c r="AV367" s="125">
        <f t="shared" si="22"/>
        <v>0</v>
      </c>
      <c r="AW367" s="125">
        <f t="shared" si="9"/>
        <v>0</v>
      </c>
      <c r="AX367" s="125">
        <f t="shared" si="10"/>
        <v>0</v>
      </c>
      <c r="AY367" s="125">
        <f t="shared" si="11"/>
        <v>0</v>
      </c>
      <c r="AZ367" s="125">
        <f t="shared" si="23"/>
        <v>0</v>
      </c>
      <c r="BA367" s="125">
        <f t="shared" si="13"/>
        <v>0</v>
      </c>
      <c r="BB367" s="125">
        <f t="shared" si="14"/>
        <v>0</v>
      </c>
      <c r="BC367" s="125">
        <f t="shared" si="15"/>
        <v>0</v>
      </c>
      <c r="BD367" s="125">
        <f t="shared" si="24"/>
        <v>0</v>
      </c>
      <c r="BE367" s="125">
        <f t="shared" si="17"/>
        <v>0</v>
      </c>
      <c r="BF367" s="125">
        <f t="shared" si="18"/>
        <v>0</v>
      </c>
      <c r="BG367" s="125">
        <f t="shared" si="25"/>
        <v>0</v>
      </c>
      <c r="BH367" s="125">
        <f t="shared" si="28"/>
        <v>0</v>
      </c>
      <c r="BI367" s="125">
        <f t="shared" si="27"/>
        <v>0</v>
      </c>
      <c r="BJ367" s="248">
        <v>1</v>
      </c>
      <c r="BK367" s="248"/>
    </row>
    <row r="368" spans="1:63" ht="14.25" x14ac:dyDescent="0.2">
      <c r="A368" s="22"/>
      <c r="B368" s="49">
        <v>364</v>
      </c>
      <c r="C368" s="50">
        <f>GD_CHUNG!B368</f>
        <v>11132</v>
      </c>
      <c r="D368" s="50" t="str">
        <f>GD_CHUNG!C368</f>
        <v>Nguyễn Hữu Chức</v>
      </c>
      <c r="E368" s="50" t="str">
        <f>GD_CHUNG!D368</f>
        <v>NV Lái xe - VHTTB</v>
      </c>
      <c r="F368" s="121" t="s">
        <v>349</v>
      </c>
      <c r="G368" s="121" t="s">
        <v>349</v>
      </c>
      <c r="H368" s="121" t="s">
        <v>349</v>
      </c>
      <c r="I368" s="121" t="s">
        <v>349</v>
      </c>
      <c r="J368" s="122"/>
      <c r="K368" s="121" t="s">
        <v>349</v>
      </c>
      <c r="L368" s="121" t="s">
        <v>349</v>
      </c>
      <c r="M368" s="121" t="s">
        <v>349</v>
      </c>
      <c r="N368" s="121" t="s">
        <v>205</v>
      </c>
      <c r="O368" s="121" t="s">
        <v>205</v>
      </c>
      <c r="P368" s="121" t="s">
        <v>205</v>
      </c>
      <c r="Q368" s="122"/>
      <c r="R368" s="121" t="s">
        <v>781</v>
      </c>
      <c r="S368" s="121" t="s">
        <v>781</v>
      </c>
      <c r="T368" s="121" t="s">
        <v>781</v>
      </c>
      <c r="U368" s="121" t="s">
        <v>781</v>
      </c>
      <c r="V368" s="121" t="s">
        <v>781</v>
      </c>
      <c r="W368" s="121" t="s">
        <v>205</v>
      </c>
      <c r="X368" s="122"/>
      <c r="Y368" s="121" t="s">
        <v>205</v>
      </c>
      <c r="Z368" s="121" t="s">
        <v>205</v>
      </c>
      <c r="AA368" s="121" t="s">
        <v>205</v>
      </c>
      <c r="AB368" s="121" t="s">
        <v>205</v>
      </c>
      <c r="AC368" s="121" t="s">
        <v>205</v>
      </c>
      <c r="AD368" s="121" t="s">
        <v>205</v>
      </c>
      <c r="AE368" s="122"/>
      <c r="AF368" s="121" t="s">
        <v>205</v>
      </c>
      <c r="AG368" s="121" t="s">
        <v>205</v>
      </c>
      <c r="AH368" s="121" t="s">
        <v>205</v>
      </c>
      <c r="AI368" s="121" t="s">
        <v>205</v>
      </c>
      <c r="AJ368" s="121" t="s">
        <v>205</v>
      </c>
      <c r="AK368" s="96"/>
      <c r="AL368" s="123"/>
      <c r="AM368" s="123">
        <f>VLOOKUP(C368,DM_NGAY_CONG_QUY_DINH!$H$3:$L$600,5,FALSE)</f>
        <v>27</v>
      </c>
      <c r="AN368" s="123">
        <f t="shared" si="0"/>
        <v>15</v>
      </c>
      <c r="AO368" s="125">
        <f t="shared" si="1"/>
        <v>0</v>
      </c>
      <c r="AP368" s="125">
        <f t="shared" si="2"/>
        <v>5</v>
      </c>
      <c r="AQ368" s="127">
        <f t="shared" si="3"/>
        <v>0</v>
      </c>
      <c r="AR368" s="125">
        <f t="shared" si="4"/>
        <v>0</v>
      </c>
      <c r="AS368" s="125">
        <f t="shared" si="5"/>
        <v>0</v>
      </c>
      <c r="AT368" s="125">
        <f t="shared" si="6"/>
        <v>0</v>
      </c>
      <c r="AU368" s="125">
        <f t="shared" si="7"/>
        <v>0</v>
      </c>
      <c r="AV368" s="125">
        <f t="shared" si="22"/>
        <v>0</v>
      </c>
      <c r="AW368" s="125">
        <f t="shared" si="9"/>
        <v>0</v>
      </c>
      <c r="AX368" s="125">
        <f t="shared" si="10"/>
        <v>7</v>
      </c>
      <c r="AY368" s="125">
        <f t="shared" si="11"/>
        <v>0</v>
      </c>
      <c r="AZ368" s="125">
        <f t="shared" si="23"/>
        <v>0</v>
      </c>
      <c r="BA368" s="125">
        <f t="shared" si="13"/>
        <v>0</v>
      </c>
      <c r="BB368" s="125">
        <f t="shared" si="14"/>
        <v>0</v>
      </c>
      <c r="BC368" s="125">
        <f t="shared" si="15"/>
        <v>0</v>
      </c>
      <c r="BD368" s="125">
        <f t="shared" si="24"/>
        <v>0</v>
      </c>
      <c r="BE368" s="125">
        <f t="shared" si="17"/>
        <v>0</v>
      </c>
      <c r="BF368" s="125">
        <f t="shared" si="18"/>
        <v>0</v>
      </c>
      <c r="BG368" s="125">
        <f t="shared" si="25"/>
        <v>0</v>
      </c>
      <c r="BH368" s="125">
        <f t="shared" si="28"/>
        <v>0</v>
      </c>
      <c r="BI368" s="125">
        <f t="shared" si="27"/>
        <v>0</v>
      </c>
      <c r="BJ368" s="248">
        <v>1</v>
      </c>
      <c r="BK368" s="248"/>
    </row>
    <row r="369" spans="1:63" ht="14.25" x14ac:dyDescent="0.2">
      <c r="A369" s="22"/>
      <c r="B369" s="49">
        <v>365</v>
      </c>
      <c r="C369" s="50">
        <f>GD_CHUNG!B369</f>
        <v>11133</v>
      </c>
      <c r="D369" s="50" t="str">
        <f>GD_CHUNG!C369</f>
        <v>Phù Định</v>
      </c>
      <c r="E369" s="50" t="str">
        <f>GD_CHUNG!D369</f>
        <v>NV Lái xe - VHTTB</v>
      </c>
      <c r="F369" s="121" t="s">
        <v>205</v>
      </c>
      <c r="G369" s="121" t="s">
        <v>205</v>
      </c>
      <c r="H369" s="121" t="s">
        <v>205</v>
      </c>
      <c r="I369" s="121" t="s">
        <v>205</v>
      </c>
      <c r="J369" s="122"/>
      <c r="K369" s="121" t="s">
        <v>205</v>
      </c>
      <c r="L369" s="121" t="s">
        <v>205</v>
      </c>
      <c r="M369" s="121" t="s">
        <v>205</v>
      </c>
      <c r="N369" s="121" t="s">
        <v>205</v>
      </c>
      <c r="O369" s="121" t="s">
        <v>205</v>
      </c>
      <c r="P369" s="121" t="s">
        <v>205</v>
      </c>
      <c r="Q369" s="122"/>
      <c r="R369" s="121" t="s">
        <v>205</v>
      </c>
      <c r="S369" s="121" t="s">
        <v>205</v>
      </c>
      <c r="T369" s="121" t="s">
        <v>205</v>
      </c>
      <c r="U369" s="121" t="s">
        <v>205</v>
      </c>
      <c r="V369" s="121" t="s">
        <v>205</v>
      </c>
      <c r="W369" s="121" t="s">
        <v>205</v>
      </c>
      <c r="X369" s="122"/>
      <c r="Y369" s="121" t="s">
        <v>205</v>
      </c>
      <c r="Z369" s="121" t="s">
        <v>205</v>
      </c>
      <c r="AA369" s="121" t="s">
        <v>205</v>
      </c>
      <c r="AB369" s="121" t="s">
        <v>205</v>
      </c>
      <c r="AC369" s="121" t="s">
        <v>205</v>
      </c>
      <c r="AD369" s="121" t="s">
        <v>205</v>
      </c>
      <c r="AE369" s="122"/>
      <c r="AF369" s="121" t="s">
        <v>205</v>
      </c>
      <c r="AG369" s="121" t="s">
        <v>205</v>
      </c>
      <c r="AH369" s="121" t="s">
        <v>205</v>
      </c>
      <c r="AI369" s="121" t="s">
        <v>205</v>
      </c>
      <c r="AJ369" s="121" t="s">
        <v>205</v>
      </c>
      <c r="AK369" s="96"/>
      <c r="AL369" s="123"/>
      <c r="AM369" s="123">
        <f>VLOOKUP(C369,DM_NGAY_CONG_QUY_DINH!$H$3:$L$600,5,FALSE)</f>
        <v>27</v>
      </c>
      <c r="AN369" s="123">
        <f t="shared" si="0"/>
        <v>27</v>
      </c>
      <c r="AO369" s="125">
        <f t="shared" si="1"/>
        <v>0</v>
      </c>
      <c r="AP369" s="125">
        <f t="shared" si="2"/>
        <v>0</v>
      </c>
      <c r="AQ369" s="127">
        <f t="shared" si="3"/>
        <v>0</v>
      </c>
      <c r="AR369" s="125">
        <f t="shared" si="4"/>
        <v>0</v>
      </c>
      <c r="AS369" s="125">
        <f t="shared" si="5"/>
        <v>0</v>
      </c>
      <c r="AT369" s="125">
        <f t="shared" si="6"/>
        <v>0</v>
      </c>
      <c r="AU369" s="125">
        <f t="shared" si="7"/>
        <v>0</v>
      </c>
      <c r="AV369" s="125">
        <f t="shared" si="22"/>
        <v>0</v>
      </c>
      <c r="AW369" s="125">
        <f t="shared" si="9"/>
        <v>0</v>
      </c>
      <c r="AX369" s="125">
        <f t="shared" si="10"/>
        <v>0</v>
      </c>
      <c r="AY369" s="125">
        <f t="shared" si="11"/>
        <v>0</v>
      </c>
      <c r="AZ369" s="125">
        <f t="shared" si="23"/>
        <v>0</v>
      </c>
      <c r="BA369" s="125">
        <f t="shared" si="13"/>
        <v>0</v>
      </c>
      <c r="BB369" s="125">
        <f t="shared" si="14"/>
        <v>0</v>
      </c>
      <c r="BC369" s="125">
        <f t="shared" si="15"/>
        <v>0</v>
      </c>
      <c r="BD369" s="125">
        <f t="shared" si="24"/>
        <v>0</v>
      </c>
      <c r="BE369" s="125">
        <f t="shared" si="17"/>
        <v>0</v>
      </c>
      <c r="BF369" s="125">
        <f t="shared" si="18"/>
        <v>0</v>
      </c>
      <c r="BG369" s="125">
        <f t="shared" si="25"/>
        <v>0</v>
      </c>
      <c r="BH369" s="125">
        <f t="shared" si="28"/>
        <v>0</v>
      </c>
      <c r="BI369" s="125">
        <f t="shared" si="27"/>
        <v>0</v>
      </c>
      <c r="BJ369" s="248">
        <v>1</v>
      </c>
      <c r="BK369" s="248"/>
    </row>
    <row r="370" spans="1:63" ht="14.25" x14ac:dyDescent="0.2">
      <c r="A370" s="22"/>
      <c r="B370" s="49">
        <v>366</v>
      </c>
      <c r="C370" s="50">
        <f>GD_CHUNG!B370</f>
        <v>11134</v>
      </c>
      <c r="D370" s="50" t="str">
        <f>GD_CHUNG!C370</f>
        <v>Hồ Ngọc Hà</v>
      </c>
      <c r="E370" s="50" t="str">
        <f>GD_CHUNG!D370</f>
        <v>NV Lái xe - VHTTB</v>
      </c>
      <c r="F370" s="121" t="s">
        <v>205</v>
      </c>
      <c r="G370" s="121" t="s">
        <v>205</v>
      </c>
      <c r="H370" s="121" t="s">
        <v>205</v>
      </c>
      <c r="I370" s="121" t="s">
        <v>205</v>
      </c>
      <c r="J370" s="122"/>
      <c r="K370" s="121" t="s">
        <v>205</v>
      </c>
      <c r="L370" s="121" t="s">
        <v>205</v>
      </c>
      <c r="M370" s="121" t="s">
        <v>205</v>
      </c>
      <c r="N370" s="121" t="s">
        <v>205</v>
      </c>
      <c r="O370" s="121" t="s">
        <v>349</v>
      </c>
      <c r="P370" s="121" t="s">
        <v>349</v>
      </c>
      <c r="Q370" s="122"/>
      <c r="R370" s="121" t="s">
        <v>349</v>
      </c>
      <c r="S370" s="121" t="s">
        <v>349</v>
      </c>
      <c r="T370" s="121" t="s">
        <v>349</v>
      </c>
      <c r="U370" s="121" t="s">
        <v>349</v>
      </c>
      <c r="V370" s="121" t="s">
        <v>349</v>
      </c>
      <c r="W370" s="121" t="s">
        <v>205</v>
      </c>
      <c r="X370" s="122"/>
      <c r="Y370" s="121" t="s">
        <v>205</v>
      </c>
      <c r="Z370" s="121" t="s">
        <v>205</v>
      </c>
      <c r="AA370" s="121" t="s">
        <v>205</v>
      </c>
      <c r="AB370" s="121" t="s">
        <v>205</v>
      </c>
      <c r="AC370" s="121" t="s">
        <v>205</v>
      </c>
      <c r="AD370" s="121" t="s">
        <v>205</v>
      </c>
      <c r="AE370" s="122"/>
      <c r="AF370" s="121" t="s">
        <v>205</v>
      </c>
      <c r="AG370" s="121" t="s">
        <v>205</v>
      </c>
      <c r="AH370" s="121" t="s">
        <v>205</v>
      </c>
      <c r="AI370" s="121" t="s">
        <v>205</v>
      </c>
      <c r="AJ370" s="121" t="s">
        <v>205</v>
      </c>
      <c r="AK370" s="96"/>
      <c r="AL370" s="123"/>
      <c r="AM370" s="123">
        <f>VLOOKUP(C370,DM_NGAY_CONG_QUY_DINH!$H$3:$L$600,5,FALSE)</f>
        <v>27</v>
      </c>
      <c r="AN370" s="123">
        <f t="shared" si="0"/>
        <v>20</v>
      </c>
      <c r="AO370" s="125">
        <f t="shared" si="1"/>
        <v>0</v>
      </c>
      <c r="AP370" s="125">
        <f t="shared" si="2"/>
        <v>0</v>
      </c>
      <c r="AQ370" s="127">
        <f t="shared" si="3"/>
        <v>0</v>
      </c>
      <c r="AR370" s="125">
        <f t="shared" si="4"/>
        <v>0</v>
      </c>
      <c r="AS370" s="125">
        <f t="shared" si="5"/>
        <v>0</v>
      </c>
      <c r="AT370" s="125">
        <f t="shared" si="6"/>
        <v>0</v>
      </c>
      <c r="AU370" s="125">
        <f t="shared" si="7"/>
        <v>0</v>
      </c>
      <c r="AV370" s="125">
        <f t="shared" si="22"/>
        <v>0</v>
      </c>
      <c r="AW370" s="125">
        <f t="shared" si="9"/>
        <v>0</v>
      </c>
      <c r="AX370" s="125">
        <f t="shared" si="10"/>
        <v>7</v>
      </c>
      <c r="AY370" s="125">
        <f t="shared" si="11"/>
        <v>0</v>
      </c>
      <c r="AZ370" s="125">
        <f t="shared" si="23"/>
        <v>0</v>
      </c>
      <c r="BA370" s="125">
        <f t="shared" si="13"/>
        <v>0</v>
      </c>
      <c r="BB370" s="125">
        <f t="shared" si="14"/>
        <v>0</v>
      </c>
      <c r="BC370" s="125">
        <f t="shared" si="15"/>
        <v>0</v>
      </c>
      <c r="BD370" s="125">
        <f t="shared" si="24"/>
        <v>0</v>
      </c>
      <c r="BE370" s="125">
        <f t="shared" si="17"/>
        <v>0</v>
      </c>
      <c r="BF370" s="125">
        <f t="shared" si="18"/>
        <v>0</v>
      </c>
      <c r="BG370" s="125">
        <f t="shared" si="25"/>
        <v>0</v>
      </c>
      <c r="BH370" s="125">
        <f t="shared" si="28"/>
        <v>0</v>
      </c>
      <c r="BI370" s="125">
        <f t="shared" si="27"/>
        <v>0</v>
      </c>
      <c r="BJ370" s="248">
        <v>1</v>
      </c>
      <c r="BK370" s="248"/>
    </row>
    <row r="371" spans="1:63" ht="14.25" x14ac:dyDescent="0.2">
      <c r="A371" s="22"/>
      <c r="B371" s="49">
        <v>367</v>
      </c>
      <c r="C371" s="50">
        <f>GD_CHUNG!B371</f>
        <v>11135</v>
      </c>
      <c r="D371" s="50" t="str">
        <f>GD_CHUNG!C371</f>
        <v>Nguyễn Đắc Thanh</v>
      </c>
      <c r="E371" s="50" t="str">
        <f>GD_CHUNG!D371</f>
        <v>NV Lái xe - VHTTB</v>
      </c>
      <c r="F371" s="121" t="s">
        <v>781</v>
      </c>
      <c r="G371" s="121" t="s">
        <v>781</v>
      </c>
      <c r="H371" s="121" t="s">
        <v>781</v>
      </c>
      <c r="I371" s="121" t="s">
        <v>781</v>
      </c>
      <c r="J371" s="122"/>
      <c r="K371" s="121" t="s">
        <v>205</v>
      </c>
      <c r="L371" s="121" t="s">
        <v>205</v>
      </c>
      <c r="M371" s="121" t="s">
        <v>205</v>
      </c>
      <c r="N371" s="121" t="s">
        <v>205</v>
      </c>
      <c r="O371" s="121" t="s">
        <v>205</v>
      </c>
      <c r="P371" s="121" t="s">
        <v>205</v>
      </c>
      <c r="Q371" s="122"/>
      <c r="R371" s="121" t="s">
        <v>205</v>
      </c>
      <c r="S371" s="121" t="s">
        <v>205</v>
      </c>
      <c r="T371" s="121" t="s">
        <v>205</v>
      </c>
      <c r="U371" s="121" t="s">
        <v>205</v>
      </c>
      <c r="V371" s="121" t="s">
        <v>205</v>
      </c>
      <c r="W371" s="121" t="s">
        <v>205</v>
      </c>
      <c r="X371" s="122"/>
      <c r="Y371" s="121" t="s">
        <v>205</v>
      </c>
      <c r="Z371" s="121" t="s">
        <v>205</v>
      </c>
      <c r="AA371" s="121" t="s">
        <v>205</v>
      </c>
      <c r="AB371" s="121" t="s">
        <v>205</v>
      </c>
      <c r="AC371" s="121" t="s">
        <v>205</v>
      </c>
      <c r="AD371" s="121" t="s">
        <v>205</v>
      </c>
      <c r="AE371" s="122"/>
      <c r="AF371" s="121" t="s">
        <v>205</v>
      </c>
      <c r="AG371" s="121" t="s">
        <v>205</v>
      </c>
      <c r="AH371" s="121" t="s">
        <v>205</v>
      </c>
      <c r="AI371" s="121" t="s">
        <v>205</v>
      </c>
      <c r="AJ371" s="121" t="s">
        <v>205</v>
      </c>
      <c r="AK371" s="96"/>
      <c r="AL371" s="123"/>
      <c r="AM371" s="123">
        <f>VLOOKUP(C371,DM_NGAY_CONG_QUY_DINH!$H$3:$L$600,5,FALSE)</f>
        <v>27</v>
      </c>
      <c r="AN371" s="123">
        <f t="shared" si="0"/>
        <v>23</v>
      </c>
      <c r="AO371" s="125">
        <f t="shared" si="1"/>
        <v>0</v>
      </c>
      <c r="AP371" s="125">
        <f t="shared" si="2"/>
        <v>4</v>
      </c>
      <c r="AQ371" s="127">
        <f t="shared" si="3"/>
        <v>0</v>
      </c>
      <c r="AR371" s="125">
        <f t="shared" si="4"/>
        <v>0</v>
      </c>
      <c r="AS371" s="125">
        <f t="shared" si="5"/>
        <v>0</v>
      </c>
      <c r="AT371" s="125">
        <f t="shared" si="6"/>
        <v>0</v>
      </c>
      <c r="AU371" s="125">
        <f t="shared" si="7"/>
        <v>0</v>
      </c>
      <c r="AV371" s="125">
        <f t="shared" si="22"/>
        <v>0</v>
      </c>
      <c r="AW371" s="125">
        <f t="shared" si="9"/>
        <v>0</v>
      </c>
      <c r="AX371" s="125">
        <f t="shared" si="10"/>
        <v>0</v>
      </c>
      <c r="AY371" s="125">
        <f t="shared" si="11"/>
        <v>0</v>
      </c>
      <c r="AZ371" s="125">
        <f t="shared" si="23"/>
        <v>0</v>
      </c>
      <c r="BA371" s="125">
        <f t="shared" si="13"/>
        <v>0</v>
      </c>
      <c r="BB371" s="125">
        <f t="shared" si="14"/>
        <v>0</v>
      </c>
      <c r="BC371" s="125">
        <f t="shared" si="15"/>
        <v>0</v>
      </c>
      <c r="BD371" s="125">
        <f t="shared" si="24"/>
        <v>0</v>
      </c>
      <c r="BE371" s="125">
        <f t="shared" si="17"/>
        <v>0</v>
      </c>
      <c r="BF371" s="125">
        <f t="shared" si="18"/>
        <v>0</v>
      </c>
      <c r="BG371" s="125">
        <f t="shared" si="25"/>
        <v>0</v>
      </c>
      <c r="BH371" s="125">
        <f t="shared" si="28"/>
        <v>0</v>
      </c>
      <c r="BI371" s="125">
        <f t="shared" si="27"/>
        <v>0</v>
      </c>
      <c r="BJ371" s="248">
        <v>1</v>
      </c>
      <c r="BK371" s="248"/>
    </row>
    <row r="372" spans="1:63" ht="14.25" x14ac:dyDescent="0.2">
      <c r="A372" s="22"/>
      <c r="B372" s="49">
        <v>368</v>
      </c>
      <c r="C372" s="50">
        <f>GD_CHUNG!B372</f>
        <v>11136</v>
      </c>
      <c r="D372" s="50" t="str">
        <f>GD_CHUNG!C372</f>
        <v>Nguyễn Huy Dũng</v>
      </c>
      <c r="E372" s="50" t="str">
        <f>GD_CHUNG!D372</f>
        <v>NV Lái xe - VHTTB</v>
      </c>
      <c r="F372" s="121" t="s">
        <v>205</v>
      </c>
      <c r="G372" s="121" t="s">
        <v>205</v>
      </c>
      <c r="H372" s="121" t="s">
        <v>205</v>
      </c>
      <c r="I372" s="121" t="s">
        <v>205</v>
      </c>
      <c r="J372" s="122"/>
      <c r="K372" s="121" t="s">
        <v>205</v>
      </c>
      <c r="L372" s="121" t="s">
        <v>205</v>
      </c>
      <c r="M372" s="121" t="s">
        <v>205</v>
      </c>
      <c r="N372" s="121" t="s">
        <v>205</v>
      </c>
      <c r="O372" s="121" t="s">
        <v>205</v>
      </c>
      <c r="P372" s="121" t="s">
        <v>205</v>
      </c>
      <c r="Q372" s="122"/>
      <c r="R372" s="121" t="s">
        <v>205</v>
      </c>
      <c r="S372" s="121" t="s">
        <v>205</v>
      </c>
      <c r="T372" s="121" t="s">
        <v>205</v>
      </c>
      <c r="U372" s="121" t="s">
        <v>205</v>
      </c>
      <c r="V372" s="121" t="s">
        <v>205</v>
      </c>
      <c r="W372" s="121" t="s">
        <v>205</v>
      </c>
      <c r="X372" s="122"/>
      <c r="Y372" s="121" t="s">
        <v>205</v>
      </c>
      <c r="Z372" s="121" t="s">
        <v>205</v>
      </c>
      <c r="AA372" s="121" t="s">
        <v>205</v>
      </c>
      <c r="AB372" s="121" t="s">
        <v>205</v>
      </c>
      <c r="AC372" s="121" t="s">
        <v>205</v>
      </c>
      <c r="AD372" s="121" t="s">
        <v>205</v>
      </c>
      <c r="AE372" s="122"/>
      <c r="AF372" s="121" t="s">
        <v>205</v>
      </c>
      <c r="AG372" s="121" t="s">
        <v>205</v>
      </c>
      <c r="AH372" s="121" t="s">
        <v>205</v>
      </c>
      <c r="AI372" s="121" t="s">
        <v>205</v>
      </c>
      <c r="AJ372" s="121" t="s">
        <v>205</v>
      </c>
      <c r="AK372" s="96"/>
      <c r="AL372" s="123"/>
      <c r="AM372" s="123">
        <f>VLOOKUP(C372,DM_NGAY_CONG_QUY_DINH!$H$3:$L$600,5,FALSE)</f>
        <v>27</v>
      </c>
      <c r="AN372" s="123">
        <f t="shared" si="0"/>
        <v>27</v>
      </c>
      <c r="AO372" s="125">
        <f t="shared" si="1"/>
        <v>0</v>
      </c>
      <c r="AP372" s="125">
        <f t="shared" si="2"/>
        <v>0</v>
      </c>
      <c r="AQ372" s="127">
        <f t="shared" si="3"/>
        <v>0</v>
      </c>
      <c r="AR372" s="125">
        <f t="shared" si="4"/>
        <v>0</v>
      </c>
      <c r="AS372" s="125">
        <f t="shared" si="5"/>
        <v>0</v>
      </c>
      <c r="AT372" s="125">
        <f t="shared" si="6"/>
        <v>0</v>
      </c>
      <c r="AU372" s="125">
        <f t="shared" si="7"/>
        <v>0</v>
      </c>
      <c r="AV372" s="125">
        <f t="shared" si="22"/>
        <v>0</v>
      </c>
      <c r="AW372" s="125">
        <f t="shared" si="9"/>
        <v>0</v>
      </c>
      <c r="AX372" s="125">
        <f t="shared" si="10"/>
        <v>0</v>
      </c>
      <c r="AY372" s="125">
        <f t="shared" si="11"/>
        <v>0</v>
      </c>
      <c r="AZ372" s="125">
        <f t="shared" si="23"/>
        <v>0</v>
      </c>
      <c r="BA372" s="125">
        <f t="shared" si="13"/>
        <v>0</v>
      </c>
      <c r="BB372" s="125">
        <f t="shared" si="14"/>
        <v>0</v>
      </c>
      <c r="BC372" s="125">
        <f t="shared" si="15"/>
        <v>0</v>
      </c>
      <c r="BD372" s="125">
        <f t="shared" si="24"/>
        <v>0</v>
      </c>
      <c r="BE372" s="125">
        <f t="shared" si="17"/>
        <v>0</v>
      </c>
      <c r="BF372" s="125">
        <f t="shared" si="18"/>
        <v>0</v>
      </c>
      <c r="BG372" s="125">
        <f t="shared" si="25"/>
        <v>0</v>
      </c>
      <c r="BH372" s="125">
        <f t="shared" si="28"/>
        <v>0</v>
      </c>
      <c r="BI372" s="125">
        <f t="shared" si="27"/>
        <v>0</v>
      </c>
      <c r="BJ372" s="248">
        <v>0.9</v>
      </c>
      <c r="BK372" s="248"/>
    </row>
    <row r="373" spans="1:63" ht="14.25" x14ac:dyDescent="0.2">
      <c r="A373" s="22"/>
      <c r="B373" s="49">
        <v>369</v>
      </c>
      <c r="C373" s="50">
        <f>GD_CHUNG!B373</f>
        <v>11137</v>
      </c>
      <c r="D373" s="50" t="str">
        <f>GD_CHUNG!C373</f>
        <v>Nguyễn Văn Phong</v>
      </c>
      <c r="E373" s="50" t="str">
        <f>GD_CHUNG!D373</f>
        <v>NV Lái xe - VHTTB</v>
      </c>
      <c r="F373" s="121" t="s">
        <v>205</v>
      </c>
      <c r="G373" s="121" t="s">
        <v>205</v>
      </c>
      <c r="H373" s="121" t="s">
        <v>205</v>
      </c>
      <c r="I373" s="121" t="s">
        <v>205</v>
      </c>
      <c r="J373" s="122"/>
      <c r="K373" s="121" t="s">
        <v>205</v>
      </c>
      <c r="L373" s="121" t="s">
        <v>205</v>
      </c>
      <c r="M373" s="121" t="s">
        <v>205</v>
      </c>
      <c r="N373" s="121" t="s">
        <v>205</v>
      </c>
      <c r="O373" s="121" t="s">
        <v>205</v>
      </c>
      <c r="P373" s="121" t="s">
        <v>205</v>
      </c>
      <c r="Q373" s="122"/>
      <c r="R373" s="121" t="s">
        <v>205</v>
      </c>
      <c r="S373" s="121" t="s">
        <v>205</v>
      </c>
      <c r="T373" s="121" t="s">
        <v>205</v>
      </c>
      <c r="U373" s="121" t="s">
        <v>205</v>
      </c>
      <c r="V373" s="121" t="s">
        <v>205</v>
      </c>
      <c r="W373" s="121" t="s">
        <v>205</v>
      </c>
      <c r="X373" s="122"/>
      <c r="Y373" s="121" t="s">
        <v>205</v>
      </c>
      <c r="Z373" s="121" t="s">
        <v>205</v>
      </c>
      <c r="AA373" s="121" t="s">
        <v>205</v>
      </c>
      <c r="AB373" s="121" t="s">
        <v>205</v>
      </c>
      <c r="AC373" s="121" t="s">
        <v>205</v>
      </c>
      <c r="AD373" s="121" t="s">
        <v>205</v>
      </c>
      <c r="AE373" s="122"/>
      <c r="AF373" s="121" t="s">
        <v>205</v>
      </c>
      <c r="AG373" s="121" t="s">
        <v>205</v>
      </c>
      <c r="AH373" s="121" t="s">
        <v>205</v>
      </c>
      <c r="AI373" s="121" t="s">
        <v>205</v>
      </c>
      <c r="AJ373" s="121" t="s">
        <v>205</v>
      </c>
      <c r="AK373" s="96"/>
      <c r="AL373" s="123"/>
      <c r="AM373" s="123">
        <f>VLOOKUP(C373,DM_NGAY_CONG_QUY_DINH!$H$3:$L$600,5,FALSE)</f>
        <v>27</v>
      </c>
      <c r="AN373" s="123">
        <f t="shared" si="0"/>
        <v>27</v>
      </c>
      <c r="AO373" s="125">
        <f t="shared" si="1"/>
        <v>0</v>
      </c>
      <c r="AP373" s="125">
        <f t="shared" si="2"/>
        <v>0</v>
      </c>
      <c r="AQ373" s="127">
        <f t="shared" si="3"/>
        <v>0</v>
      </c>
      <c r="AR373" s="125">
        <f t="shared" si="4"/>
        <v>0</v>
      </c>
      <c r="AS373" s="125">
        <f t="shared" si="5"/>
        <v>0</v>
      </c>
      <c r="AT373" s="125">
        <f t="shared" si="6"/>
        <v>0</v>
      </c>
      <c r="AU373" s="125">
        <f t="shared" si="7"/>
        <v>0</v>
      </c>
      <c r="AV373" s="125">
        <f t="shared" si="22"/>
        <v>0</v>
      </c>
      <c r="AW373" s="125">
        <f t="shared" si="9"/>
        <v>0</v>
      </c>
      <c r="AX373" s="125">
        <f t="shared" si="10"/>
        <v>0</v>
      </c>
      <c r="AY373" s="125">
        <f t="shared" si="11"/>
        <v>0</v>
      </c>
      <c r="AZ373" s="125">
        <f t="shared" si="23"/>
        <v>0</v>
      </c>
      <c r="BA373" s="125">
        <f t="shared" si="13"/>
        <v>0</v>
      </c>
      <c r="BB373" s="125">
        <f t="shared" si="14"/>
        <v>0</v>
      </c>
      <c r="BC373" s="125">
        <f t="shared" si="15"/>
        <v>0</v>
      </c>
      <c r="BD373" s="125">
        <f t="shared" si="24"/>
        <v>0</v>
      </c>
      <c r="BE373" s="125">
        <f t="shared" si="17"/>
        <v>0</v>
      </c>
      <c r="BF373" s="125">
        <f t="shared" si="18"/>
        <v>0</v>
      </c>
      <c r="BG373" s="125">
        <f t="shared" si="25"/>
        <v>0</v>
      </c>
      <c r="BH373" s="125">
        <f t="shared" si="28"/>
        <v>0</v>
      </c>
      <c r="BI373" s="125">
        <f t="shared" si="27"/>
        <v>0</v>
      </c>
      <c r="BJ373" s="248">
        <v>0.95</v>
      </c>
      <c r="BK373" s="248"/>
    </row>
    <row r="374" spans="1:63" ht="14.25" x14ac:dyDescent="0.2">
      <c r="A374" s="22"/>
      <c r="B374" s="49">
        <v>370</v>
      </c>
      <c r="C374" s="50">
        <f>GD_CHUNG!B374</f>
        <v>11138</v>
      </c>
      <c r="D374" s="50" t="str">
        <f>GD_CHUNG!C374</f>
        <v>Phạm Việt Tùng</v>
      </c>
      <c r="E374" s="50" t="str">
        <f>GD_CHUNG!D374</f>
        <v>NV Lái xe - VHTTB</v>
      </c>
      <c r="F374" s="121" t="s">
        <v>205</v>
      </c>
      <c r="G374" s="121" t="s">
        <v>205</v>
      </c>
      <c r="H374" s="121" t="s">
        <v>205</v>
      </c>
      <c r="I374" s="121" t="s">
        <v>205</v>
      </c>
      <c r="J374" s="122"/>
      <c r="K374" s="121" t="s">
        <v>205</v>
      </c>
      <c r="L374" s="121" t="s">
        <v>205</v>
      </c>
      <c r="M374" s="121" t="s">
        <v>205</v>
      </c>
      <c r="N374" s="121" t="s">
        <v>205</v>
      </c>
      <c r="O374" s="121" t="s">
        <v>205</v>
      </c>
      <c r="P374" s="121" t="s">
        <v>205</v>
      </c>
      <c r="Q374" s="122"/>
      <c r="R374" s="121" t="s">
        <v>205</v>
      </c>
      <c r="S374" s="121" t="s">
        <v>205</v>
      </c>
      <c r="T374" s="121" t="s">
        <v>205</v>
      </c>
      <c r="U374" s="121" t="s">
        <v>205</v>
      </c>
      <c r="V374" s="121" t="s">
        <v>205</v>
      </c>
      <c r="W374" s="121" t="s">
        <v>205</v>
      </c>
      <c r="X374" s="122"/>
      <c r="Y374" s="121" t="s">
        <v>205</v>
      </c>
      <c r="Z374" s="121" t="s">
        <v>205</v>
      </c>
      <c r="AA374" s="121" t="s">
        <v>205</v>
      </c>
      <c r="AB374" s="121" t="s">
        <v>205</v>
      </c>
      <c r="AC374" s="121" t="s">
        <v>205</v>
      </c>
      <c r="AD374" s="121" t="s">
        <v>205</v>
      </c>
      <c r="AE374" s="122"/>
      <c r="AF374" s="121" t="s">
        <v>205</v>
      </c>
      <c r="AG374" s="121" t="s">
        <v>205</v>
      </c>
      <c r="AH374" s="121" t="s">
        <v>205</v>
      </c>
      <c r="AI374" s="121" t="s">
        <v>205</v>
      </c>
      <c r="AJ374" s="121" t="s">
        <v>205</v>
      </c>
      <c r="AK374" s="96"/>
      <c r="AL374" s="123"/>
      <c r="AM374" s="123">
        <f>VLOOKUP(C374,DM_NGAY_CONG_QUY_DINH!$H$3:$L$600,5,FALSE)</f>
        <v>27</v>
      </c>
      <c r="AN374" s="123">
        <f t="shared" si="0"/>
        <v>27</v>
      </c>
      <c r="AO374" s="125">
        <f t="shared" si="1"/>
        <v>0</v>
      </c>
      <c r="AP374" s="125">
        <f t="shared" si="2"/>
        <v>0</v>
      </c>
      <c r="AQ374" s="127">
        <f t="shared" si="3"/>
        <v>0</v>
      </c>
      <c r="AR374" s="125">
        <f t="shared" si="4"/>
        <v>0</v>
      </c>
      <c r="AS374" s="125">
        <f t="shared" si="5"/>
        <v>0</v>
      </c>
      <c r="AT374" s="125">
        <f t="shared" si="6"/>
        <v>0</v>
      </c>
      <c r="AU374" s="125">
        <f t="shared" si="7"/>
        <v>0</v>
      </c>
      <c r="AV374" s="125">
        <f t="shared" si="22"/>
        <v>0</v>
      </c>
      <c r="AW374" s="125">
        <f t="shared" si="9"/>
        <v>0</v>
      </c>
      <c r="AX374" s="125">
        <f t="shared" si="10"/>
        <v>0</v>
      </c>
      <c r="AY374" s="125">
        <f t="shared" si="11"/>
        <v>0</v>
      </c>
      <c r="AZ374" s="125">
        <f t="shared" si="23"/>
        <v>0</v>
      </c>
      <c r="BA374" s="125">
        <f t="shared" si="13"/>
        <v>0</v>
      </c>
      <c r="BB374" s="125">
        <f t="shared" si="14"/>
        <v>0</v>
      </c>
      <c r="BC374" s="125">
        <f t="shared" si="15"/>
        <v>0</v>
      </c>
      <c r="BD374" s="125">
        <f t="shared" si="24"/>
        <v>0</v>
      </c>
      <c r="BE374" s="125">
        <f t="shared" si="17"/>
        <v>0</v>
      </c>
      <c r="BF374" s="125">
        <f t="shared" si="18"/>
        <v>0</v>
      </c>
      <c r="BG374" s="125">
        <f t="shared" si="25"/>
        <v>0</v>
      </c>
      <c r="BH374" s="125">
        <f t="shared" si="28"/>
        <v>0</v>
      </c>
      <c r="BI374" s="125">
        <f t="shared" si="27"/>
        <v>0</v>
      </c>
      <c r="BJ374" s="248">
        <v>0.97</v>
      </c>
      <c r="BK374" s="248"/>
    </row>
    <row r="375" spans="1:63" ht="14.25" x14ac:dyDescent="0.2">
      <c r="A375" s="22"/>
      <c r="B375" s="49">
        <v>371</v>
      </c>
      <c r="C375" s="50">
        <f>GD_CHUNG!B375</f>
        <v>11139</v>
      </c>
      <c r="D375" s="50" t="str">
        <f>GD_CHUNG!C375</f>
        <v>Phùng Viết Dũng</v>
      </c>
      <c r="E375" s="50" t="str">
        <f>GD_CHUNG!D375</f>
        <v>NV Lái xe - VHTTB</v>
      </c>
      <c r="F375" s="121" t="s">
        <v>205</v>
      </c>
      <c r="G375" s="121" t="s">
        <v>205</v>
      </c>
      <c r="H375" s="121" t="s">
        <v>205</v>
      </c>
      <c r="I375" s="121" t="s">
        <v>205</v>
      </c>
      <c r="J375" s="122"/>
      <c r="K375" s="121" t="s">
        <v>205</v>
      </c>
      <c r="L375" s="121" t="s">
        <v>205</v>
      </c>
      <c r="M375" s="121" t="s">
        <v>205</v>
      </c>
      <c r="N375" s="121" t="s">
        <v>205</v>
      </c>
      <c r="O375" s="121" t="s">
        <v>205</v>
      </c>
      <c r="P375" s="121" t="s">
        <v>205</v>
      </c>
      <c r="Q375" s="122"/>
      <c r="R375" s="121" t="s">
        <v>205</v>
      </c>
      <c r="S375" s="121" t="s">
        <v>205</v>
      </c>
      <c r="T375" s="121" t="s">
        <v>205</v>
      </c>
      <c r="U375" s="121" t="s">
        <v>205</v>
      </c>
      <c r="V375" s="121" t="s">
        <v>205</v>
      </c>
      <c r="W375" s="121" t="s">
        <v>205</v>
      </c>
      <c r="X375" s="122"/>
      <c r="Y375" s="121" t="s">
        <v>205</v>
      </c>
      <c r="Z375" s="121" t="s">
        <v>205</v>
      </c>
      <c r="AA375" s="121" t="s">
        <v>205</v>
      </c>
      <c r="AB375" s="121" t="s">
        <v>205</v>
      </c>
      <c r="AC375" s="121" t="s">
        <v>205</v>
      </c>
      <c r="AD375" s="121" t="s">
        <v>205</v>
      </c>
      <c r="AE375" s="122"/>
      <c r="AF375" s="121" t="s">
        <v>205</v>
      </c>
      <c r="AG375" s="121" t="s">
        <v>205</v>
      </c>
      <c r="AH375" s="121" t="s">
        <v>205</v>
      </c>
      <c r="AI375" s="121" t="s">
        <v>205</v>
      </c>
      <c r="AJ375" s="121" t="s">
        <v>205</v>
      </c>
      <c r="AK375" s="96"/>
      <c r="AL375" s="123"/>
      <c r="AM375" s="123">
        <f>VLOOKUP(C375,DM_NGAY_CONG_QUY_DINH!$H$3:$L$600,5,FALSE)</f>
        <v>27</v>
      </c>
      <c r="AN375" s="123">
        <f t="shared" si="0"/>
        <v>27</v>
      </c>
      <c r="AO375" s="125">
        <f t="shared" si="1"/>
        <v>0</v>
      </c>
      <c r="AP375" s="125">
        <f t="shared" si="2"/>
        <v>0</v>
      </c>
      <c r="AQ375" s="127">
        <f t="shared" si="3"/>
        <v>0</v>
      </c>
      <c r="AR375" s="125">
        <f t="shared" si="4"/>
        <v>0</v>
      </c>
      <c r="AS375" s="125">
        <f t="shared" si="5"/>
        <v>0</v>
      </c>
      <c r="AT375" s="125">
        <f t="shared" si="6"/>
        <v>0</v>
      </c>
      <c r="AU375" s="125">
        <f t="shared" si="7"/>
        <v>0</v>
      </c>
      <c r="AV375" s="125">
        <f t="shared" si="22"/>
        <v>0</v>
      </c>
      <c r="AW375" s="125">
        <f t="shared" si="9"/>
        <v>0</v>
      </c>
      <c r="AX375" s="125">
        <f t="shared" si="10"/>
        <v>0</v>
      </c>
      <c r="AY375" s="125">
        <f t="shared" si="11"/>
        <v>0</v>
      </c>
      <c r="AZ375" s="125">
        <f t="shared" si="23"/>
        <v>0</v>
      </c>
      <c r="BA375" s="125">
        <f t="shared" si="13"/>
        <v>0</v>
      </c>
      <c r="BB375" s="125">
        <f t="shared" si="14"/>
        <v>0</v>
      </c>
      <c r="BC375" s="125">
        <f t="shared" si="15"/>
        <v>0</v>
      </c>
      <c r="BD375" s="125">
        <f t="shared" si="24"/>
        <v>0</v>
      </c>
      <c r="BE375" s="125">
        <f t="shared" si="17"/>
        <v>0</v>
      </c>
      <c r="BF375" s="125">
        <f t="shared" si="18"/>
        <v>0</v>
      </c>
      <c r="BG375" s="125">
        <f t="shared" si="25"/>
        <v>0</v>
      </c>
      <c r="BH375" s="125">
        <f t="shared" si="28"/>
        <v>0</v>
      </c>
      <c r="BI375" s="125">
        <f t="shared" si="27"/>
        <v>0</v>
      </c>
      <c r="BJ375" s="248">
        <v>0.95</v>
      </c>
      <c r="BK375" s="248"/>
    </row>
    <row r="376" spans="1:63" ht="14.25" x14ac:dyDescent="0.2">
      <c r="A376" s="22"/>
      <c r="B376" s="49">
        <v>372</v>
      </c>
      <c r="C376" s="50">
        <f>GD_CHUNG!B376</f>
        <v>11142</v>
      </c>
      <c r="D376" s="50" t="str">
        <f>GD_CHUNG!C376</f>
        <v>Trần Văn Chính</v>
      </c>
      <c r="E376" s="50" t="str">
        <f>GD_CHUNG!D376</f>
        <v>NV Lái xe - VHTTB</v>
      </c>
      <c r="F376" s="121" t="s">
        <v>205</v>
      </c>
      <c r="G376" s="121" t="s">
        <v>205</v>
      </c>
      <c r="H376" s="121" t="s">
        <v>205</v>
      </c>
      <c r="I376" s="121" t="s">
        <v>205</v>
      </c>
      <c r="J376" s="122"/>
      <c r="K376" s="121" t="s">
        <v>205</v>
      </c>
      <c r="L376" s="121" t="s">
        <v>205</v>
      </c>
      <c r="M376" s="121" t="s">
        <v>205</v>
      </c>
      <c r="N376" s="121" t="s">
        <v>205</v>
      </c>
      <c r="O376" s="121" t="s">
        <v>205</v>
      </c>
      <c r="P376" s="121" t="s">
        <v>205</v>
      </c>
      <c r="Q376" s="122"/>
      <c r="R376" s="121" t="s">
        <v>205</v>
      </c>
      <c r="S376" s="121" t="s">
        <v>205</v>
      </c>
      <c r="T376" s="121" t="s">
        <v>205</v>
      </c>
      <c r="U376" s="121" t="s">
        <v>205</v>
      </c>
      <c r="V376" s="121" t="s">
        <v>205</v>
      </c>
      <c r="W376" s="121" t="s">
        <v>205</v>
      </c>
      <c r="X376" s="122"/>
      <c r="Y376" s="121" t="s">
        <v>205</v>
      </c>
      <c r="Z376" s="121" t="s">
        <v>205</v>
      </c>
      <c r="AA376" s="121" t="s">
        <v>205</v>
      </c>
      <c r="AB376" s="121" t="s">
        <v>205</v>
      </c>
      <c r="AC376" s="121" t="s">
        <v>205</v>
      </c>
      <c r="AD376" s="121" t="s">
        <v>205</v>
      </c>
      <c r="AE376" s="122"/>
      <c r="AF376" s="121" t="s">
        <v>205</v>
      </c>
      <c r="AG376" s="121" t="s">
        <v>205</v>
      </c>
      <c r="AH376" s="121" t="s">
        <v>205</v>
      </c>
      <c r="AI376" s="121" t="s">
        <v>205</v>
      </c>
      <c r="AJ376" s="121" t="s">
        <v>205</v>
      </c>
      <c r="AK376" s="96"/>
      <c r="AL376" s="123"/>
      <c r="AM376" s="123">
        <f>VLOOKUP(C376,DM_NGAY_CONG_QUY_DINH!$H$3:$L$600,5,FALSE)</f>
        <v>27</v>
      </c>
      <c r="AN376" s="123">
        <f t="shared" si="0"/>
        <v>27</v>
      </c>
      <c r="AO376" s="125">
        <f t="shared" si="1"/>
        <v>0</v>
      </c>
      <c r="AP376" s="125">
        <f t="shared" si="2"/>
        <v>0</v>
      </c>
      <c r="AQ376" s="127">
        <f t="shared" si="3"/>
        <v>0</v>
      </c>
      <c r="AR376" s="125">
        <f t="shared" si="4"/>
        <v>0</v>
      </c>
      <c r="AS376" s="125">
        <f t="shared" si="5"/>
        <v>0</v>
      </c>
      <c r="AT376" s="125">
        <f t="shared" si="6"/>
        <v>0</v>
      </c>
      <c r="AU376" s="125">
        <f t="shared" si="7"/>
        <v>0</v>
      </c>
      <c r="AV376" s="125">
        <f t="shared" si="22"/>
        <v>0</v>
      </c>
      <c r="AW376" s="125">
        <f t="shared" si="9"/>
        <v>0</v>
      </c>
      <c r="AX376" s="125">
        <f t="shared" si="10"/>
        <v>0</v>
      </c>
      <c r="AY376" s="125">
        <f t="shared" si="11"/>
        <v>0</v>
      </c>
      <c r="AZ376" s="125">
        <f t="shared" si="23"/>
        <v>0</v>
      </c>
      <c r="BA376" s="125">
        <f t="shared" si="13"/>
        <v>0</v>
      </c>
      <c r="BB376" s="125">
        <f t="shared" si="14"/>
        <v>0</v>
      </c>
      <c r="BC376" s="125">
        <f t="shared" si="15"/>
        <v>0</v>
      </c>
      <c r="BD376" s="125">
        <f t="shared" si="24"/>
        <v>0</v>
      </c>
      <c r="BE376" s="125">
        <f t="shared" si="17"/>
        <v>0</v>
      </c>
      <c r="BF376" s="125">
        <f t="shared" si="18"/>
        <v>0</v>
      </c>
      <c r="BG376" s="125">
        <f t="shared" si="25"/>
        <v>0</v>
      </c>
      <c r="BH376" s="125">
        <f t="shared" si="28"/>
        <v>0</v>
      </c>
      <c r="BI376" s="125">
        <f t="shared" si="27"/>
        <v>0</v>
      </c>
      <c r="BJ376" s="248">
        <v>1</v>
      </c>
      <c r="BK376" s="248"/>
    </row>
    <row r="377" spans="1:63" ht="14.25" x14ac:dyDescent="0.2">
      <c r="A377" s="22"/>
      <c r="B377" s="49">
        <v>373</v>
      </c>
      <c r="C377" s="50">
        <f>GD_CHUNG!B377</f>
        <v>11143</v>
      </c>
      <c r="D377" s="50" t="str">
        <f>GD_CHUNG!C377</f>
        <v>Phù Xuân Tiền</v>
      </c>
      <c r="E377" s="50" t="str">
        <f>GD_CHUNG!D377</f>
        <v>NV Lái xe - VHTTB</v>
      </c>
      <c r="F377" s="121" t="s">
        <v>205</v>
      </c>
      <c r="G377" s="121" t="s">
        <v>205</v>
      </c>
      <c r="H377" s="121" t="s">
        <v>205</v>
      </c>
      <c r="I377" s="121" t="s">
        <v>205</v>
      </c>
      <c r="J377" s="122"/>
      <c r="K377" s="121" t="s">
        <v>205</v>
      </c>
      <c r="L377" s="121" t="s">
        <v>205</v>
      </c>
      <c r="M377" s="121" t="s">
        <v>205</v>
      </c>
      <c r="N377" s="121" t="s">
        <v>205</v>
      </c>
      <c r="O377" s="121" t="s">
        <v>205</v>
      </c>
      <c r="P377" s="121" t="s">
        <v>205</v>
      </c>
      <c r="Q377" s="122"/>
      <c r="R377" s="121" t="s">
        <v>205</v>
      </c>
      <c r="S377" s="121" t="s">
        <v>205</v>
      </c>
      <c r="T377" s="121" t="s">
        <v>205</v>
      </c>
      <c r="U377" s="121" t="s">
        <v>205</v>
      </c>
      <c r="V377" s="121" t="s">
        <v>205</v>
      </c>
      <c r="W377" s="121" t="s">
        <v>205</v>
      </c>
      <c r="X377" s="122"/>
      <c r="Y377" s="121" t="s">
        <v>205</v>
      </c>
      <c r="Z377" s="121" t="s">
        <v>205</v>
      </c>
      <c r="AA377" s="121" t="s">
        <v>205</v>
      </c>
      <c r="AB377" s="121" t="s">
        <v>205</v>
      </c>
      <c r="AC377" s="121" t="s">
        <v>205</v>
      </c>
      <c r="AD377" s="121" t="s">
        <v>205</v>
      </c>
      <c r="AE377" s="122"/>
      <c r="AF377" s="121" t="s">
        <v>205</v>
      </c>
      <c r="AG377" s="121" t="s">
        <v>205</v>
      </c>
      <c r="AH377" s="121" t="s">
        <v>205</v>
      </c>
      <c r="AI377" s="121" t="s">
        <v>205</v>
      </c>
      <c r="AJ377" s="121" t="s">
        <v>205</v>
      </c>
      <c r="AK377" s="96"/>
      <c r="AL377" s="123"/>
      <c r="AM377" s="123">
        <f>VLOOKUP(C377,DM_NGAY_CONG_QUY_DINH!$H$3:$L$600,5,FALSE)</f>
        <v>27</v>
      </c>
      <c r="AN377" s="123">
        <f t="shared" si="0"/>
        <v>27</v>
      </c>
      <c r="AO377" s="125">
        <f t="shared" si="1"/>
        <v>0</v>
      </c>
      <c r="AP377" s="125">
        <f t="shared" si="2"/>
        <v>0</v>
      </c>
      <c r="AQ377" s="127">
        <f t="shared" si="3"/>
        <v>0</v>
      </c>
      <c r="AR377" s="125">
        <f t="shared" si="4"/>
        <v>0</v>
      </c>
      <c r="AS377" s="125">
        <f t="shared" si="5"/>
        <v>0</v>
      </c>
      <c r="AT377" s="125">
        <f t="shared" si="6"/>
        <v>0</v>
      </c>
      <c r="AU377" s="125">
        <f t="shared" si="7"/>
        <v>0</v>
      </c>
      <c r="AV377" s="125">
        <f t="shared" si="22"/>
        <v>0</v>
      </c>
      <c r="AW377" s="125">
        <f t="shared" si="9"/>
        <v>0</v>
      </c>
      <c r="AX377" s="125">
        <f t="shared" si="10"/>
        <v>0</v>
      </c>
      <c r="AY377" s="125">
        <f t="shared" si="11"/>
        <v>0</v>
      </c>
      <c r="AZ377" s="125">
        <f t="shared" si="23"/>
        <v>0</v>
      </c>
      <c r="BA377" s="125">
        <f t="shared" si="13"/>
        <v>0</v>
      </c>
      <c r="BB377" s="125">
        <f t="shared" si="14"/>
        <v>0</v>
      </c>
      <c r="BC377" s="125">
        <f t="shared" si="15"/>
        <v>0</v>
      </c>
      <c r="BD377" s="125">
        <f t="shared" si="24"/>
        <v>0</v>
      </c>
      <c r="BE377" s="125">
        <f t="shared" si="17"/>
        <v>0</v>
      </c>
      <c r="BF377" s="125">
        <f t="shared" si="18"/>
        <v>0</v>
      </c>
      <c r="BG377" s="125">
        <f t="shared" si="25"/>
        <v>0</v>
      </c>
      <c r="BH377" s="125">
        <f t="shared" si="28"/>
        <v>0</v>
      </c>
      <c r="BI377" s="125">
        <f t="shared" si="27"/>
        <v>0</v>
      </c>
      <c r="BJ377" s="248">
        <v>1</v>
      </c>
      <c r="BK377" s="248"/>
    </row>
    <row r="378" spans="1:63" ht="14.25" x14ac:dyDescent="0.2">
      <c r="A378" s="22"/>
      <c r="B378" s="49">
        <v>374</v>
      </c>
      <c r="C378" s="50">
        <f>GD_CHUNG!B378</f>
        <v>11144</v>
      </c>
      <c r="D378" s="50" t="str">
        <f>GD_CHUNG!C378</f>
        <v>Đinh Văn Bền</v>
      </c>
      <c r="E378" s="50" t="str">
        <f>GD_CHUNG!D378</f>
        <v>NV Lái xe - VHTTB</v>
      </c>
      <c r="F378" s="121" t="s">
        <v>205</v>
      </c>
      <c r="G378" s="121" t="s">
        <v>205</v>
      </c>
      <c r="H378" s="121" t="s">
        <v>205</v>
      </c>
      <c r="I378" s="121" t="s">
        <v>205</v>
      </c>
      <c r="J378" s="122"/>
      <c r="K378" s="121" t="s">
        <v>205</v>
      </c>
      <c r="L378" s="121" t="s">
        <v>205</v>
      </c>
      <c r="M378" s="121" t="s">
        <v>205</v>
      </c>
      <c r="N378" s="121" t="s">
        <v>205</v>
      </c>
      <c r="O378" s="121" t="s">
        <v>205</v>
      </c>
      <c r="P378" s="121" t="s">
        <v>205</v>
      </c>
      <c r="Q378" s="122"/>
      <c r="R378" s="121" t="s">
        <v>205</v>
      </c>
      <c r="S378" s="121" t="s">
        <v>205</v>
      </c>
      <c r="T378" s="121" t="s">
        <v>205</v>
      </c>
      <c r="U378" s="121" t="s">
        <v>205</v>
      </c>
      <c r="V378" s="121" t="s">
        <v>205</v>
      </c>
      <c r="W378" s="121" t="s">
        <v>205</v>
      </c>
      <c r="X378" s="122"/>
      <c r="Y378" s="121" t="s">
        <v>205</v>
      </c>
      <c r="Z378" s="121" t="s">
        <v>205</v>
      </c>
      <c r="AA378" s="121" t="s">
        <v>205</v>
      </c>
      <c r="AB378" s="121" t="s">
        <v>205</v>
      </c>
      <c r="AC378" s="121" t="s">
        <v>205</v>
      </c>
      <c r="AD378" s="121" t="s">
        <v>205</v>
      </c>
      <c r="AE378" s="122"/>
      <c r="AF378" s="121" t="s">
        <v>205</v>
      </c>
      <c r="AG378" s="121" t="s">
        <v>205</v>
      </c>
      <c r="AH378" s="121" t="s">
        <v>205</v>
      </c>
      <c r="AI378" s="121" t="s">
        <v>205</v>
      </c>
      <c r="AJ378" s="121" t="s">
        <v>205</v>
      </c>
      <c r="AK378" s="96"/>
      <c r="AL378" s="123"/>
      <c r="AM378" s="123">
        <f>VLOOKUP(C378,DM_NGAY_CONG_QUY_DINH!$H$3:$L$600,5,FALSE)</f>
        <v>27</v>
      </c>
      <c r="AN378" s="123">
        <f t="shared" si="0"/>
        <v>27</v>
      </c>
      <c r="AO378" s="125">
        <f t="shared" si="1"/>
        <v>0</v>
      </c>
      <c r="AP378" s="125">
        <f t="shared" si="2"/>
        <v>0</v>
      </c>
      <c r="AQ378" s="127">
        <f t="shared" si="3"/>
        <v>0</v>
      </c>
      <c r="AR378" s="125">
        <f t="shared" si="4"/>
        <v>0</v>
      </c>
      <c r="AS378" s="125">
        <f t="shared" si="5"/>
        <v>0</v>
      </c>
      <c r="AT378" s="125">
        <f t="shared" si="6"/>
        <v>0</v>
      </c>
      <c r="AU378" s="125">
        <f t="shared" si="7"/>
        <v>0</v>
      </c>
      <c r="AV378" s="125">
        <f t="shared" si="22"/>
        <v>0</v>
      </c>
      <c r="AW378" s="125">
        <f t="shared" si="9"/>
        <v>0</v>
      </c>
      <c r="AX378" s="125">
        <f t="shared" si="10"/>
        <v>0</v>
      </c>
      <c r="AY378" s="125">
        <f t="shared" si="11"/>
        <v>0</v>
      </c>
      <c r="AZ378" s="125">
        <f t="shared" si="23"/>
        <v>0</v>
      </c>
      <c r="BA378" s="125">
        <f t="shared" si="13"/>
        <v>0</v>
      </c>
      <c r="BB378" s="125">
        <f t="shared" si="14"/>
        <v>0</v>
      </c>
      <c r="BC378" s="125">
        <f t="shared" si="15"/>
        <v>0</v>
      </c>
      <c r="BD378" s="125">
        <f t="shared" si="24"/>
        <v>0</v>
      </c>
      <c r="BE378" s="125">
        <f t="shared" si="17"/>
        <v>0</v>
      </c>
      <c r="BF378" s="125">
        <f t="shared" si="18"/>
        <v>0</v>
      </c>
      <c r="BG378" s="125">
        <f t="shared" si="25"/>
        <v>0</v>
      </c>
      <c r="BH378" s="125">
        <f t="shared" si="28"/>
        <v>0</v>
      </c>
      <c r="BI378" s="125">
        <f t="shared" si="27"/>
        <v>0</v>
      </c>
      <c r="BJ378" s="22">
        <v>1.0499999999999992</v>
      </c>
      <c r="BK378" s="250"/>
    </row>
    <row r="379" spans="1:63" ht="14.25" x14ac:dyDescent="0.2">
      <c r="A379" s="22"/>
      <c r="B379" s="49">
        <v>375</v>
      </c>
      <c r="C379" s="50">
        <f>GD_CHUNG!B379</f>
        <v>11145</v>
      </c>
      <c r="D379" s="50" t="str">
        <f>GD_CHUNG!C379</f>
        <v>Nguyễn Tiến Ngọc</v>
      </c>
      <c r="E379" s="50" t="str">
        <f>GD_CHUNG!D379</f>
        <v>NV Lái xe - VHTTB</v>
      </c>
      <c r="F379" s="121" t="s">
        <v>205</v>
      </c>
      <c r="G379" s="121" t="s">
        <v>205</v>
      </c>
      <c r="H379" s="121" t="s">
        <v>205</v>
      </c>
      <c r="I379" s="121" t="s">
        <v>205</v>
      </c>
      <c r="J379" s="122"/>
      <c r="K379" s="121" t="s">
        <v>205</v>
      </c>
      <c r="L379" s="121" t="s">
        <v>205</v>
      </c>
      <c r="M379" s="121" t="s">
        <v>205</v>
      </c>
      <c r="N379" s="121" t="s">
        <v>205</v>
      </c>
      <c r="O379" s="121" t="s">
        <v>205</v>
      </c>
      <c r="P379" s="121" t="s">
        <v>205</v>
      </c>
      <c r="Q379" s="122"/>
      <c r="R379" s="121" t="s">
        <v>205</v>
      </c>
      <c r="S379" s="121" t="s">
        <v>205</v>
      </c>
      <c r="T379" s="121" t="s">
        <v>205</v>
      </c>
      <c r="U379" s="121" t="s">
        <v>205</v>
      </c>
      <c r="V379" s="121" t="s">
        <v>205</v>
      </c>
      <c r="W379" s="121" t="s">
        <v>205</v>
      </c>
      <c r="X379" s="122"/>
      <c r="Y379" s="121" t="s">
        <v>205</v>
      </c>
      <c r="Z379" s="121" t="s">
        <v>205</v>
      </c>
      <c r="AA379" s="121" t="s">
        <v>205</v>
      </c>
      <c r="AB379" s="121" t="s">
        <v>205</v>
      </c>
      <c r="AC379" s="121" t="s">
        <v>205</v>
      </c>
      <c r="AD379" s="121" t="s">
        <v>205</v>
      </c>
      <c r="AE379" s="122"/>
      <c r="AF379" s="121" t="s">
        <v>205</v>
      </c>
      <c r="AG379" s="121" t="s">
        <v>205</v>
      </c>
      <c r="AH379" s="121" t="s">
        <v>205</v>
      </c>
      <c r="AI379" s="121" t="s">
        <v>205</v>
      </c>
      <c r="AJ379" s="121" t="s">
        <v>205</v>
      </c>
      <c r="AK379" s="96"/>
      <c r="AL379" s="123"/>
      <c r="AM379" s="123">
        <f>VLOOKUP(C379,DM_NGAY_CONG_QUY_DINH!$H$3:$L$600,5,FALSE)</f>
        <v>27</v>
      </c>
      <c r="AN379" s="123">
        <f t="shared" si="0"/>
        <v>27</v>
      </c>
      <c r="AO379" s="125">
        <f t="shared" si="1"/>
        <v>0</v>
      </c>
      <c r="AP379" s="125">
        <f t="shared" si="2"/>
        <v>0</v>
      </c>
      <c r="AQ379" s="127">
        <f t="shared" si="3"/>
        <v>0</v>
      </c>
      <c r="AR379" s="125">
        <f t="shared" si="4"/>
        <v>0</v>
      </c>
      <c r="AS379" s="125">
        <f t="shared" si="5"/>
        <v>0</v>
      </c>
      <c r="AT379" s="125">
        <f t="shared" si="6"/>
        <v>0</v>
      </c>
      <c r="AU379" s="125">
        <f t="shared" si="7"/>
        <v>0</v>
      </c>
      <c r="AV379" s="125">
        <f t="shared" si="22"/>
        <v>0</v>
      </c>
      <c r="AW379" s="125">
        <f t="shared" si="9"/>
        <v>0</v>
      </c>
      <c r="AX379" s="125">
        <f t="shared" si="10"/>
        <v>0</v>
      </c>
      <c r="AY379" s="125">
        <f t="shared" si="11"/>
        <v>0</v>
      </c>
      <c r="AZ379" s="125">
        <f t="shared" si="23"/>
        <v>0</v>
      </c>
      <c r="BA379" s="125">
        <f t="shared" si="13"/>
        <v>0</v>
      </c>
      <c r="BB379" s="125">
        <f t="shared" si="14"/>
        <v>0</v>
      </c>
      <c r="BC379" s="125">
        <f t="shared" si="15"/>
        <v>0</v>
      </c>
      <c r="BD379" s="125">
        <f t="shared" si="24"/>
        <v>0</v>
      </c>
      <c r="BE379" s="125">
        <f t="shared" si="17"/>
        <v>0</v>
      </c>
      <c r="BF379" s="125">
        <f t="shared" si="18"/>
        <v>0</v>
      </c>
      <c r="BG379" s="125">
        <f t="shared" si="25"/>
        <v>0</v>
      </c>
      <c r="BH379" s="125">
        <f t="shared" si="28"/>
        <v>0</v>
      </c>
      <c r="BI379" s="125">
        <f t="shared" si="27"/>
        <v>0</v>
      </c>
      <c r="BJ379" s="167">
        <v>1.0499999999999989</v>
      </c>
      <c r="BK379" s="250"/>
    </row>
    <row r="380" spans="1:63" ht="14.25" x14ac:dyDescent="0.2">
      <c r="A380" s="22"/>
      <c r="B380" s="49">
        <v>376</v>
      </c>
      <c r="C380" s="50">
        <f>GD_CHUNG!B380</f>
        <v>13406</v>
      </c>
      <c r="D380" s="50" t="str">
        <f>GD_CHUNG!C380</f>
        <v>Hoàng Đình Mạnh</v>
      </c>
      <c r="E380" s="50" t="str">
        <f>GD_CHUNG!D380</f>
        <v>NV Lái xe - VHTTB</v>
      </c>
      <c r="F380" s="121" t="s">
        <v>205</v>
      </c>
      <c r="G380" s="121" t="s">
        <v>205</v>
      </c>
      <c r="H380" s="121" t="s">
        <v>205</v>
      </c>
      <c r="I380" s="121" t="s">
        <v>205</v>
      </c>
      <c r="J380" s="122"/>
      <c r="K380" s="121" t="s">
        <v>205</v>
      </c>
      <c r="L380" s="121" t="s">
        <v>205</v>
      </c>
      <c r="M380" s="121" t="s">
        <v>205</v>
      </c>
      <c r="N380" s="121" t="s">
        <v>205</v>
      </c>
      <c r="O380" s="121" t="s">
        <v>205</v>
      </c>
      <c r="P380" s="121" t="s">
        <v>205</v>
      </c>
      <c r="Q380" s="122"/>
      <c r="R380" s="121" t="s">
        <v>205</v>
      </c>
      <c r="S380" s="121" t="s">
        <v>205</v>
      </c>
      <c r="T380" s="121" t="s">
        <v>205</v>
      </c>
      <c r="U380" s="121" t="s">
        <v>205</v>
      </c>
      <c r="V380" s="121" t="s">
        <v>205</v>
      </c>
      <c r="W380" s="121" t="s">
        <v>205</v>
      </c>
      <c r="X380" s="122"/>
      <c r="Y380" s="121" t="s">
        <v>205</v>
      </c>
      <c r="Z380" s="121" t="s">
        <v>205</v>
      </c>
      <c r="AA380" s="121" t="s">
        <v>205</v>
      </c>
      <c r="AB380" s="121" t="s">
        <v>205</v>
      </c>
      <c r="AC380" s="121" t="s">
        <v>205</v>
      </c>
      <c r="AD380" s="121" t="s">
        <v>205</v>
      </c>
      <c r="AE380" s="122"/>
      <c r="AF380" s="121" t="s">
        <v>205</v>
      </c>
      <c r="AG380" s="121" t="s">
        <v>205</v>
      </c>
      <c r="AH380" s="121" t="s">
        <v>205</v>
      </c>
      <c r="AI380" s="121" t="s">
        <v>205</v>
      </c>
      <c r="AJ380" s="121" t="s">
        <v>205</v>
      </c>
      <c r="AK380" s="96"/>
      <c r="AL380" s="123"/>
      <c r="AM380" s="123">
        <f>VLOOKUP(C380,DM_NGAY_CONG_QUY_DINH!$H$3:$L$600,5,FALSE)</f>
        <v>27</v>
      </c>
      <c r="AN380" s="123">
        <f t="shared" si="0"/>
        <v>27</v>
      </c>
      <c r="AO380" s="125">
        <f t="shared" si="1"/>
        <v>0</v>
      </c>
      <c r="AP380" s="125">
        <f t="shared" si="2"/>
        <v>0</v>
      </c>
      <c r="AQ380" s="127">
        <f t="shared" si="3"/>
        <v>0</v>
      </c>
      <c r="AR380" s="125">
        <f t="shared" si="4"/>
        <v>0</v>
      </c>
      <c r="AS380" s="125">
        <f t="shared" si="5"/>
        <v>0</v>
      </c>
      <c r="AT380" s="125">
        <f t="shared" si="6"/>
        <v>0</v>
      </c>
      <c r="AU380" s="125">
        <f t="shared" si="7"/>
        <v>0</v>
      </c>
      <c r="AV380" s="125">
        <f t="shared" si="22"/>
        <v>0</v>
      </c>
      <c r="AW380" s="125">
        <f t="shared" si="9"/>
        <v>0</v>
      </c>
      <c r="AX380" s="125">
        <f t="shared" si="10"/>
        <v>0</v>
      </c>
      <c r="AY380" s="125">
        <f t="shared" si="11"/>
        <v>0</v>
      </c>
      <c r="AZ380" s="125">
        <f t="shared" si="23"/>
        <v>0</v>
      </c>
      <c r="BA380" s="125">
        <f t="shared" si="13"/>
        <v>0</v>
      </c>
      <c r="BB380" s="125">
        <f t="shared" si="14"/>
        <v>0</v>
      </c>
      <c r="BC380" s="125">
        <f t="shared" si="15"/>
        <v>0</v>
      </c>
      <c r="BD380" s="125">
        <f t="shared" si="24"/>
        <v>0</v>
      </c>
      <c r="BE380" s="125">
        <f t="shared" si="17"/>
        <v>0</v>
      </c>
      <c r="BF380" s="125">
        <f t="shared" si="18"/>
        <v>0</v>
      </c>
      <c r="BG380" s="125">
        <f t="shared" si="25"/>
        <v>0</v>
      </c>
      <c r="BH380" s="125">
        <f t="shared" si="28"/>
        <v>0</v>
      </c>
      <c r="BI380" s="125">
        <f t="shared" si="27"/>
        <v>0</v>
      </c>
      <c r="BJ380" s="248">
        <v>1</v>
      </c>
      <c r="BK380" s="248"/>
    </row>
    <row r="381" spans="1:63" ht="14.25" x14ac:dyDescent="0.2">
      <c r="A381" s="22"/>
      <c r="B381" s="49">
        <v>377</v>
      </c>
      <c r="C381" s="50">
        <f>GD_CHUNG!B381</f>
        <v>13407</v>
      </c>
      <c r="D381" s="50" t="str">
        <f>GD_CHUNG!C381</f>
        <v>Vương Văn Tiến</v>
      </c>
      <c r="E381" s="50" t="str">
        <f>GD_CHUNG!D381</f>
        <v>NV Lái xe - VHTTB</v>
      </c>
      <c r="F381" s="121" t="s">
        <v>205</v>
      </c>
      <c r="G381" s="121" t="s">
        <v>205</v>
      </c>
      <c r="H381" s="121" t="s">
        <v>205</v>
      </c>
      <c r="I381" s="121" t="s">
        <v>205</v>
      </c>
      <c r="J381" s="122"/>
      <c r="K381" s="121" t="s">
        <v>205</v>
      </c>
      <c r="L381" s="121" t="s">
        <v>205</v>
      </c>
      <c r="M381" s="121" t="s">
        <v>205</v>
      </c>
      <c r="N381" s="121" t="s">
        <v>205</v>
      </c>
      <c r="O381" s="121" t="s">
        <v>205</v>
      </c>
      <c r="P381" s="121" t="s">
        <v>205</v>
      </c>
      <c r="Q381" s="122"/>
      <c r="R381" s="121" t="s">
        <v>205</v>
      </c>
      <c r="S381" s="121" t="s">
        <v>205</v>
      </c>
      <c r="T381" s="121" t="s">
        <v>205</v>
      </c>
      <c r="U381" s="121" t="s">
        <v>205</v>
      </c>
      <c r="V381" s="121" t="s">
        <v>205</v>
      </c>
      <c r="W381" s="121" t="s">
        <v>205</v>
      </c>
      <c r="X381" s="122"/>
      <c r="Y381" s="121" t="s">
        <v>205</v>
      </c>
      <c r="Z381" s="121" t="s">
        <v>205</v>
      </c>
      <c r="AA381" s="121" t="s">
        <v>205</v>
      </c>
      <c r="AB381" s="121" t="s">
        <v>205</v>
      </c>
      <c r="AC381" s="121" t="s">
        <v>205</v>
      </c>
      <c r="AD381" s="121" t="s">
        <v>205</v>
      </c>
      <c r="AE381" s="122"/>
      <c r="AF381" s="121" t="s">
        <v>205</v>
      </c>
      <c r="AG381" s="121" t="s">
        <v>205</v>
      </c>
      <c r="AH381" s="121" t="s">
        <v>205</v>
      </c>
      <c r="AI381" s="121" t="s">
        <v>205</v>
      </c>
      <c r="AJ381" s="121" t="s">
        <v>205</v>
      </c>
      <c r="AK381" s="96"/>
      <c r="AL381" s="123"/>
      <c r="AM381" s="123">
        <f>VLOOKUP(C381,DM_NGAY_CONG_QUY_DINH!$H$3:$L$600,5,FALSE)</f>
        <v>27</v>
      </c>
      <c r="AN381" s="123">
        <f t="shared" si="0"/>
        <v>27</v>
      </c>
      <c r="AO381" s="125">
        <f t="shared" si="1"/>
        <v>0</v>
      </c>
      <c r="AP381" s="125">
        <f t="shared" si="2"/>
        <v>0</v>
      </c>
      <c r="AQ381" s="127">
        <f t="shared" si="3"/>
        <v>0</v>
      </c>
      <c r="AR381" s="125">
        <f t="shared" si="4"/>
        <v>0</v>
      </c>
      <c r="AS381" s="125">
        <f t="shared" si="5"/>
        <v>0</v>
      </c>
      <c r="AT381" s="125">
        <f t="shared" si="6"/>
        <v>0</v>
      </c>
      <c r="AU381" s="125">
        <f t="shared" si="7"/>
        <v>0</v>
      </c>
      <c r="AV381" s="125">
        <f t="shared" si="22"/>
        <v>0</v>
      </c>
      <c r="AW381" s="125">
        <f t="shared" si="9"/>
        <v>0</v>
      </c>
      <c r="AX381" s="125">
        <f t="shared" si="10"/>
        <v>0</v>
      </c>
      <c r="AY381" s="125">
        <f t="shared" si="11"/>
        <v>0</v>
      </c>
      <c r="AZ381" s="125">
        <f t="shared" si="23"/>
        <v>0</v>
      </c>
      <c r="BA381" s="125">
        <f t="shared" si="13"/>
        <v>0</v>
      </c>
      <c r="BB381" s="125">
        <f t="shared" si="14"/>
        <v>0</v>
      </c>
      <c r="BC381" s="125">
        <f t="shared" si="15"/>
        <v>0</v>
      </c>
      <c r="BD381" s="125">
        <f t="shared" si="24"/>
        <v>0</v>
      </c>
      <c r="BE381" s="125">
        <f t="shared" si="17"/>
        <v>0</v>
      </c>
      <c r="BF381" s="125">
        <f t="shared" si="18"/>
        <v>0</v>
      </c>
      <c r="BG381" s="125">
        <f t="shared" si="25"/>
        <v>0</v>
      </c>
      <c r="BH381" s="125">
        <f t="shared" si="28"/>
        <v>0</v>
      </c>
      <c r="BI381" s="125">
        <f t="shared" si="27"/>
        <v>0</v>
      </c>
      <c r="BJ381" s="248">
        <v>0.9</v>
      </c>
      <c r="BK381" s="248"/>
    </row>
    <row r="382" spans="1:63" ht="14.25" x14ac:dyDescent="0.2">
      <c r="A382" s="22"/>
      <c r="B382" s="49">
        <v>378</v>
      </c>
      <c r="C382" s="50">
        <f>GD_CHUNG!B382</f>
        <v>13408</v>
      </c>
      <c r="D382" s="50" t="str">
        <f>GD_CHUNG!C382</f>
        <v>Nguyễn Phương Thắng</v>
      </c>
      <c r="E382" s="50" t="str">
        <f>GD_CHUNG!D382</f>
        <v>NV Lái xe - VHTTB</v>
      </c>
      <c r="F382" s="121" t="s">
        <v>205</v>
      </c>
      <c r="G382" s="121" t="s">
        <v>205</v>
      </c>
      <c r="H382" s="121" t="s">
        <v>205</v>
      </c>
      <c r="I382" s="121" t="s">
        <v>205</v>
      </c>
      <c r="J382" s="122"/>
      <c r="K382" s="121" t="s">
        <v>205</v>
      </c>
      <c r="L382" s="121" t="s">
        <v>205</v>
      </c>
      <c r="M382" s="121" t="s">
        <v>205</v>
      </c>
      <c r="N382" s="121" t="s">
        <v>205</v>
      </c>
      <c r="O382" s="121" t="s">
        <v>205</v>
      </c>
      <c r="P382" s="121" t="s">
        <v>205</v>
      </c>
      <c r="Q382" s="122"/>
      <c r="R382" s="121" t="s">
        <v>205</v>
      </c>
      <c r="S382" s="121" t="s">
        <v>205</v>
      </c>
      <c r="T382" s="121" t="s">
        <v>205</v>
      </c>
      <c r="U382" s="121" t="s">
        <v>205</v>
      </c>
      <c r="V382" s="121" t="s">
        <v>205</v>
      </c>
      <c r="W382" s="121" t="s">
        <v>205</v>
      </c>
      <c r="X382" s="122"/>
      <c r="Y382" s="121" t="s">
        <v>205</v>
      </c>
      <c r="Z382" s="121" t="s">
        <v>205</v>
      </c>
      <c r="AA382" s="121" t="s">
        <v>205</v>
      </c>
      <c r="AB382" s="121" t="s">
        <v>205</v>
      </c>
      <c r="AC382" s="121" t="s">
        <v>205</v>
      </c>
      <c r="AD382" s="121" t="s">
        <v>205</v>
      </c>
      <c r="AE382" s="122"/>
      <c r="AF382" s="121" t="s">
        <v>205</v>
      </c>
      <c r="AG382" s="121" t="s">
        <v>205</v>
      </c>
      <c r="AH382" s="121" t="s">
        <v>205</v>
      </c>
      <c r="AI382" s="121" t="s">
        <v>205</v>
      </c>
      <c r="AJ382" s="121" t="s">
        <v>205</v>
      </c>
      <c r="AK382" s="96"/>
      <c r="AL382" s="123"/>
      <c r="AM382" s="123">
        <f>VLOOKUP(C382,DM_NGAY_CONG_QUY_DINH!$H$3:$L$600,5,FALSE)</f>
        <v>27</v>
      </c>
      <c r="AN382" s="123">
        <f t="shared" si="0"/>
        <v>27</v>
      </c>
      <c r="AO382" s="125">
        <f t="shared" si="1"/>
        <v>0</v>
      </c>
      <c r="AP382" s="125">
        <f t="shared" si="2"/>
        <v>0</v>
      </c>
      <c r="AQ382" s="127">
        <f t="shared" si="3"/>
        <v>0</v>
      </c>
      <c r="AR382" s="125">
        <f t="shared" si="4"/>
        <v>0</v>
      </c>
      <c r="AS382" s="125">
        <f t="shared" si="5"/>
        <v>0</v>
      </c>
      <c r="AT382" s="125">
        <f t="shared" si="6"/>
        <v>0</v>
      </c>
      <c r="AU382" s="125">
        <f t="shared" si="7"/>
        <v>0</v>
      </c>
      <c r="AV382" s="125">
        <f t="shared" si="22"/>
        <v>0</v>
      </c>
      <c r="AW382" s="125">
        <f t="shared" si="9"/>
        <v>0</v>
      </c>
      <c r="AX382" s="125">
        <f t="shared" si="10"/>
        <v>0</v>
      </c>
      <c r="AY382" s="125">
        <f t="shared" si="11"/>
        <v>0</v>
      </c>
      <c r="AZ382" s="125">
        <f t="shared" si="23"/>
        <v>0</v>
      </c>
      <c r="BA382" s="125">
        <f t="shared" si="13"/>
        <v>0</v>
      </c>
      <c r="BB382" s="125">
        <f t="shared" si="14"/>
        <v>0</v>
      </c>
      <c r="BC382" s="125">
        <f t="shared" si="15"/>
        <v>0</v>
      </c>
      <c r="BD382" s="125">
        <f t="shared" si="24"/>
        <v>0</v>
      </c>
      <c r="BE382" s="125">
        <f t="shared" si="17"/>
        <v>0</v>
      </c>
      <c r="BF382" s="125">
        <f t="shared" si="18"/>
        <v>0</v>
      </c>
      <c r="BG382" s="125">
        <f t="shared" si="25"/>
        <v>0</v>
      </c>
      <c r="BH382" s="125">
        <f t="shared" si="28"/>
        <v>0</v>
      </c>
      <c r="BI382" s="125">
        <f t="shared" si="27"/>
        <v>0</v>
      </c>
      <c r="BJ382" s="248">
        <v>1</v>
      </c>
      <c r="BK382" s="248"/>
    </row>
    <row r="383" spans="1:63" ht="14.25" x14ac:dyDescent="0.2">
      <c r="A383" s="22"/>
      <c r="B383" s="49">
        <v>379</v>
      </c>
      <c r="C383" s="50">
        <f>GD_CHUNG!B383</f>
        <v>13409</v>
      </c>
      <c r="D383" s="50" t="str">
        <f>GD_CHUNG!C383</f>
        <v>Lê Tuấn Anh</v>
      </c>
      <c r="E383" s="50" t="str">
        <f>GD_CHUNG!D383</f>
        <v>NV Lái xe - VHTTB</v>
      </c>
      <c r="F383" s="121" t="s">
        <v>205</v>
      </c>
      <c r="G383" s="121" t="s">
        <v>205</v>
      </c>
      <c r="H383" s="121" t="s">
        <v>205</v>
      </c>
      <c r="I383" s="121" t="s">
        <v>205</v>
      </c>
      <c r="J383" s="122"/>
      <c r="K383" s="121" t="s">
        <v>205</v>
      </c>
      <c r="L383" s="121" t="s">
        <v>205</v>
      </c>
      <c r="M383" s="121" t="s">
        <v>205</v>
      </c>
      <c r="N383" s="121" t="s">
        <v>205</v>
      </c>
      <c r="O383" s="121" t="s">
        <v>205</v>
      </c>
      <c r="P383" s="121" t="s">
        <v>205</v>
      </c>
      <c r="Q383" s="122"/>
      <c r="R383" s="121" t="s">
        <v>205</v>
      </c>
      <c r="S383" s="121" t="s">
        <v>205</v>
      </c>
      <c r="T383" s="121" t="s">
        <v>205</v>
      </c>
      <c r="U383" s="121" t="s">
        <v>205</v>
      </c>
      <c r="V383" s="121" t="s">
        <v>205</v>
      </c>
      <c r="W383" s="121" t="s">
        <v>205</v>
      </c>
      <c r="X383" s="122"/>
      <c r="Y383" s="121" t="s">
        <v>205</v>
      </c>
      <c r="Z383" s="121" t="s">
        <v>205</v>
      </c>
      <c r="AA383" s="121" t="s">
        <v>205</v>
      </c>
      <c r="AB383" s="121" t="s">
        <v>205</v>
      </c>
      <c r="AC383" s="121" t="s">
        <v>205</v>
      </c>
      <c r="AD383" s="121" t="s">
        <v>205</v>
      </c>
      <c r="AE383" s="122"/>
      <c r="AF383" s="121" t="s">
        <v>205</v>
      </c>
      <c r="AG383" s="121" t="s">
        <v>205</v>
      </c>
      <c r="AH383" s="121" t="s">
        <v>205</v>
      </c>
      <c r="AI383" s="121" t="s">
        <v>205</v>
      </c>
      <c r="AJ383" s="121" t="s">
        <v>205</v>
      </c>
      <c r="AK383" s="96"/>
      <c r="AL383" s="123"/>
      <c r="AM383" s="123">
        <f>VLOOKUP(C383,DM_NGAY_CONG_QUY_DINH!$H$3:$L$600,5,FALSE)</f>
        <v>27</v>
      </c>
      <c r="AN383" s="123">
        <f t="shared" si="0"/>
        <v>27</v>
      </c>
      <c r="AO383" s="125">
        <f t="shared" si="1"/>
        <v>0</v>
      </c>
      <c r="AP383" s="125">
        <f t="shared" si="2"/>
        <v>0</v>
      </c>
      <c r="AQ383" s="127">
        <f t="shared" si="3"/>
        <v>0</v>
      </c>
      <c r="AR383" s="125">
        <f t="shared" si="4"/>
        <v>0</v>
      </c>
      <c r="AS383" s="125">
        <f t="shared" si="5"/>
        <v>0</v>
      </c>
      <c r="AT383" s="125">
        <f t="shared" si="6"/>
        <v>0</v>
      </c>
      <c r="AU383" s="125">
        <f t="shared" si="7"/>
        <v>0</v>
      </c>
      <c r="AV383" s="125">
        <f t="shared" si="22"/>
        <v>0</v>
      </c>
      <c r="AW383" s="125">
        <f t="shared" si="9"/>
        <v>0</v>
      </c>
      <c r="AX383" s="125">
        <f t="shared" si="10"/>
        <v>0</v>
      </c>
      <c r="AY383" s="125">
        <f t="shared" si="11"/>
        <v>0</v>
      </c>
      <c r="AZ383" s="125">
        <f t="shared" si="23"/>
        <v>0</v>
      </c>
      <c r="BA383" s="125">
        <f t="shared" si="13"/>
        <v>0</v>
      </c>
      <c r="BB383" s="125">
        <f t="shared" si="14"/>
        <v>0</v>
      </c>
      <c r="BC383" s="125">
        <f t="shared" si="15"/>
        <v>0</v>
      </c>
      <c r="BD383" s="125">
        <f t="shared" si="24"/>
        <v>0</v>
      </c>
      <c r="BE383" s="125">
        <f t="shared" si="17"/>
        <v>0</v>
      </c>
      <c r="BF383" s="125">
        <f t="shared" si="18"/>
        <v>0</v>
      </c>
      <c r="BG383" s="125">
        <f t="shared" si="25"/>
        <v>0</v>
      </c>
      <c r="BH383" s="125">
        <f t="shared" si="28"/>
        <v>0</v>
      </c>
      <c r="BI383" s="125">
        <f t="shared" si="27"/>
        <v>0</v>
      </c>
      <c r="BJ383" s="248">
        <v>1</v>
      </c>
      <c r="BK383" s="248"/>
    </row>
    <row r="384" spans="1:63" ht="14.25" x14ac:dyDescent="0.2">
      <c r="A384" s="22"/>
      <c r="B384" s="49">
        <v>380</v>
      </c>
      <c r="C384" s="50">
        <f>GD_CHUNG!B384</f>
        <v>13410</v>
      </c>
      <c r="D384" s="50" t="str">
        <f>GD_CHUNG!C384</f>
        <v>Đoàn Văn Phương</v>
      </c>
      <c r="E384" s="50" t="str">
        <f>GD_CHUNG!D384</f>
        <v>NV Lái xe - VHTTB</v>
      </c>
      <c r="F384" s="121" t="s">
        <v>205</v>
      </c>
      <c r="G384" s="121" t="s">
        <v>205</v>
      </c>
      <c r="H384" s="121" t="s">
        <v>205</v>
      </c>
      <c r="I384" s="121" t="s">
        <v>205</v>
      </c>
      <c r="J384" s="122"/>
      <c r="K384" s="121" t="s">
        <v>205</v>
      </c>
      <c r="L384" s="121" t="s">
        <v>205</v>
      </c>
      <c r="M384" s="121" t="s">
        <v>205</v>
      </c>
      <c r="N384" s="121" t="s">
        <v>205</v>
      </c>
      <c r="O384" s="121" t="s">
        <v>205</v>
      </c>
      <c r="P384" s="121" t="s">
        <v>205</v>
      </c>
      <c r="Q384" s="122"/>
      <c r="R384" s="121" t="s">
        <v>205</v>
      </c>
      <c r="S384" s="121" t="s">
        <v>205</v>
      </c>
      <c r="T384" s="121" t="s">
        <v>205</v>
      </c>
      <c r="U384" s="121" t="s">
        <v>205</v>
      </c>
      <c r="V384" s="121" t="s">
        <v>205</v>
      </c>
      <c r="W384" s="121" t="s">
        <v>205</v>
      </c>
      <c r="X384" s="122"/>
      <c r="Y384" s="121" t="s">
        <v>205</v>
      </c>
      <c r="Z384" s="121" t="s">
        <v>205</v>
      </c>
      <c r="AA384" s="121" t="s">
        <v>205</v>
      </c>
      <c r="AB384" s="121" t="s">
        <v>205</v>
      </c>
      <c r="AC384" s="121" t="s">
        <v>205</v>
      </c>
      <c r="AD384" s="121" t="s">
        <v>205</v>
      </c>
      <c r="AE384" s="122"/>
      <c r="AF384" s="121" t="s">
        <v>205</v>
      </c>
      <c r="AG384" s="121" t="s">
        <v>205</v>
      </c>
      <c r="AH384" s="121" t="s">
        <v>205</v>
      </c>
      <c r="AI384" s="121" t="s">
        <v>205</v>
      </c>
      <c r="AJ384" s="121" t="s">
        <v>205</v>
      </c>
      <c r="AK384" s="96"/>
      <c r="AL384" s="123"/>
      <c r="AM384" s="123">
        <f>VLOOKUP(C384,DM_NGAY_CONG_QUY_DINH!$H$3:$L$600,5,FALSE)</f>
        <v>27</v>
      </c>
      <c r="AN384" s="123">
        <f t="shared" si="0"/>
        <v>27</v>
      </c>
      <c r="AO384" s="125">
        <f t="shared" si="1"/>
        <v>0</v>
      </c>
      <c r="AP384" s="125">
        <f t="shared" si="2"/>
        <v>0</v>
      </c>
      <c r="AQ384" s="127">
        <f t="shared" si="3"/>
        <v>0</v>
      </c>
      <c r="AR384" s="125">
        <f t="shared" si="4"/>
        <v>0</v>
      </c>
      <c r="AS384" s="125">
        <f t="shared" si="5"/>
        <v>0</v>
      </c>
      <c r="AT384" s="125">
        <f t="shared" si="6"/>
        <v>0</v>
      </c>
      <c r="AU384" s="125">
        <f t="shared" si="7"/>
        <v>0</v>
      </c>
      <c r="AV384" s="125">
        <f t="shared" si="22"/>
        <v>0</v>
      </c>
      <c r="AW384" s="125">
        <f t="shared" si="9"/>
        <v>0</v>
      </c>
      <c r="AX384" s="125">
        <f t="shared" si="10"/>
        <v>0</v>
      </c>
      <c r="AY384" s="125">
        <f t="shared" si="11"/>
        <v>0</v>
      </c>
      <c r="AZ384" s="125">
        <f t="shared" si="23"/>
        <v>0</v>
      </c>
      <c r="BA384" s="125">
        <f t="shared" si="13"/>
        <v>0</v>
      </c>
      <c r="BB384" s="125">
        <f t="shared" si="14"/>
        <v>0</v>
      </c>
      <c r="BC384" s="125">
        <f t="shared" si="15"/>
        <v>0</v>
      </c>
      <c r="BD384" s="125">
        <f t="shared" si="24"/>
        <v>0</v>
      </c>
      <c r="BE384" s="125">
        <f t="shared" si="17"/>
        <v>0</v>
      </c>
      <c r="BF384" s="125">
        <f t="shared" si="18"/>
        <v>0</v>
      </c>
      <c r="BG384" s="125">
        <f t="shared" si="25"/>
        <v>0</v>
      </c>
      <c r="BH384" s="125">
        <f t="shared" si="28"/>
        <v>0</v>
      </c>
      <c r="BI384" s="125">
        <f t="shared" si="27"/>
        <v>0</v>
      </c>
      <c r="BJ384" s="248">
        <v>0.95</v>
      </c>
      <c r="BK384" s="248"/>
    </row>
    <row r="385" spans="1:63" ht="14.25" x14ac:dyDescent="0.2">
      <c r="A385" s="22"/>
      <c r="B385" s="49">
        <v>381</v>
      </c>
      <c r="C385" s="50">
        <f>GD_CHUNG!B385</f>
        <v>13411</v>
      </c>
      <c r="D385" s="50" t="str">
        <f>GD_CHUNG!C385</f>
        <v>Nguyễn Văn Hà</v>
      </c>
      <c r="E385" s="50" t="str">
        <f>GD_CHUNG!D385</f>
        <v>NV Lái xe - VHTTB</v>
      </c>
      <c r="F385" s="121" t="s">
        <v>205</v>
      </c>
      <c r="G385" s="121" t="s">
        <v>205</v>
      </c>
      <c r="H385" s="121" t="s">
        <v>205</v>
      </c>
      <c r="I385" s="121" t="s">
        <v>205</v>
      </c>
      <c r="J385" s="122"/>
      <c r="K385" s="121" t="s">
        <v>205</v>
      </c>
      <c r="L385" s="121" t="s">
        <v>205</v>
      </c>
      <c r="M385" s="121" t="s">
        <v>205</v>
      </c>
      <c r="N385" s="121" t="s">
        <v>205</v>
      </c>
      <c r="O385" s="121" t="s">
        <v>205</v>
      </c>
      <c r="P385" s="121" t="s">
        <v>205</v>
      </c>
      <c r="Q385" s="122"/>
      <c r="R385" s="121" t="s">
        <v>205</v>
      </c>
      <c r="S385" s="121" t="s">
        <v>205</v>
      </c>
      <c r="T385" s="121" t="s">
        <v>205</v>
      </c>
      <c r="U385" s="121" t="s">
        <v>205</v>
      </c>
      <c r="V385" s="121" t="s">
        <v>205</v>
      </c>
      <c r="W385" s="121" t="s">
        <v>205</v>
      </c>
      <c r="X385" s="122"/>
      <c r="Y385" s="121" t="s">
        <v>205</v>
      </c>
      <c r="Z385" s="121" t="s">
        <v>205</v>
      </c>
      <c r="AA385" s="121" t="s">
        <v>205</v>
      </c>
      <c r="AB385" s="121" t="s">
        <v>205</v>
      </c>
      <c r="AC385" s="121" t="s">
        <v>205</v>
      </c>
      <c r="AD385" s="121" t="s">
        <v>205</v>
      </c>
      <c r="AE385" s="122"/>
      <c r="AF385" s="121" t="s">
        <v>205</v>
      </c>
      <c r="AG385" s="121" t="s">
        <v>205</v>
      </c>
      <c r="AH385" s="121" t="s">
        <v>205</v>
      </c>
      <c r="AI385" s="121" t="s">
        <v>205</v>
      </c>
      <c r="AJ385" s="121" t="s">
        <v>205</v>
      </c>
      <c r="AK385" s="96"/>
      <c r="AL385" s="123"/>
      <c r="AM385" s="123">
        <f>VLOOKUP(C385,DM_NGAY_CONG_QUY_DINH!$H$3:$L$600,5,FALSE)</f>
        <v>27</v>
      </c>
      <c r="AN385" s="123">
        <f t="shared" si="0"/>
        <v>27</v>
      </c>
      <c r="AO385" s="125">
        <f t="shared" si="1"/>
        <v>0</v>
      </c>
      <c r="AP385" s="125">
        <f t="shared" si="2"/>
        <v>0</v>
      </c>
      <c r="AQ385" s="127">
        <f t="shared" si="3"/>
        <v>0</v>
      </c>
      <c r="AR385" s="125">
        <f t="shared" si="4"/>
        <v>0</v>
      </c>
      <c r="AS385" s="125">
        <f t="shared" si="5"/>
        <v>0</v>
      </c>
      <c r="AT385" s="125">
        <f t="shared" si="6"/>
        <v>0</v>
      </c>
      <c r="AU385" s="125">
        <f t="shared" si="7"/>
        <v>0</v>
      </c>
      <c r="AV385" s="125">
        <f t="shared" si="22"/>
        <v>0</v>
      </c>
      <c r="AW385" s="125">
        <f t="shared" si="9"/>
        <v>0</v>
      </c>
      <c r="AX385" s="125">
        <f t="shared" si="10"/>
        <v>0</v>
      </c>
      <c r="AY385" s="125">
        <f t="shared" si="11"/>
        <v>0</v>
      </c>
      <c r="AZ385" s="125">
        <f t="shared" si="23"/>
        <v>0</v>
      </c>
      <c r="BA385" s="125">
        <f t="shared" si="13"/>
        <v>0</v>
      </c>
      <c r="BB385" s="125">
        <f t="shared" si="14"/>
        <v>0</v>
      </c>
      <c r="BC385" s="125">
        <f t="shared" si="15"/>
        <v>0</v>
      </c>
      <c r="BD385" s="125">
        <f t="shared" si="24"/>
        <v>0</v>
      </c>
      <c r="BE385" s="125">
        <f t="shared" si="17"/>
        <v>0</v>
      </c>
      <c r="BF385" s="125">
        <f t="shared" si="18"/>
        <v>0</v>
      </c>
      <c r="BG385" s="125">
        <f t="shared" si="25"/>
        <v>0</v>
      </c>
      <c r="BH385" s="125">
        <f t="shared" si="28"/>
        <v>0</v>
      </c>
      <c r="BI385" s="125">
        <f t="shared" si="27"/>
        <v>0</v>
      </c>
      <c r="BJ385" s="248">
        <v>0.85</v>
      </c>
      <c r="BK385" s="248"/>
    </row>
    <row r="386" spans="1:63" ht="14.25" x14ac:dyDescent="0.2">
      <c r="A386" s="22"/>
      <c r="B386" s="49">
        <v>382</v>
      </c>
      <c r="C386" s="50">
        <f>GD_CHUNG!B386</f>
        <v>13412</v>
      </c>
      <c r="D386" s="50" t="str">
        <f>GD_CHUNG!C386</f>
        <v>Nguyễn Mạnh Hiếu</v>
      </c>
      <c r="E386" s="50" t="str">
        <f>GD_CHUNG!D386</f>
        <v>NV Lái xe - VHTTB</v>
      </c>
      <c r="F386" s="121" t="s">
        <v>205</v>
      </c>
      <c r="G386" s="121" t="s">
        <v>205</v>
      </c>
      <c r="H386" s="121" t="s">
        <v>205</v>
      </c>
      <c r="I386" s="121" t="s">
        <v>205</v>
      </c>
      <c r="J386" s="122"/>
      <c r="K386" s="121" t="s">
        <v>205</v>
      </c>
      <c r="L386" s="121" t="s">
        <v>205</v>
      </c>
      <c r="M386" s="121" t="s">
        <v>205</v>
      </c>
      <c r="N386" s="121" t="s">
        <v>205</v>
      </c>
      <c r="O386" s="121" t="s">
        <v>205</v>
      </c>
      <c r="P386" s="121" t="s">
        <v>205</v>
      </c>
      <c r="Q386" s="122"/>
      <c r="R386" s="121" t="s">
        <v>205</v>
      </c>
      <c r="S386" s="121" t="s">
        <v>205</v>
      </c>
      <c r="T386" s="121" t="s">
        <v>205</v>
      </c>
      <c r="U386" s="121" t="s">
        <v>205</v>
      </c>
      <c r="V386" s="121" t="s">
        <v>205</v>
      </c>
      <c r="W386" s="121" t="s">
        <v>205</v>
      </c>
      <c r="X386" s="122"/>
      <c r="Y386" s="121" t="s">
        <v>205</v>
      </c>
      <c r="Z386" s="121" t="s">
        <v>205</v>
      </c>
      <c r="AA386" s="121" t="s">
        <v>205</v>
      </c>
      <c r="AB386" s="121" t="s">
        <v>205</v>
      </c>
      <c r="AC386" s="121" t="s">
        <v>205</v>
      </c>
      <c r="AD386" s="121" t="s">
        <v>205</v>
      </c>
      <c r="AE386" s="122"/>
      <c r="AF386" s="121" t="s">
        <v>205</v>
      </c>
      <c r="AG386" s="121" t="s">
        <v>205</v>
      </c>
      <c r="AH386" s="121" t="s">
        <v>205</v>
      </c>
      <c r="AI386" s="121" t="s">
        <v>205</v>
      </c>
      <c r="AJ386" s="121" t="s">
        <v>205</v>
      </c>
      <c r="AK386" s="96"/>
      <c r="AL386" s="123"/>
      <c r="AM386" s="123">
        <f>VLOOKUP(C386,DM_NGAY_CONG_QUY_DINH!$H$3:$L$600,5,FALSE)</f>
        <v>27</v>
      </c>
      <c r="AN386" s="123">
        <f t="shared" si="0"/>
        <v>27</v>
      </c>
      <c r="AO386" s="125">
        <f t="shared" si="1"/>
        <v>0</v>
      </c>
      <c r="AP386" s="125">
        <f t="shared" si="2"/>
        <v>0</v>
      </c>
      <c r="AQ386" s="127">
        <f t="shared" si="3"/>
        <v>0</v>
      </c>
      <c r="AR386" s="125">
        <f t="shared" si="4"/>
        <v>0</v>
      </c>
      <c r="AS386" s="125">
        <f t="shared" si="5"/>
        <v>0</v>
      </c>
      <c r="AT386" s="125">
        <f t="shared" si="6"/>
        <v>0</v>
      </c>
      <c r="AU386" s="125">
        <f t="shared" si="7"/>
        <v>0</v>
      </c>
      <c r="AV386" s="125">
        <f t="shared" si="22"/>
        <v>0</v>
      </c>
      <c r="AW386" s="125">
        <f t="shared" si="9"/>
        <v>0</v>
      </c>
      <c r="AX386" s="125">
        <f t="shared" si="10"/>
        <v>0</v>
      </c>
      <c r="AY386" s="125">
        <f t="shared" si="11"/>
        <v>0</v>
      </c>
      <c r="AZ386" s="125">
        <f t="shared" si="23"/>
        <v>0</v>
      </c>
      <c r="BA386" s="125">
        <f t="shared" si="13"/>
        <v>0</v>
      </c>
      <c r="BB386" s="125">
        <f t="shared" si="14"/>
        <v>0</v>
      </c>
      <c r="BC386" s="125">
        <f t="shared" si="15"/>
        <v>0</v>
      </c>
      <c r="BD386" s="125">
        <f t="shared" si="24"/>
        <v>0</v>
      </c>
      <c r="BE386" s="125">
        <f t="shared" si="17"/>
        <v>0</v>
      </c>
      <c r="BF386" s="125">
        <f t="shared" si="18"/>
        <v>0</v>
      </c>
      <c r="BG386" s="125">
        <f t="shared" si="25"/>
        <v>0</v>
      </c>
      <c r="BH386" s="125">
        <f t="shared" si="28"/>
        <v>0</v>
      </c>
      <c r="BI386" s="125">
        <f t="shared" si="27"/>
        <v>0</v>
      </c>
      <c r="BJ386" s="248">
        <v>1</v>
      </c>
      <c r="BK386" s="248"/>
    </row>
    <row r="387" spans="1:63" ht="14.25" x14ac:dyDescent="0.2">
      <c r="A387" s="22"/>
      <c r="B387" s="49">
        <v>383</v>
      </c>
      <c r="C387" s="50">
        <f>GD_CHUNG!B387</f>
        <v>13413</v>
      </c>
      <c r="D387" s="50" t="str">
        <f>GD_CHUNG!C387</f>
        <v>Vũ Việt Hùng</v>
      </c>
      <c r="E387" s="50" t="str">
        <f>GD_CHUNG!D387</f>
        <v>NV Lái xe - VHTTB</v>
      </c>
      <c r="F387" s="121" t="s">
        <v>205</v>
      </c>
      <c r="G387" s="121" t="s">
        <v>205</v>
      </c>
      <c r="H387" s="121" t="s">
        <v>205</v>
      </c>
      <c r="I387" s="121" t="s">
        <v>205</v>
      </c>
      <c r="J387" s="122"/>
      <c r="K387" s="121" t="s">
        <v>205</v>
      </c>
      <c r="L387" s="121" t="s">
        <v>205</v>
      </c>
      <c r="M387" s="121" t="s">
        <v>205</v>
      </c>
      <c r="N387" s="121" t="s">
        <v>205</v>
      </c>
      <c r="O387" s="121" t="s">
        <v>205</v>
      </c>
      <c r="P387" s="121" t="s">
        <v>205</v>
      </c>
      <c r="Q387" s="122"/>
      <c r="R387" s="121" t="s">
        <v>205</v>
      </c>
      <c r="S387" s="121" t="s">
        <v>205</v>
      </c>
      <c r="T387" s="121" t="s">
        <v>205</v>
      </c>
      <c r="U387" s="121" t="s">
        <v>205</v>
      </c>
      <c r="V387" s="121" t="s">
        <v>205</v>
      </c>
      <c r="W387" s="121" t="s">
        <v>205</v>
      </c>
      <c r="X387" s="122"/>
      <c r="Y387" s="121" t="s">
        <v>205</v>
      </c>
      <c r="Z387" s="121" t="s">
        <v>205</v>
      </c>
      <c r="AA387" s="121" t="s">
        <v>205</v>
      </c>
      <c r="AB387" s="121" t="s">
        <v>205</v>
      </c>
      <c r="AC387" s="121" t="s">
        <v>205</v>
      </c>
      <c r="AD387" s="121" t="s">
        <v>205</v>
      </c>
      <c r="AE387" s="122"/>
      <c r="AF387" s="121" t="s">
        <v>205</v>
      </c>
      <c r="AG387" s="121" t="s">
        <v>205</v>
      </c>
      <c r="AH387" s="121" t="s">
        <v>205</v>
      </c>
      <c r="AI387" s="121" t="s">
        <v>205</v>
      </c>
      <c r="AJ387" s="121" t="s">
        <v>205</v>
      </c>
      <c r="AK387" s="96"/>
      <c r="AL387" s="123"/>
      <c r="AM387" s="123">
        <f>VLOOKUP(C387,DM_NGAY_CONG_QUY_DINH!$H$3:$L$600,5,FALSE)</f>
        <v>27</v>
      </c>
      <c r="AN387" s="123">
        <f t="shared" si="0"/>
        <v>27</v>
      </c>
      <c r="AO387" s="125">
        <f t="shared" si="1"/>
        <v>0</v>
      </c>
      <c r="AP387" s="125">
        <f t="shared" si="2"/>
        <v>0</v>
      </c>
      <c r="AQ387" s="127">
        <f t="shared" si="3"/>
        <v>0</v>
      </c>
      <c r="AR387" s="125">
        <f t="shared" si="4"/>
        <v>0</v>
      </c>
      <c r="AS387" s="125">
        <f t="shared" si="5"/>
        <v>0</v>
      </c>
      <c r="AT387" s="125">
        <f t="shared" si="6"/>
        <v>0</v>
      </c>
      <c r="AU387" s="125">
        <f t="shared" si="7"/>
        <v>0</v>
      </c>
      <c r="AV387" s="125">
        <f t="shared" si="22"/>
        <v>0</v>
      </c>
      <c r="AW387" s="125">
        <f t="shared" si="9"/>
        <v>0</v>
      </c>
      <c r="AX387" s="125">
        <f t="shared" si="10"/>
        <v>0</v>
      </c>
      <c r="AY387" s="125">
        <f t="shared" si="11"/>
        <v>0</v>
      </c>
      <c r="AZ387" s="125">
        <f t="shared" si="23"/>
        <v>0</v>
      </c>
      <c r="BA387" s="125">
        <f t="shared" si="13"/>
        <v>0</v>
      </c>
      <c r="BB387" s="125">
        <f t="shared" si="14"/>
        <v>0</v>
      </c>
      <c r="BC387" s="125">
        <f t="shared" si="15"/>
        <v>0</v>
      </c>
      <c r="BD387" s="125">
        <f t="shared" si="24"/>
        <v>0</v>
      </c>
      <c r="BE387" s="125">
        <f t="shared" si="17"/>
        <v>0</v>
      </c>
      <c r="BF387" s="125">
        <f t="shared" si="18"/>
        <v>0</v>
      </c>
      <c r="BG387" s="125">
        <f t="shared" si="25"/>
        <v>0</v>
      </c>
      <c r="BH387" s="125">
        <f t="shared" si="28"/>
        <v>0</v>
      </c>
      <c r="BI387" s="125">
        <f t="shared" si="27"/>
        <v>0</v>
      </c>
      <c r="BJ387" s="22">
        <v>1.0499999999999989</v>
      </c>
      <c r="BK387" s="250"/>
    </row>
    <row r="388" spans="1:63" ht="14.25" x14ac:dyDescent="0.2">
      <c r="A388" s="22"/>
      <c r="B388" s="49">
        <v>384</v>
      </c>
      <c r="C388" s="50">
        <f>GD_CHUNG!B388</f>
        <v>13414</v>
      </c>
      <c r="D388" s="50" t="str">
        <f>GD_CHUNG!C388</f>
        <v>Lê Hữu Hóa</v>
      </c>
      <c r="E388" s="50" t="str">
        <f>GD_CHUNG!D388</f>
        <v>NV Lái xe - VHTTB</v>
      </c>
      <c r="F388" s="121" t="s">
        <v>205</v>
      </c>
      <c r="G388" s="121" t="s">
        <v>205</v>
      </c>
      <c r="H388" s="121" t="s">
        <v>205</v>
      </c>
      <c r="I388" s="121" t="s">
        <v>205</v>
      </c>
      <c r="J388" s="122"/>
      <c r="K388" s="121" t="s">
        <v>205</v>
      </c>
      <c r="L388" s="121" t="s">
        <v>205</v>
      </c>
      <c r="M388" s="121" t="s">
        <v>205</v>
      </c>
      <c r="N388" s="121" t="s">
        <v>205</v>
      </c>
      <c r="O388" s="121" t="s">
        <v>205</v>
      </c>
      <c r="P388" s="121" t="s">
        <v>205</v>
      </c>
      <c r="Q388" s="122"/>
      <c r="R388" s="121" t="s">
        <v>205</v>
      </c>
      <c r="S388" s="121" t="s">
        <v>205</v>
      </c>
      <c r="T388" s="121" t="s">
        <v>205</v>
      </c>
      <c r="U388" s="121" t="s">
        <v>205</v>
      </c>
      <c r="V388" s="121" t="s">
        <v>205</v>
      </c>
      <c r="W388" s="121" t="s">
        <v>205</v>
      </c>
      <c r="X388" s="122"/>
      <c r="Y388" s="121" t="s">
        <v>205</v>
      </c>
      <c r="Z388" s="121" t="s">
        <v>205</v>
      </c>
      <c r="AA388" s="121" t="s">
        <v>205</v>
      </c>
      <c r="AB388" s="121" t="s">
        <v>205</v>
      </c>
      <c r="AC388" s="121" t="s">
        <v>205</v>
      </c>
      <c r="AD388" s="121" t="s">
        <v>205</v>
      </c>
      <c r="AE388" s="122"/>
      <c r="AF388" s="121" t="s">
        <v>205</v>
      </c>
      <c r="AG388" s="121" t="s">
        <v>205</v>
      </c>
      <c r="AH388" s="121" t="s">
        <v>205</v>
      </c>
      <c r="AI388" s="121" t="s">
        <v>205</v>
      </c>
      <c r="AJ388" s="121" t="s">
        <v>205</v>
      </c>
      <c r="AK388" s="96"/>
      <c r="AL388" s="123"/>
      <c r="AM388" s="123">
        <f>VLOOKUP(C388,DM_NGAY_CONG_QUY_DINH!$H$3:$L$600,5,FALSE)</f>
        <v>27</v>
      </c>
      <c r="AN388" s="123">
        <f t="shared" si="0"/>
        <v>27</v>
      </c>
      <c r="AO388" s="125">
        <f t="shared" si="1"/>
        <v>0</v>
      </c>
      <c r="AP388" s="125">
        <f t="shared" si="2"/>
        <v>0</v>
      </c>
      <c r="AQ388" s="127">
        <f t="shared" si="3"/>
        <v>0</v>
      </c>
      <c r="AR388" s="125">
        <f t="shared" si="4"/>
        <v>0</v>
      </c>
      <c r="AS388" s="125">
        <f t="shared" si="5"/>
        <v>0</v>
      </c>
      <c r="AT388" s="125">
        <f t="shared" si="6"/>
        <v>0</v>
      </c>
      <c r="AU388" s="125">
        <f t="shared" si="7"/>
        <v>0</v>
      </c>
      <c r="AV388" s="125">
        <f t="shared" si="22"/>
        <v>0</v>
      </c>
      <c r="AW388" s="125">
        <f t="shared" si="9"/>
        <v>0</v>
      </c>
      <c r="AX388" s="125">
        <f t="shared" si="10"/>
        <v>0</v>
      </c>
      <c r="AY388" s="125">
        <f t="shared" si="11"/>
        <v>0</v>
      </c>
      <c r="AZ388" s="125">
        <f t="shared" si="23"/>
        <v>0</v>
      </c>
      <c r="BA388" s="125">
        <f t="shared" si="13"/>
        <v>0</v>
      </c>
      <c r="BB388" s="125">
        <f t="shared" si="14"/>
        <v>0</v>
      </c>
      <c r="BC388" s="125">
        <f t="shared" si="15"/>
        <v>0</v>
      </c>
      <c r="BD388" s="125">
        <f t="shared" si="24"/>
        <v>0</v>
      </c>
      <c r="BE388" s="125">
        <f t="shared" si="17"/>
        <v>0</v>
      </c>
      <c r="BF388" s="125">
        <f t="shared" si="18"/>
        <v>0</v>
      </c>
      <c r="BG388" s="125">
        <f t="shared" si="25"/>
        <v>0</v>
      </c>
      <c r="BH388" s="125">
        <f t="shared" si="28"/>
        <v>0</v>
      </c>
      <c r="BI388" s="125">
        <f t="shared" si="27"/>
        <v>0</v>
      </c>
      <c r="BJ388" s="248">
        <v>1</v>
      </c>
      <c r="BK388" s="248"/>
    </row>
    <row r="389" spans="1:63" ht="14.25" x14ac:dyDescent="0.2">
      <c r="A389" s="22"/>
      <c r="B389" s="49">
        <v>385</v>
      </c>
      <c r="C389" s="50">
        <f>GD_CHUNG!B389</f>
        <v>13415</v>
      </c>
      <c r="D389" s="50" t="str">
        <f>GD_CHUNG!C389</f>
        <v>Đinh Văn Duyên</v>
      </c>
      <c r="E389" s="50" t="str">
        <f>GD_CHUNG!D389</f>
        <v>NV Lái xe - VHTTB</v>
      </c>
      <c r="F389" s="121" t="s">
        <v>205</v>
      </c>
      <c r="G389" s="121" t="s">
        <v>205</v>
      </c>
      <c r="H389" s="121" t="s">
        <v>205</v>
      </c>
      <c r="I389" s="121" t="s">
        <v>205</v>
      </c>
      <c r="J389" s="122"/>
      <c r="K389" s="121" t="s">
        <v>205</v>
      </c>
      <c r="L389" s="121" t="s">
        <v>205</v>
      </c>
      <c r="M389" s="121" t="s">
        <v>205</v>
      </c>
      <c r="N389" s="121" t="s">
        <v>205</v>
      </c>
      <c r="O389" s="121" t="s">
        <v>205</v>
      </c>
      <c r="P389" s="121" t="s">
        <v>205</v>
      </c>
      <c r="Q389" s="122"/>
      <c r="R389" s="121" t="s">
        <v>205</v>
      </c>
      <c r="S389" s="121" t="s">
        <v>205</v>
      </c>
      <c r="T389" s="121" t="s">
        <v>205</v>
      </c>
      <c r="U389" s="121" t="s">
        <v>205</v>
      </c>
      <c r="V389" s="121" t="s">
        <v>205</v>
      </c>
      <c r="W389" s="121" t="s">
        <v>205</v>
      </c>
      <c r="X389" s="122"/>
      <c r="Y389" s="121" t="s">
        <v>205</v>
      </c>
      <c r="Z389" s="121" t="s">
        <v>205</v>
      </c>
      <c r="AA389" s="121" t="s">
        <v>205</v>
      </c>
      <c r="AB389" s="121" t="s">
        <v>205</v>
      </c>
      <c r="AC389" s="121" t="s">
        <v>205</v>
      </c>
      <c r="AD389" s="121" t="s">
        <v>205</v>
      </c>
      <c r="AE389" s="122"/>
      <c r="AF389" s="121" t="s">
        <v>205</v>
      </c>
      <c r="AG389" s="121" t="s">
        <v>205</v>
      </c>
      <c r="AH389" s="121" t="s">
        <v>205</v>
      </c>
      <c r="AI389" s="121" t="s">
        <v>205</v>
      </c>
      <c r="AJ389" s="121" t="s">
        <v>205</v>
      </c>
      <c r="AK389" s="96"/>
      <c r="AL389" s="123"/>
      <c r="AM389" s="123">
        <f>VLOOKUP(C389,DM_NGAY_CONG_QUY_DINH!$H$3:$L$600,5,FALSE)</f>
        <v>27</v>
      </c>
      <c r="AN389" s="123">
        <f t="shared" si="0"/>
        <v>27</v>
      </c>
      <c r="AO389" s="125">
        <f t="shared" si="1"/>
        <v>0</v>
      </c>
      <c r="AP389" s="125">
        <f t="shared" si="2"/>
        <v>0</v>
      </c>
      <c r="AQ389" s="127">
        <f t="shared" si="3"/>
        <v>0</v>
      </c>
      <c r="AR389" s="125">
        <f t="shared" si="4"/>
        <v>0</v>
      </c>
      <c r="AS389" s="125">
        <f t="shared" si="5"/>
        <v>0</v>
      </c>
      <c r="AT389" s="125">
        <f t="shared" si="6"/>
        <v>0</v>
      </c>
      <c r="AU389" s="125">
        <f t="shared" si="7"/>
        <v>0</v>
      </c>
      <c r="AV389" s="125">
        <f t="shared" si="22"/>
        <v>0</v>
      </c>
      <c r="AW389" s="125">
        <f t="shared" si="9"/>
        <v>0</v>
      </c>
      <c r="AX389" s="125">
        <f t="shared" si="10"/>
        <v>0</v>
      </c>
      <c r="AY389" s="125">
        <f t="shared" si="11"/>
        <v>0</v>
      </c>
      <c r="AZ389" s="125">
        <f t="shared" si="23"/>
        <v>0</v>
      </c>
      <c r="BA389" s="125">
        <f t="shared" si="13"/>
        <v>0</v>
      </c>
      <c r="BB389" s="125">
        <f t="shared" si="14"/>
        <v>0</v>
      </c>
      <c r="BC389" s="125">
        <f t="shared" si="15"/>
        <v>0</v>
      </c>
      <c r="BD389" s="125">
        <f t="shared" si="24"/>
        <v>0</v>
      </c>
      <c r="BE389" s="125">
        <f t="shared" si="17"/>
        <v>0</v>
      </c>
      <c r="BF389" s="125">
        <f t="shared" si="18"/>
        <v>0</v>
      </c>
      <c r="BG389" s="125">
        <f t="shared" si="25"/>
        <v>0</v>
      </c>
      <c r="BH389" s="125">
        <f t="shared" si="28"/>
        <v>0</v>
      </c>
      <c r="BI389" s="125">
        <f t="shared" si="27"/>
        <v>0</v>
      </c>
      <c r="BJ389" s="248">
        <v>0.95</v>
      </c>
      <c r="BK389" s="248"/>
    </row>
    <row r="390" spans="1:63" ht="14.25" x14ac:dyDescent="0.2">
      <c r="A390" s="22"/>
      <c r="B390" s="49">
        <v>386</v>
      </c>
      <c r="C390" s="50">
        <f>GD_CHUNG!B390</f>
        <v>13530</v>
      </c>
      <c r="D390" s="50" t="str">
        <f>GD_CHUNG!C390</f>
        <v>Lương Văn Dư</v>
      </c>
      <c r="E390" s="50" t="str">
        <f>GD_CHUNG!D390</f>
        <v>NV Lái xe - VHTTB</v>
      </c>
      <c r="F390" s="121" t="s">
        <v>205</v>
      </c>
      <c r="G390" s="121" t="s">
        <v>205</v>
      </c>
      <c r="H390" s="121" t="s">
        <v>205</v>
      </c>
      <c r="I390" s="121" t="s">
        <v>205</v>
      </c>
      <c r="J390" s="122"/>
      <c r="K390" s="121" t="s">
        <v>205</v>
      </c>
      <c r="L390" s="121" t="s">
        <v>205</v>
      </c>
      <c r="M390" s="121" t="s">
        <v>205</v>
      </c>
      <c r="N390" s="121" t="s">
        <v>205</v>
      </c>
      <c r="O390" s="121" t="s">
        <v>205</v>
      </c>
      <c r="P390" s="121" t="s">
        <v>205</v>
      </c>
      <c r="Q390" s="122"/>
      <c r="R390" s="121" t="s">
        <v>205</v>
      </c>
      <c r="S390" s="121" t="s">
        <v>205</v>
      </c>
      <c r="T390" s="121" t="s">
        <v>205</v>
      </c>
      <c r="U390" s="121" t="s">
        <v>205</v>
      </c>
      <c r="V390" s="121" t="s">
        <v>205</v>
      </c>
      <c r="W390" s="121" t="s">
        <v>205</v>
      </c>
      <c r="X390" s="122"/>
      <c r="Y390" s="121" t="s">
        <v>205</v>
      </c>
      <c r="Z390" s="121" t="s">
        <v>205</v>
      </c>
      <c r="AA390" s="121" t="s">
        <v>205</v>
      </c>
      <c r="AB390" s="121" t="s">
        <v>205</v>
      </c>
      <c r="AC390" s="121" t="s">
        <v>205</v>
      </c>
      <c r="AD390" s="121" t="s">
        <v>205</v>
      </c>
      <c r="AE390" s="122"/>
      <c r="AF390" s="121" t="s">
        <v>205</v>
      </c>
      <c r="AG390" s="121" t="s">
        <v>205</v>
      </c>
      <c r="AH390" s="121" t="s">
        <v>205</v>
      </c>
      <c r="AI390" s="121" t="s">
        <v>205</v>
      </c>
      <c r="AJ390" s="121" t="s">
        <v>205</v>
      </c>
      <c r="AK390" s="96"/>
      <c r="AL390" s="123"/>
      <c r="AM390" s="123">
        <f>VLOOKUP(C390,DM_NGAY_CONG_QUY_DINH!$H$3:$L$600,5,FALSE)</f>
        <v>27</v>
      </c>
      <c r="AN390" s="123">
        <f t="shared" si="0"/>
        <v>27</v>
      </c>
      <c r="AO390" s="125">
        <f t="shared" si="1"/>
        <v>0</v>
      </c>
      <c r="AP390" s="125">
        <f t="shared" si="2"/>
        <v>0</v>
      </c>
      <c r="AQ390" s="127">
        <f t="shared" si="3"/>
        <v>0</v>
      </c>
      <c r="AR390" s="125">
        <f t="shared" si="4"/>
        <v>0</v>
      </c>
      <c r="AS390" s="125">
        <f t="shared" si="5"/>
        <v>0</v>
      </c>
      <c r="AT390" s="125">
        <f t="shared" si="6"/>
        <v>0</v>
      </c>
      <c r="AU390" s="125">
        <f t="shared" si="7"/>
        <v>0</v>
      </c>
      <c r="AV390" s="125">
        <f t="shared" si="22"/>
        <v>0</v>
      </c>
      <c r="AW390" s="125">
        <f t="shared" si="9"/>
        <v>0</v>
      </c>
      <c r="AX390" s="125">
        <f t="shared" si="10"/>
        <v>0</v>
      </c>
      <c r="AY390" s="125">
        <f t="shared" si="11"/>
        <v>0</v>
      </c>
      <c r="AZ390" s="125">
        <f t="shared" si="23"/>
        <v>0</v>
      </c>
      <c r="BA390" s="125">
        <f t="shared" si="13"/>
        <v>0</v>
      </c>
      <c r="BB390" s="125">
        <f t="shared" si="14"/>
        <v>0</v>
      </c>
      <c r="BC390" s="125">
        <f t="shared" si="15"/>
        <v>0</v>
      </c>
      <c r="BD390" s="125">
        <f t="shared" si="24"/>
        <v>0</v>
      </c>
      <c r="BE390" s="125">
        <f t="shared" si="17"/>
        <v>0</v>
      </c>
      <c r="BF390" s="125">
        <f t="shared" si="18"/>
        <v>0</v>
      </c>
      <c r="BG390" s="125">
        <f t="shared" si="25"/>
        <v>0</v>
      </c>
      <c r="BH390" s="125">
        <f t="shared" si="28"/>
        <v>0</v>
      </c>
      <c r="BI390" s="125">
        <f t="shared" si="27"/>
        <v>0</v>
      </c>
      <c r="BJ390" s="248">
        <v>1</v>
      </c>
      <c r="BK390" s="248"/>
    </row>
    <row r="391" spans="1:63" ht="14.25" x14ac:dyDescent="0.2">
      <c r="A391" s="22"/>
      <c r="B391" s="49">
        <v>387</v>
      </c>
      <c r="C391" s="50">
        <f>GD_CHUNG!B391</f>
        <v>13529</v>
      </c>
      <c r="D391" s="50" t="str">
        <f>GD_CHUNG!C391</f>
        <v>Cao Thế Vĩnh</v>
      </c>
      <c r="E391" s="50" t="str">
        <f>GD_CHUNG!D391</f>
        <v>NV Lái xe - VHTTB</v>
      </c>
      <c r="F391" s="121" t="s">
        <v>205</v>
      </c>
      <c r="G391" s="121" t="s">
        <v>205</v>
      </c>
      <c r="H391" s="121" t="s">
        <v>205</v>
      </c>
      <c r="I391" s="121" t="s">
        <v>205</v>
      </c>
      <c r="J391" s="122"/>
      <c r="K391" s="121" t="s">
        <v>205</v>
      </c>
      <c r="L391" s="121" t="s">
        <v>205</v>
      </c>
      <c r="M391" s="121" t="s">
        <v>205</v>
      </c>
      <c r="N391" s="121" t="s">
        <v>205</v>
      </c>
      <c r="O391" s="121" t="s">
        <v>205</v>
      </c>
      <c r="P391" s="121" t="s">
        <v>205</v>
      </c>
      <c r="Q391" s="122"/>
      <c r="R391" s="121" t="s">
        <v>205</v>
      </c>
      <c r="S391" s="121" t="s">
        <v>205</v>
      </c>
      <c r="T391" s="121" t="s">
        <v>205</v>
      </c>
      <c r="U391" s="121" t="s">
        <v>205</v>
      </c>
      <c r="V391" s="121" t="s">
        <v>205</v>
      </c>
      <c r="W391" s="121" t="s">
        <v>205</v>
      </c>
      <c r="X391" s="122"/>
      <c r="Y391" s="121" t="s">
        <v>205</v>
      </c>
      <c r="Z391" s="121" t="s">
        <v>205</v>
      </c>
      <c r="AA391" s="121" t="s">
        <v>205</v>
      </c>
      <c r="AB391" s="121" t="s">
        <v>205</v>
      </c>
      <c r="AC391" s="121" t="s">
        <v>205</v>
      </c>
      <c r="AD391" s="121" t="s">
        <v>205</v>
      </c>
      <c r="AE391" s="122"/>
      <c r="AF391" s="121" t="s">
        <v>205</v>
      </c>
      <c r="AG391" s="121" t="s">
        <v>205</v>
      </c>
      <c r="AH391" s="121" t="s">
        <v>205</v>
      </c>
      <c r="AI391" s="121" t="s">
        <v>205</v>
      </c>
      <c r="AJ391" s="121" t="s">
        <v>205</v>
      </c>
      <c r="AK391" s="96"/>
      <c r="AL391" s="123"/>
      <c r="AM391" s="123">
        <f>VLOOKUP(C391,DM_NGAY_CONG_QUY_DINH!$H$3:$L$600,5,FALSE)</f>
        <v>27</v>
      </c>
      <c r="AN391" s="123">
        <f t="shared" si="0"/>
        <v>27</v>
      </c>
      <c r="AO391" s="125">
        <f t="shared" si="1"/>
        <v>0</v>
      </c>
      <c r="AP391" s="125">
        <f t="shared" si="2"/>
        <v>0</v>
      </c>
      <c r="AQ391" s="127">
        <f t="shared" si="3"/>
        <v>0</v>
      </c>
      <c r="AR391" s="125">
        <f t="shared" si="4"/>
        <v>0</v>
      </c>
      <c r="AS391" s="125">
        <f t="shared" si="5"/>
        <v>0</v>
      </c>
      <c r="AT391" s="125">
        <f t="shared" si="6"/>
        <v>0</v>
      </c>
      <c r="AU391" s="125">
        <f t="shared" si="7"/>
        <v>0</v>
      </c>
      <c r="AV391" s="125">
        <f t="shared" si="22"/>
        <v>0</v>
      </c>
      <c r="AW391" s="125">
        <f t="shared" si="9"/>
        <v>0</v>
      </c>
      <c r="AX391" s="125">
        <f t="shared" si="10"/>
        <v>0</v>
      </c>
      <c r="AY391" s="125">
        <f t="shared" si="11"/>
        <v>0</v>
      </c>
      <c r="AZ391" s="125">
        <f t="shared" si="23"/>
        <v>0</v>
      </c>
      <c r="BA391" s="125">
        <f t="shared" si="13"/>
        <v>0</v>
      </c>
      <c r="BB391" s="125">
        <f t="shared" si="14"/>
        <v>0</v>
      </c>
      <c r="BC391" s="125">
        <f t="shared" si="15"/>
        <v>0</v>
      </c>
      <c r="BD391" s="125">
        <f t="shared" si="24"/>
        <v>0</v>
      </c>
      <c r="BE391" s="125">
        <f t="shared" si="17"/>
        <v>0</v>
      </c>
      <c r="BF391" s="125">
        <f t="shared" si="18"/>
        <v>0</v>
      </c>
      <c r="BG391" s="125">
        <f t="shared" si="25"/>
        <v>0</v>
      </c>
      <c r="BH391" s="125">
        <f t="shared" si="28"/>
        <v>0</v>
      </c>
      <c r="BI391" s="125">
        <f t="shared" si="27"/>
        <v>0</v>
      </c>
      <c r="BJ391" s="248">
        <v>0.95</v>
      </c>
      <c r="BK391" s="248"/>
    </row>
    <row r="392" spans="1:63" ht="14.25" x14ac:dyDescent="0.2">
      <c r="A392" s="22"/>
      <c r="B392" s="49">
        <v>388</v>
      </c>
      <c r="C392" s="50">
        <f>GD_CHUNG!B392</f>
        <v>10648</v>
      </c>
      <c r="D392" s="50" t="str">
        <f>GD_CHUNG!C392</f>
        <v>Phạm Minh Thành</v>
      </c>
      <c r="E392" s="50" t="str">
        <f>GD_CHUNG!D392</f>
        <v>NV Lái xe - VHTTB</v>
      </c>
      <c r="F392" s="121" t="s">
        <v>205</v>
      </c>
      <c r="G392" s="121" t="s">
        <v>205</v>
      </c>
      <c r="H392" s="121" t="s">
        <v>205</v>
      </c>
      <c r="I392" s="121" t="s">
        <v>205</v>
      </c>
      <c r="J392" s="122"/>
      <c r="K392" s="121" t="s">
        <v>205</v>
      </c>
      <c r="L392" s="121" t="s">
        <v>205</v>
      </c>
      <c r="M392" s="121" t="s">
        <v>205</v>
      </c>
      <c r="N392" s="121" t="s">
        <v>205</v>
      </c>
      <c r="O392" s="121" t="s">
        <v>205</v>
      </c>
      <c r="P392" s="121" t="s">
        <v>205</v>
      </c>
      <c r="Q392" s="122"/>
      <c r="R392" s="121" t="s">
        <v>205</v>
      </c>
      <c r="S392" s="121" t="s">
        <v>205</v>
      </c>
      <c r="T392" s="121" t="s">
        <v>205</v>
      </c>
      <c r="U392" s="121" t="s">
        <v>205</v>
      </c>
      <c r="V392" s="121" t="s">
        <v>205</v>
      </c>
      <c r="W392" s="121" t="s">
        <v>205</v>
      </c>
      <c r="X392" s="122"/>
      <c r="Y392" s="121" t="s">
        <v>205</v>
      </c>
      <c r="Z392" s="121" t="s">
        <v>205</v>
      </c>
      <c r="AA392" s="121" t="s">
        <v>205</v>
      </c>
      <c r="AB392" s="121" t="s">
        <v>205</v>
      </c>
      <c r="AC392" s="121" t="s">
        <v>205</v>
      </c>
      <c r="AD392" s="121" t="s">
        <v>205</v>
      </c>
      <c r="AE392" s="122"/>
      <c r="AF392" s="121" t="s">
        <v>205</v>
      </c>
      <c r="AG392" s="121" t="s">
        <v>205</v>
      </c>
      <c r="AH392" s="121" t="s">
        <v>205</v>
      </c>
      <c r="AI392" s="121" t="s">
        <v>205</v>
      </c>
      <c r="AJ392" s="121" t="s">
        <v>205</v>
      </c>
      <c r="AK392" s="96"/>
      <c r="AL392" s="123"/>
      <c r="AM392" s="123">
        <f>VLOOKUP(C392,DM_NGAY_CONG_QUY_DINH!$H$3:$L$600,5,FALSE)</f>
        <v>27</v>
      </c>
      <c r="AN392" s="123">
        <f t="shared" si="0"/>
        <v>27</v>
      </c>
      <c r="AO392" s="125">
        <f t="shared" si="1"/>
        <v>0</v>
      </c>
      <c r="AP392" s="125">
        <f t="shared" si="2"/>
        <v>0</v>
      </c>
      <c r="AQ392" s="127">
        <f t="shared" si="3"/>
        <v>0</v>
      </c>
      <c r="AR392" s="125">
        <f t="shared" si="4"/>
        <v>0</v>
      </c>
      <c r="AS392" s="125">
        <f t="shared" si="5"/>
        <v>0</v>
      </c>
      <c r="AT392" s="125">
        <f t="shared" si="6"/>
        <v>0</v>
      </c>
      <c r="AU392" s="125">
        <f t="shared" si="7"/>
        <v>0</v>
      </c>
      <c r="AV392" s="125">
        <f t="shared" si="22"/>
        <v>0</v>
      </c>
      <c r="AW392" s="125">
        <f t="shared" si="9"/>
        <v>0</v>
      </c>
      <c r="AX392" s="125">
        <f t="shared" si="10"/>
        <v>0</v>
      </c>
      <c r="AY392" s="125">
        <f t="shared" si="11"/>
        <v>0</v>
      </c>
      <c r="AZ392" s="125">
        <f t="shared" si="23"/>
        <v>0</v>
      </c>
      <c r="BA392" s="125">
        <f t="shared" si="13"/>
        <v>0</v>
      </c>
      <c r="BB392" s="125">
        <f t="shared" si="14"/>
        <v>0</v>
      </c>
      <c r="BC392" s="125">
        <f t="shared" si="15"/>
        <v>0</v>
      </c>
      <c r="BD392" s="125">
        <f t="shared" si="24"/>
        <v>0</v>
      </c>
      <c r="BE392" s="125">
        <f t="shared" si="17"/>
        <v>0</v>
      </c>
      <c r="BF392" s="125">
        <f t="shared" si="18"/>
        <v>0</v>
      </c>
      <c r="BG392" s="125">
        <f t="shared" si="25"/>
        <v>0</v>
      </c>
      <c r="BH392" s="125">
        <f t="shared" si="28"/>
        <v>0</v>
      </c>
      <c r="BI392" s="125">
        <f t="shared" si="27"/>
        <v>0</v>
      </c>
      <c r="BJ392" s="248">
        <v>0.91</v>
      </c>
      <c r="BK392" s="248"/>
    </row>
    <row r="393" spans="1:63" ht="14.25" x14ac:dyDescent="0.2">
      <c r="B393" s="49">
        <v>389</v>
      </c>
      <c r="C393" s="50">
        <f>GD_CHUNG!B393</f>
        <v>10649</v>
      </c>
      <c r="D393" s="50" t="str">
        <f>GD_CHUNG!C393</f>
        <v>Vũ Minh Tú</v>
      </c>
      <c r="E393" s="50" t="str">
        <f>GD_CHUNG!D393</f>
        <v>NV Lái xe - VHTTB</v>
      </c>
      <c r="F393" s="121" t="s">
        <v>205</v>
      </c>
      <c r="G393" s="121" t="s">
        <v>205</v>
      </c>
      <c r="H393" s="121" t="s">
        <v>205</v>
      </c>
      <c r="I393" s="121" t="s">
        <v>205</v>
      </c>
      <c r="J393" s="122"/>
      <c r="K393" s="121" t="s">
        <v>205</v>
      </c>
      <c r="L393" s="121" t="s">
        <v>205</v>
      </c>
      <c r="M393" s="121" t="s">
        <v>205</v>
      </c>
      <c r="N393" s="121" t="s">
        <v>205</v>
      </c>
      <c r="O393" s="121" t="s">
        <v>205</v>
      </c>
      <c r="P393" s="121" t="s">
        <v>205</v>
      </c>
      <c r="Q393" s="122"/>
      <c r="R393" s="121" t="s">
        <v>205</v>
      </c>
      <c r="S393" s="121" t="s">
        <v>205</v>
      </c>
      <c r="T393" s="121" t="s">
        <v>205</v>
      </c>
      <c r="U393" s="121" t="s">
        <v>205</v>
      </c>
      <c r="V393" s="121" t="s">
        <v>205</v>
      </c>
      <c r="W393" s="121" t="s">
        <v>205</v>
      </c>
      <c r="X393" s="122"/>
      <c r="Y393" s="121" t="s">
        <v>205</v>
      </c>
      <c r="Z393" s="121" t="s">
        <v>205</v>
      </c>
      <c r="AA393" s="121" t="s">
        <v>205</v>
      </c>
      <c r="AB393" s="121" t="s">
        <v>205</v>
      </c>
      <c r="AC393" s="121" t="s">
        <v>205</v>
      </c>
      <c r="AD393" s="121" t="s">
        <v>205</v>
      </c>
      <c r="AE393" s="122"/>
      <c r="AF393" s="121" t="s">
        <v>205</v>
      </c>
      <c r="AG393" s="121" t="s">
        <v>205</v>
      </c>
      <c r="AH393" s="121" t="s">
        <v>205</v>
      </c>
      <c r="AI393" s="121" t="s">
        <v>205</v>
      </c>
      <c r="AJ393" s="121" t="s">
        <v>205</v>
      </c>
      <c r="AK393" s="96"/>
      <c r="AL393" s="123"/>
      <c r="AM393" s="123">
        <f>VLOOKUP(C393,DM_NGAY_CONG_QUY_DINH!$H$3:$L$600,5,FALSE)</f>
        <v>27</v>
      </c>
      <c r="AN393" s="123">
        <f t="shared" si="0"/>
        <v>27</v>
      </c>
      <c r="AO393" s="125">
        <f t="shared" si="1"/>
        <v>0</v>
      </c>
      <c r="AP393" s="125">
        <f t="shared" si="2"/>
        <v>0</v>
      </c>
      <c r="AQ393" s="127">
        <f t="shared" si="3"/>
        <v>0</v>
      </c>
      <c r="AR393" s="125">
        <f t="shared" si="4"/>
        <v>0</v>
      </c>
      <c r="AS393" s="125">
        <f t="shared" si="5"/>
        <v>0</v>
      </c>
      <c r="AT393" s="125">
        <f t="shared" si="6"/>
        <v>0</v>
      </c>
      <c r="AU393" s="125">
        <f t="shared" si="7"/>
        <v>0</v>
      </c>
      <c r="AV393" s="125">
        <f t="shared" si="22"/>
        <v>0</v>
      </c>
      <c r="AW393" s="125">
        <f t="shared" si="9"/>
        <v>0</v>
      </c>
      <c r="AX393" s="125">
        <f t="shared" si="10"/>
        <v>0</v>
      </c>
      <c r="AY393" s="125">
        <f t="shared" si="11"/>
        <v>0</v>
      </c>
      <c r="AZ393" s="125">
        <f t="shared" si="23"/>
        <v>0</v>
      </c>
      <c r="BA393" s="125">
        <f t="shared" si="13"/>
        <v>0</v>
      </c>
      <c r="BB393" s="125">
        <f t="shared" si="14"/>
        <v>0</v>
      </c>
      <c r="BC393" s="125">
        <f t="shared" si="15"/>
        <v>0</v>
      </c>
      <c r="BD393" s="125">
        <f t="shared" si="24"/>
        <v>0</v>
      </c>
      <c r="BE393" s="125">
        <f t="shared" si="17"/>
        <v>0</v>
      </c>
      <c r="BF393" s="125">
        <f t="shared" si="18"/>
        <v>0</v>
      </c>
      <c r="BG393" s="125">
        <f t="shared" si="25"/>
        <v>0</v>
      </c>
      <c r="BH393" s="125">
        <f t="shared" si="28"/>
        <v>0</v>
      </c>
      <c r="BI393" s="125">
        <f t="shared" si="27"/>
        <v>0</v>
      </c>
      <c r="BJ393" s="248">
        <v>1</v>
      </c>
      <c r="BK393" s="248"/>
    </row>
    <row r="394" spans="1:63" ht="14.25" x14ac:dyDescent="0.2">
      <c r="B394" s="49">
        <v>390</v>
      </c>
      <c r="C394" s="50">
        <f>GD_CHUNG!B394</f>
        <v>10651</v>
      </c>
      <c r="D394" s="50" t="str">
        <f>GD_CHUNG!C394</f>
        <v>Đỗ Văn Chính</v>
      </c>
      <c r="E394" s="50" t="str">
        <f>GD_CHUNG!D394</f>
        <v>NV Lái xe - VHTTB</v>
      </c>
      <c r="F394" s="121" t="s">
        <v>205</v>
      </c>
      <c r="G394" s="121" t="s">
        <v>205</v>
      </c>
      <c r="H394" s="121" t="s">
        <v>205</v>
      </c>
      <c r="I394" s="121" t="s">
        <v>205</v>
      </c>
      <c r="J394" s="122"/>
      <c r="K394" s="121" t="s">
        <v>205</v>
      </c>
      <c r="L394" s="121" t="s">
        <v>205</v>
      </c>
      <c r="M394" s="121" t="s">
        <v>205</v>
      </c>
      <c r="N394" s="121" t="s">
        <v>205</v>
      </c>
      <c r="O394" s="121" t="s">
        <v>205</v>
      </c>
      <c r="P394" s="121" t="s">
        <v>205</v>
      </c>
      <c r="Q394" s="122"/>
      <c r="R394" s="121" t="s">
        <v>205</v>
      </c>
      <c r="S394" s="121" t="s">
        <v>205</v>
      </c>
      <c r="T394" s="121" t="s">
        <v>205</v>
      </c>
      <c r="U394" s="121" t="s">
        <v>205</v>
      </c>
      <c r="V394" s="121" t="s">
        <v>205</v>
      </c>
      <c r="W394" s="121" t="s">
        <v>205</v>
      </c>
      <c r="X394" s="122"/>
      <c r="Y394" s="121" t="s">
        <v>205</v>
      </c>
      <c r="Z394" s="121" t="s">
        <v>205</v>
      </c>
      <c r="AA394" s="121" t="s">
        <v>205</v>
      </c>
      <c r="AB394" s="121" t="s">
        <v>205</v>
      </c>
      <c r="AC394" s="121" t="s">
        <v>205</v>
      </c>
      <c r="AD394" s="121" t="s">
        <v>205</v>
      </c>
      <c r="AE394" s="122"/>
      <c r="AF394" s="121" t="s">
        <v>205</v>
      </c>
      <c r="AG394" s="121" t="s">
        <v>205</v>
      </c>
      <c r="AH394" s="121" t="s">
        <v>205</v>
      </c>
      <c r="AI394" s="121" t="s">
        <v>205</v>
      </c>
      <c r="AJ394" s="121" t="s">
        <v>205</v>
      </c>
      <c r="AK394" s="96"/>
      <c r="AL394" s="123"/>
      <c r="AM394" s="123">
        <f>VLOOKUP(C394,DM_NGAY_CONG_QUY_DINH!$H$3:$L$600,5,FALSE)</f>
        <v>27</v>
      </c>
      <c r="AN394" s="123">
        <f t="shared" si="0"/>
        <v>27</v>
      </c>
      <c r="AO394" s="125">
        <f t="shared" si="1"/>
        <v>0</v>
      </c>
      <c r="AP394" s="125">
        <f t="shared" si="2"/>
        <v>0</v>
      </c>
      <c r="AQ394" s="127">
        <f t="shared" si="3"/>
        <v>0</v>
      </c>
      <c r="AR394" s="125">
        <f t="shared" si="4"/>
        <v>0</v>
      </c>
      <c r="AS394" s="125">
        <f t="shared" si="5"/>
        <v>0</v>
      </c>
      <c r="AT394" s="125">
        <f t="shared" si="6"/>
        <v>0</v>
      </c>
      <c r="AU394" s="125">
        <f t="shared" si="7"/>
        <v>0</v>
      </c>
      <c r="AV394" s="125">
        <f t="shared" si="22"/>
        <v>0</v>
      </c>
      <c r="AW394" s="125">
        <f t="shared" si="9"/>
        <v>0</v>
      </c>
      <c r="AX394" s="125">
        <f t="shared" si="10"/>
        <v>0</v>
      </c>
      <c r="AY394" s="125">
        <f t="shared" si="11"/>
        <v>0</v>
      </c>
      <c r="AZ394" s="125">
        <f t="shared" si="23"/>
        <v>0</v>
      </c>
      <c r="BA394" s="125">
        <f t="shared" si="13"/>
        <v>0</v>
      </c>
      <c r="BB394" s="125">
        <f t="shared" si="14"/>
        <v>0</v>
      </c>
      <c r="BC394" s="125">
        <f t="shared" si="15"/>
        <v>0</v>
      </c>
      <c r="BD394" s="125">
        <f t="shared" si="24"/>
        <v>0</v>
      </c>
      <c r="BE394" s="125">
        <f t="shared" si="17"/>
        <v>0</v>
      </c>
      <c r="BF394" s="125">
        <f t="shared" si="18"/>
        <v>0</v>
      </c>
      <c r="BG394" s="125">
        <f t="shared" si="25"/>
        <v>0</v>
      </c>
      <c r="BH394" s="125">
        <f t="shared" si="28"/>
        <v>0</v>
      </c>
      <c r="BI394" s="125">
        <f t="shared" si="27"/>
        <v>0</v>
      </c>
      <c r="BJ394" s="248">
        <v>0.97</v>
      </c>
      <c r="BK394" s="248"/>
    </row>
    <row r="395" spans="1:63" ht="14.25" x14ac:dyDescent="0.2">
      <c r="B395" s="49">
        <v>391</v>
      </c>
      <c r="C395" s="50">
        <f>GD_CHUNG!B395</f>
        <v>10656</v>
      </c>
      <c r="D395" s="50" t="str">
        <f>GD_CHUNG!C395</f>
        <v>Bùi Việt Bắc</v>
      </c>
      <c r="E395" s="50" t="str">
        <f>GD_CHUNG!D395</f>
        <v>NV Lái xe - VHTTB</v>
      </c>
      <c r="F395" s="121" t="s">
        <v>205</v>
      </c>
      <c r="G395" s="121" t="s">
        <v>205</v>
      </c>
      <c r="H395" s="121" t="s">
        <v>205</v>
      </c>
      <c r="I395" s="121" t="s">
        <v>205</v>
      </c>
      <c r="J395" s="122"/>
      <c r="K395" s="121" t="s">
        <v>205</v>
      </c>
      <c r="L395" s="121" t="s">
        <v>205</v>
      </c>
      <c r="M395" s="121" t="s">
        <v>205</v>
      </c>
      <c r="N395" s="121" t="s">
        <v>205</v>
      </c>
      <c r="O395" s="121" t="s">
        <v>205</v>
      </c>
      <c r="P395" s="121" t="s">
        <v>205</v>
      </c>
      <c r="Q395" s="122"/>
      <c r="R395" s="121" t="s">
        <v>205</v>
      </c>
      <c r="S395" s="121" t="s">
        <v>205</v>
      </c>
      <c r="T395" s="121" t="s">
        <v>205</v>
      </c>
      <c r="U395" s="121" t="s">
        <v>205</v>
      </c>
      <c r="V395" s="121" t="s">
        <v>205</v>
      </c>
      <c r="W395" s="121" t="s">
        <v>205</v>
      </c>
      <c r="X395" s="122"/>
      <c r="Y395" s="121" t="s">
        <v>205</v>
      </c>
      <c r="Z395" s="121" t="s">
        <v>205</v>
      </c>
      <c r="AA395" s="121" t="s">
        <v>205</v>
      </c>
      <c r="AB395" s="121" t="s">
        <v>205</v>
      </c>
      <c r="AC395" s="121" t="s">
        <v>205</v>
      </c>
      <c r="AD395" s="121" t="s">
        <v>205</v>
      </c>
      <c r="AE395" s="122"/>
      <c r="AF395" s="121" t="s">
        <v>205</v>
      </c>
      <c r="AG395" s="121" t="s">
        <v>205</v>
      </c>
      <c r="AH395" s="121" t="s">
        <v>205</v>
      </c>
      <c r="AI395" s="121" t="s">
        <v>205</v>
      </c>
      <c r="AJ395" s="121" t="s">
        <v>205</v>
      </c>
      <c r="AK395" s="96"/>
      <c r="AL395" s="123"/>
      <c r="AM395" s="123">
        <f>VLOOKUP(C395,DM_NGAY_CONG_QUY_DINH!$H$3:$L$600,5,FALSE)</f>
        <v>27</v>
      </c>
      <c r="AN395" s="123">
        <f t="shared" si="0"/>
        <v>27</v>
      </c>
      <c r="AO395" s="125">
        <f t="shared" si="1"/>
        <v>0</v>
      </c>
      <c r="AP395" s="125">
        <f t="shared" si="2"/>
        <v>0</v>
      </c>
      <c r="AQ395" s="127">
        <f t="shared" si="3"/>
        <v>0</v>
      </c>
      <c r="AR395" s="125">
        <f t="shared" si="4"/>
        <v>0</v>
      </c>
      <c r="AS395" s="125">
        <f t="shared" si="5"/>
        <v>0</v>
      </c>
      <c r="AT395" s="125">
        <f t="shared" si="6"/>
        <v>0</v>
      </c>
      <c r="AU395" s="125">
        <f t="shared" si="7"/>
        <v>0</v>
      </c>
      <c r="AV395" s="125">
        <f t="shared" si="22"/>
        <v>0</v>
      </c>
      <c r="AW395" s="125">
        <f t="shared" si="9"/>
        <v>0</v>
      </c>
      <c r="AX395" s="125">
        <f t="shared" si="10"/>
        <v>0</v>
      </c>
      <c r="AY395" s="125">
        <f t="shared" si="11"/>
        <v>0</v>
      </c>
      <c r="AZ395" s="125">
        <f t="shared" si="23"/>
        <v>0</v>
      </c>
      <c r="BA395" s="125">
        <f t="shared" si="13"/>
        <v>0</v>
      </c>
      <c r="BB395" s="125">
        <f t="shared" si="14"/>
        <v>0</v>
      </c>
      <c r="BC395" s="125">
        <f t="shared" si="15"/>
        <v>0</v>
      </c>
      <c r="BD395" s="125">
        <f t="shared" si="24"/>
        <v>0</v>
      </c>
      <c r="BE395" s="125">
        <f t="shared" si="17"/>
        <v>0</v>
      </c>
      <c r="BF395" s="125">
        <f t="shared" si="18"/>
        <v>0</v>
      </c>
      <c r="BG395" s="125">
        <f t="shared" si="25"/>
        <v>0</v>
      </c>
      <c r="BH395" s="125">
        <f t="shared" si="28"/>
        <v>0</v>
      </c>
      <c r="BI395" s="125">
        <f t="shared" si="27"/>
        <v>0</v>
      </c>
      <c r="BJ395" s="167">
        <v>1.0499999999999989</v>
      </c>
      <c r="BK395" s="250"/>
    </row>
    <row r="396" spans="1:63" ht="14.25" x14ac:dyDescent="0.2">
      <c r="B396" s="49">
        <v>392</v>
      </c>
      <c r="C396" s="50">
        <f>GD_CHUNG!B396</f>
        <v>10658</v>
      </c>
      <c r="D396" s="50" t="str">
        <f>GD_CHUNG!C396</f>
        <v>Nguyễn Phương Tuấn</v>
      </c>
      <c r="E396" s="50" t="str">
        <f>GD_CHUNG!D396</f>
        <v>NV Lái xe - VHTTB</v>
      </c>
      <c r="F396" s="121" t="s">
        <v>205</v>
      </c>
      <c r="G396" s="121" t="s">
        <v>205</v>
      </c>
      <c r="H396" s="121" t="s">
        <v>205</v>
      </c>
      <c r="I396" s="121" t="s">
        <v>205</v>
      </c>
      <c r="J396" s="122"/>
      <c r="K396" s="121" t="s">
        <v>205</v>
      </c>
      <c r="L396" s="121" t="s">
        <v>205</v>
      </c>
      <c r="M396" s="121" t="s">
        <v>205</v>
      </c>
      <c r="N396" s="121" t="s">
        <v>205</v>
      </c>
      <c r="O396" s="121" t="s">
        <v>205</v>
      </c>
      <c r="P396" s="121" t="s">
        <v>205</v>
      </c>
      <c r="Q396" s="122"/>
      <c r="R396" s="121" t="s">
        <v>205</v>
      </c>
      <c r="S396" s="121" t="s">
        <v>205</v>
      </c>
      <c r="T396" s="121" t="s">
        <v>205</v>
      </c>
      <c r="U396" s="121" t="s">
        <v>205</v>
      </c>
      <c r="V396" s="121" t="s">
        <v>205</v>
      </c>
      <c r="W396" s="121" t="s">
        <v>205</v>
      </c>
      <c r="X396" s="122"/>
      <c r="Y396" s="121" t="s">
        <v>205</v>
      </c>
      <c r="Z396" s="121" t="s">
        <v>205</v>
      </c>
      <c r="AA396" s="121" t="s">
        <v>205</v>
      </c>
      <c r="AB396" s="121" t="s">
        <v>205</v>
      </c>
      <c r="AC396" s="121" t="s">
        <v>205</v>
      </c>
      <c r="AD396" s="121" t="s">
        <v>205</v>
      </c>
      <c r="AE396" s="122"/>
      <c r="AF396" s="121" t="s">
        <v>205</v>
      </c>
      <c r="AG396" s="121" t="s">
        <v>205</v>
      </c>
      <c r="AH396" s="121" t="s">
        <v>205</v>
      </c>
      <c r="AI396" s="121" t="s">
        <v>205</v>
      </c>
      <c r="AJ396" s="121" t="s">
        <v>205</v>
      </c>
      <c r="AK396" s="96"/>
      <c r="AL396" s="123"/>
      <c r="AM396" s="123">
        <f>VLOOKUP(C396,DM_NGAY_CONG_QUY_DINH!$H$3:$L$600,5,FALSE)</f>
        <v>27</v>
      </c>
      <c r="AN396" s="123">
        <f t="shared" si="0"/>
        <v>27</v>
      </c>
      <c r="AO396" s="125">
        <f t="shared" si="1"/>
        <v>0</v>
      </c>
      <c r="AP396" s="125">
        <f t="shared" si="2"/>
        <v>0</v>
      </c>
      <c r="AQ396" s="127">
        <f t="shared" si="3"/>
        <v>0</v>
      </c>
      <c r="AR396" s="125">
        <f t="shared" si="4"/>
        <v>0</v>
      </c>
      <c r="AS396" s="125">
        <f t="shared" si="5"/>
        <v>0</v>
      </c>
      <c r="AT396" s="125">
        <f t="shared" si="6"/>
        <v>0</v>
      </c>
      <c r="AU396" s="125">
        <f t="shared" si="7"/>
        <v>0</v>
      </c>
      <c r="AV396" s="125">
        <f t="shared" si="22"/>
        <v>0</v>
      </c>
      <c r="AW396" s="125">
        <f t="shared" si="9"/>
        <v>0</v>
      </c>
      <c r="AX396" s="125">
        <f t="shared" si="10"/>
        <v>0</v>
      </c>
      <c r="AY396" s="125">
        <f t="shared" si="11"/>
        <v>0</v>
      </c>
      <c r="AZ396" s="125">
        <f t="shared" si="23"/>
        <v>0</v>
      </c>
      <c r="BA396" s="125">
        <f t="shared" si="13"/>
        <v>0</v>
      </c>
      <c r="BB396" s="125">
        <f t="shared" si="14"/>
        <v>0</v>
      </c>
      <c r="BC396" s="125">
        <f t="shared" si="15"/>
        <v>0</v>
      </c>
      <c r="BD396" s="125">
        <f t="shared" si="24"/>
        <v>0</v>
      </c>
      <c r="BE396" s="125">
        <f t="shared" si="17"/>
        <v>0</v>
      </c>
      <c r="BF396" s="125">
        <f t="shared" si="18"/>
        <v>0</v>
      </c>
      <c r="BG396" s="125">
        <f t="shared" si="25"/>
        <v>0</v>
      </c>
      <c r="BH396" s="125">
        <f t="shared" si="28"/>
        <v>0</v>
      </c>
      <c r="BI396" s="125">
        <f t="shared" si="27"/>
        <v>0</v>
      </c>
      <c r="BJ396" s="248">
        <v>1</v>
      </c>
      <c r="BK396" s="248"/>
    </row>
    <row r="397" spans="1:63" ht="14.25" x14ac:dyDescent="0.2">
      <c r="B397" s="49">
        <v>393</v>
      </c>
      <c r="C397" s="50">
        <f>GD_CHUNG!B397</f>
        <v>10665</v>
      </c>
      <c r="D397" s="50" t="str">
        <f>GD_CHUNG!C397</f>
        <v>Trần Hồng Sơn</v>
      </c>
      <c r="E397" s="50" t="str">
        <f>GD_CHUNG!D397</f>
        <v>NV Lái xe - VHTTB</v>
      </c>
      <c r="F397" s="121" t="s">
        <v>205</v>
      </c>
      <c r="G397" s="121" t="s">
        <v>205</v>
      </c>
      <c r="H397" s="121" t="s">
        <v>205</v>
      </c>
      <c r="I397" s="121" t="s">
        <v>205</v>
      </c>
      <c r="J397" s="122"/>
      <c r="K397" s="121" t="s">
        <v>349</v>
      </c>
      <c r="L397" s="121" t="s">
        <v>349</v>
      </c>
      <c r="M397" s="121" t="s">
        <v>349</v>
      </c>
      <c r="N397" s="121" t="s">
        <v>349</v>
      </c>
      <c r="O397" s="121" t="s">
        <v>205</v>
      </c>
      <c r="P397" s="121" t="s">
        <v>205</v>
      </c>
      <c r="Q397" s="122"/>
      <c r="R397" s="121" t="s">
        <v>205</v>
      </c>
      <c r="S397" s="121" t="s">
        <v>205</v>
      </c>
      <c r="T397" s="121" t="s">
        <v>205</v>
      </c>
      <c r="U397" s="121" t="s">
        <v>205</v>
      </c>
      <c r="V397" s="121" t="s">
        <v>205</v>
      </c>
      <c r="W397" s="121" t="s">
        <v>205</v>
      </c>
      <c r="X397" s="122"/>
      <c r="Y397" s="121" t="s">
        <v>205</v>
      </c>
      <c r="Z397" s="121" t="s">
        <v>205</v>
      </c>
      <c r="AA397" s="121" t="s">
        <v>205</v>
      </c>
      <c r="AB397" s="121" t="s">
        <v>205</v>
      </c>
      <c r="AC397" s="121" t="s">
        <v>205</v>
      </c>
      <c r="AD397" s="121" t="s">
        <v>205</v>
      </c>
      <c r="AE397" s="122"/>
      <c r="AF397" s="121" t="s">
        <v>205</v>
      </c>
      <c r="AG397" s="121" t="s">
        <v>205</v>
      </c>
      <c r="AH397" s="121" t="s">
        <v>205</v>
      </c>
      <c r="AI397" s="121" t="s">
        <v>205</v>
      </c>
      <c r="AJ397" s="121" t="s">
        <v>205</v>
      </c>
      <c r="AK397" s="96"/>
      <c r="AL397" s="123"/>
      <c r="AM397" s="123">
        <f>VLOOKUP(C397,DM_NGAY_CONG_QUY_DINH!$H$3:$L$600,5,FALSE)</f>
        <v>27</v>
      </c>
      <c r="AN397" s="123">
        <f t="shared" si="0"/>
        <v>23</v>
      </c>
      <c r="AO397" s="125">
        <f t="shared" si="1"/>
        <v>0</v>
      </c>
      <c r="AP397" s="125">
        <f t="shared" si="2"/>
        <v>0</v>
      </c>
      <c r="AQ397" s="127">
        <f t="shared" si="3"/>
        <v>0</v>
      </c>
      <c r="AR397" s="125">
        <f t="shared" si="4"/>
        <v>0</v>
      </c>
      <c r="AS397" s="125">
        <f t="shared" si="5"/>
        <v>0</v>
      </c>
      <c r="AT397" s="125">
        <f t="shared" si="6"/>
        <v>0</v>
      </c>
      <c r="AU397" s="125">
        <f t="shared" si="7"/>
        <v>0</v>
      </c>
      <c r="AV397" s="125">
        <f t="shared" si="22"/>
        <v>0</v>
      </c>
      <c r="AW397" s="125">
        <f t="shared" si="9"/>
        <v>0</v>
      </c>
      <c r="AX397" s="125">
        <f t="shared" si="10"/>
        <v>4</v>
      </c>
      <c r="AY397" s="125">
        <f t="shared" si="11"/>
        <v>0</v>
      </c>
      <c r="AZ397" s="125">
        <f t="shared" si="23"/>
        <v>0</v>
      </c>
      <c r="BA397" s="125">
        <f t="shared" si="13"/>
        <v>0</v>
      </c>
      <c r="BB397" s="125">
        <f t="shared" si="14"/>
        <v>0</v>
      </c>
      <c r="BC397" s="125">
        <f t="shared" si="15"/>
        <v>0</v>
      </c>
      <c r="BD397" s="125">
        <f t="shared" si="24"/>
        <v>0</v>
      </c>
      <c r="BE397" s="125">
        <f t="shared" si="17"/>
        <v>0</v>
      </c>
      <c r="BF397" s="125">
        <f t="shared" si="18"/>
        <v>0</v>
      </c>
      <c r="BG397" s="125">
        <f t="shared" si="25"/>
        <v>0</v>
      </c>
      <c r="BH397" s="125">
        <f t="shared" si="28"/>
        <v>0</v>
      </c>
      <c r="BI397" s="125">
        <f t="shared" si="27"/>
        <v>0</v>
      </c>
      <c r="BJ397" s="248">
        <v>1</v>
      </c>
      <c r="BK397" s="248"/>
    </row>
    <row r="398" spans="1:63" ht="14.25" x14ac:dyDescent="0.2">
      <c r="B398" s="49">
        <v>394</v>
      </c>
      <c r="C398" s="50">
        <f>GD_CHUNG!B398</f>
        <v>10671</v>
      </c>
      <c r="D398" s="50" t="str">
        <f>GD_CHUNG!C398</f>
        <v>Lê Đức Duy</v>
      </c>
      <c r="E398" s="50" t="str">
        <f>GD_CHUNG!D398</f>
        <v>NV Lái xe - VHTTB</v>
      </c>
      <c r="F398" s="121" t="s">
        <v>205</v>
      </c>
      <c r="G398" s="121" t="s">
        <v>349</v>
      </c>
      <c r="H398" s="121" t="s">
        <v>349</v>
      </c>
      <c r="I398" s="121" t="s">
        <v>349</v>
      </c>
      <c r="J398" s="122"/>
      <c r="K398" s="121" t="s">
        <v>349</v>
      </c>
      <c r="L398" s="121" t="s">
        <v>349</v>
      </c>
      <c r="M398" s="121" t="s">
        <v>349</v>
      </c>
      <c r="N398" s="121" t="s">
        <v>349</v>
      </c>
      <c r="O398" s="121" t="s">
        <v>205</v>
      </c>
      <c r="P398" s="121" t="s">
        <v>205</v>
      </c>
      <c r="Q398" s="122"/>
      <c r="R398" s="121" t="s">
        <v>205</v>
      </c>
      <c r="S398" s="121" t="s">
        <v>205</v>
      </c>
      <c r="T398" s="121" t="s">
        <v>205</v>
      </c>
      <c r="U398" s="121" t="s">
        <v>205</v>
      </c>
      <c r="V398" s="121" t="s">
        <v>205</v>
      </c>
      <c r="W398" s="121" t="s">
        <v>205</v>
      </c>
      <c r="X398" s="122"/>
      <c r="Y398" s="121" t="s">
        <v>205</v>
      </c>
      <c r="Z398" s="121" t="s">
        <v>205</v>
      </c>
      <c r="AA398" s="121" t="s">
        <v>205</v>
      </c>
      <c r="AB398" s="121" t="s">
        <v>205</v>
      </c>
      <c r="AC398" s="121" t="s">
        <v>205</v>
      </c>
      <c r="AD398" s="121" t="s">
        <v>205</v>
      </c>
      <c r="AE398" s="122"/>
      <c r="AF398" s="121" t="s">
        <v>205</v>
      </c>
      <c r="AG398" s="121" t="s">
        <v>205</v>
      </c>
      <c r="AH398" s="121" t="s">
        <v>205</v>
      </c>
      <c r="AI398" s="121" t="s">
        <v>205</v>
      </c>
      <c r="AJ398" s="121" t="s">
        <v>205</v>
      </c>
      <c r="AK398" s="96"/>
      <c r="AL398" s="123"/>
      <c r="AM398" s="123">
        <f>VLOOKUP(C398,DM_NGAY_CONG_QUY_DINH!$H$3:$L$600,5,FALSE)</f>
        <v>27</v>
      </c>
      <c r="AN398" s="123">
        <f t="shared" si="0"/>
        <v>20</v>
      </c>
      <c r="AO398" s="125">
        <f t="shared" si="1"/>
        <v>0</v>
      </c>
      <c r="AP398" s="125">
        <f t="shared" si="2"/>
        <v>0</v>
      </c>
      <c r="AQ398" s="127">
        <f t="shared" si="3"/>
        <v>0</v>
      </c>
      <c r="AR398" s="125">
        <f t="shared" si="4"/>
        <v>0</v>
      </c>
      <c r="AS398" s="125">
        <f t="shared" si="5"/>
        <v>0</v>
      </c>
      <c r="AT398" s="125">
        <f t="shared" si="6"/>
        <v>0</v>
      </c>
      <c r="AU398" s="125">
        <f t="shared" si="7"/>
        <v>0</v>
      </c>
      <c r="AV398" s="125">
        <f t="shared" si="22"/>
        <v>0</v>
      </c>
      <c r="AW398" s="125">
        <f t="shared" si="9"/>
        <v>0</v>
      </c>
      <c r="AX398" s="125">
        <f t="shared" si="10"/>
        <v>7</v>
      </c>
      <c r="AY398" s="125">
        <f t="shared" si="11"/>
        <v>0</v>
      </c>
      <c r="AZ398" s="125">
        <f t="shared" si="23"/>
        <v>0</v>
      </c>
      <c r="BA398" s="125">
        <f t="shared" si="13"/>
        <v>0</v>
      </c>
      <c r="BB398" s="125">
        <f t="shared" si="14"/>
        <v>0</v>
      </c>
      <c r="BC398" s="125">
        <f t="shared" si="15"/>
        <v>0</v>
      </c>
      <c r="BD398" s="125">
        <f t="shared" si="24"/>
        <v>0</v>
      </c>
      <c r="BE398" s="125">
        <f t="shared" si="17"/>
        <v>0</v>
      </c>
      <c r="BF398" s="125">
        <f t="shared" si="18"/>
        <v>0</v>
      </c>
      <c r="BG398" s="125">
        <f t="shared" si="25"/>
        <v>0</v>
      </c>
      <c r="BH398" s="125">
        <f t="shared" si="28"/>
        <v>0</v>
      </c>
      <c r="BI398" s="125">
        <f t="shared" si="27"/>
        <v>0</v>
      </c>
      <c r="BJ398" s="248">
        <v>0.95</v>
      </c>
      <c r="BK398" s="248"/>
    </row>
    <row r="399" spans="1:63" ht="14.25" x14ac:dyDescent="0.2">
      <c r="B399" s="49">
        <v>395</v>
      </c>
      <c r="C399" s="50">
        <f>GD_CHUNG!B399</f>
        <v>10673</v>
      </c>
      <c r="D399" s="50" t="str">
        <f>GD_CHUNG!C399</f>
        <v>Đặng Xuân Sơn</v>
      </c>
      <c r="E399" s="50" t="str">
        <f>GD_CHUNG!D399</f>
        <v>NV Lái xe - VHTTB</v>
      </c>
      <c r="F399" s="121" t="s">
        <v>205</v>
      </c>
      <c r="G399" s="121" t="s">
        <v>205</v>
      </c>
      <c r="H399" s="121" t="s">
        <v>205</v>
      </c>
      <c r="I399" s="121" t="s">
        <v>205</v>
      </c>
      <c r="J399" s="122"/>
      <c r="K399" s="121" t="s">
        <v>205</v>
      </c>
      <c r="L399" s="121" t="s">
        <v>205</v>
      </c>
      <c r="M399" s="121" t="s">
        <v>205</v>
      </c>
      <c r="N399" s="121" t="s">
        <v>205</v>
      </c>
      <c r="O399" s="121" t="s">
        <v>205</v>
      </c>
      <c r="P399" s="121" t="s">
        <v>205</v>
      </c>
      <c r="Q399" s="122"/>
      <c r="R399" s="121" t="s">
        <v>205</v>
      </c>
      <c r="S399" s="121" t="s">
        <v>205</v>
      </c>
      <c r="T399" s="121" t="s">
        <v>205</v>
      </c>
      <c r="U399" s="121" t="s">
        <v>205</v>
      </c>
      <c r="V399" s="121" t="s">
        <v>205</v>
      </c>
      <c r="W399" s="121" t="s">
        <v>205</v>
      </c>
      <c r="X399" s="122"/>
      <c r="Y399" s="121" t="s">
        <v>205</v>
      </c>
      <c r="Z399" s="121" t="s">
        <v>205</v>
      </c>
      <c r="AA399" s="121" t="s">
        <v>205</v>
      </c>
      <c r="AB399" s="121" t="s">
        <v>205</v>
      </c>
      <c r="AC399" s="121" t="s">
        <v>205</v>
      </c>
      <c r="AD399" s="121" t="s">
        <v>205</v>
      </c>
      <c r="AE399" s="122"/>
      <c r="AF399" s="121" t="s">
        <v>205</v>
      </c>
      <c r="AG399" s="121" t="s">
        <v>205</v>
      </c>
      <c r="AH399" s="121" t="s">
        <v>205</v>
      </c>
      <c r="AI399" s="121" t="s">
        <v>205</v>
      </c>
      <c r="AJ399" s="121" t="s">
        <v>205</v>
      </c>
      <c r="AK399" s="96"/>
      <c r="AL399" s="123"/>
      <c r="AM399" s="123">
        <f>VLOOKUP(C399,DM_NGAY_CONG_QUY_DINH!$H$3:$L$600,5,FALSE)</f>
        <v>27</v>
      </c>
      <c r="AN399" s="123">
        <f t="shared" si="0"/>
        <v>27</v>
      </c>
      <c r="AO399" s="125">
        <f t="shared" si="1"/>
        <v>0</v>
      </c>
      <c r="AP399" s="125">
        <f t="shared" si="2"/>
        <v>0</v>
      </c>
      <c r="AQ399" s="127">
        <f t="shared" si="3"/>
        <v>0</v>
      </c>
      <c r="AR399" s="125">
        <f t="shared" si="4"/>
        <v>0</v>
      </c>
      <c r="AS399" s="125">
        <f t="shared" si="5"/>
        <v>0</v>
      </c>
      <c r="AT399" s="125">
        <f t="shared" si="6"/>
        <v>0</v>
      </c>
      <c r="AU399" s="125">
        <f t="shared" si="7"/>
        <v>0</v>
      </c>
      <c r="AV399" s="125">
        <f t="shared" si="22"/>
        <v>0</v>
      </c>
      <c r="AW399" s="125">
        <f t="shared" si="9"/>
        <v>0</v>
      </c>
      <c r="AX399" s="125">
        <f t="shared" si="10"/>
        <v>0</v>
      </c>
      <c r="AY399" s="125">
        <f t="shared" si="11"/>
        <v>0</v>
      </c>
      <c r="AZ399" s="125">
        <f t="shared" si="23"/>
        <v>0</v>
      </c>
      <c r="BA399" s="125">
        <f t="shared" si="13"/>
        <v>0</v>
      </c>
      <c r="BB399" s="125">
        <f t="shared" si="14"/>
        <v>0</v>
      </c>
      <c r="BC399" s="125">
        <f t="shared" si="15"/>
        <v>0</v>
      </c>
      <c r="BD399" s="125">
        <f t="shared" si="24"/>
        <v>0</v>
      </c>
      <c r="BE399" s="125">
        <f t="shared" si="17"/>
        <v>0</v>
      </c>
      <c r="BF399" s="125">
        <f t="shared" si="18"/>
        <v>0</v>
      </c>
      <c r="BG399" s="125">
        <f t="shared" si="25"/>
        <v>0</v>
      </c>
      <c r="BH399" s="125">
        <f t="shared" si="28"/>
        <v>0</v>
      </c>
      <c r="BI399" s="125">
        <f t="shared" si="27"/>
        <v>0</v>
      </c>
      <c r="BJ399" s="248">
        <v>1</v>
      </c>
      <c r="BK399" s="248"/>
    </row>
    <row r="400" spans="1:63" ht="14.25" x14ac:dyDescent="0.2">
      <c r="B400" s="49">
        <v>396</v>
      </c>
      <c r="C400" s="50">
        <f>GD_CHUNG!B400</f>
        <v>11091</v>
      </c>
      <c r="D400" s="50" t="str">
        <f>GD_CHUNG!C400</f>
        <v>Nguyễn Như Cương</v>
      </c>
      <c r="E400" s="50" t="str">
        <f>GD_CHUNG!D400</f>
        <v>NV Lái xe - VHTTB</v>
      </c>
      <c r="F400" s="121" t="s">
        <v>205</v>
      </c>
      <c r="G400" s="121" t="s">
        <v>205</v>
      </c>
      <c r="H400" s="121" t="s">
        <v>205</v>
      </c>
      <c r="I400" s="121" t="s">
        <v>205</v>
      </c>
      <c r="J400" s="122"/>
      <c r="K400" s="121" t="s">
        <v>205</v>
      </c>
      <c r="L400" s="121" t="s">
        <v>205</v>
      </c>
      <c r="M400" s="121" t="s">
        <v>205</v>
      </c>
      <c r="N400" s="121" t="s">
        <v>205</v>
      </c>
      <c r="O400" s="121" t="s">
        <v>205</v>
      </c>
      <c r="P400" s="121" t="s">
        <v>205</v>
      </c>
      <c r="Q400" s="122"/>
      <c r="R400" s="121" t="s">
        <v>205</v>
      </c>
      <c r="S400" s="121" t="s">
        <v>205</v>
      </c>
      <c r="T400" s="121" t="s">
        <v>205</v>
      </c>
      <c r="U400" s="121" t="s">
        <v>205</v>
      </c>
      <c r="V400" s="121" t="s">
        <v>205</v>
      </c>
      <c r="W400" s="121" t="s">
        <v>205</v>
      </c>
      <c r="X400" s="122"/>
      <c r="Y400" s="121" t="s">
        <v>205</v>
      </c>
      <c r="Z400" s="121" t="s">
        <v>205</v>
      </c>
      <c r="AA400" s="121" t="s">
        <v>205</v>
      </c>
      <c r="AB400" s="121" t="s">
        <v>205</v>
      </c>
      <c r="AC400" s="121" t="s">
        <v>205</v>
      </c>
      <c r="AD400" s="121" t="s">
        <v>205</v>
      </c>
      <c r="AE400" s="122"/>
      <c r="AF400" s="121" t="s">
        <v>205</v>
      </c>
      <c r="AG400" s="121" t="s">
        <v>205</v>
      </c>
      <c r="AH400" s="121" t="s">
        <v>205</v>
      </c>
      <c r="AI400" s="121" t="s">
        <v>205</v>
      </c>
      <c r="AJ400" s="121" t="s">
        <v>205</v>
      </c>
      <c r="AK400" s="96"/>
      <c r="AL400" s="123"/>
      <c r="AM400" s="123">
        <f>VLOOKUP(C400,DM_NGAY_CONG_QUY_DINH!$H$3:$L$600,5,FALSE)</f>
        <v>27</v>
      </c>
      <c r="AN400" s="123">
        <f t="shared" si="0"/>
        <v>27</v>
      </c>
      <c r="AO400" s="125">
        <f t="shared" si="1"/>
        <v>0</v>
      </c>
      <c r="AP400" s="125">
        <f t="shared" si="2"/>
        <v>0</v>
      </c>
      <c r="AQ400" s="127">
        <f t="shared" si="3"/>
        <v>0</v>
      </c>
      <c r="AR400" s="125">
        <f t="shared" si="4"/>
        <v>0</v>
      </c>
      <c r="AS400" s="125">
        <f t="shared" si="5"/>
        <v>0</v>
      </c>
      <c r="AT400" s="125">
        <f t="shared" si="6"/>
        <v>0</v>
      </c>
      <c r="AU400" s="125">
        <f t="shared" si="7"/>
        <v>0</v>
      </c>
      <c r="AV400" s="125">
        <f t="shared" si="22"/>
        <v>0</v>
      </c>
      <c r="AW400" s="125">
        <f t="shared" si="9"/>
        <v>0</v>
      </c>
      <c r="AX400" s="125">
        <f t="shared" si="10"/>
        <v>0</v>
      </c>
      <c r="AY400" s="125">
        <f t="shared" si="11"/>
        <v>0</v>
      </c>
      <c r="AZ400" s="125">
        <f t="shared" si="23"/>
        <v>0</v>
      </c>
      <c r="BA400" s="125">
        <f t="shared" si="13"/>
        <v>0</v>
      </c>
      <c r="BB400" s="125">
        <f t="shared" si="14"/>
        <v>0</v>
      </c>
      <c r="BC400" s="125">
        <f t="shared" si="15"/>
        <v>0</v>
      </c>
      <c r="BD400" s="125">
        <f t="shared" si="24"/>
        <v>0</v>
      </c>
      <c r="BE400" s="125">
        <f t="shared" si="17"/>
        <v>0</v>
      </c>
      <c r="BF400" s="125">
        <f t="shared" si="18"/>
        <v>0</v>
      </c>
      <c r="BG400" s="125">
        <f t="shared" si="25"/>
        <v>0</v>
      </c>
      <c r="BH400" s="125">
        <f t="shared" si="28"/>
        <v>0</v>
      </c>
      <c r="BI400" s="125">
        <f t="shared" si="27"/>
        <v>0</v>
      </c>
      <c r="BJ400" s="248">
        <v>1</v>
      </c>
      <c r="BK400" s="248"/>
    </row>
    <row r="401" spans="2:63" ht="14.25" x14ac:dyDescent="0.2">
      <c r="B401" s="49">
        <v>397</v>
      </c>
      <c r="C401" s="50">
        <f>GD_CHUNG!B401</f>
        <v>11093</v>
      </c>
      <c r="D401" s="50" t="str">
        <f>GD_CHUNG!C401</f>
        <v>Đỗ Chí Thanh</v>
      </c>
      <c r="E401" s="50" t="str">
        <f>GD_CHUNG!D401</f>
        <v>NV Lái xe - VHTTB</v>
      </c>
      <c r="F401" s="121" t="s">
        <v>205</v>
      </c>
      <c r="G401" s="121" t="s">
        <v>205</v>
      </c>
      <c r="H401" s="121" t="s">
        <v>205</v>
      </c>
      <c r="I401" s="121" t="s">
        <v>205</v>
      </c>
      <c r="J401" s="122"/>
      <c r="K401" s="121" t="s">
        <v>205</v>
      </c>
      <c r="L401" s="121" t="s">
        <v>205</v>
      </c>
      <c r="M401" s="121" t="s">
        <v>205</v>
      </c>
      <c r="N401" s="121" t="s">
        <v>205</v>
      </c>
      <c r="O401" s="121" t="s">
        <v>205</v>
      </c>
      <c r="P401" s="121" t="s">
        <v>205</v>
      </c>
      <c r="Q401" s="122"/>
      <c r="R401" s="121" t="s">
        <v>205</v>
      </c>
      <c r="S401" s="121" t="s">
        <v>205</v>
      </c>
      <c r="T401" s="121" t="s">
        <v>205</v>
      </c>
      <c r="U401" s="121" t="s">
        <v>205</v>
      </c>
      <c r="V401" s="121" t="s">
        <v>205</v>
      </c>
      <c r="W401" s="121" t="s">
        <v>205</v>
      </c>
      <c r="X401" s="122"/>
      <c r="Y401" s="121" t="s">
        <v>205</v>
      </c>
      <c r="Z401" s="121" t="s">
        <v>205</v>
      </c>
      <c r="AA401" s="121" t="s">
        <v>205</v>
      </c>
      <c r="AB401" s="121" t="s">
        <v>205</v>
      </c>
      <c r="AC401" s="121" t="s">
        <v>205</v>
      </c>
      <c r="AD401" s="121" t="s">
        <v>205</v>
      </c>
      <c r="AE401" s="122"/>
      <c r="AF401" s="121" t="s">
        <v>205</v>
      </c>
      <c r="AG401" s="121" t="s">
        <v>205</v>
      </c>
      <c r="AH401" s="121" t="s">
        <v>205</v>
      </c>
      <c r="AI401" s="121" t="s">
        <v>205</v>
      </c>
      <c r="AJ401" s="121" t="s">
        <v>205</v>
      </c>
      <c r="AK401" s="96"/>
      <c r="AL401" s="123"/>
      <c r="AM401" s="123">
        <f>VLOOKUP(C401,DM_NGAY_CONG_QUY_DINH!$H$3:$L$600,5,FALSE)</f>
        <v>27</v>
      </c>
      <c r="AN401" s="123">
        <f t="shared" si="0"/>
        <v>27</v>
      </c>
      <c r="AO401" s="125">
        <f t="shared" si="1"/>
        <v>0</v>
      </c>
      <c r="AP401" s="125">
        <f t="shared" si="2"/>
        <v>0</v>
      </c>
      <c r="AQ401" s="127">
        <f t="shared" si="3"/>
        <v>0</v>
      </c>
      <c r="AR401" s="125">
        <f t="shared" si="4"/>
        <v>0</v>
      </c>
      <c r="AS401" s="125">
        <f t="shared" si="5"/>
        <v>0</v>
      </c>
      <c r="AT401" s="125">
        <f t="shared" si="6"/>
        <v>0</v>
      </c>
      <c r="AU401" s="125">
        <f t="shared" si="7"/>
        <v>0</v>
      </c>
      <c r="AV401" s="125">
        <f t="shared" si="22"/>
        <v>0</v>
      </c>
      <c r="AW401" s="125">
        <f t="shared" si="9"/>
        <v>0</v>
      </c>
      <c r="AX401" s="125">
        <f t="shared" si="10"/>
        <v>0</v>
      </c>
      <c r="AY401" s="125">
        <f t="shared" si="11"/>
        <v>0</v>
      </c>
      <c r="AZ401" s="125">
        <f t="shared" si="23"/>
        <v>0</v>
      </c>
      <c r="BA401" s="125">
        <f t="shared" si="13"/>
        <v>0</v>
      </c>
      <c r="BB401" s="125">
        <f t="shared" si="14"/>
        <v>0</v>
      </c>
      <c r="BC401" s="125">
        <f t="shared" si="15"/>
        <v>0</v>
      </c>
      <c r="BD401" s="125">
        <f t="shared" si="24"/>
        <v>0</v>
      </c>
      <c r="BE401" s="125">
        <f t="shared" si="17"/>
        <v>0</v>
      </c>
      <c r="BF401" s="125">
        <f t="shared" si="18"/>
        <v>0</v>
      </c>
      <c r="BG401" s="125">
        <f t="shared" si="25"/>
        <v>0</v>
      </c>
      <c r="BH401" s="125">
        <f t="shared" si="28"/>
        <v>0</v>
      </c>
      <c r="BI401" s="125">
        <f t="shared" si="27"/>
        <v>0</v>
      </c>
      <c r="BJ401" s="248">
        <v>1</v>
      </c>
      <c r="BK401" s="248"/>
    </row>
    <row r="402" spans="2:63" ht="14.25" x14ac:dyDescent="0.2">
      <c r="B402" s="49">
        <v>398</v>
      </c>
      <c r="C402" s="50">
        <f>GD_CHUNG!B402</f>
        <v>12572</v>
      </c>
      <c r="D402" s="50" t="str">
        <f>GD_CHUNG!C402</f>
        <v>Trần Quốc Việt</v>
      </c>
      <c r="E402" s="50" t="str">
        <f>GD_CHUNG!D402</f>
        <v>NV Lái xe - VHTTB</v>
      </c>
      <c r="F402" s="121" t="s">
        <v>205</v>
      </c>
      <c r="G402" s="121" t="s">
        <v>205</v>
      </c>
      <c r="H402" s="121" t="s">
        <v>205</v>
      </c>
      <c r="I402" s="121" t="s">
        <v>205</v>
      </c>
      <c r="J402" s="122"/>
      <c r="K402" s="121" t="s">
        <v>205</v>
      </c>
      <c r="L402" s="121" t="s">
        <v>205</v>
      </c>
      <c r="M402" s="121" t="s">
        <v>205</v>
      </c>
      <c r="N402" s="121" t="s">
        <v>205</v>
      </c>
      <c r="O402" s="121" t="s">
        <v>205</v>
      </c>
      <c r="P402" s="121" t="s">
        <v>205</v>
      </c>
      <c r="Q402" s="122"/>
      <c r="R402" s="121" t="s">
        <v>205</v>
      </c>
      <c r="S402" s="121" t="s">
        <v>205</v>
      </c>
      <c r="T402" s="121" t="s">
        <v>205</v>
      </c>
      <c r="U402" s="121" t="s">
        <v>205</v>
      </c>
      <c r="V402" s="121" t="s">
        <v>205</v>
      </c>
      <c r="W402" s="121" t="s">
        <v>205</v>
      </c>
      <c r="X402" s="122"/>
      <c r="Y402" s="121" t="s">
        <v>205</v>
      </c>
      <c r="Z402" s="121" t="s">
        <v>205</v>
      </c>
      <c r="AA402" s="121" t="s">
        <v>205</v>
      </c>
      <c r="AB402" s="121" t="s">
        <v>205</v>
      </c>
      <c r="AC402" s="121" t="s">
        <v>205</v>
      </c>
      <c r="AD402" s="121" t="s">
        <v>205</v>
      </c>
      <c r="AE402" s="122"/>
      <c r="AF402" s="121" t="s">
        <v>205</v>
      </c>
      <c r="AG402" s="121" t="s">
        <v>205</v>
      </c>
      <c r="AH402" s="121" t="s">
        <v>205</v>
      </c>
      <c r="AI402" s="121" t="s">
        <v>205</v>
      </c>
      <c r="AJ402" s="121" t="s">
        <v>205</v>
      </c>
      <c r="AK402" s="96"/>
      <c r="AL402" s="123"/>
      <c r="AM402" s="123">
        <f>VLOOKUP(C402,DM_NGAY_CONG_QUY_DINH!$H$3:$L$600,5,FALSE)</f>
        <v>27</v>
      </c>
      <c r="AN402" s="123">
        <f t="shared" si="0"/>
        <v>27</v>
      </c>
      <c r="AO402" s="125">
        <f t="shared" si="1"/>
        <v>0</v>
      </c>
      <c r="AP402" s="125">
        <f t="shared" si="2"/>
        <v>0</v>
      </c>
      <c r="AQ402" s="127">
        <f t="shared" si="3"/>
        <v>0</v>
      </c>
      <c r="AR402" s="125">
        <f t="shared" si="4"/>
        <v>0</v>
      </c>
      <c r="AS402" s="125">
        <f t="shared" si="5"/>
        <v>0</v>
      </c>
      <c r="AT402" s="125">
        <f t="shared" si="6"/>
        <v>0</v>
      </c>
      <c r="AU402" s="125">
        <f t="shared" si="7"/>
        <v>0</v>
      </c>
      <c r="AV402" s="125">
        <f t="shared" si="22"/>
        <v>0</v>
      </c>
      <c r="AW402" s="125">
        <f t="shared" si="9"/>
        <v>0</v>
      </c>
      <c r="AX402" s="125">
        <f t="shared" si="10"/>
        <v>0</v>
      </c>
      <c r="AY402" s="125">
        <f t="shared" si="11"/>
        <v>0</v>
      </c>
      <c r="AZ402" s="125">
        <f t="shared" si="23"/>
        <v>0</v>
      </c>
      <c r="BA402" s="125">
        <f t="shared" si="13"/>
        <v>0</v>
      </c>
      <c r="BB402" s="125">
        <f t="shared" si="14"/>
        <v>0</v>
      </c>
      <c r="BC402" s="125">
        <f t="shared" si="15"/>
        <v>0</v>
      </c>
      <c r="BD402" s="125">
        <f t="shared" si="24"/>
        <v>0</v>
      </c>
      <c r="BE402" s="125">
        <f t="shared" si="17"/>
        <v>0</v>
      </c>
      <c r="BF402" s="125">
        <f t="shared" si="18"/>
        <v>0</v>
      </c>
      <c r="BG402" s="125">
        <f t="shared" si="25"/>
        <v>0</v>
      </c>
      <c r="BH402" s="125">
        <f t="shared" si="28"/>
        <v>0</v>
      </c>
      <c r="BI402" s="125">
        <f t="shared" si="27"/>
        <v>0</v>
      </c>
      <c r="BJ402" s="248">
        <v>1</v>
      </c>
      <c r="BK402" s="248"/>
    </row>
    <row r="403" spans="2:63" ht="14.25" x14ac:dyDescent="0.2">
      <c r="B403" s="49">
        <v>399</v>
      </c>
      <c r="C403" s="50">
        <f>GD_CHUNG!B403</f>
        <v>12573</v>
      </c>
      <c r="D403" s="50" t="str">
        <f>GD_CHUNG!C403</f>
        <v>Trần Thế Khánh</v>
      </c>
      <c r="E403" s="50" t="str">
        <f>GD_CHUNG!D403</f>
        <v>NV Lái xe - VHTTB</v>
      </c>
      <c r="F403" s="121" t="s">
        <v>205</v>
      </c>
      <c r="G403" s="121" t="s">
        <v>205</v>
      </c>
      <c r="H403" s="121" t="s">
        <v>205</v>
      </c>
      <c r="I403" s="121" t="s">
        <v>205</v>
      </c>
      <c r="J403" s="122"/>
      <c r="K403" s="121" t="s">
        <v>205</v>
      </c>
      <c r="L403" s="121" t="s">
        <v>205</v>
      </c>
      <c r="M403" s="121" t="s">
        <v>205</v>
      </c>
      <c r="N403" s="121" t="s">
        <v>205</v>
      </c>
      <c r="O403" s="121" t="s">
        <v>205</v>
      </c>
      <c r="P403" s="121" t="s">
        <v>205</v>
      </c>
      <c r="Q403" s="122"/>
      <c r="R403" s="121" t="s">
        <v>205</v>
      </c>
      <c r="S403" s="121" t="s">
        <v>205</v>
      </c>
      <c r="T403" s="121" t="s">
        <v>205</v>
      </c>
      <c r="U403" s="121" t="s">
        <v>205</v>
      </c>
      <c r="V403" s="121" t="s">
        <v>205</v>
      </c>
      <c r="W403" s="121" t="s">
        <v>205</v>
      </c>
      <c r="X403" s="122"/>
      <c r="Y403" s="121" t="s">
        <v>205</v>
      </c>
      <c r="Z403" s="121" t="s">
        <v>205</v>
      </c>
      <c r="AA403" s="121" t="s">
        <v>205</v>
      </c>
      <c r="AB403" s="121" t="s">
        <v>205</v>
      </c>
      <c r="AC403" s="121" t="s">
        <v>205</v>
      </c>
      <c r="AD403" s="121" t="s">
        <v>205</v>
      </c>
      <c r="AE403" s="122"/>
      <c r="AF403" s="121" t="s">
        <v>205</v>
      </c>
      <c r="AG403" s="121" t="s">
        <v>205</v>
      </c>
      <c r="AH403" s="121" t="s">
        <v>205</v>
      </c>
      <c r="AI403" s="121" t="s">
        <v>205</v>
      </c>
      <c r="AJ403" s="121" t="s">
        <v>205</v>
      </c>
      <c r="AK403" s="96"/>
      <c r="AL403" s="123"/>
      <c r="AM403" s="123">
        <f>VLOOKUP(C403,DM_NGAY_CONG_QUY_DINH!$H$3:$L$600,5,FALSE)</f>
        <v>27</v>
      </c>
      <c r="AN403" s="123">
        <f t="shared" si="0"/>
        <v>27</v>
      </c>
      <c r="AO403" s="125">
        <f t="shared" si="1"/>
        <v>0</v>
      </c>
      <c r="AP403" s="125">
        <f t="shared" si="2"/>
        <v>0</v>
      </c>
      <c r="AQ403" s="127">
        <f t="shared" si="3"/>
        <v>0</v>
      </c>
      <c r="AR403" s="125">
        <f t="shared" si="4"/>
        <v>0</v>
      </c>
      <c r="AS403" s="125">
        <f t="shared" si="5"/>
        <v>0</v>
      </c>
      <c r="AT403" s="125">
        <f t="shared" si="6"/>
        <v>0</v>
      </c>
      <c r="AU403" s="125">
        <f t="shared" si="7"/>
        <v>0</v>
      </c>
      <c r="AV403" s="125">
        <f t="shared" si="22"/>
        <v>0</v>
      </c>
      <c r="AW403" s="125">
        <f t="shared" si="9"/>
        <v>0</v>
      </c>
      <c r="AX403" s="125">
        <f t="shared" si="10"/>
        <v>0</v>
      </c>
      <c r="AY403" s="125">
        <f t="shared" si="11"/>
        <v>0</v>
      </c>
      <c r="AZ403" s="125">
        <f t="shared" si="23"/>
        <v>0</v>
      </c>
      <c r="BA403" s="125">
        <f t="shared" si="13"/>
        <v>0</v>
      </c>
      <c r="BB403" s="125">
        <f t="shared" si="14"/>
        <v>0</v>
      </c>
      <c r="BC403" s="125">
        <f t="shared" si="15"/>
        <v>0</v>
      </c>
      <c r="BD403" s="125">
        <f t="shared" si="24"/>
        <v>0</v>
      </c>
      <c r="BE403" s="125">
        <f t="shared" si="17"/>
        <v>0</v>
      </c>
      <c r="BF403" s="125">
        <f t="shared" si="18"/>
        <v>0</v>
      </c>
      <c r="BG403" s="125">
        <f t="shared" si="25"/>
        <v>0</v>
      </c>
      <c r="BH403" s="125">
        <f t="shared" si="28"/>
        <v>0</v>
      </c>
      <c r="BI403" s="125">
        <f t="shared" si="27"/>
        <v>0</v>
      </c>
      <c r="BJ403" s="248">
        <v>1</v>
      </c>
      <c r="BK403" s="248"/>
    </row>
    <row r="404" spans="2:63" ht="14.25" x14ac:dyDescent="0.2">
      <c r="B404" s="49">
        <v>400</v>
      </c>
      <c r="C404" s="50">
        <f>GD_CHUNG!B404</f>
        <v>12575</v>
      </c>
      <c r="D404" s="50" t="str">
        <f>GD_CHUNG!C404</f>
        <v>Nguyễn Văn Thắng</v>
      </c>
      <c r="E404" s="50" t="str">
        <f>GD_CHUNG!D404</f>
        <v>NV Lái xe - VHTTB</v>
      </c>
      <c r="F404" s="121" t="s">
        <v>205</v>
      </c>
      <c r="G404" s="121" t="s">
        <v>205</v>
      </c>
      <c r="H404" s="121" t="s">
        <v>205</v>
      </c>
      <c r="I404" s="121" t="s">
        <v>205</v>
      </c>
      <c r="J404" s="122"/>
      <c r="K404" s="121" t="s">
        <v>205</v>
      </c>
      <c r="L404" s="121" t="s">
        <v>205</v>
      </c>
      <c r="M404" s="121" t="s">
        <v>205</v>
      </c>
      <c r="N404" s="121" t="s">
        <v>205</v>
      </c>
      <c r="O404" s="121" t="s">
        <v>205</v>
      </c>
      <c r="P404" s="121" t="s">
        <v>205</v>
      </c>
      <c r="Q404" s="122"/>
      <c r="R404" s="121" t="s">
        <v>205</v>
      </c>
      <c r="S404" s="121" t="s">
        <v>205</v>
      </c>
      <c r="T404" s="121" t="s">
        <v>205</v>
      </c>
      <c r="U404" s="121" t="s">
        <v>205</v>
      </c>
      <c r="V404" s="121" t="s">
        <v>205</v>
      </c>
      <c r="W404" s="121" t="s">
        <v>205</v>
      </c>
      <c r="X404" s="122"/>
      <c r="Y404" s="121" t="s">
        <v>205</v>
      </c>
      <c r="Z404" s="121" t="s">
        <v>205</v>
      </c>
      <c r="AA404" s="121" t="s">
        <v>205</v>
      </c>
      <c r="AB404" s="121" t="s">
        <v>205</v>
      </c>
      <c r="AC404" s="121" t="s">
        <v>205</v>
      </c>
      <c r="AD404" s="121" t="s">
        <v>205</v>
      </c>
      <c r="AE404" s="122"/>
      <c r="AF404" s="121" t="s">
        <v>205</v>
      </c>
      <c r="AG404" s="121" t="s">
        <v>205</v>
      </c>
      <c r="AH404" s="121" t="s">
        <v>205</v>
      </c>
      <c r="AI404" s="121" t="s">
        <v>205</v>
      </c>
      <c r="AJ404" s="121" t="s">
        <v>205</v>
      </c>
      <c r="AK404" s="96"/>
      <c r="AL404" s="123"/>
      <c r="AM404" s="123">
        <f>VLOOKUP(C404,DM_NGAY_CONG_QUY_DINH!$H$3:$L$600,5,FALSE)</f>
        <v>27</v>
      </c>
      <c r="AN404" s="123">
        <f t="shared" si="0"/>
        <v>27</v>
      </c>
      <c r="AO404" s="125">
        <f t="shared" si="1"/>
        <v>0</v>
      </c>
      <c r="AP404" s="125">
        <f t="shared" si="2"/>
        <v>0</v>
      </c>
      <c r="AQ404" s="127">
        <f t="shared" si="3"/>
        <v>0</v>
      </c>
      <c r="AR404" s="125">
        <f t="shared" si="4"/>
        <v>0</v>
      </c>
      <c r="AS404" s="125">
        <f t="shared" si="5"/>
        <v>0</v>
      </c>
      <c r="AT404" s="125">
        <f t="shared" si="6"/>
        <v>0</v>
      </c>
      <c r="AU404" s="125">
        <f t="shared" si="7"/>
        <v>0</v>
      </c>
      <c r="AV404" s="125">
        <f t="shared" si="22"/>
        <v>0</v>
      </c>
      <c r="AW404" s="125">
        <f t="shared" si="9"/>
        <v>0</v>
      </c>
      <c r="AX404" s="125">
        <f t="shared" si="10"/>
        <v>0</v>
      </c>
      <c r="AY404" s="125">
        <f t="shared" si="11"/>
        <v>0</v>
      </c>
      <c r="AZ404" s="125">
        <f t="shared" si="23"/>
        <v>0</v>
      </c>
      <c r="BA404" s="125">
        <f t="shared" si="13"/>
        <v>0</v>
      </c>
      <c r="BB404" s="125">
        <f t="shared" si="14"/>
        <v>0</v>
      </c>
      <c r="BC404" s="125">
        <f t="shared" si="15"/>
        <v>0</v>
      </c>
      <c r="BD404" s="125">
        <f t="shared" si="24"/>
        <v>0</v>
      </c>
      <c r="BE404" s="125">
        <f t="shared" si="17"/>
        <v>0</v>
      </c>
      <c r="BF404" s="125">
        <f t="shared" si="18"/>
        <v>0</v>
      </c>
      <c r="BG404" s="125">
        <f t="shared" si="25"/>
        <v>0</v>
      </c>
      <c r="BH404" s="125">
        <f t="shared" si="28"/>
        <v>0</v>
      </c>
      <c r="BI404" s="125">
        <f t="shared" si="27"/>
        <v>0</v>
      </c>
      <c r="BJ404" s="248">
        <v>0.98</v>
      </c>
      <c r="BK404" s="248"/>
    </row>
    <row r="405" spans="2:63" ht="14.25" x14ac:dyDescent="0.2">
      <c r="B405" s="49">
        <v>401</v>
      </c>
      <c r="C405" s="50">
        <f>GD_CHUNG!B405</f>
        <v>12577</v>
      </c>
      <c r="D405" s="50" t="str">
        <f>GD_CHUNG!C405</f>
        <v>Lê Ngọc Hùng</v>
      </c>
      <c r="E405" s="50" t="str">
        <f>GD_CHUNG!D405</f>
        <v>NV Lái xe - VHTTB</v>
      </c>
      <c r="F405" s="121" t="s">
        <v>205</v>
      </c>
      <c r="G405" s="121" t="s">
        <v>205</v>
      </c>
      <c r="H405" s="121" t="s">
        <v>205</v>
      </c>
      <c r="I405" s="121" t="s">
        <v>205</v>
      </c>
      <c r="J405" s="122"/>
      <c r="K405" s="121" t="s">
        <v>205</v>
      </c>
      <c r="L405" s="121" t="s">
        <v>205</v>
      </c>
      <c r="M405" s="121" t="s">
        <v>205</v>
      </c>
      <c r="N405" s="121" t="s">
        <v>205</v>
      </c>
      <c r="O405" s="121" t="s">
        <v>205</v>
      </c>
      <c r="P405" s="121" t="s">
        <v>205</v>
      </c>
      <c r="Q405" s="122"/>
      <c r="R405" s="121" t="s">
        <v>205</v>
      </c>
      <c r="S405" s="121" t="s">
        <v>205</v>
      </c>
      <c r="T405" s="121" t="s">
        <v>205</v>
      </c>
      <c r="U405" s="121" t="s">
        <v>205</v>
      </c>
      <c r="V405" s="121" t="s">
        <v>205</v>
      </c>
      <c r="W405" s="121" t="s">
        <v>205</v>
      </c>
      <c r="X405" s="122"/>
      <c r="Y405" s="121" t="s">
        <v>205</v>
      </c>
      <c r="Z405" s="121" t="s">
        <v>205</v>
      </c>
      <c r="AA405" s="121" t="s">
        <v>205</v>
      </c>
      <c r="AB405" s="121" t="s">
        <v>205</v>
      </c>
      <c r="AC405" s="121" t="s">
        <v>205</v>
      </c>
      <c r="AD405" s="121" t="s">
        <v>205</v>
      </c>
      <c r="AE405" s="122"/>
      <c r="AF405" s="121" t="s">
        <v>205</v>
      </c>
      <c r="AG405" s="121" t="s">
        <v>205</v>
      </c>
      <c r="AH405" s="121" t="s">
        <v>205</v>
      </c>
      <c r="AI405" s="121" t="s">
        <v>205</v>
      </c>
      <c r="AJ405" s="121" t="s">
        <v>205</v>
      </c>
      <c r="AK405" s="96"/>
      <c r="AL405" s="123"/>
      <c r="AM405" s="123">
        <f>VLOOKUP(C405,DM_NGAY_CONG_QUY_DINH!$H$3:$L$600,5,FALSE)</f>
        <v>27</v>
      </c>
      <c r="AN405" s="123">
        <f t="shared" si="0"/>
        <v>27</v>
      </c>
      <c r="AO405" s="125">
        <f t="shared" si="1"/>
        <v>0</v>
      </c>
      <c r="AP405" s="125">
        <f t="shared" si="2"/>
        <v>0</v>
      </c>
      <c r="AQ405" s="127">
        <f t="shared" si="3"/>
        <v>0</v>
      </c>
      <c r="AR405" s="125">
        <f t="shared" si="4"/>
        <v>0</v>
      </c>
      <c r="AS405" s="125">
        <f t="shared" si="5"/>
        <v>0</v>
      </c>
      <c r="AT405" s="125">
        <f t="shared" si="6"/>
        <v>0</v>
      </c>
      <c r="AU405" s="125">
        <f t="shared" si="7"/>
        <v>0</v>
      </c>
      <c r="AV405" s="125">
        <f t="shared" si="22"/>
        <v>0</v>
      </c>
      <c r="AW405" s="125">
        <f t="shared" si="9"/>
        <v>0</v>
      </c>
      <c r="AX405" s="125">
        <f t="shared" si="10"/>
        <v>0</v>
      </c>
      <c r="AY405" s="125">
        <f t="shared" si="11"/>
        <v>0</v>
      </c>
      <c r="AZ405" s="125">
        <f t="shared" si="23"/>
        <v>0</v>
      </c>
      <c r="BA405" s="125">
        <f t="shared" si="13"/>
        <v>0</v>
      </c>
      <c r="BB405" s="125">
        <f t="shared" si="14"/>
        <v>0</v>
      </c>
      <c r="BC405" s="125">
        <f t="shared" si="15"/>
        <v>0</v>
      </c>
      <c r="BD405" s="125">
        <f t="shared" si="24"/>
        <v>0</v>
      </c>
      <c r="BE405" s="125">
        <f t="shared" si="17"/>
        <v>0</v>
      </c>
      <c r="BF405" s="125">
        <f t="shared" si="18"/>
        <v>0</v>
      </c>
      <c r="BG405" s="125">
        <f t="shared" si="25"/>
        <v>0</v>
      </c>
      <c r="BH405" s="125">
        <f t="shared" si="28"/>
        <v>0</v>
      </c>
      <c r="BI405" s="125">
        <f t="shared" si="27"/>
        <v>0</v>
      </c>
      <c r="BJ405" s="248">
        <v>1</v>
      </c>
      <c r="BK405" s="248"/>
    </row>
    <row r="406" spans="2:63" ht="14.25" x14ac:dyDescent="0.2">
      <c r="B406" s="49">
        <v>402</v>
      </c>
      <c r="C406" s="50">
        <f>GD_CHUNG!B406</f>
        <v>12579</v>
      </c>
      <c r="D406" s="50" t="str">
        <f>GD_CHUNG!C406</f>
        <v>Nguyễn Ngọc Công</v>
      </c>
      <c r="E406" s="50" t="str">
        <f>GD_CHUNG!D406</f>
        <v>NV Lái xe - VHTTB</v>
      </c>
      <c r="F406" s="121" t="s">
        <v>205</v>
      </c>
      <c r="G406" s="121" t="s">
        <v>205</v>
      </c>
      <c r="H406" s="121" t="s">
        <v>205</v>
      </c>
      <c r="I406" s="121" t="s">
        <v>205</v>
      </c>
      <c r="J406" s="122"/>
      <c r="K406" s="121" t="s">
        <v>205</v>
      </c>
      <c r="L406" s="121" t="s">
        <v>205</v>
      </c>
      <c r="M406" s="121" t="s">
        <v>205</v>
      </c>
      <c r="N406" s="121" t="s">
        <v>205</v>
      </c>
      <c r="O406" s="121" t="s">
        <v>205</v>
      </c>
      <c r="P406" s="121" t="s">
        <v>205</v>
      </c>
      <c r="Q406" s="122"/>
      <c r="R406" s="121" t="s">
        <v>205</v>
      </c>
      <c r="S406" s="121" t="s">
        <v>205</v>
      </c>
      <c r="T406" s="121" t="s">
        <v>205</v>
      </c>
      <c r="U406" s="121" t="s">
        <v>205</v>
      </c>
      <c r="V406" s="121" t="s">
        <v>205</v>
      </c>
      <c r="W406" s="121" t="s">
        <v>205</v>
      </c>
      <c r="X406" s="122"/>
      <c r="Y406" s="121" t="s">
        <v>205</v>
      </c>
      <c r="Z406" s="121" t="s">
        <v>205</v>
      </c>
      <c r="AA406" s="121" t="s">
        <v>205</v>
      </c>
      <c r="AB406" s="121" t="s">
        <v>205</v>
      </c>
      <c r="AC406" s="121" t="s">
        <v>205</v>
      </c>
      <c r="AD406" s="121" t="s">
        <v>205</v>
      </c>
      <c r="AE406" s="122"/>
      <c r="AF406" s="121" t="s">
        <v>205</v>
      </c>
      <c r="AG406" s="121" t="s">
        <v>205</v>
      </c>
      <c r="AH406" s="121" t="s">
        <v>205</v>
      </c>
      <c r="AI406" s="121" t="s">
        <v>205</v>
      </c>
      <c r="AJ406" s="121" t="s">
        <v>205</v>
      </c>
      <c r="AK406" s="96"/>
      <c r="AL406" s="123"/>
      <c r="AM406" s="123">
        <f>VLOOKUP(C406,DM_NGAY_CONG_QUY_DINH!$H$3:$L$600,5,FALSE)</f>
        <v>27</v>
      </c>
      <c r="AN406" s="123">
        <f t="shared" si="0"/>
        <v>27</v>
      </c>
      <c r="AO406" s="125">
        <f t="shared" si="1"/>
        <v>0</v>
      </c>
      <c r="AP406" s="125">
        <f t="shared" si="2"/>
        <v>0</v>
      </c>
      <c r="AQ406" s="127">
        <f t="shared" si="3"/>
        <v>0</v>
      </c>
      <c r="AR406" s="125">
        <f t="shared" si="4"/>
        <v>0</v>
      </c>
      <c r="AS406" s="125">
        <f t="shared" si="5"/>
        <v>0</v>
      </c>
      <c r="AT406" s="125">
        <f t="shared" si="6"/>
        <v>0</v>
      </c>
      <c r="AU406" s="125">
        <f t="shared" si="7"/>
        <v>0</v>
      </c>
      <c r="AV406" s="125">
        <f t="shared" si="22"/>
        <v>0</v>
      </c>
      <c r="AW406" s="125">
        <f t="shared" si="9"/>
        <v>0</v>
      </c>
      <c r="AX406" s="125">
        <f t="shared" si="10"/>
        <v>0</v>
      </c>
      <c r="AY406" s="125">
        <f t="shared" si="11"/>
        <v>0</v>
      </c>
      <c r="AZ406" s="125">
        <f t="shared" si="23"/>
        <v>0</v>
      </c>
      <c r="BA406" s="125">
        <f t="shared" si="13"/>
        <v>0</v>
      </c>
      <c r="BB406" s="125">
        <f t="shared" si="14"/>
        <v>0</v>
      </c>
      <c r="BC406" s="125">
        <f t="shared" si="15"/>
        <v>0</v>
      </c>
      <c r="BD406" s="125">
        <f t="shared" si="24"/>
        <v>0</v>
      </c>
      <c r="BE406" s="125">
        <f t="shared" si="17"/>
        <v>0</v>
      </c>
      <c r="BF406" s="125">
        <f t="shared" si="18"/>
        <v>0</v>
      </c>
      <c r="BG406" s="125">
        <f t="shared" si="25"/>
        <v>0</v>
      </c>
      <c r="BH406" s="125">
        <f t="shared" si="28"/>
        <v>0</v>
      </c>
      <c r="BI406" s="125">
        <f t="shared" si="27"/>
        <v>0</v>
      </c>
      <c r="BJ406" s="248">
        <v>1</v>
      </c>
      <c r="BK406" s="248"/>
    </row>
    <row r="407" spans="2:63" ht="14.25" x14ac:dyDescent="0.2">
      <c r="B407" s="49">
        <v>403</v>
      </c>
      <c r="C407" s="50">
        <f>GD_CHUNG!B407</f>
        <v>13750</v>
      </c>
      <c r="D407" s="50" t="str">
        <f>GD_CHUNG!C407</f>
        <v>Lê Anh Hùng</v>
      </c>
      <c r="E407" s="50" t="str">
        <f>GD_CHUNG!D407</f>
        <v>NV Lái xe - VHTTB</v>
      </c>
      <c r="F407" s="121"/>
      <c r="G407" s="121"/>
      <c r="H407" s="121"/>
      <c r="I407" s="121"/>
      <c r="J407" s="122"/>
      <c r="K407" s="121"/>
      <c r="L407" s="121"/>
      <c r="M407" s="121"/>
      <c r="N407" s="121"/>
      <c r="O407" s="121"/>
      <c r="P407" s="121"/>
      <c r="Q407" s="122"/>
      <c r="R407" s="121"/>
      <c r="S407" s="121"/>
      <c r="T407" s="121"/>
      <c r="U407" s="121"/>
      <c r="V407" s="121"/>
      <c r="W407" s="121" t="s">
        <v>205</v>
      </c>
      <c r="X407" s="122"/>
      <c r="Y407" s="121" t="s">
        <v>205</v>
      </c>
      <c r="Z407" s="121" t="s">
        <v>205</v>
      </c>
      <c r="AA407" s="121" t="s">
        <v>205</v>
      </c>
      <c r="AB407" s="121" t="s">
        <v>205</v>
      </c>
      <c r="AC407" s="121" t="s">
        <v>205</v>
      </c>
      <c r="AD407" s="121" t="s">
        <v>205</v>
      </c>
      <c r="AE407" s="122"/>
      <c r="AF407" s="121" t="s">
        <v>205</v>
      </c>
      <c r="AG407" s="121" t="s">
        <v>205</v>
      </c>
      <c r="AH407" s="121" t="s">
        <v>205</v>
      </c>
      <c r="AI407" s="121" t="s">
        <v>205</v>
      </c>
      <c r="AJ407" s="121" t="s">
        <v>205</v>
      </c>
      <c r="AK407" s="96"/>
      <c r="AL407" s="123"/>
      <c r="AM407" s="123">
        <f>VLOOKUP(C407,DM_NGAY_CONG_QUY_DINH!$H$3:$L$600,5,FALSE)</f>
        <v>27</v>
      </c>
      <c r="AN407" s="123">
        <f t="shared" si="0"/>
        <v>12</v>
      </c>
      <c r="AO407" s="125">
        <f t="shared" si="1"/>
        <v>0</v>
      </c>
      <c r="AP407" s="125">
        <f t="shared" si="2"/>
        <v>0</v>
      </c>
      <c r="AQ407" s="127">
        <f t="shared" si="3"/>
        <v>0</v>
      </c>
      <c r="AR407" s="125">
        <f t="shared" si="4"/>
        <v>0</v>
      </c>
      <c r="AS407" s="125">
        <f t="shared" si="5"/>
        <v>0</v>
      </c>
      <c r="AT407" s="125">
        <f t="shared" si="6"/>
        <v>0</v>
      </c>
      <c r="AU407" s="125">
        <f t="shared" si="7"/>
        <v>0</v>
      </c>
      <c r="AV407" s="125">
        <f t="shared" si="22"/>
        <v>0</v>
      </c>
      <c r="AW407" s="125">
        <f t="shared" si="9"/>
        <v>0</v>
      </c>
      <c r="AX407" s="125">
        <f t="shared" si="10"/>
        <v>0</v>
      </c>
      <c r="AY407" s="125">
        <f t="shared" si="11"/>
        <v>0</v>
      </c>
      <c r="AZ407" s="125">
        <f t="shared" si="23"/>
        <v>0</v>
      </c>
      <c r="BA407" s="125">
        <f t="shared" si="13"/>
        <v>0</v>
      </c>
      <c r="BB407" s="125">
        <f t="shared" si="14"/>
        <v>0</v>
      </c>
      <c r="BC407" s="125">
        <f t="shared" si="15"/>
        <v>0</v>
      </c>
      <c r="BD407" s="125">
        <f t="shared" si="24"/>
        <v>0</v>
      </c>
      <c r="BE407" s="125">
        <f t="shared" si="17"/>
        <v>0</v>
      </c>
      <c r="BF407" s="125">
        <f t="shared" si="18"/>
        <v>0</v>
      </c>
      <c r="BG407" s="125">
        <f t="shared" si="25"/>
        <v>0</v>
      </c>
      <c r="BH407" s="125">
        <f t="shared" si="28"/>
        <v>0</v>
      </c>
      <c r="BI407" s="125">
        <f t="shared" si="27"/>
        <v>0</v>
      </c>
      <c r="BJ407" s="248">
        <v>1</v>
      </c>
      <c r="BK407" s="248"/>
    </row>
    <row r="408" spans="2:63" ht="14.25" x14ac:dyDescent="0.2">
      <c r="B408" s="49">
        <v>404</v>
      </c>
      <c r="C408" s="50">
        <f>GD_CHUNG!B408</f>
        <v>13751</v>
      </c>
      <c r="D408" s="50" t="str">
        <f>GD_CHUNG!C408</f>
        <v>Nguyễn Mạnh Hùng</v>
      </c>
      <c r="E408" s="50" t="str">
        <f>GD_CHUNG!D408</f>
        <v>NV Lái xe - VHTTB</v>
      </c>
      <c r="F408" s="121"/>
      <c r="G408" s="121"/>
      <c r="H408" s="121"/>
      <c r="I408" s="121"/>
      <c r="J408" s="122"/>
      <c r="K408" s="121"/>
      <c r="L408" s="121"/>
      <c r="M408" s="121"/>
      <c r="N408" s="121"/>
      <c r="O408" s="121"/>
      <c r="P408" s="121"/>
      <c r="Q408" s="122"/>
      <c r="R408" s="121"/>
      <c r="S408" s="121"/>
      <c r="T408" s="121"/>
      <c r="U408" s="121"/>
      <c r="V408" s="121"/>
      <c r="W408" s="121" t="s">
        <v>205</v>
      </c>
      <c r="X408" s="122"/>
      <c r="Y408" s="121" t="s">
        <v>205</v>
      </c>
      <c r="Z408" s="121" t="s">
        <v>205</v>
      </c>
      <c r="AA408" s="121" t="s">
        <v>205</v>
      </c>
      <c r="AB408" s="121" t="s">
        <v>205</v>
      </c>
      <c r="AC408" s="121" t="s">
        <v>205</v>
      </c>
      <c r="AD408" s="121" t="s">
        <v>205</v>
      </c>
      <c r="AE408" s="122"/>
      <c r="AF408" s="121" t="s">
        <v>205</v>
      </c>
      <c r="AG408" s="121" t="s">
        <v>205</v>
      </c>
      <c r="AH408" s="121" t="s">
        <v>205</v>
      </c>
      <c r="AI408" s="121" t="s">
        <v>205</v>
      </c>
      <c r="AJ408" s="121" t="s">
        <v>205</v>
      </c>
      <c r="AK408" s="96"/>
      <c r="AL408" s="123"/>
      <c r="AM408" s="123">
        <f>VLOOKUP(C408,DM_NGAY_CONG_QUY_DINH!$H$3:$L$600,5,FALSE)</f>
        <v>27</v>
      </c>
      <c r="AN408" s="123">
        <f t="shared" si="0"/>
        <v>12</v>
      </c>
      <c r="AO408" s="125">
        <f t="shared" si="1"/>
        <v>0</v>
      </c>
      <c r="AP408" s="125">
        <f t="shared" si="2"/>
        <v>0</v>
      </c>
      <c r="AQ408" s="127">
        <f t="shared" si="3"/>
        <v>0</v>
      </c>
      <c r="AR408" s="125">
        <f t="shared" si="4"/>
        <v>0</v>
      </c>
      <c r="AS408" s="125">
        <f t="shared" si="5"/>
        <v>0</v>
      </c>
      <c r="AT408" s="125">
        <f t="shared" si="6"/>
        <v>0</v>
      </c>
      <c r="AU408" s="125">
        <f t="shared" si="7"/>
        <v>0</v>
      </c>
      <c r="AV408" s="125">
        <f t="shared" si="22"/>
        <v>0</v>
      </c>
      <c r="AW408" s="125">
        <f t="shared" si="9"/>
        <v>0</v>
      </c>
      <c r="AX408" s="125">
        <f t="shared" si="10"/>
        <v>0</v>
      </c>
      <c r="AY408" s="125">
        <f t="shared" si="11"/>
        <v>0</v>
      </c>
      <c r="AZ408" s="125">
        <f t="shared" si="23"/>
        <v>0</v>
      </c>
      <c r="BA408" s="125">
        <f t="shared" si="13"/>
        <v>0</v>
      </c>
      <c r="BB408" s="125">
        <f t="shared" si="14"/>
        <v>0</v>
      </c>
      <c r="BC408" s="125">
        <f t="shared" si="15"/>
        <v>0</v>
      </c>
      <c r="BD408" s="125">
        <f t="shared" si="24"/>
        <v>0</v>
      </c>
      <c r="BE408" s="125">
        <f t="shared" si="17"/>
        <v>0</v>
      </c>
      <c r="BF408" s="125">
        <f t="shared" si="18"/>
        <v>0</v>
      </c>
      <c r="BG408" s="125">
        <f t="shared" si="25"/>
        <v>0</v>
      </c>
      <c r="BH408" s="125">
        <f t="shared" si="28"/>
        <v>0</v>
      </c>
      <c r="BI408" s="125">
        <f t="shared" si="27"/>
        <v>0</v>
      </c>
      <c r="BJ408" s="248">
        <v>1</v>
      </c>
      <c r="BK408" s="248"/>
    </row>
    <row r="409" spans="2:63" ht="14.25" x14ac:dyDescent="0.2">
      <c r="B409" s="49">
        <v>405</v>
      </c>
      <c r="C409" s="50">
        <f>GD_CHUNG!B409</f>
        <v>10758</v>
      </c>
      <c r="D409" s="50" t="str">
        <f>GD_CHUNG!C409</f>
        <v>Trương Thị Minh Phượng</v>
      </c>
      <c r="E409" s="50" t="str">
        <f>GD_CHUNG!D409</f>
        <v>Đội phó</v>
      </c>
      <c r="F409" s="121" t="s">
        <v>205</v>
      </c>
      <c r="G409" s="121" t="s">
        <v>205</v>
      </c>
      <c r="H409" s="121" t="s">
        <v>205</v>
      </c>
      <c r="I409" s="121" t="s">
        <v>205</v>
      </c>
      <c r="J409" s="122"/>
      <c r="K409" s="121" t="s">
        <v>205</v>
      </c>
      <c r="L409" s="121" t="s">
        <v>205</v>
      </c>
      <c r="M409" s="121" t="s">
        <v>205</v>
      </c>
      <c r="N409" s="121" t="s">
        <v>205</v>
      </c>
      <c r="O409" s="121" t="s">
        <v>205</v>
      </c>
      <c r="P409" s="121" t="s">
        <v>205</v>
      </c>
      <c r="Q409" s="122"/>
      <c r="R409" s="121" t="s">
        <v>205</v>
      </c>
      <c r="S409" s="121" t="s">
        <v>205</v>
      </c>
      <c r="T409" s="121" t="s">
        <v>205</v>
      </c>
      <c r="U409" s="121" t="s">
        <v>205</v>
      </c>
      <c r="V409" s="121" t="s">
        <v>205</v>
      </c>
      <c r="W409" s="121" t="s">
        <v>205</v>
      </c>
      <c r="X409" s="122"/>
      <c r="Y409" s="121" t="s">
        <v>205</v>
      </c>
      <c r="Z409" s="121" t="s">
        <v>205</v>
      </c>
      <c r="AA409" s="121" t="s">
        <v>205</v>
      </c>
      <c r="AB409" s="121" t="s">
        <v>205</v>
      </c>
      <c r="AC409" s="121" t="s">
        <v>205</v>
      </c>
      <c r="AD409" s="121" t="s">
        <v>205</v>
      </c>
      <c r="AE409" s="122"/>
      <c r="AF409" s="121" t="s">
        <v>205</v>
      </c>
      <c r="AG409" s="121" t="s">
        <v>205</v>
      </c>
      <c r="AH409" s="121" t="s">
        <v>205</v>
      </c>
      <c r="AI409" s="121" t="s">
        <v>205</v>
      </c>
      <c r="AJ409" s="121" t="s">
        <v>205</v>
      </c>
      <c r="AK409" s="96"/>
      <c r="AL409" s="123"/>
      <c r="AM409" s="123">
        <f>VLOOKUP(C409,DM_NGAY_CONG_QUY_DINH!$H$3:$L$600,5,FALSE)</f>
        <v>27</v>
      </c>
      <c r="AN409" s="123">
        <f t="shared" si="0"/>
        <v>27</v>
      </c>
      <c r="AO409" s="125">
        <f t="shared" si="1"/>
        <v>0</v>
      </c>
      <c r="AP409" s="125">
        <f t="shared" si="2"/>
        <v>0</v>
      </c>
      <c r="AQ409" s="127">
        <f t="shared" si="3"/>
        <v>0</v>
      </c>
      <c r="AR409" s="125">
        <f t="shared" si="4"/>
        <v>0</v>
      </c>
      <c r="AS409" s="125">
        <f t="shared" si="5"/>
        <v>0</v>
      </c>
      <c r="AT409" s="125">
        <f t="shared" si="6"/>
        <v>0</v>
      </c>
      <c r="AU409" s="125">
        <f t="shared" si="7"/>
        <v>0</v>
      </c>
      <c r="AV409" s="125">
        <f t="shared" si="22"/>
        <v>0</v>
      </c>
      <c r="AW409" s="125">
        <f t="shared" si="9"/>
        <v>0</v>
      </c>
      <c r="AX409" s="125">
        <f t="shared" si="10"/>
        <v>0</v>
      </c>
      <c r="AY409" s="125">
        <f t="shared" si="11"/>
        <v>0</v>
      </c>
      <c r="AZ409" s="125">
        <f t="shared" si="23"/>
        <v>0</v>
      </c>
      <c r="BA409" s="125">
        <f t="shared" si="13"/>
        <v>0</v>
      </c>
      <c r="BB409" s="125">
        <f t="shared" si="14"/>
        <v>0</v>
      </c>
      <c r="BC409" s="125">
        <f t="shared" si="15"/>
        <v>0</v>
      </c>
      <c r="BD409" s="125">
        <f t="shared" si="24"/>
        <v>0</v>
      </c>
      <c r="BE409" s="125">
        <f t="shared" si="17"/>
        <v>0</v>
      </c>
      <c r="BF409" s="125">
        <f t="shared" si="18"/>
        <v>0</v>
      </c>
      <c r="BG409" s="125">
        <f t="shared" si="25"/>
        <v>0</v>
      </c>
      <c r="BH409" s="125">
        <f t="shared" si="28"/>
        <v>0</v>
      </c>
      <c r="BI409" s="125">
        <f t="shared" si="27"/>
        <v>0</v>
      </c>
      <c r="BJ409" s="22">
        <v>1.0499999999999987</v>
      </c>
      <c r="BK409" s="250"/>
    </row>
    <row r="410" spans="2:63" ht="14.25" x14ac:dyDescent="0.2">
      <c r="B410" s="49">
        <v>406</v>
      </c>
      <c r="C410" s="50">
        <f>GD_CHUNG!B410</f>
        <v>10644</v>
      </c>
      <c r="D410" s="50" t="str">
        <f>GD_CHUNG!C410</f>
        <v>Nguyễn Văn Bình</v>
      </c>
      <c r="E410" s="50" t="str">
        <f>GD_CHUNG!D410</f>
        <v>KTV mặt đất</v>
      </c>
      <c r="F410" s="121" t="s">
        <v>205</v>
      </c>
      <c r="G410" s="121" t="s">
        <v>205</v>
      </c>
      <c r="H410" s="121" t="s">
        <v>205</v>
      </c>
      <c r="I410" s="121" t="s">
        <v>205</v>
      </c>
      <c r="J410" s="122"/>
      <c r="K410" s="121" t="s">
        <v>205</v>
      </c>
      <c r="L410" s="121" t="s">
        <v>205</v>
      </c>
      <c r="M410" s="121" t="s">
        <v>205</v>
      </c>
      <c r="N410" s="121" t="s">
        <v>205</v>
      </c>
      <c r="O410" s="121" t="s">
        <v>205</v>
      </c>
      <c r="P410" s="121" t="s">
        <v>205</v>
      </c>
      <c r="Q410" s="122"/>
      <c r="R410" s="121" t="s">
        <v>205</v>
      </c>
      <c r="S410" s="121" t="s">
        <v>205</v>
      </c>
      <c r="T410" s="121" t="s">
        <v>205</v>
      </c>
      <c r="U410" s="121" t="s">
        <v>205</v>
      </c>
      <c r="V410" s="121" t="s">
        <v>205</v>
      </c>
      <c r="W410" s="121" t="s">
        <v>205</v>
      </c>
      <c r="X410" s="122"/>
      <c r="Y410" s="121" t="s">
        <v>205</v>
      </c>
      <c r="Z410" s="121" t="s">
        <v>205</v>
      </c>
      <c r="AA410" s="121" t="s">
        <v>205</v>
      </c>
      <c r="AB410" s="121" t="s">
        <v>205</v>
      </c>
      <c r="AC410" s="121" t="s">
        <v>205</v>
      </c>
      <c r="AD410" s="121" t="s">
        <v>205</v>
      </c>
      <c r="AE410" s="122"/>
      <c r="AF410" s="121" t="s">
        <v>205</v>
      </c>
      <c r="AG410" s="121" t="s">
        <v>205</v>
      </c>
      <c r="AH410" s="121" t="s">
        <v>205</v>
      </c>
      <c r="AI410" s="121" t="s">
        <v>205</v>
      </c>
      <c r="AJ410" s="121" t="s">
        <v>205</v>
      </c>
      <c r="AK410" s="96"/>
      <c r="AL410" s="123"/>
      <c r="AM410" s="123">
        <f>VLOOKUP(C410,DM_NGAY_CONG_QUY_DINH!$H$3:$L$600,5,FALSE)</f>
        <v>27</v>
      </c>
      <c r="AN410" s="123">
        <f t="shared" si="0"/>
        <v>27</v>
      </c>
      <c r="AO410" s="125">
        <f t="shared" si="1"/>
        <v>0</v>
      </c>
      <c r="AP410" s="125">
        <f t="shared" si="2"/>
        <v>0</v>
      </c>
      <c r="AQ410" s="127">
        <f t="shared" si="3"/>
        <v>0</v>
      </c>
      <c r="AR410" s="125">
        <f t="shared" si="4"/>
        <v>0</v>
      </c>
      <c r="AS410" s="125">
        <f t="shared" si="5"/>
        <v>0</v>
      </c>
      <c r="AT410" s="125">
        <f t="shared" si="6"/>
        <v>0</v>
      </c>
      <c r="AU410" s="125">
        <f t="shared" si="7"/>
        <v>0</v>
      </c>
      <c r="AV410" s="125">
        <f t="shared" si="22"/>
        <v>0</v>
      </c>
      <c r="AW410" s="125">
        <f t="shared" si="9"/>
        <v>0</v>
      </c>
      <c r="AX410" s="125">
        <f t="shared" si="10"/>
        <v>0</v>
      </c>
      <c r="AY410" s="125">
        <f t="shared" si="11"/>
        <v>0</v>
      </c>
      <c r="AZ410" s="125">
        <f t="shared" si="23"/>
        <v>0</v>
      </c>
      <c r="BA410" s="125">
        <f t="shared" si="13"/>
        <v>0</v>
      </c>
      <c r="BB410" s="125">
        <f t="shared" si="14"/>
        <v>0</v>
      </c>
      <c r="BC410" s="125">
        <f t="shared" si="15"/>
        <v>0</v>
      </c>
      <c r="BD410" s="125">
        <f t="shared" si="24"/>
        <v>0</v>
      </c>
      <c r="BE410" s="125">
        <f t="shared" si="17"/>
        <v>0</v>
      </c>
      <c r="BF410" s="125">
        <f t="shared" si="18"/>
        <v>0</v>
      </c>
      <c r="BG410" s="125">
        <f t="shared" si="25"/>
        <v>0</v>
      </c>
      <c r="BH410" s="125">
        <f t="shared" si="28"/>
        <v>0</v>
      </c>
      <c r="BI410" s="125">
        <f t="shared" si="27"/>
        <v>0</v>
      </c>
      <c r="BJ410" s="248">
        <v>1</v>
      </c>
      <c r="BK410" s="248"/>
    </row>
    <row r="411" spans="2:63" ht="14.25" x14ac:dyDescent="0.2">
      <c r="B411" s="49">
        <v>407</v>
      </c>
      <c r="C411" s="50">
        <f>GD_CHUNG!B411</f>
        <v>10645</v>
      </c>
      <c r="D411" s="50" t="str">
        <f>GD_CHUNG!C411</f>
        <v>Thân Hoài Nam</v>
      </c>
      <c r="E411" s="50" t="str">
        <f>GD_CHUNG!D411</f>
        <v>KTV mặt đất</v>
      </c>
      <c r="F411" s="121" t="s">
        <v>205</v>
      </c>
      <c r="G411" s="121" t="s">
        <v>205</v>
      </c>
      <c r="H411" s="121" t="s">
        <v>205</v>
      </c>
      <c r="I411" s="121" t="s">
        <v>205</v>
      </c>
      <c r="J411" s="122"/>
      <c r="K411" s="121" t="s">
        <v>205</v>
      </c>
      <c r="L411" s="121" t="s">
        <v>205</v>
      </c>
      <c r="M411" s="121" t="s">
        <v>205</v>
      </c>
      <c r="N411" s="121" t="s">
        <v>205</v>
      </c>
      <c r="O411" s="121" t="s">
        <v>205</v>
      </c>
      <c r="P411" s="121" t="s">
        <v>205</v>
      </c>
      <c r="Q411" s="122"/>
      <c r="R411" s="121" t="s">
        <v>205</v>
      </c>
      <c r="S411" s="121" t="s">
        <v>205</v>
      </c>
      <c r="T411" s="121" t="s">
        <v>205</v>
      </c>
      <c r="U411" s="121" t="s">
        <v>205</v>
      </c>
      <c r="V411" s="121" t="s">
        <v>205</v>
      </c>
      <c r="W411" s="121" t="s">
        <v>205</v>
      </c>
      <c r="X411" s="122"/>
      <c r="Y411" s="121" t="s">
        <v>205</v>
      </c>
      <c r="Z411" s="121" t="s">
        <v>205</v>
      </c>
      <c r="AA411" s="121" t="s">
        <v>205</v>
      </c>
      <c r="AB411" s="121" t="s">
        <v>205</v>
      </c>
      <c r="AC411" s="121" t="s">
        <v>205</v>
      </c>
      <c r="AD411" s="121" t="s">
        <v>205</v>
      </c>
      <c r="AE411" s="122"/>
      <c r="AF411" s="121" t="s">
        <v>205</v>
      </c>
      <c r="AG411" s="121" t="s">
        <v>205</v>
      </c>
      <c r="AH411" s="121" t="s">
        <v>205</v>
      </c>
      <c r="AI411" s="121" t="s">
        <v>205</v>
      </c>
      <c r="AJ411" s="121" t="s">
        <v>205</v>
      </c>
      <c r="AK411" s="96"/>
      <c r="AL411" s="123"/>
      <c r="AM411" s="123">
        <f>VLOOKUP(C411,DM_NGAY_CONG_QUY_DINH!$H$3:$L$600,5,FALSE)</f>
        <v>27</v>
      </c>
      <c r="AN411" s="123">
        <f t="shared" si="0"/>
        <v>27</v>
      </c>
      <c r="AO411" s="125">
        <f t="shared" si="1"/>
        <v>0</v>
      </c>
      <c r="AP411" s="125">
        <f t="shared" si="2"/>
        <v>0</v>
      </c>
      <c r="AQ411" s="127">
        <f t="shared" si="3"/>
        <v>0</v>
      </c>
      <c r="AR411" s="125">
        <f t="shared" si="4"/>
        <v>0</v>
      </c>
      <c r="AS411" s="125">
        <f t="shared" si="5"/>
        <v>0</v>
      </c>
      <c r="AT411" s="125">
        <f t="shared" si="6"/>
        <v>0</v>
      </c>
      <c r="AU411" s="125">
        <f t="shared" si="7"/>
        <v>0</v>
      </c>
      <c r="AV411" s="125">
        <f t="shared" si="22"/>
        <v>0</v>
      </c>
      <c r="AW411" s="125">
        <f t="shared" si="9"/>
        <v>0</v>
      </c>
      <c r="AX411" s="125">
        <f t="shared" si="10"/>
        <v>0</v>
      </c>
      <c r="AY411" s="125">
        <f t="shared" si="11"/>
        <v>0</v>
      </c>
      <c r="AZ411" s="125">
        <f t="shared" si="23"/>
        <v>0</v>
      </c>
      <c r="BA411" s="125">
        <f t="shared" si="13"/>
        <v>0</v>
      </c>
      <c r="BB411" s="125">
        <f t="shared" si="14"/>
        <v>0</v>
      </c>
      <c r="BC411" s="125">
        <f t="shared" si="15"/>
        <v>0</v>
      </c>
      <c r="BD411" s="125">
        <f t="shared" si="24"/>
        <v>0</v>
      </c>
      <c r="BE411" s="125">
        <f t="shared" si="17"/>
        <v>0</v>
      </c>
      <c r="BF411" s="125">
        <f t="shared" si="18"/>
        <v>0</v>
      </c>
      <c r="BG411" s="125">
        <f t="shared" si="25"/>
        <v>0</v>
      </c>
      <c r="BH411" s="125">
        <f t="shared" si="28"/>
        <v>0</v>
      </c>
      <c r="BI411" s="125">
        <f t="shared" si="27"/>
        <v>0</v>
      </c>
      <c r="BJ411" s="248">
        <v>0.9</v>
      </c>
      <c r="BK411" s="248"/>
    </row>
    <row r="412" spans="2:63" ht="14.25" x14ac:dyDescent="0.2">
      <c r="B412" s="49">
        <v>408</v>
      </c>
      <c r="C412" s="50">
        <f>GD_CHUNG!B412</f>
        <v>13531</v>
      </c>
      <c r="D412" s="50" t="str">
        <f>GD_CHUNG!C412</f>
        <v>Võ Thị Vân</v>
      </c>
      <c r="E412" s="50" t="str">
        <f>GD_CHUNG!D412</f>
        <v>Nhân viên vệ sinh khu bay</v>
      </c>
      <c r="F412" s="121" t="s">
        <v>205</v>
      </c>
      <c r="G412" s="121" t="s">
        <v>205</v>
      </c>
      <c r="H412" s="121" t="s">
        <v>205</v>
      </c>
      <c r="I412" s="121" t="s">
        <v>205</v>
      </c>
      <c r="J412" s="122"/>
      <c r="K412" s="121" t="s">
        <v>205</v>
      </c>
      <c r="L412" s="121" t="s">
        <v>205</v>
      </c>
      <c r="M412" s="121" t="s">
        <v>205</v>
      </c>
      <c r="N412" s="121" t="s">
        <v>205</v>
      </c>
      <c r="O412" s="121" t="s">
        <v>205</v>
      </c>
      <c r="P412" s="121" t="s">
        <v>205</v>
      </c>
      <c r="Q412" s="122"/>
      <c r="R412" s="121" t="s">
        <v>205</v>
      </c>
      <c r="S412" s="121" t="s">
        <v>205</v>
      </c>
      <c r="T412" s="121" t="s">
        <v>205</v>
      </c>
      <c r="U412" s="121" t="s">
        <v>205</v>
      </c>
      <c r="V412" s="121" t="s">
        <v>205</v>
      </c>
      <c r="W412" s="121" t="s">
        <v>205</v>
      </c>
      <c r="X412" s="122"/>
      <c r="Y412" s="121" t="s">
        <v>205</v>
      </c>
      <c r="Z412" s="121" t="s">
        <v>205</v>
      </c>
      <c r="AA412" s="121" t="s">
        <v>205</v>
      </c>
      <c r="AB412" s="121" t="s">
        <v>205</v>
      </c>
      <c r="AC412" s="121" t="s">
        <v>205</v>
      </c>
      <c r="AD412" s="121" t="s">
        <v>205</v>
      </c>
      <c r="AE412" s="122"/>
      <c r="AF412" s="121" t="s">
        <v>205</v>
      </c>
      <c r="AG412" s="121" t="s">
        <v>205</v>
      </c>
      <c r="AH412" s="121" t="s">
        <v>205</v>
      </c>
      <c r="AI412" s="121" t="s">
        <v>205</v>
      </c>
      <c r="AJ412" s="121" t="s">
        <v>205</v>
      </c>
      <c r="AK412" s="96"/>
      <c r="AL412" s="123"/>
      <c r="AM412" s="123">
        <f>VLOOKUP(C412,DM_NGAY_CONG_QUY_DINH!$H$3:$L$600,5,FALSE)</f>
        <v>27</v>
      </c>
      <c r="AN412" s="123">
        <f t="shared" si="0"/>
        <v>27</v>
      </c>
      <c r="AO412" s="125">
        <f t="shared" si="1"/>
        <v>0</v>
      </c>
      <c r="AP412" s="125">
        <f t="shared" si="2"/>
        <v>0</v>
      </c>
      <c r="AQ412" s="127">
        <f t="shared" si="3"/>
        <v>0</v>
      </c>
      <c r="AR412" s="125">
        <f t="shared" si="4"/>
        <v>0</v>
      </c>
      <c r="AS412" s="125">
        <f t="shared" si="5"/>
        <v>0</v>
      </c>
      <c r="AT412" s="125">
        <f t="shared" si="6"/>
        <v>0</v>
      </c>
      <c r="AU412" s="125">
        <f t="shared" si="7"/>
        <v>0</v>
      </c>
      <c r="AV412" s="125">
        <f t="shared" si="22"/>
        <v>0</v>
      </c>
      <c r="AW412" s="125">
        <f t="shared" si="9"/>
        <v>0</v>
      </c>
      <c r="AX412" s="125">
        <f t="shared" si="10"/>
        <v>0</v>
      </c>
      <c r="AY412" s="125">
        <f t="shared" si="11"/>
        <v>0</v>
      </c>
      <c r="AZ412" s="125">
        <f t="shared" si="23"/>
        <v>0</v>
      </c>
      <c r="BA412" s="125">
        <f t="shared" si="13"/>
        <v>0</v>
      </c>
      <c r="BB412" s="125">
        <f t="shared" si="14"/>
        <v>0</v>
      </c>
      <c r="BC412" s="125">
        <f t="shared" si="15"/>
        <v>0</v>
      </c>
      <c r="BD412" s="125">
        <f t="shared" si="24"/>
        <v>0</v>
      </c>
      <c r="BE412" s="125">
        <f t="shared" si="17"/>
        <v>0</v>
      </c>
      <c r="BF412" s="125">
        <f t="shared" si="18"/>
        <v>0</v>
      </c>
      <c r="BG412" s="125">
        <f t="shared" si="25"/>
        <v>0</v>
      </c>
      <c r="BH412" s="125">
        <f t="shared" si="28"/>
        <v>0</v>
      </c>
      <c r="BI412" s="125">
        <f t="shared" si="27"/>
        <v>0</v>
      </c>
      <c r="BJ412" s="248">
        <v>1</v>
      </c>
      <c r="BK412" s="248"/>
    </row>
    <row r="413" spans="2:63" ht="14.25" x14ac:dyDescent="0.2">
      <c r="B413" s="49">
        <v>409</v>
      </c>
      <c r="C413" s="50">
        <f>GD_CHUNG!B413</f>
        <v>12508</v>
      </c>
      <c r="D413" s="50" t="str">
        <f>GD_CHUNG!C413</f>
        <v>Nguyễn Hồng Nhung</v>
      </c>
      <c r="E413" s="50" t="str">
        <f>GD_CHUNG!D413</f>
        <v>Nv vệ sinh</v>
      </c>
      <c r="F413" s="121" t="s">
        <v>205</v>
      </c>
      <c r="G413" s="121" t="s">
        <v>205</v>
      </c>
      <c r="H413" s="121" t="s">
        <v>205</v>
      </c>
      <c r="I413" s="121" t="s">
        <v>205</v>
      </c>
      <c r="J413" s="122"/>
      <c r="K413" s="121" t="s">
        <v>205</v>
      </c>
      <c r="L413" s="121" t="s">
        <v>205</v>
      </c>
      <c r="M413" s="121" t="s">
        <v>205</v>
      </c>
      <c r="N413" s="121" t="s">
        <v>205</v>
      </c>
      <c r="O413" s="121" t="s">
        <v>205</v>
      </c>
      <c r="P413" s="121" t="s">
        <v>205</v>
      </c>
      <c r="Q413" s="122"/>
      <c r="R413" s="121" t="s">
        <v>205</v>
      </c>
      <c r="S413" s="121" t="s">
        <v>205</v>
      </c>
      <c r="T413" s="121" t="s">
        <v>205</v>
      </c>
      <c r="U413" s="121" t="s">
        <v>205</v>
      </c>
      <c r="V413" s="121" t="s">
        <v>205</v>
      </c>
      <c r="W413" s="121" t="s">
        <v>205</v>
      </c>
      <c r="X413" s="122"/>
      <c r="Y413" s="121" t="s">
        <v>205</v>
      </c>
      <c r="Z413" s="121" t="s">
        <v>205</v>
      </c>
      <c r="AA413" s="121" t="s">
        <v>205</v>
      </c>
      <c r="AB413" s="121" t="s">
        <v>205</v>
      </c>
      <c r="AC413" s="121" t="s">
        <v>205</v>
      </c>
      <c r="AD413" s="121" t="s">
        <v>205</v>
      </c>
      <c r="AE413" s="122"/>
      <c r="AF413" s="121" t="s">
        <v>205</v>
      </c>
      <c r="AG413" s="121" t="s">
        <v>205</v>
      </c>
      <c r="AH413" s="121" t="s">
        <v>205</v>
      </c>
      <c r="AI413" s="121" t="s">
        <v>205</v>
      </c>
      <c r="AJ413" s="121" t="s">
        <v>205</v>
      </c>
      <c r="AK413" s="96"/>
      <c r="AL413" s="123"/>
      <c r="AM413" s="123">
        <f>VLOOKUP(C413,DM_NGAY_CONG_QUY_DINH!$H$3:$L$600,5,FALSE)</f>
        <v>27</v>
      </c>
      <c r="AN413" s="123">
        <f t="shared" si="0"/>
        <v>27</v>
      </c>
      <c r="AO413" s="125">
        <f t="shared" si="1"/>
        <v>0</v>
      </c>
      <c r="AP413" s="125">
        <f t="shared" si="2"/>
        <v>0</v>
      </c>
      <c r="AQ413" s="127">
        <f t="shared" si="3"/>
        <v>0</v>
      </c>
      <c r="AR413" s="125">
        <f t="shared" si="4"/>
        <v>0</v>
      </c>
      <c r="AS413" s="125">
        <f t="shared" si="5"/>
        <v>0</v>
      </c>
      <c r="AT413" s="125">
        <f t="shared" si="6"/>
        <v>0</v>
      </c>
      <c r="AU413" s="125">
        <f t="shared" si="7"/>
        <v>0</v>
      </c>
      <c r="AV413" s="125">
        <f t="shared" si="22"/>
        <v>0</v>
      </c>
      <c r="AW413" s="125">
        <f t="shared" si="9"/>
        <v>0</v>
      </c>
      <c r="AX413" s="125">
        <f t="shared" si="10"/>
        <v>0</v>
      </c>
      <c r="AY413" s="125">
        <f t="shared" si="11"/>
        <v>0</v>
      </c>
      <c r="AZ413" s="125">
        <f t="shared" si="23"/>
        <v>0</v>
      </c>
      <c r="BA413" s="125">
        <f t="shared" si="13"/>
        <v>0</v>
      </c>
      <c r="BB413" s="125">
        <f t="shared" si="14"/>
        <v>0</v>
      </c>
      <c r="BC413" s="125">
        <f t="shared" si="15"/>
        <v>0</v>
      </c>
      <c r="BD413" s="125">
        <f t="shared" si="24"/>
        <v>0</v>
      </c>
      <c r="BE413" s="125">
        <f t="shared" si="17"/>
        <v>0</v>
      </c>
      <c r="BF413" s="125">
        <f t="shared" si="18"/>
        <v>0</v>
      </c>
      <c r="BG413" s="125">
        <f t="shared" si="25"/>
        <v>0</v>
      </c>
      <c r="BH413" s="125">
        <f t="shared" si="28"/>
        <v>0</v>
      </c>
      <c r="BI413" s="125">
        <f t="shared" si="27"/>
        <v>0</v>
      </c>
      <c r="BJ413" s="248">
        <v>1</v>
      </c>
      <c r="BK413" s="248"/>
    </row>
    <row r="414" spans="2:63" ht="14.25" x14ac:dyDescent="0.2">
      <c r="B414" s="49">
        <v>410</v>
      </c>
      <c r="C414" s="50">
        <f>GD_CHUNG!B414</f>
        <v>12596</v>
      </c>
      <c r="D414" s="50" t="str">
        <f>GD_CHUNG!C414</f>
        <v>Phan Thị Hải Yến</v>
      </c>
      <c r="E414" s="50" t="str">
        <f>GD_CHUNG!D414</f>
        <v>Nv vệ sinh</v>
      </c>
      <c r="F414" s="121" t="s">
        <v>205</v>
      </c>
      <c r="G414" s="121" t="s">
        <v>205</v>
      </c>
      <c r="H414" s="121" t="s">
        <v>205</v>
      </c>
      <c r="I414" s="121" t="s">
        <v>205</v>
      </c>
      <c r="J414" s="122"/>
      <c r="K414" s="121" t="s">
        <v>205</v>
      </c>
      <c r="L414" s="121" t="s">
        <v>205</v>
      </c>
      <c r="M414" s="121" t="s">
        <v>205</v>
      </c>
      <c r="N414" s="121" t="s">
        <v>205</v>
      </c>
      <c r="O414" s="121" t="s">
        <v>205</v>
      </c>
      <c r="P414" s="121" t="s">
        <v>205</v>
      </c>
      <c r="Q414" s="122"/>
      <c r="R414" s="121" t="s">
        <v>205</v>
      </c>
      <c r="S414" s="121" t="s">
        <v>205</v>
      </c>
      <c r="T414" s="121" t="s">
        <v>205</v>
      </c>
      <c r="U414" s="121" t="s">
        <v>205</v>
      </c>
      <c r="V414" s="121" t="s">
        <v>205</v>
      </c>
      <c r="W414" s="121" t="s">
        <v>205</v>
      </c>
      <c r="X414" s="122"/>
      <c r="Y414" s="121" t="s">
        <v>205</v>
      </c>
      <c r="Z414" s="121" t="s">
        <v>205</v>
      </c>
      <c r="AA414" s="121" t="s">
        <v>205</v>
      </c>
      <c r="AB414" s="121" t="s">
        <v>205</v>
      </c>
      <c r="AC414" s="121" t="s">
        <v>205</v>
      </c>
      <c r="AD414" s="121" t="s">
        <v>205</v>
      </c>
      <c r="AE414" s="122"/>
      <c r="AF414" s="121" t="s">
        <v>205</v>
      </c>
      <c r="AG414" s="121" t="s">
        <v>205</v>
      </c>
      <c r="AH414" s="121" t="s">
        <v>205</v>
      </c>
      <c r="AI414" s="121" t="s">
        <v>205</v>
      </c>
      <c r="AJ414" s="121" t="s">
        <v>205</v>
      </c>
      <c r="AK414" s="96"/>
      <c r="AL414" s="123"/>
      <c r="AM414" s="123">
        <f>VLOOKUP(C414,DM_NGAY_CONG_QUY_DINH!$H$3:$L$600,5,FALSE)</f>
        <v>27</v>
      </c>
      <c r="AN414" s="123">
        <f t="shared" si="0"/>
        <v>27</v>
      </c>
      <c r="AO414" s="125">
        <f t="shared" si="1"/>
        <v>0</v>
      </c>
      <c r="AP414" s="125">
        <f t="shared" si="2"/>
        <v>0</v>
      </c>
      <c r="AQ414" s="127">
        <f t="shared" si="3"/>
        <v>0</v>
      </c>
      <c r="AR414" s="125">
        <f t="shared" si="4"/>
        <v>0</v>
      </c>
      <c r="AS414" s="125">
        <f t="shared" si="5"/>
        <v>0</v>
      </c>
      <c r="AT414" s="125">
        <f t="shared" si="6"/>
        <v>0</v>
      </c>
      <c r="AU414" s="125">
        <f t="shared" si="7"/>
        <v>0</v>
      </c>
      <c r="AV414" s="125">
        <f t="shared" si="22"/>
        <v>0</v>
      </c>
      <c r="AW414" s="125">
        <f t="shared" si="9"/>
        <v>0</v>
      </c>
      <c r="AX414" s="125">
        <f t="shared" si="10"/>
        <v>0</v>
      </c>
      <c r="AY414" s="125">
        <f t="shared" si="11"/>
        <v>0</v>
      </c>
      <c r="AZ414" s="125">
        <f t="shared" si="23"/>
        <v>0</v>
      </c>
      <c r="BA414" s="125">
        <f t="shared" si="13"/>
        <v>0</v>
      </c>
      <c r="BB414" s="125">
        <f t="shared" si="14"/>
        <v>0</v>
      </c>
      <c r="BC414" s="125">
        <f t="shared" si="15"/>
        <v>0</v>
      </c>
      <c r="BD414" s="125">
        <f t="shared" si="24"/>
        <v>0</v>
      </c>
      <c r="BE414" s="125">
        <f t="shared" si="17"/>
        <v>0</v>
      </c>
      <c r="BF414" s="125">
        <f t="shared" si="18"/>
        <v>0</v>
      </c>
      <c r="BG414" s="125">
        <f t="shared" si="25"/>
        <v>0</v>
      </c>
      <c r="BH414" s="125">
        <f t="shared" si="28"/>
        <v>0</v>
      </c>
      <c r="BI414" s="125">
        <f t="shared" si="27"/>
        <v>0</v>
      </c>
      <c r="BJ414" s="248">
        <v>1</v>
      </c>
      <c r="BK414" s="248"/>
    </row>
    <row r="415" spans="2:63" ht="14.25" x14ac:dyDescent="0.2">
      <c r="B415" s="49">
        <v>411</v>
      </c>
      <c r="C415" s="50">
        <f>GD_CHUNG!B415</f>
        <v>12597</v>
      </c>
      <c r="D415" s="50" t="str">
        <f>GD_CHUNG!C415</f>
        <v>Doãn Thị Thanh Hà</v>
      </c>
      <c r="E415" s="50" t="str">
        <f>GD_CHUNG!D415</f>
        <v>Nv vệ sinh</v>
      </c>
      <c r="F415" s="121" t="s">
        <v>205</v>
      </c>
      <c r="G415" s="121" t="s">
        <v>205</v>
      </c>
      <c r="H415" s="121" t="s">
        <v>205</v>
      </c>
      <c r="I415" s="121" t="s">
        <v>205</v>
      </c>
      <c r="J415" s="122"/>
      <c r="K415" s="121" t="s">
        <v>205</v>
      </c>
      <c r="L415" s="121" t="s">
        <v>205</v>
      </c>
      <c r="M415" s="121" t="s">
        <v>205</v>
      </c>
      <c r="N415" s="121" t="s">
        <v>205</v>
      </c>
      <c r="O415" s="121" t="s">
        <v>205</v>
      </c>
      <c r="P415" s="121" t="s">
        <v>205</v>
      </c>
      <c r="Q415" s="122"/>
      <c r="R415" s="121" t="s">
        <v>205</v>
      </c>
      <c r="S415" s="121" t="s">
        <v>205</v>
      </c>
      <c r="T415" s="121" t="s">
        <v>205</v>
      </c>
      <c r="U415" s="121" t="s">
        <v>205</v>
      </c>
      <c r="V415" s="121" t="s">
        <v>205</v>
      </c>
      <c r="W415" s="121" t="s">
        <v>205</v>
      </c>
      <c r="X415" s="122"/>
      <c r="Y415" s="121" t="s">
        <v>205</v>
      </c>
      <c r="Z415" s="121" t="s">
        <v>205</v>
      </c>
      <c r="AA415" s="121" t="s">
        <v>205</v>
      </c>
      <c r="AB415" s="121" t="s">
        <v>205</v>
      </c>
      <c r="AC415" s="121" t="s">
        <v>205</v>
      </c>
      <c r="AD415" s="121" t="s">
        <v>205</v>
      </c>
      <c r="AE415" s="122"/>
      <c r="AF415" s="121" t="s">
        <v>205</v>
      </c>
      <c r="AG415" s="121" t="s">
        <v>205</v>
      </c>
      <c r="AH415" s="121" t="s">
        <v>205</v>
      </c>
      <c r="AI415" s="121" t="s">
        <v>205</v>
      </c>
      <c r="AJ415" s="121" t="s">
        <v>205</v>
      </c>
      <c r="AK415" s="96"/>
      <c r="AL415" s="123"/>
      <c r="AM415" s="123">
        <f>VLOOKUP(C415,DM_NGAY_CONG_QUY_DINH!$H$3:$L$600,5,FALSE)</f>
        <v>27</v>
      </c>
      <c r="AN415" s="123">
        <f t="shared" si="0"/>
        <v>27</v>
      </c>
      <c r="AO415" s="125">
        <f t="shared" si="1"/>
        <v>0</v>
      </c>
      <c r="AP415" s="125">
        <f t="shared" si="2"/>
        <v>0</v>
      </c>
      <c r="AQ415" s="127">
        <f t="shared" si="3"/>
        <v>0</v>
      </c>
      <c r="AR415" s="125">
        <f t="shared" si="4"/>
        <v>0</v>
      </c>
      <c r="AS415" s="125">
        <f t="shared" si="5"/>
        <v>0</v>
      </c>
      <c r="AT415" s="125">
        <f t="shared" si="6"/>
        <v>0</v>
      </c>
      <c r="AU415" s="125">
        <f t="shared" si="7"/>
        <v>0</v>
      </c>
      <c r="AV415" s="125">
        <f t="shared" si="22"/>
        <v>0</v>
      </c>
      <c r="AW415" s="125">
        <f t="shared" si="9"/>
        <v>0</v>
      </c>
      <c r="AX415" s="125">
        <f t="shared" si="10"/>
        <v>0</v>
      </c>
      <c r="AY415" s="125">
        <f t="shared" si="11"/>
        <v>0</v>
      </c>
      <c r="AZ415" s="125">
        <f t="shared" si="23"/>
        <v>0</v>
      </c>
      <c r="BA415" s="125">
        <f t="shared" si="13"/>
        <v>0</v>
      </c>
      <c r="BB415" s="125">
        <f t="shared" si="14"/>
        <v>0</v>
      </c>
      <c r="BC415" s="125">
        <f t="shared" si="15"/>
        <v>0</v>
      </c>
      <c r="BD415" s="125">
        <f t="shared" si="24"/>
        <v>0</v>
      </c>
      <c r="BE415" s="125">
        <f t="shared" si="17"/>
        <v>0</v>
      </c>
      <c r="BF415" s="125">
        <f t="shared" si="18"/>
        <v>0</v>
      </c>
      <c r="BG415" s="125">
        <f t="shared" si="25"/>
        <v>0</v>
      </c>
      <c r="BH415" s="125">
        <f t="shared" si="28"/>
        <v>0</v>
      </c>
      <c r="BI415" s="125">
        <f t="shared" si="27"/>
        <v>0</v>
      </c>
      <c r="BJ415" s="248">
        <v>1</v>
      </c>
      <c r="BK415" s="248"/>
    </row>
    <row r="416" spans="2:63" ht="14.25" x14ac:dyDescent="0.2">
      <c r="B416" s="49">
        <v>412</v>
      </c>
      <c r="C416" s="50">
        <f>GD_CHUNG!B416</f>
        <v>13098</v>
      </c>
      <c r="D416" s="50" t="str">
        <f>GD_CHUNG!C416</f>
        <v>Đặng Thị Thúy Hằng</v>
      </c>
      <c r="E416" s="50" t="str">
        <f>GD_CHUNG!D416</f>
        <v>Nv vệ sinh</v>
      </c>
      <c r="F416" s="121" t="s">
        <v>205</v>
      </c>
      <c r="G416" s="121" t="s">
        <v>205</v>
      </c>
      <c r="H416" s="121" t="s">
        <v>205</v>
      </c>
      <c r="I416" s="121" t="s">
        <v>205</v>
      </c>
      <c r="J416" s="122"/>
      <c r="K416" s="121" t="s">
        <v>205</v>
      </c>
      <c r="L416" s="121" t="s">
        <v>205</v>
      </c>
      <c r="M416" s="121" t="s">
        <v>205</v>
      </c>
      <c r="N416" s="121" t="s">
        <v>205</v>
      </c>
      <c r="O416" s="121" t="s">
        <v>205</v>
      </c>
      <c r="P416" s="121" t="s">
        <v>205</v>
      </c>
      <c r="Q416" s="122"/>
      <c r="R416" s="121" t="s">
        <v>205</v>
      </c>
      <c r="S416" s="121" t="s">
        <v>205</v>
      </c>
      <c r="T416" s="121" t="s">
        <v>205</v>
      </c>
      <c r="U416" s="121" t="s">
        <v>205</v>
      </c>
      <c r="V416" s="121" t="s">
        <v>205</v>
      </c>
      <c r="W416" s="121" t="s">
        <v>205</v>
      </c>
      <c r="X416" s="122"/>
      <c r="Y416" s="121" t="s">
        <v>205</v>
      </c>
      <c r="Z416" s="121" t="s">
        <v>205</v>
      </c>
      <c r="AA416" s="121" t="s">
        <v>205</v>
      </c>
      <c r="AB416" s="121" t="s">
        <v>205</v>
      </c>
      <c r="AC416" s="121" t="s">
        <v>205</v>
      </c>
      <c r="AD416" s="121" t="s">
        <v>205</v>
      </c>
      <c r="AE416" s="122"/>
      <c r="AF416" s="121" t="s">
        <v>205</v>
      </c>
      <c r="AG416" s="121" t="s">
        <v>205</v>
      </c>
      <c r="AH416" s="121" t="s">
        <v>205</v>
      </c>
      <c r="AI416" s="121" t="s">
        <v>205</v>
      </c>
      <c r="AJ416" s="121" t="s">
        <v>205</v>
      </c>
      <c r="AK416" s="96"/>
      <c r="AL416" s="123"/>
      <c r="AM416" s="123">
        <f>VLOOKUP(C416,DM_NGAY_CONG_QUY_DINH!$H$3:$L$600,5,FALSE)</f>
        <v>27</v>
      </c>
      <c r="AN416" s="123">
        <f t="shared" si="0"/>
        <v>27</v>
      </c>
      <c r="AO416" s="125">
        <f t="shared" si="1"/>
        <v>0</v>
      </c>
      <c r="AP416" s="125">
        <f t="shared" si="2"/>
        <v>0</v>
      </c>
      <c r="AQ416" s="127">
        <f t="shared" si="3"/>
        <v>0</v>
      </c>
      <c r="AR416" s="125">
        <f t="shared" si="4"/>
        <v>0</v>
      </c>
      <c r="AS416" s="125">
        <f t="shared" si="5"/>
        <v>0</v>
      </c>
      <c r="AT416" s="125">
        <f t="shared" si="6"/>
        <v>0</v>
      </c>
      <c r="AU416" s="125">
        <f t="shared" si="7"/>
        <v>0</v>
      </c>
      <c r="AV416" s="125">
        <f t="shared" si="22"/>
        <v>0</v>
      </c>
      <c r="AW416" s="125">
        <f t="shared" si="9"/>
        <v>0</v>
      </c>
      <c r="AX416" s="125">
        <f t="shared" si="10"/>
        <v>0</v>
      </c>
      <c r="AY416" s="125">
        <f t="shared" si="11"/>
        <v>0</v>
      </c>
      <c r="AZ416" s="125">
        <f t="shared" si="23"/>
        <v>0</v>
      </c>
      <c r="BA416" s="125">
        <f t="shared" si="13"/>
        <v>0</v>
      </c>
      <c r="BB416" s="125">
        <f t="shared" si="14"/>
        <v>0</v>
      </c>
      <c r="BC416" s="125">
        <f t="shared" si="15"/>
        <v>0</v>
      </c>
      <c r="BD416" s="125">
        <f t="shared" si="24"/>
        <v>0</v>
      </c>
      <c r="BE416" s="125">
        <f t="shared" si="17"/>
        <v>0</v>
      </c>
      <c r="BF416" s="125">
        <f t="shared" si="18"/>
        <v>0</v>
      </c>
      <c r="BG416" s="125">
        <f t="shared" si="25"/>
        <v>0</v>
      </c>
      <c r="BH416" s="125">
        <f t="shared" si="28"/>
        <v>0</v>
      </c>
      <c r="BI416" s="125">
        <f t="shared" si="27"/>
        <v>0</v>
      </c>
      <c r="BJ416" s="248">
        <v>1</v>
      </c>
      <c r="BK416" s="248"/>
    </row>
    <row r="417" spans="2:63" ht="14.25" x14ac:dyDescent="0.2">
      <c r="B417" s="49">
        <v>413</v>
      </c>
      <c r="C417" s="50">
        <f>GD_CHUNG!B417</f>
        <v>13100</v>
      </c>
      <c r="D417" s="50" t="str">
        <f>GD_CHUNG!C417</f>
        <v>Nguyễn Thị Mến</v>
      </c>
      <c r="E417" s="50" t="str">
        <f>GD_CHUNG!D417</f>
        <v>Nv vệ sinh</v>
      </c>
      <c r="F417" s="121" t="s">
        <v>205</v>
      </c>
      <c r="G417" s="121" t="s">
        <v>205</v>
      </c>
      <c r="H417" s="121" t="s">
        <v>205</v>
      </c>
      <c r="I417" s="121" t="s">
        <v>205</v>
      </c>
      <c r="J417" s="122"/>
      <c r="K417" s="121" t="s">
        <v>205</v>
      </c>
      <c r="L417" s="121" t="s">
        <v>205</v>
      </c>
      <c r="M417" s="121" t="s">
        <v>205</v>
      </c>
      <c r="N417" s="121" t="s">
        <v>205</v>
      </c>
      <c r="O417" s="121" t="s">
        <v>205</v>
      </c>
      <c r="P417" s="121" t="s">
        <v>205</v>
      </c>
      <c r="Q417" s="122"/>
      <c r="R417" s="121" t="s">
        <v>205</v>
      </c>
      <c r="S417" s="121" t="s">
        <v>205</v>
      </c>
      <c r="T417" s="121" t="s">
        <v>205</v>
      </c>
      <c r="U417" s="121" t="s">
        <v>205</v>
      </c>
      <c r="V417" s="121" t="s">
        <v>205</v>
      </c>
      <c r="W417" s="121" t="s">
        <v>205</v>
      </c>
      <c r="X417" s="122"/>
      <c r="Y417" s="121" t="s">
        <v>205</v>
      </c>
      <c r="Z417" s="121" t="s">
        <v>205</v>
      </c>
      <c r="AA417" s="121" t="s">
        <v>205</v>
      </c>
      <c r="AB417" s="121" t="s">
        <v>205</v>
      </c>
      <c r="AC417" s="121" t="s">
        <v>205</v>
      </c>
      <c r="AD417" s="121" t="s">
        <v>205</v>
      </c>
      <c r="AE417" s="122"/>
      <c r="AF417" s="121" t="s">
        <v>205</v>
      </c>
      <c r="AG417" s="121" t="s">
        <v>205</v>
      </c>
      <c r="AH417" s="121" t="s">
        <v>205</v>
      </c>
      <c r="AI417" s="121" t="s">
        <v>205</v>
      </c>
      <c r="AJ417" s="121" t="s">
        <v>205</v>
      </c>
      <c r="AK417" s="96"/>
      <c r="AL417" s="123"/>
      <c r="AM417" s="123">
        <f>VLOOKUP(C417,DM_NGAY_CONG_QUY_DINH!$H$3:$L$600,5,FALSE)</f>
        <v>27</v>
      </c>
      <c r="AN417" s="123">
        <f t="shared" si="0"/>
        <v>27</v>
      </c>
      <c r="AO417" s="125">
        <f t="shared" si="1"/>
        <v>0</v>
      </c>
      <c r="AP417" s="125">
        <f t="shared" si="2"/>
        <v>0</v>
      </c>
      <c r="AQ417" s="127">
        <f t="shared" si="3"/>
        <v>0</v>
      </c>
      <c r="AR417" s="125">
        <f t="shared" si="4"/>
        <v>0</v>
      </c>
      <c r="AS417" s="125">
        <f t="shared" si="5"/>
        <v>0</v>
      </c>
      <c r="AT417" s="125">
        <f t="shared" si="6"/>
        <v>0</v>
      </c>
      <c r="AU417" s="125">
        <f t="shared" si="7"/>
        <v>0</v>
      </c>
      <c r="AV417" s="125">
        <f t="shared" si="22"/>
        <v>0</v>
      </c>
      <c r="AW417" s="125">
        <f t="shared" si="9"/>
        <v>0</v>
      </c>
      <c r="AX417" s="125">
        <f t="shared" si="10"/>
        <v>0</v>
      </c>
      <c r="AY417" s="125">
        <f t="shared" si="11"/>
        <v>0</v>
      </c>
      <c r="AZ417" s="125">
        <f t="shared" si="23"/>
        <v>0</v>
      </c>
      <c r="BA417" s="125">
        <f t="shared" si="13"/>
        <v>0</v>
      </c>
      <c r="BB417" s="125">
        <f t="shared" si="14"/>
        <v>0</v>
      </c>
      <c r="BC417" s="125">
        <f t="shared" si="15"/>
        <v>0</v>
      </c>
      <c r="BD417" s="125">
        <f t="shared" si="24"/>
        <v>0</v>
      </c>
      <c r="BE417" s="125">
        <f t="shared" si="17"/>
        <v>0</v>
      </c>
      <c r="BF417" s="125">
        <f t="shared" si="18"/>
        <v>0</v>
      </c>
      <c r="BG417" s="125">
        <f t="shared" si="25"/>
        <v>0</v>
      </c>
      <c r="BH417" s="125">
        <f t="shared" si="28"/>
        <v>0</v>
      </c>
      <c r="BI417" s="125">
        <f t="shared" si="27"/>
        <v>0</v>
      </c>
      <c r="BJ417" s="248">
        <v>1</v>
      </c>
      <c r="BK417" s="248"/>
    </row>
    <row r="418" spans="2:63" ht="14.25" x14ac:dyDescent="0.2">
      <c r="B418" s="49">
        <v>414</v>
      </c>
      <c r="C418" s="50">
        <f>GD_CHUNG!B418</f>
        <v>10754</v>
      </c>
      <c r="D418" s="50" t="str">
        <f>GD_CHUNG!C418</f>
        <v>Đào Hồng Phúc</v>
      </c>
      <c r="E418" s="50" t="str">
        <f>GD_CHUNG!D418</f>
        <v>Nv VS MB</v>
      </c>
      <c r="F418" s="121" t="s">
        <v>205</v>
      </c>
      <c r="G418" s="121" t="s">
        <v>205</v>
      </c>
      <c r="H418" s="121" t="s">
        <v>205</v>
      </c>
      <c r="I418" s="121" t="s">
        <v>205</v>
      </c>
      <c r="J418" s="122"/>
      <c r="K418" s="121" t="s">
        <v>205</v>
      </c>
      <c r="L418" s="121" t="s">
        <v>205</v>
      </c>
      <c r="M418" s="121" t="s">
        <v>205</v>
      </c>
      <c r="N418" s="121" t="s">
        <v>205</v>
      </c>
      <c r="O418" s="121" t="s">
        <v>205</v>
      </c>
      <c r="P418" s="121" t="s">
        <v>205</v>
      </c>
      <c r="Q418" s="122"/>
      <c r="R418" s="121" t="s">
        <v>205</v>
      </c>
      <c r="S418" s="121" t="s">
        <v>205</v>
      </c>
      <c r="T418" s="121" t="s">
        <v>205</v>
      </c>
      <c r="U418" s="121" t="s">
        <v>205</v>
      </c>
      <c r="V418" s="121" t="s">
        <v>205</v>
      </c>
      <c r="W418" s="121" t="s">
        <v>205</v>
      </c>
      <c r="X418" s="122"/>
      <c r="Y418" s="121" t="s">
        <v>205</v>
      </c>
      <c r="Z418" s="121" t="s">
        <v>205</v>
      </c>
      <c r="AA418" s="121" t="s">
        <v>205</v>
      </c>
      <c r="AB418" s="121" t="s">
        <v>205</v>
      </c>
      <c r="AC418" s="121" t="s">
        <v>205</v>
      </c>
      <c r="AD418" s="121" t="s">
        <v>205</v>
      </c>
      <c r="AE418" s="122"/>
      <c r="AF418" s="121" t="s">
        <v>205</v>
      </c>
      <c r="AG418" s="121" t="s">
        <v>205</v>
      </c>
      <c r="AH418" s="121" t="s">
        <v>205</v>
      </c>
      <c r="AI418" s="121" t="s">
        <v>205</v>
      </c>
      <c r="AJ418" s="121" t="s">
        <v>205</v>
      </c>
      <c r="AK418" s="96"/>
      <c r="AL418" s="123"/>
      <c r="AM418" s="123">
        <f>VLOOKUP(C418,DM_NGAY_CONG_QUY_DINH!$H$3:$L$600,5,FALSE)</f>
        <v>27</v>
      </c>
      <c r="AN418" s="123">
        <f t="shared" si="0"/>
        <v>27</v>
      </c>
      <c r="AO418" s="125">
        <f t="shared" si="1"/>
        <v>0</v>
      </c>
      <c r="AP418" s="125">
        <f t="shared" si="2"/>
        <v>0</v>
      </c>
      <c r="AQ418" s="127">
        <f t="shared" si="3"/>
        <v>0</v>
      </c>
      <c r="AR418" s="125">
        <f t="shared" si="4"/>
        <v>0</v>
      </c>
      <c r="AS418" s="125">
        <f t="shared" si="5"/>
        <v>0</v>
      </c>
      <c r="AT418" s="125">
        <f t="shared" si="6"/>
        <v>0</v>
      </c>
      <c r="AU418" s="125">
        <f t="shared" si="7"/>
        <v>0</v>
      </c>
      <c r="AV418" s="125">
        <f t="shared" si="22"/>
        <v>0</v>
      </c>
      <c r="AW418" s="125">
        <f t="shared" si="9"/>
        <v>0</v>
      </c>
      <c r="AX418" s="125">
        <f t="shared" si="10"/>
        <v>0</v>
      </c>
      <c r="AY418" s="125">
        <f t="shared" si="11"/>
        <v>0</v>
      </c>
      <c r="AZ418" s="125">
        <f t="shared" si="23"/>
        <v>0</v>
      </c>
      <c r="BA418" s="125">
        <f t="shared" si="13"/>
        <v>0</v>
      </c>
      <c r="BB418" s="125">
        <f t="shared" si="14"/>
        <v>0</v>
      </c>
      <c r="BC418" s="125">
        <f t="shared" si="15"/>
        <v>0</v>
      </c>
      <c r="BD418" s="125">
        <f t="shared" si="24"/>
        <v>0</v>
      </c>
      <c r="BE418" s="125">
        <f t="shared" si="17"/>
        <v>0</v>
      </c>
      <c r="BF418" s="125">
        <f t="shared" si="18"/>
        <v>0</v>
      </c>
      <c r="BG418" s="125">
        <f t="shared" si="25"/>
        <v>0</v>
      </c>
      <c r="BH418" s="125">
        <f t="shared" si="28"/>
        <v>0</v>
      </c>
      <c r="BI418" s="125">
        <f t="shared" si="27"/>
        <v>0</v>
      </c>
      <c r="BJ418" s="248">
        <v>1</v>
      </c>
      <c r="BK418" s="248"/>
    </row>
    <row r="419" spans="2:63" ht="14.25" x14ac:dyDescent="0.2">
      <c r="B419" s="49">
        <v>415</v>
      </c>
      <c r="C419" s="50">
        <f>GD_CHUNG!B419</f>
        <v>10755</v>
      </c>
      <c r="D419" s="50" t="str">
        <f>GD_CHUNG!C419</f>
        <v>Quàng Thị Hạnh</v>
      </c>
      <c r="E419" s="50" t="str">
        <f>GD_CHUNG!D419</f>
        <v>Nv VS MB</v>
      </c>
      <c r="F419" s="121" t="s">
        <v>205</v>
      </c>
      <c r="G419" s="121" t="s">
        <v>205</v>
      </c>
      <c r="H419" s="121" t="s">
        <v>205</v>
      </c>
      <c r="I419" s="121" t="s">
        <v>205</v>
      </c>
      <c r="J419" s="122"/>
      <c r="K419" s="121" t="s">
        <v>205</v>
      </c>
      <c r="L419" s="121" t="s">
        <v>205</v>
      </c>
      <c r="M419" s="121" t="s">
        <v>205</v>
      </c>
      <c r="N419" s="121" t="s">
        <v>205</v>
      </c>
      <c r="O419" s="121" t="s">
        <v>205</v>
      </c>
      <c r="P419" s="121" t="s">
        <v>205</v>
      </c>
      <c r="Q419" s="122"/>
      <c r="R419" s="121" t="s">
        <v>205</v>
      </c>
      <c r="S419" s="121" t="s">
        <v>205</v>
      </c>
      <c r="T419" s="121" t="s">
        <v>205</v>
      </c>
      <c r="U419" s="121" t="s">
        <v>205</v>
      </c>
      <c r="V419" s="121" t="s">
        <v>205</v>
      </c>
      <c r="W419" s="121" t="s">
        <v>205</v>
      </c>
      <c r="X419" s="122"/>
      <c r="Y419" s="121" t="s">
        <v>205</v>
      </c>
      <c r="Z419" s="121" t="s">
        <v>205</v>
      </c>
      <c r="AA419" s="121" t="s">
        <v>205</v>
      </c>
      <c r="AB419" s="121" t="s">
        <v>205</v>
      </c>
      <c r="AC419" s="121" t="s">
        <v>205</v>
      </c>
      <c r="AD419" s="121" t="s">
        <v>205</v>
      </c>
      <c r="AE419" s="122"/>
      <c r="AF419" s="121" t="s">
        <v>205</v>
      </c>
      <c r="AG419" s="121" t="s">
        <v>205</v>
      </c>
      <c r="AH419" s="121" t="s">
        <v>205</v>
      </c>
      <c r="AI419" s="121" t="s">
        <v>205</v>
      </c>
      <c r="AJ419" s="121" t="s">
        <v>205</v>
      </c>
      <c r="AK419" s="96"/>
      <c r="AL419" s="123"/>
      <c r="AM419" s="123">
        <f>VLOOKUP(C419,DM_NGAY_CONG_QUY_DINH!$H$3:$L$600,5,FALSE)</f>
        <v>27</v>
      </c>
      <c r="AN419" s="123">
        <f t="shared" si="0"/>
        <v>27</v>
      </c>
      <c r="AO419" s="125">
        <f t="shared" si="1"/>
        <v>0</v>
      </c>
      <c r="AP419" s="125">
        <f t="shared" si="2"/>
        <v>0</v>
      </c>
      <c r="AQ419" s="127">
        <f t="shared" si="3"/>
        <v>0</v>
      </c>
      <c r="AR419" s="125">
        <f t="shared" si="4"/>
        <v>0</v>
      </c>
      <c r="AS419" s="125">
        <f t="shared" si="5"/>
        <v>0</v>
      </c>
      <c r="AT419" s="125">
        <f t="shared" si="6"/>
        <v>0</v>
      </c>
      <c r="AU419" s="125">
        <f t="shared" si="7"/>
        <v>0</v>
      </c>
      <c r="AV419" s="125">
        <f t="shared" si="22"/>
        <v>0</v>
      </c>
      <c r="AW419" s="125">
        <f t="shared" si="9"/>
        <v>0</v>
      </c>
      <c r="AX419" s="125">
        <f t="shared" si="10"/>
        <v>0</v>
      </c>
      <c r="AY419" s="125">
        <f t="shared" si="11"/>
        <v>0</v>
      </c>
      <c r="AZ419" s="125">
        <f t="shared" si="23"/>
        <v>0</v>
      </c>
      <c r="BA419" s="125">
        <f t="shared" si="13"/>
        <v>0</v>
      </c>
      <c r="BB419" s="125">
        <f t="shared" si="14"/>
        <v>0</v>
      </c>
      <c r="BC419" s="125">
        <f t="shared" si="15"/>
        <v>0</v>
      </c>
      <c r="BD419" s="125">
        <f t="shared" si="24"/>
        <v>0</v>
      </c>
      <c r="BE419" s="125">
        <f t="shared" si="17"/>
        <v>0</v>
      </c>
      <c r="BF419" s="125">
        <f t="shared" si="18"/>
        <v>0</v>
      </c>
      <c r="BG419" s="125">
        <f t="shared" si="25"/>
        <v>0</v>
      </c>
      <c r="BH419" s="125">
        <f t="shared" si="28"/>
        <v>0</v>
      </c>
      <c r="BI419" s="125">
        <f t="shared" si="27"/>
        <v>0</v>
      </c>
      <c r="BJ419" s="248">
        <v>1</v>
      </c>
      <c r="BK419" s="248"/>
    </row>
    <row r="420" spans="2:63" ht="14.25" x14ac:dyDescent="0.2">
      <c r="B420" s="49">
        <v>416</v>
      </c>
      <c r="C420" s="50">
        <f>GD_CHUNG!B420</f>
        <v>10756</v>
      </c>
      <c r="D420" s="50" t="str">
        <f>GD_CHUNG!C420</f>
        <v>Nguyễn Bình Minh</v>
      </c>
      <c r="E420" s="50" t="str">
        <f>GD_CHUNG!D420</f>
        <v>Nv VS MB</v>
      </c>
      <c r="F420" s="121" t="s">
        <v>205</v>
      </c>
      <c r="G420" s="121" t="s">
        <v>205</v>
      </c>
      <c r="H420" s="121" t="s">
        <v>205</v>
      </c>
      <c r="I420" s="121" t="s">
        <v>205</v>
      </c>
      <c r="J420" s="122"/>
      <c r="K420" s="121" t="s">
        <v>205</v>
      </c>
      <c r="L420" s="121" t="s">
        <v>205</v>
      </c>
      <c r="M420" s="121" t="s">
        <v>205</v>
      </c>
      <c r="N420" s="121" t="s">
        <v>205</v>
      </c>
      <c r="O420" s="121" t="s">
        <v>205</v>
      </c>
      <c r="P420" s="121" t="s">
        <v>205</v>
      </c>
      <c r="Q420" s="122"/>
      <c r="R420" s="121" t="s">
        <v>205</v>
      </c>
      <c r="S420" s="121" t="s">
        <v>205</v>
      </c>
      <c r="T420" s="121" t="s">
        <v>205</v>
      </c>
      <c r="U420" s="121" t="s">
        <v>205</v>
      </c>
      <c r="V420" s="121" t="s">
        <v>205</v>
      </c>
      <c r="W420" s="121" t="s">
        <v>205</v>
      </c>
      <c r="X420" s="122"/>
      <c r="Y420" s="121" t="s">
        <v>205</v>
      </c>
      <c r="Z420" s="121" t="s">
        <v>205</v>
      </c>
      <c r="AA420" s="121" t="s">
        <v>205</v>
      </c>
      <c r="AB420" s="121" t="s">
        <v>205</v>
      </c>
      <c r="AC420" s="121" t="s">
        <v>205</v>
      </c>
      <c r="AD420" s="121" t="s">
        <v>205</v>
      </c>
      <c r="AE420" s="122"/>
      <c r="AF420" s="121" t="s">
        <v>205</v>
      </c>
      <c r="AG420" s="121" t="s">
        <v>205</v>
      </c>
      <c r="AH420" s="121" t="s">
        <v>205</v>
      </c>
      <c r="AI420" s="121" t="s">
        <v>205</v>
      </c>
      <c r="AJ420" s="121" t="s">
        <v>205</v>
      </c>
      <c r="AK420" s="96"/>
      <c r="AL420" s="123"/>
      <c r="AM420" s="123">
        <f>VLOOKUP(C420,DM_NGAY_CONG_QUY_DINH!$H$3:$L$600,5,FALSE)</f>
        <v>27</v>
      </c>
      <c r="AN420" s="123">
        <f t="shared" si="0"/>
        <v>27</v>
      </c>
      <c r="AO420" s="125">
        <f t="shared" si="1"/>
        <v>0</v>
      </c>
      <c r="AP420" s="125">
        <f t="shared" si="2"/>
        <v>0</v>
      </c>
      <c r="AQ420" s="127">
        <f t="shared" si="3"/>
        <v>0</v>
      </c>
      <c r="AR420" s="125">
        <f t="shared" si="4"/>
        <v>0</v>
      </c>
      <c r="AS420" s="125">
        <f t="shared" si="5"/>
        <v>0</v>
      </c>
      <c r="AT420" s="125">
        <f t="shared" si="6"/>
        <v>0</v>
      </c>
      <c r="AU420" s="125">
        <f t="shared" si="7"/>
        <v>0</v>
      </c>
      <c r="AV420" s="125">
        <f t="shared" si="22"/>
        <v>0</v>
      </c>
      <c r="AW420" s="125">
        <f t="shared" si="9"/>
        <v>0</v>
      </c>
      <c r="AX420" s="125">
        <f t="shared" si="10"/>
        <v>0</v>
      </c>
      <c r="AY420" s="125">
        <f t="shared" si="11"/>
        <v>0</v>
      </c>
      <c r="AZ420" s="125">
        <f t="shared" si="23"/>
        <v>0</v>
      </c>
      <c r="BA420" s="125">
        <f t="shared" si="13"/>
        <v>0</v>
      </c>
      <c r="BB420" s="125">
        <f t="shared" si="14"/>
        <v>0</v>
      </c>
      <c r="BC420" s="125">
        <f t="shared" si="15"/>
        <v>0</v>
      </c>
      <c r="BD420" s="125">
        <f t="shared" si="24"/>
        <v>0</v>
      </c>
      <c r="BE420" s="125">
        <f t="shared" si="17"/>
        <v>0</v>
      </c>
      <c r="BF420" s="125">
        <f t="shared" si="18"/>
        <v>0</v>
      </c>
      <c r="BG420" s="125">
        <f t="shared" si="25"/>
        <v>0</v>
      </c>
      <c r="BH420" s="125">
        <f t="shared" si="28"/>
        <v>0</v>
      </c>
      <c r="BI420" s="125">
        <f t="shared" si="27"/>
        <v>0</v>
      </c>
      <c r="BJ420" s="248">
        <v>1</v>
      </c>
      <c r="BK420" s="248"/>
    </row>
    <row r="421" spans="2:63" ht="14.25" x14ac:dyDescent="0.2">
      <c r="B421" s="49">
        <v>417</v>
      </c>
      <c r="C421" s="50">
        <f>GD_CHUNG!B421</f>
        <v>10757</v>
      </c>
      <c r="D421" s="50" t="str">
        <f>GD_CHUNG!C421</f>
        <v>Nguyễn Văn Quý</v>
      </c>
      <c r="E421" s="50" t="str">
        <f>GD_CHUNG!D421</f>
        <v>NV Lái xe - VHTTB</v>
      </c>
      <c r="F421" s="121" t="s">
        <v>205</v>
      </c>
      <c r="G421" s="121" t="s">
        <v>205</v>
      </c>
      <c r="H421" s="121" t="s">
        <v>205</v>
      </c>
      <c r="I421" s="121" t="s">
        <v>205</v>
      </c>
      <c r="J421" s="122"/>
      <c r="K421" s="121" t="s">
        <v>205</v>
      </c>
      <c r="L421" s="121" t="s">
        <v>205</v>
      </c>
      <c r="M421" s="121" t="s">
        <v>205</v>
      </c>
      <c r="N421" s="121" t="s">
        <v>205</v>
      </c>
      <c r="O421" s="121" t="s">
        <v>205</v>
      </c>
      <c r="P421" s="121" t="s">
        <v>205</v>
      </c>
      <c r="Q421" s="122"/>
      <c r="R421" s="121" t="s">
        <v>205</v>
      </c>
      <c r="S421" s="121" t="s">
        <v>205</v>
      </c>
      <c r="T421" s="121" t="s">
        <v>205</v>
      </c>
      <c r="U421" s="121" t="s">
        <v>205</v>
      </c>
      <c r="V421" s="121" t="s">
        <v>205</v>
      </c>
      <c r="W421" s="121" t="s">
        <v>205</v>
      </c>
      <c r="X421" s="122"/>
      <c r="Y421" s="121" t="s">
        <v>205</v>
      </c>
      <c r="Z421" s="121" t="s">
        <v>205</v>
      </c>
      <c r="AA421" s="121" t="s">
        <v>205</v>
      </c>
      <c r="AB421" s="121" t="s">
        <v>205</v>
      </c>
      <c r="AC421" s="121" t="s">
        <v>205</v>
      </c>
      <c r="AD421" s="121" t="s">
        <v>205</v>
      </c>
      <c r="AE421" s="122"/>
      <c r="AF421" s="121" t="s">
        <v>205</v>
      </c>
      <c r="AG421" s="121" t="s">
        <v>205</v>
      </c>
      <c r="AH421" s="121" t="s">
        <v>205</v>
      </c>
      <c r="AI421" s="121" t="s">
        <v>205</v>
      </c>
      <c r="AJ421" s="121" t="s">
        <v>205</v>
      </c>
      <c r="AK421" s="96"/>
      <c r="AL421" s="123"/>
      <c r="AM421" s="123">
        <f>VLOOKUP(C421,DM_NGAY_CONG_QUY_DINH!$H$3:$L$600,5,FALSE)</f>
        <v>27</v>
      </c>
      <c r="AN421" s="123">
        <f t="shared" si="0"/>
        <v>27</v>
      </c>
      <c r="AO421" s="125">
        <f t="shared" si="1"/>
        <v>0</v>
      </c>
      <c r="AP421" s="125">
        <f t="shared" si="2"/>
        <v>0</v>
      </c>
      <c r="AQ421" s="127">
        <f t="shared" si="3"/>
        <v>0</v>
      </c>
      <c r="AR421" s="125">
        <f t="shared" si="4"/>
        <v>0</v>
      </c>
      <c r="AS421" s="125">
        <f t="shared" si="5"/>
        <v>0</v>
      </c>
      <c r="AT421" s="125">
        <f t="shared" si="6"/>
        <v>0</v>
      </c>
      <c r="AU421" s="125">
        <f t="shared" si="7"/>
        <v>0</v>
      </c>
      <c r="AV421" s="125">
        <f t="shared" si="22"/>
        <v>0</v>
      </c>
      <c r="AW421" s="125">
        <f t="shared" si="9"/>
        <v>0</v>
      </c>
      <c r="AX421" s="125">
        <f t="shared" si="10"/>
        <v>0</v>
      </c>
      <c r="AY421" s="125">
        <f t="shared" si="11"/>
        <v>0</v>
      </c>
      <c r="AZ421" s="125">
        <f t="shared" si="23"/>
        <v>0</v>
      </c>
      <c r="BA421" s="125">
        <f t="shared" si="13"/>
        <v>0</v>
      </c>
      <c r="BB421" s="125">
        <f t="shared" si="14"/>
        <v>0</v>
      </c>
      <c r="BC421" s="125">
        <f t="shared" si="15"/>
        <v>0</v>
      </c>
      <c r="BD421" s="125">
        <f t="shared" si="24"/>
        <v>0</v>
      </c>
      <c r="BE421" s="125">
        <f t="shared" si="17"/>
        <v>0</v>
      </c>
      <c r="BF421" s="125">
        <f t="shared" si="18"/>
        <v>0</v>
      </c>
      <c r="BG421" s="125">
        <f t="shared" si="25"/>
        <v>0</v>
      </c>
      <c r="BH421" s="125">
        <f t="shared" si="28"/>
        <v>0</v>
      </c>
      <c r="BI421" s="125">
        <f t="shared" si="27"/>
        <v>0</v>
      </c>
      <c r="BJ421" s="248">
        <v>1</v>
      </c>
      <c r="BK421" s="248"/>
    </row>
    <row r="422" spans="2:63" ht="14.25" x14ac:dyDescent="0.2">
      <c r="B422" s="49">
        <v>418</v>
      </c>
      <c r="C422" s="50">
        <f>GD_CHUNG!B422</f>
        <v>10759</v>
      </c>
      <c r="D422" s="50" t="str">
        <f>GD_CHUNG!C422</f>
        <v>Nguyễn Anh Đức</v>
      </c>
      <c r="E422" s="50" t="str">
        <f>GD_CHUNG!D422</f>
        <v>Nv VS MB</v>
      </c>
      <c r="F422" s="121" t="s">
        <v>205</v>
      </c>
      <c r="G422" s="121" t="s">
        <v>205</v>
      </c>
      <c r="H422" s="121" t="s">
        <v>205</v>
      </c>
      <c r="I422" s="121" t="s">
        <v>205</v>
      </c>
      <c r="J422" s="122"/>
      <c r="K422" s="121" t="s">
        <v>205</v>
      </c>
      <c r="L422" s="121" t="s">
        <v>205</v>
      </c>
      <c r="M422" s="121" t="s">
        <v>205</v>
      </c>
      <c r="N422" s="121" t="s">
        <v>205</v>
      </c>
      <c r="O422" s="121" t="s">
        <v>205</v>
      </c>
      <c r="P422" s="121" t="s">
        <v>205</v>
      </c>
      <c r="Q422" s="122"/>
      <c r="R422" s="121" t="s">
        <v>205</v>
      </c>
      <c r="S422" s="121" t="s">
        <v>205</v>
      </c>
      <c r="T422" s="121" t="s">
        <v>205</v>
      </c>
      <c r="U422" s="121" t="s">
        <v>205</v>
      </c>
      <c r="V422" s="121" t="s">
        <v>205</v>
      </c>
      <c r="W422" s="121" t="s">
        <v>205</v>
      </c>
      <c r="X422" s="122"/>
      <c r="Y422" s="121" t="s">
        <v>205</v>
      </c>
      <c r="Z422" s="121" t="s">
        <v>205</v>
      </c>
      <c r="AA422" s="121" t="s">
        <v>205</v>
      </c>
      <c r="AB422" s="121" t="s">
        <v>205</v>
      </c>
      <c r="AC422" s="121" t="s">
        <v>205</v>
      </c>
      <c r="AD422" s="121" t="s">
        <v>205</v>
      </c>
      <c r="AE422" s="122"/>
      <c r="AF422" s="121" t="s">
        <v>205</v>
      </c>
      <c r="AG422" s="121" t="s">
        <v>205</v>
      </c>
      <c r="AH422" s="121" t="s">
        <v>205</v>
      </c>
      <c r="AI422" s="121" t="s">
        <v>205</v>
      </c>
      <c r="AJ422" s="121" t="s">
        <v>205</v>
      </c>
      <c r="AK422" s="96"/>
      <c r="AL422" s="123"/>
      <c r="AM422" s="123">
        <f>VLOOKUP(C422,DM_NGAY_CONG_QUY_DINH!$H$3:$L$600,5,FALSE)</f>
        <v>27</v>
      </c>
      <c r="AN422" s="123">
        <f t="shared" si="0"/>
        <v>27</v>
      </c>
      <c r="AO422" s="125">
        <f t="shared" si="1"/>
        <v>0</v>
      </c>
      <c r="AP422" s="125">
        <f t="shared" si="2"/>
        <v>0</v>
      </c>
      <c r="AQ422" s="127">
        <f t="shared" si="3"/>
        <v>0</v>
      </c>
      <c r="AR422" s="125">
        <f t="shared" si="4"/>
        <v>0</v>
      </c>
      <c r="AS422" s="125">
        <f t="shared" si="5"/>
        <v>0</v>
      </c>
      <c r="AT422" s="125">
        <f t="shared" si="6"/>
        <v>0</v>
      </c>
      <c r="AU422" s="125">
        <f t="shared" si="7"/>
        <v>0</v>
      </c>
      <c r="AV422" s="125">
        <f t="shared" si="22"/>
        <v>0</v>
      </c>
      <c r="AW422" s="125">
        <f t="shared" si="9"/>
        <v>0</v>
      </c>
      <c r="AX422" s="125">
        <f t="shared" si="10"/>
        <v>0</v>
      </c>
      <c r="AY422" s="125">
        <f t="shared" si="11"/>
        <v>0</v>
      </c>
      <c r="AZ422" s="125">
        <f t="shared" si="23"/>
        <v>0</v>
      </c>
      <c r="BA422" s="125">
        <f t="shared" si="13"/>
        <v>0</v>
      </c>
      <c r="BB422" s="125">
        <f t="shared" si="14"/>
        <v>0</v>
      </c>
      <c r="BC422" s="125">
        <f t="shared" si="15"/>
        <v>0</v>
      </c>
      <c r="BD422" s="125">
        <f t="shared" si="24"/>
        <v>0</v>
      </c>
      <c r="BE422" s="125">
        <f t="shared" si="17"/>
        <v>0</v>
      </c>
      <c r="BF422" s="125">
        <f t="shared" si="18"/>
        <v>0</v>
      </c>
      <c r="BG422" s="125">
        <f t="shared" si="25"/>
        <v>0</v>
      </c>
      <c r="BH422" s="125">
        <f t="shared" si="28"/>
        <v>0</v>
      </c>
      <c r="BI422" s="125">
        <f t="shared" si="27"/>
        <v>0</v>
      </c>
      <c r="BJ422" s="248">
        <v>1</v>
      </c>
      <c r="BK422" s="248"/>
    </row>
    <row r="423" spans="2:63" ht="14.25" x14ac:dyDescent="0.2">
      <c r="B423" s="49">
        <v>419</v>
      </c>
      <c r="C423" s="50">
        <f>GD_CHUNG!B423</f>
        <v>10760</v>
      </c>
      <c r="D423" s="50" t="str">
        <f>GD_CHUNG!C423</f>
        <v>Trần Thị Ngọc Lan</v>
      </c>
      <c r="E423" s="50" t="str">
        <f>GD_CHUNG!D423</f>
        <v>Nv VS MB</v>
      </c>
      <c r="F423" s="121" t="s">
        <v>283</v>
      </c>
      <c r="G423" s="121" t="s">
        <v>283</v>
      </c>
      <c r="H423" s="121" t="s">
        <v>283</v>
      </c>
      <c r="I423" s="121" t="s">
        <v>283</v>
      </c>
      <c r="J423" s="122"/>
      <c r="K423" s="121" t="s">
        <v>283</v>
      </c>
      <c r="L423" s="121" t="s">
        <v>283</v>
      </c>
      <c r="M423" s="121" t="s">
        <v>283</v>
      </c>
      <c r="N423" s="121" t="s">
        <v>283</v>
      </c>
      <c r="O423" s="121" t="s">
        <v>283</v>
      </c>
      <c r="P423" s="121" t="s">
        <v>283</v>
      </c>
      <c r="Q423" s="122"/>
      <c r="R423" s="121" t="s">
        <v>283</v>
      </c>
      <c r="S423" s="121" t="s">
        <v>283</v>
      </c>
      <c r="T423" s="121" t="s">
        <v>283</v>
      </c>
      <c r="U423" s="121" t="s">
        <v>283</v>
      </c>
      <c r="V423" s="121" t="s">
        <v>283</v>
      </c>
      <c r="W423" s="121" t="s">
        <v>283</v>
      </c>
      <c r="X423" s="122"/>
      <c r="Y423" s="121" t="s">
        <v>283</v>
      </c>
      <c r="Z423" s="121" t="s">
        <v>283</v>
      </c>
      <c r="AA423" s="121" t="s">
        <v>283</v>
      </c>
      <c r="AB423" s="121" t="s">
        <v>283</v>
      </c>
      <c r="AC423" s="121" t="s">
        <v>283</v>
      </c>
      <c r="AD423" s="121" t="s">
        <v>283</v>
      </c>
      <c r="AE423" s="122"/>
      <c r="AF423" s="121" t="s">
        <v>283</v>
      </c>
      <c r="AG423" s="121" t="s">
        <v>283</v>
      </c>
      <c r="AH423" s="121" t="s">
        <v>283</v>
      </c>
      <c r="AI423" s="121" t="s">
        <v>283</v>
      </c>
      <c r="AJ423" s="121" t="s">
        <v>283</v>
      </c>
      <c r="AK423" s="96"/>
      <c r="AL423" s="123"/>
      <c r="AM423" s="123">
        <f>VLOOKUP(C423,DM_NGAY_CONG_QUY_DINH!$H$3:$L$600,5,FALSE)</f>
        <v>27</v>
      </c>
      <c r="AN423" s="123">
        <f t="shared" si="0"/>
        <v>0</v>
      </c>
      <c r="AO423" s="125">
        <f t="shared" si="1"/>
        <v>0</v>
      </c>
      <c r="AP423" s="125">
        <f t="shared" si="2"/>
        <v>0</v>
      </c>
      <c r="AQ423" s="127">
        <f t="shared" si="3"/>
        <v>0</v>
      </c>
      <c r="AR423" s="125">
        <f t="shared" si="4"/>
        <v>0</v>
      </c>
      <c r="AS423" s="125">
        <f t="shared" si="5"/>
        <v>0</v>
      </c>
      <c r="AT423" s="125">
        <f t="shared" si="6"/>
        <v>27</v>
      </c>
      <c r="AU423" s="125">
        <f t="shared" si="7"/>
        <v>0</v>
      </c>
      <c r="AV423" s="125">
        <f t="shared" si="22"/>
        <v>0</v>
      </c>
      <c r="AW423" s="125">
        <f t="shared" si="9"/>
        <v>0</v>
      </c>
      <c r="AX423" s="125">
        <f t="shared" si="10"/>
        <v>0</v>
      </c>
      <c r="AY423" s="125">
        <f t="shared" si="11"/>
        <v>0</v>
      </c>
      <c r="AZ423" s="125">
        <f t="shared" si="23"/>
        <v>0</v>
      </c>
      <c r="BA423" s="125">
        <f t="shared" si="13"/>
        <v>0</v>
      </c>
      <c r="BB423" s="125">
        <f t="shared" si="14"/>
        <v>0</v>
      </c>
      <c r="BC423" s="125">
        <f t="shared" si="15"/>
        <v>0</v>
      </c>
      <c r="BD423" s="125">
        <f t="shared" si="24"/>
        <v>0</v>
      </c>
      <c r="BE423" s="125">
        <f t="shared" si="17"/>
        <v>0</v>
      </c>
      <c r="BF423" s="125">
        <f t="shared" si="18"/>
        <v>0</v>
      </c>
      <c r="BG423" s="125">
        <f t="shared" si="25"/>
        <v>0</v>
      </c>
      <c r="BH423" s="125">
        <f t="shared" si="28"/>
        <v>0</v>
      </c>
      <c r="BI423" s="125">
        <f t="shared" si="27"/>
        <v>0</v>
      </c>
      <c r="BJ423" s="248">
        <v>1</v>
      </c>
      <c r="BK423" s="248"/>
    </row>
    <row r="424" spans="2:63" ht="14.25" x14ac:dyDescent="0.2">
      <c r="B424" s="49">
        <v>420</v>
      </c>
      <c r="C424" s="50">
        <f>GD_CHUNG!B424</f>
        <v>10761</v>
      </c>
      <c r="D424" s="50" t="str">
        <f>GD_CHUNG!C424</f>
        <v>Nguyễn Thị Anh Thơ</v>
      </c>
      <c r="E424" s="50" t="str">
        <f>GD_CHUNG!D424</f>
        <v>Nv VS MB</v>
      </c>
      <c r="F424" s="121" t="s">
        <v>205</v>
      </c>
      <c r="G424" s="121" t="s">
        <v>205</v>
      </c>
      <c r="H424" s="121" t="s">
        <v>205</v>
      </c>
      <c r="I424" s="121" t="s">
        <v>205</v>
      </c>
      <c r="J424" s="122"/>
      <c r="K424" s="121" t="s">
        <v>205</v>
      </c>
      <c r="L424" s="121" t="s">
        <v>205</v>
      </c>
      <c r="M424" s="121" t="s">
        <v>205</v>
      </c>
      <c r="N424" s="121" t="s">
        <v>205</v>
      </c>
      <c r="O424" s="121" t="s">
        <v>205</v>
      </c>
      <c r="P424" s="121" t="s">
        <v>205</v>
      </c>
      <c r="Q424" s="122"/>
      <c r="R424" s="121" t="s">
        <v>205</v>
      </c>
      <c r="S424" s="121" t="s">
        <v>205</v>
      </c>
      <c r="T424" s="121" t="s">
        <v>205</v>
      </c>
      <c r="U424" s="121" t="s">
        <v>205</v>
      </c>
      <c r="V424" s="121" t="s">
        <v>205</v>
      </c>
      <c r="W424" s="121" t="s">
        <v>205</v>
      </c>
      <c r="X424" s="122"/>
      <c r="Y424" s="121" t="s">
        <v>205</v>
      </c>
      <c r="Z424" s="121" t="s">
        <v>205</v>
      </c>
      <c r="AA424" s="121" t="s">
        <v>205</v>
      </c>
      <c r="AB424" s="121" t="s">
        <v>205</v>
      </c>
      <c r="AC424" s="121" t="s">
        <v>205</v>
      </c>
      <c r="AD424" s="121" t="s">
        <v>205</v>
      </c>
      <c r="AE424" s="122"/>
      <c r="AF424" s="121" t="s">
        <v>205</v>
      </c>
      <c r="AG424" s="121" t="s">
        <v>205</v>
      </c>
      <c r="AH424" s="121" t="s">
        <v>205</v>
      </c>
      <c r="AI424" s="121" t="s">
        <v>205</v>
      </c>
      <c r="AJ424" s="121" t="s">
        <v>205</v>
      </c>
      <c r="AK424" s="96"/>
      <c r="AL424" s="123"/>
      <c r="AM424" s="123">
        <f>VLOOKUP(C424,DM_NGAY_CONG_QUY_DINH!$H$3:$L$600,5,FALSE)</f>
        <v>27</v>
      </c>
      <c r="AN424" s="123">
        <f t="shared" si="0"/>
        <v>27</v>
      </c>
      <c r="AO424" s="125">
        <f t="shared" si="1"/>
        <v>0</v>
      </c>
      <c r="AP424" s="125">
        <f t="shared" si="2"/>
        <v>0</v>
      </c>
      <c r="AQ424" s="127">
        <f t="shared" si="3"/>
        <v>0</v>
      </c>
      <c r="AR424" s="125">
        <f t="shared" si="4"/>
        <v>0</v>
      </c>
      <c r="AS424" s="125">
        <f t="shared" si="5"/>
        <v>0</v>
      </c>
      <c r="AT424" s="125">
        <f t="shared" si="6"/>
        <v>0</v>
      </c>
      <c r="AU424" s="125">
        <f t="shared" si="7"/>
        <v>0</v>
      </c>
      <c r="AV424" s="125">
        <f t="shared" si="22"/>
        <v>0</v>
      </c>
      <c r="AW424" s="125">
        <f t="shared" si="9"/>
        <v>0</v>
      </c>
      <c r="AX424" s="125">
        <f t="shared" si="10"/>
        <v>0</v>
      </c>
      <c r="AY424" s="125">
        <f t="shared" si="11"/>
        <v>0</v>
      </c>
      <c r="AZ424" s="125">
        <f t="shared" si="23"/>
        <v>0</v>
      </c>
      <c r="BA424" s="125">
        <f t="shared" si="13"/>
        <v>0</v>
      </c>
      <c r="BB424" s="125">
        <f t="shared" si="14"/>
        <v>0</v>
      </c>
      <c r="BC424" s="125">
        <f t="shared" si="15"/>
        <v>0</v>
      </c>
      <c r="BD424" s="125">
        <f t="shared" si="24"/>
        <v>0</v>
      </c>
      <c r="BE424" s="125">
        <f t="shared" si="17"/>
        <v>0</v>
      </c>
      <c r="BF424" s="125">
        <f t="shared" si="18"/>
        <v>0</v>
      </c>
      <c r="BG424" s="125">
        <f t="shared" si="25"/>
        <v>0</v>
      </c>
      <c r="BH424" s="125">
        <f t="shared" si="28"/>
        <v>0</v>
      </c>
      <c r="BI424" s="125">
        <f t="shared" si="27"/>
        <v>0</v>
      </c>
      <c r="BJ424" s="167">
        <v>1.0499999999999987</v>
      </c>
      <c r="BK424" s="250"/>
    </row>
    <row r="425" spans="2:63" ht="14.25" x14ac:dyDescent="0.2">
      <c r="B425" s="49">
        <v>421</v>
      </c>
      <c r="C425" s="50">
        <f>GD_CHUNG!B425</f>
        <v>10762</v>
      </c>
      <c r="D425" s="50" t="str">
        <f>GD_CHUNG!C425</f>
        <v>Nguyễn Thị Kim Thu</v>
      </c>
      <c r="E425" s="50" t="str">
        <f>GD_CHUNG!D425</f>
        <v>Nv VS MB</v>
      </c>
      <c r="F425" s="121" t="s">
        <v>205</v>
      </c>
      <c r="G425" s="121" t="s">
        <v>205</v>
      </c>
      <c r="H425" s="121" t="s">
        <v>205</v>
      </c>
      <c r="I425" s="121" t="s">
        <v>205</v>
      </c>
      <c r="J425" s="122"/>
      <c r="K425" s="121" t="s">
        <v>205</v>
      </c>
      <c r="L425" s="121" t="s">
        <v>205</v>
      </c>
      <c r="M425" s="121" t="s">
        <v>205</v>
      </c>
      <c r="N425" s="121" t="s">
        <v>205</v>
      </c>
      <c r="O425" s="121" t="s">
        <v>205</v>
      </c>
      <c r="P425" s="121" t="s">
        <v>205</v>
      </c>
      <c r="Q425" s="122"/>
      <c r="R425" s="121" t="s">
        <v>205</v>
      </c>
      <c r="S425" s="121" t="s">
        <v>205</v>
      </c>
      <c r="T425" s="121" t="s">
        <v>205</v>
      </c>
      <c r="U425" s="121" t="s">
        <v>205</v>
      </c>
      <c r="V425" s="121" t="s">
        <v>205</v>
      </c>
      <c r="W425" s="121" t="s">
        <v>205</v>
      </c>
      <c r="X425" s="122"/>
      <c r="Y425" s="121" t="s">
        <v>205</v>
      </c>
      <c r="Z425" s="121" t="s">
        <v>205</v>
      </c>
      <c r="AA425" s="121" t="s">
        <v>205</v>
      </c>
      <c r="AB425" s="121" t="s">
        <v>205</v>
      </c>
      <c r="AC425" s="121" t="s">
        <v>205</v>
      </c>
      <c r="AD425" s="121" t="s">
        <v>205</v>
      </c>
      <c r="AE425" s="122"/>
      <c r="AF425" s="121" t="s">
        <v>205</v>
      </c>
      <c r="AG425" s="121" t="s">
        <v>205</v>
      </c>
      <c r="AH425" s="121" t="s">
        <v>205</v>
      </c>
      <c r="AI425" s="121" t="s">
        <v>205</v>
      </c>
      <c r="AJ425" s="121" t="s">
        <v>205</v>
      </c>
      <c r="AK425" s="96"/>
      <c r="AL425" s="123"/>
      <c r="AM425" s="123">
        <f>VLOOKUP(C425,DM_NGAY_CONG_QUY_DINH!$H$3:$L$600,5,FALSE)</f>
        <v>27</v>
      </c>
      <c r="AN425" s="123">
        <f t="shared" si="0"/>
        <v>27</v>
      </c>
      <c r="AO425" s="125">
        <f t="shared" si="1"/>
        <v>0</v>
      </c>
      <c r="AP425" s="125">
        <f t="shared" si="2"/>
        <v>0</v>
      </c>
      <c r="AQ425" s="127">
        <f t="shared" si="3"/>
        <v>0</v>
      </c>
      <c r="AR425" s="125">
        <f t="shared" si="4"/>
        <v>0</v>
      </c>
      <c r="AS425" s="125">
        <f t="shared" si="5"/>
        <v>0</v>
      </c>
      <c r="AT425" s="125">
        <f t="shared" si="6"/>
        <v>0</v>
      </c>
      <c r="AU425" s="125">
        <f t="shared" si="7"/>
        <v>0</v>
      </c>
      <c r="AV425" s="125">
        <f t="shared" si="22"/>
        <v>0</v>
      </c>
      <c r="AW425" s="125">
        <f t="shared" si="9"/>
        <v>0</v>
      </c>
      <c r="AX425" s="125">
        <f t="shared" si="10"/>
        <v>0</v>
      </c>
      <c r="AY425" s="125">
        <f t="shared" si="11"/>
        <v>0</v>
      </c>
      <c r="AZ425" s="125">
        <f t="shared" si="23"/>
        <v>0</v>
      </c>
      <c r="BA425" s="125">
        <f t="shared" si="13"/>
        <v>0</v>
      </c>
      <c r="BB425" s="125">
        <f t="shared" si="14"/>
        <v>0</v>
      </c>
      <c r="BC425" s="125">
        <f t="shared" si="15"/>
        <v>0</v>
      </c>
      <c r="BD425" s="125">
        <f t="shared" si="24"/>
        <v>0</v>
      </c>
      <c r="BE425" s="125">
        <f t="shared" si="17"/>
        <v>0</v>
      </c>
      <c r="BF425" s="125">
        <f t="shared" si="18"/>
        <v>0</v>
      </c>
      <c r="BG425" s="125">
        <f t="shared" si="25"/>
        <v>0</v>
      </c>
      <c r="BH425" s="125">
        <f t="shared" si="28"/>
        <v>0</v>
      </c>
      <c r="BI425" s="125">
        <f t="shared" si="27"/>
        <v>0</v>
      </c>
      <c r="BJ425" s="248">
        <v>1</v>
      </c>
      <c r="BK425" s="248"/>
    </row>
    <row r="426" spans="2:63" ht="14.25" x14ac:dyDescent="0.2">
      <c r="B426" s="49">
        <v>422</v>
      </c>
      <c r="C426" s="50">
        <f>GD_CHUNG!B426</f>
        <v>10763</v>
      </c>
      <c r="D426" s="50" t="str">
        <f>GD_CHUNG!C426</f>
        <v>Nguyễn Thị Ngà</v>
      </c>
      <c r="E426" s="50" t="str">
        <f>GD_CHUNG!D426</f>
        <v>Nv VS MB</v>
      </c>
      <c r="F426" s="121" t="s">
        <v>205</v>
      </c>
      <c r="G426" s="121" t="s">
        <v>205</v>
      </c>
      <c r="H426" s="121" t="s">
        <v>205</v>
      </c>
      <c r="I426" s="121" t="s">
        <v>205</v>
      </c>
      <c r="J426" s="122"/>
      <c r="K426" s="121" t="s">
        <v>205</v>
      </c>
      <c r="L426" s="121" t="s">
        <v>205</v>
      </c>
      <c r="M426" s="121" t="s">
        <v>205</v>
      </c>
      <c r="N426" s="121" t="s">
        <v>205</v>
      </c>
      <c r="O426" s="121" t="s">
        <v>205</v>
      </c>
      <c r="P426" s="121" t="s">
        <v>205</v>
      </c>
      <c r="Q426" s="122"/>
      <c r="R426" s="121" t="s">
        <v>205</v>
      </c>
      <c r="S426" s="121" t="s">
        <v>205</v>
      </c>
      <c r="T426" s="121" t="s">
        <v>205</v>
      </c>
      <c r="U426" s="121" t="s">
        <v>205</v>
      </c>
      <c r="V426" s="121" t="s">
        <v>205</v>
      </c>
      <c r="W426" s="121" t="s">
        <v>205</v>
      </c>
      <c r="X426" s="122"/>
      <c r="Y426" s="121" t="s">
        <v>205</v>
      </c>
      <c r="Z426" s="121" t="s">
        <v>205</v>
      </c>
      <c r="AA426" s="121" t="s">
        <v>205</v>
      </c>
      <c r="AB426" s="121" t="s">
        <v>205</v>
      </c>
      <c r="AC426" s="121" t="s">
        <v>205</v>
      </c>
      <c r="AD426" s="121" t="s">
        <v>205</v>
      </c>
      <c r="AE426" s="122"/>
      <c r="AF426" s="121" t="s">
        <v>205</v>
      </c>
      <c r="AG426" s="121" t="s">
        <v>205</v>
      </c>
      <c r="AH426" s="121" t="s">
        <v>205</v>
      </c>
      <c r="AI426" s="121" t="s">
        <v>205</v>
      </c>
      <c r="AJ426" s="121" t="s">
        <v>205</v>
      </c>
      <c r="AK426" s="96"/>
      <c r="AL426" s="123"/>
      <c r="AM426" s="123">
        <f>VLOOKUP(C426,DM_NGAY_CONG_QUY_DINH!$H$3:$L$600,5,FALSE)</f>
        <v>27</v>
      </c>
      <c r="AN426" s="123">
        <f t="shared" si="0"/>
        <v>27</v>
      </c>
      <c r="AO426" s="125">
        <f t="shared" si="1"/>
        <v>0</v>
      </c>
      <c r="AP426" s="125">
        <f t="shared" si="2"/>
        <v>0</v>
      </c>
      <c r="AQ426" s="127">
        <f t="shared" si="3"/>
        <v>0</v>
      </c>
      <c r="AR426" s="125">
        <f t="shared" si="4"/>
        <v>0</v>
      </c>
      <c r="AS426" s="125">
        <f t="shared" si="5"/>
        <v>0</v>
      </c>
      <c r="AT426" s="125">
        <f t="shared" si="6"/>
        <v>0</v>
      </c>
      <c r="AU426" s="125">
        <f t="shared" si="7"/>
        <v>0</v>
      </c>
      <c r="AV426" s="125">
        <f t="shared" si="22"/>
        <v>0</v>
      </c>
      <c r="AW426" s="125">
        <f t="shared" si="9"/>
        <v>0</v>
      </c>
      <c r="AX426" s="125">
        <f t="shared" si="10"/>
        <v>0</v>
      </c>
      <c r="AY426" s="125">
        <f t="shared" si="11"/>
        <v>0</v>
      </c>
      <c r="AZ426" s="125">
        <f t="shared" si="23"/>
        <v>0</v>
      </c>
      <c r="BA426" s="125">
        <f t="shared" si="13"/>
        <v>0</v>
      </c>
      <c r="BB426" s="125">
        <f t="shared" si="14"/>
        <v>0</v>
      </c>
      <c r="BC426" s="125">
        <f t="shared" si="15"/>
        <v>0</v>
      </c>
      <c r="BD426" s="125">
        <f t="shared" si="24"/>
        <v>0</v>
      </c>
      <c r="BE426" s="125">
        <f t="shared" si="17"/>
        <v>0</v>
      </c>
      <c r="BF426" s="125">
        <f t="shared" si="18"/>
        <v>0</v>
      </c>
      <c r="BG426" s="125">
        <f t="shared" si="25"/>
        <v>0</v>
      </c>
      <c r="BH426" s="125">
        <f t="shared" si="28"/>
        <v>0</v>
      </c>
      <c r="BI426" s="125">
        <f t="shared" si="27"/>
        <v>0</v>
      </c>
      <c r="BJ426" s="248">
        <v>1</v>
      </c>
      <c r="BK426" s="248"/>
    </row>
    <row r="427" spans="2:63" ht="14.25" x14ac:dyDescent="0.2">
      <c r="B427" s="49">
        <v>423</v>
      </c>
      <c r="C427" s="50">
        <f>GD_CHUNG!B427</f>
        <v>10764</v>
      </c>
      <c r="D427" s="50" t="str">
        <f>GD_CHUNG!C427</f>
        <v>Nguyễn Thị Kim Anh</v>
      </c>
      <c r="E427" s="50" t="str">
        <f>GD_CHUNG!D427</f>
        <v>Nv VS MB</v>
      </c>
      <c r="F427" s="121" t="s">
        <v>205</v>
      </c>
      <c r="G427" s="121" t="s">
        <v>205</v>
      </c>
      <c r="H427" s="121" t="s">
        <v>205</v>
      </c>
      <c r="I427" s="121" t="s">
        <v>205</v>
      </c>
      <c r="J427" s="122"/>
      <c r="K427" s="121" t="s">
        <v>205</v>
      </c>
      <c r="L427" s="121" t="s">
        <v>205</v>
      </c>
      <c r="M427" s="121" t="s">
        <v>205</v>
      </c>
      <c r="N427" s="121" t="s">
        <v>205</v>
      </c>
      <c r="O427" s="121" t="s">
        <v>205</v>
      </c>
      <c r="P427" s="121" t="s">
        <v>205</v>
      </c>
      <c r="Q427" s="122"/>
      <c r="R427" s="121" t="s">
        <v>205</v>
      </c>
      <c r="S427" s="121" t="s">
        <v>205</v>
      </c>
      <c r="T427" s="121" t="s">
        <v>205</v>
      </c>
      <c r="U427" s="121" t="s">
        <v>205</v>
      </c>
      <c r="V427" s="121" t="s">
        <v>205</v>
      </c>
      <c r="W427" s="121" t="s">
        <v>205</v>
      </c>
      <c r="X427" s="122"/>
      <c r="Y427" s="121" t="s">
        <v>205</v>
      </c>
      <c r="Z427" s="121" t="s">
        <v>205</v>
      </c>
      <c r="AA427" s="121" t="s">
        <v>205</v>
      </c>
      <c r="AB427" s="121" t="s">
        <v>205</v>
      </c>
      <c r="AC427" s="121" t="s">
        <v>205</v>
      </c>
      <c r="AD427" s="121" t="s">
        <v>205</v>
      </c>
      <c r="AE427" s="122"/>
      <c r="AF427" s="121" t="s">
        <v>205</v>
      </c>
      <c r="AG427" s="121" t="s">
        <v>205</v>
      </c>
      <c r="AH427" s="121" t="s">
        <v>205</v>
      </c>
      <c r="AI427" s="121" t="s">
        <v>205</v>
      </c>
      <c r="AJ427" s="121" t="s">
        <v>205</v>
      </c>
      <c r="AK427" s="96"/>
      <c r="AL427" s="123"/>
      <c r="AM427" s="123">
        <f>VLOOKUP(C427,DM_NGAY_CONG_QUY_DINH!$H$3:$L$600,5,FALSE)</f>
        <v>27</v>
      </c>
      <c r="AN427" s="123">
        <f t="shared" si="0"/>
        <v>27</v>
      </c>
      <c r="AO427" s="125">
        <f t="shared" si="1"/>
        <v>0</v>
      </c>
      <c r="AP427" s="125">
        <f t="shared" si="2"/>
        <v>0</v>
      </c>
      <c r="AQ427" s="127">
        <f t="shared" si="3"/>
        <v>0</v>
      </c>
      <c r="AR427" s="125">
        <f t="shared" si="4"/>
        <v>0</v>
      </c>
      <c r="AS427" s="125">
        <f t="shared" si="5"/>
        <v>0</v>
      </c>
      <c r="AT427" s="125">
        <f t="shared" si="6"/>
        <v>0</v>
      </c>
      <c r="AU427" s="125">
        <f t="shared" si="7"/>
        <v>0</v>
      </c>
      <c r="AV427" s="125">
        <f t="shared" si="22"/>
        <v>0</v>
      </c>
      <c r="AW427" s="125">
        <f t="shared" si="9"/>
        <v>0</v>
      </c>
      <c r="AX427" s="125">
        <f t="shared" si="10"/>
        <v>0</v>
      </c>
      <c r="AY427" s="125">
        <f t="shared" si="11"/>
        <v>0</v>
      </c>
      <c r="AZ427" s="125">
        <f t="shared" si="23"/>
        <v>0</v>
      </c>
      <c r="BA427" s="125">
        <f t="shared" si="13"/>
        <v>0</v>
      </c>
      <c r="BB427" s="125">
        <f t="shared" si="14"/>
        <v>0</v>
      </c>
      <c r="BC427" s="125">
        <f t="shared" si="15"/>
        <v>0</v>
      </c>
      <c r="BD427" s="125">
        <f t="shared" si="24"/>
        <v>0</v>
      </c>
      <c r="BE427" s="125">
        <f t="shared" si="17"/>
        <v>0</v>
      </c>
      <c r="BF427" s="125">
        <f t="shared" si="18"/>
        <v>0</v>
      </c>
      <c r="BG427" s="125">
        <f t="shared" si="25"/>
        <v>0</v>
      </c>
      <c r="BH427" s="125">
        <f t="shared" si="28"/>
        <v>0</v>
      </c>
      <c r="BI427" s="125">
        <f t="shared" si="27"/>
        <v>0</v>
      </c>
      <c r="BJ427" s="248">
        <v>1</v>
      </c>
      <c r="BK427" s="248"/>
    </row>
    <row r="428" spans="2:63" ht="14.25" x14ac:dyDescent="0.2">
      <c r="B428" s="49">
        <v>424</v>
      </c>
      <c r="C428" s="50">
        <f>GD_CHUNG!B428</f>
        <v>10766</v>
      </c>
      <c r="D428" s="50" t="str">
        <f>GD_CHUNG!C428</f>
        <v>Nguyễn Thị Mai</v>
      </c>
      <c r="E428" s="50" t="str">
        <f>GD_CHUNG!D428</f>
        <v>Nv VS MB</v>
      </c>
      <c r="F428" s="121" t="s">
        <v>205</v>
      </c>
      <c r="G428" s="121" t="s">
        <v>205</v>
      </c>
      <c r="H428" s="121" t="s">
        <v>205</v>
      </c>
      <c r="I428" s="121" t="s">
        <v>205</v>
      </c>
      <c r="J428" s="122"/>
      <c r="K428" s="121" t="s">
        <v>205</v>
      </c>
      <c r="L428" s="121" t="s">
        <v>205</v>
      </c>
      <c r="M428" s="121" t="s">
        <v>205</v>
      </c>
      <c r="N428" s="121" t="s">
        <v>205</v>
      </c>
      <c r="O428" s="121" t="s">
        <v>205</v>
      </c>
      <c r="P428" s="121" t="s">
        <v>205</v>
      </c>
      <c r="Q428" s="198"/>
      <c r="R428" s="121" t="s">
        <v>205</v>
      </c>
      <c r="S428" s="121" t="s">
        <v>205</v>
      </c>
      <c r="T428" s="121" t="s">
        <v>205</v>
      </c>
      <c r="U428" s="121" t="s">
        <v>205</v>
      </c>
      <c r="V428" s="121" t="s">
        <v>205</v>
      </c>
      <c r="W428" s="121" t="s">
        <v>205</v>
      </c>
      <c r="X428" s="198"/>
      <c r="Y428" s="121" t="s">
        <v>205</v>
      </c>
      <c r="Z428" s="121" t="s">
        <v>205</v>
      </c>
      <c r="AA428" s="121" t="s">
        <v>205</v>
      </c>
      <c r="AB428" s="121" t="s">
        <v>205</v>
      </c>
      <c r="AC428" s="121" t="s">
        <v>205</v>
      </c>
      <c r="AD428" s="121" t="s">
        <v>205</v>
      </c>
      <c r="AE428" s="198"/>
      <c r="AF428" s="121" t="s">
        <v>205</v>
      </c>
      <c r="AG428" s="121" t="s">
        <v>205</v>
      </c>
      <c r="AH428" s="121" t="s">
        <v>205</v>
      </c>
      <c r="AI428" s="121" t="s">
        <v>205</v>
      </c>
      <c r="AJ428" s="121" t="s">
        <v>205</v>
      </c>
      <c r="AK428" s="96"/>
      <c r="AL428" s="123"/>
      <c r="AM428" s="123">
        <f>VLOOKUP(C428,DM_NGAY_CONG_QUY_DINH!$H$3:$L$600,5,FALSE)</f>
        <v>27</v>
      </c>
      <c r="AN428" s="123">
        <f t="shared" si="0"/>
        <v>27</v>
      </c>
      <c r="AO428" s="125">
        <f t="shared" si="1"/>
        <v>0</v>
      </c>
      <c r="AP428" s="125">
        <f t="shared" si="2"/>
        <v>0</v>
      </c>
      <c r="AQ428" s="127">
        <f t="shared" si="3"/>
        <v>0</v>
      </c>
      <c r="AR428" s="125">
        <f t="shared" si="4"/>
        <v>0</v>
      </c>
      <c r="AS428" s="125">
        <f t="shared" si="5"/>
        <v>0</v>
      </c>
      <c r="AT428" s="125">
        <f t="shared" si="6"/>
        <v>0</v>
      </c>
      <c r="AU428" s="125">
        <f t="shared" si="7"/>
        <v>0</v>
      </c>
      <c r="AV428" s="125">
        <f t="shared" si="22"/>
        <v>0</v>
      </c>
      <c r="AW428" s="125">
        <f t="shared" si="9"/>
        <v>0</v>
      </c>
      <c r="AX428" s="125">
        <f t="shared" si="10"/>
        <v>0</v>
      </c>
      <c r="AY428" s="125">
        <f t="shared" si="11"/>
        <v>0</v>
      </c>
      <c r="AZ428" s="125">
        <f t="shared" si="23"/>
        <v>0</v>
      </c>
      <c r="BA428" s="125">
        <f t="shared" si="13"/>
        <v>0</v>
      </c>
      <c r="BB428" s="125">
        <f t="shared" si="14"/>
        <v>0</v>
      </c>
      <c r="BC428" s="125">
        <f t="shared" si="15"/>
        <v>0</v>
      </c>
      <c r="BD428" s="125">
        <f t="shared" si="24"/>
        <v>0</v>
      </c>
      <c r="BE428" s="125">
        <f t="shared" si="17"/>
        <v>0</v>
      </c>
      <c r="BF428" s="125">
        <f t="shared" si="18"/>
        <v>0</v>
      </c>
      <c r="BG428" s="125">
        <f t="shared" si="25"/>
        <v>0</v>
      </c>
      <c r="BH428" s="125">
        <f t="shared" si="28"/>
        <v>0</v>
      </c>
      <c r="BI428" s="125">
        <f t="shared" si="27"/>
        <v>0</v>
      </c>
      <c r="BJ428" s="248">
        <v>1</v>
      </c>
      <c r="BK428" s="248"/>
    </row>
    <row r="429" spans="2:63" ht="14.25" x14ac:dyDescent="0.2">
      <c r="B429" s="49">
        <v>425</v>
      </c>
      <c r="C429" s="50">
        <f>GD_CHUNG!B429</f>
        <v>10767</v>
      </c>
      <c r="D429" s="50" t="str">
        <f>GD_CHUNG!C429</f>
        <v>Nguyễn Thị Huệ</v>
      </c>
      <c r="E429" s="50" t="str">
        <f>GD_CHUNG!D429</f>
        <v>Nv VS MB</v>
      </c>
      <c r="F429" s="121" t="s">
        <v>205</v>
      </c>
      <c r="G429" s="121" t="s">
        <v>205</v>
      </c>
      <c r="H429" s="121" t="s">
        <v>205</v>
      </c>
      <c r="I429" s="121" t="s">
        <v>205</v>
      </c>
      <c r="J429" s="122"/>
      <c r="K429" s="121" t="s">
        <v>205</v>
      </c>
      <c r="L429" s="121" t="s">
        <v>205</v>
      </c>
      <c r="M429" s="121" t="s">
        <v>205</v>
      </c>
      <c r="N429" s="121" t="s">
        <v>205</v>
      </c>
      <c r="O429" s="121" t="s">
        <v>205</v>
      </c>
      <c r="P429" s="121" t="s">
        <v>205</v>
      </c>
      <c r="Q429" s="122"/>
      <c r="R429" s="121" t="s">
        <v>205</v>
      </c>
      <c r="S429" s="121" t="s">
        <v>205</v>
      </c>
      <c r="T429" s="121" t="s">
        <v>205</v>
      </c>
      <c r="U429" s="121" t="s">
        <v>205</v>
      </c>
      <c r="V429" s="121" t="s">
        <v>205</v>
      </c>
      <c r="W429" s="121" t="s">
        <v>205</v>
      </c>
      <c r="X429" s="122"/>
      <c r="Y429" s="121" t="s">
        <v>205</v>
      </c>
      <c r="Z429" s="121" t="s">
        <v>205</v>
      </c>
      <c r="AA429" s="121" t="s">
        <v>205</v>
      </c>
      <c r="AB429" s="121" t="s">
        <v>205</v>
      </c>
      <c r="AC429" s="121" t="s">
        <v>205</v>
      </c>
      <c r="AD429" s="121" t="s">
        <v>205</v>
      </c>
      <c r="AE429" s="122"/>
      <c r="AF429" s="121" t="s">
        <v>205</v>
      </c>
      <c r="AG429" s="121" t="s">
        <v>205</v>
      </c>
      <c r="AH429" s="121" t="s">
        <v>205</v>
      </c>
      <c r="AI429" s="121" t="s">
        <v>205</v>
      </c>
      <c r="AJ429" s="121" t="s">
        <v>205</v>
      </c>
      <c r="AK429" s="96"/>
      <c r="AL429" s="123"/>
      <c r="AM429" s="123">
        <f>VLOOKUP(C429,DM_NGAY_CONG_QUY_DINH!$H$3:$L$600,5,FALSE)</f>
        <v>27</v>
      </c>
      <c r="AN429" s="123">
        <f t="shared" si="0"/>
        <v>27</v>
      </c>
      <c r="AO429" s="125">
        <f t="shared" si="1"/>
        <v>0</v>
      </c>
      <c r="AP429" s="125">
        <f t="shared" si="2"/>
        <v>0</v>
      </c>
      <c r="AQ429" s="127">
        <f t="shared" si="3"/>
        <v>0</v>
      </c>
      <c r="AR429" s="125">
        <f t="shared" si="4"/>
        <v>0</v>
      </c>
      <c r="AS429" s="125">
        <f t="shared" si="5"/>
        <v>0</v>
      </c>
      <c r="AT429" s="125">
        <f t="shared" si="6"/>
        <v>0</v>
      </c>
      <c r="AU429" s="125">
        <f t="shared" si="7"/>
        <v>0</v>
      </c>
      <c r="AV429" s="125">
        <f t="shared" si="22"/>
        <v>0</v>
      </c>
      <c r="AW429" s="125">
        <f t="shared" si="9"/>
        <v>0</v>
      </c>
      <c r="AX429" s="125">
        <f t="shared" si="10"/>
        <v>0</v>
      </c>
      <c r="AY429" s="125">
        <f t="shared" si="11"/>
        <v>0</v>
      </c>
      <c r="AZ429" s="125">
        <f t="shared" si="23"/>
        <v>0</v>
      </c>
      <c r="BA429" s="125">
        <f t="shared" si="13"/>
        <v>0</v>
      </c>
      <c r="BB429" s="125">
        <f t="shared" si="14"/>
        <v>0</v>
      </c>
      <c r="BC429" s="125">
        <f t="shared" si="15"/>
        <v>0</v>
      </c>
      <c r="BD429" s="125">
        <f t="shared" si="24"/>
        <v>0</v>
      </c>
      <c r="BE429" s="125">
        <f t="shared" si="17"/>
        <v>0</v>
      </c>
      <c r="BF429" s="125">
        <f t="shared" si="18"/>
        <v>0</v>
      </c>
      <c r="BG429" s="125">
        <f t="shared" si="25"/>
        <v>0</v>
      </c>
      <c r="BH429" s="125">
        <f t="shared" si="28"/>
        <v>0</v>
      </c>
      <c r="BI429" s="125">
        <f t="shared" si="27"/>
        <v>0</v>
      </c>
      <c r="BJ429" s="248">
        <v>1</v>
      </c>
      <c r="BK429" s="248"/>
    </row>
    <row r="430" spans="2:63" ht="14.25" x14ac:dyDescent="0.2">
      <c r="B430" s="49">
        <v>426</v>
      </c>
      <c r="C430" s="50">
        <f>GD_CHUNG!B430</f>
        <v>10768</v>
      </c>
      <c r="D430" s="50" t="str">
        <f>GD_CHUNG!C430</f>
        <v>Trần Duyên Hải</v>
      </c>
      <c r="E430" s="50" t="str">
        <f>GD_CHUNG!D430</f>
        <v>Nv VS MB</v>
      </c>
      <c r="F430" s="121" t="s">
        <v>205</v>
      </c>
      <c r="G430" s="121" t="s">
        <v>205</v>
      </c>
      <c r="H430" s="121" t="s">
        <v>205</v>
      </c>
      <c r="I430" s="121" t="s">
        <v>205</v>
      </c>
      <c r="J430" s="122"/>
      <c r="K430" s="121" t="s">
        <v>205</v>
      </c>
      <c r="L430" s="121" t="s">
        <v>205</v>
      </c>
      <c r="M430" s="121" t="s">
        <v>205</v>
      </c>
      <c r="N430" s="121" t="s">
        <v>205</v>
      </c>
      <c r="O430" s="121" t="s">
        <v>205</v>
      </c>
      <c r="P430" s="121" t="s">
        <v>205</v>
      </c>
      <c r="Q430" s="122"/>
      <c r="R430" s="121" t="s">
        <v>205</v>
      </c>
      <c r="S430" s="121" t="s">
        <v>205</v>
      </c>
      <c r="T430" s="121" t="s">
        <v>205</v>
      </c>
      <c r="U430" s="121" t="s">
        <v>205</v>
      </c>
      <c r="V430" s="121" t="s">
        <v>205</v>
      </c>
      <c r="W430" s="121" t="s">
        <v>205</v>
      </c>
      <c r="X430" s="122"/>
      <c r="Y430" s="121" t="s">
        <v>205</v>
      </c>
      <c r="Z430" s="121" t="s">
        <v>205</v>
      </c>
      <c r="AA430" s="121" t="s">
        <v>205</v>
      </c>
      <c r="AB430" s="121" t="s">
        <v>205</v>
      </c>
      <c r="AC430" s="121" t="s">
        <v>205</v>
      </c>
      <c r="AD430" s="121" t="s">
        <v>205</v>
      </c>
      <c r="AE430" s="122"/>
      <c r="AF430" s="121" t="s">
        <v>205</v>
      </c>
      <c r="AG430" s="121" t="s">
        <v>205</v>
      </c>
      <c r="AH430" s="121" t="s">
        <v>205</v>
      </c>
      <c r="AI430" s="121" t="s">
        <v>205</v>
      </c>
      <c r="AJ430" s="121" t="s">
        <v>205</v>
      </c>
      <c r="AK430" s="96"/>
      <c r="AL430" s="123"/>
      <c r="AM430" s="123">
        <f>VLOOKUP(C430,DM_NGAY_CONG_QUY_DINH!$H$3:$L$600,5,FALSE)</f>
        <v>27</v>
      </c>
      <c r="AN430" s="123">
        <f t="shared" si="0"/>
        <v>27</v>
      </c>
      <c r="AO430" s="125">
        <f t="shared" si="1"/>
        <v>0</v>
      </c>
      <c r="AP430" s="125">
        <f t="shared" si="2"/>
        <v>0</v>
      </c>
      <c r="AQ430" s="127">
        <f t="shared" si="3"/>
        <v>0</v>
      </c>
      <c r="AR430" s="125">
        <f t="shared" si="4"/>
        <v>0</v>
      </c>
      <c r="AS430" s="125">
        <f t="shared" si="5"/>
        <v>0</v>
      </c>
      <c r="AT430" s="125">
        <f t="shared" si="6"/>
        <v>0</v>
      </c>
      <c r="AU430" s="125">
        <f t="shared" si="7"/>
        <v>0</v>
      </c>
      <c r="AV430" s="125">
        <f t="shared" si="22"/>
        <v>0</v>
      </c>
      <c r="AW430" s="125">
        <f t="shared" si="9"/>
        <v>0</v>
      </c>
      <c r="AX430" s="125">
        <f t="shared" si="10"/>
        <v>0</v>
      </c>
      <c r="AY430" s="125">
        <f t="shared" si="11"/>
        <v>0</v>
      </c>
      <c r="AZ430" s="125">
        <f t="shared" si="23"/>
        <v>0</v>
      </c>
      <c r="BA430" s="125">
        <f t="shared" si="13"/>
        <v>0</v>
      </c>
      <c r="BB430" s="125">
        <f t="shared" si="14"/>
        <v>0</v>
      </c>
      <c r="BC430" s="125">
        <f t="shared" si="15"/>
        <v>0</v>
      </c>
      <c r="BD430" s="125">
        <f t="shared" si="24"/>
        <v>0</v>
      </c>
      <c r="BE430" s="125">
        <f t="shared" si="17"/>
        <v>0</v>
      </c>
      <c r="BF430" s="125">
        <f t="shared" si="18"/>
        <v>0</v>
      </c>
      <c r="BG430" s="125">
        <f t="shared" si="25"/>
        <v>0</v>
      </c>
      <c r="BH430" s="125">
        <f t="shared" si="28"/>
        <v>0</v>
      </c>
      <c r="BI430" s="125">
        <f t="shared" si="27"/>
        <v>0</v>
      </c>
      <c r="BJ430" s="22">
        <v>1.0499999999999987</v>
      </c>
      <c r="BK430" s="250"/>
    </row>
    <row r="431" spans="2:63" ht="14.25" x14ac:dyDescent="0.2">
      <c r="B431" s="49">
        <v>427</v>
      </c>
      <c r="C431" s="50">
        <f>GD_CHUNG!B431</f>
        <v>10769</v>
      </c>
      <c r="D431" s="50" t="str">
        <f>GD_CHUNG!C431</f>
        <v>Nguyễn Thị Hải Yến</v>
      </c>
      <c r="E431" s="50" t="str">
        <f>GD_CHUNG!D431</f>
        <v>Nv VS MB</v>
      </c>
      <c r="F431" s="121" t="s">
        <v>205</v>
      </c>
      <c r="G431" s="121" t="s">
        <v>205</v>
      </c>
      <c r="H431" s="121" t="s">
        <v>205</v>
      </c>
      <c r="I431" s="121" t="s">
        <v>205</v>
      </c>
      <c r="J431" s="122"/>
      <c r="K431" s="121" t="s">
        <v>205</v>
      </c>
      <c r="L431" s="121" t="s">
        <v>205</v>
      </c>
      <c r="M431" s="121" t="s">
        <v>205</v>
      </c>
      <c r="N431" s="121" t="s">
        <v>205</v>
      </c>
      <c r="O431" s="121" t="s">
        <v>205</v>
      </c>
      <c r="P431" s="121" t="s">
        <v>205</v>
      </c>
      <c r="Q431" s="122"/>
      <c r="R431" s="121" t="s">
        <v>205</v>
      </c>
      <c r="S431" s="121" t="s">
        <v>205</v>
      </c>
      <c r="T431" s="121" t="s">
        <v>205</v>
      </c>
      <c r="U431" s="121" t="s">
        <v>205</v>
      </c>
      <c r="V431" s="121" t="s">
        <v>205</v>
      </c>
      <c r="W431" s="121" t="s">
        <v>205</v>
      </c>
      <c r="X431" s="122"/>
      <c r="Y431" s="121" t="s">
        <v>205</v>
      </c>
      <c r="Z431" s="121" t="s">
        <v>205</v>
      </c>
      <c r="AA431" s="121" t="s">
        <v>205</v>
      </c>
      <c r="AB431" s="121" t="s">
        <v>205</v>
      </c>
      <c r="AC431" s="121" t="s">
        <v>205</v>
      </c>
      <c r="AD431" s="121" t="s">
        <v>205</v>
      </c>
      <c r="AE431" s="122"/>
      <c r="AF431" s="121" t="s">
        <v>205</v>
      </c>
      <c r="AG431" s="121" t="s">
        <v>205</v>
      </c>
      <c r="AH431" s="121" t="s">
        <v>205</v>
      </c>
      <c r="AI431" s="121" t="s">
        <v>205</v>
      </c>
      <c r="AJ431" s="121" t="s">
        <v>205</v>
      </c>
      <c r="AK431" s="96"/>
      <c r="AL431" s="123"/>
      <c r="AM431" s="123">
        <f>VLOOKUP(C431,DM_NGAY_CONG_QUY_DINH!$H$3:$L$600,5,FALSE)</f>
        <v>27</v>
      </c>
      <c r="AN431" s="123">
        <f t="shared" si="0"/>
        <v>27</v>
      </c>
      <c r="AO431" s="125">
        <f t="shared" si="1"/>
        <v>0</v>
      </c>
      <c r="AP431" s="125">
        <f t="shared" si="2"/>
        <v>0</v>
      </c>
      <c r="AQ431" s="127">
        <f t="shared" si="3"/>
        <v>0</v>
      </c>
      <c r="AR431" s="125">
        <f t="shared" si="4"/>
        <v>0</v>
      </c>
      <c r="AS431" s="125">
        <f t="shared" si="5"/>
        <v>0</v>
      </c>
      <c r="AT431" s="125">
        <f t="shared" si="6"/>
        <v>0</v>
      </c>
      <c r="AU431" s="125">
        <f t="shared" si="7"/>
        <v>0</v>
      </c>
      <c r="AV431" s="125">
        <f t="shared" si="22"/>
        <v>0</v>
      </c>
      <c r="AW431" s="125">
        <f t="shared" si="9"/>
        <v>0</v>
      </c>
      <c r="AX431" s="125">
        <f t="shared" si="10"/>
        <v>0</v>
      </c>
      <c r="AY431" s="125">
        <f t="shared" si="11"/>
        <v>0</v>
      </c>
      <c r="AZ431" s="125">
        <f t="shared" si="23"/>
        <v>0</v>
      </c>
      <c r="BA431" s="125">
        <f t="shared" si="13"/>
        <v>0</v>
      </c>
      <c r="BB431" s="125">
        <f t="shared" si="14"/>
        <v>0</v>
      </c>
      <c r="BC431" s="125">
        <f t="shared" si="15"/>
        <v>0</v>
      </c>
      <c r="BD431" s="125">
        <f t="shared" si="24"/>
        <v>0</v>
      </c>
      <c r="BE431" s="125">
        <f t="shared" si="17"/>
        <v>0</v>
      </c>
      <c r="BF431" s="125">
        <f t="shared" si="18"/>
        <v>0</v>
      </c>
      <c r="BG431" s="125">
        <f t="shared" si="25"/>
        <v>0</v>
      </c>
      <c r="BH431" s="125">
        <f t="shared" si="28"/>
        <v>0</v>
      </c>
      <c r="BI431" s="125">
        <f t="shared" si="27"/>
        <v>0</v>
      </c>
      <c r="BJ431" s="248">
        <v>1</v>
      </c>
      <c r="BK431" s="248"/>
    </row>
    <row r="432" spans="2:63" ht="14.25" x14ac:dyDescent="0.2">
      <c r="B432" s="49">
        <v>428</v>
      </c>
      <c r="C432" s="50">
        <f>GD_CHUNG!B432</f>
        <v>10770</v>
      </c>
      <c r="D432" s="50" t="str">
        <f>GD_CHUNG!C432</f>
        <v>Trần Trọng Anh Chí</v>
      </c>
      <c r="E432" s="50" t="str">
        <f>GD_CHUNG!D432</f>
        <v>Nv VS MB</v>
      </c>
      <c r="F432" s="121" t="s">
        <v>205</v>
      </c>
      <c r="G432" s="121" t="s">
        <v>205</v>
      </c>
      <c r="H432" s="121" t="s">
        <v>205</v>
      </c>
      <c r="I432" s="121" t="s">
        <v>205</v>
      </c>
      <c r="J432" s="122"/>
      <c r="K432" s="121" t="s">
        <v>205</v>
      </c>
      <c r="L432" s="121" t="s">
        <v>205</v>
      </c>
      <c r="M432" s="121" t="s">
        <v>205</v>
      </c>
      <c r="N432" s="121" t="s">
        <v>205</v>
      </c>
      <c r="O432" s="121" t="s">
        <v>205</v>
      </c>
      <c r="P432" s="121" t="s">
        <v>205</v>
      </c>
      <c r="Q432" s="122"/>
      <c r="R432" s="121" t="s">
        <v>205</v>
      </c>
      <c r="S432" s="121" t="s">
        <v>205</v>
      </c>
      <c r="T432" s="121" t="s">
        <v>205</v>
      </c>
      <c r="U432" s="121" t="s">
        <v>205</v>
      </c>
      <c r="V432" s="121" t="s">
        <v>205</v>
      </c>
      <c r="W432" s="121" t="s">
        <v>205</v>
      </c>
      <c r="X432" s="122"/>
      <c r="Y432" s="121" t="s">
        <v>205</v>
      </c>
      <c r="Z432" s="121" t="s">
        <v>205</v>
      </c>
      <c r="AA432" s="121" t="s">
        <v>205</v>
      </c>
      <c r="AB432" s="121" t="s">
        <v>205</v>
      </c>
      <c r="AC432" s="121" t="s">
        <v>205</v>
      </c>
      <c r="AD432" s="121" t="s">
        <v>205</v>
      </c>
      <c r="AE432" s="122"/>
      <c r="AF432" s="121" t="s">
        <v>205</v>
      </c>
      <c r="AG432" s="121" t="s">
        <v>205</v>
      </c>
      <c r="AH432" s="121" t="s">
        <v>205</v>
      </c>
      <c r="AI432" s="121" t="s">
        <v>205</v>
      </c>
      <c r="AJ432" s="121" t="s">
        <v>205</v>
      </c>
      <c r="AK432" s="96"/>
      <c r="AL432" s="123"/>
      <c r="AM432" s="123">
        <f>VLOOKUP(C432,DM_NGAY_CONG_QUY_DINH!$H$3:$L$600,5,FALSE)</f>
        <v>27</v>
      </c>
      <c r="AN432" s="123">
        <f t="shared" si="0"/>
        <v>27</v>
      </c>
      <c r="AO432" s="125">
        <f t="shared" si="1"/>
        <v>0</v>
      </c>
      <c r="AP432" s="125">
        <f t="shared" si="2"/>
        <v>0</v>
      </c>
      <c r="AQ432" s="127">
        <f t="shared" si="3"/>
        <v>0</v>
      </c>
      <c r="AR432" s="125">
        <f t="shared" si="4"/>
        <v>0</v>
      </c>
      <c r="AS432" s="125">
        <f t="shared" si="5"/>
        <v>0</v>
      </c>
      <c r="AT432" s="125">
        <f t="shared" si="6"/>
        <v>0</v>
      </c>
      <c r="AU432" s="125">
        <f t="shared" si="7"/>
        <v>0</v>
      </c>
      <c r="AV432" s="125">
        <f t="shared" si="22"/>
        <v>0</v>
      </c>
      <c r="AW432" s="125">
        <f t="shared" si="9"/>
        <v>0</v>
      </c>
      <c r="AX432" s="125">
        <f t="shared" si="10"/>
        <v>0</v>
      </c>
      <c r="AY432" s="125">
        <f t="shared" si="11"/>
        <v>0</v>
      </c>
      <c r="AZ432" s="125">
        <f t="shared" si="23"/>
        <v>0</v>
      </c>
      <c r="BA432" s="125">
        <f t="shared" si="13"/>
        <v>0</v>
      </c>
      <c r="BB432" s="125">
        <f t="shared" si="14"/>
        <v>0</v>
      </c>
      <c r="BC432" s="125">
        <f t="shared" si="15"/>
        <v>0</v>
      </c>
      <c r="BD432" s="125">
        <f t="shared" si="24"/>
        <v>0</v>
      </c>
      <c r="BE432" s="125">
        <f t="shared" si="17"/>
        <v>0</v>
      </c>
      <c r="BF432" s="125">
        <f t="shared" si="18"/>
        <v>0</v>
      </c>
      <c r="BG432" s="125">
        <f t="shared" si="25"/>
        <v>0</v>
      </c>
      <c r="BH432" s="125">
        <f t="shared" si="28"/>
        <v>0</v>
      </c>
      <c r="BI432" s="125">
        <f t="shared" si="27"/>
        <v>0</v>
      </c>
      <c r="BJ432" s="248">
        <v>1</v>
      </c>
      <c r="BK432" s="248"/>
    </row>
    <row r="433" spans="2:63" ht="14.25" x14ac:dyDescent="0.2">
      <c r="B433" s="49">
        <v>429</v>
      </c>
      <c r="C433" s="50">
        <f>GD_CHUNG!B433</f>
        <v>10771</v>
      </c>
      <c r="D433" s="50" t="str">
        <f>GD_CHUNG!C433</f>
        <v>Trần Thị Thu Thuỷ</v>
      </c>
      <c r="E433" s="50" t="str">
        <f>GD_CHUNG!D433</f>
        <v>Nv VS MB</v>
      </c>
      <c r="F433" s="121" t="s">
        <v>205</v>
      </c>
      <c r="G433" s="121" t="s">
        <v>205</v>
      </c>
      <c r="H433" s="121" t="s">
        <v>205</v>
      </c>
      <c r="I433" s="121" t="s">
        <v>205</v>
      </c>
      <c r="J433" s="122"/>
      <c r="K433" s="121" t="s">
        <v>205</v>
      </c>
      <c r="L433" s="121" t="s">
        <v>205</v>
      </c>
      <c r="M433" s="121" t="s">
        <v>205</v>
      </c>
      <c r="N433" s="121" t="s">
        <v>205</v>
      </c>
      <c r="O433" s="121" t="s">
        <v>205</v>
      </c>
      <c r="P433" s="121" t="s">
        <v>205</v>
      </c>
      <c r="Q433" s="122"/>
      <c r="R433" s="121" t="s">
        <v>205</v>
      </c>
      <c r="S433" s="121" t="s">
        <v>205</v>
      </c>
      <c r="T433" s="121" t="s">
        <v>205</v>
      </c>
      <c r="U433" s="121" t="s">
        <v>205</v>
      </c>
      <c r="V433" s="121" t="s">
        <v>205</v>
      </c>
      <c r="W433" s="121" t="s">
        <v>205</v>
      </c>
      <c r="X433" s="122"/>
      <c r="Y433" s="121" t="s">
        <v>205</v>
      </c>
      <c r="Z433" s="121" t="s">
        <v>205</v>
      </c>
      <c r="AA433" s="121" t="s">
        <v>205</v>
      </c>
      <c r="AB433" s="121" t="s">
        <v>205</v>
      </c>
      <c r="AC433" s="121" t="s">
        <v>205</v>
      </c>
      <c r="AD433" s="121" t="s">
        <v>205</v>
      </c>
      <c r="AE433" s="122"/>
      <c r="AF433" s="121" t="s">
        <v>205</v>
      </c>
      <c r="AG433" s="121" t="s">
        <v>205</v>
      </c>
      <c r="AH433" s="121" t="s">
        <v>205</v>
      </c>
      <c r="AI433" s="121" t="s">
        <v>205</v>
      </c>
      <c r="AJ433" s="121" t="s">
        <v>205</v>
      </c>
      <c r="AK433" s="96"/>
      <c r="AL433" s="123"/>
      <c r="AM433" s="123">
        <f>VLOOKUP(C433,DM_NGAY_CONG_QUY_DINH!$H$3:$L$600,5,FALSE)</f>
        <v>27</v>
      </c>
      <c r="AN433" s="123">
        <f t="shared" si="0"/>
        <v>27</v>
      </c>
      <c r="AO433" s="125">
        <f t="shared" si="1"/>
        <v>0</v>
      </c>
      <c r="AP433" s="125">
        <f t="shared" si="2"/>
        <v>0</v>
      </c>
      <c r="AQ433" s="127">
        <f t="shared" si="3"/>
        <v>0</v>
      </c>
      <c r="AR433" s="125">
        <f t="shared" si="4"/>
        <v>0</v>
      </c>
      <c r="AS433" s="125">
        <f t="shared" si="5"/>
        <v>0</v>
      </c>
      <c r="AT433" s="125">
        <f t="shared" si="6"/>
        <v>0</v>
      </c>
      <c r="AU433" s="125">
        <f t="shared" si="7"/>
        <v>0</v>
      </c>
      <c r="AV433" s="125">
        <f t="shared" si="22"/>
        <v>0</v>
      </c>
      <c r="AW433" s="125">
        <f t="shared" si="9"/>
        <v>0</v>
      </c>
      <c r="AX433" s="125">
        <f t="shared" si="10"/>
        <v>0</v>
      </c>
      <c r="AY433" s="125">
        <f t="shared" si="11"/>
        <v>0</v>
      </c>
      <c r="AZ433" s="125">
        <f t="shared" si="23"/>
        <v>0</v>
      </c>
      <c r="BA433" s="125">
        <f t="shared" si="13"/>
        <v>0</v>
      </c>
      <c r="BB433" s="125">
        <f t="shared" si="14"/>
        <v>0</v>
      </c>
      <c r="BC433" s="125">
        <f t="shared" si="15"/>
        <v>0</v>
      </c>
      <c r="BD433" s="125">
        <f t="shared" si="24"/>
        <v>0</v>
      </c>
      <c r="BE433" s="125">
        <f t="shared" si="17"/>
        <v>0</v>
      </c>
      <c r="BF433" s="125">
        <f t="shared" si="18"/>
        <v>0</v>
      </c>
      <c r="BG433" s="125">
        <f t="shared" si="25"/>
        <v>0</v>
      </c>
      <c r="BH433" s="125">
        <f t="shared" si="28"/>
        <v>0</v>
      </c>
      <c r="BI433" s="125">
        <f t="shared" si="27"/>
        <v>0</v>
      </c>
      <c r="BJ433" s="248">
        <v>1</v>
      </c>
      <c r="BK433" s="248"/>
    </row>
    <row r="434" spans="2:63" ht="14.25" x14ac:dyDescent="0.2">
      <c r="B434" s="49">
        <v>430</v>
      </c>
      <c r="C434" s="50">
        <f>GD_CHUNG!B434</f>
        <v>10772</v>
      </c>
      <c r="D434" s="50" t="str">
        <f>GD_CHUNG!C434</f>
        <v>Đậu Thị Hồng Nguyệt</v>
      </c>
      <c r="E434" s="50" t="str">
        <f>GD_CHUNG!D434</f>
        <v>Nv VS MB</v>
      </c>
      <c r="F434" s="121" t="s">
        <v>205</v>
      </c>
      <c r="G434" s="121" t="s">
        <v>205</v>
      </c>
      <c r="H434" s="121" t="s">
        <v>205</v>
      </c>
      <c r="I434" s="121" t="s">
        <v>205</v>
      </c>
      <c r="J434" s="122"/>
      <c r="K434" s="121" t="s">
        <v>205</v>
      </c>
      <c r="L434" s="121" t="s">
        <v>205</v>
      </c>
      <c r="M434" s="121" t="s">
        <v>205</v>
      </c>
      <c r="N434" s="121" t="s">
        <v>205</v>
      </c>
      <c r="O434" s="121" t="s">
        <v>205</v>
      </c>
      <c r="P434" s="121" t="s">
        <v>205</v>
      </c>
      <c r="Q434" s="122"/>
      <c r="R434" s="121" t="s">
        <v>205</v>
      </c>
      <c r="S434" s="121" t="s">
        <v>205</v>
      </c>
      <c r="T434" s="121" t="s">
        <v>205</v>
      </c>
      <c r="U434" s="121" t="s">
        <v>205</v>
      </c>
      <c r="V434" s="121" t="s">
        <v>205</v>
      </c>
      <c r="W434" s="121" t="s">
        <v>205</v>
      </c>
      <c r="X434" s="122"/>
      <c r="Y434" s="121" t="s">
        <v>205</v>
      </c>
      <c r="Z434" s="121" t="s">
        <v>205</v>
      </c>
      <c r="AA434" s="121" t="s">
        <v>205</v>
      </c>
      <c r="AB434" s="121" t="s">
        <v>205</v>
      </c>
      <c r="AC434" s="121" t="s">
        <v>205</v>
      </c>
      <c r="AD434" s="121" t="s">
        <v>205</v>
      </c>
      <c r="AE434" s="122"/>
      <c r="AF434" s="121" t="s">
        <v>205</v>
      </c>
      <c r="AG434" s="121" t="s">
        <v>205</v>
      </c>
      <c r="AH434" s="121" t="s">
        <v>205</v>
      </c>
      <c r="AI434" s="121" t="s">
        <v>205</v>
      </c>
      <c r="AJ434" s="121" t="s">
        <v>205</v>
      </c>
      <c r="AK434" s="96"/>
      <c r="AL434" s="123"/>
      <c r="AM434" s="123">
        <f>VLOOKUP(C434,DM_NGAY_CONG_QUY_DINH!$H$3:$L$600,5,FALSE)</f>
        <v>27</v>
      </c>
      <c r="AN434" s="123">
        <f t="shared" si="0"/>
        <v>27</v>
      </c>
      <c r="AO434" s="125">
        <f t="shared" si="1"/>
        <v>0</v>
      </c>
      <c r="AP434" s="125">
        <f t="shared" si="2"/>
        <v>0</v>
      </c>
      <c r="AQ434" s="127">
        <f t="shared" si="3"/>
        <v>0</v>
      </c>
      <c r="AR434" s="125">
        <f t="shared" si="4"/>
        <v>0</v>
      </c>
      <c r="AS434" s="125">
        <f t="shared" si="5"/>
        <v>0</v>
      </c>
      <c r="AT434" s="125">
        <f t="shared" si="6"/>
        <v>0</v>
      </c>
      <c r="AU434" s="125">
        <f t="shared" si="7"/>
        <v>0</v>
      </c>
      <c r="AV434" s="125">
        <f t="shared" si="22"/>
        <v>0</v>
      </c>
      <c r="AW434" s="125">
        <f t="shared" si="9"/>
        <v>0</v>
      </c>
      <c r="AX434" s="125">
        <f t="shared" si="10"/>
        <v>0</v>
      </c>
      <c r="AY434" s="125">
        <f t="shared" si="11"/>
        <v>0</v>
      </c>
      <c r="AZ434" s="125">
        <f t="shared" si="23"/>
        <v>0</v>
      </c>
      <c r="BA434" s="125">
        <f t="shared" si="13"/>
        <v>0</v>
      </c>
      <c r="BB434" s="125">
        <f t="shared" si="14"/>
        <v>0</v>
      </c>
      <c r="BC434" s="125">
        <f t="shared" si="15"/>
        <v>0</v>
      </c>
      <c r="BD434" s="125">
        <f t="shared" si="24"/>
        <v>0</v>
      </c>
      <c r="BE434" s="125">
        <f t="shared" si="17"/>
        <v>0</v>
      </c>
      <c r="BF434" s="125">
        <f t="shared" si="18"/>
        <v>0</v>
      </c>
      <c r="BG434" s="125">
        <f t="shared" si="25"/>
        <v>0</v>
      </c>
      <c r="BH434" s="125">
        <f t="shared" si="28"/>
        <v>0</v>
      </c>
      <c r="BI434" s="125">
        <f t="shared" si="27"/>
        <v>0</v>
      </c>
      <c r="BJ434" s="248">
        <v>1</v>
      </c>
      <c r="BK434" s="248"/>
    </row>
    <row r="435" spans="2:63" ht="14.25" x14ac:dyDescent="0.2">
      <c r="B435" s="49">
        <v>431</v>
      </c>
      <c r="C435" s="50">
        <f>GD_CHUNG!B435</f>
        <v>10773</v>
      </c>
      <c r="D435" s="50" t="str">
        <f>GD_CHUNG!C435</f>
        <v>Nguyễn Thị Mến</v>
      </c>
      <c r="E435" s="50" t="str">
        <f>GD_CHUNG!D435</f>
        <v>Nv VS MB</v>
      </c>
      <c r="F435" s="121" t="s">
        <v>205</v>
      </c>
      <c r="G435" s="121" t="s">
        <v>205</v>
      </c>
      <c r="H435" s="121" t="s">
        <v>205</v>
      </c>
      <c r="I435" s="121" t="s">
        <v>205</v>
      </c>
      <c r="J435" s="122"/>
      <c r="K435" s="121" t="s">
        <v>205</v>
      </c>
      <c r="L435" s="121" t="s">
        <v>205</v>
      </c>
      <c r="M435" s="121" t="s">
        <v>205</v>
      </c>
      <c r="N435" s="121" t="s">
        <v>205</v>
      </c>
      <c r="O435" s="121" t="s">
        <v>205</v>
      </c>
      <c r="P435" s="121" t="s">
        <v>205</v>
      </c>
      <c r="Q435" s="122"/>
      <c r="R435" s="121" t="s">
        <v>205</v>
      </c>
      <c r="S435" s="121" t="s">
        <v>205</v>
      </c>
      <c r="T435" s="121" t="s">
        <v>205</v>
      </c>
      <c r="U435" s="121" t="s">
        <v>205</v>
      </c>
      <c r="V435" s="121" t="s">
        <v>205</v>
      </c>
      <c r="W435" s="121" t="s">
        <v>205</v>
      </c>
      <c r="X435" s="122"/>
      <c r="Y435" s="121" t="s">
        <v>205</v>
      </c>
      <c r="Z435" s="121" t="s">
        <v>205</v>
      </c>
      <c r="AA435" s="121" t="s">
        <v>205</v>
      </c>
      <c r="AB435" s="121" t="s">
        <v>205</v>
      </c>
      <c r="AC435" s="121" t="s">
        <v>205</v>
      </c>
      <c r="AD435" s="121" t="s">
        <v>205</v>
      </c>
      <c r="AE435" s="122"/>
      <c r="AF435" s="121" t="s">
        <v>205</v>
      </c>
      <c r="AG435" s="121" t="s">
        <v>205</v>
      </c>
      <c r="AH435" s="121" t="s">
        <v>205</v>
      </c>
      <c r="AI435" s="121" t="s">
        <v>205</v>
      </c>
      <c r="AJ435" s="121" t="s">
        <v>205</v>
      </c>
      <c r="AK435" s="96"/>
      <c r="AL435" s="123"/>
      <c r="AM435" s="123">
        <f>VLOOKUP(C435,DM_NGAY_CONG_QUY_DINH!$H$3:$L$600,5,FALSE)</f>
        <v>27</v>
      </c>
      <c r="AN435" s="123">
        <f t="shared" si="0"/>
        <v>27</v>
      </c>
      <c r="AO435" s="125">
        <f t="shared" si="1"/>
        <v>0</v>
      </c>
      <c r="AP435" s="125">
        <f t="shared" si="2"/>
        <v>0</v>
      </c>
      <c r="AQ435" s="127">
        <f t="shared" si="3"/>
        <v>0</v>
      </c>
      <c r="AR435" s="125">
        <f t="shared" si="4"/>
        <v>0</v>
      </c>
      <c r="AS435" s="125">
        <f t="shared" si="5"/>
        <v>0</v>
      </c>
      <c r="AT435" s="125">
        <f t="shared" si="6"/>
        <v>0</v>
      </c>
      <c r="AU435" s="125">
        <f t="shared" si="7"/>
        <v>0</v>
      </c>
      <c r="AV435" s="125">
        <f t="shared" si="22"/>
        <v>0</v>
      </c>
      <c r="AW435" s="125">
        <f t="shared" si="9"/>
        <v>0</v>
      </c>
      <c r="AX435" s="125">
        <f t="shared" si="10"/>
        <v>0</v>
      </c>
      <c r="AY435" s="125">
        <f t="shared" si="11"/>
        <v>0</v>
      </c>
      <c r="AZ435" s="125">
        <f t="shared" si="23"/>
        <v>0</v>
      </c>
      <c r="BA435" s="125">
        <f t="shared" si="13"/>
        <v>0</v>
      </c>
      <c r="BB435" s="125">
        <f t="shared" si="14"/>
        <v>0</v>
      </c>
      <c r="BC435" s="125">
        <f t="shared" si="15"/>
        <v>0</v>
      </c>
      <c r="BD435" s="125">
        <f t="shared" si="24"/>
        <v>0</v>
      </c>
      <c r="BE435" s="125">
        <f t="shared" si="17"/>
        <v>0</v>
      </c>
      <c r="BF435" s="125">
        <f t="shared" si="18"/>
        <v>0</v>
      </c>
      <c r="BG435" s="125">
        <f t="shared" si="25"/>
        <v>0</v>
      </c>
      <c r="BH435" s="125">
        <f t="shared" si="28"/>
        <v>0</v>
      </c>
      <c r="BI435" s="125">
        <f t="shared" si="27"/>
        <v>0</v>
      </c>
      <c r="BJ435" s="248">
        <v>1</v>
      </c>
      <c r="BK435" s="248"/>
    </row>
    <row r="436" spans="2:63" ht="14.25" x14ac:dyDescent="0.2">
      <c r="B436" s="49">
        <v>432</v>
      </c>
      <c r="C436" s="50">
        <f>GD_CHUNG!B436</f>
        <v>10774</v>
      </c>
      <c r="D436" s="50" t="str">
        <f>GD_CHUNG!C436</f>
        <v>Lò Thị Phượng</v>
      </c>
      <c r="E436" s="50" t="str">
        <f>GD_CHUNG!D436</f>
        <v>Nv VS MB</v>
      </c>
      <c r="F436" s="121" t="s">
        <v>390</v>
      </c>
      <c r="G436" s="121" t="s">
        <v>390</v>
      </c>
      <c r="H436" s="121" t="s">
        <v>390</v>
      </c>
      <c r="I436" s="121" t="s">
        <v>390</v>
      </c>
      <c r="J436" s="122"/>
      <c r="K436" s="121" t="s">
        <v>390</v>
      </c>
      <c r="L436" s="121" t="s">
        <v>390</v>
      </c>
      <c r="M436" s="121" t="s">
        <v>390</v>
      </c>
      <c r="N436" s="121" t="s">
        <v>390</v>
      </c>
      <c r="O436" s="121" t="s">
        <v>390</v>
      </c>
      <c r="P436" s="121" t="s">
        <v>390</v>
      </c>
      <c r="Q436" s="122"/>
      <c r="R436" s="121" t="s">
        <v>390</v>
      </c>
      <c r="S436" s="121" t="s">
        <v>390</v>
      </c>
      <c r="T436" s="121" t="s">
        <v>390</v>
      </c>
      <c r="U436" s="121" t="s">
        <v>390</v>
      </c>
      <c r="V436" s="121" t="s">
        <v>390</v>
      </c>
      <c r="W436" s="121" t="s">
        <v>390</v>
      </c>
      <c r="X436" s="122"/>
      <c r="Y436" s="121" t="s">
        <v>390</v>
      </c>
      <c r="Z436" s="121" t="s">
        <v>390</v>
      </c>
      <c r="AA436" s="121" t="s">
        <v>390</v>
      </c>
      <c r="AB436" s="121" t="s">
        <v>390</v>
      </c>
      <c r="AC436" s="121" t="s">
        <v>390</v>
      </c>
      <c r="AD436" s="121" t="s">
        <v>390</v>
      </c>
      <c r="AE436" s="122"/>
      <c r="AF436" s="121" t="s">
        <v>390</v>
      </c>
      <c r="AG436" s="121" t="s">
        <v>390</v>
      </c>
      <c r="AH436" s="121" t="s">
        <v>390</v>
      </c>
      <c r="AI436" s="121" t="s">
        <v>390</v>
      </c>
      <c r="AJ436" s="121" t="s">
        <v>390</v>
      </c>
      <c r="AK436" s="96"/>
      <c r="AL436" s="123"/>
      <c r="AM436" s="123">
        <f>VLOOKUP(C436,DM_NGAY_CONG_QUY_DINH!$H$3:$L$600,5,FALSE)</f>
        <v>27</v>
      </c>
      <c r="AN436" s="123">
        <f t="shared" si="0"/>
        <v>0</v>
      </c>
      <c r="AO436" s="125">
        <f t="shared" si="1"/>
        <v>0</v>
      </c>
      <c r="AP436" s="125">
        <f t="shared" si="2"/>
        <v>0</v>
      </c>
      <c r="AQ436" s="127">
        <f t="shared" si="3"/>
        <v>0</v>
      </c>
      <c r="AR436" s="125">
        <f t="shared" si="4"/>
        <v>0</v>
      </c>
      <c r="AS436" s="125">
        <f t="shared" si="5"/>
        <v>0</v>
      </c>
      <c r="AT436" s="125">
        <f t="shared" si="6"/>
        <v>0</v>
      </c>
      <c r="AU436" s="125">
        <f t="shared" si="7"/>
        <v>0</v>
      </c>
      <c r="AV436" s="125">
        <f t="shared" si="22"/>
        <v>0</v>
      </c>
      <c r="AW436" s="125">
        <f t="shared" si="9"/>
        <v>0</v>
      </c>
      <c r="AX436" s="125">
        <f t="shared" si="10"/>
        <v>0</v>
      </c>
      <c r="AY436" s="125">
        <f t="shared" si="11"/>
        <v>0</v>
      </c>
      <c r="AZ436" s="125">
        <f t="shared" si="23"/>
        <v>0</v>
      </c>
      <c r="BA436" s="125">
        <f t="shared" si="13"/>
        <v>0</v>
      </c>
      <c r="BB436" s="125">
        <f t="shared" si="14"/>
        <v>0</v>
      </c>
      <c r="BC436" s="125">
        <f t="shared" si="15"/>
        <v>0</v>
      </c>
      <c r="BD436" s="125">
        <f t="shared" si="24"/>
        <v>0</v>
      </c>
      <c r="BE436" s="125">
        <f t="shared" si="17"/>
        <v>0</v>
      </c>
      <c r="BF436" s="125">
        <f t="shared" si="18"/>
        <v>0</v>
      </c>
      <c r="BG436" s="125">
        <f t="shared" si="25"/>
        <v>0</v>
      </c>
      <c r="BH436" s="125">
        <f t="shared" si="28"/>
        <v>27</v>
      </c>
      <c r="BI436" s="125">
        <f t="shared" si="27"/>
        <v>0</v>
      </c>
      <c r="BJ436" s="248">
        <v>1</v>
      </c>
      <c r="BK436" s="248"/>
    </row>
    <row r="437" spans="2:63" ht="14.25" x14ac:dyDescent="0.2">
      <c r="B437" s="49">
        <v>433</v>
      </c>
      <c r="C437" s="50">
        <f>GD_CHUNG!B437</f>
        <v>10775</v>
      </c>
      <c r="D437" s="50" t="str">
        <f>GD_CHUNG!C437</f>
        <v>Đặng Thị Thu Hường</v>
      </c>
      <c r="E437" s="50" t="str">
        <f>GD_CHUNG!D437</f>
        <v>Nv VS MB</v>
      </c>
      <c r="F437" s="121" t="s">
        <v>205</v>
      </c>
      <c r="G437" s="121" t="s">
        <v>205</v>
      </c>
      <c r="H437" s="121" t="s">
        <v>205</v>
      </c>
      <c r="I437" s="121" t="s">
        <v>205</v>
      </c>
      <c r="J437" s="122"/>
      <c r="K437" s="121" t="s">
        <v>205</v>
      </c>
      <c r="L437" s="121" t="s">
        <v>205</v>
      </c>
      <c r="M437" s="121" t="s">
        <v>205</v>
      </c>
      <c r="N437" s="121" t="s">
        <v>205</v>
      </c>
      <c r="O437" s="121" t="s">
        <v>205</v>
      </c>
      <c r="P437" s="121" t="s">
        <v>205</v>
      </c>
      <c r="Q437" s="122"/>
      <c r="R437" s="121" t="s">
        <v>205</v>
      </c>
      <c r="S437" s="121" t="s">
        <v>205</v>
      </c>
      <c r="T437" s="121" t="s">
        <v>205</v>
      </c>
      <c r="U437" s="121" t="s">
        <v>205</v>
      </c>
      <c r="V437" s="121" t="s">
        <v>205</v>
      </c>
      <c r="W437" s="121" t="s">
        <v>205</v>
      </c>
      <c r="X437" s="122"/>
      <c r="Y437" s="121" t="s">
        <v>205</v>
      </c>
      <c r="Z437" s="121" t="s">
        <v>205</v>
      </c>
      <c r="AA437" s="121" t="s">
        <v>205</v>
      </c>
      <c r="AB437" s="121" t="s">
        <v>205</v>
      </c>
      <c r="AC437" s="121" t="s">
        <v>205</v>
      </c>
      <c r="AD437" s="121" t="s">
        <v>205</v>
      </c>
      <c r="AE437" s="122"/>
      <c r="AF437" s="121" t="s">
        <v>205</v>
      </c>
      <c r="AG437" s="121" t="s">
        <v>205</v>
      </c>
      <c r="AH437" s="121" t="s">
        <v>205</v>
      </c>
      <c r="AI437" s="121" t="s">
        <v>205</v>
      </c>
      <c r="AJ437" s="121" t="s">
        <v>205</v>
      </c>
      <c r="AK437" s="96"/>
      <c r="AL437" s="123"/>
      <c r="AM437" s="123">
        <f>VLOOKUP(C437,DM_NGAY_CONG_QUY_DINH!$H$3:$L$600,5,FALSE)</f>
        <v>27</v>
      </c>
      <c r="AN437" s="123">
        <f t="shared" si="0"/>
        <v>27</v>
      </c>
      <c r="AO437" s="125">
        <f t="shared" si="1"/>
        <v>0</v>
      </c>
      <c r="AP437" s="125">
        <f t="shared" si="2"/>
        <v>0</v>
      </c>
      <c r="AQ437" s="127">
        <f t="shared" si="3"/>
        <v>0</v>
      </c>
      <c r="AR437" s="125">
        <f t="shared" si="4"/>
        <v>0</v>
      </c>
      <c r="AS437" s="125">
        <f t="shared" si="5"/>
        <v>0</v>
      </c>
      <c r="AT437" s="125">
        <f t="shared" si="6"/>
        <v>0</v>
      </c>
      <c r="AU437" s="125">
        <f t="shared" si="7"/>
        <v>0</v>
      </c>
      <c r="AV437" s="125">
        <f t="shared" si="22"/>
        <v>0</v>
      </c>
      <c r="AW437" s="125">
        <f t="shared" si="9"/>
        <v>0</v>
      </c>
      <c r="AX437" s="125">
        <f t="shared" si="10"/>
        <v>0</v>
      </c>
      <c r="AY437" s="125">
        <f t="shared" si="11"/>
        <v>0</v>
      </c>
      <c r="AZ437" s="125">
        <f t="shared" si="23"/>
        <v>0</v>
      </c>
      <c r="BA437" s="125">
        <f t="shared" si="13"/>
        <v>0</v>
      </c>
      <c r="BB437" s="125">
        <f t="shared" si="14"/>
        <v>0</v>
      </c>
      <c r="BC437" s="125">
        <f t="shared" si="15"/>
        <v>0</v>
      </c>
      <c r="BD437" s="125">
        <f t="shared" si="24"/>
        <v>0</v>
      </c>
      <c r="BE437" s="125">
        <f t="shared" si="17"/>
        <v>0</v>
      </c>
      <c r="BF437" s="125">
        <f t="shared" si="18"/>
        <v>0</v>
      </c>
      <c r="BG437" s="125">
        <f t="shared" si="25"/>
        <v>0</v>
      </c>
      <c r="BH437" s="125">
        <f t="shared" si="28"/>
        <v>0</v>
      </c>
      <c r="BI437" s="125">
        <f t="shared" si="27"/>
        <v>0</v>
      </c>
      <c r="BJ437" s="248">
        <v>1</v>
      </c>
      <c r="BK437" s="248"/>
    </row>
    <row r="438" spans="2:63" ht="14.25" x14ac:dyDescent="0.2">
      <c r="B438" s="49">
        <v>434</v>
      </c>
      <c r="C438" s="50">
        <f>GD_CHUNG!B438</f>
        <v>10776</v>
      </c>
      <c r="D438" s="50" t="str">
        <f>GD_CHUNG!C438</f>
        <v>Nguyễn Thị Thu</v>
      </c>
      <c r="E438" s="50" t="str">
        <f>GD_CHUNG!D438</f>
        <v>Nv VS MB</v>
      </c>
      <c r="F438" s="121" t="s">
        <v>283</v>
      </c>
      <c r="G438" s="121" t="s">
        <v>283</v>
      </c>
      <c r="H438" s="121" t="s">
        <v>283</v>
      </c>
      <c r="I438" s="121" t="s">
        <v>283</v>
      </c>
      <c r="J438" s="122"/>
      <c r="K438" s="121" t="s">
        <v>283</v>
      </c>
      <c r="L438" s="121" t="s">
        <v>283</v>
      </c>
      <c r="M438" s="121" t="s">
        <v>283</v>
      </c>
      <c r="N438" s="121" t="s">
        <v>283</v>
      </c>
      <c r="O438" s="121" t="s">
        <v>283</v>
      </c>
      <c r="P438" s="121" t="s">
        <v>283</v>
      </c>
      <c r="Q438" s="122"/>
      <c r="R438" s="121" t="s">
        <v>283</v>
      </c>
      <c r="S438" s="121" t="s">
        <v>283</v>
      </c>
      <c r="T438" s="121" t="s">
        <v>283</v>
      </c>
      <c r="U438" s="121" t="s">
        <v>283</v>
      </c>
      <c r="V438" s="121" t="s">
        <v>283</v>
      </c>
      <c r="W438" s="121" t="s">
        <v>283</v>
      </c>
      <c r="X438" s="122"/>
      <c r="Y438" s="121" t="s">
        <v>283</v>
      </c>
      <c r="Z438" s="121" t="s">
        <v>283</v>
      </c>
      <c r="AA438" s="121" t="s">
        <v>283</v>
      </c>
      <c r="AB438" s="121" t="s">
        <v>283</v>
      </c>
      <c r="AC438" s="121" t="s">
        <v>283</v>
      </c>
      <c r="AD438" s="121" t="s">
        <v>283</v>
      </c>
      <c r="AE438" s="122"/>
      <c r="AF438" s="121" t="s">
        <v>283</v>
      </c>
      <c r="AG438" s="121" t="s">
        <v>283</v>
      </c>
      <c r="AH438" s="121" t="s">
        <v>283</v>
      </c>
      <c r="AI438" s="121" t="s">
        <v>283</v>
      </c>
      <c r="AJ438" s="121" t="s">
        <v>283</v>
      </c>
      <c r="AK438" s="96"/>
      <c r="AL438" s="123"/>
      <c r="AM438" s="123">
        <f>VLOOKUP(C438,DM_NGAY_CONG_QUY_DINH!$H$3:$L$600,5,FALSE)</f>
        <v>27</v>
      </c>
      <c r="AN438" s="123">
        <f t="shared" si="0"/>
        <v>0</v>
      </c>
      <c r="AO438" s="125">
        <f t="shared" si="1"/>
        <v>0</v>
      </c>
      <c r="AP438" s="125">
        <f t="shared" si="2"/>
        <v>0</v>
      </c>
      <c r="AQ438" s="127">
        <f t="shared" si="3"/>
        <v>0</v>
      </c>
      <c r="AR438" s="125">
        <f t="shared" si="4"/>
        <v>0</v>
      </c>
      <c r="AS438" s="125">
        <f t="shared" si="5"/>
        <v>0</v>
      </c>
      <c r="AT438" s="125">
        <f t="shared" si="6"/>
        <v>27</v>
      </c>
      <c r="AU438" s="125">
        <f t="shared" si="7"/>
        <v>0</v>
      </c>
      <c r="AV438" s="125">
        <f t="shared" si="22"/>
        <v>0</v>
      </c>
      <c r="AW438" s="125">
        <f t="shared" si="9"/>
        <v>0</v>
      </c>
      <c r="AX438" s="125">
        <f t="shared" si="10"/>
        <v>0</v>
      </c>
      <c r="AY438" s="125">
        <f t="shared" si="11"/>
        <v>0</v>
      </c>
      <c r="AZ438" s="125">
        <f t="shared" si="23"/>
        <v>0</v>
      </c>
      <c r="BA438" s="125">
        <f t="shared" si="13"/>
        <v>0</v>
      </c>
      <c r="BB438" s="125">
        <f t="shared" si="14"/>
        <v>0</v>
      </c>
      <c r="BC438" s="125">
        <f t="shared" si="15"/>
        <v>0</v>
      </c>
      <c r="BD438" s="125">
        <f t="shared" si="24"/>
        <v>0</v>
      </c>
      <c r="BE438" s="125">
        <f t="shared" si="17"/>
        <v>0</v>
      </c>
      <c r="BF438" s="125">
        <f t="shared" si="18"/>
        <v>0</v>
      </c>
      <c r="BG438" s="125">
        <f t="shared" si="25"/>
        <v>0</v>
      </c>
      <c r="BH438" s="125">
        <f t="shared" si="28"/>
        <v>0</v>
      </c>
      <c r="BI438" s="125">
        <f t="shared" si="27"/>
        <v>0</v>
      </c>
      <c r="BJ438" s="248">
        <v>1</v>
      </c>
      <c r="BK438" s="248"/>
    </row>
    <row r="439" spans="2:63" ht="14.25" x14ac:dyDescent="0.2">
      <c r="B439" s="49">
        <v>435</v>
      </c>
      <c r="C439" s="50">
        <f>GD_CHUNG!B439</f>
        <v>10777</v>
      </c>
      <c r="D439" s="50" t="str">
        <f>GD_CHUNG!C439</f>
        <v>Nguyễn Thị Lý</v>
      </c>
      <c r="E439" s="50" t="str">
        <f>GD_CHUNG!D439</f>
        <v>Nv VS MB</v>
      </c>
      <c r="F439" s="121" t="s">
        <v>205</v>
      </c>
      <c r="G439" s="121" t="s">
        <v>205</v>
      </c>
      <c r="H439" s="121" t="s">
        <v>205</v>
      </c>
      <c r="I439" s="121" t="s">
        <v>205</v>
      </c>
      <c r="J439" s="122"/>
      <c r="K439" s="121" t="s">
        <v>205</v>
      </c>
      <c r="L439" s="121" t="s">
        <v>205</v>
      </c>
      <c r="M439" s="121" t="s">
        <v>205</v>
      </c>
      <c r="N439" s="121" t="s">
        <v>205</v>
      </c>
      <c r="O439" s="121" t="s">
        <v>205</v>
      </c>
      <c r="P439" s="121" t="s">
        <v>205</v>
      </c>
      <c r="Q439" s="122"/>
      <c r="R439" s="121" t="s">
        <v>205</v>
      </c>
      <c r="S439" s="121" t="s">
        <v>205</v>
      </c>
      <c r="T439" s="121" t="s">
        <v>205</v>
      </c>
      <c r="U439" s="121" t="s">
        <v>205</v>
      </c>
      <c r="V439" s="121" t="s">
        <v>205</v>
      </c>
      <c r="W439" s="121" t="s">
        <v>205</v>
      </c>
      <c r="X439" s="122"/>
      <c r="Y439" s="121" t="s">
        <v>205</v>
      </c>
      <c r="Z439" s="121" t="s">
        <v>205</v>
      </c>
      <c r="AA439" s="121" t="s">
        <v>205</v>
      </c>
      <c r="AB439" s="121" t="s">
        <v>205</v>
      </c>
      <c r="AC439" s="121" t="s">
        <v>205</v>
      </c>
      <c r="AD439" s="121" t="s">
        <v>205</v>
      </c>
      <c r="AE439" s="122"/>
      <c r="AF439" s="121" t="s">
        <v>205</v>
      </c>
      <c r="AG439" s="121" t="s">
        <v>205</v>
      </c>
      <c r="AH439" s="121" t="s">
        <v>205</v>
      </c>
      <c r="AI439" s="121" t="s">
        <v>205</v>
      </c>
      <c r="AJ439" s="121" t="s">
        <v>205</v>
      </c>
      <c r="AK439" s="96"/>
      <c r="AL439" s="123"/>
      <c r="AM439" s="123">
        <f>VLOOKUP(C439,DM_NGAY_CONG_QUY_DINH!$H$3:$L$600,5,FALSE)</f>
        <v>27</v>
      </c>
      <c r="AN439" s="123">
        <f t="shared" si="0"/>
        <v>27</v>
      </c>
      <c r="AO439" s="125">
        <f t="shared" si="1"/>
        <v>0</v>
      </c>
      <c r="AP439" s="125">
        <f t="shared" si="2"/>
        <v>0</v>
      </c>
      <c r="AQ439" s="127">
        <f t="shared" si="3"/>
        <v>0</v>
      </c>
      <c r="AR439" s="125">
        <f t="shared" si="4"/>
        <v>0</v>
      </c>
      <c r="AS439" s="125">
        <f t="shared" si="5"/>
        <v>0</v>
      </c>
      <c r="AT439" s="125">
        <f t="shared" si="6"/>
        <v>0</v>
      </c>
      <c r="AU439" s="125">
        <f t="shared" si="7"/>
        <v>0</v>
      </c>
      <c r="AV439" s="125">
        <f t="shared" si="22"/>
        <v>0</v>
      </c>
      <c r="AW439" s="125">
        <f t="shared" si="9"/>
        <v>0</v>
      </c>
      <c r="AX439" s="125">
        <f t="shared" si="10"/>
        <v>0</v>
      </c>
      <c r="AY439" s="125">
        <f t="shared" si="11"/>
        <v>0</v>
      </c>
      <c r="AZ439" s="125">
        <f t="shared" si="23"/>
        <v>0</v>
      </c>
      <c r="BA439" s="125">
        <f t="shared" si="13"/>
        <v>0</v>
      </c>
      <c r="BB439" s="125">
        <f t="shared" si="14"/>
        <v>0</v>
      </c>
      <c r="BC439" s="125">
        <f t="shared" si="15"/>
        <v>0</v>
      </c>
      <c r="BD439" s="125">
        <f t="shared" si="24"/>
        <v>0</v>
      </c>
      <c r="BE439" s="125">
        <f t="shared" si="17"/>
        <v>0</v>
      </c>
      <c r="BF439" s="125">
        <f t="shared" si="18"/>
        <v>0</v>
      </c>
      <c r="BG439" s="125">
        <f t="shared" si="25"/>
        <v>0</v>
      </c>
      <c r="BH439" s="125">
        <f t="shared" si="28"/>
        <v>0</v>
      </c>
      <c r="BI439" s="125">
        <f t="shared" si="27"/>
        <v>0</v>
      </c>
      <c r="BJ439" s="248">
        <v>1</v>
      </c>
      <c r="BK439" s="248"/>
    </row>
    <row r="440" spans="2:63" ht="14.25" x14ac:dyDescent="0.2">
      <c r="B440" s="49">
        <v>436</v>
      </c>
      <c r="C440" s="50">
        <f>GD_CHUNG!B440</f>
        <v>10780</v>
      </c>
      <c r="D440" s="50" t="str">
        <f>GD_CHUNG!C440</f>
        <v>Hoàng Hải Yến</v>
      </c>
      <c r="E440" s="50" t="str">
        <f>GD_CHUNG!D440</f>
        <v>Nv VS MB</v>
      </c>
      <c r="F440" s="121" t="s">
        <v>205</v>
      </c>
      <c r="G440" s="121" t="s">
        <v>205</v>
      </c>
      <c r="H440" s="121" t="s">
        <v>205</v>
      </c>
      <c r="I440" s="121" t="s">
        <v>205</v>
      </c>
      <c r="J440" s="122"/>
      <c r="K440" s="121" t="s">
        <v>205</v>
      </c>
      <c r="L440" s="121" t="s">
        <v>205</v>
      </c>
      <c r="M440" s="121" t="s">
        <v>205</v>
      </c>
      <c r="N440" s="121" t="s">
        <v>205</v>
      </c>
      <c r="O440" s="121" t="s">
        <v>205</v>
      </c>
      <c r="P440" s="121" t="s">
        <v>205</v>
      </c>
      <c r="Q440" s="122"/>
      <c r="R440" s="121" t="s">
        <v>205</v>
      </c>
      <c r="S440" s="121" t="s">
        <v>205</v>
      </c>
      <c r="T440" s="121" t="s">
        <v>205</v>
      </c>
      <c r="U440" s="121" t="s">
        <v>205</v>
      </c>
      <c r="V440" s="121" t="s">
        <v>205</v>
      </c>
      <c r="W440" s="121" t="s">
        <v>205</v>
      </c>
      <c r="X440" s="122"/>
      <c r="Y440" s="121" t="s">
        <v>205</v>
      </c>
      <c r="Z440" s="121" t="s">
        <v>205</v>
      </c>
      <c r="AA440" s="121" t="s">
        <v>205</v>
      </c>
      <c r="AB440" s="121" t="s">
        <v>205</v>
      </c>
      <c r="AC440" s="121" t="s">
        <v>205</v>
      </c>
      <c r="AD440" s="121" t="s">
        <v>205</v>
      </c>
      <c r="AE440" s="122"/>
      <c r="AF440" s="121" t="s">
        <v>205</v>
      </c>
      <c r="AG440" s="121" t="s">
        <v>205</v>
      </c>
      <c r="AH440" s="121" t="s">
        <v>205</v>
      </c>
      <c r="AI440" s="121" t="s">
        <v>205</v>
      </c>
      <c r="AJ440" s="121" t="s">
        <v>205</v>
      </c>
      <c r="AK440" s="96"/>
      <c r="AL440" s="123"/>
      <c r="AM440" s="123">
        <f>VLOOKUP(C440,DM_NGAY_CONG_QUY_DINH!$H$3:$L$600,5,FALSE)</f>
        <v>27</v>
      </c>
      <c r="AN440" s="123">
        <f t="shared" si="0"/>
        <v>27</v>
      </c>
      <c r="AO440" s="125">
        <f t="shared" si="1"/>
        <v>0</v>
      </c>
      <c r="AP440" s="125">
        <f t="shared" si="2"/>
        <v>0</v>
      </c>
      <c r="AQ440" s="127">
        <f t="shared" si="3"/>
        <v>0</v>
      </c>
      <c r="AR440" s="125">
        <f t="shared" si="4"/>
        <v>0</v>
      </c>
      <c r="AS440" s="125">
        <f t="shared" si="5"/>
        <v>0</v>
      </c>
      <c r="AT440" s="125">
        <f t="shared" si="6"/>
        <v>0</v>
      </c>
      <c r="AU440" s="125">
        <f t="shared" si="7"/>
        <v>0</v>
      </c>
      <c r="AV440" s="125">
        <f t="shared" si="22"/>
        <v>0</v>
      </c>
      <c r="AW440" s="125">
        <f t="shared" si="9"/>
        <v>0</v>
      </c>
      <c r="AX440" s="125">
        <f t="shared" si="10"/>
        <v>0</v>
      </c>
      <c r="AY440" s="125">
        <f t="shared" si="11"/>
        <v>0</v>
      </c>
      <c r="AZ440" s="125">
        <f t="shared" si="23"/>
        <v>0</v>
      </c>
      <c r="BA440" s="125">
        <f t="shared" si="13"/>
        <v>0</v>
      </c>
      <c r="BB440" s="125">
        <f t="shared" si="14"/>
        <v>0</v>
      </c>
      <c r="BC440" s="125">
        <f t="shared" si="15"/>
        <v>0</v>
      </c>
      <c r="BD440" s="125">
        <f t="shared" si="24"/>
        <v>0</v>
      </c>
      <c r="BE440" s="125">
        <f t="shared" si="17"/>
        <v>0</v>
      </c>
      <c r="BF440" s="125">
        <f t="shared" si="18"/>
        <v>0</v>
      </c>
      <c r="BG440" s="125">
        <f t="shared" si="25"/>
        <v>0</v>
      </c>
      <c r="BH440" s="125">
        <f t="shared" si="28"/>
        <v>0</v>
      </c>
      <c r="BI440" s="125">
        <f t="shared" si="27"/>
        <v>0</v>
      </c>
      <c r="BJ440" s="248">
        <v>1</v>
      </c>
      <c r="BK440" s="248"/>
    </row>
    <row r="441" spans="2:63" ht="14.25" x14ac:dyDescent="0.2">
      <c r="B441" s="49">
        <v>437</v>
      </c>
      <c r="C441" s="50">
        <f>GD_CHUNG!B441</f>
        <v>10781</v>
      </c>
      <c r="D441" s="50" t="str">
        <f>GD_CHUNG!C441</f>
        <v>Lê Phương Huyền</v>
      </c>
      <c r="E441" s="50" t="str">
        <f>GD_CHUNG!D441</f>
        <v>Nv VS MB</v>
      </c>
      <c r="F441" s="121" t="s">
        <v>205</v>
      </c>
      <c r="G441" s="121" t="s">
        <v>205</v>
      </c>
      <c r="H441" s="121" t="s">
        <v>205</v>
      </c>
      <c r="I441" s="121" t="s">
        <v>205</v>
      </c>
      <c r="J441" s="122"/>
      <c r="K441" s="121" t="s">
        <v>205</v>
      </c>
      <c r="L441" s="121" t="s">
        <v>205</v>
      </c>
      <c r="M441" s="121" t="s">
        <v>205</v>
      </c>
      <c r="N441" s="121" t="s">
        <v>205</v>
      </c>
      <c r="O441" s="121" t="s">
        <v>205</v>
      </c>
      <c r="P441" s="121" t="s">
        <v>205</v>
      </c>
      <c r="Q441" s="122"/>
      <c r="R441" s="121" t="s">
        <v>205</v>
      </c>
      <c r="S441" s="121" t="s">
        <v>205</v>
      </c>
      <c r="T441" s="121" t="s">
        <v>205</v>
      </c>
      <c r="U441" s="121" t="s">
        <v>205</v>
      </c>
      <c r="V441" s="121" t="s">
        <v>205</v>
      </c>
      <c r="W441" s="121" t="s">
        <v>205</v>
      </c>
      <c r="X441" s="122"/>
      <c r="Y441" s="121" t="s">
        <v>205</v>
      </c>
      <c r="Z441" s="121" t="s">
        <v>205</v>
      </c>
      <c r="AA441" s="121" t="s">
        <v>205</v>
      </c>
      <c r="AB441" s="121" t="s">
        <v>205</v>
      </c>
      <c r="AC441" s="121" t="s">
        <v>205</v>
      </c>
      <c r="AD441" s="121" t="s">
        <v>205</v>
      </c>
      <c r="AE441" s="122"/>
      <c r="AF441" s="121" t="s">
        <v>205</v>
      </c>
      <c r="AG441" s="121" t="s">
        <v>205</v>
      </c>
      <c r="AH441" s="121" t="s">
        <v>205</v>
      </c>
      <c r="AI441" s="121" t="s">
        <v>205</v>
      </c>
      <c r="AJ441" s="121" t="s">
        <v>205</v>
      </c>
      <c r="AK441" s="96"/>
      <c r="AL441" s="123"/>
      <c r="AM441" s="123">
        <f>VLOOKUP(C441,DM_NGAY_CONG_QUY_DINH!$H$3:$L$600,5,FALSE)</f>
        <v>27</v>
      </c>
      <c r="AN441" s="123">
        <f t="shared" si="0"/>
        <v>27</v>
      </c>
      <c r="AO441" s="125">
        <f t="shared" si="1"/>
        <v>0</v>
      </c>
      <c r="AP441" s="125">
        <f t="shared" si="2"/>
        <v>0</v>
      </c>
      <c r="AQ441" s="127">
        <f t="shared" si="3"/>
        <v>0</v>
      </c>
      <c r="AR441" s="125">
        <f t="shared" si="4"/>
        <v>0</v>
      </c>
      <c r="AS441" s="125">
        <f t="shared" si="5"/>
        <v>0</v>
      </c>
      <c r="AT441" s="125">
        <f t="shared" si="6"/>
        <v>0</v>
      </c>
      <c r="AU441" s="125">
        <f t="shared" si="7"/>
        <v>0</v>
      </c>
      <c r="AV441" s="125">
        <f t="shared" si="22"/>
        <v>0</v>
      </c>
      <c r="AW441" s="125">
        <f t="shared" si="9"/>
        <v>0</v>
      </c>
      <c r="AX441" s="125">
        <f t="shared" si="10"/>
        <v>0</v>
      </c>
      <c r="AY441" s="125">
        <f t="shared" si="11"/>
        <v>0</v>
      </c>
      <c r="AZ441" s="125">
        <f t="shared" si="23"/>
        <v>0</v>
      </c>
      <c r="BA441" s="125">
        <f t="shared" si="13"/>
        <v>0</v>
      </c>
      <c r="BB441" s="125">
        <f t="shared" si="14"/>
        <v>0</v>
      </c>
      <c r="BC441" s="125">
        <f t="shared" si="15"/>
        <v>0</v>
      </c>
      <c r="BD441" s="125">
        <f t="shared" si="24"/>
        <v>0</v>
      </c>
      <c r="BE441" s="125">
        <f t="shared" si="17"/>
        <v>0</v>
      </c>
      <c r="BF441" s="125">
        <f t="shared" si="18"/>
        <v>0</v>
      </c>
      <c r="BG441" s="125">
        <f t="shared" si="25"/>
        <v>0</v>
      </c>
      <c r="BH441" s="125">
        <f t="shared" si="28"/>
        <v>0</v>
      </c>
      <c r="BI441" s="125">
        <f t="shared" si="27"/>
        <v>0</v>
      </c>
      <c r="BJ441" s="248">
        <v>1</v>
      </c>
      <c r="BK441" s="248"/>
    </row>
    <row r="442" spans="2:63" ht="14.25" x14ac:dyDescent="0.2">
      <c r="B442" s="49">
        <v>438</v>
      </c>
      <c r="C442" s="50">
        <f>GD_CHUNG!B442</f>
        <v>10782</v>
      </c>
      <c r="D442" s="50" t="str">
        <f>GD_CHUNG!C442</f>
        <v>Phạm Thị Lan Phương</v>
      </c>
      <c r="E442" s="50" t="str">
        <f>GD_CHUNG!D442</f>
        <v>Nv VS MB</v>
      </c>
      <c r="F442" s="121" t="s">
        <v>205</v>
      </c>
      <c r="G442" s="121" t="s">
        <v>205</v>
      </c>
      <c r="H442" s="121" t="s">
        <v>205</v>
      </c>
      <c r="I442" s="121" t="s">
        <v>205</v>
      </c>
      <c r="J442" s="122"/>
      <c r="K442" s="121" t="s">
        <v>205</v>
      </c>
      <c r="L442" s="121" t="s">
        <v>205</v>
      </c>
      <c r="M442" s="121" t="s">
        <v>205</v>
      </c>
      <c r="N442" s="121" t="s">
        <v>205</v>
      </c>
      <c r="O442" s="121" t="s">
        <v>205</v>
      </c>
      <c r="P442" s="121" t="s">
        <v>205</v>
      </c>
      <c r="Q442" s="122"/>
      <c r="R442" s="121" t="s">
        <v>205</v>
      </c>
      <c r="S442" s="121" t="s">
        <v>205</v>
      </c>
      <c r="T442" s="121" t="s">
        <v>205</v>
      </c>
      <c r="U442" s="121" t="s">
        <v>205</v>
      </c>
      <c r="V442" s="121" t="s">
        <v>205</v>
      </c>
      <c r="W442" s="121" t="s">
        <v>205</v>
      </c>
      <c r="X442" s="122"/>
      <c r="Y442" s="121" t="s">
        <v>205</v>
      </c>
      <c r="Z442" s="121" t="s">
        <v>205</v>
      </c>
      <c r="AA442" s="121" t="s">
        <v>205</v>
      </c>
      <c r="AB442" s="121" t="s">
        <v>205</v>
      </c>
      <c r="AC442" s="121" t="s">
        <v>205</v>
      </c>
      <c r="AD442" s="121" t="s">
        <v>205</v>
      </c>
      <c r="AE442" s="122"/>
      <c r="AF442" s="121" t="s">
        <v>205</v>
      </c>
      <c r="AG442" s="121" t="s">
        <v>205</v>
      </c>
      <c r="AH442" s="121" t="s">
        <v>205</v>
      </c>
      <c r="AI442" s="121" t="s">
        <v>205</v>
      </c>
      <c r="AJ442" s="121" t="s">
        <v>205</v>
      </c>
      <c r="AK442" s="96"/>
      <c r="AL442" s="123"/>
      <c r="AM442" s="123">
        <f>VLOOKUP(C442,DM_NGAY_CONG_QUY_DINH!$H$3:$L$600,5,FALSE)</f>
        <v>27</v>
      </c>
      <c r="AN442" s="123">
        <f t="shared" si="0"/>
        <v>27</v>
      </c>
      <c r="AO442" s="125">
        <f t="shared" si="1"/>
        <v>0</v>
      </c>
      <c r="AP442" s="125">
        <f t="shared" si="2"/>
        <v>0</v>
      </c>
      <c r="AQ442" s="127">
        <f t="shared" si="3"/>
        <v>0</v>
      </c>
      <c r="AR442" s="125">
        <f t="shared" si="4"/>
        <v>0</v>
      </c>
      <c r="AS442" s="125">
        <f t="shared" si="5"/>
        <v>0</v>
      </c>
      <c r="AT442" s="125">
        <f t="shared" si="6"/>
        <v>0</v>
      </c>
      <c r="AU442" s="125">
        <f t="shared" si="7"/>
        <v>0</v>
      </c>
      <c r="AV442" s="125">
        <f t="shared" si="22"/>
        <v>0</v>
      </c>
      <c r="AW442" s="125">
        <f t="shared" si="9"/>
        <v>0</v>
      </c>
      <c r="AX442" s="125">
        <f t="shared" si="10"/>
        <v>0</v>
      </c>
      <c r="AY442" s="125">
        <f t="shared" si="11"/>
        <v>0</v>
      </c>
      <c r="AZ442" s="125">
        <f t="shared" si="23"/>
        <v>0</v>
      </c>
      <c r="BA442" s="125">
        <f t="shared" si="13"/>
        <v>0</v>
      </c>
      <c r="BB442" s="125">
        <f t="shared" si="14"/>
        <v>0</v>
      </c>
      <c r="BC442" s="125">
        <f t="shared" si="15"/>
        <v>0</v>
      </c>
      <c r="BD442" s="125">
        <f t="shared" si="24"/>
        <v>0</v>
      </c>
      <c r="BE442" s="125">
        <f t="shared" si="17"/>
        <v>0</v>
      </c>
      <c r="BF442" s="125">
        <f t="shared" si="18"/>
        <v>0</v>
      </c>
      <c r="BG442" s="125">
        <f t="shared" si="25"/>
        <v>0</v>
      </c>
      <c r="BH442" s="125">
        <f t="shared" si="28"/>
        <v>0</v>
      </c>
      <c r="BI442" s="125">
        <f t="shared" si="27"/>
        <v>0</v>
      </c>
      <c r="BJ442" s="248">
        <v>1</v>
      </c>
      <c r="BK442" s="248"/>
    </row>
    <row r="443" spans="2:63" ht="14.25" x14ac:dyDescent="0.2">
      <c r="B443" s="49">
        <v>439</v>
      </c>
      <c r="C443" s="50">
        <f>GD_CHUNG!B443</f>
        <v>10783</v>
      </c>
      <c r="D443" s="50" t="str">
        <f>GD_CHUNG!C443</f>
        <v>Phạm Thị Thúy Ngà</v>
      </c>
      <c r="E443" s="50" t="str">
        <f>GD_CHUNG!D443</f>
        <v>Nv VS MB</v>
      </c>
      <c r="F443" s="121" t="s">
        <v>205</v>
      </c>
      <c r="G443" s="121" t="s">
        <v>205</v>
      </c>
      <c r="H443" s="121" t="s">
        <v>205</v>
      </c>
      <c r="I443" s="121" t="s">
        <v>205</v>
      </c>
      <c r="J443" s="122"/>
      <c r="K443" s="121" t="s">
        <v>205</v>
      </c>
      <c r="L443" s="121" t="s">
        <v>205</v>
      </c>
      <c r="M443" s="121" t="s">
        <v>205</v>
      </c>
      <c r="N443" s="121" t="s">
        <v>205</v>
      </c>
      <c r="O443" s="121" t="s">
        <v>205</v>
      </c>
      <c r="P443" s="121" t="s">
        <v>205</v>
      </c>
      <c r="Q443" s="122"/>
      <c r="R443" s="121" t="s">
        <v>205</v>
      </c>
      <c r="S443" s="121" t="s">
        <v>205</v>
      </c>
      <c r="T443" s="121" t="s">
        <v>205</v>
      </c>
      <c r="U443" s="121" t="s">
        <v>205</v>
      </c>
      <c r="V443" s="121" t="s">
        <v>205</v>
      </c>
      <c r="W443" s="121" t="s">
        <v>205</v>
      </c>
      <c r="X443" s="122"/>
      <c r="Y443" s="121" t="s">
        <v>205</v>
      </c>
      <c r="Z443" s="121" t="s">
        <v>205</v>
      </c>
      <c r="AA443" s="121" t="s">
        <v>205</v>
      </c>
      <c r="AB443" s="121" t="s">
        <v>205</v>
      </c>
      <c r="AC443" s="121" t="s">
        <v>205</v>
      </c>
      <c r="AD443" s="121" t="s">
        <v>205</v>
      </c>
      <c r="AE443" s="122"/>
      <c r="AF443" s="121" t="s">
        <v>205</v>
      </c>
      <c r="AG443" s="121" t="s">
        <v>205</v>
      </c>
      <c r="AH443" s="121" t="s">
        <v>205</v>
      </c>
      <c r="AI443" s="121" t="s">
        <v>205</v>
      </c>
      <c r="AJ443" s="121" t="s">
        <v>205</v>
      </c>
      <c r="AK443" s="96"/>
      <c r="AL443" s="123"/>
      <c r="AM443" s="123">
        <f>VLOOKUP(C443,DM_NGAY_CONG_QUY_DINH!$H$3:$L$600,5,FALSE)</f>
        <v>27</v>
      </c>
      <c r="AN443" s="123">
        <f t="shared" si="0"/>
        <v>27</v>
      </c>
      <c r="AO443" s="125">
        <f t="shared" si="1"/>
        <v>0</v>
      </c>
      <c r="AP443" s="125">
        <f t="shared" si="2"/>
        <v>0</v>
      </c>
      <c r="AQ443" s="127">
        <f t="shared" si="3"/>
        <v>0</v>
      </c>
      <c r="AR443" s="125">
        <f t="shared" si="4"/>
        <v>0</v>
      </c>
      <c r="AS443" s="125">
        <f t="shared" si="5"/>
        <v>0</v>
      </c>
      <c r="AT443" s="125">
        <f t="shared" si="6"/>
        <v>0</v>
      </c>
      <c r="AU443" s="125">
        <f t="shared" si="7"/>
        <v>0</v>
      </c>
      <c r="AV443" s="125">
        <f t="shared" si="22"/>
        <v>0</v>
      </c>
      <c r="AW443" s="125">
        <f t="shared" si="9"/>
        <v>0</v>
      </c>
      <c r="AX443" s="125">
        <f t="shared" si="10"/>
        <v>0</v>
      </c>
      <c r="AY443" s="125">
        <f t="shared" si="11"/>
        <v>0</v>
      </c>
      <c r="AZ443" s="125">
        <f t="shared" si="23"/>
        <v>0</v>
      </c>
      <c r="BA443" s="125">
        <f t="shared" si="13"/>
        <v>0</v>
      </c>
      <c r="BB443" s="125">
        <f t="shared" si="14"/>
        <v>0</v>
      </c>
      <c r="BC443" s="125">
        <f t="shared" si="15"/>
        <v>0</v>
      </c>
      <c r="BD443" s="125">
        <f t="shared" si="24"/>
        <v>0</v>
      </c>
      <c r="BE443" s="125">
        <f t="shared" si="17"/>
        <v>0</v>
      </c>
      <c r="BF443" s="125">
        <f t="shared" si="18"/>
        <v>0</v>
      </c>
      <c r="BG443" s="125">
        <f t="shared" si="25"/>
        <v>0</v>
      </c>
      <c r="BH443" s="125">
        <f t="shared" si="28"/>
        <v>0</v>
      </c>
      <c r="BI443" s="125">
        <f t="shared" si="27"/>
        <v>0</v>
      </c>
      <c r="BJ443" s="248">
        <v>1</v>
      </c>
      <c r="BK443" s="248"/>
    </row>
    <row r="444" spans="2:63" ht="14.25" x14ac:dyDescent="0.2">
      <c r="B444" s="49">
        <v>440</v>
      </c>
      <c r="C444" s="50">
        <f>GD_CHUNG!B444</f>
        <v>11769</v>
      </c>
      <c r="D444" s="50" t="str">
        <f>GD_CHUNG!C444</f>
        <v>Ngô Thị Hường</v>
      </c>
      <c r="E444" s="50" t="str">
        <f>GD_CHUNG!D444</f>
        <v>Nv VS MB</v>
      </c>
      <c r="F444" s="121" t="s">
        <v>205</v>
      </c>
      <c r="G444" s="121" t="s">
        <v>205</v>
      </c>
      <c r="H444" s="121" t="s">
        <v>205</v>
      </c>
      <c r="I444" s="121" t="s">
        <v>205</v>
      </c>
      <c r="J444" s="122"/>
      <c r="K444" s="121" t="s">
        <v>205</v>
      </c>
      <c r="L444" s="121" t="s">
        <v>205</v>
      </c>
      <c r="M444" s="121" t="s">
        <v>205</v>
      </c>
      <c r="N444" s="121" t="s">
        <v>205</v>
      </c>
      <c r="O444" s="121" t="s">
        <v>205</v>
      </c>
      <c r="P444" s="121" t="s">
        <v>205</v>
      </c>
      <c r="Q444" s="198"/>
      <c r="R444" s="121" t="s">
        <v>205</v>
      </c>
      <c r="S444" s="121" t="s">
        <v>205</v>
      </c>
      <c r="T444" s="121" t="s">
        <v>205</v>
      </c>
      <c r="U444" s="121" t="s">
        <v>205</v>
      </c>
      <c r="V444" s="121" t="s">
        <v>205</v>
      </c>
      <c r="W444" s="121" t="s">
        <v>205</v>
      </c>
      <c r="X444" s="198"/>
      <c r="Y444" s="121" t="s">
        <v>205</v>
      </c>
      <c r="Z444" s="121" t="s">
        <v>205</v>
      </c>
      <c r="AA444" s="121" t="s">
        <v>205</v>
      </c>
      <c r="AB444" s="121" t="s">
        <v>205</v>
      </c>
      <c r="AC444" s="121" t="s">
        <v>205</v>
      </c>
      <c r="AD444" s="121" t="s">
        <v>205</v>
      </c>
      <c r="AE444" s="198"/>
      <c r="AF444" s="121" t="s">
        <v>205</v>
      </c>
      <c r="AG444" s="121" t="s">
        <v>205</v>
      </c>
      <c r="AH444" s="121" t="s">
        <v>205</v>
      </c>
      <c r="AI444" s="121" t="s">
        <v>205</v>
      </c>
      <c r="AJ444" s="121" t="s">
        <v>205</v>
      </c>
      <c r="AK444" s="96"/>
      <c r="AL444" s="123"/>
      <c r="AM444" s="123">
        <f>VLOOKUP(C444,DM_NGAY_CONG_QUY_DINH!$H$3:$L$600,5,FALSE)</f>
        <v>27</v>
      </c>
      <c r="AN444" s="123">
        <f t="shared" si="0"/>
        <v>27</v>
      </c>
      <c r="AO444" s="125">
        <f t="shared" si="1"/>
        <v>0</v>
      </c>
      <c r="AP444" s="125">
        <f t="shared" si="2"/>
        <v>0</v>
      </c>
      <c r="AQ444" s="127">
        <f t="shared" si="3"/>
        <v>0</v>
      </c>
      <c r="AR444" s="125">
        <f t="shared" si="4"/>
        <v>0</v>
      </c>
      <c r="AS444" s="125">
        <f t="shared" si="5"/>
        <v>0</v>
      </c>
      <c r="AT444" s="125">
        <f t="shared" si="6"/>
        <v>0</v>
      </c>
      <c r="AU444" s="125">
        <f t="shared" si="7"/>
        <v>0</v>
      </c>
      <c r="AV444" s="125">
        <f t="shared" si="22"/>
        <v>0</v>
      </c>
      <c r="AW444" s="125">
        <f t="shared" si="9"/>
        <v>0</v>
      </c>
      <c r="AX444" s="125">
        <f t="shared" si="10"/>
        <v>0</v>
      </c>
      <c r="AY444" s="125">
        <f t="shared" si="11"/>
        <v>0</v>
      </c>
      <c r="AZ444" s="125">
        <f t="shared" si="23"/>
        <v>0</v>
      </c>
      <c r="BA444" s="125">
        <f t="shared" si="13"/>
        <v>0</v>
      </c>
      <c r="BB444" s="125">
        <f t="shared" si="14"/>
        <v>0</v>
      </c>
      <c r="BC444" s="125">
        <f t="shared" si="15"/>
        <v>0</v>
      </c>
      <c r="BD444" s="125">
        <f t="shared" si="24"/>
        <v>0</v>
      </c>
      <c r="BE444" s="125">
        <f t="shared" si="17"/>
        <v>0</v>
      </c>
      <c r="BF444" s="125">
        <f t="shared" si="18"/>
        <v>0</v>
      </c>
      <c r="BG444" s="125">
        <f t="shared" si="25"/>
        <v>0</v>
      </c>
      <c r="BH444" s="125">
        <f t="shared" si="28"/>
        <v>0</v>
      </c>
      <c r="BI444" s="125">
        <f t="shared" si="27"/>
        <v>0</v>
      </c>
      <c r="BJ444" s="248">
        <v>1</v>
      </c>
      <c r="BK444" s="248"/>
    </row>
    <row r="445" spans="2:63" ht="14.25" x14ac:dyDescent="0.2">
      <c r="B445" s="49">
        <v>441</v>
      </c>
      <c r="C445" s="50">
        <f>GD_CHUNG!B445</f>
        <v>201502</v>
      </c>
      <c r="D445" s="50" t="str">
        <f>GD_CHUNG!C445</f>
        <v>Nguyễn Thị Khánh</v>
      </c>
      <c r="E445" s="50" t="str">
        <f>GD_CHUNG!D445</f>
        <v>Nhân viên VSMB</v>
      </c>
      <c r="F445" s="121" t="s">
        <v>205</v>
      </c>
      <c r="G445" s="121" t="s">
        <v>205</v>
      </c>
      <c r="H445" s="121" t="s">
        <v>205</v>
      </c>
      <c r="I445" s="121" t="s">
        <v>205</v>
      </c>
      <c r="J445" s="122"/>
      <c r="K445" s="121" t="s">
        <v>205</v>
      </c>
      <c r="L445" s="121" t="s">
        <v>205</v>
      </c>
      <c r="M445" s="121" t="s">
        <v>205</v>
      </c>
      <c r="N445" s="121" t="s">
        <v>205</v>
      </c>
      <c r="O445" s="121" t="s">
        <v>205</v>
      </c>
      <c r="P445" s="121" t="s">
        <v>205</v>
      </c>
      <c r="Q445" s="122"/>
      <c r="R445" s="121" t="s">
        <v>205</v>
      </c>
      <c r="S445" s="121" t="s">
        <v>205</v>
      </c>
      <c r="T445" s="121" t="s">
        <v>205</v>
      </c>
      <c r="U445" s="121" t="s">
        <v>205</v>
      </c>
      <c r="V445" s="121" t="s">
        <v>205</v>
      </c>
      <c r="W445" s="121" t="s">
        <v>205</v>
      </c>
      <c r="X445" s="122"/>
      <c r="Y445" s="121" t="s">
        <v>205</v>
      </c>
      <c r="Z445" s="121" t="s">
        <v>205</v>
      </c>
      <c r="AA445" s="121" t="s">
        <v>205</v>
      </c>
      <c r="AB445" s="121" t="s">
        <v>205</v>
      </c>
      <c r="AC445" s="121" t="s">
        <v>205</v>
      </c>
      <c r="AD445" s="121" t="s">
        <v>205</v>
      </c>
      <c r="AE445" s="122"/>
      <c r="AF445" s="121" t="s">
        <v>205</v>
      </c>
      <c r="AG445" s="121" t="s">
        <v>205</v>
      </c>
      <c r="AH445" s="121" t="s">
        <v>205</v>
      </c>
      <c r="AI445" s="121" t="s">
        <v>205</v>
      </c>
      <c r="AJ445" s="121" t="s">
        <v>205</v>
      </c>
      <c r="AK445" s="96"/>
      <c r="AL445" s="123"/>
      <c r="AM445" s="123">
        <f>VLOOKUP(C445,DM_NGAY_CONG_QUY_DINH!$H$3:$L$600,5,FALSE)</f>
        <v>27</v>
      </c>
      <c r="AN445" s="123">
        <f t="shared" si="0"/>
        <v>27</v>
      </c>
      <c r="AO445" s="125">
        <f t="shared" si="1"/>
        <v>0</v>
      </c>
      <c r="AP445" s="125">
        <f t="shared" si="2"/>
        <v>0</v>
      </c>
      <c r="AQ445" s="127">
        <f t="shared" si="3"/>
        <v>0</v>
      </c>
      <c r="AR445" s="125">
        <f t="shared" si="4"/>
        <v>0</v>
      </c>
      <c r="AS445" s="125">
        <f t="shared" si="5"/>
        <v>0</v>
      </c>
      <c r="AT445" s="125">
        <f t="shared" si="6"/>
        <v>0</v>
      </c>
      <c r="AU445" s="125">
        <f t="shared" si="7"/>
        <v>0</v>
      </c>
      <c r="AV445" s="125">
        <f t="shared" si="22"/>
        <v>0</v>
      </c>
      <c r="AW445" s="125">
        <f t="shared" si="9"/>
        <v>0</v>
      </c>
      <c r="AX445" s="125">
        <f t="shared" si="10"/>
        <v>0</v>
      </c>
      <c r="AY445" s="125">
        <f t="shared" si="11"/>
        <v>0</v>
      </c>
      <c r="AZ445" s="125">
        <f t="shared" si="23"/>
        <v>0</v>
      </c>
      <c r="BA445" s="125">
        <f t="shared" si="13"/>
        <v>0</v>
      </c>
      <c r="BB445" s="125">
        <f t="shared" si="14"/>
        <v>0</v>
      </c>
      <c r="BC445" s="125">
        <f t="shared" si="15"/>
        <v>0</v>
      </c>
      <c r="BD445" s="125">
        <f t="shared" si="24"/>
        <v>0</v>
      </c>
      <c r="BE445" s="125">
        <f t="shared" si="17"/>
        <v>0</v>
      </c>
      <c r="BF445" s="125">
        <f t="shared" si="18"/>
        <v>0</v>
      </c>
      <c r="BG445" s="125">
        <f t="shared" si="25"/>
        <v>0</v>
      </c>
      <c r="BH445" s="125">
        <f t="shared" si="28"/>
        <v>0</v>
      </c>
      <c r="BI445" s="125">
        <f t="shared" si="27"/>
        <v>0</v>
      </c>
      <c r="BJ445" s="248">
        <v>1</v>
      </c>
      <c r="BK445" s="248"/>
    </row>
    <row r="446" spans="2:63" ht="14.25" x14ac:dyDescent="0.2">
      <c r="B446" s="49">
        <v>442</v>
      </c>
      <c r="C446" s="50">
        <f>GD_CHUNG!B446</f>
        <v>13728</v>
      </c>
      <c r="D446" s="50" t="str">
        <f>GD_CHUNG!C446</f>
        <v>Nguyễn Thị Thanh</v>
      </c>
      <c r="E446" s="50" t="str">
        <f>GD_CHUNG!D446</f>
        <v>Nv vệ sinh</v>
      </c>
      <c r="F446" s="121" t="s">
        <v>205</v>
      </c>
      <c r="G446" s="121" t="s">
        <v>205</v>
      </c>
      <c r="H446" s="121" t="s">
        <v>205</v>
      </c>
      <c r="I446" s="121" t="s">
        <v>205</v>
      </c>
      <c r="J446" s="122"/>
      <c r="K446" s="121" t="s">
        <v>205</v>
      </c>
      <c r="L446" s="121" t="s">
        <v>205</v>
      </c>
      <c r="M446" s="121" t="s">
        <v>205</v>
      </c>
      <c r="N446" s="121" t="s">
        <v>205</v>
      </c>
      <c r="O446" s="121" t="s">
        <v>205</v>
      </c>
      <c r="P446" s="121" t="s">
        <v>205</v>
      </c>
      <c r="Q446" s="122"/>
      <c r="R446" s="121" t="s">
        <v>205</v>
      </c>
      <c r="S446" s="121" t="s">
        <v>205</v>
      </c>
      <c r="T446" s="121" t="s">
        <v>205</v>
      </c>
      <c r="U446" s="121" t="s">
        <v>205</v>
      </c>
      <c r="V446" s="121" t="s">
        <v>205</v>
      </c>
      <c r="W446" s="121" t="s">
        <v>205</v>
      </c>
      <c r="X446" s="122"/>
      <c r="Y446" s="121" t="s">
        <v>205</v>
      </c>
      <c r="Z446" s="121" t="s">
        <v>205</v>
      </c>
      <c r="AA446" s="121" t="s">
        <v>205</v>
      </c>
      <c r="AB446" s="121" t="s">
        <v>205</v>
      </c>
      <c r="AC446" s="121" t="s">
        <v>205</v>
      </c>
      <c r="AD446" s="121" t="s">
        <v>205</v>
      </c>
      <c r="AE446" s="122"/>
      <c r="AF446" s="121" t="s">
        <v>205</v>
      </c>
      <c r="AG446" s="121" t="s">
        <v>205</v>
      </c>
      <c r="AH446" s="121" t="s">
        <v>205</v>
      </c>
      <c r="AI446" s="121" t="s">
        <v>205</v>
      </c>
      <c r="AJ446" s="121" t="s">
        <v>205</v>
      </c>
      <c r="AK446" s="96"/>
      <c r="AL446" s="123"/>
      <c r="AM446" s="123">
        <f>VLOOKUP(C446,DM_NGAY_CONG_QUY_DINH!$H$3:$L$600,5,FALSE)</f>
        <v>27</v>
      </c>
      <c r="AN446" s="123">
        <f t="shared" si="0"/>
        <v>27</v>
      </c>
      <c r="AO446" s="125">
        <f t="shared" si="1"/>
        <v>0</v>
      </c>
      <c r="AP446" s="125">
        <f t="shared" si="2"/>
        <v>0</v>
      </c>
      <c r="AQ446" s="127">
        <f t="shared" si="3"/>
        <v>0</v>
      </c>
      <c r="AR446" s="125">
        <f t="shared" si="4"/>
        <v>0</v>
      </c>
      <c r="AS446" s="125">
        <f t="shared" si="5"/>
        <v>0</v>
      </c>
      <c r="AT446" s="125">
        <f t="shared" si="6"/>
        <v>0</v>
      </c>
      <c r="AU446" s="125">
        <f t="shared" si="7"/>
        <v>0</v>
      </c>
      <c r="AV446" s="125">
        <f t="shared" si="22"/>
        <v>0</v>
      </c>
      <c r="AW446" s="125">
        <f t="shared" si="9"/>
        <v>0</v>
      </c>
      <c r="AX446" s="125">
        <f t="shared" si="10"/>
        <v>0</v>
      </c>
      <c r="AY446" s="125">
        <f t="shared" si="11"/>
        <v>0</v>
      </c>
      <c r="AZ446" s="125">
        <f t="shared" si="23"/>
        <v>0</v>
      </c>
      <c r="BA446" s="125">
        <f t="shared" si="13"/>
        <v>0</v>
      </c>
      <c r="BB446" s="125">
        <f t="shared" si="14"/>
        <v>0</v>
      </c>
      <c r="BC446" s="125">
        <f t="shared" si="15"/>
        <v>0</v>
      </c>
      <c r="BD446" s="125">
        <f t="shared" si="24"/>
        <v>0</v>
      </c>
      <c r="BE446" s="125">
        <f t="shared" si="17"/>
        <v>0</v>
      </c>
      <c r="BF446" s="125">
        <f t="shared" si="18"/>
        <v>0</v>
      </c>
      <c r="BG446" s="125">
        <f t="shared" si="25"/>
        <v>0</v>
      </c>
      <c r="BH446" s="125">
        <f t="shared" si="28"/>
        <v>0</v>
      </c>
      <c r="BI446" s="125">
        <f t="shared" si="27"/>
        <v>0</v>
      </c>
      <c r="BJ446" s="248">
        <v>1</v>
      </c>
      <c r="BK446" s="248"/>
    </row>
    <row r="447" spans="2:63" ht="14.25" x14ac:dyDescent="0.2">
      <c r="B447" s="49">
        <v>443</v>
      </c>
      <c r="C447" s="50">
        <f>GD_CHUNG!B447</f>
        <v>13745</v>
      </c>
      <c r="D447" s="50" t="str">
        <f>GD_CHUNG!C447</f>
        <v>Nguyễn Thị Hoài Hương</v>
      </c>
      <c r="E447" s="50" t="str">
        <f>GD_CHUNG!D447</f>
        <v>Nv vệ sinh</v>
      </c>
      <c r="F447" s="121" t="s">
        <v>205</v>
      </c>
      <c r="G447" s="121" t="s">
        <v>205</v>
      </c>
      <c r="H447" s="121" t="s">
        <v>205</v>
      </c>
      <c r="I447" s="121" t="s">
        <v>205</v>
      </c>
      <c r="J447" s="122"/>
      <c r="K447" s="121" t="s">
        <v>205</v>
      </c>
      <c r="L447" s="121" t="s">
        <v>205</v>
      </c>
      <c r="M447" s="121" t="s">
        <v>205</v>
      </c>
      <c r="N447" s="121" t="s">
        <v>205</v>
      </c>
      <c r="O447" s="121" t="s">
        <v>205</v>
      </c>
      <c r="P447" s="121" t="s">
        <v>205</v>
      </c>
      <c r="Q447" s="122"/>
      <c r="R447" s="121" t="s">
        <v>205</v>
      </c>
      <c r="S447" s="121" t="s">
        <v>205</v>
      </c>
      <c r="T447" s="121" t="s">
        <v>205</v>
      </c>
      <c r="U447" s="121" t="s">
        <v>205</v>
      </c>
      <c r="V447" s="121" t="s">
        <v>205</v>
      </c>
      <c r="W447" s="121" t="s">
        <v>205</v>
      </c>
      <c r="X447" s="122"/>
      <c r="Y447" s="121" t="s">
        <v>205</v>
      </c>
      <c r="Z447" s="121" t="s">
        <v>205</v>
      </c>
      <c r="AA447" s="121" t="s">
        <v>205</v>
      </c>
      <c r="AB447" s="121" t="s">
        <v>205</v>
      </c>
      <c r="AC447" s="121" t="s">
        <v>205</v>
      </c>
      <c r="AD447" s="121" t="s">
        <v>205</v>
      </c>
      <c r="AE447" s="122"/>
      <c r="AF447" s="121" t="s">
        <v>205</v>
      </c>
      <c r="AG447" s="121" t="s">
        <v>205</v>
      </c>
      <c r="AH447" s="121" t="s">
        <v>205</v>
      </c>
      <c r="AI447" s="121" t="s">
        <v>205</v>
      </c>
      <c r="AJ447" s="121" t="s">
        <v>205</v>
      </c>
      <c r="AK447" s="96"/>
      <c r="AL447" s="123"/>
      <c r="AM447" s="123">
        <f>VLOOKUP(C447,DM_NGAY_CONG_QUY_DINH!$H$3:$L$600,5,FALSE)</f>
        <v>27</v>
      </c>
      <c r="AN447" s="123">
        <f t="shared" si="0"/>
        <v>27</v>
      </c>
      <c r="AO447" s="125">
        <f t="shared" si="1"/>
        <v>0</v>
      </c>
      <c r="AP447" s="125">
        <f t="shared" si="2"/>
        <v>0</v>
      </c>
      <c r="AQ447" s="127">
        <f t="shared" si="3"/>
        <v>0</v>
      </c>
      <c r="AR447" s="125">
        <f t="shared" si="4"/>
        <v>0</v>
      </c>
      <c r="AS447" s="125">
        <f t="shared" si="5"/>
        <v>0</v>
      </c>
      <c r="AT447" s="125">
        <f t="shared" si="6"/>
        <v>0</v>
      </c>
      <c r="AU447" s="125">
        <f t="shared" si="7"/>
        <v>0</v>
      </c>
      <c r="AV447" s="125">
        <f t="shared" si="22"/>
        <v>0</v>
      </c>
      <c r="AW447" s="125">
        <f t="shared" si="9"/>
        <v>0</v>
      </c>
      <c r="AX447" s="125">
        <f t="shared" si="10"/>
        <v>0</v>
      </c>
      <c r="AY447" s="125">
        <f t="shared" si="11"/>
        <v>0</v>
      </c>
      <c r="AZ447" s="125">
        <f t="shared" si="23"/>
        <v>0</v>
      </c>
      <c r="BA447" s="125">
        <f t="shared" si="13"/>
        <v>0</v>
      </c>
      <c r="BB447" s="125">
        <f t="shared" si="14"/>
        <v>0</v>
      </c>
      <c r="BC447" s="125">
        <f t="shared" si="15"/>
        <v>0</v>
      </c>
      <c r="BD447" s="125">
        <f t="shared" si="24"/>
        <v>0</v>
      </c>
      <c r="BE447" s="125">
        <f t="shared" si="17"/>
        <v>0</v>
      </c>
      <c r="BF447" s="125">
        <f t="shared" si="18"/>
        <v>0</v>
      </c>
      <c r="BG447" s="125">
        <f t="shared" si="25"/>
        <v>0</v>
      </c>
      <c r="BH447" s="125">
        <f t="shared" si="28"/>
        <v>0</v>
      </c>
      <c r="BI447" s="125">
        <f t="shared" si="27"/>
        <v>0</v>
      </c>
      <c r="BJ447" s="248">
        <v>1</v>
      </c>
      <c r="BK447" s="248"/>
    </row>
    <row r="448" spans="2:63" ht="14.25" x14ac:dyDescent="0.2">
      <c r="B448" s="49">
        <v>444</v>
      </c>
      <c r="C448" s="50">
        <f>GD_CHUNG!B448</f>
        <v>13746</v>
      </c>
      <c r="D448" s="50" t="str">
        <f>GD_CHUNG!C448</f>
        <v>Nguyễn Minh Tuấn</v>
      </c>
      <c r="E448" s="50" t="str">
        <f>GD_CHUNG!D448</f>
        <v>Nv vệ sinh</v>
      </c>
      <c r="F448" s="121" t="s">
        <v>205</v>
      </c>
      <c r="G448" s="121" t="s">
        <v>205</v>
      </c>
      <c r="H448" s="121" t="s">
        <v>205</v>
      </c>
      <c r="I448" s="121" t="s">
        <v>205</v>
      </c>
      <c r="J448" s="122"/>
      <c r="K448" s="121" t="s">
        <v>205</v>
      </c>
      <c r="L448" s="121" t="s">
        <v>205</v>
      </c>
      <c r="M448" s="121" t="s">
        <v>205</v>
      </c>
      <c r="N448" s="121" t="s">
        <v>205</v>
      </c>
      <c r="O448" s="121" t="s">
        <v>205</v>
      </c>
      <c r="P448" s="121" t="s">
        <v>205</v>
      </c>
      <c r="Q448" s="122"/>
      <c r="R448" s="121" t="s">
        <v>205</v>
      </c>
      <c r="S448" s="121" t="s">
        <v>205</v>
      </c>
      <c r="T448" s="121" t="s">
        <v>205</v>
      </c>
      <c r="U448" s="121" t="s">
        <v>205</v>
      </c>
      <c r="V448" s="121" t="s">
        <v>205</v>
      </c>
      <c r="W448" s="121" t="s">
        <v>205</v>
      </c>
      <c r="X448" s="122"/>
      <c r="Y448" s="121" t="s">
        <v>205</v>
      </c>
      <c r="Z448" s="121" t="s">
        <v>205</v>
      </c>
      <c r="AA448" s="121" t="s">
        <v>205</v>
      </c>
      <c r="AB448" s="121" t="s">
        <v>205</v>
      </c>
      <c r="AC448" s="121" t="s">
        <v>205</v>
      </c>
      <c r="AD448" s="121" t="s">
        <v>205</v>
      </c>
      <c r="AE448" s="122"/>
      <c r="AF448" s="121" t="s">
        <v>205</v>
      </c>
      <c r="AG448" s="121" t="s">
        <v>205</v>
      </c>
      <c r="AH448" s="121" t="s">
        <v>205</v>
      </c>
      <c r="AI448" s="121" t="s">
        <v>205</v>
      </c>
      <c r="AJ448" s="121" t="s">
        <v>205</v>
      </c>
      <c r="AK448" s="96"/>
      <c r="AL448" s="123"/>
      <c r="AM448" s="123">
        <f>VLOOKUP(C448,DM_NGAY_CONG_QUY_DINH!$H$3:$L$600,5,FALSE)</f>
        <v>27</v>
      </c>
      <c r="AN448" s="123">
        <f t="shared" si="0"/>
        <v>27</v>
      </c>
      <c r="AO448" s="125">
        <f t="shared" si="1"/>
        <v>0</v>
      </c>
      <c r="AP448" s="125">
        <f t="shared" si="2"/>
        <v>0</v>
      </c>
      <c r="AQ448" s="127">
        <f t="shared" si="3"/>
        <v>0</v>
      </c>
      <c r="AR448" s="125">
        <f t="shared" si="4"/>
        <v>0</v>
      </c>
      <c r="AS448" s="125">
        <f t="shared" si="5"/>
        <v>0</v>
      </c>
      <c r="AT448" s="125">
        <f t="shared" si="6"/>
        <v>0</v>
      </c>
      <c r="AU448" s="125">
        <f t="shared" si="7"/>
        <v>0</v>
      </c>
      <c r="AV448" s="125">
        <f t="shared" si="22"/>
        <v>0</v>
      </c>
      <c r="AW448" s="125">
        <f t="shared" si="9"/>
        <v>0</v>
      </c>
      <c r="AX448" s="125">
        <f t="shared" si="10"/>
        <v>0</v>
      </c>
      <c r="AY448" s="125">
        <f t="shared" si="11"/>
        <v>0</v>
      </c>
      <c r="AZ448" s="125">
        <f t="shared" si="23"/>
        <v>0</v>
      </c>
      <c r="BA448" s="125">
        <f t="shared" si="13"/>
        <v>0</v>
      </c>
      <c r="BB448" s="125">
        <f t="shared" si="14"/>
        <v>0</v>
      </c>
      <c r="BC448" s="125">
        <f t="shared" si="15"/>
        <v>0</v>
      </c>
      <c r="BD448" s="125">
        <f t="shared" si="24"/>
        <v>0</v>
      </c>
      <c r="BE448" s="125">
        <f t="shared" si="17"/>
        <v>0</v>
      </c>
      <c r="BF448" s="125">
        <f t="shared" si="18"/>
        <v>0</v>
      </c>
      <c r="BG448" s="125">
        <f t="shared" si="25"/>
        <v>0</v>
      </c>
      <c r="BH448" s="125">
        <f t="shared" si="28"/>
        <v>0</v>
      </c>
      <c r="BI448" s="125">
        <f t="shared" si="27"/>
        <v>0</v>
      </c>
      <c r="BJ448" s="248">
        <v>1</v>
      </c>
      <c r="BK448" s="248"/>
    </row>
    <row r="449" spans="2:63" ht="14.25" x14ac:dyDescent="0.2">
      <c r="B449" s="49">
        <v>445</v>
      </c>
      <c r="C449" s="50">
        <f>GD_CHUNG!B449</f>
        <v>13747</v>
      </c>
      <c r="D449" s="50" t="str">
        <f>GD_CHUNG!C449</f>
        <v>Nguyễn Thị Liên</v>
      </c>
      <c r="E449" s="50" t="str">
        <f>GD_CHUNG!D449</f>
        <v>Nv vệ sinh</v>
      </c>
      <c r="F449" s="121" t="s">
        <v>205</v>
      </c>
      <c r="G449" s="121" t="s">
        <v>205</v>
      </c>
      <c r="H449" s="121" t="s">
        <v>205</v>
      </c>
      <c r="I449" s="121" t="s">
        <v>205</v>
      </c>
      <c r="J449" s="122"/>
      <c r="K449" s="121" t="s">
        <v>205</v>
      </c>
      <c r="L449" s="121" t="s">
        <v>205</v>
      </c>
      <c r="M449" s="121" t="s">
        <v>205</v>
      </c>
      <c r="N449" s="121" t="s">
        <v>205</v>
      </c>
      <c r="O449" s="121" t="s">
        <v>205</v>
      </c>
      <c r="P449" s="121" t="s">
        <v>205</v>
      </c>
      <c r="Q449" s="122"/>
      <c r="R449" s="121" t="s">
        <v>205</v>
      </c>
      <c r="S449" s="121" t="s">
        <v>205</v>
      </c>
      <c r="T449" s="121" t="s">
        <v>205</v>
      </c>
      <c r="U449" s="121" t="s">
        <v>205</v>
      </c>
      <c r="V449" s="121" t="s">
        <v>205</v>
      </c>
      <c r="W449" s="121" t="s">
        <v>205</v>
      </c>
      <c r="X449" s="122"/>
      <c r="Y449" s="121" t="s">
        <v>205</v>
      </c>
      <c r="Z449" s="121" t="s">
        <v>205</v>
      </c>
      <c r="AA449" s="121" t="s">
        <v>205</v>
      </c>
      <c r="AB449" s="121" t="s">
        <v>205</v>
      </c>
      <c r="AC449" s="121" t="s">
        <v>205</v>
      </c>
      <c r="AD449" s="121" t="s">
        <v>205</v>
      </c>
      <c r="AE449" s="122"/>
      <c r="AF449" s="121" t="s">
        <v>205</v>
      </c>
      <c r="AG449" s="121" t="s">
        <v>205</v>
      </c>
      <c r="AH449" s="121" t="s">
        <v>205</v>
      </c>
      <c r="AI449" s="121" t="s">
        <v>205</v>
      </c>
      <c r="AJ449" s="121" t="s">
        <v>205</v>
      </c>
      <c r="AK449" s="96"/>
      <c r="AL449" s="123"/>
      <c r="AM449" s="123">
        <f>VLOOKUP(C449,DM_NGAY_CONG_QUY_DINH!$H$3:$L$600,5,FALSE)</f>
        <v>27</v>
      </c>
      <c r="AN449" s="123">
        <f t="shared" si="0"/>
        <v>27</v>
      </c>
      <c r="AO449" s="125">
        <f t="shared" si="1"/>
        <v>0</v>
      </c>
      <c r="AP449" s="125">
        <f t="shared" si="2"/>
        <v>0</v>
      </c>
      <c r="AQ449" s="127">
        <f t="shared" si="3"/>
        <v>0</v>
      </c>
      <c r="AR449" s="125">
        <f t="shared" si="4"/>
        <v>0</v>
      </c>
      <c r="AS449" s="125">
        <f t="shared" si="5"/>
        <v>0</v>
      </c>
      <c r="AT449" s="125">
        <f t="shared" si="6"/>
        <v>0</v>
      </c>
      <c r="AU449" s="125">
        <f t="shared" si="7"/>
        <v>0</v>
      </c>
      <c r="AV449" s="125">
        <f t="shared" si="22"/>
        <v>0</v>
      </c>
      <c r="AW449" s="125">
        <f t="shared" si="9"/>
        <v>0</v>
      </c>
      <c r="AX449" s="125">
        <f t="shared" si="10"/>
        <v>0</v>
      </c>
      <c r="AY449" s="125">
        <f t="shared" si="11"/>
        <v>0</v>
      </c>
      <c r="AZ449" s="125">
        <f t="shared" si="23"/>
        <v>0</v>
      </c>
      <c r="BA449" s="125">
        <f t="shared" si="13"/>
        <v>0</v>
      </c>
      <c r="BB449" s="125">
        <f t="shared" si="14"/>
        <v>0</v>
      </c>
      <c r="BC449" s="125">
        <f t="shared" si="15"/>
        <v>0</v>
      </c>
      <c r="BD449" s="125">
        <f t="shared" si="24"/>
        <v>0</v>
      </c>
      <c r="BE449" s="125">
        <f t="shared" si="17"/>
        <v>0</v>
      </c>
      <c r="BF449" s="125">
        <f t="shared" si="18"/>
        <v>0</v>
      </c>
      <c r="BG449" s="125">
        <f t="shared" si="25"/>
        <v>0</v>
      </c>
      <c r="BH449" s="125">
        <f t="shared" si="28"/>
        <v>0</v>
      </c>
      <c r="BI449" s="125">
        <f t="shared" si="27"/>
        <v>0</v>
      </c>
      <c r="BJ449" s="248">
        <v>1</v>
      </c>
      <c r="BK449" s="248"/>
    </row>
    <row r="450" spans="2:63" ht="14.25" x14ac:dyDescent="0.2">
      <c r="B450" s="49">
        <v>446</v>
      </c>
      <c r="C450" s="50">
        <f>GD_CHUNG!B450</f>
        <v>13748</v>
      </c>
      <c r="D450" s="50" t="str">
        <f>GD_CHUNG!C450</f>
        <v>Thiều Thị Thu Lan</v>
      </c>
      <c r="E450" s="50" t="str">
        <f>GD_CHUNG!D450</f>
        <v>Nv vệ sinh</v>
      </c>
      <c r="F450" s="121" t="s">
        <v>205</v>
      </c>
      <c r="G450" s="121" t="s">
        <v>205</v>
      </c>
      <c r="H450" s="121" t="s">
        <v>205</v>
      </c>
      <c r="I450" s="121" t="s">
        <v>205</v>
      </c>
      <c r="J450" s="122"/>
      <c r="K450" s="121" t="s">
        <v>205</v>
      </c>
      <c r="L450" s="121" t="s">
        <v>205</v>
      </c>
      <c r="M450" s="121" t="s">
        <v>205</v>
      </c>
      <c r="N450" s="121" t="s">
        <v>205</v>
      </c>
      <c r="O450" s="121" t="s">
        <v>205</v>
      </c>
      <c r="P450" s="121" t="s">
        <v>205</v>
      </c>
      <c r="Q450" s="122"/>
      <c r="R450" s="121" t="s">
        <v>205</v>
      </c>
      <c r="S450" s="121" t="s">
        <v>205</v>
      </c>
      <c r="T450" s="121" t="s">
        <v>205</v>
      </c>
      <c r="U450" s="121" t="s">
        <v>205</v>
      </c>
      <c r="V450" s="121" t="s">
        <v>205</v>
      </c>
      <c r="W450" s="121" t="s">
        <v>205</v>
      </c>
      <c r="X450" s="122"/>
      <c r="Y450" s="121" t="s">
        <v>205</v>
      </c>
      <c r="Z450" s="121" t="s">
        <v>205</v>
      </c>
      <c r="AA450" s="121" t="s">
        <v>205</v>
      </c>
      <c r="AB450" s="121" t="s">
        <v>205</v>
      </c>
      <c r="AC450" s="121" t="s">
        <v>205</v>
      </c>
      <c r="AD450" s="121" t="s">
        <v>205</v>
      </c>
      <c r="AE450" s="122"/>
      <c r="AF450" s="121" t="s">
        <v>205</v>
      </c>
      <c r="AG450" s="121" t="s">
        <v>205</v>
      </c>
      <c r="AH450" s="121" t="s">
        <v>205</v>
      </c>
      <c r="AI450" s="121" t="s">
        <v>205</v>
      </c>
      <c r="AJ450" s="121" t="s">
        <v>205</v>
      </c>
      <c r="AK450" s="96"/>
      <c r="AL450" s="123"/>
      <c r="AM450" s="123">
        <f>VLOOKUP(C450,DM_NGAY_CONG_QUY_DINH!$H$3:$L$600,5,FALSE)</f>
        <v>27</v>
      </c>
      <c r="AN450" s="123">
        <f t="shared" si="0"/>
        <v>27</v>
      </c>
      <c r="AO450" s="125">
        <f t="shared" si="1"/>
        <v>0</v>
      </c>
      <c r="AP450" s="125">
        <f t="shared" si="2"/>
        <v>0</v>
      </c>
      <c r="AQ450" s="127">
        <f t="shared" si="3"/>
        <v>0</v>
      </c>
      <c r="AR450" s="125">
        <f t="shared" si="4"/>
        <v>0</v>
      </c>
      <c r="AS450" s="125">
        <f t="shared" si="5"/>
        <v>0</v>
      </c>
      <c r="AT450" s="125">
        <f t="shared" si="6"/>
        <v>0</v>
      </c>
      <c r="AU450" s="125">
        <f t="shared" si="7"/>
        <v>0</v>
      </c>
      <c r="AV450" s="125">
        <f t="shared" si="22"/>
        <v>0</v>
      </c>
      <c r="AW450" s="125">
        <f t="shared" si="9"/>
        <v>0</v>
      </c>
      <c r="AX450" s="125">
        <f t="shared" si="10"/>
        <v>0</v>
      </c>
      <c r="AY450" s="125">
        <f t="shared" si="11"/>
        <v>0</v>
      </c>
      <c r="AZ450" s="125">
        <f t="shared" si="23"/>
        <v>0</v>
      </c>
      <c r="BA450" s="125">
        <f t="shared" si="13"/>
        <v>0</v>
      </c>
      <c r="BB450" s="125">
        <f t="shared" si="14"/>
        <v>0</v>
      </c>
      <c r="BC450" s="125">
        <f t="shared" si="15"/>
        <v>0</v>
      </c>
      <c r="BD450" s="125">
        <f t="shared" si="24"/>
        <v>0</v>
      </c>
      <c r="BE450" s="125">
        <f t="shared" si="17"/>
        <v>0</v>
      </c>
      <c r="BF450" s="125">
        <f t="shared" si="18"/>
        <v>0</v>
      </c>
      <c r="BG450" s="125">
        <f t="shared" si="25"/>
        <v>0</v>
      </c>
      <c r="BH450" s="125">
        <f t="shared" si="28"/>
        <v>0</v>
      </c>
      <c r="BI450" s="125">
        <f t="shared" si="27"/>
        <v>0</v>
      </c>
      <c r="BJ450" s="248">
        <v>1</v>
      </c>
      <c r="BK450" s="248"/>
    </row>
    <row r="451" spans="2:63" ht="14.25" x14ac:dyDescent="0.2">
      <c r="B451" s="49">
        <v>447</v>
      </c>
      <c r="C451" s="50">
        <f>GD_CHUNG!B451</f>
        <v>13749</v>
      </c>
      <c r="D451" s="50" t="str">
        <f>GD_CHUNG!C451</f>
        <v>Chu Phương Thảo</v>
      </c>
      <c r="E451" s="50" t="str">
        <f>GD_CHUNG!D451</f>
        <v>Nv vệ sinh</v>
      </c>
      <c r="F451" s="121" t="s">
        <v>205</v>
      </c>
      <c r="G451" s="121" t="s">
        <v>205</v>
      </c>
      <c r="H451" s="121" t="s">
        <v>205</v>
      </c>
      <c r="I451" s="121" t="s">
        <v>205</v>
      </c>
      <c r="J451" s="122"/>
      <c r="K451" s="121" t="s">
        <v>205</v>
      </c>
      <c r="L451" s="121" t="s">
        <v>205</v>
      </c>
      <c r="M451" s="121" t="s">
        <v>205</v>
      </c>
      <c r="N451" s="121" t="s">
        <v>205</v>
      </c>
      <c r="O451" s="121" t="s">
        <v>205</v>
      </c>
      <c r="P451" s="121" t="s">
        <v>205</v>
      </c>
      <c r="Q451" s="122"/>
      <c r="R451" s="121" t="s">
        <v>205</v>
      </c>
      <c r="S451" s="121" t="s">
        <v>205</v>
      </c>
      <c r="T451" s="121" t="s">
        <v>205</v>
      </c>
      <c r="U451" s="121" t="s">
        <v>205</v>
      </c>
      <c r="V451" s="121" t="s">
        <v>205</v>
      </c>
      <c r="W451" s="121" t="s">
        <v>205</v>
      </c>
      <c r="X451" s="122"/>
      <c r="Y451" s="121" t="s">
        <v>205</v>
      </c>
      <c r="Z451" s="121" t="s">
        <v>205</v>
      </c>
      <c r="AA451" s="121" t="s">
        <v>205</v>
      </c>
      <c r="AB451" s="121" t="s">
        <v>205</v>
      </c>
      <c r="AC451" s="121" t="s">
        <v>205</v>
      </c>
      <c r="AD451" s="121" t="s">
        <v>205</v>
      </c>
      <c r="AE451" s="122"/>
      <c r="AF451" s="121" t="s">
        <v>205</v>
      </c>
      <c r="AG451" s="121" t="s">
        <v>205</v>
      </c>
      <c r="AH451" s="121" t="s">
        <v>205</v>
      </c>
      <c r="AI451" s="121" t="s">
        <v>205</v>
      </c>
      <c r="AJ451" s="121" t="s">
        <v>205</v>
      </c>
      <c r="AK451" s="96"/>
      <c r="AL451" s="123"/>
      <c r="AM451" s="123">
        <f>VLOOKUP(C451,DM_NGAY_CONG_QUY_DINH!$H$3:$L$600,5,FALSE)</f>
        <v>27</v>
      </c>
      <c r="AN451" s="123">
        <f t="shared" si="0"/>
        <v>27</v>
      </c>
      <c r="AO451" s="125">
        <f t="shared" si="1"/>
        <v>0</v>
      </c>
      <c r="AP451" s="125">
        <f t="shared" si="2"/>
        <v>0</v>
      </c>
      <c r="AQ451" s="127">
        <f t="shared" si="3"/>
        <v>0</v>
      </c>
      <c r="AR451" s="125">
        <f t="shared" si="4"/>
        <v>0</v>
      </c>
      <c r="AS451" s="125">
        <f t="shared" si="5"/>
        <v>0</v>
      </c>
      <c r="AT451" s="125">
        <f t="shared" si="6"/>
        <v>0</v>
      </c>
      <c r="AU451" s="125">
        <f t="shared" si="7"/>
        <v>0</v>
      </c>
      <c r="AV451" s="125">
        <f t="shared" si="22"/>
        <v>0</v>
      </c>
      <c r="AW451" s="125">
        <f t="shared" si="9"/>
        <v>0</v>
      </c>
      <c r="AX451" s="125">
        <f t="shared" si="10"/>
        <v>0</v>
      </c>
      <c r="AY451" s="125">
        <f t="shared" si="11"/>
        <v>0</v>
      </c>
      <c r="AZ451" s="125">
        <f t="shared" si="23"/>
        <v>0</v>
      </c>
      <c r="BA451" s="125">
        <f t="shared" si="13"/>
        <v>0</v>
      </c>
      <c r="BB451" s="125">
        <f t="shared" si="14"/>
        <v>0</v>
      </c>
      <c r="BC451" s="125">
        <f t="shared" si="15"/>
        <v>0</v>
      </c>
      <c r="BD451" s="125">
        <f t="shared" si="24"/>
        <v>0</v>
      </c>
      <c r="BE451" s="125">
        <f t="shared" si="17"/>
        <v>0</v>
      </c>
      <c r="BF451" s="125">
        <f t="shared" si="18"/>
        <v>0</v>
      </c>
      <c r="BG451" s="125">
        <f t="shared" si="25"/>
        <v>0</v>
      </c>
      <c r="BH451" s="125">
        <f t="shared" si="28"/>
        <v>0</v>
      </c>
      <c r="BI451" s="125">
        <f t="shared" si="27"/>
        <v>0</v>
      </c>
      <c r="BJ451" s="248">
        <v>1</v>
      </c>
      <c r="BK451" s="248"/>
    </row>
    <row r="452" spans="2:63" ht="14.25" x14ac:dyDescent="0.2">
      <c r="B452" s="49">
        <v>448</v>
      </c>
      <c r="C452" s="50">
        <f>GD_CHUNG!B452</f>
        <v>11082</v>
      </c>
      <c r="D452" s="50" t="str">
        <f>GD_CHUNG!C452</f>
        <v>Hoàng Trung Dũng</v>
      </c>
      <c r="E452" s="50" t="str">
        <f>GD_CHUNG!D452</f>
        <v>CV Kỹ thuật</v>
      </c>
      <c r="F452" s="121" t="s">
        <v>205</v>
      </c>
      <c r="G452" s="121" t="s">
        <v>205</v>
      </c>
      <c r="H452" s="121" t="s">
        <v>205</v>
      </c>
      <c r="I452" s="121" t="s">
        <v>205</v>
      </c>
      <c r="J452" s="122"/>
      <c r="K452" s="121" t="s">
        <v>205</v>
      </c>
      <c r="L452" s="121" t="s">
        <v>205</v>
      </c>
      <c r="M452" s="121" t="s">
        <v>205</v>
      </c>
      <c r="N452" s="121" t="s">
        <v>205</v>
      </c>
      <c r="O452" s="121" t="s">
        <v>205</v>
      </c>
      <c r="P452" s="121" t="s">
        <v>205</v>
      </c>
      <c r="Q452" s="122"/>
      <c r="R452" s="121" t="s">
        <v>205</v>
      </c>
      <c r="S452" s="121" t="s">
        <v>205</v>
      </c>
      <c r="T452" s="121" t="s">
        <v>205</v>
      </c>
      <c r="U452" s="121" t="s">
        <v>205</v>
      </c>
      <c r="V452" s="121" t="s">
        <v>205</v>
      </c>
      <c r="W452" s="121" t="s">
        <v>205</v>
      </c>
      <c r="X452" s="122"/>
      <c r="Y452" s="121" t="s">
        <v>205</v>
      </c>
      <c r="Z452" s="121" t="s">
        <v>205</v>
      </c>
      <c r="AA452" s="121" t="s">
        <v>205</v>
      </c>
      <c r="AB452" s="121" t="s">
        <v>205</v>
      </c>
      <c r="AC452" s="121" t="s">
        <v>205</v>
      </c>
      <c r="AD452" s="121" t="s">
        <v>205</v>
      </c>
      <c r="AE452" s="122"/>
      <c r="AF452" s="121" t="s">
        <v>205</v>
      </c>
      <c r="AG452" s="121" t="s">
        <v>205</v>
      </c>
      <c r="AH452" s="121" t="s">
        <v>205</v>
      </c>
      <c r="AI452" s="121" t="s">
        <v>205</v>
      </c>
      <c r="AJ452" s="121" t="s">
        <v>205</v>
      </c>
      <c r="AK452" s="96"/>
      <c r="AL452" s="123"/>
      <c r="AM452" s="123">
        <f>VLOOKUP(C452,DM_NGAY_CONG_QUY_DINH!$H$3:$L$600,5,FALSE)</f>
        <v>27</v>
      </c>
      <c r="AN452" s="123">
        <f t="shared" si="0"/>
        <v>27</v>
      </c>
      <c r="AO452" s="125">
        <f t="shared" si="1"/>
        <v>0</v>
      </c>
      <c r="AP452" s="125">
        <f t="shared" si="2"/>
        <v>0</v>
      </c>
      <c r="AQ452" s="127">
        <f t="shared" si="3"/>
        <v>0</v>
      </c>
      <c r="AR452" s="125">
        <f t="shared" si="4"/>
        <v>0</v>
      </c>
      <c r="AS452" s="125">
        <f t="shared" si="5"/>
        <v>0</v>
      </c>
      <c r="AT452" s="125">
        <f t="shared" si="6"/>
        <v>0</v>
      </c>
      <c r="AU452" s="125">
        <f t="shared" si="7"/>
        <v>0</v>
      </c>
      <c r="AV452" s="125">
        <f t="shared" si="22"/>
        <v>0</v>
      </c>
      <c r="AW452" s="125">
        <f t="shared" si="9"/>
        <v>0</v>
      </c>
      <c r="AX452" s="125">
        <f t="shared" si="10"/>
        <v>0</v>
      </c>
      <c r="AY452" s="125">
        <f t="shared" si="11"/>
        <v>0</v>
      </c>
      <c r="AZ452" s="125">
        <f t="shared" si="23"/>
        <v>0</v>
      </c>
      <c r="BA452" s="125">
        <f t="shared" si="13"/>
        <v>0</v>
      </c>
      <c r="BB452" s="125">
        <f t="shared" si="14"/>
        <v>0</v>
      </c>
      <c r="BC452" s="125">
        <f t="shared" si="15"/>
        <v>0</v>
      </c>
      <c r="BD452" s="125">
        <f t="shared" si="24"/>
        <v>0</v>
      </c>
      <c r="BE452" s="125">
        <f t="shared" si="17"/>
        <v>0</v>
      </c>
      <c r="BF452" s="125">
        <f t="shared" si="18"/>
        <v>0</v>
      </c>
      <c r="BG452" s="125">
        <f t="shared" si="25"/>
        <v>0</v>
      </c>
      <c r="BH452" s="125">
        <f t="shared" si="28"/>
        <v>0</v>
      </c>
      <c r="BI452" s="125">
        <f t="shared" si="27"/>
        <v>0</v>
      </c>
      <c r="BJ452" s="248">
        <v>1</v>
      </c>
      <c r="BK452" s="248"/>
    </row>
    <row r="453" spans="2:63" ht="14.25" x14ac:dyDescent="0.2">
      <c r="B453" s="49">
        <v>449</v>
      </c>
      <c r="C453" s="50">
        <f>GD_CHUNG!B453</f>
        <v>11083</v>
      </c>
      <c r="D453" s="50" t="str">
        <f>GD_CHUNG!C453</f>
        <v>Bùi Văn Nam</v>
      </c>
      <c r="E453" s="50" t="str">
        <f>GD_CHUNG!D453</f>
        <v>CV Kỹ thuật</v>
      </c>
      <c r="F453" s="121" t="s">
        <v>205</v>
      </c>
      <c r="G453" s="121" t="s">
        <v>205</v>
      </c>
      <c r="H453" s="121" t="s">
        <v>205</v>
      </c>
      <c r="I453" s="121" t="s">
        <v>205</v>
      </c>
      <c r="J453" s="122"/>
      <c r="K453" s="121" t="s">
        <v>205</v>
      </c>
      <c r="L453" s="121" t="s">
        <v>205</v>
      </c>
      <c r="M453" s="121" t="s">
        <v>205</v>
      </c>
      <c r="N453" s="121" t="s">
        <v>205</v>
      </c>
      <c r="O453" s="121" t="s">
        <v>205</v>
      </c>
      <c r="P453" s="121" t="s">
        <v>205</v>
      </c>
      <c r="Q453" s="122"/>
      <c r="R453" s="121" t="s">
        <v>205</v>
      </c>
      <c r="S453" s="121" t="s">
        <v>205</v>
      </c>
      <c r="T453" s="121" t="s">
        <v>205</v>
      </c>
      <c r="U453" s="121" t="s">
        <v>205</v>
      </c>
      <c r="V453" s="121" t="s">
        <v>205</v>
      </c>
      <c r="W453" s="121" t="s">
        <v>205</v>
      </c>
      <c r="X453" s="122"/>
      <c r="Y453" s="121" t="s">
        <v>205</v>
      </c>
      <c r="Z453" s="121" t="s">
        <v>205</v>
      </c>
      <c r="AA453" s="121" t="s">
        <v>205</v>
      </c>
      <c r="AB453" s="121" t="s">
        <v>205</v>
      </c>
      <c r="AC453" s="121" t="s">
        <v>205</v>
      </c>
      <c r="AD453" s="121" t="s">
        <v>205</v>
      </c>
      <c r="AE453" s="122"/>
      <c r="AF453" s="121" t="s">
        <v>205</v>
      </c>
      <c r="AG453" s="121" t="s">
        <v>205</v>
      </c>
      <c r="AH453" s="121" t="s">
        <v>205</v>
      </c>
      <c r="AI453" s="121" t="s">
        <v>205</v>
      </c>
      <c r="AJ453" s="121" t="s">
        <v>205</v>
      </c>
      <c r="AK453" s="96"/>
      <c r="AL453" s="123"/>
      <c r="AM453" s="123">
        <f>VLOOKUP(C453,DM_NGAY_CONG_QUY_DINH!$H$3:$L$600,5,FALSE)</f>
        <v>27</v>
      </c>
      <c r="AN453" s="123">
        <f t="shared" si="0"/>
        <v>27</v>
      </c>
      <c r="AO453" s="125">
        <f t="shared" si="1"/>
        <v>0</v>
      </c>
      <c r="AP453" s="125">
        <f t="shared" si="2"/>
        <v>0</v>
      </c>
      <c r="AQ453" s="127">
        <f t="shared" si="3"/>
        <v>0</v>
      </c>
      <c r="AR453" s="125">
        <f t="shared" si="4"/>
        <v>0</v>
      </c>
      <c r="AS453" s="125">
        <f t="shared" si="5"/>
        <v>0</v>
      </c>
      <c r="AT453" s="125">
        <f t="shared" si="6"/>
        <v>0</v>
      </c>
      <c r="AU453" s="125">
        <f t="shared" si="7"/>
        <v>0</v>
      </c>
      <c r="AV453" s="125">
        <f t="shared" si="22"/>
        <v>0</v>
      </c>
      <c r="AW453" s="125">
        <f t="shared" si="9"/>
        <v>0</v>
      </c>
      <c r="AX453" s="125">
        <f t="shared" si="10"/>
        <v>0</v>
      </c>
      <c r="AY453" s="125">
        <f t="shared" si="11"/>
        <v>0</v>
      </c>
      <c r="AZ453" s="125">
        <f t="shared" si="23"/>
        <v>0</v>
      </c>
      <c r="BA453" s="125">
        <f t="shared" si="13"/>
        <v>0</v>
      </c>
      <c r="BB453" s="125">
        <f t="shared" si="14"/>
        <v>0</v>
      </c>
      <c r="BC453" s="125">
        <f t="shared" si="15"/>
        <v>0</v>
      </c>
      <c r="BD453" s="125">
        <f t="shared" si="24"/>
        <v>0</v>
      </c>
      <c r="BE453" s="125">
        <f t="shared" si="17"/>
        <v>0</v>
      </c>
      <c r="BF453" s="125">
        <f t="shared" si="18"/>
        <v>0</v>
      </c>
      <c r="BG453" s="125">
        <f t="shared" si="25"/>
        <v>0</v>
      </c>
      <c r="BH453" s="125">
        <f t="shared" si="28"/>
        <v>0</v>
      </c>
      <c r="BI453" s="125">
        <f t="shared" si="27"/>
        <v>0</v>
      </c>
      <c r="BJ453" s="248">
        <v>1</v>
      </c>
      <c r="BK453" s="248"/>
    </row>
    <row r="454" spans="2:63" ht="14.25" x14ac:dyDescent="0.2">
      <c r="B454" s="49">
        <v>450</v>
      </c>
      <c r="C454" s="50">
        <f>GD_CHUNG!B454</f>
        <v>10643</v>
      </c>
      <c r="D454" s="50" t="str">
        <f>GD_CHUNG!C454</f>
        <v>Nguyễn Văn Thành</v>
      </c>
      <c r="E454" s="50" t="str">
        <f>GD_CHUNG!D454</f>
        <v>KTV mặt đất</v>
      </c>
      <c r="F454" s="121" t="s">
        <v>205</v>
      </c>
      <c r="G454" s="121" t="s">
        <v>205</v>
      </c>
      <c r="H454" s="121" t="s">
        <v>205</v>
      </c>
      <c r="I454" s="121" t="s">
        <v>205</v>
      </c>
      <c r="J454" s="122"/>
      <c r="K454" s="121" t="s">
        <v>205</v>
      </c>
      <c r="L454" s="121" t="s">
        <v>205</v>
      </c>
      <c r="M454" s="121" t="s">
        <v>205</v>
      </c>
      <c r="N454" s="121" t="s">
        <v>205</v>
      </c>
      <c r="O454" s="121" t="s">
        <v>205</v>
      </c>
      <c r="P454" s="121" t="s">
        <v>205</v>
      </c>
      <c r="Q454" s="122"/>
      <c r="R454" s="121" t="s">
        <v>205</v>
      </c>
      <c r="S454" s="121" t="s">
        <v>205</v>
      </c>
      <c r="T454" s="121" t="s">
        <v>205</v>
      </c>
      <c r="U454" s="121" t="s">
        <v>205</v>
      </c>
      <c r="V454" s="121" t="s">
        <v>205</v>
      </c>
      <c r="W454" s="121" t="s">
        <v>205</v>
      </c>
      <c r="X454" s="122"/>
      <c r="Y454" s="121" t="s">
        <v>205</v>
      </c>
      <c r="Z454" s="121" t="s">
        <v>205</v>
      </c>
      <c r="AA454" s="121" t="s">
        <v>205</v>
      </c>
      <c r="AB454" s="121" t="s">
        <v>205</v>
      </c>
      <c r="AC454" s="121" t="s">
        <v>205</v>
      </c>
      <c r="AD454" s="121" t="s">
        <v>205</v>
      </c>
      <c r="AE454" s="122"/>
      <c r="AF454" s="121" t="s">
        <v>205</v>
      </c>
      <c r="AG454" s="121" t="s">
        <v>205</v>
      </c>
      <c r="AH454" s="121" t="s">
        <v>205</v>
      </c>
      <c r="AI454" s="121" t="s">
        <v>205</v>
      </c>
      <c r="AJ454" s="121" t="s">
        <v>205</v>
      </c>
      <c r="AK454" s="96"/>
      <c r="AL454" s="123"/>
      <c r="AM454" s="123">
        <f>VLOOKUP(C454,DM_NGAY_CONG_QUY_DINH!$H$3:$L$600,5,FALSE)</f>
        <v>27</v>
      </c>
      <c r="AN454" s="123">
        <f t="shared" si="0"/>
        <v>27</v>
      </c>
      <c r="AO454" s="125">
        <f t="shared" si="1"/>
        <v>0</v>
      </c>
      <c r="AP454" s="125">
        <f t="shared" si="2"/>
        <v>0</v>
      </c>
      <c r="AQ454" s="127">
        <f t="shared" si="3"/>
        <v>0</v>
      </c>
      <c r="AR454" s="125">
        <f t="shared" si="4"/>
        <v>0</v>
      </c>
      <c r="AS454" s="125">
        <f t="shared" si="5"/>
        <v>0</v>
      </c>
      <c r="AT454" s="125">
        <f t="shared" si="6"/>
        <v>0</v>
      </c>
      <c r="AU454" s="125">
        <f t="shared" si="7"/>
        <v>0</v>
      </c>
      <c r="AV454" s="125">
        <f t="shared" si="22"/>
        <v>0</v>
      </c>
      <c r="AW454" s="125">
        <f t="shared" si="9"/>
        <v>0</v>
      </c>
      <c r="AX454" s="125">
        <f t="shared" si="10"/>
        <v>0</v>
      </c>
      <c r="AY454" s="125">
        <f t="shared" si="11"/>
        <v>0</v>
      </c>
      <c r="AZ454" s="125">
        <f t="shared" si="23"/>
        <v>0</v>
      </c>
      <c r="BA454" s="125">
        <f t="shared" si="13"/>
        <v>0</v>
      </c>
      <c r="BB454" s="125">
        <f t="shared" si="14"/>
        <v>0</v>
      </c>
      <c r="BC454" s="125">
        <f t="shared" si="15"/>
        <v>0</v>
      </c>
      <c r="BD454" s="125">
        <f t="shared" si="24"/>
        <v>0</v>
      </c>
      <c r="BE454" s="125">
        <f t="shared" si="17"/>
        <v>0</v>
      </c>
      <c r="BF454" s="125">
        <f t="shared" si="18"/>
        <v>0</v>
      </c>
      <c r="BG454" s="125">
        <f t="shared" si="25"/>
        <v>0</v>
      </c>
      <c r="BH454" s="125">
        <f t="shared" si="28"/>
        <v>0</v>
      </c>
      <c r="BI454" s="125">
        <f t="shared" si="27"/>
        <v>0</v>
      </c>
      <c r="BJ454" s="248">
        <v>1</v>
      </c>
      <c r="BK454" s="248"/>
    </row>
    <row r="455" spans="2:63" ht="14.25" x14ac:dyDescent="0.2">
      <c r="B455" s="49">
        <v>451</v>
      </c>
      <c r="C455" s="50">
        <f>GD_CHUNG!B455</f>
        <v>13049</v>
      </c>
      <c r="D455" s="50" t="str">
        <f>GD_CHUNG!C455</f>
        <v>Nguyễn Đức Anh</v>
      </c>
      <c r="E455" s="50" t="str">
        <f>GD_CHUNG!D455</f>
        <v>Nhân viên kỹ thuật</v>
      </c>
      <c r="F455" s="121" t="s">
        <v>205</v>
      </c>
      <c r="G455" s="121" t="s">
        <v>205</v>
      </c>
      <c r="H455" s="121" t="s">
        <v>205</v>
      </c>
      <c r="I455" s="121" t="s">
        <v>205</v>
      </c>
      <c r="J455" s="122"/>
      <c r="K455" s="121" t="s">
        <v>205</v>
      </c>
      <c r="L455" s="121" t="s">
        <v>205</v>
      </c>
      <c r="M455" s="121" t="s">
        <v>205</v>
      </c>
      <c r="N455" s="121" t="s">
        <v>205</v>
      </c>
      <c r="O455" s="121" t="s">
        <v>205</v>
      </c>
      <c r="P455" s="121" t="s">
        <v>205</v>
      </c>
      <c r="Q455" s="122"/>
      <c r="R455" s="121" t="s">
        <v>205</v>
      </c>
      <c r="S455" s="121" t="s">
        <v>205</v>
      </c>
      <c r="T455" s="121" t="s">
        <v>205</v>
      </c>
      <c r="U455" s="121" t="s">
        <v>205</v>
      </c>
      <c r="V455" s="121" t="s">
        <v>205</v>
      </c>
      <c r="W455" s="121" t="s">
        <v>205</v>
      </c>
      <c r="X455" s="122"/>
      <c r="Y455" s="121" t="s">
        <v>205</v>
      </c>
      <c r="Z455" s="121" t="s">
        <v>205</v>
      </c>
      <c r="AA455" s="121" t="s">
        <v>205</v>
      </c>
      <c r="AB455" s="121" t="s">
        <v>205</v>
      </c>
      <c r="AC455" s="121" t="s">
        <v>205</v>
      </c>
      <c r="AD455" s="121" t="s">
        <v>205</v>
      </c>
      <c r="AE455" s="122"/>
      <c r="AF455" s="121" t="s">
        <v>205</v>
      </c>
      <c r="AG455" s="121" t="s">
        <v>205</v>
      </c>
      <c r="AH455" s="121" t="s">
        <v>205</v>
      </c>
      <c r="AI455" s="121" t="s">
        <v>205</v>
      </c>
      <c r="AJ455" s="121" t="s">
        <v>205</v>
      </c>
      <c r="AK455" s="96"/>
      <c r="AL455" s="123"/>
      <c r="AM455" s="123">
        <f>VLOOKUP(C455,DM_NGAY_CONG_QUY_DINH!$H$3:$L$600,5,FALSE)</f>
        <v>27</v>
      </c>
      <c r="AN455" s="123">
        <f t="shared" si="0"/>
        <v>27</v>
      </c>
      <c r="AO455" s="125">
        <f t="shared" si="1"/>
        <v>0</v>
      </c>
      <c r="AP455" s="125">
        <f t="shared" si="2"/>
        <v>0</v>
      </c>
      <c r="AQ455" s="127">
        <f t="shared" si="3"/>
        <v>0</v>
      </c>
      <c r="AR455" s="125">
        <f t="shared" si="4"/>
        <v>0</v>
      </c>
      <c r="AS455" s="125">
        <f t="shared" si="5"/>
        <v>0</v>
      </c>
      <c r="AT455" s="125">
        <f t="shared" si="6"/>
        <v>0</v>
      </c>
      <c r="AU455" s="125">
        <f t="shared" si="7"/>
        <v>0</v>
      </c>
      <c r="AV455" s="125">
        <f t="shared" si="22"/>
        <v>0</v>
      </c>
      <c r="AW455" s="125">
        <f t="shared" si="9"/>
        <v>0</v>
      </c>
      <c r="AX455" s="125">
        <f t="shared" si="10"/>
        <v>0</v>
      </c>
      <c r="AY455" s="125">
        <f t="shared" si="11"/>
        <v>0</v>
      </c>
      <c r="AZ455" s="125">
        <f t="shared" si="23"/>
        <v>0</v>
      </c>
      <c r="BA455" s="125">
        <f t="shared" si="13"/>
        <v>0</v>
      </c>
      <c r="BB455" s="125">
        <f t="shared" si="14"/>
        <v>0</v>
      </c>
      <c r="BC455" s="125">
        <f t="shared" si="15"/>
        <v>0</v>
      </c>
      <c r="BD455" s="125">
        <f t="shared" si="24"/>
        <v>0</v>
      </c>
      <c r="BE455" s="125">
        <f t="shared" si="17"/>
        <v>0</v>
      </c>
      <c r="BF455" s="125">
        <f t="shared" si="18"/>
        <v>0</v>
      </c>
      <c r="BG455" s="125">
        <f t="shared" si="25"/>
        <v>0</v>
      </c>
      <c r="BH455" s="125">
        <f t="shared" si="28"/>
        <v>0</v>
      </c>
      <c r="BI455" s="125">
        <f t="shared" si="27"/>
        <v>0</v>
      </c>
      <c r="BJ455" s="248">
        <v>1</v>
      </c>
      <c r="BK455" s="248"/>
    </row>
    <row r="456" spans="2:63" ht="14.25" x14ac:dyDescent="0.2">
      <c r="B456" s="49">
        <v>452</v>
      </c>
      <c r="C456" s="50">
        <f>GD_CHUNG!B456</f>
        <v>10595</v>
      </c>
      <c r="D456" s="50" t="str">
        <f>GD_CHUNG!C456</f>
        <v>Lê Thị Mai</v>
      </c>
      <c r="E456" s="50" t="str">
        <f>GD_CHUNG!D456</f>
        <v>Nhân viên kế toán</v>
      </c>
      <c r="F456" s="200" t="s">
        <v>205</v>
      </c>
      <c r="G456" s="200" t="s">
        <v>205</v>
      </c>
      <c r="H456" s="200" t="s">
        <v>205</v>
      </c>
      <c r="I456" s="201"/>
      <c r="J456" s="201"/>
      <c r="K456" s="200" t="s">
        <v>205</v>
      </c>
      <c r="L456" s="200" t="s">
        <v>205</v>
      </c>
      <c r="M456" s="200" t="s">
        <v>205</v>
      </c>
      <c r="N456" s="200" t="s">
        <v>205</v>
      </c>
      <c r="O456" s="200" t="s">
        <v>205</v>
      </c>
      <c r="P456" s="201"/>
      <c r="Q456" s="201"/>
      <c r="R456" s="200" t="s">
        <v>205</v>
      </c>
      <c r="S456" s="200" t="s">
        <v>205</v>
      </c>
      <c r="T456" s="200" t="s">
        <v>205</v>
      </c>
      <c r="U456" s="200" t="s">
        <v>205</v>
      </c>
      <c r="V456" s="200" t="s">
        <v>205</v>
      </c>
      <c r="W456" s="224"/>
      <c r="X456" s="201"/>
      <c r="Y456" s="200" t="s">
        <v>205</v>
      </c>
      <c r="Z456" s="200" t="s">
        <v>205</v>
      </c>
      <c r="AA456" s="200" t="s">
        <v>205</v>
      </c>
      <c r="AB456" s="200" t="s">
        <v>205</v>
      </c>
      <c r="AC456" s="200" t="s">
        <v>205</v>
      </c>
      <c r="AD456" s="201"/>
      <c r="AE456" s="201"/>
      <c r="AF456" s="200" t="s">
        <v>205</v>
      </c>
      <c r="AG456" s="200" t="s">
        <v>205</v>
      </c>
      <c r="AH456" s="200" t="s">
        <v>205</v>
      </c>
      <c r="AI456" s="200" t="s">
        <v>205</v>
      </c>
      <c r="AJ456" s="200" t="s">
        <v>205</v>
      </c>
      <c r="AK456" s="96"/>
      <c r="AL456" s="123"/>
      <c r="AM456" s="123">
        <f>VLOOKUP(C456,DM_NGAY_CONG_QUY_DINH!$H$3:$L$600,5,FALSE)</f>
        <v>23</v>
      </c>
      <c r="AN456" s="123">
        <f t="shared" si="0"/>
        <v>23</v>
      </c>
      <c r="AO456" s="125">
        <f t="shared" si="1"/>
        <v>0</v>
      </c>
      <c r="AP456" s="125">
        <f t="shared" si="2"/>
        <v>0</v>
      </c>
      <c r="AQ456" s="127">
        <f t="shared" si="3"/>
        <v>0</v>
      </c>
      <c r="AR456" s="125">
        <f t="shared" si="4"/>
        <v>0</v>
      </c>
      <c r="AS456" s="125">
        <f t="shared" si="5"/>
        <v>0</v>
      </c>
      <c r="AT456" s="125">
        <f t="shared" si="6"/>
        <v>0</v>
      </c>
      <c r="AU456" s="125">
        <f t="shared" si="7"/>
        <v>0</v>
      </c>
      <c r="AV456" s="125">
        <f t="shared" si="22"/>
        <v>0</v>
      </c>
      <c r="AW456" s="125">
        <f t="shared" si="9"/>
        <v>0</v>
      </c>
      <c r="AX456" s="125">
        <f t="shared" si="10"/>
        <v>0</v>
      </c>
      <c r="AY456" s="125">
        <f t="shared" si="11"/>
        <v>0</v>
      </c>
      <c r="AZ456" s="125">
        <f t="shared" si="23"/>
        <v>0</v>
      </c>
      <c r="BA456" s="125">
        <f t="shared" si="13"/>
        <v>0</v>
      </c>
      <c r="BB456" s="125">
        <f t="shared" si="14"/>
        <v>0</v>
      </c>
      <c r="BC456" s="125">
        <f t="shared" si="15"/>
        <v>0</v>
      </c>
      <c r="BD456" s="125">
        <f t="shared" si="24"/>
        <v>0</v>
      </c>
      <c r="BE456" s="125">
        <f t="shared" si="17"/>
        <v>0</v>
      </c>
      <c r="BF456" s="125">
        <f t="shared" si="18"/>
        <v>0</v>
      </c>
      <c r="BG456" s="125">
        <f t="shared" si="25"/>
        <v>0</v>
      </c>
      <c r="BH456" s="125">
        <f t="shared" si="28"/>
        <v>0</v>
      </c>
      <c r="BI456" s="125">
        <f t="shared" si="27"/>
        <v>0</v>
      </c>
      <c r="BJ456" s="167">
        <v>1</v>
      </c>
      <c r="BK456" s="167"/>
    </row>
    <row r="457" spans="2:63" ht="14.25" x14ac:dyDescent="0.2">
      <c r="B457" s="49">
        <v>453</v>
      </c>
      <c r="C457" s="50">
        <f>GD_CHUNG!B457</f>
        <v>10793</v>
      </c>
      <c r="D457" s="50" t="str">
        <f>GD_CHUNG!C457</f>
        <v>Lê Thị Thúy</v>
      </c>
      <c r="E457" s="50" t="str">
        <f>GD_CHUNG!D457</f>
        <v>Nhân viên kế toán</v>
      </c>
      <c r="F457" s="200" t="s">
        <v>205</v>
      </c>
      <c r="G457" s="200" t="s">
        <v>205</v>
      </c>
      <c r="H457" s="200" t="s">
        <v>205</v>
      </c>
      <c r="I457" s="201"/>
      <c r="J457" s="201"/>
      <c r="K457" s="200" t="s">
        <v>205</v>
      </c>
      <c r="L457" s="200" t="s">
        <v>205</v>
      </c>
      <c r="M457" s="200" t="s">
        <v>205</v>
      </c>
      <c r="N457" s="200" t="s">
        <v>205</v>
      </c>
      <c r="O457" s="200" t="s">
        <v>205</v>
      </c>
      <c r="P457" s="201"/>
      <c r="Q457" s="201"/>
      <c r="R457" s="200" t="s">
        <v>205</v>
      </c>
      <c r="S457" s="200" t="s">
        <v>205</v>
      </c>
      <c r="T457" s="200" t="s">
        <v>205</v>
      </c>
      <c r="U457" s="200" t="s">
        <v>205</v>
      </c>
      <c r="V457" s="200" t="s">
        <v>205</v>
      </c>
      <c r="W457" s="224"/>
      <c r="X457" s="201"/>
      <c r="Y457" s="200" t="s">
        <v>205</v>
      </c>
      <c r="Z457" s="200" t="s">
        <v>205</v>
      </c>
      <c r="AA457" s="200" t="s">
        <v>205</v>
      </c>
      <c r="AB457" s="200" t="s">
        <v>205</v>
      </c>
      <c r="AC457" s="200" t="s">
        <v>205</v>
      </c>
      <c r="AD457" s="201"/>
      <c r="AE457" s="201"/>
      <c r="AF457" s="200" t="s">
        <v>205</v>
      </c>
      <c r="AG457" s="200" t="s">
        <v>205</v>
      </c>
      <c r="AH457" s="200" t="s">
        <v>205</v>
      </c>
      <c r="AI457" s="200" t="s">
        <v>205</v>
      </c>
      <c r="AJ457" s="200" t="s">
        <v>205</v>
      </c>
      <c r="AK457" s="96"/>
      <c r="AL457" s="123"/>
      <c r="AM457" s="123">
        <f>VLOOKUP(C457,DM_NGAY_CONG_QUY_DINH!$H$3:$L$600,5,FALSE)</f>
        <v>23</v>
      </c>
      <c r="AN457" s="123">
        <f t="shared" si="0"/>
        <v>23</v>
      </c>
      <c r="AO457" s="125">
        <f t="shared" si="1"/>
        <v>0</v>
      </c>
      <c r="AP457" s="125">
        <f t="shared" si="2"/>
        <v>0</v>
      </c>
      <c r="AQ457" s="127">
        <f t="shared" si="3"/>
        <v>0</v>
      </c>
      <c r="AR457" s="125">
        <f t="shared" si="4"/>
        <v>0</v>
      </c>
      <c r="AS457" s="125">
        <f t="shared" si="5"/>
        <v>0</v>
      </c>
      <c r="AT457" s="125">
        <f t="shared" si="6"/>
        <v>0</v>
      </c>
      <c r="AU457" s="125">
        <f t="shared" si="7"/>
        <v>0</v>
      </c>
      <c r="AV457" s="125">
        <f t="shared" si="22"/>
        <v>0</v>
      </c>
      <c r="AW457" s="125">
        <f t="shared" si="9"/>
        <v>0</v>
      </c>
      <c r="AX457" s="125">
        <f t="shared" si="10"/>
        <v>0</v>
      </c>
      <c r="AY457" s="125">
        <f t="shared" si="11"/>
        <v>0</v>
      </c>
      <c r="AZ457" s="125">
        <f t="shared" si="23"/>
        <v>0</v>
      </c>
      <c r="BA457" s="125">
        <f t="shared" si="13"/>
        <v>0</v>
      </c>
      <c r="BB457" s="125">
        <f t="shared" si="14"/>
        <v>0</v>
      </c>
      <c r="BC457" s="125">
        <f t="shared" si="15"/>
        <v>0</v>
      </c>
      <c r="BD457" s="125">
        <f t="shared" si="24"/>
        <v>0</v>
      </c>
      <c r="BE457" s="125">
        <f t="shared" si="17"/>
        <v>0</v>
      </c>
      <c r="BF457" s="125">
        <f t="shared" si="18"/>
        <v>0</v>
      </c>
      <c r="BG457" s="125">
        <f t="shared" si="25"/>
        <v>0</v>
      </c>
      <c r="BH457" s="125">
        <f t="shared" si="28"/>
        <v>0</v>
      </c>
      <c r="BI457" s="125">
        <f t="shared" si="27"/>
        <v>0</v>
      </c>
      <c r="BJ457" s="167">
        <v>1</v>
      </c>
      <c r="BK457" s="167"/>
    </row>
    <row r="458" spans="2:63" ht="14.25" x14ac:dyDescent="0.2">
      <c r="B458" s="49">
        <v>454</v>
      </c>
      <c r="C458" s="50">
        <f>GD_CHUNG!B458</f>
        <v>12660</v>
      </c>
      <c r="D458" s="50" t="str">
        <f>GD_CHUNG!C458</f>
        <v>Bùi Thị Thu</v>
      </c>
      <c r="E458" s="50" t="str">
        <f>GD_CHUNG!D458</f>
        <v>Nhân viên kế toán</v>
      </c>
      <c r="F458" s="200" t="s">
        <v>205</v>
      </c>
      <c r="G458" s="200" t="s">
        <v>205</v>
      </c>
      <c r="H458" s="200" t="s">
        <v>205</v>
      </c>
      <c r="I458" s="201"/>
      <c r="J458" s="201"/>
      <c r="K458" s="200" t="s">
        <v>205</v>
      </c>
      <c r="L458" s="200" t="s">
        <v>205</v>
      </c>
      <c r="M458" s="200" t="s">
        <v>205</v>
      </c>
      <c r="N458" s="200" t="s">
        <v>205</v>
      </c>
      <c r="O458" s="200" t="s">
        <v>205</v>
      </c>
      <c r="P458" s="201"/>
      <c r="Q458" s="201"/>
      <c r="R458" s="200" t="s">
        <v>205</v>
      </c>
      <c r="S458" s="200" t="s">
        <v>205</v>
      </c>
      <c r="T458" s="200" t="s">
        <v>205</v>
      </c>
      <c r="U458" s="200" t="s">
        <v>205</v>
      </c>
      <c r="V458" s="200" t="s">
        <v>205</v>
      </c>
      <c r="W458" s="224"/>
      <c r="X458" s="201"/>
      <c r="Y458" s="200" t="s">
        <v>205</v>
      </c>
      <c r="Z458" s="200" t="s">
        <v>205</v>
      </c>
      <c r="AA458" s="200" t="s">
        <v>205</v>
      </c>
      <c r="AB458" s="200" t="s">
        <v>205</v>
      </c>
      <c r="AC458" s="200" t="s">
        <v>205</v>
      </c>
      <c r="AD458" s="201"/>
      <c r="AE458" s="201"/>
      <c r="AF458" s="200" t="s">
        <v>205</v>
      </c>
      <c r="AG458" s="200" t="s">
        <v>205</v>
      </c>
      <c r="AH458" s="200" t="s">
        <v>205</v>
      </c>
      <c r="AI458" s="200" t="s">
        <v>205</v>
      </c>
      <c r="AJ458" s="200" t="s">
        <v>205</v>
      </c>
      <c r="AK458" s="96"/>
      <c r="AL458" s="123"/>
      <c r="AM458" s="123">
        <f>VLOOKUP(C458,DM_NGAY_CONG_QUY_DINH!$H$3:$L$600,5,FALSE)</f>
        <v>23</v>
      </c>
      <c r="AN458" s="123">
        <f t="shared" si="0"/>
        <v>23</v>
      </c>
      <c r="AO458" s="125">
        <f t="shared" si="1"/>
        <v>0</v>
      </c>
      <c r="AP458" s="125">
        <f t="shared" si="2"/>
        <v>0</v>
      </c>
      <c r="AQ458" s="127">
        <f t="shared" si="3"/>
        <v>0</v>
      </c>
      <c r="AR458" s="125">
        <f t="shared" si="4"/>
        <v>0</v>
      </c>
      <c r="AS458" s="125">
        <f t="shared" si="5"/>
        <v>0</v>
      </c>
      <c r="AT458" s="125">
        <f t="shared" si="6"/>
        <v>0</v>
      </c>
      <c r="AU458" s="125">
        <f t="shared" si="7"/>
        <v>0</v>
      </c>
      <c r="AV458" s="125">
        <f t="shared" si="22"/>
        <v>0</v>
      </c>
      <c r="AW458" s="125">
        <f t="shared" si="9"/>
        <v>0</v>
      </c>
      <c r="AX458" s="125">
        <f t="shared" si="10"/>
        <v>0</v>
      </c>
      <c r="AY458" s="125">
        <f t="shared" si="11"/>
        <v>0</v>
      </c>
      <c r="AZ458" s="125">
        <f t="shared" si="23"/>
        <v>0</v>
      </c>
      <c r="BA458" s="125">
        <f t="shared" si="13"/>
        <v>0</v>
      </c>
      <c r="BB458" s="125">
        <f t="shared" si="14"/>
        <v>0</v>
      </c>
      <c r="BC458" s="125">
        <f t="shared" si="15"/>
        <v>0</v>
      </c>
      <c r="BD458" s="125">
        <f t="shared" si="24"/>
        <v>0</v>
      </c>
      <c r="BE458" s="125">
        <f t="shared" si="17"/>
        <v>0</v>
      </c>
      <c r="BF458" s="125">
        <f t="shared" si="18"/>
        <v>0</v>
      </c>
      <c r="BG458" s="125">
        <f t="shared" si="25"/>
        <v>0</v>
      </c>
      <c r="BH458" s="125">
        <f t="shared" si="28"/>
        <v>0</v>
      </c>
      <c r="BI458" s="125">
        <f t="shared" si="27"/>
        <v>0</v>
      </c>
      <c r="BJ458" s="167">
        <v>0.95</v>
      </c>
      <c r="BK458" s="167"/>
    </row>
    <row r="459" spans="2:63" ht="14.25" x14ac:dyDescent="0.2">
      <c r="B459" s="49">
        <v>455</v>
      </c>
      <c r="C459" s="50">
        <f>GD_CHUNG!B459</f>
        <v>10794</v>
      </c>
      <c r="D459" s="50" t="str">
        <f>GD_CHUNG!C459</f>
        <v>Nguyễn Thị Kim Huệ</v>
      </c>
      <c r="E459" s="50" t="str">
        <f>GD_CHUNG!D459</f>
        <v>NV Thủ Quỹ</v>
      </c>
      <c r="F459" s="200" t="s">
        <v>205</v>
      </c>
      <c r="G459" s="200" t="s">
        <v>205</v>
      </c>
      <c r="H459" s="200" t="s">
        <v>205</v>
      </c>
      <c r="I459" s="201"/>
      <c r="J459" s="201"/>
      <c r="K459" s="200" t="s">
        <v>205</v>
      </c>
      <c r="L459" s="200" t="s">
        <v>205</v>
      </c>
      <c r="M459" s="200" t="s">
        <v>205</v>
      </c>
      <c r="N459" s="200" t="s">
        <v>205</v>
      </c>
      <c r="O459" s="200" t="s">
        <v>205</v>
      </c>
      <c r="P459" s="201"/>
      <c r="Q459" s="201"/>
      <c r="R459" s="200" t="s">
        <v>205</v>
      </c>
      <c r="S459" s="200" t="s">
        <v>205</v>
      </c>
      <c r="T459" s="200" t="s">
        <v>205</v>
      </c>
      <c r="U459" s="200" t="s">
        <v>205</v>
      </c>
      <c r="V459" s="200" t="s">
        <v>205</v>
      </c>
      <c r="W459" s="224"/>
      <c r="X459" s="201"/>
      <c r="Y459" s="200" t="s">
        <v>205</v>
      </c>
      <c r="Z459" s="200" t="s">
        <v>205</v>
      </c>
      <c r="AA459" s="200" t="s">
        <v>205</v>
      </c>
      <c r="AB459" s="200" t="s">
        <v>205</v>
      </c>
      <c r="AC459" s="200" t="s">
        <v>205</v>
      </c>
      <c r="AD459" s="201"/>
      <c r="AE459" s="201"/>
      <c r="AF459" s="200" t="s">
        <v>205</v>
      </c>
      <c r="AG459" s="200" t="s">
        <v>205</v>
      </c>
      <c r="AH459" s="200" t="s">
        <v>205</v>
      </c>
      <c r="AI459" s="200" t="s">
        <v>205</v>
      </c>
      <c r="AJ459" s="200" t="s">
        <v>205</v>
      </c>
      <c r="AK459" s="96"/>
      <c r="AL459" s="123"/>
      <c r="AM459" s="123">
        <f>VLOOKUP(C459,DM_NGAY_CONG_QUY_DINH!$H$3:$L$600,5,FALSE)</f>
        <v>23</v>
      </c>
      <c r="AN459" s="123">
        <f t="shared" si="0"/>
        <v>23</v>
      </c>
      <c r="AO459" s="125">
        <f t="shared" si="1"/>
        <v>0</v>
      </c>
      <c r="AP459" s="125">
        <f t="shared" si="2"/>
        <v>0</v>
      </c>
      <c r="AQ459" s="127">
        <f t="shared" si="3"/>
        <v>0</v>
      </c>
      <c r="AR459" s="125">
        <f t="shared" si="4"/>
        <v>0</v>
      </c>
      <c r="AS459" s="125">
        <f t="shared" si="5"/>
        <v>0</v>
      </c>
      <c r="AT459" s="125">
        <f t="shared" si="6"/>
        <v>0</v>
      </c>
      <c r="AU459" s="125">
        <f t="shared" si="7"/>
        <v>0</v>
      </c>
      <c r="AV459" s="125">
        <f t="shared" si="22"/>
        <v>0</v>
      </c>
      <c r="AW459" s="125">
        <f t="shared" si="9"/>
        <v>0</v>
      </c>
      <c r="AX459" s="125">
        <f t="shared" si="10"/>
        <v>0</v>
      </c>
      <c r="AY459" s="125">
        <f t="shared" si="11"/>
        <v>0</v>
      </c>
      <c r="AZ459" s="125">
        <f t="shared" si="23"/>
        <v>0</v>
      </c>
      <c r="BA459" s="125">
        <f t="shared" si="13"/>
        <v>0</v>
      </c>
      <c r="BB459" s="125">
        <f t="shared" si="14"/>
        <v>0</v>
      </c>
      <c r="BC459" s="125">
        <f t="shared" si="15"/>
        <v>0</v>
      </c>
      <c r="BD459" s="125">
        <f t="shared" si="24"/>
        <v>0</v>
      </c>
      <c r="BE459" s="125">
        <f t="shared" si="17"/>
        <v>0</v>
      </c>
      <c r="BF459" s="125">
        <f t="shared" si="18"/>
        <v>0</v>
      </c>
      <c r="BG459" s="125">
        <f t="shared" si="25"/>
        <v>0</v>
      </c>
      <c r="BH459" s="125">
        <f t="shared" si="28"/>
        <v>0</v>
      </c>
      <c r="BI459" s="125">
        <f t="shared" si="27"/>
        <v>0</v>
      </c>
      <c r="BJ459" s="167">
        <v>1</v>
      </c>
      <c r="BK459" s="167"/>
    </row>
    <row r="460" spans="2:63" ht="14.25" x14ac:dyDescent="0.2">
      <c r="B460" s="49">
        <v>456</v>
      </c>
      <c r="C460" s="50">
        <f>GD_CHUNG!B460</f>
        <v>10788</v>
      </c>
      <c r="D460" s="50" t="str">
        <f>GD_CHUNG!C460</f>
        <v>Phạm Thị Thu Hiền</v>
      </c>
      <c r="E460" s="50" t="str">
        <f>GD_CHUNG!D460</f>
        <v>Chuyên viên TCKT</v>
      </c>
      <c r="F460" s="200" t="s">
        <v>205</v>
      </c>
      <c r="G460" s="200" t="s">
        <v>205</v>
      </c>
      <c r="H460" s="200" t="s">
        <v>205</v>
      </c>
      <c r="I460" s="201"/>
      <c r="J460" s="201"/>
      <c r="K460" s="200" t="s">
        <v>205</v>
      </c>
      <c r="L460" s="200" t="s">
        <v>205</v>
      </c>
      <c r="M460" s="200" t="s">
        <v>205</v>
      </c>
      <c r="N460" s="200" t="s">
        <v>205</v>
      </c>
      <c r="O460" s="200" t="s">
        <v>205</v>
      </c>
      <c r="P460" s="201"/>
      <c r="Q460" s="201"/>
      <c r="R460" s="200" t="s">
        <v>205</v>
      </c>
      <c r="S460" s="200" t="s">
        <v>205</v>
      </c>
      <c r="T460" s="200" t="s">
        <v>205</v>
      </c>
      <c r="U460" s="200" t="s">
        <v>205</v>
      </c>
      <c r="V460" s="200" t="s">
        <v>205</v>
      </c>
      <c r="W460" s="224"/>
      <c r="X460" s="201"/>
      <c r="Y460" s="200" t="s">
        <v>205</v>
      </c>
      <c r="Z460" s="200" t="s">
        <v>205</v>
      </c>
      <c r="AA460" s="200" t="s">
        <v>205</v>
      </c>
      <c r="AB460" s="200" t="s">
        <v>205</v>
      </c>
      <c r="AC460" s="200" t="s">
        <v>205</v>
      </c>
      <c r="AD460" s="201"/>
      <c r="AE460" s="201"/>
      <c r="AF460" s="200" t="s">
        <v>205</v>
      </c>
      <c r="AG460" s="200" t="s">
        <v>205</v>
      </c>
      <c r="AH460" s="200" t="s">
        <v>205</v>
      </c>
      <c r="AI460" s="200" t="s">
        <v>205</v>
      </c>
      <c r="AJ460" s="200" t="s">
        <v>205</v>
      </c>
      <c r="AK460" s="96"/>
      <c r="AL460" s="123"/>
      <c r="AM460" s="123">
        <f>VLOOKUP(C460,DM_NGAY_CONG_QUY_DINH!$H$3:$L$600,5,FALSE)</f>
        <v>23</v>
      </c>
      <c r="AN460" s="123">
        <f t="shared" si="0"/>
        <v>23</v>
      </c>
      <c r="AO460" s="125">
        <f t="shared" si="1"/>
        <v>0</v>
      </c>
      <c r="AP460" s="125">
        <f t="shared" si="2"/>
        <v>0</v>
      </c>
      <c r="AQ460" s="127">
        <f t="shared" si="3"/>
        <v>0</v>
      </c>
      <c r="AR460" s="125">
        <f t="shared" si="4"/>
        <v>0</v>
      </c>
      <c r="AS460" s="125">
        <f t="shared" si="5"/>
        <v>0</v>
      </c>
      <c r="AT460" s="125">
        <f t="shared" si="6"/>
        <v>0</v>
      </c>
      <c r="AU460" s="125">
        <f t="shared" si="7"/>
        <v>0</v>
      </c>
      <c r="AV460" s="125">
        <f t="shared" si="22"/>
        <v>0</v>
      </c>
      <c r="AW460" s="125">
        <f t="shared" si="9"/>
        <v>0</v>
      </c>
      <c r="AX460" s="125">
        <f t="shared" si="10"/>
        <v>0</v>
      </c>
      <c r="AY460" s="125">
        <f t="shared" si="11"/>
        <v>0</v>
      </c>
      <c r="AZ460" s="125">
        <f t="shared" si="23"/>
        <v>0</v>
      </c>
      <c r="BA460" s="125">
        <f t="shared" si="13"/>
        <v>0</v>
      </c>
      <c r="BB460" s="125">
        <f t="shared" si="14"/>
        <v>0</v>
      </c>
      <c r="BC460" s="125">
        <f t="shared" si="15"/>
        <v>0</v>
      </c>
      <c r="BD460" s="125">
        <f t="shared" si="24"/>
        <v>0</v>
      </c>
      <c r="BE460" s="125">
        <f t="shared" si="17"/>
        <v>0</v>
      </c>
      <c r="BF460" s="125">
        <f t="shared" si="18"/>
        <v>0</v>
      </c>
      <c r="BG460" s="125">
        <f t="shared" si="25"/>
        <v>0</v>
      </c>
      <c r="BH460" s="125">
        <f t="shared" si="28"/>
        <v>0</v>
      </c>
      <c r="BI460" s="125">
        <f t="shared" si="27"/>
        <v>0</v>
      </c>
      <c r="BJ460" s="167">
        <v>1</v>
      </c>
      <c r="BK460" s="167"/>
    </row>
    <row r="461" spans="2:63" ht="14.25" x14ac:dyDescent="0.2">
      <c r="B461" s="49">
        <v>457</v>
      </c>
      <c r="C461" s="50">
        <f>GD_CHUNG!B461</f>
        <v>10789</v>
      </c>
      <c r="D461" s="50" t="str">
        <f>GD_CHUNG!C461</f>
        <v>Hoàng Thị Trang Nhung</v>
      </c>
      <c r="E461" s="50" t="str">
        <f>GD_CHUNG!D461</f>
        <v>Chuyên viên TCKT</v>
      </c>
      <c r="F461" s="200" t="s">
        <v>283</v>
      </c>
      <c r="G461" s="200" t="s">
        <v>283</v>
      </c>
      <c r="H461" s="200" t="s">
        <v>283</v>
      </c>
      <c r="I461" s="201"/>
      <c r="J461" s="201"/>
      <c r="K461" s="200" t="s">
        <v>283</v>
      </c>
      <c r="L461" s="200" t="s">
        <v>283</v>
      </c>
      <c r="M461" s="200" t="s">
        <v>283</v>
      </c>
      <c r="N461" s="200" t="s">
        <v>283</v>
      </c>
      <c r="O461" s="200" t="s">
        <v>283</v>
      </c>
      <c r="P461" s="201"/>
      <c r="Q461" s="201"/>
      <c r="R461" s="200" t="s">
        <v>283</v>
      </c>
      <c r="S461" s="200" t="s">
        <v>283</v>
      </c>
      <c r="T461" s="200" t="s">
        <v>283</v>
      </c>
      <c r="U461" s="200" t="s">
        <v>283</v>
      </c>
      <c r="V461" s="200" t="s">
        <v>283</v>
      </c>
      <c r="W461" s="224"/>
      <c r="X461" s="201"/>
      <c r="Y461" s="200" t="s">
        <v>283</v>
      </c>
      <c r="Z461" s="200" t="s">
        <v>205</v>
      </c>
      <c r="AA461" s="200" t="s">
        <v>205</v>
      </c>
      <c r="AB461" s="200" t="s">
        <v>205</v>
      </c>
      <c r="AC461" s="200" t="s">
        <v>205</v>
      </c>
      <c r="AD461" s="201"/>
      <c r="AE461" s="201"/>
      <c r="AF461" s="200" t="s">
        <v>205</v>
      </c>
      <c r="AG461" s="200" t="s">
        <v>205</v>
      </c>
      <c r="AH461" s="200" t="s">
        <v>205</v>
      </c>
      <c r="AI461" s="200" t="s">
        <v>205</v>
      </c>
      <c r="AJ461" s="200" t="s">
        <v>205</v>
      </c>
      <c r="AK461" s="96"/>
      <c r="AL461" s="123"/>
      <c r="AM461" s="123">
        <f>VLOOKUP(C461,DM_NGAY_CONG_QUY_DINH!$H$3:$L$600,5,FALSE)</f>
        <v>23</v>
      </c>
      <c r="AN461" s="123">
        <f t="shared" si="0"/>
        <v>9</v>
      </c>
      <c r="AO461" s="125">
        <f t="shared" si="1"/>
        <v>0</v>
      </c>
      <c r="AP461" s="125">
        <f t="shared" si="2"/>
        <v>0</v>
      </c>
      <c r="AQ461" s="127">
        <f t="shared" si="3"/>
        <v>0</v>
      </c>
      <c r="AR461" s="125">
        <f t="shared" si="4"/>
        <v>0</v>
      </c>
      <c r="AS461" s="125">
        <f t="shared" si="5"/>
        <v>0</v>
      </c>
      <c r="AT461" s="125">
        <f t="shared" si="6"/>
        <v>14</v>
      </c>
      <c r="AU461" s="125">
        <f t="shared" si="7"/>
        <v>0</v>
      </c>
      <c r="AV461" s="125">
        <f t="shared" si="22"/>
        <v>0</v>
      </c>
      <c r="AW461" s="125">
        <f t="shared" si="9"/>
        <v>0</v>
      </c>
      <c r="AX461" s="125">
        <f t="shared" si="10"/>
        <v>0</v>
      </c>
      <c r="AY461" s="125">
        <f t="shared" si="11"/>
        <v>0</v>
      </c>
      <c r="AZ461" s="125">
        <f t="shared" si="23"/>
        <v>0</v>
      </c>
      <c r="BA461" s="125">
        <f t="shared" si="13"/>
        <v>0</v>
      </c>
      <c r="BB461" s="125">
        <f t="shared" si="14"/>
        <v>0</v>
      </c>
      <c r="BC461" s="125">
        <f t="shared" si="15"/>
        <v>0</v>
      </c>
      <c r="BD461" s="125">
        <f t="shared" si="24"/>
        <v>0</v>
      </c>
      <c r="BE461" s="125">
        <f t="shared" si="17"/>
        <v>0</v>
      </c>
      <c r="BF461" s="125">
        <f t="shared" si="18"/>
        <v>0</v>
      </c>
      <c r="BG461" s="125">
        <f t="shared" si="25"/>
        <v>0</v>
      </c>
      <c r="BH461" s="125">
        <f t="shared" si="28"/>
        <v>0</v>
      </c>
      <c r="BI461" s="125">
        <f t="shared" si="27"/>
        <v>0</v>
      </c>
      <c r="BJ461" s="167">
        <v>1</v>
      </c>
      <c r="BK461" s="167"/>
    </row>
    <row r="462" spans="2:63" ht="14.25" x14ac:dyDescent="0.2">
      <c r="B462" s="49">
        <v>458</v>
      </c>
      <c r="C462" s="50">
        <f>GD_CHUNG!B462</f>
        <v>10790</v>
      </c>
      <c r="D462" s="50" t="str">
        <f>GD_CHUNG!C462</f>
        <v>Đào Thị Chín</v>
      </c>
      <c r="E462" s="50" t="str">
        <f>GD_CHUNG!D462</f>
        <v>Chuyên viên TCKT</v>
      </c>
      <c r="F462" s="200" t="s">
        <v>205</v>
      </c>
      <c r="G462" s="200" t="s">
        <v>205</v>
      </c>
      <c r="H462" s="200" t="s">
        <v>205</v>
      </c>
      <c r="I462" s="201"/>
      <c r="J462" s="201"/>
      <c r="K462" s="200" t="s">
        <v>205</v>
      </c>
      <c r="L462" s="200" t="s">
        <v>205</v>
      </c>
      <c r="M462" s="200" t="s">
        <v>205</v>
      </c>
      <c r="N462" s="200" t="s">
        <v>205</v>
      </c>
      <c r="O462" s="200" t="s">
        <v>205</v>
      </c>
      <c r="P462" s="201"/>
      <c r="Q462" s="201"/>
      <c r="R462" s="200" t="s">
        <v>205</v>
      </c>
      <c r="S462" s="200" t="s">
        <v>205</v>
      </c>
      <c r="T462" s="200" t="s">
        <v>205</v>
      </c>
      <c r="U462" s="200" t="s">
        <v>205</v>
      </c>
      <c r="V462" s="200" t="s">
        <v>205</v>
      </c>
      <c r="W462" s="224"/>
      <c r="X462" s="201"/>
      <c r="Y462" s="200" t="s">
        <v>205</v>
      </c>
      <c r="Z462" s="200" t="s">
        <v>205</v>
      </c>
      <c r="AA462" s="200" t="s">
        <v>205</v>
      </c>
      <c r="AB462" s="200" t="s">
        <v>205</v>
      </c>
      <c r="AC462" s="200" t="s">
        <v>205</v>
      </c>
      <c r="AD462" s="201"/>
      <c r="AE462" s="201"/>
      <c r="AF462" s="200" t="s">
        <v>205</v>
      </c>
      <c r="AG462" s="200" t="s">
        <v>205</v>
      </c>
      <c r="AH462" s="200" t="s">
        <v>205</v>
      </c>
      <c r="AI462" s="200" t="s">
        <v>205</v>
      </c>
      <c r="AJ462" s="200" t="s">
        <v>205</v>
      </c>
      <c r="AK462" s="96"/>
      <c r="AL462" s="123"/>
      <c r="AM462" s="123">
        <f>VLOOKUP(C462,DM_NGAY_CONG_QUY_DINH!$H$3:$L$600,5,FALSE)</f>
        <v>23</v>
      </c>
      <c r="AN462" s="123">
        <f t="shared" si="0"/>
        <v>23</v>
      </c>
      <c r="AO462" s="125">
        <f t="shared" si="1"/>
        <v>0</v>
      </c>
      <c r="AP462" s="125">
        <f t="shared" si="2"/>
        <v>0</v>
      </c>
      <c r="AQ462" s="127">
        <f t="shared" si="3"/>
        <v>0</v>
      </c>
      <c r="AR462" s="125">
        <f t="shared" si="4"/>
        <v>0</v>
      </c>
      <c r="AS462" s="125">
        <f t="shared" si="5"/>
        <v>0</v>
      </c>
      <c r="AT462" s="125">
        <f t="shared" si="6"/>
        <v>0</v>
      </c>
      <c r="AU462" s="125">
        <f t="shared" si="7"/>
        <v>0</v>
      </c>
      <c r="AV462" s="125">
        <f t="shared" si="22"/>
        <v>0</v>
      </c>
      <c r="AW462" s="125">
        <f t="shared" si="9"/>
        <v>0</v>
      </c>
      <c r="AX462" s="125">
        <f t="shared" si="10"/>
        <v>0</v>
      </c>
      <c r="AY462" s="125">
        <f t="shared" si="11"/>
        <v>0</v>
      </c>
      <c r="AZ462" s="125">
        <f t="shared" si="23"/>
        <v>0</v>
      </c>
      <c r="BA462" s="125">
        <f t="shared" si="13"/>
        <v>0</v>
      </c>
      <c r="BB462" s="125">
        <f t="shared" si="14"/>
        <v>0</v>
      </c>
      <c r="BC462" s="125">
        <f t="shared" si="15"/>
        <v>0</v>
      </c>
      <c r="BD462" s="125">
        <f t="shared" si="24"/>
        <v>0</v>
      </c>
      <c r="BE462" s="125">
        <f t="shared" si="17"/>
        <v>0</v>
      </c>
      <c r="BF462" s="125">
        <f t="shared" si="18"/>
        <v>0</v>
      </c>
      <c r="BG462" s="125">
        <f t="shared" si="25"/>
        <v>0</v>
      </c>
      <c r="BH462" s="125">
        <f t="shared" si="28"/>
        <v>0</v>
      </c>
      <c r="BI462" s="125">
        <f t="shared" si="27"/>
        <v>0</v>
      </c>
      <c r="BJ462" s="167">
        <v>1</v>
      </c>
      <c r="BK462" s="167"/>
    </row>
    <row r="463" spans="2:63" ht="14.25" x14ac:dyDescent="0.2">
      <c r="B463" s="49">
        <v>459</v>
      </c>
      <c r="C463" s="50">
        <f>GD_CHUNG!B463</f>
        <v>10791</v>
      </c>
      <c r="D463" s="50" t="str">
        <f>GD_CHUNG!C463</f>
        <v>Trần Thu Trang</v>
      </c>
      <c r="E463" s="50" t="str">
        <f>GD_CHUNG!D463</f>
        <v>Chuyên viên TCKT</v>
      </c>
      <c r="F463" s="200" t="s">
        <v>205</v>
      </c>
      <c r="G463" s="200" t="s">
        <v>205</v>
      </c>
      <c r="H463" s="200" t="s">
        <v>205</v>
      </c>
      <c r="I463" s="201"/>
      <c r="J463" s="201"/>
      <c r="K463" s="200" t="s">
        <v>205</v>
      </c>
      <c r="L463" s="200" t="s">
        <v>205</v>
      </c>
      <c r="M463" s="200" t="s">
        <v>205</v>
      </c>
      <c r="N463" s="200" t="s">
        <v>205</v>
      </c>
      <c r="O463" s="200" t="s">
        <v>205</v>
      </c>
      <c r="P463" s="201"/>
      <c r="Q463" s="201"/>
      <c r="R463" s="200" t="s">
        <v>205</v>
      </c>
      <c r="S463" s="200" t="s">
        <v>205</v>
      </c>
      <c r="T463" s="200" t="s">
        <v>205</v>
      </c>
      <c r="U463" s="200" t="s">
        <v>205</v>
      </c>
      <c r="V463" s="200" t="s">
        <v>205</v>
      </c>
      <c r="W463" s="224"/>
      <c r="X463" s="201"/>
      <c r="Y463" s="200" t="s">
        <v>205</v>
      </c>
      <c r="Z463" s="200" t="s">
        <v>205</v>
      </c>
      <c r="AA463" s="200" t="s">
        <v>205</v>
      </c>
      <c r="AB463" s="200" t="s">
        <v>205</v>
      </c>
      <c r="AC463" s="200" t="s">
        <v>205</v>
      </c>
      <c r="AD463" s="201"/>
      <c r="AE463" s="201"/>
      <c r="AF463" s="200" t="s">
        <v>205</v>
      </c>
      <c r="AG463" s="200" t="s">
        <v>205</v>
      </c>
      <c r="AH463" s="200" t="s">
        <v>205</v>
      </c>
      <c r="AI463" s="200" t="s">
        <v>205</v>
      </c>
      <c r="AJ463" s="200" t="s">
        <v>205</v>
      </c>
      <c r="AK463" s="96"/>
      <c r="AL463" s="123"/>
      <c r="AM463" s="123">
        <f>VLOOKUP(C463,DM_NGAY_CONG_QUY_DINH!$H$3:$L$600,5,FALSE)</f>
        <v>23</v>
      </c>
      <c r="AN463" s="123">
        <f t="shared" si="0"/>
        <v>23</v>
      </c>
      <c r="AO463" s="125">
        <f t="shared" si="1"/>
        <v>0</v>
      </c>
      <c r="AP463" s="125">
        <f t="shared" si="2"/>
        <v>0</v>
      </c>
      <c r="AQ463" s="127">
        <f t="shared" si="3"/>
        <v>0</v>
      </c>
      <c r="AR463" s="125">
        <f t="shared" si="4"/>
        <v>0</v>
      </c>
      <c r="AS463" s="125">
        <f t="shared" si="5"/>
        <v>0</v>
      </c>
      <c r="AT463" s="125">
        <f t="shared" si="6"/>
        <v>0</v>
      </c>
      <c r="AU463" s="125">
        <f t="shared" si="7"/>
        <v>0</v>
      </c>
      <c r="AV463" s="125">
        <f t="shared" si="22"/>
        <v>0</v>
      </c>
      <c r="AW463" s="125">
        <f t="shared" si="9"/>
        <v>0</v>
      </c>
      <c r="AX463" s="125">
        <f t="shared" si="10"/>
        <v>0</v>
      </c>
      <c r="AY463" s="125">
        <f t="shared" si="11"/>
        <v>0</v>
      </c>
      <c r="AZ463" s="125">
        <f t="shared" si="23"/>
        <v>0</v>
      </c>
      <c r="BA463" s="125">
        <f t="shared" si="13"/>
        <v>0</v>
      </c>
      <c r="BB463" s="125">
        <f t="shared" si="14"/>
        <v>0</v>
      </c>
      <c r="BC463" s="125">
        <f t="shared" si="15"/>
        <v>0</v>
      </c>
      <c r="BD463" s="125">
        <f t="shared" si="24"/>
        <v>0</v>
      </c>
      <c r="BE463" s="125">
        <f t="shared" si="17"/>
        <v>0</v>
      </c>
      <c r="BF463" s="125">
        <f t="shared" si="18"/>
        <v>0</v>
      </c>
      <c r="BG463" s="125">
        <f t="shared" si="25"/>
        <v>0</v>
      </c>
      <c r="BH463" s="125">
        <f t="shared" si="28"/>
        <v>0</v>
      </c>
      <c r="BI463" s="125">
        <f t="shared" si="27"/>
        <v>0</v>
      </c>
      <c r="BJ463" s="167">
        <v>1</v>
      </c>
      <c r="BK463" s="167"/>
    </row>
    <row r="464" spans="2:63" ht="14.25" x14ac:dyDescent="0.2">
      <c r="B464" s="49">
        <v>460</v>
      </c>
      <c r="C464" s="50">
        <f>GD_CHUNG!B464</f>
        <v>11147</v>
      </c>
      <c r="D464" s="50" t="str">
        <f>GD_CHUNG!C464</f>
        <v>Vũ Chí Kiên</v>
      </c>
      <c r="E464" s="50" t="str">
        <f>GD_CHUNG!D464</f>
        <v>Chuyên viên TCKT</v>
      </c>
      <c r="F464" s="200" t="s">
        <v>205</v>
      </c>
      <c r="G464" s="200" t="s">
        <v>205</v>
      </c>
      <c r="H464" s="200" t="s">
        <v>205</v>
      </c>
      <c r="I464" s="201"/>
      <c r="J464" s="201"/>
      <c r="K464" s="200" t="s">
        <v>205</v>
      </c>
      <c r="L464" s="200" t="s">
        <v>205</v>
      </c>
      <c r="M464" s="200" t="s">
        <v>205</v>
      </c>
      <c r="N464" s="200" t="s">
        <v>205</v>
      </c>
      <c r="O464" s="200" t="s">
        <v>205</v>
      </c>
      <c r="P464" s="201"/>
      <c r="Q464" s="201"/>
      <c r="R464" s="200" t="s">
        <v>205</v>
      </c>
      <c r="S464" s="200" t="s">
        <v>205</v>
      </c>
      <c r="T464" s="200" t="s">
        <v>205</v>
      </c>
      <c r="U464" s="200" t="s">
        <v>205</v>
      </c>
      <c r="V464" s="200" t="s">
        <v>205</v>
      </c>
      <c r="W464" s="224"/>
      <c r="X464" s="201"/>
      <c r="Y464" s="200" t="s">
        <v>205</v>
      </c>
      <c r="Z464" s="200" t="s">
        <v>205</v>
      </c>
      <c r="AA464" s="200" t="s">
        <v>205</v>
      </c>
      <c r="AB464" s="200" t="s">
        <v>205</v>
      </c>
      <c r="AC464" s="200" t="s">
        <v>205</v>
      </c>
      <c r="AD464" s="201"/>
      <c r="AE464" s="201"/>
      <c r="AF464" s="200" t="s">
        <v>205</v>
      </c>
      <c r="AG464" s="200" t="s">
        <v>205</v>
      </c>
      <c r="AH464" s="200" t="s">
        <v>205</v>
      </c>
      <c r="AI464" s="200" t="s">
        <v>205</v>
      </c>
      <c r="AJ464" s="200" t="s">
        <v>205</v>
      </c>
      <c r="AK464" s="96"/>
      <c r="AL464" s="123"/>
      <c r="AM464" s="123">
        <f>VLOOKUP(C464,DM_NGAY_CONG_QUY_DINH!$H$3:$L$600,5,FALSE)</f>
        <v>23</v>
      </c>
      <c r="AN464" s="123">
        <f t="shared" si="0"/>
        <v>23</v>
      </c>
      <c r="AO464" s="125">
        <f t="shared" si="1"/>
        <v>0</v>
      </c>
      <c r="AP464" s="125">
        <f t="shared" si="2"/>
        <v>0</v>
      </c>
      <c r="AQ464" s="127">
        <f t="shared" si="3"/>
        <v>0</v>
      </c>
      <c r="AR464" s="125">
        <f t="shared" si="4"/>
        <v>0</v>
      </c>
      <c r="AS464" s="125">
        <f t="shared" si="5"/>
        <v>0</v>
      </c>
      <c r="AT464" s="125">
        <f t="shared" si="6"/>
        <v>0</v>
      </c>
      <c r="AU464" s="125">
        <f t="shared" si="7"/>
        <v>0</v>
      </c>
      <c r="AV464" s="125">
        <f t="shared" si="22"/>
        <v>0</v>
      </c>
      <c r="AW464" s="125">
        <f t="shared" si="9"/>
        <v>0</v>
      </c>
      <c r="AX464" s="125">
        <f t="shared" si="10"/>
        <v>0</v>
      </c>
      <c r="AY464" s="125">
        <f t="shared" si="11"/>
        <v>0</v>
      </c>
      <c r="AZ464" s="125">
        <f t="shared" si="23"/>
        <v>0</v>
      </c>
      <c r="BA464" s="125">
        <f t="shared" si="13"/>
        <v>0</v>
      </c>
      <c r="BB464" s="125">
        <f t="shared" si="14"/>
        <v>0</v>
      </c>
      <c r="BC464" s="125">
        <f t="shared" si="15"/>
        <v>0</v>
      </c>
      <c r="BD464" s="125">
        <f t="shared" si="24"/>
        <v>0</v>
      </c>
      <c r="BE464" s="125">
        <f t="shared" si="17"/>
        <v>0</v>
      </c>
      <c r="BF464" s="125">
        <f t="shared" si="18"/>
        <v>0</v>
      </c>
      <c r="BG464" s="125">
        <f t="shared" si="25"/>
        <v>0</v>
      </c>
      <c r="BH464" s="125">
        <f t="shared" si="28"/>
        <v>0</v>
      </c>
      <c r="BI464" s="125">
        <f t="shared" si="27"/>
        <v>0</v>
      </c>
      <c r="BJ464" s="167">
        <v>1</v>
      </c>
      <c r="BK464" s="167"/>
    </row>
    <row r="465" spans="1:63" ht="14.25" x14ac:dyDescent="0.2">
      <c r="B465" s="49">
        <v>461</v>
      </c>
      <c r="C465" s="50">
        <f>GD_CHUNG!B465</f>
        <v>10563</v>
      </c>
      <c r="D465" s="50" t="str">
        <f>GD_CHUNG!C465</f>
        <v>Lưu Xuân Cường</v>
      </c>
      <c r="E465" s="50" t="str">
        <f>GD_CHUNG!D465</f>
        <v>Trưởng phòng</v>
      </c>
      <c r="F465" s="200" t="s">
        <v>205</v>
      </c>
      <c r="G465" s="200" t="s">
        <v>205</v>
      </c>
      <c r="H465" s="200" t="s">
        <v>205</v>
      </c>
      <c r="I465" s="201"/>
      <c r="J465" s="201"/>
      <c r="K465" s="200" t="s">
        <v>205</v>
      </c>
      <c r="L465" s="200" t="s">
        <v>205</v>
      </c>
      <c r="M465" s="200" t="s">
        <v>205</v>
      </c>
      <c r="N465" s="200" t="s">
        <v>205</v>
      </c>
      <c r="O465" s="200" t="s">
        <v>205</v>
      </c>
      <c r="P465" s="201"/>
      <c r="Q465" s="201"/>
      <c r="R465" s="200" t="s">
        <v>205</v>
      </c>
      <c r="S465" s="200" t="s">
        <v>205</v>
      </c>
      <c r="T465" s="200" t="s">
        <v>205</v>
      </c>
      <c r="U465" s="200" t="s">
        <v>205</v>
      </c>
      <c r="V465" s="200" t="s">
        <v>205</v>
      </c>
      <c r="W465" s="201"/>
      <c r="X465" s="201"/>
      <c r="Y465" s="200" t="s">
        <v>205</v>
      </c>
      <c r="Z465" s="200" t="s">
        <v>205</v>
      </c>
      <c r="AA465" s="200" t="s">
        <v>205</v>
      </c>
      <c r="AB465" s="200" t="s">
        <v>205</v>
      </c>
      <c r="AC465" s="200" t="s">
        <v>205</v>
      </c>
      <c r="AD465" s="201"/>
      <c r="AE465" s="201"/>
      <c r="AF465" s="200" t="s">
        <v>205</v>
      </c>
      <c r="AG465" s="200" t="s">
        <v>205</v>
      </c>
      <c r="AH465" s="200" t="s">
        <v>205</v>
      </c>
      <c r="AI465" s="200" t="s">
        <v>205</v>
      </c>
      <c r="AJ465" s="200" t="s">
        <v>205</v>
      </c>
      <c r="AK465" s="96"/>
      <c r="AL465" s="123"/>
      <c r="AM465" s="123">
        <f>VLOOKUP(C465,DM_NGAY_CONG_QUY_DINH!$H$3:$L$600,5,FALSE)</f>
        <v>23</v>
      </c>
      <c r="AN465" s="123">
        <f t="shared" si="0"/>
        <v>23</v>
      </c>
      <c r="AO465" s="125">
        <f t="shared" si="1"/>
        <v>0</v>
      </c>
      <c r="AP465" s="125">
        <f t="shared" si="2"/>
        <v>0</v>
      </c>
      <c r="AQ465" s="127">
        <f t="shared" si="3"/>
        <v>0</v>
      </c>
      <c r="AR465" s="125">
        <f t="shared" si="4"/>
        <v>0</v>
      </c>
      <c r="AS465" s="125">
        <f t="shared" si="5"/>
        <v>0</v>
      </c>
      <c r="AT465" s="125">
        <f t="shared" si="6"/>
        <v>0</v>
      </c>
      <c r="AU465" s="125">
        <f t="shared" si="7"/>
        <v>0</v>
      </c>
      <c r="AV465" s="125">
        <f t="shared" si="22"/>
        <v>0</v>
      </c>
      <c r="AW465" s="125">
        <f t="shared" si="9"/>
        <v>0</v>
      </c>
      <c r="AX465" s="125">
        <f t="shared" si="10"/>
        <v>0</v>
      </c>
      <c r="AY465" s="125">
        <f t="shared" si="11"/>
        <v>0</v>
      </c>
      <c r="AZ465" s="125">
        <f t="shared" si="23"/>
        <v>0</v>
      </c>
      <c r="BA465" s="125">
        <f t="shared" si="13"/>
        <v>0</v>
      </c>
      <c r="BB465" s="125">
        <f t="shared" si="14"/>
        <v>0</v>
      </c>
      <c r="BC465" s="125">
        <f t="shared" si="15"/>
        <v>0</v>
      </c>
      <c r="BD465" s="125">
        <f t="shared" si="24"/>
        <v>0</v>
      </c>
      <c r="BE465" s="125">
        <f t="shared" si="17"/>
        <v>0</v>
      </c>
      <c r="BF465" s="125">
        <f t="shared" si="18"/>
        <v>0</v>
      </c>
      <c r="BG465" s="125">
        <f t="shared" si="25"/>
        <v>0</v>
      </c>
      <c r="BH465" s="125">
        <f t="shared" si="28"/>
        <v>0</v>
      </c>
      <c r="BI465" s="125">
        <f t="shared" si="27"/>
        <v>0</v>
      </c>
      <c r="BJ465" s="167">
        <v>1</v>
      </c>
      <c r="BK465" s="167"/>
    </row>
    <row r="466" spans="1:63" ht="14.25" x14ac:dyDescent="0.2">
      <c r="B466" s="49">
        <v>462</v>
      </c>
      <c r="C466" s="50">
        <f>GD_CHUNG!B466</f>
        <v>10556</v>
      </c>
      <c r="D466" s="50" t="str">
        <f>GD_CHUNG!C466</f>
        <v>Nguyễn Thị Thuỳ Linh</v>
      </c>
      <c r="E466" s="50" t="str">
        <f>GD_CHUNG!D466</f>
        <v>Phó Trưởng Phòng</v>
      </c>
      <c r="F466" s="200" t="s">
        <v>205</v>
      </c>
      <c r="G466" s="200" t="s">
        <v>205</v>
      </c>
      <c r="H466" s="200" t="s">
        <v>205</v>
      </c>
      <c r="I466" s="201"/>
      <c r="J466" s="201"/>
      <c r="K466" s="200" t="s">
        <v>205</v>
      </c>
      <c r="L466" s="200" t="s">
        <v>205</v>
      </c>
      <c r="M466" s="200" t="s">
        <v>205</v>
      </c>
      <c r="N466" s="200" t="s">
        <v>205</v>
      </c>
      <c r="O466" s="200" t="s">
        <v>205</v>
      </c>
      <c r="P466" s="201"/>
      <c r="Q466" s="201"/>
      <c r="R466" s="200" t="s">
        <v>205</v>
      </c>
      <c r="S466" s="200" t="s">
        <v>205</v>
      </c>
      <c r="T466" s="200" t="s">
        <v>205</v>
      </c>
      <c r="U466" s="200" t="s">
        <v>205</v>
      </c>
      <c r="V466" s="200" t="s">
        <v>205</v>
      </c>
      <c r="W466" s="201"/>
      <c r="X466" s="201"/>
      <c r="Y466" s="200" t="s">
        <v>205</v>
      </c>
      <c r="Z466" s="200" t="s">
        <v>205</v>
      </c>
      <c r="AA466" s="200" t="s">
        <v>205</v>
      </c>
      <c r="AB466" s="200" t="s">
        <v>205</v>
      </c>
      <c r="AC466" s="200" t="s">
        <v>205</v>
      </c>
      <c r="AD466" s="201"/>
      <c r="AE466" s="201"/>
      <c r="AF466" s="200" t="s">
        <v>205</v>
      </c>
      <c r="AG466" s="200" t="s">
        <v>205</v>
      </c>
      <c r="AH466" s="200" t="s">
        <v>205</v>
      </c>
      <c r="AI466" s="200" t="s">
        <v>205</v>
      </c>
      <c r="AJ466" s="200" t="s">
        <v>205</v>
      </c>
      <c r="AK466" s="96"/>
      <c r="AL466" s="123"/>
      <c r="AM466" s="123">
        <f>VLOOKUP(C466,DM_NGAY_CONG_QUY_DINH!$H$3:$L$600,5,FALSE)</f>
        <v>23</v>
      </c>
      <c r="AN466" s="123">
        <f t="shared" si="0"/>
        <v>23</v>
      </c>
      <c r="AO466" s="125">
        <f t="shared" si="1"/>
        <v>0</v>
      </c>
      <c r="AP466" s="125">
        <f t="shared" si="2"/>
        <v>0</v>
      </c>
      <c r="AQ466" s="127">
        <f t="shared" si="3"/>
        <v>0</v>
      </c>
      <c r="AR466" s="125">
        <f t="shared" si="4"/>
        <v>0</v>
      </c>
      <c r="AS466" s="125">
        <f t="shared" si="5"/>
        <v>0</v>
      </c>
      <c r="AT466" s="125">
        <f t="shared" si="6"/>
        <v>0</v>
      </c>
      <c r="AU466" s="125">
        <f t="shared" si="7"/>
        <v>0</v>
      </c>
      <c r="AV466" s="125">
        <f t="shared" si="22"/>
        <v>0</v>
      </c>
      <c r="AW466" s="125">
        <f t="shared" si="9"/>
        <v>0</v>
      </c>
      <c r="AX466" s="125">
        <f t="shared" si="10"/>
        <v>0</v>
      </c>
      <c r="AY466" s="125">
        <f t="shared" si="11"/>
        <v>0</v>
      </c>
      <c r="AZ466" s="125">
        <f t="shared" si="23"/>
        <v>0</v>
      </c>
      <c r="BA466" s="125">
        <f t="shared" si="13"/>
        <v>0</v>
      </c>
      <c r="BB466" s="125">
        <f t="shared" si="14"/>
        <v>0</v>
      </c>
      <c r="BC466" s="125">
        <f t="shared" si="15"/>
        <v>0</v>
      </c>
      <c r="BD466" s="125">
        <f t="shared" si="24"/>
        <v>0</v>
      </c>
      <c r="BE466" s="125">
        <f t="shared" si="17"/>
        <v>0</v>
      </c>
      <c r="BF466" s="125">
        <f t="shared" si="18"/>
        <v>0</v>
      </c>
      <c r="BG466" s="125">
        <f t="shared" si="25"/>
        <v>0</v>
      </c>
      <c r="BH466" s="125">
        <f t="shared" si="28"/>
        <v>0</v>
      </c>
      <c r="BI466" s="125">
        <f t="shared" si="27"/>
        <v>0</v>
      </c>
      <c r="BJ466" s="167">
        <v>1</v>
      </c>
      <c r="BK466" s="167"/>
    </row>
    <row r="467" spans="1:63" ht="14.25" x14ac:dyDescent="0.2">
      <c r="B467" s="49">
        <v>463</v>
      </c>
      <c r="C467" s="50">
        <f>GD_CHUNG!B467</f>
        <v>10797</v>
      </c>
      <c r="D467" s="50" t="str">
        <f>GD_CHUNG!C467</f>
        <v>Nguyễn Hữu Hạ</v>
      </c>
      <c r="E467" s="50" t="str">
        <f>GD_CHUNG!D467</f>
        <v>CV Đảng Đoàn - Thi đua</v>
      </c>
      <c r="F467" s="200" t="s">
        <v>205</v>
      </c>
      <c r="G467" s="200" t="s">
        <v>205</v>
      </c>
      <c r="H467" s="200" t="s">
        <v>205</v>
      </c>
      <c r="I467" s="201"/>
      <c r="J467" s="201"/>
      <c r="K467" s="200" t="s">
        <v>205</v>
      </c>
      <c r="L467" s="200" t="s">
        <v>205</v>
      </c>
      <c r="M467" s="200" t="s">
        <v>205</v>
      </c>
      <c r="N467" s="200" t="s">
        <v>205</v>
      </c>
      <c r="O467" s="200" t="s">
        <v>205</v>
      </c>
      <c r="P467" s="201"/>
      <c r="Q467" s="201"/>
      <c r="R467" s="200" t="s">
        <v>205</v>
      </c>
      <c r="S467" s="200" t="s">
        <v>205</v>
      </c>
      <c r="T467" s="200" t="s">
        <v>205</v>
      </c>
      <c r="U467" s="200" t="s">
        <v>205</v>
      </c>
      <c r="V467" s="200" t="s">
        <v>205</v>
      </c>
      <c r="W467" s="201"/>
      <c r="X467" s="201"/>
      <c r="Y467" s="200" t="s">
        <v>205</v>
      </c>
      <c r="Z467" s="200" t="s">
        <v>205</v>
      </c>
      <c r="AA467" s="200" t="s">
        <v>205</v>
      </c>
      <c r="AB467" s="200" t="s">
        <v>205</v>
      </c>
      <c r="AC467" s="200" t="s">
        <v>205</v>
      </c>
      <c r="AD467" s="201"/>
      <c r="AE467" s="201"/>
      <c r="AF467" s="200" t="s">
        <v>205</v>
      </c>
      <c r="AG467" s="200" t="s">
        <v>205</v>
      </c>
      <c r="AH467" s="200" t="s">
        <v>205</v>
      </c>
      <c r="AI467" s="200" t="s">
        <v>205</v>
      </c>
      <c r="AJ467" s="200" t="s">
        <v>205</v>
      </c>
      <c r="AK467" s="96"/>
      <c r="AL467" s="123"/>
      <c r="AM467" s="123">
        <f>VLOOKUP(C467,DM_NGAY_CONG_QUY_DINH!$H$3:$L$600,5,FALSE)</f>
        <v>23</v>
      </c>
      <c r="AN467" s="123">
        <f t="shared" si="0"/>
        <v>23</v>
      </c>
      <c r="AO467" s="125">
        <f t="shared" si="1"/>
        <v>0</v>
      </c>
      <c r="AP467" s="125">
        <f t="shared" si="2"/>
        <v>0</v>
      </c>
      <c r="AQ467" s="127">
        <f t="shared" si="3"/>
        <v>0</v>
      </c>
      <c r="AR467" s="125">
        <f t="shared" si="4"/>
        <v>0</v>
      </c>
      <c r="AS467" s="125">
        <f t="shared" si="5"/>
        <v>0</v>
      </c>
      <c r="AT467" s="125">
        <f t="shared" si="6"/>
        <v>0</v>
      </c>
      <c r="AU467" s="125">
        <f t="shared" si="7"/>
        <v>0</v>
      </c>
      <c r="AV467" s="125">
        <f t="shared" si="22"/>
        <v>0</v>
      </c>
      <c r="AW467" s="125">
        <f t="shared" si="9"/>
        <v>0</v>
      </c>
      <c r="AX467" s="125">
        <f t="shared" si="10"/>
        <v>0</v>
      </c>
      <c r="AY467" s="125">
        <f t="shared" si="11"/>
        <v>0</v>
      </c>
      <c r="AZ467" s="125">
        <f t="shared" si="23"/>
        <v>0</v>
      </c>
      <c r="BA467" s="125">
        <f t="shared" si="13"/>
        <v>0</v>
      </c>
      <c r="BB467" s="125">
        <f t="shared" si="14"/>
        <v>0</v>
      </c>
      <c r="BC467" s="125">
        <f t="shared" si="15"/>
        <v>0</v>
      </c>
      <c r="BD467" s="125">
        <f t="shared" si="24"/>
        <v>0</v>
      </c>
      <c r="BE467" s="125">
        <f t="shared" si="17"/>
        <v>0</v>
      </c>
      <c r="BF467" s="125">
        <f t="shared" si="18"/>
        <v>0</v>
      </c>
      <c r="BG467" s="125">
        <f t="shared" si="25"/>
        <v>0</v>
      </c>
      <c r="BH467" s="125">
        <f t="shared" si="28"/>
        <v>0</v>
      </c>
      <c r="BI467" s="125">
        <f t="shared" si="27"/>
        <v>0</v>
      </c>
      <c r="BJ467" s="167">
        <v>1</v>
      </c>
      <c r="BK467" s="167"/>
    </row>
    <row r="468" spans="1:63" ht="14.25" x14ac:dyDescent="0.2">
      <c r="B468" s="49">
        <v>464</v>
      </c>
      <c r="C468" s="50">
        <f>GD_CHUNG!B468</f>
        <v>10803</v>
      </c>
      <c r="D468" s="50" t="str">
        <f>GD_CHUNG!C468</f>
        <v>Hà Duyên Lâm</v>
      </c>
      <c r="E468" s="50" t="str">
        <f>GD_CHUNG!D468</f>
        <v>Lái xe CT</v>
      </c>
      <c r="F468" s="200" t="s">
        <v>205</v>
      </c>
      <c r="G468" s="200" t="s">
        <v>205</v>
      </c>
      <c r="H468" s="200" t="s">
        <v>205</v>
      </c>
      <c r="I468" s="201"/>
      <c r="J468" s="201"/>
      <c r="K468" s="200" t="s">
        <v>205</v>
      </c>
      <c r="L468" s="200" t="s">
        <v>205</v>
      </c>
      <c r="M468" s="200" t="s">
        <v>205</v>
      </c>
      <c r="N468" s="200" t="s">
        <v>205</v>
      </c>
      <c r="O468" s="200" t="s">
        <v>205</v>
      </c>
      <c r="P468" s="201"/>
      <c r="Q468" s="201"/>
      <c r="R468" s="200" t="s">
        <v>205</v>
      </c>
      <c r="S468" s="200" t="s">
        <v>205</v>
      </c>
      <c r="T468" s="200" t="s">
        <v>205</v>
      </c>
      <c r="U468" s="200" t="s">
        <v>205</v>
      </c>
      <c r="V468" s="200" t="s">
        <v>205</v>
      </c>
      <c r="W468" s="201"/>
      <c r="X468" s="201"/>
      <c r="Y468" s="200" t="s">
        <v>205</v>
      </c>
      <c r="Z468" s="200" t="s">
        <v>205</v>
      </c>
      <c r="AA468" s="200" t="s">
        <v>205</v>
      </c>
      <c r="AB468" s="200" t="s">
        <v>205</v>
      </c>
      <c r="AC468" s="200" t="s">
        <v>205</v>
      </c>
      <c r="AD468" s="201"/>
      <c r="AE468" s="201"/>
      <c r="AF468" s="200" t="s">
        <v>205</v>
      </c>
      <c r="AG468" s="200" t="s">
        <v>205</v>
      </c>
      <c r="AH468" s="200" t="s">
        <v>205</v>
      </c>
      <c r="AI468" s="200" t="s">
        <v>205</v>
      </c>
      <c r="AJ468" s="200" t="s">
        <v>205</v>
      </c>
      <c r="AK468" s="96"/>
      <c r="AL468" s="123"/>
      <c r="AM468" s="123">
        <f>VLOOKUP(C468,DM_NGAY_CONG_QUY_DINH!$H$3:$L$600,5,FALSE)</f>
        <v>23</v>
      </c>
      <c r="AN468" s="123">
        <f t="shared" si="0"/>
        <v>23</v>
      </c>
      <c r="AO468" s="125">
        <f t="shared" si="1"/>
        <v>0</v>
      </c>
      <c r="AP468" s="125">
        <f t="shared" si="2"/>
        <v>0</v>
      </c>
      <c r="AQ468" s="127">
        <f t="shared" si="3"/>
        <v>0</v>
      </c>
      <c r="AR468" s="125">
        <f t="shared" si="4"/>
        <v>0</v>
      </c>
      <c r="AS468" s="125">
        <f t="shared" si="5"/>
        <v>0</v>
      </c>
      <c r="AT468" s="125">
        <f t="shared" si="6"/>
        <v>0</v>
      </c>
      <c r="AU468" s="125">
        <f t="shared" si="7"/>
        <v>0</v>
      </c>
      <c r="AV468" s="125">
        <f t="shared" si="22"/>
        <v>0</v>
      </c>
      <c r="AW468" s="125">
        <f t="shared" si="9"/>
        <v>0</v>
      </c>
      <c r="AX468" s="125">
        <f t="shared" si="10"/>
        <v>0</v>
      </c>
      <c r="AY468" s="125">
        <f t="shared" si="11"/>
        <v>0</v>
      </c>
      <c r="AZ468" s="125">
        <f t="shared" si="23"/>
        <v>0</v>
      </c>
      <c r="BA468" s="125">
        <f t="shared" si="13"/>
        <v>0</v>
      </c>
      <c r="BB468" s="125">
        <f t="shared" si="14"/>
        <v>0</v>
      </c>
      <c r="BC468" s="125">
        <f t="shared" si="15"/>
        <v>0</v>
      </c>
      <c r="BD468" s="125">
        <f t="shared" si="24"/>
        <v>0</v>
      </c>
      <c r="BE468" s="125">
        <f t="shared" si="17"/>
        <v>0</v>
      </c>
      <c r="BF468" s="125">
        <f t="shared" si="18"/>
        <v>0</v>
      </c>
      <c r="BG468" s="125">
        <f t="shared" si="25"/>
        <v>0</v>
      </c>
      <c r="BH468" s="125">
        <f t="shared" si="28"/>
        <v>0</v>
      </c>
      <c r="BI468" s="125">
        <f t="shared" si="27"/>
        <v>0</v>
      </c>
      <c r="BJ468" s="167">
        <v>1</v>
      </c>
      <c r="BK468" s="167"/>
    </row>
    <row r="469" spans="1:63" ht="14.25" x14ac:dyDescent="0.2">
      <c r="A469" s="22"/>
      <c r="B469" s="49">
        <v>465</v>
      </c>
      <c r="C469" s="50">
        <f>GD_CHUNG!B469</f>
        <v>10800</v>
      </c>
      <c r="D469" s="50" t="str">
        <f>GD_CHUNG!C469</f>
        <v>Hoàng Thùy Lan</v>
      </c>
      <c r="E469" s="50" t="str">
        <f>GD_CHUNG!D469</f>
        <v>NV đào tạo huấn luyện</v>
      </c>
      <c r="F469" s="200" t="s">
        <v>205</v>
      </c>
      <c r="G469" s="200" t="s">
        <v>205</v>
      </c>
      <c r="H469" s="200" t="s">
        <v>205</v>
      </c>
      <c r="I469" s="224"/>
      <c r="J469" s="224"/>
      <c r="K469" s="200" t="s">
        <v>205</v>
      </c>
      <c r="L469" s="200" t="s">
        <v>205</v>
      </c>
      <c r="M469" s="200" t="s">
        <v>205</v>
      </c>
      <c r="N469" s="200" t="s">
        <v>205</v>
      </c>
      <c r="O469" s="200" t="s">
        <v>205</v>
      </c>
      <c r="P469" s="224"/>
      <c r="Q469" s="224"/>
      <c r="R469" s="200" t="s">
        <v>205</v>
      </c>
      <c r="S469" s="200" t="s">
        <v>205</v>
      </c>
      <c r="T469" s="200" t="s">
        <v>205</v>
      </c>
      <c r="U469" s="200" t="s">
        <v>205</v>
      </c>
      <c r="V469" s="200" t="s">
        <v>205</v>
      </c>
      <c r="W469" s="224"/>
      <c r="X469" s="224"/>
      <c r="Y469" s="200" t="s">
        <v>205</v>
      </c>
      <c r="Z469" s="200" t="s">
        <v>205</v>
      </c>
      <c r="AA469" s="200" t="s">
        <v>205</v>
      </c>
      <c r="AB469" s="200" t="s">
        <v>205</v>
      </c>
      <c r="AC469" s="200" t="s">
        <v>205</v>
      </c>
      <c r="AD469" s="224"/>
      <c r="AE469" s="224"/>
      <c r="AF469" s="200" t="s">
        <v>205</v>
      </c>
      <c r="AG469" s="200" t="s">
        <v>205</v>
      </c>
      <c r="AH469" s="200" t="s">
        <v>205</v>
      </c>
      <c r="AI469" s="200" t="s">
        <v>205</v>
      </c>
      <c r="AJ469" s="200" t="s">
        <v>205</v>
      </c>
      <c r="AK469" s="96"/>
      <c r="AL469" s="123"/>
      <c r="AM469" s="123">
        <f>VLOOKUP(C469,DM_NGAY_CONG_QUY_DINH!$H$3:$L$600,5,FALSE)</f>
        <v>23</v>
      </c>
      <c r="AN469" s="123">
        <f t="shared" si="0"/>
        <v>23</v>
      </c>
      <c r="AO469" s="125">
        <f t="shared" si="1"/>
        <v>0</v>
      </c>
      <c r="AP469" s="125">
        <f t="shared" si="2"/>
        <v>0</v>
      </c>
      <c r="AQ469" s="127">
        <f t="shared" si="3"/>
        <v>0</v>
      </c>
      <c r="AR469" s="125">
        <f t="shared" si="4"/>
        <v>0</v>
      </c>
      <c r="AS469" s="125">
        <f t="shared" si="5"/>
        <v>0</v>
      </c>
      <c r="AT469" s="125">
        <f t="shared" si="6"/>
        <v>0</v>
      </c>
      <c r="AU469" s="125">
        <f t="shared" si="7"/>
        <v>0</v>
      </c>
      <c r="AV469" s="125">
        <f t="shared" si="22"/>
        <v>0</v>
      </c>
      <c r="AW469" s="125">
        <f t="shared" si="9"/>
        <v>0</v>
      </c>
      <c r="AX469" s="125">
        <f t="shared" si="10"/>
        <v>0</v>
      </c>
      <c r="AY469" s="125">
        <f t="shared" si="11"/>
        <v>0</v>
      </c>
      <c r="AZ469" s="125">
        <f t="shared" si="23"/>
        <v>0</v>
      </c>
      <c r="BA469" s="125">
        <f t="shared" si="13"/>
        <v>0</v>
      </c>
      <c r="BB469" s="125">
        <f t="shared" si="14"/>
        <v>0</v>
      </c>
      <c r="BC469" s="125">
        <f t="shared" si="15"/>
        <v>0</v>
      </c>
      <c r="BD469" s="125">
        <f t="shared" si="24"/>
        <v>0</v>
      </c>
      <c r="BE469" s="125">
        <f t="shared" si="17"/>
        <v>0</v>
      </c>
      <c r="BF469" s="125">
        <f t="shared" si="18"/>
        <v>0</v>
      </c>
      <c r="BG469" s="125">
        <f t="shared" si="25"/>
        <v>0</v>
      </c>
      <c r="BH469" s="125">
        <f t="shared" si="28"/>
        <v>0</v>
      </c>
      <c r="BI469" s="125">
        <f t="shared" si="27"/>
        <v>0</v>
      </c>
      <c r="BJ469" s="167">
        <v>1</v>
      </c>
      <c r="BK469" s="167"/>
    </row>
    <row r="470" spans="1:63" ht="14.25" x14ac:dyDescent="0.2">
      <c r="B470" s="49">
        <v>466</v>
      </c>
      <c r="C470" s="50">
        <f>GD_CHUNG!B470</f>
        <v>10801</v>
      </c>
      <c r="D470" s="50" t="str">
        <f>GD_CHUNG!C470</f>
        <v>Diệu Linh</v>
      </c>
      <c r="E470" s="50" t="str">
        <f>GD_CHUNG!D470</f>
        <v>NV đào tạo huấn luyện</v>
      </c>
      <c r="F470" s="200" t="s">
        <v>205</v>
      </c>
      <c r="G470" s="200" t="s">
        <v>205</v>
      </c>
      <c r="H470" s="200" t="s">
        <v>205</v>
      </c>
      <c r="I470" s="201"/>
      <c r="J470" s="201"/>
      <c r="K470" s="200" t="s">
        <v>205</v>
      </c>
      <c r="L470" s="200" t="s">
        <v>205</v>
      </c>
      <c r="M470" s="200" t="s">
        <v>205</v>
      </c>
      <c r="N470" s="200" t="s">
        <v>205</v>
      </c>
      <c r="O470" s="200" t="s">
        <v>205</v>
      </c>
      <c r="P470" s="201"/>
      <c r="Q470" s="201"/>
      <c r="R470" s="200" t="s">
        <v>205</v>
      </c>
      <c r="S470" s="200" t="s">
        <v>205</v>
      </c>
      <c r="T470" s="200" t="s">
        <v>205</v>
      </c>
      <c r="U470" s="200" t="s">
        <v>205</v>
      </c>
      <c r="V470" s="200" t="s">
        <v>205</v>
      </c>
      <c r="W470" s="201"/>
      <c r="X470" s="201"/>
      <c r="Y470" s="200" t="s">
        <v>205</v>
      </c>
      <c r="Z470" s="200" t="s">
        <v>205</v>
      </c>
      <c r="AA470" s="200" t="s">
        <v>205</v>
      </c>
      <c r="AB470" s="200" t="s">
        <v>205</v>
      </c>
      <c r="AC470" s="200" t="s">
        <v>205</v>
      </c>
      <c r="AD470" s="201"/>
      <c r="AE470" s="201"/>
      <c r="AF470" s="200" t="s">
        <v>205</v>
      </c>
      <c r="AG470" s="200" t="s">
        <v>205</v>
      </c>
      <c r="AH470" s="200" t="s">
        <v>205</v>
      </c>
      <c r="AI470" s="200" t="s">
        <v>205</v>
      </c>
      <c r="AJ470" s="200" t="s">
        <v>205</v>
      </c>
      <c r="AK470" s="22"/>
      <c r="AL470" s="22"/>
      <c r="AM470" s="123">
        <f>VLOOKUP(C470,DM_NGAY_CONG_QUY_DINH!$H$3:$L$600,5,FALSE)</f>
        <v>23</v>
      </c>
      <c r="AN470" s="123">
        <f t="shared" si="0"/>
        <v>23</v>
      </c>
      <c r="AO470" s="125">
        <f t="shared" si="1"/>
        <v>0</v>
      </c>
      <c r="AP470" s="125">
        <f t="shared" si="2"/>
        <v>0</v>
      </c>
      <c r="AQ470" s="127">
        <f t="shared" si="3"/>
        <v>0</v>
      </c>
      <c r="AR470" s="125">
        <f t="shared" si="4"/>
        <v>0</v>
      </c>
      <c r="AS470" s="125">
        <f t="shared" si="5"/>
        <v>0</v>
      </c>
      <c r="AT470" s="125">
        <f t="shared" si="6"/>
        <v>0</v>
      </c>
      <c r="AU470" s="125">
        <f t="shared" si="7"/>
        <v>0</v>
      </c>
      <c r="AV470" s="125">
        <f t="shared" si="22"/>
        <v>0</v>
      </c>
      <c r="AW470" s="125">
        <f t="shared" si="9"/>
        <v>0</v>
      </c>
      <c r="AX470" s="125">
        <f t="shared" si="10"/>
        <v>0</v>
      </c>
      <c r="AY470" s="125">
        <f t="shared" si="11"/>
        <v>0</v>
      </c>
      <c r="AZ470" s="125">
        <f t="shared" si="23"/>
        <v>0</v>
      </c>
      <c r="BA470" s="125">
        <f t="shared" si="13"/>
        <v>0</v>
      </c>
      <c r="BB470" s="125">
        <f t="shared" si="14"/>
        <v>0</v>
      </c>
      <c r="BC470" s="125">
        <f t="shared" si="15"/>
        <v>0</v>
      </c>
      <c r="BD470" s="125">
        <f t="shared" si="24"/>
        <v>0</v>
      </c>
      <c r="BE470" s="125">
        <f t="shared" si="17"/>
        <v>0</v>
      </c>
      <c r="BF470" s="125">
        <f t="shared" si="18"/>
        <v>0</v>
      </c>
      <c r="BG470" s="125">
        <f t="shared" si="25"/>
        <v>0</v>
      </c>
      <c r="BH470" s="125">
        <f t="shared" si="28"/>
        <v>0</v>
      </c>
      <c r="BI470" s="125">
        <f t="shared" si="27"/>
        <v>0</v>
      </c>
      <c r="BJ470" s="167">
        <v>1</v>
      </c>
      <c r="BK470" s="167"/>
    </row>
    <row r="471" spans="1:63" ht="14.25" x14ac:dyDescent="0.2">
      <c r="B471" s="49">
        <v>467</v>
      </c>
      <c r="C471" s="50">
        <f>GD_CHUNG!B471</f>
        <v>10802</v>
      </c>
      <c r="D471" s="50" t="str">
        <f>GD_CHUNG!C471</f>
        <v>Hà Phương Thảo</v>
      </c>
      <c r="E471" s="50" t="str">
        <f>GD_CHUNG!D471</f>
        <v>NV hành chính</v>
      </c>
      <c r="F471" s="200" t="s">
        <v>205</v>
      </c>
      <c r="G471" s="200" t="s">
        <v>205</v>
      </c>
      <c r="H471" s="200" t="s">
        <v>205</v>
      </c>
      <c r="I471" s="224"/>
      <c r="J471" s="224"/>
      <c r="K471" s="200" t="s">
        <v>205</v>
      </c>
      <c r="L471" s="200" t="s">
        <v>205</v>
      </c>
      <c r="M471" s="200" t="s">
        <v>205</v>
      </c>
      <c r="N471" s="200" t="s">
        <v>205</v>
      </c>
      <c r="O471" s="200" t="s">
        <v>205</v>
      </c>
      <c r="P471" s="224"/>
      <c r="Q471" s="224"/>
      <c r="R471" s="200" t="s">
        <v>205</v>
      </c>
      <c r="S471" s="200" t="s">
        <v>205</v>
      </c>
      <c r="T471" s="200" t="s">
        <v>205</v>
      </c>
      <c r="U471" s="200" t="s">
        <v>205</v>
      </c>
      <c r="V471" s="200" t="s">
        <v>205</v>
      </c>
      <c r="W471" s="224"/>
      <c r="X471" s="224"/>
      <c r="Y471" s="200" t="s">
        <v>205</v>
      </c>
      <c r="Z471" s="200" t="s">
        <v>205</v>
      </c>
      <c r="AA471" s="200" t="s">
        <v>205</v>
      </c>
      <c r="AB471" s="200" t="s">
        <v>205</v>
      </c>
      <c r="AC471" s="200" t="s">
        <v>205</v>
      </c>
      <c r="AD471" s="224"/>
      <c r="AE471" s="224"/>
      <c r="AF471" s="200" t="s">
        <v>205</v>
      </c>
      <c r="AG471" s="200" t="s">
        <v>205</v>
      </c>
      <c r="AH471" s="200" t="s">
        <v>205</v>
      </c>
      <c r="AI471" s="200" t="s">
        <v>205</v>
      </c>
      <c r="AJ471" s="200" t="s">
        <v>205</v>
      </c>
      <c r="AK471" s="151"/>
      <c r="AL471" s="123"/>
      <c r="AM471" s="123">
        <f>VLOOKUP(C471,DM_NGAY_CONG_QUY_DINH!$H$3:$L$600,5,FALSE)</f>
        <v>23</v>
      </c>
      <c r="AN471" s="123">
        <f t="shared" si="0"/>
        <v>23</v>
      </c>
      <c r="AO471" s="125">
        <f t="shared" si="1"/>
        <v>0</v>
      </c>
      <c r="AP471" s="125">
        <f t="shared" si="2"/>
        <v>0</v>
      </c>
      <c r="AQ471" s="127">
        <f t="shared" si="3"/>
        <v>0</v>
      </c>
      <c r="AR471" s="125">
        <f t="shared" si="4"/>
        <v>0</v>
      </c>
      <c r="AS471" s="125">
        <f t="shared" si="5"/>
        <v>0</v>
      </c>
      <c r="AT471" s="125">
        <f t="shared" si="6"/>
        <v>0</v>
      </c>
      <c r="AU471" s="125">
        <f t="shared" si="7"/>
        <v>0</v>
      </c>
      <c r="AV471" s="125">
        <f t="shared" si="22"/>
        <v>0</v>
      </c>
      <c r="AW471" s="125">
        <f t="shared" si="9"/>
        <v>0</v>
      </c>
      <c r="AX471" s="125">
        <f t="shared" si="10"/>
        <v>0</v>
      </c>
      <c r="AY471" s="125">
        <f t="shared" si="11"/>
        <v>0</v>
      </c>
      <c r="AZ471" s="125">
        <f t="shared" si="23"/>
        <v>0</v>
      </c>
      <c r="BA471" s="125">
        <f t="shared" si="13"/>
        <v>0</v>
      </c>
      <c r="BB471" s="125">
        <f t="shared" si="14"/>
        <v>0</v>
      </c>
      <c r="BC471" s="125">
        <f t="shared" si="15"/>
        <v>0</v>
      </c>
      <c r="BD471" s="125">
        <f t="shared" si="24"/>
        <v>0</v>
      </c>
      <c r="BE471" s="125">
        <f t="shared" si="17"/>
        <v>0</v>
      </c>
      <c r="BF471" s="125">
        <f t="shared" si="18"/>
        <v>0</v>
      </c>
      <c r="BG471" s="125">
        <f t="shared" si="25"/>
        <v>0</v>
      </c>
      <c r="BH471" s="125">
        <f t="shared" si="28"/>
        <v>0</v>
      </c>
      <c r="BI471" s="125">
        <f t="shared" si="27"/>
        <v>0</v>
      </c>
      <c r="BJ471" s="167">
        <v>1</v>
      </c>
      <c r="BK471" s="167"/>
    </row>
    <row r="472" spans="1:63" ht="14.25" x14ac:dyDescent="0.2">
      <c r="B472" s="49">
        <v>468</v>
      </c>
      <c r="C472" s="50">
        <f>GD_CHUNG!B472</f>
        <v>10805</v>
      </c>
      <c r="D472" s="50" t="str">
        <f>GD_CHUNG!C472</f>
        <v>Trịnh Thị Thu Hằng</v>
      </c>
      <c r="E472" s="50" t="str">
        <f>GD_CHUNG!D472</f>
        <v>NV Hành chính - VT</v>
      </c>
      <c r="F472" s="200" t="s">
        <v>205</v>
      </c>
      <c r="G472" s="200" t="s">
        <v>205</v>
      </c>
      <c r="H472" s="200" t="s">
        <v>205</v>
      </c>
      <c r="I472" s="224"/>
      <c r="J472" s="224"/>
      <c r="K472" s="200" t="s">
        <v>205</v>
      </c>
      <c r="L472" s="200" t="s">
        <v>205</v>
      </c>
      <c r="M472" s="200" t="s">
        <v>205</v>
      </c>
      <c r="N472" s="200" t="s">
        <v>205</v>
      </c>
      <c r="O472" s="200" t="s">
        <v>205</v>
      </c>
      <c r="P472" s="224"/>
      <c r="Q472" s="224"/>
      <c r="R472" s="200" t="s">
        <v>205</v>
      </c>
      <c r="S472" s="200" t="s">
        <v>205</v>
      </c>
      <c r="T472" s="200" t="s">
        <v>205</v>
      </c>
      <c r="U472" s="200" t="s">
        <v>205</v>
      </c>
      <c r="V472" s="200" t="s">
        <v>205</v>
      </c>
      <c r="W472" s="224"/>
      <c r="X472" s="224"/>
      <c r="Y472" s="200" t="s">
        <v>205</v>
      </c>
      <c r="Z472" s="200" t="s">
        <v>205</v>
      </c>
      <c r="AA472" s="200" t="s">
        <v>205</v>
      </c>
      <c r="AB472" s="200" t="s">
        <v>205</v>
      </c>
      <c r="AC472" s="200" t="s">
        <v>205</v>
      </c>
      <c r="AD472" s="224"/>
      <c r="AE472" s="224"/>
      <c r="AF472" s="200" t="s">
        <v>205</v>
      </c>
      <c r="AG472" s="200" t="s">
        <v>205</v>
      </c>
      <c r="AH472" s="200" t="s">
        <v>205</v>
      </c>
      <c r="AI472" s="200" t="s">
        <v>205</v>
      </c>
      <c r="AJ472" s="200" t="s">
        <v>205</v>
      </c>
      <c r="AK472" s="151"/>
      <c r="AL472" s="123"/>
      <c r="AM472" s="123">
        <f>VLOOKUP(C472,DM_NGAY_CONG_QUY_DINH!$H$3:$L$600,5,FALSE)</f>
        <v>23</v>
      </c>
      <c r="AN472" s="123">
        <f t="shared" si="0"/>
        <v>23</v>
      </c>
      <c r="AO472" s="125">
        <f t="shared" si="1"/>
        <v>0</v>
      </c>
      <c r="AP472" s="125">
        <f t="shared" si="2"/>
        <v>0</v>
      </c>
      <c r="AQ472" s="127">
        <f t="shared" si="3"/>
        <v>0</v>
      </c>
      <c r="AR472" s="125">
        <f t="shared" si="4"/>
        <v>0</v>
      </c>
      <c r="AS472" s="125">
        <f t="shared" si="5"/>
        <v>0</v>
      </c>
      <c r="AT472" s="125">
        <f t="shared" si="6"/>
        <v>0</v>
      </c>
      <c r="AU472" s="125">
        <f t="shared" si="7"/>
        <v>0</v>
      </c>
      <c r="AV472" s="125">
        <f t="shared" si="22"/>
        <v>0</v>
      </c>
      <c r="AW472" s="125">
        <f t="shared" si="9"/>
        <v>0</v>
      </c>
      <c r="AX472" s="125">
        <f t="shared" si="10"/>
        <v>0</v>
      </c>
      <c r="AY472" s="125">
        <f t="shared" si="11"/>
        <v>0</v>
      </c>
      <c r="AZ472" s="125">
        <f t="shared" si="23"/>
        <v>0</v>
      </c>
      <c r="BA472" s="125">
        <f t="shared" si="13"/>
        <v>0</v>
      </c>
      <c r="BB472" s="125">
        <f t="shared" si="14"/>
        <v>0</v>
      </c>
      <c r="BC472" s="125">
        <f t="shared" si="15"/>
        <v>0</v>
      </c>
      <c r="BD472" s="125">
        <f t="shared" si="24"/>
        <v>0</v>
      </c>
      <c r="BE472" s="125">
        <f t="shared" si="17"/>
        <v>0</v>
      </c>
      <c r="BF472" s="125">
        <f t="shared" si="18"/>
        <v>0</v>
      </c>
      <c r="BG472" s="125">
        <f t="shared" si="25"/>
        <v>0</v>
      </c>
      <c r="BH472" s="125">
        <f t="shared" si="28"/>
        <v>0</v>
      </c>
      <c r="BI472" s="125">
        <f t="shared" si="27"/>
        <v>0</v>
      </c>
      <c r="BJ472" s="167">
        <v>1</v>
      </c>
      <c r="BK472" s="167"/>
    </row>
    <row r="473" spans="1:63" ht="14.25" x14ac:dyDescent="0.2">
      <c r="B473" s="49">
        <v>469</v>
      </c>
      <c r="C473" s="50">
        <f>GD_CHUNG!B473</f>
        <v>10566</v>
      </c>
      <c r="D473" s="50" t="str">
        <f>GD_CHUNG!C473</f>
        <v>Nguyễn Thị Ngọc</v>
      </c>
      <c r="E473" s="50" t="str">
        <f>GD_CHUNG!D473</f>
        <v>NV Kế hoạch - Quản lý chất lượng</v>
      </c>
      <c r="F473" s="200" t="s">
        <v>205</v>
      </c>
      <c r="G473" s="200" t="s">
        <v>205</v>
      </c>
      <c r="H473" s="200" t="s">
        <v>205</v>
      </c>
      <c r="I473" s="201"/>
      <c r="J473" s="201"/>
      <c r="K473" s="200" t="s">
        <v>205</v>
      </c>
      <c r="L473" s="200" t="s">
        <v>205</v>
      </c>
      <c r="M473" s="200" t="s">
        <v>205</v>
      </c>
      <c r="N473" s="200" t="s">
        <v>205</v>
      </c>
      <c r="O473" s="200" t="s">
        <v>205</v>
      </c>
      <c r="P473" s="201"/>
      <c r="Q473" s="201"/>
      <c r="R473" s="200" t="s">
        <v>205</v>
      </c>
      <c r="S473" s="200" t="s">
        <v>205</v>
      </c>
      <c r="T473" s="200" t="s">
        <v>205</v>
      </c>
      <c r="U473" s="200" t="s">
        <v>205</v>
      </c>
      <c r="V473" s="200" t="s">
        <v>205</v>
      </c>
      <c r="W473" s="201"/>
      <c r="X473" s="201"/>
      <c r="Y473" s="200" t="s">
        <v>205</v>
      </c>
      <c r="Z473" s="200" t="s">
        <v>205</v>
      </c>
      <c r="AA473" s="200" t="s">
        <v>205</v>
      </c>
      <c r="AB473" s="200" t="s">
        <v>205</v>
      </c>
      <c r="AC473" s="200" t="s">
        <v>205</v>
      </c>
      <c r="AD473" s="201"/>
      <c r="AE473" s="201"/>
      <c r="AF473" s="200" t="s">
        <v>205</v>
      </c>
      <c r="AG473" s="200" t="s">
        <v>205</v>
      </c>
      <c r="AH473" s="200" t="s">
        <v>205</v>
      </c>
      <c r="AI473" s="200" t="s">
        <v>205</v>
      </c>
      <c r="AJ473" s="200" t="s">
        <v>205</v>
      </c>
      <c r="AK473" s="96"/>
      <c r="AL473" s="123"/>
      <c r="AM473" s="123">
        <f>VLOOKUP(C473,DM_NGAY_CONG_QUY_DINH!$H$3:$L$600,5,FALSE)</f>
        <v>23</v>
      </c>
      <c r="AN473" s="123">
        <f t="shared" si="0"/>
        <v>23</v>
      </c>
      <c r="AO473" s="125">
        <f t="shared" si="1"/>
        <v>0</v>
      </c>
      <c r="AP473" s="125">
        <f t="shared" si="2"/>
        <v>0</v>
      </c>
      <c r="AQ473" s="127">
        <f t="shared" si="3"/>
        <v>0</v>
      </c>
      <c r="AR473" s="125">
        <f t="shared" si="4"/>
        <v>0</v>
      </c>
      <c r="AS473" s="125">
        <f t="shared" si="5"/>
        <v>0</v>
      </c>
      <c r="AT473" s="125">
        <f t="shared" si="6"/>
        <v>0</v>
      </c>
      <c r="AU473" s="125">
        <f t="shared" si="7"/>
        <v>0</v>
      </c>
      <c r="AV473" s="125">
        <f t="shared" si="22"/>
        <v>0</v>
      </c>
      <c r="AW473" s="125">
        <f t="shared" si="9"/>
        <v>0</v>
      </c>
      <c r="AX473" s="125">
        <f t="shared" si="10"/>
        <v>0</v>
      </c>
      <c r="AY473" s="125">
        <f t="shared" si="11"/>
        <v>0</v>
      </c>
      <c r="AZ473" s="125">
        <f t="shared" si="23"/>
        <v>0</v>
      </c>
      <c r="BA473" s="125">
        <f t="shared" si="13"/>
        <v>0</v>
      </c>
      <c r="BB473" s="125">
        <f t="shared" si="14"/>
        <v>0</v>
      </c>
      <c r="BC473" s="125">
        <f t="shared" si="15"/>
        <v>0</v>
      </c>
      <c r="BD473" s="125">
        <f t="shared" si="24"/>
        <v>0</v>
      </c>
      <c r="BE473" s="125">
        <f t="shared" si="17"/>
        <v>0</v>
      </c>
      <c r="BF473" s="125">
        <f t="shared" si="18"/>
        <v>0</v>
      </c>
      <c r="BG473" s="125">
        <f t="shared" si="25"/>
        <v>0</v>
      </c>
      <c r="BH473" s="125">
        <f t="shared" si="28"/>
        <v>0</v>
      </c>
      <c r="BI473" s="125">
        <f t="shared" si="27"/>
        <v>0</v>
      </c>
      <c r="BJ473" s="167">
        <v>1</v>
      </c>
      <c r="BK473" s="167"/>
    </row>
    <row r="474" spans="1:63" ht="14.25" x14ac:dyDescent="0.2">
      <c r="B474" s="49">
        <v>470</v>
      </c>
      <c r="C474" s="50">
        <f>GD_CHUNG!B474</f>
        <v>10804</v>
      </c>
      <c r="D474" s="50" t="str">
        <f>GD_CHUNG!C474</f>
        <v>Vũ Thị Hoà</v>
      </c>
      <c r="E474" s="50" t="str">
        <f>GD_CHUNG!D474</f>
        <v>NV Lao động tiền lương</v>
      </c>
      <c r="F474" s="200" t="s">
        <v>205</v>
      </c>
      <c r="G474" s="200" t="s">
        <v>205</v>
      </c>
      <c r="H474" s="200" t="s">
        <v>205</v>
      </c>
      <c r="I474" s="224"/>
      <c r="J474" s="224"/>
      <c r="K474" s="200" t="s">
        <v>205</v>
      </c>
      <c r="L474" s="200" t="s">
        <v>205</v>
      </c>
      <c r="M474" s="200" t="s">
        <v>205</v>
      </c>
      <c r="N474" s="200" t="s">
        <v>205</v>
      </c>
      <c r="O474" s="200" t="s">
        <v>205</v>
      </c>
      <c r="P474" s="224"/>
      <c r="Q474" s="224"/>
      <c r="R474" s="200" t="s">
        <v>205</v>
      </c>
      <c r="S474" s="200" t="s">
        <v>205</v>
      </c>
      <c r="T474" s="200" t="s">
        <v>205</v>
      </c>
      <c r="U474" s="200" t="s">
        <v>205</v>
      </c>
      <c r="V474" s="200" t="s">
        <v>205</v>
      </c>
      <c r="W474" s="224"/>
      <c r="X474" s="224"/>
      <c r="Y474" s="200" t="s">
        <v>205</v>
      </c>
      <c r="Z474" s="200" t="s">
        <v>205</v>
      </c>
      <c r="AA474" s="200" t="s">
        <v>205</v>
      </c>
      <c r="AB474" s="200" t="s">
        <v>205</v>
      </c>
      <c r="AC474" s="200" t="s">
        <v>205</v>
      </c>
      <c r="AD474" s="224"/>
      <c r="AE474" s="224"/>
      <c r="AF474" s="200" t="s">
        <v>205</v>
      </c>
      <c r="AG474" s="200" t="s">
        <v>205</v>
      </c>
      <c r="AH474" s="200" t="s">
        <v>205</v>
      </c>
      <c r="AI474" s="200" t="s">
        <v>205</v>
      </c>
      <c r="AJ474" s="200" t="s">
        <v>205</v>
      </c>
      <c r="AK474" s="151"/>
      <c r="AL474" s="123"/>
      <c r="AM474" s="123">
        <f>VLOOKUP(C474,DM_NGAY_CONG_QUY_DINH!$H$3:$L$600,5,FALSE)</f>
        <v>23</v>
      </c>
      <c r="AN474" s="123">
        <f t="shared" si="0"/>
        <v>23</v>
      </c>
      <c r="AO474" s="125">
        <f t="shared" si="1"/>
        <v>0</v>
      </c>
      <c r="AP474" s="125">
        <f t="shared" si="2"/>
        <v>0</v>
      </c>
      <c r="AQ474" s="127">
        <f t="shared" si="3"/>
        <v>0</v>
      </c>
      <c r="AR474" s="125">
        <f t="shared" si="4"/>
        <v>0</v>
      </c>
      <c r="AS474" s="125">
        <f t="shared" si="5"/>
        <v>0</v>
      </c>
      <c r="AT474" s="125">
        <f t="shared" si="6"/>
        <v>0</v>
      </c>
      <c r="AU474" s="125">
        <f t="shared" si="7"/>
        <v>0</v>
      </c>
      <c r="AV474" s="125">
        <f t="shared" si="22"/>
        <v>0</v>
      </c>
      <c r="AW474" s="125">
        <f t="shared" si="9"/>
        <v>0</v>
      </c>
      <c r="AX474" s="125">
        <f t="shared" si="10"/>
        <v>0</v>
      </c>
      <c r="AY474" s="125">
        <f t="shared" si="11"/>
        <v>0</v>
      </c>
      <c r="AZ474" s="125">
        <f t="shared" si="23"/>
        <v>0</v>
      </c>
      <c r="BA474" s="125">
        <f t="shared" si="13"/>
        <v>0</v>
      </c>
      <c r="BB474" s="125">
        <f t="shared" si="14"/>
        <v>0</v>
      </c>
      <c r="BC474" s="125">
        <f t="shared" si="15"/>
        <v>0</v>
      </c>
      <c r="BD474" s="125">
        <f t="shared" si="24"/>
        <v>0</v>
      </c>
      <c r="BE474" s="125">
        <f t="shared" si="17"/>
        <v>0</v>
      </c>
      <c r="BF474" s="125">
        <f t="shared" si="18"/>
        <v>0</v>
      </c>
      <c r="BG474" s="125">
        <f t="shared" si="25"/>
        <v>0</v>
      </c>
      <c r="BH474" s="125">
        <f t="shared" si="28"/>
        <v>0</v>
      </c>
      <c r="BI474" s="125">
        <f t="shared" si="27"/>
        <v>0</v>
      </c>
      <c r="BJ474" s="167">
        <v>1</v>
      </c>
      <c r="BK474" s="167"/>
    </row>
    <row r="475" spans="1:63" ht="14.25" x14ac:dyDescent="0.2">
      <c r="B475" s="49">
        <v>471</v>
      </c>
      <c r="C475" s="50">
        <f>GD_CHUNG!B475</f>
        <v>11117</v>
      </c>
      <c r="D475" s="50" t="str">
        <f>GD_CHUNG!C475</f>
        <v>Nguyễn Hương Giang</v>
      </c>
      <c r="E475" s="50" t="str">
        <f>GD_CHUNG!D475</f>
        <v>NV PVHK</v>
      </c>
      <c r="F475" s="200" t="s">
        <v>205</v>
      </c>
      <c r="G475" s="200" t="s">
        <v>205</v>
      </c>
      <c r="H475" s="200" t="s">
        <v>205</v>
      </c>
      <c r="I475" s="201"/>
      <c r="J475" s="201"/>
      <c r="K475" s="200" t="s">
        <v>205</v>
      </c>
      <c r="L475" s="200" t="s">
        <v>205</v>
      </c>
      <c r="M475" s="200" t="s">
        <v>205</v>
      </c>
      <c r="N475" s="200" t="s">
        <v>205</v>
      </c>
      <c r="O475" s="200" t="s">
        <v>205</v>
      </c>
      <c r="P475" s="201"/>
      <c r="Q475" s="201"/>
      <c r="R475" s="200" t="s">
        <v>205</v>
      </c>
      <c r="S475" s="200" t="s">
        <v>205</v>
      </c>
      <c r="T475" s="200" t="s">
        <v>205</v>
      </c>
      <c r="U475" s="200" t="s">
        <v>205</v>
      </c>
      <c r="V475" s="200" t="s">
        <v>205</v>
      </c>
      <c r="W475" s="224"/>
      <c r="X475" s="201"/>
      <c r="Y475" s="200" t="s">
        <v>205</v>
      </c>
      <c r="Z475" s="200" t="s">
        <v>205</v>
      </c>
      <c r="AA475" s="200" t="s">
        <v>205</v>
      </c>
      <c r="AB475" s="200" t="s">
        <v>205</v>
      </c>
      <c r="AC475" s="200" t="s">
        <v>205</v>
      </c>
      <c r="AD475" s="201"/>
      <c r="AE475" s="201"/>
      <c r="AF475" s="200" t="s">
        <v>205</v>
      </c>
      <c r="AG475" s="200" t="s">
        <v>205</v>
      </c>
      <c r="AH475" s="200" t="s">
        <v>205</v>
      </c>
      <c r="AI475" s="200" t="s">
        <v>205</v>
      </c>
      <c r="AJ475" s="200" t="s">
        <v>205</v>
      </c>
      <c r="AK475" s="151"/>
      <c r="AL475" s="123"/>
      <c r="AM475" s="123">
        <f>VLOOKUP(C475,DM_NGAY_CONG_QUY_DINH!$H$3:$L$600,5,FALSE)</f>
        <v>23</v>
      </c>
      <c r="AN475" s="123">
        <f t="shared" si="0"/>
        <v>23</v>
      </c>
      <c r="AO475" s="125">
        <f t="shared" si="1"/>
        <v>0</v>
      </c>
      <c r="AP475" s="125">
        <f t="shared" si="2"/>
        <v>0</v>
      </c>
      <c r="AQ475" s="127">
        <f t="shared" si="3"/>
        <v>0</v>
      </c>
      <c r="AR475" s="125">
        <f t="shared" si="4"/>
        <v>0</v>
      </c>
      <c r="AS475" s="125">
        <f t="shared" si="5"/>
        <v>0</v>
      </c>
      <c r="AT475" s="125">
        <f t="shared" si="6"/>
        <v>0</v>
      </c>
      <c r="AU475" s="125">
        <f t="shared" si="7"/>
        <v>0</v>
      </c>
      <c r="AV475" s="125">
        <f t="shared" si="22"/>
        <v>0</v>
      </c>
      <c r="AW475" s="125">
        <f t="shared" si="9"/>
        <v>0</v>
      </c>
      <c r="AX475" s="125">
        <f t="shared" si="10"/>
        <v>0</v>
      </c>
      <c r="AY475" s="125">
        <f t="shared" si="11"/>
        <v>0</v>
      </c>
      <c r="AZ475" s="125">
        <f t="shared" si="23"/>
        <v>0</v>
      </c>
      <c r="BA475" s="125">
        <f t="shared" si="13"/>
        <v>0</v>
      </c>
      <c r="BB475" s="125">
        <f t="shared" si="14"/>
        <v>0</v>
      </c>
      <c r="BC475" s="125">
        <f t="shared" si="15"/>
        <v>0</v>
      </c>
      <c r="BD475" s="125">
        <f t="shared" si="24"/>
        <v>0</v>
      </c>
      <c r="BE475" s="125">
        <f t="shared" si="17"/>
        <v>0</v>
      </c>
      <c r="BF475" s="125">
        <f t="shared" si="18"/>
        <v>0</v>
      </c>
      <c r="BG475" s="125">
        <f t="shared" si="25"/>
        <v>0</v>
      </c>
      <c r="BH475" s="125">
        <f t="shared" si="28"/>
        <v>0</v>
      </c>
      <c r="BI475" s="125">
        <f t="shared" si="27"/>
        <v>0</v>
      </c>
      <c r="BJ475" s="167">
        <v>1</v>
      </c>
      <c r="BK475" s="167"/>
    </row>
    <row r="476" spans="1:63" ht="14.25" x14ac:dyDescent="0.2">
      <c r="B476" s="49">
        <v>472</v>
      </c>
      <c r="C476" s="50">
        <f>GD_CHUNG!B476</f>
        <v>10735</v>
      </c>
      <c r="D476" s="50" t="str">
        <f>GD_CHUNG!C476</f>
        <v>Nguyễn Thị Phương Lan</v>
      </c>
      <c r="E476" s="50" t="str">
        <f>GD_CHUNG!D476</f>
        <v>NV Thống kê - Tổng hợp</v>
      </c>
      <c r="F476" s="200" t="s">
        <v>205</v>
      </c>
      <c r="G476" s="200" t="s">
        <v>205</v>
      </c>
      <c r="H476" s="200" t="s">
        <v>205</v>
      </c>
      <c r="I476" s="201"/>
      <c r="J476" s="201"/>
      <c r="K476" s="200" t="s">
        <v>205</v>
      </c>
      <c r="L476" s="200" t="s">
        <v>205</v>
      </c>
      <c r="M476" s="200" t="s">
        <v>205</v>
      </c>
      <c r="N476" s="200" t="s">
        <v>205</v>
      </c>
      <c r="O476" s="200" t="s">
        <v>205</v>
      </c>
      <c r="P476" s="201"/>
      <c r="Q476" s="201"/>
      <c r="R476" s="200" t="s">
        <v>205</v>
      </c>
      <c r="S476" s="200" t="s">
        <v>205</v>
      </c>
      <c r="T476" s="200" t="s">
        <v>205</v>
      </c>
      <c r="U476" s="200" t="s">
        <v>205</v>
      </c>
      <c r="V476" s="200" t="s">
        <v>205</v>
      </c>
      <c r="W476" s="224"/>
      <c r="X476" s="201"/>
      <c r="Y476" s="200" t="s">
        <v>205</v>
      </c>
      <c r="Z476" s="200" t="s">
        <v>205</v>
      </c>
      <c r="AA476" s="200" t="s">
        <v>205</v>
      </c>
      <c r="AB476" s="200" t="s">
        <v>205</v>
      </c>
      <c r="AC476" s="200" t="s">
        <v>205</v>
      </c>
      <c r="AD476" s="201"/>
      <c r="AE476" s="201"/>
      <c r="AF476" s="200" t="s">
        <v>205</v>
      </c>
      <c r="AG476" s="200" t="s">
        <v>205</v>
      </c>
      <c r="AH476" s="200" t="s">
        <v>205</v>
      </c>
      <c r="AI476" s="200" t="s">
        <v>205</v>
      </c>
      <c r="AJ476" s="200" t="s">
        <v>205</v>
      </c>
      <c r="AK476" s="96"/>
      <c r="AL476" s="123"/>
      <c r="AM476" s="123">
        <f>VLOOKUP(C476,DM_NGAY_CONG_QUY_DINH!$H$3:$L$600,5,FALSE)</f>
        <v>23</v>
      </c>
      <c r="AN476" s="123">
        <f t="shared" si="0"/>
        <v>23</v>
      </c>
      <c r="AO476" s="125">
        <f t="shared" si="1"/>
        <v>0</v>
      </c>
      <c r="AP476" s="125">
        <f t="shared" si="2"/>
        <v>0</v>
      </c>
      <c r="AQ476" s="127">
        <f t="shared" si="3"/>
        <v>0</v>
      </c>
      <c r="AR476" s="125">
        <f t="shared" si="4"/>
        <v>0</v>
      </c>
      <c r="AS476" s="125">
        <f t="shared" si="5"/>
        <v>0</v>
      </c>
      <c r="AT476" s="125">
        <f t="shared" si="6"/>
        <v>0</v>
      </c>
      <c r="AU476" s="125">
        <f t="shared" si="7"/>
        <v>0</v>
      </c>
      <c r="AV476" s="125">
        <f t="shared" si="22"/>
        <v>0</v>
      </c>
      <c r="AW476" s="125">
        <f t="shared" si="9"/>
        <v>0</v>
      </c>
      <c r="AX476" s="125">
        <f t="shared" si="10"/>
        <v>0</v>
      </c>
      <c r="AY476" s="125">
        <f t="shared" si="11"/>
        <v>0</v>
      </c>
      <c r="AZ476" s="125">
        <f t="shared" si="23"/>
        <v>0</v>
      </c>
      <c r="BA476" s="125">
        <f t="shared" si="13"/>
        <v>0</v>
      </c>
      <c r="BB476" s="125">
        <f t="shared" si="14"/>
        <v>0</v>
      </c>
      <c r="BC476" s="125">
        <f t="shared" si="15"/>
        <v>0</v>
      </c>
      <c r="BD476" s="125">
        <f t="shared" si="24"/>
        <v>0</v>
      </c>
      <c r="BE476" s="125">
        <f t="shared" si="17"/>
        <v>0</v>
      </c>
      <c r="BF476" s="125">
        <f t="shared" si="18"/>
        <v>0</v>
      </c>
      <c r="BG476" s="125">
        <f t="shared" si="25"/>
        <v>0</v>
      </c>
      <c r="BH476" s="125">
        <f t="shared" si="28"/>
        <v>0</v>
      </c>
      <c r="BI476" s="125">
        <f t="shared" si="27"/>
        <v>0</v>
      </c>
      <c r="BJ476" s="167">
        <v>1</v>
      </c>
      <c r="BK476" s="167"/>
    </row>
    <row r="477" spans="1:63" ht="14.25" x14ac:dyDescent="0.2">
      <c r="B477" s="49">
        <v>473</v>
      </c>
      <c r="C477" s="50">
        <f>GD_CHUNG!B477</f>
        <v>10562</v>
      </c>
      <c r="D477" s="50" t="str">
        <f>GD_CHUNG!C477</f>
        <v>Phạm Thị Thịnh</v>
      </c>
      <c r="E477" s="50" t="str">
        <f>GD_CHUNG!D477</f>
        <v>NV Hành chính - VT</v>
      </c>
      <c r="F477" s="200" t="s">
        <v>205</v>
      </c>
      <c r="G477" s="200" t="s">
        <v>205</v>
      </c>
      <c r="H477" s="200" t="s">
        <v>205</v>
      </c>
      <c r="I477" s="201"/>
      <c r="J477" s="201"/>
      <c r="K477" s="200" t="s">
        <v>205</v>
      </c>
      <c r="L477" s="200" t="s">
        <v>205</v>
      </c>
      <c r="M477" s="200" t="s">
        <v>205</v>
      </c>
      <c r="N477" s="200" t="s">
        <v>205</v>
      </c>
      <c r="O477" s="200" t="s">
        <v>205</v>
      </c>
      <c r="P477" s="201"/>
      <c r="Q477" s="201"/>
      <c r="R477" s="200" t="s">
        <v>205</v>
      </c>
      <c r="S477" s="200" t="s">
        <v>205</v>
      </c>
      <c r="T477" s="200" t="s">
        <v>205</v>
      </c>
      <c r="U477" s="200" t="s">
        <v>205</v>
      </c>
      <c r="V477" s="200" t="s">
        <v>205</v>
      </c>
      <c r="W477" s="201"/>
      <c r="X477" s="201"/>
      <c r="Y477" s="200" t="s">
        <v>205</v>
      </c>
      <c r="Z477" s="200" t="s">
        <v>205</v>
      </c>
      <c r="AA477" s="200" t="s">
        <v>205</v>
      </c>
      <c r="AB477" s="200" t="s">
        <v>205</v>
      </c>
      <c r="AC477" s="200" t="s">
        <v>205</v>
      </c>
      <c r="AD477" s="201"/>
      <c r="AE477" s="201"/>
      <c r="AF477" s="200" t="s">
        <v>205</v>
      </c>
      <c r="AG477" s="200" t="s">
        <v>205</v>
      </c>
      <c r="AH477" s="200" t="s">
        <v>205</v>
      </c>
      <c r="AI477" s="200" t="s">
        <v>205</v>
      </c>
      <c r="AJ477" s="200" t="s">
        <v>205</v>
      </c>
      <c r="AK477" s="151"/>
      <c r="AL477" s="123"/>
      <c r="AM477" s="123">
        <f>VLOOKUP(C477,DM_NGAY_CONG_QUY_DINH!$H$3:$L$600,5,FALSE)</f>
        <v>23</v>
      </c>
      <c r="AN477" s="123">
        <f t="shared" si="0"/>
        <v>23</v>
      </c>
      <c r="AO477" s="125">
        <f t="shared" si="1"/>
        <v>0</v>
      </c>
      <c r="AP477" s="125">
        <f t="shared" si="2"/>
        <v>0</v>
      </c>
      <c r="AQ477" s="127">
        <f t="shared" si="3"/>
        <v>0</v>
      </c>
      <c r="AR477" s="125">
        <f t="shared" si="4"/>
        <v>0</v>
      </c>
      <c r="AS477" s="125">
        <f t="shared" si="5"/>
        <v>0</v>
      </c>
      <c r="AT477" s="125">
        <f t="shared" si="6"/>
        <v>0</v>
      </c>
      <c r="AU477" s="125">
        <f t="shared" si="7"/>
        <v>0</v>
      </c>
      <c r="AV477" s="125">
        <f t="shared" si="22"/>
        <v>0</v>
      </c>
      <c r="AW477" s="125">
        <f t="shared" si="9"/>
        <v>0</v>
      </c>
      <c r="AX477" s="125">
        <f t="shared" si="10"/>
        <v>0</v>
      </c>
      <c r="AY477" s="125">
        <f t="shared" si="11"/>
        <v>0</v>
      </c>
      <c r="AZ477" s="125">
        <f t="shared" si="23"/>
        <v>0</v>
      </c>
      <c r="BA477" s="125">
        <f t="shared" si="13"/>
        <v>0</v>
      </c>
      <c r="BB477" s="125">
        <f t="shared" si="14"/>
        <v>0</v>
      </c>
      <c r="BC477" s="125">
        <f t="shared" si="15"/>
        <v>0</v>
      </c>
      <c r="BD477" s="125">
        <f t="shared" si="24"/>
        <v>0</v>
      </c>
      <c r="BE477" s="125">
        <f t="shared" si="17"/>
        <v>0</v>
      </c>
      <c r="BF477" s="125">
        <f t="shared" si="18"/>
        <v>0</v>
      </c>
      <c r="BG477" s="125">
        <f t="shared" si="25"/>
        <v>0</v>
      </c>
      <c r="BH477" s="125">
        <f t="shared" si="28"/>
        <v>0</v>
      </c>
      <c r="BI477" s="125">
        <f t="shared" si="27"/>
        <v>0</v>
      </c>
      <c r="BJ477" s="167">
        <v>1</v>
      </c>
      <c r="BK477" s="167"/>
    </row>
    <row r="478" spans="1:63" ht="14.25" x14ac:dyDescent="0.2">
      <c r="B478" s="49">
        <v>474</v>
      </c>
      <c r="C478" s="50">
        <f>GD_CHUNG!B478</f>
        <v>10637</v>
      </c>
      <c r="D478" s="50" t="str">
        <f>GD_CHUNG!C478</f>
        <v>Trần Đình Cát</v>
      </c>
      <c r="E478" s="50" t="str">
        <f>GD_CHUNG!D478</f>
        <v>NV trông giữ hành lý</v>
      </c>
      <c r="F478" s="200" t="s">
        <v>661</v>
      </c>
      <c r="G478" s="200" t="s">
        <v>661</v>
      </c>
      <c r="H478" s="200" t="s">
        <v>661</v>
      </c>
      <c r="I478" s="200" t="s">
        <v>661</v>
      </c>
      <c r="J478" s="201"/>
      <c r="K478" s="200" t="s">
        <v>661</v>
      </c>
      <c r="L478" s="200" t="s">
        <v>661</v>
      </c>
      <c r="M478" s="200" t="s">
        <v>661</v>
      </c>
      <c r="N478" s="200" t="s">
        <v>661</v>
      </c>
      <c r="O478" s="200" t="s">
        <v>661</v>
      </c>
      <c r="P478" s="200" t="s">
        <v>661</v>
      </c>
      <c r="Q478" s="201"/>
      <c r="R478" s="200" t="s">
        <v>661</v>
      </c>
      <c r="S478" s="200" t="s">
        <v>661</v>
      </c>
      <c r="T478" s="200" t="s">
        <v>661</v>
      </c>
      <c r="U478" s="200" t="s">
        <v>661</v>
      </c>
      <c r="V478" s="200" t="s">
        <v>661</v>
      </c>
      <c r="W478" s="200" t="s">
        <v>661</v>
      </c>
      <c r="X478" s="201"/>
      <c r="Y478" s="200" t="s">
        <v>661</v>
      </c>
      <c r="Z478" s="200" t="s">
        <v>661</v>
      </c>
      <c r="AA478" s="200" t="s">
        <v>661</v>
      </c>
      <c r="AB478" s="200" t="s">
        <v>661</v>
      </c>
      <c r="AC478" s="200" t="s">
        <v>661</v>
      </c>
      <c r="AD478" s="200" t="s">
        <v>661</v>
      </c>
      <c r="AE478" s="201"/>
      <c r="AF478" s="200" t="s">
        <v>661</v>
      </c>
      <c r="AG478" s="200" t="s">
        <v>661</v>
      </c>
      <c r="AH478" s="200" t="s">
        <v>661</v>
      </c>
      <c r="AI478" s="200" t="s">
        <v>661</v>
      </c>
      <c r="AJ478" s="200" t="s">
        <v>661</v>
      </c>
      <c r="AK478" s="96"/>
      <c r="AL478" s="123"/>
      <c r="AM478" s="123">
        <f>VLOOKUP(C478,DM_NGAY_CONG_QUY_DINH!$H$3:$L$600,5,FALSE)</f>
        <v>27</v>
      </c>
      <c r="AN478" s="123">
        <f t="shared" si="0"/>
        <v>0</v>
      </c>
      <c r="AO478" s="125">
        <f t="shared" si="1"/>
        <v>0</v>
      </c>
      <c r="AP478" s="125">
        <f t="shared" si="2"/>
        <v>0</v>
      </c>
      <c r="AQ478" s="127">
        <f t="shared" si="3"/>
        <v>0</v>
      </c>
      <c r="AR478" s="125">
        <f t="shared" si="4"/>
        <v>0</v>
      </c>
      <c r="AS478" s="125">
        <f t="shared" si="5"/>
        <v>0</v>
      </c>
      <c r="AT478" s="125">
        <f t="shared" si="6"/>
        <v>0</v>
      </c>
      <c r="AU478" s="125">
        <f t="shared" si="7"/>
        <v>0</v>
      </c>
      <c r="AV478" s="125">
        <f t="shared" si="22"/>
        <v>0</v>
      </c>
      <c r="AW478" s="125">
        <f t="shared" si="9"/>
        <v>0</v>
      </c>
      <c r="AX478" s="125">
        <f t="shared" si="10"/>
        <v>0</v>
      </c>
      <c r="AY478" s="125">
        <f t="shared" si="11"/>
        <v>0</v>
      </c>
      <c r="AZ478" s="125">
        <f t="shared" si="23"/>
        <v>0</v>
      </c>
      <c r="BA478" s="125">
        <f t="shared" si="13"/>
        <v>0</v>
      </c>
      <c r="BB478" s="125">
        <f t="shared" si="14"/>
        <v>0</v>
      </c>
      <c r="BC478" s="125">
        <f t="shared" si="15"/>
        <v>0</v>
      </c>
      <c r="BD478" s="125">
        <f t="shared" si="24"/>
        <v>0</v>
      </c>
      <c r="BE478" s="125">
        <f t="shared" si="17"/>
        <v>0</v>
      </c>
      <c r="BF478" s="125">
        <f t="shared" si="18"/>
        <v>0</v>
      </c>
      <c r="BG478" s="125">
        <f t="shared" si="25"/>
        <v>0</v>
      </c>
      <c r="BH478" s="125">
        <f t="shared" si="28"/>
        <v>27</v>
      </c>
      <c r="BI478" s="125">
        <f t="shared" si="27"/>
        <v>0</v>
      </c>
      <c r="BJ478" s="167">
        <v>1</v>
      </c>
      <c r="BK478" s="167"/>
    </row>
    <row r="479" spans="1:63" ht="14.25" x14ac:dyDescent="0.2">
      <c r="B479" s="49">
        <v>475</v>
      </c>
      <c r="C479" s="50">
        <f>GD_CHUNG!B479</f>
        <v>10799</v>
      </c>
      <c r="D479" s="50" t="str">
        <f>GD_CHUNG!C479</f>
        <v>Phương Lan</v>
      </c>
      <c r="E479" s="50" t="str">
        <f>GD_CHUNG!D479</f>
        <v>Chuyên viên lao động tiền lương</v>
      </c>
      <c r="F479" s="200" t="s">
        <v>205</v>
      </c>
      <c r="G479" s="200" t="s">
        <v>205</v>
      </c>
      <c r="H479" s="200" t="s">
        <v>205</v>
      </c>
      <c r="I479" s="201"/>
      <c r="J479" s="201"/>
      <c r="K479" s="200" t="s">
        <v>205</v>
      </c>
      <c r="L479" s="200" t="s">
        <v>205</v>
      </c>
      <c r="M479" s="200" t="s">
        <v>205</v>
      </c>
      <c r="N479" s="200" t="s">
        <v>205</v>
      </c>
      <c r="O479" s="200" t="s">
        <v>205</v>
      </c>
      <c r="P479" s="201"/>
      <c r="Q479" s="201"/>
      <c r="R479" s="200" t="s">
        <v>205</v>
      </c>
      <c r="S479" s="200" t="s">
        <v>205</v>
      </c>
      <c r="T479" s="200" t="s">
        <v>205</v>
      </c>
      <c r="U479" s="200" t="s">
        <v>205</v>
      </c>
      <c r="V479" s="200" t="s">
        <v>205</v>
      </c>
      <c r="W479" s="224"/>
      <c r="X479" s="201"/>
      <c r="Y479" s="200" t="s">
        <v>205</v>
      </c>
      <c r="Z479" s="200" t="s">
        <v>205</v>
      </c>
      <c r="AA479" s="200" t="s">
        <v>205</v>
      </c>
      <c r="AB479" s="200" t="s">
        <v>205</v>
      </c>
      <c r="AC479" s="200" t="s">
        <v>205</v>
      </c>
      <c r="AD479" s="201"/>
      <c r="AE479" s="201"/>
      <c r="AF479" s="200" t="s">
        <v>205</v>
      </c>
      <c r="AG479" s="200" t="s">
        <v>205</v>
      </c>
      <c r="AH479" s="200" t="s">
        <v>205</v>
      </c>
      <c r="AI479" s="200" t="s">
        <v>205</v>
      </c>
      <c r="AJ479" s="200" t="s">
        <v>205</v>
      </c>
      <c r="AK479" s="151"/>
      <c r="AL479" s="123"/>
      <c r="AM479" s="123">
        <f>VLOOKUP(C479,DM_NGAY_CONG_QUY_DINH!$H$3:$L$600,5,FALSE)</f>
        <v>23</v>
      </c>
      <c r="AN479" s="123">
        <f t="shared" si="0"/>
        <v>23</v>
      </c>
      <c r="AO479" s="125">
        <f t="shared" si="1"/>
        <v>0</v>
      </c>
      <c r="AP479" s="125">
        <f t="shared" si="2"/>
        <v>0</v>
      </c>
      <c r="AQ479" s="127">
        <f t="shared" si="3"/>
        <v>0</v>
      </c>
      <c r="AR479" s="125">
        <f t="shared" si="4"/>
        <v>0</v>
      </c>
      <c r="AS479" s="125">
        <f t="shared" si="5"/>
        <v>0</v>
      </c>
      <c r="AT479" s="125">
        <f t="shared" si="6"/>
        <v>0</v>
      </c>
      <c r="AU479" s="125">
        <f t="shared" si="7"/>
        <v>0</v>
      </c>
      <c r="AV479" s="125">
        <f t="shared" si="22"/>
        <v>0</v>
      </c>
      <c r="AW479" s="125">
        <f t="shared" si="9"/>
        <v>0</v>
      </c>
      <c r="AX479" s="125">
        <f t="shared" si="10"/>
        <v>0</v>
      </c>
      <c r="AY479" s="125">
        <f t="shared" si="11"/>
        <v>0</v>
      </c>
      <c r="AZ479" s="125">
        <f t="shared" si="23"/>
        <v>0</v>
      </c>
      <c r="BA479" s="125">
        <f t="shared" si="13"/>
        <v>0</v>
      </c>
      <c r="BB479" s="125">
        <f t="shared" si="14"/>
        <v>0</v>
      </c>
      <c r="BC479" s="125">
        <f t="shared" si="15"/>
        <v>0</v>
      </c>
      <c r="BD479" s="125">
        <f t="shared" si="24"/>
        <v>0</v>
      </c>
      <c r="BE479" s="125">
        <f t="shared" si="17"/>
        <v>0</v>
      </c>
      <c r="BF479" s="125">
        <f t="shared" si="18"/>
        <v>0</v>
      </c>
      <c r="BG479" s="125">
        <f t="shared" si="25"/>
        <v>0</v>
      </c>
      <c r="BH479" s="125">
        <f t="shared" si="28"/>
        <v>0</v>
      </c>
      <c r="BI479" s="125">
        <f t="shared" si="27"/>
        <v>0</v>
      </c>
      <c r="BJ479" s="167">
        <v>1.0499999999999985</v>
      </c>
      <c r="BK479" s="79"/>
    </row>
    <row r="480" spans="1:63" ht="14.25" x14ac:dyDescent="0.2">
      <c r="B480" s="49">
        <v>476</v>
      </c>
      <c r="C480" s="50">
        <f>GD_CHUNG!B480</f>
        <v>11108</v>
      </c>
      <c r="D480" s="50" t="str">
        <f>GD_CHUNG!C480</f>
        <v>Phạm Thùy Dung</v>
      </c>
      <c r="E480" s="50" t="str">
        <f>GD_CHUNG!D480</f>
        <v>Nhân viên phục vụ hành khách</v>
      </c>
      <c r="F480" s="200" t="s">
        <v>661</v>
      </c>
      <c r="G480" s="200" t="s">
        <v>661</v>
      </c>
      <c r="H480" s="200" t="s">
        <v>661</v>
      </c>
      <c r="I480" s="200" t="s">
        <v>661</v>
      </c>
      <c r="J480" s="201"/>
      <c r="K480" s="200" t="s">
        <v>661</v>
      </c>
      <c r="L480" s="200" t="s">
        <v>661</v>
      </c>
      <c r="M480" s="200" t="s">
        <v>661</v>
      </c>
      <c r="N480" s="200" t="s">
        <v>661</v>
      </c>
      <c r="O480" s="200" t="s">
        <v>661</v>
      </c>
      <c r="P480" s="200" t="s">
        <v>661</v>
      </c>
      <c r="Q480" s="201"/>
      <c r="R480" s="200" t="s">
        <v>661</v>
      </c>
      <c r="S480" s="200" t="s">
        <v>661</v>
      </c>
      <c r="T480" s="200" t="s">
        <v>661</v>
      </c>
      <c r="U480" s="200" t="s">
        <v>661</v>
      </c>
      <c r="V480" s="200" t="s">
        <v>661</v>
      </c>
      <c r="W480" s="200" t="s">
        <v>661</v>
      </c>
      <c r="X480" s="201"/>
      <c r="Y480" s="200" t="s">
        <v>661</v>
      </c>
      <c r="Z480" s="200" t="s">
        <v>661</v>
      </c>
      <c r="AA480" s="200" t="s">
        <v>661</v>
      </c>
      <c r="AB480" s="200" t="s">
        <v>661</v>
      </c>
      <c r="AC480" s="200" t="s">
        <v>661</v>
      </c>
      <c r="AD480" s="200" t="s">
        <v>661</v>
      </c>
      <c r="AE480" s="201"/>
      <c r="AF480" s="200" t="s">
        <v>661</v>
      </c>
      <c r="AG480" s="200" t="s">
        <v>661</v>
      </c>
      <c r="AH480" s="200" t="s">
        <v>661</v>
      </c>
      <c r="AI480" s="200" t="s">
        <v>661</v>
      </c>
      <c r="AJ480" s="200" t="s">
        <v>661</v>
      </c>
      <c r="AK480" s="96"/>
      <c r="AL480" s="123"/>
      <c r="AM480" s="123">
        <f>VLOOKUP(C480,DM_NGAY_CONG_QUY_DINH!$H$3:$L$600,5,FALSE)</f>
        <v>27</v>
      </c>
      <c r="AN480" s="123">
        <f t="shared" si="0"/>
        <v>0</v>
      </c>
      <c r="AO480" s="125">
        <f t="shared" si="1"/>
        <v>0</v>
      </c>
      <c r="AP480" s="125">
        <f t="shared" si="2"/>
        <v>0</v>
      </c>
      <c r="AQ480" s="127">
        <f t="shared" si="3"/>
        <v>0</v>
      </c>
      <c r="AR480" s="125">
        <f t="shared" si="4"/>
        <v>0</v>
      </c>
      <c r="AS480" s="125">
        <f t="shared" si="5"/>
        <v>0</v>
      </c>
      <c r="AT480" s="125">
        <f t="shared" si="6"/>
        <v>0</v>
      </c>
      <c r="AU480" s="125">
        <f t="shared" si="7"/>
        <v>0</v>
      </c>
      <c r="AV480" s="125">
        <f t="shared" si="22"/>
        <v>0</v>
      </c>
      <c r="AW480" s="125">
        <f t="shared" si="9"/>
        <v>0</v>
      </c>
      <c r="AX480" s="125">
        <f t="shared" si="10"/>
        <v>0</v>
      </c>
      <c r="AY480" s="125">
        <f t="shared" si="11"/>
        <v>0</v>
      </c>
      <c r="AZ480" s="125">
        <f t="shared" si="23"/>
        <v>0</v>
      </c>
      <c r="BA480" s="125">
        <f t="shared" si="13"/>
        <v>0</v>
      </c>
      <c r="BB480" s="125">
        <f t="shared" si="14"/>
        <v>0</v>
      </c>
      <c r="BC480" s="125">
        <f t="shared" si="15"/>
        <v>0</v>
      </c>
      <c r="BD480" s="125">
        <f t="shared" si="24"/>
        <v>0</v>
      </c>
      <c r="BE480" s="125">
        <f t="shared" si="17"/>
        <v>0</v>
      </c>
      <c r="BF480" s="125">
        <f t="shared" si="18"/>
        <v>0</v>
      </c>
      <c r="BG480" s="125">
        <f t="shared" si="25"/>
        <v>0</v>
      </c>
      <c r="BH480" s="125">
        <f t="shared" si="28"/>
        <v>27</v>
      </c>
      <c r="BI480" s="125">
        <f t="shared" si="27"/>
        <v>0</v>
      </c>
      <c r="BJ480" s="167">
        <v>1</v>
      </c>
      <c r="BK480" s="167"/>
    </row>
    <row r="481" spans="1:63" ht="14.25" x14ac:dyDescent="0.2">
      <c r="A481" s="243"/>
      <c r="B481" s="238">
        <v>477</v>
      </c>
      <c r="C481" s="239">
        <v>13777</v>
      </c>
      <c r="D481" s="240" t="s">
        <v>302</v>
      </c>
      <c r="E481" s="240" t="s">
        <v>303</v>
      </c>
      <c r="F481" s="276" t="s">
        <v>205</v>
      </c>
      <c r="G481" s="276" t="s">
        <v>205</v>
      </c>
      <c r="H481" s="276" t="s">
        <v>205</v>
      </c>
      <c r="I481" s="276" t="s">
        <v>205</v>
      </c>
      <c r="J481" s="277"/>
      <c r="K481" s="276" t="s">
        <v>205</v>
      </c>
      <c r="L481" s="276" t="s">
        <v>205</v>
      </c>
      <c r="M481" s="276" t="s">
        <v>205</v>
      </c>
      <c r="N481" s="276" t="s">
        <v>205</v>
      </c>
      <c r="O481" s="277"/>
      <c r="P481" s="277"/>
      <c r="Q481" s="277"/>
      <c r="R481" s="277"/>
      <c r="S481" s="277"/>
      <c r="T481" s="277"/>
      <c r="U481" s="277"/>
      <c r="V481" s="277"/>
      <c r="W481" s="277"/>
      <c r="X481" s="277"/>
      <c r="Y481" s="277"/>
      <c r="Z481" s="277"/>
      <c r="AA481" s="277"/>
      <c r="AB481" s="277"/>
      <c r="AC481" s="277"/>
      <c r="AD481" s="277"/>
      <c r="AE481" s="277"/>
      <c r="AF481" s="277"/>
      <c r="AG481" s="277"/>
      <c r="AH481" s="277"/>
      <c r="AI481" s="277"/>
      <c r="AJ481" s="277"/>
      <c r="AK481" s="278"/>
      <c r="AL481" s="279"/>
      <c r="AM481" s="279">
        <f>VLOOKUP(C481,DM_NGAY_CONG_QUY_DINH!$H$3:$L$600,5,FALSE)</f>
        <v>27</v>
      </c>
      <c r="AN481" s="279">
        <f t="shared" si="0"/>
        <v>8</v>
      </c>
      <c r="AO481" s="280">
        <f t="shared" si="1"/>
        <v>0</v>
      </c>
      <c r="AP481" s="280">
        <f t="shared" si="2"/>
        <v>0</v>
      </c>
      <c r="AQ481" s="281">
        <f t="shared" si="3"/>
        <v>0</v>
      </c>
      <c r="AR481" s="280">
        <f t="shared" si="4"/>
        <v>0</v>
      </c>
      <c r="AS481" s="280">
        <f t="shared" si="5"/>
        <v>0</v>
      </c>
      <c r="AT481" s="280">
        <f t="shared" si="6"/>
        <v>0</v>
      </c>
      <c r="AU481" s="280">
        <f t="shared" si="7"/>
        <v>0</v>
      </c>
      <c r="AV481" s="280">
        <f t="shared" si="22"/>
        <v>0</v>
      </c>
      <c r="AW481" s="280">
        <f t="shared" si="9"/>
        <v>0</v>
      </c>
      <c r="AX481" s="280">
        <f t="shared" si="10"/>
        <v>0</v>
      </c>
      <c r="AY481" s="280">
        <f t="shared" si="11"/>
        <v>0</v>
      </c>
      <c r="AZ481" s="280">
        <f t="shared" si="23"/>
        <v>0</v>
      </c>
      <c r="BA481" s="280">
        <f t="shared" si="13"/>
        <v>0</v>
      </c>
      <c r="BB481" s="280">
        <f t="shared" si="14"/>
        <v>0</v>
      </c>
      <c r="BC481" s="280">
        <f t="shared" si="15"/>
        <v>0</v>
      </c>
      <c r="BD481" s="280">
        <f t="shared" si="24"/>
        <v>0</v>
      </c>
      <c r="BE481" s="280">
        <f t="shared" si="17"/>
        <v>0</v>
      </c>
      <c r="BF481" s="280">
        <f t="shared" si="18"/>
        <v>0</v>
      </c>
      <c r="BG481" s="280">
        <f t="shared" si="25"/>
        <v>0</v>
      </c>
      <c r="BH481" s="280">
        <f t="shared" si="28"/>
        <v>0</v>
      </c>
      <c r="BI481" s="280">
        <f t="shared" si="27"/>
        <v>0</v>
      </c>
      <c r="BJ481" s="282">
        <v>1</v>
      </c>
      <c r="BK481" s="282"/>
    </row>
    <row r="482" spans="1:63" ht="14.25" x14ac:dyDescent="0.2">
      <c r="B482" s="49">
        <v>478</v>
      </c>
      <c r="C482" s="50">
        <v>13783</v>
      </c>
      <c r="D482" s="51" t="s">
        <v>304</v>
      </c>
      <c r="E482" s="51" t="s">
        <v>303</v>
      </c>
      <c r="F482" s="200" t="s">
        <v>205</v>
      </c>
      <c r="G482" s="200" t="s">
        <v>205</v>
      </c>
      <c r="H482" s="200" t="s">
        <v>205</v>
      </c>
      <c r="I482" s="200" t="s">
        <v>205</v>
      </c>
      <c r="J482" s="151"/>
      <c r="K482" s="200" t="s">
        <v>205</v>
      </c>
      <c r="L482" s="200" t="s">
        <v>205</v>
      </c>
      <c r="M482" s="200" t="s">
        <v>205</v>
      </c>
      <c r="N482" s="200" t="s">
        <v>205</v>
      </c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  <c r="AA482" s="151"/>
      <c r="AB482" s="151"/>
      <c r="AC482" s="151"/>
      <c r="AD482" s="151"/>
      <c r="AE482" s="151"/>
      <c r="AF482" s="151"/>
      <c r="AG482" s="151"/>
      <c r="AH482" s="151"/>
      <c r="AI482" s="151"/>
      <c r="AJ482" s="151"/>
      <c r="AK482" s="151"/>
      <c r="AL482" s="123"/>
      <c r="AM482" s="123">
        <f>VLOOKUP(C482,DM_NGAY_CONG_QUY_DINH!$H$3:$L$600,5,FALSE)</f>
        <v>27</v>
      </c>
      <c r="AN482" s="123">
        <f t="shared" si="0"/>
        <v>8</v>
      </c>
      <c r="AO482" s="125">
        <f t="shared" si="1"/>
        <v>0</v>
      </c>
      <c r="AP482" s="125">
        <f t="shared" si="2"/>
        <v>0</v>
      </c>
      <c r="AQ482" s="127">
        <f t="shared" si="3"/>
        <v>0</v>
      </c>
      <c r="AR482" s="125">
        <f t="shared" si="4"/>
        <v>0</v>
      </c>
      <c r="AS482" s="125">
        <f t="shared" si="5"/>
        <v>0</v>
      </c>
      <c r="AT482" s="125">
        <f t="shared" si="6"/>
        <v>0</v>
      </c>
      <c r="AU482" s="125">
        <f t="shared" si="7"/>
        <v>0</v>
      </c>
      <c r="AV482" s="125">
        <f t="shared" si="22"/>
        <v>0</v>
      </c>
      <c r="AW482" s="125">
        <f t="shared" si="9"/>
        <v>0</v>
      </c>
      <c r="AX482" s="125">
        <f t="shared" si="10"/>
        <v>0</v>
      </c>
      <c r="AY482" s="125">
        <f t="shared" si="11"/>
        <v>0</v>
      </c>
      <c r="AZ482" s="125">
        <f t="shared" si="23"/>
        <v>0</v>
      </c>
      <c r="BA482" s="125">
        <f t="shared" si="13"/>
        <v>0</v>
      </c>
      <c r="BB482" s="125">
        <f t="shared" si="14"/>
        <v>0</v>
      </c>
      <c r="BC482" s="125">
        <f t="shared" si="15"/>
        <v>0</v>
      </c>
      <c r="BD482" s="125">
        <f t="shared" si="24"/>
        <v>0</v>
      </c>
      <c r="BE482" s="125">
        <f t="shared" si="17"/>
        <v>0</v>
      </c>
      <c r="BF482" s="125">
        <f t="shared" si="18"/>
        <v>0</v>
      </c>
      <c r="BG482" s="125">
        <f t="shared" si="25"/>
        <v>0</v>
      </c>
      <c r="BH482" s="125">
        <f t="shared" si="28"/>
        <v>0</v>
      </c>
      <c r="BI482" s="125">
        <f t="shared" si="27"/>
        <v>0</v>
      </c>
      <c r="BJ482" s="167">
        <v>1</v>
      </c>
      <c r="BK482" s="167"/>
    </row>
    <row r="483" spans="1:63" ht="14.25" x14ac:dyDescent="0.2">
      <c r="B483" s="49">
        <v>479</v>
      </c>
      <c r="C483" s="50">
        <v>13785</v>
      </c>
      <c r="D483" s="51" t="s">
        <v>305</v>
      </c>
      <c r="E483" s="51" t="s">
        <v>303</v>
      </c>
      <c r="F483" s="200" t="s">
        <v>205</v>
      </c>
      <c r="G483" s="200" t="s">
        <v>205</v>
      </c>
      <c r="H483" s="200" t="s">
        <v>205</v>
      </c>
      <c r="I483" s="200" t="s">
        <v>205</v>
      </c>
      <c r="J483" s="151"/>
      <c r="K483" s="200" t="s">
        <v>205</v>
      </c>
      <c r="L483" s="200" t="s">
        <v>205</v>
      </c>
      <c r="M483" s="200" t="s">
        <v>205</v>
      </c>
      <c r="N483" s="200" t="s">
        <v>205</v>
      </c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  <c r="AA483" s="151"/>
      <c r="AB483" s="151"/>
      <c r="AC483" s="151"/>
      <c r="AD483" s="151"/>
      <c r="AE483" s="151"/>
      <c r="AF483" s="151"/>
      <c r="AG483" s="151"/>
      <c r="AH483" s="151"/>
      <c r="AI483" s="151"/>
      <c r="AJ483" s="151"/>
      <c r="AK483" s="151"/>
      <c r="AL483" s="123"/>
      <c r="AM483" s="123">
        <f>VLOOKUP(C483,DM_NGAY_CONG_QUY_DINH!$H$3:$L$600,5,FALSE)</f>
        <v>27</v>
      </c>
      <c r="AN483" s="123">
        <f t="shared" si="0"/>
        <v>8</v>
      </c>
      <c r="AO483" s="125">
        <f t="shared" si="1"/>
        <v>0</v>
      </c>
      <c r="AP483" s="125">
        <f t="shared" si="2"/>
        <v>0</v>
      </c>
      <c r="AQ483" s="127">
        <f t="shared" si="3"/>
        <v>0</v>
      </c>
      <c r="AR483" s="125">
        <f t="shared" si="4"/>
        <v>0</v>
      </c>
      <c r="AS483" s="125">
        <f t="shared" si="5"/>
        <v>0</v>
      </c>
      <c r="AT483" s="125">
        <f t="shared" si="6"/>
        <v>0</v>
      </c>
      <c r="AU483" s="125">
        <f t="shared" si="7"/>
        <v>0</v>
      </c>
      <c r="AV483" s="125">
        <f t="shared" si="22"/>
        <v>0</v>
      </c>
      <c r="AW483" s="125">
        <f t="shared" si="9"/>
        <v>0</v>
      </c>
      <c r="AX483" s="125">
        <f t="shared" si="10"/>
        <v>0</v>
      </c>
      <c r="AY483" s="125">
        <f t="shared" si="11"/>
        <v>0</v>
      </c>
      <c r="AZ483" s="125">
        <f t="shared" si="23"/>
        <v>0</v>
      </c>
      <c r="BA483" s="125">
        <f t="shared" si="13"/>
        <v>0</v>
      </c>
      <c r="BB483" s="125">
        <f t="shared" si="14"/>
        <v>0</v>
      </c>
      <c r="BC483" s="125">
        <f t="shared" si="15"/>
        <v>0</v>
      </c>
      <c r="BD483" s="125">
        <f t="shared" si="24"/>
        <v>0</v>
      </c>
      <c r="BE483" s="125">
        <f t="shared" si="17"/>
        <v>0</v>
      </c>
      <c r="BF483" s="125">
        <f t="shared" si="18"/>
        <v>0</v>
      </c>
      <c r="BG483" s="125">
        <f t="shared" si="25"/>
        <v>0</v>
      </c>
      <c r="BH483" s="125">
        <f t="shared" si="28"/>
        <v>0</v>
      </c>
      <c r="BI483" s="125">
        <f t="shared" si="27"/>
        <v>0</v>
      </c>
      <c r="BJ483" s="167">
        <v>1</v>
      </c>
      <c r="BK483" s="167"/>
    </row>
    <row r="484" spans="1:63" ht="14.25" x14ac:dyDescent="0.2">
      <c r="B484" s="49">
        <v>480</v>
      </c>
      <c r="C484" s="50">
        <v>13786</v>
      </c>
      <c r="D484" s="51" t="s">
        <v>306</v>
      </c>
      <c r="E484" s="51" t="s">
        <v>303</v>
      </c>
      <c r="F484" s="200" t="s">
        <v>205</v>
      </c>
      <c r="G484" s="200" t="s">
        <v>205</v>
      </c>
      <c r="H484" s="200" t="s">
        <v>205</v>
      </c>
      <c r="I484" s="200" t="s">
        <v>205</v>
      </c>
      <c r="J484" s="151"/>
      <c r="K484" s="200" t="s">
        <v>205</v>
      </c>
      <c r="L484" s="200" t="s">
        <v>205</v>
      </c>
      <c r="M484" s="200" t="s">
        <v>205</v>
      </c>
      <c r="N484" s="200" t="s">
        <v>205</v>
      </c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51"/>
      <c r="AI484" s="151"/>
      <c r="AJ484" s="151"/>
      <c r="AK484" s="151"/>
      <c r="AL484" s="123"/>
      <c r="AM484" s="123">
        <f>VLOOKUP(C484,DM_NGAY_CONG_QUY_DINH!$H$3:$L$600,5,FALSE)</f>
        <v>27</v>
      </c>
      <c r="AN484" s="123">
        <f t="shared" si="0"/>
        <v>8</v>
      </c>
      <c r="AO484" s="125">
        <f t="shared" si="1"/>
        <v>0</v>
      </c>
      <c r="AP484" s="125">
        <f t="shared" si="2"/>
        <v>0</v>
      </c>
      <c r="AQ484" s="127">
        <f t="shared" si="3"/>
        <v>0</v>
      </c>
      <c r="AR484" s="125">
        <f t="shared" si="4"/>
        <v>0</v>
      </c>
      <c r="AS484" s="125">
        <f t="shared" si="5"/>
        <v>0</v>
      </c>
      <c r="AT484" s="125">
        <f t="shared" si="6"/>
        <v>0</v>
      </c>
      <c r="AU484" s="125">
        <f t="shared" si="7"/>
        <v>0</v>
      </c>
      <c r="AV484" s="125">
        <f t="shared" si="22"/>
        <v>0</v>
      </c>
      <c r="AW484" s="125">
        <f t="shared" si="9"/>
        <v>0</v>
      </c>
      <c r="AX484" s="125">
        <f t="shared" si="10"/>
        <v>0</v>
      </c>
      <c r="AY484" s="125">
        <f t="shared" si="11"/>
        <v>0</v>
      </c>
      <c r="AZ484" s="125">
        <f t="shared" si="23"/>
        <v>0</v>
      </c>
      <c r="BA484" s="125">
        <f t="shared" si="13"/>
        <v>0</v>
      </c>
      <c r="BB484" s="125">
        <f t="shared" si="14"/>
        <v>0</v>
      </c>
      <c r="BC484" s="125">
        <f t="shared" si="15"/>
        <v>0</v>
      </c>
      <c r="BD484" s="125">
        <f t="shared" si="24"/>
        <v>0</v>
      </c>
      <c r="BE484" s="125">
        <f t="shared" si="17"/>
        <v>0</v>
      </c>
      <c r="BF484" s="125">
        <f t="shared" si="18"/>
        <v>0</v>
      </c>
      <c r="BG484" s="125">
        <f t="shared" si="25"/>
        <v>0</v>
      </c>
      <c r="BH484" s="125">
        <f t="shared" si="28"/>
        <v>0</v>
      </c>
      <c r="BI484" s="125">
        <f t="shared" si="27"/>
        <v>0</v>
      </c>
      <c r="BJ484" s="167">
        <v>1</v>
      </c>
      <c r="BK484" s="167"/>
    </row>
    <row r="485" spans="1:63" ht="14.25" x14ac:dyDescent="0.2">
      <c r="B485" s="49">
        <v>481</v>
      </c>
      <c r="C485" s="50">
        <v>13787</v>
      </c>
      <c r="D485" s="51" t="s">
        <v>307</v>
      </c>
      <c r="E485" s="51" t="s">
        <v>303</v>
      </c>
      <c r="F485" s="200" t="s">
        <v>205</v>
      </c>
      <c r="G485" s="200" t="s">
        <v>205</v>
      </c>
      <c r="H485" s="200" t="s">
        <v>205</v>
      </c>
      <c r="I485" s="200" t="s">
        <v>205</v>
      </c>
      <c r="J485" s="151"/>
      <c r="K485" s="200" t="s">
        <v>205</v>
      </c>
      <c r="L485" s="200" t="s">
        <v>205</v>
      </c>
      <c r="M485" s="200" t="s">
        <v>205</v>
      </c>
      <c r="N485" s="200" t="s">
        <v>205</v>
      </c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51"/>
      <c r="AI485" s="151"/>
      <c r="AJ485" s="151"/>
      <c r="AK485" s="151"/>
      <c r="AL485" s="123"/>
      <c r="AM485" s="123">
        <f>VLOOKUP(C485,DM_NGAY_CONG_QUY_DINH!$H$3:$L$600,5,FALSE)</f>
        <v>27</v>
      </c>
      <c r="AN485" s="123">
        <f t="shared" si="0"/>
        <v>8</v>
      </c>
      <c r="AO485" s="125">
        <f t="shared" si="1"/>
        <v>0</v>
      </c>
      <c r="AP485" s="125">
        <f t="shared" si="2"/>
        <v>0</v>
      </c>
      <c r="AQ485" s="127">
        <f t="shared" si="3"/>
        <v>0</v>
      </c>
      <c r="AR485" s="125">
        <f t="shared" si="4"/>
        <v>0</v>
      </c>
      <c r="AS485" s="125">
        <f t="shared" si="5"/>
        <v>0</v>
      </c>
      <c r="AT485" s="125">
        <f t="shared" si="6"/>
        <v>0</v>
      </c>
      <c r="AU485" s="125">
        <f t="shared" si="7"/>
        <v>0</v>
      </c>
      <c r="AV485" s="125">
        <f t="shared" si="22"/>
        <v>0</v>
      </c>
      <c r="AW485" s="125">
        <f t="shared" si="9"/>
        <v>0</v>
      </c>
      <c r="AX485" s="125">
        <f t="shared" si="10"/>
        <v>0</v>
      </c>
      <c r="AY485" s="125">
        <f t="shared" si="11"/>
        <v>0</v>
      </c>
      <c r="AZ485" s="125">
        <f t="shared" si="23"/>
        <v>0</v>
      </c>
      <c r="BA485" s="125">
        <f t="shared" si="13"/>
        <v>0</v>
      </c>
      <c r="BB485" s="125">
        <f t="shared" si="14"/>
        <v>0</v>
      </c>
      <c r="BC485" s="125">
        <f t="shared" si="15"/>
        <v>0</v>
      </c>
      <c r="BD485" s="125">
        <f t="shared" si="24"/>
        <v>0</v>
      </c>
      <c r="BE485" s="125">
        <f t="shared" si="17"/>
        <v>0</v>
      </c>
      <c r="BF485" s="125">
        <f t="shared" si="18"/>
        <v>0</v>
      </c>
      <c r="BG485" s="125">
        <f t="shared" si="25"/>
        <v>0</v>
      </c>
      <c r="BH485" s="125">
        <f t="shared" si="28"/>
        <v>0</v>
      </c>
      <c r="BI485" s="125">
        <f t="shared" si="27"/>
        <v>0</v>
      </c>
      <c r="BJ485" s="167">
        <v>1</v>
      </c>
      <c r="BK485" s="167"/>
    </row>
    <row r="486" spans="1:63" ht="14.25" x14ac:dyDescent="0.2">
      <c r="A486" s="22"/>
      <c r="B486" s="49">
        <v>482</v>
      </c>
      <c r="C486" s="50">
        <v>13788</v>
      </c>
      <c r="D486" s="51" t="s">
        <v>308</v>
      </c>
      <c r="E486" s="51" t="s">
        <v>303</v>
      </c>
      <c r="F486" s="200" t="s">
        <v>205</v>
      </c>
      <c r="G486" s="200" t="s">
        <v>205</v>
      </c>
      <c r="H486" s="200" t="s">
        <v>205</v>
      </c>
      <c r="I486" s="200" t="s">
        <v>205</v>
      </c>
      <c r="J486" s="96"/>
      <c r="K486" s="200" t="s">
        <v>205</v>
      </c>
      <c r="L486" s="200" t="s">
        <v>205</v>
      </c>
      <c r="M486" s="200" t="s">
        <v>205</v>
      </c>
      <c r="N486" s="200" t="s">
        <v>205</v>
      </c>
      <c r="O486" s="151"/>
      <c r="P486" s="96"/>
      <c r="Q486" s="96"/>
      <c r="R486" s="96"/>
      <c r="S486" s="96"/>
      <c r="T486" s="96"/>
      <c r="U486" s="96"/>
      <c r="V486" s="151"/>
      <c r="W486" s="96"/>
      <c r="X486" s="96"/>
      <c r="Y486" s="96"/>
      <c r="Z486" s="96"/>
      <c r="AA486" s="96"/>
      <c r="AB486" s="96"/>
      <c r="AC486" s="151"/>
      <c r="AD486" s="96"/>
      <c r="AE486" s="96"/>
      <c r="AF486" s="96"/>
      <c r="AG486" s="96"/>
      <c r="AH486" s="96"/>
      <c r="AI486" s="96"/>
      <c r="AJ486" s="151"/>
      <c r="AK486" s="96"/>
      <c r="AL486" s="123"/>
      <c r="AM486" s="123">
        <f>VLOOKUP(C486,DM_NGAY_CONG_QUY_DINH!$H$3:$L$600,5,FALSE)</f>
        <v>27</v>
      </c>
      <c r="AN486" s="123">
        <f t="shared" si="0"/>
        <v>8</v>
      </c>
      <c r="AO486" s="125">
        <f t="shared" si="1"/>
        <v>0</v>
      </c>
      <c r="AP486" s="125">
        <f t="shared" si="2"/>
        <v>0</v>
      </c>
      <c r="AQ486" s="127">
        <f t="shared" si="3"/>
        <v>0</v>
      </c>
      <c r="AR486" s="125">
        <f t="shared" si="4"/>
        <v>0</v>
      </c>
      <c r="AS486" s="125">
        <f t="shared" si="5"/>
        <v>0</v>
      </c>
      <c r="AT486" s="125">
        <f t="shared" si="6"/>
        <v>0</v>
      </c>
      <c r="AU486" s="125">
        <f t="shared" si="7"/>
        <v>0</v>
      </c>
      <c r="AV486" s="125">
        <f t="shared" si="22"/>
        <v>0</v>
      </c>
      <c r="AW486" s="125">
        <f t="shared" si="9"/>
        <v>0</v>
      </c>
      <c r="AX486" s="125">
        <f t="shared" si="10"/>
        <v>0</v>
      </c>
      <c r="AY486" s="125">
        <f t="shared" si="11"/>
        <v>0</v>
      </c>
      <c r="AZ486" s="125">
        <f t="shared" si="23"/>
        <v>0</v>
      </c>
      <c r="BA486" s="125">
        <f t="shared" si="13"/>
        <v>0</v>
      </c>
      <c r="BB486" s="125">
        <f t="shared" si="14"/>
        <v>0</v>
      </c>
      <c r="BC486" s="125">
        <f t="shared" si="15"/>
        <v>0</v>
      </c>
      <c r="BD486" s="125">
        <f t="shared" si="24"/>
        <v>0</v>
      </c>
      <c r="BE486" s="125">
        <f t="shared" si="17"/>
        <v>0</v>
      </c>
      <c r="BF486" s="125">
        <f t="shared" si="18"/>
        <v>0</v>
      </c>
      <c r="BG486" s="125">
        <f t="shared" si="25"/>
        <v>0</v>
      </c>
      <c r="BH486" s="125">
        <f t="shared" si="28"/>
        <v>0</v>
      </c>
      <c r="BI486" s="125">
        <f t="shared" si="27"/>
        <v>0</v>
      </c>
      <c r="BJ486" s="167">
        <v>1</v>
      </c>
      <c r="BK486" s="167"/>
    </row>
    <row r="487" spans="1:63" ht="14.25" x14ac:dyDescent="0.2">
      <c r="A487" s="22"/>
      <c r="B487" s="49">
        <v>483</v>
      </c>
      <c r="C487" s="50">
        <v>13789</v>
      </c>
      <c r="D487" s="51" t="s">
        <v>309</v>
      </c>
      <c r="E487" s="51" t="s">
        <v>303</v>
      </c>
      <c r="F487" s="200" t="s">
        <v>205</v>
      </c>
      <c r="G487" s="200" t="s">
        <v>205</v>
      </c>
      <c r="H487" s="200" t="s">
        <v>205</v>
      </c>
      <c r="I487" s="200" t="s">
        <v>205</v>
      </c>
      <c r="J487" s="151"/>
      <c r="K487" s="200" t="s">
        <v>205</v>
      </c>
      <c r="L487" s="200" t="s">
        <v>205</v>
      </c>
      <c r="M487" s="200" t="s">
        <v>205</v>
      </c>
      <c r="N487" s="200" t="s">
        <v>205</v>
      </c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  <c r="AA487" s="151"/>
      <c r="AB487" s="151"/>
      <c r="AC487" s="151"/>
      <c r="AD487" s="151"/>
      <c r="AE487" s="151"/>
      <c r="AF487" s="151"/>
      <c r="AG487" s="151"/>
      <c r="AH487" s="151"/>
      <c r="AI487" s="151"/>
      <c r="AJ487" s="151"/>
      <c r="AK487" s="96"/>
      <c r="AL487" s="123"/>
      <c r="AM487" s="123">
        <f>VLOOKUP(C487,DM_NGAY_CONG_QUY_DINH!$H$3:$L$600,5,FALSE)</f>
        <v>27</v>
      </c>
      <c r="AN487" s="123">
        <f t="shared" si="0"/>
        <v>8</v>
      </c>
      <c r="AO487" s="125">
        <f t="shared" si="1"/>
        <v>0</v>
      </c>
      <c r="AP487" s="125">
        <f t="shared" si="2"/>
        <v>0</v>
      </c>
      <c r="AQ487" s="127">
        <f t="shared" si="3"/>
        <v>0</v>
      </c>
      <c r="AR487" s="125">
        <f t="shared" si="4"/>
        <v>0</v>
      </c>
      <c r="AS487" s="125">
        <f t="shared" si="5"/>
        <v>0</v>
      </c>
      <c r="AT487" s="125">
        <f t="shared" si="6"/>
        <v>0</v>
      </c>
      <c r="AU487" s="125">
        <f t="shared" si="7"/>
        <v>0</v>
      </c>
      <c r="AV487" s="125">
        <f t="shared" si="22"/>
        <v>0</v>
      </c>
      <c r="AW487" s="125">
        <f t="shared" si="9"/>
        <v>0</v>
      </c>
      <c r="AX487" s="125">
        <f t="shared" si="10"/>
        <v>0</v>
      </c>
      <c r="AY487" s="125">
        <f t="shared" si="11"/>
        <v>0</v>
      </c>
      <c r="AZ487" s="125">
        <f t="shared" si="23"/>
        <v>0</v>
      </c>
      <c r="BA487" s="125">
        <f t="shared" si="13"/>
        <v>0</v>
      </c>
      <c r="BB487" s="125">
        <f t="shared" si="14"/>
        <v>0</v>
      </c>
      <c r="BC487" s="125">
        <f t="shared" si="15"/>
        <v>0</v>
      </c>
      <c r="BD487" s="125">
        <f t="shared" si="24"/>
        <v>0</v>
      </c>
      <c r="BE487" s="125">
        <f t="shared" si="17"/>
        <v>0</v>
      </c>
      <c r="BF487" s="125">
        <f t="shared" si="18"/>
        <v>0</v>
      </c>
      <c r="BG487" s="125">
        <f t="shared" si="25"/>
        <v>0</v>
      </c>
      <c r="BH487" s="125">
        <f t="shared" si="28"/>
        <v>0</v>
      </c>
      <c r="BI487" s="125">
        <f t="shared" si="27"/>
        <v>0</v>
      </c>
      <c r="BJ487" s="167">
        <v>1</v>
      </c>
      <c r="BK487" s="167"/>
    </row>
    <row r="488" spans="1:63" ht="14.25" x14ac:dyDescent="0.2">
      <c r="B488" s="49">
        <v>484</v>
      </c>
      <c r="C488" s="50">
        <v>13790</v>
      </c>
      <c r="D488" s="51" t="s">
        <v>310</v>
      </c>
      <c r="E488" s="51" t="s">
        <v>303</v>
      </c>
      <c r="F488" s="200" t="s">
        <v>205</v>
      </c>
      <c r="G488" s="200" t="s">
        <v>205</v>
      </c>
      <c r="H488" s="200" t="s">
        <v>205</v>
      </c>
      <c r="I488" s="200" t="s">
        <v>205</v>
      </c>
      <c r="J488" s="151"/>
      <c r="K488" s="200" t="s">
        <v>205</v>
      </c>
      <c r="L488" s="200" t="s">
        <v>205</v>
      </c>
      <c r="M488" s="200" t="s">
        <v>205</v>
      </c>
      <c r="N488" s="200" t="s">
        <v>205</v>
      </c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  <c r="AA488" s="151"/>
      <c r="AB488" s="151"/>
      <c r="AC488" s="151"/>
      <c r="AD488" s="151"/>
      <c r="AE488" s="151"/>
      <c r="AF488" s="151"/>
      <c r="AG488" s="151"/>
      <c r="AH488" s="151"/>
      <c r="AI488" s="151"/>
      <c r="AJ488" s="151"/>
      <c r="AK488" s="151"/>
      <c r="AL488" s="123"/>
      <c r="AM488" s="123">
        <f>VLOOKUP(C488,DM_NGAY_CONG_QUY_DINH!$H$3:$L$600,5,FALSE)</f>
        <v>27</v>
      </c>
      <c r="AN488" s="123">
        <f t="shared" si="0"/>
        <v>8</v>
      </c>
      <c r="AO488" s="125">
        <f t="shared" si="1"/>
        <v>0</v>
      </c>
      <c r="AP488" s="125">
        <f t="shared" si="2"/>
        <v>0</v>
      </c>
      <c r="AQ488" s="127">
        <f t="shared" si="3"/>
        <v>0</v>
      </c>
      <c r="AR488" s="125">
        <f t="shared" si="4"/>
        <v>0</v>
      </c>
      <c r="AS488" s="125">
        <f t="shared" si="5"/>
        <v>0</v>
      </c>
      <c r="AT488" s="125">
        <f t="shared" si="6"/>
        <v>0</v>
      </c>
      <c r="AU488" s="125">
        <f t="shared" si="7"/>
        <v>0</v>
      </c>
      <c r="AV488" s="125">
        <f t="shared" si="22"/>
        <v>0</v>
      </c>
      <c r="AW488" s="125">
        <f t="shared" si="9"/>
        <v>0</v>
      </c>
      <c r="AX488" s="125">
        <f t="shared" si="10"/>
        <v>0</v>
      </c>
      <c r="AY488" s="125">
        <f t="shared" si="11"/>
        <v>0</v>
      </c>
      <c r="AZ488" s="125">
        <f t="shared" si="23"/>
        <v>0</v>
      </c>
      <c r="BA488" s="125">
        <f t="shared" si="13"/>
        <v>0</v>
      </c>
      <c r="BB488" s="125">
        <f t="shared" si="14"/>
        <v>0</v>
      </c>
      <c r="BC488" s="125">
        <f t="shared" si="15"/>
        <v>0</v>
      </c>
      <c r="BD488" s="125">
        <f t="shared" si="24"/>
        <v>0</v>
      </c>
      <c r="BE488" s="125">
        <f t="shared" si="17"/>
        <v>0</v>
      </c>
      <c r="BF488" s="125">
        <f t="shared" si="18"/>
        <v>0</v>
      </c>
      <c r="BG488" s="125">
        <f t="shared" si="25"/>
        <v>0</v>
      </c>
      <c r="BH488" s="125">
        <f t="shared" si="28"/>
        <v>0</v>
      </c>
      <c r="BI488" s="125">
        <f t="shared" si="27"/>
        <v>0</v>
      </c>
      <c r="BJ488" s="167">
        <v>1</v>
      </c>
      <c r="BK488" s="167"/>
    </row>
    <row r="489" spans="1:63" ht="14.25" x14ac:dyDescent="0.2">
      <c r="B489" s="49">
        <v>485</v>
      </c>
      <c r="C489" s="50">
        <v>13791</v>
      </c>
      <c r="D489" s="51" t="s">
        <v>311</v>
      </c>
      <c r="E489" s="51" t="s">
        <v>303</v>
      </c>
      <c r="F489" s="200" t="s">
        <v>205</v>
      </c>
      <c r="G489" s="200" t="s">
        <v>205</v>
      </c>
      <c r="H489" s="200" t="s">
        <v>205</v>
      </c>
      <c r="I489" s="200" t="s">
        <v>205</v>
      </c>
      <c r="J489" s="151"/>
      <c r="K489" s="200" t="s">
        <v>205</v>
      </c>
      <c r="L489" s="200" t="s">
        <v>205</v>
      </c>
      <c r="M489" s="200" t="s">
        <v>205</v>
      </c>
      <c r="N489" s="200" t="s">
        <v>205</v>
      </c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  <c r="AA489" s="151"/>
      <c r="AB489" s="151"/>
      <c r="AC489" s="151"/>
      <c r="AD489" s="151"/>
      <c r="AE489" s="151"/>
      <c r="AF489" s="151"/>
      <c r="AG489" s="151"/>
      <c r="AH489" s="151"/>
      <c r="AI489" s="151"/>
      <c r="AJ489" s="151"/>
      <c r="AK489" s="151"/>
      <c r="AL489" s="123"/>
      <c r="AM489" s="123">
        <f>VLOOKUP(C489,DM_NGAY_CONG_QUY_DINH!$H$3:$L$600,5,FALSE)</f>
        <v>27</v>
      </c>
      <c r="AN489" s="123">
        <f t="shared" si="0"/>
        <v>8</v>
      </c>
      <c r="AO489" s="125">
        <f t="shared" si="1"/>
        <v>0</v>
      </c>
      <c r="AP489" s="125">
        <f t="shared" si="2"/>
        <v>0</v>
      </c>
      <c r="AQ489" s="127">
        <f t="shared" si="3"/>
        <v>0</v>
      </c>
      <c r="AR489" s="125">
        <f t="shared" si="4"/>
        <v>0</v>
      </c>
      <c r="AS489" s="125">
        <f t="shared" si="5"/>
        <v>0</v>
      </c>
      <c r="AT489" s="125">
        <f t="shared" si="6"/>
        <v>0</v>
      </c>
      <c r="AU489" s="125">
        <f t="shared" si="7"/>
        <v>0</v>
      </c>
      <c r="AV489" s="125">
        <f t="shared" si="22"/>
        <v>0</v>
      </c>
      <c r="AW489" s="125">
        <f t="shared" si="9"/>
        <v>0</v>
      </c>
      <c r="AX489" s="125">
        <f t="shared" si="10"/>
        <v>0</v>
      </c>
      <c r="AY489" s="125">
        <f t="shared" si="11"/>
        <v>0</v>
      </c>
      <c r="AZ489" s="125">
        <f t="shared" si="23"/>
        <v>0</v>
      </c>
      <c r="BA489" s="125">
        <f t="shared" si="13"/>
        <v>0</v>
      </c>
      <c r="BB489" s="125">
        <f t="shared" si="14"/>
        <v>0</v>
      </c>
      <c r="BC489" s="125">
        <f t="shared" si="15"/>
        <v>0</v>
      </c>
      <c r="BD489" s="125">
        <f t="shared" si="24"/>
        <v>0</v>
      </c>
      <c r="BE489" s="125">
        <f t="shared" si="17"/>
        <v>0</v>
      </c>
      <c r="BF489" s="125">
        <f t="shared" si="18"/>
        <v>0</v>
      </c>
      <c r="BG489" s="125">
        <f t="shared" si="25"/>
        <v>0</v>
      </c>
      <c r="BH489" s="125">
        <f t="shared" si="28"/>
        <v>0</v>
      </c>
      <c r="BI489" s="125">
        <f t="shared" si="27"/>
        <v>0</v>
      </c>
      <c r="BJ489" s="167">
        <v>1</v>
      </c>
      <c r="BK489" s="167"/>
    </row>
    <row r="490" spans="1:63" ht="14.25" x14ac:dyDescent="0.2">
      <c r="B490" s="49">
        <v>486</v>
      </c>
      <c r="C490" s="50">
        <v>13792</v>
      </c>
      <c r="D490" s="51" t="s">
        <v>312</v>
      </c>
      <c r="E490" s="51" t="s">
        <v>303</v>
      </c>
      <c r="F490" s="200" t="s">
        <v>205</v>
      </c>
      <c r="G490" s="200" t="s">
        <v>205</v>
      </c>
      <c r="H490" s="200" t="s">
        <v>205</v>
      </c>
      <c r="I490" s="200" t="s">
        <v>205</v>
      </c>
      <c r="J490" s="151"/>
      <c r="K490" s="200" t="s">
        <v>205</v>
      </c>
      <c r="L490" s="200" t="s">
        <v>205</v>
      </c>
      <c r="M490" s="200" t="s">
        <v>205</v>
      </c>
      <c r="N490" s="200" t="s">
        <v>205</v>
      </c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  <c r="AA490" s="151"/>
      <c r="AB490" s="151"/>
      <c r="AC490" s="151"/>
      <c r="AD490" s="151"/>
      <c r="AE490" s="151"/>
      <c r="AF490" s="151"/>
      <c r="AG490" s="151"/>
      <c r="AH490" s="151"/>
      <c r="AI490" s="151"/>
      <c r="AJ490" s="151"/>
      <c r="AK490" s="151"/>
      <c r="AL490" s="123"/>
      <c r="AM490" s="123">
        <f>VLOOKUP(C490,DM_NGAY_CONG_QUY_DINH!$H$3:$L$600,5,FALSE)</f>
        <v>27</v>
      </c>
      <c r="AN490" s="123">
        <f t="shared" si="0"/>
        <v>8</v>
      </c>
      <c r="AO490" s="125">
        <f t="shared" si="1"/>
        <v>0</v>
      </c>
      <c r="AP490" s="125">
        <f t="shared" si="2"/>
        <v>0</v>
      </c>
      <c r="AQ490" s="127">
        <f t="shared" si="3"/>
        <v>0</v>
      </c>
      <c r="AR490" s="125">
        <f t="shared" si="4"/>
        <v>0</v>
      </c>
      <c r="AS490" s="125">
        <f t="shared" si="5"/>
        <v>0</v>
      </c>
      <c r="AT490" s="125">
        <f t="shared" si="6"/>
        <v>0</v>
      </c>
      <c r="AU490" s="125">
        <f t="shared" si="7"/>
        <v>0</v>
      </c>
      <c r="AV490" s="125">
        <f t="shared" si="22"/>
        <v>0</v>
      </c>
      <c r="AW490" s="125">
        <f t="shared" si="9"/>
        <v>0</v>
      </c>
      <c r="AX490" s="125">
        <f t="shared" si="10"/>
        <v>0</v>
      </c>
      <c r="AY490" s="125">
        <f t="shared" si="11"/>
        <v>0</v>
      </c>
      <c r="AZ490" s="125">
        <f t="shared" si="23"/>
        <v>0</v>
      </c>
      <c r="BA490" s="125">
        <f t="shared" si="13"/>
        <v>0</v>
      </c>
      <c r="BB490" s="125">
        <f t="shared" si="14"/>
        <v>0</v>
      </c>
      <c r="BC490" s="125">
        <f t="shared" si="15"/>
        <v>0</v>
      </c>
      <c r="BD490" s="125">
        <f t="shared" si="24"/>
        <v>0</v>
      </c>
      <c r="BE490" s="125">
        <f t="shared" si="17"/>
        <v>0</v>
      </c>
      <c r="BF490" s="125">
        <f t="shared" si="18"/>
        <v>0</v>
      </c>
      <c r="BG490" s="125">
        <f t="shared" si="25"/>
        <v>0</v>
      </c>
      <c r="BH490" s="125">
        <f t="shared" si="28"/>
        <v>0</v>
      </c>
      <c r="BI490" s="125">
        <f t="shared" si="27"/>
        <v>0</v>
      </c>
      <c r="BJ490" s="167">
        <v>1</v>
      </c>
      <c r="BK490" s="167"/>
    </row>
    <row r="491" spans="1:63" ht="14.25" x14ac:dyDescent="0.2">
      <c r="B491" s="49">
        <v>487</v>
      </c>
      <c r="C491" s="50">
        <v>13793</v>
      </c>
      <c r="D491" s="51" t="s">
        <v>313</v>
      </c>
      <c r="E491" s="51" t="s">
        <v>303</v>
      </c>
      <c r="F491" s="200" t="s">
        <v>205</v>
      </c>
      <c r="G491" s="200" t="s">
        <v>205</v>
      </c>
      <c r="H491" s="200" t="s">
        <v>205</v>
      </c>
      <c r="I491" s="200" t="s">
        <v>205</v>
      </c>
      <c r="J491" s="151"/>
      <c r="K491" s="200" t="s">
        <v>205</v>
      </c>
      <c r="L491" s="200" t="s">
        <v>205</v>
      </c>
      <c r="M491" s="200" t="s">
        <v>205</v>
      </c>
      <c r="N491" s="200" t="s">
        <v>205</v>
      </c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  <c r="AA491" s="151"/>
      <c r="AB491" s="151"/>
      <c r="AC491" s="151"/>
      <c r="AD491" s="151"/>
      <c r="AE491" s="151"/>
      <c r="AF491" s="151"/>
      <c r="AG491" s="151"/>
      <c r="AH491" s="151"/>
      <c r="AI491" s="151"/>
      <c r="AJ491" s="151"/>
      <c r="AK491" s="151"/>
      <c r="AL491" s="123"/>
      <c r="AM491" s="123">
        <f>VLOOKUP(C491,DM_NGAY_CONG_QUY_DINH!$H$3:$L$600,5,FALSE)</f>
        <v>27</v>
      </c>
      <c r="AN491" s="123">
        <f t="shared" si="0"/>
        <v>8</v>
      </c>
      <c r="AO491" s="125">
        <f t="shared" si="1"/>
        <v>0</v>
      </c>
      <c r="AP491" s="125">
        <f t="shared" si="2"/>
        <v>0</v>
      </c>
      <c r="AQ491" s="127">
        <f t="shared" si="3"/>
        <v>0</v>
      </c>
      <c r="AR491" s="125">
        <f t="shared" si="4"/>
        <v>0</v>
      </c>
      <c r="AS491" s="125">
        <f t="shared" si="5"/>
        <v>0</v>
      </c>
      <c r="AT491" s="125">
        <f t="shared" si="6"/>
        <v>0</v>
      </c>
      <c r="AU491" s="125">
        <f t="shared" si="7"/>
        <v>0</v>
      </c>
      <c r="AV491" s="125">
        <f t="shared" si="22"/>
        <v>0</v>
      </c>
      <c r="AW491" s="125">
        <f t="shared" si="9"/>
        <v>0</v>
      </c>
      <c r="AX491" s="125">
        <f t="shared" si="10"/>
        <v>0</v>
      </c>
      <c r="AY491" s="125">
        <f t="shared" si="11"/>
        <v>0</v>
      </c>
      <c r="AZ491" s="125">
        <f t="shared" si="23"/>
        <v>0</v>
      </c>
      <c r="BA491" s="125">
        <f t="shared" si="13"/>
        <v>0</v>
      </c>
      <c r="BB491" s="125">
        <f t="shared" si="14"/>
        <v>0</v>
      </c>
      <c r="BC491" s="125">
        <f t="shared" si="15"/>
        <v>0</v>
      </c>
      <c r="BD491" s="125">
        <f t="shared" si="24"/>
        <v>0</v>
      </c>
      <c r="BE491" s="125">
        <f t="shared" si="17"/>
        <v>0</v>
      </c>
      <c r="BF491" s="125">
        <f t="shared" si="18"/>
        <v>0</v>
      </c>
      <c r="BG491" s="125">
        <f t="shared" si="25"/>
        <v>0</v>
      </c>
      <c r="BH491" s="125">
        <f t="shared" si="28"/>
        <v>0</v>
      </c>
      <c r="BI491" s="125">
        <f t="shared" si="27"/>
        <v>0</v>
      </c>
      <c r="BJ491" s="167">
        <v>1</v>
      </c>
      <c r="BK491" s="167"/>
    </row>
    <row r="492" spans="1:63" ht="14.25" x14ac:dyDescent="0.2">
      <c r="B492" s="49">
        <v>488</v>
      </c>
      <c r="C492" s="50">
        <v>13794</v>
      </c>
      <c r="D492" s="51" t="s">
        <v>314</v>
      </c>
      <c r="E492" s="51" t="s">
        <v>303</v>
      </c>
      <c r="F492" s="200" t="s">
        <v>205</v>
      </c>
      <c r="G492" s="200" t="s">
        <v>205</v>
      </c>
      <c r="H492" s="200" t="s">
        <v>205</v>
      </c>
      <c r="I492" s="200" t="s">
        <v>205</v>
      </c>
      <c r="J492" s="151"/>
      <c r="K492" s="200" t="s">
        <v>205</v>
      </c>
      <c r="L492" s="200" t="s">
        <v>205</v>
      </c>
      <c r="M492" s="200" t="s">
        <v>205</v>
      </c>
      <c r="N492" s="200" t="s">
        <v>205</v>
      </c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  <c r="AA492" s="151"/>
      <c r="AB492" s="151"/>
      <c r="AC492" s="151"/>
      <c r="AD492" s="151"/>
      <c r="AE492" s="151"/>
      <c r="AF492" s="151"/>
      <c r="AG492" s="151"/>
      <c r="AH492" s="151"/>
      <c r="AI492" s="151"/>
      <c r="AJ492" s="151"/>
      <c r="AK492" s="151"/>
      <c r="AL492" s="123"/>
      <c r="AM492" s="123">
        <f>VLOOKUP(C492,DM_NGAY_CONG_QUY_DINH!$H$3:$L$600,5,FALSE)</f>
        <v>27</v>
      </c>
      <c r="AN492" s="123">
        <f t="shared" si="0"/>
        <v>8</v>
      </c>
      <c r="AO492" s="125">
        <f t="shared" si="1"/>
        <v>0</v>
      </c>
      <c r="AP492" s="125">
        <f t="shared" si="2"/>
        <v>0</v>
      </c>
      <c r="AQ492" s="127">
        <f t="shared" si="3"/>
        <v>0</v>
      </c>
      <c r="AR492" s="125">
        <f t="shared" si="4"/>
        <v>0</v>
      </c>
      <c r="AS492" s="125">
        <f t="shared" si="5"/>
        <v>0</v>
      </c>
      <c r="AT492" s="125">
        <f t="shared" si="6"/>
        <v>0</v>
      </c>
      <c r="AU492" s="125">
        <f t="shared" si="7"/>
        <v>0</v>
      </c>
      <c r="AV492" s="125">
        <f t="shared" si="22"/>
        <v>0</v>
      </c>
      <c r="AW492" s="125">
        <f t="shared" si="9"/>
        <v>0</v>
      </c>
      <c r="AX492" s="125">
        <f t="shared" si="10"/>
        <v>0</v>
      </c>
      <c r="AY492" s="125">
        <f t="shared" si="11"/>
        <v>0</v>
      </c>
      <c r="AZ492" s="125">
        <f t="shared" si="23"/>
        <v>0</v>
      </c>
      <c r="BA492" s="125">
        <f t="shared" si="13"/>
        <v>0</v>
      </c>
      <c r="BB492" s="125">
        <f t="shared" si="14"/>
        <v>0</v>
      </c>
      <c r="BC492" s="125">
        <f t="shared" si="15"/>
        <v>0</v>
      </c>
      <c r="BD492" s="125">
        <f t="shared" si="24"/>
        <v>0</v>
      </c>
      <c r="BE492" s="125">
        <f t="shared" si="17"/>
        <v>0</v>
      </c>
      <c r="BF492" s="125">
        <f t="shared" si="18"/>
        <v>0</v>
      </c>
      <c r="BG492" s="125">
        <f t="shared" si="25"/>
        <v>0</v>
      </c>
      <c r="BH492" s="125">
        <f t="shared" si="28"/>
        <v>0</v>
      </c>
      <c r="BI492" s="125">
        <f t="shared" si="27"/>
        <v>0</v>
      </c>
      <c r="BJ492" s="167">
        <v>1</v>
      </c>
      <c r="BK492" s="167"/>
    </row>
    <row r="493" spans="1:63" ht="14.25" x14ac:dyDescent="0.2">
      <c r="B493" s="49">
        <v>489</v>
      </c>
      <c r="C493" s="50">
        <v>201503</v>
      </c>
      <c r="D493" s="182" t="s">
        <v>315</v>
      </c>
      <c r="E493" s="51" t="s">
        <v>303</v>
      </c>
      <c r="F493" s="200" t="s">
        <v>205</v>
      </c>
      <c r="G493" s="200" t="s">
        <v>205</v>
      </c>
      <c r="H493" s="200" t="s">
        <v>205</v>
      </c>
      <c r="I493" s="200" t="s">
        <v>205</v>
      </c>
      <c r="J493" s="151"/>
      <c r="K493" s="200" t="s">
        <v>205</v>
      </c>
      <c r="L493" s="200" t="s">
        <v>205</v>
      </c>
      <c r="M493" s="200" t="s">
        <v>205</v>
      </c>
      <c r="N493" s="200" t="s">
        <v>205</v>
      </c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23"/>
      <c r="AM493" s="123">
        <f>VLOOKUP(C493,DM_NGAY_CONG_QUY_DINH!$H$3:$L$600,5,FALSE)</f>
        <v>27</v>
      </c>
      <c r="AN493" s="123">
        <f t="shared" si="0"/>
        <v>8</v>
      </c>
      <c r="AO493" s="125">
        <f t="shared" si="1"/>
        <v>0</v>
      </c>
      <c r="AP493" s="125">
        <f t="shared" si="2"/>
        <v>0</v>
      </c>
      <c r="AQ493" s="127">
        <f t="shared" si="3"/>
        <v>0</v>
      </c>
      <c r="AR493" s="125">
        <f t="shared" si="4"/>
        <v>0</v>
      </c>
      <c r="AS493" s="125">
        <f t="shared" si="5"/>
        <v>0</v>
      </c>
      <c r="AT493" s="125">
        <f t="shared" si="6"/>
        <v>0</v>
      </c>
      <c r="AU493" s="125">
        <f t="shared" si="7"/>
        <v>0</v>
      </c>
      <c r="AV493" s="125">
        <f t="shared" si="22"/>
        <v>0</v>
      </c>
      <c r="AW493" s="125">
        <f t="shared" si="9"/>
        <v>0</v>
      </c>
      <c r="AX493" s="125">
        <f t="shared" si="10"/>
        <v>0</v>
      </c>
      <c r="AY493" s="125">
        <f t="shared" si="11"/>
        <v>0</v>
      </c>
      <c r="AZ493" s="125">
        <f t="shared" si="23"/>
        <v>0</v>
      </c>
      <c r="BA493" s="125">
        <f t="shared" si="13"/>
        <v>0</v>
      </c>
      <c r="BB493" s="125">
        <f t="shared" si="14"/>
        <v>0</v>
      </c>
      <c r="BC493" s="125">
        <f t="shared" si="15"/>
        <v>0</v>
      </c>
      <c r="BD493" s="125">
        <f t="shared" si="24"/>
        <v>0</v>
      </c>
      <c r="BE493" s="125">
        <f t="shared" si="17"/>
        <v>0</v>
      </c>
      <c r="BF493" s="125">
        <f t="shared" si="18"/>
        <v>0</v>
      </c>
      <c r="BG493" s="125">
        <f t="shared" si="25"/>
        <v>0</v>
      </c>
      <c r="BH493" s="125">
        <f t="shared" si="28"/>
        <v>0</v>
      </c>
      <c r="BI493" s="125">
        <f t="shared" si="27"/>
        <v>0</v>
      </c>
      <c r="BJ493" s="167">
        <v>1</v>
      </c>
      <c r="BK493" s="167"/>
    </row>
    <row r="494" spans="1:63" ht="14.25" x14ac:dyDescent="0.2">
      <c r="B494" s="49">
        <v>490</v>
      </c>
      <c r="C494" s="50">
        <v>201504</v>
      </c>
      <c r="D494" s="182" t="s">
        <v>316</v>
      </c>
      <c r="E494" s="51" t="s">
        <v>303</v>
      </c>
      <c r="F494" s="200" t="s">
        <v>205</v>
      </c>
      <c r="G494" s="200" t="s">
        <v>205</v>
      </c>
      <c r="H494" s="200" t="s">
        <v>205</v>
      </c>
      <c r="I494" s="200" t="s">
        <v>205</v>
      </c>
      <c r="J494" s="151"/>
      <c r="K494" s="200" t="s">
        <v>205</v>
      </c>
      <c r="L494" s="200" t="s">
        <v>205</v>
      </c>
      <c r="M494" s="200" t="s">
        <v>205</v>
      </c>
      <c r="N494" s="200" t="s">
        <v>205</v>
      </c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23"/>
      <c r="AM494" s="123">
        <f>VLOOKUP(C494,DM_NGAY_CONG_QUY_DINH!$H$3:$L$600,5,FALSE)</f>
        <v>27</v>
      </c>
      <c r="AN494" s="123">
        <f t="shared" si="0"/>
        <v>8</v>
      </c>
      <c r="AO494" s="125">
        <f t="shared" si="1"/>
        <v>0</v>
      </c>
      <c r="AP494" s="125">
        <f t="shared" si="2"/>
        <v>0</v>
      </c>
      <c r="AQ494" s="127">
        <f t="shared" si="3"/>
        <v>0</v>
      </c>
      <c r="AR494" s="125">
        <f t="shared" si="4"/>
        <v>0</v>
      </c>
      <c r="AS494" s="125">
        <f t="shared" si="5"/>
        <v>0</v>
      </c>
      <c r="AT494" s="125">
        <f t="shared" si="6"/>
        <v>0</v>
      </c>
      <c r="AU494" s="125">
        <f t="shared" si="7"/>
        <v>0</v>
      </c>
      <c r="AV494" s="125">
        <f t="shared" si="22"/>
        <v>0</v>
      </c>
      <c r="AW494" s="125">
        <f t="shared" si="9"/>
        <v>0</v>
      </c>
      <c r="AX494" s="125">
        <f t="shared" si="10"/>
        <v>0</v>
      </c>
      <c r="AY494" s="125">
        <f t="shared" si="11"/>
        <v>0</v>
      </c>
      <c r="AZ494" s="125">
        <f t="shared" si="23"/>
        <v>0</v>
      </c>
      <c r="BA494" s="125">
        <f t="shared" si="13"/>
        <v>0</v>
      </c>
      <c r="BB494" s="125">
        <f t="shared" si="14"/>
        <v>0</v>
      </c>
      <c r="BC494" s="125">
        <f t="shared" si="15"/>
        <v>0</v>
      </c>
      <c r="BD494" s="125">
        <f t="shared" si="24"/>
        <v>0</v>
      </c>
      <c r="BE494" s="125">
        <f t="shared" si="17"/>
        <v>0</v>
      </c>
      <c r="BF494" s="125">
        <f t="shared" si="18"/>
        <v>0</v>
      </c>
      <c r="BG494" s="125">
        <f t="shared" si="25"/>
        <v>0</v>
      </c>
      <c r="BH494" s="125">
        <f t="shared" si="28"/>
        <v>0</v>
      </c>
      <c r="BI494" s="125">
        <f t="shared" si="27"/>
        <v>0</v>
      </c>
      <c r="BJ494" s="167">
        <v>1</v>
      </c>
      <c r="BK494" s="167"/>
    </row>
    <row r="495" spans="1:63" ht="14.25" x14ac:dyDescent="0.2">
      <c r="B495" s="49">
        <v>491</v>
      </c>
      <c r="C495" s="50">
        <v>13753</v>
      </c>
      <c r="D495" s="51" t="s">
        <v>439</v>
      </c>
      <c r="E495" s="51" t="s">
        <v>440</v>
      </c>
      <c r="F495" s="200" t="s">
        <v>205</v>
      </c>
      <c r="G495" s="200" t="s">
        <v>205</v>
      </c>
      <c r="H495" s="200" t="s">
        <v>205</v>
      </c>
      <c r="I495" s="200" t="s">
        <v>205</v>
      </c>
      <c r="J495" s="151"/>
      <c r="K495" s="200" t="s">
        <v>205</v>
      </c>
      <c r="L495" s="200" t="s">
        <v>205</v>
      </c>
      <c r="M495" s="200" t="s">
        <v>205</v>
      </c>
      <c r="N495" s="200" t="s">
        <v>205</v>
      </c>
      <c r="O495" s="200" t="s">
        <v>205</v>
      </c>
      <c r="P495" s="200" t="s">
        <v>205</v>
      </c>
      <c r="Q495" s="200"/>
      <c r="R495" s="200" t="s">
        <v>205</v>
      </c>
      <c r="S495" s="200" t="s">
        <v>205</v>
      </c>
      <c r="T495" s="200" t="s">
        <v>205</v>
      </c>
      <c r="U495" s="200" t="s">
        <v>205</v>
      </c>
      <c r="V495" s="200" t="s">
        <v>205</v>
      </c>
      <c r="W495" s="200" t="s">
        <v>205</v>
      </c>
      <c r="X495" s="151"/>
      <c r="Y495" s="200" t="s">
        <v>205</v>
      </c>
      <c r="Z495" s="151"/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23"/>
      <c r="AM495" s="123">
        <f>VLOOKUP(C495,DM_NGAY_CONG_QUY_DINH!$H$3:$L$600,5,FALSE)</f>
        <v>27</v>
      </c>
      <c r="AN495" s="123">
        <f t="shared" si="0"/>
        <v>17</v>
      </c>
      <c r="AO495" s="125">
        <f t="shared" si="1"/>
        <v>0</v>
      </c>
      <c r="AP495" s="125">
        <f t="shared" si="2"/>
        <v>0</v>
      </c>
      <c r="AQ495" s="127">
        <f t="shared" si="3"/>
        <v>0</v>
      </c>
      <c r="AR495" s="125">
        <f t="shared" si="4"/>
        <v>0</v>
      </c>
      <c r="AS495" s="125">
        <f t="shared" si="5"/>
        <v>0</v>
      </c>
      <c r="AT495" s="125">
        <f t="shared" si="6"/>
        <v>0</v>
      </c>
      <c r="AU495" s="125">
        <f t="shared" si="7"/>
        <v>0</v>
      </c>
      <c r="AV495" s="125">
        <f t="shared" si="22"/>
        <v>0</v>
      </c>
      <c r="AW495" s="125">
        <f t="shared" si="9"/>
        <v>0</v>
      </c>
      <c r="AX495" s="125">
        <f t="shared" si="10"/>
        <v>0</v>
      </c>
      <c r="AY495" s="125">
        <f t="shared" si="11"/>
        <v>0</v>
      </c>
      <c r="AZ495" s="125">
        <f t="shared" si="23"/>
        <v>0</v>
      </c>
      <c r="BA495" s="125">
        <f t="shared" si="13"/>
        <v>0</v>
      </c>
      <c r="BB495" s="125">
        <f t="shared" si="14"/>
        <v>0</v>
      </c>
      <c r="BC495" s="125">
        <f t="shared" si="15"/>
        <v>0</v>
      </c>
      <c r="BD495" s="125">
        <f t="shared" si="24"/>
        <v>0</v>
      </c>
      <c r="BE495" s="125">
        <f t="shared" si="17"/>
        <v>0</v>
      </c>
      <c r="BF495" s="125">
        <f t="shared" si="18"/>
        <v>0</v>
      </c>
      <c r="BG495" s="125">
        <f t="shared" si="25"/>
        <v>0</v>
      </c>
      <c r="BH495" s="125">
        <f t="shared" si="28"/>
        <v>0</v>
      </c>
      <c r="BI495" s="125">
        <f t="shared" si="27"/>
        <v>0</v>
      </c>
      <c r="BJ495" s="167">
        <v>1</v>
      </c>
      <c r="BK495" s="167"/>
    </row>
    <row r="496" spans="1:63" ht="14.25" x14ac:dyDescent="0.2">
      <c r="B496" s="49">
        <v>492</v>
      </c>
      <c r="C496" s="50">
        <v>13758</v>
      </c>
      <c r="D496" s="51" t="s">
        <v>441</v>
      </c>
      <c r="E496" s="51" t="s">
        <v>440</v>
      </c>
      <c r="F496" s="200" t="s">
        <v>205</v>
      </c>
      <c r="G496" s="200" t="s">
        <v>205</v>
      </c>
      <c r="H496" s="200" t="s">
        <v>205</v>
      </c>
      <c r="I496" s="200" t="s">
        <v>205</v>
      </c>
      <c r="J496" s="151"/>
      <c r="K496" s="200" t="s">
        <v>205</v>
      </c>
      <c r="L496" s="200" t="s">
        <v>205</v>
      </c>
      <c r="M496" s="200" t="s">
        <v>205</v>
      </c>
      <c r="N496" s="200" t="s">
        <v>205</v>
      </c>
      <c r="O496" s="200" t="s">
        <v>205</v>
      </c>
      <c r="P496" s="200" t="s">
        <v>205</v>
      </c>
      <c r="Q496" s="200"/>
      <c r="R496" s="200" t="s">
        <v>205</v>
      </c>
      <c r="S496" s="200" t="s">
        <v>205</v>
      </c>
      <c r="T496" s="200" t="s">
        <v>205</v>
      </c>
      <c r="U496" s="200" t="s">
        <v>205</v>
      </c>
      <c r="V496" s="200" t="s">
        <v>205</v>
      </c>
      <c r="W496" s="200" t="s">
        <v>205</v>
      </c>
      <c r="X496" s="151"/>
      <c r="Y496" s="200" t="s">
        <v>205</v>
      </c>
      <c r="Z496" s="151"/>
      <c r="AA496" s="151"/>
      <c r="AB496" s="151"/>
      <c r="AC496" s="151"/>
      <c r="AD496" s="151"/>
      <c r="AE496" s="151"/>
      <c r="AF496" s="151"/>
      <c r="AG496" s="151"/>
      <c r="AH496" s="151"/>
      <c r="AI496" s="151"/>
      <c r="AJ496" s="151"/>
      <c r="AK496" s="151"/>
      <c r="AL496" s="123"/>
      <c r="AM496" s="123">
        <f>VLOOKUP(C496,DM_NGAY_CONG_QUY_DINH!$H$3:$L$600,5,FALSE)</f>
        <v>27</v>
      </c>
      <c r="AN496" s="123">
        <f t="shared" si="0"/>
        <v>17</v>
      </c>
      <c r="AO496" s="125">
        <f t="shared" si="1"/>
        <v>0</v>
      </c>
      <c r="AP496" s="125">
        <f t="shared" si="2"/>
        <v>0</v>
      </c>
      <c r="AQ496" s="127">
        <f t="shared" si="3"/>
        <v>0</v>
      </c>
      <c r="AR496" s="125">
        <f t="shared" si="4"/>
        <v>0</v>
      </c>
      <c r="AS496" s="125">
        <f t="shared" si="5"/>
        <v>0</v>
      </c>
      <c r="AT496" s="125">
        <f t="shared" si="6"/>
        <v>0</v>
      </c>
      <c r="AU496" s="125">
        <f t="shared" si="7"/>
        <v>0</v>
      </c>
      <c r="AV496" s="125">
        <f t="shared" si="22"/>
        <v>0</v>
      </c>
      <c r="AW496" s="125">
        <f t="shared" si="9"/>
        <v>0</v>
      </c>
      <c r="AX496" s="125">
        <f t="shared" si="10"/>
        <v>0</v>
      </c>
      <c r="AY496" s="125">
        <f t="shared" si="11"/>
        <v>0</v>
      </c>
      <c r="AZ496" s="125">
        <f t="shared" si="23"/>
        <v>0</v>
      </c>
      <c r="BA496" s="125">
        <f t="shared" si="13"/>
        <v>0</v>
      </c>
      <c r="BB496" s="125">
        <f t="shared" si="14"/>
        <v>0</v>
      </c>
      <c r="BC496" s="125">
        <f t="shared" si="15"/>
        <v>0</v>
      </c>
      <c r="BD496" s="125">
        <f t="shared" si="24"/>
        <v>0</v>
      </c>
      <c r="BE496" s="125">
        <f t="shared" si="17"/>
        <v>0</v>
      </c>
      <c r="BF496" s="125">
        <f t="shared" si="18"/>
        <v>0</v>
      </c>
      <c r="BG496" s="125">
        <f t="shared" si="25"/>
        <v>0</v>
      </c>
      <c r="BH496" s="125">
        <f t="shared" si="28"/>
        <v>0</v>
      </c>
      <c r="BI496" s="125">
        <f t="shared" si="27"/>
        <v>0</v>
      </c>
      <c r="BJ496" s="167">
        <v>1</v>
      </c>
      <c r="BK496" s="167"/>
    </row>
    <row r="497" spans="2:63" ht="14.25" x14ac:dyDescent="0.2">
      <c r="B497" s="49">
        <v>493</v>
      </c>
      <c r="C497" s="50">
        <v>13759</v>
      </c>
      <c r="D497" s="51" t="s">
        <v>442</v>
      </c>
      <c r="E497" s="51" t="s">
        <v>440</v>
      </c>
      <c r="F497" s="200" t="s">
        <v>205</v>
      </c>
      <c r="G497" s="200" t="s">
        <v>205</v>
      </c>
      <c r="H497" s="200" t="s">
        <v>205</v>
      </c>
      <c r="I497" s="200" t="s">
        <v>205</v>
      </c>
      <c r="J497" s="151"/>
      <c r="K497" s="200" t="s">
        <v>205</v>
      </c>
      <c r="L497" s="200" t="s">
        <v>205</v>
      </c>
      <c r="M497" s="200" t="s">
        <v>205</v>
      </c>
      <c r="N497" s="200" t="s">
        <v>205</v>
      </c>
      <c r="O497" s="200" t="s">
        <v>205</v>
      </c>
      <c r="P497" s="200" t="s">
        <v>205</v>
      </c>
      <c r="Q497" s="200"/>
      <c r="R497" s="200" t="s">
        <v>205</v>
      </c>
      <c r="S497" s="200" t="s">
        <v>205</v>
      </c>
      <c r="T497" s="200" t="s">
        <v>205</v>
      </c>
      <c r="U497" s="200" t="s">
        <v>205</v>
      </c>
      <c r="V497" s="200" t="s">
        <v>205</v>
      </c>
      <c r="W497" s="200" t="s">
        <v>205</v>
      </c>
      <c r="X497" s="151"/>
      <c r="Y497" s="200" t="s">
        <v>205</v>
      </c>
      <c r="Z497" s="151"/>
      <c r="AA497" s="151"/>
      <c r="AB497" s="151"/>
      <c r="AC497" s="151"/>
      <c r="AD497" s="151"/>
      <c r="AE497" s="151"/>
      <c r="AF497" s="151"/>
      <c r="AG497" s="151"/>
      <c r="AH497" s="151"/>
      <c r="AI497" s="151"/>
      <c r="AJ497" s="151"/>
      <c r="AK497" s="151"/>
      <c r="AL497" s="123"/>
      <c r="AM497" s="123">
        <f>VLOOKUP(C497,DM_NGAY_CONG_QUY_DINH!$H$3:$L$600,5,FALSE)</f>
        <v>27</v>
      </c>
      <c r="AN497" s="123">
        <f t="shared" si="0"/>
        <v>17</v>
      </c>
      <c r="AO497" s="125">
        <f t="shared" si="1"/>
        <v>0</v>
      </c>
      <c r="AP497" s="125">
        <f t="shared" si="2"/>
        <v>0</v>
      </c>
      <c r="AQ497" s="127">
        <f t="shared" si="3"/>
        <v>0</v>
      </c>
      <c r="AR497" s="125">
        <f t="shared" si="4"/>
        <v>0</v>
      </c>
      <c r="AS497" s="125">
        <f t="shared" si="5"/>
        <v>0</v>
      </c>
      <c r="AT497" s="125">
        <f t="shared" si="6"/>
        <v>0</v>
      </c>
      <c r="AU497" s="125">
        <f t="shared" si="7"/>
        <v>0</v>
      </c>
      <c r="AV497" s="125">
        <f t="shared" si="22"/>
        <v>0</v>
      </c>
      <c r="AW497" s="125">
        <f t="shared" si="9"/>
        <v>0</v>
      </c>
      <c r="AX497" s="125">
        <f t="shared" si="10"/>
        <v>0</v>
      </c>
      <c r="AY497" s="125">
        <f t="shared" si="11"/>
        <v>0</v>
      </c>
      <c r="AZ497" s="125">
        <f t="shared" si="23"/>
        <v>0</v>
      </c>
      <c r="BA497" s="125">
        <f t="shared" si="13"/>
        <v>0</v>
      </c>
      <c r="BB497" s="125">
        <f t="shared" si="14"/>
        <v>0</v>
      </c>
      <c r="BC497" s="125">
        <f t="shared" si="15"/>
        <v>0</v>
      </c>
      <c r="BD497" s="125">
        <f t="shared" si="24"/>
        <v>0</v>
      </c>
      <c r="BE497" s="125">
        <f t="shared" si="17"/>
        <v>0</v>
      </c>
      <c r="BF497" s="125">
        <f t="shared" si="18"/>
        <v>0</v>
      </c>
      <c r="BG497" s="125">
        <f t="shared" si="25"/>
        <v>0</v>
      </c>
      <c r="BH497" s="125">
        <f t="shared" si="28"/>
        <v>0</v>
      </c>
      <c r="BI497" s="125">
        <f t="shared" si="27"/>
        <v>0</v>
      </c>
      <c r="BJ497" s="167">
        <v>1</v>
      </c>
      <c r="BK497" s="167"/>
    </row>
    <row r="498" spans="2:63" ht="14.25" x14ac:dyDescent="0.2">
      <c r="B498" s="49">
        <v>494</v>
      </c>
      <c r="C498" s="50">
        <v>13760</v>
      </c>
      <c r="D498" s="51" t="s">
        <v>443</v>
      </c>
      <c r="E498" s="51" t="s">
        <v>440</v>
      </c>
      <c r="F498" s="200" t="s">
        <v>205</v>
      </c>
      <c r="G498" s="200" t="s">
        <v>205</v>
      </c>
      <c r="H498" s="200" t="s">
        <v>205</v>
      </c>
      <c r="I498" s="200" t="s">
        <v>205</v>
      </c>
      <c r="J498" s="151"/>
      <c r="K498" s="200" t="s">
        <v>205</v>
      </c>
      <c r="L498" s="200" t="s">
        <v>205</v>
      </c>
      <c r="M498" s="200" t="s">
        <v>205</v>
      </c>
      <c r="N498" s="200" t="s">
        <v>205</v>
      </c>
      <c r="O498" s="200" t="s">
        <v>205</v>
      </c>
      <c r="P498" s="200" t="s">
        <v>205</v>
      </c>
      <c r="Q498" s="200"/>
      <c r="R498" s="200" t="s">
        <v>205</v>
      </c>
      <c r="S498" s="200" t="s">
        <v>205</v>
      </c>
      <c r="T498" s="200" t="s">
        <v>205</v>
      </c>
      <c r="U498" s="200" t="s">
        <v>205</v>
      </c>
      <c r="V498" s="200" t="s">
        <v>205</v>
      </c>
      <c r="W498" s="200" t="s">
        <v>205</v>
      </c>
      <c r="X498" s="151"/>
      <c r="Y498" s="200" t="s">
        <v>205</v>
      </c>
      <c r="Z498" s="151"/>
      <c r="AA498" s="151"/>
      <c r="AB498" s="151"/>
      <c r="AC498" s="151"/>
      <c r="AD498" s="151"/>
      <c r="AE498" s="151"/>
      <c r="AF498" s="151"/>
      <c r="AG498" s="151"/>
      <c r="AH498" s="151"/>
      <c r="AI498" s="151"/>
      <c r="AJ498" s="151"/>
      <c r="AK498" s="151"/>
      <c r="AL498" s="123"/>
      <c r="AM498" s="123">
        <f>VLOOKUP(C498,DM_NGAY_CONG_QUY_DINH!$H$3:$L$600,5,FALSE)</f>
        <v>27</v>
      </c>
      <c r="AN498" s="123">
        <f t="shared" si="0"/>
        <v>17</v>
      </c>
      <c r="AO498" s="125">
        <f t="shared" si="1"/>
        <v>0</v>
      </c>
      <c r="AP498" s="125">
        <f t="shared" si="2"/>
        <v>0</v>
      </c>
      <c r="AQ498" s="127">
        <f t="shared" si="3"/>
        <v>0</v>
      </c>
      <c r="AR498" s="125">
        <f t="shared" si="4"/>
        <v>0</v>
      </c>
      <c r="AS498" s="125">
        <f t="shared" si="5"/>
        <v>0</v>
      </c>
      <c r="AT498" s="125">
        <f t="shared" si="6"/>
        <v>0</v>
      </c>
      <c r="AU498" s="125">
        <f t="shared" si="7"/>
        <v>0</v>
      </c>
      <c r="AV498" s="125">
        <f t="shared" si="22"/>
        <v>0</v>
      </c>
      <c r="AW498" s="125">
        <f t="shared" si="9"/>
        <v>0</v>
      </c>
      <c r="AX498" s="125">
        <f t="shared" si="10"/>
        <v>0</v>
      </c>
      <c r="AY498" s="125">
        <f t="shared" si="11"/>
        <v>0</v>
      </c>
      <c r="AZ498" s="125">
        <f t="shared" si="23"/>
        <v>0</v>
      </c>
      <c r="BA498" s="125">
        <f t="shared" si="13"/>
        <v>0</v>
      </c>
      <c r="BB498" s="125">
        <f t="shared" si="14"/>
        <v>0</v>
      </c>
      <c r="BC498" s="125">
        <f t="shared" si="15"/>
        <v>0</v>
      </c>
      <c r="BD498" s="125">
        <f t="shared" si="24"/>
        <v>0</v>
      </c>
      <c r="BE498" s="125">
        <f t="shared" si="17"/>
        <v>0</v>
      </c>
      <c r="BF498" s="125">
        <f t="shared" si="18"/>
        <v>0</v>
      </c>
      <c r="BG498" s="125">
        <f t="shared" si="25"/>
        <v>0</v>
      </c>
      <c r="BH498" s="125">
        <f t="shared" si="28"/>
        <v>0</v>
      </c>
      <c r="BI498" s="125">
        <f t="shared" si="27"/>
        <v>0</v>
      </c>
      <c r="BJ498" s="167">
        <v>1</v>
      </c>
      <c r="BK498" s="167"/>
    </row>
    <row r="499" spans="2:63" ht="14.25" x14ac:dyDescent="0.2">
      <c r="B499" s="49">
        <v>495</v>
      </c>
      <c r="C499" s="50">
        <v>13762</v>
      </c>
      <c r="D499" s="51" t="s">
        <v>444</v>
      </c>
      <c r="E499" s="51" t="s">
        <v>440</v>
      </c>
      <c r="F499" s="200" t="s">
        <v>205</v>
      </c>
      <c r="G499" s="200" t="s">
        <v>205</v>
      </c>
      <c r="H499" s="200" t="s">
        <v>205</v>
      </c>
      <c r="I499" s="200" t="s">
        <v>205</v>
      </c>
      <c r="J499" s="151"/>
      <c r="K499" s="200" t="s">
        <v>205</v>
      </c>
      <c r="L499" s="200" t="s">
        <v>205</v>
      </c>
      <c r="M499" s="200" t="s">
        <v>205</v>
      </c>
      <c r="N499" s="200" t="s">
        <v>205</v>
      </c>
      <c r="O499" s="200" t="s">
        <v>205</v>
      </c>
      <c r="P499" s="200" t="s">
        <v>205</v>
      </c>
      <c r="Q499" s="200"/>
      <c r="R499" s="200" t="s">
        <v>205</v>
      </c>
      <c r="S499" s="200" t="s">
        <v>205</v>
      </c>
      <c r="T499" s="200" t="s">
        <v>205</v>
      </c>
      <c r="U499" s="200" t="s">
        <v>205</v>
      </c>
      <c r="V499" s="200" t="s">
        <v>205</v>
      </c>
      <c r="W499" s="200" t="s">
        <v>205</v>
      </c>
      <c r="X499" s="151"/>
      <c r="Y499" s="200" t="s">
        <v>205</v>
      </c>
      <c r="Z499" s="151"/>
      <c r="AA499" s="151"/>
      <c r="AB499" s="151"/>
      <c r="AC499" s="151"/>
      <c r="AD499" s="151"/>
      <c r="AE499" s="151"/>
      <c r="AF499" s="151"/>
      <c r="AG499" s="151"/>
      <c r="AH499" s="151"/>
      <c r="AI499" s="151"/>
      <c r="AJ499" s="151"/>
      <c r="AK499" s="151"/>
      <c r="AL499" s="123"/>
      <c r="AM499" s="123">
        <f>VLOOKUP(C499,DM_NGAY_CONG_QUY_DINH!$H$3:$L$600,5,FALSE)</f>
        <v>27</v>
      </c>
      <c r="AN499" s="123">
        <f t="shared" si="0"/>
        <v>17</v>
      </c>
      <c r="AO499" s="125">
        <f t="shared" si="1"/>
        <v>0</v>
      </c>
      <c r="AP499" s="125">
        <f t="shared" si="2"/>
        <v>0</v>
      </c>
      <c r="AQ499" s="127">
        <f t="shared" si="3"/>
        <v>0</v>
      </c>
      <c r="AR499" s="125">
        <f t="shared" si="4"/>
        <v>0</v>
      </c>
      <c r="AS499" s="125">
        <f t="shared" si="5"/>
        <v>0</v>
      </c>
      <c r="AT499" s="125">
        <f t="shared" si="6"/>
        <v>0</v>
      </c>
      <c r="AU499" s="125">
        <f t="shared" si="7"/>
        <v>0</v>
      </c>
      <c r="AV499" s="125">
        <f t="shared" si="22"/>
        <v>0</v>
      </c>
      <c r="AW499" s="125">
        <f t="shared" si="9"/>
        <v>0</v>
      </c>
      <c r="AX499" s="125">
        <f t="shared" si="10"/>
        <v>0</v>
      </c>
      <c r="AY499" s="125">
        <f t="shared" si="11"/>
        <v>0</v>
      </c>
      <c r="AZ499" s="125">
        <f t="shared" si="23"/>
        <v>0</v>
      </c>
      <c r="BA499" s="125">
        <f t="shared" si="13"/>
        <v>0</v>
      </c>
      <c r="BB499" s="125">
        <f t="shared" si="14"/>
        <v>0</v>
      </c>
      <c r="BC499" s="125">
        <f t="shared" si="15"/>
        <v>0</v>
      </c>
      <c r="BD499" s="125">
        <f t="shared" si="24"/>
        <v>0</v>
      </c>
      <c r="BE499" s="125">
        <f t="shared" si="17"/>
        <v>0</v>
      </c>
      <c r="BF499" s="125">
        <f t="shared" si="18"/>
        <v>0</v>
      </c>
      <c r="BG499" s="125">
        <f t="shared" si="25"/>
        <v>0</v>
      </c>
      <c r="BH499" s="125">
        <f t="shared" si="28"/>
        <v>0</v>
      </c>
      <c r="BI499" s="125">
        <f t="shared" si="27"/>
        <v>0</v>
      </c>
      <c r="BJ499" s="167">
        <v>1</v>
      </c>
      <c r="BK499" s="167"/>
    </row>
    <row r="500" spans="2:63" ht="14.25" x14ac:dyDescent="0.2">
      <c r="B500" s="49">
        <v>496</v>
      </c>
      <c r="C500" s="50">
        <v>13763</v>
      </c>
      <c r="D500" s="51" t="s">
        <v>445</v>
      </c>
      <c r="E500" s="51" t="s">
        <v>440</v>
      </c>
      <c r="F500" s="200" t="s">
        <v>205</v>
      </c>
      <c r="G500" s="200" t="s">
        <v>205</v>
      </c>
      <c r="H500" s="200" t="s">
        <v>205</v>
      </c>
      <c r="I500" s="200" t="s">
        <v>205</v>
      </c>
      <c r="J500" s="151"/>
      <c r="K500" s="200" t="s">
        <v>205</v>
      </c>
      <c r="L500" s="200" t="s">
        <v>205</v>
      </c>
      <c r="M500" s="200" t="s">
        <v>205</v>
      </c>
      <c r="N500" s="200" t="s">
        <v>205</v>
      </c>
      <c r="O500" s="200" t="s">
        <v>205</v>
      </c>
      <c r="P500" s="200" t="s">
        <v>205</v>
      </c>
      <c r="Q500" s="200"/>
      <c r="R500" s="200" t="s">
        <v>205</v>
      </c>
      <c r="S500" s="200" t="s">
        <v>205</v>
      </c>
      <c r="T500" s="200" t="s">
        <v>205</v>
      </c>
      <c r="U500" s="200" t="s">
        <v>205</v>
      </c>
      <c r="V500" s="200" t="s">
        <v>205</v>
      </c>
      <c r="W500" s="200" t="s">
        <v>205</v>
      </c>
      <c r="X500" s="151"/>
      <c r="Y500" s="200" t="s">
        <v>205</v>
      </c>
      <c r="Z500" s="151"/>
      <c r="AA500" s="151"/>
      <c r="AB500" s="151"/>
      <c r="AC500" s="151"/>
      <c r="AD500" s="151"/>
      <c r="AE500" s="151"/>
      <c r="AF500" s="151"/>
      <c r="AG500" s="151"/>
      <c r="AH500" s="151"/>
      <c r="AI500" s="151"/>
      <c r="AJ500" s="151"/>
      <c r="AK500" s="151"/>
      <c r="AL500" s="123"/>
      <c r="AM500" s="123">
        <f>VLOOKUP(C500,DM_NGAY_CONG_QUY_DINH!$H$3:$L$600,5,FALSE)</f>
        <v>27</v>
      </c>
      <c r="AN500" s="123">
        <f t="shared" si="0"/>
        <v>17</v>
      </c>
      <c r="AO500" s="125">
        <f t="shared" si="1"/>
        <v>0</v>
      </c>
      <c r="AP500" s="125">
        <f t="shared" si="2"/>
        <v>0</v>
      </c>
      <c r="AQ500" s="127">
        <f t="shared" si="3"/>
        <v>0</v>
      </c>
      <c r="AR500" s="125">
        <f t="shared" si="4"/>
        <v>0</v>
      </c>
      <c r="AS500" s="125">
        <f t="shared" si="5"/>
        <v>0</v>
      </c>
      <c r="AT500" s="125">
        <f t="shared" si="6"/>
        <v>0</v>
      </c>
      <c r="AU500" s="125">
        <f t="shared" si="7"/>
        <v>0</v>
      </c>
      <c r="AV500" s="125">
        <f t="shared" si="22"/>
        <v>0</v>
      </c>
      <c r="AW500" s="125">
        <f t="shared" si="9"/>
        <v>0</v>
      </c>
      <c r="AX500" s="125">
        <f t="shared" si="10"/>
        <v>0</v>
      </c>
      <c r="AY500" s="125">
        <f t="shared" si="11"/>
        <v>0</v>
      </c>
      <c r="AZ500" s="125">
        <f t="shared" si="23"/>
        <v>0</v>
      </c>
      <c r="BA500" s="125">
        <f t="shared" si="13"/>
        <v>0</v>
      </c>
      <c r="BB500" s="125">
        <f t="shared" si="14"/>
        <v>0</v>
      </c>
      <c r="BC500" s="125">
        <f t="shared" si="15"/>
        <v>0</v>
      </c>
      <c r="BD500" s="125">
        <f t="shared" si="24"/>
        <v>0</v>
      </c>
      <c r="BE500" s="125">
        <f t="shared" si="17"/>
        <v>0</v>
      </c>
      <c r="BF500" s="125">
        <f t="shared" si="18"/>
        <v>0</v>
      </c>
      <c r="BG500" s="125">
        <f t="shared" si="25"/>
        <v>0</v>
      </c>
      <c r="BH500" s="125">
        <f t="shared" si="28"/>
        <v>0</v>
      </c>
      <c r="BI500" s="125">
        <f t="shared" si="27"/>
        <v>0</v>
      </c>
      <c r="BJ500" s="167">
        <v>1</v>
      </c>
      <c r="BK500" s="167"/>
    </row>
    <row r="501" spans="2:63" ht="14.25" x14ac:dyDescent="0.2">
      <c r="B501" s="49">
        <v>497</v>
      </c>
      <c r="C501" s="50">
        <v>13764</v>
      </c>
      <c r="D501" s="51" t="s">
        <v>446</v>
      </c>
      <c r="E501" s="51" t="s">
        <v>440</v>
      </c>
      <c r="F501" s="200" t="s">
        <v>205</v>
      </c>
      <c r="G501" s="200" t="s">
        <v>205</v>
      </c>
      <c r="H501" s="200" t="s">
        <v>205</v>
      </c>
      <c r="I501" s="200" t="s">
        <v>205</v>
      </c>
      <c r="J501" s="151"/>
      <c r="K501" s="200" t="s">
        <v>205</v>
      </c>
      <c r="L501" s="200" t="s">
        <v>205</v>
      </c>
      <c r="M501" s="200" t="s">
        <v>205</v>
      </c>
      <c r="N501" s="200" t="s">
        <v>205</v>
      </c>
      <c r="O501" s="200" t="s">
        <v>205</v>
      </c>
      <c r="P501" s="200" t="s">
        <v>205</v>
      </c>
      <c r="Q501" s="200"/>
      <c r="R501" s="200" t="s">
        <v>205</v>
      </c>
      <c r="S501" s="200" t="s">
        <v>205</v>
      </c>
      <c r="T501" s="200" t="s">
        <v>205</v>
      </c>
      <c r="U501" s="200" t="s">
        <v>205</v>
      </c>
      <c r="V501" s="200" t="s">
        <v>205</v>
      </c>
      <c r="W501" s="200" t="s">
        <v>205</v>
      </c>
      <c r="X501" s="151"/>
      <c r="Y501" s="200" t="s">
        <v>205</v>
      </c>
      <c r="Z501" s="151"/>
      <c r="AA501" s="151"/>
      <c r="AB501" s="151"/>
      <c r="AC501" s="151"/>
      <c r="AD501" s="151"/>
      <c r="AE501" s="151"/>
      <c r="AF501" s="151"/>
      <c r="AG501" s="151"/>
      <c r="AH501" s="151"/>
      <c r="AI501" s="151"/>
      <c r="AJ501" s="151"/>
      <c r="AK501" s="151"/>
      <c r="AL501" s="123"/>
      <c r="AM501" s="123">
        <f>VLOOKUP(C501,DM_NGAY_CONG_QUY_DINH!$H$3:$L$600,5,FALSE)</f>
        <v>27</v>
      </c>
      <c r="AN501" s="123">
        <f t="shared" si="0"/>
        <v>17</v>
      </c>
      <c r="AO501" s="125">
        <f t="shared" si="1"/>
        <v>0</v>
      </c>
      <c r="AP501" s="125">
        <f t="shared" si="2"/>
        <v>0</v>
      </c>
      <c r="AQ501" s="127">
        <f t="shared" si="3"/>
        <v>0</v>
      </c>
      <c r="AR501" s="125">
        <f t="shared" si="4"/>
        <v>0</v>
      </c>
      <c r="AS501" s="125">
        <f t="shared" si="5"/>
        <v>0</v>
      </c>
      <c r="AT501" s="125">
        <f t="shared" si="6"/>
        <v>0</v>
      </c>
      <c r="AU501" s="125">
        <f t="shared" si="7"/>
        <v>0</v>
      </c>
      <c r="AV501" s="125">
        <f t="shared" si="22"/>
        <v>0</v>
      </c>
      <c r="AW501" s="125">
        <f t="shared" si="9"/>
        <v>0</v>
      </c>
      <c r="AX501" s="125">
        <f t="shared" si="10"/>
        <v>0</v>
      </c>
      <c r="AY501" s="125">
        <f t="shared" si="11"/>
        <v>0</v>
      </c>
      <c r="AZ501" s="125">
        <f t="shared" si="23"/>
        <v>0</v>
      </c>
      <c r="BA501" s="125">
        <f t="shared" si="13"/>
        <v>0</v>
      </c>
      <c r="BB501" s="125">
        <f t="shared" si="14"/>
        <v>0</v>
      </c>
      <c r="BC501" s="125">
        <f t="shared" si="15"/>
        <v>0</v>
      </c>
      <c r="BD501" s="125">
        <f t="shared" si="24"/>
        <v>0</v>
      </c>
      <c r="BE501" s="125">
        <f t="shared" si="17"/>
        <v>0</v>
      </c>
      <c r="BF501" s="125">
        <f t="shared" si="18"/>
        <v>0</v>
      </c>
      <c r="BG501" s="125">
        <f t="shared" si="25"/>
        <v>0</v>
      </c>
      <c r="BH501" s="125">
        <f t="shared" si="28"/>
        <v>0</v>
      </c>
      <c r="BI501" s="125">
        <f t="shared" si="27"/>
        <v>0</v>
      </c>
      <c r="BJ501" s="167">
        <v>1</v>
      </c>
      <c r="BK501" s="167"/>
    </row>
    <row r="502" spans="2:63" ht="14.25" x14ac:dyDescent="0.2">
      <c r="B502" s="49">
        <v>498</v>
      </c>
      <c r="C502" s="50">
        <v>13765</v>
      </c>
      <c r="D502" s="51" t="s">
        <v>447</v>
      </c>
      <c r="E502" s="51" t="s">
        <v>440</v>
      </c>
      <c r="F502" s="200" t="s">
        <v>205</v>
      </c>
      <c r="G502" s="200" t="s">
        <v>205</v>
      </c>
      <c r="H502" s="200" t="s">
        <v>205</v>
      </c>
      <c r="I502" s="200" t="s">
        <v>205</v>
      </c>
      <c r="J502" s="151"/>
      <c r="K502" s="200" t="s">
        <v>205</v>
      </c>
      <c r="L502" s="200" t="s">
        <v>205</v>
      </c>
      <c r="M502" s="200" t="s">
        <v>205</v>
      </c>
      <c r="N502" s="200" t="s">
        <v>205</v>
      </c>
      <c r="O502" s="200" t="s">
        <v>205</v>
      </c>
      <c r="P502" s="200" t="s">
        <v>205</v>
      </c>
      <c r="Q502" s="200"/>
      <c r="R502" s="200" t="s">
        <v>205</v>
      </c>
      <c r="S502" s="200" t="s">
        <v>205</v>
      </c>
      <c r="T502" s="200" t="s">
        <v>205</v>
      </c>
      <c r="U502" s="200" t="s">
        <v>205</v>
      </c>
      <c r="V502" s="200" t="s">
        <v>205</v>
      </c>
      <c r="W502" s="200" t="s">
        <v>205</v>
      </c>
      <c r="X502" s="151"/>
      <c r="Y502" s="200" t="s">
        <v>205</v>
      </c>
      <c r="Z502" s="151"/>
      <c r="AA502" s="151"/>
      <c r="AB502" s="151"/>
      <c r="AC502" s="151"/>
      <c r="AD502" s="151"/>
      <c r="AE502" s="151"/>
      <c r="AF502" s="151"/>
      <c r="AG502" s="151"/>
      <c r="AH502" s="151"/>
      <c r="AI502" s="151"/>
      <c r="AJ502" s="151"/>
      <c r="AK502" s="151"/>
      <c r="AL502" s="123"/>
      <c r="AM502" s="123">
        <f>VLOOKUP(C502,DM_NGAY_CONG_QUY_DINH!$H$3:$L$600,5,FALSE)</f>
        <v>27</v>
      </c>
      <c r="AN502" s="123">
        <f t="shared" si="0"/>
        <v>17</v>
      </c>
      <c r="AO502" s="125">
        <f t="shared" si="1"/>
        <v>0</v>
      </c>
      <c r="AP502" s="125">
        <f t="shared" si="2"/>
        <v>0</v>
      </c>
      <c r="AQ502" s="127">
        <f t="shared" si="3"/>
        <v>0</v>
      </c>
      <c r="AR502" s="125">
        <f t="shared" si="4"/>
        <v>0</v>
      </c>
      <c r="AS502" s="125">
        <f t="shared" si="5"/>
        <v>0</v>
      </c>
      <c r="AT502" s="125">
        <f t="shared" si="6"/>
        <v>0</v>
      </c>
      <c r="AU502" s="125">
        <f t="shared" si="7"/>
        <v>0</v>
      </c>
      <c r="AV502" s="125">
        <f t="shared" si="22"/>
        <v>0</v>
      </c>
      <c r="AW502" s="125">
        <f t="shared" si="9"/>
        <v>0</v>
      </c>
      <c r="AX502" s="125">
        <f t="shared" si="10"/>
        <v>0</v>
      </c>
      <c r="AY502" s="125">
        <f t="shared" si="11"/>
        <v>0</v>
      </c>
      <c r="AZ502" s="125">
        <f t="shared" si="23"/>
        <v>0</v>
      </c>
      <c r="BA502" s="125">
        <f t="shared" si="13"/>
        <v>0</v>
      </c>
      <c r="BB502" s="125">
        <f t="shared" si="14"/>
        <v>0</v>
      </c>
      <c r="BC502" s="125">
        <f t="shared" si="15"/>
        <v>0</v>
      </c>
      <c r="BD502" s="125">
        <f t="shared" si="24"/>
        <v>0</v>
      </c>
      <c r="BE502" s="125">
        <f t="shared" si="17"/>
        <v>0</v>
      </c>
      <c r="BF502" s="125">
        <f t="shared" si="18"/>
        <v>0</v>
      </c>
      <c r="BG502" s="125">
        <f t="shared" si="25"/>
        <v>0</v>
      </c>
      <c r="BH502" s="125">
        <f t="shared" si="28"/>
        <v>0</v>
      </c>
      <c r="BI502" s="125">
        <f t="shared" si="27"/>
        <v>0</v>
      </c>
      <c r="BJ502" s="167">
        <v>1</v>
      </c>
      <c r="BK502" s="167"/>
    </row>
    <row r="503" spans="2:63" ht="14.25" x14ac:dyDescent="0.2">
      <c r="B503" s="49">
        <v>499</v>
      </c>
      <c r="C503" s="50">
        <v>13766</v>
      </c>
      <c r="D503" s="51" t="s">
        <v>449</v>
      </c>
      <c r="E503" s="51" t="s">
        <v>440</v>
      </c>
      <c r="F503" s="200" t="s">
        <v>205</v>
      </c>
      <c r="G503" s="200" t="s">
        <v>205</v>
      </c>
      <c r="H503" s="200" t="s">
        <v>205</v>
      </c>
      <c r="I503" s="200" t="s">
        <v>205</v>
      </c>
      <c r="J503" s="151"/>
      <c r="K503" s="200" t="s">
        <v>205</v>
      </c>
      <c r="L503" s="200" t="s">
        <v>205</v>
      </c>
      <c r="M503" s="200" t="s">
        <v>205</v>
      </c>
      <c r="N503" s="200" t="s">
        <v>205</v>
      </c>
      <c r="O503" s="200" t="s">
        <v>205</v>
      </c>
      <c r="P503" s="200" t="s">
        <v>205</v>
      </c>
      <c r="Q503" s="200"/>
      <c r="R503" s="200" t="s">
        <v>205</v>
      </c>
      <c r="S503" s="200" t="s">
        <v>205</v>
      </c>
      <c r="T503" s="200" t="s">
        <v>205</v>
      </c>
      <c r="U503" s="200" t="s">
        <v>205</v>
      </c>
      <c r="V503" s="200" t="s">
        <v>205</v>
      </c>
      <c r="W503" s="200" t="s">
        <v>205</v>
      </c>
      <c r="X503" s="151"/>
      <c r="Y503" s="200" t="s">
        <v>205</v>
      </c>
      <c r="Z503" s="151"/>
      <c r="AA503" s="151"/>
      <c r="AB503" s="151"/>
      <c r="AC503" s="151"/>
      <c r="AD503" s="151"/>
      <c r="AE503" s="151"/>
      <c r="AF503" s="151"/>
      <c r="AG503" s="151"/>
      <c r="AH503" s="151"/>
      <c r="AI503" s="151"/>
      <c r="AJ503" s="151"/>
      <c r="AK503" s="151"/>
      <c r="AL503" s="123"/>
      <c r="AM503" s="123">
        <f>VLOOKUP(C503,DM_NGAY_CONG_QUY_DINH!$H$3:$L$600,5,FALSE)</f>
        <v>27</v>
      </c>
      <c r="AN503" s="123">
        <f t="shared" si="0"/>
        <v>17</v>
      </c>
      <c r="AO503" s="125">
        <f t="shared" si="1"/>
        <v>0</v>
      </c>
      <c r="AP503" s="125">
        <f t="shared" si="2"/>
        <v>0</v>
      </c>
      <c r="AQ503" s="127">
        <f t="shared" si="3"/>
        <v>0</v>
      </c>
      <c r="AR503" s="125">
        <f t="shared" si="4"/>
        <v>0</v>
      </c>
      <c r="AS503" s="125">
        <f t="shared" si="5"/>
        <v>0</v>
      </c>
      <c r="AT503" s="125">
        <f t="shared" si="6"/>
        <v>0</v>
      </c>
      <c r="AU503" s="125">
        <f t="shared" si="7"/>
        <v>0</v>
      </c>
      <c r="AV503" s="125">
        <f t="shared" si="22"/>
        <v>0</v>
      </c>
      <c r="AW503" s="125">
        <f t="shared" si="9"/>
        <v>0</v>
      </c>
      <c r="AX503" s="125">
        <f t="shared" si="10"/>
        <v>0</v>
      </c>
      <c r="AY503" s="125">
        <f t="shared" si="11"/>
        <v>0</v>
      </c>
      <c r="AZ503" s="125">
        <f t="shared" si="23"/>
        <v>0</v>
      </c>
      <c r="BA503" s="125">
        <f t="shared" si="13"/>
        <v>0</v>
      </c>
      <c r="BB503" s="125">
        <f t="shared" si="14"/>
        <v>0</v>
      </c>
      <c r="BC503" s="125">
        <f t="shared" si="15"/>
        <v>0</v>
      </c>
      <c r="BD503" s="125">
        <f t="shared" si="24"/>
        <v>0</v>
      </c>
      <c r="BE503" s="125">
        <f t="shared" si="17"/>
        <v>0</v>
      </c>
      <c r="BF503" s="125">
        <f t="shared" si="18"/>
        <v>0</v>
      </c>
      <c r="BG503" s="125">
        <f t="shared" si="25"/>
        <v>0</v>
      </c>
      <c r="BH503" s="125">
        <f t="shared" si="28"/>
        <v>0</v>
      </c>
      <c r="BI503" s="125">
        <f t="shared" si="27"/>
        <v>0</v>
      </c>
      <c r="BJ503" s="167">
        <v>1</v>
      </c>
      <c r="BK503" s="167"/>
    </row>
    <row r="504" spans="2:63" ht="14.25" x14ac:dyDescent="0.2">
      <c r="B504" s="49">
        <v>500</v>
      </c>
      <c r="C504" s="50">
        <v>13767</v>
      </c>
      <c r="D504" s="51" t="s">
        <v>450</v>
      </c>
      <c r="E504" s="51" t="s">
        <v>440</v>
      </c>
      <c r="F504" s="200" t="s">
        <v>205</v>
      </c>
      <c r="G504" s="200" t="s">
        <v>205</v>
      </c>
      <c r="H504" s="200" t="s">
        <v>205</v>
      </c>
      <c r="I504" s="200" t="s">
        <v>205</v>
      </c>
      <c r="J504" s="151"/>
      <c r="K504" s="200" t="s">
        <v>205</v>
      </c>
      <c r="L504" s="200" t="s">
        <v>205</v>
      </c>
      <c r="M504" s="200" t="s">
        <v>205</v>
      </c>
      <c r="N504" s="200" t="s">
        <v>205</v>
      </c>
      <c r="O504" s="200" t="s">
        <v>205</v>
      </c>
      <c r="P504" s="200" t="s">
        <v>205</v>
      </c>
      <c r="Q504" s="200"/>
      <c r="R504" s="200" t="s">
        <v>205</v>
      </c>
      <c r="S504" s="200" t="s">
        <v>205</v>
      </c>
      <c r="T504" s="200" t="s">
        <v>205</v>
      </c>
      <c r="U504" s="200" t="s">
        <v>205</v>
      </c>
      <c r="V504" s="200" t="s">
        <v>205</v>
      </c>
      <c r="W504" s="200" t="s">
        <v>205</v>
      </c>
      <c r="X504" s="151"/>
      <c r="Y504" s="200" t="s">
        <v>205</v>
      </c>
      <c r="Z504" s="151"/>
      <c r="AA504" s="151"/>
      <c r="AB504" s="151"/>
      <c r="AC504" s="151"/>
      <c r="AD504" s="151"/>
      <c r="AE504" s="151"/>
      <c r="AF504" s="151"/>
      <c r="AG504" s="151"/>
      <c r="AH504" s="151"/>
      <c r="AI504" s="151"/>
      <c r="AJ504" s="151"/>
      <c r="AK504" s="151"/>
      <c r="AL504" s="123"/>
      <c r="AM504" s="123">
        <f>VLOOKUP(C504,DM_NGAY_CONG_QUY_DINH!$H$3:$L$600,5,FALSE)</f>
        <v>27</v>
      </c>
      <c r="AN504" s="123">
        <f t="shared" si="0"/>
        <v>17</v>
      </c>
      <c r="AO504" s="125">
        <f t="shared" si="1"/>
        <v>0</v>
      </c>
      <c r="AP504" s="125">
        <f t="shared" si="2"/>
        <v>0</v>
      </c>
      <c r="AQ504" s="127">
        <f t="shared" si="3"/>
        <v>0</v>
      </c>
      <c r="AR504" s="125">
        <f t="shared" si="4"/>
        <v>0</v>
      </c>
      <c r="AS504" s="125">
        <f t="shared" si="5"/>
        <v>0</v>
      </c>
      <c r="AT504" s="125">
        <f t="shared" si="6"/>
        <v>0</v>
      </c>
      <c r="AU504" s="125">
        <f t="shared" si="7"/>
        <v>0</v>
      </c>
      <c r="AV504" s="125">
        <f t="shared" si="22"/>
        <v>0</v>
      </c>
      <c r="AW504" s="125">
        <f t="shared" si="9"/>
        <v>0</v>
      </c>
      <c r="AX504" s="125">
        <f t="shared" si="10"/>
        <v>0</v>
      </c>
      <c r="AY504" s="125">
        <f t="shared" si="11"/>
        <v>0</v>
      </c>
      <c r="AZ504" s="125">
        <f t="shared" si="23"/>
        <v>0</v>
      </c>
      <c r="BA504" s="125">
        <f t="shared" si="13"/>
        <v>0</v>
      </c>
      <c r="BB504" s="125">
        <f t="shared" si="14"/>
        <v>0</v>
      </c>
      <c r="BC504" s="125">
        <f t="shared" si="15"/>
        <v>0</v>
      </c>
      <c r="BD504" s="125">
        <f t="shared" si="24"/>
        <v>0</v>
      </c>
      <c r="BE504" s="125">
        <f t="shared" si="17"/>
        <v>0</v>
      </c>
      <c r="BF504" s="125">
        <f t="shared" si="18"/>
        <v>0</v>
      </c>
      <c r="BG504" s="125">
        <f t="shared" si="25"/>
        <v>0</v>
      </c>
      <c r="BH504" s="125">
        <f t="shared" si="28"/>
        <v>0</v>
      </c>
      <c r="BI504" s="125">
        <f t="shared" si="27"/>
        <v>0</v>
      </c>
      <c r="BJ504" s="167">
        <v>1</v>
      </c>
      <c r="BK504" s="167"/>
    </row>
    <row r="505" spans="2:63" ht="14.25" x14ac:dyDescent="0.2">
      <c r="B505" s="49">
        <v>501</v>
      </c>
      <c r="C505" s="50">
        <v>13769</v>
      </c>
      <c r="D505" s="51" t="s">
        <v>451</v>
      </c>
      <c r="E505" s="51" t="s">
        <v>440</v>
      </c>
      <c r="F505" s="200" t="s">
        <v>205</v>
      </c>
      <c r="G505" s="200" t="s">
        <v>205</v>
      </c>
      <c r="H505" s="200" t="s">
        <v>205</v>
      </c>
      <c r="I505" s="200" t="s">
        <v>205</v>
      </c>
      <c r="J505" s="151"/>
      <c r="K505" s="200" t="s">
        <v>205</v>
      </c>
      <c r="L505" s="200" t="s">
        <v>205</v>
      </c>
      <c r="M505" s="200" t="s">
        <v>205</v>
      </c>
      <c r="N505" s="200" t="s">
        <v>205</v>
      </c>
      <c r="O505" s="200" t="s">
        <v>205</v>
      </c>
      <c r="P505" s="200" t="s">
        <v>205</v>
      </c>
      <c r="Q505" s="200"/>
      <c r="R505" s="200" t="s">
        <v>205</v>
      </c>
      <c r="S505" s="200" t="s">
        <v>205</v>
      </c>
      <c r="T505" s="200" t="s">
        <v>205</v>
      </c>
      <c r="U505" s="200" t="s">
        <v>205</v>
      </c>
      <c r="V505" s="200" t="s">
        <v>205</v>
      </c>
      <c r="W505" s="200" t="s">
        <v>205</v>
      </c>
      <c r="X505" s="151"/>
      <c r="Y505" s="200" t="s">
        <v>205</v>
      </c>
      <c r="Z505" s="151"/>
      <c r="AA505" s="151"/>
      <c r="AB505" s="151"/>
      <c r="AC505" s="151"/>
      <c r="AD505" s="151"/>
      <c r="AE505" s="151"/>
      <c r="AF505" s="151"/>
      <c r="AG505" s="151"/>
      <c r="AH505" s="151"/>
      <c r="AI505" s="151"/>
      <c r="AJ505" s="151"/>
      <c r="AK505" s="151"/>
      <c r="AL505" s="123"/>
      <c r="AM505" s="123">
        <f>VLOOKUP(C505,DM_NGAY_CONG_QUY_DINH!$H$3:$L$600,5,FALSE)</f>
        <v>27</v>
      </c>
      <c r="AN505" s="123">
        <f t="shared" si="0"/>
        <v>17</v>
      </c>
      <c r="AO505" s="125">
        <f t="shared" si="1"/>
        <v>0</v>
      </c>
      <c r="AP505" s="125">
        <f t="shared" si="2"/>
        <v>0</v>
      </c>
      <c r="AQ505" s="127">
        <f t="shared" si="3"/>
        <v>0</v>
      </c>
      <c r="AR505" s="125">
        <f t="shared" si="4"/>
        <v>0</v>
      </c>
      <c r="AS505" s="125">
        <f t="shared" si="5"/>
        <v>0</v>
      </c>
      <c r="AT505" s="125">
        <f t="shared" si="6"/>
        <v>0</v>
      </c>
      <c r="AU505" s="125">
        <f t="shared" si="7"/>
        <v>0</v>
      </c>
      <c r="AV505" s="125">
        <f t="shared" si="22"/>
        <v>0</v>
      </c>
      <c r="AW505" s="125">
        <f t="shared" si="9"/>
        <v>0</v>
      </c>
      <c r="AX505" s="125">
        <f t="shared" si="10"/>
        <v>0</v>
      </c>
      <c r="AY505" s="125">
        <f t="shared" si="11"/>
        <v>0</v>
      </c>
      <c r="AZ505" s="125">
        <f t="shared" si="23"/>
        <v>0</v>
      </c>
      <c r="BA505" s="125">
        <f t="shared" si="13"/>
        <v>0</v>
      </c>
      <c r="BB505" s="125">
        <f t="shared" si="14"/>
        <v>0</v>
      </c>
      <c r="BC505" s="125">
        <f t="shared" si="15"/>
        <v>0</v>
      </c>
      <c r="BD505" s="125">
        <f t="shared" si="24"/>
        <v>0</v>
      </c>
      <c r="BE505" s="125">
        <f t="shared" si="17"/>
        <v>0</v>
      </c>
      <c r="BF505" s="125">
        <f t="shared" si="18"/>
        <v>0</v>
      </c>
      <c r="BG505" s="125">
        <f t="shared" si="25"/>
        <v>0</v>
      </c>
      <c r="BH505" s="125">
        <f t="shared" si="28"/>
        <v>0</v>
      </c>
      <c r="BI505" s="125">
        <f t="shared" si="27"/>
        <v>0</v>
      </c>
      <c r="BJ505" s="167">
        <v>1</v>
      </c>
      <c r="BK505" s="167"/>
    </row>
    <row r="506" spans="2:63" ht="14.25" x14ac:dyDescent="0.2">
      <c r="B506" s="49">
        <v>502</v>
      </c>
      <c r="C506" s="50">
        <v>13770</v>
      </c>
      <c r="D506" s="51" t="s">
        <v>452</v>
      </c>
      <c r="E506" s="51" t="s">
        <v>440</v>
      </c>
      <c r="F506" s="200" t="s">
        <v>205</v>
      </c>
      <c r="G506" s="200" t="s">
        <v>205</v>
      </c>
      <c r="H506" s="200" t="s">
        <v>205</v>
      </c>
      <c r="I506" s="200" t="s">
        <v>205</v>
      </c>
      <c r="J506" s="151"/>
      <c r="K506" s="200" t="s">
        <v>205</v>
      </c>
      <c r="L506" s="200" t="s">
        <v>205</v>
      </c>
      <c r="M506" s="200" t="s">
        <v>205</v>
      </c>
      <c r="N506" s="200" t="s">
        <v>205</v>
      </c>
      <c r="O506" s="200" t="s">
        <v>205</v>
      </c>
      <c r="P506" s="200" t="s">
        <v>205</v>
      </c>
      <c r="Q506" s="200"/>
      <c r="R506" s="200" t="s">
        <v>205</v>
      </c>
      <c r="S506" s="200" t="s">
        <v>205</v>
      </c>
      <c r="T506" s="200" t="s">
        <v>205</v>
      </c>
      <c r="U506" s="200" t="s">
        <v>205</v>
      </c>
      <c r="V506" s="200" t="s">
        <v>205</v>
      </c>
      <c r="W506" s="200" t="s">
        <v>205</v>
      </c>
      <c r="X506" s="151"/>
      <c r="Y506" s="200" t="s">
        <v>205</v>
      </c>
      <c r="Z506" s="151"/>
      <c r="AA506" s="151"/>
      <c r="AB506" s="151"/>
      <c r="AC506" s="151"/>
      <c r="AD506" s="151"/>
      <c r="AE506" s="151"/>
      <c r="AF506" s="151"/>
      <c r="AG506" s="151"/>
      <c r="AH506" s="151"/>
      <c r="AI506" s="151"/>
      <c r="AJ506" s="151"/>
      <c r="AK506" s="151"/>
      <c r="AL506" s="123"/>
      <c r="AM506" s="123">
        <f>VLOOKUP(C506,DM_NGAY_CONG_QUY_DINH!$H$3:$L$600,5,FALSE)</f>
        <v>27</v>
      </c>
      <c r="AN506" s="123">
        <f t="shared" si="0"/>
        <v>17</v>
      </c>
      <c r="AO506" s="125">
        <f t="shared" si="1"/>
        <v>0</v>
      </c>
      <c r="AP506" s="125">
        <f t="shared" si="2"/>
        <v>0</v>
      </c>
      <c r="AQ506" s="127">
        <f t="shared" si="3"/>
        <v>0</v>
      </c>
      <c r="AR506" s="125">
        <f t="shared" si="4"/>
        <v>0</v>
      </c>
      <c r="AS506" s="125">
        <f t="shared" si="5"/>
        <v>0</v>
      </c>
      <c r="AT506" s="125">
        <f t="shared" si="6"/>
        <v>0</v>
      </c>
      <c r="AU506" s="125">
        <f t="shared" si="7"/>
        <v>0</v>
      </c>
      <c r="AV506" s="125">
        <f t="shared" si="22"/>
        <v>0</v>
      </c>
      <c r="AW506" s="125">
        <f t="shared" si="9"/>
        <v>0</v>
      </c>
      <c r="AX506" s="125">
        <f t="shared" si="10"/>
        <v>0</v>
      </c>
      <c r="AY506" s="125">
        <f t="shared" si="11"/>
        <v>0</v>
      </c>
      <c r="AZ506" s="125">
        <f t="shared" si="23"/>
        <v>0</v>
      </c>
      <c r="BA506" s="125">
        <f t="shared" si="13"/>
        <v>0</v>
      </c>
      <c r="BB506" s="125">
        <f t="shared" si="14"/>
        <v>0</v>
      </c>
      <c r="BC506" s="125">
        <f t="shared" si="15"/>
        <v>0</v>
      </c>
      <c r="BD506" s="125">
        <f t="shared" si="24"/>
        <v>0</v>
      </c>
      <c r="BE506" s="125">
        <f t="shared" si="17"/>
        <v>0</v>
      </c>
      <c r="BF506" s="125">
        <f t="shared" si="18"/>
        <v>0</v>
      </c>
      <c r="BG506" s="125">
        <f t="shared" si="25"/>
        <v>0</v>
      </c>
      <c r="BH506" s="125">
        <f t="shared" si="28"/>
        <v>0</v>
      </c>
      <c r="BI506" s="125">
        <f t="shared" si="27"/>
        <v>0</v>
      </c>
      <c r="BJ506" s="167">
        <v>1</v>
      </c>
      <c r="BK506" s="167"/>
    </row>
    <row r="507" spans="2:63" ht="14.25" x14ac:dyDescent="0.2">
      <c r="B507" s="49">
        <v>503</v>
      </c>
      <c r="C507" s="50">
        <v>13771</v>
      </c>
      <c r="D507" s="51" t="s">
        <v>453</v>
      </c>
      <c r="E507" s="51" t="s">
        <v>440</v>
      </c>
      <c r="F507" s="200" t="s">
        <v>205</v>
      </c>
      <c r="G507" s="200" t="s">
        <v>205</v>
      </c>
      <c r="H507" s="200" t="s">
        <v>205</v>
      </c>
      <c r="I507" s="200" t="s">
        <v>205</v>
      </c>
      <c r="J507" s="151"/>
      <c r="K507" s="200" t="s">
        <v>205</v>
      </c>
      <c r="L507" s="200" t="s">
        <v>205</v>
      </c>
      <c r="M507" s="200" t="s">
        <v>205</v>
      </c>
      <c r="N507" s="200" t="s">
        <v>205</v>
      </c>
      <c r="O507" s="200" t="s">
        <v>205</v>
      </c>
      <c r="P507" s="200" t="s">
        <v>205</v>
      </c>
      <c r="Q507" s="200"/>
      <c r="R507" s="200" t="s">
        <v>205</v>
      </c>
      <c r="S507" s="200" t="s">
        <v>205</v>
      </c>
      <c r="T507" s="200" t="s">
        <v>205</v>
      </c>
      <c r="U507" s="200" t="s">
        <v>205</v>
      </c>
      <c r="V507" s="200" t="s">
        <v>205</v>
      </c>
      <c r="W507" s="200" t="s">
        <v>205</v>
      </c>
      <c r="X507" s="151"/>
      <c r="Y507" s="200" t="s">
        <v>205</v>
      </c>
      <c r="Z507" s="151"/>
      <c r="AA507" s="151"/>
      <c r="AB507" s="151"/>
      <c r="AC507" s="151"/>
      <c r="AD507" s="151"/>
      <c r="AE507" s="151"/>
      <c r="AF507" s="151"/>
      <c r="AG507" s="151"/>
      <c r="AH507" s="151"/>
      <c r="AI507" s="151"/>
      <c r="AJ507" s="151"/>
      <c r="AK507" s="151"/>
      <c r="AL507" s="123"/>
      <c r="AM507" s="123">
        <f>VLOOKUP(C507,DM_NGAY_CONG_QUY_DINH!$H$3:$L$600,5,FALSE)</f>
        <v>27</v>
      </c>
      <c r="AN507" s="123">
        <f t="shared" si="0"/>
        <v>17</v>
      </c>
      <c r="AO507" s="125">
        <f t="shared" si="1"/>
        <v>0</v>
      </c>
      <c r="AP507" s="125">
        <f t="shared" si="2"/>
        <v>0</v>
      </c>
      <c r="AQ507" s="127">
        <f t="shared" si="3"/>
        <v>0</v>
      </c>
      <c r="AR507" s="125">
        <f t="shared" si="4"/>
        <v>0</v>
      </c>
      <c r="AS507" s="125">
        <f t="shared" si="5"/>
        <v>0</v>
      </c>
      <c r="AT507" s="125">
        <f t="shared" si="6"/>
        <v>0</v>
      </c>
      <c r="AU507" s="125">
        <f t="shared" si="7"/>
        <v>0</v>
      </c>
      <c r="AV507" s="125">
        <f t="shared" si="22"/>
        <v>0</v>
      </c>
      <c r="AW507" s="125">
        <f t="shared" si="9"/>
        <v>0</v>
      </c>
      <c r="AX507" s="125">
        <f t="shared" si="10"/>
        <v>0</v>
      </c>
      <c r="AY507" s="125">
        <f t="shared" si="11"/>
        <v>0</v>
      </c>
      <c r="AZ507" s="125">
        <f t="shared" si="23"/>
        <v>0</v>
      </c>
      <c r="BA507" s="125">
        <f t="shared" si="13"/>
        <v>0</v>
      </c>
      <c r="BB507" s="125">
        <f t="shared" si="14"/>
        <v>0</v>
      </c>
      <c r="BC507" s="125">
        <f t="shared" si="15"/>
        <v>0</v>
      </c>
      <c r="BD507" s="125">
        <f t="shared" si="24"/>
        <v>0</v>
      </c>
      <c r="BE507" s="125">
        <f t="shared" si="17"/>
        <v>0</v>
      </c>
      <c r="BF507" s="125">
        <f t="shared" si="18"/>
        <v>0</v>
      </c>
      <c r="BG507" s="125">
        <f t="shared" si="25"/>
        <v>0</v>
      </c>
      <c r="BH507" s="125">
        <f t="shared" si="28"/>
        <v>0</v>
      </c>
      <c r="BI507" s="125">
        <f t="shared" si="27"/>
        <v>0</v>
      </c>
      <c r="BJ507" s="167">
        <v>1</v>
      </c>
      <c r="BK507" s="167"/>
    </row>
    <row r="508" spans="2:63" ht="14.25" x14ac:dyDescent="0.2">
      <c r="B508" s="49">
        <v>504</v>
      </c>
      <c r="C508" s="50">
        <v>13772</v>
      </c>
      <c r="D508" s="51" t="s">
        <v>454</v>
      </c>
      <c r="E508" s="51" t="s">
        <v>440</v>
      </c>
      <c r="F508" s="200" t="s">
        <v>205</v>
      </c>
      <c r="G508" s="200" t="s">
        <v>205</v>
      </c>
      <c r="H508" s="200" t="s">
        <v>205</v>
      </c>
      <c r="I508" s="200" t="s">
        <v>205</v>
      </c>
      <c r="J508" s="151"/>
      <c r="K508" s="200" t="s">
        <v>205</v>
      </c>
      <c r="L508" s="200" t="s">
        <v>205</v>
      </c>
      <c r="M508" s="200" t="s">
        <v>205</v>
      </c>
      <c r="N508" s="200" t="s">
        <v>205</v>
      </c>
      <c r="O508" s="200" t="s">
        <v>205</v>
      </c>
      <c r="P508" s="200" t="s">
        <v>205</v>
      </c>
      <c r="Q508" s="200"/>
      <c r="R508" s="200" t="s">
        <v>205</v>
      </c>
      <c r="S508" s="200" t="s">
        <v>205</v>
      </c>
      <c r="T508" s="200" t="s">
        <v>205</v>
      </c>
      <c r="U508" s="200" t="s">
        <v>205</v>
      </c>
      <c r="V508" s="200" t="s">
        <v>205</v>
      </c>
      <c r="W508" s="200" t="s">
        <v>205</v>
      </c>
      <c r="X508" s="151"/>
      <c r="Y508" s="200" t="s">
        <v>205</v>
      </c>
      <c r="Z508" s="151"/>
      <c r="AA508" s="151"/>
      <c r="AB508" s="151"/>
      <c r="AC508" s="151"/>
      <c r="AD508" s="151"/>
      <c r="AE508" s="151"/>
      <c r="AF508" s="151"/>
      <c r="AG508" s="151"/>
      <c r="AH508" s="151"/>
      <c r="AI508" s="151"/>
      <c r="AJ508" s="151"/>
      <c r="AK508" s="151"/>
      <c r="AL508" s="123"/>
      <c r="AM508" s="123">
        <f>VLOOKUP(C508,DM_NGAY_CONG_QUY_DINH!$H$3:$L$600,5,FALSE)</f>
        <v>27</v>
      </c>
      <c r="AN508" s="123">
        <f t="shared" si="0"/>
        <v>17</v>
      </c>
      <c r="AO508" s="125">
        <f t="shared" si="1"/>
        <v>0</v>
      </c>
      <c r="AP508" s="125">
        <f t="shared" si="2"/>
        <v>0</v>
      </c>
      <c r="AQ508" s="127">
        <f t="shared" si="3"/>
        <v>0</v>
      </c>
      <c r="AR508" s="125">
        <f t="shared" si="4"/>
        <v>0</v>
      </c>
      <c r="AS508" s="125">
        <f t="shared" si="5"/>
        <v>0</v>
      </c>
      <c r="AT508" s="125">
        <f t="shared" si="6"/>
        <v>0</v>
      </c>
      <c r="AU508" s="125">
        <f t="shared" si="7"/>
        <v>0</v>
      </c>
      <c r="AV508" s="125">
        <f t="shared" si="22"/>
        <v>0</v>
      </c>
      <c r="AW508" s="125">
        <f t="shared" si="9"/>
        <v>0</v>
      </c>
      <c r="AX508" s="125">
        <f t="shared" si="10"/>
        <v>0</v>
      </c>
      <c r="AY508" s="125">
        <f t="shared" si="11"/>
        <v>0</v>
      </c>
      <c r="AZ508" s="125">
        <f t="shared" si="23"/>
        <v>0</v>
      </c>
      <c r="BA508" s="125">
        <f t="shared" si="13"/>
        <v>0</v>
      </c>
      <c r="BB508" s="125">
        <f t="shared" si="14"/>
        <v>0</v>
      </c>
      <c r="BC508" s="125">
        <f t="shared" si="15"/>
        <v>0</v>
      </c>
      <c r="BD508" s="125">
        <f t="shared" si="24"/>
        <v>0</v>
      </c>
      <c r="BE508" s="125">
        <f t="shared" si="17"/>
        <v>0</v>
      </c>
      <c r="BF508" s="125">
        <f t="shared" si="18"/>
        <v>0</v>
      </c>
      <c r="BG508" s="125">
        <f t="shared" si="25"/>
        <v>0</v>
      </c>
      <c r="BH508" s="125">
        <f t="shared" si="28"/>
        <v>0</v>
      </c>
      <c r="BI508" s="125">
        <f t="shared" si="27"/>
        <v>0</v>
      </c>
      <c r="BJ508" s="167">
        <v>1</v>
      </c>
      <c r="BK508" s="167"/>
    </row>
    <row r="509" spans="2:63" ht="14.25" x14ac:dyDescent="0.2">
      <c r="B509" s="49">
        <v>505</v>
      </c>
      <c r="C509" s="50">
        <v>13773</v>
      </c>
      <c r="D509" s="51" t="s">
        <v>455</v>
      </c>
      <c r="E509" s="51" t="s">
        <v>440</v>
      </c>
      <c r="F509" s="200" t="s">
        <v>205</v>
      </c>
      <c r="G509" s="200" t="s">
        <v>205</v>
      </c>
      <c r="H509" s="200" t="s">
        <v>205</v>
      </c>
      <c r="I509" s="200" t="s">
        <v>205</v>
      </c>
      <c r="J509" s="151"/>
      <c r="K509" s="200" t="s">
        <v>205</v>
      </c>
      <c r="L509" s="200" t="s">
        <v>205</v>
      </c>
      <c r="M509" s="200" t="s">
        <v>205</v>
      </c>
      <c r="N509" s="200" t="s">
        <v>205</v>
      </c>
      <c r="O509" s="200" t="s">
        <v>205</v>
      </c>
      <c r="P509" s="200" t="s">
        <v>205</v>
      </c>
      <c r="Q509" s="200"/>
      <c r="R509" s="200" t="s">
        <v>205</v>
      </c>
      <c r="S509" s="200" t="s">
        <v>205</v>
      </c>
      <c r="T509" s="200" t="s">
        <v>205</v>
      </c>
      <c r="U509" s="200" t="s">
        <v>205</v>
      </c>
      <c r="V509" s="200" t="s">
        <v>205</v>
      </c>
      <c r="W509" s="200" t="s">
        <v>205</v>
      </c>
      <c r="X509" s="151"/>
      <c r="Y509" s="200" t="s">
        <v>205</v>
      </c>
      <c r="Z509" s="151"/>
      <c r="AA509" s="151"/>
      <c r="AB509" s="151"/>
      <c r="AC509" s="151"/>
      <c r="AD509" s="151"/>
      <c r="AE509" s="151"/>
      <c r="AF509" s="151"/>
      <c r="AG509" s="151"/>
      <c r="AH509" s="151"/>
      <c r="AI509" s="151"/>
      <c r="AJ509" s="151"/>
      <c r="AK509" s="151"/>
      <c r="AL509" s="123"/>
      <c r="AM509" s="123">
        <f>VLOOKUP(C509,DM_NGAY_CONG_QUY_DINH!$H$3:$L$600,5,FALSE)</f>
        <v>27</v>
      </c>
      <c r="AN509" s="123">
        <f t="shared" si="0"/>
        <v>17</v>
      </c>
      <c r="AO509" s="125">
        <f t="shared" si="1"/>
        <v>0</v>
      </c>
      <c r="AP509" s="125">
        <f t="shared" si="2"/>
        <v>0</v>
      </c>
      <c r="AQ509" s="127">
        <f t="shared" si="3"/>
        <v>0</v>
      </c>
      <c r="AR509" s="125">
        <f t="shared" si="4"/>
        <v>0</v>
      </c>
      <c r="AS509" s="125">
        <f t="shared" si="5"/>
        <v>0</v>
      </c>
      <c r="AT509" s="125">
        <f t="shared" si="6"/>
        <v>0</v>
      </c>
      <c r="AU509" s="125">
        <f t="shared" si="7"/>
        <v>0</v>
      </c>
      <c r="AV509" s="125">
        <f t="shared" si="22"/>
        <v>0</v>
      </c>
      <c r="AW509" s="125">
        <f t="shared" si="9"/>
        <v>0</v>
      </c>
      <c r="AX509" s="125">
        <f t="shared" si="10"/>
        <v>0</v>
      </c>
      <c r="AY509" s="125">
        <f t="shared" si="11"/>
        <v>0</v>
      </c>
      <c r="AZ509" s="125">
        <f t="shared" si="23"/>
        <v>0</v>
      </c>
      <c r="BA509" s="125">
        <f t="shared" si="13"/>
        <v>0</v>
      </c>
      <c r="BB509" s="125">
        <f t="shared" si="14"/>
        <v>0</v>
      </c>
      <c r="BC509" s="125">
        <f t="shared" si="15"/>
        <v>0</v>
      </c>
      <c r="BD509" s="125">
        <f t="shared" si="24"/>
        <v>0</v>
      </c>
      <c r="BE509" s="125">
        <f t="shared" si="17"/>
        <v>0</v>
      </c>
      <c r="BF509" s="125">
        <f t="shared" si="18"/>
        <v>0</v>
      </c>
      <c r="BG509" s="125">
        <f t="shared" si="25"/>
        <v>0</v>
      </c>
      <c r="BH509" s="125">
        <f t="shared" si="28"/>
        <v>0</v>
      </c>
      <c r="BI509" s="125">
        <f t="shared" si="27"/>
        <v>0</v>
      </c>
      <c r="BJ509" s="167">
        <v>1</v>
      </c>
      <c r="BK509" s="167"/>
    </row>
    <row r="510" spans="2:63" ht="14.25" x14ac:dyDescent="0.2">
      <c r="B510" s="49">
        <v>506</v>
      </c>
      <c r="C510" s="50">
        <v>13774</v>
      </c>
      <c r="D510" s="51" t="s">
        <v>456</v>
      </c>
      <c r="E510" s="51" t="s">
        <v>440</v>
      </c>
      <c r="F510" s="200" t="s">
        <v>205</v>
      </c>
      <c r="G510" s="200" t="s">
        <v>205</v>
      </c>
      <c r="H510" s="200" t="s">
        <v>205</v>
      </c>
      <c r="I510" s="200" t="s">
        <v>205</v>
      </c>
      <c r="J510" s="151"/>
      <c r="K510" s="200" t="s">
        <v>205</v>
      </c>
      <c r="L510" s="200" t="s">
        <v>205</v>
      </c>
      <c r="M510" s="200" t="s">
        <v>205</v>
      </c>
      <c r="N510" s="200" t="s">
        <v>205</v>
      </c>
      <c r="O510" s="200" t="s">
        <v>205</v>
      </c>
      <c r="P510" s="200" t="s">
        <v>205</v>
      </c>
      <c r="Q510" s="200"/>
      <c r="R510" s="200" t="s">
        <v>205</v>
      </c>
      <c r="S510" s="200" t="s">
        <v>205</v>
      </c>
      <c r="T510" s="200" t="s">
        <v>205</v>
      </c>
      <c r="U510" s="200" t="s">
        <v>205</v>
      </c>
      <c r="V510" s="200" t="s">
        <v>205</v>
      </c>
      <c r="W510" s="200" t="s">
        <v>205</v>
      </c>
      <c r="X510" s="151"/>
      <c r="Y510" s="200" t="s">
        <v>205</v>
      </c>
      <c r="Z510" s="151"/>
      <c r="AA510" s="151"/>
      <c r="AB510" s="151"/>
      <c r="AC510" s="151"/>
      <c r="AD510" s="151"/>
      <c r="AE510" s="151"/>
      <c r="AF510" s="151"/>
      <c r="AG510" s="151"/>
      <c r="AH510" s="151"/>
      <c r="AI510" s="151"/>
      <c r="AJ510" s="151"/>
      <c r="AK510" s="151"/>
      <c r="AL510" s="123"/>
      <c r="AM510" s="123">
        <f>VLOOKUP(C510,DM_NGAY_CONG_QUY_DINH!$H$3:$L$600,5,FALSE)</f>
        <v>27</v>
      </c>
      <c r="AN510" s="123">
        <f t="shared" si="0"/>
        <v>17</v>
      </c>
      <c r="AO510" s="125">
        <f t="shared" si="1"/>
        <v>0</v>
      </c>
      <c r="AP510" s="125">
        <f t="shared" si="2"/>
        <v>0</v>
      </c>
      <c r="AQ510" s="127">
        <f t="shared" si="3"/>
        <v>0</v>
      </c>
      <c r="AR510" s="125">
        <f t="shared" si="4"/>
        <v>0</v>
      </c>
      <c r="AS510" s="125">
        <f t="shared" si="5"/>
        <v>0</v>
      </c>
      <c r="AT510" s="125">
        <f t="shared" si="6"/>
        <v>0</v>
      </c>
      <c r="AU510" s="125">
        <f t="shared" si="7"/>
        <v>0</v>
      </c>
      <c r="AV510" s="125">
        <f t="shared" si="22"/>
        <v>0</v>
      </c>
      <c r="AW510" s="125">
        <f t="shared" si="9"/>
        <v>0</v>
      </c>
      <c r="AX510" s="125">
        <f t="shared" si="10"/>
        <v>0</v>
      </c>
      <c r="AY510" s="125">
        <f t="shared" si="11"/>
        <v>0</v>
      </c>
      <c r="AZ510" s="125">
        <f t="shared" si="23"/>
        <v>0</v>
      </c>
      <c r="BA510" s="125">
        <f t="shared" si="13"/>
        <v>0</v>
      </c>
      <c r="BB510" s="125">
        <f t="shared" si="14"/>
        <v>0</v>
      </c>
      <c r="BC510" s="125">
        <f t="shared" si="15"/>
        <v>0</v>
      </c>
      <c r="BD510" s="125">
        <f t="shared" si="24"/>
        <v>0</v>
      </c>
      <c r="BE510" s="125">
        <f t="shared" si="17"/>
        <v>0</v>
      </c>
      <c r="BF510" s="125">
        <f t="shared" si="18"/>
        <v>0</v>
      </c>
      <c r="BG510" s="125">
        <f t="shared" si="25"/>
        <v>0</v>
      </c>
      <c r="BH510" s="125">
        <f t="shared" si="28"/>
        <v>0</v>
      </c>
      <c r="BI510" s="125">
        <f t="shared" si="27"/>
        <v>0</v>
      </c>
      <c r="BJ510" s="167">
        <v>1</v>
      </c>
      <c r="BK510" s="167"/>
    </row>
    <row r="511" spans="2:63" ht="14.25" x14ac:dyDescent="0.2">
      <c r="B511" s="49">
        <v>507</v>
      </c>
      <c r="C511" s="50">
        <v>13775</v>
      </c>
      <c r="D511" s="51" t="s">
        <v>457</v>
      </c>
      <c r="E511" s="51" t="s">
        <v>440</v>
      </c>
      <c r="F511" s="200" t="s">
        <v>205</v>
      </c>
      <c r="G511" s="200" t="s">
        <v>205</v>
      </c>
      <c r="H511" s="200" t="s">
        <v>205</v>
      </c>
      <c r="I511" s="200" t="s">
        <v>205</v>
      </c>
      <c r="J511" s="151"/>
      <c r="K511" s="200" t="s">
        <v>205</v>
      </c>
      <c r="L511" s="200" t="s">
        <v>205</v>
      </c>
      <c r="M511" s="200" t="s">
        <v>205</v>
      </c>
      <c r="N511" s="200" t="s">
        <v>205</v>
      </c>
      <c r="O511" s="200" t="s">
        <v>205</v>
      </c>
      <c r="P511" s="200" t="s">
        <v>205</v>
      </c>
      <c r="Q511" s="200"/>
      <c r="R511" s="200" t="s">
        <v>205</v>
      </c>
      <c r="S511" s="200" t="s">
        <v>205</v>
      </c>
      <c r="T511" s="200" t="s">
        <v>205</v>
      </c>
      <c r="U511" s="200" t="s">
        <v>205</v>
      </c>
      <c r="V511" s="200" t="s">
        <v>205</v>
      </c>
      <c r="W511" s="200" t="s">
        <v>205</v>
      </c>
      <c r="X511" s="151"/>
      <c r="Y511" s="200" t="s">
        <v>205</v>
      </c>
      <c r="Z511" s="151"/>
      <c r="AA511" s="151"/>
      <c r="AB511" s="151"/>
      <c r="AC511" s="151"/>
      <c r="AD511" s="151"/>
      <c r="AE511" s="151"/>
      <c r="AF511" s="151"/>
      <c r="AG511" s="151"/>
      <c r="AH511" s="151"/>
      <c r="AI511" s="151"/>
      <c r="AJ511" s="151"/>
      <c r="AK511" s="151"/>
      <c r="AL511" s="123"/>
      <c r="AM511" s="123">
        <f>VLOOKUP(C511,DM_NGAY_CONG_QUY_DINH!$H$3:$L$600,5,FALSE)</f>
        <v>27</v>
      </c>
      <c r="AN511" s="123">
        <f t="shared" si="0"/>
        <v>17</v>
      </c>
      <c r="AO511" s="125">
        <f t="shared" si="1"/>
        <v>0</v>
      </c>
      <c r="AP511" s="125">
        <f t="shared" si="2"/>
        <v>0</v>
      </c>
      <c r="AQ511" s="127">
        <f t="shared" si="3"/>
        <v>0</v>
      </c>
      <c r="AR511" s="125">
        <f t="shared" si="4"/>
        <v>0</v>
      </c>
      <c r="AS511" s="125">
        <f t="shared" si="5"/>
        <v>0</v>
      </c>
      <c r="AT511" s="125">
        <f t="shared" si="6"/>
        <v>0</v>
      </c>
      <c r="AU511" s="125">
        <f t="shared" si="7"/>
        <v>0</v>
      </c>
      <c r="AV511" s="125">
        <f t="shared" si="22"/>
        <v>0</v>
      </c>
      <c r="AW511" s="125">
        <f t="shared" si="9"/>
        <v>0</v>
      </c>
      <c r="AX511" s="125">
        <f t="shared" si="10"/>
        <v>0</v>
      </c>
      <c r="AY511" s="125">
        <f t="shared" si="11"/>
        <v>0</v>
      </c>
      <c r="AZ511" s="125">
        <f t="shared" si="23"/>
        <v>0</v>
      </c>
      <c r="BA511" s="125">
        <f t="shared" si="13"/>
        <v>0</v>
      </c>
      <c r="BB511" s="125">
        <f t="shared" si="14"/>
        <v>0</v>
      </c>
      <c r="BC511" s="125">
        <f t="shared" si="15"/>
        <v>0</v>
      </c>
      <c r="BD511" s="125">
        <f t="shared" si="24"/>
        <v>0</v>
      </c>
      <c r="BE511" s="125">
        <f t="shared" si="17"/>
        <v>0</v>
      </c>
      <c r="BF511" s="125">
        <f t="shared" si="18"/>
        <v>0</v>
      </c>
      <c r="BG511" s="125">
        <f t="shared" si="25"/>
        <v>0</v>
      </c>
      <c r="BH511" s="125">
        <f t="shared" si="28"/>
        <v>0</v>
      </c>
      <c r="BI511" s="125">
        <f t="shared" si="27"/>
        <v>0</v>
      </c>
      <c r="BJ511" s="167">
        <v>1</v>
      </c>
      <c r="BK511" s="167"/>
    </row>
    <row r="512" spans="2:63" ht="14.25" x14ac:dyDescent="0.2">
      <c r="B512" s="49">
        <v>508</v>
      </c>
      <c r="C512" s="50">
        <v>13776</v>
      </c>
      <c r="D512" s="51" t="s">
        <v>459</v>
      </c>
      <c r="E512" s="51" t="s">
        <v>440</v>
      </c>
      <c r="F512" s="200" t="s">
        <v>205</v>
      </c>
      <c r="G512" s="200" t="s">
        <v>205</v>
      </c>
      <c r="H512" s="200" t="s">
        <v>205</v>
      </c>
      <c r="I512" s="200" t="s">
        <v>205</v>
      </c>
      <c r="J512" s="151"/>
      <c r="K512" s="200" t="s">
        <v>205</v>
      </c>
      <c r="L512" s="200" t="s">
        <v>205</v>
      </c>
      <c r="M512" s="200" t="s">
        <v>205</v>
      </c>
      <c r="N512" s="200" t="s">
        <v>205</v>
      </c>
      <c r="O512" s="200" t="s">
        <v>205</v>
      </c>
      <c r="P512" s="200" t="s">
        <v>205</v>
      </c>
      <c r="Q512" s="200"/>
      <c r="R512" s="200" t="s">
        <v>205</v>
      </c>
      <c r="S512" s="200" t="s">
        <v>205</v>
      </c>
      <c r="T512" s="200" t="s">
        <v>205</v>
      </c>
      <c r="U512" s="200" t="s">
        <v>205</v>
      </c>
      <c r="V512" s="200" t="s">
        <v>205</v>
      </c>
      <c r="W512" s="200" t="s">
        <v>205</v>
      </c>
      <c r="X512" s="151"/>
      <c r="Y512" s="200" t="s">
        <v>205</v>
      </c>
      <c r="Z512" s="151"/>
      <c r="AA512" s="151"/>
      <c r="AB512" s="151"/>
      <c r="AC512" s="151"/>
      <c r="AD512" s="151"/>
      <c r="AE512" s="151"/>
      <c r="AF512" s="151"/>
      <c r="AG512" s="151"/>
      <c r="AH512" s="151"/>
      <c r="AI512" s="151"/>
      <c r="AJ512" s="151"/>
      <c r="AK512" s="151"/>
      <c r="AL512" s="123"/>
      <c r="AM512" s="123">
        <f>VLOOKUP(C512,DM_NGAY_CONG_QUY_DINH!$H$3:$L$600,5,FALSE)</f>
        <v>27</v>
      </c>
      <c r="AN512" s="123">
        <f t="shared" si="0"/>
        <v>17</v>
      </c>
      <c r="AO512" s="125">
        <f t="shared" si="1"/>
        <v>0</v>
      </c>
      <c r="AP512" s="125">
        <f t="shared" si="2"/>
        <v>0</v>
      </c>
      <c r="AQ512" s="127">
        <f t="shared" si="3"/>
        <v>0</v>
      </c>
      <c r="AR512" s="125">
        <f t="shared" si="4"/>
        <v>0</v>
      </c>
      <c r="AS512" s="125">
        <f t="shared" si="5"/>
        <v>0</v>
      </c>
      <c r="AT512" s="125">
        <f t="shared" si="6"/>
        <v>0</v>
      </c>
      <c r="AU512" s="125">
        <f t="shared" si="7"/>
        <v>0</v>
      </c>
      <c r="AV512" s="125">
        <f t="shared" si="22"/>
        <v>0</v>
      </c>
      <c r="AW512" s="125">
        <f t="shared" si="9"/>
        <v>0</v>
      </c>
      <c r="AX512" s="125">
        <f t="shared" si="10"/>
        <v>0</v>
      </c>
      <c r="AY512" s="125">
        <f t="shared" si="11"/>
        <v>0</v>
      </c>
      <c r="AZ512" s="125">
        <f t="shared" si="23"/>
        <v>0</v>
      </c>
      <c r="BA512" s="125">
        <f t="shared" si="13"/>
        <v>0</v>
      </c>
      <c r="BB512" s="125">
        <f t="shared" si="14"/>
        <v>0</v>
      </c>
      <c r="BC512" s="125">
        <f t="shared" si="15"/>
        <v>0</v>
      </c>
      <c r="BD512" s="125">
        <f t="shared" si="24"/>
        <v>0</v>
      </c>
      <c r="BE512" s="125">
        <f t="shared" si="17"/>
        <v>0</v>
      </c>
      <c r="BF512" s="125">
        <f t="shared" si="18"/>
        <v>0</v>
      </c>
      <c r="BG512" s="125">
        <f t="shared" si="25"/>
        <v>0</v>
      </c>
      <c r="BH512" s="125">
        <f t="shared" si="28"/>
        <v>0</v>
      </c>
      <c r="BI512" s="125">
        <f t="shared" si="27"/>
        <v>0</v>
      </c>
      <c r="BJ512" s="167">
        <v>1</v>
      </c>
      <c r="BK512" s="167"/>
    </row>
    <row r="513" spans="2:63" ht="14.25" x14ac:dyDescent="0.2">
      <c r="B513" s="49">
        <v>509</v>
      </c>
      <c r="C513" s="50">
        <v>13778</v>
      </c>
      <c r="D513" s="51" t="s">
        <v>460</v>
      </c>
      <c r="E513" s="51" t="s">
        <v>440</v>
      </c>
      <c r="F513" s="200" t="s">
        <v>205</v>
      </c>
      <c r="G513" s="200" t="s">
        <v>205</v>
      </c>
      <c r="H513" s="200" t="s">
        <v>205</v>
      </c>
      <c r="I513" s="200" t="s">
        <v>205</v>
      </c>
      <c r="J513" s="151"/>
      <c r="K513" s="200" t="s">
        <v>205</v>
      </c>
      <c r="L513" s="200" t="s">
        <v>205</v>
      </c>
      <c r="M513" s="200" t="s">
        <v>205</v>
      </c>
      <c r="N513" s="200" t="s">
        <v>205</v>
      </c>
      <c r="O513" s="200" t="s">
        <v>205</v>
      </c>
      <c r="P513" s="200" t="s">
        <v>205</v>
      </c>
      <c r="Q513" s="200"/>
      <c r="R513" s="200" t="s">
        <v>205</v>
      </c>
      <c r="S513" s="200" t="s">
        <v>205</v>
      </c>
      <c r="T513" s="200" t="s">
        <v>205</v>
      </c>
      <c r="U513" s="200" t="s">
        <v>205</v>
      </c>
      <c r="V513" s="200" t="s">
        <v>205</v>
      </c>
      <c r="W513" s="200" t="s">
        <v>205</v>
      </c>
      <c r="X513" s="151"/>
      <c r="Y513" s="200" t="s">
        <v>205</v>
      </c>
      <c r="Z513" s="151"/>
      <c r="AA513" s="151"/>
      <c r="AB513" s="151"/>
      <c r="AC513" s="151"/>
      <c r="AD513" s="151"/>
      <c r="AE513" s="151"/>
      <c r="AF513" s="151"/>
      <c r="AG513" s="151"/>
      <c r="AH513" s="151"/>
      <c r="AI513" s="151"/>
      <c r="AJ513" s="151"/>
      <c r="AK513" s="151"/>
      <c r="AL513" s="125"/>
      <c r="AM513" s="123">
        <f>VLOOKUP(C513,DM_NGAY_CONG_QUY_DINH!$H$3:$L$600,5,FALSE)</f>
        <v>27</v>
      </c>
      <c r="AN513" s="123">
        <f t="shared" si="0"/>
        <v>17</v>
      </c>
      <c r="AO513" s="125">
        <f t="shared" si="1"/>
        <v>0</v>
      </c>
      <c r="AP513" s="125">
        <f t="shared" si="2"/>
        <v>0</v>
      </c>
      <c r="AQ513" s="127">
        <f t="shared" si="3"/>
        <v>0</v>
      </c>
      <c r="AR513" s="125">
        <f t="shared" si="4"/>
        <v>0</v>
      </c>
      <c r="AS513" s="125">
        <f t="shared" si="5"/>
        <v>0</v>
      </c>
      <c r="AT513" s="125">
        <f t="shared" si="6"/>
        <v>0</v>
      </c>
      <c r="AU513" s="125">
        <f t="shared" si="7"/>
        <v>0</v>
      </c>
      <c r="AV513" s="125">
        <f t="shared" si="22"/>
        <v>0</v>
      </c>
      <c r="AW513" s="125">
        <f t="shared" si="9"/>
        <v>0</v>
      </c>
      <c r="AX513" s="125">
        <f t="shared" si="10"/>
        <v>0</v>
      </c>
      <c r="AY513" s="125">
        <f t="shared" si="11"/>
        <v>0</v>
      </c>
      <c r="AZ513" s="125">
        <f t="shared" si="23"/>
        <v>0</v>
      </c>
      <c r="BA513" s="125">
        <f t="shared" si="13"/>
        <v>0</v>
      </c>
      <c r="BB513" s="125">
        <f t="shared" si="14"/>
        <v>0</v>
      </c>
      <c r="BC513" s="125">
        <f t="shared" si="15"/>
        <v>0</v>
      </c>
      <c r="BD513" s="125">
        <f t="shared" si="24"/>
        <v>0</v>
      </c>
      <c r="BE513" s="125">
        <f t="shared" si="17"/>
        <v>0</v>
      </c>
      <c r="BF513" s="125">
        <f t="shared" si="18"/>
        <v>0</v>
      </c>
      <c r="BG513" s="125">
        <f t="shared" si="25"/>
        <v>0</v>
      </c>
      <c r="BH513" s="125">
        <f t="shared" si="28"/>
        <v>0</v>
      </c>
      <c r="BI513" s="125">
        <f t="shared" si="27"/>
        <v>0</v>
      </c>
      <c r="BJ513" s="167">
        <v>1</v>
      </c>
      <c r="BK513" s="167"/>
    </row>
    <row r="514" spans="2:63" ht="14.25" x14ac:dyDescent="0.2">
      <c r="B514" s="49">
        <v>510</v>
      </c>
      <c r="C514" s="50">
        <v>13779</v>
      </c>
      <c r="D514" s="51" t="s">
        <v>461</v>
      </c>
      <c r="E514" s="51" t="s">
        <v>440</v>
      </c>
      <c r="F514" s="200" t="s">
        <v>205</v>
      </c>
      <c r="G514" s="200" t="s">
        <v>205</v>
      </c>
      <c r="H514" s="200" t="s">
        <v>205</v>
      </c>
      <c r="I514" s="200" t="s">
        <v>205</v>
      </c>
      <c r="J514" s="151"/>
      <c r="K514" s="200" t="s">
        <v>205</v>
      </c>
      <c r="L514" s="200" t="s">
        <v>205</v>
      </c>
      <c r="M514" s="200" t="s">
        <v>205</v>
      </c>
      <c r="N514" s="200" t="s">
        <v>205</v>
      </c>
      <c r="O514" s="200" t="s">
        <v>205</v>
      </c>
      <c r="P514" s="200" t="s">
        <v>205</v>
      </c>
      <c r="Q514" s="200"/>
      <c r="R514" s="200" t="s">
        <v>205</v>
      </c>
      <c r="S514" s="200" t="s">
        <v>205</v>
      </c>
      <c r="T514" s="200" t="s">
        <v>205</v>
      </c>
      <c r="U514" s="200" t="s">
        <v>205</v>
      </c>
      <c r="V514" s="200" t="s">
        <v>205</v>
      </c>
      <c r="W514" s="200" t="s">
        <v>205</v>
      </c>
      <c r="X514" s="151"/>
      <c r="Y514" s="200" t="s">
        <v>205</v>
      </c>
      <c r="Z514" s="151"/>
      <c r="AA514" s="151"/>
      <c r="AB514" s="151"/>
      <c r="AC514" s="151"/>
      <c r="AD514" s="151"/>
      <c r="AE514" s="151"/>
      <c r="AF514" s="151"/>
      <c r="AG514" s="151"/>
      <c r="AH514" s="151"/>
      <c r="AI514" s="151"/>
      <c r="AJ514" s="151"/>
      <c r="AK514" s="151"/>
      <c r="AL514" s="125"/>
      <c r="AM514" s="123">
        <f>VLOOKUP(C514,DM_NGAY_CONG_QUY_DINH!$H$3:$L$600,5,FALSE)</f>
        <v>27</v>
      </c>
      <c r="AN514" s="123">
        <f t="shared" si="0"/>
        <v>17</v>
      </c>
      <c r="AO514" s="125">
        <f t="shared" si="1"/>
        <v>0</v>
      </c>
      <c r="AP514" s="125">
        <f t="shared" si="2"/>
        <v>0</v>
      </c>
      <c r="AQ514" s="127">
        <f t="shared" si="3"/>
        <v>0</v>
      </c>
      <c r="AR514" s="125">
        <f t="shared" si="4"/>
        <v>0</v>
      </c>
      <c r="AS514" s="125">
        <f t="shared" si="5"/>
        <v>0</v>
      </c>
      <c r="AT514" s="125">
        <f t="shared" si="6"/>
        <v>0</v>
      </c>
      <c r="AU514" s="125">
        <f t="shared" si="7"/>
        <v>0</v>
      </c>
      <c r="AV514" s="125">
        <f t="shared" si="22"/>
        <v>0</v>
      </c>
      <c r="AW514" s="125">
        <f t="shared" si="9"/>
        <v>0</v>
      </c>
      <c r="AX514" s="125">
        <f t="shared" si="10"/>
        <v>0</v>
      </c>
      <c r="AY514" s="125">
        <f t="shared" si="11"/>
        <v>0</v>
      </c>
      <c r="AZ514" s="125">
        <f t="shared" si="23"/>
        <v>0</v>
      </c>
      <c r="BA514" s="125">
        <f t="shared" si="13"/>
        <v>0</v>
      </c>
      <c r="BB514" s="125">
        <f t="shared" si="14"/>
        <v>0</v>
      </c>
      <c r="BC514" s="125">
        <f t="shared" si="15"/>
        <v>0</v>
      </c>
      <c r="BD514" s="125">
        <f t="shared" si="24"/>
        <v>0</v>
      </c>
      <c r="BE514" s="125">
        <f t="shared" si="17"/>
        <v>0</v>
      </c>
      <c r="BF514" s="125">
        <f t="shared" si="18"/>
        <v>0</v>
      </c>
      <c r="BG514" s="125">
        <f t="shared" si="25"/>
        <v>0</v>
      </c>
      <c r="BH514" s="125">
        <f t="shared" si="28"/>
        <v>0</v>
      </c>
      <c r="BI514" s="125">
        <f t="shared" si="27"/>
        <v>0</v>
      </c>
      <c r="BJ514" s="167">
        <v>1</v>
      </c>
      <c r="BK514" s="167"/>
    </row>
    <row r="515" spans="2:63" ht="14.25" x14ac:dyDescent="0.2">
      <c r="B515" s="49">
        <v>511</v>
      </c>
      <c r="C515" s="50">
        <v>13780</v>
      </c>
      <c r="D515" s="51" t="s">
        <v>463</v>
      </c>
      <c r="E515" s="51" t="s">
        <v>440</v>
      </c>
      <c r="F515" s="200" t="s">
        <v>205</v>
      </c>
      <c r="G515" s="200" t="s">
        <v>205</v>
      </c>
      <c r="H515" s="200" t="s">
        <v>205</v>
      </c>
      <c r="I515" s="200" t="s">
        <v>205</v>
      </c>
      <c r="J515" s="151"/>
      <c r="K515" s="200" t="s">
        <v>205</v>
      </c>
      <c r="L515" s="200" t="s">
        <v>205</v>
      </c>
      <c r="M515" s="200" t="s">
        <v>205</v>
      </c>
      <c r="N515" s="200" t="s">
        <v>205</v>
      </c>
      <c r="O515" s="200" t="s">
        <v>205</v>
      </c>
      <c r="P515" s="200" t="s">
        <v>205</v>
      </c>
      <c r="Q515" s="200"/>
      <c r="R515" s="200" t="s">
        <v>205</v>
      </c>
      <c r="S515" s="200" t="s">
        <v>205</v>
      </c>
      <c r="T515" s="200" t="s">
        <v>205</v>
      </c>
      <c r="U515" s="200" t="s">
        <v>205</v>
      </c>
      <c r="V515" s="200" t="s">
        <v>205</v>
      </c>
      <c r="W515" s="200" t="s">
        <v>205</v>
      </c>
      <c r="X515" s="151"/>
      <c r="Y515" s="200" t="s">
        <v>205</v>
      </c>
      <c r="Z515" s="151"/>
      <c r="AA515" s="151"/>
      <c r="AB515" s="151"/>
      <c r="AC515" s="151"/>
      <c r="AD515" s="151"/>
      <c r="AE515" s="151"/>
      <c r="AF515" s="151"/>
      <c r="AG515" s="151"/>
      <c r="AH515" s="151"/>
      <c r="AI515" s="151"/>
      <c r="AJ515" s="151"/>
      <c r="AK515" s="151"/>
      <c r="AL515" s="125"/>
      <c r="AM515" s="123">
        <f>VLOOKUP(C515,DM_NGAY_CONG_QUY_DINH!$H$3:$L$600,5,FALSE)</f>
        <v>27</v>
      </c>
      <c r="AN515" s="123">
        <f t="shared" si="0"/>
        <v>17</v>
      </c>
      <c r="AO515" s="125">
        <f t="shared" si="1"/>
        <v>0</v>
      </c>
      <c r="AP515" s="125">
        <f t="shared" si="2"/>
        <v>0</v>
      </c>
      <c r="AQ515" s="127">
        <f t="shared" si="3"/>
        <v>0</v>
      </c>
      <c r="AR515" s="125">
        <f t="shared" si="4"/>
        <v>0</v>
      </c>
      <c r="AS515" s="125">
        <f t="shared" si="5"/>
        <v>0</v>
      </c>
      <c r="AT515" s="125">
        <f t="shared" si="6"/>
        <v>0</v>
      </c>
      <c r="AU515" s="125">
        <f t="shared" si="7"/>
        <v>0</v>
      </c>
      <c r="AV515" s="125">
        <f t="shared" si="22"/>
        <v>0</v>
      </c>
      <c r="AW515" s="125">
        <f t="shared" si="9"/>
        <v>0</v>
      </c>
      <c r="AX515" s="125">
        <f t="shared" si="10"/>
        <v>0</v>
      </c>
      <c r="AY515" s="125">
        <f t="shared" si="11"/>
        <v>0</v>
      </c>
      <c r="AZ515" s="125">
        <f t="shared" si="23"/>
        <v>0</v>
      </c>
      <c r="BA515" s="125">
        <f t="shared" si="13"/>
        <v>0</v>
      </c>
      <c r="BB515" s="125">
        <f t="shared" si="14"/>
        <v>0</v>
      </c>
      <c r="BC515" s="125">
        <f t="shared" si="15"/>
        <v>0</v>
      </c>
      <c r="BD515" s="125">
        <f t="shared" si="24"/>
        <v>0</v>
      </c>
      <c r="BE515" s="125">
        <f t="shared" si="17"/>
        <v>0</v>
      </c>
      <c r="BF515" s="125">
        <f t="shared" si="18"/>
        <v>0</v>
      </c>
      <c r="BG515" s="125">
        <f t="shared" si="25"/>
        <v>0</v>
      </c>
      <c r="BH515" s="125">
        <f t="shared" si="28"/>
        <v>0</v>
      </c>
      <c r="BI515" s="125">
        <f t="shared" si="27"/>
        <v>0</v>
      </c>
      <c r="BJ515" s="167">
        <v>1</v>
      </c>
      <c r="BK515" s="167"/>
    </row>
    <row r="516" spans="2:63" ht="14.25" x14ac:dyDescent="0.2">
      <c r="B516" s="49">
        <v>512</v>
      </c>
      <c r="C516" s="50">
        <v>13781</v>
      </c>
      <c r="D516" s="51" t="s">
        <v>464</v>
      </c>
      <c r="E516" s="51" t="s">
        <v>440</v>
      </c>
      <c r="F516" s="200" t="s">
        <v>205</v>
      </c>
      <c r="G516" s="200" t="s">
        <v>205</v>
      </c>
      <c r="H516" s="200" t="s">
        <v>205</v>
      </c>
      <c r="I516" s="200" t="s">
        <v>205</v>
      </c>
      <c r="J516" s="151"/>
      <c r="K516" s="200" t="s">
        <v>205</v>
      </c>
      <c r="L516" s="200" t="s">
        <v>205</v>
      </c>
      <c r="M516" s="200" t="s">
        <v>205</v>
      </c>
      <c r="N516" s="200" t="s">
        <v>205</v>
      </c>
      <c r="O516" s="200" t="s">
        <v>205</v>
      </c>
      <c r="P516" s="200" t="s">
        <v>205</v>
      </c>
      <c r="Q516" s="200"/>
      <c r="R516" s="200" t="s">
        <v>205</v>
      </c>
      <c r="S516" s="200" t="s">
        <v>205</v>
      </c>
      <c r="T516" s="200" t="s">
        <v>205</v>
      </c>
      <c r="U516" s="200" t="s">
        <v>205</v>
      </c>
      <c r="V516" s="200" t="s">
        <v>205</v>
      </c>
      <c r="W516" s="200" t="s">
        <v>205</v>
      </c>
      <c r="X516" s="151"/>
      <c r="Y516" s="200" t="s">
        <v>205</v>
      </c>
      <c r="Z516" s="151"/>
      <c r="AA516" s="151"/>
      <c r="AB516" s="151"/>
      <c r="AC516" s="151"/>
      <c r="AD516" s="151"/>
      <c r="AE516" s="151"/>
      <c r="AF516" s="151"/>
      <c r="AG516" s="151"/>
      <c r="AH516" s="151"/>
      <c r="AI516" s="151"/>
      <c r="AJ516" s="151"/>
      <c r="AK516" s="151"/>
      <c r="AL516" s="125"/>
      <c r="AM516" s="123">
        <f>VLOOKUP(C516,DM_NGAY_CONG_QUY_DINH!$H$3:$L$600,5,FALSE)</f>
        <v>27</v>
      </c>
      <c r="AN516" s="123">
        <f t="shared" si="0"/>
        <v>17</v>
      </c>
      <c r="AO516" s="125">
        <f t="shared" si="1"/>
        <v>0</v>
      </c>
      <c r="AP516" s="125">
        <f t="shared" si="2"/>
        <v>0</v>
      </c>
      <c r="AQ516" s="127">
        <f t="shared" si="3"/>
        <v>0</v>
      </c>
      <c r="AR516" s="125">
        <f t="shared" si="4"/>
        <v>0</v>
      </c>
      <c r="AS516" s="125">
        <f t="shared" si="5"/>
        <v>0</v>
      </c>
      <c r="AT516" s="125">
        <f t="shared" si="6"/>
        <v>0</v>
      </c>
      <c r="AU516" s="125">
        <f t="shared" si="7"/>
        <v>0</v>
      </c>
      <c r="AV516" s="125">
        <f t="shared" si="22"/>
        <v>0</v>
      </c>
      <c r="AW516" s="125">
        <f t="shared" si="9"/>
        <v>0</v>
      </c>
      <c r="AX516" s="125">
        <f t="shared" si="10"/>
        <v>0</v>
      </c>
      <c r="AY516" s="125">
        <f t="shared" si="11"/>
        <v>0</v>
      </c>
      <c r="AZ516" s="125">
        <f t="shared" si="23"/>
        <v>0</v>
      </c>
      <c r="BA516" s="125">
        <f t="shared" si="13"/>
        <v>0</v>
      </c>
      <c r="BB516" s="125">
        <f t="shared" si="14"/>
        <v>0</v>
      </c>
      <c r="BC516" s="125">
        <f t="shared" si="15"/>
        <v>0</v>
      </c>
      <c r="BD516" s="125">
        <f t="shared" si="24"/>
        <v>0</v>
      </c>
      <c r="BE516" s="125">
        <f t="shared" si="17"/>
        <v>0</v>
      </c>
      <c r="BF516" s="125">
        <f t="shared" si="18"/>
        <v>0</v>
      </c>
      <c r="BG516" s="125">
        <f t="shared" si="25"/>
        <v>0</v>
      </c>
      <c r="BH516" s="125">
        <f t="shared" si="28"/>
        <v>0</v>
      </c>
      <c r="BI516" s="125">
        <f t="shared" si="27"/>
        <v>0</v>
      </c>
      <c r="BJ516" s="167">
        <v>1</v>
      </c>
      <c r="BK516" s="167"/>
    </row>
    <row r="517" spans="2:63" ht="14.25" x14ac:dyDescent="0.2">
      <c r="B517" s="49">
        <v>513</v>
      </c>
      <c r="C517" s="50">
        <v>13782</v>
      </c>
      <c r="D517" s="51" t="s">
        <v>465</v>
      </c>
      <c r="E517" s="51" t="s">
        <v>440</v>
      </c>
      <c r="F517" s="200" t="s">
        <v>205</v>
      </c>
      <c r="G517" s="200" t="s">
        <v>205</v>
      </c>
      <c r="H517" s="200" t="s">
        <v>205</v>
      </c>
      <c r="I517" s="200" t="s">
        <v>205</v>
      </c>
      <c r="J517" s="151"/>
      <c r="K517" s="200" t="s">
        <v>205</v>
      </c>
      <c r="L517" s="200" t="s">
        <v>205</v>
      </c>
      <c r="M517" s="200" t="s">
        <v>205</v>
      </c>
      <c r="N517" s="200" t="s">
        <v>205</v>
      </c>
      <c r="O517" s="200" t="s">
        <v>205</v>
      </c>
      <c r="P517" s="200" t="s">
        <v>205</v>
      </c>
      <c r="Q517" s="200"/>
      <c r="R517" s="200" t="s">
        <v>205</v>
      </c>
      <c r="S517" s="200" t="s">
        <v>205</v>
      </c>
      <c r="T517" s="200" t="s">
        <v>205</v>
      </c>
      <c r="U517" s="200" t="s">
        <v>205</v>
      </c>
      <c r="V517" s="200" t="s">
        <v>205</v>
      </c>
      <c r="W517" s="200" t="s">
        <v>205</v>
      </c>
      <c r="X517" s="151"/>
      <c r="Y517" s="200" t="s">
        <v>205</v>
      </c>
      <c r="Z517" s="151"/>
      <c r="AA517" s="151"/>
      <c r="AB517" s="151"/>
      <c r="AC517" s="151"/>
      <c r="AD517" s="151"/>
      <c r="AE517" s="151"/>
      <c r="AF517" s="151"/>
      <c r="AG517" s="151"/>
      <c r="AH517" s="151"/>
      <c r="AI517" s="151"/>
      <c r="AJ517" s="151"/>
      <c r="AK517" s="151"/>
      <c r="AL517" s="125"/>
      <c r="AM517" s="123">
        <f>VLOOKUP(C517,DM_NGAY_CONG_QUY_DINH!$H$3:$L$600,5,FALSE)</f>
        <v>27</v>
      </c>
      <c r="AN517" s="123">
        <f t="shared" si="0"/>
        <v>17</v>
      </c>
      <c r="AO517" s="125">
        <f t="shared" si="1"/>
        <v>0</v>
      </c>
      <c r="AP517" s="125">
        <f t="shared" si="2"/>
        <v>0</v>
      </c>
      <c r="AQ517" s="127">
        <f t="shared" si="3"/>
        <v>0</v>
      </c>
      <c r="AR517" s="125">
        <f t="shared" si="4"/>
        <v>0</v>
      </c>
      <c r="AS517" s="125">
        <f t="shared" si="5"/>
        <v>0</v>
      </c>
      <c r="AT517" s="125">
        <f t="shared" si="6"/>
        <v>0</v>
      </c>
      <c r="AU517" s="125">
        <f t="shared" si="7"/>
        <v>0</v>
      </c>
      <c r="AV517" s="125">
        <f t="shared" si="22"/>
        <v>0</v>
      </c>
      <c r="AW517" s="125">
        <f t="shared" si="9"/>
        <v>0</v>
      </c>
      <c r="AX517" s="125">
        <f t="shared" si="10"/>
        <v>0</v>
      </c>
      <c r="AY517" s="125">
        <f t="shared" si="11"/>
        <v>0</v>
      </c>
      <c r="AZ517" s="125">
        <f t="shared" si="23"/>
        <v>0</v>
      </c>
      <c r="BA517" s="125">
        <f t="shared" si="13"/>
        <v>0</v>
      </c>
      <c r="BB517" s="125">
        <f t="shared" si="14"/>
        <v>0</v>
      </c>
      <c r="BC517" s="125">
        <f t="shared" si="15"/>
        <v>0</v>
      </c>
      <c r="BD517" s="125">
        <f t="shared" si="24"/>
        <v>0</v>
      </c>
      <c r="BE517" s="125">
        <f t="shared" si="17"/>
        <v>0</v>
      </c>
      <c r="BF517" s="125">
        <f t="shared" si="18"/>
        <v>0</v>
      </c>
      <c r="BG517" s="125">
        <f t="shared" si="25"/>
        <v>0</v>
      </c>
      <c r="BH517" s="125">
        <f t="shared" si="28"/>
        <v>0</v>
      </c>
      <c r="BI517" s="125">
        <f t="shared" si="27"/>
        <v>0</v>
      </c>
      <c r="BJ517" s="167">
        <v>1</v>
      </c>
      <c r="BK517" s="167"/>
    </row>
    <row r="518" spans="2:63" ht="14.25" x14ac:dyDescent="0.2">
      <c r="B518" s="49">
        <v>514</v>
      </c>
      <c r="C518" s="50">
        <v>13784</v>
      </c>
      <c r="D518" s="51" t="s">
        <v>466</v>
      </c>
      <c r="E518" s="51" t="s">
        <v>440</v>
      </c>
      <c r="F518" s="200" t="s">
        <v>205</v>
      </c>
      <c r="G518" s="200" t="s">
        <v>205</v>
      </c>
      <c r="H518" s="200" t="s">
        <v>205</v>
      </c>
      <c r="I518" s="200" t="s">
        <v>205</v>
      </c>
      <c r="J518" s="151"/>
      <c r="K518" s="200" t="s">
        <v>205</v>
      </c>
      <c r="L518" s="200" t="s">
        <v>205</v>
      </c>
      <c r="M518" s="200" t="s">
        <v>205</v>
      </c>
      <c r="N518" s="200" t="s">
        <v>205</v>
      </c>
      <c r="O518" s="200" t="s">
        <v>205</v>
      </c>
      <c r="P518" s="200" t="s">
        <v>205</v>
      </c>
      <c r="Q518" s="200"/>
      <c r="R518" s="200" t="s">
        <v>205</v>
      </c>
      <c r="S518" s="200" t="s">
        <v>205</v>
      </c>
      <c r="T518" s="200" t="s">
        <v>205</v>
      </c>
      <c r="U518" s="200" t="s">
        <v>205</v>
      </c>
      <c r="V518" s="200" t="s">
        <v>205</v>
      </c>
      <c r="W518" s="200" t="s">
        <v>205</v>
      </c>
      <c r="X518" s="151"/>
      <c r="Y518" s="200" t="s">
        <v>205</v>
      </c>
      <c r="Z518" s="151"/>
      <c r="AA518" s="151"/>
      <c r="AB518" s="151"/>
      <c r="AC518" s="151"/>
      <c r="AD518" s="151"/>
      <c r="AE518" s="151"/>
      <c r="AF518" s="151"/>
      <c r="AG518" s="151"/>
      <c r="AH518" s="151"/>
      <c r="AI518" s="151"/>
      <c r="AJ518" s="151"/>
      <c r="AK518" s="151"/>
      <c r="AL518" s="125"/>
      <c r="AM518" s="123">
        <f>VLOOKUP(C518,DM_NGAY_CONG_QUY_DINH!$H$3:$L$600,5,FALSE)</f>
        <v>27</v>
      </c>
      <c r="AN518" s="123">
        <f t="shared" si="0"/>
        <v>17</v>
      </c>
      <c r="AO518" s="125">
        <f t="shared" si="1"/>
        <v>0</v>
      </c>
      <c r="AP518" s="125">
        <f t="shared" si="2"/>
        <v>0</v>
      </c>
      <c r="AQ518" s="127">
        <f t="shared" si="3"/>
        <v>0</v>
      </c>
      <c r="AR518" s="125">
        <f t="shared" si="4"/>
        <v>0</v>
      </c>
      <c r="AS518" s="125">
        <f t="shared" si="5"/>
        <v>0</v>
      </c>
      <c r="AT518" s="125">
        <f t="shared" si="6"/>
        <v>0</v>
      </c>
      <c r="AU518" s="125">
        <f t="shared" si="7"/>
        <v>0</v>
      </c>
      <c r="AV518" s="125">
        <f t="shared" si="22"/>
        <v>0</v>
      </c>
      <c r="AW518" s="125">
        <f t="shared" si="9"/>
        <v>0</v>
      </c>
      <c r="AX518" s="125">
        <f t="shared" si="10"/>
        <v>0</v>
      </c>
      <c r="AY518" s="125">
        <f t="shared" si="11"/>
        <v>0</v>
      </c>
      <c r="AZ518" s="125">
        <f t="shared" si="23"/>
        <v>0</v>
      </c>
      <c r="BA518" s="125">
        <f t="shared" si="13"/>
        <v>0</v>
      </c>
      <c r="BB518" s="125">
        <f t="shared" si="14"/>
        <v>0</v>
      </c>
      <c r="BC518" s="125">
        <f t="shared" si="15"/>
        <v>0</v>
      </c>
      <c r="BD518" s="125">
        <f t="shared" si="24"/>
        <v>0</v>
      </c>
      <c r="BE518" s="125">
        <f t="shared" si="17"/>
        <v>0</v>
      </c>
      <c r="BF518" s="125">
        <f t="shared" si="18"/>
        <v>0</v>
      </c>
      <c r="BG518" s="125">
        <f t="shared" si="25"/>
        <v>0</v>
      </c>
      <c r="BH518" s="125">
        <f t="shared" si="28"/>
        <v>0</v>
      </c>
      <c r="BI518" s="125">
        <f t="shared" si="27"/>
        <v>0</v>
      </c>
      <c r="BJ518" s="167">
        <v>1</v>
      </c>
      <c r="BK518" s="167"/>
    </row>
    <row r="519" spans="2:63" ht="14.25" x14ac:dyDescent="0.2">
      <c r="B519" s="49">
        <v>515</v>
      </c>
      <c r="C519" s="50">
        <v>13754</v>
      </c>
      <c r="D519" s="51" t="s">
        <v>467</v>
      </c>
      <c r="E519" s="51" t="s">
        <v>440</v>
      </c>
      <c r="F519" s="200" t="s">
        <v>205</v>
      </c>
      <c r="G519" s="200" t="s">
        <v>205</v>
      </c>
      <c r="H519" s="200" t="s">
        <v>205</v>
      </c>
      <c r="I519" s="200" t="s">
        <v>205</v>
      </c>
      <c r="J519" s="151"/>
      <c r="K519" s="200" t="s">
        <v>205</v>
      </c>
      <c r="L519" s="200" t="s">
        <v>205</v>
      </c>
      <c r="M519" s="200" t="s">
        <v>205</v>
      </c>
      <c r="N519" s="200" t="s">
        <v>205</v>
      </c>
      <c r="O519" s="200" t="s">
        <v>205</v>
      </c>
      <c r="P519" s="200" t="s">
        <v>205</v>
      </c>
      <c r="Q519" s="200"/>
      <c r="R519" s="200" t="s">
        <v>205</v>
      </c>
      <c r="S519" s="200" t="s">
        <v>205</v>
      </c>
      <c r="T519" s="200" t="s">
        <v>205</v>
      </c>
      <c r="U519" s="200" t="s">
        <v>205</v>
      </c>
      <c r="V519" s="200" t="s">
        <v>205</v>
      </c>
      <c r="W519" s="200" t="s">
        <v>205</v>
      </c>
      <c r="X519" s="151"/>
      <c r="Y519" s="200" t="s">
        <v>205</v>
      </c>
      <c r="Z519" s="151"/>
      <c r="AA519" s="151"/>
      <c r="AB519" s="151"/>
      <c r="AC519" s="151"/>
      <c r="AD519" s="151"/>
      <c r="AE519" s="151"/>
      <c r="AF519" s="151"/>
      <c r="AG519" s="151"/>
      <c r="AH519" s="151"/>
      <c r="AI519" s="151"/>
      <c r="AJ519" s="151"/>
      <c r="AK519" s="151"/>
      <c r="AL519" s="125"/>
      <c r="AM519" s="123">
        <f>VLOOKUP(C519,DM_NGAY_CONG_QUY_DINH!$H$3:$L$600,5,FALSE)</f>
        <v>27</v>
      </c>
      <c r="AN519" s="123">
        <f t="shared" si="0"/>
        <v>17</v>
      </c>
      <c r="AO519" s="125">
        <f t="shared" si="1"/>
        <v>0</v>
      </c>
      <c r="AP519" s="125">
        <f t="shared" si="2"/>
        <v>0</v>
      </c>
      <c r="AQ519" s="127">
        <f t="shared" si="3"/>
        <v>0</v>
      </c>
      <c r="AR519" s="125">
        <f t="shared" si="4"/>
        <v>0</v>
      </c>
      <c r="AS519" s="125">
        <f t="shared" si="5"/>
        <v>0</v>
      </c>
      <c r="AT519" s="125">
        <f t="shared" si="6"/>
        <v>0</v>
      </c>
      <c r="AU519" s="125">
        <f t="shared" si="7"/>
        <v>0</v>
      </c>
      <c r="AV519" s="125">
        <f t="shared" si="22"/>
        <v>0</v>
      </c>
      <c r="AW519" s="125">
        <f t="shared" si="9"/>
        <v>0</v>
      </c>
      <c r="AX519" s="125">
        <f t="shared" si="10"/>
        <v>0</v>
      </c>
      <c r="AY519" s="125">
        <f t="shared" si="11"/>
        <v>0</v>
      </c>
      <c r="AZ519" s="125">
        <f t="shared" si="23"/>
        <v>0</v>
      </c>
      <c r="BA519" s="125">
        <f t="shared" si="13"/>
        <v>0</v>
      </c>
      <c r="BB519" s="125">
        <f t="shared" si="14"/>
        <v>0</v>
      </c>
      <c r="BC519" s="125">
        <f t="shared" si="15"/>
        <v>0</v>
      </c>
      <c r="BD519" s="125">
        <f t="shared" si="24"/>
        <v>0</v>
      </c>
      <c r="BE519" s="125">
        <f t="shared" si="17"/>
        <v>0</v>
      </c>
      <c r="BF519" s="125">
        <f t="shared" si="18"/>
        <v>0</v>
      </c>
      <c r="BG519" s="125">
        <f t="shared" si="25"/>
        <v>0</v>
      </c>
      <c r="BH519" s="125">
        <f t="shared" si="28"/>
        <v>0</v>
      </c>
      <c r="BI519" s="125">
        <f t="shared" si="27"/>
        <v>0</v>
      </c>
      <c r="BJ519" s="167">
        <v>1</v>
      </c>
      <c r="BK519" s="167"/>
    </row>
    <row r="520" spans="2:63" ht="14.25" x14ac:dyDescent="0.2">
      <c r="B520" s="49">
        <v>516</v>
      </c>
      <c r="C520" s="50">
        <v>13756</v>
      </c>
      <c r="D520" s="51" t="s">
        <v>468</v>
      </c>
      <c r="E520" s="51" t="s">
        <v>440</v>
      </c>
      <c r="F520" s="200" t="s">
        <v>205</v>
      </c>
      <c r="G520" s="200" t="s">
        <v>205</v>
      </c>
      <c r="H520" s="200" t="s">
        <v>205</v>
      </c>
      <c r="I520" s="200" t="s">
        <v>205</v>
      </c>
      <c r="J520" s="151"/>
      <c r="K520" s="200" t="s">
        <v>205</v>
      </c>
      <c r="L520" s="200" t="s">
        <v>205</v>
      </c>
      <c r="M520" s="200" t="s">
        <v>205</v>
      </c>
      <c r="N520" s="200" t="s">
        <v>205</v>
      </c>
      <c r="O520" s="200" t="s">
        <v>205</v>
      </c>
      <c r="P520" s="200" t="s">
        <v>205</v>
      </c>
      <c r="Q520" s="200"/>
      <c r="R520" s="200" t="s">
        <v>205</v>
      </c>
      <c r="S520" s="200" t="s">
        <v>205</v>
      </c>
      <c r="T520" s="200" t="s">
        <v>205</v>
      </c>
      <c r="U520" s="200" t="s">
        <v>205</v>
      </c>
      <c r="V520" s="200" t="s">
        <v>205</v>
      </c>
      <c r="W520" s="200" t="s">
        <v>205</v>
      </c>
      <c r="X520" s="151"/>
      <c r="Y520" s="200" t="s">
        <v>205</v>
      </c>
      <c r="Z520" s="151"/>
      <c r="AA520" s="151"/>
      <c r="AB520" s="151"/>
      <c r="AC520" s="151"/>
      <c r="AD520" s="151"/>
      <c r="AE520" s="151"/>
      <c r="AF520" s="151"/>
      <c r="AG520" s="151"/>
      <c r="AH520" s="151"/>
      <c r="AI520" s="151"/>
      <c r="AJ520" s="151"/>
      <c r="AK520" s="151"/>
      <c r="AL520" s="125"/>
      <c r="AM520" s="123">
        <f>VLOOKUP(C520,DM_NGAY_CONG_QUY_DINH!$H$3:$L$600,5,FALSE)</f>
        <v>27</v>
      </c>
      <c r="AN520" s="123">
        <f t="shared" si="0"/>
        <v>17</v>
      </c>
      <c r="AO520" s="125">
        <f t="shared" si="1"/>
        <v>0</v>
      </c>
      <c r="AP520" s="125">
        <f t="shared" si="2"/>
        <v>0</v>
      </c>
      <c r="AQ520" s="127">
        <f t="shared" si="3"/>
        <v>0</v>
      </c>
      <c r="AR520" s="125">
        <f t="shared" si="4"/>
        <v>0</v>
      </c>
      <c r="AS520" s="125">
        <f t="shared" si="5"/>
        <v>0</v>
      </c>
      <c r="AT520" s="125">
        <f t="shared" si="6"/>
        <v>0</v>
      </c>
      <c r="AU520" s="125">
        <f t="shared" si="7"/>
        <v>0</v>
      </c>
      <c r="AV520" s="125">
        <f t="shared" si="22"/>
        <v>0</v>
      </c>
      <c r="AW520" s="125">
        <f t="shared" si="9"/>
        <v>0</v>
      </c>
      <c r="AX520" s="125">
        <f t="shared" si="10"/>
        <v>0</v>
      </c>
      <c r="AY520" s="125">
        <f t="shared" si="11"/>
        <v>0</v>
      </c>
      <c r="AZ520" s="125">
        <f t="shared" si="23"/>
        <v>0</v>
      </c>
      <c r="BA520" s="125">
        <f t="shared" si="13"/>
        <v>0</v>
      </c>
      <c r="BB520" s="125">
        <f t="shared" si="14"/>
        <v>0</v>
      </c>
      <c r="BC520" s="125">
        <f t="shared" si="15"/>
        <v>0</v>
      </c>
      <c r="BD520" s="125">
        <f t="shared" si="24"/>
        <v>0</v>
      </c>
      <c r="BE520" s="125">
        <f t="shared" si="17"/>
        <v>0</v>
      </c>
      <c r="BF520" s="125">
        <f t="shared" si="18"/>
        <v>0</v>
      </c>
      <c r="BG520" s="125">
        <f t="shared" si="25"/>
        <v>0</v>
      </c>
      <c r="BH520" s="125">
        <f t="shared" si="28"/>
        <v>0</v>
      </c>
      <c r="BI520" s="125">
        <f t="shared" si="27"/>
        <v>0</v>
      </c>
      <c r="BJ520" s="167">
        <v>1</v>
      </c>
      <c r="BK520" s="167"/>
    </row>
    <row r="521" spans="2:63" ht="14.25" x14ac:dyDescent="0.2">
      <c r="B521" s="49">
        <v>517</v>
      </c>
      <c r="C521" s="50">
        <v>13757</v>
      </c>
      <c r="D521" s="51" t="s">
        <v>469</v>
      </c>
      <c r="E521" s="51" t="s">
        <v>440</v>
      </c>
      <c r="F521" s="200" t="s">
        <v>205</v>
      </c>
      <c r="G521" s="200" t="s">
        <v>205</v>
      </c>
      <c r="H521" s="200" t="s">
        <v>205</v>
      </c>
      <c r="I521" s="200" t="s">
        <v>205</v>
      </c>
      <c r="J521" s="151"/>
      <c r="K521" s="200" t="s">
        <v>205</v>
      </c>
      <c r="L521" s="200" t="s">
        <v>205</v>
      </c>
      <c r="M521" s="200" t="s">
        <v>205</v>
      </c>
      <c r="N521" s="200" t="s">
        <v>205</v>
      </c>
      <c r="O521" s="200" t="s">
        <v>205</v>
      </c>
      <c r="P521" s="200" t="s">
        <v>205</v>
      </c>
      <c r="Q521" s="200"/>
      <c r="R521" s="200" t="s">
        <v>205</v>
      </c>
      <c r="S521" s="200" t="s">
        <v>205</v>
      </c>
      <c r="T521" s="200" t="s">
        <v>205</v>
      </c>
      <c r="U521" s="200" t="s">
        <v>205</v>
      </c>
      <c r="V521" s="200" t="s">
        <v>205</v>
      </c>
      <c r="W521" s="200" t="s">
        <v>205</v>
      </c>
      <c r="X521" s="151"/>
      <c r="Y521" s="200" t="s">
        <v>205</v>
      </c>
      <c r="Z521" s="151"/>
      <c r="AA521" s="151"/>
      <c r="AB521" s="151"/>
      <c r="AC521" s="151"/>
      <c r="AD521" s="151"/>
      <c r="AE521" s="151"/>
      <c r="AF521" s="151"/>
      <c r="AG521" s="151"/>
      <c r="AH521" s="151"/>
      <c r="AI521" s="151"/>
      <c r="AJ521" s="151"/>
      <c r="AK521" s="151"/>
      <c r="AL521" s="125"/>
      <c r="AM521" s="123">
        <f>VLOOKUP(C521,DM_NGAY_CONG_QUY_DINH!$H$3:$L$600,5,FALSE)</f>
        <v>27</v>
      </c>
      <c r="AN521" s="123">
        <f t="shared" si="0"/>
        <v>17</v>
      </c>
      <c r="AO521" s="125">
        <f t="shared" si="1"/>
        <v>0</v>
      </c>
      <c r="AP521" s="125">
        <f t="shared" si="2"/>
        <v>0</v>
      </c>
      <c r="AQ521" s="127">
        <f t="shared" si="3"/>
        <v>0</v>
      </c>
      <c r="AR521" s="125">
        <f t="shared" si="4"/>
        <v>0</v>
      </c>
      <c r="AS521" s="125">
        <f t="shared" si="5"/>
        <v>0</v>
      </c>
      <c r="AT521" s="125">
        <f t="shared" si="6"/>
        <v>0</v>
      </c>
      <c r="AU521" s="125">
        <f t="shared" si="7"/>
        <v>0</v>
      </c>
      <c r="AV521" s="125">
        <f t="shared" si="22"/>
        <v>0</v>
      </c>
      <c r="AW521" s="125">
        <f t="shared" si="9"/>
        <v>0</v>
      </c>
      <c r="AX521" s="125">
        <f t="shared" si="10"/>
        <v>0</v>
      </c>
      <c r="AY521" s="125">
        <f t="shared" si="11"/>
        <v>0</v>
      </c>
      <c r="AZ521" s="125">
        <f t="shared" si="23"/>
        <v>0</v>
      </c>
      <c r="BA521" s="125">
        <f t="shared" si="13"/>
        <v>0</v>
      </c>
      <c r="BB521" s="125">
        <f t="shared" si="14"/>
        <v>0</v>
      </c>
      <c r="BC521" s="125">
        <f t="shared" si="15"/>
        <v>0</v>
      </c>
      <c r="BD521" s="125">
        <f t="shared" si="24"/>
        <v>0</v>
      </c>
      <c r="BE521" s="125">
        <f t="shared" si="17"/>
        <v>0</v>
      </c>
      <c r="BF521" s="125">
        <f t="shared" si="18"/>
        <v>0</v>
      </c>
      <c r="BG521" s="125">
        <f t="shared" si="25"/>
        <v>0</v>
      </c>
      <c r="BH521" s="125">
        <f t="shared" si="28"/>
        <v>0</v>
      </c>
      <c r="BI521" s="125">
        <f t="shared" si="27"/>
        <v>0</v>
      </c>
      <c r="BJ521" s="167">
        <v>1</v>
      </c>
      <c r="BK521" s="167"/>
    </row>
    <row r="522" spans="2:63" ht="14.25" x14ac:dyDescent="0.2">
      <c r="B522" s="49">
        <v>518</v>
      </c>
      <c r="C522" s="50">
        <v>13768</v>
      </c>
      <c r="D522" s="51" t="s">
        <v>470</v>
      </c>
      <c r="E522" s="51" t="s">
        <v>440</v>
      </c>
      <c r="F522" s="200" t="s">
        <v>205</v>
      </c>
      <c r="G522" s="200" t="s">
        <v>205</v>
      </c>
      <c r="H522" s="200" t="s">
        <v>205</v>
      </c>
      <c r="I522" s="200" t="s">
        <v>205</v>
      </c>
      <c r="J522" s="151"/>
      <c r="K522" s="200" t="s">
        <v>205</v>
      </c>
      <c r="L522" s="200" t="s">
        <v>205</v>
      </c>
      <c r="M522" s="200" t="s">
        <v>205</v>
      </c>
      <c r="N522" s="200" t="s">
        <v>205</v>
      </c>
      <c r="O522" s="200" t="s">
        <v>205</v>
      </c>
      <c r="P522" s="200" t="s">
        <v>205</v>
      </c>
      <c r="Q522" s="200"/>
      <c r="R522" s="200" t="s">
        <v>205</v>
      </c>
      <c r="S522" s="200" t="s">
        <v>205</v>
      </c>
      <c r="T522" s="200" t="s">
        <v>205</v>
      </c>
      <c r="U522" s="200" t="s">
        <v>205</v>
      </c>
      <c r="V522" s="200" t="s">
        <v>205</v>
      </c>
      <c r="W522" s="200" t="s">
        <v>205</v>
      </c>
      <c r="X522" s="151"/>
      <c r="Y522" s="200" t="s">
        <v>205</v>
      </c>
      <c r="Z522" s="151"/>
      <c r="AA522" s="151"/>
      <c r="AB522" s="151"/>
      <c r="AC522" s="151"/>
      <c r="AD522" s="151"/>
      <c r="AE522" s="151"/>
      <c r="AF522" s="151"/>
      <c r="AG522" s="151"/>
      <c r="AH522" s="151"/>
      <c r="AI522" s="151"/>
      <c r="AJ522" s="151"/>
      <c r="AK522" s="151"/>
      <c r="AL522" s="125"/>
      <c r="AM522" s="123">
        <f>VLOOKUP(C522,DM_NGAY_CONG_QUY_DINH!$H$3:$L$600,5,FALSE)</f>
        <v>27</v>
      </c>
      <c r="AN522" s="123">
        <f t="shared" si="0"/>
        <v>17</v>
      </c>
      <c r="AO522" s="125">
        <f t="shared" si="1"/>
        <v>0</v>
      </c>
      <c r="AP522" s="125">
        <f t="shared" si="2"/>
        <v>0</v>
      </c>
      <c r="AQ522" s="127">
        <f t="shared" si="3"/>
        <v>0</v>
      </c>
      <c r="AR522" s="125">
        <f t="shared" si="4"/>
        <v>0</v>
      </c>
      <c r="AS522" s="125">
        <f t="shared" si="5"/>
        <v>0</v>
      </c>
      <c r="AT522" s="125">
        <f t="shared" si="6"/>
        <v>0</v>
      </c>
      <c r="AU522" s="125">
        <f t="shared" si="7"/>
        <v>0</v>
      </c>
      <c r="AV522" s="125">
        <f t="shared" si="22"/>
        <v>0</v>
      </c>
      <c r="AW522" s="125">
        <f t="shared" si="9"/>
        <v>0</v>
      </c>
      <c r="AX522" s="125">
        <f t="shared" si="10"/>
        <v>0</v>
      </c>
      <c r="AY522" s="125">
        <f t="shared" si="11"/>
        <v>0</v>
      </c>
      <c r="AZ522" s="125">
        <f t="shared" si="23"/>
        <v>0</v>
      </c>
      <c r="BA522" s="125">
        <f t="shared" si="13"/>
        <v>0</v>
      </c>
      <c r="BB522" s="125">
        <f t="shared" si="14"/>
        <v>0</v>
      </c>
      <c r="BC522" s="125">
        <f t="shared" si="15"/>
        <v>0</v>
      </c>
      <c r="BD522" s="125">
        <f t="shared" si="24"/>
        <v>0</v>
      </c>
      <c r="BE522" s="125">
        <f t="shared" si="17"/>
        <v>0</v>
      </c>
      <c r="BF522" s="125">
        <f t="shared" si="18"/>
        <v>0</v>
      </c>
      <c r="BG522" s="125">
        <f t="shared" si="25"/>
        <v>0</v>
      </c>
      <c r="BH522" s="125">
        <f t="shared" si="28"/>
        <v>0</v>
      </c>
      <c r="BI522" s="125">
        <f t="shared" si="27"/>
        <v>0</v>
      </c>
      <c r="BJ522" s="167">
        <v>1</v>
      </c>
      <c r="BK522" s="167"/>
    </row>
    <row r="523" spans="2:63" ht="14.25" x14ac:dyDescent="0.2">
      <c r="B523" s="49">
        <v>519</v>
      </c>
      <c r="C523" s="50">
        <v>201505</v>
      </c>
      <c r="D523" s="204" t="s">
        <v>471</v>
      </c>
      <c r="E523" s="205" t="s">
        <v>440</v>
      </c>
      <c r="F523" s="200" t="s">
        <v>205</v>
      </c>
      <c r="G523" s="200" t="s">
        <v>205</v>
      </c>
      <c r="H523" s="200" t="s">
        <v>205</v>
      </c>
      <c r="I523" s="200" t="s">
        <v>205</v>
      </c>
      <c r="J523" s="151"/>
      <c r="K523" s="200" t="s">
        <v>205</v>
      </c>
      <c r="L523" s="200" t="s">
        <v>205</v>
      </c>
      <c r="M523" s="200" t="s">
        <v>205</v>
      </c>
      <c r="N523" s="200" t="s">
        <v>205</v>
      </c>
      <c r="O523" s="200" t="s">
        <v>205</v>
      </c>
      <c r="P523" s="200" t="s">
        <v>205</v>
      </c>
      <c r="Q523" s="200"/>
      <c r="R523" s="200" t="s">
        <v>205</v>
      </c>
      <c r="S523" s="200" t="s">
        <v>205</v>
      </c>
      <c r="T523" s="200" t="s">
        <v>205</v>
      </c>
      <c r="U523" s="200" t="s">
        <v>205</v>
      </c>
      <c r="V523" s="200" t="s">
        <v>205</v>
      </c>
      <c r="W523" s="200" t="s">
        <v>205</v>
      </c>
      <c r="X523" s="151"/>
      <c r="Y523" s="200" t="s">
        <v>205</v>
      </c>
      <c r="Z523" s="151"/>
      <c r="AA523" s="151"/>
      <c r="AB523" s="151"/>
      <c r="AC523" s="151"/>
      <c r="AD523" s="151"/>
      <c r="AE523" s="151"/>
      <c r="AF523" s="151"/>
      <c r="AG523" s="151"/>
      <c r="AH523" s="151"/>
      <c r="AI523" s="151"/>
      <c r="AJ523" s="151"/>
      <c r="AK523" s="151"/>
      <c r="AL523" s="125"/>
      <c r="AM523" s="123">
        <f>VLOOKUP(C523,DM_NGAY_CONG_QUY_DINH!$H$3:$L$600,5,FALSE)</f>
        <v>27</v>
      </c>
      <c r="AN523" s="123">
        <f t="shared" si="0"/>
        <v>17</v>
      </c>
      <c r="AO523" s="125">
        <f t="shared" si="1"/>
        <v>0</v>
      </c>
      <c r="AP523" s="125">
        <f t="shared" si="2"/>
        <v>0</v>
      </c>
      <c r="AQ523" s="127">
        <f t="shared" si="3"/>
        <v>0</v>
      </c>
      <c r="AR523" s="125">
        <f t="shared" si="4"/>
        <v>0</v>
      </c>
      <c r="AS523" s="125">
        <f t="shared" si="5"/>
        <v>0</v>
      </c>
      <c r="AT523" s="125">
        <f t="shared" si="6"/>
        <v>0</v>
      </c>
      <c r="AU523" s="125">
        <f t="shared" si="7"/>
        <v>0</v>
      </c>
      <c r="AV523" s="125">
        <f t="shared" si="22"/>
        <v>0</v>
      </c>
      <c r="AW523" s="125">
        <f t="shared" si="9"/>
        <v>0</v>
      </c>
      <c r="AX523" s="125">
        <f t="shared" si="10"/>
        <v>0</v>
      </c>
      <c r="AY523" s="125">
        <f t="shared" si="11"/>
        <v>0</v>
      </c>
      <c r="AZ523" s="125">
        <f t="shared" si="23"/>
        <v>0</v>
      </c>
      <c r="BA523" s="125">
        <f t="shared" si="13"/>
        <v>0</v>
      </c>
      <c r="BB523" s="125">
        <f t="shared" si="14"/>
        <v>0</v>
      </c>
      <c r="BC523" s="125">
        <f t="shared" si="15"/>
        <v>0</v>
      </c>
      <c r="BD523" s="125">
        <f t="shared" si="24"/>
        <v>0</v>
      </c>
      <c r="BE523" s="125">
        <f t="shared" si="17"/>
        <v>0</v>
      </c>
      <c r="BF523" s="125">
        <f t="shared" si="18"/>
        <v>0</v>
      </c>
      <c r="BG523" s="125">
        <f t="shared" si="25"/>
        <v>0</v>
      </c>
      <c r="BH523" s="125">
        <f t="shared" si="28"/>
        <v>0</v>
      </c>
      <c r="BI523" s="125">
        <f t="shared" si="27"/>
        <v>0</v>
      </c>
      <c r="BJ523" s="167">
        <v>1</v>
      </c>
      <c r="BK523" s="167"/>
    </row>
    <row r="524" spans="2:63" ht="14.25" x14ac:dyDescent="0.2">
      <c r="B524" s="49">
        <v>520</v>
      </c>
      <c r="C524" s="50">
        <v>201506</v>
      </c>
      <c r="D524" s="204" t="s">
        <v>472</v>
      </c>
      <c r="E524" s="205" t="s">
        <v>440</v>
      </c>
      <c r="F524" s="200" t="s">
        <v>205</v>
      </c>
      <c r="G524" s="200" t="s">
        <v>205</v>
      </c>
      <c r="H524" s="200" t="s">
        <v>205</v>
      </c>
      <c r="I524" s="200" t="s">
        <v>205</v>
      </c>
      <c r="J524" s="151"/>
      <c r="K524" s="200" t="s">
        <v>205</v>
      </c>
      <c r="L524" s="200" t="s">
        <v>205</v>
      </c>
      <c r="M524" s="200" t="s">
        <v>205</v>
      </c>
      <c r="N524" s="200" t="s">
        <v>205</v>
      </c>
      <c r="O524" s="200" t="s">
        <v>205</v>
      </c>
      <c r="P524" s="200" t="s">
        <v>205</v>
      </c>
      <c r="Q524" s="200"/>
      <c r="R524" s="200" t="s">
        <v>205</v>
      </c>
      <c r="S524" s="200" t="s">
        <v>205</v>
      </c>
      <c r="T524" s="200" t="s">
        <v>205</v>
      </c>
      <c r="U524" s="200" t="s">
        <v>205</v>
      </c>
      <c r="V524" s="200" t="s">
        <v>205</v>
      </c>
      <c r="W524" s="200" t="s">
        <v>205</v>
      </c>
      <c r="X524" s="151"/>
      <c r="Y524" s="200" t="s">
        <v>205</v>
      </c>
      <c r="Z524" s="151"/>
      <c r="AA524" s="151"/>
      <c r="AB524" s="151"/>
      <c r="AC524" s="151"/>
      <c r="AD524" s="151"/>
      <c r="AE524" s="151"/>
      <c r="AF524" s="151"/>
      <c r="AG524" s="151"/>
      <c r="AH524" s="151"/>
      <c r="AI524" s="151"/>
      <c r="AJ524" s="151"/>
      <c r="AK524" s="151"/>
      <c r="AL524" s="125"/>
      <c r="AM524" s="123">
        <f>VLOOKUP(C524,DM_NGAY_CONG_QUY_DINH!$H$3:$L$600,5,FALSE)</f>
        <v>27</v>
      </c>
      <c r="AN524" s="123">
        <f t="shared" si="0"/>
        <v>17</v>
      </c>
      <c r="AO524" s="125">
        <f t="shared" si="1"/>
        <v>0</v>
      </c>
      <c r="AP524" s="125">
        <f t="shared" si="2"/>
        <v>0</v>
      </c>
      <c r="AQ524" s="127">
        <f t="shared" si="3"/>
        <v>0</v>
      </c>
      <c r="AR524" s="125">
        <f t="shared" si="4"/>
        <v>0</v>
      </c>
      <c r="AS524" s="125">
        <f t="shared" si="5"/>
        <v>0</v>
      </c>
      <c r="AT524" s="125">
        <f t="shared" si="6"/>
        <v>0</v>
      </c>
      <c r="AU524" s="125">
        <f t="shared" si="7"/>
        <v>0</v>
      </c>
      <c r="AV524" s="125">
        <f t="shared" si="22"/>
        <v>0</v>
      </c>
      <c r="AW524" s="125">
        <f t="shared" si="9"/>
        <v>0</v>
      </c>
      <c r="AX524" s="125">
        <f t="shared" si="10"/>
        <v>0</v>
      </c>
      <c r="AY524" s="125">
        <f t="shared" si="11"/>
        <v>0</v>
      </c>
      <c r="AZ524" s="125">
        <f t="shared" si="23"/>
        <v>0</v>
      </c>
      <c r="BA524" s="125">
        <f t="shared" si="13"/>
        <v>0</v>
      </c>
      <c r="BB524" s="125">
        <f t="shared" si="14"/>
        <v>0</v>
      </c>
      <c r="BC524" s="125">
        <f t="shared" si="15"/>
        <v>0</v>
      </c>
      <c r="BD524" s="125">
        <f t="shared" si="24"/>
        <v>0</v>
      </c>
      <c r="BE524" s="125">
        <f t="shared" si="17"/>
        <v>0</v>
      </c>
      <c r="BF524" s="125">
        <f t="shared" si="18"/>
        <v>0</v>
      </c>
      <c r="BG524" s="125">
        <f t="shared" si="25"/>
        <v>0</v>
      </c>
      <c r="BH524" s="125">
        <f t="shared" si="28"/>
        <v>0</v>
      </c>
      <c r="BI524" s="125">
        <f t="shared" si="27"/>
        <v>0</v>
      </c>
      <c r="BJ524" s="167">
        <v>1</v>
      </c>
      <c r="BK524" s="167"/>
    </row>
    <row r="525" spans="2:63" ht="14.25" x14ac:dyDescent="0.2">
      <c r="B525" s="49">
        <v>521</v>
      </c>
      <c r="C525" s="50">
        <v>201507</v>
      </c>
      <c r="D525" s="204" t="s">
        <v>473</v>
      </c>
      <c r="E525" s="205" t="s">
        <v>440</v>
      </c>
      <c r="F525" s="200" t="s">
        <v>205</v>
      </c>
      <c r="G525" s="200" t="s">
        <v>205</v>
      </c>
      <c r="H525" s="200" t="s">
        <v>205</v>
      </c>
      <c r="I525" s="200" t="s">
        <v>205</v>
      </c>
      <c r="J525" s="151"/>
      <c r="K525" s="200" t="s">
        <v>205</v>
      </c>
      <c r="L525" s="200" t="s">
        <v>205</v>
      </c>
      <c r="M525" s="200" t="s">
        <v>205</v>
      </c>
      <c r="N525" s="200" t="s">
        <v>205</v>
      </c>
      <c r="O525" s="200" t="s">
        <v>205</v>
      </c>
      <c r="P525" s="200" t="s">
        <v>205</v>
      </c>
      <c r="Q525" s="200"/>
      <c r="R525" s="200" t="s">
        <v>205</v>
      </c>
      <c r="S525" s="200" t="s">
        <v>205</v>
      </c>
      <c r="T525" s="200" t="s">
        <v>205</v>
      </c>
      <c r="U525" s="200" t="s">
        <v>205</v>
      </c>
      <c r="V525" s="200" t="s">
        <v>205</v>
      </c>
      <c r="W525" s="200" t="s">
        <v>205</v>
      </c>
      <c r="X525" s="151"/>
      <c r="Y525" s="200" t="s">
        <v>205</v>
      </c>
      <c r="Z525" s="151"/>
      <c r="AA525" s="151"/>
      <c r="AB525" s="151"/>
      <c r="AC525" s="151"/>
      <c r="AD525" s="151"/>
      <c r="AE525" s="151"/>
      <c r="AF525" s="151"/>
      <c r="AG525" s="151"/>
      <c r="AH525" s="151"/>
      <c r="AI525" s="151"/>
      <c r="AJ525" s="151"/>
      <c r="AK525" s="151"/>
      <c r="AL525" s="125"/>
      <c r="AM525" s="123">
        <f>VLOOKUP(C525,DM_NGAY_CONG_QUY_DINH!$H$3:$L$600,5,FALSE)</f>
        <v>27</v>
      </c>
      <c r="AN525" s="123">
        <f t="shared" si="0"/>
        <v>17</v>
      </c>
      <c r="AO525" s="125">
        <f t="shared" si="1"/>
        <v>0</v>
      </c>
      <c r="AP525" s="125">
        <f t="shared" si="2"/>
        <v>0</v>
      </c>
      <c r="AQ525" s="127">
        <f t="shared" si="3"/>
        <v>0</v>
      </c>
      <c r="AR525" s="125">
        <f t="shared" si="4"/>
        <v>0</v>
      </c>
      <c r="AS525" s="125">
        <f t="shared" si="5"/>
        <v>0</v>
      </c>
      <c r="AT525" s="125">
        <f t="shared" si="6"/>
        <v>0</v>
      </c>
      <c r="AU525" s="125">
        <f t="shared" si="7"/>
        <v>0</v>
      </c>
      <c r="AV525" s="125">
        <f t="shared" si="22"/>
        <v>0</v>
      </c>
      <c r="AW525" s="125">
        <f t="shared" si="9"/>
        <v>0</v>
      </c>
      <c r="AX525" s="125">
        <f t="shared" si="10"/>
        <v>0</v>
      </c>
      <c r="AY525" s="125">
        <f t="shared" si="11"/>
        <v>0</v>
      </c>
      <c r="AZ525" s="125">
        <f t="shared" si="23"/>
        <v>0</v>
      </c>
      <c r="BA525" s="125">
        <f t="shared" si="13"/>
        <v>0</v>
      </c>
      <c r="BB525" s="125">
        <f t="shared" si="14"/>
        <v>0</v>
      </c>
      <c r="BC525" s="125">
        <f t="shared" si="15"/>
        <v>0</v>
      </c>
      <c r="BD525" s="125">
        <f t="shared" si="24"/>
        <v>0</v>
      </c>
      <c r="BE525" s="125">
        <f t="shared" si="17"/>
        <v>0</v>
      </c>
      <c r="BF525" s="125">
        <f t="shared" si="18"/>
        <v>0</v>
      </c>
      <c r="BG525" s="125">
        <f t="shared" si="25"/>
        <v>0</v>
      </c>
      <c r="BH525" s="125">
        <f t="shared" si="28"/>
        <v>0</v>
      </c>
      <c r="BI525" s="125">
        <f t="shared" si="27"/>
        <v>0</v>
      </c>
      <c r="BJ525" s="167">
        <v>1</v>
      </c>
      <c r="BK525" s="167"/>
    </row>
    <row r="526" spans="2:63" ht="14.25" x14ac:dyDescent="0.2">
      <c r="B526" s="49">
        <v>522</v>
      </c>
      <c r="C526" s="50">
        <v>201508</v>
      </c>
      <c r="D526" s="204" t="s">
        <v>474</v>
      </c>
      <c r="E526" s="205" t="s">
        <v>440</v>
      </c>
      <c r="F526" s="200" t="s">
        <v>205</v>
      </c>
      <c r="G526" s="200" t="s">
        <v>205</v>
      </c>
      <c r="H526" s="200" t="s">
        <v>205</v>
      </c>
      <c r="I526" s="200" t="s">
        <v>205</v>
      </c>
      <c r="J526" s="151"/>
      <c r="K526" s="200" t="s">
        <v>205</v>
      </c>
      <c r="L526" s="200" t="s">
        <v>205</v>
      </c>
      <c r="M526" s="200" t="s">
        <v>205</v>
      </c>
      <c r="N526" s="200" t="s">
        <v>205</v>
      </c>
      <c r="O526" s="200" t="s">
        <v>205</v>
      </c>
      <c r="P526" s="200" t="s">
        <v>205</v>
      </c>
      <c r="Q526" s="200"/>
      <c r="R526" s="200" t="s">
        <v>205</v>
      </c>
      <c r="S526" s="200" t="s">
        <v>205</v>
      </c>
      <c r="T526" s="200" t="s">
        <v>205</v>
      </c>
      <c r="U526" s="200" t="s">
        <v>205</v>
      </c>
      <c r="V526" s="200" t="s">
        <v>205</v>
      </c>
      <c r="W526" s="200" t="s">
        <v>205</v>
      </c>
      <c r="X526" s="151"/>
      <c r="Y526" s="200" t="s">
        <v>205</v>
      </c>
      <c r="Z526" s="151"/>
      <c r="AA526" s="151"/>
      <c r="AB526" s="151"/>
      <c r="AC526" s="151"/>
      <c r="AD526" s="151"/>
      <c r="AE526" s="151"/>
      <c r="AF526" s="151"/>
      <c r="AG526" s="151"/>
      <c r="AH526" s="151"/>
      <c r="AI526" s="151"/>
      <c r="AJ526" s="151"/>
      <c r="AK526" s="151"/>
      <c r="AL526" s="125"/>
      <c r="AM526" s="123">
        <f>VLOOKUP(C526,DM_NGAY_CONG_QUY_DINH!$H$3:$L$600,5,FALSE)</f>
        <v>27</v>
      </c>
      <c r="AN526" s="123">
        <f t="shared" si="0"/>
        <v>17</v>
      </c>
      <c r="AO526" s="125">
        <f t="shared" si="1"/>
        <v>0</v>
      </c>
      <c r="AP526" s="125">
        <f t="shared" si="2"/>
        <v>0</v>
      </c>
      <c r="AQ526" s="127">
        <f t="shared" si="3"/>
        <v>0</v>
      </c>
      <c r="AR526" s="125">
        <f t="shared" si="4"/>
        <v>0</v>
      </c>
      <c r="AS526" s="125">
        <f t="shared" si="5"/>
        <v>0</v>
      </c>
      <c r="AT526" s="125">
        <f t="shared" si="6"/>
        <v>0</v>
      </c>
      <c r="AU526" s="125">
        <f t="shared" si="7"/>
        <v>0</v>
      </c>
      <c r="AV526" s="125">
        <f t="shared" si="22"/>
        <v>0</v>
      </c>
      <c r="AW526" s="125">
        <f t="shared" si="9"/>
        <v>0</v>
      </c>
      <c r="AX526" s="125">
        <f t="shared" si="10"/>
        <v>0</v>
      </c>
      <c r="AY526" s="125">
        <f t="shared" si="11"/>
        <v>0</v>
      </c>
      <c r="AZ526" s="125">
        <f t="shared" si="23"/>
        <v>0</v>
      </c>
      <c r="BA526" s="125">
        <f t="shared" si="13"/>
        <v>0</v>
      </c>
      <c r="BB526" s="125">
        <f t="shared" si="14"/>
        <v>0</v>
      </c>
      <c r="BC526" s="125">
        <f t="shared" si="15"/>
        <v>0</v>
      </c>
      <c r="BD526" s="125">
        <f t="shared" si="24"/>
        <v>0</v>
      </c>
      <c r="BE526" s="125">
        <f t="shared" si="17"/>
        <v>0</v>
      </c>
      <c r="BF526" s="125">
        <f t="shared" si="18"/>
        <v>0</v>
      </c>
      <c r="BG526" s="125">
        <f t="shared" si="25"/>
        <v>0</v>
      </c>
      <c r="BH526" s="125">
        <f t="shared" si="28"/>
        <v>0</v>
      </c>
      <c r="BI526" s="125">
        <f t="shared" si="27"/>
        <v>0</v>
      </c>
      <c r="BJ526" s="167">
        <v>1</v>
      </c>
      <c r="BK526" s="167"/>
    </row>
    <row r="527" spans="2:63" ht="14.25" x14ac:dyDescent="0.2">
      <c r="B527" s="49">
        <v>523</v>
      </c>
      <c r="C527" s="50">
        <v>201509</v>
      </c>
      <c r="D527" s="204" t="s">
        <v>475</v>
      </c>
      <c r="E527" s="205" t="s">
        <v>440</v>
      </c>
      <c r="F527" s="200" t="s">
        <v>205</v>
      </c>
      <c r="G527" s="200" t="s">
        <v>205</v>
      </c>
      <c r="H527" s="200" t="s">
        <v>205</v>
      </c>
      <c r="I527" s="200" t="s">
        <v>205</v>
      </c>
      <c r="J527" s="151"/>
      <c r="K527" s="200" t="s">
        <v>205</v>
      </c>
      <c r="L527" s="200" t="s">
        <v>205</v>
      </c>
      <c r="M527" s="200" t="s">
        <v>205</v>
      </c>
      <c r="N527" s="200" t="s">
        <v>205</v>
      </c>
      <c r="O527" s="200" t="s">
        <v>205</v>
      </c>
      <c r="P527" s="200" t="s">
        <v>205</v>
      </c>
      <c r="Q527" s="200"/>
      <c r="R527" s="200" t="s">
        <v>205</v>
      </c>
      <c r="S527" s="200" t="s">
        <v>205</v>
      </c>
      <c r="T527" s="200" t="s">
        <v>205</v>
      </c>
      <c r="U527" s="200" t="s">
        <v>205</v>
      </c>
      <c r="V527" s="200" t="s">
        <v>205</v>
      </c>
      <c r="W527" s="200" t="s">
        <v>205</v>
      </c>
      <c r="X527" s="151"/>
      <c r="Y527" s="200" t="s">
        <v>205</v>
      </c>
      <c r="Z527" s="151"/>
      <c r="AA527" s="151"/>
      <c r="AB527" s="151"/>
      <c r="AC527" s="151"/>
      <c r="AD527" s="151"/>
      <c r="AE527" s="151"/>
      <c r="AF527" s="151"/>
      <c r="AG527" s="151"/>
      <c r="AH527" s="151"/>
      <c r="AI527" s="151"/>
      <c r="AJ527" s="151"/>
      <c r="AK527" s="151"/>
      <c r="AL527" s="125"/>
      <c r="AM527" s="123">
        <f>VLOOKUP(C527,DM_NGAY_CONG_QUY_DINH!$H$3:$L$600,5,FALSE)</f>
        <v>27</v>
      </c>
      <c r="AN527" s="123">
        <f t="shared" si="0"/>
        <v>17</v>
      </c>
      <c r="AO527" s="125">
        <f t="shared" si="1"/>
        <v>0</v>
      </c>
      <c r="AP527" s="125">
        <f t="shared" si="2"/>
        <v>0</v>
      </c>
      <c r="AQ527" s="127">
        <f t="shared" si="3"/>
        <v>0</v>
      </c>
      <c r="AR527" s="125">
        <f t="shared" si="4"/>
        <v>0</v>
      </c>
      <c r="AS527" s="125">
        <f t="shared" si="5"/>
        <v>0</v>
      </c>
      <c r="AT527" s="125">
        <f t="shared" si="6"/>
        <v>0</v>
      </c>
      <c r="AU527" s="125">
        <f t="shared" si="7"/>
        <v>0</v>
      </c>
      <c r="AV527" s="125">
        <f t="shared" si="22"/>
        <v>0</v>
      </c>
      <c r="AW527" s="125">
        <f t="shared" si="9"/>
        <v>0</v>
      </c>
      <c r="AX527" s="125">
        <f t="shared" si="10"/>
        <v>0</v>
      </c>
      <c r="AY527" s="125">
        <f t="shared" si="11"/>
        <v>0</v>
      </c>
      <c r="AZ527" s="125">
        <f t="shared" si="23"/>
        <v>0</v>
      </c>
      <c r="BA527" s="125">
        <f t="shared" si="13"/>
        <v>0</v>
      </c>
      <c r="BB527" s="125">
        <f t="shared" si="14"/>
        <v>0</v>
      </c>
      <c r="BC527" s="125">
        <f t="shared" si="15"/>
        <v>0</v>
      </c>
      <c r="BD527" s="125">
        <f t="shared" si="24"/>
        <v>0</v>
      </c>
      <c r="BE527" s="125">
        <f t="shared" si="17"/>
        <v>0</v>
      </c>
      <c r="BF527" s="125">
        <f t="shared" si="18"/>
        <v>0</v>
      </c>
      <c r="BG527" s="125">
        <f t="shared" si="25"/>
        <v>0</v>
      </c>
      <c r="BH527" s="125">
        <f t="shared" si="28"/>
        <v>0</v>
      </c>
      <c r="BI527" s="125">
        <f t="shared" si="27"/>
        <v>0</v>
      </c>
      <c r="BJ527" s="167">
        <v>1</v>
      </c>
      <c r="BK527" s="167"/>
    </row>
    <row r="528" spans="2:63" ht="14.25" x14ac:dyDescent="0.2">
      <c r="B528" s="49">
        <v>524</v>
      </c>
      <c r="C528" s="50">
        <v>201510</v>
      </c>
      <c r="D528" s="204" t="s">
        <v>476</v>
      </c>
      <c r="E528" s="205" t="s">
        <v>440</v>
      </c>
      <c r="F528" s="200" t="s">
        <v>205</v>
      </c>
      <c r="G528" s="200" t="s">
        <v>205</v>
      </c>
      <c r="H528" s="200" t="s">
        <v>205</v>
      </c>
      <c r="I528" s="200" t="s">
        <v>205</v>
      </c>
      <c r="J528" s="151"/>
      <c r="K528" s="200" t="s">
        <v>205</v>
      </c>
      <c r="L528" s="200" t="s">
        <v>205</v>
      </c>
      <c r="M528" s="200" t="s">
        <v>205</v>
      </c>
      <c r="N528" s="200" t="s">
        <v>205</v>
      </c>
      <c r="O528" s="200" t="s">
        <v>205</v>
      </c>
      <c r="P528" s="200" t="s">
        <v>205</v>
      </c>
      <c r="Q528" s="200"/>
      <c r="R528" s="200" t="s">
        <v>205</v>
      </c>
      <c r="S528" s="200" t="s">
        <v>205</v>
      </c>
      <c r="T528" s="200" t="s">
        <v>205</v>
      </c>
      <c r="U528" s="200" t="s">
        <v>205</v>
      </c>
      <c r="V528" s="200" t="s">
        <v>205</v>
      </c>
      <c r="W528" s="200" t="s">
        <v>205</v>
      </c>
      <c r="X528" s="151"/>
      <c r="Y528" s="200" t="s">
        <v>205</v>
      </c>
      <c r="Z528" s="151"/>
      <c r="AA528" s="151"/>
      <c r="AB528" s="151"/>
      <c r="AC528" s="151"/>
      <c r="AD528" s="151"/>
      <c r="AE528" s="151"/>
      <c r="AF528" s="151"/>
      <c r="AG528" s="151"/>
      <c r="AH528" s="151"/>
      <c r="AI528" s="151"/>
      <c r="AJ528" s="151"/>
      <c r="AK528" s="151"/>
      <c r="AL528" s="125"/>
      <c r="AM528" s="123">
        <f>VLOOKUP(C528,DM_NGAY_CONG_QUY_DINH!$H$3:$L$600,5,FALSE)</f>
        <v>27</v>
      </c>
      <c r="AN528" s="123">
        <f t="shared" si="0"/>
        <v>17</v>
      </c>
      <c r="AO528" s="125">
        <f t="shared" si="1"/>
        <v>0</v>
      </c>
      <c r="AP528" s="125">
        <f t="shared" si="2"/>
        <v>0</v>
      </c>
      <c r="AQ528" s="127">
        <f t="shared" si="3"/>
        <v>0</v>
      </c>
      <c r="AR528" s="125">
        <f t="shared" si="4"/>
        <v>0</v>
      </c>
      <c r="AS528" s="125">
        <f t="shared" si="5"/>
        <v>0</v>
      </c>
      <c r="AT528" s="125">
        <f t="shared" si="6"/>
        <v>0</v>
      </c>
      <c r="AU528" s="125">
        <f t="shared" si="7"/>
        <v>0</v>
      </c>
      <c r="AV528" s="125">
        <f t="shared" si="22"/>
        <v>0</v>
      </c>
      <c r="AW528" s="125">
        <f t="shared" si="9"/>
        <v>0</v>
      </c>
      <c r="AX528" s="125">
        <f t="shared" si="10"/>
        <v>0</v>
      </c>
      <c r="AY528" s="125">
        <f t="shared" si="11"/>
        <v>0</v>
      </c>
      <c r="AZ528" s="125">
        <f t="shared" si="23"/>
        <v>0</v>
      </c>
      <c r="BA528" s="125">
        <f t="shared" si="13"/>
        <v>0</v>
      </c>
      <c r="BB528" s="125">
        <f t="shared" si="14"/>
        <v>0</v>
      </c>
      <c r="BC528" s="125">
        <f t="shared" si="15"/>
        <v>0</v>
      </c>
      <c r="BD528" s="125">
        <f t="shared" si="24"/>
        <v>0</v>
      </c>
      <c r="BE528" s="125">
        <f t="shared" si="17"/>
        <v>0</v>
      </c>
      <c r="BF528" s="125">
        <f t="shared" si="18"/>
        <v>0</v>
      </c>
      <c r="BG528" s="125">
        <f t="shared" si="25"/>
        <v>0</v>
      </c>
      <c r="BH528" s="125">
        <f t="shared" si="28"/>
        <v>0</v>
      </c>
      <c r="BI528" s="125">
        <f t="shared" si="27"/>
        <v>0</v>
      </c>
      <c r="BJ528" s="167">
        <v>1</v>
      </c>
      <c r="BK528" s="167"/>
    </row>
    <row r="529" spans="2:63" ht="14.25" x14ac:dyDescent="0.2">
      <c r="B529" s="49">
        <v>525</v>
      </c>
      <c r="C529" s="50">
        <v>201511</v>
      </c>
      <c r="D529" s="204" t="s">
        <v>477</v>
      </c>
      <c r="E529" s="205" t="s">
        <v>440</v>
      </c>
      <c r="F529" s="200" t="s">
        <v>205</v>
      </c>
      <c r="G529" s="200" t="s">
        <v>205</v>
      </c>
      <c r="H529" s="200" t="s">
        <v>205</v>
      </c>
      <c r="I529" s="200" t="s">
        <v>205</v>
      </c>
      <c r="J529" s="151"/>
      <c r="K529" s="200" t="s">
        <v>205</v>
      </c>
      <c r="L529" s="200" t="s">
        <v>205</v>
      </c>
      <c r="M529" s="200" t="s">
        <v>205</v>
      </c>
      <c r="N529" s="200" t="s">
        <v>205</v>
      </c>
      <c r="O529" s="200" t="s">
        <v>205</v>
      </c>
      <c r="P529" s="200" t="s">
        <v>205</v>
      </c>
      <c r="Q529" s="200"/>
      <c r="R529" s="200" t="s">
        <v>205</v>
      </c>
      <c r="S529" s="200" t="s">
        <v>205</v>
      </c>
      <c r="T529" s="200" t="s">
        <v>205</v>
      </c>
      <c r="U529" s="200" t="s">
        <v>205</v>
      </c>
      <c r="V529" s="200" t="s">
        <v>205</v>
      </c>
      <c r="W529" s="200" t="s">
        <v>205</v>
      </c>
      <c r="X529" s="151"/>
      <c r="Y529" s="200" t="s">
        <v>205</v>
      </c>
      <c r="Z529" s="151"/>
      <c r="AA529" s="151"/>
      <c r="AB529" s="151"/>
      <c r="AC529" s="151"/>
      <c r="AD529" s="151"/>
      <c r="AE529" s="151"/>
      <c r="AF529" s="151"/>
      <c r="AG529" s="151"/>
      <c r="AH529" s="151"/>
      <c r="AI529" s="151"/>
      <c r="AJ529" s="151"/>
      <c r="AK529" s="151"/>
      <c r="AL529" s="125"/>
      <c r="AM529" s="123">
        <f>VLOOKUP(C529,DM_NGAY_CONG_QUY_DINH!$H$3:$L$600,5,FALSE)</f>
        <v>27</v>
      </c>
      <c r="AN529" s="123">
        <f t="shared" si="0"/>
        <v>17</v>
      </c>
      <c r="AO529" s="125">
        <f t="shared" si="1"/>
        <v>0</v>
      </c>
      <c r="AP529" s="125">
        <f t="shared" si="2"/>
        <v>0</v>
      </c>
      <c r="AQ529" s="127">
        <f t="shared" si="3"/>
        <v>0</v>
      </c>
      <c r="AR529" s="125">
        <f t="shared" si="4"/>
        <v>0</v>
      </c>
      <c r="AS529" s="125">
        <f t="shared" si="5"/>
        <v>0</v>
      </c>
      <c r="AT529" s="125">
        <f t="shared" si="6"/>
        <v>0</v>
      </c>
      <c r="AU529" s="125">
        <f t="shared" si="7"/>
        <v>0</v>
      </c>
      <c r="AV529" s="125">
        <f t="shared" si="22"/>
        <v>0</v>
      </c>
      <c r="AW529" s="125">
        <f t="shared" si="9"/>
        <v>0</v>
      </c>
      <c r="AX529" s="125">
        <f t="shared" si="10"/>
        <v>0</v>
      </c>
      <c r="AY529" s="125">
        <f t="shared" si="11"/>
        <v>0</v>
      </c>
      <c r="AZ529" s="125">
        <f t="shared" si="23"/>
        <v>0</v>
      </c>
      <c r="BA529" s="125">
        <f t="shared" si="13"/>
        <v>0</v>
      </c>
      <c r="BB529" s="125">
        <f t="shared" si="14"/>
        <v>0</v>
      </c>
      <c r="BC529" s="125">
        <f t="shared" si="15"/>
        <v>0</v>
      </c>
      <c r="BD529" s="125">
        <f t="shared" si="24"/>
        <v>0</v>
      </c>
      <c r="BE529" s="125">
        <f t="shared" si="17"/>
        <v>0</v>
      </c>
      <c r="BF529" s="125">
        <f t="shared" si="18"/>
        <v>0</v>
      </c>
      <c r="BG529" s="125">
        <f t="shared" si="25"/>
        <v>0</v>
      </c>
      <c r="BH529" s="125">
        <f t="shared" si="28"/>
        <v>0</v>
      </c>
      <c r="BI529" s="125">
        <f t="shared" si="27"/>
        <v>0</v>
      </c>
      <c r="BJ529" s="167">
        <v>1</v>
      </c>
      <c r="BK529" s="167"/>
    </row>
    <row r="530" spans="2:63" ht="14.25" x14ac:dyDescent="0.2">
      <c r="B530" s="49">
        <v>526</v>
      </c>
      <c r="C530" s="50">
        <v>201512</v>
      </c>
      <c r="D530" s="204" t="s">
        <v>478</v>
      </c>
      <c r="E530" s="205" t="s">
        <v>440</v>
      </c>
      <c r="F530" s="200" t="s">
        <v>205</v>
      </c>
      <c r="G530" s="200" t="s">
        <v>205</v>
      </c>
      <c r="H530" s="200" t="s">
        <v>205</v>
      </c>
      <c r="I530" s="200" t="s">
        <v>205</v>
      </c>
      <c r="J530" s="151"/>
      <c r="K530" s="200" t="s">
        <v>205</v>
      </c>
      <c r="L530" s="200" t="s">
        <v>205</v>
      </c>
      <c r="M530" s="200" t="s">
        <v>205</v>
      </c>
      <c r="N530" s="200" t="s">
        <v>205</v>
      </c>
      <c r="O530" s="200" t="s">
        <v>205</v>
      </c>
      <c r="P530" s="200" t="s">
        <v>205</v>
      </c>
      <c r="Q530" s="200"/>
      <c r="R530" s="200" t="s">
        <v>205</v>
      </c>
      <c r="S530" s="200" t="s">
        <v>205</v>
      </c>
      <c r="T530" s="200" t="s">
        <v>205</v>
      </c>
      <c r="U530" s="200" t="s">
        <v>205</v>
      </c>
      <c r="V530" s="200" t="s">
        <v>205</v>
      </c>
      <c r="W530" s="200" t="s">
        <v>205</v>
      </c>
      <c r="X530" s="151"/>
      <c r="Y530" s="200" t="s">
        <v>205</v>
      </c>
      <c r="Z530" s="151"/>
      <c r="AA530" s="151"/>
      <c r="AB530" s="151"/>
      <c r="AC530" s="151"/>
      <c r="AD530" s="151"/>
      <c r="AE530" s="151"/>
      <c r="AF530" s="151"/>
      <c r="AG530" s="151"/>
      <c r="AH530" s="151"/>
      <c r="AI530" s="151"/>
      <c r="AJ530" s="151"/>
      <c r="AK530" s="151"/>
      <c r="AL530" s="125"/>
      <c r="AM530" s="123">
        <f>VLOOKUP(C530,DM_NGAY_CONG_QUY_DINH!$H$3:$L$600,5,FALSE)</f>
        <v>27</v>
      </c>
      <c r="AN530" s="123">
        <f t="shared" si="0"/>
        <v>17</v>
      </c>
      <c r="AO530" s="125">
        <f t="shared" si="1"/>
        <v>0</v>
      </c>
      <c r="AP530" s="125">
        <f t="shared" si="2"/>
        <v>0</v>
      </c>
      <c r="AQ530" s="127">
        <f t="shared" si="3"/>
        <v>0</v>
      </c>
      <c r="AR530" s="125">
        <f t="shared" si="4"/>
        <v>0</v>
      </c>
      <c r="AS530" s="125">
        <f t="shared" si="5"/>
        <v>0</v>
      </c>
      <c r="AT530" s="125">
        <f t="shared" si="6"/>
        <v>0</v>
      </c>
      <c r="AU530" s="125">
        <f t="shared" si="7"/>
        <v>0</v>
      </c>
      <c r="AV530" s="125">
        <f t="shared" si="22"/>
        <v>0</v>
      </c>
      <c r="AW530" s="125">
        <f t="shared" si="9"/>
        <v>0</v>
      </c>
      <c r="AX530" s="125">
        <f t="shared" si="10"/>
        <v>0</v>
      </c>
      <c r="AY530" s="125">
        <f t="shared" si="11"/>
        <v>0</v>
      </c>
      <c r="AZ530" s="125">
        <f t="shared" si="23"/>
        <v>0</v>
      </c>
      <c r="BA530" s="125">
        <f t="shared" si="13"/>
        <v>0</v>
      </c>
      <c r="BB530" s="125">
        <f t="shared" si="14"/>
        <v>0</v>
      </c>
      <c r="BC530" s="125">
        <f t="shared" si="15"/>
        <v>0</v>
      </c>
      <c r="BD530" s="125">
        <f t="shared" si="24"/>
        <v>0</v>
      </c>
      <c r="BE530" s="125">
        <f t="shared" si="17"/>
        <v>0</v>
      </c>
      <c r="BF530" s="125">
        <f t="shared" si="18"/>
        <v>0</v>
      </c>
      <c r="BG530" s="125">
        <f t="shared" si="25"/>
        <v>0</v>
      </c>
      <c r="BH530" s="125">
        <f t="shared" si="28"/>
        <v>0</v>
      </c>
      <c r="BI530" s="125">
        <f t="shared" si="27"/>
        <v>0</v>
      </c>
      <c r="BJ530" s="167">
        <v>1</v>
      </c>
      <c r="BK530" s="167"/>
    </row>
    <row r="531" spans="2:63" ht="14.25" x14ac:dyDescent="0.2">
      <c r="B531" s="49">
        <v>527</v>
      </c>
      <c r="C531" s="50">
        <v>201513</v>
      </c>
      <c r="D531" s="204" t="s">
        <v>479</v>
      </c>
      <c r="E531" s="205" t="s">
        <v>440</v>
      </c>
      <c r="F531" s="200" t="s">
        <v>205</v>
      </c>
      <c r="G531" s="200" t="s">
        <v>205</v>
      </c>
      <c r="H531" s="200" t="s">
        <v>205</v>
      </c>
      <c r="I531" s="200" t="s">
        <v>205</v>
      </c>
      <c r="J531" s="151"/>
      <c r="K531" s="200" t="s">
        <v>205</v>
      </c>
      <c r="L531" s="200" t="s">
        <v>205</v>
      </c>
      <c r="M531" s="200" t="s">
        <v>205</v>
      </c>
      <c r="N531" s="200" t="s">
        <v>205</v>
      </c>
      <c r="O531" s="200" t="s">
        <v>205</v>
      </c>
      <c r="P531" s="200" t="s">
        <v>205</v>
      </c>
      <c r="Q531" s="200"/>
      <c r="R531" s="200" t="s">
        <v>205</v>
      </c>
      <c r="S531" s="200" t="s">
        <v>205</v>
      </c>
      <c r="T531" s="200" t="s">
        <v>205</v>
      </c>
      <c r="U531" s="200" t="s">
        <v>205</v>
      </c>
      <c r="V531" s="200" t="s">
        <v>205</v>
      </c>
      <c r="W531" s="200" t="s">
        <v>205</v>
      </c>
      <c r="X531" s="151"/>
      <c r="Y531" s="200" t="s">
        <v>205</v>
      </c>
      <c r="Z531" s="151"/>
      <c r="AA531" s="151"/>
      <c r="AB531" s="151"/>
      <c r="AC531" s="151"/>
      <c r="AD531" s="151"/>
      <c r="AE531" s="151"/>
      <c r="AF531" s="151"/>
      <c r="AG531" s="151"/>
      <c r="AH531" s="151"/>
      <c r="AI531" s="151"/>
      <c r="AJ531" s="151"/>
      <c r="AK531" s="151"/>
      <c r="AL531" s="125"/>
      <c r="AM531" s="123">
        <f>VLOOKUP(C531,DM_NGAY_CONG_QUY_DINH!$H$3:$L$600,5,FALSE)</f>
        <v>27</v>
      </c>
      <c r="AN531" s="123">
        <f t="shared" si="0"/>
        <v>17</v>
      </c>
      <c r="AO531" s="125">
        <f t="shared" si="1"/>
        <v>0</v>
      </c>
      <c r="AP531" s="125">
        <f t="shared" si="2"/>
        <v>0</v>
      </c>
      <c r="AQ531" s="127">
        <f t="shared" si="3"/>
        <v>0</v>
      </c>
      <c r="AR531" s="125">
        <f t="shared" si="4"/>
        <v>0</v>
      </c>
      <c r="AS531" s="125">
        <f t="shared" si="5"/>
        <v>0</v>
      </c>
      <c r="AT531" s="125">
        <f t="shared" si="6"/>
        <v>0</v>
      </c>
      <c r="AU531" s="125">
        <f t="shared" si="7"/>
        <v>0</v>
      </c>
      <c r="AV531" s="125">
        <f t="shared" si="22"/>
        <v>0</v>
      </c>
      <c r="AW531" s="125">
        <f t="shared" si="9"/>
        <v>0</v>
      </c>
      <c r="AX531" s="125">
        <f t="shared" si="10"/>
        <v>0</v>
      </c>
      <c r="AY531" s="125">
        <f t="shared" si="11"/>
        <v>0</v>
      </c>
      <c r="AZ531" s="125">
        <f t="shared" si="23"/>
        <v>0</v>
      </c>
      <c r="BA531" s="125">
        <f t="shared" si="13"/>
        <v>0</v>
      </c>
      <c r="BB531" s="125">
        <f t="shared" si="14"/>
        <v>0</v>
      </c>
      <c r="BC531" s="125">
        <f t="shared" si="15"/>
        <v>0</v>
      </c>
      <c r="BD531" s="125">
        <f t="shared" si="24"/>
        <v>0</v>
      </c>
      <c r="BE531" s="125">
        <f t="shared" si="17"/>
        <v>0</v>
      </c>
      <c r="BF531" s="125">
        <f t="shared" si="18"/>
        <v>0</v>
      </c>
      <c r="BG531" s="125">
        <f t="shared" si="25"/>
        <v>0</v>
      </c>
      <c r="BH531" s="125">
        <f t="shared" si="28"/>
        <v>0</v>
      </c>
      <c r="BI531" s="125">
        <f t="shared" si="27"/>
        <v>0</v>
      </c>
      <c r="BJ531" s="167">
        <v>1</v>
      </c>
      <c r="BK531" s="167"/>
    </row>
    <row r="532" spans="2:63" ht="14.25" x14ac:dyDescent="0.2">
      <c r="B532" s="49">
        <v>528</v>
      </c>
      <c r="C532" s="50">
        <v>201514</v>
      </c>
      <c r="D532" s="204" t="s">
        <v>480</v>
      </c>
      <c r="E532" s="205" t="s">
        <v>440</v>
      </c>
      <c r="F532" s="200" t="s">
        <v>205</v>
      </c>
      <c r="G532" s="200" t="s">
        <v>205</v>
      </c>
      <c r="H532" s="200" t="s">
        <v>205</v>
      </c>
      <c r="I532" s="200" t="s">
        <v>205</v>
      </c>
      <c r="J532" s="151"/>
      <c r="K532" s="200" t="s">
        <v>205</v>
      </c>
      <c r="L532" s="200" t="s">
        <v>205</v>
      </c>
      <c r="M532" s="200" t="s">
        <v>205</v>
      </c>
      <c r="N532" s="200" t="s">
        <v>205</v>
      </c>
      <c r="O532" s="200" t="s">
        <v>205</v>
      </c>
      <c r="P532" s="200" t="s">
        <v>205</v>
      </c>
      <c r="Q532" s="200"/>
      <c r="R532" s="200" t="s">
        <v>205</v>
      </c>
      <c r="S532" s="200" t="s">
        <v>205</v>
      </c>
      <c r="T532" s="200" t="s">
        <v>205</v>
      </c>
      <c r="U532" s="200" t="s">
        <v>205</v>
      </c>
      <c r="V532" s="200" t="s">
        <v>205</v>
      </c>
      <c r="W532" s="200" t="s">
        <v>205</v>
      </c>
      <c r="X532" s="151"/>
      <c r="Y532" s="200" t="s">
        <v>205</v>
      </c>
      <c r="Z532" s="151"/>
      <c r="AA532" s="151"/>
      <c r="AB532" s="151"/>
      <c r="AC532" s="151"/>
      <c r="AD532" s="151"/>
      <c r="AE532" s="151"/>
      <c r="AF532" s="151"/>
      <c r="AG532" s="151"/>
      <c r="AH532" s="151"/>
      <c r="AI532" s="151"/>
      <c r="AJ532" s="151"/>
      <c r="AK532" s="151"/>
      <c r="AL532" s="125"/>
      <c r="AM532" s="123">
        <f>VLOOKUP(C532,DM_NGAY_CONG_QUY_DINH!$H$3:$L$600,5,FALSE)</f>
        <v>27</v>
      </c>
      <c r="AN532" s="123">
        <f t="shared" si="0"/>
        <v>17</v>
      </c>
      <c r="AO532" s="125">
        <f t="shared" si="1"/>
        <v>0</v>
      </c>
      <c r="AP532" s="125">
        <f t="shared" si="2"/>
        <v>0</v>
      </c>
      <c r="AQ532" s="127">
        <f t="shared" si="3"/>
        <v>0</v>
      </c>
      <c r="AR532" s="125">
        <f t="shared" si="4"/>
        <v>0</v>
      </c>
      <c r="AS532" s="125">
        <f t="shared" si="5"/>
        <v>0</v>
      </c>
      <c r="AT532" s="125">
        <f t="shared" si="6"/>
        <v>0</v>
      </c>
      <c r="AU532" s="125">
        <f t="shared" si="7"/>
        <v>0</v>
      </c>
      <c r="AV532" s="125">
        <f t="shared" si="22"/>
        <v>0</v>
      </c>
      <c r="AW532" s="125">
        <f t="shared" si="9"/>
        <v>0</v>
      </c>
      <c r="AX532" s="125">
        <f t="shared" si="10"/>
        <v>0</v>
      </c>
      <c r="AY532" s="125">
        <f t="shared" si="11"/>
        <v>0</v>
      </c>
      <c r="AZ532" s="125">
        <f t="shared" si="23"/>
        <v>0</v>
      </c>
      <c r="BA532" s="125">
        <f t="shared" si="13"/>
        <v>0</v>
      </c>
      <c r="BB532" s="125">
        <f t="shared" si="14"/>
        <v>0</v>
      </c>
      <c r="BC532" s="125">
        <f t="shared" si="15"/>
        <v>0</v>
      </c>
      <c r="BD532" s="125">
        <f t="shared" si="24"/>
        <v>0</v>
      </c>
      <c r="BE532" s="125">
        <f t="shared" si="17"/>
        <v>0</v>
      </c>
      <c r="BF532" s="125">
        <f t="shared" si="18"/>
        <v>0</v>
      </c>
      <c r="BG532" s="125">
        <f t="shared" si="25"/>
        <v>0</v>
      </c>
      <c r="BH532" s="125">
        <f t="shared" si="28"/>
        <v>0</v>
      </c>
      <c r="BI532" s="125">
        <f t="shared" si="27"/>
        <v>0</v>
      </c>
      <c r="BJ532" s="167">
        <v>1</v>
      </c>
      <c r="BK532" s="167"/>
    </row>
    <row r="533" spans="2:63" ht="14.25" x14ac:dyDescent="0.2">
      <c r="B533" s="49">
        <v>529</v>
      </c>
      <c r="C533" s="50">
        <v>201515</v>
      </c>
      <c r="D533" s="204" t="s">
        <v>481</v>
      </c>
      <c r="E533" s="205" t="s">
        <v>440</v>
      </c>
      <c r="F533" s="200" t="s">
        <v>205</v>
      </c>
      <c r="G533" s="200" t="s">
        <v>205</v>
      </c>
      <c r="H533" s="200" t="s">
        <v>205</v>
      </c>
      <c r="I533" s="200" t="s">
        <v>205</v>
      </c>
      <c r="J533" s="151"/>
      <c r="K533" s="200" t="s">
        <v>205</v>
      </c>
      <c r="L533" s="200" t="s">
        <v>205</v>
      </c>
      <c r="M533" s="200" t="s">
        <v>205</v>
      </c>
      <c r="N533" s="200" t="s">
        <v>205</v>
      </c>
      <c r="O533" s="200" t="s">
        <v>205</v>
      </c>
      <c r="P533" s="200" t="s">
        <v>205</v>
      </c>
      <c r="Q533" s="200"/>
      <c r="R533" s="200" t="s">
        <v>205</v>
      </c>
      <c r="S533" s="200" t="s">
        <v>205</v>
      </c>
      <c r="T533" s="200" t="s">
        <v>205</v>
      </c>
      <c r="U533" s="200" t="s">
        <v>205</v>
      </c>
      <c r="V533" s="200" t="s">
        <v>205</v>
      </c>
      <c r="W533" s="200" t="s">
        <v>205</v>
      </c>
      <c r="X533" s="151"/>
      <c r="Y533" s="200" t="s">
        <v>205</v>
      </c>
      <c r="Z533" s="151"/>
      <c r="AA533" s="151"/>
      <c r="AB533" s="151"/>
      <c r="AC533" s="151"/>
      <c r="AD533" s="151"/>
      <c r="AE533" s="151"/>
      <c r="AF533" s="151"/>
      <c r="AG533" s="151"/>
      <c r="AH533" s="151"/>
      <c r="AI533" s="151"/>
      <c r="AJ533" s="151"/>
      <c r="AK533" s="151"/>
      <c r="AL533" s="125"/>
      <c r="AM533" s="123">
        <f>VLOOKUP(C533,DM_NGAY_CONG_QUY_DINH!$H$3:$L$600,5,FALSE)</f>
        <v>27</v>
      </c>
      <c r="AN533" s="123">
        <f t="shared" si="0"/>
        <v>17</v>
      </c>
      <c r="AO533" s="125">
        <f t="shared" si="1"/>
        <v>0</v>
      </c>
      <c r="AP533" s="125">
        <f t="shared" si="2"/>
        <v>0</v>
      </c>
      <c r="AQ533" s="127">
        <f t="shared" si="3"/>
        <v>0</v>
      </c>
      <c r="AR533" s="125">
        <f t="shared" si="4"/>
        <v>0</v>
      </c>
      <c r="AS533" s="125">
        <f t="shared" si="5"/>
        <v>0</v>
      </c>
      <c r="AT533" s="125">
        <f t="shared" si="6"/>
        <v>0</v>
      </c>
      <c r="AU533" s="125">
        <f t="shared" si="7"/>
        <v>0</v>
      </c>
      <c r="AV533" s="125">
        <f t="shared" si="22"/>
        <v>0</v>
      </c>
      <c r="AW533" s="125">
        <f t="shared" si="9"/>
        <v>0</v>
      </c>
      <c r="AX533" s="125">
        <f t="shared" si="10"/>
        <v>0</v>
      </c>
      <c r="AY533" s="125">
        <f t="shared" si="11"/>
        <v>0</v>
      </c>
      <c r="AZ533" s="125">
        <f t="shared" si="23"/>
        <v>0</v>
      </c>
      <c r="BA533" s="125">
        <f t="shared" si="13"/>
        <v>0</v>
      </c>
      <c r="BB533" s="125">
        <f t="shared" si="14"/>
        <v>0</v>
      </c>
      <c r="BC533" s="125">
        <f t="shared" si="15"/>
        <v>0</v>
      </c>
      <c r="BD533" s="125">
        <f t="shared" si="24"/>
        <v>0</v>
      </c>
      <c r="BE533" s="125">
        <f t="shared" si="17"/>
        <v>0</v>
      </c>
      <c r="BF533" s="125">
        <f t="shared" si="18"/>
        <v>0</v>
      </c>
      <c r="BG533" s="125">
        <f t="shared" si="25"/>
        <v>0</v>
      </c>
      <c r="BH533" s="125">
        <f t="shared" si="28"/>
        <v>0</v>
      </c>
      <c r="BI533" s="125">
        <f t="shared" si="27"/>
        <v>0</v>
      </c>
      <c r="BJ533" s="167">
        <v>1</v>
      </c>
      <c r="BK533" s="167"/>
    </row>
    <row r="534" spans="2:63" ht="14.25" x14ac:dyDescent="0.2">
      <c r="B534" s="49">
        <v>530</v>
      </c>
      <c r="C534" s="50">
        <v>13750</v>
      </c>
      <c r="D534" s="51" t="s">
        <v>687</v>
      </c>
      <c r="E534" s="51" t="s">
        <v>490</v>
      </c>
      <c r="F534" s="200" t="s">
        <v>205</v>
      </c>
      <c r="G534" s="200" t="s">
        <v>205</v>
      </c>
      <c r="H534" s="200" t="s">
        <v>205</v>
      </c>
      <c r="I534" s="200" t="s">
        <v>205</v>
      </c>
      <c r="J534" s="151"/>
      <c r="K534" s="200" t="s">
        <v>205</v>
      </c>
      <c r="L534" s="200" t="s">
        <v>205</v>
      </c>
      <c r="M534" s="200" t="s">
        <v>205</v>
      </c>
      <c r="N534" s="200" t="s">
        <v>205</v>
      </c>
      <c r="O534" s="200" t="s">
        <v>205</v>
      </c>
      <c r="P534" s="200" t="s">
        <v>205</v>
      </c>
      <c r="Q534" s="200"/>
      <c r="R534" s="200" t="s">
        <v>205</v>
      </c>
      <c r="S534" s="200" t="s">
        <v>205</v>
      </c>
      <c r="T534" s="200" t="s">
        <v>205</v>
      </c>
      <c r="U534" s="200" t="s">
        <v>205</v>
      </c>
      <c r="V534" s="200" t="s">
        <v>205</v>
      </c>
      <c r="W534" s="200" t="s">
        <v>205</v>
      </c>
      <c r="X534" s="151"/>
      <c r="Y534" s="151"/>
      <c r="Z534" s="151"/>
      <c r="AA534" s="151"/>
      <c r="AB534" s="151"/>
      <c r="AC534" s="151"/>
      <c r="AD534" s="151"/>
      <c r="AE534" s="151"/>
      <c r="AF534" s="151"/>
      <c r="AG534" s="151"/>
      <c r="AH534" s="151"/>
      <c r="AI534" s="151"/>
      <c r="AJ534" s="151"/>
      <c r="AK534" s="151"/>
      <c r="AL534" s="125"/>
      <c r="AM534" s="123">
        <f>VLOOKUP(C534,DM_NGAY_CONG_QUY_DINH!$H$3:$L$600,5,FALSE)</f>
        <v>27</v>
      </c>
      <c r="AN534" s="123">
        <f t="shared" si="0"/>
        <v>16</v>
      </c>
      <c r="AO534" s="125">
        <f t="shared" si="1"/>
        <v>0</v>
      </c>
      <c r="AP534" s="125">
        <f t="shared" si="2"/>
        <v>0</v>
      </c>
      <c r="AQ534" s="127">
        <f t="shared" si="3"/>
        <v>0</v>
      </c>
      <c r="AR534" s="125">
        <f t="shared" si="4"/>
        <v>0</v>
      </c>
      <c r="AS534" s="125">
        <f t="shared" si="5"/>
        <v>0</v>
      </c>
      <c r="AT534" s="125">
        <f t="shared" si="6"/>
        <v>0</v>
      </c>
      <c r="AU534" s="125">
        <f t="shared" si="7"/>
        <v>0</v>
      </c>
      <c r="AV534" s="125">
        <f t="shared" si="22"/>
        <v>0</v>
      </c>
      <c r="AW534" s="125">
        <f t="shared" si="9"/>
        <v>0</v>
      </c>
      <c r="AX534" s="125">
        <f t="shared" si="10"/>
        <v>0</v>
      </c>
      <c r="AY534" s="125">
        <f t="shared" si="11"/>
        <v>0</v>
      </c>
      <c r="AZ534" s="125">
        <f t="shared" si="23"/>
        <v>0</v>
      </c>
      <c r="BA534" s="125">
        <f t="shared" si="13"/>
        <v>0</v>
      </c>
      <c r="BB534" s="125">
        <f t="shared" si="14"/>
        <v>0</v>
      </c>
      <c r="BC534" s="125">
        <f t="shared" si="15"/>
        <v>0</v>
      </c>
      <c r="BD534" s="125">
        <f t="shared" si="24"/>
        <v>0</v>
      </c>
      <c r="BE534" s="125">
        <f t="shared" si="17"/>
        <v>0</v>
      </c>
      <c r="BF534" s="125">
        <f t="shared" si="18"/>
        <v>0</v>
      </c>
      <c r="BG534" s="125">
        <f t="shared" si="25"/>
        <v>0</v>
      </c>
      <c r="BH534" s="125">
        <f t="shared" si="28"/>
        <v>0</v>
      </c>
      <c r="BI534" s="125">
        <f t="shared" si="27"/>
        <v>0</v>
      </c>
      <c r="BJ534" s="167">
        <v>1</v>
      </c>
      <c r="BK534" s="167"/>
    </row>
    <row r="535" spans="2:63" ht="14.25" x14ac:dyDescent="0.2">
      <c r="B535" s="49">
        <v>531</v>
      </c>
      <c r="C535" s="50">
        <v>13751</v>
      </c>
      <c r="D535" s="51" t="s">
        <v>641</v>
      </c>
      <c r="E535" s="51" t="s">
        <v>490</v>
      </c>
      <c r="F535" s="200" t="s">
        <v>205</v>
      </c>
      <c r="G535" s="200" t="s">
        <v>205</v>
      </c>
      <c r="H535" s="200" t="s">
        <v>205</v>
      </c>
      <c r="I535" s="200" t="s">
        <v>205</v>
      </c>
      <c r="J535" s="151"/>
      <c r="K535" s="200" t="s">
        <v>205</v>
      </c>
      <c r="L535" s="200" t="s">
        <v>205</v>
      </c>
      <c r="M535" s="200" t="s">
        <v>205</v>
      </c>
      <c r="N535" s="200" t="s">
        <v>205</v>
      </c>
      <c r="O535" s="200" t="s">
        <v>205</v>
      </c>
      <c r="P535" s="200" t="s">
        <v>205</v>
      </c>
      <c r="Q535" s="200"/>
      <c r="R535" s="200" t="s">
        <v>205</v>
      </c>
      <c r="S535" s="200" t="s">
        <v>205</v>
      </c>
      <c r="T535" s="200" t="s">
        <v>205</v>
      </c>
      <c r="U535" s="200" t="s">
        <v>205</v>
      </c>
      <c r="V535" s="200" t="s">
        <v>205</v>
      </c>
      <c r="W535" s="200" t="s">
        <v>205</v>
      </c>
      <c r="X535" s="151"/>
      <c r="Y535" s="151"/>
      <c r="Z535" s="151"/>
      <c r="AA535" s="151"/>
      <c r="AB535" s="151"/>
      <c r="AC535" s="151"/>
      <c r="AD535" s="151"/>
      <c r="AE535" s="151"/>
      <c r="AF535" s="151"/>
      <c r="AG535" s="151"/>
      <c r="AH535" s="151"/>
      <c r="AI535" s="151"/>
      <c r="AJ535" s="151"/>
      <c r="AK535" s="151"/>
      <c r="AL535" s="125"/>
      <c r="AM535" s="123">
        <f>VLOOKUP(C535,DM_NGAY_CONG_QUY_DINH!$H$3:$L$600,5,FALSE)</f>
        <v>27</v>
      </c>
      <c r="AN535" s="123">
        <f t="shared" si="0"/>
        <v>16</v>
      </c>
      <c r="AO535" s="125">
        <f t="shared" si="1"/>
        <v>0</v>
      </c>
      <c r="AP535" s="125">
        <f t="shared" si="2"/>
        <v>0</v>
      </c>
      <c r="AQ535" s="127">
        <f t="shared" si="3"/>
        <v>0</v>
      </c>
      <c r="AR535" s="125">
        <f t="shared" si="4"/>
        <v>0</v>
      </c>
      <c r="AS535" s="125">
        <f t="shared" si="5"/>
        <v>0</v>
      </c>
      <c r="AT535" s="125">
        <f t="shared" si="6"/>
        <v>0</v>
      </c>
      <c r="AU535" s="125">
        <f t="shared" si="7"/>
        <v>0</v>
      </c>
      <c r="AV535" s="125">
        <f t="shared" si="22"/>
        <v>0</v>
      </c>
      <c r="AW535" s="125">
        <f t="shared" si="9"/>
        <v>0</v>
      </c>
      <c r="AX535" s="125">
        <f t="shared" si="10"/>
        <v>0</v>
      </c>
      <c r="AY535" s="125">
        <f t="shared" si="11"/>
        <v>0</v>
      </c>
      <c r="AZ535" s="125">
        <f t="shared" si="23"/>
        <v>0</v>
      </c>
      <c r="BA535" s="125">
        <f t="shared" si="13"/>
        <v>0</v>
      </c>
      <c r="BB535" s="125">
        <f t="shared" si="14"/>
        <v>0</v>
      </c>
      <c r="BC535" s="125">
        <f t="shared" si="15"/>
        <v>0</v>
      </c>
      <c r="BD535" s="125">
        <f t="shared" si="24"/>
        <v>0</v>
      </c>
      <c r="BE535" s="125">
        <f t="shared" si="17"/>
        <v>0</v>
      </c>
      <c r="BF535" s="125">
        <f t="shared" si="18"/>
        <v>0</v>
      </c>
      <c r="BG535" s="125">
        <f t="shared" si="25"/>
        <v>0</v>
      </c>
      <c r="BH535" s="125">
        <f t="shared" si="28"/>
        <v>0</v>
      </c>
      <c r="BI535" s="125">
        <f t="shared" si="27"/>
        <v>0</v>
      </c>
      <c r="BJ535" s="167">
        <v>1</v>
      </c>
      <c r="BK535" s="167"/>
    </row>
    <row r="536" spans="2:63" ht="12.75" x14ac:dyDescent="0.2"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  <c r="AA536" s="151"/>
      <c r="AB536" s="151"/>
      <c r="AC536" s="151"/>
      <c r="AD536" s="151"/>
      <c r="AE536" s="151"/>
      <c r="AF536" s="151"/>
      <c r="AG536" s="151"/>
      <c r="AH536" s="151"/>
      <c r="AI536" s="151"/>
      <c r="AJ536" s="151"/>
      <c r="AK536" s="151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85"/>
      <c r="BK536" s="85"/>
    </row>
    <row r="537" spans="2:63" ht="12.75" x14ac:dyDescent="0.2"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  <c r="AA537" s="151"/>
      <c r="AB537" s="151"/>
      <c r="AC537" s="151"/>
      <c r="AD537" s="151"/>
      <c r="AE537" s="151"/>
      <c r="AF537" s="151"/>
      <c r="AG537" s="151"/>
      <c r="AH537" s="151"/>
      <c r="AI537" s="151"/>
      <c r="AJ537" s="151"/>
      <c r="AK537" s="151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85"/>
      <c r="BK537" s="85"/>
    </row>
    <row r="538" spans="2:63" ht="12.75" x14ac:dyDescent="0.2"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  <c r="AA538" s="151"/>
      <c r="AB538" s="151"/>
      <c r="AC538" s="151"/>
      <c r="AD538" s="151"/>
      <c r="AE538" s="151"/>
      <c r="AF538" s="151"/>
      <c r="AG538" s="151"/>
      <c r="AH538" s="151"/>
      <c r="AI538" s="151"/>
      <c r="AJ538" s="151"/>
      <c r="AK538" s="151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85"/>
      <c r="BK538" s="85"/>
    </row>
    <row r="539" spans="2:63" ht="12.75" x14ac:dyDescent="0.2"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  <c r="AA539" s="151"/>
      <c r="AB539" s="151"/>
      <c r="AC539" s="151"/>
      <c r="AD539" s="151"/>
      <c r="AE539" s="151"/>
      <c r="AF539" s="151"/>
      <c r="AG539" s="151"/>
      <c r="AH539" s="151"/>
      <c r="AI539" s="151"/>
      <c r="AJ539" s="151"/>
      <c r="AK539" s="151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85"/>
      <c r="BK539" s="85"/>
    </row>
    <row r="540" spans="2:63" ht="12.75" x14ac:dyDescent="0.2"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  <c r="AA540" s="151"/>
      <c r="AB540" s="151"/>
      <c r="AC540" s="151"/>
      <c r="AD540" s="151"/>
      <c r="AE540" s="151"/>
      <c r="AF540" s="151"/>
      <c r="AG540" s="151"/>
      <c r="AH540" s="151"/>
      <c r="AI540" s="151"/>
      <c r="AJ540" s="151"/>
      <c r="AK540" s="151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85"/>
      <c r="BK540" s="85"/>
    </row>
    <row r="541" spans="2:63" ht="12.75" x14ac:dyDescent="0.2"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  <c r="AA541" s="151"/>
      <c r="AB541" s="151"/>
      <c r="AC541" s="151"/>
      <c r="AD541" s="151"/>
      <c r="AE541" s="151"/>
      <c r="AF541" s="151"/>
      <c r="AG541" s="151"/>
      <c r="AH541" s="151"/>
      <c r="AI541" s="151"/>
      <c r="AJ541" s="151"/>
      <c r="AK541" s="151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85"/>
      <c r="BK541" s="85"/>
    </row>
    <row r="542" spans="2:63" ht="12.75" x14ac:dyDescent="0.2"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  <c r="AA542" s="151"/>
      <c r="AB542" s="151"/>
      <c r="AC542" s="151"/>
      <c r="AD542" s="151"/>
      <c r="AE542" s="151"/>
      <c r="AF542" s="151"/>
      <c r="AG542" s="151"/>
      <c r="AH542" s="151"/>
      <c r="AI542" s="151"/>
      <c r="AJ542" s="151"/>
      <c r="AK542" s="151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85"/>
      <c r="BK542" s="85"/>
    </row>
    <row r="543" spans="2:63" ht="12.75" x14ac:dyDescent="0.2"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  <c r="AA543" s="151"/>
      <c r="AB543" s="151"/>
      <c r="AC543" s="151"/>
      <c r="AD543" s="151"/>
      <c r="AE543" s="151"/>
      <c r="AF543" s="151"/>
      <c r="AG543" s="151"/>
      <c r="AH543" s="151"/>
      <c r="AI543" s="151"/>
      <c r="AJ543" s="151"/>
      <c r="AK543" s="151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85"/>
      <c r="BK543" s="85"/>
    </row>
    <row r="544" spans="2:63" ht="12.75" x14ac:dyDescent="0.2"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  <c r="AA544" s="151"/>
      <c r="AB544" s="151"/>
      <c r="AC544" s="151"/>
      <c r="AD544" s="151"/>
      <c r="AE544" s="151"/>
      <c r="AF544" s="151"/>
      <c r="AG544" s="151"/>
      <c r="AH544" s="151"/>
      <c r="AI544" s="151"/>
      <c r="AJ544" s="151"/>
      <c r="AK544" s="151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85"/>
      <c r="BK544" s="85"/>
    </row>
    <row r="545" spans="6:63" ht="12.75" x14ac:dyDescent="0.2"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  <c r="AA545" s="151"/>
      <c r="AB545" s="151"/>
      <c r="AC545" s="151"/>
      <c r="AD545" s="151"/>
      <c r="AE545" s="151"/>
      <c r="AF545" s="151"/>
      <c r="AG545" s="151"/>
      <c r="AH545" s="151"/>
      <c r="AI545" s="151"/>
      <c r="AJ545" s="151"/>
      <c r="AK545" s="151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85"/>
      <c r="BK545" s="85"/>
    </row>
    <row r="546" spans="6:63" ht="12.75" x14ac:dyDescent="0.2"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  <c r="AA546" s="151"/>
      <c r="AB546" s="151"/>
      <c r="AC546" s="151"/>
      <c r="AD546" s="151"/>
      <c r="AE546" s="151"/>
      <c r="AF546" s="151"/>
      <c r="AG546" s="151"/>
      <c r="AH546" s="151"/>
      <c r="AI546" s="151"/>
      <c r="AJ546" s="151"/>
      <c r="AK546" s="151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85"/>
      <c r="BK546" s="85"/>
    </row>
    <row r="547" spans="6:63" ht="12.75" x14ac:dyDescent="0.2"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  <c r="AA547" s="151"/>
      <c r="AB547" s="151"/>
      <c r="AC547" s="151"/>
      <c r="AD547" s="151"/>
      <c r="AE547" s="151"/>
      <c r="AF547" s="151"/>
      <c r="AG547" s="151"/>
      <c r="AH547" s="151"/>
      <c r="AI547" s="151"/>
      <c r="AJ547" s="151"/>
      <c r="AK547" s="151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85"/>
      <c r="BK547" s="85"/>
    </row>
    <row r="548" spans="6:63" ht="12.75" x14ac:dyDescent="0.2"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  <c r="AA548" s="151"/>
      <c r="AB548" s="151"/>
      <c r="AC548" s="151"/>
      <c r="AD548" s="151"/>
      <c r="AE548" s="151"/>
      <c r="AF548" s="151"/>
      <c r="AG548" s="151"/>
      <c r="AH548" s="151"/>
      <c r="AI548" s="151"/>
      <c r="AJ548" s="151"/>
      <c r="AK548" s="151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85"/>
      <c r="BK548" s="85"/>
    </row>
    <row r="549" spans="6:63" ht="12.75" x14ac:dyDescent="0.2"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  <c r="AA549" s="151"/>
      <c r="AB549" s="151"/>
      <c r="AC549" s="151"/>
      <c r="AD549" s="151"/>
      <c r="AE549" s="151"/>
      <c r="AF549" s="151"/>
      <c r="AG549" s="151"/>
      <c r="AH549" s="151"/>
      <c r="AI549" s="151"/>
      <c r="AJ549" s="151"/>
      <c r="AK549" s="151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85"/>
      <c r="BK549" s="85"/>
    </row>
    <row r="550" spans="6:63" ht="12.75" x14ac:dyDescent="0.2"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  <c r="AA550" s="151"/>
      <c r="AB550" s="151"/>
      <c r="AC550" s="151"/>
      <c r="AD550" s="151"/>
      <c r="AE550" s="151"/>
      <c r="AF550" s="151"/>
      <c r="AG550" s="151"/>
      <c r="AH550" s="151"/>
      <c r="AI550" s="151"/>
      <c r="AJ550" s="151"/>
      <c r="AK550" s="151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85"/>
      <c r="BK550" s="85"/>
    </row>
    <row r="551" spans="6:63" ht="15" customHeight="1" x14ac:dyDescent="0.2"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  <c r="AA551" s="151"/>
      <c r="AB551" s="151"/>
      <c r="AC551" s="151"/>
      <c r="AD551" s="151"/>
      <c r="AE551" s="151"/>
      <c r="AF551" s="151"/>
      <c r="AG551" s="151"/>
      <c r="AH551" s="151"/>
      <c r="AI551" s="151"/>
      <c r="AJ551" s="151"/>
      <c r="AK551" s="151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85"/>
      <c r="BK551" s="85"/>
    </row>
    <row r="552" spans="6:63" ht="12.75" x14ac:dyDescent="0.2"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  <c r="AA552" s="151"/>
      <c r="AB552" s="151"/>
      <c r="AC552" s="151"/>
      <c r="AD552" s="151"/>
      <c r="AE552" s="151"/>
      <c r="AF552" s="151"/>
      <c r="AG552" s="151"/>
      <c r="AH552" s="151"/>
      <c r="AI552" s="151"/>
      <c r="AJ552" s="151"/>
      <c r="AK552" s="151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85"/>
      <c r="BK552" s="85"/>
    </row>
    <row r="553" spans="6:63" ht="12.75" x14ac:dyDescent="0.2"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  <c r="AA553" s="151"/>
      <c r="AB553" s="151"/>
      <c r="AC553" s="151"/>
      <c r="AD553" s="151"/>
      <c r="AE553" s="151"/>
      <c r="AF553" s="151"/>
      <c r="AG553" s="151"/>
      <c r="AH553" s="151"/>
      <c r="AI553" s="151"/>
      <c r="AJ553" s="151"/>
      <c r="AK553" s="151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85"/>
      <c r="BK553" s="85"/>
    </row>
    <row r="554" spans="6:63" ht="12.75" x14ac:dyDescent="0.2"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  <c r="AA554" s="151"/>
      <c r="AB554" s="151"/>
      <c r="AC554" s="151"/>
      <c r="AD554" s="151"/>
      <c r="AE554" s="151"/>
      <c r="AF554" s="151"/>
      <c r="AG554" s="151"/>
      <c r="AH554" s="151"/>
      <c r="AI554" s="151"/>
      <c r="AJ554" s="151"/>
      <c r="AK554" s="151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85"/>
      <c r="BK554" s="85"/>
    </row>
    <row r="555" spans="6:63" ht="12.75" x14ac:dyDescent="0.2"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  <c r="AA555" s="151"/>
      <c r="AB555" s="151"/>
      <c r="AC555" s="151"/>
      <c r="AD555" s="151"/>
      <c r="AE555" s="151"/>
      <c r="AF555" s="151"/>
      <c r="AG555" s="151"/>
      <c r="AH555" s="151"/>
      <c r="AI555" s="151"/>
      <c r="AJ555" s="151"/>
      <c r="AK555" s="151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85"/>
      <c r="BK555" s="85"/>
    </row>
    <row r="556" spans="6:63" ht="12.75" x14ac:dyDescent="0.2"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  <c r="AA556" s="151"/>
      <c r="AB556" s="151"/>
      <c r="AC556" s="151"/>
      <c r="AD556" s="151"/>
      <c r="AE556" s="151"/>
      <c r="AF556" s="151"/>
      <c r="AG556" s="151"/>
      <c r="AH556" s="151"/>
      <c r="AI556" s="151"/>
      <c r="AJ556" s="151"/>
      <c r="AK556" s="151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85"/>
      <c r="BK556" s="85"/>
    </row>
    <row r="557" spans="6:63" ht="12.75" x14ac:dyDescent="0.2"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  <c r="AA557" s="151"/>
      <c r="AB557" s="151"/>
      <c r="AC557" s="151"/>
      <c r="AD557" s="151"/>
      <c r="AE557" s="151"/>
      <c r="AF557" s="151"/>
      <c r="AG557" s="151"/>
      <c r="AH557" s="151"/>
      <c r="AI557" s="151"/>
      <c r="AJ557" s="151"/>
      <c r="AK557" s="151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85"/>
      <c r="BK557" s="85"/>
    </row>
    <row r="558" spans="6:63" ht="12.75" x14ac:dyDescent="0.2"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  <c r="AA558" s="151"/>
      <c r="AB558" s="151"/>
      <c r="AC558" s="151"/>
      <c r="AD558" s="151"/>
      <c r="AE558" s="151"/>
      <c r="AF558" s="151"/>
      <c r="AG558" s="151"/>
      <c r="AH558" s="151"/>
      <c r="AI558" s="151"/>
      <c r="AJ558" s="151"/>
      <c r="AK558" s="151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85"/>
      <c r="BK558" s="85"/>
    </row>
    <row r="559" spans="6:63" ht="12.75" x14ac:dyDescent="0.2"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  <c r="AA559" s="151"/>
      <c r="AB559" s="151"/>
      <c r="AC559" s="151"/>
      <c r="AD559" s="151"/>
      <c r="AE559" s="151"/>
      <c r="AF559" s="151"/>
      <c r="AG559" s="151"/>
      <c r="AH559" s="151"/>
      <c r="AI559" s="151"/>
      <c r="AJ559" s="151"/>
      <c r="AK559" s="151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85"/>
      <c r="BK559" s="85"/>
    </row>
    <row r="560" spans="6:63" ht="12.75" x14ac:dyDescent="0.2"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  <c r="AA560" s="151"/>
      <c r="AB560" s="151"/>
      <c r="AC560" s="151"/>
      <c r="AD560" s="151"/>
      <c r="AE560" s="151"/>
      <c r="AF560" s="151"/>
      <c r="AG560" s="151"/>
      <c r="AH560" s="151"/>
      <c r="AI560" s="151"/>
      <c r="AJ560" s="151"/>
      <c r="AK560" s="151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85"/>
      <c r="BK560" s="85"/>
    </row>
    <row r="561" spans="6:63" ht="12.75" x14ac:dyDescent="0.2"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  <c r="AA561" s="151"/>
      <c r="AB561" s="151"/>
      <c r="AC561" s="151"/>
      <c r="AD561" s="151"/>
      <c r="AE561" s="151"/>
      <c r="AF561" s="151"/>
      <c r="AG561" s="151"/>
      <c r="AH561" s="151"/>
      <c r="AI561" s="151"/>
      <c r="AJ561" s="151"/>
      <c r="AK561" s="151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85"/>
      <c r="BK561" s="85"/>
    </row>
    <row r="562" spans="6:63" ht="12.75" x14ac:dyDescent="0.2"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  <c r="AA562" s="151"/>
      <c r="AB562" s="151"/>
      <c r="AC562" s="151"/>
      <c r="AD562" s="151"/>
      <c r="AE562" s="151"/>
      <c r="AF562" s="151"/>
      <c r="AG562" s="151"/>
      <c r="AH562" s="151"/>
      <c r="AI562" s="151"/>
      <c r="AJ562" s="151"/>
      <c r="AK562" s="151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85"/>
      <c r="BK562" s="85"/>
    </row>
    <row r="563" spans="6:63" ht="12.75" x14ac:dyDescent="0.2"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  <c r="AA563" s="151"/>
      <c r="AB563" s="151"/>
      <c r="AC563" s="151"/>
      <c r="AD563" s="151"/>
      <c r="AE563" s="151"/>
      <c r="AF563" s="151"/>
      <c r="AG563" s="151"/>
      <c r="AH563" s="151"/>
      <c r="AI563" s="151"/>
      <c r="AJ563" s="151"/>
      <c r="AK563" s="151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85"/>
      <c r="BK563" s="85"/>
    </row>
    <row r="564" spans="6:63" ht="12.75" x14ac:dyDescent="0.2"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  <c r="AA564" s="151"/>
      <c r="AB564" s="151"/>
      <c r="AC564" s="151"/>
      <c r="AD564" s="151"/>
      <c r="AE564" s="151"/>
      <c r="AF564" s="151"/>
      <c r="AG564" s="151"/>
      <c r="AH564" s="151"/>
      <c r="AI564" s="151"/>
      <c r="AJ564" s="151"/>
      <c r="AK564" s="151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85"/>
      <c r="BK564" s="85"/>
    </row>
    <row r="565" spans="6:63" ht="12.75" x14ac:dyDescent="0.2"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  <c r="AA565" s="151"/>
      <c r="AB565" s="151"/>
      <c r="AC565" s="151"/>
      <c r="AD565" s="151"/>
      <c r="AE565" s="151"/>
      <c r="AF565" s="151"/>
      <c r="AG565" s="151"/>
      <c r="AH565" s="151"/>
      <c r="AI565" s="151"/>
      <c r="AJ565" s="151"/>
      <c r="AK565" s="151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85"/>
      <c r="BK565" s="85"/>
    </row>
    <row r="566" spans="6:63" ht="12.75" x14ac:dyDescent="0.2"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  <c r="AA566" s="151"/>
      <c r="AB566" s="151"/>
      <c r="AC566" s="151"/>
      <c r="AD566" s="151"/>
      <c r="AE566" s="151"/>
      <c r="AF566" s="151"/>
      <c r="AG566" s="151"/>
      <c r="AH566" s="151"/>
      <c r="AI566" s="151"/>
      <c r="AJ566" s="151"/>
      <c r="AK566" s="151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85"/>
      <c r="BK566" s="85"/>
    </row>
    <row r="567" spans="6:63" ht="12.75" x14ac:dyDescent="0.2"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  <c r="AA567" s="151"/>
      <c r="AB567" s="151"/>
      <c r="AC567" s="151"/>
      <c r="AD567" s="151"/>
      <c r="AE567" s="151"/>
      <c r="AF567" s="151"/>
      <c r="AG567" s="151"/>
      <c r="AH567" s="151"/>
      <c r="AI567" s="151"/>
      <c r="AJ567" s="151"/>
      <c r="AK567" s="151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85"/>
      <c r="BK567" s="85"/>
    </row>
    <row r="568" spans="6:63" ht="12.75" x14ac:dyDescent="0.2"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  <c r="AA568" s="151"/>
      <c r="AB568" s="151"/>
      <c r="AC568" s="151"/>
      <c r="AD568" s="151"/>
      <c r="AE568" s="151"/>
      <c r="AF568" s="151"/>
      <c r="AG568" s="151"/>
      <c r="AH568" s="151"/>
      <c r="AI568" s="151"/>
      <c r="AJ568" s="151"/>
      <c r="AK568" s="151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85"/>
      <c r="BK568" s="85"/>
    </row>
    <row r="569" spans="6:63" ht="12.75" x14ac:dyDescent="0.2"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  <c r="AA569" s="151"/>
      <c r="AB569" s="151"/>
      <c r="AC569" s="151"/>
      <c r="AD569" s="151"/>
      <c r="AE569" s="151"/>
      <c r="AF569" s="151"/>
      <c r="AG569" s="151"/>
      <c r="AH569" s="151"/>
      <c r="AI569" s="151"/>
      <c r="AJ569" s="151"/>
      <c r="AK569" s="151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85"/>
      <c r="BK569" s="85"/>
    </row>
    <row r="570" spans="6:63" ht="12.75" x14ac:dyDescent="0.2"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  <c r="AA570" s="151"/>
      <c r="AB570" s="151"/>
      <c r="AC570" s="151"/>
      <c r="AD570" s="151"/>
      <c r="AE570" s="151"/>
      <c r="AF570" s="151"/>
      <c r="AG570" s="151"/>
      <c r="AH570" s="151"/>
      <c r="AI570" s="151"/>
      <c r="AJ570" s="151"/>
      <c r="AK570" s="151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85"/>
      <c r="BK570" s="85"/>
    </row>
    <row r="571" spans="6:63" ht="12.75" x14ac:dyDescent="0.2"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  <c r="AA571" s="151"/>
      <c r="AB571" s="151"/>
      <c r="AC571" s="151"/>
      <c r="AD571" s="151"/>
      <c r="AE571" s="151"/>
      <c r="AF571" s="151"/>
      <c r="AG571" s="151"/>
      <c r="AH571" s="151"/>
      <c r="AI571" s="151"/>
      <c r="AJ571" s="151"/>
      <c r="AK571" s="151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85"/>
      <c r="BK571" s="85"/>
    </row>
    <row r="572" spans="6:63" ht="12.75" x14ac:dyDescent="0.2"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  <c r="AA572" s="151"/>
      <c r="AB572" s="151"/>
      <c r="AC572" s="151"/>
      <c r="AD572" s="151"/>
      <c r="AE572" s="151"/>
      <c r="AF572" s="151"/>
      <c r="AG572" s="151"/>
      <c r="AH572" s="151"/>
      <c r="AI572" s="151"/>
      <c r="AJ572" s="151"/>
      <c r="AK572" s="151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85"/>
      <c r="BK572" s="85"/>
    </row>
    <row r="573" spans="6:63" ht="12.75" x14ac:dyDescent="0.2"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  <c r="AA573" s="151"/>
      <c r="AB573" s="151"/>
      <c r="AC573" s="151"/>
      <c r="AD573" s="151"/>
      <c r="AE573" s="151"/>
      <c r="AF573" s="151"/>
      <c r="AG573" s="151"/>
      <c r="AH573" s="151"/>
      <c r="AI573" s="151"/>
      <c r="AJ573" s="151"/>
      <c r="AK573" s="151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85"/>
      <c r="BK573" s="85"/>
    </row>
    <row r="574" spans="6:63" ht="12.75" x14ac:dyDescent="0.2"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  <c r="AA574" s="151"/>
      <c r="AB574" s="151"/>
      <c r="AC574" s="151"/>
      <c r="AD574" s="151"/>
      <c r="AE574" s="151"/>
      <c r="AF574" s="151"/>
      <c r="AG574" s="151"/>
      <c r="AH574" s="151"/>
      <c r="AI574" s="151"/>
      <c r="AJ574" s="151"/>
      <c r="AK574" s="151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85"/>
      <c r="BK574" s="85"/>
    </row>
    <row r="575" spans="6:63" ht="12.75" x14ac:dyDescent="0.2"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  <c r="AA575" s="151"/>
      <c r="AB575" s="151"/>
      <c r="AC575" s="151"/>
      <c r="AD575" s="151"/>
      <c r="AE575" s="151"/>
      <c r="AF575" s="151"/>
      <c r="AG575" s="151"/>
      <c r="AH575" s="151"/>
      <c r="AI575" s="151"/>
      <c r="AJ575" s="151"/>
      <c r="AK575" s="151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85"/>
      <c r="BK575" s="85"/>
    </row>
    <row r="576" spans="6:63" ht="12.75" x14ac:dyDescent="0.2"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  <c r="AA576" s="151"/>
      <c r="AB576" s="151"/>
      <c r="AC576" s="151"/>
      <c r="AD576" s="151"/>
      <c r="AE576" s="151"/>
      <c r="AF576" s="151"/>
      <c r="AG576" s="151"/>
      <c r="AH576" s="151"/>
      <c r="AI576" s="151"/>
      <c r="AJ576" s="151"/>
      <c r="AK576" s="151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85"/>
      <c r="BK576" s="85"/>
    </row>
    <row r="577" spans="6:63" ht="12.75" x14ac:dyDescent="0.2"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  <c r="AA577" s="151"/>
      <c r="AB577" s="151"/>
      <c r="AC577" s="151"/>
      <c r="AD577" s="151"/>
      <c r="AE577" s="151"/>
      <c r="AF577" s="151"/>
      <c r="AG577" s="151"/>
      <c r="AH577" s="151"/>
      <c r="AI577" s="151"/>
      <c r="AJ577" s="151"/>
      <c r="AK577" s="151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85"/>
      <c r="BK577" s="85"/>
    </row>
    <row r="578" spans="6:63" ht="12.75" x14ac:dyDescent="0.2"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  <c r="AA578" s="151"/>
      <c r="AB578" s="151"/>
      <c r="AC578" s="151"/>
      <c r="AD578" s="151"/>
      <c r="AE578" s="151"/>
      <c r="AF578" s="151"/>
      <c r="AG578" s="151"/>
      <c r="AH578" s="151"/>
      <c r="AI578" s="151"/>
      <c r="AJ578" s="151"/>
      <c r="AK578" s="151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85"/>
      <c r="BK578" s="85"/>
    </row>
    <row r="579" spans="6:63" ht="12.75" x14ac:dyDescent="0.2"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  <c r="AA579" s="151"/>
      <c r="AB579" s="151"/>
      <c r="AC579" s="151"/>
      <c r="AD579" s="151"/>
      <c r="AE579" s="151"/>
      <c r="AF579" s="151"/>
      <c r="AG579" s="151"/>
      <c r="AH579" s="151"/>
      <c r="AI579" s="151"/>
      <c r="AJ579" s="151"/>
      <c r="AK579" s="151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85"/>
      <c r="BK579" s="85"/>
    </row>
    <row r="580" spans="6:63" ht="12.75" x14ac:dyDescent="0.2"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  <c r="AA580" s="151"/>
      <c r="AB580" s="151"/>
      <c r="AC580" s="151"/>
      <c r="AD580" s="151"/>
      <c r="AE580" s="151"/>
      <c r="AF580" s="151"/>
      <c r="AG580" s="151"/>
      <c r="AH580" s="151"/>
      <c r="AI580" s="151"/>
      <c r="AJ580" s="151"/>
      <c r="AK580" s="151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85"/>
      <c r="BK580" s="85"/>
    </row>
    <row r="581" spans="6:63" ht="12.75" x14ac:dyDescent="0.2"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  <c r="AA581" s="151"/>
      <c r="AB581" s="151"/>
      <c r="AC581" s="151"/>
      <c r="AD581" s="151"/>
      <c r="AE581" s="151"/>
      <c r="AF581" s="151"/>
      <c r="AG581" s="151"/>
      <c r="AH581" s="151"/>
      <c r="AI581" s="151"/>
      <c r="AJ581" s="151"/>
      <c r="AK581" s="151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85"/>
      <c r="BK581" s="85"/>
    </row>
    <row r="582" spans="6:63" ht="12.75" x14ac:dyDescent="0.2"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  <c r="AA582" s="151"/>
      <c r="AB582" s="151"/>
      <c r="AC582" s="151"/>
      <c r="AD582" s="151"/>
      <c r="AE582" s="151"/>
      <c r="AF582" s="151"/>
      <c r="AG582" s="151"/>
      <c r="AH582" s="151"/>
      <c r="AI582" s="151"/>
      <c r="AJ582" s="151"/>
      <c r="AK582" s="151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85"/>
      <c r="BK582" s="85"/>
    </row>
    <row r="583" spans="6:63" ht="12.75" x14ac:dyDescent="0.2"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  <c r="AA583" s="151"/>
      <c r="AB583" s="151"/>
      <c r="AC583" s="151"/>
      <c r="AD583" s="151"/>
      <c r="AE583" s="151"/>
      <c r="AF583" s="151"/>
      <c r="AG583" s="151"/>
      <c r="AH583" s="151"/>
      <c r="AI583" s="151"/>
      <c r="AJ583" s="151"/>
      <c r="AK583" s="151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85"/>
      <c r="BK583" s="85"/>
    </row>
    <row r="584" spans="6:63" ht="12.75" x14ac:dyDescent="0.2"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  <c r="AA584" s="151"/>
      <c r="AB584" s="151"/>
      <c r="AC584" s="151"/>
      <c r="AD584" s="151"/>
      <c r="AE584" s="151"/>
      <c r="AF584" s="151"/>
      <c r="AG584" s="151"/>
      <c r="AH584" s="151"/>
      <c r="AI584" s="151"/>
      <c r="AJ584" s="151"/>
      <c r="AK584" s="151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85"/>
      <c r="BK584" s="85"/>
    </row>
    <row r="585" spans="6:63" ht="12.75" x14ac:dyDescent="0.2"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  <c r="AA585" s="151"/>
      <c r="AB585" s="151"/>
      <c r="AC585" s="151"/>
      <c r="AD585" s="151"/>
      <c r="AE585" s="151"/>
      <c r="AF585" s="151"/>
      <c r="AG585" s="151"/>
      <c r="AH585" s="151"/>
      <c r="AI585" s="151"/>
      <c r="AJ585" s="151"/>
      <c r="AK585" s="151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85"/>
      <c r="BK585" s="85"/>
    </row>
    <row r="586" spans="6:63" ht="12.75" x14ac:dyDescent="0.2"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  <c r="AA586" s="151"/>
      <c r="AB586" s="151"/>
      <c r="AC586" s="151"/>
      <c r="AD586" s="151"/>
      <c r="AE586" s="151"/>
      <c r="AF586" s="151"/>
      <c r="AG586" s="151"/>
      <c r="AH586" s="151"/>
      <c r="AI586" s="151"/>
      <c r="AJ586" s="151"/>
      <c r="AK586" s="151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85"/>
      <c r="BK586" s="85"/>
    </row>
    <row r="587" spans="6:63" ht="12.75" x14ac:dyDescent="0.2"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  <c r="AA587" s="151"/>
      <c r="AB587" s="151"/>
      <c r="AC587" s="151"/>
      <c r="AD587" s="151"/>
      <c r="AE587" s="151"/>
      <c r="AF587" s="151"/>
      <c r="AG587" s="151"/>
      <c r="AH587" s="151"/>
      <c r="AI587" s="151"/>
      <c r="AJ587" s="151"/>
      <c r="AK587" s="151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85"/>
      <c r="BK587" s="85"/>
    </row>
    <row r="588" spans="6:63" ht="12.75" x14ac:dyDescent="0.2"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  <c r="AA588" s="151"/>
      <c r="AB588" s="151"/>
      <c r="AC588" s="151"/>
      <c r="AD588" s="151"/>
      <c r="AE588" s="151"/>
      <c r="AF588" s="151"/>
      <c r="AG588" s="151"/>
      <c r="AH588" s="151"/>
      <c r="AI588" s="151"/>
      <c r="AJ588" s="151"/>
      <c r="AK588" s="151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85"/>
      <c r="BK588" s="85"/>
    </row>
    <row r="589" spans="6:63" ht="12.75" x14ac:dyDescent="0.2"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  <c r="AA589" s="151"/>
      <c r="AB589" s="151"/>
      <c r="AC589" s="151"/>
      <c r="AD589" s="151"/>
      <c r="AE589" s="151"/>
      <c r="AF589" s="151"/>
      <c r="AG589" s="151"/>
      <c r="AH589" s="151"/>
      <c r="AI589" s="151"/>
      <c r="AJ589" s="151"/>
      <c r="AK589" s="151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85"/>
      <c r="BK589" s="85"/>
    </row>
    <row r="590" spans="6:63" ht="12.75" x14ac:dyDescent="0.2"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  <c r="AA590" s="151"/>
      <c r="AB590" s="151"/>
      <c r="AC590" s="151"/>
      <c r="AD590" s="151"/>
      <c r="AE590" s="151"/>
      <c r="AF590" s="151"/>
      <c r="AG590" s="151"/>
      <c r="AH590" s="151"/>
      <c r="AI590" s="151"/>
      <c r="AJ590" s="151"/>
      <c r="AK590" s="151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85"/>
      <c r="BK590" s="85"/>
    </row>
    <row r="591" spans="6:63" ht="12.75" x14ac:dyDescent="0.2"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  <c r="AA591" s="151"/>
      <c r="AB591" s="151"/>
      <c r="AC591" s="151"/>
      <c r="AD591" s="151"/>
      <c r="AE591" s="151"/>
      <c r="AF591" s="151"/>
      <c r="AG591" s="151"/>
      <c r="AH591" s="151"/>
      <c r="AI591" s="151"/>
      <c r="AJ591" s="151"/>
      <c r="AK591" s="151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85"/>
      <c r="BK591" s="85"/>
    </row>
    <row r="592" spans="6:63" ht="12.75" x14ac:dyDescent="0.2"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  <c r="AA592" s="151"/>
      <c r="AB592" s="151"/>
      <c r="AC592" s="151"/>
      <c r="AD592" s="151"/>
      <c r="AE592" s="151"/>
      <c r="AF592" s="151"/>
      <c r="AG592" s="151"/>
      <c r="AH592" s="151"/>
      <c r="AI592" s="151"/>
      <c r="AJ592" s="151"/>
      <c r="AK592" s="151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85"/>
      <c r="BK592" s="85"/>
    </row>
    <row r="593" spans="6:63" ht="12.75" x14ac:dyDescent="0.2"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  <c r="AA593" s="151"/>
      <c r="AB593" s="151"/>
      <c r="AC593" s="151"/>
      <c r="AD593" s="151"/>
      <c r="AE593" s="151"/>
      <c r="AF593" s="151"/>
      <c r="AG593" s="151"/>
      <c r="AH593" s="151"/>
      <c r="AI593" s="151"/>
      <c r="AJ593" s="151"/>
      <c r="AK593" s="151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85"/>
      <c r="BK593" s="85"/>
    </row>
    <row r="594" spans="6:63" ht="12.75" x14ac:dyDescent="0.2"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  <c r="AA594" s="151"/>
      <c r="AB594" s="151"/>
      <c r="AC594" s="151"/>
      <c r="AD594" s="151"/>
      <c r="AE594" s="151"/>
      <c r="AF594" s="151"/>
      <c r="AG594" s="151"/>
      <c r="AH594" s="151"/>
      <c r="AI594" s="151"/>
      <c r="AJ594" s="151"/>
      <c r="AK594" s="151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85"/>
      <c r="BK594" s="85"/>
    </row>
    <row r="595" spans="6:63" ht="12.75" x14ac:dyDescent="0.2"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  <c r="AA595" s="151"/>
      <c r="AB595" s="151"/>
      <c r="AC595" s="151"/>
      <c r="AD595" s="151"/>
      <c r="AE595" s="151"/>
      <c r="AF595" s="151"/>
      <c r="AG595" s="151"/>
      <c r="AH595" s="151"/>
      <c r="AI595" s="151"/>
      <c r="AJ595" s="151"/>
      <c r="AK595" s="151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85"/>
      <c r="BK595" s="85"/>
    </row>
    <row r="596" spans="6:63" ht="12.75" x14ac:dyDescent="0.2"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  <c r="AA596" s="151"/>
      <c r="AB596" s="151"/>
      <c r="AC596" s="151"/>
      <c r="AD596" s="151"/>
      <c r="AE596" s="151"/>
      <c r="AF596" s="151"/>
      <c r="AG596" s="151"/>
      <c r="AH596" s="151"/>
      <c r="AI596" s="151"/>
      <c r="AJ596" s="151"/>
      <c r="AK596" s="151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85"/>
      <c r="BK596" s="85"/>
    </row>
    <row r="597" spans="6:63" ht="12.75" x14ac:dyDescent="0.2"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  <c r="AA597" s="151"/>
      <c r="AB597" s="151"/>
      <c r="AC597" s="151"/>
      <c r="AD597" s="151"/>
      <c r="AE597" s="151"/>
      <c r="AF597" s="151"/>
      <c r="AG597" s="151"/>
      <c r="AH597" s="151"/>
      <c r="AI597" s="151"/>
      <c r="AJ597" s="151"/>
      <c r="AK597" s="151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85"/>
      <c r="BK597" s="85"/>
    </row>
    <row r="598" spans="6:63" ht="12.75" x14ac:dyDescent="0.2"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  <c r="AA598" s="151"/>
      <c r="AB598" s="151"/>
      <c r="AC598" s="151"/>
      <c r="AD598" s="151"/>
      <c r="AE598" s="151"/>
      <c r="AF598" s="151"/>
      <c r="AG598" s="151"/>
      <c r="AH598" s="151"/>
      <c r="AI598" s="151"/>
      <c r="AJ598" s="151"/>
      <c r="AK598" s="151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85"/>
      <c r="BK598" s="85"/>
    </row>
    <row r="599" spans="6:63" ht="12.75" x14ac:dyDescent="0.2"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  <c r="AA599" s="151"/>
      <c r="AB599" s="151"/>
      <c r="AC599" s="151"/>
      <c r="AD599" s="151"/>
      <c r="AE599" s="151"/>
      <c r="AF599" s="151"/>
      <c r="AG599" s="151"/>
      <c r="AH599" s="151"/>
      <c r="AI599" s="151"/>
      <c r="AJ599" s="151"/>
      <c r="AK599" s="151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85"/>
      <c r="BK599" s="85"/>
    </row>
    <row r="600" spans="6:63" ht="12.75" x14ac:dyDescent="0.2"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  <c r="AA600" s="151"/>
      <c r="AB600" s="151"/>
      <c r="AC600" s="151"/>
      <c r="AD600" s="151"/>
      <c r="AE600" s="151"/>
      <c r="AF600" s="151"/>
      <c r="AG600" s="151"/>
      <c r="AH600" s="151"/>
      <c r="AI600" s="151"/>
      <c r="AJ600" s="151"/>
      <c r="AK600" s="151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85"/>
      <c r="BK600" s="85"/>
    </row>
    <row r="601" spans="6:63" ht="12.75" x14ac:dyDescent="0.2"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  <c r="AA601" s="151"/>
      <c r="AB601" s="151"/>
      <c r="AC601" s="151"/>
      <c r="AD601" s="151"/>
      <c r="AE601" s="151"/>
      <c r="AF601" s="151"/>
      <c r="AG601" s="151"/>
      <c r="AH601" s="151"/>
      <c r="AI601" s="151"/>
      <c r="AJ601" s="151"/>
      <c r="AK601" s="151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85"/>
      <c r="BK601" s="85"/>
    </row>
    <row r="602" spans="6:63" ht="12.75" x14ac:dyDescent="0.2"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  <c r="AA602" s="151"/>
      <c r="AB602" s="151"/>
      <c r="AC602" s="151"/>
      <c r="AD602" s="151"/>
      <c r="AE602" s="151"/>
      <c r="AF602" s="151"/>
      <c r="AG602" s="151"/>
      <c r="AH602" s="151"/>
      <c r="AI602" s="151"/>
      <c r="AJ602" s="151"/>
      <c r="AK602" s="151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85"/>
      <c r="BK602" s="85"/>
    </row>
    <row r="603" spans="6:63" ht="12.75" x14ac:dyDescent="0.2"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  <c r="AA603" s="151"/>
      <c r="AB603" s="151"/>
      <c r="AC603" s="151"/>
      <c r="AD603" s="151"/>
      <c r="AE603" s="151"/>
      <c r="AF603" s="151"/>
      <c r="AG603" s="151"/>
      <c r="AH603" s="151"/>
      <c r="AI603" s="151"/>
      <c r="AJ603" s="151"/>
      <c r="AK603" s="151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85"/>
      <c r="BK603" s="85"/>
    </row>
    <row r="604" spans="6:63" ht="12.75" x14ac:dyDescent="0.2"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  <c r="AA604" s="151"/>
      <c r="AB604" s="151"/>
      <c r="AC604" s="151"/>
      <c r="AD604" s="151"/>
      <c r="AE604" s="151"/>
      <c r="AF604" s="151"/>
      <c r="AG604" s="151"/>
      <c r="AH604" s="151"/>
      <c r="AI604" s="151"/>
      <c r="AJ604" s="151"/>
      <c r="AK604" s="151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85"/>
      <c r="BK604" s="85"/>
    </row>
    <row r="605" spans="6:63" ht="12.75" x14ac:dyDescent="0.2"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  <c r="AA605" s="151"/>
      <c r="AB605" s="151"/>
      <c r="AC605" s="151"/>
      <c r="AD605" s="151"/>
      <c r="AE605" s="151"/>
      <c r="AF605" s="151"/>
      <c r="AG605" s="151"/>
      <c r="AH605" s="151"/>
      <c r="AI605" s="151"/>
      <c r="AJ605" s="151"/>
      <c r="AK605" s="151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85"/>
      <c r="BK605" s="85"/>
    </row>
    <row r="606" spans="6:63" ht="12.75" x14ac:dyDescent="0.2"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  <c r="AA606" s="151"/>
      <c r="AB606" s="151"/>
      <c r="AC606" s="151"/>
      <c r="AD606" s="151"/>
      <c r="AE606" s="151"/>
      <c r="AF606" s="151"/>
      <c r="AG606" s="151"/>
      <c r="AH606" s="151"/>
      <c r="AI606" s="151"/>
      <c r="AJ606" s="151"/>
      <c r="AK606" s="151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85"/>
      <c r="BK606" s="85"/>
    </row>
    <row r="607" spans="6:63" ht="12.75" x14ac:dyDescent="0.2"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  <c r="AA607" s="151"/>
      <c r="AB607" s="151"/>
      <c r="AC607" s="151"/>
      <c r="AD607" s="151"/>
      <c r="AE607" s="151"/>
      <c r="AF607" s="151"/>
      <c r="AG607" s="151"/>
      <c r="AH607" s="151"/>
      <c r="AI607" s="151"/>
      <c r="AJ607" s="151"/>
      <c r="AK607" s="151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85"/>
      <c r="BK607" s="85"/>
    </row>
    <row r="608" spans="6:63" ht="12.75" x14ac:dyDescent="0.2"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  <c r="AA608" s="151"/>
      <c r="AB608" s="151"/>
      <c r="AC608" s="151"/>
      <c r="AD608" s="151"/>
      <c r="AE608" s="151"/>
      <c r="AF608" s="151"/>
      <c r="AG608" s="151"/>
      <c r="AH608" s="151"/>
      <c r="AI608" s="151"/>
      <c r="AJ608" s="151"/>
      <c r="AK608" s="151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85"/>
      <c r="BK608" s="85"/>
    </row>
    <row r="609" spans="6:63" ht="12.75" x14ac:dyDescent="0.2"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  <c r="AA609" s="151"/>
      <c r="AB609" s="151"/>
      <c r="AC609" s="151"/>
      <c r="AD609" s="151"/>
      <c r="AE609" s="151"/>
      <c r="AF609" s="151"/>
      <c r="AG609" s="151"/>
      <c r="AH609" s="151"/>
      <c r="AI609" s="151"/>
      <c r="AJ609" s="151"/>
      <c r="AK609" s="151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85"/>
      <c r="BK609" s="85"/>
    </row>
    <row r="610" spans="6:63" ht="12.75" x14ac:dyDescent="0.2"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  <c r="AA610" s="151"/>
      <c r="AB610" s="151"/>
      <c r="AC610" s="151"/>
      <c r="AD610" s="151"/>
      <c r="AE610" s="151"/>
      <c r="AF610" s="151"/>
      <c r="AG610" s="151"/>
      <c r="AH610" s="151"/>
      <c r="AI610" s="151"/>
      <c r="AJ610" s="151"/>
      <c r="AK610" s="151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85"/>
      <c r="BK610" s="85"/>
    </row>
    <row r="611" spans="6:63" ht="12.75" x14ac:dyDescent="0.2"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  <c r="AA611" s="151"/>
      <c r="AB611" s="151"/>
      <c r="AC611" s="151"/>
      <c r="AD611" s="151"/>
      <c r="AE611" s="151"/>
      <c r="AF611" s="151"/>
      <c r="AG611" s="151"/>
      <c r="AH611" s="151"/>
      <c r="AI611" s="151"/>
      <c r="AJ611" s="151"/>
      <c r="AK611" s="151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85"/>
      <c r="BK611" s="85"/>
    </row>
    <row r="612" spans="6:63" ht="12.75" x14ac:dyDescent="0.2"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  <c r="AA612" s="151"/>
      <c r="AB612" s="151"/>
      <c r="AC612" s="151"/>
      <c r="AD612" s="151"/>
      <c r="AE612" s="151"/>
      <c r="AF612" s="151"/>
      <c r="AG612" s="151"/>
      <c r="AH612" s="151"/>
      <c r="AI612" s="151"/>
      <c r="AJ612" s="151"/>
      <c r="AK612" s="151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85"/>
      <c r="BK612" s="85"/>
    </row>
    <row r="613" spans="6:63" ht="12.75" x14ac:dyDescent="0.2"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  <c r="AA613" s="151"/>
      <c r="AB613" s="151"/>
      <c r="AC613" s="151"/>
      <c r="AD613" s="151"/>
      <c r="AE613" s="151"/>
      <c r="AF613" s="151"/>
      <c r="AG613" s="151"/>
      <c r="AH613" s="151"/>
      <c r="AI613" s="151"/>
      <c r="AJ613" s="151"/>
      <c r="AK613" s="151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85"/>
      <c r="BK613" s="85"/>
    </row>
    <row r="614" spans="6:63" ht="12.75" x14ac:dyDescent="0.2"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  <c r="AA614" s="151"/>
      <c r="AB614" s="151"/>
      <c r="AC614" s="151"/>
      <c r="AD614" s="151"/>
      <c r="AE614" s="151"/>
      <c r="AF614" s="151"/>
      <c r="AG614" s="151"/>
      <c r="AH614" s="151"/>
      <c r="AI614" s="151"/>
      <c r="AJ614" s="151"/>
      <c r="AK614" s="151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85"/>
      <c r="BK614" s="85"/>
    </row>
    <row r="615" spans="6:63" ht="12.75" x14ac:dyDescent="0.2"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  <c r="AA615" s="151"/>
      <c r="AB615" s="151"/>
      <c r="AC615" s="151"/>
      <c r="AD615" s="151"/>
      <c r="AE615" s="151"/>
      <c r="AF615" s="151"/>
      <c r="AG615" s="151"/>
      <c r="AH615" s="151"/>
      <c r="AI615" s="151"/>
      <c r="AJ615" s="151"/>
      <c r="AK615" s="151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85"/>
      <c r="BK615" s="85"/>
    </row>
    <row r="616" spans="6:63" ht="12.75" x14ac:dyDescent="0.2"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  <c r="AA616" s="151"/>
      <c r="AB616" s="151"/>
      <c r="AC616" s="151"/>
      <c r="AD616" s="151"/>
      <c r="AE616" s="151"/>
      <c r="AF616" s="151"/>
      <c r="AG616" s="151"/>
      <c r="AH616" s="151"/>
      <c r="AI616" s="151"/>
      <c r="AJ616" s="151"/>
      <c r="AK616" s="151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85"/>
      <c r="BK616" s="85"/>
    </row>
    <row r="617" spans="6:63" ht="12.75" x14ac:dyDescent="0.2"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  <c r="AA617" s="151"/>
      <c r="AB617" s="151"/>
      <c r="AC617" s="151"/>
      <c r="AD617" s="151"/>
      <c r="AE617" s="151"/>
      <c r="AF617" s="151"/>
      <c r="AG617" s="151"/>
      <c r="AH617" s="151"/>
      <c r="AI617" s="151"/>
      <c r="AJ617" s="151"/>
      <c r="AK617" s="151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85"/>
      <c r="BK617" s="85"/>
    </row>
    <row r="618" spans="6:63" ht="12.75" x14ac:dyDescent="0.2"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  <c r="AA618" s="151"/>
      <c r="AB618" s="151"/>
      <c r="AC618" s="151"/>
      <c r="AD618" s="151"/>
      <c r="AE618" s="151"/>
      <c r="AF618" s="151"/>
      <c r="AG618" s="151"/>
      <c r="AH618" s="151"/>
      <c r="AI618" s="151"/>
      <c r="AJ618" s="151"/>
      <c r="AK618" s="151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85"/>
      <c r="BK618" s="85"/>
    </row>
    <row r="619" spans="6:63" ht="12.75" x14ac:dyDescent="0.2"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  <c r="AA619" s="151"/>
      <c r="AB619" s="151"/>
      <c r="AC619" s="151"/>
      <c r="AD619" s="151"/>
      <c r="AE619" s="151"/>
      <c r="AF619" s="151"/>
      <c r="AG619" s="151"/>
      <c r="AH619" s="151"/>
      <c r="AI619" s="151"/>
      <c r="AJ619" s="151"/>
      <c r="AK619" s="151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85"/>
      <c r="BK619" s="85"/>
    </row>
    <row r="620" spans="6:63" ht="12.75" x14ac:dyDescent="0.2"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  <c r="AA620" s="151"/>
      <c r="AB620" s="151"/>
      <c r="AC620" s="151"/>
      <c r="AD620" s="151"/>
      <c r="AE620" s="151"/>
      <c r="AF620" s="151"/>
      <c r="AG620" s="151"/>
      <c r="AH620" s="151"/>
      <c r="AI620" s="151"/>
      <c r="AJ620" s="151"/>
      <c r="AK620" s="151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85"/>
      <c r="BK620" s="85"/>
    </row>
    <row r="621" spans="6:63" ht="12.75" x14ac:dyDescent="0.2"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  <c r="AA621" s="151"/>
      <c r="AB621" s="151"/>
      <c r="AC621" s="151"/>
      <c r="AD621" s="151"/>
      <c r="AE621" s="151"/>
      <c r="AF621" s="151"/>
      <c r="AG621" s="151"/>
      <c r="AH621" s="151"/>
      <c r="AI621" s="151"/>
      <c r="AJ621" s="151"/>
      <c r="AK621" s="151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85"/>
      <c r="BK621" s="85"/>
    </row>
    <row r="622" spans="6:63" ht="12.75" x14ac:dyDescent="0.2"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  <c r="AA622" s="151"/>
      <c r="AB622" s="151"/>
      <c r="AC622" s="151"/>
      <c r="AD622" s="151"/>
      <c r="AE622" s="151"/>
      <c r="AF622" s="151"/>
      <c r="AG622" s="151"/>
      <c r="AH622" s="151"/>
      <c r="AI622" s="151"/>
      <c r="AJ622" s="151"/>
      <c r="AK622" s="151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85"/>
      <c r="BK622" s="85"/>
    </row>
    <row r="623" spans="6:63" ht="12.75" x14ac:dyDescent="0.2"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  <c r="AA623" s="151"/>
      <c r="AB623" s="151"/>
      <c r="AC623" s="151"/>
      <c r="AD623" s="151"/>
      <c r="AE623" s="151"/>
      <c r="AF623" s="151"/>
      <c r="AG623" s="151"/>
      <c r="AH623" s="151"/>
      <c r="AI623" s="151"/>
      <c r="AJ623" s="151"/>
      <c r="AK623" s="151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85"/>
      <c r="BK623" s="85"/>
    </row>
    <row r="624" spans="6:63" ht="12.75" x14ac:dyDescent="0.2"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  <c r="AA624" s="151"/>
      <c r="AB624" s="151"/>
      <c r="AC624" s="151"/>
      <c r="AD624" s="151"/>
      <c r="AE624" s="151"/>
      <c r="AF624" s="151"/>
      <c r="AG624" s="151"/>
      <c r="AH624" s="151"/>
      <c r="AI624" s="151"/>
      <c r="AJ624" s="151"/>
      <c r="AK624" s="151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85"/>
      <c r="BK624" s="85"/>
    </row>
    <row r="625" spans="6:63" ht="12.75" x14ac:dyDescent="0.2"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  <c r="AA625" s="151"/>
      <c r="AB625" s="151"/>
      <c r="AC625" s="151"/>
      <c r="AD625" s="151"/>
      <c r="AE625" s="151"/>
      <c r="AF625" s="151"/>
      <c r="AG625" s="151"/>
      <c r="AH625" s="151"/>
      <c r="AI625" s="151"/>
      <c r="AJ625" s="151"/>
      <c r="AK625" s="151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85"/>
      <c r="BK625" s="85"/>
    </row>
    <row r="626" spans="6:63" ht="12.75" x14ac:dyDescent="0.2"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  <c r="AA626" s="151"/>
      <c r="AB626" s="151"/>
      <c r="AC626" s="151"/>
      <c r="AD626" s="151"/>
      <c r="AE626" s="151"/>
      <c r="AF626" s="151"/>
      <c r="AG626" s="151"/>
      <c r="AH626" s="151"/>
      <c r="AI626" s="151"/>
      <c r="AJ626" s="151"/>
      <c r="AK626" s="151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85"/>
      <c r="BK626" s="85"/>
    </row>
    <row r="627" spans="6:63" ht="12.75" x14ac:dyDescent="0.2"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  <c r="AA627" s="151"/>
      <c r="AB627" s="151"/>
      <c r="AC627" s="151"/>
      <c r="AD627" s="151"/>
      <c r="AE627" s="151"/>
      <c r="AF627" s="151"/>
      <c r="AG627" s="151"/>
      <c r="AH627" s="151"/>
      <c r="AI627" s="151"/>
      <c r="AJ627" s="151"/>
      <c r="AK627" s="151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85"/>
      <c r="BK627" s="85"/>
    </row>
    <row r="628" spans="6:63" ht="12.75" x14ac:dyDescent="0.2"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  <c r="AA628" s="151"/>
      <c r="AB628" s="151"/>
      <c r="AC628" s="151"/>
      <c r="AD628" s="151"/>
      <c r="AE628" s="151"/>
      <c r="AF628" s="151"/>
      <c r="AG628" s="151"/>
      <c r="AH628" s="151"/>
      <c r="AI628" s="151"/>
      <c r="AJ628" s="151"/>
      <c r="AK628" s="151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85"/>
      <c r="BK628" s="85"/>
    </row>
    <row r="629" spans="6:63" ht="12.75" x14ac:dyDescent="0.2"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  <c r="AA629" s="151"/>
      <c r="AB629" s="151"/>
      <c r="AC629" s="151"/>
      <c r="AD629" s="151"/>
      <c r="AE629" s="151"/>
      <c r="AF629" s="151"/>
      <c r="AG629" s="151"/>
      <c r="AH629" s="151"/>
      <c r="AI629" s="151"/>
      <c r="AJ629" s="151"/>
      <c r="AK629" s="151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85"/>
      <c r="BK629" s="85"/>
    </row>
    <row r="630" spans="6:63" ht="12.75" x14ac:dyDescent="0.2"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  <c r="AA630" s="151"/>
      <c r="AB630" s="151"/>
      <c r="AC630" s="151"/>
      <c r="AD630" s="151"/>
      <c r="AE630" s="151"/>
      <c r="AF630" s="151"/>
      <c r="AG630" s="151"/>
      <c r="AH630" s="151"/>
      <c r="AI630" s="151"/>
      <c r="AJ630" s="151"/>
      <c r="AK630" s="151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85"/>
      <c r="BK630" s="85"/>
    </row>
    <row r="631" spans="6:63" ht="12.75" x14ac:dyDescent="0.2"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  <c r="AA631" s="151"/>
      <c r="AB631" s="151"/>
      <c r="AC631" s="151"/>
      <c r="AD631" s="151"/>
      <c r="AE631" s="151"/>
      <c r="AF631" s="151"/>
      <c r="AG631" s="151"/>
      <c r="AH631" s="151"/>
      <c r="AI631" s="151"/>
      <c r="AJ631" s="151"/>
      <c r="AK631" s="151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85"/>
      <c r="BK631" s="85"/>
    </row>
    <row r="632" spans="6:63" ht="12.75" x14ac:dyDescent="0.2"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  <c r="AA632" s="151"/>
      <c r="AB632" s="151"/>
      <c r="AC632" s="151"/>
      <c r="AD632" s="151"/>
      <c r="AE632" s="151"/>
      <c r="AF632" s="151"/>
      <c r="AG632" s="151"/>
      <c r="AH632" s="151"/>
      <c r="AI632" s="151"/>
      <c r="AJ632" s="151"/>
      <c r="AK632" s="151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85"/>
      <c r="BK632" s="85"/>
    </row>
    <row r="633" spans="6:63" ht="12.75" x14ac:dyDescent="0.2"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  <c r="AA633" s="151"/>
      <c r="AB633" s="151"/>
      <c r="AC633" s="151"/>
      <c r="AD633" s="151"/>
      <c r="AE633" s="151"/>
      <c r="AF633" s="151"/>
      <c r="AG633" s="151"/>
      <c r="AH633" s="151"/>
      <c r="AI633" s="151"/>
      <c r="AJ633" s="151"/>
      <c r="AK633" s="151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85"/>
      <c r="BK633" s="85"/>
    </row>
    <row r="634" spans="6:63" ht="12.75" x14ac:dyDescent="0.2"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  <c r="AA634" s="151"/>
      <c r="AB634" s="151"/>
      <c r="AC634" s="151"/>
      <c r="AD634" s="151"/>
      <c r="AE634" s="151"/>
      <c r="AF634" s="151"/>
      <c r="AG634" s="151"/>
      <c r="AH634" s="151"/>
      <c r="AI634" s="151"/>
      <c r="AJ634" s="151"/>
      <c r="AK634" s="151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85"/>
      <c r="BK634" s="85"/>
    </row>
    <row r="635" spans="6:63" ht="12.75" x14ac:dyDescent="0.2"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  <c r="AA635" s="151"/>
      <c r="AB635" s="151"/>
      <c r="AC635" s="151"/>
      <c r="AD635" s="151"/>
      <c r="AE635" s="151"/>
      <c r="AF635" s="151"/>
      <c r="AG635" s="151"/>
      <c r="AH635" s="151"/>
      <c r="AI635" s="151"/>
      <c r="AJ635" s="151"/>
      <c r="AK635" s="151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85"/>
      <c r="BK635" s="85"/>
    </row>
    <row r="636" spans="6:63" ht="12.75" x14ac:dyDescent="0.2"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  <c r="AA636" s="151"/>
      <c r="AB636" s="151"/>
      <c r="AC636" s="151"/>
      <c r="AD636" s="151"/>
      <c r="AE636" s="151"/>
      <c r="AF636" s="151"/>
      <c r="AG636" s="151"/>
      <c r="AH636" s="151"/>
      <c r="AI636" s="151"/>
      <c r="AJ636" s="151"/>
      <c r="AK636" s="151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85"/>
      <c r="BK636" s="85"/>
    </row>
    <row r="637" spans="6:63" ht="12.75" x14ac:dyDescent="0.2"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  <c r="AA637" s="151"/>
      <c r="AB637" s="151"/>
      <c r="AC637" s="151"/>
      <c r="AD637" s="151"/>
      <c r="AE637" s="151"/>
      <c r="AF637" s="151"/>
      <c r="AG637" s="151"/>
      <c r="AH637" s="151"/>
      <c r="AI637" s="151"/>
      <c r="AJ637" s="151"/>
      <c r="AK637" s="151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85"/>
      <c r="BK637" s="85"/>
    </row>
    <row r="638" spans="6:63" ht="12.75" x14ac:dyDescent="0.2"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  <c r="AA638" s="151"/>
      <c r="AB638" s="151"/>
      <c r="AC638" s="151"/>
      <c r="AD638" s="151"/>
      <c r="AE638" s="151"/>
      <c r="AF638" s="151"/>
      <c r="AG638" s="151"/>
      <c r="AH638" s="151"/>
      <c r="AI638" s="151"/>
      <c r="AJ638" s="151"/>
      <c r="AK638" s="151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85"/>
      <c r="BK638" s="85"/>
    </row>
    <row r="639" spans="6:63" ht="12.75" x14ac:dyDescent="0.2"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  <c r="AA639" s="151"/>
      <c r="AB639" s="151"/>
      <c r="AC639" s="151"/>
      <c r="AD639" s="151"/>
      <c r="AE639" s="151"/>
      <c r="AF639" s="151"/>
      <c r="AG639" s="151"/>
      <c r="AH639" s="151"/>
      <c r="AI639" s="151"/>
      <c r="AJ639" s="151"/>
      <c r="AK639" s="151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85"/>
      <c r="BK639" s="85"/>
    </row>
    <row r="640" spans="6:63" ht="12.75" x14ac:dyDescent="0.2"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  <c r="AA640" s="151"/>
      <c r="AB640" s="151"/>
      <c r="AC640" s="151"/>
      <c r="AD640" s="151"/>
      <c r="AE640" s="151"/>
      <c r="AF640" s="151"/>
      <c r="AG640" s="151"/>
      <c r="AH640" s="151"/>
      <c r="AI640" s="151"/>
      <c r="AJ640" s="151"/>
      <c r="AK640" s="151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85"/>
      <c r="BK640" s="85"/>
    </row>
    <row r="641" spans="6:63" ht="12.75" x14ac:dyDescent="0.2"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  <c r="AA641" s="151"/>
      <c r="AB641" s="151"/>
      <c r="AC641" s="151"/>
      <c r="AD641" s="151"/>
      <c r="AE641" s="151"/>
      <c r="AF641" s="151"/>
      <c r="AG641" s="151"/>
      <c r="AH641" s="151"/>
      <c r="AI641" s="151"/>
      <c r="AJ641" s="151"/>
      <c r="AK641" s="151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85"/>
      <c r="BK641" s="85"/>
    </row>
    <row r="642" spans="6:63" ht="12.75" x14ac:dyDescent="0.2"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  <c r="AA642" s="151"/>
      <c r="AB642" s="151"/>
      <c r="AC642" s="151"/>
      <c r="AD642" s="151"/>
      <c r="AE642" s="151"/>
      <c r="AF642" s="151"/>
      <c r="AG642" s="151"/>
      <c r="AH642" s="151"/>
      <c r="AI642" s="151"/>
      <c r="AJ642" s="151"/>
      <c r="AK642" s="151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85"/>
      <c r="BK642" s="85"/>
    </row>
    <row r="643" spans="6:63" ht="12.75" x14ac:dyDescent="0.2"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  <c r="AA643" s="151"/>
      <c r="AB643" s="151"/>
      <c r="AC643" s="151"/>
      <c r="AD643" s="151"/>
      <c r="AE643" s="151"/>
      <c r="AF643" s="151"/>
      <c r="AG643" s="151"/>
      <c r="AH643" s="151"/>
      <c r="AI643" s="151"/>
      <c r="AJ643" s="151"/>
      <c r="AK643" s="151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85"/>
      <c r="BK643" s="85"/>
    </row>
    <row r="644" spans="6:63" ht="12.75" x14ac:dyDescent="0.2"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  <c r="AA644" s="151"/>
      <c r="AB644" s="151"/>
      <c r="AC644" s="151"/>
      <c r="AD644" s="151"/>
      <c r="AE644" s="151"/>
      <c r="AF644" s="151"/>
      <c r="AG644" s="151"/>
      <c r="AH644" s="151"/>
      <c r="AI644" s="151"/>
      <c r="AJ644" s="151"/>
      <c r="AK644" s="151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85"/>
      <c r="BK644" s="85"/>
    </row>
    <row r="645" spans="6:63" ht="12.75" x14ac:dyDescent="0.2"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  <c r="AA645" s="151"/>
      <c r="AB645" s="151"/>
      <c r="AC645" s="151"/>
      <c r="AD645" s="151"/>
      <c r="AE645" s="151"/>
      <c r="AF645" s="151"/>
      <c r="AG645" s="151"/>
      <c r="AH645" s="151"/>
      <c r="AI645" s="151"/>
      <c r="AJ645" s="151"/>
      <c r="AK645" s="151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85"/>
      <c r="BK645" s="85"/>
    </row>
    <row r="646" spans="6:63" ht="12.75" x14ac:dyDescent="0.2"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  <c r="AA646" s="151"/>
      <c r="AB646" s="151"/>
      <c r="AC646" s="151"/>
      <c r="AD646" s="151"/>
      <c r="AE646" s="151"/>
      <c r="AF646" s="151"/>
      <c r="AG646" s="151"/>
      <c r="AH646" s="151"/>
      <c r="AI646" s="151"/>
      <c r="AJ646" s="151"/>
      <c r="AK646" s="151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85"/>
      <c r="BK646" s="85"/>
    </row>
    <row r="647" spans="6:63" ht="12.75" x14ac:dyDescent="0.2"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  <c r="AA647" s="151"/>
      <c r="AB647" s="151"/>
      <c r="AC647" s="151"/>
      <c r="AD647" s="151"/>
      <c r="AE647" s="151"/>
      <c r="AF647" s="151"/>
      <c r="AG647" s="151"/>
      <c r="AH647" s="151"/>
      <c r="AI647" s="151"/>
      <c r="AJ647" s="151"/>
      <c r="AK647" s="151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85"/>
      <c r="BK647" s="85"/>
    </row>
    <row r="648" spans="6:63" ht="12.75" x14ac:dyDescent="0.2"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  <c r="AA648" s="151"/>
      <c r="AB648" s="151"/>
      <c r="AC648" s="151"/>
      <c r="AD648" s="151"/>
      <c r="AE648" s="151"/>
      <c r="AF648" s="151"/>
      <c r="AG648" s="151"/>
      <c r="AH648" s="151"/>
      <c r="AI648" s="151"/>
      <c r="AJ648" s="151"/>
      <c r="AK648" s="151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85"/>
      <c r="BK648" s="85"/>
    </row>
    <row r="649" spans="6:63" ht="12.75" x14ac:dyDescent="0.2"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  <c r="AA649" s="151"/>
      <c r="AB649" s="151"/>
      <c r="AC649" s="151"/>
      <c r="AD649" s="151"/>
      <c r="AE649" s="151"/>
      <c r="AF649" s="151"/>
      <c r="AG649" s="151"/>
      <c r="AH649" s="151"/>
      <c r="AI649" s="151"/>
      <c r="AJ649" s="151"/>
      <c r="AK649" s="151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85"/>
      <c r="BK649" s="85"/>
    </row>
    <row r="650" spans="6:63" ht="12.75" x14ac:dyDescent="0.2"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  <c r="AA650" s="151"/>
      <c r="AB650" s="151"/>
      <c r="AC650" s="151"/>
      <c r="AD650" s="151"/>
      <c r="AE650" s="151"/>
      <c r="AF650" s="151"/>
      <c r="AG650" s="151"/>
      <c r="AH650" s="151"/>
      <c r="AI650" s="151"/>
      <c r="AJ650" s="151"/>
      <c r="AK650" s="151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85"/>
      <c r="BK650" s="85"/>
    </row>
    <row r="651" spans="6:63" ht="12.75" x14ac:dyDescent="0.2"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  <c r="AA651" s="151"/>
      <c r="AB651" s="151"/>
      <c r="AC651" s="151"/>
      <c r="AD651" s="151"/>
      <c r="AE651" s="151"/>
      <c r="AF651" s="151"/>
      <c r="AG651" s="151"/>
      <c r="AH651" s="151"/>
      <c r="AI651" s="151"/>
      <c r="AJ651" s="151"/>
      <c r="AK651" s="151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85"/>
      <c r="BK651" s="85"/>
    </row>
    <row r="652" spans="6:63" ht="12.75" x14ac:dyDescent="0.2"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  <c r="AA652" s="151"/>
      <c r="AB652" s="151"/>
      <c r="AC652" s="151"/>
      <c r="AD652" s="151"/>
      <c r="AE652" s="151"/>
      <c r="AF652" s="151"/>
      <c r="AG652" s="151"/>
      <c r="AH652" s="151"/>
      <c r="AI652" s="151"/>
      <c r="AJ652" s="151"/>
      <c r="AK652" s="151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85"/>
      <c r="BK652" s="85"/>
    </row>
    <row r="653" spans="6:63" ht="12.75" x14ac:dyDescent="0.2"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  <c r="AA653" s="151"/>
      <c r="AB653" s="151"/>
      <c r="AC653" s="151"/>
      <c r="AD653" s="151"/>
      <c r="AE653" s="151"/>
      <c r="AF653" s="151"/>
      <c r="AG653" s="151"/>
      <c r="AH653" s="151"/>
      <c r="AI653" s="151"/>
      <c r="AJ653" s="151"/>
      <c r="AK653" s="151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85"/>
      <c r="BK653" s="85"/>
    </row>
    <row r="654" spans="6:63" ht="12.75" x14ac:dyDescent="0.2"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  <c r="AA654" s="151"/>
      <c r="AB654" s="151"/>
      <c r="AC654" s="151"/>
      <c r="AD654" s="151"/>
      <c r="AE654" s="151"/>
      <c r="AF654" s="151"/>
      <c r="AG654" s="151"/>
      <c r="AH654" s="151"/>
      <c r="AI654" s="151"/>
      <c r="AJ654" s="151"/>
      <c r="AK654" s="151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85"/>
      <c r="BK654" s="85"/>
    </row>
    <row r="655" spans="6:63" ht="12.75" x14ac:dyDescent="0.2"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  <c r="AA655" s="151"/>
      <c r="AB655" s="151"/>
      <c r="AC655" s="151"/>
      <c r="AD655" s="151"/>
      <c r="AE655" s="151"/>
      <c r="AF655" s="151"/>
      <c r="AG655" s="151"/>
      <c r="AH655" s="151"/>
      <c r="AI655" s="151"/>
      <c r="AJ655" s="151"/>
      <c r="AK655" s="151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85"/>
      <c r="BK655" s="85"/>
    </row>
    <row r="656" spans="6:63" ht="12.75" x14ac:dyDescent="0.2"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  <c r="AA656" s="151"/>
      <c r="AB656" s="151"/>
      <c r="AC656" s="151"/>
      <c r="AD656" s="151"/>
      <c r="AE656" s="151"/>
      <c r="AF656" s="151"/>
      <c r="AG656" s="151"/>
      <c r="AH656" s="151"/>
      <c r="AI656" s="151"/>
      <c r="AJ656" s="151"/>
      <c r="AK656" s="151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85"/>
      <c r="BK656" s="85"/>
    </row>
    <row r="657" spans="6:63" ht="12.75" x14ac:dyDescent="0.2"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  <c r="AA657" s="151"/>
      <c r="AB657" s="151"/>
      <c r="AC657" s="151"/>
      <c r="AD657" s="151"/>
      <c r="AE657" s="151"/>
      <c r="AF657" s="151"/>
      <c r="AG657" s="151"/>
      <c r="AH657" s="151"/>
      <c r="AI657" s="151"/>
      <c r="AJ657" s="151"/>
      <c r="AK657" s="151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85"/>
      <c r="BK657" s="85"/>
    </row>
    <row r="658" spans="6:63" ht="12.75" x14ac:dyDescent="0.2"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  <c r="AA658" s="151"/>
      <c r="AB658" s="151"/>
      <c r="AC658" s="151"/>
      <c r="AD658" s="151"/>
      <c r="AE658" s="151"/>
      <c r="AF658" s="151"/>
      <c r="AG658" s="151"/>
      <c r="AH658" s="151"/>
      <c r="AI658" s="151"/>
      <c r="AJ658" s="151"/>
      <c r="AK658" s="151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85"/>
      <c r="BK658" s="85"/>
    </row>
    <row r="659" spans="6:63" ht="12.75" x14ac:dyDescent="0.2"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  <c r="AA659" s="151"/>
      <c r="AB659" s="151"/>
      <c r="AC659" s="151"/>
      <c r="AD659" s="151"/>
      <c r="AE659" s="151"/>
      <c r="AF659" s="151"/>
      <c r="AG659" s="151"/>
      <c r="AH659" s="151"/>
      <c r="AI659" s="151"/>
      <c r="AJ659" s="151"/>
      <c r="AK659" s="151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85"/>
      <c r="BK659" s="85"/>
    </row>
    <row r="660" spans="6:63" ht="12.75" x14ac:dyDescent="0.2"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  <c r="AA660" s="151"/>
      <c r="AB660" s="151"/>
      <c r="AC660" s="151"/>
      <c r="AD660" s="151"/>
      <c r="AE660" s="151"/>
      <c r="AF660" s="151"/>
      <c r="AG660" s="151"/>
      <c r="AH660" s="151"/>
      <c r="AI660" s="151"/>
      <c r="AJ660" s="151"/>
      <c r="AK660" s="151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85"/>
      <c r="BK660" s="85"/>
    </row>
    <row r="661" spans="6:63" ht="12.75" x14ac:dyDescent="0.2"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  <c r="AA661" s="151"/>
      <c r="AB661" s="151"/>
      <c r="AC661" s="151"/>
      <c r="AD661" s="151"/>
      <c r="AE661" s="151"/>
      <c r="AF661" s="151"/>
      <c r="AG661" s="151"/>
      <c r="AH661" s="151"/>
      <c r="AI661" s="151"/>
      <c r="AJ661" s="151"/>
      <c r="AK661" s="151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85"/>
      <c r="BK661" s="85"/>
    </row>
    <row r="662" spans="6:63" ht="12.75" x14ac:dyDescent="0.2"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  <c r="AA662" s="151"/>
      <c r="AB662" s="151"/>
      <c r="AC662" s="151"/>
      <c r="AD662" s="151"/>
      <c r="AE662" s="151"/>
      <c r="AF662" s="151"/>
      <c r="AG662" s="151"/>
      <c r="AH662" s="151"/>
      <c r="AI662" s="151"/>
      <c r="AJ662" s="151"/>
      <c r="AK662" s="151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85"/>
      <c r="BK662" s="85"/>
    </row>
    <row r="663" spans="6:63" ht="12.75" x14ac:dyDescent="0.2"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  <c r="AA663" s="151"/>
      <c r="AB663" s="151"/>
      <c r="AC663" s="151"/>
      <c r="AD663" s="151"/>
      <c r="AE663" s="151"/>
      <c r="AF663" s="151"/>
      <c r="AG663" s="151"/>
      <c r="AH663" s="151"/>
      <c r="AI663" s="151"/>
      <c r="AJ663" s="151"/>
      <c r="AK663" s="151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85"/>
      <c r="BK663" s="85"/>
    </row>
    <row r="664" spans="6:63" ht="12.75" x14ac:dyDescent="0.2"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  <c r="AA664" s="151"/>
      <c r="AB664" s="151"/>
      <c r="AC664" s="151"/>
      <c r="AD664" s="151"/>
      <c r="AE664" s="151"/>
      <c r="AF664" s="151"/>
      <c r="AG664" s="151"/>
      <c r="AH664" s="151"/>
      <c r="AI664" s="151"/>
      <c r="AJ664" s="151"/>
      <c r="AK664" s="151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85"/>
      <c r="BK664" s="85"/>
    </row>
    <row r="665" spans="6:63" ht="12.75" x14ac:dyDescent="0.2"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  <c r="AA665" s="151"/>
      <c r="AB665" s="151"/>
      <c r="AC665" s="151"/>
      <c r="AD665" s="151"/>
      <c r="AE665" s="151"/>
      <c r="AF665" s="151"/>
      <c r="AG665" s="151"/>
      <c r="AH665" s="151"/>
      <c r="AI665" s="151"/>
      <c r="AJ665" s="151"/>
      <c r="AK665" s="151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85"/>
      <c r="BK665" s="85"/>
    </row>
    <row r="666" spans="6:63" ht="12.75" x14ac:dyDescent="0.2"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  <c r="AA666" s="151"/>
      <c r="AB666" s="151"/>
      <c r="AC666" s="151"/>
      <c r="AD666" s="151"/>
      <c r="AE666" s="151"/>
      <c r="AF666" s="151"/>
      <c r="AG666" s="151"/>
      <c r="AH666" s="151"/>
      <c r="AI666" s="151"/>
      <c r="AJ666" s="151"/>
      <c r="AK666" s="151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85"/>
      <c r="BK666" s="85"/>
    </row>
    <row r="667" spans="6:63" ht="12.75" x14ac:dyDescent="0.2"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  <c r="AA667" s="151"/>
      <c r="AB667" s="151"/>
      <c r="AC667" s="151"/>
      <c r="AD667" s="151"/>
      <c r="AE667" s="151"/>
      <c r="AF667" s="151"/>
      <c r="AG667" s="151"/>
      <c r="AH667" s="151"/>
      <c r="AI667" s="151"/>
      <c r="AJ667" s="151"/>
      <c r="AK667" s="151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85"/>
      <c r="BK667" s="85"/>
    </row>
    <row r="668" spans="6:63" ht="12.75" x14ac:dyDescent="0.2"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  <c r="AA668" s="151"/>
      <c r="AB668" s="151"/>
      <c r="AC668" s="151"/>
      <c r="AD668" s="151"/>
      <c r="AE668" s="151"/>
      <c r="AF668" s="151"/>
      <c r="AG668" s="151"/>
      <c r="AH668" s="151"/>
      <c r="AI668" s="151"/>
      <c r="AJ668" s="151"/>
      <c r="AK668" s="151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85"/>
      <c r="BK668" s="85"/>
    </row>
    <row r="669" spans="6:63" ht="12.75" x14ac:dyDescent="0.2"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  <c r="AA669" s="151"/>
      <c r="AB669" s="151"/>
      <c r="AC669" s="151"/>
      <c r="AD669" s="151"/>
      <c r="AE669" s="151"/>
      <c r="AF669" s="151"/>
      <c r="AG669" s="151"/>
      <c r="AH669" s="151"/>
      <c r="AI669" s="151"/>
      <c r="AJ669" s="151"/>
      <c r="AK669" s="151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85"/>
      <c r="BK669" s="85"/>
    </row>
    <row r="670" spans="6:63" ht="12.75" x14ac:dyDescent="0.2"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  <c r="AA670" s="151"/>
      <c r="AB670" s="151"/>
      <c r="AC670" s="151"/>
      <c r="AD670" s="151"/>
      <c r="AE670" s="151"/>
      <c r="AF670" s="151"/>
      <c r="AG670" s="151"/>
      <c r="AH670" s="151"/>
      <c r="AI670" s="151"/>
      <c r="AJ670" s="151"/>
      <c r="AK670" s="151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85"/>
      <c r="BK670" s="85"/>
    </row>
    <row r="671" spans="6:63" ht="12.75" x14ac:dyDescent="0.2"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  <c r="AA671" s="151"/>
      <c r="AB671" s="151"/>
      <c r="AC671" s="151"/>
      <c r="AD671" s="151"/>
      <c r="AE671" s="151"/>
      <c r="AF671" s="151"/>
      <c r="AG671" s="151"/>
      <c r="AH671" s="151"/>
      <c r="AI671" s="151"/>
      <c r="AJ671" s="151"/>
      <c r="AK671" s="151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85"/>
      <c r="BK671" s="85"/>
    </row>
    <row r="672" spans="6:63" ht="12.75" x14ac:dyDescent="0.2"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  <c r="AA672" s="151"/>
      <c r="AB672" s="151"/>
      <c r="AC672" s="151"/>
      <c r="AD672" s="151"/>
      <c r="AE672" s="151"/>
      <c r="AF672" s="151"/>
      <c r="AG672" s="151"/>
      <c r="AH672" s="151"/>
      <c r="AI672" s="151"/>
      <c r="AJ672" s="151"/>
      <c r="AK672" s="151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85"/>
      <c r="BK672" s="85"/>
    </row>
    <row r="673" spans="6:63" ht="12.75" x14ac:dyDescent="0.2"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  <c r="AA673" s="151"/>
      <c r="AB673" s="151"/>
      <c r="AC673" s="151"/>
      <c r="AD673" s="151"/>
      <c r="AE673" s="151"/>
      <c r="AF673" s="151"/>
      <c r="AG673" s="151"/>
      <c r="AH673" s="151"/>
      <c r="AI673" s="151"/>
      <c r="AJ673" s="151"/>
      <c r="AK673" s="151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85"/>
      <c r="BK673" s="85"/>
    </row>
    <row r="674" spans="6:63" ht="12.75" x14ac:dyDescent="0.2"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  <c r="AA674" s="151"/>
      <c r="AB674" s="151"/>
      <c r="AC674" s="151"/>
      <c r="AD674" s="151"/>
      <c r="AE674" s="151"/>
      <c r="AF674" s="151"/>
      <c r="AG674" s="151"/>
      <c r="AH674" s="151"/>
      <c r="AI674" s="151"/>
      <c r="AJ674" s="151"/>
      <c r="AK674" s="151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85"/>
      <c r="BK674" s="85"/>
    </row>
    <row r="675" spans="6:63" ht="12.75" x14ac:dyDescent="0.2"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  <c r="AA675" s="151"/>
      <c r="AB675" s="151"/>
      <c r="AC675" s="151"/>
      <c r="AD675" s="151"/>
      <c r="AE675" s="151"/>
      <c r="AF675" s="151"/>
      <c r="AG675" s="151"/>
      <c r="AH675" s="151"/>
      <c r="AI675" s="151"/>
      <c r="AJ675" s="151"/>
      <c r="AK675" s="151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85"/>
      <c r="BK675" s="85"/>
    </row>
    <row r="676" spans="6:63" ht="12.75" x14ac:dyDescent="0.2"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  <c r="AA676" s="151"/>
      <c r="AB676" s="151"/>
      <c r="AC676" s="151"/>
      <c r="AD676" s="151"/>
      <c r="AE676" s="151"/>
      <c r="AF676" s="151"/>
      <c r="AG676" s="151"/>
      <c r="AH676" s="151"/>
      <c r="AI676" s="151"/>
      <c r="AJ676" s="151"/>
      <c r="AK676" s="151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85"/>
      <c r="BK676" s="85"/>
    </row>
    <row r="677" spans="6:63" ht="12.75" x14ac:dyDescent="0.2"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  <c r="AA677" s="151"/>
      <c r="AB677" s="151"/>
      <c r="AC677" s="151"/>
      <c r="AD677" s="151"/>
      <c r="AE677" s="151"/>
      <c r="AF677" s="151"/>
      <c r="AG677" s="151"/>
      <c r="AH677" s="151"/>
      <c r="AI677" s="151"/>
      <c r="AJ677" s="151"/>
      <c r="AK677" s="151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85"/>
      <c r="BK677" s="85"/>
    </row>
    <row r="678" spans="6:63" ht="12.75" x14ac:dyDescent="0.2"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  <c r="AA678" s="151"/>
      <c r="AB678" s="151"/>
      <c r="AC678" s="151"/>
      <c r="AD678" s="151"/>
      <c r="AE678" s="151"/>
      <c r="AF678" s="151"/>
      <c r="AG678" s="151"/>
      <c r="AH678" s="151"/>
      <c r="AI678" s="151"/>
      <c r="AJ678" s="151"/>
      <c r="AK678" s="151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85"/>
      <c r="BK678" s="85"/>
    </row>
    <row r="679" spans="6:63" ht="12.75" x14ac:dyDescent="0.2"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  <c r="AA679" s="151"/>
      <c r="AB679" s="151"/>
      <c r="AC679" s="151"/>
      <c r="AD679" s="151"/>
      <c r="AE679" s="151"/>
      <c r="AF679" s="151"/>
      <c r="AG679" s="151"/>
      <c r="AH679" s="151"/>
      <c r="AI679" s="151"/>
      <c r="AJ679" s="151"/>
      <c r="AK679" s="151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85"/>
      <c r="BK679" s="85"/>
    </row>
    <row r="680" spans="6:63" ht="12.75" x14ac:dyDescent="0.2"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  <c r="AA680" s="151"/>
      <c r="AB680" s="151"/>
      <c r="AC680" s="151"/>
      <c r="AD680" s="151"/>
      <c r="AE680" s="151"/>
      <c r="AF680" s="151"/>
      <c r="AG680" s="151"/>
      <c r="AH680" s="151"/>
      <c r="AI680" s="151"/>
      <c r="AJ680" s="151"/>
      <c r="AK680" s="151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85"/>
      <c r="BK680" s="85"/>
    </row>
    <row r="681" spans="6:63" ht="12.75" x14ac:dyDescent="0.2"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  <c r="AA681" s="151"/>
      <c r="AB681" s="151"/>
      <c r="AC681" s="151"/>
      <c r="AD681" s="151"/>
      <c r="AE681" s="151"/>
      <c r="AF681" s="151"/>
      <c r="AG681" s="151"/>
      <c r="AH681" s="151"/>
      <c r="AI681" s="151"/>
      <c r="AJ681" s="151"/>
      <c r="AK681" s="151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85"/>
      <c r="BK681" s="85"/>
    </row>
    <row r="682" spans="6:63" ht="12.75" x14ac:dyDescent="0.2"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  <c r="AA682" s="151"/>
      <c r="AB682" s="151"/>
      <c r="AC682" s="151"/>
      <c r="AD682" s="151"/>
      <c r="AE682" s="151"/>
      <c r="AF682" s="151"/>
      <c r="AG682" s="151"/>
      <c r="AH682" s="151"/>
      <c r="AI682" s="151"/>
      <c r="AJ682" s="151"/>
      <c r="AK682" s="151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85"/>
      <c r="BK682" s="85"/>
    </row>
    <row r="683" spans="6:63" ht="12.75" x14ac:dyDescent="0.2"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  <c r="AA683" s="151"/>
      <c r="AB683" s="151"/>
      <c r="AC683" s="151"/>
      <c r="AD683" s="151"/>
      <c r="AE683" s="151"/>
      <c r="AF683" s="151"/>
      <c r="AG683" s="151"/>
      <c r="AH683" s="151"/>
      <c r="AI683" s="151"/>
      <c r="AJ683" s="151"/>
      <c r="AK683" s="151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85"/>
      <c r="BK683" s="85"/>
    </row>
    <row r="684" spans="6:63" ht="12.75" x14ac:dyDescent="0.2"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  <c r="AA684" s="151"/>
      <c r="AB684" s="151"/>
      <c r="AC684" s="151"/>
      <c r="AD684" s="151"/>
      <c r="AE684" s="151"/>
      <c r="AF684" s="151"/>
      <c r="AG684" s="151"/>
      <c r="AH684" s="151"/>
      <c r="AI684" s="151"/>
      <c r="AJ684" s="151"/>
      <c r="AK684" s="151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85"/>
      <c r="BK684" s="85"/>
    </row>
    <row r="685" spans="6:63" ht="12.75" x14ac:dyDescent="0.2"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  <c r="AA685" s="151"/>
      <c r="AB685" s="151"/>
      <c r="AC685" s="151"/>
      <c r="AD685" s="151"/>
      <c r="AE685" s="151"/>
      <c r="AF685" s="151"/>
      <c r="AG685" s="151"/>
      <c r="AH685" s="151"/>
      <c r="AI685" s="151"/>
      <c r="AJ685" s="151"/>
      <c r="AK685" s="151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85"/>
      <c r="BK685" s="85"/>
    </row>
    <row r="686" spans="6:63" ht="12.75" x14ac:dyDescent="0.2"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  <c r="AA686" s="151"/>
      <c r="AB686" s="151"/>
      <c r="AC686" s="151"/>
      <c r="AD686" s="151"/>
      <c r="AE686" s="151"/>
      <c r="AF686" s="151"/>
      <c r="AG686" s="151"/>
      <c r="AH686" s="151"/>
      <c r="AI686" s="151"/>
      <c r="AJ686" s="151"/>
      <c r="AK686" s="151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85"/>
      <c r="BK686" s="85"/>
    </row>
    <row r="687" spans="6:63" ht="12.75" x14ac:dyDescent="0.2"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  <c r="AA687" s="151"/>
      <c r="AB687" s="151"/>
      <c r="AC687" s="151"/>
      <c r="AD687" s="151"/>
      <c r="AE687" s="151"/>
      <c r="AF687" s="151"/>
      <c r="AG687" s="151"/>
      <c r="AH687" s="151"/>
      <c r="AI687" s="151"/>
      <c r="AJ687" s="151"/>
      <c r="AK687" s="151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85"/>
      <c r="BK687" s="85"/>
    </row>
    <row r="688" spans="6:63" ht="12.75" x14ac:dyDescent="0.2"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  <c r="AA688" s="151"/>
      <c r="AB688" s="151"/>
      <c r="AC688" s="151"/>
      <c r="AD688" s="151"/>
      <c r="AE688" s="151"/>
      <c r="AF688" s="151"/>
      <c r="AG688" s="151"/>
      <c r="AH688" s="151"/>
      <c r="AI688" s="151"/>
      <c r="AJ688" s="151"/>
      <c r="AK688" s="151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85"/>
      <c r="BK688" s="85"/>
    </row>
    <row r="689" spans="6:63" ht="12.75" x14ac:dyDescent="0.2"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  <c r="AA689" s="151"/>
      <c r="AB689" s="151"/>
      <c r="AC689" s="151"/>
      <c r="AD689" s="151"/>
      <c r="AE689" s="151"/>
      <c r="AF689" s="151"/>
      <c r="AG689" s="151"/>
      <c r="AH689" s="151"/>
      <c r="AI689" s="151"/>
      <c r="AJ689" s="151"/>
      <c r="AK689" s="151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85"/>
      <c r="BK689" s="85"/>
    </row>
    <row r="690" spans="6:63" ht="12.75" x14ac:dyDescent="0.2"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  <c r="AA690" s="151"/>
      <c r="AB690" s="151"/>
      <c r="AC690" s="151"/>
      <c r="AD690" s="151"/>
      <c r="AE690" s="151"/>
      <c r="AF690" s="151"/>
      <c r="AG690" s="151"/>
      <c r="AH690" s="151"/>
      <c r="AI690" s="151"/>
      <c r="AJ690" s="151"/>
      <c r="AK690" s="151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85"/>
      <c r="BK690" s="85"/>
    </row>
    <row r="691" spans="6:63" ht="12.75" x14ac:dyDescent="0.2"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  <c r="AA691" s="151"/>
      <c r="AB691" s="151"/>
      <c r="AC691" s="151"/>
      <c r="AD691" s="151"/>
      <c r="AE691" s="151"/>
      <c r="AF691" s="151"/>
      <c r="AG691" s="151"/>
      <c r="AH691" s="151"/>
      <c r="AI691" s="151"/>
      <c r="AJ691" s="151"/>
      <c r="AK691" s="151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85"/>
      <c r="BK691" s="85"/>
    </row>
    <row r="692" spans="6:63" ht="12.75" x14ac:dyDescent="0.2"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  <c r="AA692" s="151"/>
      <c r="AB692" s="151"/>
      <c r="AC692" s="151"/>
      <c r="AD692" s="151"/>
      <c r="AE692" s="151"/>
      <c r="AF692" s="151"/>
      <c r="AG692" s="151"/>
      <c r="AH692" s="151"/>
      <c r="AI692" s="151"/>
      <c r="AJ692" s="151"/>
      <c r="AK692" s="151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85"/>
      <c r="BK692" s="85"/>
    </row>
    <row r="693" spans="6:63" ht="12.75" x14ac:dyDescent="0.2"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  <c r="AA693" s="151"/>
      <c r="AB693" s="151"/>
      <c r="AC693" s="151"/>
      <c r="AD693" s="151"/>
      <c r="AE693" s="151"/>
      <c r="AF693" s="151"/>
      <c r="AG693" s="151"/>
      <c r="AH693" s="151"/>
      <c r="AI693" s="151"/>
      <c r="AJ693" s="151"/>
      <c r="AK693" s="151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85"/>
      <c r="BK693" s="85"/>
    </row>
    <row r="694" spans="6:63" ht="12.75" x14ac:dyDescent="0.2"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  <c r="AA694" s="151"/>
      <c r="AB694" s="151"/>
      <c r="AC694" s="151"/>
      <c r="AD694" s="151"/>
      <c r="AE694" s="151"/>
      <c r="AF694" s="151"/>
      <c r="AG694" s="151"/>
      <c r="AH694" s="151"/>
      <c r="AI694" s="151"/>
      <c r="AJ694" s="151"/>
      <c r="AK694" s="151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85"/>
      <c r="BK694" s="85"/>
    </row>
    <row r="695" spans="6:63" ht="12.75" x14ac:dyDescent="0.2"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  <c r="AA695" s="151"/>
      <c r="AB695" s="151"/>
      <c r="AC695" s="151"/>
      <c r="AD695" s="151"/>
      <c r="AE695" s="151"/>
      <c r="AF695" s="151"/>
      <c r="AG695" s="151"/>
      <c r="AH695" s="151"/>
      <c r="AI695" s="151"/>
      <c r="AJ695" s="151"/>
      <c r="AK695" s="151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85"/>
      <c r="BK695" s="85"/>
    </row>
    <row r="696" spans="6:63" ht="12.75" x14ac:dyDescent="0.2"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  <c r="AA696" s="151"/>
      <c r="AB696" s="151"/>
      <c r="AC696" s="151"/>
      <c r="AD696" s="151"/>
      <c r="AE696" s="151"/>
      <c r="AF696" s="151"/>
      <c r="AG696" s="151"/>
      <c r="AH696" s="151"/>
      <c r="AI696" s="151"/>
      <c r="AJ696" s="151"/>
      <c r="AK696" s="151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85"/>
      <c r="BK696" s="85"/>
    </row>
    <row r="697" spans="6:63" ht="12.75" x14ac:dyDescent="0.2"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  <c r="AA697" s="151"/>
      <c r="AB697" s="151"/>
      <c r="AC697" s="151"/>
      <c r="AD697" s="151"/>
      <c r="AE697" s="151"/>
      <c r="AF697" s="151"/>
      <c r="AG697" s="151"/>
      <c r="AH697" s="151"/>
      <c r="AI697" s="151"/>
      <c r="AJ697" s="151"/>
      <c r="AK697" s="151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85"/>
      <c r="BK697" s="85"/>
    </row>
    <row r="698" spans="6:63" ht="12.75" x14ac:dyDescent="0.2"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  <c r="AA698" s="151"/>
      <c r="AB698" s="151"/>
      <c r="AC698" s="151"/>
      <c r="AD698" s="151"/>
      <c r="AE698" s="151"/>
      <c r="AF698" s="151"/>
      <c r="AG698" s="151"/>
      <c r="AH698" s="151"/>
      <c r="AI698" s="151"/>
      <c r="AJ698" s="151"/>
      <c r="AK698" s="151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85"/>
      <c r="BK698" s="85"/>
    </row>
    <row r="699" spans="6:63" ht="12.75" x14ac:dyDescent="0.2"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  <c r="AA699" s="151"/>
      <c r="AB699" s="151"/>
      <c r="AC699" s="151"/>
      <c r="AD699" s="151"/>
      <c r="AE699" s="151"/>
      <c r="AF699" s="151"/>
      <c r="AG699" s="151"/>
      <c r="AH699" s="151"/>
      <c r="AI699" s="151"/>
      <c r="AJ699" s="151"/>
      <c r="AK699" s="151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85"/>
      <c r="BK699" s="85"/>
    </row>
    <row r="700" spans="6:63" ht="12.75" x14ac:dyDescent="0.2"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  <c r="AA700" s="151"/>
      <c r="AB700" s="151"/>
      <c r="AC700" s="151"/>
      <c r="AD700" s="151"/>
      <c r="AE700" s="151"/>
      <c r="AF700" s="151"/>
      <c r="AG700" s="151"/>
      <c r="AH700" s="151"/>
      <c r="AI700" s="151"/>
      <c r="AJ700" s="151"/>
      <c r="AK700" s="151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85"/>
      <c r="BK700" s="85"/>
    </row>
    <row r="701" spans="6:63" ht="12.75" x14ac:dyDescent="0.2"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  <c r="AA701" s="151"/>
      <c r="AB701" s="151"/>
      <c r="AC701" s="151"/>
      <c r="AD701" s="151"/>
      <c r="AE701" s="151"/>
      <c r="AF701" s="151"/>
      <c r="AG701" s="151"/>
      <c r="AH701" s="151"/>
      <c r="AI701" s="151"/>
      <c r="AJ701" s="151"/>
      <c r="AK701" s="151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85"/>
      <c r="BK701" s="85"/>
    </row>
    <row r="702" spans="6:63" ht="12.75" x14ac:dyDescent="0.2"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  <c r="AA702" s="151"/>
      <c r="AB702" s="151"/>
      <c r="AC702" s="151"/>
      <c r="AD702" s="151"/>
      <c r="AE702" s="151"/>
      <c r="AF702" s="151"/>
      <c r="AG702" s="151"/>
      <c r="AH702" s="151"/>
      <c r="AI702" s="151"/>
      <c r="AJ702" s="151"/>
      <c r="AK702" s="151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85"/>
      <c r="BK702" s="85"/>
    </row>
    <row r="703" spans="6:63" ht="12.75" x14ac:dyDescent="0.2"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  <c r="AA703" s="151"/>
      <c r="AB703" s="151"/>
      <c r="AC703" s="151"/>
      <c r="AD703" s="151"/>
      <c r="AE703" s="151"/>
      <c r="AF703" s="151"/>
      <c r="AG703" s="151"/>
      <c r="AH703" s="151"/>
      <c r="AI703" s="151"/>
      <c r="AJ703" s="151"/>
      <c r="AK703" s="151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85"/>
      <c r="BK703" s="85"/>
    </row>
    <row r="704" spans="6:63" ht="12.75" x14ac:dyDescent="0.2"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  <c r="AA704" s="151"/>
      <c r="AB704" s="151"/>
      <c r="AC704" s="151"/>
      <c r="AD704" s="151"/>
      <c r="AE704" s="151"/>
      <c r="AF704" s="151"/>
      <c r="AG704" s="151"/>
      <c r="AH704" s="151"/>
      <c r="AI704" s="151"/>
      <c r="AJ704" s="151"/>
      <c r="AK704" s="151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85"/>
      <c r="BK704" s="85"/>
    </row>
    <row r="705" spans="6:63" ht="12.75" x14ac:dyDescent="0.2"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  <c r="AA705" s="151"/>
      <c r="AB705" s="151"/>
      <c r="AC705" s="151"/>
      <c r="AD705" s="151"/>
      <c r="AE705" s="151"/>
      <c r="AF705" s="151"/>
      <c r="AG705" s="151"/>
      <c r="AH705" s="151"/>
      <c r="AI705" s="151"/>
      <c r="AJ705" s="151"/>
      <c r="AK705" s="151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85"/>
      <c r="BK705" s="85"/>
    </row>
    <row r="706" spans="6:63" ht="12.75" x14ac:dyDescent="0.2"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  <c r="AA706" s="151"/>
      <c r="AB706" s="151"/>
      <c r="AC706" s="151"/>
      <c r="AD706" s="151"/>
      <c r="AE706" s="151"/>
      <c r="AF706" s="151"/>
      <c r="AG706" s="151"/>
      <c r="AH706" s="151"/>
      <c r="AI706" s="151"/>
      <c r="AJ706" s="151"/>
      <c r="AK706" s="151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85"/>
      <c r="BK706" s="85"/>
    </row>
    <row r="707" spans="6:63" ht="12.75" x14ac:dyDescent="0.2"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  <c r="AA707" s="151"/>
      <c r="AB707" s="151"/>
      <c r="AC707" s="151"/>
      <c r="AD707" s="151"/>
      <c r="AE707" s="151"/>
      <c r="AF707" s="151"/>
      <c r="AG707" s="151"/>
      <c r="AH707" s="151"/>
      <c r="AI707" s="151"/>
      <c r="AJ707" s="151"/>
      <c r="AK707" s="151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85"/>
      <c r="BK707" s="85"/>
    </row>
    <row r="708" spans="6:63" ht="12.75" x14ac:dyDescent="0.2"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  <c r="AA708" s="151"/>
      <c r="AB708" s="151"/>
      <c r="AC708" s="151"/>
      <c r="AD708" s="151"/>
      <c r="AE708" s="151"/>
      <c r="AF708" s="151"/>
      <c r="AG708" s="151"/>
      <c r="AH708" s="151"/>
      <c r="AI708" s="151"/>
      <c r="AJ708" s="151"/>
      <c r="AK708" s="151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85"/>
      <c r="BK708" s="85"/>
    </row>
    <row r="709" spans="6:63" ht="12.75" x14ac:dyDescent="0.2"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  <c r="AA709" s="151"/>
      <c r="AB709" s="151"/>
      <c r="AC709" s="151"/>
      <c r="AD709" s="151"/>
      <c r="AE709" s="151"/>
      <c r="AF709" s="151"/>
      <c r="AG709" s="151"/>
      <c r="AH709" s="151"/>
      <c r="AI709" s="151"/>
      <c r="AJ709" s="151"/>
      <c r="AK709" s="151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85"/>
      <c r="BK709" s="85"/>
    </row>
    <row r="710" spans="6:63" ht="12.75" x14ac:dyDescent="0.2"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  <c r="AA710" s="151"/>
      <c r="AB710" s="151"/>
      <c r="AC710" s="151"/>
      <c r="AD710" s="151"/>
      <c r="AE710" s="151"/>
      <c r="AF710" s="151"/>
      <c r="AG710" s="151"/>
      <c r="AH710" s="151"/>
      <c r="AI710" s="151"/>
      <c r="AJ710" s="151"/>
      <c r="AK710" s="151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85"/>
      <c r="BK710" s="85"/>
    </row>
    <row r="711" spans="6:63" ht="12.75" x14ac:dyDescent="0.2"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  <c r="AA711" s="151"/>
      <c r="AB711" s="151"/>
      <c r="AC711" s="151"/>
      <c r="AD711" s="151"/>
      <c r="AE711" s="151"/>
      <c r="AF711" s="151"/>
      <c r="AG711" s="151"/>
      <c r="AH711" s="151"/>
      <c r="AI711" s="151"/>
      <c r="AJ711" s="151"/>
      <c r="AK711" s="151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85"/>
      <c r="BK711" s="85"/>
    </row>
    <row r="712" spans="6:63" ht="12.75" x14ac:dyDescent="0.2"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  <c r="AA712" s="151"/>
      <c r="AB712" s="151"/>
      <c r="AC712" s="151"/>
      <c r="AD712" s="151"/>
      <c r="AE712" s="151"/>
      <c r="AF712" s="151"/>
      <c r="AG712" s="151"/>
      <c r="AH712" s="151"/>
      <c r="AI712" s="151"/>
      <c r="AJ712" s="151"/>
      <c r="AK712" s="151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85"/>
      <c r="BK712" s="85"/>
    </row>
    <row r="713" spans="6:63" ht="12.75" x14ac:dyDescent="0.2"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  <c r="AA713" s="151"/>
      <c r="AB713" s="151"/>
      <c r="AC713" s="151"/>
      <c r="AD713" s="151"/>
      <c r="AE713" s="151"/>
      <c r="AF713" s="151"/>
      <c r="AG713" s="151"/>
      <c r="AH713" s="151"/>
      <c r="AI713" s="151"/>
      <c r="AJ713" s="151"/>
      <c r="AK713" s="151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85"/>
      <c r="BK713" s="85"/>
    </row>
    <row r="714" spans="6:63" ht="12.75" x14ac:dyDescent="0.2"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  <c r="AA714" s="151"/>
      <c r="AB714" s="151"/>
      <c r="AC714" s="151"/>
      <c r="AD714" s="151"/>
      <c r="AE714" s="151"/>
      <c r="AF714" s="151"/>
      <c r="AG714" s="151"/>
      <c r="AH714" s="151"/>
      <c r="AI714" s="151"/>
      <c r="AJ714" s="151"/>
      <c r="AK714" s="151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85"/>
      <c r="BK714" s="85"/>
    </row>
    <row r="715" spans="6:63" ht="12.75" x14ac:dyDescent="0.2"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  <c r="AA715" s="151"/>
      <c r="AB715" s="151"/>
      <c r="AC715" s="151"/>
      <c r="AD715" s="151"/>
      <c r="AE715" s="151"/>
      <c r="AF715" s="151"/>
      <c r="AG715" s="151"/>
      <c r="AH715" s="151"/>
      <c r="AI715" s="151"/>
      <c r="AJ715" s="151"/>
      <c r="AK715" s="151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85"/>
      <c r="BK715" s="85"/>
    </row>
    <row r="716" spans="6:63" ht="12.75" x14ac:dyDescent="0.2"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  <c r="AA716" s="151"/>
      <c r="AB716" s="151"/>
      <c r="AC716" s="151"/>
      <c r="AD716" s="151"/>
      <c r="AE716" s="151"/>
      <c r="AF716" s="151"/>
      <c r="AG716" s="151"/>
      <c r="AH716" s="151"/>
      <c r="AI716" s="151"/>
      <c r="AJ716" s="151"/>
      <c r="AK716" s="151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85"/>
      <c r="BK716" s="85"/>
    </row>
    <row r="717" spans="6:63" ht="12.75" x14ac:dyDescent="0.2"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  <c r="AA717" s="151"/>
      <c r="AB717" s="151"/>
      <c r="AC717" s="151"/>
      <c r="AD717" s="151"/>
      <c r="AE717" s="151"/>
      <c r="AF717" s="151"/>
      <c r="AG717" s="151"/>
      <c r="AH717" s="151"/>
      <c r="AI717" s="151"/>
      <c r="AJ717" s="151"/>
      <c r="AK717" s="151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85"/>
      <c r="BK717" s="85"/>
    </row>
    <row r="718" spans="6:63" ht="12.75" x14ac:dyDescent="0.2"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  <c r="AA718" s="151"/>
      <c r="AB718" s="151"/>
      <c r="AC718" s="151"/>
      <c r="AD718" s="151"/>
      <c r="AE718" s="151"/>
      <c r="AF718" s="151"/>
      <c r="AG718" s="151"/>
      <c r="AH718" s="151"/>
      <c r="AI718" s="151"/>
      <c r="AJ718" s="151"/>
      <c r="AK718" s="151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85"/>
      <c r="BK718" s="85"/>
    </row>
    <row r="719" spans="6:63" ht="12.75" x14ac:dyDescent="0.2"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  <c r="AA719" s="151"/>
      <c r="AB719" s="151"/>
      <c r="AC719" s="151"/>
      <c r="AD719" s="151"/>
      <c r="AE719" s="151"/>
      <c r="AF719" s="151"/>
      <c r="AG719" s="151"/>
      <c r="AH719" s="151"/>
      <c r="AI719" s="151"/>
      <c r="AJ719" s="151"/>
      <c r="AK719" s="151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85"/>
      <c r="BK719" s="85"/>
    </row>
    <row r="720" spans="6:63" ht="12.75" x14ac:dyDescent="0.2"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  <c r="AA720" s="151"/>
      <c r="AB720" s="151"/>
      <c r="AC720" s="151"/>
      <c r="AD720" s="151"/>
      <c r="AE720" s="151"/>
      <c r="AF720" s="151"/>
      <c r="AG720" s="151"/>
      <c r="AH720" s="151"/>
      <c r="AI720" s="151"/>
      <c r="AJ720" s="151"/>
      <c r="AK720" s="151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85"/>
      <c r="BK720" s="85"/>
    </row>
    <row r="721" spans="6:63" ht="12.75" x14ac:dyDescent="0.2"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  <c r="AA721" s="151"/>
      <c r="AB721" s="151"/>
      <c r="AC721" s="151"/>
      <c r="AD721" s="151"/>
      <c r="AE721" s="151"/>
      <c r="AF721" s="151"/>
      <c r="AG721" s="151"/>
      <c r="AH721" s="151"/>
      <c r="AI721" s="151"/>
      <c r="AJ721" s="151"/>
      <c r="AK721" s="151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85"/>
      <c r="BK721" s="85"/>
    </row>
    <row r="722" spans="6:63" ht="12.75" x14ac:dyDescent="0.2"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  <c r="AA722" s="151"/>
      <c r="AB722" s="151"/>
      <c r="AC722" s="151"/>
      <c r="AD722" s="151"/>
      <c r="AE722" s="151"/>
      <c r="AF722" s="151"/>
      <c r="AG722" s="151"/>
      <c r="AH722" s="151"/>
      <c r="AI722" s="151"/>
      <c r="AJ722" s="151"/>
      <c r="AK722" s="151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85"/>
      <c r="BK722" s="85"/>
    </row>
    <row r="723" spans="6:63" ht="12.75" x14ac:dyDescent="0.2"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  <c r="AA723" s="151"/>
      <c r="AB723" s="151"/>
      <c r="AC723" s="151"/>
      <c r="AD723" s="151"/>
      <c r="AE723" s="151"/>
      <c r="AF723" s="151"/>
      <c r="AG723" s="151"/>
      <c r="AH723" s="151"/>
      <c r="AI723" s="151"/>
      <c r="AJ723" s="151"/>
      <c r="AK723" s="151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85"/>
      <c r="BK723" s="85"/>
    </row>
    <row r="724" spans="6:63" ht="12.75" x14ac:dyDescent="0.2"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  <c r="AA724" s="151"/>
      <c r="AB724" s="151"/>
      <c r="AC724" s="151"/>
      <c r="AD724" s="151"/>
      <c r="AE724" s="151"/>
      <c r="AF724" s="151"/>
      <c r="AG724" s="151"/>
      <c r="AH724" s="151"/>
      <c r="AI724" s="151"/>
      <c r="AJ724" s="151"/>
      <c r="AK724" s="151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85"/>
      <c r="BK724" s="85"/>
    </row>
    <row r="725" spans="6:63" ht="12.75" x14ac:dyDescent="0.2"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  <c r="AA725" s="151"/>
      <c r="AB725" s="151"/>
      <c r="AC725" s="151"/>
      <c r="AD725" s="151"/>
      <c r="AE725" s="151"/>
      <c r="AF725" s="151"/>
      <c r="AG725" s="151"/>
      <c r="AH725" s="151"/>
      <c r="AI725" s="151"/>
      <c r="AJ725" s="151"/>
      <c r="AK725" s="151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85"/>
      <c r="BK725" s="85"/>
    </row>
    <row r="726" spans="6:63" ht="12.75" x14ac:dyDescent="0.2"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  <c r="AA726" s="151"/>
      <c r="AB726" s="151"/>
      <c r="AC726" s="151"/>
      <c r="AD726" s="151"/>
      <c r="AE726" s="151"/>
      <c r="AF726" s="151"/>
      <c r="AG726" s="151"/>
      <c r="AH726" s="151"/>
      <c r="AI726" s="151"/>
      <c r="AJ726" s="151"/>
      <c r="AK726" s="151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85"/>
      <c r="BK726" s="85"/>
    </row>
    <row r="727" spans="6:63" ht="12.75" x14ac:dyDescent="0.2"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  <c r="AA727" s="151"/>
      <c r="AB727" s="151"/>
      <c r="AC727" s="151"/>
      <c r="AD727" s="151"/>
      <c r="AE727" s="151"/>
      <c r="AF727" s="151"/>
      <c r="AG727" s="151"/>
      <c r="AH727" s="151"/>
      <c r="AI727" s="151"/>
      <c r="AJ727" s="151"/>
      <c r="AK727" s="151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85"/>
      <c r="BK727" s="85"/>
    </row>
    <row r="728" spans="6:63" ht="12.75" x14ac:dyDescent="0.2"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  <c r="AA728" s="151"/>
      <c r="AB728" s="151"/>
      <c r="AC728" s="151"/>
      <c r="AD728" s="151"/>
      <c r="AE728" s="151"/>
      <c r="AF728" s="151"/>
      <c r="AG728" s="151"/>
      <c r="AH728" s="151"/>
      <c r="AI728" s="151"/>
      <c r="AJ728" s="151"/>
      <c r="AK728" s="151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85"/>
      <c r="BK728" s="85"/>
    </row>
    <row r="729" spans="6:63" ht="12.75" x14ac:dyDescent="0.2"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  <c r="AA729" s="151"/>
      <c r="AB729" s="151"/>
      <c r="AC729" s="151"/>
      <c r="AD729" s="151"/>
      <c r="AE729" s="151"/>
      <c r="AF729" s="151"/>
      <c r="AG729" s="151"/>
      <c r="AH729" s="151"/>
      <c r="AI729" s="151"/>
      <c r="AJ729" s="151"/>
      <c r="AK729" s="151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85"/>
      <c r="BK729" s="85"/>
    </row>
    <row r="730" spans="6:63" ht="12.75" x14ac:dyDescent="0.2"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  <c r="AA730" s="151"/>
      <c r="AB730" s="151"/>
      <c r="AC730" s="151"/>
      <c r="AD730" s="151"/>
      <c r="AE730" s="151"/>
      <c r="AF730" s="151"/>
      <c r="AG730" s="151"/>
      <c r="AH730" s="151"/>
      <c r="AI730" s="151"/>
      <c r="AJ730" s="151"/>
      <c r="AK730" s="151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85"/>
      <c r="BK730" s="85"/>
    </row>
    <row r="731" spans="6:63" ht="12.75" x14ac:dyDescent="0.2"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  <c r="AA731" s="151"/>
      <c r="AB731" s="151"/>
      <c r="AC731" s="151"/>
      <c r="AD731" s="151"/>
      <c r="AE731" s="151"/>
      <c r="AF731" s="151"/>
      <c r="AG731" s="151"/>
      <c r="AH731" s="151"/>
      <c r="AI731" s="151"/>
      <c r="AJ731" s="151"/>
      <c r="AK731" s="151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85"/>
      <c r="BK731" s="85"/>
    </row>
    <row r="732" spans="6:63" ht="12.75" x14ac:dyDescent="0.2"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  <c r="AA732" s="151"/>
      <c r="AB732" s="151"/>
      <c r="AC732" s="151"/>
      <c r="AD732" s="151"/>
      <c r="AE732" s="151"/>
      <c r="AF732" s="151"/>
      <c r="AG732" s="151"/>
      <c r="AH732" s="151"/>
      <c r="AI732" s="151"/>
      <c r="AJ732" s="151"/>
      <c r="AK732" s="151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85"/>
      <c r="BK732" s="85"/>
    </row>
    <row r="733" spans="6:63" ht="12.75" x14ac:dyDescent="0.2"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  <c r="AA733" s="151"/>
      <c r="AB733" s="151"/>
      <c r="AC733" s="151"/>
      <c r="AD733" s="151"/>
      <c r="AE733" s="151"/>
      <c r="AF733" s="151"/>
      <c r="AG733" s="151"/>
      <c r="AH733" s="151"/>
      <c r="AI733" s="151"/>
      <c r="AJ733" s="151"/>
      <c r="AK733" s="151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85"/>
      <c r="BK733" s="85"/>
    </row>
    <row r="734" spans="6:63" ht="12.75" x14ac:dyDescent="0.2"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  <c r="AA734" s="151"/>
      <c r="AB734" s="151"/>
      <c r="AC734" s="151"/>
      <c r="AD734" s="151"/>
      <c r="AE734" s="151"/>
      <c r="AF734" s="151"/>
      <c r="AG734" s="151"/>
      <c r="AH734" s="151"/>
      <c r="AI734" s="151"/>
      <c r="AJ734" s="151"/>
      <c r="AK734" s="151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85"/>
      <c r="BK734" s="85"/>
    </row>
    <row r="735" spans="6:63" ht="12.75" x14ac:dyDescent="0.2"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  <c r="AA735" s="151"/>
      <c r="AB735" s="151"/>
      <c r="AC735" s="151"/>
      <c r="AD735" s="151"/>
      <c r="AE735" s="151"/>
      <c r="AF735" s="151"/>
      <c r="AG735" s="151"/>
      <c r="AH735" s="151"/>
      <c r="AI735" s="151"/>
      <c r="AJ735" s="151"/>
      <c r="AK735" s="151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85"/>
      <c r="BK735" s="85"/>
    </row>
    <row r="736" spans="6:63" ht="12.75" x14ac:dyDescent="0.2"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  <c r="AA736" s="151"/>
      <c r="AB736" s="151"/>
      <c r="AC736" s="151"/>
      <c r="AD736" s="151"/>
      <c r="AE736" s="151"/>
      <c r="AF736" s="151"/>
      <c r="AG736" s="151"/>
      <c r="AH736" s="151"/>
      <c r="AI736" s="151"/>
      <c r="AJ736" s="151"/>
      <c r="AK736" s="151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85"/>
      <c r="BK736" s="85"/>
    </row>
    <row r="737" spans="6:63" ht="12.75" x14ac:dyDescent="0.2"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  <c r="AA737" s="151"/>
      <c r="AB737" s="151"/>
      <c r="AC737" s="151"/>
      <c r="AD737" s="151"/>
      <c r="AE737" s="151"/>
      <c r="AF737" s="151"/>
      <c r="AG737" s="151"/>
      <c r="AH737" s="151"/>
      <c r="AI737" s="151"/>
      <c r="AJ737" s="151"/>
      <c r="AK737" s="151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85"/>
      <c r="BK737" s="85"/>
    </row>
    <row r="738" spans="6:63" ht="12.75" x14ac:dyDescent="0.2"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  <c r="AA738" s="151"/>
      <c r="AB738" s="151"/>
      <c r="AC738" s="151"/>
      <c r="AD738" s="151"/>
      <c r="AE738" s="151"/>
      <c r="AF738" s="151"/>
      <c r="AG738" s="151"/>
      <c r="AH738" s="151"/>
      <c r="AI738" s="151"/>
      <c r="AJ738" s="151"/>
      <c r="AK738" s="151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85"/>
      <c r="BK738" s="85"/>
    </row>
    <row r="739" spans="6:63" ht="12.75" x14ac:dyDescent="0.2"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  <c r="AA739" s="151"/>
      <c r="AB739" s="151"/>
      <c r="AC739" s="151"/>
      <c r="AD739" s="151"/>
      <c r="AE739" s="151"/>
      <c r="AF739" s="151"/>
      <c r="AG739" s="151"/>
      <c r="AH739" s="151"/>
      <c r="AI739" s="151"/>
      <c r="AJ739" s="151"/>
      <c r="AK739" s="151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85"/>
      <c r="BK739" s="85"/>
    </row>
    <row r="740" spans="6:63" ht="12.75" x14ac:dyDescent="0.2"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  <c r="AA740" s="151"/>
      <c r="AB740" s="151"/>
      <c r="AC740" s="151"/>
      <c r="AD740" s="151"/>
      <c r="AE740" s="151"/>
      <c r="AF740" s="151"/>
      <c r="AG740" s="151"/>
      <c r="AH740" s="151"/>
      <c r="AI740" s="151"/>
      <c r="AJ740" s="151"/>
      <c r="AK740" s="151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85"/>
      <c r="BK740" s="85"/>
    </row>
    <row r="741" spans="6:63" ht="12.75" x14ac:dyDescent="0.2"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  <c r="AA741" s="151"/>
      <c r="AB741" s="151"/>
      <c r="AC741" s="151"/>
      <c r="AD741" s="151"/>
      <c r="AE741" s="151"/>
      <c r="AF741" s="151"/>
      <c r="AG741" s="151"/>
      <c r="AH741" s="151"/>
      <c r="AI741" s="151"/>
      <c r="AJ741" s="151"/>
      <c r="AK741" s="151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85"/>
      <c r="BK741" s="85"/>
    </row>
    <row r="742" spans="6:63" ht="12.75" x14ac:dyDescent="0.2"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  <c r="AA742" s="151"/>
      <c r="AB742" s="151"/>
      <c r="AC742" s="151"/>
      <c r="AD742" s="151"/>
      <c r="AE742" s="151"/>
      <c r="AF742" s="151"/>
      <c r="AG742" s="151"/>
      <c r="AH742" s="151"/>
      <c r="AI742" s="151"/>
      <c r="AJ742" s="151"/>
      <c r="AK742" s="151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85"/>
      <c r="BK742" s="85"/>
    </row>
    <row r="743" spans="6:63" ht="12.75" x14ac:dyDescent="0.2"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  <c r="AA743" s="151"/>
      <c r="AB743" s="151"/>
      <c r="AC743" s="151"/>
      <c r="AD743" s="151"/>
      <c r="AE743" s="151"/>
      <c r="AF743" s="151"/>
      <c r="AG743" s="151"/>
      <c r="AH743" s="151"/>
      <c r="AI743" s="151"/>
      <c r="AJ743" s="151"/>
      <c r="AK743" s="151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85"/>
      <c r="BK743" s="85"/>
    </row>
    <row r="744" spans="6:63" ht="12.75" x14ac:dyDescent="0.2"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  <c r="AA744" s="151"/>
      <c r="AB744" s="151"/>
      <c r="AC744" s="151"/>
      <c r="AD744" s="151"/>
      <c r="AE744" s="151"/>
      <c r="AF744" s="151"/>
      <c r="AG744" s="151"/>
      <c r="AH744" s="151"/>
      <c r="AI744" s="151"/>
      <c r="AJ744" s="151"/>
      <c r="AK744" s="151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85"/>
      <c r="BK744" s="85"/>
    </row>
    <row r="745" spans="6:63" ht="12.75" x14ac:dyDescent="0.2"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  <c r="AA745" s="151"/>
      <c r="AB745" s="151"/>
      <c r="AC745" s="151"/>
      <c r="AD745" s="151"/>
      <c r="AE745" s="151"/>
      <c r="AF745" s="151"/>
      <c r="AG745" s="151"/>
      <c r="AH745" s="151"/>
      <c r="AI745" s="151"/>
      <c r="AJ745" s="151"/>
      <c r="AK745" s="151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85"/>
      <c r="BK745" s="85"/>
    </row>
    <row r="746" spans="6:63" ht="12.75" x14ac:dyDescent="0.2"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  <c r="AA746" s="151"/>
      <c r="AB746" s="151"/>
      <c r="AC746" s="151"/>
      <c r="AD746" s="151"/>
      <c r="AE746" s="151"/>
      <c r="AF746" s="151"/>
      <c r="AG746" s="151"/>
      <c r="AH746" s="151"/>
      <c r="AI746" s="151"/>
      <c r="AJ746" s="151"/>
      <c r="AK746" s="151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85"/>
      <c r="BK746" s="85"/>
    </row>
    <row r="747" spans="6:63" ht="12.75" x14ac:dyDescent="0.2"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  <c r="AA747" s="151"/>
      <c r="AB747" s="151"/>
      <c r="AC747" s="151"/>
      <c r="AD747" s="151"/>
      <c r="AE747" s="151"/>
      <c r="AF747" s="151"/>
      <c r="AG747" s="151"/>
      <c r="AH747" s="151"/>
      <c r="AI747" s="151"/>
      <c r="AJ747" s="151"/>
      <c r="AK747" s="151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85"/>
      <c r="BK747" s="85"/>
    </row>
    <row r="748" spans="6:63" ht="12.75" x14ac:dyDescent="0.2"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  <c r="AA748" s="151"/>
      <c r="AB748" s="151"/>
      <c r="AC748" s="151"/>
      <c r="AD748" s="151"/>
      <c r="AE748" s="151"/>
      <c r="AF748" s="151"/>
      <c r="AG748" s="151"/>
      <c r="AH748" s="151"/>
      <c r="AI748" s="151"/>
      <c r="AJ748" s="151"/>
      <c r="AK748" s="151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85"/>
      <c r="BK748" s="85"/>
    </row>
    <row r="749" spans="6:63" ht="12.75" x14ac:dyDescent="0.2"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  <c r="AA749" s="151"/>
      <c r="AB749" s="151"/>
      <c r="AC749" s="151"/>
      <c r="AD749" s="151"/>
      <c r="AE749" s="151"/>
      <c r="AF749" s="151"/>
      <c r="AG749" s="151"/>
      <c r="AH749" s="151"/>
      <c r="AI749" s="151"/>
      <c r="AJ749" s="151"/>
      <c r="AK749" s="151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85"/>
      <c r="BK749" s="85"/>
    </row>
    <row r="750" spans="6:63" ht="12.75" x14ac:dyDescent="0.2"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  <c r="AA750" s="151"/>
      <c r="AB750" s="151"/>
      <c r="AC750" s="151"/>
      <c r="AD750" s="151"/>
      <c r="AE750" s="151"/>
      <c r="AF750" s="151"/>
      <c r="AG750" s="151"/>
      <c r="AH750" s="151"/>
      <c r="AI750" s="151"/>
      <c r="AJ750" s="151"/>
      <c r="AK750" s="151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85"/>
      <c r="BK750" s="85"/>
    </row>
    <row r="751" spans="6:63" ht="12.75" x14ac:dyDescent="0.2"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  <c r="AA751" s="151"/>
      <c r="AB751" s="151"/>
      <c r="AC751" s="151"/>
      <c r="AD751" s="151"/>
      <c r="AE751" s="151"/>
      <c r="AF751" s="151"/>
      <c r="AG751" s="151"/>
      <c r="AH751" s="151"/>
      <c r="AI751" s="151"/>
      <c r="AJ751" s="151"/>
      <c r="AK751" s="151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85"/>
      <c r="BK751" s="85"/>
    </row>
    <row r="752" spans="6:63" ht="12.75" x14ac:dyDescent="0.2"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  <c r="AA752" s="151"/>
      <c r="AB752" s="151"/>
      <c r="AC752" s="151"/>
      <c r="AD752" s="151"/>
      <c r="AE752" s="151"/>
      <c r="AF752" s="151"/>
      <c r="AG752" s="151"/>
      <c r="AH752" s="151"/>
      <c r="AI752" s="151"/>
      <c r="AJ752" s="151"/>
      <c r="AK752" s="151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85"/>
      <c r="BK752" s="85"/>
    </row>
    <row r="753" spans="6:63" ht="12.75" x14ac:dyDescent="0.2"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  <c r="AA753" s="151"/>
      <c r="AB753" s="151"/>
      <c r="AC753" s="151"/>
      <c r="AD753" s="151"/>
      <c r="AE753" s="151"/>
      <c r="AF753" s="151"/>
      <c r="AG753" s="151"/>
      <c r="AH753" s="151"/>
      <c r="AI753" s="151"/>
      <c r="AJ753" s="151"/>
      <c r="AK753" s="151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85"/>
      <c r="BK753" s="85"/>
    </row>
    <row r="754" spans="6:63" ht="12.75" x14ac:dyDescent="0.2"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  <c r="AA754" s="151"/>
      <c r="AB754" s="151"/>
      <c r="AC754" s="151"/>
      <c r="AD754" s="151"/>
      <c r="AE754" s="151"/>
      <c r="AF754" s="151"/>
      <c r="AG754" s="151"/>
      <c r="AH754" s="151"/>
      <c r="AI754" s="151"/>
      <c r="AJ754" s="151"/>
      <c r="AK754" s="151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85"/>
      <c r="BK754" s="85"/>
    </row>
    <row r="755" spans="6:63" ht="12.75" x14ac:dyDescent="0.2"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  <c r="AA755" s="151"/>
      <c r="AB755" s="151"/>
      <c r="AC755" s="151"/>
      <c r="AD755" s="151"/>
      <c r="AE755" s="151"/>
      <c r="AF755" s="151"/>
      <c r="AG755" s="151"/>
      <c r="AH755" s="151"/>
      <c r="AI755" s="151"/>
      <c r="AJ755" s="151"/>
      <c r="AK755" s="151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85"/>
      <c r="BK755" s="85"/>
    </row>
    <row r="756" spans="6:63" ht="12.75" x14ac:dyDescent="0.2"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  <c r="AA756" s="151"/>
      <c r="AB756" s="151"/>
      <c r="AC756" s="151"/>
      <c r="AD756" s="151"/>
      <c r="AE756" s="151"/>
      <c r="AF756" s="151"/>
      <c r="AG756" s="151"/>
      <c r="AH756" s="151"/>
      <c r="AI756" s="151"/>
      <c r="AJ756" s="151"/>
      <c r="AK756" s="151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85"/>
      <c r="BK756" s="85"/>
    </row>
    <row r="757" spans="6:63" ht="12.75" x14ac:dyDescent="0.2"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  <c r="AA757" s="151"/>
      <c r="AB757" s="151"/>
      <c r="AC757" s="151"/>
      <c r="AD757" s="151"/>
      <c r="AE757" s="151"/>
      <c r="AF757" s="151"/>
      <c r="AG757" s="151"/>
      <c r="AH757" s="151"/>
      <c r="AI757" s="151"/>
      <c r="AJ757" s="151"/>
      <c r="AK757" s="151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85"/>
      <c r="BK757" s="85"/>
    </row>
    <row r="758" spans="6:63" ht="12.75" x14ac:dyDescent="0.2"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  <c r="AA758" s="151"/>
      <c r="AB758" s="151"/>
      <c r="AC758" s="151"/>
      <c r="AD758" s="151"/>
      <c r="AE758" s="151"/>
      <c r="AF758" s="151"/>
      <c r="AG758" s="151"/>
      <c r="AH758" s="151"/>
      <c r="AI758" s="151"/>
      <c r="AJ758" s="151"/>
      <c r="AK758" s="151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85"/>
      <c r="BK758" s="85"/>
    </row>
    <row r="759" spans="6:63" ht="12.75" x14ac:dyDescent="0.2"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  <c r="AA759" s="151"/>
      <c r="AB759" s="151"/>
      <c r="AC759" s="151"/>
      <c r="AD759" s="151"/>
      <c r="AE759" s="151"/>
      <c r="AF759" s="151"/>
      <c r="AG759" s="151"/>
      <c r="AH759" s="151"/>
      <c r="AI759" s="151"/>
      <c r="AJ759" s="151"/>
      <c r="AK759" s="151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85"/>
      <c r="BK759" s="85"/>
    </row>
    <row r="760" spans="6:63" ht="12.75" x14ac:dyDescent="0.2"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  <c r="AA760" s="151"/>
      <c r="AB760" s="151"/>
      <c r="AC760" s="151"/>
      <c r="AD760" s="151"/>
      <c r="AE760" s="151"/>
      <c r="AF760" s="151"/>
      <c r="AG760" s="151"/>
      <c r="AH760" s="151"/>
      <c r="AI760" s="151"/>
      <c r="AJ760" s="151"/>
      <c r="AK760" s="151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85"/>
      <c r="BK760" s="85"/>
    </row>
    <row r="761" spans="6:63" ht="12.75" x14ac:dyDescent="0.2"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  <c r="AA761" s="151"/>
      <c r="AB761" s="151"/>
      <c r="AC761" s="151"/>
      <c r="AD761" s="151"/>
      <c r="AE761" s="151"/>
      <c r="AF761" s="151"/>
      <c r="AG761" s="151"/>
      <c r="AH761" s="151"/>
      <c r="AI761" s="151"/>
      <c r="AJ761" s="151"/>
      <c r="AK761" s="151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85"/>
      <c r="BK761" s="85"/>
    </row>
    <row r="762" spans="6:63" ht="12.75" x14ac:dyDescent="0.2"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  <c r="AA762" s="151"/>
      <c r="AB762" s="151"/>
      <c r="AC762" s="151"/>
      <c r="AD762" s="151"/>
      <c r="AE762" s="151"/>
      <c r="AF762" s="151"/>
      <c r="AG762" s="151"/>
      <c r="AH762" s="151"/>
      <c r="AI762" s="151"/>
      <c r="AJ762" s="151"/>
      <c r="AK762" s="151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85"/>
      <c r="BK762" s="85"/>
    </row>
    <row r="763" spans="6:63" ht="12.75" x14ac:dyDescent="0.2"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  <c r="AA763" s="151"/>
      <c r="AB763" s="151"/>
      <c r="AC763" s="151"/>
      <c r="AD763" s="151"/>
      <c r="AE763" s="151"/>
      <c r="AF763" s="151"/>
      <c r="AG763" s="151"/>
      <c r="AH763" s="151"/>
      <c r="AI763" s="151"/>
      <c r="AJ763" s="151"/>
      <c r="AK763" s="151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85"/>
      <c r="BK763" s="85"/>
    </row>
    <row r="764" spans="6:63" ht="12.75" x14ac:dyDescent="0.2"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  <c r="AA764" s="151"/>
      <c r="AB764" s="151"/>
      <c r="AC764" s="151"/>
      <c r="AD764" s="151"/>
      <c r="AE764" s="151"/>
      <c r="AF764" s="151"/>
      <c r="AG764" s="151"/>
      <c r="AH764" s="151"/>
      <c r="AI764" s="151"/>
      <c r="AJ764" s="151"/>
      <c r="AK764" s="151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85"/>
      <c r="BK764" s="85"/>
    </row>
    <row r="765" spans="6:63" ht="12.75" x14ac:dyDescent="0.2"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  <c r="AA765" s="151"/>
      <c r="AB765" s="151"/>
      <c r="AC765" s="151"/>
      <c r="AD765" s="151"/>
      <c r="AE765" s="151"/>
      <c r="AF765" s="151"/>
      <c r="AG765" s="151"/>
      <c r="AH765" s="151"/>
      <c r="AI765" s="151"/>
      <c r="AJ765" s="151"/>
      <c r="AK765" s="151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85"/>
      <c r="BK765" s="85"/>
    </row>
    <row r="766" spans="6:63" ht="12.75" x14ac:dyDescent="0.2"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  <c r="AA766" s="151"/>
      <c r="AB766" s="151"/>
      <c r="AC766" s="151"/>
      <c r="AD766" s="151"/>
      <c r="AE766" s="151"/>
      <c r="AF766" s="151"/>
      <c r="AG766" s="151"/>
      <c r="AH766" s="151"/>
      <c r="AI766" s="151"/>
      <c r="AJ766" s="151"/>
      <c r="AK766" s="151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85"/>
      <c r="BK766" s="85"/>
    </row>
    <row r="767" spans="6:63" ht="12.75" x14ac:dyDescent="0.2"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  <c r="AA767" s="151"/>
      <c r="AB767" s="151"/>
      <c r="AC767" s="151"/>
      <c r="AD767" s="151"/>
      <c r="AE767" s="151"/>
      <c r="AF767" s="151"/>
      <c r="AG767" s="151"/>
      <c r="AH767" s="151"/>
      <c r="AI767" s="151"/>
      <c r="AJ767" s="151"/>
      <c r="AK767" s="151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85"/>
      <c r="BK767" s="85"/>
    </row>
    <row r="768" spans="6:63" ht="12.75" x14ac:dyDescent="0.2"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  <c r="AA768" s="151"/>
      <c r="AB768" s="151"/>
      <c r="AC768" s="151"/>
      <c r="AD768" s="151"/>
      <c r="AE768" s="151"/>
      <c r="AF768" s="151"/>
      <c r="AG768" s="151"/>
      <c r="AH768" s="151"/>
      <c r="AI768" s="151"/>
      <c r="AJ768" s="151"/>
      <c r="AK768" s="151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85"/>
      <c r="BK768" s="85"/>
    </row>
    <row r="769" spans="6:63" ht="12.75" x14ac:dyDescent="0.2"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  <c r="AA769" s="151"/>
      <c r="AB769" s="151"/>
      <c r="AC769" s="151"/>
      <c r="AD769" s="151"/>
      <c r="AE769" s="151"/>
      <c r="AF769" s="151"/>
      <c r="AG769" s="151"/>
      <c r="AH769" s="151"/>
      <c r="AI769" s="151"/>
      <c r="AJ769" s="151"/>
      <c r="AK769" s="151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85"/>
      <c r="BK769" s="85"/>
    </row>
    <row r="770" spans="6:63" ht="12.75" x14ac:dyDescent="0.2"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  <c r="AA770" s="151"/>
      <c r="AB770" s="151"/>
      <c r="AC770" s="151"/>
      <c r="AD770" s="151"/>
      <c r="AE770" s="151"/>
      <c r="AF770" s="151"/>
      <c r="AG770" s="151"/>
      <c r="AH770" s="151"/>
      <c r="AI770" s="151"/>
      <c r="AJ770" s="151"/>
      <c r="AK770" s="151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85"/>
      <c r="BK770" s="85"/>
    </row>
    <row r="771" spans="6:63" ht="12.75" x14ac:dyDescent="0.2"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  <c r="AA771" s="151"/>
      <c r="AB771" s="151"/>
      <c r="AC771" s="151"/>
      <c r="AD771" s="151"/>
      <c r="AE771" s="151"/>
      <c r="AF771" s="151"/>
      <c r="AG771" s="151"/>
      <c r="AH771" s="151"/>
      <c r="AI771" s="151"/>
      <c r="AJ771" s="151"/>
      <c r="AK771" s="151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85"/>
      <c r="BK771" s="85"/>
    </row>
    <row r="772" spans="6:63" ht="12.75" x14ac:dyDescent="0.2"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  <c r="AA772" s="151"/>
      <c r="AB772" s="151"/>
      <c r="AC772" s="151"/>
      <c r="AD772" s="151"/>
      <c r="AE772" s="151"/>
      <c r="AF772" s="151"/>
      <c r="AG772" s="151"/>
      <c r="AH772" s="151"/>
      <c r="AI772" s="151"/>
      <c r="AJ772" s="151"/>
      <c r="AK772" s="151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85"/>
      <c r="BK772" s="85"/>
    </row>
    <row r="773" spans="6:63" ht="12.75" x14ac:dyDescent="0.2"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  <c r="AA773" s="151"/>
      <c r="AB773" s="151"/>
      <c r="AC773" s="151"/>
      <c r="AD773" s="151"/>
      <c r="AE773" s="151"/>
      <c r="AF773" s="151"/>
      <c r="AG773" s="151"/>
      <c r="AH773" s="151"/>
      <c r="AI773" s="151"/>
      <c r="AJ773" s="151"/>
      <c r="AK773" s="151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85"/>
      <c r="BK773" s="85"/>
    </row>
    <row r="774" spans="6:63" ht="12.75" x14ac:dyDescent="0.2"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  <c r="AA774" s="151"/>
      <c r="AB774" s="151"/>
      <c r="AC774" s="151"/>
      <c r="AD774" s="151"/>
      <c r="AE774" s="151"/>
      <c r="AF774" s="151"/>
      <c r="AG774" s="151"/>
      <c r="AH774" s="151"/>
      <c r="AI774" s="151"/>
      <c r="AJ774" s="151"/>
      <c r="AK774" s="151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85"/>
      <c r="BK774" s="85"/>
    </row>
    <row r="775" spans="6:63" ht="12.75" x14ac:dyDescent="0.2"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  <c r="AA775" s="151"/>
      <c r="AB775" s="151"/>
      <c r="AC775" s="151"/>
      <c r="AD775" s="151"/>
      <c r="AE775" s="151"/>
      <c r="AF775" s="151"/>
      <c r="AG775" s="151"/>
      <c r="AH775" s="151"/>
      <c r="AI775" s="151"/>
      <c r="AJ775" s="151"/>
      <c r="AK775" s="151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85"/>
      <c r="BK775" s="85"/>
    </row>
    <row r="776" spans="6:63" ht="12.75" x14ac:dyDescent="0.2"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  <c r="AA776" s="151"/>
      <c r="AB776" s="151"/>
      <c r="AC776" s="151"/>
      <c r="AD776" s="151"/>
      <c r="AE776" s="151"/>
      <c r="AF776" s="151"/>
      <c r="AG776" s="151"/>
      <c r="AH776" s="151"/>
      <c r="AI776" s="151"/>
      <c r="AJ776" s="151"/>
      <c r="AK776" s="151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85"/>
      <c r="BK776" s="85"/>
    </row>
    <row r="777" spans="6:63" ht="12.75" x14ac:dyDescent="0.2"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  <c r="AA777" s="151"/>
      <c r="AB777" s="151"/>
      <c r="AC777" s="151"/>
      <c r="AD777" s="151"/>
      <c r="AE777" s="151"/>
      <c r="AF777" s="151"/>
      <c r="AG777" s="151"/>
      <c r="AH777" s="151"/>
      <c r="AI777" s="151"/>
      <c r="AJ777" s="151"/>
      <c r="AK777" s="151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85"/>
      <c r="BK777" s="85"/>
    </row>
    <row r="778" spans="6:63" ht="12.75" x14ac:dyDescent="0.2"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  <c r="AA778" s="151"/>
      <c r="AB778" s="151"/>
      <c r="AC778" s="151"/>
      <c r="AD778" s="151"/>
      <c r="AE778" s="151"/>
      <c r="AF778" s="151"/>
      <c r="AG778" s="151"/>
      <c r="AH778" s="151"/>
      <c r="AI778" s="151"/>
      <c r="AJ778" s="151"/>
      <c r="AK778" s="151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85"/>
      <c r="BK778" s="85"/>
    </row>
    <row r="779" spans="6:63" ht="12.75" x14ac:dyDescent="0.2"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  <c r="AA779" s="151"/>
      <c r="AB779" s="151"/>
      <c r="AC779" s="151"/>
      <c r="AD779" s="151"/>
      <c r="AE779" s="151"/>
      <c r="AF779" s="151"/>
      <c r="AG779" s="151"/>
      <c r="AH779" s="151"/>
      <c r="AI779" s="151"/>
      <c r="AJ779" s="151"/>
      <c r="AK779" s="151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85"/>
      <c r="BK779" s="85"/>
    </row>
    <row r="780" spans="6:63" ht="12.75" x14ac:dyDescent="0.2"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  <c r="AA780" s="151"/>
      <c r="AB780" s="151"/>
      <c r="AC780" s="151"/>
      <c r="AD780" s="151"/>
      <c r="AE780" s="151"/>
      <c r="AF780" s="151"/>
      <c r="AG780" s="151"/>
      <c r="AH780" s="151"/>
      <c r="AI780" s="151"/>
      <c r="AJ780" s="151"/>
      <c r="AK780" s="151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85"/>
      <c r="BK780" s="85"/>
    </row>
    <row r="781" spans="6:63" ht="12.75" x14ac:dyDescent="0.2"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  <c r="AA781" s="151"/>
      <c r="AB781" s="151"/>
      <c r="AC781" s="151"/>
      <c r="AD781" s="151"/>
      <c r="AE781" s="151"/>
      <c r="AF781" s="151"/>
      <c r="AG781" s="151"/>
      <c r="AH781" s="151"/>
      <c r="AI781" s="151"/>
      <c r="AJ781" s="151"/>
      <c r="AK781" s="151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85"/>
      <c r="BK781" s="85"/>
    </row>
    <row r="782" spans="6:63" ht="12.75" x14ac:dyDescent="0.2"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  <c r="AA782" s="151"/>
      <c r="AB782" s="151"/>
      <c r="AC782" s="151"/>
      <c r="AD782" s="151"/>
      <c r="AE782" s="151"/>
      <c r="AF782" s="151"/>
      <c r="AG782" s="151"/>
      <c r="AH782" s="151"/>
      <c r="AI782" s="151"/>
      <c r="AJ782" s="151"/>
      <c r="AK782" s="151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85"/>
      <c r="BK782" s="85"/>
    </row>
    <row r="783" spans="6:63" ht="12.75" x14ac:dyDescent="0.2"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  <c r="AA783" s="151"/>
      <c r="AB783" s="151"/>
      <c r="AC783" s="151"/>
      <c r="AD783" s="151"/>
      <c r="AE783" s="151"/>
      <c r="AF783" s="151"/>
      <c r="AG783" s="151"/>
      <c r="AH783" s="151"/>
      <c r="AI783" s="151"/>
      <c r="AJ783" s="151"/>
      <c r="AK783" s="151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85"/>
      <c r="BK783" s="85"/>
    </row>
    <row r="784" spans="6:63" ht="12.75" x14ac:dyDescent="0.2"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  <c r="AA784" s="151"/>
      <c r="AB784" s="151"/>
      <c r="AC784" s="151"/>
      <c r="AD784" s="151"/>
      <c r="AE784" s="151"/>
      <c r="AF784" s="151"/>
      <c r="AG784" s="151"/>
      <c r="AH784" s="151"/>
      <c r="AI784" s="151"/>
      <c r="AJ784" s="151"/>
      <c r="AK784" s="151"/>
      <c r="AL784" s="116"/>
      <c r="AM784" s="116"/>
      <c r="AN784" s="116"/>
      <c r="AO784" s="116"/>
      <c r="AP784" s="116"/>
      <c r="AQ784" s="116"/>
      <c r="AR784" s="116"/>
      <c r="AS784" s="116"/>
      <c r="AT784" s="116"/>
      <c r="AU784" s="116"/>
      <c r="AV784" s="116"/>
      <c r="AW784" s="116"/>
      <c r="AX784" s="116"/>
      <c r="AY784" s="116"/>
      <c r="AZ784" s="116"/>
      <c r="BA784" s="116"/>
      <c r="BB784" s="116"/>
      <c r="BC784" s="116"/>
      <c r="BD784" s="116"/>
      <c r="BE784" s="116"/>
      <c r="BF784" s="116"/>
      <c r="BG784" s="116"/>
      <c r="BH784" s="116"/>
      <c r="BI784" s="116"/>
      <c r="BJ784" s="85"/>
      <c r="BK784" s="85"/>
    </row>
    <row r="785" spans="6:63" ht="12.75" x14ac:dyDescent="0.2"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  <c r="AA785" s="151"/>
      <c r="AB785" s="151"/>
      <c r="AC785" s="151"/>
      <c r="AD785" s="151"/>
      <c r="AE785" s="151"/>
      <c r="AF785" s="151"/>
      <c r="AG785" s="151"/>
      <c r="AH785" s="151"/>
      <c r="AI785" s="151"/>
      <c r="AJ785" s="151"/>
      <c r="AK785" s="151"/>
      <c r="AL785" s="116"/>
      <c r="AM785" s="116"/>
      <c r="AN785" s="116"/>
      <c r="AO785" s="116"/>
      <c r="AP785" s="116"/>
      <c r="AQ785" s="116"/>
      <c r="AR785" s="116"/>
      <c r="AS785" s="116"/>
      <c r="AT785" s="116"/>
      <c r="AU785" s="116"/>
      <c r="AV785" s="116"/>
      <c r="AW785" s="116"/>
      <c r="AX785" s="116"/>
      <c r="AY785" s="116"/>
      <c r="AZ785" s="116"/>
      <c r="BA785" s="116"/>
      <c r="BB785" s="116"/>
      <c r="BC785" s="116"/>
      <c r="BD785" s="116"/>
      <c r="BE785" s="116"/>
      <c r="BF785" s="116"/>
      <c r="BG785" s="116"/>
      <c r="BH785" s="116"/>
      <c r="BI785" s="116"/>
      <c r="BJ785" s="85"/>
      <c r="BK785" s="85"/>
    </row>
    <row r="786" spans="6:63" ht="12.75" x14ac:dyDescent="0.2"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  <c r="AB786" s="151"/>
      <c r="AC786" s="151"/>
      <c r="AD786" s="151"/>
      <c r="AE786" s="151"/>
      <c r="AF786" s="151"/>
      <c r="AG786" s="151"/>
      <c r="AH786" s="151"/>
      <c r="AI786" s="151"/>
      <c r="AJ786" s="151"/>
      <c r="AK786" s="151"/>
      <c r="AL786" s="116"/>
      <c r="AM786" s="116"/>
      <c r="AN786" s="116"/>
      <c r="AO786" s="116"/>
      <c r="AP786" s="116"/>
      <c r="AQ786" s="116"/>
      <c r="AR786" s="116"/>
      <c r="AS786" s="116"/>
      <c r="AT786" s="116"/>
      <c r="AU786" s="116"/>
      <c r="AV786" s="116"/>
      <c r="AW786" s="116"/>
      <c r="AX786" s="116"/>
      <c r="AY786" s="116"/>
      <c r="AZ786" s="116"/>
      <c r="BA786" s="116"/>
      <c r="BB786" s="116"/>
      <c r="BC786" s="116"/>
      <c r="BD786" s="116"/>
      <c r="BE786" s="116"/>
      <c r="BF786" s="116"/>
      <c r="BG786" s="116"/>
      <c r="BH786" s="116"/>
      <c r="BI786" s="116"/>
      <c r="BJ786" s="85"/>
      <c r="BK786" s="85"/>
    </row>
    <row r="787" spans="6:63" ht="12.75" x14ac:dyDescent="0.2"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51"/>
      <c r="AD787" s="151"/>
      <c r="AE787" s="151"/>
      <c r="AF787" s="151"/>
      <c r="AG787" s="151"/>
      <c r="AH787" s="151"/>
      <c r="AI787" s="151"/>
      <c r="AJ787" s="151"/>
      <c r="AK787" s="151"/>
      <c r="AL787" s="116"/>
      <c r="AM787" s="116"/>
      <c r="AN787" s="116"/>
      <c r="AO787" s="116"/>
      <c r="AP787" s="116"/>
      <c r="AQ787" s="116"/>
      <c r="AR787" s="116"/>
      <c r="AS787" s="116"/>
      <c r="AT787" s="116"/>
      <c r="AU787" s="116"/>
      <c r="AV787" s="116"/>
      <c r="AW787" s="116"/>
      <c r="AX787" s="116"/>
      <c r="AY787" s="116"/>
      <c r="AZ787" s="116"/>
      <c r="BA787" s="116"/>
      <c r="BB787" s="116"/>
      <c r="BC787" s="116"/>
      <c r="BD787" s="116"/>
      <c r="BE787" s="116"/>
      <c r="BF787" s="116"/>
      <c r="BG787" s="116"/>
      <c r="BH787" s="116"/>
      <c r="BI787" s="116"/>
      <c r="BJ787" s="85"/>
      <c r="BK787" s="85"/>
    </row>
    <row r="788" spans="6:63" ht="12.75" x14ac:dyDescent="0.2"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  <c r="AA788" s="151"/>
      <c r="AB788" s="151"/>
      <c r="AC788" s="151"/>
      <c r="AD788" s="151"/>
      <c r="AE788" s="151"/>
      <c r="AF788" s="151"/>
      <c r="AG788" s="151"/>
      <c r="AH788" s="151"/>
      <c r="AI788" s="151"/>
      <c r="AJ788" s="151"/>
      <c r="AK788" s="151"/>
      <c r="AL788" s="116"/>
      <c r="AM788" s="116"/>
      <c r="AN788" s="116"/>
      <c r="AO788" s="116"/>
      <c r="AP788" s="116"/>
      <c r="AQ788" s="116"/>
      <c r="AR788" s="116"/>
      <c r="AS788" s="116"/>
      <c r="AT788" s="116"/>
      <c r="AU788" s="116"/>
      <c r="AV788" s="116"/>
      <c r="AW788" s="116"/>
      <c r="AX788" s="116"/>
      <c r="AY788" s="116"/>
      <c r="AZ788" s="116"/>
      <c r="BA788" s="116"/>
      <c r="BB788" s="116"/>
      <c r="BC788" s="116"/>
      <c r="BD788" s="116"/>
      <c r="BE788" s="116"/>
      <c r="BF788" s="116"/>
      <c r="BG788" s="116"/>
      <c r="BH788" s="116"/>
      <c r="BI788" s="116"/>
      <c r="BJ788" s="85"/>
      <c r="BK788" s="85"/>
    </row>
    <row r="789" spans="6:63" ht="12.75" x14ac:dyDescent="0.2"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  <c r="AA789" s="151"/>
      <c r="AB789" s="151"/>
      <c r="AC789" s="151"/>
      <c r="AD789" s="151"/>
      <c r="AE789" s="151"/>
      <c r="AF789" s="151"/>
      <c r="AG789" s="151"/>
      <c r="AH789" s="151"/>
      <c r="AI789" s="151"/>
      <c r="AJ789" s="151"/>
      <c r="AK789" s="151"/>
      <c r="AL789" s="116"/>
      <c r="AM789" s="116"/>
      <c r="AN789" s="116"/>
      <c r="AO789" s="116"/>
      <c r="AP789" s="116"/>
      <c r="AQ789" s="116"/>
      <c r="AR789" s="116"/>
      <c r="AS789" s="116"/>
      <c r="AT789" s="116"/>
      <c r="AU789" s="116"/>
      <c r="AV789" s="116"/>
      <c r="AW789" s="116"/>
      <c r="AX789" s="116"/>
      <c r="AY789" s="116"/>
      <c r="AZ789" s="116"/>
      <c r="BA789" s="116"/>
      <c r="BB789" s="116"/>
      <c r="BC789" s="116"/>
      <c r="BD789" s="116"/>
      <c r="BE789" s="116"/>
      <c r="BF789" s="116"/>
      <c r="BG789" s="116"/>
      <c r="BH789" s="116"/>
      <c r="BI789" s="116"/>
      <c r="BJ789" s="85"/>
      <c r="BK789" s="85"/>
    </row>
    <row r="790" spans="6:63" ht="12.75" x14ac:dyDescent="0.2"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  <c r="AA790" s="151"/>
      <c r="AB790" s="151"/>
      <c r="AC790" s="151"/>
      <c r="AD790" s="151"/>
      <c r="AE790" s="151"/>
      <c r="AF790" s="151"/>
      <c r="AG790" s="151"/>
      <c r="AH790" s="151"/>
      <c r="AI790" s="151"/>
      <c r="AJ790" s="151"/>
      <c r="AK790" s="151"/>
      <c r="AL790" s="116"/>
      <c r="AM790" s="116"/>
      <c r="AN790" s="116"/>
      <c r="AO790" s="116"/>
      <c r="AP790" s="116"/>
      <c r="AQ790" s="116"/>
      <c r="AR790" s="116"/>
      <c r="AS790" s="116"/>
      <c r="AT790" s="116"/>
      <c r="AU790" s="116"/>
      <c r="AV790" s="116"/>
      <c r="AW790" s="116"/>
      <c r="AX790" s="116"/>
      <c r="AY790" s="116"/>
      <c r="AZ790" s="116"/>
      <c r="BA790" s="116"/>
      <c r="BB790" s="116"/>
      <c r="BC790" s="116"/>
      <c r="BD790" s="116"/>
      <c r="BE790" s="116"/>
      <c r="BF790" s="116"/>
      <c r="BG790" s="116"/>
      <c r="BH790" s="116"/>
      <c r="BI790" s="116"/>
      <c r="BJ790" s="85"/>
      <c r="BK790" s="85"/>
    </row>
    <row r="791" spans="6:63" ht="12.75" x14ac:dyDescent="0.2"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  <c r="AA791" s="151"/>
      <c r="AB791" s="151"/>
      <c r="AC791" s="151"/>
      <c r="AD791" s="151"/>
      <c r="AE791" s="151"/>
      <c r="AF791" s="151"/>
      <c r="AG791" s="151"/>
      <c r="AH791" s="151"/>
      <c r="AI791" s="151"/>
      <c r="AJ791" s="151"/>
      <c r="AK791" s="151"/>
      <c r="AL791" s="116"/>
      <c r="AM791" s="116"/>
      <c r="AN791" s="116"/>
      <c r="AO791" s="116"/>
      <c r="AP791" s="116"/>
      <c r="AQ791" s="116"/>
      <c r="AR791" s="116"/>
      <c r="AS791" s="116"/>
      <c r="AT791" s="116"/>
      <c r="AU791" s="116"/>
      <c r="AV791" s="116"/>
      <c r="AW791" s="116"/>
      <c r="AX791" s="116"/>
      <c r="AY791" s="116"/>
      <c r="AZ791" s="116"/>
      <c r="BA791" s="116"/>
      <c r="BB791" s="116"/>
      <c r="BC791" s="116"/>
      <c r="BD791" s="116"/>
      <c r="BE791" s="116"/>
      <c r="BF791" s="116"/>
      <c r="BG791" s="116"/>
      <c r="BH791" s="116"/>
      <c r="BI791" s="116"/>
      <c r="BJ791" s="85"/>
      <c r="BK791" s="85"/>
    </row>
    <row r="792" spans="6:63" ht="12.75" x14ac:dyDescent="0.2"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  <c r="AA792" s="151"/>
      <c r="AB792" s="151"/>
      <c r="AC792" s="151"/>
      <c r="AD792" s="151"/>
      <c r="AE792" s="151"/>
      <c r="AF792" s="151"/>
      <c r="AG792" s="151"/>
      <c r="AH792" s="151"/>
      <c r="AI792" s="151"/>
      <c r="AJ792" s="151"/>
      <c r="AK792" s="151"/>
      <c r="AL792" s="116"/>
      <c r="AM792" s="116"/>
      <c r="AN792" s="116"/>
      <c r="AO792" s="116"/>
      <c r="AP792" s="116"/>
      <c r="AQ792" s="116"/>
      <c r="AR792" s="116"/>
      <c r="AS792" s="116"/>
      <c r="AT792" s="116"/>
      <c r="AU792" s="116"/>
      <c r="AV792" s="116"/>
      <c r="AW792" s="116"/>
      <c r="AX792" s="116"/>
      <c r="AY792" s="116"/>
      <c r="AZ792" s="116"/>
      <c r="BA792" s="116"/>
      <c r="BB792" s="116"/>
      <c r="BC792" s="116"/>
      <c r="BD792" s="116"/>
      <c r="BE792" s="116"/>
      <c r="BF792" s="116"/>
      <c r="BG792" s="116"/>
      <c r="BH792" s="116"/>
      <c r="BI792" s="116"/>
      <c r="BJ792" s="85"/>
      <c r="BK792" s="85"/>
    </row>
    <row r="793" spans="6:63" ht="12.75" x14ac:dyDescent="0.2"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  <c r="AA793" s="151"/>
      <c r="AB793" s="151"/>
      <c r="AC793" s="151"/>
      <c r="AD793" s="151"/>
      <c r="AE793" s="151"/>
      <c r="AF793" s="151"/>
      <c r="AG793" s="151"/>
      <c r="AH793" s="151"/>
      <c r="AI793" s="151"/>
      <c r="AJ793" s="151"/>
      <c r="AK793" s="151"/>
      <c r="AL793" s="116"/>
      <c r="AM793" s="116"/>
      <c r="AN793" s="116"/>
      <c r="AO793" s="116"/>
      <c r="AP793" s="116"/>
      <c r="AQ793" s="116"/>
      <c r="AR793" s="116"/>
      <c r="AS793" s="116"/>
      <c r="AT793" s="116"/>
      <c r="AU793" s="116"/>
      <c r="AV793" s="116"/>
      <c r="AW793" s="116"/>
      <c r="AX793" s="116"/>
      <c r="AY793" s="116"/>
      <c r="AZ793" s="116"/>
      <c r="BA793" s="116"/>
      <c r="BB793" s="116"/>
      <c r="BC793" s="116"/>
      <c r="BD793" s="116"/>
      <c r="BE793" s="116"/>
      <c r="BF793" s="116"/>
      <c r="BG793" s="116"/>
      <c r="BH793" s="116"/>
      <c r="BI793" s="116"/>
      <c r="BJ793" s="85"/>
      <c r="BK793" s="85"/>
    </row>
    <row r="794" spans="6:63" ht="12.75" x14ac:dyDescent="0.2"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  <c r="AA794" s="151"/>
      <c r="AB794" s="151"/>
      <c r="AC794" s="151"/>
      <c r="AD794" s="151"/>
      <c r="AE794" s="151"/>
      <c r="AF794" s="151"/>
      <c r="AG794" s="151"/>
      <c r="AH794" s="151"/>
      <c r="AI794" s="151"/>
      <c r="AJ794" s="151"/>
      <c r="AK794" s="151"/>
      <c r="AL794" s="116"/>
      <c r="AM794" s="116"/>
      <c r="AN794" s="116"/>
      <c r="AO794" s="116"/>
      <c r="AP794" s="116"/>
      <c r="AQ794" s="116"/>
      <c r="AR794" s="116"/>
      <c r="AS794" s="116"/>
      <c r="AT794" s="116"/>
      <c r="AU794" s="116"/>
      <c r="AV794" s="116"/>
      <c r="AW794" s="116"/>
      <c r="AX794" s="116"/>
      <c r="AY794" s="116"/>
      <c r="AZ794" s="116"/>
      <c r="BA794" s="116"/>
      <c r="BB794" s="116"/>
      <c r="BC794" s="116"/>
      <c r="BD794" s="116"/>
      <c r="BE794" s="116"/>
      <c r="BF794" s="116"/>
      <c r="BG794" s="116"/>
      <c r="BH794" s="116"/>
      <c r="BI794" s="116"/>
      <c r="BJ794" s="85"/>
      <c r="BK794" s="85"/>
    </row>
    <row r="795" spans="6:63" ht="12.75" x14ac:dyDescent="0.2"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  <c r="AA795" s="151"/>
      <c r="AB795" s="151"/>
      <c r="AC795" s="151"/>
      <c r="AD795" s="151"/>
      <c r="AE795" s="151"/>
      <c r="AF795" s="151"/>
      <c r="AG795" s="151"/>
      <c r="AH795" s="151"/>
      <c r="AI795" s="151"/>
      <c r="AJ795" s="151"/>
      <c r="AK795" s="151"/>
      <c r="AL795" s="116"/>
      <c r="AM795" s="116"/>
      <c r="AN795" s="116"/>
      <c r="AO795" s="116"/>
      <c r="AP795" s="116"/>
      <c r="AQ795" s="116"/>
      <c r="AR795" s="116"/>
      <c r="AS795" s="116"/>
      <c r="AT795" s="116"/>
      <c r="AU795" s="116"/>
      <c r="AV795" s="116"/>
      <c r="AW795" s="116"/>
      <c r="AX795" s="116"/>
      <c r="AY795" s="116"/>
      <c r="AZ795" s="116"/>
      <c r="BA795" s="116"/>
      <c r="BB795" s="116"/>
      <c r="BC795" s="116"/>
      <c r="BD795" s="116"/>
      <c r="BE795" s="116"/>
      <c r="BF795" s="116"/>
      <c r="BG795" s="116"/>
      <c r="BH795" s="116"/>
      <c r="BI795" s="116"/>
      <c r="BJ795" s="85"/>
      <c r="BK795" s="85"/>
    </row>
    <row r="796" spans="6:63" ht="12.75" x14ac:dyDescent="0.2"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  <c r="AA796" s="151"/>
      <c r="AB796" s="151"/>
      <c r="AC796" s="151"/>
      <c r="AD796" s="151"/>
      <c r="AE796" s="151"/>
      <c r="AF796" s="151"/>
      <c r="AG796" s="151"/>
      <c r="AH796" s="151"/>
      <c r="AI796" s="151"/>
      <c r="AJ796" s="151"/>
      <c r="AK796" s="151"/>
      <c r="AL796" s="116"/>
      <c r="AM796" s="116"/>
      <c r="AN796" s="116"/>
      <c r="AO796" s="116"/>
      <c r="AP796" s="116"/>
      <c r="AQ796" s="116"/>
      <c r="AR796" s="116"/>
      <c r="AS796" s="116"/>
      <c r="AT796" s="116"/>
      <c r="AU796" s="116"/>
      <c r="AV796" s="116"/>
      <c r="AW796" s="116"/>
      <c r="AX796" s="116"/>
      <c r="AY796" s="116"/>
      <c r="AZ796" s="116"/>
      <c r="BA796" s="116"/>
      <c r="BB796" s="116"/>
      <c r="BC796" s="116"/>
      <c r="BD796" s="116"/>
      <c r="BE796" s="116"/>
      <c r="BF796" s="116"/>
      <c r="BG796" s="116"/>
      <c r="BH796" s="116"/>
      <c r="BI796" s="116"/>
      <c r="BJ796" s="85"/>
      <c r="BK796" s="85"/>
    </row>
    <row r="797" spans="6:63" ht="12.75" x14ac:dyDescent="0.2"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  <c r="AA797" s="151"/>
      <c r="AB797" s="151"/>
      <c r="AC797" s="151"/>
      <c r="AD797" s="151"/>
      <c r="AE797" s="151"/>
      <c r="AF797" s="151"/>
      <c r="AG797" s="151"/>
      <c r="AH797" s="151"/>
      <c r="AI797" s="151"/>
      <c r="AJ797" s="151"/>
      <c r="AK797" s="151"/>
      <c r="AL797" s="116"/>
      <c r="AM797" s="116"/>
      <c r="AN797" s="116"/>
      <c r="AO797" s="116"/>
      <c r="AP797" s="116"/>
      <c r="AQ797" s="116"/>
      <c r="AR797" s="116"/>
      <c r="AS797" s="116"/>
      <c r="AT797" s="116"/>
      <c r="AU797" s="116"/>
      <c r="AV797" s="116"/>
      <c r="AW797" s="116"/>
      <c r="AX797" s="116"/>
      <c r="AY797" s="116"/>
      <c r="AZ797" s="116"/>
      <c r="BA797" s="116"/>
      <c r="BB797" s="116"/>
      <c r="BC797" s="116"/>
      <c r="BD797" s="116"/>
      <c r="BE797" s="116"/>
      <c r="BF797" s="116"/>
      <c r="BG797" s="116"/>
      <c r="BH797" s="116"/>
      <c r="BI797" s="116"/>
      <c r="BJ797" s="85"/>
      <c r="BK797" s="85"/>
    </row>
    <row r="798" spans="6:63" ht="12.75" x14ac:dyDescent="0.2"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  <c r="AA798" s="151"/>
      <c r="AB798" s="151"/>
      <c r="AC798" s="151"/>
      <c r="AD798" s="151"/>
      <c r="AE798" s="151"/>
      <c r="AF798" s="151"/>
      <c r="AG798" s="151"/>
      <c r="AH798" s="151"/>
      <c r="AI798" s="151"/>
      <c r="AJ798" s="151"/>
      <c r="AK798" s="151"/>
      <c r="AL798" s="116"/>
      <c r="AM798" s="116"/>
      <c r="AN798" s="116"/>
      <c r="AO798" s="116"/>
      <c r="AP798" s="116"/>
      <c r="AQ798" s="116"/>
      <c r="AR798" s="116"/>
      <c r="AS798" s="116"/>
      <c r="AT798" s="116"/>
      <c r="AU798" s="116"/>
      <c r="AV798" s="116"/>
      <c r="AW798" s="116"/>
      <c r="AX798" s="116"/>
      <c r="AY798" s="116"/>
      <c r="AZ798" s="116"/>
      <c r="BA798" s="116"/>
      <c r="BB798" s="116"/>
      <c r="BC798" s="116"/>
      <c r="BD798" s="116"/>
      <c r="BE798" s="116"/>
      <c r="BF798" s="116"/>
      <c r="BG798" s="116"/>
      <c r="BH798" s="116"/>
      <c r="BI798" s="116"/>
      <c r="BJ798" s="85"/>
      <c r="BK798" s="85"/>
    </row>
    <row r="799" spans="6:63" ht="12.75" x14ac:dyDescent="0.2"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  <c r="AA799" s="151"/>
      <c r="AB799" s="151"/>
      <c r="AC799" s="151"/>
      <c r="AD799" s="151"/>
      <c r="AE799" s="151"/>
      <c r="AF799" s="151"/>
      <c r="AG799" s="151"/>
      <c r="AH799" s="151"/>
      <c r="AI799" s="151"/>
      <c r="AJ799" s="151"/>
      <c r="AK799" s="151"/>
      <c r="AL799" s="116"/>
      <c r="AM799" s="116"/>
      <c r="AN799" s="116"/>
      <c r="AO799" s="116"/>
      <c r="AP799" s="116"/>
      <c r="AQ799" s="116"/>
      <c r="AR799" s="116"/>
      <c r="AS799" s="116"/>
      <c r="AT799" s="116"/>
      <c r="AU799" s="116"/>
      <c r="AV799" s="116"/>
      <c r="AW799" s="116"/>
      <c r="AX799" s="116"/>
      <c r="AY799" s="116"/>
      <c r="AZ799" s="116"/>
      <c r="BA799" s="116"/>
      <c r="BB799" s="116"/>
      <c r="BC799" s="116"/>
      <c r="BD799" s="116"/>
      <c r="BE799" s="116"/>
      <c r="BF799" s="116"/>
      <c r="BG799" s="116"/>
      <c r="BH799" s="116"/>
      <c r="BI799" s="116"/>
      <c r="BJ799" s="85"/>
      <c r="BK799" s="85"/>
    </row>
    <row r="800" spans="6:63" ht="12.75" x14ac:dyDescent="0.2"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  <c r="AA800" s="151"/>
      <c r="AB800" s="151"/>
      <c r="AC800" s="151"/>
      <c r="AD800" s="151"/>
      <c r="AE800" s="151"/>
      <c r="AF800" s="151"/>
      <c r="AG800" s="151"/>
      <c r="AH800" s="151"/>
      <c r="AI800" s="151"/>
      <c r="AJ800" s="151"/>
      <c r="AK800" s="151"/>
      <c r="AL800" s="116"/>
      <c r="AM800" s="116"/>
      <c r="AN800" s="116"/>
      <c r="AO800" s="116"/>
      <c r="AP800" s="116"/>
      <c r="AQ800" s="116"/>
      <c r="AR800" s="116"/>
      <c r="AS800" s="116"/>
      <c r="AT800" s="116"/>
      <c r="AU800" s="116"/>
      <c r="AV800" s="116"/>
      <c r="AW800" s="116"/>
      <c r="AX800" s="116"/>
      <c r="AY800" s="116"/>
      <c r="AZ800" s="116"/>
      <c r="BA800" s="116"/>
      <c r="BB800" s="116"/>
      <c r="BC800" s="116"/>
      <c r="BD800" s="116"/>
      <c r="BE800" s="116"/>
      <c r="BF800" s="116"/>
      <c r="BG800" s="116"/>
      <c r="BH800" s="116"/>
      <c r="BI800" s="116"/>
      <c r="BJ800" s="85"/>
      <c r="BK800" s="85"/>
    </row>
    <row r="801" spans="6:63" ht="12.75" x14ac:dyDescent="0.2"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  <c r="AA801" s="151"/>
      <c r="AB801" s="151"/>
      <c r="AC801" s="151"/>
      <c r="AD801" s="151"/>
      <c r="AE801" s="151"/>
      <c r="AF801" s="151"/>
      <c r="AG801" s="151"/>
      <c r="AH801" s="151"/>
      <c r="AI801" s="151"/>
      <c r="AJ801" s="151"/>
      <c r="AK801" s="151"/>
      <c r="AL801" s="116"/>
      <c r="AM801" s="116"/>
      <c r="AN801" s="116"/>
      <c r="AO801" s="116"/>
      <c r="AP801" s="116"/>
      <c r="AQ801" s="116"/>
      <c r="AR801" s="116"/>
      <c r="AS801" s="116"/>
      <c r="AT801" s="116"/>
      <c r="AU801" s="116"/>
      <c r="AV801" s="116"/>
      <c r="AW801" s="116"/>
      <c r="AX801" s="116"/>
      <c r="AY801" s="116"/>
      <c r="AZ801" s="116"/>
      <c r="BA801" s="116"/>
      <c r="BB801" s="116"/>
      <c r="BC801" s="116"/>
      <c r="BD801" s="116"/>
      <c r="BE801" s="116"/>
      <c r="BF801" s="116"/>
      <c r="BG801" s="116"/>
      <c r="BH801" s="116"/>
      <c r="BI801" s="116"/>
      <c r="BJ801" s="85"/>
      <c r="BK801" s="85"/>
    </row>
    <row r="802" spans="6:63" ht="12.75" x14ac:dyDescent="0.2"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  <c r="AA802" s="151"/>
      <c r="AB802" s="151"/>
      <c r="AC802" s="151"/>
      <c r="AD802" s="151"/>
      <c r="AE802" s="151"/>
      <c r="AF802" s="151"/>
      <c r="AG802" s="151"/>
      <c r="AH802" s="151"/>
      <c r="AI802" s="151"/>
      <c r="AJ802" s="151"/>
      <c r="AK802" s="151"/>
      <c r="AL802" s="116"/>
      <c r="AM802" s="116"/>
      <c r="AN802" s="116"/>
      <c r="AO802" s="116"/>
      <c r="AP802" s="116"/>
      <c r="AQ802" s="116"/>
      <c r="AR802" s="116"/>
      <c r="AS802" s="116"/>
      <c r="AT802" s="116"/>
      <c r="AU802" s="116"/>
      <c r="AV802" s="116"/>
      <c r="AW802" s="116"/>
      <c r="AX802" s="116"/>
      <c r="AY802" s="116"/>
      <c r="AZ802" s="116"/>
      <c r="BA802" s="116"/>
      <c r="BB802" s="116"/>
      <c r="BC802" s="116"/>
      <c r="BD802" s="116"/>
      <c r="BE802" s="116"/>
      <c r="BF802" s="116"/>
      <c r="BG802" s="116"/>
      <c r="BH802" s="116"/>
      <c r="BI802" s="116"/>
      <c r="BJ802" s="85"/>
      <c r="BK802" s="85"/>
    </row>
    <row r="803" spans="6:63" ht="12.75" x14ac:dyDescent="0.2"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  <c r="AA803" s="151"/>
      <c r="AB803" s="151"/>
      <c r="AC803" s="151"/>
      <c r="AD803" s="151"/>
      <c r="AE803" s="151"/>
      <c r="AF803" s="151"/>
      <c r="AG803" s="151"/>
      <c r="AH803" s="151"/>
      <c r="AI803" s="151"/>
      <c r="AJ803" s="151"/>
      <c r="AK803" s="151"/>
      <c r="AL803" s="116"/>
      <c r="AM803" s="116"/>
      <c r="AN803" s="116"/>
      <c r="AO803" s="116"/>
      <c r="AP803" s="116"/>
      <c r="AQ803" s="116"/>
      <c r="AR803" s="116"/>
      <c r="AS803" s="116"/>
      <c r="AT803" s="116"/>
      <c r="AU803" s="116"/>
      <c r="AV803" s="116"/>
      <c r="AW803" s="116"/>
      <c r="AX803" s="116"/>
      <c r="AY803" s="116"/>
      <c r="AZ803" s="116"/>
      <c r="BA803" s="116"/>
      <c r="BB803" s="116"/>
      <c r="BC803" s="116"/>
      <c r="BD803" s="116"/>
      <c r="BE803" s="116"/>
      <c r="BF803" s="116"/>
      <c r="BG803" s="116"/>
      <c r="BH803" s="116"/>
      <c r="BI803" s="116"/>
      <c r="BJ803" s="85"/>
      <c r="BK803" s="85"/>
    </row>
    <row r="804" spans="6:63" ht="12.75" x14ac:dyDescent="0.2"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  <c r="AA804" s="151"/>
      <c r="AB804" s="151"/>
      <c r="AC804" s="151"/>
      <c r="AD804" s="151"/>
      <c r="AE804" s="151"/>
      <c r="AF804" s="151"/>
      <c r="AG804" s="151"/>
      <c r="AH804" s="151"/>
      <c r="AI804" s="151"/>
      <c r="AJ804" s="151"/>
      <c r="AK804" s="151"/>
      <c r="AL804" s="116"/>
      <c r="AM804" s="116"/>
      <c r="AN804" s="116"/>
      <c r="AO804" s="116"/>
      <c r="AP804" s="116"/>
      <c r="AQ804" s="116"/>
      <c r="AR804" s="116"/>
      <c r="AS804" s="116"/>
      <c r="AT804" s="116"/>
      <c r="AU804" s="116"/>
      <c r="AV804" s="116"/>
      <c r="AW804" s="116"/>
      <c r="AX804" s="116"/>
      <c r="AY804" s="116"/>
      <c r="AZ804" s="116"/>
      <c r="BA804" s="116"/>
      <c r="BB804" s="116"/>
      <c r="BC804" s="116"/>
      <c r="BD804" s="116"/>
      <c r="BE804" s="116"/>
      <c r="BF804" s="116"/>
      <c r="BG804" s="116"/>
      <c r="BH804" s="116"/>
      <c r="BI804" s="116"/>
      <c r="BJ804" s="85"/>
      <c r="BK804" s="85"/>
    </row>
    <row r="805" spans="6:63" ht="12.75" x14ac:dyDescent="0.2"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  <c r="AA805" s="151"/>
      <c r="AB805" s="151"/>
      <c r="AC805" s="151"/>
      <c r="AD805" s="151"/>
      <c r="AE805" s="151"/>
      <c r="AF805" s="151"/>
      <c r="AG805" s="151"/>
      <c r="AH805" s="151"/>
      <c r="AI805" s="151"/>
      <c r="AJ805" s="151"/>
      <c r="AK805" s="151"/>
      <c r="AL805" s="116"/>
      <c r="AM805" s="116"/>
      <c r="AN805" s="116"/>
      <c r="AO805" s="116"/>
      <c r="AP805" s="116"/>
      <c r="AQ805" s="116"/>
      <c r="AR805" s="116"/>
      <c r="AS805" s="116"/>
      <c r="AT805" s="116"/>
      <c r="AU805" s="116"/>
      <c r="AV805" s="116"/>
      <c r="AW805" s="116"/>
      <c r="AX805" s="116"/>
      <c r="AY805" s="116"/>
      <c r="AZ805" s="116"/>
      <c r="BA805" s="116"/>
      <c r="BB805" s="116"/>
      <c r="BC805" s="116"/>
      <c r="BD805" s="116"/>
      <c r="BE805" s="116"/>
      <c r="BF805" s="116"/>
      <c r="BG805" s="116"/>
      <c r="BH805" s="116"/>
      <c r="BI805" s="116"/>
      <c r="BJ805" s="85"/>
      <c r="BK805" s="85"/>
    </row>
    <row r="806" spans="6:63" ht="12.75" x14ac:dyDescent="0.2"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  <c r="AA806" s="151"/>
      <c r="AB806" s="151"/>
      <c r="AC806" s="151"/>
      <c r="AD806" s="151"/>
      <c r="AE806" s="151"/>
      <c r="AF806" s="151"/>
      <c r="AG806" s="151"/>
      <c r="AH806" s="151"/>
      <c r="AI806" s="151"/>
      <c r="AJ806" s="151"/>
      <c r="AK806" s="151"/>
      <c r="AL806" s="116"/>
      <c r="AM806" s="116"/>
      <c r="AN806" s="116"/>
      <c r="AO806" s="116"/>
      <c r="AP806" s="116"/>
      <c r="AQ806" s="116"/>
      <c r="AR806" s="116"/>
      <c r="AS806" s="116"/>
      <c r="AT806" s="116"/>
      <c r="AU806" s="116"/>
      <c r="AV806" s="116"/>
      <c r="AW806" s="116"/>
      <c r="AX806" s="116"/>
      <c r="AY806" s="116"/>
      <c r="AZ806" s="116"/>
      <c r="BA806" s="116"/>
      <c r="BB806" s="116"/>
      <c r="BC806" s="116"/>
      <c r="BD806" s="116"/>
      <c r="BE806" s="116"/>
      <c r="BF806" s="116"/>
      <c r="BG806" s="116"/>
      <c r="BH806" s="116"/>
      <c r="BI806" s="116"/>
      <c r="BJ806" s="85"/>
      <c r="BK806" s="85"/>
    </row>
    <row r="807" spans="6:63" ht="12.75" x14ac:dyDescent="0.2"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  <c r="AA807" s="151"/>
      <c r="AB807" s="151"/>
      <c r="AC807" s="151"/>
      <c r="AD807" s="151"/>
      <c r="AE807" s="151"/>
      <c r="AF807" s="151"/>
      <c r="AG807" s="151"/>
      <c r="AH807" s="151"/>
      <c r="AI807" s="151"/>
      <c r="AJ807" s="151"/>
      <c r="AK807" s="151"/>
      <c r="AL807" s="116"/>
      <c r="AM807" s="116"/>
      <c r="AN807" s="116"/>
      <c r="AO807" s="116"/>
      <c r="AP807" s="116"/>
      <c r="AQ807" s="116"/>
      <c r="AR807" s="116"/>
      <c r="AS807" s="116"/>
      <c r="AT807" s="116"/>
      <c r="AU807" s="116"/>
      <c r="AV807" s="116"/>
      <c r="AW807" s="116"/>
      <c r="AX807" s="116"/>
      <c r="AY807" s="116"/>
      <c r="AZ807" s="116"/>
      <c r="BA807" s="116"/>
      <c r="BB807" s="116"/>
      <c r="BC807" s="116"/>
      <c r="BD807" s="116"/>
      <c r="BE807" s="116"/>
      <c r="BF807" s="116"/>
      <c r="BG807" s="116"/>
      <c r="BH807" s="116"/>
      <c r="BI807" s="116"/>
      <c r="BJ807" s="85"/>
      <c r="BK807" s="85"/>
    </row>
    <row r="808" spans="6:63" ht="12.75" x14ac:dyDescent="0.2"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  <c r="AA808" s="151"/>
      <c r="AB808" s="151"/>
      <c r="AC808" s="151"/>
      <c r="AD808" s="151"/>
      <c r="AE808" s="151"/>
      <c r="AF808" s="151"/>
      <c r="AG808" s="151"/>
      <c r="AH808" s="151"/>
      <c r="AI808" s="151"/>
      <c r="AJ808" s="151"/>
      <c r="AK808" s="151"/>
      <c r="AL808" s="116"/>
      <c r="AM808" s="116"/>
      <c r="AN808" s="116"/>
      <c r="AO808" s="116"/>
      <c r="AP808" s="116"/>
      <c r="AQ808" s="116"/>
      <c r="AR808" s="116"/>
      <c r="AS808" s="116"/>
      <c r="AT808" s="116"/>
      <c r="AU808" s="116"/>
      <c r="AV808" s="116"/>
      <c r="AW808" s="116"/>
      <c r="AX808" s="116"/>
      <c r="AY808" s="116"/>
      <c r="AZ808" s="116"/>
      <c r="BA808" s="116"/>
      <c r="BB808" s="116"/>
      <c r="BC808" s="116"/>
      <c r="BD808" s="116"/>
      <c r="BE808" s="116"/>
      <c r="BF808" s="116"/>
      <c r="BG808" s="116"/>
      <c r="BH808" s="116"/>
      <c r="BI808" s="116"/>
      <c r="BJ808" s="85"/>
      <c r="BK808" s="85"/>
    </row>
    <row r="809" spans="6:63" ht="12.75" x14ac:dyDescent="0.2"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  <c r="AA809" s="151"/>
      <c r="AB809" s="151"/>
      <c r="AC809" s="151"/>
      <c r="AD809" s="151"/>
      <c r="AE809" s="151"/>
      <c r="AF809" s="151"/>
      <c r="AG809" s="151"/>
      <c r="AH809" s="151"/>
      <c r="AI809" s="151"/>
      <c r="AJ809" s="151"/>
      <c r="AK809" s="151"/>
      <c r="AL809" s="116"/>
      <c r="AM809" s="116"/>
      <c r="AN809" s="116"/>
      <c r="AO809" s="116"/>
      <c r="AP809" s="116"/>
      <c r="AQ809" s="116"/>
      <c r="AR809" s="116"/>
      <c r="AS809" s="116"/>
      <c r="AT809" s="116"/>
      <c r="AU809" s="116"/>
      <c r="AV809" s="116"/>
      <c r="AW809" s="116"/>
      <c r="AX809" s="116"/>
      <c r="AY809" s="116"/>
      <c r="AZ809" s="116"/>
      <c r="BA809" s="116"/>
      <c r="BB809" s="116"/>
      <c r="BC809" s="116"/>
      <c r="BD809" s="116"/>
      <c r="BE809" s="116"/>
      <c r="BF809" s="116"/>
      <c r="BG809" s="116"/>
      <c r="BH809" s="116"/>
      <c r="BI809" s="116"/>
      <c r="BJ809" s="85"/>
      <c r="BK809" s="85"/>
    </row>
    <row r="810" spans="6:63" ht="12.75" x14ac:dyDescent="0.2"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  <c r="AA810" s="151"/>
      <c r="AB810" s="151"/>
      <c r="AC810" s="151"/>
      <c r="AD810" s="151"/>
      <c r="AE810" s="151"/>
      <c r="AF810" s="151"/>
      <c r="AG810" s="151"/>
      <c r="AH810" s="151"/>
      <c r="AI810" s="151"/>
      <c r="AJ810" s="151"/>
      <c r="AK810" s="151"/>
      <c r="AL810" s="116"/>
      <c r="AM810" s="116"/>
      <c r="AN810" s="116"/>
      <c r="AO810" s="116"/>
      <c r="AP810" s="116"/>
      <c r="AQ810" s="116"/>
      <c r="AR810" s="116"/>
      <c r="AS810" s="116"/>
      <c r="AT810" s="116"/>
      <c r="AU810" s="116"/>
      <c r="AV810" s="116"/>
      <c r="AW810" s="116"/>
      <c r="AX810" s="116"/>
      <c r="AY810" s="116"/>
      <c r="AZ810" s="116"/>
      <c r="BA810" s="116"/>
      <c r="BB810" s="116"/>
      <c r="BC810" s="116"/>
      <c r="BD810" s="116"/>
      <c r="BE810" s="116"/>
      <c r="BF810" s="116"/>
      <c r="BG810" s="116"/>
      <c r="BH810" s="116"/>
      <c r="BI810" s="116"/>
      <c r="BJ810" s="85"/>
      <c r="BK810" s="85"/>
    </row>
    <row r="811" spans="6:63" ht="12.75" x14ac:dyDescent="0.2"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  <c r="AA811" s="151"/>
      <c r="AB811" s="151"/>
      <c r="AC811" s="151"/>
      <c r="AD811" s="151"/>
      <c r="AE811" s="151"/>
      <c r="AF811" s="151"/>
      <c r="AG811" s="151"/>
      <c r="AH811" s="151"/>
      <c r="AI811" s="151"/>
      <c r="AJ811" s="151"/>
      <c r="AK811" s="151"/>
      <c r="AL811" s="116"/>
      <c r="AM811" s="116"/>
      <c r="AN811" s="116"/>
      <c r="AO811" s="116"/>
      <c r="AP811" s="116"/>
      <c r="AQ811" s="116"/>
      <c r="AR811" s="116"/>
      <c r="AS811" s="116"/>
      <c r="AT811" s="116"/>
      <c r="AU811" s="116"/>
      <c r="AV811" s="116"/>
      <c r="AW811" s="116"/>
      <c r="AX811" s="116"/>
      <c r="AY811" s="116"/>
      <c r="AZ811" s="116"/>
      <c r="BA811" s="116"/>
      <c r="BB811" s="116"/>
      <c r="BC811" s="116"/>
      <c r="BD811" s="116"/>
      <c r="BE811" s="116"/>
      <c r="BF811" s="116"/>
      <c r="BG811" s="116"/>
      <c r="BH811" s="116"/>
      <c r="BI811" s="116"/>
      <c r="BJ811" s="85"/>
      <c r="BK811" s="85"/>
    </row>
    <row r="812" spans="6:63" ht="12.75" x14ac:dyDescent="0.2"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  <c r="AA812" s="151"/>
      <c r="AB812" s="151"/>
      <c r="AC812" s="151"/>
      <c r="AD812" s="151"/>
      <c r="AE812" s="151"/>
      <c r="AF812" s="151"/>
      <c r="AG812" s="151"/>
      <c r="AH812" s="151"/>
      <c r="AI812" s="151"/>
      <c r="AJ812" s="151"/>
      <c r="AK812" s="151"/>
      <c r="AL812" s="116"/>
      <c r="AM812" s="116"/>
      <c r="AN812" s="116"/>
      <c r="AO812" s="116"/>
      <c r="AP812" s="116"/>
      <c r="AQ812" s="116"/>
      <c r="AR812" s="116"/>
      <c r="AS812" s="116"/>
      <c r="AT812" s="116"/>
      <c r="AU812" s="116"/>
      <c r="AV812" s="116"/>
      <c r="AW812" s="116"/>
      <c r="AX812" s="116"/>
      <c r="AY812" s="116"/>
      <c r="AZ812" s="116"/>
      <c r="BA812" s="116"/>
      <c r="BB812" s="116"/>
      <c r="BC812" s="116"/>
      <c r="BD812" s="116"/>
      <c r="BE812" s="116"/>
      <c r="BF812" s="116"/>
      <c r="BG812" s="116"/>
      <c r="BH812" s="116"/>
      <c r="BI812" s="116"/>
      <c r="BJ812" s="85"/>
      <c r="BK812" s="85"/>
    </row>
    <row r="813" spans="6:63" ht="12.75" x14ac:dyDescent="0.2"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  <c r="AA813" s="151"/>
      <c r="AB813" s="151"/>
      <c r="AC813" s="151"/>
      <c r="AD813" s="151"/>
      <c r="AE813" s="151"/>
      <c r="AF813" s="151"/>
      <c r="AG813" s="151"/>
      <c r="AH813" s="151"/>
      <c r="AI813" s="151"/>
      <c r="AJ813" s="151"/>
      <c r="AK813" s="151"/>
      <c r="AL813" s="116"/>
      <c r="AM813" s="116"/>
      <c r="AN813" s="116"/>
      <c r="AO813" s="116"/>
      <c r="AP813" s="116"/>
      <c r="AQ813" s="116"/>
      <c r="AR813" s="116"/>
      <c r="AS813" s="116"/>
      <c r="AT813" s="116"/>
      <c r="AU813" s="116"/>
      <c r="AV813" s="116"/>
      <c r="AW813" s="116"/>
      <c r="AX813" s="116"/>
      <c r="AY813" s="116"/>
      <c r="AZ813" s="116"/>
      <c r="BA813" s="116"/>
      <c r="BB813" s="116"/>
      <c r="BC813" s="116"/>
      <c r="BD813" s="116"/>
      <c r="BE813" s="116"/>
      <c r="BF813" s="116"/>
      <c r="BG813" s="116"/>
      <c r="BH813" s="116"/>
      <c r="BI813" s="116"/>
      <c r="BJ813" s="85"/>
      <c r="BK813" s="85"/>
    </row>
    <row r="814" spans="6:63" ht="12.75" x14ac:dyDescent="0.2"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  <c r="AA814" s="151"/>
      <c r="AB814" s="151"/>
      <c r="AC814" s="151"/>
      <c r="AD814" s="151"/>
      <c r="AE814" s="151"/>
      <c r="AF814" s="151"/>
      <c r="AG814" s="151"/>
      <c r="AH814" s="151"/>
      <c r="AI814" s="151"/>
      <c r="AJ814" s="151"/>
      <c r="AK814" s="151"/>
      <c r="AL814" s="116"/>
      <c r="AM814" s="116"/>
      <c r="AN814" s="116"/>
      <c r="AO814" s="116"/>
      <c r="AP814" s="116"/>
      <c r="AQ814" s="116"/>
      <c r="AR814" s="116"/>
      <c r="AS814" s="116"/>
      <c r="AT814" s="116"/>
      <c r="AU814" s="116"/>
      <c r="AV814" s="116"/>
      <c r="AW814" s="116"/>
      <c r="AX814" s="116"/>
      <c r="AY814" s="116"/>
      <c r="AZ814" s="116"/>
      <c r="BA814" s="116"/>
      <c r="BB814" s="116"/>
      <c r="BC814" s="116"/>
      <c r="BD814" s="116"/>
      <c r="BE814" s="116"/>
      <c r="BF814" s="116"/>
      <c r="BG814" s="116"/>
      <c r="BH814" s="116"/>
      <c r="BI814" s="116"/>
      <c r="BJ814" s="85"/>
      <c r="BK814" s="85"/>
    </row>
    <row r="815" spans="6:63" ht="12.75" x14ac:dyDescent="0.2"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  <c r="AA815" s="151"/>
      <c r="AB815" s="151"/>
      <c r="AC815" s="151"/>
      <c r="AD815" s="151"/>
      <c r="AE815" s="151"/>
      <c r="AF815" s="151"/>
      <c r="AG815" s="151"/>
      <c r="AH815" s="151"/>
      <c r="AI815" s="151"/>
      <c r="AJ815" s="151"/>
      <c r="AK815" s="151"/>
      <c r="AL815" s="116"/>
      <c r="AM815" s="116"/>
      <c r="AN815" s="116"/>
      <c r="AO815" s="116"/>
      <c r="AP815" s="116"/>
      <c r="AQ815" s="116"/>
      <c r="AR815" s="116"/>
      <c r="AS815" s="116"/>
      <c r="AT815" s="116"/>
      <c r="AU815" s="116"/>
      <c r="AV815" s="116"/>
      <c r="AW815" s="116"/>
      <c r="AX815" s="116"/>
      <c r="AY815" s="116"/>
      <c r="AZ815" s="116"/>
      <c r="BA815" s="116"/>
      <c r="BB815" s="116"/>
      <c r="BC815" s="116"/>
      <c r="BD815" s="116"/>
      <c r="BE815" s="116"/>
      <c r="BF815" s="116"/>
      <c r="BG815" s="116"/>
      <c r="BH815" s="116"/>
      <c r="BI815" s="116"/>
      <c r="BJ815" s="85"/>
      <c r="BK815" s="85"/>
    </row>
    <row r="816" spans="6:63" ht="12.75" x14ac:dyDescent="0.2"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51"/>
      <c r="AD816" s="151"/>
      <c r="AE816" s="151"/>
      <c r="AF816" s="151"/>
      <c r="AG816" s="151"/>
      <c r="AH816" s="151"/>
      <c r="AI816" s="151"/>
      <c r="AJ816" s="151"/>
      <c r="AK816" s="151"/>
      <c r="AL816" s="116"/>
      <c r="AM816" s="116"/>
      <c r="AN816" s="116"/>
      <c r="AO816" s="116"/>
      <c r="AP816" s="116"/>
      <c r="AQ816" s="116"/>
      <c r="AR816" s="116"/>
      <c r="AS816" s="116"/>
      <c r="AT816" s="116"/>
      <c r="AU816" s="116"/>
      <c r="AV816" s="116"/>
      <c r="AW816" s="116"/>
      <c r="AX816" s="116"/>
      <c r="AY816" s="116"/>
      <c r="AZ816" s="116"/>
      <c r="BA816" s="116"/>
      <c r="BB816" s="116"/>
      <c r="BC816" s="116"/>
      <c r="BD816" s="116"/>
      <c r="BE816" s="116"/>
      <c r="BF816" s="116"/>
      <c r="BG816" s="116"/>
      <c r="BH816" s="116"/>
      <c r="BI816" s="116"/>
      <c r="BJ816" s="85"/>
      <c r="BK816" s="85"/>
    </row>
    <row r="817" spans="6:63" ht="12.75" x14ac:dyDescent="0.2"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  <c r="AA817" s="151"/>
      <c r="AB817" s="151"/>
      <c r="AC817" s="151"/>
      <c r="AD817" s="151"/>
      <c r="AE817" s="151"/>
      <c r="AF817" s="151"/>
      <c r="AG817" s="151"/>
      <c r="AH817" s="151"/>
      <c r="AI817" s="151"/>
      <c r="AJ817" s="151"/>
      <c r="AK817" s="151"/>
      <c r="AL817" s="116"/>
      <c r="AM817" s="116"/>
      <c r="AN817" s="116"/>
      <c r="AO817" s="116"/>
      <c r="AP817" s="116"/>
      <c r="AQ817" s="116"/>
      <c r="AR817" s="116"/>
      <c r="AS817" s="116"/>
      <c r="AT817" s="116"/>
      <c r="AU817" s="116"/>
      <c r="AV817" s="116"/>
      <c r="AW817" s="116"/>
      <c r="AX817" s="116"/>
      <c r="AY817" s="116"/>
      <c r="AZ817" s="116"/>
      <c r="BA817" s="116"/>
      <c r="BB817" s="116"/>
      <c r="BC817" s="116"/>
      <c r="BD817" s="116"/>
      <c r="BE817" s="116"/>
      <c r="BF817" s="116"/>
      <c r="BG817" s="116"/>
      <c r="BH817" s="116"/>
      <c r="BI817" s="116"/>
      <c r="BJ817" s="85"/>
      <c r="BK817" s="85"/>
    </row>
    <row r="818" spans="6:63" ht="12.75" x14ac:dyDescent="0.2"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  <c r="AA818" s="151"/>
      <c r="AB818" s="151"/>
      <c r="AC818" s="151"/>
      <c r="AD818" s="151"/>
      <c r="AE818" s="151"/>
      <c r="AF818" s="151"/>
      <c r="AG818" s="151"/>
      <c r="AH818" s="151"/>
      <c r="AI818" s="151"/>
      <c r="AJ818" s="151"/>
      <c r="AK818" s="151"/>
      <c r="AL818" s="116"/>
      <c r="AM818" s="116"/>
      <c r="AN818" s="116"/>
      <c r="AO818" s="116"/>
      <c r="AP818" s="116"/>
      <c r="AQ818" s="116"/>
      <c r="AR818" s="116"/>
      <c r="AS818" s="116"/>
      <c r="AT818" s="116"/>
      <c r="AU818" s="116"/>
      <c r="AV818" s="116"/>
      <c r="AW818" s="116"/>
      <c r="AX818" s="116"/>
      <c r="AY818" s="116"/>
      <c r="AZ818" s="116"/>
      <c r="BA818" s="116"/>
      <c r="BB818" s="116"/>
      <c r="BC818" s="116"/>
      <c r="BD818" s="116"/>
      <c r="BE818" s="116"/>
      <c r="BF818" s="116"/>
      <c r="BG818" s="116"/>
      <c r="BH818" s="116"/>
      <c r="BI818" s="116"/>
      <c r="BJ818" s="85"/>
      <c r="BK818" s="85"/>
    </row>
    <row r="819" spans="6:63" ht="12.75" x14ac:dyDescent="0.2"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  <c r="AA819" s="151"/>
      <c r="AB819" s="151"/>
      <c r="AC819" s="151"/>
      <c r="AD819" s="151"/>
      <c r="AE819" s="151"/>
      <c r="AF819" s="151"/>
      <c r="AG819" s="151"/>
      <c r="AH819" s="151"/>
      <c r="AI819" s="151"/>
      <c r="AJ819" s="151"/>
      <c r="AK819" s="151"/>
      <c r="AL819" s="116"/>
      <c r="AM819" s="116"/>
      <c r="AN819" s="116"/>
      <c r="AO819" s="116"/>
      <c r="AP819" s="116"/>
      <c r="AQ819" s="116"/>
      <c r="AR819" s="116"/>
      <c r="AS819" s="116"/>
      <c r="AT819" s="116"/>
      <c r="AU819" s="116"/>
      <c r="AV819" s="116"/>
      <c r="AW819" s="116"/>
      <c r="AX819" s="116"/>
      <c r="AY819" s="116"/>
      <c r="AZ819" s="116"/>
      <c r="BA819" s="116"/>
      <c r="BB819" s="116"/>
      <c r="BC819" s="116"/>
      <c r="BD819" s="116"/>
      <c r="BE819" s="116"/>
      <c r="BF819" s="116"/>
      <c r="BG819" s="116"/>
      <c r="BH819" s="116"/>
      <c r="BI819" s="116"/>
      <c r="BJ819" s="85"/>
      <c r="BK819" s="85"/>
    </row>
    <row r="820" spans="6:63" ht="12.75" x14ac:dyDescent="0.2"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  <c r="AA820" s="151"/>
      <c r="AB820" s="151"/>
      <c r="AC820" s="151"/>
      <c r="AD820" s="151"/>
      <c r="AE820" s="151"/>
      <c r="AF820" s="151"/>
      <c r="AG820" s="151"/>
      <c r="AH820" s="151"/>
      <c r="AI820" s="151"/>
      <c r="AJ820" s="151"/>
      <c r="AK820" s="151"/>
      <c r="AL820" s="116"/>
      <c r="AM820" s="116"/>
      <c r="AN820" s="116"/>
      <c r="AO820" s="116"/>
      <c r="AP820" s="116"/>
      <c r="AQ820" s="116"/>
      <c r="AR820" s="116"/>
      <c r="AS820" s="116"/>
      <c r="AT820" s="116"/>
      <c r="AU820" s="116"/>
      <c r="AV820" s="116"/>
      <c r="AW820" s="116"/>
      <c r="AX820" s="116"/>
      <c r="AY820" s="116"/>
      <c r="AZ820" s="116"/>
      <c r="BA820" s="116"/>
      <c r="BB820" s="116"/>
      <c r="BC820" s="116"/>
      <c r="BD820" s="116"/>
      <c r="BE820" s="116"/>
      <c r="BF820" s="116"/>
      <c r="BG820" s="116"/>
      <c r="BH820" s="116"/>
      <c r="BI820" s="116"/>
      <c r="BJ820" s="85"/>
      <c r="BK820" s="85"/>
    </row>
    <row r="821" spans="6:63" ht="12.75" x14ac:dyDescent="0.2"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  <c r="AA821" s="151"/>
      <c r="AB821" s="151"/>
      <c r="AC821" s="151"/>
      <c r="AD821" s="151"/>
      <c r="AE821" s="151"/>
      <c r="AF821" s="151"/>
      <c r="AG821" s="151"/>
      <c r="AH821" s="151"/>
      <c r="AI821" s="151"/>
      <c r="AJ821" s="151"/>
      <c r="AK821" s="151"/>
      <c r="AL821" s="116"/>
      <c r="AM821" s="116"/>
      <c r="AN821" s="116"/>
      <c r="AO821" s="116"/>
      <c r="AP821" s="116"/>
      <c r="AQ821" s="116"/>
      <c r="AR821" s="116"/>
      <c r="AS821" s="116"/>
      <c r="AT821" s="116"/>
      <c r="AU821" s="116"/>
      <c r="AV821" s="116"/>
      <c r="AW821" s="116"/>
      <c r="AX821" s="116"/>
      <c r="AY821" s="116"/>
      <c r="AZ821" s="116"/>
      <c r="BA821" s="116"/>
      <c r="BB821" s="116"/>
      <c r="BC821" s="116"/>
      <c r="BD821" s="116"/>
      <c r="BE821" s="116"/>
      <c r="BF821" s="116"/>
      <c r="BG821" s="116"/>
      <c r="BH821" s="116"/>
      <c r="BI821" s="116"/>
      <c r="BJ821" s="85"/>
      <c r="BK821" s="85"/>
    </row>
    <row r="822" spans="6:63" ht="12.75" x14ac:dyDescent="0.2"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  <c r="AA822" s="151"/>
      <c r="AB822" s="151"/>
      <c r="AC822" s="151"/>
      <c r="AD822" s="151"/>
      <c r="AE822" s="151"/>
      <c r="AF822" s="151"/>
      <c r="AG822" s="151"/>
      <c r="AH822" s="151"/>
      <c r="AI822" s="151"/>
      <c r="AJ822" s="151"/>
      <c r="AK822" s="151"/>
      <c r="AL822" s="116"/>
      <c r="AM822" s="116"/>
      <c r="AN822" s="116"/>
      <c r="AO822" s="116"/>
      <c r="AP822" s="116"/>
      <c r="AQ822" s="116"/>
      <c r="AR822" s="116"/>
      <c r="AS822" s="116"/>
      <c r="AT822" s="116"/>
      <c r="AU822" s="116"/>
      <c r="AV822" s="116"/>
      <c r="AW822" s="116"/>
      <c r="AX822" s="116"/>
      <c r="AY822" s="116"/>
      <c r="AZ822" s="116"/>
      <c r="BA822" s="116"/>
      <c r="BB822" s="116"/>
      <c r="BC822" s="116"/>
      <c r="BD822" s="116"/>
      <c r="BE822" s="116"/>
      <c r="BF822" s="116"/>
      <c r="BG822" s="116"/>
      <c r="BH822" s="116"/>
      <c r="BI822" s="116"/>
      <c r="BJ822" s="85"/>
      <c r="BK822" s="85"/>
    </row>
    <row r="823" spans="6:63" ht="12.75" x14ac:dyDescent="0.2"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  <c r="AA823" s="151"/>
      <c r="AB823" s="151"/>
      <c r="AC823" s="151"/>
      <c r="AD823" s="151"/>
      <c r="AE823" s="151"/>
      <c r="AF823" s="151"/>
      <c r="AG823" s="151"/>
      <c r="AH823" s="151"/>
      <c r="AI823" s="151"/>
      <c r="AJ823" s="151"/>
      <c r="AK823" s="151"/>
      <c r="AL823" s="116"/>
      <c r="AM823" s="116"/>
      <c r="AN823" s="116"/>
      <c r="AO823" s="116"/>
      <c r="AP823" s="116"/>
      <c r="AQ823" s="116"/>
      <c r="AR823" s="116"/>
      <c r="AS823" s="116"/>
      <c r="AT823" s="116"/>
      <c r="AU823" s="116"/>
      <c r="AV823" s="116"/>
      <c r="AW823" s="116"/>
      <c r="AX823" s="116"/>
      <c r="AY823" s="116"/>
      <c r="AZ823" s="116"/>
      <c r="BA823" s="116"/>
      <c r="BB823" s="116"/>
      <c r="BC823" s="116"/>
      <c r="BD823" s="116"/>
      <c r="BE823" s="116"/>
      <c r="BF823" s="116"/>
      <c r="BG823" s="116"/>
      <c r="BH823" s="116"/>
      <c r="BI823" s="116"/>
      <c r="BJ823" s="85"/>
      <c r="BK823" s="85"/>
    </row>
    <row r="824" spans="6:63" ht="12.75" x14ac:dyDescent="0.2"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  <c r="AA824" s="151"/>
      <c r="AB824" s="151"/>
      <c r="AC824" s="151"/>
      <c r="AD824" s="151"/>
      <c r="AE824" s="151"/>
      <c r="AF824" s="151"/>
      <c r="AG824" s="151"/>
      <c r="AH824" s="151"/>
      <c r="AI824" s="151"/>
      <c r="AJ824" s="151"/>
      <c r="AK824" s="151"/>
      <c r="AL824" s="116"/>
      <c r="AM824" s="116"/>
      <c r="AN824" s="116"/>
      <c r="AO824" s="116"/>
      <c r="AP824" s="116"/>
      <c r="AQ824" s="116"/>
      <c r="AR824" s="116"/>
      <c r="AS824" s="116"/>
      <c r="AT824" s="116"/>
      <c r="AU824" s="116"/>
      <c r="AV824" s="116"/>
      <c r="AW824" s="116"/>
      <c r="AX824" s="116"/>
      <c r="AY824" s="116"/>
      <c r="AZ824" s="116"/>
      <c r="BA824" s="116"/>
      <c r="BB824" s="116"/>
      <c r="BC824" s="116"/>
      <c r="BD824" s="116"/>
      <c r="BE824" s="116"/>
      <c r="BF824" s="116"/>
      <c r="BG824" s="116"/>
      <c r="BH824" s="116"/>
      <c r="BI824" s="116"/>
      <c r="BJ824" s="85"/>
      <c r="BK824" s="85"/>
    </row>
    <row r="825" spans="6:63" ht="12.75" x14ac:dyDescent="0.2"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  <c r="AA825" s="151"/>
      <c r="AB825" s="151"/>
      <c r="AC825" s="151"/>
      <c r="AD825" s="151"/>
      <c r="AE825" s="151"/>
      <c r="AF825" s="151"/>
      <c r="AG825" s="151"/>
      <c r="AH825" s="151"/>
      <c r="AI825" s="151"/>
      <c r="AJ825" s="151"/>
      <c r="AK825" s="151"/>
      <c r="AL825" s="116"/>
      <c r="AM825" s="116"/>
      <c r="AN825" s="116"/>
      <c r="AO825" s="116"/>
      <c r="AP825" s="116"/>
      <c r="AQ825" s="116"/>
      <c r="AR825" s="116"/>
      <c r="AS825" s="116"/>
      <c r="AT825" s="116"/>
      <c r="AU825" s="116"/>
      <c r="AV825" s="116"/>
      <c r="AW825" s="116"/>
      <c r="AX825" s="116"/>
      <c r="AY825" s="116"/>
      <c r="AZ825" s="116"/>
      <c r="BA825" s="116"/>
      <c r="BB825" s="116"/>
      <c r="BC825" s="116"/>
      <c r="BD825" s="116"/>
      <c r="BE825" s="116"/>
      <c r="BF825" s="116"/>
      <c r="BG825" s="116"/>
      <c r="BH825" s="116"/>
      <c r="BI825" s="116"/>
      <c r="BJ825" s="85"/>
      <c r="BK825" s="85"/>
    </row>
    <row r="826" spans="6:63" ht="12.75" x14ac:dyDescent="0.2"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  <c r="AA826" s="151"/>
      <c r="AB826" s="151"/>
      <c r="AC826" s="151"/>
      <c r="AD826" s="151"/>
      <c r="AE826" s="151"/>
      <c r="AF826" s="151"/>
      <c r="AG826" s="151"/>
      <c r="AH826" s="151"/>
      <c r="AI826" s="151"/>
      <c r="AJ826" s="151"/>
      <c r="AK826" s="151"/>
      <c r="AL826" s="116"/>
      <c r="AM826" s="116"/>
      <c r="AN826" s="116"/>
      <c r="AO826" s="116"/>
      <c r="AP826" s="116"/>
      <c r="AQ826" s="116"/>
      <c r="AR826" s="116"/>
      <c r="AS826" s="116"/>
      <c r="AT826" s="116"/>
      <c r="AU826" s="116"/>
      <c r="AV826" s="116"/>
      <c r="AW826" s="116"/>
      <c r="AX826" s="116"/>
      <c r="AY826" s="116"/>
      <c r="AZ826" s="116"/>
      <c r="BA826" s="116"/>
      <c r="BB826" s="116"/>
      <c r="BC826" s="116"/>
      <c r="BD826" s="116"/>
      <c r="BE826" s="116"/>
      <c r="BF826" s="116"/>
      <c r="BG826" s="116"/>
      <c r="BH826" s="116"/>
      <c r="BI826" s="116"/>
      <c r="BJ826" s="85"/>
      <c r="BK826" s="85"/>
    </row>
    <row r="827" spans="6:63" ht="12.75" x14ac:dyDescent="0.2"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  <c r="AA827" s="151"/>
      <c r="AB827" s="151"/>
      <c r="AC827" s="151"/>
      <c r="AD827" s="151"/>
      <c r="AE827" s="151"/>
      <c r="AF827" s="151"/>
      <c r="AG827" s="151"/>
      <c r="AH827" s="151"/>
      <c r="AI827" s="151"/>
      <c r="AJ827" s="151"/>
      <c r="AK827" s="151"/>
      <c r="AL827" s="116"/>
      <c r="AM827" s="116"/>
      <c r="AN827" s="116"/>
      <c r="AO827" s="116"/>
      <c r="AP827" s="116"/>
      <c r="AQ827" s="116"/>
      <c r="AR827" s="116"/>
      <c r="AS827" s="116"/>
      <c r="AT827" s="116"/>
      <c r="AU827" s="116"/>
      <c r="AV827" s="116"/>
      <c r="AW827" s="116"/>
      <c r="AX827" s="116"/>
      <c r="AY827" s="116"/>
      <c r="AZ827" s="116"/>
      <c r="BA827" s="116"/>
      <c r="BB827" s="116"/>
      <c r="BC827" s="116"/>
      <c r="BD827" s="116"/>
      <c r="BE827" s="116"/>
      <c r="BF827" s="116"/>
      <c r="BG827" s="116"/>
      <c r="BH827" s="116"/>
      <c r="BI827" s="116"/>
      <c r="BJ827" s="85"/>
      <c r="BK827" s="85"/>
    </row>
    <row r="828" spans="6:63" ht="12.75" x14ac:dyDescent="0.2"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  <c r="AA828" s="151"/>
      <c r="AB828" s="151"/>
      <c r="AC828" s="151"/>
      <c r="AD828" s="151"/>
      <c r="AE828" s="151"/>
      <c r="AF828" s="151"/>
      <c r="AG828" s="151"/>
      <c r="AH828" s="151"/>
      <c r="AI828" s="151"/>
      <c r="AJ828" s="151"/>
      <c r="AK828" s="151"/>
      <c r="AL828" s="116"/>
      <c r="AM828" s="116"/>
      <c r="AN828" s="116"/>
      <c r="AO828" s="116"/>
      <c r="AP828" s="116"/>
      <c r="AQ828" s="116"/>
      <c r="AR828" s="116"/>
      <c r="AS828" s="116"/>
      <c r="AT828" s="116"/>
      <c r="AU828" s="116"/>
      <c r="AV828" s="116"/>
      <c r="AW828" s="116"/>
      <c r="AX828" s="116"/>
      <c r="AY828" s="116"/>
      <c r="AZ828" s="116"/>
      <c r="BA828" s="116"/>
      <c r="BB828" s="116"/>
      <c r="BC828" s="116"/>
      <c r="BD828" s="116"/>
      <c r="BE828" s="116"/>
      <c r="BF828" s="116"/>
      <c r="BG828" s="116"/>
      <c r="BH828" s="116"/>
      <c r="BI828" s="116"/>
      <c r="BJ828" s="85"/>
      <c r="BK828" s="85"/>
    </row>
    <row r="829" spans="6:63" ht="12.75" x14ac:dyDescent="0.2"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  <c r="AA829" s="151"/>
      <c r="AB829" s="151"/>
      <c r="AC829" s="151"/>
      <c r="AD829" s="151"/>
      <c r="AE829" s="151"/>
      <c r="AF829" s="151"/>
      <c r="AG829" s="151"/>
      <c r="AH829" s="151"/>
      <c r="AI829" s="151"/>
      <c r="AJ829" s="151"/>
      <c r="AK829" s="151"/>
      <c r="AL829" s="116"/>
      <c r="AM829" s="116"/>
      <c r="AN829" s="116"/>
      <c r="AO829" s="116"/>
      <c r="AP829" s="116"/>
      <c r="AQ829" s="116"/>
      <c r="AR829" s="116"/>
      <c r="AS829" s="116"/>
      <c r="AT829" s="116"/>
      <c r="AU829" s="116"/>
      <c r="AV829" s="116"/>
      <c r="AW829" s="116"/>
      <c r="AX829" s="116"/>
      <c r="AY829" s="116"/>
      <c r="AZ829" s="116"/>
      <c r="BA829" s="116"/>
      <c r="BB829" s="116"/>
      <c r="BC829" s="116"/>
      <c r="BD829" s="116"/>
      <c r="BE829" s="116"/>
      <c r="BF829" s="116"/>
      <c r="BG829" s="116"/>
      <c r="BH829" s="116"/>
      <c r="BI829" s="116"/>
      <c r="BJ829" s="85"/>
      <c r="BK829" s="85"/>
    </row>
    <row r="830" spans="6:63" ht="12.75" x14ac:dyDescent="0.2"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  <c r="AA830" s="151"/>
      <c r="AB830" s="151"/>
      <c r="AC830" s="151"/>
      <c r="AD830" s="151"/>
      <c r="AE830" s="151"/>
      <c r="AF830" s="151"/>
      <c r="AG830" s="151"/>
      <c r="AH830" s="151"/>
      <c r="AI830" s="151"/>
      <c r="AJ830" s="151"/>
      <c r="AK830" s="151"/>
      <c r="AL830" s="116"/>
      <c r="AM830" s="116"/>
      <c r="AN830" s="116"/>
      <c r="AO830" s="116"/>
      <c r="AP830" s="116"/>
      <c r="AQ830" s="116"/>
      <c r="AR830" s="116"/>
      <c r="AS830" s="116"/>
      <c r="AT830" s="116"/>
      <c r="AU830" s="116"/>
      <c r="AV830" s="116"/>
      <c r="AW830" s="116"/>
      <c r="AX830" s="116"/>
      <c r="AY830" s="116"/>
      <c r="AZ830" s="116"/>
      <c r="BA830" s="116"/>
      <c r="BB830" s="116"/>
      <c r="BC830" s="116"/>
      <c r="BD830" s="116"/>
      <c r="BE830" s="116"/>
      <c r="BF830" s="116"/>
      <c r="BG830" s="116"/>
      <c r="BH830" s="116"/>
      <c r="BI830" s="116"/>
      <c r="BJ830" s="85"/>
      <c r="BK830" s="85"/>
    </row>
    <row r="831" spans="6:63" ht="12.75" x14ac:dyDescent="0.2"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  <c r="AA831" s="151"/>
      <c r="AB831" s="151"/>
      <c r="AC831" s="151"/>
      <c r="AD831" s="151"/>
      <c r="AE831" s="151"/>
      <c r="AF831" s="151"/>
      <c r="AG831" s="151"/>
      <c r="AH831" s="151"/>
      <c r="AI831" s="151"/>
      <c r="AJ831" s="151"/>
      <c r="AK831" s="151"/>
      <c r="AL831" s="116"/>
      <c r="AM831" s="116"/>
      <c r="AN831" s="116"/>
      <c r="AO831" s="116"/>
      <c r="AP831" s="116"/>
      <c r="AQ831" s="116"/>
      <c r="AR831" s="116"/>
      <c r="AS831" s="116"/>
      <c r="AT831" s="116"/>
      <c r="AU831" s="116"/>
      <c r="AV831" s="116"/>
      <c r="AW831" s="116"/>
      <c r="AX831" s="116"/>
      <c r="AY831" s="116"/>
      <c r="AZ831" s="116"/>
      <c r="BA831" s="116"/>
      <c r="BB831" s="116"/>
      <c r="BC831" s="116"/>
      <c r="BD831" s="116"/>
      <c r="BE831" s="116"/>
      <c r="BF831" s="116"/>
      <c r="BG831" s="116"/>
      <c r="BH831" s="116"/>
      <c r="BI831" s="116"/>
      <c r="BJ831" s="85"/>
      <c r="BK831" s="85"/>
    </row>
    <row r="832" spans="6:63" ht="12.75" x14ac:dyDescent="0.2"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  <c r="AA832" s="151"/>
      <c r="AB832" s="151"/>
      <c r="AC832" s="151"/>
      <c r="AD832" s="151"/>
      <c r="AE832" s="151"/>
      <c r="AF832" s="151"/>
      <c r="AG832" s="151"/>
      <c r="AH832" s="151"/>
      <c r="AI832" s="151"/>
      <c r="AJ832" s="151"/>
      <c r="AK832" s="151"/>
      <c r="AL832" s="116"/>
      <c r="AM832" s="116"/>
      <c r="AN832" s="116"/>
      <c r="AO832" s="116"/>
      <c r="AP832" s="116"/>
      <c r="AQ832" s="116"/>
      <c r="AR832" s="116"/>
      <c r="AS832" s="116"/>
      <c r="AT832" s="116"/>
      <c r="AU832" s="116"/>
      <c r="AV832" s="116"/>
      <c r="AW832" s="116"/>
      <c r="AX832" s="116"/>
      <c r="AY832" s="116"/>
      <c r="AZ832" s="116"/>
      <c r="BA832" s="116"/>
      <c r="BB832" s="116"/>
      <c r="BC832" s="116"/>
      <c r="BD832" s="116"/>
      <c r="BE832" s="116"/>
      <c r="BF832" s="116"/>
      <c r="BG832" s="116"/>
      <c r="BH832" s="116"/>
      <c r="BI832" s="116"/>
      <c r="BJ832" s="85"/>
      <c r="BK832" s="85"/>
    </row>
    <row r="833" spans="6:63" ht="12.75" x14ac:dyDescent="0.2"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51"/>
      <c r="AD833" s="151"/>
      <c r="AE833" s="151"/>
      <c r="AF833" s="151"/>
      <c r="AG833" s="151"/>
      <c r="AH833" s="151"/>
      <c r="AI833" s="151"/>
      <c r="AJ833" s="151"/>
      <c r="AK833" s="151"/>
      <c r="AL833" s="116"/>
      <c r="AM833" s="116"/>
      <c r="AN833" s="116"/>
      <c r="AO833" s="116"/>
      <c r="AP833" s="116"/>
      <c r="AQ833" s="116"/>
      <c r="AR833" s="116"/>
      <c r="AS833" s="116"/>
      <c r="AT833" s="116"/>
      <c r="AU833" s="116"/>
      <c r="AV833" s="116"/>
      <c r="AW833" s="116"/>
      <c r="AX833" s="116"/>
      <c r="AY833" s="116"/>
      <c r="AZ833" s="116"/>
      <c r="BA833" s="116"/>
      <c r="BB833" s="116"/>
      <c r="BC833" s="116"/>
      <c r="BD833" s="116"/>
      <c r="BE833" s="116"/>
      <c r="BF833" s="116"/>
      <c r="BG833" s="116"/>
      <c r="BH833" s="116"/>
      <c r="BI833" s="116"/>
      <c r="BJ833" s="85"/>
      <c r="BK833" s="85"/>
    </row>
    <row r="834" spans="6:63" ht="12.75" x14ac:dyDescent="0.2"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  <c r="AA834" s="151"/>
      <c r="AB834" s="151"/>
      <c r="AC834" s="151"/>
      <c r="AD834" s="151"/>
      <c r="AE834" s="151"/>
      <c r="AF834" s="151"/>
      <c r="AG834" s="151"/>
      <c r="AH834" s="151"/>
      <c r="AI834" s="151"/>
      <c r="AJ834" s="151"/>
      <c r="AK834" s="151"/>
      <c r="AL834" s="116"/>
      <c r="AM834" s="116"/>
      <c r="AN834" s="116"/>
      <c r="AO834" s="116"/>
      <c r="AP834" s="116"/>
      <c r="AQ834" s="116"/>
      <c r="AR834" s="116"/>
      <c r="AS834" s="116"/>
      <c r="AT834" s="116"/>
      <c r="AU834" s="116"/>
      <c r="AV834" s="116"/>
      <c r="AW834" s="116"/>
      <c r="AX834" s="116"/>
      <c r="AY834" s="116"/>
      <c r="AZ834" s="116"/>
      <c r="BA834" s="116"/>
      <c r="BB834" s="116"/>
      <c r="BC834" s="116"/>
      <c r="BD834" s="116"/>
      <c r="BE834" s="116"/>
      <c r="BF834" s="116"/>
      <c r="BG834" s="116"/>
      <c r="BH834" s="116"/>
      <c r="BI834" s="116"/>
      <c r="BJ834" s="85"/>
      <c r="BK834" s="85"/>
    </row>
    <row r="835" spans="6:63" ht="12.75" x14ac:dyDescent="0.2"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  <c r="AA835" s="151"/>
      <c r="AB835" s="151"/>
      <c r="AC835" s="151"/>
      <c r="AD835" s="151"/>
      <c r="AE835" s="151"/>
      <c r="AF835" s="151"/>
      <c r="AG835" s="151"/>
      <c r="AH835" s="151"/>
      <c r="AI835" s="151"/>
      <c r="AJ835" s="151"/>
      <c r="AK835" s="151"/>
      <c r="AL835" s="116"/>
      <c r="AM835" s="116"/>
      <c r="AN835" s="116"/>
      <c r="AO835" s="116"/>
      <c r="AP835" s="116"/>
      <c r="AQ835" s="116"/>
      <c r="AR835" s="116"/>
      <c r="AS835" s="116"/>
      <c r="AT835" s="116"/>
      <c r="AU835" s="116"/>
      <c r="AV835" s="116"/>
      <c r="AW835" s="116"/>
      <c r="AX835" s="116"/>
      <c r="AY835" s="116"/>
      <c r="AZ835" s="116"/>
      <c r="BA835" s="116"/>
      <c r="BB835" s="116"/>
      <c r="BC835" s="116"/>
      <c r="BD835" s="116"/>
      <c r="BE835" s="116"/>
      <c r="BF835" s="116"/>
      <c r="BG835" s="116"/>
      <c r="BH835" s="116"/>
      <c r="BI835" s="116"/>
      <c r="BJ835" s="85"/>
      <c r="BK835" s="85"/>
    </row>
    <row r="836" spans="6:63" ht="12.75" x14ac:dyDescent="0.2"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  <c r="AA836" s="151"/>
      <c r="AB836" s="151"/>
      <c r="AC836" s="151"/>
      <c r="AD836" s="151"/>
      <c r="AE836" s="151"/>
      <c r="AF836" s="151"/>
      <c r="AG836" s="151"/>
      <c r="AH836" s="151"/>
      <c r="AI836" s="151"/>
      <c r="AJ836" s="151"/>
      <c r="AK836" s="151"/>
      <c r="AL836" s="116"/>
      <c r="AM836" s="116"/>
      <c r="AN836" s="116"/>
      <c r="AO836" s="116"/>
      <c r="AP836" s="116"/>
      <c r="AQ836" s="116"/>
      <c r="AR836" s="116"/>
      <c r="AS836" s="116"/>
      <c r="AT836" s="116"/>
      <c r="AU836" s="116"/>
      <c r="AV836" s="116"/>
      <c r="AW836" s="116"/>
      <c r="AX836" s="116"/>
      <c r="AY836" s="116"/>
      <c r="AZ836" s="116"/>
      <c r="BA836" s="116"/>
      <c r="BB836" s="116"/>
      <c r="BC836" s="116"/>
      <c r="BD836" s="116"/>
      <c r="BE836" s="116"/>
      <c r="BF836" s="116"/>
      <c r="BG836" s="116"/>
      <c r="BH836" s="116"/>
      <c r="BI836" s="116"/>
      <c r="BJ836" s="85"/>
      <c r="BK836" s="85"/>
    </row>
    <row r="837" spans="6:63" ht="12.75" x14ac:dyDescent="0.2"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  <c r="AA837" s="151"/>
      <c r="AB837" s="151"/>
      <c r="AC837" s="151"/>
      <c r="AD837" s="151"/>
      <c r="AE837" s="151"/>
      <c r="AF837" s="151"/>
      <c r="AG837" s="151"/>
      <c r="AH837" s="151"/>
      <c r="AI837" s="151"/>
      <c r="AJ837" s="151"/>
      <c r="AK837" s="151"/>
      <c r="AL837" s="116"/>
      <c r="AM837" s="116"/>
      <c r="AN837" s="116"/>
      <c r="AO837" s="116"/>
      <c r="AP837" s="116"/>
      <c r="AQ837" s="116"/>
      <c r="AR837" s="116"/>
      <c r="AS837" s="116"/>
      <c r="AT837" s="116"/>
      <c r="AU837" s="116"/>
      <c r="AV837" s="116"/>
      <c r="AW837" s="116"/>
      <c r="AX837" s="116"/>
      <c r="AY837" s="116"/>
      <c r="AZ837" s="116"/>
      <c r="BA837" s="116"/>
      <c r="BB837" s="116"/>
      <c r="BC837" s="116"/>
      <c r="BD837" s="116"/>
      <c r="BE837" s="116"/>
      <c r="BF837" s="116"/>
      <c r="BG837" s="116"/>
      <c r="BH837" s="116"/>
      <c r="BI837" s="116"/>
      <c r="BJ837" s="85"/>
      <c r="BK837" s="85"/>
    </row>
    <row r="838" spans="6:63" ht="12.75" x14ac:dyDescent="0.2"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  <c r="AA838" s="151"/>
      <c r="AB838" s="151"/>
      <c r="AC838" s="151"/>
      <c r="AD838" s="151"/>
      <c r="AE838" s="151"/>
      <c r="AF838" s="151"/>
      <c r="AG838" s="151"/>
      <c r="AH838" s="151"/>
      <c r="AI838" s="151"/>
      <c r="AJ838" s="151"/>
      <c r="AK838" s="151"/>
      <c r="AL838" s="116"/>
      <c r="AM838" s="116"/>
      <c r="AN838" s="116"/>
      <c r="AO838" s="116"/>
      <c r="AP838" s="116"/>
      <c r="AQ838" s="116"/>
      <c r="AR838" s="116"/>
      <c r="AS838" s="116"/>
      <c r="AT838" s="116"/>
      <c r="AU838" s="116"/>
      <c r="AV838" s="116"/>
      <c r="AW838" s="116"/>
      <c r="AX838" s="116"/>
      <c r="AY838" s="116"/>
      <c r="AZ838" s="116"/>
      <c r="BA838" s="116"/>
      <c r="BB838" s="116"/>
      <c r="BC838" s="116"/>
      <c r="BD838" s="116"/>
      <c r="BE838" s="116"/>
      <c r="BF838" s="116"/>
      <c r="BG838" s="116"/>
      <c r="BH838" s="116"/>
      <c r="BI838" s="116"/>
      <c r="BJ838" s="85"/>
      <c r="BK838" s="85"/>
    </row>
    <row r="839" spans="6:63" ht="12.75" x14ac:dyDescent="0.2"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  <c r="AA839" s="151"/>
      <c r="AB839" s="151"/>
      <c r="AC839" s="151"/>
      <c r="AD839" s="151"/>
      <c r="AE839" s="151"/>
      <c r="AF839" s="151"/>
      <c r="AG839" s="151"/>
      <c r="AH839" s="151"/>
      <c r="AI839" s="151"/>
      <c r="AJ839" s="151"/>
      <c r="AK839" s="151"/>
      <c r="AL839" s="116"/>
      <c r="AM839" s="116"/>
      <c r="AN839" s="116"/>
      <c r="AO839" s="116"/>
      <c r="AP839" s="116"/>
      <c r="AQ839" s="116"/>
      <c r="AR839" s="116"/>
      <c r="AS839" s="116"/>
      <c r="AT839" s="116"/>
      <c r="AU839" s="116"/>
      <c r="AV839" s="116"/>
      <c r="AW839" s="116"/>
      <c r="AX839" s="116"/>
      <c r="AY839" s="116"/>
      <c r="AZ839" s="116"/>
      <c r="BA839" s="116"/>
      <c r="BB839" s="116"/>
      <c r="BC839" s="116"/>
      <c r="BD839" s="116"/>
      <c r="BE839" s="116"/>
      <c r="BF839" s="116"/>
      <c r="BG839" s="116"/>
      <c r="BH839" s="116"/>
      <c r="BI839" s="116"/>
      <c r="BJ839" s="85"/>
      <c r="BK839" s="85"/>
    </row>
    <row r="840" spans="6:63" ht="12.75" x14ac:dyDescent="0.2"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  <c r="AA840" s="151"/>
      <c r="AB840" s="151"/>
      <c r="AC840" s="151"/>
      <c r="AD840" s="151"/>
      <c r="AE840" s="151"/>
      <c r="AF840" s="151"/>
      <c r="AG840" s="151"/>
      <c r="AH840" s="151"/>
      <c r="AI840" s="151"/>
      <c r="AJ840" s="151"/>
      <c r="AK840" s="151"/>
      <c r="AL840" s="116"/>
      <c r="AM840" s="116"/>
      <c r="AN840" s="116"/>
      <c r="AO840" s="116"/>
      <c r="AP840" s="116"/>
      <c r="AQ840" s="116"/>
      <c r="AR840" s="116"/>
      <c r="AS840" s="116"/>
      <c r="AT840" s="116"/>
      <c r="AU840" s="116"/>
      <c r="AV840" s="116"/>
      <c r="AW840" s="116"/>
      <c r="AX840" s="116"/>
      <c r="AY840" s="116"/>
      <c r="AZ840" s="116"/>
      <c r="BA840" s="116"/>
      <c r="BB840" s="116"/>
      <c r="BC840" s="116"/>
      <c r="BD840" s="116"/>
      <c r="BE840" s="116"/>
      <c r="BF840" s="116"/>
      <c r="BG840" s="116"/>
      <c r="BH840" s="116"/>
      <c r="BI840" s="116"/>
      <c r="BJ840" s="85"/>
      <c r="BK840" s="85"/>
    </row>
    <row r="841" spans="6:63" ht="12.75" x14ac:dyDescent="0.2"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  <c r="AB841" s="151"/>
      <c r="AC841" s="151"/>
      <c r="AD841" s="151"/>
      <c r="AE841" s="151"/>
      <c r="AF841" s="151"/>
      <c r="AG841" s="151"/>
      <c r="AH841" s="151"/>
      <c r="AI841" s="151"/>
      <c r="AJ841" s="151"/>
      <c r="AK841" s="151"/>
      <c r="AL841" s="116"/>
      <c r="AM841" s="116"/>
      <c r="AN841" s="116"/>
      <c r="AO841" s="116"/>
      <c r="AP841" s="116"/>
      <c r="AQ841" s="116"/>
      <c r="AR841" s="116"/>
      <c r="AS841" s="116"/>
      <c r="AT841" s="116"/>
      <c r="AU841" s="116"/>
      <c r="AV841" s="116"/>
      <c r="AW841" s="116"/>
      <c r="AX841" s="116"/>
      <c r="AY841" s="116"/>
      <c r="AZ841" s="116"/>
      <c r="BA841" s="116"/>
      <c r="BB841" s="116"/>
      <c r="BC841" s="116"/>
      <c r="BD841" s="116"/>
      <c r="BE841" s="116"/>
      <c r="BF841" s="116"/>
      <c r="BG841" s="116"/>
      <c r="BH841" s="116"/>
      <c r="BI841" s="116"/>
      <c r="BJ841" s="85"/>
      <c r="BK841" s="85"/>
    </row>
    <row r="842" spans="6:63" ht="12.75" x14ac:dyDescent="0.2"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  <c r="AA842" s="151"/>
      <c r="AB842" s="151"/>
      <c r="AC842" s="151"/>
      <c r="AD842" s="151"/>
      <c r="AE842" s="151"/>
      <c r="AF842" s="151"/>
      <c r="AG842" s="151"/>
      <c r="AH842" s="151"/>
      <c r="AI842" s="151"/>
      <c r="AJ842" s="151"/>
      <c r="AK842" s="151"/>
      <c r="AL842" s="116"/>
      <c r="AM842" s="116"/>
      <c r="AN842" s="116"/>
      <c r="AO842" s="116"/>
      <c r="AP842" s="116"/>
      <c r="AQ842" s="116"/>
      <c r="AR842" s="116"/>
      <c r="AS842" s="116"/>
      <c r="AT842" s="116"/>
      <c r="AU842" s="116"/>
      <c r="AV842" s="116"/>
      <c r="AW842" s="116"/>
      <c r="AX842" s="116"/>
      <c r="AY842" s="116"/>
      <c r="AZ842" s="116"/>
      <c r="BA842" s="116"/>
      <c r="BB842" s="116"/>
      <c r="BC842" s="116"/>
      <c r="BD842" s="116"/>
      <c r="BE842" s="116"/>
      <c r="BF842" s="116"/>
      <c r="BG842" s="116"/>
      <c r="BH842" s="116"/>
      <c r="BI842" s="116"/>
      <c r="BJ842" s="85"/>
      <c r="BK842" s="85"/>
    </row>
    <row r="843" spans="6:63" ht="12.75" x14ac:dyDescent="0.2"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  <c r="AA843" s="151"/>
      <c r="AB843" s="151"/>
      <c r="AC843" s="151"/>
      <c r="AD843" s="151"/>
      <c r="AE843" s="151"/>
      <c r="AF843" s="151"/>
      <c r="AG843" s="151"/>
      <c r="AH843" s="151"/>
      <c r="AI843" s="151"/>
      <c r="AJ843" s="151"/>
      <c r="AK843" s="151"/>
      <c r="AL843" s="116"/>
      <c r="AM843" s="116"/>
      <c r="AN843" s="116"/>
      <c r="AO843" s="116"/>
      <c r="AP843" s="116"/>
      <c r="AQ843" s="116"/>
      <c r="AR843" s="116"/>
      <c r="AS843" s="116"/>
      <c r="AT843" s="116"/>
      <c r="AU843" s="116"/>
      <c r="AV843" s="116"/>
      <c r="AW843" s="116"/>
      <c r="AX843" s="116"/>
      <c r="AY843" s="116"/>
      <c r="AZ843" s="116"/>
      <c r="BA843" s="116"/>
      <c r="BB843" s="116"/>
      <c r="BC843" s="116"/>
      <c r="BD843" s="116"/>
      <c r="BE843" s="116"/>
      <c r="BF843" s="116"/>
      <c r="BG843" s="116"/>
      <c r="BH843" s="116"/>
      <c r="BI843" s="116"/>
      <c r="BJ843" s="85"/>
      <c r="BK843" s="85"/>
    </row>
    <row r="844" spans="6:63" ht="12.75" x14ac:dyDescent="0.2"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  <c r="AA844" s="151"/>
      <c r="AB844" s="151"/>
      <c r="AC844" s="151"/>
      <c r="AD844" s="151"/>
      <c r="AE844" s="151"/>
      <c r="AF844" s="151"/>
      <c r="AG844" s="151"/>
      <c r="AH844" s="151"/>
      <c r="AI844" s="151"/>
      <c r="AJ844" s="151"/>
      <c r="AK844" s="151"/>
      <c r="AL844" s="116"/>
      <c r="AM844" s="116"/>
      <c r="AN844" s="116"/>
      <c r="AO844" s="116"/>
      <c r="AP844" s="116"/>
      <c r="AQ844" s="116"/>
      <c r="AR844" s="116"/>
      <c r="AS844" s="116"/>
      <c r="AT844" s="116"/>
      <c r="AU844" s="116"/>
      <c r="AV844" s="116"/>
      <c r="AW844" s="116"/>
      <c r="AX844" s="116"/>
      <c r="AY844" s="116"/>
      <c r="AZ844" s="116"/>
      <c r="BA844" s="116"/>
      <c r="BB844" s="116"/>
      <c r="BC844" s="116"/>
      <c r="BD844" s="116"/>
      <c r="BE844" s="116"/>
      <c r="BF844" s="116"/>
      <c r="BG844" s="116"/>
      <c r="BH844" s="116"/>
      <c r="BI844" s="116"/>
      <c r="BJ844" s="85"/>
      <c r="BK844" s="85"/>
    </row>
    <row r="845" spans="6:63" ht="12.75" x14ac:dyDescent="0.2"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  <c r="AA845" s="151"/>
      <c r="AB845" s="151"/>
      <c r="AC845" s="151"/>
      <c r="AD845" s="151"/>
      <c r="AE845" s="151"/>
      <c r="AF845" s="151"/>
      <c r="AG845" s="151"/>
      <c r="AH845" s="151"/>
      <c r="AI845" s="151"/>
      <c r="AJ845" s="151"/>
      <c r="AK845" s="151"/>
      <c r="AL845" s="116"/>
      <c r="AM845" s="116"/>
      <c r="AN845" s="116"/>
      <c r="AO845" s="116"/>
      <c r="AP845" s="116"/>
      <c r="AQ845" s="116"/>
      <c r="AR845" s="116"/>
      <c r="AS845" s="116"/>
      <c r="AT845" s="116"/>
      <c r="AU845" s="116"/>
      <c r="AV845" s="116"/>
      <c r="AW845" s="116"/>
      <c r="AX845" s="116"/>
      <c r="AY845" s="116"/>
      <c r="AZ845" s="116"/>
      <c r="BA845" s="116"/>
      <c r="BB845" s="116"/>
      <c r="BC845" s="116"/>
      <c r="BD845" s="116"/>
      <c r="BE845" s="116"/>
      <c r="BF845" s="116"/>
      <c r="BG845" s="116"/>
      <c r="BH845" s="116"/>
      <c r="BI845" s="116"/>
      <c r="BJ845" s="85"/>
      <c r="BK845" s="85"/>
    </row>
    <row r="846" spans="6:63" ht="12.75" x14ac:dyDescent="0.2"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  <c r="AA846" s="151"/>
      <c r="AB846" s="151"/>
      <c r="AC846" s="151"/>
      <c r="AD846" s="151"/>
      <c r="AE846" s="151"/>
      <c r="AF846" s="151"/>
      <c r="AG846" s="151"/>
      <c r="AH846" s="151"/>
      <c r="AI846" s="151"/>
      <c r="AJ846" s="151"/>
      <c r="AK846" s="151"/>
      <c r="AL846" s="116"/>
      <c r="AM846" s="116"/>
      <c r="AN846" s="116"/>
      <c r="AO846" s="116"/>
      <c r="AP846" s="116"/>
      <c r="AQ846" s="116"/>
      <c r="AR846" s="116"/>
      <c r="AS846" s="116"/>
      <c r="AT846" s="116"/>
      <c r="AU846" s="116"/>
      <c r="AV846" s="116"/>
      <c r="AW846" s="116"/>
      <c r="AX846" s="116"/>
      <c r="AY846" s="116"/>
      <c r="AZ846" s="116"/>
      <c r="BA846" s="116"/>
      <c r="BB846" s="116"/>
      <c r="BC846" s="116"/>
      <c r="BD846" s="116"/>
      <c r="BE846" s="116"/>
      <c r="BF846" s="116"/>
      <c r="BG846" s="116"/>
      <c r="BH846" s="116"/>
      <c r="BI846" s="116"/>
      <c r="BJ846" s="85"/>
      <c r="BK846" s="85"/>
    </row>
    <row r="847" spans="6:63" ht="12.75" x14ac:dyDescent="0.2"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  <c r="AA847" s="151"/>
      <c r="AB847" s="151"/>
      <c r="AC847" s="151"/>
      <c r="AD847" s="151"/>
      <c r="AE847" s="151"/>
      <c r="AF847" s="151"/>
      <c r="AG847" s="151"/>
      <c r="AH847" s="151"/>
      <c r="AI847" s="151"/>
      <c r="AJ847" s="151"/>
      <c r="AK847" s="151"/>
      <c r="AL847" s="116"/>
      <c r="AM847" s="116"/>
      <c r="AN847" s="116"/>
      <c r="AO847" s="116"/>
      <c r="AP847" s="116"/>
      <c r="AQ847" s="116"/>
      <c r="AR847" s="116"/>
      <c r="AS847" s="116"/>
      <c r="AT847" s="116"/>
      <c r="AU847" s="116"/>
      <c r="AV847" s="116"/>
      <c r="AW847" s="116"/>
      <c r="AX847" s="116"/>
      <c r="AY847" s="116"/>
      <c r="AZ847" s="116"/>
      <c r="BA847" s="116"/>
      <c r="BB847" s="116"/>
      <c r="BC847" s="116"/>
      <c r="BD847" s="116"/>
      <c r="BE847" s="116"/>
      <c r="BF847" s="116"/>
      <c r="BG847" s="116"/>
      <c r="BH847" s="116"/>
      <c r="BI847" s="116"/>
      <c r="BJ847" s="85"/>
      <c r="BK847" s="85"/>
    </row>
    <row r="848" spans="6:63" ht="12.75" x14ac:dyDescent="0.2"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  <c r="AA848" s="151"/>
      <c r="AB848" s="151"/>
      <c r="AC848" s="151"/>
      <c r="AD848" s="151"/>
      <c r="AE848" s="151"/>
      <c r="AF848" s="151"/>
      <c r="AG848" s="151"/>
      <c r="AH848" s="151"/>
      <c r="AI848" s="151"/>
      <c r="AJ848" s="151"/>
      <c r="AK848" s="151"/>
      <c r="AL848" s="116"/>
      <c r="AM848" s="116"/>
      <c r="AN848" s="116"/>
      <c r="AO848" s="116"/>
      <c r="AP848" s="116"/>
      <c r="AQ848" s="116"/>
      <c r="AR848" s="116"/>
      <c r="AS848" s="116"/>
      <c r="AT848" s="116"/>
      <c r="AU848" s="116"/>
      <c r="AV848" s="116"/>
      <c r="AW848" s="116"/>
      <c r="AX848" s="116"/>
      <c r="AY848" s="116"/>
      <c r="AZ848" s="116"/>
      <c r="BA848" s="116"/>
      <c r="BB848" s="116"/>
      <c r="BC848" s="116"/>
      <c r="BD848" s="116"/>
      <c r="BE848" s="116"/>
      <c r="BF848" s="116"/>
      <c r="BG848" s="116"/>
      <c r="BH848" s="116"/>
      <c r="BI848" s="116"/>
      <c r="BJ848" s="85"/>
      <c r="BK848" s="85"/>
    </row>
    <row r="849" spans="6:63" ht="12.75" x14ac:dyDescent="0.2"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  <c r="AA849" s="151"/>
      <c r="AB849" s="151"/>
      <c r="AC849" s="151"/>
      <c r="AD849" s="151"/>
      <c r="AE849" s="151"/>
      <c r="AF849" s="151"/>
      <c r="AG849" s="151"/>
      <c r="AH849" s="151"/>
      <c r="AI849" s="151"/>
      <c r="AJ849" s="151"/>
      <c r="AK849" s="151"/>
      <c r="AL849" s="116"/>
      <c r="AM849" s="116"/>
      <c r="AN849" s="116"/>
      <c r="AO849" s="116"/>
      <c r="AP849" s="116"/>
      <c r="AQ849" s="116"/>
      <c r="AR849" s="116"/>
      <c r="AS849" s="116"/>
      <c r="AT849" s="116"/>
      <c r="AU849" s="116"/>
      <c r="AV849" s="116"/>
      <c r="AW849" s="116"/>
      <c r="AX849" s="116"/>
      <c r="AY849" s="116"/>
      <c r="AZ849" s="116"/>
      <c r="BA849" s="116"/>
      <c r="BB849" s="116"/>
      <c r="BC849" s="116"/>
      <c r="BD849" s="116"/>
      <c r="BE849" s="116"/>
      <c r="BF849" s="116"/>
      <c r="BG849" s="116"/>
      <c r="BH849" s="116"/>
      <c r="BI849" s="116"/>
      <c r="BJ849" s="85"/>
      <c r="BK849" s="85"/>
    </row>
    <row r="850" spans="6:63" ht="12.75" x14ac:dyDescent="0.2"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  <c r="AA850" s="151"/>
      <c r="AB850" s="151"/>
      <c r="AC850" s="151"/>
      <c r="AD850" s="151"/>
      <c r="AE850" s="151"/>
      <c r="AF850" s="151"/>
      <c r="AG850" s="151"/>
      <c r="AH850" s="151"/>
      <c r="AI850" s="151"/>
      <c r="AJ850" s="151"/>
      <c r="AK850" s="151"/>
      <c r="AL850" s="116"/>
      <c r="AM850" s="116"/>
      <c r="AN850" s="116"/>
      <c r="AO850" s="116"/>
      <c r="AP850" s="116"/>
      <c r="AQ850" s="116"/>
      <c r="AR850" s="116"/>
      <c r="AS850" s="116"/>
      <c r="AT850" s="116"/>
      <c r="AU850" s="116"/>
      <c r="AV850" s="116"/>
      <c r="AW850" s="116"/>
      <c r="AX850" s="116"/>
      <c r="AY850" s="116"/>
      <c r="AZ850" s="116"/>
      <c r="BA850" s="116"/>
      <c r="BB850" s="116"/>
      <c r="BC850" s="116"/>
      <c r="BD850" s="116"/>
      <c r="BE850" s="116"/>
      <c r="BF850" s="116"/>
      <c r="BG850" s="116"/>
      <c r="BH850" s="116"/>
      <c r="BI850" s="116"/>
      <c r="BJ850" s="85"/>
      <c r="BK850" s="85"/>
    </row>
    <row r="851" spans="6:63" ht="12.75" x14ac:dyDescent="0.2"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  <c r="AA851" s="151"/>
      <c r="AB851" s="151"/>
      <c r="AC851" s="151"/>
      <c r="AD851" s="151"/>
      <c r="AE851" s="151"/>
      <c r="AF851" s="151"/>
      <c r="AG851" s="151"/>
      <c r="AH851" s="151"/>
      <c r="AI851" s="151"/>
      <c r="AJ851" s="151"/>
      <c r="AK851" s="151"/>
      <c r="AL851" s="116"/>
      <c r="AM851" s="116"/>
      <c r="AN851" s="116"/>
      <c r="AO851" s="116"/>
      <c r="AP851" s="116"/>
      <c r="AQ851" s="116"/>
      <c r="AR851" s="116"/>
      <c r="AS851" s="116"/>
      <c r="AT851" s="116"/>
      <c r="AU851" s="116"/>
      <c r="AV851" s="116"/>
      <c r="AW851" s="116"/>
      <c r="AX851" s="116"/>
      <c r="AY851" s="116"/>
      <c r="AZ851" s="116"/>
      <c r="BA851" s="116"/>
      <c r="BB851" s="116"/>
      <c r="BC851" s="116"/>
      <c r="BD851" s="116"/>
      <c r="BE851" s="116"/>
      <c r="BF851" s="116"/>
      <c r="BG851" s="116"/>
      <c r="BH851" s="116"/>
      <c r="BI851" s="116"/>
      <c r="BJ851" s="85"/>
      <c r="BK851" s="85"/>
    </row>
    <row r="852" spans="6:63" ht="12.75" x14ac:dyDescent="0.2"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  <c r="AA852" s="151"/>
      <c r="AB852" s="151"/>
      <c r="AC852" s="151"/>
      <c r="AD852" s="151"/>
      <c r="AE852" s="151"/>
      <c r="AF852" s="151"/>
      <c r="AG852" s="151"/>
      <c r="AH852" s="151"/>
      <c r="AI852" s="151"/>
      <c r="AJ852" s="151"/>
      <c r="AK852" s="151"/>
      <c r="AL852" s="116"/>
      <c r="AM852" s="116"/>
      <c r="AN852" s="116"/>
      <c r="AO852" s="116"/>
      <c r="AP852" s="116"/>
      <c r="AQ852" s="116"/>
      <c r="AR852" s="116"/>
      <c r="AS852" s="116"/>
      <c r="AT852" s="116"/>
      <c r="AU852" s="116"/>
      <c r="AV852" s="116"/>
      <c r="AW852" s="116"/>
      <c r="AX852" s="116"/>
      <c r="AY852" s="116"/>
      <c r="AZ852" s="116"/>
      <c r="BA852" s="116"/>
      <c r="BB852" s="116"/>
      <c r="BC852" s="116"/>
      <c r="BD852" s="116"/>
      <c r="BE852" s="116"/>
      <c r="BF852" s="116"/>
      <c r="BG852" s="116"/>
      <c r="BH852" s="116"/>
      <c r="BI852" s="116"/>
      <c r="BJ852" s="85"/>
      <c r="BK852" s="85"/>
    </row>
    <row r="853" spans="6:63" ht="12.75" x14ac:dyDescent="0.2"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  <c r="AA853" s="151"/>
      <c r="AB853" s="151"/>
      <c r="AC853" s="151"/>
      <c r="AD853" s="151"/>
      <c r="AE853" s="151"/>
      <c r="AF853" s="151"/>
      <c r="AG853" s="151"/>
      <c r="AH853" s="151"/>
      <c r="AI853" s="151"/>
      <c r="AJ853" s="151"/>
      <c r="AK853" s="151"/>
      <c r="AL853" s="116"/>
      <c r="AM853" s="116"/>
      <c r="AN853" s="116"/>
      <c r="AO853" s="116"/>
      <c r="AP853" s="116"/>
      <c r="AQ853" s="116"/>
      <c r="AR853" s="116"/>
      <c r="AS853" s="116"/>
      <c r="AT853" s="116"/>
      <c r="AU853" s="116"/>
      <c r="AV853" s="116"/>
      <c r="AW853" s="116"/>
      <c r="AX853" s="116"/>
      <c r="AY853" s="116"/>
      <c r="AZ853" s="116"/>
      <c r="BA853" s="116"/>
      <c r="BB853" s="116"/>
      <c r="BC853" s="116"/>
      <c r="BD853" s="116"/>
      <c r="BE853" s="116"/>
      <c r="BF853" s="116"/>
      <c r="BG853" s="116"/>
      <c r="BH853" s="116"/>
      <c r="BI853" s="116"/>
      <c r="BJ853" s="85"/>
      <c r="BK853" s="85"/>
    </row>
    <row r="854" spans="6:63" ht="12.75" x14ac:dyDescent="0.2"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  <c r="AA854" s="151"/>
      <c r="AB854" s="151"/>
      <c r="AC854" s="151"/>
      <c r="AD854" s="151"/>
      <c r="AE854" s="151"/>
      <c r="AF854" s="151"/>
      <c r="AG854" s="151"/>
      <c r="AH854" s="151"/>
      <c r="AI854" s="151"/>
      <c r="AJ854" s="151"/>
      <c r="AK854" s="151"/>
      <c r="AL854" s="116"/>
      <c r="AM854" s="116"/>
      <c r="AN854" s="116"/>
      <c r="AO854" s="116"/>
      <c r="AP854" s="116"/>
      <c r="AQ854" s="116"/>
      <c r="AR854" s="116"/>
      <c r="AS854" s="116"/>
      <c r="AT854" s="116"/>
      <c r="AU854" s="116"/>
      <c r="AV854" s="116"/>
      <c r="AW854" s="116"/>
      <c r="AX854" s="116"/>
      <c r="AY854" s="116"/>
      <c r="AZ854" s="116"/>
      <c r="BA854" s="116"/>
      <c r="BB854" s="116"/>
      <c r="BC854" s="116"/>
      <c r="BD854" s="116"/>
      <c r="BE854" s="116"/>
      <c r="BF854" s="116"/>
      <c r="BG854" s="116"/>
      <c r="BH854" s="116"/>
      <c r="BI854" s="116"/>
      <c r="BJ854" s="85"/>
      <c r="BK854" s="85"/>
    </row>
    <row r="855" spans="6:63" ht="12.75" x14ac:dyDescent="0.2"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  <c r="AA855" s="151"/>
      <c r="AB855" s="151"/>
      <c r="AC855" s="151"/>
      <c r="AD855" s="151"/>
      <c r="AE855" s="151"/>
      <c r="AF855" s="151"/>
      <c r="AG855" s="151"/>
      <c r="AH855" s="151"/>
      <c r="AI855" s="151"/>
      <c r="AJ855" s="151"/>
      <c r="AK855" s="151"/>
      <c r="AL855" s="116"/>
      <c r="AM855" s="116"/>
      <c r="AN855" s="116"/>
      <c r="AO855" s="116"/>
      <c r="AP855" s="116"/>
      <c r="AQ855" s="116"/>
      <c r="AR855" s="116"/>
      <c r="AS855" s="116"/>
      <c r="AT855" s="116"/>
      <c r="AU855" s="116"/>
      <c r="AV855" s="116"/>
      <c r="AW855" s="116"/>
      <c r="AX855" s="116"/>
      <c r="AY855" s="116"/>
      <c r="AZ855" s="116"/>
      <c r="BA855" s="116"/>
      <c r="BB855" s="116"/>
      <c r="BC855" s="116"/>
      <c r="BD855" s="116"/>
      <c r="BE855" s="116"/>
      <c r="BF855" s="116"/>
      <c r="BG855" s="116"/>
      <c r="BH855" s="116"/>
      <c r="BI855" s="116"/>
      <c r="BJ855" s="85"/>
      <c r="BK855" s="85"/>
    </row>
    <row r="856" spans="6:63" ht="12.75" x14ac:dyDescent="0.2"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  <c r="AA856" s="151"/>
      <c r="AB856" s="151"/>
      <c r="AC856" s="151"/>
      <c r="AD856" s="151"/>
      <c r="AE856" s="151"/>
      <c r="AF856" s="151"/>
      <c r="AG856" s="151"/>
      <c r="AH856" s="151"/>
      <c r="AI856" s="151"/>
      <c r="AJ856" s="151"/>
      <c r="AK856" s="151"/>
      <c r="AL856" s="116"/>
      <c r="AM856" s="116"/>
      <c r="AN856" s="116"/>
      <c r="AO856" s="116"/>
      <c r="AP856" s="116"/>
      <c r="AQ856" s="116"/>
      <c r="AR856" s="116"/>
      <c r="AS856" s="116"/>
      <c r="AT856" s="116"/>
      <c r="AU856" s="116"/>
      <c r="AV856" s="116"/>
      <c r="AW856" s="116"/>
      <c r="AX856" s="116"/>
      <c r="AY856" s="116"/>
      <c r="AZ856" s="116"/>
      <c r="BA856" s="116"/>
      <c r="BB856" s="116"/>
      <c r="BC856" s="116"/>
      <c r="BD856" s="116"/>
      <c r="BE856" s="116"/>
      <c r="BF856" s="116"/>
      <c r="BG856" s="116"/>
      <c r="BH856" s="116"/>
      <c r="BI856" s="116"/>
      <c r="BJ856" s="85"/>
      <c r="BK856" s="85"/>
    </row>
    <row r="857" spans="6:63" ht="12.75" x14ac:dyDescent="0.2"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  <c r="AA857" s="151"/>
      <c r="AB857" s="151"/>
      <c r="AC857" s="151"/>
      <c r="AD857" s="151"/>
      <c r="AE857" s="151"/>
      <c r="AF857" s="151"/>
      <c r="AG857" s="151"/>
      <c r="AH857" s="151"/>
      <c r="AI857" s="151"/>
      <c r="AJ857" s="151"/>
      <c r="AK857" s="151"/>
      <c r="AL857" s="116"/>
      <c r="AM857" s="116"/>
      <c r="AN857" s="116"/>
      <c r="AO857" s="116"/>
      <c r="AP857" s="116"/>
      <c r="AQ857" s="116"/>
      <c r="AR857" s="116"/>
      <c r="AS857" s="116"/>
      <c r="AT857" s="116"/>
      <c r="AU857" s="116"/>
      <c r="AV857" s="116"/>
      <c r="AW857" s="116"/>
      <c r="AX857" s="116"/>
      <c r="AY857" s="116"/>
      <c r="AZ857" s="116"/>
      <c r="BA857" s="116"/>
      <c r="BB857" s="116"/>
      <c r="BC857" s="116"/>
      <c r="BD857" s="116"/>
      <c r="BE857" s="116"/>
      <c r="BF857" s="116"/>
      <c r="BG857" s="116"/>
      <c r="BH857" s="116"/>
      <c r="BI857" s="116"/>
      <c r="BJ857" s="85"/>
      <c r="BK857" s="85"/>
    </row>
    <row r="858" spans="6:63" ht="12.75" x14ac:dyDescent="0.2"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  <c r="AA858" s="151"/>
      <c r="AB858" s="151"/>
      <c r="AC858" s="151"/>
      <c r="AD858" s="151"/>
      <c r="AE858" s="151"/>
      <c r="AF858" s="151"/>
      <c r="AG858" s="151"/>
      <c r="AH858" s="151"/>
      <c r="AI858" s="151"/>
      <c r="AJ858" s="151"/>
      <c r="AK858" s="151"/>
      <c r="AL858" s="116"/>
      <c r="AM858" s="116"/>
      <c r="AN858" s="116"/>
      <c r="AO858" s="116"/>
      <c r="AP858" s="116"/>
      <c r="AQ858" s="116"/>
      <c r="AR858" s="116"/>
      <c r="AS858" s="116"/>
      <c r="AT858" s="116"/>
      <c r="AU858" s="116"/>
      <c r="AV858" s="116"/>
      <c r="AW858" s="116"/>
      <c r="AX858" s="116"/>
      <c r="AY858" s="116"/>
      <c r="AZ858" s="116"/>
      <c r="BA858" s="116"/>
      <c r="BB858" s="116"/>
      <c r="BC858" s="116"/>
      <c r="BD858" s="116"/>
      <c r="BE858" s="116"/>
      <c r="BF858" s="116"/>
      <c r="BG858" s="116"/>
      <c r="BH858" s="116"/>
      <c r="BI858" s="116"/>
      <c r="BJ858" s="85"/>
      <c r="BK858" s="85"/>
    </row>
    <row r="859" spans="6:63" ht="12.75" x14ac:dyDescent="0.2"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  <c r="AA859" s="151"/>
      <c r="AB859" s="151"/>
      <c r="AC859" s="151"/>
      <c r="AD859" s="151"/>
      <c r="AE859" s="151"/>
      <c r="AF859" s="151"/>
      <c r="AG859" s="151"/>
      <c r="AH859" s="151"/>
      <c r="AI859" s="151"/>
      <c r="AJ859" s="151"/>
      <c r="AK859" s="151"/>
      <c r="AL859" s="116"/>
      <c r="AM859" s="116"/>
      <c r="AN859" s="116"/>
      <c r="AO859" s="116"/>
      <c r="AP859" s="116"/>
      <c r="AQ859" s="116"/>
      <c r="AR859" s="116"/>
      <c r="AS859" s="116"/>
      <c r="AT859" s="116"/>
      <c r="AU859" s="116"/>
      <c r="AV859" s="116"/>
      <c r="AW859" s="116"/>
      <c r="AX859" s="116"/>
      <c r="AY859" s="116"/>
      <c r="AZ859" s="116"/>
      <c r="BA859" s="116"/>
      <c r="BB859" s="116"/>
      <c r="BC859" s="116"/>
      <c r="BD859" s="116"/>
      <c r="BE859" s="116"/>
      <c r="BF859" s="116"/>
      <c r="BG859" s="116"/>
      <c r="BH859" s="116"/>
      <c r="BI859" s="116"/>
      <c r="BJ859" s="85"/>
      <c r="BK859" s="85"/>
    </row>
    <row r="860" spans="6:63" ht="12.75" x14ac:dyDescent="0.2">
      <c r="AL860" s="116"/>
      <c r="AM860" s="116"/>
      <c r="AN860" s="116"/>
      <c r="AO860" s="116"/>
      <c r="AP860" s="116"/>
      <c r="AQ860" s="116"/>
      <c r="AR860" s="116"/>
      <c r="AS860" s="116"/>
      <c r="AT860" s="116"/>
      <c r="AU860" s="116"/>
      <c r="AV860" s="116"/>
      <c r="AW860" s="116"/>
      <c r="AX860" s="116"/>
      <c r="AY860" s="116"/>
      <c r="AZ860" s="116"/>
      <c r="BA860" s="116"/>
      <c r="BB860" s="116"/>
      <c r="BC860" s="116"/>
      <c r="BD860" s="116"/>
      <c r="BE860" s="116"/>
      <c r="BF860" s="116"/>
      <c r="BG860" s="116"/>
      <c r="BH860" s="116"/>
      <c r="BI860" s="116"/>
      <c r="BJ860" s="85"/>
      <c r="BK860" s="85"/>
    </row>
    <row r="861" spans="6:63" ht="12.75" x14ac:dyDescent="0.2">
      <c r="AL861" s="116"/>
      <c r="AM861" s="116"/>
      <c r="AN861" s="116"/>
      <c r="AO861" s="116"/>
      <c r="AP861" s="116"/>
      <c r="AQ861" s="116"/>
      <c r="AR861" s="116"/>
      <c r="AS861" s="116"/>
      <c r="AT861" s="116"/>
      <c r="AU861" s="116"/>
      <c r="AV861" s="116"/>
      <c r="AW861" s="116"/>
      <c r="AX861" s="116"/>
      <c r="AY861" s="116"/>
      <c r="AZ861" s="116"/>
      <c r="BA861" s="116"/>
      <c r="BB861" s="116"/>
      <c r="BC861" s="116"/>
      <c r="BD861" s="116"/>
      <c r="BE861" s="116"/>
      <c r="BF861" s="116"/>
      <c r="BG861" s="116"/>
      <c r="BH861" s="116"/>
      <c r="BI861" s="116"/>
      <c r="BJ861" s="85"/>
      <c r="BK861" s="85"/>
    </row>
    <row r="862" spans="6:63" ht="12.75" x14ac:dyDescent="0.2">
      <c r="AL862" s="116"/>
      <c r="AM862" s="116"/>
      <c r="AN862" s="116"/>
      <c r="AO862" s="116"/>
      <c r="AP862" s="116"/>
      <c r="AQ862" s="116"/>
      <c r="AR862" s="116"/>
      <c r="AS862" s="116"/>
      <c r="AT862" s="116"/>
      <c r="AU862" s="116"/>
      <c r="AV862" s="116"/>
      <c r="AW862" s="116"/>
      <c r="AX862" s="116"/>
      <c r="AY862" s="116"/>
      <c r="AZ862" s="116"/>
      <c r="BA862" s="116"/>
      <c r="BB862" s="116"/>
      <c r="BC862" s="116"/>
      <c r="BD862" s="116"/>
      <c r="BE862" s="116"/>
      <c r="BF862" s="116"/>
      <c r="BG862" s="116"/>
      <c r="BH862" s="116"/>
      <c r="BI862" s="116"/>
      <c r="BJ862" s="85"/>
      <c r="BK862" s="85"/>
    </row>
    <row r="863" spans="6:63" ht="12.75" x14ac:dyDescent="0.2">
      <c r="AL863" s="116"/>
      <c r="AM863" s="116"/>
      <c r="AN863" s="116"/>
      <c r="AO863" s="116"/>
      <c r="AP863" s="116"/>
      <c r="AQ863" s="116"/>
      <c r="AR863" s="116"/>
      <c r="AS863" s="116"/>
      <c r="AT863" s="116"/>
      <c r="AU863" s="116"/>
      <c r="AV863" s="116"/>
      <c r="AW863" s="116"/>
      <c r="AX863" s="116"/>
      <c r="AY863" s="116"/>
      <c r="AZ863" s="116"/>
      <c r="BA863" s="116"/>
      <c r="BB863" s="116"/>
      <c r="BC863" s="116"/>
      <c r="BD863" s="116"/>
      <c r="BE863" s="116"/>
      <c r="BF863" s="116"/>
      <c r="BG863" s="116"/>
      <c r="BH863" s="116"/>
      <c r="BI863" s="116"/>
      <c r="BJ863" s="85"/>
      <c r="BK863" s="85"/>
    </row>
    <row r="864" spans="6:63" ht="12.75" x14ac:dyDescent="0.2">
      <c r="AL864" s="116"/>
      <c r="AM864" s="116"/>
      <c r="AN864" s="116"/>
      <c r="AO864" s="116"/>
      <c r="AP864" s="116"/>
      <c r="AQ864" s="116"/>
      <c r="AR864" s="116"/>
      <c r="AS864" s="116"/>
      <c r="AT864" s="116"/>
      <c r="AU864" s="116"/>
      <c r="AV864" s="116"/>
      <c r="AW864" s="116"/>
      <c r="AX864" s="116"/>
      <c r="AY864" s="116"/>
      <c r="AZ864" s="116"/>
      <c r="BA864" s="116"/>
      <c r="BB864" s="116"/>
      <c r="BC864" s="116"/>
      <c r="BD864" s="116"/>
      <c r="BE864" s="116"/>
      <c r="BF864" s="116"/>
      <c r="BG864" s="116"/>
      <c r="BH864" s="116"/>
      <c r="BI864" s="116"/>
      <c r="BJ864" s="85"/>
      <c r="BK864" s="85"/>
    </row>
    <row r="865" spans="38:63" ht="12.75" x14ac:dyDescent="0.2">
      <c r="AL865" s="116"/>
      <c r="AM865" s="116"/>
      <c r="AN865" s="116"/>
      <c r="AO865" s="116"/>
      <c r="AP865" s="116"/>
      <c r="AQ865" s="116"/>
      <c r="AR865" s="116"/>
      <c r="AS865" s="116"/>
      <c r="AT865" s="116"/>
      <c r="AU865" s="116"/>
      <c r="AV865" s="116"/>
      <c r="AW865" s="116"/>
      <c r="AX865" s="116"/>
      <c r="AY865" s="116"/>
      <c r="AZ865" s="116"/>
      <c r="BA865" s="116"/>
      <c r="BB865" s="116"/>
      <c r="BC865" s="116"/>
      <c r="BD865" s="116"/>
      <c r="BE865" s="116"/>
      <c r="BF865" s="116"/>
      <c r="BG865" s="116"/>
      <c r="BH865" s="116"/>
      <c r="BI865" s="116"/>
      <c r="BJ865" s="85"/>
      <c r="BK865" s="85"/>
    </row>
    <row r="866" spans="38:63" ht="12.75" x14ac:dyDescent="0.2">
      <c r="AL866" s="116"/>
      <c r="AM866" s="116"/>
      <c r="AN866" s="116"/>
      <c r="AO866" s="116"/>
      <c r="AP866" s="116"/>
      <c r="AQ866" s="116"/>
      <c r="AR866" s="116"/>
      <c r="AS866" s="116"/>
      <c r="AT866" s="116"/>
      <c r="AU866" s="116"/>
      <c r="AV866" s="116"/>
      <c r="AW866" s="116"/>
      <c r="AX866" s="116"/>
      <c r="AY866" s="116"/>
      <c r="AZ866" s="116"/>
      <c r="BA866" s="116"/>
      <c r="BB866" s="116"/>
      <c r="BC866" s="116"/>
      <c r="BD866" s="116"/>
      <c r="BE866" s="116"/>
      <c r="BF866" s="116"/>
      <c r="BG866" s="116"/>
      <c r="BH866" s="116"/>
      <c r="BI866" s="116"/>
      <c r="BJ866" s="85"/>
      <c r="BK866" s="85"/>
    </row>
    <row r="867" spans="38:63" ht="12.75" x14ac:dyDescent="0.2">
      <c r="AL867" s="116"/>
      <c r="AM867" s="116"/>
      <c r="AN867" s="116"/>
      <c r="AO867" s="116"/>
      <c r="AP867" s="116"/>
      <c r="AQ867" s="116"/>
      <c r="AR867" s="116"/>
      <c r="AS867" s="116"/>
      <c r="AT867" s="116"/>
      <c r="AU867" s="116"/>
      <c r="AV867" s="116"/>
      <c r="AW867" s="116"/>
      <c r="AX867" s="116"/>
      <c r="AY867" s="116"/>
      <c r="AZ867" s="116"/>
      <c r="BA867" s="116"/>
      <c r="BB867" s="116"/>
      <c r="BC867" s="116"/>
      <c r="BD867" s="116"/>
      <c r="BE867" s="116"/>
      <c r="BF867" s="116"/>
      <c r="BG867" s="116"/>
      <c r="BH867" s="116"/>
      <c r="BI867" s="116"/>
      <c r="BJ867" s="85"/>
      <c r="BK867" s="85"/>
    </row>
    <row r="868" spans="38:63" ht="12.75" x14ac:dyDescent="0.2">
      <c r="AL868" s="116"/>
      <c r="AM868" s="116"/>
      <c r="AN868" s="116"/>
      <c r="AO868" s="116"/>
      <c r="AP868" s="116"/>
      <c r="AQ868" s="116"/>
      <c r="AR868" s="116"/>
      <c r="AS868" s="116"/>
      <c r="AT868" s="116"/>
      <c r="AU868" s="116"/>
      <c r="AV868" s="116"/>
      <c r="AW868" s="116"/>
      <c r="AX868" s="116"/>
      <c r="AY868" s="116"/>
      <c r="AZ868" s="116"/>
      <c r="BA868" s="116"/>
      <c r="BB868" s="116"/>
      <c r="BC868" s="116"/>
      <c r="BD868" s="116"/>
      <c r="BE868" s="116"/>
      <c r="BF868" s="116"/>
      <c r="BG868" s="116"/>
      <c r="BH868" s="116"/>
      <c r="BI868" s="116"/>
      <c r="BJ868" s="85"/>
      <c r="BK868" s="85"/>
    </row>
    <row r="869" spans="38:63" ht="12.75" x14ac:dyDescent="0.2">
      <c r="AL869" s="116"/>
      <c r="AM869" s="116"/>
      <c r="AN869" s="116"/>
      <c r="AO869" s="116"/>
      <c r="AP869" s="116"/>
      <c r="AQ869" s="116"/>
      <c r="AR869" s="116"/>
      <c r="AS869" s="116"/>
      <c r="AT869" s="116"/>
      <c r="AU869" s="116"/>
      <c r="AV869" s="116"/>
      <c r="AW869" s="116"/>
      <c r="AX869" s="116"/>
      <c r="AY869" s="116"/>
      <c r="AZ869" s="116"/>
      <c r="BA869" s="116"/>
      <c r="BB869" s="116"/>
      <c r="BC869" s="116"/>
      <c r="BD869" s="116"/>
      <c r="BE869" s="116"/>
      <c r="BF869" s="116"/>
      <c r="BG869" s="116"/>
      <c r="BH869" s="116"/>
      <c r="BI869" s="116"/>
      <c r="BJ869" s="85"/>
      <c r="BK869" s="85"/>
    </row>
    <row r="870" spans="38:63" ht="12.75" x14ac:dyDescent="0.2">
      <c r="AL870" s="116"/>
      <c r="AM870" s="116"/>
      <c r="AN870" s="116"/>
      <c r="AO870" s="116"/>
      <c r="AP870" s="116"/>
      <c r="AQ870" s="116"/>
      <c r="AR870" s="116"/>
      <c r="AS870" s="116"/>
      <c r="AT870" s="116"/>
      <c r="AU870" s="116"/>
      <c r="AV870" s="116"/>
      <c r="AW870" s="116"/>
      <c r="AX870" s="116"/>
      <c r="AY870" s="116"/>
      <c r="AZ870" s="116"/>
      <c r="BA870" s="116"/>
      <c r="BB870" s="116"/>
      <c r="BC870" s="116"/>
      <c r="BD870" s="116"/>
      <c r="BE870" s="116"/>
      <c r="BF870" s="116"/>
      <c r="BG870" s="116"/>
      <c r="BH870" s="116"/>
      <c r="BI870" s="116"/>
      <c r="BJ870" s="85"/>
      <c r="BK870" s="85"/>
    </row>
    <row r="871" spans="38:63" ht="12.75" x14ac:dyDescent="0.2">
      <c r="AL871" s="116"/>
      <c r="AM871" s="116"/>
      <c r="AN871" s="116"/>
      <c r="AO871" s="116"/>
      <c r="AP871" s="116"/>
      <c r="AQ871" s="116"/>
      <c r="AR871" s="116"/>
      <c r="AS871" s="116"/>
      <c r="AT871" s="116"/>
      <c r="AU871" s="116"/>
      <c r="AV871" s="116"/>
      <c r="AW871" s="116"/>
      <c r="AX871" s="116"/>
      <c r="AY871" s="116"/>
      <c r="AZ871" s="116"/>
      <c r="BA871" s="116"/>
      <c r="BB871" s="116"/>
      <c r="BC871" s="116"/>
      <c r="BD871" s="116"/>
      <c r="BE871" s="116"/>
      <c r="BF871" s="116"/>
      <c r="BG871" s="116"/>
      <c r="BH871" s="116"/>
      <c r="BI871" s="116"/>
      <c r="BJ871" s="85"/>
      <c r="BK871" s="85"/>
    </row>
    <row r="872" spans="38:63" ht="12.75" x14ac:dyDescent="0.2">
      <c r="AL872" s="116"/>
      <c r="AM872" s="116"/>
      <c r="AN872" s="116"/>
      <c r="AO872" s="116"/>
      <c r="AP872" s="116"/>
      <c r="AQ872" s="116"/>
      <c r="AR872" s="116"/>
      <c r="AS872" s="116"/>
      <c r="AT872" s="116"/>
      <c r="AU872" s="116"/>
      <c r="AV872" s="116"/>
      <c r="AW872" s="116"/>
      <c r="AX872" s="116"/>
      <c r="AY872" s="116"/>
      <c r="AZ872" s="116"/>
      <c r="BA872" s="116"/>
      <c r="BB872" s="116"/>
      <c r="BC872" s="116"/>
      <c r="BD872" s="116"/>
      <c r="BE872" s="116"/>
      <c r="BF872" s="116"/>
      <c r="BG872" s="116"/>
      <c r="BH872" s="116"/>
      <c r="BI872" s="116"/>
      <c r="BJ872" s="85"/>
      <c r="BK872" s="85"/>
    </row>
    <row r="873" spans="38:63" ht="12.75" x14ac:dyDescent="0.2">
      <c r="AL873" s="116"/>
      <c r="AM873" s="116"/>
      <c r="AN873" s="116"/>
      <c r="AO873" s="116"/>
      <c r="AP873" s="116"/>
      <c r="AQ873" s="116"/>
      <c r="AR873" s="116"/>
      <c r="AS873" s="116"/>
      <c r="AT873" s="116"/>
      <c r="AU873" s="116"/>
      <c r="AV873" s="116"/>
      <c r="AW873" s="116"/>
      <c r="AX873" s="116"/>
      <c r="AY873" s="116"/>
      <c r="AZ873" s="116"/>
      <c r="BA873" s="116"/>
      <c r="BB873" s="116"/>
      <c r="BC873" s="116"/>
      <c r="BD873" s="116"/>
      <c r="BE873" s="116"/>
      <c r="BF873" s="116"/>
      <c r="BG873" s="116"/>
      <c r="BH873" s="116"/>
      <c r="BI873" s="116"/>
      <c r="BJ873" s="85"/>
      <c r="BK873" s="85"/>
    </row>
    <row r="874" spans="38:63" ht="12.75" x14ac:dyDescent="0.2">
      <c r="AL874" s="116"/>
      <c r="AM874" s="116"/>
      <c r="AN874" s="116"/>
      <c r="AO874" s="116"/>
      <c r="AP874" s="116"/>
      <c r="AQ874" s="116"/>
      <c r="AR874" s="116"/>
      <c r="AS874" s="116"/>
      <c r="AT874" s="116"/>
      <c r="AU874" s="116"/>
      <c r="AV874" s="116"/>
      <c r="AW874" s="116"/>
      <c r="AX874" s="116"/>
      <c r="AY874" s="116"/>
      <c r="AZ874" s="116"/>
      <c r="BA874" s="116"/>
      <c r="BB874" s="116"/>
      <c r="BC874" s="116"/>
      <c r="BD874" s="116"/>
      <c r="BE874" s="116"/>
      <c r="BF874" s="116"/>
      <c r="BG874" s="116"/>
      <c r="BH874" s="116"/>
      <c r="BI874" s="116"/>
      <c r="BJ874" s="85"/>
      <c r="BK874" s="85"/>
    </row>
    <row r="875" spans="38:63" ht="12.75" x14ac:dyDescent="0.2">
      <c r="AL875" s="116"/>
      <c r="AM875" s="116"/>
      <c r="AN875" s="116"/>
      <c r="AO875" s="116"/>
      <c r="AP875" s="116"/>
      <c r="AQ875" s="116"/>
      <c r="AR875" s="116"/>
      <c r="AS875" s="116"/>
      <c r="AT875" s="116"/>
      <c r="AU875" s="116"/>
      <c r="AV875" s="116"/>
      <c r="AW875" s="116"/>
      <c r="AX875" s="116"/>
      <c r="AY875" s="116"/>
      <c r="AZ875" s="116"/>
      <c r="BA875" s="116"/>
      <c r="BB875" s="116"/>
      <c r="BC875" s="116"/>
      <c r="BD875" s="116"/>
      <c r="BE875" s="116"/>
      <c r="BF875" s="116"/>
      <c r="BG875" s="116"/>
      <c r="BH875" s="116"/>
      <c r="BI875" s="116"/>
      <c r="BJ875" s="85"/>
      <c r="BK875" s="85"/>
    </row>
    <row r="876" spans="38:63" ht="12.75" x14ac:dyDescent="0.2">
      <c r="AL876" s="116"/>
      <c r="AM876" s="116"/>
      <c r="AN876" s="116"/>
      <c r="AO876" s="116"/>
      <c r="AP876" s="116"/>
      <c r="AQ876" s="116"/>
      <c r="AR876" s="116"/>
      <c r="AS876" s="116"/>
      <c r="AT876" s="116"/>
      <c r="AU876" s="116"/>
      <c r="AV876" s="116"/>
      <c r="AW876" s="116"/>
      <c r="AX876" s="116"/>
      <c r="AY876" s="116"/>
      <c r="AZ876" s="116"/>
      <c r="BA876" s="116"/>
      <c r="BB876" s="116"/>
      <c r="BC876" s="116"/>
      <c r="BD876" s="116"/>
      <c r="BE876" s="116"/>
      <c r="BF876" s="116"/>
      <c r="BG876" s="116"/>
      <c r="BH876" s="116"/>
      <c r="BI876" s="116"/>
      <c r="BJ876" s="85"/>
      <c r="BK876" s="85"/>
    </row>
    <row r="877" spans="38:63" ht="12.75" x14ac:dyDescent="0.2">
      <c r="AL877" s="116"/>
      <c r="AM877" s="116"/>
      <c r="AN877" s="116"/>
      <c r="AO877" s="116"/>
      <c r="AP877" s="116"/>
      <c r="AQ877" s="116"/>
      <c r="AR877" s="116"/>
      <c r="AS877" s="116"/>
      <c r="AT877" s="116"/>
      <c r="AU877" s="116"/>
      <c r="AV877" s="116"/>
      <c r="AW877" s="116"/>
      <c r="AX877" s="116"/>
      <c r="AY877" s="116"/>
      <c r="AZ877" s="116"/>
      <c r="BA877" s="116"/>
      <c r="BB877" s="116"/>
      <c r="BC877" s="116"/>
      <c r="BD877" s="116"/>
      <c r="BE877" s="116"/>
      <c r="BF877" s="116"/>
      <c r="BG877" s="116"/>
      <c r="BH877" s="116"/>
      <c r="BI877" s="116"/>
      <c r="BJ877" s="85"/>
      <c r="BK877" s="85"/>
    </row>
    <row r="878" spans="38:63" ht="12.75" x14ac:dyDescent="0.2">
      <c r="AL878" s="116"/>
      <c r="AM878" s="116"/>
      <c r="AN878" s="116"/>
      <c r="AO878" s="116"/>
      <c r="AP878" s="116"/>
      <c r="AQ878" s="116"/>
      <c r="AR878" s="116"/>
      <c r="AS878" s="116"/>
      <c r="AT878" s="116"/>
      <c r="AU878" s="116"/>
      <c r="AV878" s="116"/>
      <c r="AW878" s="116"/>
      <c r="AX878" s="116"/>
      <c r="AY878" s="116"/>
      <c r="AZ878" s="116"/>
      <c r="BA878" s="116"/>
      <c r="BB878" s="116"/>
      <c r="BC878" s="116"/>
      <c r="BD878" s="116"/>
      <c r="BE878" s="116"/>
      <c r="BF878" s="116"/>
      <c r="BG878" s="116"/>
      <c r="BH878" s="116"/>
      <c r="BI878" s="116"/>
      <c r="BJ878" s="85"/>
      <c r="BK878" s="85"/>
    </row>
    <row r="879" spans="38:63" ht="12.75" x14ac:dyDescent="0.2">
      <c r="AL879" s="116"/>
      <c r="AM879" s="116"/>
      <c r="AN879" s="116"/>
      <c r="AO879" s="116"/>
      <c r="AP879" s="116"/>
      <c r="AQ879" s="116"/>
      <c r="AR879" s="116"/>
      <c r="AS879" s="116"/>
      <c r="AT879" s="116"/>
      <c r="AU879" s="116"/>
      <c r="AV879" s="116"/>
      <c r="AW879" s="116"/>
      <c r="AX879" s="116"/>
      <c r="AY879" s="116"/>
      <c r="AZ879" s="116"/>
      <c r="BA879" s="116"/>
      <c r="BB879" s="116"/>
      <c r="BC879" s="116"/>
      <c r="BD879" s="116"/>
      <c r="BE879" s="116"/>
      <c r="BF879" s="116"/>
      <c r="BG879" s="116"/>
      <c r="BH879" s="116"/>
      <c r="BI879" s="116"/>
      <c r="BJ879" s="85"/>
      <c r="BK879" s="85"/>
    </row>
    <row r="880" spans="38:63" ht="12.75" x14ac:dyDescent="0.2">
      <c r="AL880" s="116"/>
      <c r="AM880" s="116"/>
      <c r="AN880" s="116"/>
      <c r="AO880" s="116"/>
      <c r="AP880" s="116"/>
      <c r="AQ880" s="116"/>
      <c r="AR880" s="116"/>
      <c r="AS880" s="116"/>
      <c r="AT880" s="116"/>
      <c r="AU880" s="116"/>
      <c r="AV880" s="116"/>
      <c r="AW880" s="116"/>
      <c r="AX880" s="116"/>
      <c r="AY880" s="116"/>
      <c r="AZ880" s="116"/>
      <c r="BA880" s="116"/>
      <c r="BB880" s="116"/>
      <c r="BC880" s="116"/>
      <c r="BD880" s="116"/>
      <c r="BE880" s="116"/>
      <c r="BF880" s="116"/>
      <c r="BG880" s="116"/>
      <c r="BH880" s="116"/>
      <c r="BI880" s="116"/>
      <c r="BJ880" s="85"/>
      <c r="BK880" s="85"/>
    </row>
    <row r="881" spans="38:63" ht="12.75" x14ac:dyDescent="0.2">
      <c r="AL881" s="116"/>
      <c r="AM881" s="116"/>
      <c r="AN881" s="116"/>
      <c r="AO881" s="116"/>
      <c r="AP881" s="116"/>
      <c r="AQ881" s="116"/>
      <c r="AR881" s="116"/>
      <c r="AS881" s="116"/>
      <c r="AT881" s="116"/>
      <c r="AU881" s="116"/>
      <c r="AV881" s="116"/>
      <c r="AW881" s="116"/>
      <c r="AX881" s="116"/>
      <c r="AY881" s="116"/>
      <c r="AZ881" s="116"/>
      <c r="BA881" s="116"/>
      <c r="BB881" s="116"/>
      <c r="BC881" s="116"/>
      <c r="BD881" s="116"/>
      <c r="BE881" s="116"/>
      <c r="BF881" s="116"/>
      <c r="BG881" s="116"/>
      <c r="BH881" s="116"/>
      <c r="BI881" s="116"/>
      <c r="BJ881" s="85"/>
      <c r="BK881" s="85"/>
    </row>
    <row r="882" spans="38:63" ht="12.75" x14ac:dyDescent="0.2">
      <c r="AL882" s="116"/>
      <c r="AM882" s="116"/>
      <c r="AN882" s="116"/>
      <c r="AO882" s="116"/>
      <c r="AP882" s="116"/>
      <c r="AQ882" s="116"/>
      <c r="AR882" s="116"/>
      <c r="AS882" s="116"/>
      <c r="AT882" s="116"/>
      <c r="AU882" s="116"/>
      <c r="AV882" s="116"/>
      <c r="AW882" s="116"/>
      <c r="AX882" s="116"/>
      <c r="AY882" s="116"/>
      <c r="AZ882" s="116"/>
      <c r="BA882" s="116"/>
      <c r="BB882" s="116"/>
      <c r="BC882" s="116"/>
      <c r="BD882" s="116"/>
      <c r="BE882" s="116"/>
      <c r="BF882" s="116"/>
      <c r="BG882" s="116"/>
      <c r="BH882" s="116"/>
      <c r="BI882" s="116"/>
      <c r="BJ882" s="85"/>
      <c r="BK882" s="85"/>
    </row>
  </sheetData>
  <autoFilter ref="A5:BK535"/>
  <mergeCells count="1">
    <mergeCell ref="F4:AJ4"/>
  </mergeCells>
  <conditionalFormatting sqref="C1:C480 D6:E480 C536:C882">
    <cfRule type="notContainsBlanks" dxfId="0" priority="1">
      <formula>LEN(TRIM(C1))&gt;0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0000"/>
  </sheetPr>
  <dimension ref="A1:Y960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1" max="1" width="11" customWidth="1"/>
    <col min="2" max="2" width="10.85546875" customWidth="1"/>
    <col min="3" max="3" width="20.140625" customWidth="1"/>
    <col min="4" max="4" width="35.7109375" customWidth="1"/>
    <col min="5" max="6" width="10.85546875" hidden="1" customWidth="1"/>
    <col min="7" max="7" width="10.85546875" customWidth="1"/>
    <col min="11" max="11" width="15.85546875" customWidth="1"/>
    <col min="12" max="12" width="14.85546875" customWidth="1"/>
    <col min="14" max="14" width="23.7109375" customWidth="1"/>
  </cols>
  <sheetData>
    <row r="1" spans="1:25" ht="15.75" customHeight="1" x14ac:dyDescent="0.2">
      <c r="A1" s="22" t="s">
        <v>154</v>
      </c>
      <c r="D1" s="74"/>
      <c r="F1" s="75"/>
      <c r="H1" s="43"/>
      <c r="I1" s="76"/>
      <c r="J1" s="76"/>
      <c r="K1" s="43"/>
      <c r="L1" s="43"/>
      <c r="M1" s="77"/>
      <c r="N1" s="43"/>
    </row>
    <row r="2" spans="1:25" ht="15.75" customHeight="1" x14ac:dyDescent="0.2">
      <c r="D2" s="74"/>
      <c r="F2" s="75"/>
      <c r="H2" s="43"/>
      <c r="I2" s="76"/>
      <c r="J2" s="76"/>
      <c r="K2" s="43"/>
      <c r="L2" s="43"/>
      <c r="M2" s="77"/>
      <c r="N2" s="43"/>
    </row>
    <row r="3" spans="1:25" ht="15.75" customHeight="1" x14ac:dyDescent="0.2">
      <c r="B3" s="22">
        <v>1</v>
      </c>
      <c r="C3" s="22">
        <v>2</v>
      </c>
      <c r="D3" s="22">
        <v>3</v>
      </c>
      <c r="E3" s="22">
        <v>4</v>
      </c>
      <c r="F3" s="22">
        <v>5</v>
      </c>
      <c r="G3" s="22">
        <v>6</v>
      </c>
      <c r="H3" s="22">
        <v>7</v>
      </c>
      <c r="I3" s="80">
        <v>8</v>
      </c>
      <c r="J3" s="80">
        <v>9</v>
      </c>
      <c r="K3" s="22">
        <v>10</v>
      </c>
      <c r="L3" s="22">
        <v>11</v>
      </c>
      <c r="M3" s="81">
        <v>12</v>
      </c>
      <c r="N3" s="43"/>
    </row>
    <row r="4" spans="1:25" ht="15.75" customHeight="1" x14ac:dyDescent="0.2">
      <c r="A4" s="124" t="s">
        <v>3</v>
      </c>
      <c r="B4" s="124" t="s">
        <v>119</v>
      </c>
      <c r="C4" s="124" t="s">
        <v>164</v>
      </c>
      <c r="D4" s="126" t="s">
        <v>165</v>
      </c>
      <c r="E4" s="128"/>
      <c r="F4" s="129"/>
      <c r="G4" s="128" t="s">
        <v>207</v>
      </c>
      <c r="H4" s="130" t="s">
        <v>208</v>
      </c>
      <c r="I4" s="131" t="s">
        <v>209</v>
      </c>
      <c r="J4" s="131" t="s">
        <v>210</v>
      </c>
      <c r="K4" s="132" t="s">
        <v>97</v>
      </c>
      <c r="L4" s="132" t="s">
        <v>211</v>
      </c>
      <c r="M4" s="133" t="s">
        <v>212</v>
      </c>
      <c r="N4" s="134" t="s">
        <v>213</v>
      </c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</row>
    <row r="5" spans="1:25" ht="15.75" customHeight="1" x14ac:dyDescent="0.2">
      <c r="A5" s="49">
        <v>1</v>
      </c>
      <c r="B5" s="50">
        <v>10530</v>
      </c>
      <c r="C5" s="51" t="s">
        <v>214</v>
      </c>
      <c r="D5" s="51" t="s">
        <v>215</v>
      </c>
      <c r="E5" s="136"/>
      <c r="F5" s="137"/>
      <c r="G5" s="138" t="s">
        <v>89</v>
      </c>
      <c r="H5" s="43">
        <f t="shared" ref="H5:H535" si="0">IF(OR(G5="HDTV",G5="HDHV"),1,0)</f>
        <v>0</v>
      </c>
      <c r="I5" s="76">
        <f>IF(COUNTBLANK(GD_CHAM_CONG!F6:T6)&gt;=15,1,0)</f>
        <v>0</v>
      </c>
      <c r="J5" s="76">
        <f>IF((GD_CHAM_CONG!AO6+GD_CHAM_CONG!AQ6+GD_CHAM_CONG!AR6+GD_CHAM_CONG!AT6+GD_CHAM_CONG!AU6+GD_CHAM_CONG!AV6)&gt;=14,1,0)</f>
        <v>0</v>
      </c>
      <c r="K5" s="139">
        <v>1</v>
      </c>
      <c r="L5" s="139">
        <v>2</v>
      </c>
      <c r="M5" s="140">
        <v>0</v>
      </c>
      <c r="N5" s="43">
        <v>10520054658011</v>
      </c>
    </row>
    <row r="6" spans="1:25" ht="15.75" customHeight="1" x14ac:dyDescent="0.2">
      <c r="A6" s="49">
        <v>2</v>
      </c>
      <c r="B6" s="50">
        <v>10532</v>
      </c>
      <c r="C6" s="51" t="s">
        <v>216</v>
      </c>
      <c r="D6" s="51" t="s">
        <v>217</v>
      </c>
      <c r="E6" s="136"/>
      <c r="F6" s="137"/>
      <c r="G6" s="138" t="s">
        <v>89</v>
      </c>
      <c r="H6" s="43">
        <f t="shared" si="0"/>
        <v>0</v>
      </c>
      <c r="I6" s="76">
        <f>IF(COUNTBLANK(GD_CHAM_CONG!F7:T7)&gt;=15,1,0)</f>
        <v>0</v>
      </c>
      <c r="J6" s="76">
        <f>IF((GD_CHAM_CONG!AO7+GD_CHAM_CONG!AQ7+GD_CHAM_CONG!AR7+GD_CHAM_CONG!AT7+GD_CHAM_CONG!AU7+GD_CHAM_CONG!AV7)&gt;=14,1,0)</f>
        <v>0</v>
      </c>
      <c r="K6" s="139">
        <v>1</v>
      </c>
      <c r="L6" s="139">
        <v>2</v>
      </c>
      <c r="M6" s="140">
        <v>0</v>
      </c>
      <c r="N6" s="43">
        <v>10520047943010</v>
      </c>
    </row>
    <row r="7" spans="1:25" ht="15.75" customHeight="1" x14ac:dyDescent="0.2">
      <c r="A7" s="49">
        <v>3</v>
      </c>
      <c r="B7" s="50">
        <v>10806</v>
      </c>
      <c r="C7" s="51" t="s">
        <v>218</v>
      </c>
      <c r="D7" s="51" t="s">
        <v>217</v>
      </c>
      <c r="E7" s="136"/>
      <c r="F7" s="137"/>
      <c r="G7" s="138" t="s">
        <v>89</v>
      </c>
      <c r="H7" s="43">
        <f t="shared" si="0"/>
        <v>0</v>
      </c>
      <c r="I7" s="76">
        <f>IF(COUNTBLANK(GD_CHAM_CONG!F8:T8)&gt;=15,1,0)</f>
        <v>0</v>
      </c>
      <c r="J7" s="76">
        <f>IF((GD_CHAM_CONG!AO8+GD_CHAM_CONG!AQ8+GD_CHAM_CONG!AR8+GD_CHAM_CONG!AT8+GD_CHAM_CONG!AU8+GD_CHAM_CONG!AV8)&gt;=14,1,0)</f>
        <v>0</v>
      </c>
      <c r="K7" s="139">
        <v>1</v>
      </c>
      <c r="L7" s="139">
        <v>2</v>
      </c>
      <c r="M7" s="140">
        <v>0</v>
      </c>
      <c r="N7" s="43">
        <v>10520973265018</v>
      </c>
    </row>
    <row r="8" spans="1:25" ht="15.75" customHeight="1" x14ac:dyDescent="0.2">
      <c r="A8" s="49">
        <v>4</v>
      </c>
      <c r="B8" s="50">
        <v>10796</v>
      </c>
      <c r="C8" s="51" t="s">
        <v>220</v>
      </c>
      <c r="D8" s="51" t="s">
        <v>221</v>
      </c>
      <c r="E8" s="136"/>
      <c r="F8" s="137"/>
      <c r="G8" s="138" t="s">
        <v>89</v>
      </c>
      <c r="H8" s="43">
        <f t="shared" si="0"/>
        <v>0</v>
      </c>
      <c r="I8" s="76">
        <f>IF(COUNTBLANK(GD_CHAM_CONG!F9:T9)&gt;=15,1,0)</f>
        <v>0</v>
      </c>
      <c r="J8" s="76">
        <f>IF((GD_CHAM_CONG!AO9+GD_CHAM_CONG!AQ9+GD_CHAM_CONG!AR9+GD_CHAM_CONG!AT9+GD_CHAM_CONG!AU9+GD_CHAM_CONG!AV9)&gt;=14,1,0)</f>
        <v>0</v>
      </c>
      <c r="K8" s="139">
        <v>1</v>
      </c>
      <c r="L8" s="139">
        <v>1</v>
      </c>
      <c r="M8" s="140">
        <v>0</v>
      </c>
      <c r="N8" s="43">
        <v>10510102100014</v>
      </c>
    </row>
    <row r="9" spans="1:25" ht="15.75" customHeight="1" x14ac:dyDescent="0.2">
      <c r="A9" s="49">
        <v>5</v>
      </c>
      <c r="B9" s="50">
        <v>10555</v>
      </c>
      <c r="C9" s="51" t="s">
        <v>226</v>
      </c>
      <c r="D9" s="51" t="s">
        <v>221</v>
      </c>
      <c r="E9" s="136"/>
      <c r="F9" s="137"/>
      <c r="G9" s="138" t="s">
        <v>89</v>
      </c>
      <c r="H9" s="43">
        <f t="shared" si="0"/>
        <v>0</v>
      </c>
      <c r="I9" s="76">
        <f>IF(COUNTBLANK(GD_CHAM_CONG!F10:T10)&gt;=15,1,0)</f>
        <v>0</v>
      </c>
      <c r="J9" s="76">
        <f>IF((GD_CHAM_CONG!AO10+GD_CHAM_CONG!AQ10+GD_CHAM_CONG!AR10+GD_CHAM_CONG!AT10+GD_CHAM_CONG!AU10+GD_CHAM_CONG!AV10)&gt;=14,1,0)</f>
        <v>0</v>
      </c>
      <c r="K9" s="139">
        <v>1</v>
      </c>
      <c r="L9" s="139">
        <v>2</v>
      </c>
      <c r="M9" s="140">
        <v>0</v>
      </c>
      <c r="N9" s="43">
        <v>10520003354018</v>
      </c>
    </row>
    <row r="10" spans="1:25" ht="15.75" customHeight="1" x14ac:dyDescent="0.2">
      <c r="A10" s="49">
        <v>6</v>
      </c>
      <c r="B10" s="50">
        <v>10554</v>
      </c>
      <c r="C10" s="51" t="s">
        <v>229</v>
      </c>
      <c r="D10" s="51" t="s">
        <v>230</v>
      </c>
      <c r="E10" s="136"/>
      <c r="F10" s="137"/>
      <c r="G10" s="138" t="s">
        <v>89</v>
      </c>
      <c r="H10" s="43">
        <f t="shared" si="0"/>
        <v>0</v>
      </c>
      <c r="I10" s="76">
        <f>IF(COUNTBLANK(GD_CHAM_CONG!F11:T11)&gt;=15,1,0)</f>
        <v>0</v>
      </c>
      <c r="J10" s="76">
        <f>IF((GD_CHAM_CONG!AO11+GD_CHAM_CONG!AQ11+GD_CHAM_CONG!AR11+GD_CHAM_CONG!AT11+GD_CHAM_CONG!AU11+GD_CHAM_CONG!AV11)&gt;=14,1,0)</f>
        <v>0</v>
      </c>
      <c r="K10" s="139">
        <v>1</v>
      </c>
      <c r="L10" s="139">
        <v>2</v>
      </c>
      <c r="M10" s="140">
        <v>0</v>
      </c>
      <c r="N10" s="43">
        <v>10520220398015</v>
      </c>
    </row>
    <row r="11" spans="1:25" ht="15.75" customHeight="1" x14ac:dyDescent="0.2">
      <c r="A11" s="49">
        <v>7</v>
      </c>
      <c r="B11" s="50">
        <v>10534</v>
      </c>
      <c r="C11" s="51" t="s">
        <v>233</v>
      </c>
      <c r="D11" s="51" t="s">
        <v>234</v>
      </c>
      <c r="E11" s="136"/>
      <c r="F11" s="137"/>
      <c r="G11" s="138" t="s">
        <v>89</v>
      </c>
      <c r="H11" s="43">
        <f t="shared" si="0"/>
        <v>0</v>
      </c>
      <c r="I11" s="76">
        <f>IF(COUNTBLANK(GD_CHAM_CONG!F12:T12)&gt;=15,1,0)</f>
        <v>0</v>
      </c>
      <c r="J11" s="76">
        <f>IF((GD_CHAM_CONG!AO12+GD_CHAM_CONG!AQ12+GD_CHAM_CONG!AR12+GD_CHAM_CONG!AT12+GD_CHAM_CONG!AU12+GD_CHAM_CONG!AV12)&gt;=14,1,0)</f>
        <v>0</v>
      </c>
      <c r="K11" s="139">
        <v>1</v>
      </c>
      <c r="L11" s="139">
        <v>0</v>
      </c>
      <c r="M11" s="140">
        <v>0</v>
      </c>
      <c r="N11" s="43">
        <v>10523640510014</v>
      </c>
    </row>
    <row r="12" spans="1:25" ht="15.75" customHeight="1" x14ac:dyDescent="0.2">
      <c r="A12" s="49">
        <v>8</v>
      </c>
      <c r="B12" s="50">
        <v>11084</v>
      </c>
      <c r="C12" s="51" t="s">
        <v>235</v>
      </c>
      <c r="D12" s="51" t="s">
        <v>234</v>
      </c>
      <c r="E12" s="136"/>
      <c r="F12" s="137"/>
      <c r="G12" s="138" t="s">
        <v>86</v>
      </c>
      <c r="H12" s="43">
        <f t="shared" si="0"/>
        <v>0</v>
      </c>
      <c r="I12" s="76">
        <f>IF(COUNTBLANK(GD_CHAM_CONG!F13:T13)&gt;=15,1,0)</f>
        <v>0</v>
      </c>
      <c r="J12" s="76">
        <f>IF((GD_CHAM_CONG!AO13+GD_CHAM_CONG!AQ13+GD_CHAM_CONG!AR13+GD_CHAM_CONG!AT13+GD_CHAM_CONG!AU13+GD_CHAM_CONG!AV13)&gt;=14,1,0)</f>
        <v>0</v>
      </c>
      <c r="K12" s="139">
        <v>1</v>
      </c>
      <c r="L12" s="139">
        <v>0</v>
      </c>
      <c r="M12" s="140">
        <v>0</v>
      </c>
      <c r="N12" s="43">
        <v>19026970084010</v>
      </c>
    </row>
    <row r="13" spans="1:25" ht="15.75" customHeight="1" x14ac:dyDescent="0.2">
      <c r="A13" s="49">
        <v>9</v>
      </c>
      <c r="B13" s="50">
        <v>11085</v>
      </c>
      <c r="C13" s="51" t="s">
        <v>236</v>
      </c>
      <c r="D13" s="51" t="s">
        <v>234</v>
      </c>
      <c r="E13" s="136"/>
      <c r="F13" s="137"/>
      <c r="G13" s="138" t="s">
        <v>86</v>
      </c>
      <c r="H13" s="43">
        <f t="shared" si="0"/>
        <v>0</v>
      </c>
      <c r="I13" s="76">
        <f>IF(COUNTBLANK(GD_CHAM_CONG!F14:T14)&gt;=15,1,0)</f>
        <v>0</v>
      </c>
      <c r="J13" s="76">
        <f>IF((GD_CHAM_CONG!AO14+GD_CHAM_CONG!AQ14+GD_CHAM_CONG!AR14+GD_CHAM_CONG!AT14+GD_CHAM_CONG!AU14+GD_CHAM_CONG!AV14)&gt;=14,1,0)</f>
        <v>0</v>
      </c>
      <c r="K13" s="139">
        <v>1</v>
      </c>
      <c r="L13" s="139">
        <v>1</v>
      </c>
      <c r="M13" s="140">
        <v>0</v>
      </c>
      <c r="N13" s="43">
        <v>19025934754011</v>
      </c>
    </row>
    <row r="14" spans="1:25" ht="15.75" customHeight="1" x14ac:dyDescent="0.2">
      <c r="A14" s="49">
        <v>10</v>
      </c>
      <c r="B14" s="50">
        <v>11862</v>
      </c>
      <c r="C14" s="51" t="s">
        <v>237</v>
      </c>
      <c r="D14" s="51" t="s">
        <v>238</v>
      </c>
      <c r="E14" s="136"/>
      <c r="F14" s="137"/>
      <c r="G14" s="138" t="s">
        <v>86</v>
      </c>
      <c r="H14" s="43">
        <f t="shared" si="0"/>
        <v>0</v>
      </c>
      <c r="I14" s="76">
        <f>IF(COUNTBLANK(GD_CHAM_CONG!F15:T15)&gt;=15,1,0)</f>
        <v>0</v>
      </c>
      <c r="J14" s="76">
        <f>IF((GD_CHAM_CONG!AO15+GD_CHAM_CONG!AQ15+GD_CHAM_CONG!AR15+GD_CHAM_CONG!AT15+GD_CHAM_CONG!AU15+GD_CHAM_CONG!AV15)&gt;=14,1,0)</f>
        <v>0</v>
      </c>
      <c r="K14" s="139">
        <v>1</v>
      </c>
      <c r="L14" s="165"/>
      <c r="M14" s="140">
        <v>0</v>
      </c>
      <c r="N14" s="43">
        <v>19027844882013</v>
      </c>
    </row>
    <row r="15" spans="1:25" ht="15.75" customHeight="1" x14ac:dyDescent="0.2">
      <c r="A15" s="49">
        <v>11</v>
      </c>
      <c r="B15" s="50">
        <v>11767</v>
      </c>
      <c r="C15" s="51" t="s">
        <v>254</v>
      </c>
      <c r="D15" s="51" t="s">
        <v>255</v>
      </c>
      <c r="E15" s="136"/>
      <c r="F15" s="137"/>
      <c r="G15" s="138" t="s">
        <v>86</v>
      </c>
      <c r="H15" s="43">
        <f t="shared" si="0"/>
        <v>0</v>
      </c>
      <c r="I15" s="76">
        <f>IF(COUNTBLANK(GD_CHAM_CONG!F16:T16)&gt;=15,1,0)</f>
        <v>0</v>
      </c>
      <c r="J15" s="76">
        <f>IF((GD_CHAM_CONG!AO16+GD_CHAM_CONG!AQ16+GD_CHAM_CONG!AR16+GD_CHAM_CONG!AT16+GD_CHAM_CONG!AU16+GD_CHAM_CONG!AV16)&gt;=14,1,0)</f>
        <v>0</v>
      </c>
      <c r="K15" s="139">
        <v>1</v>
      </c>
      <c r="L15" s="165"/>
      <c r="M15" s="140">
        <v>0</v>
      </c>
      <c r="N15" s="43">
        <v>19027358691011</v>
      </c>
    </row>
    <row r="16" spans="1:25" ht="15.75" customHeight="1" x14ac:dyDescent="0.2">
      <c r="A16" s="49">
        <v>12</v>
      </c>
      <c r="B16" s="50">
        <v>10537</v>
      </c>
      <c r="C16" s="51" t="s">
        <v>257</v>
      </c>
      <c r="D16" s="51" t="s">
        <v>46</v>
      </c>
      <c r="E16" s="136"/>
      <c r="F16" s="137"/>
      <c r="G16" s="138" t="s">
        <v>89</v>
      </c>
      <c r="H16" s="43">
        <f t="shared" si="0"/>
        <v>0</v>
      </c>
      <c r="I16" s="76">
        <f>IF(COUNTBLANK(GD_CHAM_CONG!F17:T17)&gt;=15,1,0)</f>
        <v>0</v>
      </c>
      <c r="J16" s="76">
        <f>IF((GD_CHAM_CONG!AO17+GD_CHAM_CONG!AQ17+GD_CHAM_CONG!AR17+GD_CHAM_CONG!AT17+GD_CHAM_CONG!AU17+GD_CHAM_CONG!AV17)&gt;=14,1,0)</f>
        <v>0</v>
      </c>
      <c r="K16" s="139">
        <v>1</v>
      </c>
      <c r="L16" s="165"/>
      <c r="M16" s="140">
        <v>0.2</v>
      </c>
      <c r="N16" s="43">
        <v>10520235212015</v>
      </c>
    </row>
    <row r="17" spans="1:14" ht="15.75" customHeight="1" x14ac:dyDescent="0.2">
      <c r="A17" s="49">
        <v>13</v>
      </c>
      <c r="B17" s="50">
        <v>10538</v>
      </c>
      <c r="C17" s="51" t="s">
        <v>259</v>
      </c>
      <c r="D17" s="51" t="s">
        <v>46</v>
      </c>
      <c r="E17" s="136"/>
      <c r="F17" s="137"/>
      <c r="G17" s="138" t="s">
        <v>89</v>
      </c>
      <c r="H17" s="43">
        <f t="shared" si="0"/>
        <v>0</v>
      </c>
      <c r="I17" s="76">
        <f>IF(COUNTBLANK(GD_CHAM_CONG!F18:T18)&gt;=15,1,0)</f>
        <v>0</v>
      </c>
      <c r="J17" s="76">
        <f>IF((GD_CHAM_CONG!AO18+GD_CHAM_CONG!AQ18+GD_CHAM_CONG!AR18+GD_CHAM_CONG!AT18+GD_CHAM_CONG!AU18+GD_CHAM_CONG!AV18)&gt;=14,1,0)</f>
        <v>0</v>
      </c>
      <c r="K17" s="139">
        <v>1</v>
      </c>
      <c r="L17" s="139">
        <v>2</v>
      </c>
      <c r="M17" s="140">
        <v>0</v>
      </c>
      <c r="N17" s="43">
        <v>10522162555019</v>
      </c>
    </row>
    <row r="18" spans="1:14" ht="15.75" customHeight="1" x14ac:dyDescent="0.2">
      <c r="A18" s="49">
        <v>14</v>
      </c>
      <c r="B18" s="50">
        <v>10540</v>
      </c>
      <c r="C18" s="51" t="s">
        <v>261</v>
      </c>
      <c r="D18" s="51" t="s">
        <v>46</v>
      </c>
      <c r="E18" s="136"/>
      <c r="F18" s="137"/>
      <c r="G18" s="171" t="s">
        <v>86</v>
      </c>
      <c r="H18" s="43">
        <f t="shared" si="0"/>
        <v>0</v>
      </c>
      <c r="I18" s="76">
        <f>IF(COUNTBLANK(GD_CHAM_CONG!F19:T19)&gt;=15,1,0)</f>
        <v>0</v>
      </c>
      <c r="J18" s="76">
        <f>IF((GD_CHAM_CONG!AO19+GD_CHAM_CONG!AQ19+GD_CHAM_CONG!AR19+GD_CHAM_CONG!AT19+GD_CHAM_CONG!AU19+GD_CHAM_CONG!AV19)&gt;=14,1,0)</f>
        <v>1</v>
      </c>
      <c r="K18" s="139">
        <v>1</v>
      </c>
      <c r="L18" s="139">
        <v>1</v>
      </c>
      <c r="M18" s="140">
        <v>0</v>
      </c>
      <c r="N18" s="43">
        <v>10520381936017</v>
      </c>
    </row>
    <row r="19" spans="1:14" ht="15.75" customHeight="1" x14ac:dyDescent="0.2">
      <c r="A19" s="49">
        <v>15</v>
      </c>
      <c r="B19" s="50">
        <v>10542</v>
      </c>
      <c r="C19" s="51" t="s">
        <v>262</v>
      </c>
      <c r="D19" s="51" t="s">
        <v>46</v>
      </c>
      <c r="E19" s="136"/>
      <c r="F19" s="137"/>
      <c r="G19" s="171" t="s">
        <v>86</v>
      </c>
      <c r="H19" s="43">
        <f t="shared" si="0"/>
        <v>0</v>
      </c>
      <c r="I19" s="76">
        <f>IF(COUNTBLANK(GD_CHAM_CONG!F20:T20)&gt;=15,1,0)</f>
        <v>0</v>
      </c>
      <c r="J19" s="76">
        <f>IF((GD_CHAM_CONG!AO20+GD_CHAM_CONG!AQ20+GD_CHAM_CONG!AR20+GD_CHAM_CONG!AT20+GD_CHAM_CONG!AU20+GD_CHAM_CONG!AV20)&gt;=14,1,0)</f>
        <v>0</v>
      </c>
      <c r="K19" s="139">
        <v>1</v>
      </c>
      <c r="L19" s="139">
        <v>1</v>
      </c>
      <c r="M19" s="140">
        <v>0</v>
      </c>
      <c r="N19" s="43">
        <v>10520489632014</v>
      </c>
    </row>
    <row r="20" spans="1:14" ht="15.75" customHeight="1" x14ac:dyDescent="0.2">
      <c r="A20" s="49">
        <v>16</v>
      </c>
      <c r="B20" s="50">
        <v>10543</v>
      </c>
      <c r="C20" s="51" t="s">
        <v>263</v>
      </c>
      <c r="D20" s="51" t="s">
        <v>46</v>
      </c>
      <c r="E20" s="136"/>
      <c r="F20" s="137"/>
      <c r="G20" s="171" t="s">
        <v>86</v>
      </c>
      <c r="H20" s="43">
        <f t="shared" si="0"/>
        <v>0</v>
      </c>
      <c r="I20" s="76">
        <f>IF(COUNTBLANK(GD_CHAM_CONG!F21:T21)&gt;=15,1,0)</f>
        <v>0</v>
      </c>
      <c r="J20" s="76">
        <f>IF((GD_CHAM_CONG!AO21+GD_CHAM_CONG!AQ21+GD_CHAM_CONG!AR21+GD_CHAM_CONG!AT21+GD_CHAM_CONG!AU21+GD_CHAM_CONG!AV21)&gt;=14,1,0)</f>
        <v>0</v>
      </c>
      <c r="K20" s="139">
        <v>1</v>
      </c>
      <c r="L20" s="165"/>
      <c r="M20" s="140">
        <v>0</v>
      </c>
      <c r="N20" s="43">
        <v>10525139522013</v>
      </c>
    </row>
    <row r="21" spans="1:14" ht="15.75" customHeight="1" x14ac:dyDescent="0.2">
      <c r="A21" s="49">
        <v>17</v>
      </c>
      <c r="B21" s="50">
        <v>10544</v>
      </c>
      <c r="C21" s="51" t="s">
        <v>264</v>
      </c>
      <c r="D21" s="51" t="s">
        <v>46</v>
      </c>
      <c r="E21" s="136"/>
      <c r="F21" s="137"/>
      <c r="G21" s="171" t="s">
        <v>86</v>
      </c>
      <c r="H21" s="43">
        <f t="shared" si="0"/>
        <v>0</v>
      </c>
      <c r="I21" s="76">
        <f>IF(COUNTBLANK(GD_CHAM_CONG!F22:T22)&gt;=15,1,0)</f>
        <v>0</v>
      </c>
      <c r="J21" s="76">
        <f>IF((GD_CHAM_CONG!AO22+GD_CHAM_CONG!AQ22+GD_CHAM_CONG!AR22+GD_CHAM_CONG!AT22+GD_CHAM_CONG!AU22+GD_CHAM_CONG!AV22)&gt;=14,1,0)</f>
        <v>0</v>
      </c>
      <c r="K21" s="139">
        <v>1</v>
      </c>
      <c r="L21" s="139">
        <v>3</v>
      </c>
      <c r="M21" s="140">
        <v>0</v>
      </c>
      <c r="N21" s="43">
        <v>10525139524016</v>
      </c>
    </row>
    <row r="22" spans="1:14" ht="15.75" customHeight="1" x14ac:dyDescent="0.2">
      <c r="A22" s="49">
        <v>18</v>
      </c>
      <c r="B22" s="50">
        <v>10545</v>
      </c>
      <c r="C22" s="51" t="s">
        <v>265</v>
      </c>
      <c r="D22" s="51" t="s">
        <v>46</v>
      </c>
      <c r="E22" s="136"/>
      <c r="F22" s="137"/>
      <c r="G22" s="138" t="s">
        <v>89</v>
      </c>
      <c r="H22" s="43">
        <f t="shared" si="0"/>
        <v>0</v>
      </c>
      <c r="I22" s="76">
        <f>IF(COUNTBLANK(GD_CHAM_CONG!F23:T23)&gt;=15,1,0)</f>
        <v>0</v>
      </c>
      <c r="J22" s="76">
        <f>IF((GD_CHAM_CONG!AO23+GD_CHAM_CONG!AQ23+GD_CHAM_CONG!AR23+GD_CHAM_CONG!AT23+GD_CHAM_CONG!AU23+GD_CHAM_CONG!AV23)&gt;=14,1,0)</f>
        <v>0</v>
      </c>
      <c r="K22" s="139">
        <v>1</v>
      </c>
      <c r="L22" s="139">
        <v>2</v>
      </c>
      <c r="M22" s="140">
        <v>0</v>
      </c>
      <c r="N22" s="43">
        <v>10320765759016</v>
      </c>
    </row>
    <row r="23" spans="1:14" ht="15.75" customHeight="1" x14ac:dyDescent="0.2">
      <c r="A23" s="49">
        <v>19</v>
      </c>
      <c r="B23" s="50">
        <v>10546</v>
      </c>
      <c r="C23" s="51" t="s">
        <v>266</v>
      </c>
      <c r="D23" s="51" t="s">
        <v>46</v>
      </c>
      <c r="E23" s="136"/>
      <c r="F23" s="137"/>
      <c r="G23" s="138" t="s">
        <v>86</v>
      </c>
      <c r="H23" s="43">
        <f t="shared" si="0"/>
        <v>0</v>
      </c>
      <c r="I23" s="76">
        <f>IF(COUNTBLANK(GD_CHAM_CONG!F24:T24)&gt;=15,1,0)</f>
        <v>0</v>
      </c>
      <c r="J23" s="76">
        <f>IF((GD_CHAM_CONG!AO24+GD_CHAM_CONG!AQ24+GD_CHAM_CONG!AR24+GD_CHAM_CONG!AT24+GD_CHAM_CONG!AU24+GD_CHAM_CONG!AV24)&gt;=14,1,0)</f>
        <v>0</v>
      </c>
      <c r="K23" s="139">
        <v>1</v>
      </c>
      <c r="L23" s="165"/>
      <c r="M23" s="140">
        <v>0</v>
      </c>
      <c r="N23" s="43">
        <v>10525139515017</v>
      </c>
    </row>
    <row r="24" spans="1:14" ht="12.75" x14ac:dyDescent="0.2">
      <c r="A24" s="49">
        <v>20</v>
      </c>
      <c r="B24" s="50">
        <v>10547</v>
      </c>
      <c r="C24" s="51" t="s">
        <v>267</v>
      </c>
      <c r="D24" s="51" t="s">
        <v>46</v>
      </c>
      <c r="E24" s="136"/>
      <c r="F24" s="137"/>
      <c r="G24" s="138" t="s">
        <v>86</v>
      </c>
      <c r="H24" s="43">
        <f t="shared" si="0"/>
        <v>0</v>
      </c>
      <c r="I24" s="76">
        <f>IF(COUNTBLANK(GD_CHAM_CONG!F25:T25)&gt;=15,1,0)</f>
        <v>0</v>
      </c>
      <c r="J24" s="76">
        <f>IF((GD_CHAM_CONG!AO25+GD_CHAM_CONG!AQ25+GD_CHAM_CONG!AR25+GD_CHAM_CONG!AT25+GD_CHAM_CONG!AU25+GD_CHAM_CONG!AV25)&gt;=14,1,0)</f>
        <v>0</v>
      </c>
      <c r="K24" s="139">
        <v>1</v>
      </c>
      <c r="L24" s="165"/>
      <c r="M24" s="140">
        <v>0</v>
      </c>
      <c r="N24" s="43">
        <v>10525139517011</v>
      </c>
    </row>
    <row r="25" spans="1:14" ht="12.75" x14ac:dyDescent="0.2">
      <c r="A25" s="49">
        <v>21</v>
      </c>
      <c r="B25" s="50">
        <v>10549</v>
      </c>
      <c r="C25" s="51" t="s">
        <v>268</v>
      </c>
      <c r="D25" s="51" t="s">
        <v>46</v>
      </c>
      <c r="E25" s="136"/>
      <c r="F25" s="137"/>
      <c r="G25" s="138" t="s">
        <v>89</v>
      </c>
      <c r="H25" s="43">
        <f t="shared" si="0"/>
        <v>0</v>
      </c>
      <c r="I25" s="76">
        <f>IF(COUNTBLANK(GD_CHAM_CONG!F26:T26)&gt;=15,1,0)</f>
        <v>0</v>
      </c>
      <c r="J25" s="76">
        <f>IF((GD_CHAM_CONG!AO26+GD_CHAM_CONG!AQ26+GD_CHAM_CONG!AR26+GD_CHAM_CONG!AT26+GD_CHAM_CONG!AU26+GD_CHAM_CONG!AV26)&gt;=14,1,0)</f>
        <v>0</v>
      </c>
      <c r="K25" s="139">
        <v>1</v>
      </c>
      <c r="L25" s="165"/>
      <c r="M25" s="140">
        <v>0</v>
      </c>
      <c r="N25" s="43">
        <v>10523498941010</v>
      </c>
    </row>
    <row r="26" spans="1:14" ht="12.75" x14ac:dyDescent="0.2">
      <c r="A26" s="49">
        <v>22</v>
      </c>
      <c r="B26" s="50">
        <v>10550</v>
      </c>
      <c r="C26" s="51" t="s">
        <v>269</v>
      </c>
      <c r="D26" s="51" t="s">
        <v>46</v>
      </c>
      <c r="E26" s="136"/>
      <c r="F26" s="137"/>
      <c r="G26" s="138" t="s">
        <v>89</v>
      </c>
      <c r="H26" s="43">
        <f t="shared" si="0"/>
        <v>0</v>
      </c>
      <c r="I26" s="76">
        <f>IF(COUNTBLANK(GD_CHAM_CONG!F27:T27)&gt;=15,1,0)</f>
        <v>0</v>
      </c>
      <c r="J26" s="76">
        <f>IF((GD_CHAM_CONG!AO27+GD_CHAM_CONG!AQ27+GD_CHAM_CONG!AR27+GD_CHAM_CONG!AT27+GD_CHAM_CONG!AU27+GD_CHAM_CONG!AV27)&gt;=14,1,0)</f>
        <v>0</v>
      </c>
      <c r="K26" s="139">
        <v>1</v>
      </c>
      <c r="L26" s="165"/>
      <c r="M26" s="140">
        <v>0</v>
      </c>
      <c r="N26" s="43">
        <v>10522162572010</v>
      </c>
    </row>
    <row r="27" spans="1:14" ht="12.75" x14ac:dyDescent="0.2">
      <c r="A27" s="49">
        <v>23</v>
      </c>
      <c r="B27" s="50">
        <v>10551</v>
      </c>
      <c r="C27" s="51" t="s">
        <v>270</v>
      </c>
      <c r="D27" s="51" t="s">
        <v>46</v>
      </c>
      <c r="E27" s="136"/>
      <c r="F27" s="137"/>
      <c r="G27" s="138" t="s">
        <v>89</v>
      </c>
      <c r="H27" s="43">
        <f t="shared" si="0"/>
        <v>0</v>
      </c>
      <c r="I27" s="76">
        <f>IF(COUNTBLANK(GD_CHAM_CONG!F28:T28)&gt;=15,1,0)</f>
        <v>0</v>
      </c>
      <c r="J27" s="76">
        <f>IF((GD_CHAM_CONG!AO28+GD_CHAM_CONG!AQ28+GD_CHAM_CONG!AR28+GD_CHAM_CONG!AT28+GD_CHAM_CONG!AU28+GD_CHAM_CONG!AV28)&gt;=14,1,0)</f>
        <v>0</v>
      </c>
      <c r="K27" s="139">
        <v>1</v>
      </c>
      <c r="L27" s="139">
        <v>3</v>
      </c>
      <c r="M27" s="140">
        <v>0</v>
      </c>
      <c r="N27" s="43">
        <v>10521242995013</v>
      </c>
    </row>
    <row r="28" spans="1:14" ht="12.75" x14ac:dyDescent="0.2">
      <c r="A28" s="49">
        <v>24</v>
      </c>
      <c r="B28" s="50">
        <v>10552</v>
      </c>
      <c r="C28" s="51" t="s">
        <v>271</v>
      </c>
      <c r="D28" s="51" t="s">
        <v>46</v>
      </c>
      <c r="E28" s="136"/>
      <c r="F28" s="137"/>
      <c r="G28" s="138" t="s">
        <v>89</v>
      </c>
      <c r="H28" s="43">
        <f t="shared" si="0"/>
        <v>0</v>
      </c>
      <c r="I28" s="76">
        <f>IF(COUNTBLANK(GD_CHAM_CONG!F29:T29)&gt;=15,1,0)</f>
        <v>0</v>
      </c>
      <c r="J28" s="76">
        <f>IF((GD_CHAM_CONG!AO29+GD_CHAM_CONG!AQ29+GD_CHAM_CONG!AR29+GD_CHAM_CONG!AT29+GD_CHAM_CONG!AU29+GD_CHAM_CONG!AV29)&gt;=14,1,0)</f>
        <v>0</v>
      </c>
      <c r="K28" s="139">
        <v>1</v>
      </c>
      <c r="L28" s="165"/>
      <c r="M28" s="140">
        <v>0</v>
      </c>
      <c r="N28" s="43">
        <v>10521137536011</v>
      </c>
    </row>
    <row r="29" spans="1:14" ht="12.75" x14ac:dyDescent="0.2">
      <c r="A29" s="49">
        <v>25</v>
      </c>
      <c r="B29" s="50">
        <v>10553</v>
      </c>
      <c r="C29" s="51" t="s">
        <v>272</v>
      </c>
      <c r="D29" s="51" t="s">
        <v>46</v>
      </c>
      <c r="E29" s="136"/>
      <c r="F29" s="137"/>
      <c r="G29" s="138" t="s">
        <v>89</v>
      </c>
      <c r="H29" s="43">
        <f t="shared" si="0"/>
        <v>0</v>
      </c>
      <c r="I29" s="76">
        <f>IF(COUNTBLANK(GD_CHAM_CONG!F30:T30)&gt;=15,1,0)</f>
        <v>0</v>
      </c>
      <c r="J29" s="76">
        <f>IF((GD_CHAM_CONG!AO30+GD_CHAM_CONG!AQ30+GD_CHAM_CONG!AR30+GD_CHAM_CONG!AT30+GD_CHAM_CONG!AU30+GD_CHAM_CONG!AV30)&gt;=14,1,0)</f>
        <v>0</v>
      </c>
      <c r="K29" s="139">
        <v>1</v>
      </c>
      <c r="L29" s="139">
        <v>1</v>
      </c>
      <c r="M29" s="140">
        <v>0.2</v>
      </c>
      <c r="N29" s="43">
        <v>10522162201012</v>
      </c>
    </row>
    <row r="30" spans="1:14" ht="12.75" x14ac:dyDescent="0.2">
      <c r="A30" s="49">
        <v>26</v>
      </c>
      <c r="B30" s="50">
        <v>11126</v>
      </c>
      <c r="C30" s="51" t="s">
        <v>273</v>
      </c>
      <c r="D30" s="51" t="s">
        <v>46</v>
      </c>
      <c r="E30" s="136"/>
      <c r="F30" s="137"/>
      <c r="G30" s="138" t="s">
        <v>86</v>
      </c>
      <c r="H30" s="43">
        <f t="shared" si="0"/>
        <v>0</v>
      </c>
      <c r="I30" s="76">
        <f>IF(COUNTBLANK(GD_CHAM_CONG!F31:T31)&gt;=15,1,0)</f>
        <v>0</v>
      </c>
      <c r="J30" s="76">
        <f>IF((GD_CHAM_CONG!AO31+GD_CHAM_CONG!AQ31+GD_CHAM_CONG!AR31+GD_CHAM_CONG!AT31+GD_CHAM_CONG!AU31+GD_CHAM_CONG!AV31)&gt;=14,1,0)</f>
        <v>0</v>
      </c>
      <c r="K30" s="139">
        <v>1</v>
      </c>
      <c r="L30" s="165"/>
      <c r="M30" s="140">
        <v>0</v>
      </c>
      <c r="N30" s="43">
        <v>19025464200022</v>
      </c>
    </row>
    <row r="31" spans="1:14" ht="12.75" x14ac:dyDescent="0.2">
      <c r="A31" s="49">
        <v>27</v>
      </c>
      <c r="B31" s="50">
        <v>11127</v>
      </c>
      <c r="C31" s="51" t="s">
        <v>274</v>
      </c>
      <c r="D31" s="51" t="s">
        <v>46</v>
      </c>
      <c r="E31" s="136"/>
      <c r="F31" s="137"/>
      <c r="G31" s="138" t="s">
        <v>86</v>
      </c>
      <c r="H31" s="43">
        <f t="shared" si="0"/>
        <v>0</v>
      </c>
      <c r="I31" s="76">
        <f>IF(COUNTBLANK(GD_CHAM_CONG!F32:T32)&gt;=15,1,0)</f>
        <v>0</v>
      </c>
      <c r="J31" s="76">
        <f>IF((GD_CHAM_CONG!AO32+GD_CHAM_CONG!AQ32+GD_CHAM_CONG!AR32+GD_CHAM_CONG!AT32+GD_CHAM_CONG!AU32+GD_CHAM_CONG!AV32)&gt;=14,1,0)</f>
        <v>0</v>
      </c>
      <c r="K31" s="139">
        <v>1</v>
      </c>
      <c r="L31" s="139">
        <v>1</v>
      </c>
      <c r="M31" s="140">
        <v>0</v>
      </c>
      <c r="N31" s="43">
        <v>19026970087011</v>
      </c>
    </row>
    <row r="32" spans="1:14" ht="12.75" x14ac:dyDescent="0.2">
      <c r="A32" s="49">
        <v>28</v>
      </c>
      <c r="B32" s="50">
        <v>11128</v>
      </c>
      <c r="C32" s="51" t="s">
        <v>275</v>
      </c>
      <c r="D32" s="51" t="s">
        <v>46</v>
      </c>
      <c r="E32" s="136"/>
      <c r="F32" s="137"/>
      <c r="G32" s="138" t="s">
        <v>86</v>
      </c>
      <c r="H32" s="43">
        <f t="shared" si="0"/>
        <v>0</v>
      </c>
      <c r="I32" s="76">
        <f>IF(COUNTBLANK(GD_CHAM_CONG!F33:T33)&gt;=15,1,0)</f>
        <v>0</v>
      </c>
      <c r="J32" s="76">
        <f>IF((GD_CHAM_CONG!AO33+GD_CHAM_CONG!AQ33+GD_CHAM_CONG!AR33+GD_CHAM_CONG!AT33+GD_CHAM_CONG!AU33+GD_CHAM_CONG!AV33)&gt;=14,1,0)</f>
        <v>0</v>
      </c>
      <c r="K32" s="139">
        <v>1</v>
      </c>
      <c r="L32" s="165"/>
      <c r="M32" s="140">
        <v>0</v>
      </c>
      <c r="N32" s="43">
        <v>19026970088016</v>
      </c>
    </row>
    <row r="33" spans="1:14" ht="12.75" x14ac:dyDescent="0.2">
      <c r="A33" s="49">
        <v>29</v>
      </c>
      <c r="B33" s="50">
        <v>11130</v>
      </c>
      <c r="C33" s="51" t="s">
        <v>276</v>
      </c>
      <c r="D33" s="51" t="s">
        <v>46</v>
      </c>
      <c r="E33" s="136"/>
      <c r="F33" s="137"/>
      <c r="G33" s="138" t="s">
        <v>86</v>
      </c>
      <c r="H33" s="43">
        <f t="shared" si="0"/>
        <v>0</v>
      </c>
      <c r="I33" s="76">
        <f>IF(COUNTBLANK(GD_CHAM_CONG!F34:T34)&gt;=15,1,0)</f>
        <v>0</v>
      </c>
      <c r="J33" s="76">
        <f>IF((GD_CHAM_CONG!AO34+GD_CHAM_CONG!AQ34+GD_CHAM_CONG!AR34+GD_CHAM_CONG!AT34+GD_CHAM_CONG!AU34+GD_CHAM_CONG!AV34)&gt;=14,1,0)</f>
        <v>0</v>
      </c>
      <c r="K33" s="139">
        <v>1</v>
      </c>
      <c r="L33" s="139">
        <v>2</v>
      </c>
      <c r="M33" s="140">
        <v>0</v>
      </c>
      <c r="N33" s="43">
        <v>19026970089012</v>
      </c>
    </row>
    <row r="34" spans="1:14" ht="12.75" x14ac:dyDescent="0.2">
      <c r="A34" s="49">
        <v>30</v>
      </c>
      <c r="B34" s="50">
        <v>11131</v>
      </c>
      <c r="C34" s="51" t="s">
        <v>277</v>
      </c>
      <c r="D34" s="51" t="s">
        <v>46</v>
      </c>
      <c r="E34" s="136"/>
      <c r="F34" s="137"/>
      <c r="G34" s="138" t="s">
        <v>86</v>
      </c>
      <c r="H34" s="43">
        <f t="shared" si="0"/>
        <v>0</v>
      </c>
      <c r="I34" s="76">
        <f>IF(COUNTBLANK(GD_CHAM_CONG!F35:T35)&gt;=15,1,0)</f>
        <v>0</v>
      </c>
      <c r="J34" s="76">
        <f>IF((GD_CHAM_CONG!AO35+GD_CHAM_CONG!AQ35+GD_CHAM_CONG!AR35+GD_CHAM_CONG!AT35+GD_CHAM_CONG!AU35+GD_CHAM_CONG!AV35)&gt;=14,1,0)</f>
        <v>0</v>
      </c>
      <c r="K34" s="139">
        <v>1</v>
      </c>
      <c r="L34" s="165"/>
      <c r="M34" s="140">
        <v>0</v>
      </c>
      <c r="N34" s="43">
        <v>19026970090010</v>
      </c>
    </row>
    <row r="35" spans="1:14" ht="12.75" x14ac:dyDescent="0.2">
      <c r="A35" s="49">
        <v>31</v>
      </c>
      <c r="B35" s="50">
        <v>12552</v>
      </c>
      <c r="C35" s="51" t="s">
        <v>278</v>
      </c>
      <c r="D35" s="51" t="s">
        <v>46</v>
      </c>
      <c r="E35" s="136"/>
      <c r="F35" s="137"/>
      <c r="G35" s="138" t="s">
        <v>86</v>
      </c>
      <c r="H35" s="43">
        <f t="shared" si="0"/>
        <v>0</v>
      </c>
      <c r="I35" s="76">
        <f>IF(COUNTBLANK(GD_CHAM_CONG!F36:T36)&gt;=15,1,0)</f>
        <v>0</v>
      </c>
      <c r="J35" s="76">
        <f>IF((GD_CHAM_CONG!AO36+GD_CHAM_CONG!AQ36+GD_CHAM_CONG!AR36+GD_CHAM_CONG!AT36+GD_CHAM_CONG!AU36+GD_CHAM_CONG!AV36)&gt;=14,1,0)</f>
        <v>0</v>
      </c>
      <c r="K35" s="139">
        <v>1</v>
      </c>
      <c r="L35" s="165"/>
      <c r="M35" s="140">
        <v>0</v>
      </c>
      <c r="N35" s="43">
        <v>19022145551026</v>
      </c>
    </row>
    <row r="36" spans="1:14" ht="12.75" x14ac:dyDescent="0.2">
      <c r="A36" s="49">
        <v>32</v>
      </c>
      <c r="B36" s="50">
        <v>12553</v>
      </c>
      <c r="C36" s="51" t="s">
        <v>279</v>
      </c>
      <c r="D36" s="51" t="s">
        <v>46</v>
      </c>
      <c r="E36" s="136"/>
      <c r="F36" s="137"/>
      <c r="G36" s="138" t="s">
        <v>86</v>
      </c>
      <c r="H36" s="43">
        <f t="shared" si="0"/>
        <v>0</v>
      </c>
      <c r="I36" s="76">
        <f>IF(COUNTBLANK(GD_CHAM_CONG!F37:T37)&gt;=15,1,0)</f>
        <v>0</v>
      </c>
      <c r="J36" s="76">
        <f>IF((GD_CHAM_CONG!AO37+GD_CHAM_CONG!AQ37+GD_CHAM_CONG!AR37+GD_CHAM_CONG!AT37+GD_CHAM_CONG!AU37+GD_CHAM_CONG!AV37)&gt;=14,1,0)</f>
        <v>0</v>
      </c>
      <c r="K36" s="139">
        <v>1</v>
      </c>
      <c r="L36" s="165"/>
      <c r="M36" s="140">
        <v>0</v>
      </c>
      <c r="N36" s="43">
        <v>19028385527015</v>
      </c>
    </row>
    <row r="37" spans="1:14" ht="12.75" x14ac:dyDescent="0.2">
      <c r="A37" s="49">
        <v>33</v>
      </c>
      <c r="B37" s="50">
        <v>12565</v>
      </c>
      <c r="C37" s="51" t="s">
        <v>280</v>
      </c>
      <c r="D37" s="51" t="s">
        <v>46</v>
      </c>
      <c r="E37" s="136"/>
      <c r="F37" s="137"/>
      <c r="G37" s="138" t="s">
        <v>86</v>
      </c>
      <c r="H37" s="43">
        <f t="shared" si="0"/>
        <v>0</v>
      </c>
      <c r="I37" s="76">
        <f>IF(COUNTBLANK(GD_CHAM_CONG!F38:T38)&gt;=15,1,0)</f>
        <v>0</v>
      </c>
      <c r="J37" s="76">
        <f>IF((GD_CHAM_CONG!AO38+GD_CHAM_CONG!AQ38+GD_CHAM_CONG!AR38+GD_CHAM_CONG!AT38+GD_CHAM_CONG!AU38+GD_CHAM_CONG!AV38)&gt;=14,1,0)</f>
        <v>0</v>
      </c>
      <c r="K37" s="139">
        <v>1</v>
      </c>
      <c r="L37" s="165"/>
      <c r="M37" s="140">
        <v>0</v>
      </c>
      <c r="N37" s="43">
        <v>19028385473012</v>
      </c>
    </row>
    <row r="38" spans="1:14" ht="12.75" x14ac:dyDescent="0.2">
      <c r="A38" s="49">
        <v>34</v>
      </c>
      <c r="B38" s="50">
        <v>12566</v>
      </c>
      <c r="C38" s="51" t="s">
        <v>281</v>
      </c>
      <c r="D38" s="51" t="s">
        <v>46</v>
      </c>
      <c r="E38" s="136"/>
      <c r="F38" s="137"/>
      <c r="G38" s="138" t="s">
        <v>86</v>
      </c>
      <c r="H38" s="43">
        <f t="shared" si="0"/>
        <v>0</v>
      </c>
      <c r="I38" s="76">
        <f>IF(COUNTBLANK(GD_CHAM_CONG!F39:T39)&gt;=15,1,0)</f>
        <v>0</v>
      </c>
      <c r="J38" s="76">
        <f>IF((GD_CHAM_CONG!AO39+GD_CHAM_CONG!AQ39+GD_CHAM_CONG!AR39+GD_CHAM_CONG!AT39+GD_CHAM_CONG!AU39+GD_CHAM_CONG!AV39)&gt;=14,1,0)</f>
        <v>0</v>
      </c>
      <c r="K38" s="139">
        <v>1</v>
      </c>
      <c r="L38" s="165"/>
      <c r="M38" s="140">
        <v>0</v>
      </c>
      <c r="N38" s="43">
        <v>19028385510015</v>
      </c>
    </row>
    <row r="39" spans="1:14" ht="12.75" x14ac:dyDescent="0.2">
      <c r="A39" s="49">
        <v>35</v>
      </c>
      <c r="B39" s="50">
        <v>13356</v>
      </c>
      <c r="C39" s="51" t="s">
        <v>282</v>
      </c>
      <c r="D39" s="51" t="s">
        <v>46</v>
      </c>
      <c r="E39" s="136"/>
      <c r="F39" s="137"/>
      <c r="G39" s="138" t="s">
        <v>86</v>
      </c>
      <c r="H39" s="43">
        <f t="shared" si="0"/>
        <v>0</v>
      </c>
      <c r="I39" s="76">
        <f>IF(COUNTBLANK(GD_CHAM_CONG!F40:T40)&gt;=15,1,0)</f>
        <v>0</v>
      </c>
      <c r="J39" s="76">
        <f>IF((GD_CHAM_CONG!AO40+GD_CHAM_CONG!AQ40+GD_CHAM_CONG!AR40+GD_CHAM_CONG!AT40+GD_CHAM_CONG!AU40+GD_CHAM_CONG!AV40)&gt;=14,1,0)</f>
        <v>0</v>
      </c>
      <c r="K39" s="139">
        <v>1</v>
      </c>
      <c r="L39" s="165"/>
      <c r="M39" s="140">
        <v>0</v>
      </c>
      <c r="N39" s="43">
        <v>19023495883011</v>
      </c>
    </row>
    <row r="40" spans="1:14" ht="12.75" x14ac:dyDescent="0.2">
      <c r="A40" s="49">
        <v>36</v>
      </c>
      <c r="B40" s="50">
        <v>13357</v>
      </c>
      <c r="C40" s="51" t="s">
        <v>284</v>
      </c>
      <c r="D40" s="51" t="s">
        <v>46</v>
      </c>
      <c r="E40" s="136"/>
      <c r="F40" s="137"/>
      <c r="G40" s="138" t="s">
        <v>86</v>
      </c>
      <c r="H40" s="43">
        <f t="shared" si="0"/>
        <v>0</v>
      </c>
      <c r="I40" s="76">
        <f>IF(COUNTBLANK(GD_CHAM_CONG!F41:T41)&gt;=15,1,0)</f>
        <v>0</v>
      </c>
      <c r="J40" s="76">
        <f>IF((GD_CHAM_CONG!AO41+GD_CHAM_CONG!AQ41+GD_CHAM_CONG!AR41+GD_CHAM_CONG!AT41+GD_CHAM_CONG!AU41+GD_CHAM_CONG!AV41)&gt;=14,1,0)</f>
        <v>0</v>
      </c>
      <c r="K40" s="139">
        <v>1</v>
      </c>
      <c r="L40" s="165"/>
      <c r="M40" s="140">
        <v>0</v>
      </c>
      <c r="N40" s="43">
        <v>19028960246015</v>
      </c>
    </row>
    <row r="41" spans="1:14" ht="12.75" x14ac:dyDescent="0.2">
      <c r="A41" s="49">
        <v>37</v>
      </c>
      <c r="B41" s="50">
        <v>13358</v>
      </c>
      <c r="C41" s="51" t="s">
        <v>285</v>
      </c>
      <c r="D41" s="51" t="s">
        <v>46</v>
      </c>
      <c r="E41" s="136"/>
      <c r="F41" s="137"/>
      <c r="G41" s="138" t="s">
        <v>86</v>
      </c>
      <c r="H41" s="43">
        <f t="shared" si="0"/>
        <v>0</v>
      </c>
      <c r="I41" s="76">
        <f>IF(COUNTBLANK(GD_CHAM_CONG!F42:T42)&gt;=15,1,0)</f>
        <v>0</v>
      </c>
      <c r="J41" s="76">
        <f>IF((GD_CHAM_CONG!AO42+GD_CHAM_CONG!AQ42+GD_CHAM_CONG!AR42+GD_CHAM_CONG!AT42+GD_CHAM_CONG!AU42+GD_CHAM_CONG!AV42)&gt;=14,1,0)</f>
        <v>0</v>
      </c>
      <c r="K41" s="139">
        <v>1</v>
      </c>
      <c r="L41" s="165"/>
      <c r="M41" s="140">
        <v>0</v>
      </c>
      <c r="N41" s="43">
        <v>19028960243016</v>
      </c>
    </row>
    <row r="42" spans="1:14" ht="12.75" x14ac:dyDescent="0.2">
      <c r="A42" s="49">
        <v>38</v>
      </c>
      <c r="B42" s="50">
        <v>13359</v>
      </c>
      <c r="C42" s="51" t="s">
        <v>286</v>
      </c>
      <c r="D42" s="51" t="s">
        <v>46</v>
      </c>
      <c r="E42" s="136"/>
      <c r="F42" s="137"/>
      <c r="G42" s="138" t="s">
        <v>86</v>
      </c>
      <c r="H42" s="43">
        <f t="shared" si="0"/>
        <v>0</v>
      </c>
      <c r="I42" s="76">
        <f>IF(COUNTBLANK(GD_CHAM_CONG!F43:T43)&gt;=15,1,0)</f>
        <v>0</v>
      </c>
      <c r="J42" s="76">
        <f>IF((GD_CHAM_CONG!AO43+GD_CHAM_CONG!AQ43+GD_CHAM_CONG!AR43+GD_CHAM_CONG!AT43+GD_CHAM_CONG!AU43+GD_CHAM_CONG!AV43)&gt;=14,1,0)</f>
        <v>0</v>
      </c>
      <c r="K42" s="139">
        <v>1</v>
      </c>
      <c r="L42" s="165"/>
      <c r="M42" s="140">
        <v>0</v>
      </c>
      <c r="N42" s="43">
        <v>19028960251019</v>
      </c>
    </row>
    <row r="43" spans="1:14" ht="12.75" x14ac:dyDescent="0.2">
      <c r="A43" s="49">
        <v>39</v>
      </c>
      <c r="B43" s="50">
        <v>13360</v>
      </c>
      <c r="C43" s="51" t="s">
        <v>287</v>
      </c>
      <c r="D43" s="51" t="s">
        <v>46</v>
      </c>
      <c r="E43" s="136"/>
      <c r="F43" s="137"/>
      <c r="G43" s="138" t="s">
        <v>86</v>
      </c>
      <c r="H43" s="43">
        <f t="shared" si="0"/>
        <v>0</v>
      </c>
      <c r="I43" s="76">
        <f>IF(COUNTBLANK(GD_CHAM_CONG!F44:T44)&gt;=15,1,0)</f>
        <v>0</v>
      </c>
      <c r="J43" s="76">
        <f>IF((GD_CHAM_CONG!AO44+GD_CHAM_CONG!AQ44+GD_CHAM_CONG!AR44+GD_CHAM_CONG!AT44+GD_CHAM_CONG!AU44+GD_CHAM_CONG!AV44)&gt;=14,1,0)</f>
        <v>0</v>
      </c>
      <c r="K43" s="139">
        <v>1</v>
      </c>
      <c r="L43" s="165"/>
      <c r="M43" s="140">
        <v>0</v>
      </c>
      <c r="N43" s="43">
        <v>19028960178011</v>
      </c>
    </row>
    <row r="44" spans="1:14" ht="12.75" x14ac:dyDescent="0.2">
      <c r="A44" s="49">
        <v>40</v>
      </c>
      <c r="B44" s="50">
        <v>10535</v>
      </c>
      <c r="C44" s="51" t="s">
        <v>288</v>
      </c>
      <c r="D44" s="51" t="s">
        <v>289</v>
      </c>
      <c r="E44" s="136"/>
      <c r="F44" s="137"/>
      <c r="G44" s="138" t="s">
        <v>89</v>
      </c>
      <c r="H44" s="43">
        <f t="shared" si="0"/>
        <v>0</v>
      </c>
      <c r="I44" s="76">
        <f>IF(COUNTBLANK(GD_CHAM_CONG!F45:T45)&gt;=15,1,0)</f>
        <v>0</v>
      </c>
      <c r="J44" s="76">
        <f>IF((GD_CHAM_CONG!AO45+GD_CHAM_CONG!AQ45+GD_CHAM_CONG!AR45+GD_CHAM_CONG!AT45+GD_CHAM_CONG!AU45+GD_CHAM_CONG!AV45)&gt;=14,1,0)</f>
        <v>0</v>
      </c>
      <c r="K44" s="139">
        <v>1</v>
      </c>
      <c r="L44" s="139">
        <v>1</v>
      </c>
      <c r="M44" s="140">
        <v>0</v>
      </c>
      <c r="N44" s="43">
        <v>10522162547016</v>
      </c>
    </row>
    <row r="45" spans="1:14" ht="12.75" x14ac:dyDescent="0.2">
      <c r="A45" s="49">
        <v>41</v>
      </c>
      <c r="B45" s="50">
        <v>13527</v>
      </c>
      <c r="C45" s="51" t="s">
        <v>290</v>
      </c>
      <c r="D45" s="51" t="s">
        <v>291</v>
      </c>
      <c r="E45" s="136"/>
      <c r="F45" s="137"/>
      <c r="G45" s="138" t="s">
        <v>83</v>
      </c>
      <c r="H45" s="43">
        <f t="shared" si="0"/>
        <v>0</v>
      </c>
      <c r="I45" s="76">
        <f>IF(COUNTBLANK(GD_CHAM_CONG!F46:T46)&gt;=15,1,0)</f>
        <v>0</v>
      </c>
      <c r="J45" s="76">
        <f>IF((GD_CHAM_CONG!AO46+GD_CHAM_CONG!AQ46+GD_CHAM_CONG!AR46+GD_CHAM_CONG!AT46+GD_CHAM_CONG!AU46+GD_CHAM_CONG!AV46)&gt;=14,1,0)</f>
        <v>0</v>
      </c>
      <c r="K45" s="139">
        <v>1</v>
      </c>
      <c r="L45" s="165"/>
      <c r="M45" s="140">
        <v>0</v>
      </c>
      <c r="N45" s="43">
        <v>19027546517027</v>
      </c>
    </row>
    <row r="46" spans="1:14" ht="12.75" x14ac:dyDescent="0.2">
      <c r="A46" s="49">
        <v>42</v>
      </c>
      <c r="B46" s="50">
        <v>13528</v>
      </c>
      <c r="C46" s="51" t="s">
        <v>292</v>
      </c>
      <c r="D46" s="51" t="s">
        <v>291</v>
      </c>
      <c r="E46" s="136"/>
      <c r="F46" s="137"/>
      <c r="G46" s="138" t="s">
        <v>83</v>
      </c>
      <c r="H46" s="43">
        <f t="shared" si="0"/>
        <v>0</v>
      </c>
      <c r="I46" s="76">
        <f>IF(COUNTBLANK(GD_CHAM_CONG!F47:T47)&gt;=15,1,0)</f>
        <v>0</v>
      </c>
      <c r="J46" s="76">
        <f>IF((GD_CHAM_CONG!AO47+GD_CHAM_CONG!AQ47+GD_CHAM_CONG!AR47+GD_CHAM_CONG!AT47+GD_CHAM_CONG!AU47+GD_CHAM_CONG!AV47)&gt;=14,1,0)</f>
        <v>0</v>
      </c>
      <c r="K46" s="139">
        <v>1</v>
      </c>
      <c r="L46" s="165"/>
      <c r="M46" s="140">
        <v>0</v>
      </c>
      <c r="N46" s="43">
        <v>19028960119013</v>
      </c>
    </row>
    <row r="47" spans="1:14" ht="12.75" x14ac:dyDescent="0.2">
      <c r="A47" s="49">
        <v>43</v>
      </c>
      <c r="B47" s="50">
        <v>10536</v>
      </c>
      <c r="C47" s="51" t="s">
        <v>293</v>
      </c>
      <c r="D47" s="51" t="s">
        <v>294</v>
      </c>
      <c r="E47" s="136"/>
      <c r="F47" s="137"/>
      <c r="G47" s="138" t="s">
        <v>89</v>
      </c>
      <c r="H47" s="43">
        <f t="shared" si="0"/>
        <v>0</v>
      </c>
      <c r="I47" s="76">
        <f>IF(COUNTBLANK(GD_CHAM_CONG!F48:T48)&gt;=15,1,0)</f>
        <v>0</v>
      </c>
      <c r="J47" s="76">
        <f>IF((GD_CHAM_CONG!AO48+GD_CHAM_CONG!AQ48+GD_CHAM_CONG!AR48+GD_CHAM_CONG!AT48+GD_CHAM_CONG!AU48+GD_CHAM_CONG!AV48)&gt;=14,1,0)</f>
        <v>0</v>
      </c>
      <c r="K47" s="139">
        <v>1</v>
      </c>
      <c r="L47" s="165"/>
      <c r="M47" s="140">
        <v>0</v>
      </c>
      <c r="N47" s="43">
        <v>10523873640015</v>
      </c>
    </row>
    <row r="48" spans="1:14" ht="12.75" x14ac:dyDescent="0.2">
      <c r="A48" s="49">
        <v>44</v>
      </c>
      <c r="B48" s="50">
        <v>11355</v>
      </c>
      <c r="C48" s="51" t="s">
        <v>295</v>
      </c>
      <c r="D48" s="51" t="s">
        <v>294</v>
      </c>
      <c r="E48" s="136"/>
      <c r="F48" s="137"/>
      <c r="G48" s="138" t="s">
        <v>86</v>
      </c>
      <c r="H48" s="43">
        <f t="shared" si="0"/>
        <v>0</v>
      </c>
      <c r="I48" s="76">
        <f>IF(COUNTBLANK(GD_CHAM_CONG!F49:T49)&gt;=15,1,0)</f>
        <v>0</v>
      </c>
      <c r="J48" s="76">
        <f>IF((GD_CHAM_CONG!AO49+GD_CHAM_CONG!AQ49+GD_CHAM_CONG!AR49+GD_CHAM_CONG!AT49+GD_CHAM_CONG!AU49+GD_CHAM_CONG!AV49)&gt;=14,1,0)</f>
        <v>0</v>
      </c>
      <c r="K48" s="139">
        <v>1</v>
      </c>
      <c r="L48" s="165"/>
      <c r="M48" s="140">
        <v>0</v>
      </c>
      <c r="N48" s="43">
        <v>19027089339010</v>
      </c>
    </row>
    <row r="49" spans="1:14" ht="12.75" x14ac:dyDescent="0.2">
      <c r="A49" s="49">
        <v>45</v>
      </c>
      <c r="B49" s="50">
        <v>12593</v>
      </c>
      <c r="C49" s="51" t="s">
        <v>296</v>
      </c>
      <c r="D49" s="51" t="s">
        <v>294</v>
      </c>
      <c r="E49" s="136"/>
      <c r="F49" s="137"/>
      <c r="G49" s="138" t="s">
        <v>86</v>
      </c>
      <c r="H49" s="43">
        <f t="shared" si="0"/>
        <v>0</v>
      </c>
      <c r="I49" s="76">
        <f>IF(COUNTBLANK(GD_CHAM_CONG!F50:T50)&gt;=15,1,0)</f>
        <v>0</v>
      </c>
      <c r="J49" s="76">
        <f>IF((GD_CHAM_CONG!AO50+GD_CHAM_CONG!AQ50+GD_CHAM_CONG!AR50+GD_CHAM_CONG!AT50+GD_CHAM_CONG!AU50+GD_CHAM_CONG!AV50)&gt;=14,1,0)</f>
        <v>0</v>
      </c>
      <c r="K49" s="139">
        <v>1</v>
      </c>
      <c r="L49" s="165"/>
      <c r="M49" s="140">
        <v>0</v>
      </c>
      <c r="N49" s="43">
        <v>19028385628016</v>
      </c>
    </row>
    <row r="50" spans="1:14" ht="12.75" x14ac:dyDescent="0.2">
      <c r="A50" s="49">
        <v>46</v>
      </c>
      <c r="B50" s="50">
        <v>12594</v>
      </c>
      <c r="C50" s="51" t="s">
        <v>297</v>
      </c>
      <c r="D50" s="51" t="s">
        <v>294</v>
      </c>
      <c r="E50" s="136"/>
      <c r="F50" s="137"/>
      <c r="G50" s="138" t="s">
        <v>86</v>
      </c>
      <c r="H50" s="43">
        <f t="shared" si="0"/>
        <v>0</v>
      </c>
      <c r="I50" s="76">
        <f>IF(COUNTBLANK(GD_CHAM_CONG!F51:T51)&gt;=15,1,0)</f>
        <v>0</v>
      </c>
      <c r="J50" s="76">
        <f>IF((GD_CHAM_CONG!AO51+GD_CHAM_CONG!AQ51+GD_CHAM_CONG!AR51+GD_CHAM_CONG!AT51+GD_CHAM_CONG!AU51+GD_CHAM_CONG!AV51)&gt;=14,1,0)</f>
        <v>0</v>
      </c>
      <c r="K50" s="139">
        <v>1</v>
      </c>
      <c r="L50" s="165"/>
      <c r="M50" s="140">
        <v>0</v>
      </c>
      <c r="N50" s="43">
        <v>19028385626013</v>
      </c>
    </row>
    <row r="51" spans="1:14" ht="12.75" x14ac:dyDescent="0.2">
      <c r="A51" s="49">
        <v>47</v>
      </c>
      <c r="B51" s="50">
        <v>12595</v>
      </c>
      <c r="C51" s="51" t="s">
        <v>298</v>
      </c>
      <c r="D51" s="51" t="s">
        <v>294</v>
      </c>
      <c r="E51" s="136"/>
      <c r="F51" s="137"/>
      <c r="G51" s="138" t="s">
        <v>86</v>
      </c>
      <c r="H51" s="43">
        <f t="shared" si="0"/>
        <v>0</v>
      </c>
      <c r="I51" s="76">
        <f>IF(COUNTBLANK(GD_CHAM_CONG!F52:T52)&gt;=15,1,0)</f>
        <v>0</v>
      </c>
      <c r="J51" s="76">
        <f>IF((GD_CHAM_CONG!AO52+GD_CHAM_CONG!AQ52+GD_CHAM_CONG!AR52+GD_CHAM_CONG!AT52+GD_CHAM_CONG!AU52+GD_CHAM_CONG!AV52)&gt;=14,1,0)</f>
        <v>0</v>
      </c>
      <c r="K51" s="139">
        <v>1</v>
      </c>
      <c r="L51" s="165"/>
      <c r="M51" s="140">
        <v>0</v>
      </c>
      <c r="N51" s="43">
        <v>19028385620015</v>
      </c>
    </row>
    <row r="52" spans="1:14" ht="12.75" x14ac:dyDescent="0.2">
      <c r="A52" s="49">
        <v>48</v>
      </c>
      <c r="B52" s="50">
        <v>13669</v>
      </c>
      <c r="C52" s="51" t="s">
        <v>299</v>
      </c>
      <c r="D52" s="51" t="s">
        <v>294</v>
      </c>
      <c r="E52" s="136"/>
      <c r="F52" s="137"/>
      <c r="G52" s="138" t="s">
        <v>83</v>
      </c>
      <c r="H52" s="43">
        <f t="shared" si="0"/>
        <v>0</v>
      </c>
      <c r="I52" s="76">
        <f>IF(COUNTBLANK(GD_CHAM_CONG!F53:T53)&gt;=15,1,0)</f>
        <v>0</v>
      </c>
      <c r="J52" s="76">
        <f>IF((GD_CHAM_CONG!AO53+GD_CHAM_CONG!AQ53+GD_CHAM_CONG!AR53+GD_CHAM_CONG!AT53+GD_CHAM_CONG!AU53+GD_CHAM_CONG!AV53)&gt;=14,1,0)</f>
        <v>0</v>
      </c>
      <c r="K52" s="139">
        <v>1</v>
      </c>
      <c r="L52" s="165"/>
      <c r="M52" s="140">
        <v>0</v>
      </c>
      <c r="N52" s="43"/>
    </row>
    <row r="53" spans="1:14" ht="12.75" x14ac:dyDescent="0.2">
      <c r="A53" s="49">
        <v>49</v>
      </c>
      <c r="B53" s="50">
        <v>13102</v>
      </c>
      <c r="C53" s="51" t="s">
        <v>300</v>
      </c>
      <c r="D53" s="51" t="s">
        <v>301</v>
      </c>
      <c r="E53" s="136"/>
      <c r="F53" s="137"/>
      <c r="G53" s="173" t="s">
        <v>86</v>
      </c>
      <c r="H53" s="43">
        <f t="shared" si="0"/>
        <v>0</v>
      </c>
      <c r="I53" s="76">
        <f>IF(COUNTBLANK(GD_CHAM_CONG!F54:T54)&gt;=15,1,0)</f>
        <v>0</v>
      </c>
      <c r="J53" s="76">
        <f>IF((GD_CHAM_CONG!AO54+GD_CHAM_CONG!AQ54+GD_CHAM_CONG!AR54+GD_CHAM_CONG!AT54+GD_CHAM_CONG!AU54+GD_CHAM_CONG!AV54)&gt;=14,1,0)</f>
        <v>0</v>
      </c>
      <c r="K53" s="139">
        <v>1</v>
      </c>
      <c r="L53" s="165"/>
      <c r="M53" s="140">
        <v>0</v>
      </c>
      <c r="N53" s="43">
        <v>19028834685011</v>
      </c>
    </row>
    <row r="54" spans="1:14" ht="12.75" x14ac:dyDescent="0.2">
      <c r="A54" s="49">
        <v>50</v>
      </c>
      <c r="B54" s="50">
        <v>13777</v>
      </c>
      <c r="C54" s="51" t="s">
        <v>302</v>
      </c>
      <c r="D54" s="51" t="s">
        <v>303</v>
      </c>
      <c r="E54" s="136"/>
      <c r="F54" s="137"/>
      <c r="G54" s="138" t="s">
        <v>80</v>
      </c>
      <c r="H54" s="43">
        <f t="shared" si="0"/>
        <v>1</v>
      </c>
      <c r="I54" s="76">
        <f>IF(COUNTBLANK(GD_CHAM_CONG!F55:T55)&gt;=15,1,0)</f>
        <v>0</v>
      </c>
      <c r="J54" s="76">
        <f>IF((GD_CHAM_CONG!AO55+GD_CHAM_CONG!AQ55+GD_CHAM_CONG!AR55+GD_CHAM_CONG!AT55+GD_CHAM_CONG!AU55+GD_CHAM_CONG!AV55)&gt;=14,1,0)</f>
        <v>0</v>
      </c>
      <c r="K54" s="139">
        <v>1</v>
      </c>
      <c r="L54" s="165"/>
      <c r="M54" s="140">
        <v>0</v>
      </c>
      <c r="N54" s="43"/>
    </row>
    <row r="55" spans="1:14" ht="12.75" x14ac:dyDescent="0.2">
      <c r="A55" s="49">
        <v>51</v>
      </c>
      <c r="B55" s="50">
        <v>13783</v>
      </c>
      <c r="C55" s="51" t="s">
        <v>304</v>
      </c>
      <c r="D55" s="51" t="s">
        <v>303</v>
      </c>
      <c r="E55" s="136"/>
      <c r="F55" s="137"/>
      <c r="G55" s="138" t="s">
        <v>80</v>
      </c>
      <c r="H55" s="43">
        <f t="shared" si="0"/>
        <v>1</v>
      </c>
      <c r="I55" s="76">
        <f>IF(COUNTBLANK(GD_CHAM_CONG!F56:T56)&gt;=15,1,0)</f>
        <v>0</v>
      </c>
      <c r="J55" s="76">
        <f>IF((GD_CHAM_CONG!AO56+GD_CHAM_CONG!AQ56+GD_CHAM_CONG!AR56+GD_CHAM_CONG!AT56+GD_CHAM_CONG!AU56+GD_CHAM_CONG!AV56)&gt;=14,1,0)</f>
        <v>0</v>
      </c>
      <c r="K55" s="139">
        <v>1</v>
      </c>
      <c r="L55" s="165"/>
      <c r="M55" s="140">
        <v>0</v>
      </c>
      <c r="N55" s="43"/>
    </row>
    <row r="56" spans="1:14" ht="12.75" x14ac:dyDescent="0.2">
      <c r="A56" s="49">
        <v>52</v>
      </c>
      <c r="B56" s="50">
        <v>13785</v>
      </c>
      <c r="C56" s="51" t="s">
        <v>305</v>
      </c>
      <c r="D56" s="51" t="s">
        <v>303</v>
      </c>
      <c r="E56" s="136"/>
      <c r="F56" s="137"/>
      <c r="G56" s="138" t="s">
        <v>80</v>
      </c>
      <c r="H56" s="43">
        <f t="shared" si="0"/>
        <v>1</v>
      </c>
      <c r="I56" s="76">
        <f>IF(COUNTBLANK(GD_CHAM_CONG!F57:T57)&gt;=15,1,0)</f>
        <v>0</v>
      </c>
      <c r="J56" s="76">
        <f>IF((GD_CHAM_CONG!AO57+GD_CHAM_CONG!AQ57+GD_CHAM_CONG!AR57+GD_CHAM_CONG!AT57+GD_CHAM_CONG!AU57+GD_CHAM_CONG!AV57)&gt;=14,1,0)</f>
        <v>0</v>
      </c>
      <c r="K56" s="139">
        <v>1</v>
      </c>
      <c r="L56" s="165"/>
      <c r="M56" s="140">
        <v>0</v>
      </c>
      <c r="N56" s="43"/>
    </row>
    <row r="57" spans="1:14" ht="12.75" x14ac:dyDescent="0.2">
      <c r="A57" s="49">
        <v>53</v>
      </c>
      <c r="B57" s="50">
        <v>13786</v>
      </c>
      <c r="C57" s="51" t="s">
        <v>306</v>
      </c>
      <c r="D57" s="51" t="s">
        <v>303</v>
      </c>
      <c r="E57" s="136"/>
      <c r="F57" s="137"/>
      <c r="G57" s="138" t="s">
        <v>80</v>
      </c>
      <c r="H57" s="43">
        <f t="shared" si="0"/>
        <v>1</v>
      </c>
      <c r="I57" s="76">
        <f>IF(COUNTBLANK(GD_CHAM_CONG!F58:T58)&gt;=15,1,0)</f>
        <v>0</v>
      </c>
      <c r="J57" s="76">
        <f>IF((GD_CHAM_CONG!AO58+GD_CHAM_CONG!AQ58+GD_CHAM_CONG!AR58+GD_CHAM_CONG!AT58+GD_CHAM_CONG!AU58+GD_CHAM_CONG!AV58)&gt;=14,1,0)</f>
        <v>0</v>
      </c>
      <c r="K57" s="139">
        <v>1</v>
      </c>
      <c r="L57" s="165"/>
      <c r="M57" s="140">
        <v>0</v>
      </c>
      <c r="N57" s="43"/>
    </row>
    <row r="58" spans="1:14" ht="12.75" x14ac:dyDescent="0.2">
      <c r="A58" s="49">
        <v>54</v>
      </c>
      <c r="B58" s="50">
        <v>13787</v>
      </c>
      <c r="C58" s="51" t="s">
        <v>307</v>
      </c>
      <c r="D58" s="51" t="s">
        <v>303</v>
      </c>
      <c r="E58" s="136"/>
      <c r="F58" s="137"/>
      <c r="G58" s="138" t="s">
        <v>80</v>
      </c>
      <c r="H58" s="43">
        <f t="shared" si="0"/>
        <v>1</v>
      </c>
      <c r="I58" s="76">
        <f>IF(COUNTBLANK(GD_CHAM_CONG!F59:T59)&gt;=15,1,0)</f>
        <v>0</v>
      </c>
      <c r="J58" s="76">
        <f>IF((GD_CHAM_CONG!AO59+GD_CHAM_CONG!AQ59+GD_CHAM_CONG!AR59+GD_CHAM_CONG!AT59+GD_CHAM_CONG!AU59+GD_CHAM_CONG!AV59)&gt;=14,1,0)</f>
        <v>0</v>
      </c>
      <c r="K58" s="139">
        <v>1</v>
      </c>
      <c r="L58" s="165"/>
      <c r="M58" s="140">
        <v>0</v>
      </c>
      <c r="N58" s="43"/>
    </row>
    <row r="59" spans="1:14" ht="12.75" x14ac:dyDescent="0.2">
      <c r="A59" s="49">
        <v>55</v>
      </c>
      <c r="B59" s="50">
        <v>13788</v>
      </c>
      <c r="C59" s="51" t="s">
        <v>308</v>
      </c>
      <c r="D59" s="51" t="s">
        <v>303</v>
      </c>
      <c r="E59" s="136"/>
      <c r="F59" s="137"/>
      <c r="G59" s="138" t="s">
        <v>80</v>
      </c>
      <c r="H59" s="43">
        <f t="shared" si="0"/>
        <v>1</v>
      </c>
      <c r="I59" s="76">
        <f>IF(COUNTBLANK(GD_CHAM_CONG!F60:T60)&gt;=15,1,0)</f>
        <v>0</v>
      </c>
      <c r="J59" s="76">
        <f>IF((GD_CHAM_CONG!AO60+GD_CHAM_CONG!AQ60+GD_CHAM_CONG!AR60+GD_CHAM_CONG!AT60+GD_CHAM_CONG!AU60+GD_CHAM_CONG!AV60)&gt;=14,1,0)</f>
        <v>0</v>
      </c>
      <c r="K59" s="139">
        <v>1</v>
      </c>
      <c r="L59" s="165"/>
      <c r="M59" s="140">
        <v>0</v>
      </c>
      <c r="N59" s="43"/>
    </row>
    <row r="60" spans="1:14" ht="12.75" x14ac:dyDescent="0.2">
      <c r="A60" s="49">
        <v>56</v>
      </c>
      <c r="B60" s="50">
        <v>13789</v>
      </c>
      <c r="C60" s="51" t="s">
        <v>309</v>
      </c>
      <c r="D60" s="51" t="s">
        <v>303</v>
      </c>
      <c r="E60" s="136"/>
      <c r="F60" s="137"/>
      <c r="G60" s="138" t="s">
        <v>80</v>
      </c>
      <c r="H60" s="43">
        <f t="shared" si="0"/>
        <v>1</v>
      </c>
      <c r="I60" s="76">
        <f>IF(COUNTBLANK(GD_CHAM_CONG!F61:T61)&gt;=15,1,0)</f>
        <v>0</v>
      </c>
      <c r="J60" s="76">
        <f>IF((GD_CHAM_CONG!AO61+GD_CHAM_CONG!AQ61+GD_CHAM_CONG!AR61+GD_CHAM_CONG!AT61+GD_CHAM_CONG!AU61+GD_CHAM_CONG!AV61)&gt;=14,1,0)</f>
        <v>0</v>
      </c>
      <c r="K60" s="139">
        <v>1</v>
      </c>
      <c r="L60" s="165"/>
      <c r="M60" s="140">
        <v>0</v>
      </c>
      <c r="N60" s="43"/>
    </row>
    <row r="61" spans="1:14" ht="12.75" x14ac:dyDescent="0.2">
      <c r="A61" s="49">
        <v>57</v>
      </c>
      <c r="B61" s="50">
        <v>13790</v>
      </c>
      <c r="C61" s="51" t="s">
        <v>310</v>
      </c>
      <c r="D61" s="51" t="s">
        <v>303</v>
      </c>
      <c r="E61" s="136"/>
      <c r="F61" s="137"/>
      <c r="G61" s="138" t="s">
        <v>80</v>
      </c>
      <c r="H61" s="43">
        <f t="shared" si="0"/>
        <v>1</v>
      </c>
      <c r="I61" s="76">
        <f>IF(COUNTBLANK(GD_CHAM_CONG!F62:T62)&gt;=15,1,0)</f>
        <v>0</v>
      </c>
      <c r="J61" s="76">
        <f>IF((GD_CHAM_CONG!AO62+GD_CHAM_CONG!AQ62+GD_CHAM_CONG!AR62+GD_CHAM_CONG!AT62+GD_CHAM_CONG!AU62+GD_CHAM_CONG!AV62)&gt;=14,1,0)</f>
        <v>0</v>
      </c>
      <c r="K61" s="139">
        <v>1</v>
      </c>
      <c r="L61" s="165"/>
      <c r="M61" s="140">
        <v>0</v>
      </c>
      <c r="N61" s="43"/>
    </row>
    <row r="62" spans="1:14" ht="12.75" x14ac:dyDescent="0.2">
      <c r="A62" s="49">
        <v>58</v>
      </c>
      <c r="B62" s="50">
        <v>13791</v>
      </c>
      <c r="C62" s="51" t="s">
        <v>311</v>
      </c>
      <c r="D62" s="51" t="s">
        <v>303</v>
      </c>
      <c r="E62" s="136"/>
      <c r="F62" s="137"/>
      <c r="G62" s="138" t="s">
        <v>80</v>
      </c>
      <c r="H62" s="43">
        <f t="shared" si="0"/>
        <v>1</v>
      </c>
      <c r="I62" s="76">
        <f>IF(COUNTBLANK(GD_CHAM_CONG!F63:T63)&gt;=15,1,0)</f>
        <v>0</v>
      </c>
      <c r="J62" s="76">
        <f>IF((GD_CHAM_CONG!AO63+GD_CHAM_CONG!AQ63+GD_CHAM_CONG!AR63+GD_CHAM_CONG!AT63+GD_CHAM_CONG!AU63+GD_CHAM_CONG!AV63)&gt;=14,1,0)</f>
        <v>0</v>
      </c>
      <c r="K62" s="139">
        <v>1</v>
      </c>
      <c r="L62" s="165"/>
      <c r="M62" s="140">
        <v>0</v>
      </c>
      <c r="N62" s="43"/>
    </row>
    <row r="63" spans="1:14" ht="12.75" x14ac:dyDescent="0.2">
      <c r="A63" s="49">
        <v>59</v>
      </c>
      <c r="B63" s="50">
        <v>13792</v>
      </c>
      <c r="C63" s="51" t="s">
        <v>312</v>
      </c>
      <c r="D63" s="51" t="s">
        <v>303</v>
      </c>
      <c r="E63" s="136"/>
      <c r="F63" s="137"/>
      <c r="G63" s="138" t="s">
        <v>80</v>
      </c>
      <c r="H63" s="43">
        <f t="shared" si="0"/>
        <v>1</v>
      </c>
      <c r="I63" s="76">
        <f>IF(COUNTBLANK(GD_CHAM_CONG!F64:T64)&gt;=15,1,0)</f>
        <v>0</v>
      </c>
      <c r="J63" s="76">
        <f>IF((GD_CHAM_CONG!AO64+GD_CHAM_CONG!AQ64+GD_CHAM_CONG!AR64+GD_CHAM_CONG!AT64+GD_CHAM_CONG!AU64+GD_CHAM_CONG!AV64)&gt;=14,1,0)</f>
        <v>0</v>
      </c>
      <c r="K63" s="139">
        <v>1</v>
      </c>
      <c r="L63" s="165"/>
      <c r="M63" s="140">
        <v>0</v>
      </c>
      <c r="N63" s="43"/>
    </row>
    <row r="64" spans="1:14" ht="12.75" x14ac:dyDescent="0.2">
      <c r="A64" s="49">
        <v>60</v>
      </c>
      <c r="B64" s="50">
        <v>13793</v>
      </c>
      <c r="C64" s="51" t="s">
        <v>313</v>
      </c>
      <c r="D64" s="51" t="s">
        <v>303</v>
      </c>
      <c r="E64" s="136"/>
      <c r="F64" s="137"/>
      <c r="G64" s="138" t="s">
        <v>80</v>
      </c>
      <c r="H64" s="43">
        <f t="shared" si="0"/>
        <v>1</v>
      </c>
      <c r="I64" s="76">
        <f>IF(COUNTBLANK(GD_CHAM_CONG!F65:T65)&gt;=15,1,0)</f>
        <v>0</v>
      </c>
      <c r="J64" s="76">
        <f>IF((GD_CHAM_CONG!AO65+GD_CHAM_CONG!AQ65+GD_CHAM_CONG!AR65+GD_CHAM_CONG!AT65+GD_CHAM_CONG!AU65+GD_CHAM_CONG!AV65)&gt;=14,1,0)</f>
        <v>0</v>
      </c>
      <c r="K64" s="139">
        <v>1</v>
      </c>
      <c r="L64" s="165"/>
      <c r="M64" s="140">
        <v>0</v>
      </c>
      <c r="N64" s="43"/>
    </row>
    <row r="65" spans="1:14" ht="12.75" x14ac:dyDescent="0.2">
      <c r="A65" s="49">
        <v>61</v>
      </c>
      <c r="B65" s="50">
        <v>13794</v>
      </c>
      <c r="C65" s="51" t="s">
        <v>314</v>
      </c>
      <c r="D65" s="51" t="s">
        <v>303</v>
      </c>
      <c r="E65" s="136"/>
      <c r="F65" s="137"/>
      <c r="G65" s="138" t="s">
        <v>80</v>
      </c>
      <c r="H65" s="43">
        <f t="shared" si="0"/>
        <v>1</v>
      </c>
      <c r="I65" s="76">
        <f>IF(COUNTBLANK(GD_CHAM_CONG!F66:T66)&gt;=15,1,0)</f>
        <v>0</v>
      </c>
      <c r="J65" s="76">
        <f>IF((GD_CHAM_CONG!AO66+GD_CHAM_CONG!AQ66+GD_CHAM_CONG!AR66+GD_CHAM_CONG!AT66+GD_CHAM_CONG!AU66+GD_CHAM_CONG!AV66)&gt;=14,1,0)</f>
        <v>0</v>
      </c>
      <c r="K65" s="139">
        <v>1</v>
      </c>
      <c r="L65" s="165"/>
      <c r="M65" s="140">
        <v>0</v>
      </c>
      <c r="N65" s="43"/>
    </row>
    <row r="66" spans="1:14" ht="12.75" x14ac:dyDescent="0.2">
      <c r="A66" s="49">
        <v>62</v>
      </c>
      <c r="B66" s="50">
        <v>201503</v>
      </c>
      <c r="C66" s="182" t="s">
        <v>315</v>
      </c>
      <c r="D66" s="51" t="s">
        <v>303</v>
      </c>
      <c r="E66" s="136"/>
      <c r="F66" s="137"/>
      <c r="G66" s="138" t="s">
        <v>80</v>
      </c>
      <c r="H66" s="43">
        <f t="shared" si="0"/>
        <v>1</v>
      </c>
      <c r="I66" s="76">
        <f>IF(COUNTBLANK(GD_CHAM_CONG!F67:T67)&gt;=15,1,0)</f>
        <v>0</v>
      </c>
      <c r="J66" s="76">
        <f>IF((GD_CHAM_CONG!AO67+GD_CHAM_CONG!AQ67+GD_CHAM_CONG!AR67+GD_CHAM_CONG!AT67+GD_CHAM_CONG!AU67+GD_CHAM_CONG!AV67)&gt;=14,1,0)</f>
        <v>0</v>
      </c>
      <c r="K66" s="139">
        <v>1</v>
      </c>
      <c r="L66" s="165"/>
      <c r="M66" s="140">
        <v>0</v>
      </c>
      <c r="N66" s="43"/>
    </row>
    <row r="67" spans="1:14" ht="12.75" x14ac:dyDescent="0.2">
      <c r="A67" s="49">
        <v>63</v>
      </c>
      <c r="B67" s="50">
        <v>201504</v>
      </c>
      <c r="C67" s="182" t="s">
        <v>316</v>
      </c>
      <c r="D67" s="51" t="s">
        <v>303</v>
      </c>
      <c r="E67" s="136"/>
      <c r="F67" s="137"/>
      <c r="G67" s="138" t="s">
        <v>80</v>
      </c>
      <c r="H67" s="43">
        <f t="shared" si="0"/>
        <v>1</v>
      </c>
      <c r="I67" s="76">
        <f>IF(COUNTBLANK(GD_CHAM_CONG!F68:T68)&gt;=15,1,0)</f>
        <v>0</v>
      </c>
      <c r="J67" s="76">
        <f>IF((GD_CHAM_CONG!AO68+GD_CHAM_CONG!AQ68+GD_CHAM_CONG!AR68+GD_CHAM_CONG!AT68+GD_CHAM_CONG!AU68+GD_CHAM_CONG!AV68)&gt;=14,1,0)</f>
        <v>0</v>
      </c>
      <c r="K67" s="139">
        <v>1</v>
      </c>
      <c r="L67" s="165"/>
      <c r="M67" s="140">
        <v>0</v>
      </c>
      <c r="N67" s="43"/>
    </row>
    <row r="68" spans="1:14" ht="14.25" x14ac:dyDescent="0.2">
      <c r="A68" s="49">
        <v>64</v>
      </c>
      <c r="B68" s="183">
        <v>10642</v>
      </c>
      <c r="C68" s="183" t="s">
        <v>317</v>
      </c>
      <c r="D68" s="183" t="s">
        <v>221</v>
      </c>
      <c r="E68" s="136"/>
      <c r="F68" s="137"/>
      <c r="G68" s="173" t="s">
        <v>86</v>
      </c>
      <c r="H68" s="43">
        <f t="shared" si="0"/>
        <v>0</v>
      </c>
      <c r="I68" s="76">
        <f>IF(COUNTBLANK(GD_CHAM_CONG!F69:T69)&gt;=15,1,0)</f>
        <v>0</v>
      </c>
      <c r="J68" s="76">
        <f>IF((GD_CHAM_CONG!AO69+GD_CHAM_CONG!AQ69+GD_CHAM_CONG!AR69+GD_CHAM_CONG!AT69+GD_CHAM_CONG!AU69+GD_CHAM_CONG!AV69)&gt;=14,1,0)</f>
        <v>0</v>
      </c>
      <c r="K68" s="139">
        <v>1</v>
      </c>
      <c r="L68" s="139">
        <v>2</v>
      </c>
      <c r="M68" s="140">
        <v>0</v>
      </c>
      <c r="N68" s="43">
        <v>19025655101016</v>
      </c>
    </row>
    <row r="69" spans="1:14" ht="14.25" x14ac:dyDescent="0.2">
      <c r="A69" s="49">
        <v>65</v>
      </c>
      <c r="B69" s="183">
        <v>10559</v>
      </c>
      <c r="C69" s="183" t="s">
        <v>318</v>
      </c>
      <c r="D69" s="183" t="s">
        <v>319</v>
      </c>
      <c r="E69" s="136"/>
      <c r="F69" s="137"/>
      <c r="G69" s="173" t="s">
        <v>89</v>
      </c>
      <c r="H69" s="43">
        <f t="shared" si="0"/>
        <v>0</v>
      </c>
      <c r="I69" s="76">
        <f>IF(COUNTBLANK(GD_CHAM_CONG!F70:T70)&gt;=15,1,0)</f>
        <v>0</v>
      </c>
      <c r="J69" s="76">
        <f>IF((GD_CHAM_CONG!AO70+GD_CHAM_CONG!AQ70+GD_CHAM_CONG!AR70+GD_CHAM_CONG!AT70+GD_CHAM_CONG!AU70+GD_CHAM_CONG!AV70)&gt;=14,1,0)</f>
        <v>0</v>
      </c>
      <c r="K69" s="139">
        <v>1</v>
      </c>
      <c r="L69" s="139">
        <v>2</v>
      </c>
      <c r="M69" s="140">
        <v>0</v>
      </c>
      <c r="N69" s="43">
        <v>10520025904011</v>
      </c>
    </row>
    <row r="70" spans="1:14" ht="14.25" x14ac:dyDescent="0.2">
      <c r="A70" s="49">
        <v>66</v>
      </c>
      <c r="B70" s="183">
        <v>10594</v>
      </c>
      <c r="C70" s="183" t="s">
        <v>320</v>
      </c>
      <c r="D70" s="183" t="s">
        <v>319</v>
      </c>
      <c r="E70" s="136"/>
      <c r="F70" s="137"/>
      <c r="G70" s="173" t="s">
        <v>86</v>
      </c>
      <c r="H70" s="43">
        <f t="shared" si="0"/>
        <v>0</v>
      </c>
      <c r="I70" s="76">
        <f>IF(COUNTBLANK(GD_CHAM_CONG!F71:T71)&gt;=15,1,0)</f>
        <v>0</v>
      </c>
      <c r="J70" s="76">
        <f>IF((GD_CHAM_CONG!AO71+GD_CHAM_CONG!AQ71+GD_CHAM_CONG!AR71+GD_CHAM_CONG!AT71+GD_CHAM_CONG!AU71+GD_CHAM_CONG!AV71)&gt;=14,1,0)</f>
        <v>0</v>
      </c>
      <c r="K70" s="139">
        <v>1</v>
      </c>
      <c r="L70" s="165"/>
      <c r="M70" s="140">
        <v>0</v>
      </c>
      <c r="N70" s="43">
        <v>10525139503019</v>
      </c>
    </row>
    <row r="71" spans="1:14" ht="14.25" x14ac:dyDescent="0.2">
      <c r="A71" s="49">
        <v>67</v>
      </c>
      <c r="B71" s="183">
        <v>11146</v>
      </c>
      <c r="C71" s="183" t="s">
        <v>321</v>
      </c>
      <c r="D71" s="183" t="s">
        <v>319</v>
      </c>
      <c r="E71" s="136"/>
      <c r="F71" s="137"/>
      <c r="G71" s="173" t="s">
        <v>86</v>
      </c>
      <c r="H71" s="43">
        <f t="shared" si="0"/>
        <v>0</v>
      </c>
      <c r="I71" s="76">
        <f>IF(COUNTBLANK(GD_CHAM_CONG!F72:T72)&gt;=15,1,0)</f>
        <v>0</v>
      </c>
      <c r="J71" s="76">
        <f>IF((GD_CHAM_CONG!AO72+GD_CHAM_CONG!AQ72+GD_CHAM_CONG!AR72+GD_CHAM_CONG!AT72+GD_CHAM_CONG!AU72+GD_CHAM_CONG!AV72)&gt;=14,1,0)</f>
        <v>0</v>
      </c>
      <c r="K71" s="139">
        <v>1</v>
      </c>
      <c r="L71" s="139">
        <v>2</v>
      </c>
      <c r="M71" s="140">
        <v>0</v>
      </c>
      <c r="N71" s="43">
        <v>19026465630019</v>
      </c>
    </row>
    <row r="72" spans="1:14" ht="14.25" x14ac:dyDescent="0.2">
      <c r="A72" s="49">
        <v>68</v>
      </c>
      <c r="B72" s="183">
        <v>10623</v>
      </c>
      <c r="C72" s="183" t="s">
        <v>322</v>
      </c>
      <c r="D72" s="183" t="s">
        <v>323</v>
      </c>
      <c r="E72" s="136"/>
      <c r="F72" s="137"/>
      <c r="G72" s="173" t="s">
        <v>89</v>
      </c>
      <c r="H72" s="43">
        <f t="shared" si="0"/>
        <v>0</v>
      </c>
      <c r="I72" s="76">
        <f>IF(COUNTBLANK(GD_CHAM_CONG!F73:T73)&gt;=15,1,0)</f>
        <v>0</v>
      </c>
      <c r="J72" s="76">
        <f>IF((GD_CHAM_CONG!AO73+GD_CHAM_CONG!AQ73+GD_CHAM_CONG!AR73+GD_CHAM_CONG!AT73+GD_CHAM_CONG!AU73+GD_CHAM_CONG!AV73)&gt;=14,1,0)</f>
        <v>0</v>
      </c>
      <c r="K72" s="139">
        <v>1</v>
      </c>
      <c r="L72" s="139">
        <v>1</v>
      </c>
      <c r="M72" s="140">
        <v>0</v>
      </c>
      <c r="N72" s="43">
        <v>10523498957014</v>
      </c>
    </row>
    <row r="73" spans="1:14" ht="14.25" x14ac:dyDescent="0.2">
      <c r="A73" s="49">
        <v>69</v>
      </c>
      <c r="B73" s="183">
        <v>11129</v>
      </c>
      <c r="C73" s="183" t="s">
        <v>324</v>
      </c>
      <c r="D73" s="183" t="s">
        <v>46</v>
      </c>
      <c r="E73" s="136"/>
      <c r="F73" s="137"/>
      <c r="G73" s="173" t="s">
        <v>86</v>
      </c>
      <c r="H73" s="43">
        <f t="shared" si="0"/>
        <v>0</v>
      </c>
      <c r="I73" s="76">
        <f>IF(COUNTBLANK(GD_CHAM_CONG!F74:T74)&gt;=15,1,0)</f>
        <v>0</v>
      </c>
      <c r="J73" s="76">
        <f>IF((GD_CHAM_CONG!AO74+GD_CHAM_CONG!AQ74+GD_CHAM_CONG!AR74+GD_CHAM_CONG!AT74+GD_CHAM_CONG!AU74+GD_CHAM_CONG!AV74)&gt;=14,1,0)</f>
        <v>0</v>
      </c>
      <c r="K73" s="139">
        <v>1</v>
      </c>
      <c r="L73" s="165"/>
      <c r="M73" s="140">
        <v>0</v>
      </c>
      <c r="N73" s="43">
        <v>19026970091017</v>
      </c>
    </row>
    <row r="74" spans="1:14" ht="14.25" x14ac:dyDescent="0.2">
      <c r="A74" s="49">
        <v>70</v>
      </c>
      <c r="B74" s="183">
        <v>10561</v>
      </c>
      <c r="C74" s="183" t="s">
        <v>325</v>
      </c>
      <c r="D74" s="183" t="s">
        <v>326</v>
      </c>
      <c r="E74" s="136"/>
      <c r="F74" s="137"/>
      <c r="G74" s="173" t="s">
        <v>89</v>
      </c>
      <c r="H74" s="43">
        <f t="shared" si="0"/>
        <v>0</v>
      </c>
      <c r="I74" s="76">
        <f>IF(COUNTBLANK(GD_CHAM_CONG!F75:T75)&gt;=15,1,0)</f>
        <v>0</v>
      </c>
      <c r="J74" s="76">
        <f>IF((GD_CHAM_CONG!AO75+GD_CHAM_CONG!AQ75+GD_CHAM_CONG!AR75+GD_CHAM_CONG!AT75+GD_CHAM_CONG!AU75+GD_CHAM_CONG!AV75)&gt;=14,1,0)</f>
        <v>0</v>
      </c>
      <c r="K74" s="139">
        <v>1</v>
      </c>
      <c r="L74" s="139">
        <v>1</v>
      </c>
      <c r="M74" s="140">
        <v>0</v>
      </c>
      <c r="N74" s="43">
        <v>10520047964018</v>
      </c>
    </row>
    <row r="75" spans="1:14" ht="14.25" x14ac:dyDescent="0.2">
      <c r="A75" s="49">
        <v>71</v>
      </c>
      <c r="B75" s="183">
        <v>10784</v>
      </c>
      <c r="C75" s="183" t="s">
        <v>327</v>
      </c>
      <c r="D75" s="183" t="s">
        <v>326</v>
      </c>
      <c r="E75" s="136"/>
      <c r="F75" s="137"/>
      <c r="G75" s="138" t="s">
        <v>89</v>
      </c>
      <c r="H75" s="43">
        <f t="shared" si="0"/>
        <v>0</v>
      </c>
      <c r="I75" s="76">
        <f>IF(COUNTBLANK(GD_CHAM_CONG!F76:T76)&gt;=15,1,0)</f>
        <v>0</v>
      </c>
      <c r="J75" s="76">
        <f>IF((GD_CHAM_CONG!AO76+GD_CHAM_CONG!AQ76+GD_CHAM_CONG!AR76+GD_CHAM_CONG!AT76+GD_CHAM_CONG!AU76+GD_CHAM_CONG!AV76)&gt;=14,1,0)</f>
        <v>0</v>
      </c>
      <c r="K75" s="139">
        <v>1</v>
      </c>
      <c r="L75" s="139">
        <v>1</v>
      </c>
      <c r="M75" s="140">
        <v>0</v>
      </c>
      <c r="N75" s="43">
        <v>10522162762014</v>
      </c>
    </row>
    <row r="76" spans="1:14" ht="14.25" x14ac:dyDescent="0.2">
      <c r="A76" s="49">
        <v>72</v>
      </c>
      <c r="B76" s="183">
        <v>10558</v>
      </c>
      <c r="C76" s="183" t="s">
        <v>328</v>
      </c>
      <c r="D76" s="183" t="s">
        <v>329</v>
      </c>
      <c r="E76" s="136"/>
      <c r="F76" s="137"/>
      <c r="G76" s="184" t="s">
        <v>89</v>
      </c>
      <c r="H76" s="43">
        <f t="shared" si="0"/>
        <v>0</v>
      </c>
      <c r="I76" s="76">
        <f>IF(COUNTBLANK(GD_CHAM_CONG!F77:T77)&gt;=15,1,0)</f>
        <v>0</v>
      </c>
      <c r="J76" s="76">
        <f>IF((GD_CHAM_CONG!AO77+GD_CHAM_CONG!AQ77+GD_CHAM_CONG!AR77+GD_CHAM_CONG!AT77+GD_CHAM_CONG!AU77+GD_CHAM_CONG!AV77)&gt;=14,1,0)</f>
        <v>0</v>
      </c>
      <c r="K76" s="139">
        <v>1</v>
      </c>
      <c r="L76" s="139">
        <v>1</v>
      </c>
      <c r="M76" s="140">
        <v>0</v>
      </c>
      <c r="N76" s="43">
        <v>10524109595011</v>
      </c>
    </row>
    <row r="77" spans="1:14" ht="12.75" x14ac:dyDescent="0.2">
      <c r="A77" s="49">
        <v>73</v>
      </c>
      <c r="B77" s="50">
        <v>10564</v>
      </c>
      <c r="C77" s="51" t="s">
        <v>330</v>
      </c>
      <c r="D77" s="51" t="s">
        <v>289</v>
      </c>
      <c r="E77" s="136"/>
      <c r="F77" s="137"/>
      <c r="G77" s="138" t="s">
        <v>89</v>
      </c>
      <c r="H77" s="43">
        <f t="shared" si="0"/>
        <v>0</v>
      </c>
      <c r="I77" s="76">
        <f>IF(COUNTBLANK(GD_CHAM_CONG!F78:T78)&gt;=15,1,0)</f>
        <v>0</v>
      </c>
      <c r="J77" s="76">
        <f>IF((GD_CHAM_CONG!AO78+GD_CHAM_CONG!AQ78+GD_CHAM_CONG!AR78+GD_CHAM_CONG!AT78+GD_CHAM_CONG!AU78+GD_CHAM_CONG!AV78)&gt;=14,1,0)</f>
        <v>0</v>
      </c>
      <c r="K77" s="139">
        <v>1</v>
      </c>
      <c r="L77" s="139">
        <v>2</v>
      </c>
      <c r="M77" s="140">
        <v>0</v>
      </c>
      <c r="N77" s="43">
        <v>10522162015014</v>
      </c>
    </row>
    <row r="78" spans="1:14" ht="12.75" x14ac:dyDescent="0.2">
      <c r="A78" s="49">
        <v>74</v>
      </c>
      <c r="B78" s="50">
        <v>10641</v>
      </c>
      <c r="C78" s="51" t="s">
        <v>331</v>
      </c>
      <c r="D78" s="51" t="s">
        <v>221</v>
      </c>
      <c r="E78" s="136"/>
      <c r="F78" s="137"/>
      <c r="G78" s="138" t="s">
        <v>89</v>
      </c>
      <c r="H78" s="43">
        <f t="shared" si="0"/>
        <v>0</v>
      </c>
      <c r="I78" s="76">
        <f>IF(COUNTBLANK(GD_CHAM_CONG!F79:T79)&gt;=15,1,0)</f>
        <v>0</v>
      </c>
      <c r="J78" s="76">
        <f>IF((GD_CHAM_CONG!AO79+GD_CHAM_CONG!AQ79+GD_CHAM_CONG!AR79+GD_CHAM_CONG!AT79+GD_CHAM_CONG!AU79+GD_CHAM_CONG!AV79)&gt;=14,1,0)</f>
        <v>0</v>
      </c>
      <c r="K78" s="139">
        <v>1</v>
      </c>
      <c r="L78" s="139">
        <v>2</v>
      </c>
      <c r="M78" s="140">
        <v>0</v>
      </c>
      <c r="N78" s="43">
        <v>10520003086013</v>
      </c>
    </row>
    <row r="79" spans="1:14" ht="12.75" x14ac:dyDescent="0.2">
      <c r="A79" s="49">
        <v>75</v>
      </c>
      <c r="B79" s="50">
        <v>10640</v>
      </c>
      <c r="C79" s="51" t="s">
        <v>332</v>
      </c>
      <c r="D79" s="51" t="s">
        <v>230</v>
      </c>
      <c r="E79" s="136"/>
      <c r="F79" s="137"/>
      <c r="G79" s="138" t="s">
        <v>89</v>
      </c>
      <c r="H79" s="43">
        <f t="shared" si="0"/>
        <v>0</v>
      </c>
      <c r="I79" s="76">
        <f>IF(COUNTBLANK(GD_CHAM_CONG!F80:T80)&gt;=15,1,0)</f>
        <v>0</v>
      </c>
      <c r="J79" s="76">
        <f>IF((GD_CHAM_CONG!AO80+GD_CHAM_CONG!AQ80+GD_CHAM_CONG!AR80+GD_CHAM_CONG!AT80+GD_CHAM_CONG!AU80+GD_CHAM_CONG!AV80)&gt;=14,1,0)</f>
        <v>0</v>
      </c>
      <c r="K79" s="139">
        <v>1</v>
      </c>
      <c r="L79" s="139">
        <v>3</v>
      </c>
      <c r="M79" s="140">
        <v>0</v>
      </c>
      <c r="N79" s="43">
        <v>10520027367013</v>
      </c>
    </row>
    <row r="80" spans="1:14" ht="12.75" x14ac:dyDescent="0.2">
      <c r="A80" s="49">
        <v>76</v>
      </c>
      <c r="B80" s="50">
        <v>10629</v>
      </c>
      <c r="C80" s="51" t="s">
        <v>333</v>
      </c>
      <c r="D80" s="51" t="s">
        <v>29</v>
      </c>
      <c r="E80" s="136"/>
      <c r="F80" s="137"/>
      <c r="G80" s="138" t="s">
        <v>89</v>
      </c>
      <c r="H80" s="43">
        <f t="shared" si="0"/>
        <v>0</v>
      </c>
      <c r="I80" s="76">
        <f>IF(COUNTBLANK(GD_CHAM_CONG!F81:T81)&gt;=15,1,0)</f>
        <v>0</v>
      </c>
      <c r="J80" s="76">
        <f>IF((GD_CHAM_CONG!AO81+GD_CHAM_CONG!AQ81+GD_CHAM_CONG!AR81+GD_CHAM_CONG!AT81+GD_CHAM_CONG!AU81+GD_CHAM_CONG!AV81)&gt;=14,1,0)</f>
        <v>1</v>
      </c>
      <c r="K80" s="139">
        <v>1</v>
      </c>
      <c r="L80" s="139">
        <v>1</v>
      </c>
      <c r="M80" s="140">
        <v>0</v>
      </c>
      <c r="N80" s="43">
        <v>10522162395011</v>
      </c>
    </row>
    <row r="81" spans="1:14" ht="12.75" x14ac:dyDescent="0.2">
      <c r="A81" s="49">
        <v>77</v>
      </c>
      <c r="B81" s="50">
        <v>10628</v>
      </c>
      <c r="C81" s="51" t="s">
        <v>334</v>
      </c>
      <c r="D81" s="51" t="s">
        <v>335</v>
      </c>
      <c r="E81" s="136"/>
      <c r="F81" s="137"/>
      <c r="G81" s="138" t="s">
        <v>89</v>
      </c>
      <c r="H81" s="43">
        <f t="shared" si="0"/>
        <v>0</v>
      </c>
      <c r="I81" s="76">
        <f>IF(COUNTBLANK(GD_CHAM_CONG!F82:T82)&gt;=15,1,0)</f>
        <v>0</v>
      </c>
      <c r="J81" s="76">
        <f>IF((GD_CHAM_CONG!AO82+GD_CHAM_CONG!AQ82+GD_CHAM_CONG!AR82+GD_CHAM_CONG!AT82+GD_CHAM_CONG!AU82+GD_CHAM_CONG!AV82)&gt;=14,1,0)</f>
        <v>0</v>
      </c>
      <c r="K81" s="139">
        <v>1</v>
      </c>
      <c r="L81" s="139">
        <v>1</v>
      </c>
      <c r="M81" s="140">
        <v>0</v>
      </c>
      <c r="N81" s="43">
        <v>10522162066018</v>
      </c>
    </row>
    <row r="82" spans="1:14" ht="12.75" x14ac:dyDescent="0.2">
      <c r="A82" s="49">
        <v>78</v>
      </c>
      <c r="B82" s="50">
        <v>12555</v>
      </c>
      <c r="C82" s="51" t="s">
        <v>336</v>
      </c>
      <c r="D82" s="51" t="s">
        <v>337</v>
      </c>
      <c r="E82" s="136"/>
      <c r="F82" s="137"/>
      <c r="G82" s="138" t="s">
        <v>86</v>
      </c>
      <c r="H82" s="43">
        <f t="shared" si="0"/>
        <v>0</v>
      </c>
      <c r="I82" s="76">
        <f>IF(COUNTBLANK(GD_CHAM_CONG!F83:T83)&gt;=15,1,0)</f>
        <v>0</v>
      </c>
      <c r="J82" s="76">
        <f>IF((GD_CHAM_CONG!AO83+GD_CHAM_CONG!AQ83+GD_CHAM_CONG!AR83+GD_CHAM_CONG!AT83+GD_CHAM_CONG!AU83+GD_CHAM_CONG!AV83)&gt;=14,1,0)</f>
        <v>0</v>
      </c>
      <c r="K82" s="139">
        <v>1</v>
      </c>
      <c r="L82" s="165"/>
      <c r="M82" s="140">
        <v>0</v>
      </c>
      <c r="N82" s="43">
        <v>19028385482011</v>
      </c>
    </row>
    <row r="83" spans="1:14" ht="12.75" x14ac:dyDescent="0.2">
      <c r="A83" s="49">
        <v>79</v>
      </c>
      <c r="B83" s="50">
        <v>12561</v>
      </c>
      <c r="C83" s="51" t="s">
        <v>338</v>
      </c>
      <c r="D83" s="51" t="s">
        <v>337</v>
      </c>
      <c r="E83" s="136"/>
      <c r="F83" s="137"/>
      <c r="G83" s="138" t="s">
        <v>86</v>
      </c>
      <c r="H83" s="43">
        <f t="shared" si="0"/>
        <v>0</v>
      </c>
      <c r="I83" s="76">
        <f>IF(COUNTBLANK(GD_CHAM_CONG!F84:T84)&gt;=15,1,0)</f>
        <v>0</v>
      </c>
      <c r="J83" s="76">
        <f>IF((GD_CHAM_CONG!AO84+GD_CHAM_CONG!AQ84+GD_CHAM_CONG!AR84+GD_CHAM_CONG!AT84+GD_CHAM_CONG!AU84+GD_CHAM_CONG!AV84)&gt;=14,1,0)</f>
        <v>0</v>
      </c>
      <c r="K83" s="139">
        <v>1</v>
      </c>
      <c r="L83" s="165"/>
      <c r="M83" s="140">
        <v>0</v>
      </c>
      <c r="N83" s="43">
        <v>19028385486017</v>
      </c>
    </row>
    <row r="84" spans="1:14" ht="12.75" x14ac:dyDescent="0.2">
      <c r="A84" s="49">
        <v>80</v>
      </c>
      <c r="B84" s="50">
        <v>12564</v>
      </c>
      <c r="C84" s="51" t="s">
        <v>339</v>
      </c>
      <c r="D84" s="51" t="s">
        <v>337</v>
      </c>
      <c r="E84" s="136"/>
      <c r="F84" s="137"/>
      <c r="G84" s="138" t="s">
        <v>86</v>
      </c>
      <c r="H84" s="43">
        <f t="shared" si="0"/>
        <v>0</v>
      </c>
      <c r="I84" s="76">
        <f>IF(COUNTBLANK(GD_CHAM_CONG!F85:T85)&gt;=15,1,0)</f>
        <v>0</v>
      </c>
      <c r="J84" s="76">
        <f>IF((GD_CHAM_CONG!AO85+GD_CHAM_CONG!AQ85+GD_CHAM_CONG!AR85+GD_CHAM_CONG!AT85+GD_CHAM_CONG!AU85+GD_CHAM_CONG!AV85)&gt;=14,1,0)</f>
        <v>0</v>
      </c>
      <c r="K84" s="139">
        <v>1</v>
      </c>
      <c r="L84" s="165"/>
      <c r="M84" s="140">
        <v>0</v>
      </c>
      <c r="N84" s="43">
        <v>19028385539013</v>
      </c>
    </row>
    <row r="85" spans="1:14" ht="12.75" x14ac:dyDescent="0.2">
      <c r="A85" s="49">
        <v>81</v>
      </c>
      <c r="B85" s="50">
        <v>12569</v>
      </c>
      <c r="C85" s="51" t="s">
        <v>340</v>
      </c>
      <c r="D85" s="51" t="s">
        <v>337</v>
      </c>
      <c r="E85" s="136"/>
      <c r="F85" s="137"/>
      <c r="G85" s="138" t="s">
        <v>86</v>
      </c>
      <c r="H85" s="43">
        <f t="shared" si="0"/>
        <v>0</v>
      </c>
      <c r="I85" s="76">
        <f>IF(COUNTBLANK(GD_CHAM_CONG!F86:T86)&gt;=15,1,0)</f>
        <v>0</v>
      </c>
      <c r="J85" s="76">
        <f>IF((GD_CHAM_CONG!AO86+GD_CHAM_CONG!AQ86+GD_CHAM_CONG!AR86+GD_CHAM_CONG!AT86+GD_CHAM_CONG!AU86+GD_CHAM_CONG!AV86)&gt;=14,1,0)</f>
        <v>0</v>
      </c>
      <c r="K85" s="139">
        <v>1</v>
      </c>
      <c r="L85" s="165"/>
      <c r="M85" s="140">
        <v>0</v>
      </c>
      <c r="N85" s="43">
        <v>19024063167018</v>
      </c>
    </row>
    <row r="86" spans="1:14" ht="12.75" x14ac:dyDescent="0.2">
      <c r="A86" s="49">
        <v>82</v>
      </c>
      <c r="B86" s="50">
        <v>12570</v>
      </c>
      <c r="C86" s="51" t="s">
        <v>341</v>
      </c>
      <c r="D86" s="51" t="s">
        <v>337</v>
      </c>
      <c r="E86" s="136"/>
      <c r="F86" s="137"/>
      <c r="G86" s="138" t="s">
        <v>86</v>
      </c>
      <c r="H86" s="43">
        <f t="shared" si="0"/>
        <v>0</v>
      </c>
      <c r="I86" s="76">
        <f>IF(COUNTBLANK(GD_CHAM_CONG!F87:T87)&gt;=15,1,0)</f>
        <v>0</v>
      </c>
      <c r="J86" s="76">
        <f>IF((GD_CHAM_CONG!AO87+GD_CHAM_CONG!AQ87+GD_CHAM_CONG!AR87+GD_CHAM_CONG!AT87+GD_CHAM_CONG!AU87+GD_CHAM_CONG!AV87)&gt;=14,1,0)</f>
        <v>0</v>
      </c>
      <c r="K86" s="139">
        <v>1</v>
      </c>
      <c r="L86" s="165"/>
      <c r="M86" s="140">
        <v>0</v>
      </c>
      <c r="N86" s="43">
        <v>19028385535018</v>
      </c>
    </row>
    <row r="87" spans="1:14" ht="12.75" x14ac:dyDescent="0.2">
      <c r="A87" s="49">
        <v>83</v>
      </c>
      <c r="B87" s="50">
        <v>13382</v>
      </c>
      <c r="C87" s="51" t="s">
        <v>342</v>
      </c>
      <c r="D87" s="51" t="s">
        <v>337</v>
      </c>
      <c r="E87" s="136"/>
      <c r="F87" s="137"/>
      <c r="G87" s="138" t="s">
        <v>89</v>
      </c>
      <c r="H87" s="43">
        <f t="shared" si="0"/>
        <v>0</v>
      </c>
      <c r="I87" s="76">
        <f>IF(COUNTBLANK(GD_CHAM_CONG!F88:T88)&gt;=15,1,0)</f>
        <v>0</v>
      </c>
      <c r="J87" s="76">
        <f>IF((GD_CHAM_CONG!AO88+GD_CHAM_CONG!AQ88+GD_CHAM_CONG!AR88+GD_CHAM_CONG!AT88+GD_CHAM_CONG!AU88+GD_CHAM_CONG!AV88)&gt;=14,1,0)</f>
        <v>0</v>
      </c>
      <c r="K87" s="139">
        <v>1</v>
      </c>
      <c r="L87" s="165"/>
      <c r="M87" s="140">
        <v>0</v>
      </c>
      <c r="N87" s="43">
        <v>19028960225018</v>
      </c>
    </row>
    <row r="88" spans="1:14" ht="12.75" x14ac:dyDescent="0.2">
      <c r="A88" s="49">
        <v>84</v>
      </c>
      <c r="B88" s="50">
        <v>10570</v>
      </c>
      <c r="C88" s="51" t="s">
        <v>343</v>
      </c>
      <c r="D88" s="51" t="s">
        <v>344</v>
      </c>
      <c r="E88" s="136"/>
      <c r="F88" s="137"/>
      <c r="G88" s="138" t="s">
        <v>89</v>
      </c>
      <c r="H88" s="43">
        <f t="shared" si="0"/>
        <v>0</v>
      </c>
      <c r="I88" s="76">
        <f>IF(COUNTBLANK(GD_CHAM_CONG!F89:T89)&gt;=15,1,0)</f>
        <v>0</v>
      </c>
      <c r="J88" s="76">
        <f>IF((GD_CHAM_CONG!AO89+GD_CHAM_CONG!AQ89+GD_CHAM_CONG!AR89+GD_CHAM_CONG!AT89+GD_CHAM_CONG!AU89+GD_CHAM_CONG!AV89)&gt;=14,1,0)</f>
        <v>0</v>
      </c>
      <c r="K88" s="139">
        <v>1</v>
      </c>
      <c r="L88" s="165"/>
      <c r="M88" s="140">
        <v>0.05</v>
      </c>
      <c r="N88" s="43">
        <v>10522162011019</v>
      </c>
    </row>
    <row r="89" spans="1:14" ht="12.75" x14ac:dyDescent="0.2">
      <c r="A89" s="49">
        <v>85</v>
      </c>
      <c r="B89" s="50">
        <v>10583</v>
      </c>
      <c r="C89" s="51" t="s">
        <v>345</v>
      </c>
      <c r="D89" s="51" t="s">
        <v>344</v>
      </c>
      <c r="E89" s="136"/>
      <c r="F89" s="137"/>
      <c r="G89" s="138" t="s">
        <v>86</v>
      </c>
      <c r="H89" s="43">
        <f t="shared" si="0"/>
        <v>0</v>
      </c>
      <c r="I89" s="76">
        <f>IF(COUNTBLANK(GD_CHAM_CONG!F90:T90)&gt;=15,1,0)</f>
        <v>0</v>
      </c>
      <c r="J89" s="76">
        <f>IF((GD_CHAM_CONG!AO90+GD_CHAM_CONG!AQ90+GD_CHAM_CONG!AR90+GD_CHAM_CONG!AT90+GD_CHAM_CONG!AU90+GD_CHAM_CONG!AV90)&gt;=14,1,0)</f>
        <v>0</v>
      </c>
      <c r="K89" s="139">
        <v>1</v>
      </c>
      <c r="L89" s="139">
        <v>1</v>
      </c>
      <c r="M89" s="140">
        <v>0.05</v>
      </c>
      <c r="N89" s="43">
        <v>10525139501016</v>
      </c>
    </row>
    <row r="90" spans="1:14" ht="12.75" x14ac:dyDescent="0.2">
      <c r="A90" s="49">
        <v>86</v>
      </c>
      <c r="B90" s="50">
        <v>10585</v>
      </c>
      <c r="C90" s="51" t="s">
        <v>346</v>
      </c>
      <c r="D90" s="51" t="s">
        <v>344</v>
      </c>
      <c r="E90" s="136"/>
      <c r="F90" s="137"/>
      <c r="G90" s="138" t="s">
        <v>86</v>
      </c>
      <c r="H90" s="43">
        <f t="shared" si="0"/>
        <v>0</v>
      </c>
      <c r="I90" s="76">
        <f>IF(COUNTBLANK(GD_CHAM_CONG!F91:T91)&gt;=15,1,0)</f>
        <v>0</v>
      </c>
      <c r="J90" s="76">
        <f>IF((GD_CHAM_CONG!AO91+GD_CHAM_CONG!AQ91+GD_CHAM_CONG!AR91+GD_CHAM_CONG!AT91+GD_CHAM_CONG!AU91+GD_CHAM_CONG!AV91)&gt;=14,1,0)</f>
        <v>0</v>
      </c>
      <c r="K90" s="139">
        <v>1</v>
      </c>
      <c r="L90" s="165"/>
      <c r="M90" s="188">
        <v>0.05</v>
      </c>
      <c r="N90" s="43">
        <v>10525139512018</v>
      </c>
    </row>
    <row r="91" spans="1:14" ht="12.75" x14ac:dyDescent="0.2">
      <c r="A91" s="49">
        <v>87</v>
      </c>
      <c r="B91" s="50">
        <v>10586</v>
      </c>
      <c r="C91" s="51" t="s">
        <v>347</v>
      </c>
      <c r="D91" s="51" t="s">
        <v>344</v>
      </c>
      <c r="E91" s="136"/>
      <c r="F91" s="137"/>
      <c r="G91" s="138" t="s">
        <v>86</v>
      </c>
      <c r="H91" s="43">
        <f t="shared" si="0"/>
        <v>0</v>
      </c>
      <c r="I91" s="76">
        <f>IF(COUNTBLANK(GD_CHAM_CONG!F92:T92)&gt;=15,1,0)</f>
        <v>0</v>
      </c>
      <c r="J91" s="76">
        <f>IF((GD_CHAM_CONG!AO92+GD_CHAM_CONG!AQ92+GD_CHAM_CONG!AR92+GD_CHAM_CONG!AT92+GD_CHAM_CONG!AU92+GD_CHAM_CONG!AV92)&gt;=14,1,0)</f>
        <v>0</v>
      </c>
      <c r="K91" s="139">
        <v>1</v>
      </c>
      <c r="L91" s="139">
        <v>2</v>
      </c>
      <c r="M91" s="140">
        <v>0</v>
      </c>
      <c r="N91" s="43">
        <v>10523365971014</v>
      </c>
    </row>
    <row r="92" spans="1:14" ht="12.75" x14ac:dyDescent="0.2">
      <c r="A92" s="49">
        <v>88</v>
      </c>
      <c r="B92" s="50">
        <v>10600</v>
      </c>
      <c r="C92" s="51" t="s">
        <v>348</v>
      </c>
      <c r="D92" s="51" t="s">
        <v>344</v>
      </c>
      <c r="E92" s="136"/>
      <c r="F92" s="137"/>
      <c r="G92" s="138" t="s">
        <v>86</v>
      </c>
      <c r="H92" s="43">
        <f t="shared" si="0"/>
        <v>0</v>
      </c>
      <c r="I92" s="76">
        <f>IF(COUNTBLANK(GD_CHAM_CONG!F93:T93)&gt;=15,1,0)</f>
        <v>0</v>
      </c>
      <c r="J92" s="76">
        <f>IF((GD_CHAM_CONG!AO93+GD_CHAM_CONG!AQ93+GD_CHAM_CONG!AR93+GD_CHAM_CONG!AT93+GD_CHAM_CONG!AU93+GD_CHAM_CONG!AV93)&gt;=14,1,0)</f>
        <v>0</v>
      </c>
      <c r="K92" s="139">
        <v>1</v>
      </c>
      <c r="L92" s="165"/>
      <c r="M92" s="140">
        <v>0</v>
      </c>
      <c r="N92" s="43">
        <v>10525213783010</v>
      </c>
    </row>
    <row r="93" spans="1:14" ht="12.75" x14ac:dyDescent="0.2">
      <c r="A93" s="49">
        <v>89</v>
      </c>
      <c r="B93" s="50">
        <v>10601</v>
      </c>
      <c r="C93" s="51" t="s">
        <v>350</v>
      </c>
      <c r="D93" s="51" t="s">
        <v>344</v>
      </c>
      <c r="E93" s="136"/>
      <c r="F93" s="137"/>
      <c r="G93" s="138" t="s">
        <v>86</v>
      </c>
      <c r="H93" s="43">
        <f t="shared" si="0"/>
        <v>0</v>
      </c>
      <c r="I93" s="76">
        <f>IF(COUNTBLANK(GD_CHAM_CONG!F94:T94)&gt;=15,1,0)</f>
        <v>0</v>
      </c>
      <c r="J93" s="76">
        <f>IF((GD_CHAM_CONG!AO94+GD_CHAM_CONG!AQ94+GD_CHAM_CONG!AR94+GD_CHAM_CONG!AT94+GD_CHAM_CONG!AU94+GD_CHAM_CONG!AV94)&gt;=14,1,0)</f>
        <v>0</v>
      </c>
      <c r="K93" s="139">
        <v>1</v>
      </c>
      <c r="L93" s="139">
        <v>1</v>
      </c>
      <c r="M93" s="140">
        <v>0</v>
      </c>
      <c r="N93" s="43">
        <v>10525213791013</v>
      </c>
    </row>
    <row r="94" spans="1:14" ht="12.75" x14ac:dyDescent="0.2">
      <c r="A94" s="49">
        <v>90</v>
      </c>
      <c r="B94" s="50">
        <v>10608</v>
      </c>
      <c r="C94" s="51" t="s">
        <v>351</v>
      </c>
      <c r="D94" s="51" t="s">
        <v>344</v>
      </c>
      <c r="E94" s="136"/>
      <c r="F94" s="137"/>
      <c r="G94" s="138" t="s">
        <v>89</v>
      </c>
      <c r="H94" s="43">
        <f t="shared" si="0"/>
        <v>0</v>
      </c>
      <c r="I94" s="76">
        <f>IF(COUNTBLANK(GD_CHAM_CONG!F95:T95)&gt;=15,1,0)</f>
        <v>0</v>
      </c>
      <c r="J94" s="76">
        <f>IF((GD_CHAM_CONG!AO95+GD_CHAM_CONG!AQ95+GD_CHAM_CONG!AR95+GD_CHAM_CONG!AT95+GD_CHAM_CONG!AU95+GD_CHAM_CONG!AV95)&gt;=14,1,0)</f>
        <v>0</v>
      </c>
      <c r="K94" s="139">
        <v>1</v>
      </c>
      <c r="L94" s="139">
        <v>1</v>
      </c>
      <c r="M94" s="140">
        <v>0.05</v>
      </c>
      <c r="N94" s="43">
        <v>10523498956018</v>
      </c>
    </row>
    <row r="95" spans="1:14" ht="12.75" x14ac:dyDescent="0.2">
      <c r="A95" s="49">
        <v>91</v>
      </c>
      <c r="B95" s="50">
        <v>10624</v>
      </c>
      <c r="C95" s="51" t="s">
        <v>352</v>
      </c>
      <c r="D95" s="51" t="s">
        <v>344</v>
      </c>
      <c r="E95" s="136"/>
      <c r="F95" s="137"/>
      <c r="G95" s="138" t="s">
        <v>89</v>
      </c>
      <c r="H95" s="43">
        <f t="shared" si="0"/>
        <v>0</v>
      </c>
      <c r="I95" s="76">
        <f>IF(COUNTBLANK(GD_CHAM_CONG!F96:T96)&gt;=15,1,0)</f>
        <v>0</v>
      </c>
      <c r="J95" s="76">
        <f>IF((GD_CHAM_CONG!AO96+GD_CHAM_CONG!AQ96+GD_CHAM_CONG!AR96+GD_CHAM_CONG!AT96+GD_CHAM_CONG!AU96+GD_CHAM_CONG!AV96)&gt;=14,1,0)</f>
        <v>1</v>
      </c>
      <c r="K95" s="139">
        <v>1</v>
      </c>
      <c r="L95" s="139">
        <v>1</v>
      </c>
      <c r="M95" s="140">
        <v>0</v>
      </c>
      <c r="N95" s="43">
        <v>10523498907017</v>
      </c>
    </row>
    <row r="96" spans="1:14" ht="12.75" x14ac:dyDescent="0.2">
      <c r="A96" s="49">
        <v>92</v>
      </c>
      <c r="B96" s="50">
        <v>10625</v>
      </c>
      <c r="C96" s="51" t="s">
        <v>353</v>
      </c>
      <c r="D96" s="51" t="s">
        <v>344</v>
      </c>
      <c r="E96" s="136"/>
      <c r="F96" s="137"/>
      <c r="G96" s="138" t="s">
        <v>89</v>
      </c>
      <c r="H96" s="43">
        <f t="shared" si="0"/>
        <v>0</v>
      </c>
      <c r="I96" s="76">
        <f>IF(COUNTBLANK(GD_CHAM_CONG!F97:T97)&gt;=15,1,0)</f>
        <v>0</v>
      </c>
      <c r="J96" s="76">
        <f>IF((GD_CHAM_CONG!AO97+GD_CHAM_CONG!AQ97+GD_CHAM_CONG!AR97+GD_CHAM_CONG!AT97+GD_CHAM_CONG!AU97+GD_CHAM_CONG!AV97)&gt;=14,1,0)</f>
        <v>0</v>
      </c>
      <c r="K96" s="139">
        <v>1</v>
      </c>
      <c r="L96" s="139">
        <v>1</v>
      </c>
      <c r="M96" s="140">
        <v>0.05</v>
      </c>
      <c r="N96" s="43">
        <v>13820400981015</v>
      </c>
    </row>
    <row r="97" spans="1:14" ht="12.75" x14ac:dyDescent="0.2">
      <c r="A97" s="49">
        <v>93</v>
      </c>
      <c r="B97" s="50">
        <v>10633</v>
      </c>
      <c r="C97" s="51" t="s">
        <v>354</v>
      </c>
      <c r="D97" s="51" t="s">
        <v>344</v>
      </c>
      <c r="E97" s="136"/>
      <c r="F97" s="137"/>
      <c r="G97" s="138" t="s">
        <v>89</v>
      </c>
      <c r="H97" s="43">
        <f t="shared" si="0"/>
        <v>0</v>
      </c>
      <c r="I97" s="76">
        <f>IF(COUNTBLANK(GD_CHAM_CONG!F98:T98)&gt;=15,1,0)</f>
        <v>0</v>
      </c>
      <c r="J97" s="76">
        <f>IF((GD_CHAM_CONG!AO98+GD_CHAM_CONG!AQ98+GD_CHAM_CONG!AR98+GD_CHAM_CONG!AT98+GD_CHAM_CONG!AU98+GD_CHAM_CONG!AV98)&gt;=14,1,0)</f>
        <v>0</v>
      </c>
      <c r="K97" s="139">
        <v>1</v>
      </c>
      <c r="L97" s="139">
        <v>1</v>
      </c>
      <c r="M97" s="140">
        <v>0.05</v>
      </c>
      <c r="N97" s="43">
        <v>10522162856019</v>
      </c>
    </row>
    <row r="98" spans="1:14" ht="12.75" x14ac:dyDescent="0.2">
      <c r="A98" s="49">
        <v>94</v>
      </c>
      <c r="B98" s="50">
        <v>10634</v>
      </c>
      <c r="C98" s="51" t="s">
        <v>355</v>
      </c>
      <c r="D98" s="51" t="s">
        <v>344</v>
      </c>
      <c r="E98" s="136"/>
      <c r="F98" s="137"/>
      <c r="G98" s="138" t="s">
        <v>89</v>
      </c>
      <c r="H98" s="43">
        <f t="shared" si="0"/>
        <v>0</v>
      </c>
      <c r="I98" s="76">
        <f>IF(COUNTBLANK(GD_CHAM_CONG!F99:T99)&gt;=15,1,0)</f>
        <v>0</v>
      </c>
      <c r="J98" s="76">
        <f>IF((GD_CHAM_CONG!AO99+GD_CHAM_CONG!AQ99+GD_CHAM_CONG!AR99+GD_CHAM_CONG!AT99+GD_CHAM_CONG!AU99+GD_CHAM_CONG!AV99)&gt;=14,1,0)</f>
        <v>0</v>
      </c>
      <c r="K98" s="139">
        <v>1</v>
      </c>
      <c r="L98" s="139">
        <v>1</v>
      </c>
      <c r="M98" s="140">
        <v>0.05</v>
      </c>
      <c r="N98" s="43">
        <v>10520107405013</v>
      </c>
    </row>
    <row r="99" spans="1:14" ht="12.75" x14ac:dyDescent="0.2">
      <c r="A99" s="49">
        <v>95</v>
      </c>
      <c r="B99" s="50">
        <v>10635</v>
      </c>
      <c r="C99" s="51" t="s">
        <v>356</v>
      </c>
      <c r="D99" s="51" t="s">
        <v>344</v>
      </c>
      <c r="E99" s="136"/>
      <c r="F99" s="137"/>
      <c r="G99" s="138" t="s">
        <v>89</v>
      </c>
      <c r="H99" s="43">
        <f t="shared" si="0"/>
        <v>0</v>
      </c>
      <c r="I99" s="76">
        <f>IF(COUNTBLANK(GD_CHAM_CONG!F100:T100)&gt;=15,1,0)</f>
        <v>0</v>
      </c>
      <c r="J99" s="76">
        <f>IF((GD_CHAM_CONG!AO100+GD_CHAM_CONG!AQ100+GD_CHAM_CONG!AR100+GD_CHAM_CONG!AT100+GD_CHAM_CONG!AU100+GD_CHAM_CONG!AV100)&gt;=14,1,0)</f>
        <v>0</v>
      </c>
      <c r="K99" s="139">
        <v>1</v>
      </c>
      <c r="L99" s="139">
        <v>1</v>
      </c>
      <c r="M99" s="140">
        <v>0</v>
      </c>
      <c r="N99" s="43">
        <v>10522162757010</v>
      </c>
    </row>
    <row r="100" spans="1:14" ht="12.75" x14ac:dyDescent="0.2">
      <c r="A100" s="49">
        <v>96</v>
      </c>
      <c r="B100" s="50">
        <v>11105</v>
      </c>
      <c r="C100" s="51" t="s">
        <v>357</v>
      </c>
      <c r="D100" s="51" t="s">
        <v>344</v>
      </c>
      <c r="E100" s="136"/>
      <c r="F100" s="137"/>
      <c r="G100" s="138" t="s">
        <v>86</v>
      </c>
      <c r="H100" s="43">
        <f t="shared" si="0"/>
        <v>0</v>
      </c>
      <c r="I100" s="76">
        <f>IF(COUNTBLANK(GD_CHAM_CONG!F101:T101)&gt;=15,1,0)</f>
        <v>0</v>
      </c>
      <c r="J100" s="76">
        <f>IF((GD_CHAM_CONG!AO101+GD_CHAM_CONG!AQ101+GD_CHAM_CONG!AR101+GD_CHAM_CONG!AT101+GD_CHAM_CONG!AU101+GD_CHAM_CONG!AV101)&gt;=14,1,0)</f>
        <v>0</v>
      </c>
      <c r="K100" s="139">
        <v>1</v>
      </c>
      <c r="L100" s="165"/>
      <c r="M100" s="140">
        <v>0</v>
      </c>
      <c r="N100" s="43">
        <v>19020895815014</v>
      </c>
    </row>
    <row r="101" spans="1:14" ht="12.75" x14ac:dyDescent="0.2">
      <c r="A101" s="49">
        <v>97</v>
      </c>
      <c r="B101" s="50">
        <v>11107</v>
      </c>
      <c r="C101" s="51" t="s">
        <v>358</v>
      </c>
      <c r="D101" s="51" t="s">
        <v>344</v>
      </c>
      <c r="E101" s="136"/>
      <c r="F101" s="137"/>
      <c r="G101" s="138" t="s">
        <v>86</v>
      </c>
      <c r="H101" s="43">
        <f t="shared" si="0"/>
        <v>0</v>
      </c>
      <c r="I101" s="76">
        <f>IF(COUNTBLANK(GD_CHAM_CONG!F102:T102)&gt;=15,1,0)</f>
        <v>0</v>
      </c>
      <c r="J101" s="76">
        <f>IF((GD_CHAM_CONG!AO102+GD_CHAM_CONG!AQ102+GD_CHAM_CONG!AR102+GD_CHAM_CONG!AT102+GD_CHAM_CONG!AU102+GD_CHAM_CONG!AV102)&gt;=14,1,0)</f>
        <v>0</v>
      </c>
      <c r="K101" s="139">
        <v>1</v>
      </c>
      <c r="L101" s="165"/>
      <c r="M101" s="140">
        <v>0</v>
      </c>
      <c r="N101" s="43">
        <v>19026970109013</v>
      </c>
    </row>
    <row r="102" spans="1:14" ht="12.75" x14ac:dyDescent="0.2">
      <c r="A102" s="49">
        <v>98</v>
      </c>
      <c r="B102" s="50">
        <v>11109</v>
      </c>
      <c r="C102" s="51" t="s">
        <v>359</v>
      </c>
      <c r="D102" s="51" t="s">
        <v>344</v>
      </c>
      <c r="E102" s="136"/>
      <c r="F102" s="137"/>
      <c r="G102" s="138" t="s">
        <v>86</v>
      </c>
      <c r="H102" s="43">
        <f t="shared" si="0"/>
        <v>0</v>
      </c>
      <c r="I102" s="76">
        <f>IF(COUNTBLANK(GD_CHAM_CONG!F103:T103)&gt;=15,1,0)</f>
        <v>0</v>
      </c>
      <c r="J102" s="76">
        <f>IF((GD_CHAM_CONG!AO103+GD_CHAM_CONG!AQ103+GD_CHAM_CONG!AR103+GD_CHAM_CONG!AT103+GD_CHAM_CONG!AU103+GD_CHAM_CONG!AV103)&gt;=14,1,0)</f>
        <v>0</v>
      </c>
      <c r="K102" s="139">
        <v>1</v>
      </c>
      <c r="L102" s="139">
        <v>1</v>
      </c>
      <c r="M102" s="140">
        <v>0</v>
      </c>
      <c r="N102" s="43">
        <v>10523001015010</v>
      </c>
    </row>
    <row r="103" spans="1:14" ht="12.75" x14ac:dyDescent="0.2">
      <c r="A103" s="49">
        <v>99</v>
      </c>
      <c r="B103" s="50">
        <v>11766</v>
      </c>
      <c r="C103" s="51" t="s">
        <v>360</v>
      </c>
      <c r="D103" s="51" t="s">
        <v>344</v>
      </c>
      <c r="E103" s="136"/>
      <c r="F103" s="137"/>
      <c r="G103" s="138" t="s">
        <v>86</v>
      </c>
      <c r="H103" s="43">
        <f t="shared" si="0"/>
        <v>0</v>
      </c>
      <c r="I103" s="76">
        <f>IF(COUNTBLANK(GD_CHAM_CONG!F104:T104)&gt;=15,1,0)</f>
        <v>0</v>
      </c>
      <c r="J103" s="76">
        <f>IF((GD_CHAM_CONG!AO104+GD_CHAM_CONG!AQ104+GD_CHAM_CONG!AR104+GD_CHAM_CONG!AT104+GD_CHAM_CONG!AU104+GD_CHAM_CONG!AV104)&gt;=14,1,0)</f>
        <v>0</v>
      </c>
      <c r="K103" s="139">
        <v>1</v>
      </c>
      <c r="L103" s="139">
        <v>1</v>
      </c>
      <c r="M103" s="140">
        <v>0</v>
      </c>
      <c r="N103" s="43">
        <v>19020859610015</v>
      </c>
    </row>
    <row r="104" spans="1:14" ht="12.75" x14ac:dyDescent="0.2">
      <c r="A104" s="49">
        <v>100</v>
      </c>
      <c r="B104" s="50">
        <v>13096</v>
      </c>
      <c r="C104" s="51" t="s">
        <v>361</v>
      </c>
      <c r="D104" s="51" t="s">
        <v>344</v>
      </c>
      <c r="E104" s="136"/>
      <c r="F104" s="137"/>
      <c r="G104" s="138" t="s">
        <v>86</v>
      </c>
      <c r="H104" s="43">
        <f t="shared" si="0"/>
        <v>0</v>
      </c>
      <c r="I104" s="76">
        <f>IF(COUNTBLANK(GD_CHAM_CONG!F105:T105)&gt;=15,1,0)</f>
        <v>0</v>
      </c>
      <c r="J104" s="76">
        <f>IF((GD_CHAM_CONG!AO105+GD_CHAM_CONG!AQ105+GD_CHAM_CONG!AR105+GD_CHAM_CONG!AT105+GD_CHAM_CONG!AU105+GD_CHAM_CONG!AV105)&gt;=14,1,0)</f>
        <v>0</v>
      </c>
      <c r="K104" s="139">
        <v>1</v>
      </c>
      <c r="L104" s="165"/>
      <c r="M104" s="140">
        <v>0</v>
      </c>
      <c r="N104" s="43">
        <v>19028834682012</v>
      </c>
    </row>
    <row r="105" spans="1:14" ht="12.75" x14ac:dyDescent="0.2">
      <c r="A105" s="49">
        <v>101</v>
      </c>
      <c r="B105" s="50">
        <v>10778</v>
      </c>
      <c r="C105" s="51" t="s">
        <v>362</v>
      </c>
      <c r="D105" s="51" t="s">
        <v>363</v>
      </c>
      <c r="E105" s="136"/>
      <c r="F105" s="137"/>
      <c r="G105" s="138" t="s">
        <v>89</v>
      </c>
      <c r="H105" s="43">
        <f t="shared" si="0"/>
        <v>0</v>
      </c>
      <c r="I105" s="76">
        <f>IF(COUNTBLANK(GD_CHAM_CONG!F106:T106)&gt;=15,1,0)</f>
        <v>0</v>
      </c>
      <c r="J105" s="76">
        <f>IF((GD_CHAM_CONG!AO106+GD_CHAM_CONG!AQ106+GD_CHAM_CONG!AR106+GD_CHAM_CONG!AT106+GD_CHAM_CONG!AU106+GD_CHAM_CONG!AV106)&gt;=14,1,0)</f>
        <v>0</v>
      </c>
      <c r="K105" s="139">
        <v>1</v>
      </c>
      <c r="L105" s="165"/>
      <c r="M105" s="140">
        <v>0</v>
      </c>
      <c r="N105" s="43">
        <v>10523608693018</v>
      </c>
    </row>
    <row r="106" spans="1:14" ht="12.75" x14ac:dyDescent="0.2">
      <c r="A106" s="49">
        <v>102</v>
      </c>
      <c r="B106" s="50">
        <v>11765</v>
      </c>
      <c r="C106" s="51" t="s">
        <v>364</v>
      </c>
      <c r="D106" s="51" t="s">
        <v>344</v>
      </c>
      <c r="E106" s="136"/>
      <c r="F106" s="137"/>
      <c r="G106" s="138" t="s">
        <v>86</v>
      </c>
      <c r="H106" s="43">
        <f t="shared" si="0"/>
        <v>0</v>
      </c>
      <c r="I106" s="76">
        <f>IF(COUNTBLANK(GD_CHAM_CONG!F107:T107)&gt;=15,1,0)</f>
        <v>0</v>
      </c>
      <c r="J106" s="76">
        <f>IF((GD_CHAM_CONG!AO107+GD_CHAM_CONG!AQ107+GD_CHAM_CONG!AR107+GD_CHAM_CONG!AT107+GD_CHAM_CONG!AU107+GD_CHAM_CONG!AV107)&gt;=14,1,0)</f>
        <v>0</v>
      </c>
      <c r="K106" s="139">
        <v>1</v>
      </c>
      <c r="L106" s="165"/>
      <c r="M106" s="140">
        <v>0</v>
      </c>
      <c r="N106" s="43">
        <v>19027522772018</v>
      </c>
    </row>
    <row r="107" spans="1:14" ht="12.75" x14ac:dyDescent="0.2">
      <c r="A107" s="49">
        <v>103</v>
      </c>
      <c r="B107" s="50">
        <v>10631</v>
      </c>
      <c r="C107" s="51" t="s">
        <v>365</v>
      </c>
      <c r="D107" s="51" t="s">
        <v>29</v>
      </c>
      <c r="E107" s="136"/>
      <c r="F107" s="137"/>
      <c r="G107" s="138" t="s">
        <v>89</v>
      </c>
      <c r="H107" s="43">
        <f t="shared" si="0"/>
        <v>0</v>
      </c>
      <c r="I107" s="76">
        <f>IF(COUNTBLANK(GD_CHAM_CONG!F108:T108)&gt;=15,1,0)</f>
        <v>0</v>
      </c>
      <c r="J107" s="76">
        <f>IF((GD_CHAM_CONG!AO108+GD_CHAM_CONG!AQ108+GD_CHAM_CONG!AR108+GD_CHAM_CONG!AT108+GD_CHAM_CONG!AU108+GD_CHAM_CONG!AV108)&gt;=14,1,0)</f>
        <v>0</v>
      </c>
      <c r="K107" s="139">
        <v>1</v>
      </c>
      <c r="L107" s="139">
        <v>1</v>
      </c>
      <c r="M107" s="140">
        <v>0</v>
      </c>
      <c r="N107" s="43">
        <v>10520002785015</v>
      </c>
    </row>
    <row r="108" spans="1:14" ht="12.75" x14ac:dyDescent="0.2">
      <c r="A108" s="49">
        <v>104</v>
      </c>
      <c r="B108" s="50">
        <v>10630</v>
      </c>
      <c r="C108" s="51" t="s">
        <v>366</v>
      </c>
      <c r="D108" s="51" t="s">
        <v>367</v>
      </c>
      <c r="E108" s="136"/>
      <c r="F108" s="137"/>
      <c r="G108" s="138" t="s">
        <v>89</v>
      </c>
      <c r="H108" s="43">
        <f t="shared" si="0"/>
        <v>0</v>
      </c>
      <c r="I108" s="76">
        <f>IF(COUNTBLANK(GD_CHAM_CONG!F109:T109)&gt;=15,1,0)</f>
        <v>0</v>
      </c>
      <c r="J108" s="76">
        <f>IF((GD_CHAM_CONG!AO109+GD_CHAM_CONG!AQ109+GD_CHAM_CONG!AR109+GD_CHAM_CONG!AT109+GD_CHAM_CONG!AU109+GD_CHAM_CONG!AV109)&gt;=14,1,0)</f>
        <v>0</v>
      </c>
      <c r="K108" s="139">
        <v>1</v>
      </c>
      <c r="L108" s="139">
        <v>2</v>
      </c>
      <c r="M108" s="140">
        <v>0</v>
      </c>
      <c r="N108" s="43">
        <v>10522162047013</v>
      </c>
    </row>
    <row r="109" spans="1:14" ht="12.75" x14ac:dyDescent="0.2">
      <c r="A109" s="49">
        <v>105</v>
      </c>
      <c r="B109" s="50">
        <v>12549</v>
      </c>
      <c r="C109" s="51" t="s">
        <v>368</v>
      </c>
      <c r="D109" s="51" t="s">
        <v>337</v>
      </c>
      <c r="E109" s="136"/>
      <c r="F109" s="137"/>
      <c r="G109" s="138" t="s">
        <v>86</v>
      </c>
      <c r="H109" s="43">
        <f t="shared" si="0"/>
        <v>0</v>
      </c>
      <c r="I109" s="76">
        <f>IF(COUNTBLANK(GD_CHAM_CONG!F110:T110)&gt;=15,1,0)</f>
        <v>0</v>
      </c>
      <c r="J109" s="76">
        <f>IF((GD_CHAM_CONG!AO110+GD_CHAM_CONG!AQ110+GD_CHAM_CONG!AR110+GD_CHAM_CONG!AT110+GD_CHAM_CONG!AU110+GD_CHAM_CONG!AV110)&gt;=14,1,0)</f>
        <v>0</v>
      </c>
      <c r="K109" s="139">
        <v>1</v>
      </c>
      <c r="L109" s="165"/>
      <c r="M109" s="140">
        <v>0</v>
      </c>
      <c r="N109" s="43">
        <v>19028385513014</v>
      </c>
    </row>
    <row r="110" spans="1:14" ht="12.75" x14ac:dyDescent="0.2">
      <c r="A110" s="49">
        <v>106</v>
      </c>
      <c r="B110" s="50">
        <v>12568</v>
      </c>
      <c r="C110" s="51" t="s">
        <v>369</v>
      </c>
      <c r="D110" s="51" t="s">
        <v>337</v>
      </c>
      <c r="E110" s="136"/>
      <c r="F110" s="137"/>
      <c r="G110" s="138" t="s">
        <v>86</v>
      </c>
      <c r="H110" s="43">
        <f t="shared" si="0"/>
        <v>0</v>
      </c>
      <c r="I110" s="76">
        <f>IF(COUNTBLANK(GD_CHAM_CONG!F111:T111)&gt;=15,1,0)</f>
        <v>0</v>
      </c>
      <c r="J110" s="76">
        <f>IF((GD_CHAM_CONG!AO111+GD_CHAM_CONG!AQ111+GD_CHAM_CONG!AR111+GD_CHAM_CONG!AT111+GD_CHAM_CONG!AU111+GD_CHAM_CONG!AV111)&gt;=14,1,0)</f>
        <v>0</v>
      </c>
      <c r="K110" s="139">
        <v>1</v>
      </c>
      <c r="L110" s="165"/>
      <c r="M110" s="140">
        <v>0</v>
      </c>
      <c r="N110" s="43">
        <v>19028385493013</v>
      </c>
    </row>
    <row r="111" spans="1:14" ht="12.75" x14ac:dyDescent="0.2">
      <c r="A111" s="49">
        <v>107</v>
      </c>
      <c r="B111" s="50">
        <v>12571</v>
      </c>
      <c r="C111" s="51" t="s">
        <v>370</v>
      </c>
      <c r="D111" s="51" t="s">
        <v>337</v>
      </c>
      <c r="E111" s="136"/>
      <c r="F111" s="137"/>
      <c r="G111" s="138" t="s">
        <v>86</v>
      </c>
      <c r="H111" s="43">
        <f t="shared" si="0"/>
        <v>0</v>
      </c>
      <c r="I111" s="76">
        <f>IF(COUNTBLANK(GD_CHAM_CONG!F112:T112)&gt;=15,1,0)</f>
        <v>0</v>
      </c>
      <c r="J111" s="76">
        <f>IF((GD_CHAM_CONG!AO112+GD_CHAM_CONG!AQ112+GD_CHAM_CONG!AR112+GD_CHAM_CONG!AT112+GD_CHAM_CONG!AU112+GD_CHAM_CONG!AV112)&gt;=14,1,0)</f>
        <v>0</v>
      </c>
      <c r="K111" s="139">
        <v>1</v>
      </c>
      <c r="L111" s="165"/>
      <c r="M111" s="140">
        <v>0</v>
      </c>
      <c r="N111" s="43">
        <v>19028385545013</v>
      </c>
    </row>
    <row r="112" spans="1:14" ht="12.75" x14ac:dyDescent="0.2">
      <c r="A112" s="49">
        <v>108</v>
      </c>
      <c r="B112" s="50">
        <v>13370</v>
      </c>
      <c r="C112" s="51" t="s">
        <v>371</v>
      </c>
      <c r="D112" s="51" t="s">
        <v>337</v>
      </c>
      <c r="E112" s="136"/>
      <c r="F112" s="137"/>
      <c r="G112" s="138" t="s">
        <v>86</v>
      </c>
      <c r="H112" s="43">
        <f t="shared" si="0"/>
        <v>0</v>
      </c>
      <c r="I112" s="76">
        <f>IF(COUNTBLANK(GD_CHAM_CONG!F113:T113)&gt;=15,1,0)</f>
        <v>0</v>
      </c>
      <c r="J112" s="76">
        <f>IF((GD_CHAM_CONG!AO113+GD_CHAM_CONG!AQ113+GD_CHAM_CONG!AR113+GD_CHAM_CONG!AT113+GD_CHAM_CONG!AU113+GD_CHAM_CONG!AV113)&gt;=14,1,0)</f>
        <v>0</v>
      </c>
      <c r="K112" s="139">
        <v>1</v>
      </c>
      <c r="L112" s="165"/>
      <c r="M112" s="140">
        <v>0</v>
      </c>
      <c r="N112" s="43">
        <v>19027124776021</v>
      </c>
    </row>
    <row r="113" spans="1:14" ht="12.75" x14ac:dyDescent="0.2">
      <c r="A113" s="49">
        <v>109</v>
      </c>
      <c r="B113" s="50">
        <v>13372</v>
      </c>
      <c r="C113" s="51" t="s">
        <v>372</v>
      </c>
      <c r="D113" s="51" t="s">
        <v>337</v>
      </c>
      <c r="E113" s="136"/>
      <c r="F113" s="137"/>
      <c r="G113" s="138" t="s">
        <v>86</v>
      </c>
      <c r="H113" s="43">
        <f t="shared" si="0"/>
        <v>0</v>
      </c>
      <c r="I113" s="76">
        <f>IF(COUNTBLANK(GD_CHAM_CONG!F114:T114)&gt;=15,1,0)</f>
        <v>0</v>
      </c>
      <c r="J113" s="76">
        <f>IF((GD_CHAM_CONG!AO114+GD_CHAM_CONG!AQ114+GD_CHAM_CONG!AR114+GD_CHAM_CONG!AT114+GD_CHAM_CONG!AU114+GD_CHAM_CONG!AV114)&gt;=14,1,0)</f>
        <v>0</v>
      </c>
      <c r="K113" s="139">
        <v>1</v>
      </c>
      <c r="L113" s="165"/>
      <c r="M113" s="140">
        <v>0</v>
      </c>
      <c r="N113" s="43">
        <v>19028960245019</v>
      </c>
    </row>
    <row r="114" spans="1:14" ht="12.75" x14ac:dyDescent="0.2">
      <c r="A114" s="49">
        <v>110</v>
      </c>
      <c r="B114" s="50">
        <v>13376</v>
      </c>
      <c r="C114" s="51" t="s">
        <v>373</v>
      </c>
      <c r="D114" s="51" t="s">
        <v>337</v>
      </c>
      <c r="E114" s="136"/>
      <c r="F114" s="137"/>
      <c r="G114" s="138" t="s">
        <v>86</v>
      </c>
      <c r="H114" s="43">
        <f t="shared" si="0"/>
        <v>0</v>
      </c>
      <c r="I114" s="76">
        <f>IF(COUNTBLANK(GD_CHAM_CONG!F115:T115)&gt;=15,1,0)</f>
        <v>0</v>
      </c>
      <c r="J114" s="76">
        <f>IF((GD_CHAM_CONG!AO115+GD_CHAM_CONG!AQ115+GD_CHAM_CONG!AR115+GD_CHAM_CONG!AT115+GD_CHAM_CONG!AU115+GD_CHAM_CONG!AV115)&gt;=14,1,0)</f>
        <v>0</v>
      </c>
      <c r="K114" s="139">
        <v>1</v>
      </c>
      <c r="L114" s="165"/>
      <c r="M114" s="140">
        <v>0</v>
      </c>
      <c r="N114" s="43">
        <v>19028369955023</v>
      </c>
    </row>
    <row r="115" spans="1:14" ht="12.75" x14ac:dyDescent="0.2">
      <c r="A115" s="49">
        <v>111</v>
      </c>
      <c r="B115" s="50">
        <v>13377</v>
      </c>
      <c r="C115" s="51" t="s">
        <v>374</v>
      </c>
      <c r="D115" s="51" t="s">
        <v>337</v>
      </c>
      <c r="E115" s="136"/>
      <c r="F115" s="137"/>
      <c r="G115" s="138" t="s">
        <v>86</v>
      </c>
      <c r="H115" s="43">
        <f t="shared" si="0"/>
        <v>0</v>
      </c>
      <c r="I115" s="76">
        <f>IF(COUNTBLANK(GD_CHAM_CONG!F116:T116)&gt;=15,1,0)</f>
        <v>0</v>
      </c>
      <c r="J115" s="76">
        <f>IF((GD_CHAM_CONG!AO116+GD_CHAM_CONG!AQ116+GD_CHAM_CONG!AR116+GD_CHAM_CONG!AT116+GD_CHAM_CONG!AU116+GD_CHAM_CONG!AV116)&gt;=14,1,0)</f>
        <v>0</v>
      </c>
      <c r="K115" s="139">
        <v>1</v>
      </c>
      <c r="L115" s="165"/>
      <c r="M115" s="140">
        <v>0</v>
      </c>
      <c r="N115" s="43">
        <v>19028960285010</v>
      </c>
    </row>
    <row r="116" spans="1:14" ht="12.75" x14ac:dyDescent="0.2">
      <c r="A116" s="49">
        <v>112</v>
      </c>
      <c r="B116" s="50">
        <v>13378</v>
      </c>
      <c r="C116" s="51" t="s">
        <v>375</v>
      </c>
      <c r="D116" s="51" t="s">
        <v>337</v>
      </c>
      <c r="E116" s="136"/>
      <c r="F116" s="137"/>
      <c r="G116" s="138" t="s">
        <v>86</v>
      </c>
      <c r="H116" s="43">
        <f t="shared" si="0"/>
        <v>0</v>
      </c>
      <c r="I116" s="76">
        <f>IF(COUNTBLANK(GD_CHAM_CONG!F117:T117)&gt;=15,1,0)</f>
        <v>0</v>
      </c>
      <c r="J116" s="76">
        <f>IF((GD_CHAM_CONG!AO117+GD_CHAM_CONG!AQ117+GD_CHAM_CONG!AR117+GD_CHAM_CONG!AT117+GD_CHAM_CONG!AU117+GD_CHAM_CONG!AV117)&gt;=14,1,0)</f>
        <v>0</v>
      </c>
      <c r="K116" s="139">
        <v>1</v>
      </c>
      <c r="L116" s="165"/>
      <c r="M116" s="140">
        <v>0</v>
      </c>
      <c r="N116" s="43">
        <v>19028960204010</v>
      </c>
    </row>
    <row r="117" spans="1:14" ht="12.75" x14ac:dyDescent="0.2">
      <c r="A117" s="49">
        <v>113</v>
      </c>
      <c r="B117" s="50">
        <v>13379</v>
      </c>
      <c r="C117" s="51" t="s">
        <v>376</v>
      </c>
      <c r="D117" s="51" t="s">
        <v>337</v>
      </c>
      <c r="E117" s="136"/>
      <c r="F117" s="137"/>
      <c r="G117" s="138" t="s">
        <v>86</v>
      </c>
      <c r="H117" s="43">
        <f t="shared" si="0"/>
        <v>0</v>
      </c>
      <c r="I117" s="76">
        <f>IF(COUNTBLANK(GD_CHAM_CONG!F118:T118)&gt;=15,1,0)</f>
        <v>0</v>
      </c>
      <c r="J117" s="76">
        <f>IF((GD_CHAM_CONG!AO118+GD_CHAM_CONG!AQ118+GD_CHAM_CONG!AR118+GD_CHAM_CONG!AT118+GD_CHAM_CONG!AU118+GD_CHAM_CONG!AV118)&gt;=14,1,0)</f>
        <v>0</v>
      </c>
      <c r="K117" s="139">
        <v>1</v>
      </c>
      <c r="L117" s="165"/>
      <c r="M117" s="140">
        <v>0</v>
      </c>
      <c r="N117" s="43">
        <v>19021868567013</v>
      </c>
    </row>
    <row r="118" spans="1:14" ht="12.75" x14ac:dyDescent="0.2">
      <c r="A118" s="49">
        <v>114</v>
      </c>
      <c r="B118" s="50">
        <v>13674</v>
      </c>
      <c r="C118" s="51" t="s">
        <v>377</v>
      </c>
      <c r="D118" s="51" t="s">
        <v>337</v>
      </c>
      <c r="E118" s="136"/>
      <c r="F118" s="137"/>
      <c r="G118" s="138" t="s">
        <v>86</v>
      </c>
      <c r="H118" s="43">
        <f t="shared" si="0"/>
        <v>0</v>
      </c>
      <c r="I118" s="76">
        <f>IF(COUNTBLANK(GD_CHAM_CONG!F119:T119)&gt;=15,1,0)</f>
        <v>0</v>
      </c>
      <c r="J118" s="76">
        <f>IF((GD_CHAM_CONG!AO119+GD_CHAM_CONG!AQ119+GD_CHAM_CONG!AR119+GD_CHAM_CONG!AT119+GD_CHAM_CONG!AU119+GD_CHAM_CONG!AV119)&gt;=14,1,0)</f>
        <v>0</v>
      </c>
      <c r="K118" s="139">
        <v>1</v>
      </c>
      <c r="L118" s="165"/>
      <c r="M118" s="140">
        <v>0</v>
      </c>
      <c r="N118" s="43">
        <v>19028960129019</v>
      </c>
    </row>
    <row r="119" spans="1:14" ht="12.75" x14ac:dyDescent="0.2">
      <c r="A119" s="49">
        <v>115</v>
      </c>
      <c r="B119" s="50">
        <v>13675</v>
      </c>
      <c r="C119" s="51" t="s">
        <v>378</v>
      </c>
      <c r="D119" s="51" t="s">
        <v>337</v>
      </c>
      <c r="E119" s="136"/>
      <c r="F119" s="137"/>
      <c r="G119" s="138" t="s">
        <v>86</v>
      </c>
      <c r="H119" s="43">
        <f t="shared" si="0"/>
        <v>0</v>
      </c>
      <c r="I119" s="76">
        <f>IF(COUNTBLANK(GD_CHAM_CONG!F120:T120)&gt;=15,1,0)</f>
        <v>0</v>
      </c>
      <c r="J119" s="76">
        <f>IF((GD_CHAM_CONG!AO120+GD_CHAM_CONG!AQ120+GD_CHAM_CONG!AR120+GD_CHAM_CONG!AT120+GD_CHAM_CONG!AU120+GD_CHAM_CONG!AV120)&gt;=14,1,0)</f>
        <v>0</v>
      </c>
      <c r="K119" s="139">
        <v>1</v>
      </c>
      <c r="L119" s="165"/>
      <c r="M119" s="140">
        <v>0</v>
      </c>
      <c r="N119" s="43">
        <v>19028960160013</v>
      </c>
    </row>
    <row r="120" spans="1:14" ht="12.75" x14ac:dyDescent="0.2">
      <c r="A120" s="49">
        <v>116</v>
      </c>
      <c r="B120" s="50">
        <v>13676</v>
      </c>
      <c r="C120" s="51" t="s">
        <v>379</v>
      </c>
      <c r="D120" s="51" t="s">
        <v>337</v>
      </c>
      <c r="E120" s="136"/>
      <c r="F120" s="137"/>
      <c r="G120" s="138" t="s">
        <v>86</v>
      </c>
      <c r="H120" s="43">
        <f t="shared" si="0"/>
        <v>0</v>
      </c>
      <c r="I120" s="76">
        <f>IF(COUNTBLANK(GD_CHAM_CONG!F121:T121)&gt;=15,1,0)</f>
        <v>0</v>
      </c>
      <c r="J120" s="76">
        <f>IF((GD_CHAM_CONG!AO121+GD_CHAM_CONG!AQ121+GD_CHAM_CONG!AR121+GD_CHAM_CONG!AT121+GD_CHAM_CONG!AU121+GD_CHAM_CONG!AV121)&gt;=14,1,0)</f>
        <v>0</v>
      </c>
      <c r="K120" s="139">
        <v>1</v>
      </c>
      <c r="L120" s="165"/>
      <c r="M120" s="140">
        <v>0</v>
      </c>
      <c r="N120" s="43">
        <v>19028960130017</v>
      </c>
    </row>
    <row r="121" spans="1:14" ht="12.75" x14ac:dyDescent="0.2">
      <c r="A121" s="49">
        <v>117</v>
      </c>
      <c r="B121" s="50">
        <v>10569</v>
      </c>
      <c r="C121" s="51" t="s">
        <v>380</v>
      </c>
      <c r="D121" s="51" t="s">
        <v>344</v>
      </c>
      <c r="E121" s="136"/>
      <c r="F121" s="137"/>
      <c r="G121" s="173" t="s">
        <v>89</v>
      </c>
      <c r="H121" s="43">
        <f t="shared" si="0"/>
        <v>0</v>
      </c>
      <c r="I121" s="76">
        <f>IF(COUNTBLANK(GD_CHAM_CONG!F122:T122)&gt;=15,1,0)</f>
        <v>0</v>
      </c>
      <c r="J121" s="76">
        <f>IF((GD_CHAM_CONG!AO122+GD_CHAM_CONG!AQ122+GD_CHAM_CONG!AR122+GD_CHAM_CONG!AT122+GD_CHAM_CONG!AU122+GD_CHAM_CONG!AV122)&gt;=14,1,0)</f>
        <v>0</v>
      </c>
      <c r="K121" s="139">
        <v>1</v>
      </c>
      <c r="L121" s="139">
        <v>1</v>
      </c>
      <c r="M121" s="140">
        <v>0</v>
      </c>
      <c r="N121" s="43">
        <v>10522174672010</v>
      </c>
    </row>
    <row r="122" spans="1:14" ht="12.75" x14ac:dyDescent="0.2">
      <c r="A122" s="49">
        <v>118</v>
      </c>
      <c r="B122" s="50">
        <v>10571</v>
      </c>
      <c r="C122" s="51" t="s">
        <v>381</v>
      </c>
      <c r="D122" s="51" t="s">
        <v>344</v>
      </c>
      <c r="E122" s="136"/>
      <c r="F122" s="137"/>
      <c r="G122" s="173" t="s">
        <v>89</v>
      </c>
      <c r="H122" s="43">
        <f t="shared" si="0"/>
        <v>0</v>
      </c>
      <c r="I122" s="76">
        <f>IF(COUNTBLANK(GD_CHAM_CONG!F123:T123)&gt;=15,1,0)</f>
        <v>0</v>
      </c>
      <c r="J122" s="76">
        <f>IF((GD_CHAM_CONG!AO123+GD_CHAM_CONG!AQ123+GD_CHAM_CONG!AR123+GD_CHAM_CONG!AT123+GD_CHAM_CONG!AU123+GD_CHAM_CONG!AV123)&gt;=14,1,0)</f>
        <v>0</v>
      </c>
      <c r="K122" s="139">
        <v>1</v>
      </c>
      <c r="L122" s="165"/>
      <c r="M122" s="140">
        <v>0.05</v>
      </c>
      <c r="N122" s="43">
        <v>10522162036011</v>
      </c>
    </row>
    <row r="123" spans="1:14" ht="12.75" x14ac:dyDescent="0.2">
      <c r="A123" s="49">
        <v>119</v>
      </c>
      <c r="B123" s="50">
        <v>10578</v>
      </c>
      <c r="C123" s="51" t="s">
        <v>382</v>
      </c>
      <c r="D123" s="51" t="s">
        <v>344</v>
      </c>
      <c r="E123" s="136"/>
      <c r="F123" s="137"/>
      <c r="G123" s="173" t="s">
        <v>86</v>
      </c>
      <c r="H123" s="43">
        <f t="shared" si="0"/>
        <v>0</v>
      </c>
      <c r="I123" s="76">
        <f>IF(COUNTBLANK(GD_CHAM_CONG!F124:T124)&gt;=15,1,0)</f>
        <v>0</v>
      </c>
      <c r="J123" s="76">
        <f>IF((GD_CHAM_CONG!AO124+GD_CHAM_CONG!AQ124+GD_CHAM_CONG!AR124+GD_CHAM_CONG!AT124+GD_CHAM_CONG!AU124+GD_CHAM_CONG!AV124)&gt;=14,1,0)</f>
        <v>0</v>
      </c>
      <c r="K123" s="139">
        <v>1</v>
      </c>
      <c r="L123" s="165"/>
      <c r="M123" s="140">
        <v>0</v>
      </c>
      <c r="N123" s="43">
        <v>10525139510015</v>
      </c>
    </row>
    <row r="124" spans="1:14" ht="12.75" x14ac:dyDescent="0.2">
      <c r="A124" s="49">
        <v>120</v>
      </c>
      <c r="B124" s="50">
        <v>10589</v>
      </c>
      <c r="C124" s="51" t="s">
        <v>383</v>
      </c>
      <c r="D124" s="51" t="s">
        <v>344</v>
      </c>
      <c r="E124" s="136"/>
      <c r="F124" s="137"/>
      <c r="G124" s="173" t="s">
        <v>89</v>
      </c>
      <c r="H124" s="43">
        <f t="shared" si="0"/>
        <v>0</v>
      </c>
      <c r="I124" s="76">
        <f>IF(COUNTBLANK(GD_CHAM_CONG!F125:T125)&gt;=15,1,0)</f>
        <v>0</v>
      </c>
      <c r="J124" s="76">
        <f>IF((GD_CHAM_CONG!AO125+GD_CHAM_CONG!AQ125+GD_CHAM_CONG!AR125+GD_CHAM_CONG!AT125+GD_CHAM_CONG!AU125+GD_CHAM_CONG!AV125)&gt;=14,1,0)</f>
        <v>0</v>
      </c>
      <c r="K124" s="139">
        <v>1</v>
      </c>
      <c r="L124" s="165"/>
      <c r="M124" s="140">
        <v>0</v>
      </c>
      <c r="N124" s="43">
        <v>10524470156012</v>
      </c>
    </row>
    <row r="125" spans="1:14" ht="12.75" x14ac:dyDescent="0.2">
      <c r="A125" s="49">
        <v>121</v>
      </c>
      <c r="B125" s="50">
        <v>10591</v>
      </c>
      <c r="C125" s="51" t="s">
        <v>384</v>
      </c>
      <c r="D125" s="51" t="s">
        <v>344</v>
      </c>
      <c r="E125" s="136"/>
      <c r="F125" s="137"/>
      <c r="G125" s="173" t="s">
        <v>89</v>
      </c>
      <c r="H125" s="43">
        <f t="shared" si="0"/>
        <v>0</v>
      </c>
      <c r="I125" s="76">
        <f>IF(COUNTBLANK(GD_CHAM_CONG!F126:T126)&gt;=15,1,0)</f>
        <v>0</v>
      </c>
      <c r="J125" s="76">
        <f>IF((GD_CHAM_CONG!AO126+GD_CHAM_CONG!AQ126+GD_CHAM_CONG!AR126+GD_CHAM_CONG!AT126+GD_CHAM_CONG!AU126+GD_CHAM_CONG!AV126)&gt;=14,1,0)</f>
        <v>0</v>
      </c>
      <c r="K125" s="139">
        <v>1</v>
      </c>
      <c r="L125" s="165"/>
      <c r="M125" s="140">
        <v>0.05</v>
      </c>
      <c r="N125" s="43">
        <v>10524470162012</v>
      </c>
    </row>
    <row r="126" spans="1:14" ht="12.75" x14ac:dyDescent="0.2">
      <c r="A126" s="49">
        <v>122</v>
      </c>
      <c r="B126" s="50">
        <v>10596</v>
      </c>
      <c r="C126" s="51" t="s">
        <v>385</v>
      </c>
      <c r="D126" s="51" t="s">
        <v>344</v>
      </c>
      <c r="E126" s="136"/>
      <c r="F126" s="137"/>
      <c r="G126" s="173" t="s">
        <v>86</v>
      </c>
      <c r="H126" s="43">
        <f t="shared" si="0"/>
        <v>0</v>
      </c>
      <c r="I126" s="76">
        <f>IF(COUNTBLANK(GD_CHAM_CONG!F127:T127)&gt;=15,1,0)</f>
        <v>0</v>
      </c>
      <c r="J126" s="76">
        <f>IF((GD_CHAM_CONG!AO127+GD_CHAM_CONG!AQ127+GD_CHAM_CONG!AR127+GD_CHAM_CONG!AT127+GD_CHAM_CONG!AU127+GD_CHAM_CONG!AV127)&gt;=14,1,0)</f>
        <v>0</v>
      </c>
      <c r="K126" s="139">
        <v>1</v>
      </c>
      <c r="L126" s="139">
        <v>1</v>
      </c>
      <c r="M126" s="140">
        <v>0.05</v>
      </c>
      <c r="N126" s="43">
        <v>10525139497019</v>
      </c>
    </row>
    <row r="127" spans="1:14" ht="12.75" x14ac:dyDescent="0.2">
      <c r="A127" s="49">
        <v>123</v>
      </c>
      <c r="B127" s="50">
        <v>10597</v>
      </c>
      <c r="C127" s="51" t="s">
        <v>386</v>
      </c>
      <c r="D127" s="51" t="s">
        <v>344</v>
      </c>
      <c r="E127" s="136"/>
      <c r="F127" s="137"/>
      <c r="G127" s="173" t="s">
        <v>86</v>
      </c>
      <c r="H127" s="43">
        <f t="shared" si="0"/>
        <v>0</v>
      </c>
      <c r="I127" s="76">
        <f>IF(COUNTBLANK(GD_CHAM_CONG!F128:T128)&gt;=15,1,0)</f>
        <v>0</v>
      </c>
      <c r="J127" s="76">
        <f>IF((GD_CHAM_CONG!AO128+GD_CHAM_CONG!AQ128+GD_CHAM_CONG!AR128+GD_CHAM_CONG!AT128+GD_CHAM_CONG!AU128+GD_CHAM_CONG!AV128)&gt;=14,1,0)</f>
        <v>0</v>
      </c>
      <c r="K127" s="139">
        <v>1</v>
      </c>
      <c r="L127" s="165"/>
      <c r="M127" s="140">
        <v>0</v>
      </c>
      <c r="N127" s="43">
        <v>10525213787016</v>
      </c>
    </row>
    <row r="128" spans="1:14" ht="12.75" x14ac:dyDescent="0.2">
      <c r="A128" s="49">
        <v>124</v>
      </c>
      <c r="B128" s="50">
        <v>10598</v>
      </c>
      <c r="C128" s="51" t="s">
        <v>387</v>
      </c>
      <c r="D128" s="51" t="s">
        <v>335</v>
      </c>
      <c r="E128" s="136"/>
      <c r="F128" s="137"/>
      <c r="G128" s="173" t="s">
        <v>86</v>
      </c>
      <c r="H128" s="43">
        <f t="shared" si="0"/>
        <v>0</v>
      </c>
      <c r="I128" s="76">
        <f>IF(COUNTBLANK(GD_CHAM_CONG!F129:T129)&gt;=15,1,0)</f>
        <v>0</v>
      </c>
      <c r="J128" s="76">
        <f>IF((GD_CHAM_CONG!AO129+GD_CHAM_CONG!AQ129+GD_CHAM_CONG!AR129+GD_CHAM_CONG!AT129+GD_CHAM_CONG!AU129+GD_CHAM_CONG!AV129)&gt;=14,1,0)</f>
        <v>0</v>
      </c>
      <c r="K128" s="139">
        <v>1</v>
      </c>
      <c r="L128" s="165"/>
      <c r="M128" s="140">
        <v>0</v>
      </c>
      <c r="N128" s="43">
        <v>10525213794012</v>
      </c>
    </row>
    <row r="129" spans="1:14" ht="12.75" x14ac:dyDescent="0.2">
      <c r="A129" s="49">
        <v>125</v>
      </c>
      <c r="B129" s="50">
        <v>10602</v>
      </c>
      <c r="C129" s="51" t="s">
        <v>388</v>
      </c>
      <c r="D129" s="51" t="s">
        <v>344</v>
      </c>
      <c r="E129" s="136"/>
      <c r="F129" s="137"/>
      <c r="G129" s="173" t="s">
        <v>86</v>
      </c>
      <c r="H129" s="43">
        <f t="shared" si="0"/>
        <v>0</v>
      </c>
      <c r="I129" s="76">
        <f>IF(COUNTBLANK(GD_CHAM_CONG!F130:T130)&gt;=15,1,0)</f>
        <v>0</v>
      </c>
      <c r="J129" s="76">
        <f>IF((GD_CHAM_CONG!AO130+GD_CHAM_CONG!AQ130+GD_CHAM_CONG!AR130+GD_CHAM_CONG!AT130+GD_CHAM_CONG!AU130+GD_CHAM_CONG!AV130)&gt;=14,1,0)</f>
        <v>0</v>
      </c>
      <c r="K129" s="139">
        <v>1</v>
      </c>
      <c r="L129" s="139">
        <v>1</v>
      </c>
      <c r="M129" s="140">
        <v>0.05</v>
      </c>
      <c r="N129" s="43">
        <v>19020531052015</v>
      </c>
    </row>
    <row r="130" spans="1:14" ht="12.75" x14ac:dyDescent="0.2">
      <c r="A130" s="49">
        <v>126</v>
      </c>
      <c r="B130" s="50">
        <v>10603</v>
      </c>
      <c r="C130" s="51" t="s">
        <v>348</v>
      </c>
      <c r="D130" s="51" t="s">
        <v>344</v>
      </c>
      <c r="E130" s="136"/>
      <c r="F130" s="137"/>
      <c r="G130" s="173" t="s">
        <v>86</v>
      </c>
      <c r="H130" s="43">
        <f t="shared" si="0"/>
        <v>0</v>
      </c>
      <c r="I130" s="76">
        <f>IF(COUNTBLANK(GD_CHAM_CONG!F131:T131)&gt;=15,1,0)</f>
        <v>0</v>
      </c>
      <c r="J130" s="76">
        <f>IF((GD_CHAM_CONG!AO131+GD_CHAM_CONG!AQ131+GD_CHAM_CONG!AR131+GD_CHAM_CONG!AT131+GD_CHAM_CONG!AU131+GD_CHAM_CONG!AV131)&gt;=14,1,0)</f>
        <v>0</v>
      </c>
      <c r="K130" s="139">
        <v>1</v>
      </c>
      <c r="L130" s="139">
        <v>1</v>
      </c>
      <c r="M130" s="140">
        <v>0</v>
      </c>
      <c r="N130" s="43">
        <v>10525213795019</v>
      </c>
    </row>
    <row r="131" spans="1:14" ht="12.75" x14ac:dyDescent="0.2">
      <c r="A131" s="49">
        <v>127</v>
      </c>
      <c r="B131" s="50">
        <v>10618</v>
      </c>
      <c r="C131" s="51" t="s">
        <v>389</v>
      </c>
      <c r="D131" s="51" t="s">
        <v>344</v>
      </c>
      <c r="E131" s="136"/>
      <c r="F131" s="137"/>
      <c r="G131" s="173" t="s">
        <v>89</v>
      </c>
      <c r="H131" s="43">
        <f t="shared" si="0"/>
        <v>0</v>
      </c>
      <c r="I131" s="76">
        <f>IF(COUNTBLANK(GD_CHAM_CONG!F132:T132)&gt;=15,1,0)</f>
        <v>0</v>
      </c>
      <c r="J131" s="76">
        <f>IF((GD_CHAM_CONG!AO132+GD_CHAM_CONG!AQ132+GD_CHAM_CONG!AR132+GD_CHAM_CONG!AT132+GD_CHAM_CONG!AU132+GD_CHAM_CONG!AV132)&gt;=14,1,0)</f>
        <v>0</v>
      </c>
      <c r="K131" s="139">
        <v>1</v>
      </c>
      <c r="L131" s="139">
        <v>1</v>
      </c>
      <c r="M131" s="140">
        <v>0</v>
      </c>
      <c r="N131" s="43">
        <v>10523498963014</v>
      </c>
    </row>
    <row r="132" spans="1:14" ht="12.75" x14ac:dyDescent="0.2">
      <c r="A132" s="49">
        <v>128</v>
      </c>
      <c r="B132" s="50">
        <v>10619</v>
      </c>
      <c r="C132" s="51" t="s">
        <v>391</v>
      </c>
      <c r="D132" s="51" t="s">
        <v>344</v>
      </c>
      <c r="E132" s="136"/>
      <c r="F132" s="137"/>
      <c r="G132" s="173" t="s">
        <v>89</v>
      </c>
      <c r="H132" s="43">
        <f t="shared" si="0"/>
        <v>0</v>
      </c>
      <c r="I132" s="76">
        <f>IF(COUNTBLANK(GD_CHAM_CONG!F133:T133)&gt;=15,1,0)</f>
        <v>0</v>
      </c>
      <c r="J132" s="76">
        <f>IF((GD_CHAM_CONG!AO133+GD_CHAM_CONG!AQ133+GD_CHAM_CONG!AR133+GD_CHAM_CONG!AT133+GD_CHAM_CONG!AU133+GD_CHAM_CONG!AV133)&gt;=14,1,0)</f>
        <v>0</v>
      </c>
      <c r="K132" s="139">
        <v>1</v>
      </c>
      <c r="L132" s="165"/>
      <c r="M132" s="140">
        <v>0.05</v>
      </c>
      <c r="N132" s="43">
        <v>10523640465019</v>
      </c>
    </row>
    <row r="133" spans="1:14" ht="12.75" x14ac:dyDescent="0.2">
      <c r="A133" s="49">
        <v>129</v>
      </c>
      <c r="B133" s="50">
        <v>10620</v>
      </c>
      <c r="C133" s="51" t="s">
        <v>392</v>
      </c>
      <c r="D133" s="51" t="s">
        <v>344</v>
      </c>
      <c r="E133" s="136"/>
      <c r="F133" s="137"/>
      <c r="G133" s="173" t="s">
        <v>89</v>
      </c>
      <c r="H133" s="43">
        <f t="shared" si="0"/>
        <v>0</v>
      </c>
      <c r="I133" s="76">
        <f>IF(COUNTBLANK(GD_CHAM_CONG!F134:T134)&gt;=15,1,0)</f>
        <v>0</v>
      </c>
      <c r="J133" s="76">
        <f>IF((GD_CHAM_CONG!AO134+GD_CHAM_CONG!AQ134+GD_CHAM_CONG!AR134+GD_CHAM_CONG!AT134+GD_CHAM_CONG!AU134+GD_CHAM_CONG!AV134)&gt;=14,1,0)</f>
        <v>0</v>
      </c>
      <c r="K133" s="139">
        <v>1</v>
      </c>
      <c r="L133" s="139">
        <v>1</v>
      </c>
      <c r="M133" s="140">
        <v>0</v>
      </c>
      <c r="N133" s="43">
        <v>10523498901019</v>
      </c>
    </row>
    <row r="134" spans="1:14" ht="12.75" x14ac:dyDescent="0.2">
      <c r="A134" s="49">
        <v>130</v>
      </c>
      <c r="B134" s="50">
        <v>10621</v>
      </c>
      <c r="C134" s="51" t="s">
        <v>393</v>
      </c>
      <c r="D134" s="51" t="s">
        <v>344</v>
      </c>
      <c r="E134" s="136"/>
      <c r="F134" s="137"/>
      <c r="G134" s="173" t="s">
        <v>89</v>
      </c>
      <c r="H134" s="43">
        <f t="shared" si="0"/>
        <v>0</v>
      </c>
      <c r="I134" s="76">
        <f>IF(COUNTBLANK(GD_CHAM_CONG!F135:T135)&gt;=15,1,0)</f>
        <v>0</v>
      </c>
      <c r="J134" s="76">
        <f>IF((GD_CHAM_CONG!AO135+GD_CHAM_CONG!AQ135+GD_CHAM_CONG!AR135+GD_CHAM_CONG!AT135+GD_CHAM_CONG!AU135+GD_CHAM_CONG!AV135)&gt;=14,1,0)</f>
        <v>0</v>
      </c>
      <c r="K134" s="139">
        <v>1</v>
      </c>
      <c r="L134" s="139">
        <v>1</v>
      </c>
      <c r="M134" s="140">
        <v>0</v>
      </c>
      <c r="N134" s="43">
        <v>10520209504016</v>
      </c>
    </row>
    <row r="135" spans="1:14" ht="12.75" x14ac:dyDescent="0.2">
      <c r="A135" s="49">
        <v>131</v>
      </c>
      <c r="B135" s="50">
        <v>11111</v>
      </c>
      <c r="C135" s="51" t="s">
        <v>394</v>
      </c>
      <c r="D135" s="51" t="s">
        <v>344</v>
      </c>
      <c r="E135" s="136"/>
      <c r="F135" s="137"/>
      <c r="G135" s="138" t="s">
        <v>86</v>
      </c>
      <c r="H135" s="43">
        <f t="shared" si="0"/>
        <v>0</v>
      </c>
      <c r="I135" s="76">
        <f>IF(COUNTBLANK(GD_CHAM_CONG!F136:T136)&gt;=15,1,0)</f>
        <v>0</v>
      </c>
      <c r="J135" s="76">
        <f>IF((GD_CHAM_CONG!AO136+GD_CHAM_CONG!AQ136+GD_CHAM_CONG!AR136+GD_CHAM_CONG!AT136+GD_CHAM_CONG!AU136+GD_CHAM_CONG!AV136)&gt;=14,1,0)</f>
        <v>0</v>
      </c>
      <c r="K135" s="139">
        <v>1</v>
      </c>
      <c r="L135" s="165"/>
      <c r="M135" s="140">
        <v>0</v>
      </c>
      <c r="N135" s="43">
        <v>19026970093011</v>
      </c>
    </row>
    <row r="136" spans="1:14" ht="12.75" x14ac:dyDescent="0.2">
      <c r="A136" s="49">
        <v>132</v>
      </c>
      <c r="B136" s="50">
        <v>11116</v>
      </c>
      <c r="C136" s="51" t="s">
        <v>395</v>
      </c>
      <c r="D136" s="51" t="s">
        <v>344</v>
      </c>
      <c r="E136" s="136"/>
      <c r="F136" s="137"/>
      <c r="G136" s="138" t="s">
        <v>86</v>
      </c>
      <c r="H136" s="43">
        <f t="shared" si="0"/>
        <v>0</v>
      </c>
      <c r="I136" s="76">
        <f>IF(COUNTBLANK(GD_CHAM_CONG!F137:T137)&gt;=15,1,0)</f>
        <v>0</v>
      </c>
      <c r="J136" s="76">
        <f>IF((GD_CHAM_CONG!AO137+GD_CHAM_CONG!AQ137+GD_CHAM_CONG!AR137+GD_CHAM_CONG!AT137+GD_CHAM_CONG!AU137+GD_CHAM_CONG!AV137)&gt;=14,1,0)</f>
        <v>0</v>
      </c>
      <c r="K136" s="139">
        <v>1</v>
      </c>
      <c r="L136" s="165"/>
      <c r="M136" s="140">
        <v>0</v>
      </c>
      <c r="N136" s="43">
        <v>19026970098011</v>
      </c>
    </row>
    <row r="137" spans="1:14" ht="12.75" x14ac:dyDescent="0.2">
      <c r="A137" s="49">
        <v>133</v>
      </c>
      <c r="B137" s="50">
        <v>11119</v>
      </c>
      <c r="C137" s="51" t="s">
        <v>396</v>
      </c>
      <c r="D137" s="51" t="s">
        <v>344</v>
      </c>
      <c r="E137" s="136"/>
      <c r="F137" s="137"/>
      <c r="G137" s="138" t="s">
        <v>86</v>
      </c>
      <c r="H137" s="43">
        <f t="shared" si="0"/>
        <v>0</v>
      </c>
      <c r="I137" s="76">
        <f>IF(COUNTBLANK(GD_CHAM_CONG!F138:T138)&gt;=15,1,0)</f>
        <v>0</v>
      </c>
      <c r="J137" s="76">
        <f>IF((GD_CHAM_CONG!AO138+GD_CHAM_CONG!AQ138+GD_CHAM_CONG!AR138+GD_CHAM_CONG!AT138+GD_CHAM_CONG!AU138+GD_CHAM_CONG!AV138)&gt;=14,1,0)</f>
        <v>0</v>
      </c>
      <c r="K137" s="139">
        <v>1</v>
      </c>
      <c r="L137" s="165"/>
      <c r="M137" s="140">
        <v>0</v>
      </c>
      <c r="N137" s="43">
        <v>19026970101012</v>
      </c>
    </row>
    <row r="138" spans="1:14" ht="12.75" x14ac:dyDescent="0.2">
      <c r="A138" s="49">
        <v>134</v>
      </c>
      <c r="B138" s="50">
        <v>11123</v>
      </c>
      <c r="C138" s="51" t="s">
        <v>397</v>
      </c>
      <c r="D138" s="51" t="s">
        <v>344</v>
      </c>
      <c r="E138" s="136"/>
      <c r="F138" s="137"/>
      <c r="G138" s="138" t="s">
        <v>86</v>
      </c>
      <c r="H138" s="43">
        <f t="shared" si="0"/>
        <v>0</v>
      </c>
      <c r="I138" s="76">
        <f>IF(COUNTBLANK(GD_CHAM_CONG!F139:T139)&gt;=15,1,0)</f>
        <v>0</v>
      </c>
      <c r="J138" s="76">
        <f>IF((GD_CHAM_CONG!AO139+GD_CHAM_CONG!AQ139+GD_CHAM_CONG!AR139+GD_CHAM_CONG!AT139+GD_CHAM_CONG!AU139+GD_CHAM_CONG!AV139)&gt;=14,1,0)</f>
        <v>0</v>
      </c>
      <c r="K138" s="139">
        <v>1</v>
      </c>
      <c r="L138" s="165"/>
      <c r="M138" s="140">
        <v>0</v>
      </c>
      <c r="N138" s="43">
        <v>19026970104011</v>
      </c>
    </row>
    <row r="139" spans="1:14" ht="12.75" x14ac:dyDescent="0.2">
      <c r="A139" s="49">
        <v>135</v>
      </c>
      <c r="B139" s="50">
        <v>11764</v>
      </c>
      <c r="C139" s="51" t="s">
        <v>398</v>
      </c>
      <c r="D139" s="51" t="s">
        <v>344</v>
      </c>
      <c r="E139" s="136"/>
      <c r="F139" s="137"/>
      <c r="G139" s="138" t="s">
        <v>86</v>
      </c>
      <c r="H139" s="43">
        <f t="shared" si="0"/>
        <v>0</v>
      </c>
      <c r="I139" s="76">
        <f>IF(COUNTBLANK(GD_CHAM_CONG!F140:T140)&gt;=15,1,0)</f>
        <v>0</v>
      </c>
      <c r="J139" s="76">
        <f>IF((GD_CHAM_CONG!AO140+GD_CHAM_CONG!AQ140+GD_CHAM_CONG!AR140+GD_CHAM_CONG!AT140+GD_CHAM_CONG!AU140+GD_CHAM_CONG!AV140)&gt;=14,1,0)</f>
        <v>1</v>
      </c>
      <c r="K139" s="139">
        <v>1</v>
      </c>
      <c r="L139" s="165"/>
      <c r="M139" s="140">
        <v>0</v>
      </c>
      <c r="N139" s="43">
        <v>19027522771011</v>
      </c>
    </row>
    <row r="140" spans="1:14" ht="12.75" x14ac:dyDescent="0.2">
      <c r="A140" s="49">
        <v>136</v>
      </c>
      <c r="B140" s="50">
        <v>12281</v>
      </c>
      <c r="C140" s="51" t="s">
        <v>399</v>
      </c>
      <c r="D140" s="51" t="s">
        <v>344</v>
      </c>
      <c r="E140" s="136"/>
      <c r="F140" s="137"/>
      <c r="G140" s="138" t="s">
        <v>86</v>
      </c>
      <c r="H140" s="43">
        <f t="shared" si="0"/>
        <v>0</v>
      </c>
      <c r="I140" s="76">
        <f>IF(COUNTBLANK(GD_CHAM_CONG!F141:T141)&gt;=15,1,0)</f>
        <v>0</v>
      </c>
      <c r="J140" s="76">
        <f>IF((GD_CHAM_CONG!AO141+GD_CHAM_CONG!AQ141+GD_CHAM_CONG!AR141+GD_CHAM_CONG!AT141+GD_CHAM_CONG!AU141+GD_CHAM_CONG!AV141)&gt;=14,1,0)</f>
        <v>1</v>
      </c>
      <c r="K140" s="139">
        <v>1</v>
      </c>
      <c r="L140" s="139">
        <v>1</v>
      </c>
      <c r="M140" s="140">
        <v>0</v>
      </c>
      <c r="N140" s="43">
        <v>19021264267771</v>
      </c>
    </row>
    <row r="141" spans="1:14" ht="12.75" x14ac:dyDescent="0.2">
      <c r="A141" s="49">
        <v>137</v>
      </c>
      <c r="B141" s="50">
        <v>13097</v>
      </c>
      <c r="C141" s="51" t="s">
        <v>400</v>
      </c>
      <c r="D141" s="51" t="s">
        <v>344</v>
      </c>
      <c r="E141" s="136"/>
      <c r="F141" s="137"/>
      <c r="G141" s="138" t="s">
        <v>86</v>
      </c>
      <c r="H141" s="43">
        <f t="shared" si="0"/>
        <v>0</v>
      </c>
      <c r="I141" s="76">
        <f>IF(COUNTBLANK(GD_CHAM_CONG!F142:T142)&gt;=15,1,0)</f>
        <v>0</v>
      </c>
      <c r="J141" s="76">
        <f>IF((GD_CHAM_CONG!AO142+GD_CHAM_CONG!AQ142+GD_CHAM_CONG!AR142+GD_CHAM_CONG!AT142+GD_CHAM_CONG!AU142+GD_CHAM_CONG!AV142)&gt;=14,1,0)</f>
        <v>0</v>
      </c>
      <c r="K141" s="139">
        <v>1</v>
      </c>
      <c r="L141" s="165"/>
      <c r="M141" s="140">
        <v>0</v>
      </c>
      <c r="N141" s="43">
        <v>19028834686018</v>
      </c>
    </row>
    <row r="142" spans="1:14" ht="12.75" x14ac:dyDescent="0.2">
      <c r="A142" s="49">
        <v>138</v>
      </c>
      <c r="B142" s="50">
        <v>13101</v>
      </c>
      <c r="C142" s="51" t="s">
        <v>401</v>
      </c>
      <c r="D142" s="51" t="s">
        <v>344</v>
      </c>
      <c r="E142" s="136"/>
      <c r="F142" s="137"/>
      <c r="G142" s="138" t="s">
        <v>86</v>
      </c>
      <c r="H142" s="43">
        <f t="shared" si="0"/>
        <v>0</v>
      </c>
      <c r="I142" s="76">
        <f>IF(COUNTBLANK(GD_CHAM_CONG!F143:T143)&gt;=15,1,0)</f>
        <v>0</v>
      </c>
      <c r="J142" s="76">
        <f>IF((GD_CHAM_CONG!AO143+GD_CHAM_CONG!AQ143+GD_CHAM_CONG!AR143+GD_CHAM_CONG!AT143+GD_CHAM_CONG!AU143+GD_CHAM_CONG!AV143)&gt;=14,1,0)</f>
        <v>0</v>
      </c>
      <c r="K142" s="139">
        <v>1</v>
      </c>
      <c r="L142" s="165"/>
      <c r="M142" s="140">
        <v>0</v>
      </c>
      <c r="N142" s="43">
        <v>19028834680011</v>
      </c>
    </row>
    <row r="143" spans="1:14" ht="12.75" x14ac:dyDescent="0.2">
      <c r="A143" s="49">
        <v>139</v>
      </c>
      <c r="B143" s="50">
        <v>13532</v>
      </c>
      <c r="C143" s="51" t="s">
        <v>402</v>
      </c>
      <c r="D143" s="51" t="s">
        <v>344</v>
      </c>
      <c r="E143" s="136"/>
      <c r="F143" s="137"/>
      <c r="G143" s="138" t="s">
        <v>86</v>
      </c>
      <c r="H143" s="43">
        <f t="shared" si="0"/>
        <v>0</v>
      </c>
      <c r="I143" s="76">
        <f>IF(COUNTBLANK(GD_CHAM_CONG!F144:T144)&gt;=15,1,0)</f>
        <v>0</v>
      </c>
      <c r="J143" s="76">
        <f>IF((GD_CHAM_CONG!AO144+GD_CHAM_CONG!AQ144+GD_CHAM_CONG!AR144+GD_CHAM_CONG!AT144+GD_CHAM_CONG!AU144+GD_CHAM_CONG!AV144)&gt;=14,1,0)</f>
        <v>0</v>
      </c>
      <c r="K143" s="139">
        <v>1</v>
      </c>
      <c r="L143" s="165"/>
      <c r="M143" s="140">
        <v>0</v>
      </c>
      <c r="N143" s="43">
        <v>19028960219018</v>
      </c>
    </row>
    <row r="144" spans="1:14" ht="12.75" x14ac:dyDescent="0.2">
      <c r="A144" s="49">
        <v>140</v>
      </c>
      <c r="B144" s="50">
        <v>11357</v>
      </c>
      <c r="C144" s="51" t="s">
        <v>403</v>
      </c>
      <c r="D144" s="51" t="s">
        <v>344</v>
      </c>
      <c r="E144" s="136"/>
      <c r="F144" s="137"/>
      <c r="G144" s="138" t="s">
        <v>86</v>
      </c>
      <c r="H144" s="43">
        <f t="shared" si="0"/>
        <v>0</v>
      </c>
      <c r="I144" s="76">
        <f>IF(COUNTBLANK(GD_CHAM_CONG!F145:T145)&gt;=15,1,0)</f>
        <v>0</v>
      </c>
      <c r="J144" s="76">
        <f>IF((GD_CHAM_CONG!AO145+GD_CHAM_CONG!AQ145+GD_CHAM_CONG!AR145+GD_CHAM_CONG!AT145+GD_CHAM_CONG!AU145+GD_CHAM_CONG!AV145)&gt;=14,1,0)</f>
        <v>0</v>
      </c>
      <c r="K144" s="139">
        <v>1</v>
      </c>
      <c r="L144" s="165"/>
      <c r="M144" s="140">
        <v>0</v>
      </c>
      <c r="N144" s="43">
        <v>19027089335015</v>
      </c>
    </row>
    <row r="145" spans="1:14" ht="12.75" x14ac:dyDescent="0.2">
      <c r="A145" s="49">
        <v>141</v>
      </c>
      <c r="B145" s="50">
        <v>201501</v>
      </c>
      <c r="C145" s="51" t="s">
        <v>404</v>
      </c>
      <c r="D145" s="51" t="s">
        <v>344</v>
      </c>
      <c r="E145" s="136"/>
      <c r="F145" s="137"/>
      <c r="G145" s="138" t="s">
        <v>83</v>
      </c>
      <c r="H145" s="43">
        <f t="shared" si="0"/>
        <v>0</v>
      </c>
      <c r="I145" s="76">
        <f>IF(COUNTBLANK(GD_CHAM_CONG!F146:T146)&gt;=15,1,0)</f>
        <v>0</v>
      </c>
      <c r="J145" s="76">
        <f>IF((GD_CHAM_CONG!AO146+GD_CHAM_CONG!AQ146+GD_CHAM_CONG!AR146+GD_CHAM_CONG!AT146+GD_CHAM_CONG!AU146+GD_CHAM_CONG!AV146)&gt;=14,1,0)</f>
        <v>0</v>
      </c>
      <c r="K145" s="139">
        <v>1</v>
      </c>
      <c r="L145" s="165"/>
      <c r="M145" s="140">
        <v>0</v>
      </c>
      <c r="N145" s="43"/>
    </row>
    <row r="146" spans="1:14" ht="12.75" x14ac:dyDescent="0.2">
      <c r="A146" s="49">
        <v>142</v>
      </c>
      <c r="B146" s="50">
        <v>10632</v>
      </c>
      <c r="C146" s="51" t="s">
        <v>405</v>
      </c>
      <c r="D146" s="51" t="s">
        <v>367</v>
      </c>
      <c r="E146" s="136"/>
      <c r="F146" s="137"/>
      <c r="G146" s="138" t="s">
        <v>89</v>
      </c>
      <c r="H146" s="43">
        <f t="shared" si="0"/>
        <v>0</v>
      </c>
      <c r="I146" s="76">
        <f>IF(COUNTBLANK(GD_CHAM_CONG!F147:T147)&gt;=15,1,0)</f>
        <v>0</v>
      </c>
      <c r="J146" s="76">
        <f>IF((GD_CHAM_CONG!AO147+GD_CHAM_CONG!AQ147+GD_CHAM_CONG!AR147+GD_CHAM_CONG!AT147+GD_CHAM_CONG!AU147+GD_CHAM_CONG!AV147)&gt;=14,1,0)</f>
        <v>0</v>
      </c>
      <c r="K146" s="139">
        <v>1</v>
      </c>
      <c r="L146" s="139">
        <v>3</v>
      </c>
      <c r="M146" s="140">
        <v>0</v>
      </c>
      <c r="N146" s="43">
        <v>10520178055013</v>
      </c>
    </row>
    <row r="147" spans="1:14" ht="12.75" x14ac:dyDescent="0.2">
      <c r="A147" s="49">
        <v>143</v>
      </c>
      <c r="B147" s="50">
        <v>12557</v>
      </c>
      <c r="C147" s="51" t="s">
        <v>406</v>
      </c>
      <c r="D147" s="51" t="s">
        <v>337</v>
      </c>
      <c r="E147" s="136"/>
      <c r="F147" s="137"/>
      <c r="G147" s="138" t="s">
        <v>86</v>
      </c>
      <c r="H147" s="43">
        <f t="shared" si="0"/>
        <v>0</v>
      </c>
      <c r="I147" s="76">
        <f>IF(COUNTBLANK(GD_CHAM_CONG!F148:T148)&gt;=15,1,0)</f>
        <v>0</v>
      </c>
      <c r="J147" s="76">
        <f>IF((GD_CHAM_CONG!AO148+GD_CHAM_CONG!AQ148+GD_CHAM_CONG!AR148+GD_CHAM_CONG!AT148+GD_CHAM_CONG!AU148+GD_CHAM_CONG!AV148)&gt;=14,1,0)</f>
        <v>0</v>
      </c>
      <c r="K147" s="139">
        <v>1</v>
      </c>
      <c r="L147" s="165"/>
      <c r="M147" s="140">
        <v>0</v>
      </c>
      <c r="N147" s="43">
        <v>19026463331014</v>
      </c>
    </row>
    <row r="148" spans="1:14" ht="12.75" x14ac:dyDescent="0.2">
      <c r="A148" s="49">
        <v>144</v>
      </c>
      <c r="B148" s="50">
        <v>12559</v>
      </c>
      <c r="C148" s="51" t="s">
        <v>407</v>
      </c>
      <c r="D148" s="51" t="s">
        <v>337</v>
      </c>
      <c r="E148" s="136"/>
      <c r="F148" s="137"/>
      <c r="G148" s="138" t="s">
        <v>86</v>
      </c>
      <c r="H148" s="43">
        <f t="shared" si="0"/>
        <v>0</v>
      </c>
      <c r="I148" s="76">
        <f>IF(COUNTBLANK(GD_CHAM_CONG!F149:T149)&gt;=15,1,0)</f>
        <v>0</v>
      </c>
      <c r="J148" s="76">
        <f>IF((GD_CHAM_CONG!AO149+GD_CHAM_CONG!AQ149+GD_CHAM_CONG!AR149+GD_CHAM_CONG!AT149+GD_CHAM_CONG!AU149+GD_CHAM_CONG!AV149)&gt;=14,1,0)</f>
        <v>0</v>
      </c>
      <c r="K148" s="139">
        <v>1</v>
      </c>
      <c r="L148" s="165"/>
      <c r="M148" s="140">
        <v>0</v>
      </c>
      <c r="N148" s="43">
        <v>19028385476011</v>
      </c>
    </row>
    <row r="149" spans="1:14" ht="12.75" x14ac:dyDescent="0.2">
      <c r="A149" s="49">
        <v>145</v>
      </c>
      <c r="B149" s="50">
        <v>12562</v>
      </c>
      <c r="C149" s="51" t="s">
        <v>408</v>
      </c>
      <c r="D149" s="51" t="s">
        <v>337</v>
      </c>
      <c r="E149" s="136"/>
      <c r="F149" s="137"/>
      <c r="G149" s="138" t="s">
        <v>86</v>
      </c>
      <c r="H149" s="43">
        <f t="shared" si="0"/>
        <v>0</v>
      </c>
      <c r="I149" s="76">
        <f>IF(COUNTBLANK(GD_CHAM_CONG!F150:T150)&gt;=15,1,0)</f>
        <v>0</v>
      </c>
      <c r="J149" s="76">
        <f>IF((GD_CHAM_CONG!AO150+GD_CHAM_CONG!AQ150+GD_CHAM_CONG!AR150+GD_CHAM_CONG!AT150+GD_CHAM_CONG!AU150+GD_CHAM_CONG!AV150)&gt;=14,1,0)</f>
        <v>0</v>
      </c>
      <c r="K149" s="139">
        <v>1</v>
      </c>
      <c r="L149" s="165"/>
      <c r="M149" s="140">
        <v>0</v>
      </c>
      <c r="N149" s="43">
        <v>19028385505011</v>
      </c>
    </row>
    <row r="150" spans="1:14" ht="12.75" x14ac:dyDescent="0.2">
      <c r="A150" s="49">
        <v>146</v>
      </c>
      <c r="B150" s="50">
        <v>12563</v>
      </c>
      <c r="C150" s="51" t="s">
        <v>409</v>
      </c>
      <c r="D150" s="51" t="s">
        <v>337</v>
      </c>
      <c r="E150" s="136"/>
      <c r="F150" s="137"/>
      <c r="G150" s="138" t="s">
        <v>86</v>
      </c>
      <c r="H150" s="43">
        <f t="shared" si="0"/>
        <v>0</v>
      </c>
      <c r="I150" s="76">
        <f>IF(COUNTBLANK(GD_CHAM_CONG!F151:T151)&gt;=15,1,0)</f>
        <v>0</v>
      </c>
      <c r="J150" s="76">
        <f>IF((GD_CHAM_CONG!AO151+GD_CHAM_CONG!AQ151+GD_CHAM_CONG!AR151+GD_CHAM_CONG!AT151+GD_CHAM_CONG!AU151+GD_CHAM_CONG!AV151)&gt;=14,1,0)</f>
        <v>0</v>
      </c>
      <c r="K150" s="139">
        <v>1</v>
      </c>
      <c r="L150" s="165"/>
      <c r="M150" s="140">
        <v>0</v>
      </c>
      <c r="N150" s="43">
        <v>19028385508010</v>
      </c>
    </row>
    <row r="151" spans="1:14" ht="12.75" x14ac:dyDescent="0.2">
      <c r="A151" s="49">
        <v>147</v>
      </c>
      <c r="B151" s="50">
        <v>12567</v>
      </c>
      <c r="C151" s="51" t="s">
        <v>410</v>
      </c>
      <c r="D151" s="51" t="s">
        <v>337</v>
      </c>
      <c r="E151" s="136"/>
      <c r="F151" s="137"/>
      <c r="G151" s="138" t="s">
        <v>86</v>
      </c>
      <c r="H151" s="43">
        <f t="shared" si="0"/>
        <v>0</v>
      </c>
      <c r="I151" s="76">
        <f>IF(COUNTBLANK(GD_CHAM_CONG!F152:T152)&gt;=15,1,0)</f>
        <v>0</v>
      </c>
      <c r="J151" s="76">
        <f>IF((GD_CHAM_CONG!AO152+GD_CHAM_CONG!AQ152+GD_CHAM_CONG!AR152+GD_CHAM_CONG!AT152+GD_CHAM_CONG!AU152+GD_CHAM_CONG!AV152)&gt;=14,1,0)</f>
        <v>0</v>
      </c>
      <c r="K151" s="139">
        <v>1</v>
      </c>
      <c r="L151" s="165"/>
      <c r="M151" s="140">
        <v>0</v>
      </c>
      <c r="N151" s="43">
        <v>19028385520010</v>
      </c>
    </row>
    <row r="152" spans="1:14" ht="12.75" x14ac:dyDescent="0.2">
      <c r="A152" s="49">
        <v>148</v>
      </c>
      <c r="B152" s="50">
        <v>13361</v>
      </c>
      <c r="C152" s="51" t="s">
        <v>411</v>
      </c>
      <c r="D152" s="51" t="s">
        <v>337</v>
      </c>
      <c r="E152" s="136"/>
      <c r="F152" s="137"/>
      <c r="G152" s="138" t="s">
        <v>86</v>
      </c>
      <c r="H152" s="43">
        <f t="shared" si="0"/>
        <v>0</v>
      </c>
      <c r="I152" s="76">
        <f>IF(COUNTBLANK(GD_CHAM_CONG!F153:T153)&gt;=15,1,0)</f>
        <v>0</v>
      </c>
      <c r="J152" s="76">
        <f>IF((GD_CHAM_CONG!AO153+GD_CHAM_CONG!AQ153+GD_CHAM_CONG!AR153+GD_CHAM_CONG!AT153+GD_CHAM_CONG!AU153+GD_CHAM_CONG!AV153)&gt;=14,1,0)</f>
        <v>0</v>
      </c>
      <c r="K152" s="139">
        <v>1</v>
      </c>
      <c r="L152" s="165"/>
      <c r="M152" s="140">
        <v>0</v>
      </c>
      <c r="N152" s="43">
        <v>19028779459015</v>
      </c>
    </row>
    <row r="153" spans="1:14" ht="12.75" x14ac:dyDescent="0.2">
      <c r="A153" s="49">
        <v>149</v>
      </c>
      <c r="B153" s="50">
        <v>13373</v>
      </c>
      <c r="C153" s="51" t="s">
        <v>412</v>
      </c>
      <c r="D153" s="51" t="s">
        <v>337</v>
      </c>
      <c r="E153" s="136"/>
      <c r="F153" s="137"/>
      <c r="G153" s="138" t="s">
        <v>86</v>
      </c>
      <c r="H153" s="43">
        <f t="shared" si="0"/>
        <v>0</v>
      </c>
      <c r="I153" s="76">
        <f>IF(COUNTBLANK(GD_CHAM_CONG!F154:T154)&gt;=15,1,0)</f>
        <v>0</v>
      </c>
      <c r="J153" s="76">
        <f>IF((GD_CHAM_CONG!AO154+GD_CHAM_CONG!AQ154+GD_CHAM_CONG!AR154+GD_CHAM_CONG!AT154+GD_CHAM_CONG!AU154+GD_CHAM_CONG!AV154)&gt;=14,1,0)</f>
        <v>0</v>
      </c>
      <c r="K153" s="139">
        <v>1</v>
      </c>
      <c r="L153" s="165"/>
      <c r="M153" s="140">
        <v>0</v>
      </c>
      <c r="N153" s="43">
        <v>19028960201011</v>
      </c>
    </row>
    <row r="154" spans="1:14" ht="12.75" x14ac:dyDescent="0.2">
      <c r="A154" s="49">
        <v>150</v>
      </c>
      <c r="B154" s="50">
        <v>13380</v>
      </c>
      <c r="C154" s="51" t="s">
        <v>413</v>
      </c>
      <c r="D154" s="51" t="s">
        <v>337</v>
      </c>
      <c r="E154" s="136"/>
      <c r="F154" s="137"/>
      <c r="G154" s="138" t="s">
        <v>86</v>
      </c>
      <c r="H154" s="43">
        <f t="shared" si="0"/>
        <v>0</v>
      </c>
      <c r="I154" s="76">
        <f>IF(COUNTBLANK(GD_CHAM_CONG!F155:T155)&gt;=15,1,0)</f>
        <v>0</v>
      </c>
      <c r="J154" s="76">
        <f>IF((GD_CHAM_CONG!AO155+GD_CHAM_CONG!AQ155+GD_CHAM_CONG!AR155+GD_CHAM_CONG!AT155+GD_CHAM_CONG!AU155+GD_CHAM_CONG!AV155)&gt;=14,1,0)</f>
        <v>0</v>
      </c>
      <c r="K154" s="139">
        <v>1</v>
      </c>
      <c r="L154" s="165"/>
      <c r="M154" s="140">
        <v>0</v>
      </c>
      <c r="N154" s="43">
        <v>19028960284014</v>
      </c>
    </row>
    <row r="155" spans="1:14" ht="12.75" x14ac:dyDescent="0.2">
      <c r="A155" s="49">
        <v>151</v>
      </c>
      <c r="B155" s="50">
        <v>13405</v>
      </c>
      <c r="C155" s="51" t="s">
        <v>414</v>
      </c>
      <c r="D155" s="51" t="s">
        <v>337</v>
      </c>
      <c r="E155" s="136"/>
      <c r="F155" s="137"/>
      <c r="G155" s="138" t="s">
        <v>86</v>
      </c>
      <c r="H155" s="43">
        <f t="shared" si="0"/>
        <v>0</v>
      </c>
      <c r="I155" s="76">
        <f>IF(COUNTBLANK(GD_CHAM_CONG!F156:T156)&gt;=15,1,0)</f>
        <v>0</v>
      </c>
      <c r="J155" s="76">
        <f>IF((GD_CHAM_CONG!AO156+GD_CHAM_CONG!AQ156+GD_CHAM_CONG!AR156+GD_CHAM_CONG!AT156+GD_CHAM_CONG!AU156+GD_CHAM_CONG!AV156)&gt;=14,1,0)</f>
        <v>0</v>
      </c>
      <c r="K155" s="139">
        <v>1</v>
      </c>
      <c r="L155" s="165"/>
      <c r="M155" s="140">
        <v>0</v>
      </c>
      <c r="N155" s="43">
        <v>19028178495022</v>
      </c>
    </row>
    <row r="156" spans="1:14" ht="12.75" x14ac:dyDescent="0.2">
      <c r="A156" s="49">
        <v>152</v>
      </c>
      <c r="B156" s="50">
        <v>13670</v>
      </c>
      <c r="C156" s="51" t="s">
        <v>415</v>
      </c>
      <c r="D156" s="51" t="s">
        <v>337</v>
      </c>
      <c r="E156" s="136"/>
      <c r="F156" s="137"/>
      <c r="G156" s="138" t="s">
        <v>86</v>
      </c>
      <c r="H156" s="43">
        <f t="shared" si="0"/>
        <v>0</v>
      </c>
      <c r="I156" s="76">
        <f>IF(COUNTBLANK(GD_CHAM_CONG!F157:T157)&gt;=15,1,0)</f>
        <v>0</v>
      </c>
      <c r="J156" s="76">
        <f>IF((GD_CHAM_CONG!AO157+GD_CHAM_CONG!AQ157+GD_CHAM_CONG!AR157+GD_CHAM_CONG!AT157+GD_CHAM_CONG!AU157+GD_CHAM_CONG!AV157)&gt;=14,1,0)</f>
        <v>0</v>
      </c>
      <c r="K156" s="139">
        <v>1</v>
      </c>
      <c r="L156" s="165"/>
      <c r="M156" s="140">
        <v>0</v>
      </c>
      <c r="N156" s="43">
        <v>19028960156016</v>
      </c>
    </row>
    <row r="157" spans="1:14" ht="12.75" x14ac:dyDescent="0.2">
      <c r="A157" s="49">
        <v>153</v>
      </c>
      <c r="B157" s="50">
        <v>13671</v>
      </c>
      <c r="C157" s="51" t="s">
        <v>416</v>
      </c>
      <c r="D157" s="51" t="s">
        <v>337</v>
      </c>
      <c r="E157" s="136"/>
      <c r="F157" s="137"/>
      <c r="G157" s="138" t="s">
        <v>86</v>
      </c>
      <c r="H157" s="43">
        <f t="shared" si="0"/>
        <v>0</v>
      </c>
      <c r="I157" s="76">
        <f>IF(COUNTBLANK(GD_CHAM_CONG!F158:T158)&gt;=15,1,0)</f>
        <v>0</v>
      </c>
      <c r="J157" s="76">
        <f>IF((GD_CHAM_CONG!AO158+GD_CHAM_CONG!AQ158+GD_CHAM_CONG!AR158+GD_CHAM_CONG!AT158+GD_CHAM_CONG!AU158+GD_CHAM_CONG!AV158)&gt;=14,1,0)</f>
        <v>0</v>
      </c>
      <c r="K157" s="139">
        <v>1</v>
      </c>
      <c r="L157" s="165"/>
      <c r="M157" s="140">
        <v>0</v>
      </c>
      <c r="N157" s="43">
        <v>19028960187019</v>
      </c>
    </row>
    <row r="158" spans="1:14" ht="12.75" x14ac:dyDescent="0.2">
      <c r="A158" s="49">
        <v>154</v>
      </c>
      <c r="B158" s="50">
        <v>13672</v>
      </c>
      <c r="C158" s="51" t="s">
        <v>417</v>
      </c>
      <c r="D158" s="51" t="s">
        <v>337</v>
      </c>
      <c r="E158" s="136"/>
      <c r="F158" s="137"/>
      <c r="G158" s="138" t="s">
        <v>86</v>
      </c>
      <c r="H158" s="43">
        <f t="shared" si="0"/>
        <v>0</v>
      </c>
      <c r="I158" s="76">
        <f>IF(COUNTBLANK(GD_CHAM_CONG!F159:T159)&gt;=15,1,0)</f>
        <v>0</v>
      </c>
      <c r="J158" s="76">
        <f>IF((GD_CHAM_CONG!AO159+GD_CHAM_CONG!AQ159+GD_CHAM_CONG!AR159+GD_CHAM_CONG!AT159+GD_CHAM_CONG!AU159+GD_CHAM_CONG!AV159)&gt;=14,1,0)</f>
        <v>0</v>
      </c>
      <c r="K158" s="139">
        <v>1</v>
      </c>
      <c r="L158" s="165"/>
      <c r="M158" s="140">
        <v>0</v>
      </c>
      <c r="N158" s="43">
        <v>19028960199017</v>
      </c>
    </row>
    <row r="159" spans="1:14" ht="12.75" x14ac:dyDescent="0.2">
      <c r="A159" s="49">
        <v>155</v>
      </c>
      <c r="B159" s="50">
        <v>13673</v>
      </c>
      <c r="C159" s="51" t="s">
        <v>418</v>
      </c>
      <c r="D159" s="51" t="s">
        <v>337</v>
      </c>
      <c r="E159" s="136"/>
      <c r="F159" s="137"/>
      <c r="G159" s="138" t="s">
        <v>86</v>
      </c>
      <c r="H159" s="43">
        <f t="shared" si="0"/>
        <v>0</v>
      </c>
      <c r="I159" s="76">
        <f>IF(COUNTBLANK(GD_CHAM_CONG!F160:T160)&gt;=15,1,0)</f>
        <v>0</v>
      </c>
      <c r="J159" s="76">
        <f>IF((GD_CHAM_CONG!AO160+GD_CHAM_CONG!AQ160+GD_CHAM_CONG!AR160+GD_CHAM_CONG!AT160+GD_CHAM_CONG!AU160+GD_CHAM_CONG!AV160)&gt;=14,1,0)</f>
        <v>0</v>
      </c>
      <c r="K159" s="139">
        <v>1</v>
      </c>
      <c r="L159" s="165"/>
      <c r="M159" s="140">
        <v>0</v>
      </c>
      <c r="N159" s="43">
        <v>19028632709016</v>
      </c>
    </row>
    <row r="160" spans="1:14" ht="12.75" x14ac:dyDescent="0.2">
      <c r="A160" s="49">
        <v>156</v>
      </c>
      <c r="B160" s="50">
        <v>10572</v>
      </c>
      <c r="C160" s="51" t="s">
        <v>419</v>
      </c>
      <c r="D160" s="51" t="s">
        <v>344</v>
      </c>
      <c r="E160" s="136"/>
      <c r="F160" s="137"/>
      <c r="G160" s="138" t="s">
        <v>89</v>
      </c>
      <c r="H160" s="43">
        <f t="shared" si="0"/>
        <v>0</v>
      </c>
      <c r="I160" s="76">
        <f>IF(COUNTBLANK(GD_CHAM_CONG!F161:T161)&gt;=15,1,0)</f>
        <v>0</v>
      </c>
      <c r="J160" s="76">
        <f>IF((GD_CHAM_CONG!AO161+GD_CHAM_CONG!AQ161+GD_CHAM_CONG!AR161+GD_CHAM_CONG!AT161+GD_CHAM_CONG!AU161+GD_CHAM_CONG!AV161)&gt;=14,1,0)</f>
        <v>0</v>
      </c>
      <c r="K160" s="139">
        <v>1</v>
      </c>
      <c r="L160" s="139">
        <v>1</v>
      </c>
      <c r="M160" s="140">
        <v>0.05</v>
      </c>
      <c r="N160" s="43">
        <v>10522162218012</v>
      </c>
    </row>
    <row r="161" spans="1:14" ht="12.75" x14ac:dyDescent="0.2">
      <c r="A161" s="49">
        <v>157</v>
      </c>
      <c r="B161" s="50">
        <v>10574</v>
      </c>
      <c r="C161" s="51" t="s">
        <v>420</v>
      </c>
      <c r="D161" s="51" t="s">
        <v>344</v>
      </c>
      <c r="E161" s="136"/>
      <c r="F161" s="137"/>
      <c r="G161" s="138" t="s">
        <v>89</v>
      </c>
      <c r="H161" s="43">
        <f t="shared" si="0"/>
        <v>0</v>
      </c>
      <c r="I161" s="76">
        <f>IF(COUNTBLANK(GD_CHAM_CONG!F162:T162)&gt;=15,1,0)</f>
        <v>0</v>
      </c>
      <c r="J161" s="76">
        <f>IF((GD_CHAM_CONG!AO162+GD_CHAM_CONG!AQ162+GD_CHAM_CONG!AR162+GD_CHAM_CONG!AT162+GD_CHAM_CONG!AU162+GD_CHAM_CONG!AV162)&gt;=14,1,0)</f>
        <v>0</v>
      </c>
      <c r="K161" s="139">
        <v>1</v>
      </c>
      <c r="L161" s="139">
        <v>2</v>
      </c>
      <c r="M161" s="140">
        <v>0</v>
      </c>
      <c r="N161" s="43">
        <v>10520235203016</v>
      </c>
    </row>
    <row r="162" spans="1:14" ht="12.75" x14ac:dyDescent="0.2">
      <c r="A162" s="49">
        <v>158</v>
      </c>
      <c r="B162" s="50">
        <v>10575</v>
      </c>
      <c r="C162" s="51" t="s">
        <v>421</v>
      </c>
      <c r="D162" s="51" t="s">
        <v>422</v>
      </c>
      <c r="E162" s="136"/>
      <c r="F162" s="137"/>
      <c r="G162" s="138" t="s">
        <v>89</v>
      </c>
      <c r="H162" s="43">
        <f t="shared" si="0"/>
        <v>0</v>
      </c>
      <c r="I162" s="76">
        <f>IF(COUNTBLANK(GD_CHAM_CONG!F163:T163)&gt;=15,1,0)</f>
        <v>0</v>
      </c>
      <c r="J162" s="76">
        <f>IF((GD_CHAM_CONG!AO163+GD_CHAM_CONG!AQ163+GD_CHAM_CONG!AR163+GD_CHAM_CONG!AT163+GD_CHAM_CONG!AU163+GD_CHAM_CONG!AV163)&gt;=14,1,0)</f>
        <v>0</v>
      </c>
      <c r="K162" s="139">
        <v>1</v>
      </c>
      <c r="L162" s="139">
        <v>2</v>
      </c>
      <c r="M162" s="140">
        <v>0</v>
      </c>
      <c r="N162" s="43">
        <v>10520104989014</v>
      </c>
    </row>
    <row r="163" spans="1:14" ht="12.75" x14ac:dyDescent="0.2">
      <c r="A163" s="49">
        <v>159</v>
      </c>
      <c r="B163" s="50">
        <v>10579</v>
      </c>
      <c r="C163" s="51" t="s">
        <v>423</v>
      </c>
      <c r="D163" s="51" t="s">
        <v>344</v>
      </c>
      <c r="E163" s="136"/>
      <c r="F163" s="137"/>
      <c r="G163" s="173" t="s">
        <v>86</v>
      </c>
      <c r="H163" s="43">
        <f t="shared" si="0"/>
        <v>0</v>
      </c>
      <c r="I163" s="76">
        <f>IF(COUNTBLANK(GD_CHAM_CONG!F164:T164)&gt;=15,1,0)</f>
        <v>0</v>
      </c>
      <c r="J163" s="76">
        <f>IF((GD_CHAM_CONG!AO164+GD_CHAM_CONG!AQ164+GD_CHAM_CONG!AR164+GD_CHAM_CONG!AT164+GD_CHAM_CONG!AU164+GD_CHAM_CONG!AV164)&gt;=14,1,0)</f>
        <v>1</v>
      </c>
      <c r="K163" s="139">
        <v>1</v>
      </c>
      <c r="L163" s="165"/>
      <c r="M163" s="140">
        <v>0</v>
      </c>
      <c r="N163" s="43">
        <v>10525139513014</v>
      </c>
    </row>
    <row r="164" spans="1:14" ht="12.75" x14ac:dyDescent="0.2">
      <c r="A164" s="49">
        <v>160</v>
      </c>
      <c r="B164" s="50">
        <v>10581</v>
      </c>
      <c r="C164" s="51" t="s">
        <v>424</v>
      </c>
      <c r="D164" s="51" t="s">
        <v>344</v>
      </c>
      <c r="E164" s="136"/>
      <c r="F164" s="137"/>
      <c r="G164" s="173" t="s">
        <v>86</v>
      </c>
      <c r="H164" s="43">
        <f t="shared" si="0"/>
        <v>0</v>
      </c>
      <c r="I164" s="76">
        <f>IF(COUNTBLANK(GD_CHAM_CONG!F165:T165)&gt;=15,1,0)</f>
        <v>0</v>
      </c>
      <c r="J164" s="76">
        <f>IF((GD_CHAM_CONG!AO165+GD_CHAM_CONG!AQ165+GD_CHAM_CONG!AR165+GD_CHAM_CONG!AT165+GD_CHAM_CONG!AU165+GD_CHAM_CONG!AV165)&gt;=14,1,0)</f>
        <v>0</v>
      </c>
      <c r="K164" s="139">
        <v>1</v>
      </c>
      <c r="L164" s="165"/>
      <c r="M164" s="140">
        <v>0.05</v>
      </c>
      <c r="N164" s="43">
        <v>10524103453019</v>
      </c>
    </row>
    <row r="165" spans="1:14" ht="12.75" x14ac:dyDescent="0.2">
      <c r="A165" s="49">
        <v>161</v>
      </c>
      <c r="B165" s="50">
        <v>10604</v>
      </c>
      <c r="C165" s="51" t="s">
        <v>425</v>
      </c>
      <c r="D165" s="51" t="s">
        <v>344</v>
      </c>
      <c r="E165" s="136"/>
      <c r="F165" s="137"/>
      <c r="G165" s="173" t="s">
        <v>86</v>
      </c>
      <c r="H165" s="43">
        <f t="shared" si="0"/>
        <v>0</v>
      </c>
      <c r="I165" s="76">
        <f>IF(COUNTBLANK(GD_CHAM_CONG!F166:T166)&gt;=15,1,0)</f>
        <v>0</v>
      </c>
      <c r="J165" s="76">
        <f>IF((GD_CHAM_CONG!AO166+GD_CHAM_CONG!AQ166+GD_CHAM_CONG!AR166+GD_CHAM_CONG!AT166+GD_CHAM_CONG!AU166+GD_CHAM_CONG!AV166)&gt;=14,1,0)</f>
        <v>0</v>
      </c>
      <c r="K165" s="139">
        <v>1</v>
      </c>
      <c r="L165" s="165"/>
      <c r="M165" s="140">
        <v>0</v>
      </c>
      <c r="N165" s="43">
        <v>10525139496012</v>
      </c>
    </row>
    <row r="166" spans="1:14" ht="12.75" x14ac:dyDescent="0.2">
      <c r="A166" s="49">
        <v>162</v>
      </c>
      <c r="B166" s="50">
        <v>10605</v>
      </c>
      <c r="C166" s="51" t="s">
        <v>426</v>
      </c>
      <c r="D166" s="51" t="s">
        <v>344</v>
      </c>
      <c r="E166" s="136"/>
      <c r="F166" s="137"/>
      <c r="G166" s="138" t="s">
        <v>83</v>
      </c>
      <c r="H166" s="43">
        <f t="shared" si="0"/>
        <v>0</v>
      </c>
      <c r="I166" s="76">
        <f>IF(COUNTBLANK(GD_CHAM_CONG!F167:T167)&gt;=15,1,0)</f>
        <v>0</v>
      </c>
      <c r="J166" s="76">
        <f>IF((GD_CHAM_CONG!AO167+GD_CHAM_CONG!AQ167+GD_CHAM_CONG!AR167+GD_CHAM_CONG!AT167+GD_CHAM_CONG!AU167+GD_CHAM_CONG!AV167)&gt;=14,1,0)</f>
        <v>0</v>
      </c>
      <c r="K166" s="139">
        <v>1</v>
      </c>
      <c r="L166" s="139">
        <v>1</v>
      </c>
      <c r="M166" s="140">
        <v>0</v>
      </c>
      <c r="N166" s="43">
        <v>10520192647012</v>
      </c>
    </row>
    <row r="167" spans="1:14" ht="12.75" x14ac:dyDescent="0.2">
      <c r="A167" s="49">
        <v>163</v>
      </c>
      <c r="B167" s="50">
        <v>10611</v>
      </c>
      <c r="C167" s="51" t="s">
        <v>427</v>
      </c>
      <c r="D167" s="51" t="s">
        <v>344</v>
      </c>
      <c r="E167" s="136"/>
      <c r="F167" s="137"/>
      <c r="G167" s="138" t="s">
        <v>89</v>
      </c>
      <c r="H167" s="43">
        <f t="shared" si="0"/>
        <v>0</v>
      </c>
      <c r="I167" s="76">
        <f>IF(COUNTBLANK(GD_CHAM_CONG!F168:T168)&gt;=15,1,0)</f>
        <v>0</v>
      </c>
      <c r="J167" s="76">
        <f>IF((GD_CHAM_CONG!AO168+GD_CHAM_CONG!AQ168+GD_CHAM_CONG!AR168+GD_CHAM_CONG!AT168+GD_CHAM_CONG!AU168+GD_CHAM_CONG!AV168)&gt;=14,1,0)</f>
        <v>0</v>
      </c>
      <c r="K167" s="139">
        <v>1</v>
      </c>
      <c r="L167" s="165"/>
      <c r="M167" s="140">
        <v>0</v>
      </c>
      <c r="N167" s="43">
        <v>10522162383013</v>
      </c>
    </row>
    <row r="168" spans="1:14" ht="12.75" x14ac:dyDescent="0.2">
      <c r="A168" s="49">
        <v>164</v>
      </c>
      <c r="B168" s="50">
        <v>10612</v>
      </c>
      <c r="C168" s="51" t="s">
        <v>428</v>
      </c>
      <c r="D168" s="51" t="s">
        <v>344</v>
      </c>
      <c r="E168" s="136"/>
      <c r="F168" s="137"/>
      <c r="G168" s="138" t="s">
        <v>89</v>
      </c>
      <c r="H168" s="43">
        <f t="shared" si="0"/>
        <v>0</v>
      </c>
      <c r="I168" s="76">
        <f>IF(COUNTBLANK(GD_CHAM_CONG!F169:T169)&gt;=15,1,0)</f>
        <v>0</v>
      </c>
      <c r="J168" s="76">
        <f>IF((GD_CHAM_CONG!AO169+GD_CHAM_CONG!AQ169+GD_CHAM_CONG!AR169+GD_CHAM_CONG!AT169+GD_CHAM_CONG!AU169+GD_CHAM_CONG!AV169)&gt;=14,1,0)</f>
        <v>0</v>
      </c>
      <c r="K168" s="139">
        <v>1</v>
      </c>
      <c r="L168" s="139">
        <v>2</v>
      </c>
      <c r="M168" s="188">
        <v>0.05</v>
      </c>
      <c r="N168" s="43">
        <v>10523498955011</v>
      </c>
    </row>
    <row r="169" spans="1:14" ht="12.75" x14ac:dyDescent="0.2">
      <c r="A169" s="49">
        <v>165</v>
      </c>
      <c r="B169" s="50">
        <v>10613</v>
      </c>
      <c r="C169" s="51" t="s">
        <v>429</v>
      </c>
      <c r="D169" s="51" t="s">
        <v>344</v>
      </c>
      <c r="E169" s="136"/>
      <c r="F169" s="137"/>
      <c r="G169" s="138" t="s">
        <v>89</v>
      </c>
      <c r="H169" s="43">
        <f t="shared" si="0"/>
        <v>0</v>
      </c>
      <c r="I169" s="76">
        <f>IF(COUNTBLANK(GD_CHAM_CONG!F170:T170)&gt;=15,1,0)</f>
        <v>0</v>
      </c>
      <c r="J169" s="76">
        <f>IF((GD_CHAM_CONG!AO170+GD_CHAM_CONG!AQ170+GD_CHAM_CONG!AR170+GD_CHAM_CONG!AT170+GD_CHAM_CONG!AU170+GD_CHAM_CONG!AV170)&gt;=14,1,0)</f>
        <v>0</v>
      </c>
      <c r="K169" s="139">
        <v>1</v>
      </c>
      <c r="L169" s="139">
        <v>1</v>
      </c>
      <c r="M169" s="188">
        <v>0</v>
      </c>
      <c r="N169" s="43">
        <v>10522162447011</v>
      </c>
    </row>
    <row r="170" spans="1:14" ht="12.75" x14ac:dyDescent="0.2">
      <c r="A170" s="49">
        <v>166</v>
      </c>
      <c r="B170" s="50">
        <v>10616</v>
      </c>
      <c r="C170" s="51" t="s">
        <v>430</v>
      </c>
      <c r="D170" s="51" t="s">
        <v>344</v>
      </c>
      <c r="E170" s="136"/>
      <c r="F170" s="137"/>
      <c r="G170" s="138" t="s">
        <v>89</v>
      </c>
      <c r="H170" s="43">
        <f t="shared" si="0"/>
        <v>0</v>
      </c>
      <c r="I170" s="76">
        <f>IF(COUNTBLANK(GD_CHAM_CONG!F171:T171)&gt;=15,1,0)</f>
        <v>0</v>
      </c>
      <c r="J170" s="76">
        <f>IF((GD_CHAM_CONG!AO171+GD_CHAM_CONG!AQ171+GD_CHAM_CONG!AR171+GD_CHAM_CONG!AT171+GD_CHAM_CONG!AU171+GD_CHAM_CONG!AV171)&gt;=14,1,0)</f>
        <v>0</v>
      </c>
      <c r="K170" s="139">
        <v>1</v>
      </c>
      <c r="L170" s="139">
        <v>1</v>
      </c>
      <c r="M170" s="140">
        <v>0</v>
      </c>
      <c r="N170" s="43">
        <v>10522162026016</v>
      </c>
    </row>
    <row r="171" spans="1:14" ht="12.75" x14ac:dyDescent="0.2">
      <c r="A171" s="49">
        <v>167</v>
      </c>
      <c r="B171" s="50">
        <v>10617</v>
      </c>
      <c r="C171" s="51" t="s">
        <v>431</v>
      </c>
      <c r="D171" s="51" t="s">
        <v>344</v>
      </c>
      <c r="E171" s="136"/>
      <c r="F171" s="137"/>
      <c r="G171" s="138" t="s">
        <v>89</v>
      </c>
      <c r="H171" s="43">
        <f t="shared" si="0"/>
        <v>0</v>
      </c>
      <c r="I171" s="76">
        <f>IF(COUNTBLANK(GD_CHAM_CONG!F172:T172)&gt;=15,1,0)</f>
        <v>0</v>
      </c>
      <c r="J171" s="76">
        <f>IF((GD_CHAM_CONG!AO172+GD_CHAM_CONG!AQ172+GD_CHAM_CONG!AR172+GD_CHAM_CONG!AT172+GD_CHAM_CONG!AU172+GD_CHAM_CONG!AV172)&gt;=14,1,0)</f>
        <v>0</v>
      </c>
      <c r="K171" s="139">
        <v>1</v>
      </c>
      <c r="L171" s="139">
        <v>1</v>
      </c>
      <c r="M171" s="140">
        <v>0.05</v>
      </c>
      <c r="N171" s="43">
        <v>10522162211018</v>
      </c>
    </row>
    <row r="172" spans="1:14" ht="12.75" x14ac:dyDescent="0.2">
      <c r="A172" s="49">
        <v>168</v>
      </c>
      <c r="B172" s="50">
        <v>10627</v>
      </c>
      <c r="C172" s="51" t="s">
        <v>392</v>
      </c>
      <c r="D172" s="51" t="s">
        <v>344</v>
      </c>
      <c r="E172" s="136"/>
      <c r="F172" s="137"/>
      <c r="G172" s="138" t="s">
        <v>89</v>
      </c>
      <c r="H172" s="43">
        <f t="shared" si="0"/>
        <v>0</v>
      </c>
      <c r="I172" s="76">
        <f>IF(COUNTBLANK(GD_CHAM_CONG!F173:T173)&gt;=15,1,0)</f>
        <v>0</v>
      </c>
      <c r="J172" s="76">
        <f>IF((GD_CHAM_CONG!AO173+GD_CHAM_CONG!AQ173+GD_CHAM_CONG!AR173+GD_CHAM_CONG!AT173+GD_CHAM_CONG!AU173+GD_CHAM_CONG!AV173)&gt;=14,1,0)</f>
        <v>0</v>
      </c>
      <c r="K172" s="139">
        <v>1</v>
      </c>
      <c r="L172" s="165"/>
      <c r="M172" s="140">
        <v>0.05</v>
      </c>
      <c r="N172" s="43">
        <v>10523498954015</v>
      </c>
    </row>
    <row r="173" spans="1:14" ht="12.75" x14ac:dyDescent="0.2">
      <c r="A173" s="49">
        <v>169</v>
      </c>
      <c r="B173" s="50">
        <v>11110</v>
      </c>
      <c r="C173" s="51" t="s">
        <v>432</v>
      </c>
      <c r="D173" s="51" t="s">
        <v>344</v>
      </c>
      <c r="E173" s="136"/>
      <c r="F173" s="137"/>
      <c r="G173" s="138" t="s">
        <v>86</v>
      </c>
      <c r="H173" s="43">
        <f t="shared" si="0"/>
        <v>0</v>
      </c>
      <c r="I173" s="76">
        <f>IF(COUNTBLANK(GD_CHAM_CONG!F174:T174)&gt;=15,1,0)</f>
        <v>0</v>
      </c>
      <c r="J173" s="76">
        <f>IF((GD_CHAM_CONG!AO174+GD_CHAM_CONG!AQ174+GD_CHAM_CONG!AR174+GD_CHAM_CONG!AT174+GD_CHAM_CONG!AU174+GD_CHAM_CONG!AV174)&gt;=14,1,0)</f>
        <v>0</v>
      </c>
      <c r="K173" s="139">
        <v>1</v>
      </c>
      <c r="L173" s="165"/>
      <c r="M173" s="140">
        <v>0</v>
      </c>
      <c r="N173" s="43">
        <v>19026970092013</v>
      </c>
    </row>
    <row r="174" spans="1:14" ht="12.75" x14ac:dyDescent="0.2">
      <c r="A174" s="49">
        <v>170</v>
      </c>
      <c r="B174" s="50">
        <v>11113</v>
      </c>
      <c r="C174" s="51" t="s">
        <v>433</v>
      </c>
      <c r="D174" s="51" t="s">
        <v>344</v>
      </c>
      <c r="E174" s="136"/>
      <c r="F174" s="137"/>
      <c r="G174" s="138" t="s">
        <v>86</v>
      </c>
      <c r="H174" s="43">
        <f t="shared" si="0"/>
        <v>0</v>
      </c>
      <c r="I174" s="76">
        <f>IF(COUNTBLANK(GD_CHAM_CONG!F175:T175)&gt;=15,1,0)</f>
        <v>0</v>
      </c>
      <c r="J174" s="76">
        <f>IF((GD_CHAM_CONG!AO175+GD_CHAM_CONG!AQ175+GD_CHAM_CONG!AR175+GD_CHAM_CONG!AT175+GD_CHAM_CONG!AU175+GD_CHAM_CONG!AV175)&gt;=14,1,0)</f>
        <v>0</v>
      </c>
      <c r="K174" s="139">
        <v>1</v>
      </c>
      <c r="L174" s="165"/>
      <c r="M174" s="140">
        <v>0</v>
      </c>
      <c r="N174" s="43">
        <v>19026970097015</v>
      </c>
    </row>
    <row r="175" spans="1:14" ht="12.75" x14ac:dyDescent="0.2">
      <c r="A175" s="49">
        <v>171</v>
      </c>
      <c r="B175" s="50">
        <v>11114</v>
      </c>
      <c r="C175" s="51" t="s">
        <v>434</v>
      </c>
      <c r="D175" s="51" t="s">
        <v>344</v>
      </c>
      <c r="E175" s="136"/>
      <c r="F175" s="137"/>
      <c r="G175" s="138" t="s">
        <v>86</v>
      </c>
      <c r="H175" s="43">
        <f t="shared" si="0"/>
        <v>0</v>
      </c>
      <c r="I175" s="76">
        <f>IF(COUNTBLANK(GD_CHAM_CONG!F176:T176)&gt;=15,1,0)</f>
        <v>0</v>
      </c>
      <c r="J175" s="76">
        <f>IF((GD_CHAM_CONG!AO176+GD_CHAM_CONG!AQ176+GD_CHAM_CONG!AR176+GD_CHAM_CONG!AT176+GD_CHAM_CONG!AU176+GD_CHAM_CONG!AV176)&gt;=14,1,0)</f>
        <v>0</v>
      </c>
      <c r="K175" s="139">
        <v>1</v>
      </c>
      <c r="L175" s="165"/>
      <c r="M175" s="140">
        <v>0.05</v>
      </c>
      <c r="N175" s="43">
        <v>19020458929019</v>
      </c>
    </row>
    <row r="176" spans="1:14" ht="12.75" x14ac:dyDescent="0.2">
      <c r="A176" s="49">
        <v>172</v>
      </c>
      <c r="B176" s="50">
        <v>11115</v>
      </c>
      <c r="C176" s="51" t="s">
        <v>435</v>
      </c>
      <c r="D176" s="51" t="s">
        <v>344</v>
      </c>
      <c r="E176" s="136"/>
      <c r="F176" s="137"/>
      <c r="G176" s="138" t="s">
        <v>86</v>
      </c>
      <c r="H176" s="43">
        <f t="shared" si="0"/>
        <v>0</v>
      </c>
      <c r="I176" s="76">
        <f>IF(COUNTBLANK(GD_CHAM_CONG!F177:T177)&gt;=15,1,0)</f>
        <v>0</v>
      </c>
      <c r="J176" s="76">
        <f>IF((GD_CHAM_CONG!AO177+GD_CHAM_CONG!AQ177+GD_CHAM_CONG!AR177+GD_CHAM_CONG!AT177+GD_CHAM_CONG!AU177+GD_CHAM_CONG!AV177)&gt;=14,1,0)</f>
        <v>0</v>
      </c>
      <c r="K176" s="139">
        <v>1</v>
      </c>
      <c r="L176" s="165"/>
      <c r="M176" s="140">
        <v>0</v>
      </c>
      <c r="N176" s="43">
        <v>19026970096019</v>
      </c>
    </row>
    <row r="177" spans="1:14" ht="12.75" x14ac:dyDescent="0.2">
      <c r="A177" s="49">
        <v>173</v>
      </c>
      <c r="B177" s="50">
        <v>11118</v>
      </c>
      <c r="C177" s="51" t="s">
        <v>436</v>
      </c>
      <c r="D177" s="51" t="s">
        <v>344</v>
      </c>
      <c r="E177" s="136"/>
      <c r="F177" s="137"/>
      <c r="G177" s="138" t="s">
        <v>86</v>
      </c>
      <c r="H177" s="43">
        <f t="shared" si="0"/>
        <v>0</v>
      </c>
      <c r="I177" s="76">
        <f>IF(COUNTBLANK(GD_CHAM_CONG!F178:T178)&gt;=15,1,0)</f>
        <v>0</v>
      </c>
      <c r="J177" s="76">
        <f>IF((GD_CHAM_CONG!AO178+GD_CHAM_CONG!AQ178+GD_CHAM_CONG!AR178+GD_CHAM_CONG!AT178+GD_CHAM_CONG!AU178+GD_CHAM_CONG!AV178)&gt;=14,1,0)</f>
        <v>0</v>
      </c>
      <c r="K177" s="139">
        <v>1</v>
      </c>
      <c r="L177" s="139">
        <v>1</v>
      </c>
      <c r="M177" s="140">
        <v>0</v>
      </c>
      <c r="N177" s="43">
        <v>19026970100016</v>
      </c>
    </row>
    <row r="178" spans="1:14" ht="12.75" x14ac:dyDescent="0.2">
      <c r="A178" s="49">
        <v>174</v>
      </c>
      <c r="B178" s="50">
        <v>11120</v>
      </c>
      <c r="C178" s="51" t="s">
        <v>437</v>
      </c>
      <c r="D178" s="51" t="s">
        <v>344</v>
      </c>
      <c r="E178" s="136"/>
      <c r="F178" s="137"/>
      <c r="G178" s="138" t="s">
        <v>86</v>
      </c>
      <c r="H178" s="43">
        <f t="shared" si="0"/>
        <v>0</v>
      </c>
      <c r="I178" s="76">
        <f>IF(COUNTBLANK(GD_CHAM_CONG!F179:T179)&gt;=15,1,0)</f>
        <v>0</v>
      </c>
      <c r="J178" s="76">
        <f>IF((GD_CHAM_CONG!AO179+GD_CHAM_CONG!AQ179+GD_CHAM_CONG!AR179+GD_CHAM_CONG!AT179+GD_CHAM_CONG!AU179+GD_CHAM_CONG!AV179)&gt;=14,1,0)</f>
        <v>0</v>
      </c>
      <c r="K178" s="139">
        <v>1</v>
      </c>
      <c r="L178" s="165"/>
      <c r="M178" s="140">
        <v>0</v>
      </c>
      <c r="N178" s="43">
        <v>19026970102019</v>
      </c>
    </row>
    <row r="179" spans="1:14" ht="12.75" x14ac:dyDescent="0.2">
      <c r="A179" s="49">
        <v>175</v>
      </c>
      <c r="B179" s="50">
        <v>11121</v>
      </c>
      <c r="C179" s="51" t="s">
        <v>438</v>
      </c>
      <c r="D179" s="51" t="s">
        <v>344</v>
      </c>
      <c r="E179" s="136"/>
      <c r="F179" s="137"/>
      <c r="G179" s="138" t="s">
        <v>86</v>
      </c>
      <c r="H179" s="43">
        <f t="shared" si="0"/>
        <v>0</v>
      </c>
      <c r="I179" s="76">
        <f>IF(COUNTBLANK(GD_CHAM_CONG!F180:T180)&gt;=15,1,0)</f>
        <v>0</v>
      </c>
      <c r="J179" s="76">
        <f>IF((GD_CHAM_CONG!AO180+GD_CHAM_CONG!AQ180+GD_CHAM_CONG!AR180+GD_CHAM_CONG!AT180+GD_CHAM_CONG!AU180+GD_CHAM_CONG!AV180)&gt;=14,1,0)</f>
        <v>0</v>
      </c>
      <c r="K179" s="139">
        <v>1</v>
      </c>
      <c r="L179" s="165"/>
      <c r="M179" s="140">
        <v>0.05</v>
      </c>
      <c r="N179" s="43">
        <v>13324573209019</v>
      </c>
    </row>
    <row r="180" spans="1:14" ht="12.75" x14ac:dyDescent="0.2">
      <c r="A180" s="49">
        <v>176</v>
      </c>
      <c r="B180" s="50">
        <v>13753</v>
      </c>
      <c r="C180" s="51" t="s">
        <v>439</v>
      </c>
      <c r="D180" s="51" t="s">
        <v>440</v>
      </c>
      <c r="E180" s="136"/>
      <c r="F180" s="137"/>
      <c r="G180" s="138" t="s">
        <v>80</v>
      </c>
      <c r="H180" s="43">
        <f t="shared" si="0"/>
        <v>1</v>
      </c>
      <c r="I180" s="76">
        <f>IF(COUNTBLANK(GD_CHAM_CONG!F181:T181)&gt;=15,1,0)</f>
        <v>1</v>
      </c>
      <c r="J180" s="76">
        <f>IF((GD_CHAM_CONG!AO181+GD_CHAM_CONG!AQ181+GD_CHAM_CONG!AR181+GD_CHAM_CONG!AT181+GD_CHAM_CONG!AU181+GD_CHAM_CONG!AV181)&gt;=14,1,0)</f>
        <v>0</v>
      </c>
      <c r="K180" s="139">
        <v>1</v>
      </c>
      <c r="L180" s="165"/>
      <c r="M180" s="140">
        <v>0</v>
      </c>
      <c r="N180" s="43"/>
    </row>
    <row r="181" spans="1:14" ht="12.75" x14ac:dyDescent="0.2">
      <c r="A181" s="49">
        <v>177</v>
      </c>
      <c r="B181" s="50">
        <v>13758</v>
      </c>
      <c r="C181" s="51" t="s">
        <v>441</v>
      </c>
      <c r="D181" s="51" t="s">
        <v>440</v>
      </c>
      <c r="E181" s="136"/>
      <c r="F181" s="137"/>
      <c r="G181" s="138" t="s">
        <v>80</v>
      </c>
      <c r="H181" s="43">
        <f t="shared" si="0"/>
        <v>1</v>
      </c>
      <c r="I181" s="76">
        <f>IF(COUNTBLANK(GD_CHAM_CONG!F182:T182)&gt;=15,1,0)</f>
        <v>1</v>
      </c>
      <c r="J181" s="76">
        <f>IF((GD_CHAM_CONG!AO182+GD_CHAM_CONG!AQ182+GD_CHAM_CONG!AR182+GD_CHAM_CONG!AT182+GD_CHAM_CONG!AU182+GD_CHAM_CONG!AV182)&gt;=14,1,0)</f>
        <v>0</v>
      </c>
      <c r="K181" s="139">
        <v>1</v>
      </c>
      <c r="L181" s="165"/>
      <c r="M181" s="140">
        <v>0</v>
      </c>
      <c r="N181" s="43"/>
    </row>
    <row r="182" spans="1:14" ht="12.75" x14ac:dyDescent="0.2">
      <c r="A182" s="49">
        <v>178</v>
      </c>
      <c r="B182" s="50">
        <v>13759</v>
      </c>
      <c r="C182" s="51" t="s">
        <v>442</v>
      </c>
      <c r="D182" s="51" t="s">
        <v>440</v>
      </c>
      <c r="E182" s="136"/>
      <c r="F182" s="137"/>
      <c r="G182" s="138" t="s">
        <v>80</v>
      </c>
      <c r="H182" s="43">
        <f t="shared" si="0"/>
        <v>1</v>
      </c>
      <c r="I182" s="76">
        <f>IF(COUNTBLANK(GD_CHAM_CONG!F183:T183)&gt;=15,1,0)</f>
        <v>1</v>
      </c>
      <c r="J182" s="76">
        <f>IF((GD_CHAM_CONG!AO183+GD_CHAM_CONG!AQ183+GD_CHAM_CONG!AR183+GD_CHAM_CONG!AT183+GD_CHAM_CONG!AU183+GD_CHAM_CONG!AV183)&gt;=14,1,0)</f>
        <v>0</v>
      </c>
      <c r="K182" s="139">
        <v>1</v>
      </c>
      <c r="L182" s="165"/>
      <c r="M182" s="140">
        <v>0</v>
      </c>
      <c r="N182" s="43"/>
    </row>
    <row r="183" spans="1:14" ht="12.75" x14ac:dyDescent="0.2">
      <c r="A183" s="49">
        <v>179</v>
      </c>
      <c r="B183" s="50">
        <v>13760</v>
      </c>
      <c r="C183" s="51" t="s">
        <v>443</v>
      </c>
      <c r="D183" s="51" t="s">
        <v>440</v>
      </c>
      <c r="E183" s="136"/>
      <c r="F183" s="137"/>
      <c r="G183" s="138" t="s">
        <v>80</v>
      </c>
      <c r="H183" s="43">
        <f t="shared" si="0"/>
        <v>1</v>
      </c>
      <c r="I183" s="76">
        <f>IF(COUNTBLANK(GD_CHAM_CONG!F184:T184)&gt;=15,1,0)</f>
        <v>1</v>
      </c>
      <c r="J183" s="76">
        <f>IF((GD_CHAM_CONG!AO184+GD_CHAM_CONG!AQ184+GD_CHAM_CONG!AR184+GD_CHAM_CONG!AT184+GD_CHAM_CONG!AU184+GD_CHAM_CONG!AV184)&gt;=14,1,0)</f>
        <v>0</v>
      </c>
      <c r="K183" s="139">
        <v>1</v>
      </c>
      <c r="L183" s="165"/>
      <c r="M183" s="140">
        <v>0</v>
      </c>
      <c r="N183" s="43"/>
    </row>
    <row r="184" spans="1:14" ht="12.75" x14ac:dyDescent="0.2">
      <c r="A184" s="49">
        <v>180</v>
      </c>
      <c r="B184" s="50">
        <v>13762</v>
      </c>
      <c r="C184" s="51" t="s">
        <v>444</v>
      </c>
      <c r="D184" s="51" t="s">
        <v>440</v>
      </c>
      <c r="E184" s="136"/>
      <c r="F184" s="137"/>
      <c r="G184" s="138" t="s">
        <v>80</v>
      </c>
      <c r="H184" s="43">
        <f t="shared" si="0"/>
        <v>1</v>
      </c>
      <c r="I184" s="76">
        <f>IF(COUNTBLANK(GD_CHAM_CONG!F185:T185)&gt;=15,1,0)</f>
        <v>1</v>
      </c>
      <c r="J184" s="76">
        <f>IF((GD_CHAM_CONG!AO185+GD_CHAM_CONG!AQ185+GD_CHAM_CONG!AR185+GD_CHAM_CONG!AT185+GD_CHAM_CONG!AU185+GD_CHAM_CONG!AV185)&gt;=14,1,0)</f>
        <v>0</v>
      </c>
      <c r="K184" s="139">
        <v>1</v>
      </c>
      <c r="L184" s="165"/>
      <c r="M184" s="140">
        <v>0</v>
      </c>
      <c r="N184" s="43"/>
    </row>
    <row r="185" spans="1:14" ht="12.75" x14ac:dyDescent="0.2">
      <c r="A185" s="49">
        <v>181</v>
      </c>
      <c r="B185" s="50">
        <v>13763</v>
      </c>
      <c r="C185" s="51" t="s">
        <v>445</v>
      </c>
      <c r="D185" s="51" t="s">
        <v>440</v>
      </c>
      <c r="E185" s="136"/>
      <c r="F185" s="137"/>
      <c r="G185" s="138" t="s">
        <v>80</v>
      </c>
      <c r="H185" s="43">
        <f t="shared" si="0"/>
        <v>1</v>
      </c>
      <c r="I185" s="76">
        <f>IF(COUNTBLANK(GD_CHAM_CONG!F186:T186)&gt;=15,1,0)</f>
        <v>1</v>
      </c>
      <c r="J185" s="76">
        <f>IF((GD_CHAM_CONG!AO186+GD_CHAM_CONG!AQ186+GD_CHAM_CONG!AR186+GD_CHAM_CONG!AT186+GD_CHAM_CONG!AU186+GD_CHAM_CONG!AV186)&gt;=14,1,0)</f>
        <v>0</v>
      </c>
      <c r="K185" s="139">
        <v>1</v>
      </c>
      <c r="L185" s="165"/>
      <c r="M185" s="140">
        <v>0</v>
      </c>
      <c r="N185" s="43"/>
    </row>
    <row r="186" spans="1:14" ht="12.75" x14ac:dyDescent="0.2">
      <c r="A186" s="49">
        <v>182</v>
      </c>
      <c r="B186" s="50">
        <v>13764</v>
      </c>
      <c r="C186" s="51" t="s">
        <v>446</v>
      </c>
      <c r="D186" s="51" t="s">
        <v>440</v>
      </c>
      <c r="E186" s="136"/>
      <c r="F186" s="137"/>
      <c r="G186" s="138" t="s">
        <v>80</v>
      </c>
      <c r="H186" s="43">
        <f t="shared" si="0"/>
        <v>1</v>
      </c>
      <c r="I186" s="76">
        <f>IF(COUNTBLANK(GD_CHAM_CONG!F187:T187)&gt;=15,1,0)</f>
        <v>1</v>
      </c>
      <c r="J186" s="76">
        <f>IF((GD_CHAM_CONG!AO187+GD_CHAM_CONG!AQ187+GD_CHAM_CONG!AR187+GD_CHAM_CONG!AT187+GD_CHAM_CONG!AU187+GD_CHAM_CONG!AV187)&gt;=14,1,0)</f>
        <v>0</v>
      </c>
      <c r="K186" s="139">
        <v>1</v>
      </c>
      <c r="L186" s="165"/>
      <c r="M186" s="140">
        <v>0</v>
      </c>
      <c r="N186" s="43"/>
    </row>
    <row r="187" spans="1:14" ht="12.75" x14ac:dyDescent="0.2">
      <c r="A187" s="49">
        <v>183</v>
      </c>
      <c r="B187" s="50">
        <v>13765</v>
      </c>
      <c r="C187" s="51" t="s">
        <v>447</v>
      </c>
      <c r="D187" s="51" t="s">
        <v>440</v>
      </c>
      <c r="E187" s="136"/>
      <c r="F187" s="137"/>
      <c r="G187" s="138" t="s">
        <v>80</v>
      </c>
      <c r="H187" s="43">
        <f t="shared" si="0"/>
        <v>1</v>
      </c>
      <c r="I187" s="76">
        <f>IF(COUNTBLANK(GD_CHAM_CONG!F188:T188)&gt;=15,1,0)</f>
        <v>1</v>
      </c>
      <c r="J187" s="76">
        <f>IF((GD_CHAM_CONG!AO188+GD_CHAM_CONG!AQ188+GD_CHAM_CONG!AR188+GD_CHAM_CONG!AT188+GD_CHAM_CONG!AU188+GD_CHAM_CONG!AV188)&gt;=14,1,0)</f>
        <v>0</v>
      </c>
      <c r="K187" s="139">
        <v>1</v>
      </c>
      <c r="L187" s="165"/>
      <c r="M187" s="140">
        <v>0</v>
      </c>
      <c r="N187" s="43"/>
    </row>
    <row r="188" spans="1:14" ht="12.75" x14ac:dyDescent="0.2">
      <c r="A188" s="49">
        <v>184</v>
      </c>
      <c r="B188" s="50">
        <v>13766</v>
      </c>
      <c r="C188" s="51" t="s">
        <v>449</v>
      </c>
      <c r="D188" s="51" t="s">
        <v>440</v>
      </c>
      <c r="E188" s="136"/>
      <c r="F188" s="137"/>
      <c r="G188" s="138" t="s">
        <v>80</v>
      </c>
      <c r="H188" s="43">
        <f t="shared" si="0"/>
        <v>1</v>
      </c>
      <c r="I188" s="76">
        <f>IF(COUNTBLANK(GD_CHAM_CONG!F189:T189)&gt;=15,1,0)</f>
        <v>1</v>
      </c>
      <c r="J188" s="76">
        <f>IF((GD_CHAM_CONG!AO189+GD_CHAM_CONG!AQ189+GD_CHAM_CONG!AR189+GD_CHAM_CONG!AT189+GD_CHAM_CONG!AU189+GD_CHAM_CONG!AV189)&gt;=14,1,0)</f>
        <v>0</v>
      </c>
      <c r="K188" s="139">
        <v>1</v>
      </c>
      <c r="L188" s="165"/>
      <c r="M188" s="140">
        <v>0</v>
      </c>
      <c r="N188" s="43"/>
    </row>
    <row r="189" spans="1:14" ht="12.75" x14ac:dyDescent="0.2">
      <c r="A189" s="49">
        <v>185</v>
      </c>
      <c r="B189" s="50">
        <v>13767</v>
      </c>
      <c r="C189" s="51" t="s">
        <v>450</v>
      </c>
      <c r="D189" s="51" t="s">
        <v>440</v>
      </c>
      <c r="E189" s="136"/>
      <c r="F189" s="137"/>
      <c r="G189" s="138" t="s">
        <v>80</v>
      </c>
      <c r="H189" s="43">
        <f t="shared" si="0"/>
        <v>1</v>
      </c>
      <c r="I189" s="76">
        <f>IF(COUNTBLANK(GD_CHAM_CONG!F190:T190)&gt;=15,1,0)</f>
        <v>1</v>
      </c>
      <c r="J189" s="76">
        <f>IF((GD_CHAM_CONG!AO190+GD_CHAM_CONG!AQ190+GD_CHAM_CONG!AR190+GD_CHAM_CONG!AT190+GD_CHAM_CONG!AU190+GD_CHAM_CONG!AV190)&gt;=14,1,0)</f>
        <v>0</v>
      </c>
      <c r="K189" s="139">
        <v>1</v>
      </c>
      <c r="L189" s="165"/>
      <c r="M189" s="140">
        <v>0</v>
      </c>
      <c r="N189" s="43"/>
    </row>
    <row r="190" spans="1:14" ht="12.75" x14ac:dyDescent="0.2">
      <c r="A190" s="49">
        <v>186</v>
      </c>
      <c r="B190" s="50">
        <v>13769</v>
      </c>
      <c r="C190" s="51" t="s">
        <v>451</v>
      </c>
      <c r="D190" s="51" t="s">
        <v>440</v>
      </c>
      <c r="E190" s="136"/>
      <c r="F190" s="137"/>
      <c r="G190" s="138" t="s">
        <v>80</v>
      </c>
      <c r="H190" s="43">
        <f t="shared" si="0"/>
        <v>1</v>
      </c>
      <c r="I190" s="76">
        <f>IF(COUNTBLANK(GD_CHAM_CONG!F191:T191)&gt;=15,1,0)</f>
        <v>1</v>
      </c>
      <c r="J190" s="76">
        <f>IF((GD_CHAM_CONG!AO191+GD_CHAM_CONG!AQ191+GD_CHAM_CONG!AR191+GD_CHAM_CONG!AT191+GD_CHAM_CONG!AU191+GD_CHAM_CONG!AV191)&gt;=14,1,0)</f>
        <v>0</v>
      </c>
      <c r="K190" s="139">
        <v>1</v>
      </c>
      <c r="L190" s="165"/>
      <c r="M190" s="140">
        <v>0</v>
      </c>
      <c r="N190" s="43"/>
    </row>
    <row r="191" spans="1:14" ht="12.75" x14ac:dyDescent="0.2">
      <c r="A191" s="49">
        <v>187</v>
      </c>
      <c r="B191" s="50">
        <v>13770</v>
      </c>
      <c r="C191" s="51" t="s">
        <v>452</v>
      </c>
      <c r="D191" s="51" t="s">
        <v>440</v>
      </c>
      <c r="E191" s="136"/>
      <c r="F191" s="137"/>
      <c r="G191" s="138" t="s">
        <v>80</v>
      </c>
      <c r="H191" s="43">
        <f t="shared" si="0"/>
        <v>1</v>
      </c>
      <c r="I191" s="76" t="e">
        <f>IF(COUNTBLANK(#REF!)&gt;=15,1,0)</f>
        <v>#REF!</v>
      </c>
      <c r="J191" s="76" t="e">
        <f>IF((#REF!+#REF!+#REF!+#REF!+#REF!+#REF!)&gt;=14,1,0)</f>
        <v>#REF!</v>
      </c>
      <c r="K191" s="139">
        <v>1</v>
      </c>
      <c r="L191" s="165"/>
      <c r="M191" s="140">
        <v>0</v>
      </c>
      <c r="N191" s="43"/>
    </row>
    <row r="192" spans="1:14" ht="12.75" x14ac:dyDescent="0.2">
      <c r="A192" s="49">
        <v>188</v>
      </c>
      <c r="B192" s="50">
        <v>13771</v>
      </c>
      <c r="C192" s="51" t="s">
        <v>453</v>
      </c>
      <c r="D192" s="51" t="s">
        <v>440</v>
      </c>
      <c r="E192" s="136"/>
      <c r="F192" s="137"/>
      <c r="G192" s="138" t="s">
        <v>80</v>
      </c>
      <c r="H192" s="43">
        <f t="shared" si="0"/>
        <v>1</v>
      </c>
      <c r="I192" s="76">
        <f>IF(COUNTBLANK(GD_CHAM_CONG!F192:T192)&gt;=15,1,0)</f>
        <v>1</v>
      </c>
      <c r="J192" s="76">
        <f>IF((GD_CHAM_CONG!AO192+GD_CHAM_CONG!AQ192+GD_CHAM_CONG!AR192+GD_CHAM_CONG!AT192+GD_CHAM_CONG!AU192+GD_CHAM_CONG!AV192)&gt;=14,1,0)</f>
        <v>0</v>
      </c>
      <c r="K192" s="139">
        <v>1</v>
      </c>
      <c r="L192" s="165"/>
      <c r="M192" s="140">
        <v>0</v>
      </c>
      <c r="N192" s="43"/>
    </row>
    <row r="193" spans="1:14" ht="12.75" x14ac:dyDescent="0.2">
      <c r="A193" s="49">
        <v>189</v>
      </c>
      <c r="B193" s="50">
        <v>13772</v>
      </c>
      <c r="C193" s="51" t="s">
        <v>454</v>
      </c>
      <c r="D193" s="51" t="s">
        <v>440</v>
      </c>
      <c r="E193" s="136"/>
      <c r="F193" s="137"/>
      <c r="G193" s="138" t="s">
        <v>80</v>
      </c>
      <c r="H193" s="43">
        <f t="shared" si="0"/>
        <v>1</v>
      </c>
      <c r="I193" s="76">
        <f>IF(COUNTBLANK(GD_CHAM_CONG!F193:T193)&gt;=15,1,0)</f>
        <v>1</v>
      </c>
      <c r="J193" s="76">
        <f>IF((GD_CHAM_CONG!AO193+GD_CHAM_CONG!AQ193+GD_CHAM_CONG!AR193+GD_CHAM_CONG!AT193+GD_CHAM_CONG!AU193+GD_CHAM_CONG!AV193)&gt;=14,1,0)</f>
        <v>0</v>
      </c>
      <c r="K193" s="139">
        <v>1</v>
      </c>
      <c r="L193" s="165"/>
      <c r="M193" s="140">
        <v>0</v>
      </c>
      <c r="N193" s="43"/>
    </row>
    <row r="194" spans="1:14" ht="12.75" x14ac:dyDescent="0.2">
      <c r="A194" s="49">
        <v>190</v>
      </c>
      <c r="B194" s="50">
        <v>13773</v>
      </c>
      <c r="C194" s="51" t="s">
        <v>455</v>
      </c>
      <c r="D194" s="51" t="s">
        <v>440</v>
      </c>
      <c r="E194" s="136"/>
      <c r="F194" s="137"/>
      <c r="G194" s="138" t="s">
        <v>80</v>
      </c>
      <c r="H194" s="43">
        <f t="shared" si="0"/>
        <v>1</v>
      </c>
      <c r="I194" s="76">
        <f>IF(COUNTBLANK(GD_CHAM_CONG!F194:T194)&gt;=15,1,0)</f>
        <v>1</v>
      </c>
      <c r="J194" s="76">
        <f>IF((GD_CHAM_CONG!AO194+GD_CHAM_CONG!AQ194+GD_CHAM_CONG!AR194+GD_CHAM_CONG!AT194+GD_CHAM_CONG!AU194+GD_CHAM_CONG!AV194)&gt;=14,1,0)</f>
        <v>0</v>
      </c>
      <c r="K194" s="139">
        <v>1</v>
      </c>
      <c r="L194" s="165"/>
      <c r="M194" s="140">
        <v>0</v>
      </c>
      <c r="N194" s="43"/>
    </row>
    <row r="195" spans="1:14" ht="12.75" x14ac:dyDescent="0.2">
      <c r="A195" s="49">
        <v>191</v>
      </c>
      <c r="B195" s="50">
        <v>13774</v>
      </c>
      <c r="C195" s="51" t="s">
        <v>456</v>
      </c>
      <c r="D195" s="51" t="s">
        <v>440</v>
      </c>
      <c r="E195" s="136"/>
      <c r="F195" s="137"/>
      <c r="G195" s="138" t="s">
        <v>80</v>
      </c>
      <c r="H195" s="43">
        <f t="shared" si="0"/>
        <v>1</v>
      </c>
      <c r="I195" s="76">
        <f>IF(COUNTBLANK(GD_CHAM_CONG!F195:T195)&gt;=15,1,0)</f>
        <v>1</v>
      </c>
      <c r="J195" s="76">
        <f>IF((GD_CHAM_CONG!AO195+GD_CHAM_CONG!AQ195+GD_CHAM_CONG!AR195+GD_CHAM_CONG!AT195+GD_CHAM_CONG!AU195+GD_CHAM_CONG!AV195)&gt;=14,1,0)</f>
        <v>0</v>
      </c>
      <c r="K195" s="139">
        <v>1</v>
      </c>
      <c r="L195" s="165"/>
      <c r="M195" s="140">
        <v>0</v>
      </c>
      <c r="N195" s="43"/>
    </row>
    <row r="196" spans="1:14" ht="12.75" x14ac:dyDescent="0.2">
      <c r="A196" s="49">
        <v>192</v>
      </c>
      <c r="B196" s="50">
        <v>13775</v>
      </c>
      <c r="C196" s="51" t="s">
        <v>457</v>
      </c>
      <c r="D196" s="51" t="s">
        <v>440</v>
      </c>
      <c r="E196" s="136"/>
      <c r="F196" s="137"/>
      <c r="G196" s="138" t="s">
        <v>80</v>
      </c>
      <c r="H196" s="43">
        <f t="shared" si="0"/>
        <v>1</v>
      </c>
      <c r="I196" s="76">
        <f>IF(COUNTBLANK(GD_CHAM_CONG!F196:T196)&gt;=15,1,0)</f>
        <v>1</v>
      </c>
      <c r="J196" s="76">
        <f>IF((GD_CHAM_CONG!AO196+GD_CHAM_CONG!AQ196+GD_CHAM_CONG!AR196+GD_CHAM_CONG!AT196+GD_CHAM_CONG!AU196+GD_CHAM_CONG!AV196)&gt;=14,1,0)</f>
        <v>0</v>
      </c>
      <c r="K196" s="139">
        <v>1</v>
      </c>
      <c r="L196" s="165"/>
      <c r="M196" s="140">
        <v>0</v>
      </c>
      <c r="N196" s="43"/>
    </row>
    <row r="197" spans="1:14" ht="12.75" x14ac:dyDescent="0.2">
      <c r="A197" s="49">
        <v>193</v>
      </c>
      <c r="B197" s="50">
        <v>13776</v>
      </c>
      <c r="C197" s="51" t="s">
        <v>459</v>
      </c>
      <c r="D197" s="51" t="s">
        <v>440</v>
      </c>
      <c r="E197" s="136"/>
      <c r="F197" s="137"/>
      <c r="G197" s="138" t="s">
        <v>80</v>
      </c>
      <c r="H197" s="43">
        <f t="shared" si="0"/>
        <v>1</v>
      </c>
      <c r="I197" s="76">
        <f>IF(COUNTBLANK(GD_CHAM_CONG!F197:T197)&gt;=15,1,0)</f>
        <v>1</v>
      </c>
      <c r="J197" s="76">
        <f>IF((GD_CHAM_CONG!AO197+GD_CHAM_CONG!AQ197+GD_CHAM_CONG!AR197+GD_CHAM_CONG!AT197+GD_CHAM_CONG!AU197+GD_CHAM_CONG!AV197)&gt;=14,1,0)</f>
        <v>0</v>
      </c>
      <c r="K197" s="139">
        <v>1</v>
      </c>
      <c r="L197" s="165"/>
      <c r="M197" s="140">
        <v>0</v>
      </c>
      <c r="N197" s="43"/>
    </row>
    <row r="198" spans="1:14" ht="12.75" x14ac:dyDescent="0.2">
      <c r="A198" s="49">
        <v>194</v>
      </c>
      <c r="B198" s="50">
        <v>13778</v>
      </c>
      <c r="C198" s="51" t="s">
        <v>460</v>
      </c>
      <c r="D198" s="51" t="s">
        <v>440</v>
      </c>
      <c r="E198" s="136"/>
      <c r="F198" s="137"/>
      <c r="G198" s="138" t="s">
        <v>80</v>
      </c>
      <c r="H198" s="43">
        <f t="shared" si="0"/>
        <v>1</v>
      </c>
      <c r="I198" s="76">
        <f>IF(COUNTBLANK(GD_CHAM_CONG!F198:T198)&gt;=15,1,0)</f>
        <v>1</v>
      </c>
      <c r="J198" s="76">
        <f>IF((GD_CHAM_CONG!AO198+GD_CHAM_CONG!AQ198+GD_CHAM_CONG!AR198+GD_CHAM_CONG!AT198+GD_CHAM_CONG!AU198+GD_CHAM_CONG!AV198)&gt;=14,1,0)</f>
        <v>0</v>
      </c>
      <c r="K198" s="139">
        <v>1</v>
      </c>
      <c r="L198" s="165"/>
      <c r="M198" s="140">
        <v>0</v>
      </c>
      <c r="N198" s="43"/>
    </row>
    <row r="199" spans="1:14" ht="12.75" x14ac:dyDescent="0.2">
      <c r="A199" s="49">
        <v>195</v>
      </c>
      <c r="B199" s="50">
        <v>13779</v>
      </c>
      <c r="C199" s="51" t="s">
        <v>461</v>
      </c>
      <c r="D199" s="51" t="s">
        <v>440</v>
      </c>
      <c r="E199" s="136"/>
      <c r="F199" s="137"/>
      <c r="G199" s="138" t="s">
        <v>80</v>
      </c>
      <c r="H199" s="43">
        <f t="shared" si="0"/>
        <v>1</v>
      </c>
      <c r="I199" s="76">
        <f>IF(COUNTBLANK(GD_CHAM_CONG!F199:T199)&gt;=15,1,0)</f>
        <v>1</v>
      </c>
      <c r="J199" s="76">
        <f>IF((GD_CHAM_CONG!AO199+GD_CHAM_CONG!AQ199+GD_CHAM_CONG!AR199+GD_CHAM_CONG!AT199+GD_CHAM_CONG!AU199+GD_CHAM_CONG!AV199)&gt;=14,1,0)</f>
        <v>0</v>
      </c>
      <c r="K199" s="139">
        <v>1</v>
      </c>
      <c r="L199" s="165"/>
      <c r="M199" s="140">
        <v>0</v>
      </c>
      <c r="N199" s="43"/>
    </row>
    <row r="200" spans="1:14" ht="12.75" x14ac:dyDescent="0.2">
      <c r="A200" s="49">
        <v>196</v>
      </c>
      <c r="B200" s="50">
        <v>13780</v>
      </c>
      <c r="C200" s="51" t="s">
        <v>463</v>
      </c>
      <c r="D200" s="51" t="s">
        <v>440</v>
      </c>
      <c r="E200" s="136"/>
      <c r="F200" s="137"/>
      <c r="G200" s="138" t="s">
        <v>80</v>
      </c>
      <c r="H200" s="43">
        <f t="shared" si="0"/>
        <v>1</v>
      </c>
      <c r="I200" s="76">
        <f>IF(COUNTBLANK(GD_CHAM_CONG!F200:T200)&gt;=15,1,0)</f>
        <v>1</v>
      </c>
      <c r="J200" s="76">
        <f>IF((GD_CHAM_CONG!AO200+GD_CHAM_CONG!AQ200+GD_CHAM_CONG!AR200+GD_CHAM_CONG!AT200+GD_CHAM_CONG!AU200+GD_CHAM_CONG!AV200)&gt;=14,1,0)</f>
        <v>0</v>
      </c>
      <c r="K200" s="139">
        <v>1</v>
      </c>
      <c r="L200" s="165"/>
      <c r="M200" s="140">
        <v>0</v>
      </c>
      <c r="N200" s="43"/>
    </row>
    <row r="201" spans="1:14" ht="12.75" x14ac:dyDescent="0.2">
      <c r="A201" s="49">
        <v>197</v>
      </c>
      <c r="B201" s="50">
        <v>13781</v>
      </c>
      <c r="C201" s="51" t="s">
        <v>464</v>
      </c>
      <c r="D201" s="51" t="s">
        <v>440</v>
      </c>
      <c r="E201" s="136"/>
      <c r="F201" s="137"/>
      <c r="G201" s="138" t="s">
        <v>80</v>
      </c>
      <c r="H201" s="43">
        <f t="shared" si="0"/>
        <v>1</v>
      </c>
      <c r="I201" s="76">
        <f>IF(COUNTBLANK(GD_CHAM_CONG!F201:T201)&gt;=15,1,0)</f>
        <v>1</v>
      </c>
      <c r="J201" s="76">
        <f>IF((GD_CHAM_CONG!AO201+GD_CHAM_CONG!AQ201+GD_CHAM_CONG!AR201+GD_CHAM_CONG!AT201+GD_CHAM_CONG!AU201+GD_CHAM_CONG!AV201)&gt;=14,1,0)</f>
        <v>0</v>
      </c>
      <c r="K201" s="139">
        <v>1</v>
      </c>
      <c r="L201" s="165"/>
      <c r="M201" s="140">
        <v>0</v>
      </c>
      <c r="N201" s="43"/>
    </row>
    <row r="202" spans="1:14" ht="12.75" x14ac:dyDescent="0.2">
      <c r="A202" s="49">
        <v>198</v>
      </c>
      <c r="B202" s="50">
        <v>13782</v>
      </c>
      <c r="C202" s="51" t="s">
        <v>465</v>
      </c>
      <c r="D202" s="51" t="s">
        <v>440</v>
      </c>
      <c r="E202" s="136"/>
      <c r="F202" s="137"/>
      <c r="G202" s="138" t="s">
        <v>80</v>
      </c>
      <c r="H202" s="43">
        <f t="shared" si="0"/>
        <v>1</v>
      </c>
      <c r="I202" s="76">
        <f>IF(COUNTBLANK(GD_CHAM_CONG!F202:T202)&gt;=15,1,0)</f>
        <v>1</v>
      </c>
      <c r="J202" s="76">
        <f>IF((GD_CHAM_CONG!AO202+GD_CHAM_CONG!AQ202+GD_CHAM_CONG!AR202+GD_CHAM_CONG!AT202+GD_CHAM_CONG!AU202+GD_CHAM_CONG!AV202)&gt;=14,1,0)</f>
        <v>0</v>
      </c>
      <c r="K202" s="139">
        <v>1</v>
      </c>
      <c r="L202" s="165"/>
      <c r="M202" s="140">
        <v>0</v>
      </c>
      <c r="N202" s="43"/>
    </row>
    <row r="203" spans="1:14" ht="12.75" x14ac:dyDescent="0.2">
      <c r="A203" s="49">
        <v>199</v>
      </c>
      <c r="B203" s="50">
        <v>13784</v>
      </c>
      <c r="C203" s="51" t="s">
        <v>466</v>
      </c>
      <c r="D203" s="51" t="s">
        <v>440</v>
      </c>
      <c r="E203" s="136"/>
      <c r="F203" s="137"/>
      <c r="G203" s="138" t="s">
        <v>80</v>
      </c>
      <c r="H203" s="43">
        <f t="shared" si="0"/>
        <v>1</v>
      </c>
      <c r="I203" s="76">
        <f>IF(COUNTBLANK(GD_CHAM_CONG!F203:T203)&gt;=15,1,0)</f>
        <v>1</v>
      </c>
      <c r="J203" s="76">
        <f>IF((GD_CHAM_CONG!AO203+GD_CHAM_CONG!AQ203+GD_CHAM_CONG!AR203+GD_CHAM_CONG!AT203+GD_CHAM_CONG!AU203+GD_CHAM_CONG!AV203)&gt;=14,1,0)</f>
        <v>0</v>
      </c>
      <c r="K203" s="139">
        <v>1</v>
      </c>
      <c r="L203" s="165"/>
      <c r="M203" s="140">
        <v>0</v>
      </c>
      <c r="N203" s="43"/>
    </row>
    <row r="204" spans="1:14" ht="12.75" x14ac:dyDescent="0.2">
      <c r="A204" s="49">
        <v>200</v>
      </c>
      <c r="B204" s="50">
        <v>13754</v>
      </c>
      <c r="C204" s="51" t="s">
        <v>467</v>
      </c>
      <c r="D204" s="51" t="s">
        <v>440</v>
      </c>
      <c r="E204" s="136"/>
      <c r="F204" s="137"/>
      <c r="G204" s="138" t="s">
        <v>80</v>
      </c>
      <c r="H204" s="43">
        <f t="shared" si="0"/>
        <v>1</v>
      </c>
      <c r="I204" s="76">
        <f>IF(COUNTBLANK(GD_CHAM_CONG!F204:T204)&gt;=15,1,0)</f>
        <v>1</v>
      </c>
      <c r="J204" s="76">
        <f>IF((GD_CHAM_CONG!AO204+GD_CHAM_CONG!AQ204+GD_CHAM_CONG!AR204+GD_CHAM_CONG!AT204+GD_CHAM_CONG!AU204+GD_CHAM_CONG!AV204)&gt;=14,1,0)</f>
        <v>0</v>
      </c>
      <c r="K204" s="139">
        <v>1</v>
      </c>
      <c r="L204" s="165"/>
      <c r="M204" s="140">
        <v>0</v>
      </c>
      <c r="N204" s="43"/>
    </row>
    <row r="205" spans="1:14" ht="12.75" x14ac:dyDescent="0.2">
      <c r="A205" s="49">
        <v>201</v>
      </c>
      <c r="B205" s="50">
        <v>13756</v>
      </c>
      <c r="C205" s="51" t="s">
        <v>468</v>
      </c>
      <c r="D205" s="51" t="s">
        <v>440</v>
      </c>
      <c r="E205" s="136"/>
      <c r="F205" s="137"/>
      <c r="G205" s="138" t="s">
        <v>80</v>
      </c>
      <c r="H205" s="43">
        <f t="shared" si="0"/>
        <v>1</v>
      </c>
      <c r="I205" s="76">
        <f>IF(COUNTBLANK(GD_CHAM_CONG!F205:T205)&gt;=15,1,0)</f>
        <v>1</v>
      </c>
      <c r="J205" s="76">
        <f>IF((GD_CHAM_CONG!AO205+GD_CHAM_CONG!AQ205+GD_CHAM_CONG!AR205+GD_CHAM_CONG!AT205+GD_CHAM_CONG!AU205+GD_CHAM_CONG!AV205)&gt;=14,1,0)</f>
        <v>0</v>
      </c>
      <c r="K205" s="139">
        <v>1</v>
      </c>
      <c r="L205" s="165"/>
      <c r="M205" s="140">
        <v>0</v>
      </c>
      <c r="N205" s="43"/>
    </row>
    <row r="206" spans="1:14" ht="12.75" x14ac:dyDescent="0.2">
      <c r="A206" s="49">
        <v>202</v>
      </c>
      <c r="B206" s="50">
        <v>13757</v>
      </c>
      <c r="C206" s="51" t="s">
        <v>469</v>
      </c>
      <c r="D206" s="51" t="s">
        <v>440</v>
      </c>
      <c r="E206" s="136"/>
      <c r="F206" s="137"/>
      <c r="G206" s="138" t="s">
        <v>80</v>
      </c>
      <c r="H206" s="43">
        <f t="shared" si="0"/>
        <v>1</v>
      </c>
      <c r="I206" s="76">
        <f>IF(COUNTBLANK(GD_CHAM_CONG!F206:T206)&gt;=15,1,0)</f>
        <v>1</v>
      </c>
      <c r="J206" s="76">
        <f>IF((GD_CHAM_CONG!AO206+GD_CHAM_CONG!AQ206+GD_CHAM_CONG!AR206+GD_CHAM_CONG!AT206+GD_CHAM_CONG!AU206+GD_CHAM_CONG!AV206)&gt;=14,1,0)</f>
        <v>0</v>
      </c>
      <c r="K206" s="139">
        <v>1</v>
      </c>
      <c r="L206" s="165"/>
      <c r="M206" s="140">
        <v>0</v>
      </c>
      <c r="N206" s="43"/>
    </row>
    <row r="207" spans="1:14" ht="12.75" x14ac:dyDescent="0.2">
      <c r="A207" s="49">
        <v>203</v>
      </c>
      <c r="B207" s="50">
        <v>13768</v>
      </c>
      <c r="C207" s="51" t="s">
        <v>470</v>
      </c>
      <c r="D207" s="51" t="s">
        <v>440</v>
      </c>
      <c r="E207" s="136"/>
      <c r="F207" s="137"/>
      <c r="G207" s="138" t="s">
        <v>80</v>
      </c>
      <c r="H207" s="43">
        <f t="shared" si="0"/>
        <v>1</v>
      </c>
      <c r="I207" s="76">
        <f>IF(COUNTBLANK(GD_CHAM_CONG!F207:T207)&gt;=15,1,0)</f>
        <v>1</v>
      </c>
      <c r="J207" s="76">
        <f>IF((GD_CHAM_CONG!AO207+GD_CHAM_CONG!AQ207+GD_CHAM_CONG!AR207+GD_CHAM_CONG!AT207+GD_CHAM_CONG!AU207+GD_CHAM_CONG!AV207)&gt;=14,1,0)</f>
        <v>0</v>
      </c>
      <c r="K207" s="139">
        <v>1</v>
      </c>
      <c r="L207" s="165"/>
      <c r="M207" s="140">
        <v>0</v>
      </c>
      <c r="N207" s="43"/>
    </row>
    <row r="208" spans="1:14" ht="12.75" x14ac:dyDescent="0.2">
      <c r="A208" s="49">
        <v>204</v>
      </c>
      <c r="B208" s="50">
        <v>201505</v>
      </c>
      <c r="C208" s="204" t="s">
        <v>471</v>
      </c>
      <c r="D208" s="205" t="s">
        <v>440</v>
      </c>
      <c r="E208" s="136"/>
      <c r="F208" s="137"/>
      <c r="G208" s="138" t="s">
        <v>80</v>
      </c>
      <c r="H208" s="43">
        <f t="shared" si="0"/>
        <v>1</v>
      </c>
      <c r="I208" s="76">
        <f>IF(COUNTBLANK(GD_CHAM_CONG!F208:T208)&gt;=15,1,0)</f>
        <v>1</v>
      </c>
      <c r="J208" s="76">
        <f>IF((GD_CHAM_CONG!AO208+GD_CHAM_CONG!AQ208+GD_CHAM_CONG!AR208+GD_CHAM_CONG!AT208+GD_CHAM_CONG!AU208+GD_CHAM_CONG!AV208)&gt;=14,1,0)</f>
        <v>0</v>
      </c>
      <c r="K208" s="139">
        <v>1</v>
      </c>
      <c r="L208" s="165"/>
      <c r="M208" s="140">
        <v>0</v>
      </c>
      <c r="N208" s="43"/>
    </row>
    <row r="209" spans="1:14" ht="12.75" x14ac:dyDescent="0.2">
      <c r="A209" s="49">
        <v>205</v>
      </c>
      <c r="B209" s="50">
        <v>201506</v>
      </c>
      <c r="C209" s="204" t="s">
        <v>472</v>
      </c>
      <c r="D209" s="205" t="s">
        <v>440</v>
      </c>
      <c r="E209" s="136"/>
      <c r="F209" s="137"/>
      <c r="G209" s="138" t="s">
        <v>80</v>
      </c>
      <c r="H209" s="43">
        <f t="shared" si="0"/>
        <v>1</v>
      </c>
      <c r="I209" s="76">
        <f>IF(COUNTBLANK(GD_CHAM_CONG!F209:T209)&gt;=15,1,0)</f>
        <v>1</v>
      </c>
      <c r="J209" s="76">
        <f>IF((GD_CHAM_CONG!AO209+GD_CHAM_CONG!AQ209+GD_CHAM_CONG!AR209+GD_CHAM_CONG!AT209+GD_CHAM_CONG!AU209+GD_CHAM_CONG!AV209)&gt;=14,1,0)</f>
        <v>0</v>
      </c>
      <c r="K209" s="139">
        <v>1</v>
      </c>
      <c r="L209" s="165"/>
      <c r="M209" s="140">
        <v>0</v>
      </c>
      <c r="N209" s="43"/>
    </row>
    <row r="210" spans="1:14" ht="12.75" x14ac:dyDescent="0.2">
      <c r="A210" s="49">
        <v>206</v>
      </c>
      <c r="B210" s="50">
        <v>201507</v>
      </c>
      <c r="C210" s="204" t="s">
        <v>473</v>
      </c>
      <c r="D210" s="205" t="s">
        <v>440</v>
      </c>
      <c r="E210" s="136"/>
      <c r="F210" s="137"/>
      <c r="G210" s="138" t="s">
        <v>80</v>
      </c>
      <c r="H210" s="43">
        <f t="shared" si="0"/>
        <v>1</v>
      </c>
      <c r="I210" s="76">
        <f>IF(COUNTBLANK(GD_CHAM_CONG!F210:T210)&gt;=15,1,0)</f>
        <v>1</v>
      </c>
      <c r="J210" s="76">
        <f>IF((GD_CHAM_CONG!AO210+GD_CHAM_CONG!AQ210+GD_CHAM_CONG!AR210+GD_CHAM_CONG!AT210+GD_CHAM_CONG!AU210+GD_CHAM_CONG!AV210)&gt;=14,1,0)</f>
        <v>0</v>
      </c>
      <c r="K210" s="139">
        <v>1</v>
      </c>
      <c r="L210" s="165"/>
      <c r="M210" s="140">
        <v>0</v>
      </c>
      <c r="N210" s="43"/>
    </row>
    <row r="211" spans="1:14" ht="12.75" x14ac:dyDescent="0.2">
      <c r="A211" s="49">
        <v>207</v>
      </c>
      <c r="B211" s="50">
        <v>201508</v>
      </c>
      <c r="C211" s="204" t="s">
        <v>474</v>
      </c>
      <c r="D211" s="205" t="s">
        <v>440</v>
      </c>
      <c r="E211" s="136"/>
      <c r="F211" s="137"/>
      <c r="G211" s="138" t="s">
        <v>80</v>
      </c>
      <c r="H211" s="43">
        <f t="shared" si="0"/>
        <v>1</v>
      </c>
      <c r="I211" s="76">
        <f>IF(COUNTBLANK(GD_CHAM_CONG!F211:T211)&gt;=15,1,0)</f>
        <v>1</v>
      </c>
      <c r="J211" s="76">
        <f>IF((GD_CHAM_CONG!AO211+GD_CHAM_CONG!AQ211+GD_CHAM_CONG!AR211+GD_CHAM_CONG!AT211+GD_CHAM_CONG!AU211+GD_CHAM_CONG!AV211)&gt;=14,1,0)</f>
        <v>0</v>
      </c>
      <c r="K211" s="139">
        <v>1</v>
      </c>
      <c r="L211" s="165"/>
      <c r="M211" s="140">
        <v>0</v>
      </c>
      <c r="N211" s="43"/>
    </row>
    <row r="212" spans="1:14" ht="12.75" x14ac:dyDescent="0.2">
      <c r="A212" s="49">
        <v>208</v>
      </c>
      <c r="B212" s="50">
        <v>201509</v>
      </c>
      <c r="C212" s="204" t="s">
        <v>475</v>
      </c>
      <c r="D212" s="205" t="s">
        <v>440</v>
      </c>
      <c r="E212" s="136"/>
      <c r="F212" s="137"/>
      <c r="G212" s="138" t="s">
        <v>80</v>
      </c>
      <c r="H212" s="43">
        <f t="shared" si="0"/>
        <v>1</v>
      </c>
      <c r="I212" s="76">
        <f>IF(COUNTBLANK(GD_CHAM_CONG!F212:T212)&gt;=15,1,0)</f>
        <v>1</v>
      </c>
      <c r="J212" s="76">
        <f>IF((GD_CHAM_CONG!AO212+GD_CHAM_CONG!AQ212+GD_CHAM_CONG!AR212+GD_CHAM_CONG!AT212+GD_CHAM_CONG!AU212+GD_CHAM_CONG!AV212)&gt;=14,1,0)</f>
        <v>0</v>
      </c>
      <c r="K212" s="139">
        <v>1</v>
      </c>
      <c r="L212" s="165"/>
      <c r="M212" s="140">
        <v>0</v>
      </c>
      <c r="N212" s="43"/>
    </row>
    <row r="213" spans="1:14" ht="12.75" x14ac:dyDescent="0.2">
      <c r="A213" s="49">
        <v>209</v>
      </c>
      <c r="B213" s="50">
        <v>201510</v>
      </c>
      <c r="C213" s="204" t="s">
        <v>476</v>
      </c>
      <c r="D213" s="205" t="s">
        <v>440</v>
      </c>
      <c r="E213" s="136"/>
      <c r="F213" s="137"/>
      <c r="G213" s="138" t="s">
        <v>80</v>
      </c>
      <c r="H213" s="43">
        <f t="shared" si="0"/>
        <v>1</v>
      </c>
      <c r="I213" s="76">
        <f>IF(COUNTBLANK(GD_CHAM_CONG!F213:T213)&gt;=15,1,0)</f>
        <v>1</v>
      </c>
      <c r="J213" s="76">
        <f>IF((GD_CHAM_CONG!AO213+GD_CHAM_CONG!AQ213+GD_CHAM_CONG!AR213+GD_CHAM_CONG!AT213+GD_CHAM_CONG!AU213+GD_CHAM_CONG!AV213)&gt;=14,1,0)</f>
        <v>0</v>
      </c>
      <c r="K213" s="139">
        <v>1</v>
      </c>
      <c r="L213" s="165"/>
      <c r="M213" s="140">
        <v>0</v>
      </c>
      <c r="N213" s="43"/>
    </row>
    <row r="214" spans="1:14" ht="12.75" x14ac:dyDescent="0.2">
      <c r="A214" s="49">
        <v>210</v>
      </c>
      <c r="B214" s="50">
        <v>201511</v>
      </c>
      <c r="C214" s="204" t="s">
        <v>477</v>
      </c>
      <c r="D214" s="205" t="s">
        <v>440</v>
      </c>
      <c r="E214" s="136"/>
      <c r="F214" s="137"/>
      <c r="G214" s="138" t="s">
        <v>80</v>
      </c>
      <c r="H214" s="43">
        <f t="shared" si="0"/>
        <v>1</v>
      </c>
      <c r="I214" s="76">
        <f>IF(COUNTBLANK(GD_CHAM_CONG!F214:T214)&gt;=15,1,0)</f>
        <v>1</v>
      </c>
      <c r="J214" s="76">
        <f>IF((GD_CHAM_CONG!AO214+GD_CHAM_CONG!AQ214+GD_CHAM_CONG!AR214+GD_CHAM_CONG!AT214+GD_CHAM_CONG!AU214+GD_CHAM_CONG!AV214)&gt;=14,1,0)</f>
        <v>0</v>
      </c>
      <c r="K214" s="139">
        <v>1</v>
      </c>
      <c r="L214" s="165"/>
      <c r="M214" s="140">
        <v>0</v>
      </c>
      <c r="N214" s="43"/>
    </row>
    <row r="215" spans="1:14" ht="12.75" x14ac:dyDescent="0.2">
      <c r="A215" s="49">
        <v>211</v>
      </c>
      <c r="B215" s="50">
        <v>201512</v>
      </c>
      <c r="C215" s="204" t="s">
        <v>478</v>
      </c>
      <c r="D215" s="205" t="s">
        <v>440</v>
      </c>
      <c r="E215" s="136"/>
      <c r="F215" s="137"/>
      <c r="G215" s="138" t="s">
        <v>80</v>
      </c>
      <c r="H215" s="43">
        <f t="shared" si="0"/>
        <v>1</v>
      </c>
      <c r="I215" s="76">
        <f>IF(COUNTBLANK(GD_CHAM_CONG!F215:T215)&gt;=15,1,0)</f>
        <v>1</v>
      </c>
      <c r="J215" s="76">
        <f>IF((GD_CHAM_CONG!AO215+GD_CHAM_CONG!AQ215+GD_CHAM_CONG!AR215+GD_CHAM_CONG!AT215+GD_CHAM_CONG!AU215+GD_CHAM_CONG!AV215)&gt;=14,1,0)</f>
        <v>0</v>
      </c>
      <c r="K215" s="139">
        <v>1</v>
      </c>
      <c r="L215" s="165"/>
      <c r="M215" s="140">
        <v>0</v>
      </c>
      <c r="N215" s="43"/>
    </row>
    <row r="216" spans="1:14" ht="12.75" x14ac:dyDescent="0.2">
      <c r="A216" s="49">
        <v>212</v>
      </c>
      <c r="B216" s="50">
        <v>201513</v>
      </c>
      <c r="C216" s="204" t="s">
        <v>479</v>
      </c>
      <c r="D216" s="205" t="s">
        <v>440</v>
      </c>
      <c r="E216" s="136"/>
      <c r="F216" s="137"/>
      <c r="G216" s="138" t="s">
        <v>80</v>
      </c>
      <c r="H216" s="43">
        <f t="shared" si="0"/>
        <v>1</v>
      </c>
      <c r="I216" s="76">
        <f>IF(COUNTBLANK(GD_CHAM_CONG!F216:T216)&gt;=15,1,0)</f>
        <v>1</v>
      </c>
      <c r="J216" s="76">
        <f>IF((GD_CHAM_CONG!AO216+GD_CHAM_CONG!AQ216+GD_CHAM_CONG!AR216+GD_CHAM_CONG!AT216+GD_CHAM_CONG!AU216+GD_CHAM_CONG!AV216)&gt;=14,1,0)</f>
        <v>0</v>
      </c>
      <c r="K216" s="139">
        <v>1</v>
      </c>
      <c r="L216" s="165"/>
      <c r="M216" s="140">
        <v>0</v>
      </c>
      <c r="N216" s="43"/>
    </row>
    <row r="217" spans="1:14" ht="12.75" x14ac:dyDescent="0.2">
      <c r="A217" s="49">
        <v>213</v>
      </c>
      <c r="B217" s="50">
        <v>201514</v>
      </c>
      <c r="C217" s="204" t="s">
        <v>480</v>
      </c>
      <c r="D217" s="205" t="s">
        <v>440</v>
      </c>
      <c r="E217" s="136"/>
      <c r="F217" s="137"/>
      <c r="G217" s="138" t="s">
        <v>80</v>
      </c>
      <c r="H217" s="43">
        <f t="shared" si="0"/>
        <v>1</v>
      </c>
      <c r="I217" s="76">
        <f>IF(COUNTBLANK(GD_CHAM_CONG!F217:T217)&gt;=15,1,0)</f>
        <v>1</v>
      </c>
      <c r="J217" s="76">
        <f>IF((GD_CHAM_CONG!AO217+GD_CHAM_CONG!AQ217+GD_CHAM_CONG!AR217+GD_CHAM_CONG!AT217+GD_CHAM_CONG!AU217+GD_CHAM_CONG!AV217)&gt;=14,1,0)</f>
        <v>0</v>
      </c>
      <c r="K217" s="139">
        <v>1</v>
      </c>
      <c r="L217" s="165"/>
      <c r="M217" s="140">
        <v>0</v>
      </c>
      <c r="N217" s="43"/>
    </row>
    <row r="218" spans="1:14" ht="12.75" x14ac:dyDescent="0.2">
      <c r="A218" s="49">
        <v>214</v>
      </c>
      <c r="B218" s="50">
        <v>201515</v>
      </c>
      <c r="C218" s="204" t="s">
        <v>481</v>
      </c>
      <c r="D218" s="205" t="s">
        <v>440</v>
      </c>
      <c r="E218" s="136"/>
      <c r="F218" s="137"/>
      <c r="G218" s="138" t="s">
        <v>80</v>
      </c>
      <c r="H218" s="43">
        <f t="shared" si="0"/>
        <v>1</v>
      </c>
      <c r="I218" s="76">
        <f>IF(COUNTBLANK(GD_CHAM_CONG!F218:T218)&gt;=15,1,0)</f>
        <v>1</v>
      </c>
      <c r="J218" s="76">
        <f>IF((GD_CHAM_CONG!AO218+GD_CHAM_CONG!AQ218+GD_CHAM_CONG!AR218+GD_CHAM_CONG!AT218+GD_CHAM_CONG!AU218+GD_CHAM_CONG!AV218)&gt;=14,1,0)</f>
        <v>0</v>
      </c>
      <c r="K218" s="139">
        <v>1</v>
      </c>
      <c r="L218" s="165"/>
      <c r="M218" s="140">
        <v>0</v>
      </c>
      <c r="N218" s="43"/>
    </row>
    <row r="219" spans="1:14" ht="12.75" x14ac:dyDescent="0.2">
      <c r="A219" s="49">
        <v>215</v>
      </c>
      <c r="B219" s="50">
        <v>10599</v>
      </c>
      <c r="C219" s="51" t="s">
        <v>482</v>
      </c>
      <c r="D219" s="51" t="s">
        <v>344</v>
      </c>
      <c r="E219" s="136"/>
      <c r="F219" s="137"/>
      <c r="G219" s="138" t="s">
        <v>86</v>
      </c>
      <c r="H219" s="43">
        <f t="shared" si="0"/>
        <v>0</v>
      </c>
      <c r="I219" s="76">
        <f>IF(COUNTBLANK(GD_CHAM_CONG!F219:T219)&gt;=15,1,0)</f>
        <v>0</v>
      </c>
      <c r="J219" s="76">
        <f>IF((GD_CHAM_CONG!AO219+GD_CHAM_CONG!AQ219+GD_CHAM_CONG!AR219+GD_CHAM_CONG!AT219+GD_CHAM_CONG!AU219+GD_CHAM_CONG!AV219)&gt;=14,1,0)</f>
        <v>0</v>
      </c>
      <c r="K219" s="139">
        <v>1</v>
      </c>
      <c r="L219" s="139">
        <v>1</v>
      </c>
      <c r="M219" s="140">
        <v>0</v>
      </c>
      <c r="N219" s="43">
        <v>10525213781018</v>
      </c>
    </row>
    <row r="220" spans="1:14" ht="12.75" x14ac:dyDescent="0.2">
      <c r="A220" s="49">
        <v>216</v>
      </c>
      <c r="B220" s="50">
        <v>10765</v>
      </c>
      <c r="C220" s="51" t="s">
        <v>483</v>
      </c>
      <c r="D220" s="51" t="s">
        <v>289</v>
      </c>
      <c r="E220" s="136"/>
      <c r="F220" s="137"/>
      <c r="G220" s="138" t="s">
        <v>86</v>
      </c>
      <c r="H220" s="43">
        <f t="shared" si="0"/>
        <v>0</v>
      </c>
      <c r="I220" s="76">
        <f>IF(COUNTBLANK(GD_CHAM_CONG!F220:T220)&gt;=15,1,0)</f>
        <v>0</v>
      </c>
      <c r="J220" s="76">
        <f>IF((GD_CHAM_CONG!AO220+GD_CHAM_CONG!AQ220+GD_CHAM_CONG!AR220+GD_CHAM_CONG!AT220+GD_CHAM_CONG!AU220+GD_CHAM_CONG!AV220)&gt;=14,1,0)</f>
        <v>0</v>
      </c>
      <c r="K220" s="139">
        <v>1</v>
      </c>
      <c r="L220" s="139">
        <v>2</v>
      </c>
      <c r="M220" s="140">
        <v>0</v>
      </c>
      <c r="N220" s="43">
        <v>10524470160011</v>
      </c>
    </row>
    <row r="221" spans="1:14" ht="12.75" x14ac:dyDescent="0.2">
      <c r="A221" s="49">
        <v>217</v>
      </c>
      <c r="B221" s="50">
        <v>10787</v>
      </c>
      <c r="C221" s="51" t="s">
        <v>484</v>
      </c>
      <c r="D221" s="51" t="s">
        <v>221</v>
      </c>
      <c r="E221" s="136"/>
      <c r="F221" s="137"/>
      <c r="G221" s="138" t="s">
        <v>89</v>
      </c>
      <c r="H221" s="43">
        <f t="shared" si="0"/>
        <v>0</v>
      </c>
      <c r="I221" s="76">
        <f>IF(COUNTBLANK(GD_CHAM_CONG!F221:T221)&gt;=15,1,0)</f>
        <v>0</v>
      </c>
      <c r="J221" s="76">
        <f>IF((GD_CHAM_CONG!AO221+GD_CHAM_CONG!AQ221+GD_CHAM_CONG!AR221+GD_CHAM_CONG!AT221+GD_CHAM_CONG!AU221+GD_CHAM_CONG!AV221)&gt;=14,1,0)</f>
        <v>0</v>
      </c>
      <c r="K221" s="139">
        <v>1</v>
      </c>
      <c r="L221" s="139">
        <v>2</v>
      </c>
      <c r="M221" s="140">
        <v>0</v>
      </c>
      <c r="N221" s="43">
        <v>10520089208019</v>
      </c>
    </row>
    <row r="222" spans="1:14" ht="12.75" x14ac:dyDescent="0.2">
      <c r="A222" s="49">
        <v>218</v>
      </c>
      <c r="B222" s="50">
        <v>10753</v>
      </c>
      <c r="C222" s="51" t="s">
        <v>485</v>
      </c>
      <c r="D222" s="51" t="s">
        <v>230</v>
      </c>
      <c r="E222" s="136"/>
      <c r="F222" s="137"/>
      <c r="G222" s="138" t="s">
        <v>89</v>
      </c>
      <c r="H222" s="43">
        <f t="shared" si="0"/>
        <v>0</v>
      </c>
      <c r="I222" s="76">
        <f>IF(COUNTBLANK(GD_CHAM_CONG!F222:T222)&gt;=15,1,0)</f>
        <v>0</v>
      </c>
      <c r="J222" s="76">
        <f>IF((GD_CHAM_CONG!AO222+GD_CHAM_CONG!AQ222+GD_CHAM_CONG!AR222+GD_CHAM_CONG!AT222+GD_CHAM_CONG!AU222+GD_CHAM_CONG!AV222)&gt;=14,1,0)</f>
        <v>0</v>
      </c>
      <c r="K222" s="139">
        <v>1</v>
      </c>
      <c r="L222" s="139">
        <v>2</v>
      </c>
      <c r="M222" s="140">
        <v>0</v>
      </c>
      <c r="N222" s="43">
        <v>10520030753013</v>
      </c>
    </row>
    <row r="223" spans="1:14" ht="12.75" x14ac:dyDescent="0.2">
      <c r="A223" s="49">
        <v>219</v>
      </c>
      <c r="B223" s="50">
        <v>10785</v>
      </c>
      <c r="C223" s="51" t="s">
        <v>486</v>
      </c>
      <c r="D223" s="51" t="s">
        <v>230</v>
      </c>
      <c r="E223" s="136"/>
      <c r="F223" s="137"/>
      <c r="G223" s="138" t="s">
        <v>89</v>
      </c>
      <c r="H223" s="43">
        <f t="shared" si="0"/>
        <v>0</v>
      </c>
      <c r="I223" s="76">
        <f>IF(COUNTBLANK(GD_CHAM_CONG!F223:T223)&gt;=15,1,0)</f>
        <v>0</v>
      </c>
      <c r="J223" s="76">
        <f>IF((GD_CHAM_CONG!AO223+GD_CHAM_CONG!AQ223+GD_CHAM_CONG!AR223+GD_CHAM_CONG!AT223+GD_CHAM_CONG!AU223+GD_CHAM_CONG!AV223)&gt;=14,1,0)</f>
        <v>0</v>
      </c>
      <c r="K223" s="139">
        <v>1</v>
      </c>
      <c r="L223" s="139">
        <v>3</v>
      </c>
      <c r="M223" s="140">
        <v>0</v>
      </c>
      <c r="N223" s="43">
        <v>10522162696011</v>
      </c>
    </row>
    <row r="224" spans="1:14" ht="12.75" x14ac:dyDescent="0.2">
      <c r="A224" s="49">
        <v>220</v>
      </c>
      <c r="B224" s="50">
        <v>10786</v>
      </c>
      <c r="C224" s="51" t="s">
        <v>487</v>
      </c>
      <c r="D224" s="51" t="s">
        <v>230</v>
      </c>
      <c r="E224" s="136"/>
      <c r="F224" s="137"/>
      <c r="G224" s="138" t="s">
        <v>89</v>
      </c>
      <c r="H224" s="43">
        <f t="shared" si="0"/>
        <v>0</v>
      </c>
      <c r="I224" s="76">
        <f>IF(COUNTBLANK(GD_CHAM_CONG!F224:T224)&gt;=15,1,0)</f>
        <v>0</v>
      </c>
      <c r="J224" s="76">
        <f>IF((GD_CHAM_CONG!AO224+GD_CHAM_CONG!AQ224+GD_CHAM_CONG!AR224+GD_CHAM_CONG!AT224+GD_CHAM_CONG!AU224+GD_CHAM_CONG!AV224)&gt;=14,1,0)</f>
        <v>0</v>
      </c>
      <c r="K224" s="139">
        <v>1</v>
      </c>
      <c r="L224" s="139">
        <v>3</v>
      </c>
      <c r="M224" s="140">
        <v>0</v>
      </c>
      <c r="N224" s="43">
        <v>10522162943019</v>
      </c>
    </row>
    <row r="225" spans="1:14" ht="12.75" x14ac:dyDescent="0.2">
      <c r="A225" s="49">
        <v>221</v>
      </c>
      <c r="B225" s="50">
        <v>10704</v>
      </c>
      <c r="C225" s="51" t="s">
        <v>488</v>
      </c>
      <c r="D225" s="51" t="s">
        <v>367</v>
      </c>
      <c r="E225" s="136"/>
      <c r="F225" s="137"/>
      <c r="G225" s="138" t="s">
        <v>89</v>
      </c>
      <c r="H225" s="43">
        <f t="shared" si="0"/>
        <v>0</v>
      </c>
      <c r="I225" s="76">
        <f>IF(COUNTBLANK(GD_CHAM_CONG!F225:T225)&gt;=15,1,0)</f>
        <v>0</v>
      </c>
      <c r="J225" s="76">
        <f>IF((GD_CHAM_CONG!AO225+GD_CHAM_CONG!AQ225+GD_CHAM_CONG!AR225+GD_CHAM_CONG!AT225+GD_CHAM_CONG!AU225+GD_CHAM_CONG!AV225)&gt;=14,1,0)</f>
        <v>0</v>
      </c>
      <c r="K225" s="139">
        <v>1</v>
      </c>
      <c r="L225" s="139">
        <v>2</v>
      </c>
      <c r="M225" s="140">
        <v>0</v>
      </c>
      <c r="N225" s="43">
        <v>10522162947014</v>
      </c>
    </row>
    <row r="226" spans="1:14" ht="12.75" x14ac:dyDescent="0.2">
      <c r="A226" s="49">
        <v>222</v>
      </c>
      <c r="B226" s="50">
        <v>10686</v>
      </c>
      <c r="C226" s="51" t="s">
        <v>489</v>
      </c>
      <c r="D226" s="51" t="s">
        <v>490</v>
      </c>
      <c r="E226" s="136"/>
      <c r="F226" s="137"/>
      <c r="G226" s="138" t="s">
        <v>89</v>
      </c>
      <c r="H226" s="43">
        <f t="shared" si="0"/>
        <v>0</v>
      </c>
      <c r="I226" s="76">
        <f>IF(COUNTBLANK(GD_CHAM_CONG!F226:T226)&gt;=15,1,0)</f>
        <v>0</v>
      </c>
      <c r="J226" s="76">
        <f>IF((GD_CHAM_CONG!AO226+GD_CHAM_CONG!AQ226+GD_CHAM_CONG!AR226+GD_CHAM_CONG!AT226+GD_CHAM_CONG!AU226+GD_CHAM_CONG!AV226)&gt;=14,1,0)</f>
        <v>0</v>
      </c>
      <c r="K226" s="139">
        <v>1</v>
      </c>
      <c r="L226" s="139">
        <v>2</v>
      </c>
      <c r="M226" s="140">
        <v>0</v>
      </c>
      <c r="N226" s="43">
        <v>10522162969018</v>
      </c>
    </row>
    <row r="227" spans="1:14" ht="12.75" x14ac:dyDescent="0.2">
      <c r="A227" s="49">
        <v>223</v>
      </c>
      <c r="B227" s="50">
        <v>10687</v>
      </c>
      <c r="C227" s="51" t="s">
        <v>491</v>
      </c>
      <c r="D227" s="51" t="s">
        <v>490</v>
      </c>
      <c r="E227" s="136"/>
      <c r="F227" s="137"/>
      <c r="G227" s="138" t="s">
        <v>89</v>
      </c>
      <c r="H227" s="43">
        <f t="shared" si="0"/>
        <v>0</v>
      </c>
      <c r="I227" s="76">
        <f>IF(COUNTBLANK(GD_CHAM_CONG!F227:T227)&gt;=15,1,0)</f>
        <v>0</v>
      </c>
      <c r="J227" s="76">
        <f>IF((GD_CHAM_CONG!AO227+GD_CHAM_CONG!AQ227+GD_CHAM_CONG!AR227+GD_CHAM_CONG!AT227+GD_CHAM_CONG!AU227+GD_CHAM_CONG!AV227)&gt;=14,1,0)</f>
        <v>0</v>
      </c>
      <c r="K227" s="139">
        <v>1</v>
      </c>
      <c r="L227" s="139">
        <v>2</v>
      </c>
      <c r="M227" s="140">
        <v>0.1</v>
      </c>
      <c r="N227" s="43">
        <v>10520981787015</v>
      </c>
    </row>
    <row r="228" spans="1:14" ht="12.75" x14ac:dyDescent="0.2">
      <c r="A228" s="49">
        <v>224</v>
      </c>
      <c r="B228" s="50">
        <v>10688</v>
      </c>
      <c r="C228" s="51" t="s">
        <v>492</v>
      </c>
      <c r="D228" s="51" t="s">
        <v>490</v>
      </c>
      <c r="E228" s="136"/>
      <c r="F228" s="137"/>
      <c r="G228" s="138" t="s">
        <v>89</v>
      </c>
      <c r="H228" s="43">
        <f t="shared" si="0"/>
        <v>0</v>
      </c>
      <c r="I228" s="76">
        <f>IF(COUNTBLANK(GD_CHAM_CONG!F228:T228)&gt;=15,1,0)</f>
        <v>0</v>
      </c>
      <c r="J228" s="76">
        <f>IF((GD_CHAM_CONG!AO228+GD_CHAM_CONG!AQ228+GD_CHAM_CONG!AR228+GD_CHAM_CONG!AT228+GD_CHAM_CONG!AU228+GD_CHAM_CONG!AV228)&gt;=14,1,0)</f>
        <v>0</v>
      </c>
      <c r="K228" s="139">
        <v>1</v>
      </c>
      <c r="L228" s="139">
        <v>3</v>
      </c>
      <c r="M228" s="140">
        <v>0.2</v>
      </c>
      <c r="N228" s="43">
        <v>10522162949017</v>
      </c>
    </row>
    <row r="229" spans="1:14" ht="12.75" x14ac:dyDescent="0.2">
      <c r="A229" s="49">
        <v>225</v>
      </c>
      <c r="B229" s="50">
        <v>10689</v>
      </c>
      <c r="C229" s="51" t="s">
        <v>493</v>
      </c>
      <c r="D229" s="51" t="s">
        <v>490</v>
      </c>
      <c r="E229" s="136"/>
      <c r="F229" s="137"/>
      <c r="G229" s="138" t="s">
        <v>89</v>
      </c>
      <c r="H229" s="43">
        <f t="shared" si="0"/>
        <v>0</v>
      </c>
      <c r="I229" s="76">
        <f>IF(COUNTBLANK(GD_CHAM_CONG!F229:T229)&gt;=15,1,0)</f>
        <v>0</v>
      </c>
      <c r="J229" s="76">
        <f>IF((GD_CHAM_CONG!AO229+GD_CHAM_CONG!AQ229+GD_CHAM_CONG!AR229+GD_CHAM_CONG!AT229+GD_CHAM_CONG!AU229+GD_CHAM_CONG!AV229)&gt;=14,1,0)</f>
        <v>0</v>
      </c>
      <c r="K229" s="139">
        <v>1</v>
      </c>
      <c r="L229" s="139">
        <v>2</v>
      </c>
      <c r="M229" s="140">
        <v>0.1</v>
      </c>
      <c r="N229" s="43">
        <v>10520037366015</v>
      </c>
    </row>
    <row r="230" spans="1:14" ht="12.75" x14ac:dyDescent="0.2">
      <c r="A230" s="49">
        <v>226</v>
      </c>
      <c r="B230" s="50">
        <v>10690</v>
      </c>
      <c r="C230" s="51" t="s">
        <v>494</v>
      </c>
      <c r="D230" s="51" t="s">
        <v>490</v>
      </c>
      <c r="E230" s="136"/>
      <c r="F230" s="137"/>
      <c r="G230" s="138" t="s">
        <v>89</v>
      </c>
      <c r="H230" s="43">
        <f t="shared" si="0"/>
        <v>0</v>
      </c>
      <c r="I230" s="76">
        <f>IF(COUNTBLANK(GD_CHAM_CONG!F230:T230)&gt;=15,1,0)</f>
        <v>0</v>
      </c>
      <c r="J230" s="76">
        <f>IF((GD_CHAM_CONG!AO230+GD_CHAM_CONG!AQ230+GD_CHAM_CONG!AR230+GD_CHAM_CONG!AT230+GD_CHAM_CONG!AU230+GD_CHAM_CONG!AV230)&gt;=14,1,0)</f>
        <v>0</v>
      </c>
      <c r="K230" s="139">
        <v>1</v>
      </c>
      <c r="L230" s="165"/>
      <c r="M230" s="140">
        <v>0</v>
      </c>
      <c r="N230" s="43">
        <v>10520036699010</v>
      </c>
    </row>
    <row r="231" spans="1:14" ht="12.75" x14ac:dyDescent="0.2">
      <c r="A231" s="49">
        <v>227</v>
      </c>
      <c r="B231" s="50">
        <v>10691</v>
      </c>
      <c r="C231" s="51" t="s">
        <v>495</v>
      </c>
      <c r="D231" s="51" t="s">
        <v>490</v>
      </c>
      <c r="E231" s="136"/>
      <c r="F231" s="137"/>
      <c r="G231" s="138" t="s">
        <v>89</v>
      </c>
      <c r="H231" s="43">
        <f t="shared" si="0"/>
        <v>0</v>
      </c>
      <c r="I231" s="76">
        <f>IF(COUNTBLANK(GD_CHAM_CONG!F231:T231)&gt;=15,1,0)</f>
        <v>0</v>
      </c>
      <c r="J231" s="76">
        <f>IF((GD_CHAM_CONG!AO231+GD_CHAM_CONG!AQ231+GD_CHAM_CONG!AR231+GD_CHAM_CONG!AT231+GD_CHAM_CONG!AU231+GD_CHAM_CONG!AV231)&gt;=14,1,0)</f>
        <v>0</v>
      </c>
      <c r="K231" s="139">
        <v>1</v>
      </c>
      <c r="L231" s="165"/>
      <c r="M231" s="140">
        <v>0</v>
      </c>
      <c r="N231" s="43">
        <v>10522162954010</v>
      </c>
    </row>
    <row r="232" spans="1:14" ht="12.75" x14ac:dyDescent="0.2">
      <c r="A232" s="49">
        <v>228</v>
      </c>
      <c r="B232" s="50">
        <v>10692</v>
      </c>
      <c r="C232" s="51" t="s">
        <v>496</v>
      </c>
      <c r="D232" s="51" t="s">
        <v>490</v>
      </c>
      <c r="E232" s="136"/>
      <c r="F232" s="137"/>
      <c r="G232" s="138" t="s">
        <v>89</v>
      </c>
      <c r="H232" s="43">
        <f t="shared" si="0"/>
        <v>0</v>
      </c>
      <c r="I232" s="76">
        <f>IF(COUNTBLANK(GD_CHAM_CONG!F232:T232)&gt;=15,1,0)</f>
        <v>0</v>
      </c>
      <c r="J232" s="76">
        <f>IF((GD_CHAM_CONG!AO232+GD_CHAM_CONG!AQ232+GD_CHAM_CONG!AR232+GD_CHAM_CONG!AT232+GD_CHAM_CONG!AU232+GD_CHAM_CONG!AV232)&gt;=14,1,0)</f>
        <v>0</v>
      </c>
      <c r="K232" s="139">
        <v>1</v>
      </c>
      <c r="L232" s="139">
        <v>1</v>
      </c>
      <c r="M232" s="140">
        <v>0.05</v>
      </c>
      <c r="N232" s="43">
        <v>10520324211014</v>
      </c>
    </row>
    <row r="233" spans="1:14" ht="12.75" x14ac:dyDescent="0.2">
      <c r="A233" s="49">
        <v>229</v>
      </c>
      <c r="B233" s="50">
        <v>10693</v>
      </c>
      <c r="C233" s="51" t="s">
        <v>497</v>
      </c>
      <c r="D233" s="51" t="s">
        <v>490</v>
      </c>
      <c r="E233" s="136"/>
      <c r="F233" s="137"/>
      <c r="G233" s="138" t="s">
        <v>89</v>
      </c>
      <c r="H233" s="43">
        <f t="shared" si="0"/>
        <v>0</v>
      </c>
      <c r="I233" s="76">
        <f>IF(COUNTBLANK(GD_CHAM_CONG!F233:T233)&gt;=15,1,0)</f>
        <v>0</v>
      </c>
      <c r="J233" s="76">
        <f>IF((GD_CHAM_CONG!AO233+GD_CHAM_CONG!AQ233+GD_CHAM_CONG!AR233+GD_CHAM_CONG!AT233+GD_CHAM_CONG!AU233+GD_CHAM_CONG!AV233)&gt;=14,1,0)</f>
        <v>0</v>
      </c>
      <c r="K233" s="139">
        <v>1</v>
      </c>
      <c r="L233" s="139">
        <v>1</v>
      </c>
      <c r="M233" s="140">
        <v>0</v>
      </c>
      <c r="N233" s="43">
        <v>10522162931010</v>
      </c>
    </row>
    <row r="234" spans="1:14" ht="12.75" x14ac:dyDescent="0.2">
      <c r="A234" s="49">
        <v>230</v>
      </c>
      <c r="B234" s="50">
        <v>10694</v>
      </c>
      <c r="C234" s="51" t="s">
        <v>498</v>
      </c>
      <c r="D234" s="51" t="s">
        <v>490</v>
      </c>
      <c r="E234" s="136"/>
      <c r="F234" s="137"/>
      <c r="G234" s="138" t="s">
        <v>89</v>
      </c>
      <c r="H234" s="43">
        <f t="shared" si="0"/>
        <v>0</v>
      </c>
      <c r="I234" s="76">
        <f>IF(COUNTBLANK(GD_CHAM_CONG!F234:T234)&gt;=15,1,0)</f>
        <v>0</v>
      </c>
      <c r="J234" s="76">
        <f>IF((GD_CHAM_CONG!AO234+GD_CHAM_CONG!AQ234+GD_CHAM_CONG!AR234+GD_CHAM_CONG!AT234+GD_CHAM_CONG!AU234+GD_CHAM_CONG!AV234)&gt;=14,1,0)</f>
        <v>0</v>
      </c>
      <c r="K234" s="139">
        <v>1</v>
      </c>
      <c r="L234" s="139">
        <v>2</v>
      </c>
      <c r="M234" s="140">
        <v>0.05</v>
      </c>
      <c r="N234" s="43">
        <v>10522162896010</v>
      </c>
    </row>
    <row r="235" spans="1:14" ht="12.75" x14ac:dyDescent="0.2">
      <c r="A235" s="49">
        <v>231</v>
      </c>
      <c r="B235" s="50">
        <v>10696</v>
      </c>
      <c r="C235" s="51" t="s">
        <v>500</v>
      </c>
      <c r="D235" s="51" t="s">
        <v>490</v>
      </c>
      <c r="E235" s="136"/>
      <c r="F235" s="137"/>
      <c r="G235" s="138" t="s">
        <v>89</v>
      </c>
      <c r="H235" s="43">
        <f t="shared" si="0"/>
        <v>0</v>
      </c>
      <c r="I235" s="76">
        <f>IF(COUNTBLANK(GD_CHAM_CONG!F235:T235)&gt;=15,1,0)</f>
        <v>0</v>
      </c>
      <c r="J235" s="76">
        <f>IF((GD_CHAM_CONG!AO235+GD_CHAM_CONG!AQ235+GD_CHAM_CONG!AR235+GD_CHAM_CONG!AT235+GD_CHAM_CONG!AU235+GD_CHAM_CONG!AV235)&gt;=14,1,0)</f>
        <v>0</v>
      </c>
      <c r="K235" s="139">
        <v>1</v>
      </c>
      <c r="L235" s="139">
        <v>1</v>
      </c>
      <c r="M235" s="140">
        <v>0</v>
      </c>
      <c r="N235" s="43">
        <v>10520035677013</v>
      </c>
    </row>
    <row r="236" spans="1:14" ht="12.75" x14ac:dyDescent="0.2">
      <c r="A236" s="49">
        <v>232</v>
      </c>
      <c r="B236" s="50">
        <v>10697</v>
      </c>
      <c r="C236" s="51" t="s">
        <v>501</v>
      </c>
      <c r="D236" s="51" t="s">
        <v>490</v>
      </c>
      <c r="E236" s="136"/>
      <c r="F236" s="137"/>
      <c r="G236" s="138" t="s">
        <v>89</v>
      </c>
      <c r="H236" s="43">
        <f t="shared" si="0"/>
        <v>0</v>
      </c>
      <c r="I236" s="76">
        <f>IF(COUNTBLANK(GD_CHAM_CONG!F236:T236)&gt;=15,1,0)</f>
        <v>0</v>
      </c>
      <c r="J236" s="76">
        <f>IF((GD_CHAM_CONG!AO236+GD_CHAM_CONG!AQ236+GD_CHAM_CONG!AR236+GD_CHAM_CONG!AT236+GD_CHAM_CONG!AU236+GD_CHAM_CONG!AV236)&gt;=14,1,0)</f>
        <v>0</v>
      </c>
      <c r="K236" s="139">
        <v>1</v>
      </c>
      <c r="L236" s="139">
        <v>2</v>
      </c>
      <c r="M236" s="140">
        <v>0</v>
      </c>
      <c r="N236" s="43">
        <v>10520440823019</v>
      </c>
    </row>
    <row r="237" spans="1:14" ht="12.75" x14ac:dyDescent="0.2">
      <c r="A237" s="49">
        <v>233</v>
      </c>
      <c r="B237" s="50">
        <v>10698</v>
      </c>
      <c r="C237" s="51" t="s">
        <v>502</v>
      </c>
      <c r="D237" s="51" t="s">
        <v>490</v>
      </c>
      <c r="E237" s="136"/>
      <c r="F237" s="137"/>
      <c r="G237" s="138" t="s">
        <v>89</v>
      </c>
      <c r="H237" s="43">
        <f t="shared" si="0"/>
        <v>0</v>
      </c>
      <c r="I237" s="76">
        <f>IF(COUNTBLANK(GD_CHAM_CONG!F237:T237)&gt;=15,1,0)</f>
        <v>0</v>
      </c>
      <c r="J237" s="76">
        <f>IF((GD_CHAM_CONG!AO237+GD_CHAM_CONG!AQ237+GD_CHAM_CONG!AR237+GD_CHAM_CONG!AT237+GD_CHAM_CONG!AU237+GD_CHAM_CONG!AV237)&gt;=14,1,0)</f>
        <v>0</v>
      </c>
      <c r="K237" s="139">
        <v>1</v>
      </c>
      <c r="L237" s="139">
        <v>2</v>
      </c>
      <c r="M237" s="140">
        <v>0</v>
      </c>
      <c r="N237" s="43">
        <v>10520036969018</v>
      </c>
    </row>
    <row r="238" spans="1:14" ht="12.75" x14ac:dyDescent="0.2">
      <c r="A238" s="49">
        <v>234</v>
      </c>
      <c r="B238" s="50">
        <v>10700</v>
      </c>
      <c r="C238" s="51" t="s">
        <v>503</v>
      </c>
      <c r="D238" s="51" t="s">
        <v>490</v>
      </c>
      <c r="E238" s="136"/>
      <c r="F238" s="137"/>
      <c r="G238" s="138" t="s">
        <v>89</v>
      </c>
      <c r="H238" s="43">
        <f t="shared" si="0"/>
        <v>0</v>
      </c>
      <c r="I238" s="76">
        <f>IF(COUNTBLANK(GD_CHAM_CONG!F238:T238)&gt;=15,1,0)</f>
        <v>0</v>
      </c>
      <c r="J238" s="76">
        <f>IF((GD_CHAM_CONG!AO238+GD_CHAM_CONG!AQ238+GD_CHAM_CONG!AR238+GD_CHAM_CONG!AT238+GD_CHAM_CONG!AU238+GD_CHAM_CONG!AV238)&gt;=14,1,0)</f>
        <v>0</v>
      </c>
      <c r="K238" s="139">
        <v>1</v>
      </c>
      <c r="L238" s="139">
        <v>1</v>
      </c>
      <c r="M238" s="140">
        <v>0</v>
      </c>
      <c r="N238" s="43">
        <v>10522162952018</v>
      </c>
    </row>
    <row r="239" spans="1:14" ht="12.75" x14ac:dyDescent="0.2">
      <c r="A239" s="49">
        <v>235</v>
      </c>
      <c r="B239" s="50">
        <v>10701</v>
      </c>
      <c r="C239" s="51" t="s">
        <v>505</v>
      </c>
      <c r="D239" s="51" t="s">
        <v>490</v>
      </c>
      <c r="E239" s="136"/>
      <c r="F239" s="137"/>
      <c r="G239" s="138" t="s">
        <v>89</v>
      </c>
      <c r="H239" s="43">
        <f t="shared" si="0"/>
        <v>0</v>
      </c>
      <c r="I239" s="76">
        <f>IF(COUNTBLANK(GD_CHAM_CONG!F239:T239)&gt;=15,1,0)</f>
        <v>0</v>
      </c>
      <c r="J239" s="76">
        <f>IF((GD_CHAM_CONG!AO239+GD_CHAM_CONG!AQ239+GD_CHAM_CONG!AR239+GD_CHAM_CONG!AT239+GD_CHAM_CONG!AU239+GD_CHAM_CONG!AV239)&gt;=14,1,0)</f>
        <v>0</v>
      </c>
      <c r="K239" s="139">
        <v>1</v>
      </c>
      <c r="L239" s="139">
        <v>2</v>
      </c>
      <c r="M239" s="140">
        <v>0.05</v>
      </c>
      <c r="N239" s="43">
        <v>10520512504010</v>
      </c>
    </row>
    <row r="240" spans="1:14" ht="12.75" x14ac:dyDescent="0.2">
      <c r="A240" s="49">
        <v>236</v>
      </c>
      <c r="B240" s="50">
        <v>10702</v>
      </c>
      <c r="C240" s="51" t="s">
        <v>506</v>
      </c>
      <c r="D240" s="51" t="s">
        <v>490</v>
      </c>
      <c r="E240" s="136"/>
      <c r="F240" s="137"/>
      <c r="G240" s="138" t="s">
        <v>89</v>
      </c>
      <c r="H240" s="43">
        <f t="shared" si="0"/>
        <v>0</v>
      </c>
      <c r="I240" s="76">
        <f>IF(COUNTBLANK(GD_CHAM_CONG!F240:T240)&gt;=15,1,0)</f>
        <v>0</v>
      </c>
      <c r="J240" s="76">
        <f>IF((GD_CHAM_CONG!AO240+GD_CHAM_CONG!AQ240+GD_CHAM_CONG!AR240+GD_CHAM_CONG!AT240+GD_CHAM_CONG!AU240+GD_CHAM_CONG!AV240)&gt;=14,1,0)</f>
        <v>0</v>
      </c>
      <c r="K240" s="139">
        <v>1</v>
      </c>
      <c r="L240" s="165"/>
      <c r="M240" s="140">
        <v>0</v>
      </c>
      <c r="N240" s="43">
        <v>10522162956013</v>
      </c>
    </row>
    <row r="241" spans="1:14" ht="12.75" x14ac:dyDescent="0.2">
      <c r="A241" s="49">
        <v>237</v>
      </c>
      <c r="B241" s="50">
        <v>10703</v>
      </c>
      <c r="C241" s="51" t="s">
        <v>507</v>
      </c>
      <c r="D241" s="51" t="s">
        <v>490</v>
      </c>
      <c r="E241" s="136"/>
      <c r="F241" s="137"/>
      <c r="G241" s="138" t="s">
        <v>89</v>
      </c>
      <c r="H241" s="43">
        <f t="shared" si="0"/>
        <v>0</v>
      </c>
      <c r="I241" s="76">
        <f>IF(COUNTBLANK(GD_CHAM_CONG!F241:T241)&gt;=15,1,0)</f>
        <v>0</v>
      </c>
      <c r="J241" s="76">
        <f>IF((GD_CHAM_CONG!AO241+GD_CHAM_CONG!AQ241+GD_CHAM_CONG!AR241+GD_CHAM_CONG!AT241+GD_CHAM_CONG!AU241+GD_CHAM_CONG!AV241)&gt;=14,1,0)</f>
        <v>0</v>
      </c>
      <c r="K241" s="139">
        <v>1</v>
      </c>
      <c r="L241" s="139">
        <v>4</v>
      </c>
      <c r="M241" s="140">
        <v>0</v>
      </c>
      <c r="N241" s="43">
        <v>10522162962013</v>
      </c>
    </row>
    <row r="242" spans="1:14" ht="12.75" x14ac:dyDescent="0.2">
      <c r="A242" s="49">
        <v>238</v>
      </c>
      <c r="B242" s="50">
        <v>11140</v>
      </c>
      <c r="C242" s="51" t="s">
        <v>509</v>
      </c>
      <c r="D242" s="51" t="s">
        <v>490</v>
      </c>
      <c r="E242" s="136"/>
      <c r="F242" s="137"/>
      <c r="G242" s="138" t="s">
        <v>89</v>
      </c>
      <c r="H242" s="43">
        <f t="shared" si="0"/>
        <v>0</v>
      </c>
      <c r="I242" s="76">
        <f>IF(COUNTBLANK(GD_CHAM_CONG!F242:T242)&gt;=15,1,0)</f>
        <v>0</v>
      </c>
      <c r="J242" s="76">
        <f>IF((GD_CHAM_CONG!AO242+GD_CHAM_CONG!AQ242+GD_CHAM_CONG!AR242+GD_CHAM_CONG!AT242+GD_CHAM_CONG!AU242+GD_CHAM_CONG!AV242)&gt;=14,1,0)</f>
        <v>0</v>
      </c>
      <c r="K242" s="139">
        <v>1</v>
      </c>
      <c r="L242" s="165"/>
      <c r="M242" s="140">
        <v>0</v>
      </c>
      <c r="N242" s="43">
        <v>19026970121013</v>
      </c>
    </row>
    <row r="243" spans="1:14" ht="12.75" x14ac:dyDescent="0.2">
      <c r="A243" s="49">
        <v>239</v>
      </c>
      <c r="B243" s="50">
        <v>10685</v>
      </c>
      <c r="C243" s="51" t="s">
        <v>510</v>
      </c>
      <c r="D243" s="51" t="s">
        <v>29</v>
      </c>
      <c r="E243" s="136"/>
      <c r="F243" s="137"/>
      <c r="G243" s="138" t="s">
        <v>89</v>
      </c>
      <c r="H243" s="43">
        <f t="shared" si="0"/>
        <v>0</v>
      </c>
      <c r="I243" s="76">
        <f>IF(COUNTBLANK(GD_CHAM_CONG!F243:T243)&gt;=15,1,0)</f>
        <v>0</v>
      </c>
      <c r="J243" s="76">
        <f>IF((GD_CHAM_CONG!AO243+GD_CHAM_CONG!AQ243+GD_CHAM_CONG!AR243+GD_CHAM_CONG!AT243+GD_CHAM_CONG!AU243+GD_CHAM_CONG!AV243)&gt;=14,1,0)</f>
        <v>0</v>
      </c>
      <c r="K243" s="139">
        <v>1</v>
      </c>
      <c r="L243" s="139">
        <v>2</v>
      </c>
      <c r="M243" s="140">
        <v>0</v>
      </c>
      <c r="N243" s="43">
        <v>10520003643011</v>
      </c>
    </row>
    <row r="244" spans="1:14" ht="12.75" x14ac:dyDescent="0.2">
      <c r="A244" s="49">
        <v>240</v>
      </c>
      <c r="B244" s="50">
        <v>10709</v>
      </c>
      <c r="C244" s="51" t="s">
        <v>513</v>
      </c>
      <c r="D244" s="51" t="s">
        <v>367</v>
      </c>
      <c r="E244" s="136"/>
      <c r="F244" s="137"/>
      <c r="G244" s="138" t="s">
        <v>89</v>
      </c>
      <c r="H244" s="43">
        <f t="shared" si="0"/>
        <v>0</v>
      </c>
      <c r="I244" s="76">
        <f>IF(COUNTBLANK(GD_CHAM_CONG!F244:T244)&gt;=15,1,0)</f>
        <v>0</v>
      </c>
      <c r="J244" s="76">
        <f>IF((GD_CHAM_CONG!AO244+GD_CHAM_CONG!AQ244+GD_CHAM_CONG!AR244+GD_CHAM_CONG!AT244+GD_CHAM_CONG!AU244+GD_CHAM_CONG!AV244)&gt;=14,1,0)</f>
        <v>0</v>
      </c>
      <c r="K244" s="139">
        <v>1</v>
      </c>
      <c r="L244" s="139">
        <v>3</v>
      </c>
      <c r="M244" s="140">
        <v>0</v>
      </c>
      <c r="N244" s="43">
        <v>10520003340017</v>
      </c>
    </row>
    <row r="245" spans="1:14" ht="12.75" x14ac:dyDescent="0.2">
      <c r="A245" s="49">
        <v>241</v>
      </c>
      <c r="B245" s="50">
        <v>10715</v>
      </c>
      <c r="C245" s="204" t="s">
        <v>516</v>
      </c>
      <c r="D245" s="51" t="s">
        <v>367</v>
      </c>
      <c r="E245" s="136"/>
      <c r="F245" s="137"/>
      <c r="G245" s="138" t="s">
        <v>89</v>
      </c>
      <c r="H245" s="43">
        <f t="shared" si="0"/>
        <v>0</v>
      </c>
      <c r="I245" s="76">
        <f>IF(COUNTBLANK(GD_CHAM_CONG!F245:T245)&gt;=15,1,0)</f>
        <v>0</v>
      </c>
      <c r="J245" s="76">
        <f>IF((GD_CHAM_CONG!AO245+GD_CHAM_CONG!AQ245+GD_CHAM_CONG!AR245+GD_CHAM_CONG!AT245+GD_CHAM_CONG!AU245+GD_CHAM_CONG!AV245)&gt;=14,1,0)</f>
        <v>0</v>
      </c>
      <c r="K245" s="139">
        <v>1</v>
      </c>
      <c r="L245" s="139">
        <v>1</v>
      </c>
      <c r="M245" s="140">
        <v>0</v>
      </c>
      <c r="N245" s="43">
        <v>10522162660017</v>
      </c>
    </row>
    <row r="246" spans="1:14" ht="12.75" x14ac:dyDescent="0.2">
      <c r="A246" s="49">
        <v>242</v>
      </c>
      <c r="B246" s="50">
        <v>10734</v>
      </c>
      <c r="C246" s="51" t="s">
        <v>517</v>
      </c>
      <c r="D246" s="51" t="s">
        <v>367</v>
      </c>
      <c r="E246" s="136"/>
      <c r="F246" s="137"/>
      <c r="G246" s="138" t="s">
        <v>89</v>
      </c>
      <c r="H246" s="43">
        <f t="shared" si="0"/>
        <v>0</v>
      </c>
      <c r="I246" s="76">
        <f>IF(COUNTBLANK(GD_CHAM_CONG!F246:T246)&gt;=15,1,0)</f>
        <v>0</v>
      </c>
      <c r="J246" s="76">
        <f>IF((GD_CHAM_CONG!AO246+GD_CHAM_CONG!AQ246+GD_CHAM_CONG!AR246+GD_CHAM_CONG!AT246+GD_CHAM_CONG!AU246+GD_CHAM_CONG!AV246)&gt;=14,1,0)</f>
        <v>0</v>
      </c>
      <c r="K246" s="139">
        <v>1</v>
      </c>
      <c r="L246" s="139">
        <v>2</v>
      </c>
      <c r="M246" s="140">
        <v>0</v>
      </c>
      <c r="N246" s="43">
        <v>10522162673011</v>
      </c>
    </row>
    <row r="247" spans="1:14" ht="12.75" x14ac:dyDescent="0.2">
      <c r="A247" s="49">
        <v>243</v>
      </c>
      <c r="B247" s="50">
        <v>10646</v>
      </c>
      <c r="C247" s="51" t="s">
        <v>523</v>
      </c>
      <c r="D247" s="51" t="s">
        <v>490</v>
      </c>
      <c r="E247" s="136"/>
      <c r="F247" s="137"/>
      <c r="G247" s="138" t="s">
        <v>89</v>
      </c>
      <c r="H247" s="43">
        <f t="shared" si="0"/>
        <v>0</v>
      </c>
      <c r="I247" s="76">
        <f>IF(COUNTBLANK(GD_CHAM_CONG!F247:T247)&gt;=15,1,0)</f>
        <v>0</v>
      </c>
      <c r="J247" s="76">
        <f>IF((GD_CHAM_CONG!AO247+GD_CHAM_CONG!AQ247+GD_CHAM_CONG!AR247+GD_CHAM_CONG!AT247+GD_CHAM_CONG!AU247+GD_CHAM_CONG!AV247)&gt;=14,1,0)</f>
        <v>0</v>
      </c>
      <c r="K247" s="139">
        <v>1</v>
      </c>
      <c r="L247" s="139">
        <v>1</v>
      </c>
      <c r="M247" s="140">
        <v>0</v>
      </c>
      <c r="N247" s="43">
        <v>10522162940011</v>
      </c>
    </row>
    <row r="248" spans="1:14" ht="12.75" x14ac:dyDescent="0.2">
      <c r="A248" s="49">
        <v>244</v>
      </c>
      <c r="B248" s="50">
        <v>10647</v>
      </c>
      <c r="C248" s="51" t="s">
        <v>527</v>
      </c>
      <c r="D248" s="51" t="s">
        <v>528</v>
      </c>
      <c r="E248" s="136"/>
      <c r="F248" s="137"/>
      <c r="G248" s="138" t="s">
        <v>86</v>
      </c>
      <c r="H248" s="43">
        <f t="shared" si="0"/>
        <v>0</v>
      </c>
      <c r="I248" s="76">
        <f>IF(COUNTBLANK(GD_CHAM_CONG!F248:T248)&gt;=15,1,0)</f>
        <v>0</v>
      </c>
      <c r="J248" s="76">
        <f>IF((GD_CHAM_CONG!AO248+GD_CHAM_CONG!AQ248+GD_CHAM_CONG!AR248+GD_CHAM_CONG!AT248+GD_CHAM_CONG!AU248+GD_CHAM_CONG!AV248)&gt;=14,1,0)</f>
        <v>0</v>
      </c>
      <c r="K248" s="139">
        <v>1</v>
      </c>
      <c r="L248" s="139">
        <v>2</v>
      </c>
      <c r="M248" s="140">
        <v>0</v>
      </c>
      <c r="N248" s="43">
        <v>19025652321015</v>
      </c>
    </row>
    <row r="249" spans="1:14" ht="12.75" x14ac:dyDescent="0.2">
      <c r="A249" s="49">
        <v>245</v>
      </c>
      <c r="B249" s="50">
        <v>10650</v>
      </c>
      <c r="C249" s="51" t="s">
        <v>529</v>
      </c>
      <c r="D249" s="51" t="s">
        <v>528</v>
      </c>
      <c r="E249" s="136"/>
      <c r="F249" s="137"/>
      <c r="G249" s="138" t="s">
        <v>86</v>
      </c>
      <c r="H249" s="43">
        <f t="shared" si="0"/>
        <v>0</v>
      </c>
      <c r="I249" s="76">
        <f>IF(COUNTBLANK(GD_CHAM_CONG!F249:T249)&gt;=15,1,0)</f>
        <v>0</v>
      </c>
      <c r="J249" s="76">
        <f>IF((GD_CHAM_CONG!AO249+GD_CHAM_CONG!AQ249+GD_CHAM_CONG!AR249+GD_CHAM_CONG!AT249+GD_CHAM_CONG!AU249+GD_CHAM_CONG!AV249)&gt;=14,1,0)</f>
        <v>0</v>
      </c>
      <c r="K249" s="139">
        <v>1</v>
      </c>
      <c r="L249" s="165"/>
      <c r="M249" s="140">
        <v>0.05</v>
      </c>
      <c r="N249" s="43">
        <v>10524470150014</v>
      </c>
    </row>
    <row r="250" spans="1:14" ht="12.75" x14ac:dyDescent="0.2">
      <c r="A250" s="49">
        <v>246</v>
      </c>
      <c r="B250" s="50">
        <v>10652</v>
      </c>
      <c r="C250" s="51" t="s">
        <v>530</v>
      </c>
      <c r="D250" s="51" t="s">
        <v>528</v>
      </c>
      <c r="E250" s="136"/>
      <c r="F250" s="137"/>
      <c r="G250" s="138" t="s">
        <v>86</v>
      </c>
      <c r="H250" s="43">
        <f t="shared" si="0"/>
        <v>0</v>
      </c>
      <c r="I250" s="76">
        <f>IF(COUNTBLANK(GD_CHAM_CONG!F250:T250)&gt;=15,1,0)</f>
        <v>0</v>
      </c>
      <c r="J250" s="76">
        <f>IF((GD_CHAM_CONG!AO250+GD_CHAM_CONG!AQ250+GD_CHAM_CONG!AR250+GD_CHAM_CONG!AT250+GD_CHAM_CONG!AU250+GD_CHAM_CONG!AV250)&gt;=14,1,0)</f>
        <v>0</v>
      </c>
      <c r="K250" s="139">
        <v>1</v>
      </c>
      <c r="L250" s="165"/>
      <c r="M250" s="140">
        <v>0</v>
      </c>
      <c r="N250" s="43">
        <v>10524577010010</v>
      </c>
    </row>
    <row r="251" spans="1:14" ht="12.75" x14ac:dyDescent="0.2">
      <c r="A251" s="49">
        <v>247</v>
      </c>
      <c r="B251" s="50">
        <v>10653</v>
      </c>
      <c r="C251" s="51" t="s">
        <v>531</v>
      </c>
      <c r="D251" s="51" t="s">
        <v>528</v>
      </c>
      <c r="E251" s="136"/>
      <c r="F251" s="137"/>
      <c r="G251" s="138" t="s">
        <v>86</v>
      </c>
      <c r="H251" s="43">
        <f t="shared" si="0"/>
        <v>0</v>
      </c>
      <c r="I251" s="76">
        <f>IF(COUNTBLANK(GD_CHAM_CONG!F251:T251)&gt;=15,1,0)</f>
        <v>0</v>
      </c>
      <c r="J251" s="76">
        <f>IF((GD_CHAM_CONG!AO251+GD_CHAM_CONG!AQ251+GD_CHAM_CONG!AR251+GD_CHAM_CONG!AT251+GD_CHAM_CONG!AU251+GD_CHAM_CONG!AV251)&gt;=14,1,0)</f>
        <v>0</v>
      </c>
      <c r="K251" s="139">
        <v>1</v>
      </c>
      <c r="L251" s="165"/>
      <c r="M251" s="140">
        <v>0</v>
      </c>
      <c r="N251" s="43">
        <v>19024178103013</v>
      </c>
    </row>
    <row r="252" spans="1:14" ht="12.75" x14ac:dyDescent="0.2">
      <c r="A252" s="49">
        <v>248</v>
      </c>
      <c r="B252" s="50">
        <v>10655</v>
      </c>
      <c r="C252" s="51" t="s">
        <v>532</v>
      </c>
      <c r="D252" s="51" t="s">
        <v>528</v>
      </c>
      <c r="E252" s="136"/>
      <c r="F252" s="137"/>
      <c r="G252" s="138" t="s">
        <v>86</v>
      </c>
      <c r="H252" s="43">
        <f t="shared" si="0"/>
        <v>0</v>
      </c>
      <c r="I252" s="76">
        <f>IF(COUNTBLANK(GD_CHAM_CONG!F252:T252)&gt;=15,1,0)</f>
        <v>0</v>
      </c>
      <c r="J252" s="76">
        <f>IF((GD_CHAM_CONG!AO252+GD_CHAM_CONG!AQ252+GD_CHAM_CONG!AR252+GD_CHAM_CONG!AT252+GD_CHAM_CONG!AU252+GD_CHAM_CONG!AV252)&gt;=14,1,0)</f>
        <v>0</v>
      </c>
      <c r="K252" s="139">
        <v>1</v>
      </c>
      <c r="L252" s="165"/>
      <c r="M252" s="140">
        <v>0</v>
      </c>
      <c r="N252" s="43">
        <v>19025652324014</v>
      </c>
    </row>
    <row r="253" spans="1:14" ht="12.75" x14ac:dyDescent="0.2">
      <c r="A253" s="49">
        <v>249</v>
      </c>
      <c r="B253" s="50">
        <v>10659</v>
      </c>
      <c r="C253" s="51" t="s">
        <v>533</v>
      </c>
      <c r="D253" s="51" t="s">
        <v>528</v>
      </c>
      <c r="E253" s="136"/>
      <c r="F253" s="137"/>
      <c r="G253" s="138" t="s">
        <v>86</v>
      </c>
      <c r="H253" s="43">
        <f t="shared" si="0"/>
        <v>0</v>
      </c>
      <c r="I253" s="76">
        <f>IF(COUNTBLANK(GD_CHAM_CONG!F253:T253)&gt;=15,1,0)</f>
        <v>0</v>
      </c>
      <c r="J253" s="76">
        <f>IF((GD_CHAM_CONG!AO253+GD_CHAM_CONG!AQ253+GD_CHAM_CONG!AR253+GD_CHAM_CONG!AT253+GD_CHAM_CONG!AU253+GD_CHAM_CONG!AV253)&gt;=14,1,0)</f>
        <v>0</v>
      </c>
      <c r="K253" s="139">
        <v>1</v>
      </c>
      <c r="L253" s="139">
        <v>1</v>
      </c>
      <c r="M253" s="140">
        <v>0</v>
      </c>
      <c r="N253" s="43">
        <v>10525139450012</v>
      </c>
    </row>
    <row r="254" spans="1:14" ht="12.75" x14ac:dyDescent="0.2">
      <c r="A254" s="49">
        <v>250</v>
      </c>
      <c r="B254" s="50">
        <v>10662</v>
      </c>
      <c r="C254" s="51" t="s">
        <v>534</v>
      </c>
      <c r="D254" s="51" t="s">
        <v>528</v>
      </c>
      <c r="E254" s="136"/>
      <c r="F254" s="137"/>
      <c r="G254" s="138" t="s">
        <v>86</v>
      </c>
      <c r="H254" s="43">
        <f t="shared" si="0"/>
        <v>0</v>
      </c>
      <c r="I254" s="76">
        <f>IF(COUNTBLANK(GD_CHAM_CONG!F254:T254)&gt;=15,1,0)</f>
        <v>0</v>
      </c>
      <c r="J254" s="76">
        <f>IF((GD_CHAM_CONG!AO254+GD_CHAM_CONG!AQ254+GD_CHAM_CONG!AR254+GD_CHAM_CONG!AT254+GD_CHAM_CONG!AU254+GD_CHAM_CONG!AV254)&gt;=14,1,0)</f>
        <v>0</v>
      </c>
      <c r="K254" s="139">
        <v>1</v>
      </c>
      <c r="L254" s="165"/>
      <c r="M254" s="140">
        <v>0</v>
      </c>
      <c r="N254" s="43">
        <v>10525139460018</v>
      </c>
    </row>
    <row r="255" spans="1:14" ht="12.75" x14ac:dyDescent="0.2">
      <c r="A255" s="49">
        <v>251</v>
      </c>
      <c r="B255" s="50">
        <v>10663</v>
      </c>
      <c r="C255" s="51" t="s">
        <v>535</v>
      </c>
      <c r="D255" s="51" t="s">
        <v>528</v>
      </c>
      <c r="E255" s="136"/>
      <c r="F255" s="137"/>
      <c r="G255" s="138" t="s">
        <v>86</v>
      </c>
      <c r="H255" s="43">
        <f t="shared" si="0"/>
        <v>0</v>
      </c>
      <c r="I255" s="76">
        <f>IF(COUNTBLANK(GD_CHAM_CONG!F255:T255)&gt;=15,1,0)</f>
        <v>0</v>
      </c>
      <c r="J255" s="76">
        <f>IF((GD_CHAM_CONG!AO255+GD_CHAM_CONG!AQ255+GD_CHAM_CONG!AR255+GD_CHAM_CONG!AT255+GD_CHAM_CONG!AU255+GD_CHAM_CONG!AV255)&gt;=14,1,0)</f>
        <v>0</v>
      </c>
      <c r="K255" s="139">
        <v>1</v>
      </c>
      <c r="L255" s="139">
        <v>1</v>
      </c>
      <c r="M255" s="140">
        <v>0</v>
      </c>
      <c r="N255" s="43">
        <v>10525139462010</v>
      </c>
    </row>
    <row r="256" spans="1:14" ht="12.75" x14ac:dyDescent="0.2">
      <c r="A256" s="49">
        <v>252</v>
      </c>
      <c r="B256" s="50">
        <v>10664</v>
      </c>
      <c r="C256" s="51" t="s">
        <v>536</v>
      </c>
      <c r="D256" s="51" t="s">
        <v>528</v>
      </c>
      <c r="E256" s="136"/>
      <c r="F256" s="137"/>
      <c r="G256" s="138" t="s">
        <v>86</v>
      </c>
      <c r="H256" s="43">
        <f t="shared" si="0"/>
        <v>0</v>
      </c>
      <c r="I256" s="76">
        <f>IF(COUNTBLANK(GD_CHAM_CONG!F256:T256)&gt;=15,1,0)</f>
        <v>0</v>
      </c>
      <c r="J256" s="76">
        <f>IF((GD_CHAM_CONG!AO256+GD_CHAM_CONG!AQ256+GD_CHAM_CONG!AR256+GD_CHAM_CONG!AT256+GD_CHAM_CONG!AU256+GD_CHAM_CONG!AV256)&gt;=14,1,0)</f>
        <v>0</v>
      </c>
      <c r="K256" s="139">
        <v>1</v>
      </c>
      <c r="L256" s="165"/>
      <c r="M256" s="140">
        <v>0</v>
      </c>
      <c r="N256" s="43">
        <v>10525139464013</v>
      </c>
    </row>
    <row r="257" spans="1:14" ht="12.75" x14ac:dyDescent="0.2">
      <c r="A257" s="49">
        <v>253</v>
      </c>
      <c r="B257" s="50">
        <v>10666</v>
      </c>
      <c r="C257" s="51" t="s">
        <v>537</v>
      </c>
      <c r="D257" s="51" t="s">
        <v>528</v>
      </c>
      <c r="E257" s="136"/>
      <c r="F257" s="137"/>
      <c r="G257" s="138" t="s">
        <v>86</v>
      </c>
      <c r="H257" s="43">
        <f t="shared" si="0"/>
        <v>0</v>
      </c>
      <c r="I257" s="76">
        <f>IF(COUNTBLANK(GD_CHAM_CONG!F257:T257)&gt;=15,1,0)</f>
        <v>0</v>
      </c>
      <c r="J257" s="76">
        <f>IF((GD_CHAM_CONG!AO257+GD_CHAM_CONG!AQ257+GD_CHAM_CONG!AR257+GD_CHAM_CONG!AT257+GD_CHAM_CONG!AU257+GD_CHAM_CONG!AV257)&gt;=14,1,0)</f>
        <v>0</v>
      </c>
      <c r="K257" s="139">
        <v>1</v>
      </c>
      <c r="L257" s="165"/>
      <c r="M257" s="140">
        <v>0</v>
      </c>
      <c r="N257" s="43">
        <v>10525139471011</v>
      </c>
    </row>
    <row r="258" spans="1:14" ht="12.75" x14ac:dyDescent="0.2">
      <c r="A258" s="49">
        <v>254</v>
      </c>
      <c r="B258" s="50">
        <v>10667</v>
      </c>
      <c r="C258" s="51" t="s">
        <v>538</v>
      </c>
      <c r="D258" s="51" t="s">
        <v>528</v>
      </c>
      <c r="E258" s="136"/>
      <c r="F258" s="137"/>
      <c r="G258" s="138" t="s">
        <v>86</v>
      </c>
      <c r="H258" s="43">
        <f t="shared" si="0"/>
        <v>0</v>
      </c>
      <c r="I258" s="76">
        <f>IF(COUNTBLANK(GD_CHAM_CONG!F258:T258)&gt;=15,1,0)</f>
        <v>0</v>
      </c>
      <c r="J258" s="76">
        <f>IF((GD_CHAM_CONG!AO258+GD_CHAM_CONG!AQ258+GD_CHAM_CONG!AR258+GD_CHAM_CONG!AT258+GD_CHAM_CONG!AU258+GD_CHAM_CONG!AV258)&gt;=14,1,0)</f>
        <v>0</v>
      </c>
      <c r="K258" s="139">
        <v>1</v>
      </c>
      <c r="L258" s="165"/>
      <c r="M258" s="140">
        <v>0</v>
      </c>
      <c r="N258" s="43">
        <v>10522186950016</v>
      </c>
    </row>
    <row r="259" spans="1:14" ht="12.75" x14ac:dyDescent="0.2">
      <c r="A259" s="49">
        <v>255</v>
      </c>
      <c r="B259" s="50">
        <v>10668</v>
      </c>
      <c r="C259" s="51" t="s">
        <v>539</v>
      </c>
      <c r="D259" s="51" t="s">
        <v>528</v>
      </c>
      <c r="E259" s="136"/>
      <c r="F259" s="137"/>
      <c r="G259" s="138" t="s">
        <v>86</v>
      </c>
      <c r="H259" s="43">
        <f t="shared" si="0"/>
        <v>0</v>
      </c>
      <c r="I259" s="76">
        <f>IF(COUNTBLANK(GD_CHAM_CONG!F259:T259)&gt;=15,1,0)</f>
        <v>0</v>
      </c>
      <c r="J259" s="76">
        <f>IF((GD_CHAM_CONG!AO259+GD_CHAM_CONG!AQ259+GD_CHAM_CONG!AR259+GD_CHAM_CONG!AT259+GD_CHAM_CONG!AU259+GD_CHAM_CONG!AV259)&gt;=14,1,0)</f>
        <v>0</v>
      </c>
      <c r="K259" s="139">
        <v>1</v>
      </c>
      <c r="L259" s="165"/>
      <c r="M259" s="140">
        <v>0.1</v>
      </c>
      <c r="N259" s="43">
        <v>10525139453011</v>
      </c>
    </row>
    <row r="260" spans="1:14" ht="12.75" x14ac:dyDescent="0.2">
      <c r="A260" s="49">
        <v>256</v>
      </c>
      <c r="B260" s="50">
        <v>10669</v>
      </c>
      <c r="C260" s="51" t="s">
        <v>540</v>
      </c>
      <c r="D260" s="51" t="s">
        <v>528</v>
      </c>
      <c r="E260" s="136"/>
      <c r="F260" s="137"/>
      <c r="G260" s="138" t="s">
        <v>86</v>
      </c>
      <c r="H260" s="43">
        <f t="shared" si="0"/>
        <v>0</v>
      </c>
      <c r="I260" s="76">
        <f>IF(COUNTBLANK(GD_CHAM_CONG!F260:T260)&gt;=15,1,0)</f>
        <v>0</v>
      </c>
      <c r="J260" s="76">
        <f>IF((GD_CHAM_CONG!AO260+GD_CHAM_CONG!AQ260+GD_CHAM_CONG!AR260+GD_CHAM_CONG!AT260+GD_CHAM_CONG!AU260+GD_CHAM_CONG!AV260)&gt;=14,1,0)</f>
        <v>0</v>
      </c>
      <c r="K260" s="139">
        <v>1</v>
      </c>
      <c r="L260" s="139">
        <v>1</v>
      </c>
      <c r="M260" s="140">
        <v>0.05</v>
      </c>
      <c r="N260" s="43">
        <v>19025652320019</v>
      </c>
    </row>
    <row r="261" spans="1:14" ht="12.75" x14ac:dyDescent="0.2">
      <c r="A261" s="49">
        <v>257</v>
      </c>
      <c r="B261" s="50">
        <v>10670</v>
      </c>
      <c r="C261" s="51" t="s">
        <v>541</v>
      </c>
      <c r="D261" s="51" t="s">
        <v>528</v>
      </c>
      <c r="E261" s="136"/>
      <c r="F261" s="137"/>
      <c r="G261" s="138" t="s">
        <v>89</v>
      </c>
      <c r="H261" s="43">
        <f t="shared" si="0"/>
        <v>0</v>
      </c>
      <c r="I261" s="76">
        <f>IF(COUNTBLANK(GD_CHAM_CONG!F261:T261)&gt;=15,1,0)</f>
        <v>0</v>
      </c>
      <c r="J261" s="76">
        <f>IF((GD_CHAM_CONG!AO261+GD_CHAM_CONG!AQ261+GD_CHAM_CONG!AR261+GD_CHAM_CONG!AT261+GD_CHAM_CONG!AU261+GD_CHAM_CONG!AV261)&gt;=14,1,0)</f>
        <v>0</v>
      </c>
      <c r="K261" s="139">
        <v>1</v>
      </c>
      <c r="L261" s="139">
        <v>1</v>
      </c>
      <c r="M261" s="140">
        <v>0.2</v>
      </c>
      <c r="N261" s="43">
        <v>10522162915015</v>
      </c>
    </row>
    <row r="262" spans="1:14" ht="12.75" x14ac:dyDescent="0.2">
      <c r="A262" s="49">
        <v>258</v>
      </c>
      <c r="B262" s="50">
        <v>10672</v>
      </c>
      <c r="C262" s="51" t="s">
        <v>542</v>
      </c>
      <c r="D262" s="51" t="s">
        <v>528</v>
      </c>
      <c r="E262" s="136"/>
      <c r="F262" s="137"/>
      <c r="G262" s="138" t="s">
        <v>89</v>
      </c>
      <c r="H262" s="43">
        <f t="shared" si="0"/>
        <v>0</v>
      </c>
      <c r="I262" s="76">
        <f>IF(COUNTBLANK(GD_CHAM_CONG!F262:T262)&gt;=15,1,0)</f>
        <v>0</v>
      </c>
      <c r="J262" s="76">
        <f>IF((GD_CHAM_CONG!AO262+GD_CHAM_CONG!AQ262+GD_CHAM_CONG!AR262+GD_CHAM_CONG!AT262+GD_CHAM_CONG!AU262+GD_CHAM_CONG!AV262)&gt;=14,1,0)</f>
        <v>0</v>
      </c>
      <c r="K262" s="139">
        <v>1</v>
      </c>
      <c r="L262" s="139">
        <v>1</v>
      </c>
      <c r="M262" s="140">
        <v>0</v>
      </c>
      <c r="N262" s="43">
        <v>10522162888018</v>
      </c>
    </row>
    <row r="263" spans="1:14" ht="12.75" x14ac:dyDescent="0.2">
      <c r="A263" s="49">
        <v>259</v>
      </c>
      <c r="B263" s="50">
        <v>10674</v>
      </c>
      <c r="C263" s="51" t="s">
        <v>543</v>
      </c>
      <c r="D263" s="51" t="s">
        <v>528</v>
      </c>
      <c r="E263" s="136"/>
      <c r="F263" s="137"/>
      <c r="G263" s="138" t="s">
        <v>86</v>
      </c>
      <c r="H263" s="43">
        <f t="shared" si="0"/>
        <v>0</v>
      </c>
      <c r="I263" s="76">
        <f>IF(COUNTBLANK(GD_CHAM_CONG!F263:T263)&gt;=15,1,0)</f>
        <v>0</v>
      </c>
      <c r="J263" s="76">
        <f>IF((GD_CHAM_CONG!AO263+GD_CHAM_CONG!AQ263+GD_CHAM_CONG!AR263+GD_CHAM_CONG!AT263+GD_CHAM_CONG!AU263+GD_CHAM_CONG!AV263)&gt;=14,1,0)</f>
        <v>0</v>
      </c>
      <c r="K263" s="139">
        <v>1</v>
      </c>
      <c r="L263" s="139">
        <v>1</v>
      </c>
      <c r="M263" s="140">
        <v>0.1</v>
      </c>
      <c r="N263" s="43">
        <v>10523498981012</v>
      </c>
    </row>
    <row r="264" spans="1:14" ht="12.75" x14ac:dyDescent="0.2">
      <c r="A264" s="49">
        <v>260</v>
      </c>
      <c r="B264" s="50">
        <v>10675</v>
      </c>
      <c r="C264" s="51" t="s">
        <v>544</v>
      </c>
      <c r="D264" s="51" t="s">
        <v>528</v>
      </c>
      <c r="E264" s="136"/>
      <c r="F264" s="137"/>
      <c r="G264" s="138" t="s">
        <v>86</v>
      </c>
      <c r="H264" s="43">
        <f t="shared" si="0"/>
        <v>0</v>
      </c>
      <c r="I264" s="76">
        <f>IF(COUNTBLANK(GD_CHAM_CONG!F264:T264)&gt;=15,1,0)</f>
        <v>0</v>
      </c>
      <c r="J264" s="76">
        <f>IF((GD_CHAM_CONG!AO264+GD_CHAM_CONG!AQ264+GD_CHAM_CONG!AR264+GD_CHAM_CONG!AT264+GD_CHAM_CONG!AU264+GD_CHAM_CONG!AV264)&gt;=14,1,0)</f>
        <v>0</v>
      </c>
      <c r="K264" s="139">
        <v>1</v>
      </c>
      <c r="L264" s="165"/>
      <c r="M264" s="140">
        <v>0.05</v>
      </c>
      <c r="N264" s="43">
        <v>10523215468012</v>
      </c>
    </row>
    <row r="265" spans="1:14" ht="12.75" x14ac:dyDescent="0.2">
      <c r="A265" s="49">
        <v>261</v>
      </c>
      <c r="B265" s="50">
        <v>10676</v>
      </c>
      <c r="C265" s="51" t="s">
        <v>545</v>
      </c>
      <c r="D265" s="51" t="s">
        <v>490</v>
      </c>
      <c r="E265" s="136"/>
      <c r="F265" s="137"/>
      <c r="G265" s="138" t="s">
        <v>89</v>
      </c>
      <c r="H265" s="43">
        <f t="shared" si="0"/>
        <v>0</v>
      </c>
      <c r="I265" s="76">
        <f>IF(COUNTBLANK(GD_CHAM_CONG!F265:T265)&gt;=15,1,0)</f>
        <v>0</v>
      </c>
      <c r="J265" s="76">
        <f>IF((GD_CHAM_CONG!AO265+GD_CHAM_CONG!AQ265+GD_CHAM_CONG!AR265+GD_CHAM_CONG!AT265+GD_CHAM_CONG!AU265+GD_CHAM_CONG!AV265)&gt;=14,1,0)</f>
        <v>0</v>
      </c>
      <c r="K265" s="139">
        <v>1</v>
      </c>
      <c r="L265" s="139">
        <v>1</v>
      </c>
      <c r="M265" s="140">
        <v>0</v>
      </c>
      <c r="N265" s="43">
        <v>10522162941016</v>
      </c>
    </row>
    <row r="266" spans="1:14" ht="12.75" x14ac:dyDescent="0.2">
      <c r="A266" s="49">
        <v>262</v>
      </c>
      <c r="B266" s="50">
        <v>10677</v>
      </c>
      <c r="C266" s="51" t="s">
        <v>546</v>
      </c>
      <c r="D266" s="51" t="s">
        <v>528</v>
      </c>
      <c r="E266" s="136"/>
      <c r="F266" s="137"/>
      <c r="G266" s="138" t="s">
        <v>86</v>
      </c>
      <c r="H266" s="43">
        <f t="shared" si="0"/>
        <v>0</v>
      </c>
      <c r="I266" s="76">
        <f>IF(COUNTBLANK(GD_CHAM_CONG!F266:T266)&gt;=15,1,0)</f>
        <v>0</v>
      </c>
      <c r="J266" s="76">
        <f>IF((GD_CHAM_CONG!AO266+GD_CHAM_CONG!AQ266+GD_CHAM_CONG!AR266+GD_CHAM_CONG!AT266+GD_CHAM_CONG!AU266+GD_CHAM_CONG!AV266)&gt;=14,1,0)</f>
        <v>0</v>
      </c>
      <c r="K266" s="139">
        <v>1</v>
      </c>
      <c r="L266" s="165"/>
      <c r="M266" s="140">
        <v>0</v>
      </c>
      <c r="N266" s="43">
        <v>10523498949011</v>
      </c>
    </row>
    <row r="267" spans="1:14" ht="12.75" x14ac:dyDescent="0.2">
      <c r="A267" s="49">
        <v>263</v>
      </c>
      <c r="B267" s="50">
        <v>10678</v>
      </c>
      <c r="C267" s="51" t="s">
        <v>547</v>
      </c>
      <c r="D267" s="51" t="s">
        <v>528</v>
      </c>
      <c r="E267" s="136"/>
      <c r="F267" s="137"/>
      <c r="G267" s="138" t="s">
        <v>86</v>
      </c>
      <c r="H267" s="43">
        <f t="shared" si="0"/>
        <v>0</v>
      </c>
      <c r="I267" s="76">
        <f>IF(COUNTBLANK(GD_CHAM_CONG!F267:T267)&gt;=15,1,0)</f>
        <v>0</v>
      </c>
      <c r="J267" s="76">
        <f>IF((GD_CHAM_CONG!AO267+GD_CHAM_CONG!AQ267+GD_CHAM_CONG!AR267+GD_CHAM_CONG!AT267+GD_CHAM_CONG!AU267+GD_CHAM_CONG!AV267)&gt;=14,1,0)</f>
        <v>0</v>
      </c>
      <c r="K267" s="139">
        <v>1</v>
      </c>
      <c r="L267" s="165"/>
      <c r="M267" s="140">
        <v>0.05</v>
      </c>
      <c r="N267" s="43">
        <v>10523498951016</v>
      </c>
    </row>
    <row r="268" spans="1:14" ht="12.75" x14ac:dyDescent="0.2">
      <c r="A268" s="49">
        <v>264</v>
      </c>
      <c r="B268" s="50">
        <v>10679</v>
      </c>
      <c r="C268" s="51" t="s">
        <v>548</v>
      </c>
      <c r="D268" s="51" t="s">
        <v>528</v>
      </c>
      <c r="E268" s="136"/>
      <c r="F268" s="137"/>
      <c r="G268" s="138" t="s">
        <v>86</v>
      </c>
      <c r="H268" s="43">
        <f t="shared" si="0"/>
        <v>0</v>
      </c>
      <c r="I268" s="76">
        <f>IF(COUNTBLANK(GD_CHAM_CONG!F268:T268)&gt;=15,1,0)</f>
        <v>0</v>
      </c>
      <c r="J268" s="76">
        <f>IF((GD_CHAM_CONG!AO268+GD_CHAM_CONG!AQ268+GD_CHAM_CONG!AR268+GD_CHAM_CONG!AT268+GD_CHAM_CONG!AU268+GD_CHAM_CONG!AV268)&gt;=14,1,0)</f>
        <v>0</v>
      </c>
      <c r="K268" s="139">
        <v>1</v>
      </c>
      <c r="L268" s="139">
        <v>2</v>
      </c>
      <c r="M268" s="140">
        <v>0</v>
      </c>
      <c r="N268" s="43">
        <v>10523498950011</v>
      </c>
    </row>
    <row r="269" spans="1:14" ht="12.75" x14ac:dyDescent="0.2">
      <c r="A269" s="49">
        <v>265</v>
      </c>
      <c r="B269" s="50">
        <v>10680</v>
      </c>
      <c r="C269" s="51" t="s">
        <v>549</v>
      </c>
      <c r="D269" s="51" t="s">
        <v>528</v>
      </c>
      <c r="E269" s="136"/>
      <c r="F269" s="137"/>
      <c r="G269" s="138" t="s">
        <v>89</v>
      </c>
      <c r="H269" s="43">
        <f t="shared" si="0"/>
        <v>0</v>
      </c>
      <c r="I269" s="76">
        <f>IF(COUNTBLANK(GD_CHAM_CONG!F269:T269)&gt;=15,1,0)</f>
        <v>0</v>
      </c>
      <c r="J269" s="76">
        <f>IF((GD_CHAM_CONG!AO269+GD_CHAM_CONG!AQ269+GD_CHAM_CONG!AR269+GD_CHAM_CONG!AT269+GD_CHAM_CONG!AU269+GD_CHAM_CONG!AV269)&gt;=14,1,0)</f>
        <v>0</v>
      </c>
      <c r="K269" s="139">
        <v>1</v>
      </c>
      <c r="L269" s="139">
        <v>1</v>
      </c>
      <c r="M269" s="140">
        <v>0.1</v>
      </c>
      <c r="N269" s="43">
        <v>10522162869013</v>
      </c>
    </row>
    <row r="270" spans="1:14" ht="12.75" x14ac:dyDescent="0.2">
      <c r="A270" s="49">
        <v>266</v>
      </c>
      <c r="B270" s="50">
        <v>11086</v>
      </c>
      <c r="C270" s="51" t="s">
        <v>550</v>
      </c>
      <c r="D270" s="51" t="s">
        <v>528</v>
      </c>
      <c r="E270" s="136"/>
      <c r="F270" s="137"/>
      <c r="G270" s="138" t="s">
        <v>86</v>
      </c>
      <c r="H270" s="43">
        <f t="shared" si="0"/>
        <v>0</v>
      </c>
      <c r="I270" s="76">
        <f>IF(COUNTBLANK(GD_CHAM_CONG!F270:T270)&gt;=15,1,0)</f>
        <v>0</v>
      </c>
      <c r="J270" s="76">
        <f>IF((GD_CHAM_CONG!AO270+GD_CHAM_CONG!AQ270+GD_CHAM_CONG!AR270+GD_CHAM_CONG!AT270+GD_CHAM_CONG!AU270+GD_CHAM_CONG!AV270)&gt;=14,1,0)</f>
        <v>0</v>
      </c>
      <c r="K270" s="139">
        <v>1</v>
      </c>
      <c r="L270" s="139">
        <v>1</v>
      </c>
      <c r="M270" s="140">
        <v>0.05</v>
      </c>
      <c r="N270" s="43">
        <v>10823818666017</v>
      </c>
    </row>
    <row r="271" spans="1:14" ht="12.75" x14ac:dyDescent="0.2">
      <c r="A271" s="49">
        <v>267</v>
      </c>
      <c r="B271" s="50">
        <v>11092</v>
      </c>
      <c r="C271" s="51" t="s">
        <v>551</v>
      </c>
      <c r="D271" s="51" t="s">
        <v>528</v>
      </c>
      <c r="E271" s="136"/>
      <c r="F271" s="137"/>
      <c r="G271" s="138" t="s">
        <v>86</v>
      </c>
      <c r="H271" s="43">
        <f t="shared" si="0"/>
        <v>0</v>
      </c>
      <c r="I271" s="76">
        <f>IF(COUNTBLANK(GD_CHAM_CONG!F271:T271)&gt;=15,1,0)</f>
        <v>0</v>
      </c>
      <c r="J271" s="76">
        <f>IF((GD_CHAM_CONG!AO271+GD_CHAM_CONG!AQ271+GD_CHAM_CONG!AR271+GD_CHAM_CONG!AT271+GD_CHAM_CONG!AU271+GD_CHAM_CONG!AV271)&gt;=14,1,0)</f>
        <v>0</v>
      </c>
      <c r="K271" s="139">
        <v>1</v>
      </c>
      <c r="L271" s="165"/>
      <c r="M271" s="140">
        <v>0</v>
      </c>
      <c r="N271" s="43">
        <v>10521950496019</v>
      </c>
    </row>
    <row r="272" spans="1:14" ht="12.75" x14ac:dyDescent="0.2">
      <c r="A272" s="49">
        <v>268</v>
      </c>
      <c r="B272" s="50">
        <v>11094</v>
      </c>
      <c r="C272" s="51" t="s">
        <v>552</v>
      </c>
      <c r="D272" s="51" t="s">
        <v>528</v>
      </c>
      <c r="E272" s="136"/>
      <c r="F272" s="137"/>
      <c r="G272" s="138" t="s">
        <v>86</v>
      </c>
      <c r="H272" s="43">
        <f t="shared" si="0"/>
        <v>0</v>
      </c>
      <c r="I272" s="76">
        <f>IF(COUNTBLANK(GD_CHAM_CONG!F272:T272)&gt;=15,1,0)</f>
        <v>0</v>
      </c>
      <c r="J272" s="76">
        <f>IF((GD_CHAM_CONG!AO272+GD_CHAM_CONG!AQ272+GD_CHAM_CONG!AR272+GD_CHAM_CONG!AT272+GD_CHAM_CONG!AU272+GD_CHAM_CONG!AV272)&gt;=14,1,0)</f>
        <v>0</v>
      </c>
      <c r="K272" s="139">
        <v>1</v>
      </c>
      <c r="L272" s="165"/>
      <c r="M272" s="140">
        <v>0.05</v>
      </c>
      <c r="N272" s="43">
        <v>19026970133011</v>
      </c>
    </row>
    <row r="273" spans="1:14" ht="12.75" x14ac:dyDescent="0.2">
      <c r="A273" s="49">
        <v>269</v>
      </c>
      <c r="B273" s="50">
        <v>11095</v>
      </c>
      <c r="C273" s="51" t="s">
        <v>553</v>
      </c>
      <c r="D273" s="51" t="s">
        <v>528</v>
      </c>
      <c r="E273" s="136"/>
      <c r="F273" s="137"/>
      <c r="G273" s="138" t="s">
        <v>86</v>
      </c>
      <c r="H273" s="43">
        <f t="shared" si="0"/>
        <v>0</v>
      </c>
      <c r="I273" s="76">
        <f>IF(COUNTBLANK(GD_CHAM_CONG!F273:T273)&gt;=15,1,0)</f>
        <v>0</v>
      </c>
      <c r="J273" s="76">
        <f>IF((GD_CHAM_CONG!AO273+GD_CHAM_CONG!AQ273+GD_CHAM_CONG!AR273+GD_CHAM_CONG!AT273+GD_CHAM_CONG!AU273+GD_CHAM_CONG!AV273)&gt;=14,1,0)</f>
        <v>0</v>
      </c>
      <c r="K273" s="139">
        <v>1</v>
      </c>
      <c r="L273" s="139">
        <v>1</v>
      </c>
      <c r="M273" s="140">
        <v>0</v>
      </c>
      <c r="N273" s="43">
        <v>19026970134018</v>
      </c>
    </row>
    <row r="274" spans="1:14" ht="12.75" x14ac:dyDescent="0.2">
      <c r="A274" s="49">
        <v>270</v>
      </c>
      <c r="B274" s="50">
        <v>11097</v>
      </c>
      <c r="C274" s="51" t="s">
        <v>554</v>
      </c>
      <c r="D274" s="51" t="s">
        <v>528</v>
      </c>
      <c r="E274" s="136"/>
      <c r="F274" s="137"/>
      <c r="G274" s="138" t="s">
        <v>86</v>
      </c>
      <c r="H274" s="43">
        <f t="shared" si="0"/>
        <v>0</v>
      </c>
      <c r="I274" s="76">
        <f>IF(COUNTBLANK(GD_CHAM_CONG!F274:T274)&gt;=15,1,0)</f>
        <v>0</v>
      </c>
      <c r="J274" s="76">
        <f>IF((GD_CHAM_CONG!AO274+GD_CHAM_CONG!AQ274+GD_CHAM_CONG!AR274+GD_CHAM_CONG!AT274+GD_CHAM_CONG!AU274+GD_CHAM_CONG!AV274)&gt;=14,1,0)</f>
        <v>0</v>
      </c>
      <c r="K274" s="139">
        <v>1</v>
      </c>
      <c r="L274" s="165"/>
      <c r="M274" s="140">
        <v>0.05</v>
      </c>
      <c r="N274" s="43">
        <v>19026970136010</v>
      </c>
    </row>
    <row r="275" spans="1:14" ht="12.75" x14ac:dyDescent="0.2">
      <c r="A275" s="49">
        <v>271</v>
      </c>
      <c r="B275" s="50">
        <v>11098</v>
      </c>
      <c r="C275" s="51" t="s">
        <v>555</v>
      </c>
      <c r="D275" s="51" t="s">
        <v>528</v>
      </c>
      <c r="E275" s="136"/>
      <c r="F275" s="137"/>
      <c r="G275" s="138" t="s">
        <v>86</v>
      </c>
      <c r="H275" s="43">
        <f t="shared" si="0"/>
        <v>0</v>
      </c>
      <c r="I275" s="76">
        <f>IF(COUNTBLANK(GD_CHAM_CONG!F275:T275)&gt;=15,1,0)</f>
        <v>0</v>
      </c>
      <c r="J275" s="76">
        <f>IF((GD_CHAM_CONG!AO275+GD_CHAM_CONG!AQ275+GD_CHAM_CONG!AR275+GD_CHAM_CONG!AT275+GD_CHAM_CONG!AU275+GD_CHAM_CONG!AV275)&gt;=14,1,0)</f>
        <v>0</v>
      </c>
      <c r="K275" s="139">
        <v>1</v>
      </c>
      <c r="L275" s="139">
        <v>1</v>
      </c>
      <c r="M275" s="140">
        <v>0.05</v>
      </c>
      <c r="N275" s="43">
        <v>19026970137017</v>
      </c>
    </row>
    <row r="276" spans="1:14" ht="12.75" x14ac:dyDescent="0.2">
      <c r="A276" s="49">
        <v>272</v>
      </c>
      <c r="B276" s="50">
        <v>12574</v>
      </c>
      <c r="C276" s="51" t="s">
        <v>556</v>
      </c>
      <c r="D276" s="51" t="s">
        <v>528</v>
      </c>
      <c r="E276" s="136"/>
      <c r="F276" s="137"/>
      <c r="G276" s="138" t="s">
        <v>86</v>
      </c>
      <c r="H276" s="43">
        <f t="shared" si="0"/>
        <v>0</v>
      </c>
      <c r="I276" s="76">
        <f>IF(COUNTBLANK(GD_CHAM_CONG!F276:T276)&gt;=15,1,0)</f>
        <v>0</v>
      </c>
      <c r="J276" s="76">
        <f>IF((GD_CHAM_CONG!AO276+GD_CHAM_CONG!AQ276+GD_CHAM_CONG!AR276+GD_CHAM_CONG!AT276+GD_CHAM_CONG!AU276+GD_CHAM_CONG!AV276)&gt;=14,1,0)</f>
        <v>0</v>
      </c>
      <c r="K276" s="139">
        <v>1</v>
      </c>
      <c r="L276" s="139">
        <v>1</v>
      </c>
      <c r="M276" s="140">
        <v>0</v>
      </c>
      <c r="N276" s="43">
        <v>19028385597013</v>
      </c>
    </row>
    <row r="277" spans="1:14" ht="12.75" x14ac:dyDescent="0.2">
      <c r="A277" s="49">
        <v>273</v>
      </c>
      <c r="B277" s="50">
        <v>12576</v>
      </c>
      <c r="C277" s="51" t="s">
        <v>557</v>
      </c>
      <c r="D277" s="51" t="s">
        <v>528</v>
      </c>
      <c r="E277" s="136"/>
      <c r="F277" s="137"/>
      <c r="G277" s="138" t="s">
        <v>86</v>
      </c>
      <c r="H277" s="43">
        <f t="shared" si="0"/>
        <v>0</v>
      </c>
      <c r="I277" s="76">
        <f>IF(COUNTBLANK(GD_CHAM_CONG!F277:T277)&gt;=15,1,0)</f>
        <v>0</v>
      </c>
      <c r="J277" s="76">
        <f>IF((GD_CHAM_CONG!AO277+GD_CHAM_CONG!AQ277+GD_CHAM_CONG!AR277+GD_CHAM_CONG!AT277+GD_CHAM_CONG!AU277+GD_CHAM_CONG!AV277)&gt;=14,1,0)</f>
        <v>0</v>
      </c>
      <c r="K277" s="139">
        <v>1</v>
      </c>
      <c r="L277" s="165"/>
      <c r="M277" s="140">
        <v>0</v>
      </c>
      <c r="N277" s="43">
        <v>19028385574013</v>
      </c>
    </row>
    <row r="278" spans="1:14" ht="12.75" x14ac:dyDescent="0.2">
      <c r="A278" s="49">
        <v>274</v>
      </c>
      <c r="B278" s="50">
        <v>12578</v>
      </c>
      <c r="C278" s="51" t="s">
        <v>558</v>
      </c>
      <c r="D278" s="51" t="s">
        <v>528</v>
      </c>
      <c r="E278" s="136"/>
      <c r="F278" s="137"/>
      <c r="G278" s="138" t="s">
        <v>86</v>
      </c>
      <c r="H278" s="43">
        <f t="shared" si="0"/>
        <v>0</v>
      </c>
      <c r="I278" s="76">
        <f>IF(COUNTBLANK(GD_CHAM_CONG!F278:T278)&gt;=15,1,0)</f>
        <v>0</v>
      </c>
      <c r="J278" s="76">
        <f>IF((GD_CHAM_CONG!AO278+GD_CHAM_CONG!AQ278+GD_CHAM_CONG!AR278+GD_CHAM_CONG!AT278+GD_CHAM_CONG!AU278+GD_CHAM_CONG!AV278)&gt;=14,1,0)</f>
        <v>0</v>
      </c>
      <c r="K278" s="139">
        <v>1</v>
      </c>
      <c r="L278" s="165"/>
      <c r="M278" s="140">
        <v>0.05</v>
      </c>
      <c r="N278" s="43">
        <v>14022643677012</v>
      </c>
    </row>
    <row r="279" spans="1:14" ht="12.75" x14ac:dyDescent="0.2">
      <c r="A279" s="49">
        <v>275</v>
      </c>
      <c r="B279" s="50">
        <v>12580</v>
      </c>
      <c r="C279" s="51" t="s">
        <v>559</v>
      </c>
      <c r="D279" s="51" t="s">
        <v>528</v>
      </c>
      <c r="E279" s="136"/>
      <c r="F279" s="137"/>
      <c r="G279" s="138" t="s">
        <v>86</v>
      </c>
      <c r="H279" s="43">
        <f t="shared" si="0"/>
        <v>0</v>
      </c>
      <c r="I279" s="76">
        <f>IF(COUNTBLANK(GD_CHAM_CONG!F279:T279)&gt;=15,1,0)</f>
        <v>0</v>
      </c>
      <c r="J279" s="76">
        <f>IF((GD_CHAM_CONG!AO279+GD_CHAM_CONG!AQ279+GD_CHAM_CONG!AR279+GD_CHAM_CONG!AT279+GD_CHAM_CONG!AU279+GD_CHAM_CONG!AV279)&gt;=14,1,0)</f>
        <v>0</v>
      </c>
      <c r="K279" s="139">
        <v>1</v>
      </c>
      <c r="L279" s="165"/>
      <c r="M279" s="140">
        <v>0</v>
      </c>
      <c r="N279" s="43">
        <v>19028385612012</v>
      </c>
    </row>
    <row r="280" spans="1:14" ht="12.75" x14ac:dyDescent="0.2">
      <c r="A280" s="49">
        <v>276</v>
      </c>
      <c r="B280" s="50">
        <v>12581</v>
      </c>
      <c r="C280" s="51" t="s">
        <v>560</v>
      </c>
      <c r="D280" s="51" t="s">
        <v>528</v>
      </c>
      <c r="E280" s="136"/>
      <c r="F280" s="137"/>
      <c r="G280" s="138" t="s">
        <v>86</v>
      </c>
      <c r="H280" s="43">
        <f t="shared" si="0"/>
        <v>0</v>
      </c>
      <c r="I280" s="76">
        <f>IF(COUNTBLANK(GD_CHAM_CONG!F280:T280)&gt;=15,1,0)</f>
        <v>0</v>
      </c>
      <c r="J280" s="76">
        <f>IF((GD_CHAM_CONG!AO280+GD_CHAM_CONG!AQ280+GD_CHAM_CONG!AR280+GD_CHAM_CONG!AT280+GD_CHAM_CONG!AU280+GD_CHAM_CONG!AV280)&gt;=14,1,0)</f>
        <v>0</v>
      </c>
      <c r="K280" s="139">
        <v>1</v>
      </c>
      <c r="L280" s="165"/>
      <c r="M280" s="140">
        <v>0</v>
      </c>
      <c r="N280" s="43">
        <v>19028385591015</v>
      </c>
    </row>
    <row r="281" spans="1:14" ht="12.75" x14ac:dyDescent="0.2">
      <c r="A281" s="49">
        <v>277</v>
      </c>
      <c r="B281" s="50">
        <v>12583</v>
      </c>
      <c r="C281" s="51" t="s">
        <v>561</v>
      </c>
      <c r="D281" s="51" t="s">
        <v>528</v>
      </c>
      <c r="E281" s="136"/>
      <c r="F281" s="137"/>
      <c r="G281" s="138" t="s">
        <v>86</v>
      </c>
      <c r="H281" s="43">
        <f t="shared" si="0"/>
        <v>0</v>
      </c>
      <c r="I281" s="76">
        <f>IF(COUNTBLANK(GD_CHAM_CONG!F281:T281)&gt;=15,1,0)</f>
        <v>0</v>
      </c>
      <c r="J281" s="76">
        <f>IF((GD_CHAM_CONG!AO281+GD_CHAM_CONG!AQ281+GD_CHAM_CONG!AR281+GD_CHAM_CONG!AT281+GD_CHAM_CONG!AU281+GD_CHAM_CONG!AV281)&gt;=14,1,0)</f>
        <v>0</v>
      </c>
      <c r="K281" s="139">
        <v>1</v>
      </c>
      <c r="L281" s="139">
        <v>1</v>
      </c>
      <c r="M281" s="140">
        <v>0</v>
      </c>
      <c r="N281" s="43">
        <v>19028385582016</v>
      </c>
    </row>
    <row r="282" spans="1:14" ht="12.75" x14ac:dyDescent="0.2">
      <c r="A282" s="49">
        <v>278</v>
      </c>
      <c r="B282" s="50">
        <v>12584</v>
      </c>
      <c r="C282" s="51" t="s">
        <v>562</v>
      </c>
      <c r="D282" s="51" t="s">
        <v>528</v>
      </c>
      <c r="E282" s="136"/>
      <c r="F282" s="137"/>
      <c r="G282" s="138" t="s">
        <v>86</v>
      </c>
      <c r="H282" s="43">
        <f t="shared" si="0"/>
        <v>0</v>
      </c>
      <c r="I282" s="76">
        <f>IF(COUNTBLANK(GD_CHAM_CONG!F282:T282)&gt;=15,1,0)</f>
        <v>0</v>
      </c>
      <c r="J282" s="76">
        <f>IF((GD_CHAM_CONG!AO282+GD_CHAM_CONG!AQ282+GD_CHAM_CONG!AR282+GD_CHAM_CONG!AT282+GD_CHAM_CONG!AU282+GD_CHAM_CONG!AV282)&gt;=14,1,0)</f>
        <v>0</v>
      </c>
      <c r="K282" s="139">
        <v>1</v>
      </c>
      <c r="L282" s="165"/>
      <c r="M282" s="140">
        <v>0</v>
      </c>
      <c r="N282" s="43">
        <v>19028385557011</v>
      </c>
    </row>
    <row r="283" spans="1:14" ht="12.75" x14ac:dyDescent="0.2">
      <c r="A283" s="49">
        <v>279</v>
      </c>
      <c r="B283" s="50">
        <v>12585</v>
      </c>
      <c r="C283" s="51" t="s">
        <v>506</v>
      </c>
      <c r="D283" s="51" t="s">
        <v>528</v>
      </c>
      <c r="E283" s="136"/>
      <c r="F283" s="137"/>
      <c r="G283" s="138" t="s">
        <v>86</v>
      </c>
      <c r="H283" s="43">
        <f t="shared" si="0"/>
        <v>0</v>
      </c>
      <c r="I283" s="76">
        <f>IF(COUNTBLANK(GD_CHAM_CONG!F283:T283)&gt;=15,1,0)</f>
        <v>0</v>
      </c>
      <c r="J283" s="76">
        <f>IF((GD_CHAM_CONG!AO283+GD_CHAM_CONG!AQ283+GD_CHAM_CONG!AR283+GD_CHAM_CONG!AT283+GD_CHAM_CONG!AU283+GD_CHAM_CONG!AV283)&gt;=14,1,0)</f>
        <v>0</v>
      </c>
      <c r="K283" s="139">
        <v>1</v>
      </c>
      <c r="L283" s="165"/>
      <c r="M283" s="140">
        <v>0</v>
      </c>
      <c r="N283" s="43">
        <v>19028385584019</v>
      </c>
    </row>
    <row r="284" spans="1:14" ht="12.75" x14ac:dyDescent="0.2">
      <c r="A284" s="49">
        <v>280</v>
      </c>
      <c r="B284" s="50">
        <v>12586</v>
      </c>
      <c r="C284" s="51" t="s">
        <v>563</v>
      </c>
      <c r="D284" s="51" t="s">
        <v>528</v>
      </c>
      <c r="E284" s="136"/>
      <c r="F284" s="137"/>
      <c r="G284" s="138" t="s">
        <v>86</v>
      </c>
      <c r="H284" s="43">
        <f t="shared" si="0"/>
        <v>0</v>
      </c>
      <c r="I284" s="76">
        <f>IF(COUNTBLANK(GD_CHAM_CONG!F284:T284)&gt;=15,1,0)</f>
        <v>0</v>
      </c>
      <c r="J284" s="76">
        <f>IF((GD_CHAM_CONG!AO284+GD_CHAM_CONG!AQ284+GD_CHAM_CONG!AR284+GD_CHAM_CONG!AT284+GD_CHAM_CONG!AU284+GD_CHAM_CONG!AV284)&gt;=14,1,0)</f>
        <v>0</v>
      </c>
      <c r="K284" s="139">
        <v>1</v>
      </c>
      <c r="L284" s="165"/>
      <c r="M284" s="140">
        <v>0.05</v>
      </c>
      <c r="N284" s="43">
        <v>19028385587018</v>
      </c>
    </row>
    <row r="285" spans="1:14" ht="12.75" x14ac:dyDescent="0.2">
      <c r="A285" s="49">
        <v>281</v>
      </c>
      <c r="B285" s="50">
        <v>12587</v>
      </c>
      <c r="C285" s="51" t="s">
        <v>564</v>
      </c>
      <c r="D285" s="51" t="s">
        <v>528</v>
      </c>
      <c r="E285" s="136"/>
      <c r="F285" s="137"/>
      <c r="G285" s="138" t="s">
        <v>86</v>
      </c>
      <c r="H285" s="43">
        <f t="shared" si="0"/>
        <v>0</v>
      </c>
      <c r="I285" s="76">
        <f>IF(COUNTBLANK(GD_CHAM_CONG!F285:T285)&gt;=15,1,0)</f>
        <v>0</v>
      </c>
      <c r="J285" s="76">
        <f>IF((GD_CHAM_CONG!AO285+GD_CHAM_CONG!AQ285+GD_CHAM_CONG!AR285+GD_CHAM_CONG!AT285+GD_CHAM_CONG!AU285+GD_CHAM_CONG!AV285)&gt;=14,1,0)</f>
        <v>0</v>
      </c>
      <c r="K285" s="139">
        <v>1</v>
      </c>
      <c r="L285" s="165"/>
      <c r="M285" s="140">
        <v>0.05</v>
      </c>
      <c r="N285" s="43">
        <v>19028385600014</v>
      </c>
    </row>
    <row r="286" spans="1:14" ht="12.75" x14ac:dyDescent="0.2">
      <c r="A286" s="49">
        <v>282</v>
      </c>
      <c r="B286" s="50">
        <v>12588</v>
      </c>
      <c r="C286" s="51" t="s">
        <v>565</v>
      </c>
      <c r="D286" s="51" t="s">
        <v>528</v>
      </c>
      <c r="E286" s="136"/>
      <c r="F286" s="137"/>
      <c r="G286" s="138" t="s">
        <v>86</v>
      </c>
      <c r="H286" s="43">
        <f t="shared" si="0"/>
        <v>0</v>
      </c>
      <c r="I286" s="76">
        <f>IF(COUNTBLANK(GD_CHAM_CONG!F286:T286)&gt;=15,1,0)</f>
        <v>0</v>
      </c>
      <c r="J286" s="76">
        <f>IF((GD_CHAM_CONG!AO286+GD_CHAM_CONG!AQ286+GD_CHAM_CONG!AR286+GD_CHAM_CONG!AT286+GD_CHAM_CONG!AU286+GD_CHAM_CONG!AV286)&gt;=14,1,0)</f>
        <v>0</v>
      </c>
      <c r="K286" s="139">
        <v>1</v>
      </c>
      <c r="L286" s="165"/>
      <c r="M286" s="140">
        <v>0</v>
      </c>
      <c r="N286" s="43">
        <v>19028385553016</v>
      </c>
    </row>
    <row r="287" spans="1:14" ht="12.75" x14ac:dyDescent="0.2">
      <c r="A287" s="49">
        <v>283</v>
      </c>
      <c r="B287" s="50">
        <v>12589</v>
      </c>
      <c r="C287" s="51" t="s">
        <v>566</v>
      </c>
      <c r="D287" s="51" t="s">
        <v>528</v>
      </c>
      <c r="E287" s="136"/>
      <c r="F287" s="137"/>
      <c r="G287" s="138" t="s">
        <v>86</v>
      </c>
      <c r="H287" s="43">
        <f t="shared" si="0"/>
        <v>0</v>
      </c>
      <c r="I287" s="76">
        <f>IF(COUNTBLANK(GD_CHAM_CONG!F287:T287)&gt;=15,1,0)</f>
        <v>0</v>
      </c>
      <c r="J287" s="76">
        <f>IF((GD_CHAM_CONG!AO287+GD_CHAM_CONG!AQ287+GD_CHAM_CONG!AR287+GD_CHAM_CONG!AT287+GD_CHAM_CONG!AU287+GD_CHAM_CONG!AV287)&gt;=14,1,0)</f>
        <v>0</v>
      </c>
      <c r="K287" s="139">
        <v>1</v>
      </c>
      <c r="L287" s="165"/>
      <c r="M287" s="140">
        <v>0</v>
      </c>
      <c r="N287" s="43">
        <v>19025508778019</v>
      </c>
    </row>
    <row r="288" spans="1:14" ht="12.75" x14ac:dyDescent="0.2">
      <c r="A288" s="49">
        <v>284</v>
      </c>
      <c r="B288" s="50">
        <v>12591</v>
      </c>
      <c r="C288" s="51" t="s">
        <v>567</v>
      </c>
      <c r="D288" s="51" t="s">
        <v>528</v>
      </c>
      <c r="E288" s="136"/>
      <c r="F288" s="137"/>
      <c r="G288" s="138" t="s">
        <v>86</v>
      </c>
      <c r="H288" s="43">
        <f t="shared" si="0"/>
        <v>0</v>
      </c>
      <c r="I288" s="76">
        <f>IF(COUNTBLANK(GD_CHAM_CONG!F288:T288)&gt;=15,1,0)</f>
        <v>0</v>
      </c>
      <c r="J288" s="76">
        <f>IF((GD_CHAM_CONG!AO288+GD_CHAM_CONG!AQ288+GD_CHAM_CONG!AR288+GD_CHAM_CONG!AT288+GD_CHAM_CONG!AU288+GD_CHAM_CONG!AV288)&gt;=14,1,0)</f>
        <v>0</v>
      </c>
      <c r="K288" s="139">
        <v>1</v>
      </c>
      <c r="L288" s="139">
        <v>2</v>
      </c>
      <c r="M288" s="140">
        <v>0</v>
      </c>
      <c r="N288" s="43">
        <v>19028385566010</v>
      </c>
    </row>
    <row r="289" spans="1:14" ht="12.75" x14ac:dyDescent="0.2">
      <c r="A289" s="49">
        <v>285</v>
      </c>
      <c r="B289" s="50">
        <v>12592</v>
      </c>
      <c r="C289" s="51" t="s">
        <v>568</v>
      </c>
      <c r="D289" s="51" t="s">
        <v>528</v>
      </c>
      <c r="E289" s="136"/>
      <c r="F289" s="137"/>
      <c r="G289" s="138" t="s">
        <v>86</v>
      </c>
      <c r="H289" s="43">
        <f t="shared" si="0"/>
        <v>0</v>
      </c>
      <c r="I289" s="76">
        <f>IF(COUNTBLANK(GD_CHAM_CONG!F289:T289)&gt;=15,1,0)</f>
        <v>0</v>
      </c>
      <c r="J289" s="76">
        <f>IF((GD_CHAM_CONG!AO289+GD_CHAM_CONG!AQ289+GD_CHAM_CONG!AR289+GD_CHAM_CONG!AT289+GD_CHAM_CONG!AU289+GD_CHAM_CONG!AV289)&gt;=14,1,0)</f>
        <v>0</v>
      </c>
      <c r="K289" s="139">
        <v>1</v>
      </c>
      <c r="L289" s="165"/>
      <c r="M289" s="140">
        <v>0</v>
      </c>
      <c r="N289" s="43">
        <v>19028385570018</v>
      </c>
    </row>
    <row r="290" spans="1:14" ht="12.75" x14ac:dyDescent="0.2">
      <c r="A290" s="49">
        <v>286</v>
      </c>
      <c r="B290" s="50">
        <v>13424</v>
      </c>
      <c r="C290" s="51" t="s">
        <v>214</v>
      </c>
      <c r="D290" s="51" t="s">
        <v>528</v>
      </c>
      <c r="E290" s="136"/>
      <c r="F290" s="137"/>
      <c r="G290" s="138" t="s">
        <v>86</v>
      </c>
      <c r="H290" s="43">
        <f t="shared" si="0"/>
        <v>0</v>
      </c>
      <c r="I290" s="76">
        <f>IF(COUNTBLANK(GD_CHAM_CONG!F290:T290)&gt;=15,1,0)</f>
        <v>0</v>
      </c>
      <c r="J290" s="76">
        <f>IF((GD_CHAM_CONG!AO290+GD_CHAM_CONG!AQ290+GD_CHAM_CONG!AR290+GD_CHAM_CONG!AT290+GD_CHAM_CONG!AU290+GD_CHAM_CONG!AV290)&gt;=14,1,0)</f>
        <v>0</v>
      </c>
      <c r="K290" s="139">
        <v>1</v>
      </c>
      <c r="L290" s="165"/>
      <c r="M290" s="140">
        <v>0</v>
      </c>
      <c r="N290" s="43">
        <v>19028960235013</v>
      </c>
    </row>
    <row r="291" spans="1:14" ht="12.75" x14ac:dyDescent="0.2">
      <c r="A291" s="49">
        <v>287</v>
      </c>
      <c r="B291" s="50">
        <v>13425</v>
      </c>
      <c r="C291" s="51" t="s">
        <v>569</v>
      </c>
      <c r="D291" s="51" t="s">
        <v>528</v>
      </c>
      <c r="E291" s="136"/>
      <c r="F291" s="137"/>
      <c r="G291" s="138" t="s">
        <v>86</v>
      </c>
      <c r="H291" s="43">
        <f t="shared" si="0"/>
        <v>0</v>
      </c>
      <c r="I291" s="76">
        <f>IF(COUNTBLANK(GD_CHAM_CONG!F291:T291)&gt;=15,1,0)</f>
        <v>0</v>
      </c>
      <c r="J291" s="76">
        <f>IF((GD_CHAM_CONG!AO291+GD_CHAM_CONG!AQ291+GD_CHAM_CONG!AR291+GD_CHAM_CONG!AT291+GD_CHAM_CONG!AU291+GD_CHAM_CONG!AV291)&gt;=14,1,0)</f>
        <v>0</v>
      </c>
      <c r="K291" s="139">
        <v>1</v>
      </c>
      <c r="L291" s="165"/>
      <c r="M291" s="140">
        <v>0.05</v>
      </c>
      <c r="N291" s="43">
        <v>19020203734011</v>
      </c>
    </row>
    <row r="292" spans="1:14" ht="12.75" x14ac:dyDescent="0.2">
      <c r="A292" s="49">
        <v>288</v>
      </c>
      <c r="B292" s="50">
        <v>13436</v>
      </c>
      <c r="C292" s="51" t="s">
        <v>570</v>
      </c>
      <c r="D292" s="51" t="s">
        <v>528</v>
      </c>
      <c r="E292" s="136"/>
      <c r="F292" s="137"/>
      <c r="G292" s="138" t="s">
        <v>86</v>
      </c>
      <c r="H292" s="43">
        <f t="shared" si="0"/>
        <v>0</v>
      </c>
      <c r="I292" s="76">
        <f>IF(COUNTBLANK(GD_CHAM_CONG!F292:T292)&gt;=15,1,0)</f>
        <v>0</v>
      </c>
      <c r="J292" s="76">
        <f>IF((GD_CHAM_CONG!AO292+GD_CHAM_CONG!AQ292+GD_CHAM_CONG!AR292+GD_CHAM_CONG!AT292+GD_CHAM_CONG!AU292+GD_CHAM_CONG!AV292)&gt;=14,1,0)</f>
        <v>0</v>
      </c>
      <c r="K292" s="139">
        <v>1</v>
      </c>
      <c r="L292" s="165"/>
      <c r="M292" s="140">
        <v>0.05</v>
      </c>
      <c r="N292" s="43">
        <v>19028960271011</v>
      </c>
    </row>
    <row r="293" spans="1:14" ht="12.75" x14ac:dyDescent="0.2">
      <c r="A293" s="49">
        <v>289</v>
      </c>
      <c r="B293" s="50">
        <v>13437</v>
      </c>
      <c r="C293" s="51" t="s">
        <v>571</v>
      </c>
      <c r="D293" s="51" t="s">
        <v>528</v>
      </c>
      <c r="E293" s="136"/>
      <c r="F293" s="137"/>
      <c r="G293" s="138" t="s">
        <v>86</v>
      </c>
      <c r="H293" s="43">
        <f t="shared" si="0"/>
        <v>0</v>
      </c>
      <c r="I293" s="76">
        <f>IF(COUNTBLANK(GD_CHAM_CONG!F293:T293)&gt;=15,1,0)</f>
        <v>0</v>
      </c>
      <c r="J293" s="76">
        <f>IF((GD_CHAM_CONG!AO293+GD_CHAM_CONG!AQ293+GD_CHAM_CONG!AR293+GD_CHAM_CONG!AT293+GD_CHAM_CONG!AU293+GD_CHAM_CONG!AV293)&gt;=14,1,0)</f>
        <v>0</v>
      </c>
      <c r="K293" s="139">
        <v>1</v>
      </c>
      <c r="L293" s="165"/>
      <c r="M293" s="140">
        <v>0</v>
      </c>
      <c r="N293" s="43">
        <v>19028960192012</v>
      </c>
    </row>
    <row r="294" spans="1:14" ht="12.75" x14ac:dyDescent="0.2">
      <c r="A294" s="49">
        <v>290</v>
      </c>
      <c r="B294" s="50">
        <v>13446</v>
      </c>
      <c r="C294" s="51" t="s">
        <v>572</v>
      </c>
      <c r="D294" s="51" t="s">
        <v>528</v>
      </c>
      <c r="E294" s="136"/>
      <c r="F294" s="137"/>
      <c r="G294" s="138" t="s">
        <v>86</v>
      </c>
      <c r="H294" s="43">
        <f t="shared" si="0"/>
        <v>0</v>
      </c>
      <c r="I294" s="76">
        <f>IF(COUNTBLANK(GD_CHAM_CONG!F294:T294)&gt;=15,1,0)</f>
        <v>0</v>
      </c>
      <c r="J294" s="76">
        <f>IF((GD_CHAM_CONG!AO294+GD_CHAM_CONG!AQ294+GD_CHAM_CONG!AR294+GD_CHAM_CONG!AT294+GD_CHAM_CONG!AU294+GD_CHAM_CONG!AV294)&gt;=14,1,0)</f>
        <v>0</v>
      </c>
      <c r="K294" s="139">
        <v>1</v>
      </c>
      <c r="L294" s="165"/>
      <c r="M294" s="140">
        <v>0</v>
      </c>
      <c r="N294" s="43">
        <v>19028960173018</v>
      </c>
    </row>
    <row r="295" spans="1:14" ht="12.75" x14ac:dyDescent="0.2">
      <c r="A295" s="49">
        <v>291</v>
      </c>
      <c r="B295" s="50">
        <v>13448</v>
      </c>
      <c r="C295" s="51" t="s">
        <v>573</v>
      </c>
      <c r="D295" s="51" t="s">
        <v>528</v>
      </c>
      <c r="E295" s="136"/>
      <c r="F295" s="137"/>
      <c r="G295" s="138" t="s">
        <v>86</v>
      </c>
      <c r="H295" s="43">
        <f t="shared" si="0"/>
        <v>0</v>
      </c>
      <c r="I295" s="76">
        <f>IF(COUNTBLANK(GD_CHAM_CONG!F295:T295)&gt;=15,1,0)</f>
        <v>0</v>
      </c>
      <c r="J295" s="76">
        <f>IF((GD_CHAM_CONG!AO295+GD_CHAM_CONG!AQ295+GD_CHAM_CONG!AR295+GD_CHAM_CONG!AT295+GD_CHAM_CONG!AU295+GD_CHAM_CONG!AV295)&gt;=14,1,0)</f>
        <v>0</v>
      </c>
      <c r="K295" s="139">
        <v>1</v>
      </c>
      <c r="L295" s="165"/>
      <c r="M295" s="140">
        <v>0</v>
      </c>
      <c r="N295" s="43">
        <v>19028960229013</v>
      </c>
    </row>
    <row r="296" spans="1:14" ht="12.75" x14ac:dyDescent="0.2">
      <c r="A296" s="49">
        <v>292</v>
      </c>
      <c r="B296" s="50">
        <v>13450</v>
      </c>
      <c r="C296" s="51" t="s">
        <v>574</v>
      </c>
      <c r="D296" s="51" t="s">
        <v>528</v>
      </c>
      <c r="E296" s="136"/>
      <c r="F296" s="137"/>
      <c r="G296" s="138" t="s">
        <v>86</v>
      </c>
      <c r="H296" s="43">
        <f t="shared" si="0"/>
        <v>0</v>
      </c>
      <c r="I296" s="76">
        <f>IF(COUNTBLANK(GD_CHAM_CONG!F296:T296)&gt;=15,1,0)</f>
        <v>0</v>
      </c>
      <c r="J296" s="76">
        <f>IF((GD_CHAM_CONG!AO296+GD_CHAM_CONG!AQ296+GD_CHAM_CONG!AR296+GD_CHAM_CONG!AT296+GD_CHAM_CONG!AU296+GD_CHAM_CONG!AV296)&gt;=14,1,0)</f>
        <v>0</v>
      </c>
      <c r="K296" s="139">
        <v>1</v>
      </c>
      <c r="L296" s="165"/>
      <c r="M296" s="140">
        <v>0</v>
      </c>
      <c r="N296" s="43">
        <v>19027722431029</v>
      </c>
    </row>
    <row r="297" spans="1:14" ht="12.75" x14ac:dyDescent="0.2">
      <c r="A297" s="49">
        <v>293</v>
      </c>
      <c r="B297" s="50">
        <v>13451</v>
      </c>
      <c r="C297" s="51" t="s">
        <v>575</v>
      </c>
      <c r="D297" s="51" t="s">
        <v>528</v>
      </c>
      <c r="E297" s="136"/>
      <c r="F297" s="137"/>
      <c r="G297" s="138" t="s">
        <v>86</v>
      </c>
      <c r="H297" s="43">
        <f t="shared" si="0"/>
        <v>0</v>
      </c>
      <c r="I297" s="76">
        <f>IF(COUNTBLANK(GD_CHAM_CONG!F297:T297)&gt;=15,1,0)</f>
        <v>0</v>
      </c>
      <c r="J297" s="76">
        <f>IF((GD_CHAM_CONG!AO297+GD_CHAM_CONG!AQ297+GD_CHAM_CONG!AR297+GD_CHAM_CONG!AT297+GD_CHAM_CONG!AU297+GD_CHAM_CONG!AV297)&gt;=14,1,0)</f>
        <v>0</v>
      </c>
      <c r="K297" s="139">
        <v>1</v>
      </c>
      <c r="L297" s="165"/>
      <c r="M297" s="140">
        <v>0</v>
      </c>
      <c r="N297" s="43">
        <v>19028960266016</v>
      </c>
    </row>
    <row r="298" spans="1:14" ht="12.75" x14ac:dyDescent="0.2">
      <c r="A298" s="49">
        <v>294</v>
      </c>
      <c r="B298" s="50">
        <v>13453</v>
      </c>
      <c r="C298" s="51" t="s">
        <v>576</v>
      </c>
      <c r="D298" s="51" t="s">
        <v>528</v>
      </c>
      <c r="E298" s="136"/>
      <c r="F298" s="137"/>
      <c r="G298" s="138" t="s">
        <v>86</v>
      </c>
      <c r="H298" s="43">
        <f t="shared" si="0"/>
        <v>0</v>
      </c>
      <c r="I298" s="76">
        <f>IF(COUNTBLANK(GD_CHAM_CONG!F298:T298)&gt;=15,1,0)</f>
        <v>0</v>
      </c>
      <c r="J298" s="76">
        <f>IF((GD_CHAM_CONG!AO298+GD_CHAM_CONG!AQ298+GD_CHAM_CONG!AR298+GD_CHAM_CONG!AT298+GD_CHAM_CONG!AU298+GD_CHAM_CONG!AV298)&gt;=14,1,0)</f>
        <v>0</v>
      </c>
      <c r="K298" s="139">
        <v>1</v>
      </c>
      <c r="L298" s="165"/>
      <c r="M298" s="140">
        <v>0</v>
      </c>
      <c r="N298" s="43">
        <v>19027527604016</v>
      </c>
    </row>
    <row r="299" spans="1:14" ht="12.75" x14ac:dyDescent="0.2">
      <c r="A299" s="49">
        <v>295</v>
      </c>
      <c r="B299" s="50">
        <v>13454</v>
      </c>
      <c r="C299" s="51" t="s">
        <v>577</v>
      </c>
      <c r="D299" s="51" t="s">
        <v>528</v>
      </c>
      <c r="E299" s="136"/>
      <c r="F299" s="137"/>
      <c r="G299" s="138" t="s">
        <v>86</v>
      </c>
      <c r="H299" s="43">
        <f t="shared" si="0"/>
        <v>0</v>
      </c>
      <c r="I299" s="76">
        <f>IF(COUNTBLANK(GD_CHAM_CONG!F299:T299)&gt;=15,1,0)</f>
        <v>0</v>
      </c>
      <c r="J299" s="76">
        <f>IF((GD_CHAM_CONG!AO299+GD_CHAM_CONG!AQ299+GD_CHAM_CONG!AR299+GD_CHAM_CONG!AT299+GD_CHAM_CONG!AU299+GD_CHAM_CONG!AV299)&gt;=14,1,0)</f>
        <v>0</v>
      </c>
      <c r="K299" s="139">
        <v>1</v>
      </c>
      <c r="L299" s="165"/>
      <c r="M299" s="140">
        <v>0</v>
      </c>
      <c r="N299" s="43">
        <v>19028960290014</v>
      </c>
    </row>
    <row r="300" spans="1:14" ht="12.75" x14ac:dyDescent="0.2">
      <c r="A300" s="49">
        <v>296</v>
      </c>
      <c r="B300" s="50">
        <v>13455</v>
      </c>
      <c r="C300" s="51" t="s">
        <v>578</v>
      </c>
      <c r="D300" s="51" t="s">
        <v>528</v>
      </c>
      <c r="E300" s="136"/>
      <c r="F300" s="137"/>
      <c r="G300" s="138" t="s">
        <v>86</v>
      </c>
      <c r="H300" s="43">
        <f t="shared" si="0"/>
        <v>0</v>
      </c>
      <c r="I300" s="76">
        <f>IF(COUNTBLANK(GD_CHAM_CONG!F300:T300)&gt;=15,1,0)</f>
        <v>0</v>
      </c>
      <c r="J300" s="76">
        <f>IF((GD_CHAM_CONG!AO300+GD_CHAM_CONG!AQ300+GD_CHAM_CONG!AR300+GD_CHAM_CONG!AT300+GD_CHAM_CONG!AU300+GD_CHAM_CONG!AV300)&gt;=14,1,0)</f>
        <v>0</v>
      </c>
      <c r="K300" s="139">
        <v>1</v>
      </c>
      <c r="L300" s="165"/>
      <c r="M300" s="140">
        <v>0</v>
      </c>
      <c r="N300" s="43">
        <v>19028960241013</v>
      </c>
    </row>
    <row r="301" spans="1:14" ht="12.75" x14ac:dyDescent="0.2">
      <c r="A301" s="49">
        <v>297</v>
      </c>
      <c r="B301" s="50">
        <v>13457</v>
      </c>
      <c r="C301" s="51" t="s">
        <v>580</v>
      </c>
      <c r="D301" s="51" t="s">
        <v>528</v>
      </c>
      <c r="E301" s="136"/>
      <c r="F301" s="137"/>
      <c r="G301" s="138" t="s">
        <v>86</v>
      </c>
      <c r="H301" s="43">
        <f t="shared" si="0"/>
        <v>0</v>
      </c>
      <c r="I301" s="76">
        <f>IF(COUNTBLANK(GD_CHAM_CONG!F301:T301)&gt;=15,1,0)</f>
        <v>0</v>
      </c>
      <c r="J301" s="76">
        <f>IF((GD_CHAM_CONG!AO301+GD_CHAM_CONG!AQ301+GD_CHAM_CONG!AR301+GD_CHAM_CONG!AT301+GD_CHAM_CONG!AU301+GD_CHAM_CONG!AV301)&gt;=14,1,0)</f>
        <v>0</v>
      </c>
      <c r="K301" s="139">
        <v>1</v>
      </c>
      <c r="L301" s="165"/>
      <c r="M301" s="188">
        <v>0.05</v>
      </c>
      <c r="N301" s="43">
        <v>10521547311017</v>
      </c>
    </row>
    <row r="302" spans="1:14" ht="12.75" x14ac:dyDescent="0.2">
      <c r="A302" s="49">
        <v>298</v>
      </c>
      <c r="B302" s="50">
        <v>13458</v>
      </c>
      <c r="C302" s="51" t="s">
        <v>581</v>
      </c>
      <c r="D302" s="51" t="s">
        <v>528</v>
      </c>
      <c r="E302" s="136"/>
      <c r="F302" s="137"/>
      <c r="G302" s="138" t="s">
        <v>86</v>
      </c>
      <c r="H302" s="43">
        <f t="shared" si="0"/>
        <v>0</v>
      </c>
      <c r="I302" s="76">
        <f>IF(COUNTBLANK(GD_CHAM_CONG!F302:T302)&gt;=15,1,0)</f>
        <v>0</v>
      </c>
      <c r="J302" s="76">
        <f>IF((GD_CHAM_CONG!AO302+GD_CHAM_CONG!AQ302+GD_CHAM_CONG!AR302+GD_CHAM_CONG!AT302+GD_CHAM_CONG!AU302+GD_CHAM_CONG!AV302)&gt;=14,1,0)</f>
        <v>0</v>
      </c>
      <c r="K302" s="139">
        <v>1</v>
      </c>
      <c r="L302" s="165"/>
      <c r="M302" s="140">
        <v>0</v>
      </c>
      <c r="N302" s="43">
        <v>19028960261014</v>
      </c>
    </row>
    <row r="303" spans="1:14" ht="12.75" x14ac:dyDescent="0.2">
      <c r="A303" s="49">
        <v>299</v>
      </c>
      <c r="B303" s="50">
        <v>13461</v>
      </c>
      <c r="C303" s="51" t="s">
        <v>582</v>
      </c>
      <c r="D303" s="51" t="s">
        <v>528</v>
      </c>
      <c r="E303" s="136"/>
      <c r="F303" s="137"/>
      <c r="G303" s="138" t="s">
        <v>86</v>
      </c>
      <c r="H303" s="43">
        <f t="shared" si="0"/>
        <v>0</v>
      </c>
      <c r="I303" s="76">
        <f>IF(COUNTBLANK(GD_CHAM_CONG!F303:T303)&gt;=15,1,0)</f>
        <v>0</v>
      </c>
      <c r="J303" s="76">
        <f>IF((GD_CHAM_CONG!AO303+GD_CHAM_CONG!AQ303+GD_CHAM_CONG!AR303+GD_CHAM_CONG!AT303+GD_CHAM_CONG!AU303+GD_CHAM_CONG!AV303)&gt;=14,1,0)</f>
        <v>0</v>
      </c>
      <c r="K303" s="139">
        <v>1</v>
      </c>
      <c r="L303" s="165"/>
      <c r="M303" s="140">
        <v>0.05</v>
      </c>
      <c r="N303" s="43">
        <v>19028960231018</v>
      </c>
    </row>
    <row r="304" spans="1:14" ht="12.75" x14ac:dyDescent="0.2">
      <c r="A304" s="49">
        <v>300</v>
      </c>
      <c r="B304" s="50">
        <v>13464</v>
      </c>
      <c r="C304" s="51" t="s">
        <v>583</v>
      </c>
      <c r="D304" s="51" t="s">
        <v>528</v>
      </c>
      <c r="E304" s="136"/>
      <c r="F304" s="137"/>
      <c r="G304" s="138" t="s">
        <v>86</v>
      </c>
      <c r="H304" s="43">
        <f t="shared" si="0"/>
        <v>0</v>
      </c>
      <c r="I304" s="76">
        <f>IF(COUNTBLANK(GD_CHAM_CONG!F304:T304)&gt;=15,1,0)</f>
        <v>0</v>
      </c>
      <c r="J304" s="76">
        <f>IF((GD_CHAM_CONG!AO304+GD_CHAM_CONG!AQ304+GD_CHAM_CONG!AR304+GD_CHAM_CONG!AT304+GD_CHAM_CONG!AU304+GD_CHAM_CONG!AV304)&gt;=14,1,0)</f>
        <v>0</v>
      </c>
      <c r="K304" s="139">
        <v>1</v>
      </c>
      <c r="L304" s="165"/>
      <c r="M304" s="140">
        <v>0</v>
      </c>
      <c r="N304" s="43">
        <v>19028960254018</v>
      </c>
    </row>
    <row r="305" spans="1:14" ht="12.75" x14ac:dyDescent="0.2">
      <c r="A305" s="49">
        <v>301</v>
      </c>
      <c r="B305" s="50">
        <v>13465</v>
      </c>
      <c r="C305" s="51" t="s">
        <v>584</v>
      </c>
      <c r="D305" s="51" t="s">
        <v>528</v>
      </c>
      <c r="E305" s="136"/>
      <c r="F305" s="137"/>
      <c r="G305" s="138" t="s">
        <v>86</v>
      </c>
      <c r="H305" s="43">
        <f t="shared" si="0"/>
        <v>0</v>
      </c>
      <c r="I305" s="76">
        <f>IF(COUNTBLANK(GD_CHAM_CONG!F305:T305)&gt;=15,1,0)</f>
        <v>0</v>
      </c>
      <c r="J305" s="76">
        <f>IF((GD_CHAM_CONG!AO305+GD_CHAM_CONG!AQ305+GD_CHAM_CONG!AR305+GD_CHAM_CONG!AT305+GD_CHAM_CONG!AU305+GD_CHAM_CONG!AV305)&gt;=14,1,0)</f>
        <v>0</v>
      </c>
      <c r="K305" s="139">
        <v>1</v>
      </c>
      <c r="L305" s="165"/>
      <c r="M305" s="140">
        <v>0</v>
      </c>
      <c r="N305" s="43">
        <v>19028960218011</v>
      </c>
    </row>
    <row r="306" spans="1:14" ht="12.75" x14ac:dyDescent="0.2">
      <c r="A306" s="49">
        <v>302</v>
      </c>
      <c r="B306" s="50">
        <v>13466</v>
      </c>
      <c r="C306" s="51" t="s">
        <v>585</v>
      </c>
      <c r="D306" s="51" t="s">
        <v>528</v>
      </c>
      <c r="E306" s="136"/>
      <c r="F306" s="137"/>
      <c r="G306" s="138" t="s">
        <v>86</v>
      </c>
      <c r="H306" s="43">
        <f t="shared" si="0"/>
        <v>0</v>
      </c>
      <c r="I306" s="76">
        <f>IF(COUNTBLANK(GD_CHAM_CONG!F306:T306)&gt;=15,1,0)</f>
        <v>0</v>
      </c>
      <c r="J306" s="76">
        <f>IF((GD_CHAM_CONG!AO306+GD_CHAM_CONG!AQ306+GD_CHAM_CONG!AR306+GD_CHAM_CONG!AT306+GD_CHAM_CONG!AU306+GD_CHAM_CONG!AV306)&gt;=14,1,0)</f>
        <v>0</v>
      </c>
      <c r="K306" s="139">
        <v>1</v>
      </c>
      <c r="L306" s="165"/>
      <c r="M306" s="140">
        <v>0</v>
      </c>
      <c r="N306" s="43">
        <v>19028609457026</v>
      </c>
    </row>
    <row r="307" spans="1:14" ht="12.75" x14ac:dyDescent="0.2">
      <c r="A307" s="49">
        <v>303</v>
      </c>
      <c r="B307" s="50">
        <v>13467</v>
      </c>
      <c r="C307" s="51" t="s">
        <v>586</v>
      </c>
      <c r="D307" s="51" t="s">
        <v>528</v>
      </c>
      <c r="E307" s="136"/>
      <c r="F307" s="137"/>
      <c r="G307" s="138" t="s">
        <v>86</v>
      </c>
      <c r="H307" s="43">
        <f t="shared" si="0"/>
        <v>0</v>
      </c>
      <c r="I307" s="76">
        <f>IF(COUNTBLANK(GD_CHAM_CONG!F307:T307)&gt;=15,1,0)</f>
        <v>0</v>
      </c>
      <c r="J307" s="76">
        <f>IF((GD_CHAM_CONG!AO307+GD_CHAM_CONG!AQ307+GD_CHAM_CONG!AR307+GD_CHAM_CONG!AT307+GD_CHAM_CONG!AU307+GD_CHAM_CONG!AV307)&gt;=14,1,0)</f>
        <v>0</v>
      </c>
      <c r="K307" s="139">
        <v>1</v>
      </c>
      <c r="L307" s="165"/>
      <c r="M307" s="140">
        <v>0</v>
      </c>
      <c r="N307" s="43">
        <v>19028960196018</v>
      </c>
    </row>
    <row r="308" spans="1:14" ht="12.75" x14ac:dyDescent="0.2">
      <c r="A308" s="49">
        <v>304</v>
      </c>
      <c r="B308" s="50">
        <v>13468</v>
      </c>
      <c r="C308" s="51" t="s">
        <v>587</v>
      </c>
      <c r="D308" s="51" t="s">
        <v>528</v>
      </c>
      <c r="E308" s="136"/>
      <c r="F308" s="137"/>
      <c r="G308" s="138" t="s">
        <v>86</v>
      </c>
      <c r="H308" s="43">
        <f t="shared" si="0"/>
        <v>0</v>
      </c>
      <c r="I308" s="76">
        <f>IF(COUNTBLANK(GD_CHAM_CONG!F308:T308)&gt;=15,1,0)</f>
        <v>0</v>
      </c>
      <c r="J308" s="76">
        <f>IF((GD_CHAM_CONG!AO308+GD_CHAM_CONG!AQ308+GD_CHAM_CONG!AR308+GD_CHAM_CONG!AT308+GD_CHAM_CONG!AU308+GD_CHAM_CONG!AV308)&gt;=14,1,0)</f>
        <v>0</v>
      </c>
      <c r="K308" s="139">
        <v>1</v>
      </c>
      <c r="L308" s="165"/>
      <c r="M308" s="140">
        <v>0</v>
      </c>
      <c r="N308" s="43">
        <v>19028960213011</v>
      </c>
    </row>
    <row r="309" spans="1:14" ht="12.75" x14ac:dyDescent="0.2">
      <c r="A309" s="49">
        <v>305</v>
      </c>
      <c r="B309" s="50">
        <v>11141</v>
      </c>
      <c r="C309" s="51" t="s">
        <v>588</v>
      </c>
      <c r="D309" s="51" t="s">
        <v>528</v>
      </c>
      <c r="E309" s="136"/>
      <c r="F309" s="137"/>
      <c r="G309" s="138" t="s">
        <v>86</v>
      </c>
      <c r="H309" s="43">
        <f t="shared" si="0"/>
        <v>0</v>
      </c>
      <c r="I309" s="76">
        <f>IF(COUNTBLANK(GD_CHAM_CONG!F309:T309)&gt;=15,1,0)</f>
        <v>0</v>
      </c>
      <c r="J309" s="76">
        <f>IF((GD_CHAM_CONG!AO309+GD_CHAM_CONG!AQ309+GD_CHAM_CONG!AR309+GD_CHAM_CONG!AT309+GD_CHAM_CONG!AU309+GD_CHAM_CONG!AV309)&gt;=14,1,0)</f>
        <v>0</v>
      </c>
      <c r="K309" s="139">
        <v>1</v>
      </c>
      <c r="L309" s="165"/>
      <c r="M309" s="140">
        <v>0</v>
      </c>
      <c r="N309" s="43">
        <v>19026970122011</v>
      </c>
    </row>
    <row r="310" spans="1:14" ht="12.75" x14ac:dyDescent="0.2">
      <c r="A310" s="49">
        <v>306</v>
      </c>
      <c r="B310" s="50">
        <v>13715</v>
      </c>
      <c r="C310" s="51" t="s">
        <v>589</v>
      </c>
      <c r="D310" s="51" t="s">
        <v>528</v>
      </c>
      <c r="E310" s="136"/>
      <c r="F310" s="137"/>
      <c r="G310" s="138" t="s">
        <v>80</v>
      </c>
      <c r="H310" s="43">
        <f t="shared" si="0"/>
        <v>1</v>
      </c>
      <c r="I310" s="76">
        <f>IF(COUNTBLANK(GD_CHAM_CONG!F310:T310)&gt;=15,1,0)</f>
        <v>0</v>
      </c>
      <c r="J310" s="76">
        <f>IF((GD_CHAM_CONG!AO310+GD_CHAM_CONG!AQ310+GD_CHAM_CONG!AR310+GD_CHAM_CONG!AT310+GD_CHAM_CONG!AU310+GD_CHAM_CONG!AV310)&gt;=14,1,0)</f>
        <v>0</v>
      </c>
      <c r="K310" s="139">
        <v>1</v>
      </c>
      <c r="L310" s="165"/>
      <c r="M310" s="140">
        <v>0</v>
      </c>
      <c r="N310" s="43"/>
    </row>
    <row r="311" spans="1:14" ht="12.75" x14ac:dyDescent="0.2">
      <c r="A311" s="49">
        <v>307</v>
      </c>
      <c r="B311" s="50">
        <v>13716</v>
      </c>
      <c r="C311" s="51" t="s">
        <v>590</v>
      </c>
      <c r="D311" s="51" t="s">
        <v>528</v>
      </c>
      <c r="E311" s="136"/>
      <c r="F311" s="137"/>
      <c r="G311" s="138" t="s">
        <v>80</v>
      </c>
      <c r="H311" s="43">
        <f t="shared" si="0"/>
        <v>1</v>
      </c>
      <c r="I311" s="76">
        <f>IF(COUNTBLANK(GD_CHAM_CONG!F311:T311)&gt;=15,1,0)</f>
        <v>0</v>
      </c>
      <c r="J311" s="76">
        <f>IF((GD_CHAM_CONG!AO311+GD_CHAM_CONG!AQ311+GD_CHAM_CONG!AR311+GD_CHAM_CONG!AT311+GD_CHAM_CONG!AU311+GD_CHAM_CONG!AV311)&gt;=14,1,0)</f>
        <v>0</v>
      </c>
      <c r="K311" s="139">
        <v>1</v>
      </c>
      <c r="L311" s="165"/>
      <c r="M311" s="140">
        <v>0</v>
      </c>
      <c r="N311" s="43"/>
    </row>
    <row r="312" spans="1:14" ht="12.75" x14ac:dyDescent="0.2">
      <c r="A312" s="49">
        <v>308</v>
      </c>
      <c r="B312" s="50">
        <v>13717</v>
      </c>
      <c r="C312" s="51" t="s">
        <v>591</v>
      </c>
      <c r="D312" s="51" t="s">
        <v>528</v>
      </c>
      <c r="E312" s="136"/>
      <c r="F312" s="137"/>
      <c r="G312" s="138" t="s">
        <v>80</v>
      </c>
      <c r="H312" s="43">
        <f t="shared" si="0"/>
        <v>1</v>
      </c>
      <c r="I312" s="76">
        <f>IF(COUNTBLANK(GD_CHAM_CONG!F312:T312)&gt;=15,1,0)</f>
        <v>0</v>
      </c>
      <c r="J312" s="76">
        <f>IF((GD_CHAM_CONG!AO312+GD_CHAM_CONG!AQ312+GD_CHAM_CONG!AR312+GD_CHAM_CONG!AT312+GD_CHAM_CONG!AU312+GD_CHAM_CONG!AV312)&gt;=14,1,0)</f>
        <v>0</v>
      </c>
      <c r="K312" s="139">
        <v>1</v>
      </c>
      <c r="L312" s="165"/>
      <c r="M312" s="140">
        <v>0</v>
      </c>
      <c r="N312" s="43"/>
    </row>
    <row r="313" spans="1:14" ht="12.75" x14ac:dyDescent="0.2">
      <c r="A313" s="49">
        <v>309</v>
      </c>
      <c r="B313" s="50">
        <v>13718</v>
      </c>
      <c r="C313" s="51" t="s">
        <v>592</v>
      </c>
      <c r="D313" s="51" t="s">
        <v>528</v>
      </c>
      <c r="E313" s="136"/>
      <c r="F313" s="137"/>
      <c r="G313" s="138" t="s">
        <v>80</v>
      </c>
      <c r="H313" s="43">
        <f t="shared" si="0"/>
        <v>1</v>
      </c>
      <c r="I313" s="76">
        <f>IF(COUNTBLANK(GD_CHAM_CONG!F313:T313)&gt;=15,1,0)</f>
        <v>0</v>
      </c>
      <c r="J313" s="76">
        <f>IF((GD_CHAM_CONG!AO313+GD_CHAM_CONG!AQ313+GD_CHAM_CONG!AR313+GD_CHAM_CONG!AT313+GD_CHAM_CONG!AU313+GD_CHAM_CONG!AV313)&gt;=14,1,0)</f>
        <v>0</v>
      </c>
      <c r="K313" s="139">
        <v>1</v>
      </c>
      <c r="L313" s="165"/>
      <c r="M313" s="140">
        <v>0</v>
      </c>
      <c r="N313" s="43"/>
    </row>
    <row r="314" spans="1:14" ht="12.75" x14ac:dyDescent="0.2">
      <c r="A314" s="49">
        <v>310</v>
      </c>
      <c r="B314" s="50">
        <v>13719</v>
      </c>
      <c r="C314" s="51" t="s">
        <v>593</v>
      </c>
      <c r="D314" s="51" t="s">
        <v>528</v>
      </c>
      <c r="E314" s="136"/>
      <c r="F314" s="137"/>
      <c r="G314" s="138" t="s">
        <v>80</v>
      </c>
      <c r="H314" s="43">
        <f t="shared" si="0"/>
        <v>1</v>
      </c>
      <c r="I314" s="76">
        <f>IF(COUNTBLANK(GD_CHAM_CONG!F314:T314)&gt;=15,1,0)</f>
        <v>0</v>
      </c>
      <c r="J314" s="76">
        <f>IF((GD_CHAM_CONG!AO314+GD_CHAM_CONG!AQ314+GD_CHAM_CONG!AR314+GD_CHAM_CONG!AT314+GD_CHAM_CONG!AU314+GD_CHAM_CONG!AV314)&gt;=14,1,0)</f>
        <v>0</v>
      </c>
      <c r="K314" s="139">
        <v>1</v>
      </c>
      <c r="L314" s="165"/>
      <c r="M314" s="140">
        <v>0</v>
      </c>
      <c r="N314" s="43"/>
    </row>
    <row r="315" spans="1:14" ht="12.75" x14ac:dyDescent="0.2">
      <c r="A315" s="49">
        <v>311</v>
      </c>
      <c r="B315" s="50">
        <v>13720</v>
      </c>
      <c r="C315" s="51" t="s">
        <v>594</v>
      </c>
      <c r="D315" s="51" t="s">
        <v>528</v>
      </c>
      <c r="E315" s="136"/>
      <c r="F315" s="137"/>
      <c r="G315" s="138" t="s">
        <v>80</v>
      </c>
      <c r="H315" s="43">
        <f t="shared" si="0"/>
        <v>1</v>
      </c>
      <c r="I315" s="76">
        <f>IF(COUNTBLANK(GD_CHAM_CONG!F315:T315)&gt;=15,1,0)</f>
        <v>0</v>
      </c>
      <c r="J315" s="76">
        <f>IF((GD_CHAM_CONG!AO315+GD_CHAM_CONG!AQ315+GD_CHAM_CONG!AR315+GD_CHAM_CONG!AT315+GD_CHAM_CONG!AU315+GD_CHAM_CONG!AV315)&gt;=14,1,0)</f>
        <v>0</v>
      </c>
      <c r="K315" s="139">
        <v>1</v>
      </c>
      <c r="L315" s="165"/>
      <c r="M315" s="140">
        <v>0</v>
      </c>
      <c r="N315" s="43"/>
    </row>
    <row r="316" spans="1:14" ht="12.75" x14ac:dyDescent="0.2">
      <c r="A316" s="49">
        <v>312</v>
      </c>
      <c r="B316" s="50">
        <v>13721</v>
      </c>
      <c r="C316" s="51" t="s">
        <v>595</v>
      </c>
      <c r="D316" s="51" t="s">
        <v>528</v>
      </c>
      <c r="E316" s="136"/>
      <c r="F316" s="137"/>
      <c r="G316" s="138" t="s">
        <v>80</v>
      </c>
      <c r="H316" s="43">
        <f t="shared" si="0"/>
        <v>1</v>
      </c>
      <c r="I316" s="76">
        <f>IF(COUNTBLANK(GD_CHAM_CONG!F316:T316)&gt;=15,1,0)</f>
        <v>0</v>
      </c>
      <c r="J316" s="76">
        <f>IF((GD_CHAM_CONG!AO316+GD_CHAM_CONG!AQ316+GD_CHAM_CONG!AR316+GD_CHAM_CONG!AT316+GD_CHAM_CONG!AU316+GD_CHAM_CONG!AV316)&gt;=14,1,0)</f>
        <v>0</v>
      </c>
      <c r="K316" s="139">
        <v>1</v>
      </c>
      <c r="L316" s="165"/>
      <c r="M316" s="140">
        <v>0</v>
      </c>
      <c r="N316" s="43"/>
    </row>
    <row r="317" spans="1:14" ht="12.75" x14ac:dyDescent="0.2">
      <c r="A317" s="49">
        <v>313</v>
      </c>
      <c r="B317" s="50">
        <v>13722</v>
      </c>
      <c r="C317" s="51" t="s">
        <v>596</v>
      </c>
      <c r="D317" s="51" t="s">
        <v>528</v>
      </c>
      <c r="E317" s="136"/>
      <c r="F317" s="137"/>
      <c r="G317" s="138" t="s">
        <v>80</v>
      </c>
      <c r="H317" s="43">
        <f t="shared" si="0"/>
        <v>1</v>
      </c>
      <c r="I317" s="76">
        <f>IF(COUNTBLANK(GD_CHAM_CONG!F317:T317)&gt;=15,1,0)</f>
        <v>0</v>
      </c>
      <c r="J317" s="76">
        <f>IF((GD_CHAM_CONG!AO317+GD_CHAM_CONG!AQ317+GD_CHAM_CONG!AR317+GD_CHAM_CONG!AT317+GD_CHAM_CONG!AU317+GD_CHAM_CONG!AV317)&gt;=14,1,0)</f>
        <v>0</v>
      </c>
      <c r="K317" s="139">
        <v>1</v>
      </c>
      <c r="L317" s="165"/>
      <c r="M317" s="140">
        <v>0</v>
      </c>
      <c r="N317" s="43"/>
    </row>
    <row r="318" spans="1:14" ht="12.75" x14ac:dyDescent="0.2">
      <c r="A318" s="49">
        <v>314</v>
      </c>
      <c r="B318" s="50">
        <v>13723</v>
      </c>
      <c r="C318" s="51" t="s">
        <v>597</v>
      </c>
      <c r="D318" s="51" t="s">
        <v>528</v>
      </c>
      <c r="E318" s="136"/>
      <c r="F318" s="137"/>
      <c r="G318" s="138" t="s">
        <v>80</v>
      </c>
      <c r="H318" s="43">
        <f t="shared" si="0"/>
        <v>1</v>
      </c>
      <c r="I318" s="76">
        <f>IF(COUNTBLANK(GD_CHAM_CONG!F318:T318)&gt;=15,1,0)</f>
        <v>0</v>
      </c>
      <c r="J318" s="76">
        <f>IF((GD_CHAM_CONG!AO318+GD_CHAM_CONG!AQ318+GD_CHAM_CONG!AR318+GD_CHAM_CONG!AT318+GD_CHAM_CONG!AU318+GD_CHAM_CONG!AV318)&gt;=14,1,0)</f>
        <v>0</v>
      </c>
      <c r="K318" s="139">
        <v>1</v>
      </c>
      <c r="L318" s="165"/>
      <c r="M318" s="140">
        <v>0</v>
      </c>
      <c r="N318" s="43"/>
    </row>
    <row r="319" spans="1:14" ht="12.75" x14ac:dyDescent="0.2">
      <c r="A319" s="49">
        <v>315</v>
      </c>
      <c r="B319" s="50">
        <v>13724</v>
      </c>
      <c r="C319" s="51" t="s">
        <v>598</v>
      </c>
      <c r="D319" s="51" t="s">
        <v>528</v>
      </c>
      <c r="E319" s="136"/>
      <c r="F319" s="137"/>
      <c r="G319" s="138" t="s">
        <v>80</v>
      </c>
      <c r="H319" s="43">
        <f t="shared" si="0"/>
        <v>1</v>
      </c>
      <c r="I319" s="76">
        <f>IF(COUNTBLANK(GD_CHAM_CONG!F319:T319)&gt;=15,1,0)</f>
        <v>0</v>
      </c>
      <c r="J319" s="76">
        <f>IF((GD_CHAM_CONG!AO319+GD_CHAM_CONG!AQ319+GD_CHAM_CONG!AR319+GD_CHAM_CONG!AT319+GD_CHAM_CONG!AU319+GD_CHAM_CONG!AV319)&gt;=14,1,0)</f>
        <v>0</v>
      </c>
      <c r="K319" s="139">
        <v>1</v>
      </c>
      <c r="L319" s="165"/>
      <c r="M319" s="140">
        <v>0</v>
      </c>
      <c r="N319" s="43"/>
    </row>
    <row r="320" spans="1:14" ht="12.75" x14ac:dyDescent="0.2">
      <c r="A320" s="49">
        <v>316</v>
      </c>
      <c r="B320" s="50">
        <v>13725</v>
      </c>
      <c r="C320" s="51" t="s">
        <v>599</v>
      </c>
      <c r="D320" s="51" t="s">
        <v>528</v>
      </c>
      <c r="E320" s="136"/>
      <c r="F320" s="137"/>
      <c r="G320" s="138" t="s">
        <v>80</v>
      </c>
      <c r="H320" s="43">
        <f t="shared" si="0"/>
        <v>1</v>
      </c>
      <c r="I320" s="76">
        <f>IF(COUNTBLANK(GD_CHAM_CONG!F320:T320)&gt;=15,1,0)</f>
        <v>0</v>
      </c>
      <c r="J320" s="76">
        <f>IF((GD_CHAM_CONG!AO320+GD_CHAM_CONG!AQ320+GD_CHAM_CONG!AR320+GD_CHAM_CONG!AT320+GD_CHAM_CONG!AU320+GD_CHAM_CONG!AV320)&gt;=14,1,0)</f>
        <v>0</v>
      </c>
      <c r="K320" s="139">
        <v>1</v>
      </c>
      <c r="L320" s="165"/>
      <c r="M320" s="140">
        <v>0</v>
      </c>
      <c r="N320" s="43"/>
    </row>
    <row r="321" spans="1:14" ht="12.75" x14ac:dyDescent="0.2">
      <c r="A321" s="49">
        <v>317</v>
      </c>
      <c r="B321" s="50">
        <v>13726</v>
      </c>
      <c r="C321" s="51" t="s">
        <v>600</v>
      </c>
      <c r="D321" s="51" t="s">
        <v>528</v>
      </c>
      <c r="E321" s="136"/>
      <c r="F321" s="137"/>
      <c r="G321" s="138" t="s">
        <v>80</v>
      </c>
      <c r="H321" s="43">
        <f t="shared" si="0"/>
        <v>1</v>
      </c>
      <c r="I321" s="76">
        <f>IF(COUNTBLANK(GD_CHAM_CONG!F321:T321)&gt;=15,1,0)</f>
        <v>0</v>
      </c>
      <c r="J321" s="76">
        <f>IF((GD_CHAM_CONG!AO321+GD_CHAM_CONG!AQ321+GD_CHAM_CONG!AR321+GD_CHAM_CONG!AT321+GD_CHAM_CONG!AU321+GD_CHAM_CONG!AV321)&gt;=14,1,0)</f>
        <v>0</v>
      </c>
      <c r="K321" s="139">
        <v>1</v>
      </c>
      <c r="L321" s="165"/>
      <c r="M321" s="140">
        <v>0</v>
      </c>
      <c r="N321" s="43"/>
    </row>
    <row r="322" spans="1:14" ht="12.75" x14ac:dyDescent="0.2">
      <c r="A322" s="49">
        <v>318</v>
      </c>
      <c r="B322" s="50">
        <v>13727</v>
      </c>
      <c r="C322" s="51" t="s">
        <v>601</v>
      </c>
      <c r="D322" s="51" t="s">
        <v>528</v>
      </c>
      <c r="E322" s="136"/>
      <c r="F322" s="137"/>
      <c r="G322" s="138" t="s">
        <v>80</v>
      </c>
      <c r="H322" s="43">
        <f t="shared" si="0"/>
        <v>1</v>
      </c>
      <c r="I322" s="76">
        <f>IF(COUNTBLANK(GD_CHAM_CONG!F322:T322)&gt;=15,1,0)</f>
        <v>0</v>
      </c>
      <c r="J322" s="76">
        <f>IF((GD_CHAM_CONG!AO322+GD_CHAM_CONG!AQ322+GD_CHAM_CONG!AR322+GD_CHAM_CONG!AT322+GD_CHAM_CONG!AU322+GD_CHAM_CONG!AV322)&gt;=14,1,0)</f>
        <v>0</v>
      </c>
      <c r="K322" s="139">
        <v>1</v>
      </c>
      <c r="L322" s="165"/>
      <c r="M322" s="140">
        <v>0</v>
      </c>
      <c r="N322" s="43"/>
    </row>
    <row r="323" spans="1:14" ht="12.75" x14ac:dyDescent="0.2">
      <c r="A323" s="49">
        <v>319</v>
      </c>
      <c r="B323" s="50">
        <v>13729</v>
      </c>
      <c r="C323" s="51" t="s">
        <v>602</v>
      </c>
      <c r="D323" s="51" t="s">
        <v>528</v>
      </c>
      <c r="E323" s="136"/>
      <c r="F323" s="137"/>
      <c r="G323" s="138" t="s">
        <v>80</v>
      </c>
      <c r="H323" s="43">
        <f t="shared" si="0"/>
        <v>1</v>
      </c>
      <c r="I323" s="76">
        <f>IF(COUNTBLANK(GD_CHAM_CONG!F323:T323)&gt;=15,1,0)</f>
        <v>0</v>
      </c>
      <c r="J323" s="76">
        <f>IF((GD_CHAM_CONG!AO323+GD_CHAM_CONG!AQ323+GD_CHAM_CONG!AR323+GD_CHAM_CONG!AT323+GD_CHAM_CONG!AU323+GD_CHAM_CONG!AV323)&gt;=14,1,0)</f>
        <v>0</v>
      </c>
      <c r="K323" s="139">
        <v>1</v>
      </c>
      <c r="L323" s="165"/>
      <c r="M323" s="140">
        <v>0</v>
      </c>
      <c r="N323" s="43"/>
    </row>
    <row r="324" spans="1:14" ht="12.75" x14ac:dyDescent="0.2">
      <c r="A324" s="49">
        <v>320</v>
      </c>
      <c r="B324" s="50">
        <v>13714</v>
      </c>
      <c r="C324" s="51" t="s">
        <v>603</v>
      </c>
      <c r="D324" s="51" t="s">
        <v>528</v>
      </c>
      <c r="E324" s="136"/>
      <c r="F324" s="137"/>
      <c r="G324" s="138" t="s">
        <v>80</v>
      </c>
      <c r="H324" s="43">
        <f t="shared" si="0"/>
        <v>1</v>
      </c>
      <c r="I324" s="76">
        <f>IF(COUNTBLANK(GD_CHAM_CONG!F324:T324)&gt;=15,1,0)</f>
        <v>0</v>
      </c>
      <c r="J324" s="76">
        <f>IF((GD_CHAM_CONG!AO324+GD_CHAM_CONG!AQ324+GD_CHAM_CONG!AR324+GD_CHAM_CONG!AT324+GD_CHAM_CONG!AU324+GD_CHAM_CONG!AV324)&gt;=14,1,0)</f>
        <v>0</v>
      </c>
      <c r="K324" s="139">
        <v>1</v>
      </c>
      <c r="L324" s="165"/>
      <c r="M324" s="140">
        <v>0</v>
      </c>
      <c r="N324" s="43"/>
    </row>
    <row r="325" spans="1:14" ht="12.75" x14ac:dyDescent="0.2">
      <c r="A325" s="49">
        <v>321</v>
      </c>
      <c r="B325" s="50">
        <v>13730</v>
      </c>
      <c r="C325" s="51" t="s">
        <v>604</v>
      </c>
      <c r="D325" s="51" t="s">
        <v>528</v>
      </c>
      <c r="E325" s="136"/>
      <c r="F325" s="137"/>
      <c r="G325" s="138" t="s">
        <v>80</v>
      </c>
      <c r="H325" s="43">
        <f t="shared" si="0"/>
        <v>1</v>
      </c>
      <c r="I325" s="76">
        <f>IF(COUNTBLANK(GD_CHAM_CONG!F325:T325)&gt;=15,1,0)</f>
        <v>0</v>
      </c>
      <c r="J325" s="76">
        <f>IF((GD_CHAM_CONG!AO325+GD_CHAM_CONG!AQ325+GD_CHAM_CONG!AR325+GD_CHAM_CONG!AT325+GD_CHAM_CONG!AU325+GD_CHAM_CONG!AV325)&gt;=14,1,0)</f>
        <v>0</v>
      </c>
      <c r="K325" s="139">
        <v>1</v>
      </c>
      <c r="L325" s="165"/>
      <c r="M325" s="140">
        <v>0</v>
      </c>
      <c r="N325" s="43"/>
    </row>
    <row r="326" spans="1:14" ht="12.75" x14ac:dyDescent="0.2">
      <c r="A326" s="49">
        <v>322</v>
      </c>
      <c r="B326" s="50">
        <v>13731</v>
      </c>
      <c r="C326" s="51" t="s">
        <v>605</v>
      </c>
      <c r="D326" s="51" t="s">
        <v>528</v>
      </c>
      <c r="E326" s="136"/>
      <c r="F326" s="137"/>
      <c r="G326" s="138" t="s">
        <v>80</v>
      </c>
      <c r="H326" s="43">
        <f t="shared" si="0"/>
        <v>1</v>
      </c>
      <c r="I326" s="76">
        <f>IF(COUNTBLANK(GD_CHAM_CONG!F326:T326)&gt;=15,1,0)</f>
        <v>0</v>
      </c>
      <c r="J326" s="76">
        <f>IF((GD_CHAM_CONG!AO326+GD_CHAM_CONG!AQ326+GD_CHAM_CONG!AR326+GD_CHAM_CONG!AT326+GD_CHAM_CONG!AU326+GD_CHAM_CONG!AV326)&gt;=14,1,0)</f>
        <v>0</v>
      </c>
      <c r="K326" s="139">
        <v>1</v>
      </c>
      <c r="L326" s="165"/>
      <c r="M326" s="140">
        <v>0</v>
      </c>
      <c r="N326" s="43"/>
    </row>
    <row r="327" spans="1:14" ht="12.75" x14ac:dyDescent="0.2">
      <c r="A327" s="49">
        <v>323</v>
      </c>
      <c r="B327" s="50">
        <v>13733</v>
      </c>
      <c r="C327" s="51" t="s">
        <v>606</v>
      </c>
      <c r="D327" s="51" t="s">
        <v>528</v>
      </c>
      <c r="E327" s="136"/>
      <c r="F327" s="137"/>
      <c r="G327" s="138" t="s">
        <v>80</v>
      </c>
      <c r="H327" s="43">
        <f t="shared" si="0"/>
        <v>1</v>
      </c>
      <c r="I327" s="76">
        <f>IF(COUNTBLANK(GD_CHAM_CONG!F327:T327)&gt;=15,1,0)</f>
        <v>0</v>
      </c>
      <c r="J327" s="76">
        <f>IF((GD_CHAM_CONG!AO327+GD_CHAM_CONG!AQ327+GD_CHAM_CONG!AR327+GD_CHAM_CONG!AT327+GD_CHAM_CONG!AU327+GD_CHAM_CONG!AV327)&gt;=14,1,0)</f>
        <v>0</v>
      </c>
      <c r="K327" s="139">
        <v>1</v>
      </c>
      <c r="L327" s="165"/>
      <c r="M327" s="140">
        <v>0</v>
      </c>
      <c r="N327" s="43"/>
    </row>
    <row r="328" spans="1:14" ht="12.75" x14ac:dyDescent="0.2">
      <c r="A328" s="49">
        <v>324</v>
      </c>
      <c r="B328" s="50">
        <v>13734</v>
      </c>
      <c r="C328" s="51" t="s">
        <v>607</v>
      </c>
      <c r="D328" s="51" t="s">
        <v>528</v>
      </c>
      <c r="E328" s="136"/>
      <c r="F328" s="137"/>
      <c r="G328" s="138" t="s">
        <v>80</v>
      </c>
      <c r="H328" s="43">
        <f t="shared" si="0"/>
        <v>1</v>
      </c>
      <c r="I328" s="76">
        <f>IF(COUNTBLANK(GD_CHAM_CONG!F328:T328)&gt;=15,1,0)</f>
        <v>0</v>
      </c>
      <c r="J328" s="76">
        <f>IF((GD_CHAM_CONG!AO328+GD_CHAM_CONG!AQ328+GD_CHAM_CONG!AR328+GD_CHAM_CONG!AT328+GD_CHAM_CONG!AU328+GD_CHAM_CONG!AV328)&gt;=14,1,0)</f>
        <v>0</v>
      </c>
      <c r="K328" s="139">
        <v>1</v>
      </c>
      <c r="L328" s="165"/>
      <c r="M328" s="140">
        <v>0</v>
      </c>
      <c r="N328" s="43"/>
    </row>
    <row r="329" spans="1:14" ht="12.75" x14ac:dyDescent="0.2">
      <c r="A329" s="49">
        <v>325</v>
      </c>
      <c r="B329" s="50">
        <v>13735</v>
      </c>
      <c r="C329" s="51" t="s">
        <v>608</v>
      </c>
      <c r="D329" s="51" t="s">
        <v>528</v>
      </c>
      <c r="E329" s="136"/>
      <c r="F329" s="137"/>
      <c r="G329" s="138" t="s">
        <v>80</v>
      </c>
      <c r="H329" s="43">
        <f t="shared" si="0"/>
        <v>1</v>
      </c>
      <c r="I329" s="76">
        <f>IF(COUNTBLANK(GD_CHAM_CONG!F329:T329)&gt;=15,1,0)</f>
        <v>0</v>
      </c>
      <c r="J329" s="76">
        <f>IF((GD_CHAM_CONG!AO329+GD_CHAM_CONG!AQ329+GD_CHAM_CONG!AR329+GD_CHAM_CONG!AT329+GD_CHAM_CONG!AU329+GD_CHAM_CONG!AV329)&gt;=14,1,0)</f>
        <v>0</v>
      </c>
      <c r="K329" s="139">
        <v>1</v>
      </c>
      <c r="L329" s="165"/>
      <c r="M329" s="140">
        <v>0</v>
      </c>
      <c r="N329" s="43"/>
    </row>
    <row r="330" spans="1:14" ht="12.75" x14ac:dyDescent="0.2">
      <c r="A330" s="49">
        <v>326</v>
      </c>
      <c r="B330" s="50">
        <v>13736</v>
      </c>
      <c r="C330" s="51" t="s">
        <v>609</v>
      </c>
      <c r="D330" s="51" t="s">
        <v>528</v>
      </c>
      <c r="E330" s="136"/>
      <c r="F330" s="137"/>
      <c r="G330" s="138" t="s">
        <v>80</v>
      </c>
      <c r="H330" s="43">
        <f t="shared" si="0"/>
        <v>1</v>
      </c>
      <c r="I330" s="76">
        <f>IF(COUNTBLANK(GD_CHAM_CONG!F330:T330)&gt;=15,1,0)</f>
        <v>0</v>
      </c>
      <c r="J330" s="76">
        <f>IF((GD_CHAM_CONG!AO330+GD_CHAM_CONG!AQ330+GD_CHAM_CONG!AR330+GD_CHAM_CONG!AT330+GD_CHAM_CONG!AU330+GD_CHAM_CONG!AV330)&gt;=14,1,0)</f>
        <v>0</v>
      </c>
      <c r="K330" s="139">
        <v>1</v>
      </c>
      <c r="L330" s="165"/>
      <c r="M330" s="140">
        <v>0</v>
      </c>
      <c r="N330" s="43"/>
    </row>
    <row r="331" spans="1:14" ht="12.75" x14ac:dyDescent="0.2">
      <c r="A331" s="49">
        <v>327</v>
      </c>
      <c r="B331" s="50">
        <v>13737</v>
      </c>
      <c r="C331" s="51" t="s">
        <v>610</v>
      </c>
      <c r="D331" s="51" t="s">
        <v>528</v>
      </c>
      <c r="E331" s="136"/>
      <c r="F331" s="137"/>
      <c r="G331" s="138" t="s">
        <v>80</v>
      </c>
      <c r="H331" s="43">
        <f t="shared" si="0"/>
        <v>1</v>
      </c>
      <c r="I331" s="76">
        <f>IF(COUNTBLANK(GD_CHAM_CONG!F331:T331)&gt;=15,1,0)</f>
        <v>0</v>
      </c>
      <c r="J331" s="76">
        <f>IF((GD_CHAM_CONG!AO331+GD_CHAM_CONG!AQ331+GD_CHAM_CONG!AR331+GD_CHAM_CONG!AT331+GD_CHAM_CONG!AU331+GD_CHAM_CONG!AV331)&gt;=14,1,0)</f>
        <v>0</v>
      </c>
      <c r="K331" s="139">
        <v>1</v>
      </c>
      <c r="L331" s="165"/>
      <c r="M331" s="140">
        <v>0</v>
      </c>
      <c r="N331" s="43"/>
    </row>
    <row r="332" spans="1:14" ht="12.75" x14ac:dyDescent="0.2">
      <c r="A332" s="49">
        <v>328</v>
      </c>
      <c r="B332" s="50">
        <v>13738</v>
      </c>
      <c r="C332" s="51" t="s">
        <v>611</v>
      </c>
      <c r="D332" s="51" t="s">
        <v>528</v>
      </c>
      <c r="E332" s="136"/>
      <c r="F332" s="137"/>
      <c r="G332" s="138" t="s">
        <v>80</v>
      </c>
      <c r="H332" s="43">
        <f t="shared" si="0"/>
        <v>1</v>
      </c>
      <c r="I332" s="76">
        <f>IF(COUNTBLANK(GD_CHAM_CONG!F332:T332)&gt;=15,1,0)</f>
        <v>0</v>
      </c>
      <c r="J332" s="76">
        <f>IF((GD_CHAM_CONG!AO332+GD_CHAM_CONG!AQ332+GD_CHAM_CONG!AR332+GD_CHAM_CONG!AT332+GD_CHAM_CONG!AU332+GD_CHAM_CONG!AV332)&gt;=14,1,0)</f>
        <v>0</v>
      </c>
      <c r="K332" s="139">
        <v>1</v>
      </c>
      <c r="L332" s="165"/>
      <c r="M332" s="140">
        <v>0</v>
      </c>
      <c r="N332" s="43"/>
    </row>
    <row r="333" spans="1:14" ht="12.75" x14ac:dyDescent="0.2">
      <c r="A333" s="49">
        <v>329</v>
      </c>
      <c r="B333" s="50">
        <v>13739</v>
      </c>
      <c r="C333" s="51" t="s">
        <v>612</v>
      </c>
      <c r="D333" s="51" t="s">
        <v>528</v>
      </c>
      <c r="E333" s="136"/>
      <c r="F333" s="137"/>
      <c r="G333" s="138" t="s">
        <v>80</v>
      </c>
      <c r="H333" s="43">
        <f t="shared" si="0"/>
        <v>1</v>
      </c>
      <c r="I333" s="76">
        <f>IF(COUNTBLANK(GD_CHAM_CONG!F333:T333)&gt;=15,1,0)</f>
        <v>0</v>
      </c>
      <c r="J333" s="76">
        <f>IF((GD_CHAM_CONG!AO333+GD_CHAM_CONG!AQ333+GD_CHAM_CONG!AR333+GD_CHAM_CONG!AT333+GD_CHAM_CONG!AU333+GD_CHAM_CONG!AV333)&gt;=14,1,0)</f>
        <v>0</v>
      </c>
      <c r="K333" s="139">
        <v>1</v>
      </c>
      <c r="L333" s="165"/>
      <c r="M333" s="140">
        <v>0</v>
      </c>
      <c r="N333" s="43"/>
    </row>
    <row r="334" spans="1:14" ht="12.75" x14ac:dyDescent="0.2">
      <c r="A334" s="49">
        <v>330</v>
      </c>
      <c r="B334" s="50">
        <v>13740</v>
      </c>
      <c r="C334" s="51" t="s">
        <v>613</v>
      </c>
      <c r="D334" s="51" t="s">
        <v>528</v>
      </c>
      <c r="E334" s="136"/>
      <c r="F334" s="137"/>
      <c r="G334" s="138" t="s">
        <v>80</v>
      </c>
      <c r="H334" s="43">
        <f t="shared" si="0"/>
        <v>1</v>
      </c>
      <c r="I334" s="76">
        <f>IF(COUNTBLANK(GD_CHAM_CONG!F334:T334)&gt;=15,1,0)</f>
        <v>0</v>
      </c>
      <c r="J334" s="76">
        <f>IF((GD_CHAM_CONG!AO334+GD_CHAM_CONG!AQ334+GD_CHAM_CONG!AR334+GD_CHAM_CONG!AT334+GD_CHAM_CONG!AU334+GD_CHAM_CONG!AV334)&gt;=14,1,0)</f>
        <v>0</v>
      </c>
      <c r="K334" s="139">
        <v>1</v>
      </c>
      <c r="L334" s="165"/>
      <c r="M334" s="140">
        <v>0</v>
      </c>
      <c r="N334" s="43"/>
    </row>
    <row r="335" spans="1:14" ht="12.75" x14ac:dyDescent="0.2">
      <c r="A335" s="49">
        <v>331</v>
      </c>
      <c r="B335" s="50">
        <v>13741</v>
      </c>
      <c r="C335" s="51" t="s">
        <v>614</v>
      </c>
      <c r="D335" s="51" t="s">
        <v>528</v>
      </c>
      <c r="E335" s="136"/>
      <c r="F335" s="137"/>
      <c r="G335" s="138" t="s">
        <v>80</v>
      </c>
      <c r="H335" s="43">
        <f t="shared" si="0"/>
        <v>1</v>
      </c>
      <c r="I335" s="76">
        <f>IF(COUNTBLANK(GD_CHAM_CONG!F335:T335)&gt;=15,1,0)</f>
        <v>0</v>
      </c>
      <c r="J335" s="76">
        <f>IF((GD_CHAM_CONG!AO335+GD_CHAM_CONG!AQ335+GD_CHAM_CONG!AR335+GD_CHAM_CONG!AT335+GD_CHAM_CONG!AU335+GD_CHAM_CONG!AV335)&gt;=14,1,0)</f>
        <v>0</v>
      </c>
      <c r="K335" s="139">
        <v>1</v>
      </c>
      <c r="L335" s="165"/>
      <c r="M335" s="140">
        <v>0</v>
      </c>
      <c r="N335" s="43"/>
    </row>
    <row r="336" spans="1:14" ht="12.75" x14ac:dyDescent="0.2">
      <c r="A336" s="49">
        <v>332</v>
      </c>
      <c r="B336" s="50">
        <v>13817</v>
      </c>
      <c r="C336" s="51" t="s">
        <v>615</v>
      </c>
      <c r="D336" s="51" t="s">
        <v>528</v>
      </c>
      <c r="E336" s="136"/>
      <c r="F336" s="137"/>
      <c r="G336" s="138" t="s">
        <v>80</v>
      </c>
      <c r="H336" s="43">
        <f t="shared" si="0"/>
        <v>1</v>
      </c>
      <c r="I336" s="76">
        <f>IF(COUNTBLANK(GD_CHAM_CONG!F336:T336)&gt;=15,1,0)</f>
        <v>0</v>
      </c>
      <c r="J336" s="76">
        <f>IF((GD_CHAM_CONG!AO336+GD_CHAM_CONG!AQ336+GD_CHAM_CONG!AR336+GD_CHAM_CONG!AT336+GD_CHAM_CONG!AU336+GD_CHAM_CONG!AV336)&gt;=14,1,0)</f>
        <v>0</v>
      </c>
      <c r="K336" s="139">
        <v>1</v>
      </c>
      <c r="L336" s="165"/>
      <c r="M336" s="140">
        <v>0</v>
      </c>
      <c r="N336" s="43"/>
    </row>
    <row r="337" spans="1:14" ht="12.75" x14ac:dyDescent="0.2">
      <c r="A337" s="49">
        <v>333</v>
      </c>
      <c r="B337" s="50">
        <v>201516</v>
      </c>
      <c r="C337" s="182" t="s">
        <v>616</v>
      </c>
      <c r="D337" s="51" t="s">
        <v>528</v>
      </c>
      <c r="E337" s="136"/>
      <c r="F337" s="137"/>
      <c r="G337" s="228" t="s">
        <v>80</v>
      </c>
      <c r="H337" s="43">
        <f t="shared" si="0"/>
        <v>1</v>
      </c>
      <c r="I337" s="76">
        <f>IF(COUNTBLANK(GD_CHAM_CONG!F337:T337)&gt;=15,1,0)</f>
        <v>0</v>
      </c>
      <c r="J337" s="76">
        <f>IF((GD_CHAM_CONG!AO337+GD_CHAM_CONG!AQ337+GD_CHAM_CONG!AR337+GD_CHAM_CONG!AT337+GD_CHAM_CONG!AU337+GD_CHAM_CONG!AV337)&gt;=14,1,0)</f>
        <v>0</v>
      </c>
      <c r="K337" s="229">
        <v>1</v>
      </c>
      <c r="L337" s="230"/>
      <c r="M337" s="140">
        <v>0</v>
      </c>
      <c r="N337" s="43"/>
    </row>
    <row r="338" spans="1:14" ht="12.75" x14ac:dyDescent="0.2">
      <c r="A338" s="49">
        <v>334</v>
      </c>
      <c r="B338" s="50">
        <v>10681</v>
      </c>
      <c r="C338" s="51" t="s">
        <v>617</v>
      </c>
      <c r="D338" s="51" t="s">
        <v>490</v>
      </c>
      <c r="E338" s="136"/>
      <c r="F338" s="137"/>
      <c r="G338" s="138" t="s">
        <v>89</v>
      </c>
      <c r="H338" s="43">
        <f t="shared" si="0"/>
        <v>0</v>
      </c>
      <c r="I338" s="76">
        <f>IF(COUNTBLANK(GD_CHAM_CONG!F338:T338)&gt;=15,1,0)</f>
        <v>0</v>
      </c>
      <c r="J338" s="76">
        <f>IF((GD_CHAM_CONG!AO338+GD_CHAM_CONG!AQ338+GD_CHAM_CONG!AR338+GD_CHAM_CONG!AT338+GD_CHAM_CONG!AU338+GD_CHAM_CONG!AV338)&gt;=14,1,0)</f>
        <v>0</v>
      </c>
      <c r="K338" s="139">
        <v>1</v>
      </c>
      <c r="L338" s="139">
        <v>2</v>
      </c>
      <c r="M338" s="140">
        <v>0.05</v>
      </c>
      <c r="N338" s="43">
        <v>10522162833019</v>
      </c>
    </row>
    <row r="339" spans="1:14" ht="12.75" x14ac:dyDescent="0.2">
      <c r="A339" s="49">
        <v>335</v>
      </c>
      <c r="B339" s="50">
        <v>10682</v>
      </c>
      <c r="C339" s="51" t="s">
        <v>618</v>
      </c>
      <c r="D339" s="51" t="s">
        <v>490</v>
      </c>
      <c r="E339" s="136"/>
      <c r="F339" s="137"/>
      <c r="G339" s="138" t="s">
        <v>89</v>
      </c>
      <c r="H339" s="43">
        <f t="shared" si="0"/>
        <v>0</v>
      </c>
      <c r="I339" s="76">
        <f>IF(COUNTBLANK(GD_CHAM_CONG!F339:T339)&gt;=15,1,0)</f>
        <v>0</v>
      </c>
      <c r="J339" s="76">
        <f>IF((GD_CHAM_CONG!AO339+GD_CHAM_CONG!AQ339+GD_CHAM_CONG!AR339+GD_CHAM_CONG!AT339+GD_CHAM_CONG!AU339+GD_CHAM_CONG!AV339)&gt;=14,1,0)</f>
        <v>0</v>
      </c>
      <c r="K339" s="139">
        <v>1</v>
      </c>
      <c r="L339" s="165"/>
      <c r="M339" s="140">
        <v>0</v>
      </c>
      <c r="N339" s="43">
        <v>10522201381015</v>
      </c>
    </row>
    <row r="340" spans="1:14" ht="12.75" x14ac:dyDescent="0.2">
      <c r="A340" s="49">
        <v>336</v>
      </c>
      <c r="B340" s="50">
        <v>10683</v>
      </c>
      <c r="C340" s="51" t="s">
        <v>619</v>
      </c>
      <c r="D340" s="51" t="s">
        <v>490</v>
      </c>
      <c r="E340" s="136"/>
      <c r="F340" s="137"/>
      <c r="G340" s="138" t="s">
        <v>89</v>
      </c>
      <c r="H340" s="43">
        <f t="shared" si="0"/>
        <v>0</v>
      </c>
      <c r="I340" s="76">
        <f>IF(COUNTBLANK(GD_CHAM_CONG!F340:T340)&gt;=15,1,0)</f>
        <v>0</v>
      </c>
      <c r="J340" s="76">
        <f>IF((GD_CHAM_CONG!AO340+GD_CHAM_CONG!AQ340+GD_CHAM_CONG!AR340+GD_CHAM_CONG!AT340+GD_CHAM_CONG!AU340+GD_CHAM_CONG!AV340)&gt;=14,1,0)</f>
        <v>0</v>
      </c>
      <c r="K340" s="139">
        <v>1</v>
      </c>
      <c r="L340" s="139">
        <v>2</v>
      </c>
      <c r="M340" s="140">
        <v>0</v>
      </c>
      <c r="N340" s="43">
        <v>10522162724015</v>
      </c>
    </row>
    <row r="341" spans="1:14" ht="12.75" x14ac:dyDescent="0.2">
      <c r="A341" s="49">
        <v>337</v>
      </c>
      <c r="B341" s="50">
        <v>10684</v>
      </c>
      <c r="C341" s="51" t="s">
        <v>620</v>
      </c>
      <c r="D341" s="51" t="s">
        <v>490</v>
      </c>
      <c r="E341" s="136"/>
      <c r="F341" s="137"/>
      <c r="G341" s="138" t="s">
        <v>89</v>
      </c>
      <c r="H341" s="43">
        <f t="shared" si="0"/>
        <v>0</v>
      </c>
      <c r="I341" s="76">
        <f>IF(COUNTBLANK(GD_CHAM_CONG!F341:T341)&gt;=15,1,0)</f>
        <v>0</v>
      </c>
      <c r="J341" s="76">
        <f>IF((GD_CHAM_CONG!AO341+GD_CHAM_CONG!AQ341+GD_CHAM_CONG!AR341+GD_CHAM_CONG!AT341+GD_CHAM_CONG!AU341+GD_CHAM_CONG!AV341)&gt;=14,1,0)</f>
        <v>0</v>
      </c>
      <c r="K341" s="139">
        <v>1</v>
      </c>
      <c r="L341" s="139">
        <v>2</v>
      </c>
      <c r="M341" s="140">
        <v>0</v>
      </c>
      <c r="N341" s="43">
        <v>10520053143018</v>
      </c>
    </row>
    <row r="342" spans="1:14" ht="12.75" x14ac:dyDescent="0.2">
      <c r="A342" s="49">
        <v>338</v>
      </c>
      <c r="B342" s="50">
        <v>10705</v>
      </c>
      <c r="C342" s="51" t="s">
        <v>621</v>
      </c>
      <c r="D342" s="51" t="s">
        <v>490</v>
      </c>
      <c r="E342" s="136"/>
      <c r="F342" s="137"/>
      <c r="G342" s="138" t="s">
        <v>89</v>
      </c>
      <c r="H342" s="43">
        <f t="shared" si="0"/>
        <v>0</v>
      </c>
      <c r="I342" s="76">
        <f>IF(COUNTBLANK(GD_CHAM_CONG!F342:T342)&gt;=15,1,0)</f>
        <v>0</v>
      </c>
      <c r="J342" s="76">
        <f>IF((GD_CHAM_CONG!AO342+GD_CHAM_CONG!AQ342+GD_CHAM_CONG!AR342+GD_CHAM_CONG!AT342+GD_CHAM_CONG!AU342+GD_CHAM_CONG!AV342)&gt;=14,1,0)</f>
        <v>0</v>
      </c>
      <c r="K342" s="139">
        <v>1</v>
      </c>
      <c r="L342" s="139">
        <v>2</v>
      </c>
      <c r="M342" s="140">
        <v>0</v>
      </c>
      <c r="N342" s="43">
        <v>10522162653010</v>
      </c>
    </row>
    <row r="343" spans="1:14" ht="12.75" x14ac:dyDescent="0.2">
      <c r="A343" s="49">
        <v>339</v>
      </c>
      <c r="B343" s="50">
        <v>10706</v>
      </c>
      <c r="C343" s="51" t="s">
        <v>622</v>
      </c>
      <c r="D343" s="51" t="s">
        <v>490</v>
      </c>
      <c r="E343" s="136"/>
      <c r="F343" s="137"/>
      <c r="G343" s="138" t="s">
        <v>89</v>
      </c>
      <c r="H343" s="43">
        <f t="shared" si="0"/>
        <v>0</v>
      </c>
      <c r="I343" s="76">
        <f>IF(COUNTBLANK(GD_CHAM_CONG!F343:T343)&gt;=15,1,0)</f>
        <v>0</v>
      </c>
      <c r="J343" s="76">
        <f>IF((GD_CHAM_CONG!AO343+GD_CHAM_CONG!AQ343+GD_CHAM_CONG!AR343+GD_CHAM_CONG!AT343+GD_CHAM_CONG!AU343+GD_CHAM_CONG!AV343)&gt;=14,1,0)</f>
        <v>0</v>
      </c>
      <c r="K343" s="139">
        <v>1</v>
      </c>
      <c r="L343" s="139">
        <v>2</v>
      </c>
      <c r="M343" s="140">
        <v>0.1</v>
      </c>
      <c r="N343" s="43">
        <v>10522162710014</v>
      </c>
    </row>
    <row r="344" spans="1:14" ht="12.75" x14ac:dyDescent="0.2">
      <c r="A344" s="49">
        <v>340</v>
      </c>
      <c r="B344" s="50">
        <v>10707</v>
      </c>
      <c r="C344" s="51" t="s">
        <v>623</v>
      </c>
      <c r="D344" s="51" t="s">
        <v>490</v>
      </c>
      <c r="E344" s="136"/>
      <c r="F344" s="137"/>
      <c r="G344" s="138" t="s">
        <v>89</v>
      </c>
      <c r="H344" s="43">
        <f t="shared" si="0"/>
        <v>0</v>
      </c>
      <c r="I344" s="76">
        <f>IF(COUNTBLANK(GD_CHAM_CONG!F344:T344)&gt;=15,1,0)</f>
        <v>0</v>
      </c>
      <c r="J344" s="76">
        <f>IF((GD_CHAM_CONG!AO344+GD_CHAM_CONG!AQ344+GD_CHAM_CONG!AR344+GD_CHAM_CONG!AT344+GD_CHAM_CONG!AU344+GD_CHAM_CONG!AV344)&gt;=14,1,0)</f>
        <v>0</v>
      </c>
      <c r="K344" s="139">
        <v>1</v>
      </c>
      <c r="L344" s="139">
        <v>3</v>
      </c>
      <c r="M344" s="140">
        <v>0.1</v>
      </c>
      <c r="N344" s="43">
        <v>10522162705010</v>
      </c>
    </row>
    <row r="345" spans="1:14" ht="12.75" x14ac:dyDescent="0.2">
      <c r="A345" s="49">
        <v>341</v>
      </c>
      <c r="B345" s="50">
        <v>10708</v>
      </c>
      <c r="C345" s="51" t="s">
        <v>624</v>
      </c>
      <c r="D345" s="51" t="s">
        <v>490</v>
      </c>
      <c r="E345" s="136"/>
      <c r="F345" s="137"/>
      <c r="G345" s="138" t="s">
        <v>89</v>
      </c>
      <c r="H345" s="43">
        <f t="shared" si="0"/>
        <v>0</v>
      </c>
      <c r="I345" s="76">
        <f>IF(COUNTBLANK(GD_CHAM_CONG!F345:T345)&gt;=15,1,0)</f>
        <v>0</v>
      </c>
      <c r="J345" s="76">
        <f>IF((GD_CHAM_CONG!AO345+GD_CHAM_CONG!AQ345+GD_CHAM_CONG!AR345+GD_CHAM_CONG!AT345+GD_CHAM_CONG!AU345+GD_CHAM_CONG!AV345)&gt;=14,1,0)</f>
        <v>0</v>
      </c>
      <c r="K345" s="139">
        <v>1</v>
      </c>
      <c r="L345" s="139">
        <v>2</v>
      </c>
      <c r="M345" s="140">
        <v>0</v>
      </c>
      <c r="N345" s="43">
        <v>10520003333010</v>
      </c>
    </row>
    <row r="346" spans="1:14" ht="12.75" x14ac:dyDescent="0.2">
      <c r="A346" s="49">
        <v>342</v>
      </c>
      <c r="B346" s="50">
        <v>10710</v>
      </c>
      <c r="C346" s="51" t="s">
        <v>625</v>
      </c>
      <c r="D346" s="51" t="s">
        <v>490</v>
      </c>
      <c r="E346" s="136"/>
      <c r="F346" s="137"/>
      <c r="G346" s="138" t="s">
        <v>89</v>
      </c>
      <c r="H346" s="43">
        <f t="shared" si="0"/>
        <v>0</v>
      </c>
      <c r="I346" s="76">
        <f>IF(COUNTBLANK(GD_CHAM_CONG!F346:T346)&gt;=15,1,0)</f>
        <v>0</v>
      </c>
      <c r="J346" s="76">
        <f>IF((GD_CHAM_CONG!AO346+GD_CHAM_CONG!AQ346+GD_CHAM_CONG!AR346+GD_CHAM_CONG!AT346+GD_CHAM_CONG!AU346+GD_CHAM_CONG!AV346)&gt;=14,1,0)</f>
        <v>0</v>
      </c>
      <c r="K346" s="139">
        <v>1</v>
      </c>
      <c r="L346" s="139">
        <v>2</v>
      </c>
      <c r="M346" s="140">
        <v>0.2</v>
      </c>
      <c r="N346" s="43">
        <v>10522162701015</v>
      </c>
    </row>
    <row r="347" spans="1:14" ht="12.75" x14ac:dyDescent="0.2">
      <c r="A347" s="49">
        <v>343</v>
      </c>
      <c r="B347" s="50">
        <v>10711</v>
      </c>
      <c r="C347" s="51" t="s">
        <v>626</v>
      </c>
      <c r="D347" s="51" t="s">
        <v>490</v>
      </c>
      <c r="E347" s="136"/>
      <c r="F347" s="137"/>
      <c r="G347" s="138" t="s">
        <v>89</v>
      </c>
      <c r="H347" s="43">
        <f t="shared" si="0"/>
        <v>0</v>
      </c>
      <c r="I347" s="76">
        <f>IF(COUNTBLANK(GD_CHAM_CONG!F347:T347)&gt;=15,1,0)</f>
        <v>0</v>
      </c>
      <c r="J347" s="76">
        <f>IF((GD_CHAM_CONG!AO347+GD_CHAM_CONG!AQ347+GD_CHAM_CONG!AR347+GD_CHAM_CONG!AT347+GD_CHAM_CONG!AU347+GD_CHAM_CONG!AV347)&gt;=14,1,0)</f>
        <v>0</v>
      </c>
      <c r="K347" s="139">
        <v>1</v>
      </c>
      <c r="L347" s="139">
        <v>2</v>
      </c>
      <c r="M347" s="140">
        <v>0</v>
      </c>
      <c r="N347" s="43">
        <v>10522162639018</v>
      </c>
    </row>
    <row r="348" spans="1:14" ht="12.75" x14ac:dyDescent="0.2">
      <c r="A348" s="49">
        <v>344</v>
      </c>
      <c r="B348" s="50">
        <v>10712</v>
      </c>
      <c r="C348" s="51" t="s">
        <v>627</v>
      </c>
      <c r="D348" s="51" t="s">
        <v>490</v>
      </c>
      <c r="E348" s="136"/>
      <c r="F348" s="137"/>
      <c r="G348" s="138" t="s">
        <v>89</v>
      </c>
      <c r="H348" s="43">
        <f t="shared" si="0"/>
        <v>0</v>
      </c>
      <c r="I348" s="76">
        <f>IF(COUNTBLANK(GD_CHAM_CONG!F348:T348)&gt;=15,1,0)</f>
        <v>0</v>
      </c>
      <c r="J348" s="76">
        <f>IF((GD_CHAM_CONG!AO348+GD_CHAM_CONG!AQ348+GD_CHAM_CONG!AR348+GD_CHAM_CONG!AT348+GD_CHAM_CONG!AU348+GD_CHAM_CONG!AV348)&gt;=14,1,0)</f>
        <v>0</v>
      </c>
      <c r="K348" s="139">
        <v>1</v>
      </c>
      <c r="L348" s="139">
        <v>1</v>
      </c>
      <c r="M348" s="140">
        <v>0</v>
      </c>
      <c r="N348" s="43">
        <v>10522162741017</v>
      </c>
    </row>
    <row r="349" spans="1:14" ht="12.75" x14ac:dyDescent="0.2">
      <c r="A349" s="49">
        <v>345</v>
      </c>
      <c r="B349" s="50">
        <v>10713</v>
      </c>
      <c r="C349" s="51" t="s">
        <v>628</v>
      </c>
      <c r="D349" s="51" t="s">
        <v>490</v>
      </c>
      <c r="E349" s="136"/>
      <c r="F349" s="137"/>
      <c r="G349" s="138" t="s">
        <v>89</v>
      </c>
      <c r="H349" s="43">
        <f t="shared" si="0"/>
        <v>0</v>
      </c>
      <c r="I349" s="76">
        <f>IF(COUNTBLANK(GD_CHAM_CONG!F349:T349)&gt;=15,1,0)</f>
        <v>0</v>
      </c>
      <c r="J349" s="76">
        <f>IF((GD_CHAM_CONG!AO349+GD_CHAM_CONG!AQ349+GD_CHAM_CONG!AR349+GD_CHAM_CONG!AT349+GD_CHAM_CONG!AU349+GD_CHAM_CONG!AV349)&gt;=14,1,0)</f>
        <v>0</v>
      </c>
      <c r="K349" s="139">
        <v>1</v>
      </c>
      <c r="L349" s="139">
        <v>1</v>
      </c>
      <c r="M349" s="140">
        <v>0.05</v>
      </c>
      <c r="N349" s="43">
        <v>10522162648017</v>
      </c>
    </row>
    <row r="350" spans="1:14" ht="12.75" x14ac:dyDescent="0.2">
      <c r="A350" s="49">
        <v>346</v>
      </c>
      <c r="B350" s="50">
        <v>10714</v>
      </c>
      <c r="C350" s="51" t="s">
        <v>629</v>
      </c>
      <c r="D350" s="51" t="s">
        <v>490</v>
      </c>
      <c r="E350" s="136"/>
      <c r="F350" s="137"/>
      <c r="G350" s="138" t="s">
        <v>89</v>
      </c>
      <c r="H350" s="43">
        <f t="shared" si="0"/>
        <v>0</v>
      </c>
      <c r="I350" s="76">
        <f>IF(COUNTBLANK(GD_CHAM_CONG!F350:T350)&gt;=15,1,0)</f>
        <v>0</v>
      </c>
      <c r="J350" s="76">
        <f>IF((GD_CHAM_CONG!AO350+GD_CHAM_CONG!AQ350+GD_CHAM_CONG!AR350+GD_CHAM_CONG!AT350+GD_CHAM_CONG!AU350+GD_CHAM_CONG!AV350)&gt;=14,1,0)</f>
        <v>0</v>
      </c>
      <c r="K350" s="139">
        <v>1</v>
      </c>
      <c r="L350" s="139">
        <v>4</v>
      </c>
      <c r="M350" s="140">
        <v>0.1</v>
      </c>
      <c r="N350" s="43">
        <v>10522162623014</v>
      </c>
    </row>
    <row r="351" spans="1:14" ht="12.75" x14ac:dyDescent="0.2">
      <c r="A351" s="49">
        <v>347</v>
      </c>
      <c r="B351" s="50">
        <v>10716</v>
      </c>
      <c r="C351" s="51" t="s">
        <v>630</v>
      </c>
      <c r="D351" s="51" t="s">
        <v>490</v>
      </c>
      <c r="E351" s="136"/>
      <c r="F351" s="137"/>
      <c r="G351" s="138" t="s">
        <v>89</v>
      </c>
      <c r="H351" s="43">
        <f t="shared" si="0"/>
        <v>0</v>
      </c>
      <c r="I351" s="76">
        <f>IF(COUNTBLANK(GD_CHAM_CONG!F351:T351)&gt;=15,1,0)</f>
        <v>0</v>
      </c>
      <c r="J351" s="76">
        <f>IF((GD_CHAM_CONG!AO351+GD_CHAM_CONG!AQ351+GD_CHAM_CONG!AR351+GD_CHAM_CONG!AT351+GD_CHAM_CONG!AU351+GD_CHAM_CONG!AV351)&gt;=14,1,0)</f>
        <v>0</v>
      </c>
      <c r="K351" s="139">
        <v>1</v>
      </c>
      <c r="L351" s="139">
        <v>2</v>
      </c>
      <c r="M351" s="140">
        <v>0</v>
      </c>
      <c r="N351" s="43">
        <v>10522162737011</v>
      </c>
    </row>
    <row r="352" spans="1:14" ht="12.75" x14ac:dyDescent="0.2">
      <c r="A352" s="49">
        <v>348</v>
      </c>
      <c r="B352" s="50">
        <v>10717</v>
      </c>
      <c r="C352" s="51" t="s">
        <v>631</v>
      </c>
      <c r="D352" s="51" t="s">
        <v>490</v>
      </c>
      <c r="E352" s="136"/>
      <c r="F352" s="137"/>
      <c r="G352" s="138" t="s">
        <v>89</v>
      </c>
      <c r="H352" s="43">
        <f t="shared" si="0"/>
        <v>0</v>
      </c>
      <c r="I352" s="76">
        <f>IF(COUNTBLANK(GD_CHAM_CONG!F352:T352)&gt;=15,1,0)</f>
        <v>0</v>
      </c>
      <c r="J352" s="76">
        <f>IF((GD_CHAM_CONG!AO352+GD_CHAM_CONG!AQ352+GD_CHAM_CONG!AR352+GD_CHAM_CONG!AT352+GD_CHAM_CONG!AU352+GD_CHAM_CONG!AV352)&gt;=14,1,0)</f>
        <v>0</v>
      </c>
      <c r="K352" s="139">
        <v>1</v>
      </c>
      <c r="L352" s="165"/>
      <c r="M352" s="140">
        <v>0</v>
      </c>
      <c r="N352" s="43">
        <v>10522162630010</v>
      </c>
    </row>
    <row r="353" spans="1:14" ht="12.75" x14ac:dyDescent="0.2">
      <c r="A353" s="49">
        <v>349</v>
      </c>
      <c r="B353" s="50">
        <v>10718</v>
      </c>
      <c r="C353" s="51" t="s">
        <v>632</v>
      </c>
      <c r="D353" s="51" t="s">
        <v>490</v>
      </c>
      <c r="E353" s="136"/>
      <c r="F353" s="137"/>
      <c r="G353" s="138" t="s">
        <v>89</v>
      </c>
      <c r="H353" s="43">
        <f t="shared" si="0"/>
        <v>0</v>
      </c>
      <c r="I353" s="76">
        <f>IF(COUNTBLANK(GD_CHAM_CONG!F353:T353)&gt;=15,1,0)</f>
        <v>0</v>
      </c>
      <c r="J353" s="76">
        <f>IF((GD_CHAM_CONG!AO353+GD_CHAM_CONG!AQ353+GD_CHAM_CONG!AR353+GD_CHAM_CONG!AT353+GD_CHAM_CONG!AU353+GD_CHAM_CONG!AV353)&gt;=14,1,0)</f>
        <v>0</v>
      </c>
      <c r="K353" s="139">
        <v>1</v>
      </c>
      <c r="L353" s="139">
        <v>2</v>
      </c>
      <c r="M353" s="140">
        <v>0.05</v>
      </c>
      <c r="N353" s="43">
        <v>10520321899015</v>
      </c>
    </row>
    <row r="354" spans="1:14" ht="12.75" x14ac:dyDescent="0.2">
      <c r="A354" s="49">
        <v>350</v>
      </c>
      <c r="B354" s="50">
        <v>10719</v>
      </c>
      <c r="C354" s="51" t="s">
        <v>633</v>
      </c>
      <c r="D354" s="51" t="s">
        <v>490</v>
      </c>
      <c r="E354" s="136"/>
      <c r="F354" s="137"/>
      <c r="G354" s="138" t="s">
        <v>89</v>
      </c>
      <c r="H354" s="43">
        <f t="shared" si="0"/>
        <v>0</v>
      </c>
      <c r="I354" s="76">
        <f>IF(COUNTBLANK(GD_CHAM_CONG!F354:T354)&gt;=15,1,0)</f>
        <v>0</v>
      </c>
      <c r="J354" s="76">
        <f>IF((GD_CHAM_CONG!AO354+GD_CHAM_CONG!AQ354+GD_CHAM_CONG!AR354+GD_CHAM_CONG!AT354+GD_CHAM_CONG!AU354+GD_CHAM_CONG!AV354)&gt;=14,1,0)</f>
        <v>0</v>
      </c>
      <c r="K354" s="139">
        <v>1</v>
      </c>
      <c r="L354" s="165"/>
      <c r="M354" s="140">
        <v>0.05</v>
      </c>
      <c r="N354" s="43">
        <v>10320272242014</v>
      </c>
    </row>
    <row r="355" spans="1:14" ht="12.75" x14ac:dyDescent="0.2">
      <c r="A355" s="49">
        <v>351</v>
      </c>
      <c r="B355" s="50">
        <v>10720</v>
      </c>
      <c r="C355" s="51" t="s">
        <v>634</v>
      </c>
      <c r="D355" s="51" t="s">
        <v>490</v>
      </c>
      <c r="E355" s="136"/>
      <c r="F355" s="137"/>
      <c r="G355" s="138" t="s">
        <v>89</v>
      </c>
      <c r="H355" s="43">
        <f t="shared" si="0"/>
        <v>0</v>
      </c>
      <c r="I355" s="76">
        <f>IF(COUNTBLANK(GD_CHAM_CONG!F355:T355)&gt;=15,1,0)</f>
        <v>0</v>
      </c>
      <c r="J355" s="76">
        <f>IF((GD_CHAM_CONG!AO355+GD_CHAM_CONG!AQ355+GD_CHAM_CONG!AR355+GD_CHAM_CONG!AT355+GD_CHAM_CONG!AU355+GD_CHAM_CONG!AV355)&gt;=14,1,0)</f>
        <v>0</v>
      </c>
      <c r="K355" s="139">
        <v>1</v>
      </c>
      <c r="L355" s="139">
        <v>3</v>
      </c>
      <c r="M355" s="140">
        <v>0</v>
      </c>
      <c r="N355" s="43">
        <v>10522156672011</v>
      </c>
    </row>
    <row r="356" spans="1:14" ht="12.75" x14ac:dyDescent="0.2">
      <c r="A356" s="49">
        <v>352</v>
      </c>
      <c r="B356" s="50">
        <v>10721</v>
      </c>
      <c r="C356" s="51" t="s">
        <v>635</v>
      </c>
      <c r="D356" s="51" t="s">
        <v>490</v>
      </c>
      <c r="E356" s="136"/>
      <c r="F356" s="137"/>
      <c r="G356" s="138" t="s">
        <v>89</v>
      </c>
      <c r="H356" s="43">
        <f t="shared" si="0"/>
        <v>0</v>
      </c>
      <c r="I356" s="76">
        <f>IF(COUNTBLANK(GD_CHAM_CONG!F356:T356)&gt;=15,1,0)</f>
        <v>0</v>
      </c>
      <c r="J356" s="76">
        <f>IF((GD_CHAM_CONG!AO356+GD_CHAM_CONG!AQ356+GD_CHAM_CONG!AR356+GD_CHAM_CONG!AT356+GD_CHAM_CONG!AU356+GD_CHAM_CONG!AV356)&gt;=14,1,0)</f>
        <v>0</v>
      </c>
      <c r="K356" s="139">
        <v>1</v>
      </c>
      <c r="L356" s="165"/>
      <c r="M356" s="140">
        <v>0</v>
      </c>
      <c r="N356" s="43">
        <v>10522162892015</v>
      </c>
    </row>
    <row r="357" spans="1:14" ht="12.75" x14ac:dyDescent="0.2">
      <c r="A357" s="49">
        <v>353</v>
      </c>
      <c r="B357" s="50">
        <v>10722</v>
      </c>
      <c r="C357" s="51" t="s">
        <v>636</v>
      </c>
      <c r="D357" s="51" t="s">
        <v>490</v>
      </c>
      <c r="E357" s="136"/>
      <c r="F357" s="137"/>
      <c r="G357" s="138" t="s">
        <v>89</v>
      </c>
      <c r="H357" s="43">
        <f t="shared" si="0"/>
        <v>0</v>
      </c>
      <c r="I357" s="76">
        <f>IF(COUNTBLANK(GD_CHAM_CONG!F357:T357)&gt;=15,1,0)</f>
        <v>0</v>
      </c>
      <c r="J357" s="76">
        <f>IF((GD_CHAM_CONG!AO357+GD_CHAM_CONG!AQ357+GD_CHAM_CONG!AR357+GD_CHAM_CONG!AT357+GD_CHAM_CONG!AU357+GD_CHAM_CONG!AV357)&gt;=14,1,0)</f>
        <v>0</v>
      </c>
      <c r="K357" s="139">
        <v>1</v>
      </c>
      <c r="L357" s="165"/>
      <c r="M357" s="140">
        <v>0</v>
      </c>
      <c r="N357" s="43">
        <v>10522162900018</v>
      </c>
    </row>
    <row r="358" spans="1:14" ht="12.75" x14ac:dyDescent="0.2">
      <c r="A358" s="49">
        <v>354</v>
      </c>
      <c r="B358" s="50">
        <v>10723</v>
      </c>
      <c r="C358" s="51" t="s">
        <v>637</v>
      </c>
      <c r="D358" s="51" t="s">
        <v>490</v>
      </c>
      <c r="E358" s="136"/>
      <c r="F358" s="137"/>
      <c r="G358" s="138" t="s">
        <v>89</v>
      </c>
      <c r="H358" s="43">
        <f t="shared" si="0"/>
        <v>0</v>
      </c>
      <c r="I358" s="76">
        <f>IF(COUNTBLANK(GD_CHAM_CONG!F358:T358)&gt;=15,1,0)</f>
        <v>0</v>
      </c>
      <c r="J358" s="76">
        <f>IF((GD_CHAM_CONG!AO358+GD_CHAM_CONG!AQ358+GD_CHAM_CONG!AR358+GD_CHAM_CONG!AT358+GD_CHAM_CONG!AU358+GD_CHAM_CONG!AV358)&gt;=14,1,0)</f>
        <v>0</v>
      </c>
      <c r="K358" s="139">
        <v>1</v>
      </c>
      <c r="L358" s="139">
        <v>3</v>
      </c>
      <c r="M358" s="140">
        <v>0</v>
      </c>
      <c r="N358" s="43">
        <v>10520767892014</v>
      </c>
    </row>
    <row r="359" spans="1:14" ht="12.75" x14ac:dyDescent="0.2">
      <c r="A359" s="49">
        <v>355</v>
      </c>
      <c r="B359" s="50">
        <v>10725</v>
      </c>
      <c r="C359" s="51" t="s">
        <v>638</v>
      </c>
      <c r="D359" s="51" t="s">
        <v>490</v>
      </c>
      <c r="E359" s="136"/>
      <c r="F359" s="137"/>
      <c r="G359" s="138" t="s">
        <v>89</v>
      </c>
      <c r="H359" s="43">
        <f t="shared" si="0"/>
        <v>0</v>
      </c>
      <c r="I359" s="76">
        <f>IF(COUNTBLANK(GD_CHAM_CONG!F359:T359)&gt;=15,1,0)</f>
        <v>0</v>
      </c>
      <c r="J359" s="76">
        <f>IF((GD_CHAM_CONG!AO359+GD_CHAM_CONG!AQ359+GD_CHAM_CONG!AR359+GD_CHAM_CONG!AT359+GD_CHAM_CONG!AU359+GD_CHAM_CONG!AV359)&gt;=14,1,0)</f>
        <v>0</v>
      </c>
      <c r="K359" s="139">
        <v>1</v>
      </c>
      <c r="L359" s="139">
        <v>3</v>
      </c>
      <c r="M359" s="140">
        <v>0</v>
      </c>
      <c r="N359" s="43">
        <v>10522162913012</v>
      </c>
    </row>
    <row r="360" spans="1:14" ht="12.75" x14ac:dyDescent="0.2">
      <c r="A360" s="49">
        <v>356</v>
      </c>
      <c r="B360" s="50">
        <v>10726</v>
      </c>
      <c r="C360" s="51" t="s">
        <v>639</v>
      </c>
      <c r="D360" s="51" t="s">
        <v>490</v>
      </c>
      <c r="E360" s="136"/>
      <c r="F360" s="137"/>
      <c r="G360" s="138" t="s">
        <v>89</v>
      </c>
      <c r="H360" s="43">
        <f t="shared" si="0"/>
        <v>0</v>
      </c>
      <c r="I360" s="76">
        <f>IF(COUNTBLANK(GD_CHAM_CONG!F360:T360)&gt;=15,1,0)</f>
        <v>0</v>
      </c>
      <c r="J360" s="76">
        <f>IF((GD_CHAM_CONG!AO360+GD_CHAM_CONG!AQ360+GD_CHAM_CONG!AR360+GD_CHAM_CONG!AT360+GD_CHAM_CONG!AU360+GD_CHAM_CONG!AV360)&gt;=14,1,0)</f>
        <v>0</v>
      </c>
      <c r="K360" s="139">
        <v>1</v>
      </c>
      <c r="L360" s="139">
        <v>2</v>
      </c>
      <c r="M360" s="140">
        <v>0</v>
      </c>
      <c r="N360" s="43">
        <v>10523498946012</v>
      </c>
    </row>
    <row r="361" spans="1:14" ht="12.75" x14ac:dyDescent="0.2">
      <c r="A361" s="49">
        <v>357</v>
      </c>
      <c r="B361" s="50">
        <v>10727</v>
      </c>
      <c r="C361" s="51" t="s">
        <v>640</v>
      </c>
      <c r="D361" s="51" t="s">
        <v>490</v>
      </c>
      <c r="E361" s="136"/>
      <c r="F361" s="137"/>
      <c r="G361" s="138" t="s">
        <v>89</v>
      </c>
      <c r="H361" s="43">
        <f t="shared" si="0"/>
        <v>0</v>
      </c>
      <c r="I361" s="76">
        <f>IF(COUNTBLANK(GD_CHAM_CONG!F361:T361)&gt;=15,1,0)</f>
        <v>0</v>
      </c>
      <c r="J361" s="76">
        <f>IF((GD_CHAM_CONG!AO361+GD_CHAM_CONG!AQ361+GD_CHAM_CONG!AR361+GD_CHAM_CONG!AT361+GD_CHAM_CONG!AU361+GD_CHAM_CONG!AV361)&gt;=14,1,0)</f>
        <v>0</v>
      </c>
      <c r="K361" s="139">
        <v>1</v>
      </c>
      <c r="L361" s="139">
        <v>1</v>
      </c>
      <c r="M361" s="140">
        <v>0</v>
      </c>
      <c r="N361" s="43">
        <v>10520633859010</v>
      </c>
    </row>
    <row r="362" spans="1:14" ht="12.75" x14ac:dyDescent="0.2">
      <c r="A362" s="49">
        <v>358</v>
      </c>
      <c r="B362" s="50">
        <v>10728</v>
      </c>
      <c r="C362" s="51" t="s">
        <v>641</v>
      </c>
      <c r="D362" s="51" t="s">
        <v>490</v>
      </c>
      <c r="E362" s="136"/>
      <c r="F362" s="137"/>
      <c r="G362" s="138" t="s">
        <v>89</v>
      </c>
      <c r="H362" s="43">
        <f t="shared" si="0"/>
        <v>0</v>
      </c>
      <c r="I362" s="76">
        <f>IF(COUNTBLANK(GD_CHAM_CONG!F362:T362)&gt;=15,1,0)</f>
        <v>0</v>
      </c>
      <c r="J362" s="76">
        <f>IF((GD_CHAM_CONG!AO362+GD_CHAM_CONG!AQ362+GD_CHAM_CONG!AR362+GD_CHAM_CONG!AT362+GD_CHAM_CONG!AU362+GD_CHAM_CONG!AV362)&gt;=14,1,0)</f>
        <v>0</v>
      </c>
      <c r="K362" s="139">
        <v>1</v>
      </c>
      <c r="L362" s="139">
        <v>2</v>
      </c>
      <c r="M362" s="140">
        <v>0.05</v>
      </c>
      <c r="N362" s="43">
        <v>10522162904013</v>
      </c>
    </row>
    <row r="363" spans="1:14" ht="12.75" x14ac:dyDescent="0.2">
      <c r="A363" s="49">
        <v>359</v>
      </c>
      <c r="B363" s="50">
        <v>10729</v>
      </c>
      <c r="C363" s="51" t="s">
        <v>642</v>
      </c>
      <c r="D363" s="51" t="s">
        <v>490</v>
      </c>
      <c r="E363" s="136"/>
      <c r="F363" s="137"/>
      <c r="G363" s="138" t="s">
        <v>89</v>
      </c>
      <c r="H363" s="43">
        <f t="shared" si="0"/>
        <v>0</v>
      </c>
      <c r="I363" s="76">
        <f>IF(COUNTBLANK(GD_CHAM_CONG!F363:T363)&gt;=15,1,0)</f>
        <v>0</v>
      </c>
      <c r="J363" s="76">
        <f>IF((GD_CHAM_CONG!AO363+GD_CHAM_CONG!AQ363+GD_CHAM_CONG!AR363+GD_CHAM_CONG!AT363+GD_CHAM_CONG!AU363+GD_CHAM_CONG!AV363)&gt;=14,1,0)</f>
        <v>0</v>
      </c>
      <c r="K363" s="139">
        <v>1</v>
      </c>
      <c r="L363" s="139">
        <v>1</v>
      </c>
      <c r="M363" s="140">
        <v>0.05</v>
      </c>
      <c r="N363" s="43">
        <v>10523640518015</v>
      </c>
    </row>
    <row r="364" spans="1:14" ht="12.75" x14ac:dyDescent="0.2">
      <c r="A364" s="49">
        <v>360</v>
      </c>
      <c r="B364" s="50">
        <v>10730</v>
      </c>
      <c r="C364" s="51" t="s">
        <v>549</v>
      </c>
      <c r="D364" s="51" t="s">
        <v>490</v>
      </c>
      <c r="E364" s="136"/>
      <c r="F364" s="137"/>
      <c r="G364" s="138" t="s">
        <v>89</v>
      </c>
      <c r="H364" s="43">
        <f t="shared" si="0"/>
        <v>0</v>
      </c>
      <c r="I364" s="76">
        <f>IF(COUNTBLANK(GD_CHAM_CONG!F364:T364)&gt;=15,1,0)</f>
        <v>0</v>
      </c>
      <c r="J364" s="76">
        <f>IF((GD_CHAM_CONG!AO364+GD_CHAM_CONG!AQ364+GD_CHAM_CONG!AR364+GD_CHAM_CONG!AT364+GD_CHAM_CONG!AU364+GD_CHAM_CONG!AV364)&gt;=14,1,0)</f>
        <v>0</v>
      </c>
      <c r="K364" s="139">
        <v>1</v>
      </c>
      <c r="L364" s="139">
        <v>2</v>
      </c>
      <c r="M364" s="140">
        <v>0</v>
      </c>
      <c r="N364" s="43">
        <v>10520003287019</v>
      </c>
    </row>
    <row r="365" spans="1:14" ht="12.75" x14ac:dyDescent="0.2">
      <c r="A365" s="49">
        <v>361</v>
      </c>
      <c r="B365" s="50">
        <v>10731</v>
      </c>
      <c r="C365" s="51" t="s">
        <v>643</v>
      </c>
      <c r="D365" s="51" t="s">
        <v>490</v>
      </c>
      <c r="E365" s="136"/>
      <c r="F365" s="137"/>
      <c r="G365" s="138" t="s">
        <v>89</v>
      </c>
      <c r="H365" s="43">
        <f t="shared" si="0"/>
        <v>0</v>
      </c>
      <c r="I365" s="76">
        <f>IF(COUNTBLANK(GD_CHAM_CONG!F365:T365)&gt;=15,1,0)</f>
        <v>0</v>
      </c>
      <c r="J365" s="76">
        <f>IF((GD_CHAM_CONG!AO365+GD_CHAM_CONG!AQ365+GD_CHAM_CONG!AR365+GD_CHAM_CONG!AT365+GD_CHAM_CONG!AU365+GD_CHAM_CONG!AV365)&gt;=14,1,0)</f>
        <v>0</v>
      </c>
      <c r="K365" s="139">
        <v>1</v>
      </c>
      <c r="L365" s="139">
        <v>2</v>
      </c>
      <c r="M365" s="140">
        <v>0</v>
      </c>
      <c r="N365" s="43">
        <v>10523640500019</v>
      </c>
    </row>
    <row r="366" spans="1:14" ht="12.75" x14ac:dyDescent="0.2">
      <c r="A366" s="49">
        <v>362</v>
      </c>
      <c r="B366" s="50">
        <v>10732</v>
      </c>
      <c r="C366" s="51" t="s">
        <v>644</v>
      </c>
      <c r="D366" s="51" t="s">
        <v>490</v>
      </c>
      <c r="E366" s="136"/>
      <c r="F366" s="137"/>
      <c r="G366" s="138" t="s">
        <v>89</v>
      </c>
      <c r="H366" s="43">
        <f t="shared" si="0"/>
        <v>0</v>
      </c>
      <c r="I366" s="76">
        <f>IF(COUNTBLANK(GD_CHAM_CONG!F366:T366)&gt;=15,1,0)</f>
        <v>0</v>
      </c>
      <c r="J366" s="76">
        <f>IF((GD_CHAM_CONG!AO366+GD_CHAM_CONG!AQ366+GD_CHAM_CONG!AR366+GD_CHAM_CONG!AT366+GD_CHAM_CONG!AU366+GD_CHAM_CONG!AV366)&gt;=14,1,0)</f>
        <v>0</v>
      </c>
      <c r="K366" s="139">
        <v>1</v>
      </c>
      <c r="L366" s="139">
        <v>2</v>
      </c>
      <c r="M366" s="140">
        <v>0</v>
      </c>
      <c r="N366" s="43">
        <v>10520153811018</v>
      </c>
    </row>
    <row r="367" spans="1:14" ht="12.75" x14ac:dyDescent="0.2">
      <c r="A367" s="49">
        <v>363</v>
      </c>
      <c r="B367" s="50">
        <v>10733</v>
      </c>
      <c r="C367" s="51" t="s">
        <v>645</v>
      </c>
      <c r="D367" s="51" t="s">
        <v>490</v>
      </c>
      <c r="E367" s="136"/>
      <c r="F367" s="137"/>
      <c r="G367" s="138" t="s">
        <v>89</v>
      </c>
      <c r="H367" s="43">
        <f t="shared" si="0"/>
        <v>0</v>
      </c>
      <c r="I367" s="76">
        <f>IF(COUNTBLANK(GD_CHAM_CONG!F367:T367)&gt;=15,1,0)</f>
        <v>0</v>
      </c>
      <c r="J367" s="76">
        <f>IF((GD_CHAM_CONG!AO367+GD_CHAM_CONG!AQ367+GD_CHAM_CONG!AR367+GD_CHAM_CONG!AT367+GD_CHAM_CONG!AU367+GD_CHAM_CONG!AV367)&gt;=14,1,0)</f>
        <v>0</v>
      </c>
      <c r="K367" s="139">
        <v>1</v>
      </c>
      <c r="L367" s="139">
        <v>2</v>
      </c>
      <c r="M367" s="140">
        <v>0</v>
      </c>
      <c r="N367" s="43">
        <v>10523499015012</v>
      </c>
    </row>
    <row r="368" spans="1:14" ht="12.75" x14ac:dyDescent="0.2">
      <c r="A368" s="49">
        <v>364</v>
      </c>
      <c r="B368" s="50">
        <v>11132</v>
      </c>
      <c r="C368" s="51" t="s">
        <v>646</v>
      </c>
      <c r="D368" s="51" t="s">
        <v>490</v>
      </c>
      <c r="E368" s="136"/>
      <c r="F368" s="137"/>
      <c r="G368" s="138" t="s">
        <v>86</v>
      </c>
      <c r="H368" s="43">
        <f t="shared" si="0"/>
        <v>0</v>
      </c>
      <c r="I368" s="76">
        <f>IF(COUNTBLANK(GD_CHAM_CONG!F368:T368)&gt;=15,1,0)</f>
        <v>0</v>
      </c>
      <c r="J368" s="76">
        <f>IF((GD_CHAM_CONG!AO368+GD_CHAM_CONG!AQ368+GD_CHAM_CONG!AR368+GD_CHAM_CONG!AT368+GD_CHAM_CONG!AU368+GD_CHAM_CONG!AV368)&gt;=14,1,0)</f>
        <v>0</v>
      </c>
      <c r="K368" s="139">
        <v>1</v>
      </c>
      <c r="L368" s="139">
        <v>1</v>
      </c>
      <c r="M368" s="140">
        <v>0</v>
      </c>
      <c r="N368" s="43">
        <v>19026970114017</v>
      </c>
    </row>
    <row r="369" spans="1:14" ht="12.75" x14ac:dyDescent="0.2">
      <c r="A369" s="49">
        <v>365</v>
      </c>
      <c r="B369" s="50">
        <v>11133</v>
      </c>
      <c r="C369" s="51" t="s">
        <v>647</v>
      </c>
      <c r="D369" s="51" t="s">
        <v>490</v>
      </c>
      <c r="E369" s="136"/>
      <c r="F369" s="137"/>
      <c r="G369" s="138" t="s">
        <v>86</v>
      </c>
      <c r="H369" s="43">
        <f t="shared" si="0"/>
        <v>0</v>
      </c>
      <c r="I369" s="76">
        <f>IF(COUNTBLANK(GD_CHAM_CONG!F369:T369)&gt;=15,1,0)</f>
        <v>0</v>
      </c>
      <c r="J369" s="76">
        <f>IF((GD_CHAM_CONG!AO369+GD_CHAM_CONG!AQ369+GD_CHAM_CONG!AR369+GD_CHAM_CONG!AT369+GD_CHAM_CONG!AU369+GD_CHAM_CONG!AV369)&gt;=14,1,0)</f>
        <v>0</v>
      </c>
      <c r="K369" s="139">
        <v>1</v>
      </c>
      <c r="L369" s="139">
        <v>1</v>
      </c>
      <c r="M369" s="140">
        <v>0</v>
      </c>
      <c r="N369" s="43">
        <v>11521309936010</v>
      </c>
    </row>
    <row r="370" spans="1:14" ht="12.75" x14ac:dyDescent="0.2">
      <c r="A370" s="49">
        <v>366</v>
      </c>
      <c r="B370" s="50">
        <v>11134</v>
      </c>
      <c r="C370" s="51" t="s">
        <v>648</v>
      </c>
      <c r="D370" s="51" t="s">
        <v>490</v>
      </c>
      <c r="E370" s="136"/>
      <c r="F370" s="137"/>
      <c r="G370" s="138" t="s">
        <v>86</v>
      </c>
      <c r="H370" s="43">
        <f t="shared" si="0"/>
        <v>0</v>
      </c>
      <c r="I370" s="76">
        <f>IF(COUNTBLANK(GD_CHAM_CONG!F370:T370)&gt;=15,1,0)</f>
        <v>0</v>
      </c>
      <c r="J370" s="76">
        <f>IF((GD_CHAM_CONG!AO370+GD_CHAM_CONG!AQ370+GD_CHAM_CONG!AR370+GD_CHAM_CONG!AT370+GD_CHAM_CONG!AU370+GD_CHAM_CONG!AV370)&gt;=14,1,0)</f>
        <v>0</v>
      </c>
      <c r="K370" s="139">
        <v>1</v>
      </c>
      <c r="L370" s="139">
        <v>2</v>
      </c>
      <c r="M370" s="140">
        <v>0</v>
      </c>
      <c r="N370" s="43">
        <v>19026970115013</v>
      </c>
    </row>
    <row r="371" spans="1:14" ht="12.75" x14ac:dyDescent="0.2">
      <c r="A371" s="49">
        <v>367</v>
      </c>
      <c r="B371" s="50">
        <v>11135</v>
      </c>
      <c r="C371" s="51" t="s">
        <v>649</v>
      </c>
      <c r="D371" s="51" t="s">
        <v>490</v>
      </c>
      <c r="E371" s="136"/>
      <c r="F371" s="137"/>
      <c r="G371" s="138" t="s">
        <v>86</v>
      </c>
      <c r="H371" s="43">
        <f t="shared" si="0"/>
        <v>0</v>
      </c>
      <c r="I371" s="76">
        <f>IF(COUNTBLANK(GD_CHAM_CONG!F371:T371)&gt;=15,1,0)</f>
        <v>0</v>
      </c>
      <c r="J371" s="76">
        <f>IF((GD_CHAM_CONG!AO371+GD_CHAM_CONG!AQ371+GD_CHAM_CONG!AR371+GD_CHAM_CONG!AT371+GD_CHAM_CONG!AU371+GD_CHAM_CONG!AV371)&gt;=14,1,0)</f>
        <v>0</v>
      </c>
      <c r="K371" s="139">
        <v>1</v>
      </c>
      <c r="L371" s="139">
        <v>2</v>
      </c>
      <c r="M371" s="140">
        <v>0</v>
      </c>
      <c r="N371" s="43">
        <v>19026970116011</v>
      </c>
    </row>
    <row r="372" spans="1:14" ht="12.75" x14ac:dyDescent="0.2">
      <c r="A372" s="49">
        <v>368</v>
      </c>
      <c r="B372" s="50">
        <v>11136</v>
      </c>
      <c r="C372" s="51" t="s">
        <v>650</v>
      </c>
      <c r="D372" s="51" t="s">
        <v>490</v>
      </c>
      <c r="E372" s="136"/>
      <c r="F372" s="137"/>
      <c r="G372" s="138" t="s">
        <v>86</v>
      </c>
      <c r="H372" s="43">
        <f t="shared" si="0"/>
        <v>0</v>
      </c>
      <c r="I372" s="76">
        <f>IF(COUNTBLANK(GD_CHAM_CONG!F372:T372)&gt;=15,1,0)</f>
        <v>0</v>
      </c>
      <c r="J372" s="76">
        <f>IF((GD_CHAM_CONG!AO372+GD_CHAM_CONG!AQ372+GD_CHAM_CONG!AR372+GD_CHAM_CONG!AT372+GD_CHAM_CONG!AU372+GD_CHAM_CONG!AV372)&gt;=14,1,0)</f>
        <v>0</v>
      </c>
      <c r="K372" s="139">
        <v>1</v>
      </c>
      <c r="L372" s="165"/>
      <c r="M372" s="140">
        <v>0</v>
      </c>
      <c r="N372" s="43">
        <v>19026970117016</v>
      </c>
    </row>
    <row r="373" spans="1:14" ht="12.75" x14ac:dyDescent="0.2">
      <c r="A373" s="49">
        <v>369</v>
      </c>
      <c r="B373" s="50">
        <v>11137</v>
      </c>
      <c r="C373" s="51" t="s">
        <v>651</v>
      </c>
      <c r="D373" s="51" t="s">
        <v>490</v>
      </c>
      <c r="E373" s="136"/>
      <c r="F373" s="137"/>
      <c r="G373" s="138" t="s">
        <v>86</v>
      </c>
      <c r="H373" s="43">
        <f t="shared" si="0"/>
        <v>0</v>
      </c>
      <c r="I373" s="76">
        <f>IF(COUNTBLANK(GD_CHAM_CONG!F373:T373)&gt;=15,1,0)</f>
        <v>0</v>
      </c>
      <c r="J373" s="76">
        <f>IF((GD_CHAM_CONG!AO373+GD_CHAM_CONG!AQ373+GD_CHAM_CONG!AR373+GD_CHAM_CONG!AT373+GD_CHAM_CONG!AU373+GD_CHAM_CONG!AV373)&gt;=14,1,0)</f>
        <v>0</v>
      </c>
      <c r="K373" s="139">
        <v>1</v>
      </c>
      <c r="L373" s="165"/>
      <c r="M373" s="140">
        <v>0</v>
      </c>
      <c r="N373" s="43">
        <v>19027009697019</v>
      </c>
    </row>
    <row r="374" spans="1:14" ht="12.75" x14ac:dyDescent="0.2">
      <c r="A374" s="49">
        <v>370</v>
      </c>
      <c r="B374" s="50">
        <v>11138</v>
      </c>
      <c r="C374" s="51" t="s">
        <v>653</v>
      </c>
      <c r="D374" s="51" t="s">
        <v>490</v>
      </c>
      <c r="E374" s="136"/>
      <c r="F374" s="137"/>
      <c r="G374" s="138" t="s">
        <v>86</v>
      </c>
      <c r="H374" s="43">
        <f t="shared" si="0"/>
        <v>0</v>
      </c>
      <c r="I374" s="76">
        <f>IF(COUNTBLANK(GD_CHAM_CONG!F374:T374)&gt;=15,1,0)</f>
        <v>0</v>
      </c>
      <c r="J374" s="76">
        <f>IF((GD_CHAM_CONG!AO374+GD_CHAM_CONG!AQ374+GD_CHAM_CONG!AR374+GD_CHAM_CONG!AT374+GD_CHAM_CONG!AU374+GD_CHAM_CONG!AV374)&gt;=14,1,0)</f>
        <v>0</v>
      </c>
      <c r="K374" s="139">
        <v>1</v>
      </c>
      <c r="L374" s="165"/>
      <c r="M374" s="140">
        <v>0</v>
      </c>
      <c r="N374" s="43">
        <v>19026970119019</v>
      </c>
    </row>
    <row r="375" spans="1:14" ht="12.75" x14ac:dyDescent="0.2">
      <c r="A375" s="49">
        <v>371</v>
      </c>
      <c r="B375" s="50">
        <v>11139</v>
      </c>
      <c r="C375" s="51" t="s">
        <v>654</v>
      </c>
      <c r="D375" s="51" t="s">
        <v>490</v>
      </c>
      <c r="E375" s="136"/>
      <c r="F375" s="137"/>
      <c r="G375" s="138" t="s">
        <v>86</v>
      </c>
      <c r="H375" s="43">
        <f t="shared" si="0"/>
        <v>0</v>
      </c>
      <c r="I375" s="76">
        <f>IF(COUNTBLANK(GD_CHAM_CONG!F375:T375)&gt;=15,1,0)</f>
        <v>0</v>
      </c>
      <c r="J375" s="76">
        <f>IF((GD_CHAM_CONG!AO375+GD_CHAM_CONG!AQ375+GD_CHAM_CONG!AR375+GD_CHAM_CONG!AT375+GD_CHAM_CONG!AU375+GD_CHAM_CONG!AV375)&gt;=14,1,0)</f>
        <v>0</v>
      </c>
      <c r="K375" s="139">
        <v>1</v>
      </c>
      <c r="L375" s="139">
        <v>2</v>
      </c>
      <c r="M375" s="140">
        <v>0</v>
      </c>
      <c r="N375" s="43">
        <v>19026970120017</v>
      </c>
    </row>
    <row r="376" spans="1:14" ht="12.75" x14ac:dyDescent="0.2">
      <c r="A376" s="49">
        <v>372</v>
      </c>
      <c r="B376" s="50">
        <v>11142</v>
      </c>
      <c r="C376" s="51" t="s">
        <v>655</v>
      </c>
      <c r="D376" s="51" t="s">
        <v>490</v>
      </c>
      <c r="E376" s="136"/>
      <c r="F376" s="137"/>
      <c r="G376" s="138" t="s">
        <v>86</v>
      </c>
      <c r="H376" s="43">
        <f t="shared" si="0"/>
        <v>0</v>
      </c>
      <c r="I376" s="76">
        <f>IF(COUNTBLANK(GD_CHAM_CONG!F376:T376)&gt;=15,1,0)</f>
        <v>0</v>
      </c>
      <c r="J376" s="76">
        <f>IF((GD_CHAM_CONG!AO376+GD_CHAM_CONG!AQ376+GD_CHAM_CONG!AR376+GD_CHAM_CONG!AT376+GD_CHAM_CONG!AU376+GD_CHAM_CONG!AV376)&gt;=14,1,0)</f>
        <v>0</v>
      </c>
      <c r="K376" s="139">
        <v>1</v>
      </c>
      <c r="L376" s="165"/>
      <c r="M376" s="140">
        <v>0</v>
      </c>
      <c r="N376" s="43">
        <v>19026970123016</v>
      </c>
    </row>
    <row r="377" spans="1:14" ht="12.75" x14ac:dyDescent="0.2">
      <c r="A377" s="49">
        <v>373</v>
      </c>
      <c r="B377" s="50">
        <v>11143</v>
      </c>
      <c r="C377" s="51" t="s">
        <v>656</v>
      </c>
      <c r="D377" s="51" t="s">
        <v>490</v>
      </c>
      <c r="E377" s="136"/>
      <c r="F377" s="137"/>
      <c r="G377" s="138" t="s">
        <v>86</v>
      </c>
      <c r="H377" s="43">
        <f t="shared" si="0"/>
        <v>0</v>
      </c>
      <c r="I377" s="76">
        <f>IF(COUNTBLANK(GD_CHAM_CONG!F377:T377)&gt;=15,1,0)</f>
        <v>0</v>
      </c>
      <c r="J377" s="76">
        <f>IF((GD_CHAM_CONG!AO377+GD_CHAM_CONG!AQ377+GD_CHAM_CONG!AR377+GD_CHAM_CONG!AT377+GD_CHAM_CONG!AU377+GD_CHAM_CONG!AV377)&gt;=14,1,0)</f>
        <v>0</v>
      </c>
      <c r="K377" s="139">
        <v>1</v>
      </c>
      <c r="L377" s="139">
        <v>2</v>
      </c>
      <c r="M377" s="140">
        <v>0</v>
      </c>
      <c r="N377" s="43">
        <v>10522594122016</v>
      </c>
    </row>
    <row r="378" spans="1:14" ht="12.75" x14ac:dyDescent="0.2">
      <c r="A378" s="49">
        <v>374</v>
      </c>
      <c r="B378" s="50">
        <v>11144</v>
      </c>
      <c r="C378" s="51" t="s">
        <v>657</v>
      </c>
      <c r="D378" s="51" t="s">
        <v>490</v>
      </c>
      <c r="E378" s="136"/>
      <c r="F378" s="137"/>
      <c r="G378" s="138" t="s">
        <v>86</v>
      </c>
      <c r="H378" s="43">
        <f t="shared" si="0"/>
        <v>0</v>
      </c>
      <c r="I378" s="76">
        <f>IF(COUNTBLANK(GD_CHAM_CONG!F378:T378)&gt;=15,1,0)</f>
        <v>0</v>
      </c>
      <c r="J378" s="76">
        <f>IF((GD_CHAM_CONG!AO378+GD_CHAM_CONG!AQ378+GD_CHAM_CONG!AR378+GD_CHAM_CONG!AT378+GD_CHAM_CONG!AU378+GD_CHAM_CONG!AV378)&gt;=14,1,0)</f>
        <v>0</v>
      </c>
      <c r="K378" s="139">
        <v>1</v>
      </c>
      <c r="L378" s="165"/>
      <c r="M378" s="140">
        <v>0</v>
      </c>
      <c r="N378" s="43">
        <v>19026970124012</v>
      </c>
    </row>
    <row r="379" spans="1:14" ht="12.75" x14ac:dyDescent="0.2">
      <c r="A379" s="49">
        <v>375</v>
      </c>
      <c r="B379" s="50">
        <v>11145</v>
      </c>
      <c r="C379" s="51" t="s">
        <v>658</v>
      </c>
      <c r="D379" s="51" t="s">
        <v>490</v>
      </c>
      <c r="E379" s="136"/>
      <c r="F379" s="137"/>
      <c r="G379" s="138" t="s">
        <v>86</v>
      </c>
      <c r="H379" s="43">
        <f t="shared" si="0"/>
        <v>0</v>
      </c>
      <c r="I379" s="76">
        <f>IF(COUNTBLANK(GD_CHAM_CONG!F379:T379)&gt;=15,1,0)</f>
        <v>0</v>
      </c>
      <c r="J379" s="76">
        <f>IF((GD_CHAM_CONG!AO379+GD_CHAM_CONG!AQ379+GD_CHAM_CONG!AR379+GD_CHAM_CONG!AT379+GD_CHAM_CONG!AU379+GD_CHAM_CONG!AV379)&gt;=14,1,0)</f>
        <v>0</v>
      </c>
      <c r="K379" s="139">
        <v>1</v>
      </c>
      <c r="L379" s="165"/>
      <c r="M379" s="140">
        <v>0</v>
      </c>
      <c r="N379" s="43">
        <v>19026970126015</v>
      </c>
    </row>
    <row r="380" spans="1:14" ht="12.75" x14ac:dyDescent="0.2">
      <c r="A380" s="49">
        <v>376</v>
      </c>
      <c r="B380" s="50">
        <v>13406</v>
      </c>
      <c r="C380" s="51" t="s">
        <v>659</v>
      </c>
      <c r="D380" s="51" t="s">
        <v>490</v>
      </c>
      <c r="E380" s="136"/>
      <c r="F380" s="137"/>
      <c r="G380" s="138" t="s">
        <v>86</v>
      </c>
      <c r="H380" s="43">
        <f t="shared" si="0"/>
        <v>0</v>
      </c>
      <c r="I380" s="76">
        <f>IF(COUNTBLANK(GD_CHAM_CONG!F380:T380)&gt;=15,1,0)</f>
        <v>0</v>
      </c>
      <c r="J380" s="76">
        <f>IF((GD_CHAM_CONG!AO380+GD_CHAM_CONG!AQ380+GD_CHAM_CONG!AR380+GD_CHAM_CONG!AT380+GD_CHAM_CONG!AU380+GD_CHAM_CONG!AV380)&gt;=14,1,0)</f>
        <v>0</v>
      </c>
      <c r="K380" s="139">
        <v>1</v>
      </c>
      <c r="L380" s="165"/>
      <c r="M380" s="140">
        <v>0</v>
      </c>
      <c r="N380" s="43">
        <v>19028960166011</v>
      </c>
    </row>
    <row r="381" spans="1:14" ht="12.75" x14ac:dyDescent="0.2">
      <c r="A381" s="49">
        <v>377</v>
      </c>
      <c r="B381" s="50">
        <v>13407</v>
      </c>
      <c r="C381" s="51" t="s">
        <v>660</v>
      </c>
      <c r="D381" s="51" t="s">
        <v>490</v>
      </c>
      <c r="E381" s="136"/>
      <c r="F381" s="137"/>
      <c r="G381" s="138" t="s">
        <v>86</v>
      </c>
      <c r="H381" s="43">
        <f t="shared" si="0"/>
        <v>0</v>
      </c>
      <c r="I381" s="76">
        <f>IF(COUNTBLANK(GD_CHAM_CONG!F381:T381)&gt;=15,1,0)</f>
        <v>0</v>
      </c>
      <c r="J381" s="76">
        <f>IF((GD_CHAM_CONG!AO381+GD_CHAM_CONG!AQ381+GD_CHAM_CONG!AR381+GD_CHAM_CONG!AT381+GD_CHAM_CONG!AU381+GD_CHAM_CONG!AV381)&gt;=14,1,0)</f>
        <v>0</v>
      </c>
      <c r="K381" s="139">
        <v>1</v>
      </c>
      <c r="L381" s="165"/>
      <c r="M381" s="140">
        <v>0</v>
      </c>
      <c r="N381" s="43">
        <v>19028973518014</v>
      </c>
    </row>
    <row r="382" spans="1:14" ht="12.75" x14ac:dyDescent="0.2">
      <c r="A382" s="49">
        <v>378</v>
      </c>
      <c r="B382" s="50">
        <v>13408</v>
      </c>
      <c r="C382" s="51" t="s">
        <v>662</v>
      </c>
      <c r="D382" s="51" t="s">
        <v>490</v>
      </c>
      <c r="E382" s="136"/>
      <c r="F382" s="137"/>
      <c r="G382" s="138" t="s">
        <v>86</v>
      </c>
      <c r="H382" s="43">
        <f t="shared" si="0"/>
        <v>0</v>
      </c>
      <c r="I382" s="76">
        <f>IF(COUNTBLANK(GD_CHAM_CONG!F382:T382)&gt;=15,1,0)</f>
        <v>0</v>
      </c>
      <c r="J382" s="76">
        <f>IF((GD_CHAM_CONG!AO382+GD_CHAM_CONG!AQ382+GD_CHAM_CONG!AR382+GD_CHAM_CONG!AT382+GD_CHAM_CONG!AU382+GD_CHAM_CONG!AV382)&gt;=14,1,0)</f>
        <v>0</v>
      </c>
      <c r="K382" s="139">
        <v>1</v>
      </c>
      <c r="L382" s="165"/>
      <c r="M382" s="140">
        <v>0</v>
      </c>
      <c r="N382" s="43">
        <v>19028960268019</v>
      </c>
    </row>
    <row r="383" spans="1:14" ht="12.75" x14ac:dyDescent="0.2">
      <c r="A383" s="49">
        <v>379</v>
      </c>
      <c r="B383" s="50">
        <v>13409</v>
      </c>
      <c r="C383" s="51" t="s">
        <v>663</v>
      </c>
      <c r="D383" s="51" t="s">
        <v>490</v>
      </c>
      <c r="E383" s="136"/>
      <c r="F383" s="137"/>
      <c r="G383" s="138" t="s">
        <v>86</v>
      </c>
      <c r="H383" s="43">
        <f t="shared" si="0"/>
        <v>0</v>
      </c>
      <c r="I383" s="76">
        <f>IF(COUNTBLANK(GD_CHAM_CONG!F383:T383)&gt;=15,1,0)</f>
        <v>0</v>
      </c>
      <c r="J383" s="76">
        <f>IF((GD_CHAM_CONG!AO383+GD_CHAM_CONG!AQ383+GD_CHAM_CONG!AR383+GD_CHAM_CONG!AT383+GD_CHAM_CONG!AU383+GD_CHAM_CONG!AV383)&gt;=14,1,0)</f>
        <v>0</v>
      </c>
      <c r="K383" s="139">
        <v>1</v>
      </c>
      <c r="L383" s="165"/>
      <c r="M383" s="140">
        <v>0</v>
      </c>
      <c r="N383" s="43">
        <v>19026625319021</v>
      </c>
    </row>
    <row r="384" spans="1:14" ht="12.75" x14ac:dyDescent="0.2">
      <c r="A384" s="49">
        <v>380</v>
      </c>
      <c r="B384" s="50">
        <v>13410</v>
      </c>
      <c r="C384" s="51" t="s">
        <v>664</v>
      </c>
      <c r="D384" s="51" t="s">
        <v>490</v>
      </c>
      <c r="E384" s="136"/>
      <c r="F384" s="137"/>
      <c r="G384" s="138" t="s">
        <v>86</v>
      </c>
      <c r="H384" s="43">
        <f t="shared" si="0"/>
        <v>0</v>
      </c>
      <c r="I384" s="76">
        <f>IF(COUNTBLANK(GD_CHAM_CONG!F384:T384)&gt;=15,1,0)</f>
        <v>0</v>
      </c>
      <c r="J384" s="76">
        <f>IF((GD_CHAM_CONG!AO384+GD_CHAM_CONG!AQ384+GD_CHAM_CONG!AR384+GD_CHAM_CONG!AT384+GD_CHAM_CONG!AU384+GD_CHAM_CONG!AV384)&gt;=14,1,0)</f>
        <v>0</v>
      </c>
      <c r="K384" s="139">
        <v>1</v>
      </c>
      <c r="L384" s="165"/>
      <c r="M384" s="140">
        <v>0</v>
      </c>
      <c r="N384" s="43">
        <v>19028960279010</v>
      </c>
    </row>
    <row r="385" spans="1:14" ht="12.75" x14ac:dyDescent="0.2">
      <c r="A385" s="49">
        <v>381</v>
      </c>
      <c r="B385" s="50">
        <v>13411</v>
      </c>
      <c r="C385" s="51" t="s">
        <v>665</v>
      </c>
      <c r="D385" s="51" t="s">
        <v>490</v>
      </c>
      <c r="E385" s="136"/>
      <c r="F385" s="137"/>
      <c r="G385" s="138" t="s">
        <v>86</v>
      </c>
      <c r="H385" s="43">
        <f t="shared" si="0"/>
        <v>0</v>
      </c>
      <c r="I385" s="76">
        <f>IF(COUNTBLANK(GD_CHAM_CONG!F385:T385)&gt;=15,1,0)</f>
        <v>0</v>
      </c>
      <c r="J385" s="76">
        <f>IF((GD_CHAM_CONG!AO385+GD_CHAM_CONG!AQ385+GD_CHAM_CONG!AR385+GD_CHAM_CONG!AT385+GD_CHAM_CONG!AU385+GD_CHAM_CONG!AV385)&gt;=14,1,0)</f>
        <v>0</v>
      </c>
      <c r="K385" s="139">
        <v>1</v>
      </c>
      <c r="L385" s="165"/>
      <c r="M385" s="140">
        <v>0</v>
      </c>
      <c r="N385" s="43">
        <v>19028960239019</v>
      </c>
    </row>
    <row r="386" spans="1:14" ht="12.75" x14ac:dyDescent="0.2">
      <c r="A386" s="49">
        <v>382</v>
      </c>
      <c r="B386" s="50">
        <v>13412</v>
      </c>
      <c r="C386" s="51" t="s">
        <v>666</v>
      </c>
      <c r="D386" s="51" t="s">
        <v>490</v>
      </c>
      <c r="E386" s="136"/>
      <c r="F386" s="137"/>
      <c r="G386" s="138" t="s">
        <v>86</v>
      </c>
      <c r="H386" s="43">
        <f t="shared" si="0"/>
        <v>0</v>
      </c>
      <c r="I386" s="76">
        <f>IF(COUNTBLANK(GD_CHAM_CONG!F386:T386)&gt;=15,1,0)</f>
        <v>0</v>
      </c>
      <c r="J386" s="76">
        <f>IF((GD_CHAM_CONG!AO386+GD_CHAM_CONG!AQ386+GD_CHAM_CONG!AR386+GD_CHAM_CONG!AT386+GD_CHAM_CONG!AU386+GD_CHAM_CONG!AV386)&gt;=14,1,0)</f>
        <v>0</v>
      </c>
      <c r="K386" s="139">
        <v>1</v>
      </c>
      <c r="L386" s="165"/>
      <c r="M386" s="140">
        <v>0</v>
      </c>
      <c r="N386" s="43">
        <v>19023520863010</v>
      </c>
    </row>
    <row r="387" spans="1:14" ht="12.75" x14ac:dyDescent="0.2">
      <c r="A387" s="49">
        <v>383</v>
      </c>
      <c r="B387" s="50">
        <v>13413</v>
      </c>
      <c r="C387" s="51" t="s">
        <v>667</v>
      </c>
      <c r="D387" s="51" t="s">
        <v>490</v>
      </c>
      <c r="E387" s="136"/>
      <c r="F387" s="137"/>
      <c r="G387" s="138" t="s">
        <v>86</v>
      </c>
      <c r="H387" s="43">
        <f t="shared" si="0"/>
        <v>0</v>
      </c>
      <c r="I387" s="76">
        <f>IF(COUNTBLANK(GD_CHAM_CONG!F387:T387)&gt;=15,1,0)</f>
        <v>0</v>
      </c>
      <c r="J387" s="76">
        <f>IF((GD_CHAM_CONG!AO387+GD_CHAM_CONG!AQ387+GD_CHAM_CONG!AR387+GD_CHAM_CONG!AT387+GD_CHAM_CONG!AU387+GD_CHAM_CONG!AV387)&gt;=14,1,0)</f>
        <v>0</v>
      </c>
      <c r="K387" s="139">
        <v>1</v>
      </c>
      <c r="L387" s="165"/>
      <c r="M387" s="140">
        <v>0</v>
      </c>
      <c r="N387" s="43">
        <v>19023520871013</v>
      </c>
    </row>
    <row r="388" spans="1:14" ht="12.75" x14ac:dyDescent="0.2">
      <c r="A388" s="49">
        <v>384</v>
      </c>
      <c r="B388" s="50">
        <v>13414</v>
      </c>
      <c r="C388" s="51" t="s">
        <v>668</v>
      </c>
      <c r="D388" s="51" t="s">
        <v>490</v>
      </c>
      <c r="E388" s="136"/>
      <c r="F388" s="137"/>
      <c r="G388" s="138" t="s">
        <v>86</v>
      </c>
      <c r="H388" s="43">
        <f t="shared" si="0"/>
        <v>0</v>
      </c>
      <c r="I388" s="76">
        <f>IF(COUNTBLANK(GD_CHAM_CONG!F388:T388)&gt;=15,1,0)</f>
        <v>0</v>
      </c>
      <c r="J388" s="76">
        <f>IF((GD_CHAM_CONG!AO388+GD_CHAM_CONG!AQ388+GD_CHAM_CONG!AR388+GD_CHAM_CONG!AT388+GD_CHAM_CONG!AU388+GD_CHAM_CONG!AV388)&gt;=14,1,0)</f>
        <v>0</v>
      </c>
      <c r="K388" s="139">
        <v>1</v>
      </c>
      <c r="L388" s="165"/>
      <c r="M388" s="140">
        <v>0</v>
      </c>
      <c r="N388" s="43">
        <v>19028960282011</v>
      </c>
    </row>
    <row r="389" spans="1:14" ht="12.75" x14ac:dyDescent="0.2">
      <c r="A389" s="49">
        <v>385</v>
      </c>
      <c r="B389" s="50">
        <v>13415</v>
      </c>
      <c r="C389" s="51" t="s">
        <v>669</v>
      </c>
      <c r="D389" s="51" t="s">
        <v>490</v>
      </c>
      <c r="E389" s="136"/>
      <c r="F389" s="137"/>
      <c r="G389" s="138" t="s">
        <v>86</v>
      </c>
      <c r="H389" s="43">
        <f t="shared" si="0"/>
        <v>0</v>
      </c>
      <c r="I389" s="76">
        <f>IF(COUNTBLANK(GD_CHAM_CONG!F389:T389)&gt;=15,1,0)</f>
        <v>0</v>
      </c>
      <c r="J389" s="76">
        <f>IF((GD_CHAM_CONG!AO389+GD_CHAM_CONG!AQ389+GD_CHAM_CONG!AR389+GD_CHAM_CONG!AT389+GD_CHAM_CONG!AU389+GD_CHAM_CONG!AV389)&gt;=14,1,0)</f>
        <v>0</v>
      </c>
      <c r="K389" s="139">
        <v>1</v>
      </c>
      <c r="L389" s="165"/>
      <c r="M389" s="140">
        <v>0</v>
      </c>
      <c r="N389" s="43">
        <v>19028960226014</v>
      </c>
    </row>
    <row r="390" spans="1:14" ht="12.75" x14ac:dyDescent="0.2">
      <c r="A390" s="49">
        <v>386</v>
      </c>
      <c r="B390" s="50">
        <v>13530</v>
      </c>
      <c r="C390" s="51" t="s">
        <v>670</v>
      </c>
      <c r="D390" s="51" t="s">
        <v>490</v>
      </c>
      <c r="E390" s="136"/>
      <c r="F390" s="137"/>
      <c r="G390" s="138" t="s">
        <v>86</v>
      </c>
      <c r="H390" s="43">
        <f t="shared" si="0"/>
        <v>0</v>
      </c>
      <c r="I390" s="76">
        <f>IF(COUNTBLANK(GD_CHAM_CONG!F390:T390)&gt;=15,1,0)</f>
        <v>0</v>
      </c>
      <c r="J390" s="76">
        <f>IF((GD_CHAM_CONG!AO390+GD_CHAM_CONG!AQ390+GD_CHAM_CONG!AR390+GD_CHAM_CONG!AT390+GD_CHAM_CONG!AU390+GD_CHAM_CONG!AV390)&gt;=14,1,0)</f>
        <v>0</v>
      </c>
      <c r="K390" s="139">
        <v>1</v>
      </c>
      <c r="L390" s="165"/>
      <c r="M390" s="140">
        <v>0</v>
      </c>
      <c r="N390" s="43">
        <v>19021243324015</v>
      </c>
    </row>
    <row r="391" spans="1:14" ht="12.75" x14ac:dyDescent="0.2">
      <c r="A391" s="49">
        <v>387</v>
      </c>
      <c r="B391" s="50">
        <v>13529</v>
      </c>
      <c r="C391" s="51" t="s">
        <v>671</v>
      </c>
      <c r="D391" s="51" t="s">
        <v>490</v>
      </c>
      <c r="E391" s="136"/>
      <c r="F391" s="137"/>
      <c r="G391" s="138" t="s">
        <v>86</v>
      </c>
      <c r="H391" s="43">
        <f t="shared" si="0"/>
        <v>0</v>
      </c>
      <c r="I391" s="76">
        <f>IF(COUNTBLANK(GD_CHAM_CONG!F391:T391)&gt;=15,1,0)</f>
        <v>0</v>
      </c>
      <c r="J391" s="76">
        <f>IF((GD_CHAM_CONG!AO391+GD_CHAM_CONG!AQ391+GD_CHAM_CONG!AR391+GD_CHAM_CONG!AT391+GD_CHAM_CONG!AU391+GD_CHAM_CONG!AV391)&gt;=14,1,0)</f>
        <v>0</v>
      </c>
      <c r="K391" s="139">
        <v>1</v>
      </c>
      <c r="L391" s="165"/>
      <c r="M391" s="140">
        <v>0</v>
      </c>
      <c r="N391" s="43">
        <v>10520632990016</v>
      </c>
    </row>
    <row r="392" spans="1:14" ht="12.75" x14ac:dyDescent="0.2">
      <c r="A392" s="49">
        <v>388</v>
      </c>
      <c r="B392" s="50">
        <v>10648</v>
      </c>
      <c r="C392" s="51" t="s">
        <v>672</v>
      </c>
      <c r="D392" s="51" t="s">
        <v>490</v>
      </c>
      <c r="E392" s="136"/>
      <c r="F392" s="137"/>
      <c r="G392" s="138" t="s">
        <v>86</v>
      </c>
      <c r="H392" s="43">
        <f t="shared" si="0"/>
        <v>0</v>
      </c>
      <c r="I392" s="76">
        <f>IF(COUNTBLANK(GD_CHAM_CONG!F392:T392)&gt;=15,1,0)</f>
        <v>0</v>
      </c>
      <c r="J392" s="76">
        <f>IF((GD_CHAM_CONG!AO392+GD_CHAM_CONG!AQ392+GD_CHAM_CONG!AR392+GD_CHAM_CONG!AT392+GD_CHAM_CONG!AU392+GD_CHAM_CONG!AV392)&gt;=14,1,0)</f>
        <v>0</v>
      </c>
      <c r="K392" s="139">
        <v>1</v>
      </c>
      <c r="L392" s="165"/>
      <c r="M392" s="140">
        <v>0</v>
      </c>
      <c r="N392" s="43">
        <v>11623063628017</v>
      </c>
    </row>
    <row r="393" spans="1:14" ht="12.75" x14ac:dyDescent="0.2">
      <c r="A393" s="49">
        <v>389</v>
      </c>
      <c r="B393" s="50">
        <v>10649</v>
      </c>
      <c r="C393" s="51" t="s">
        <v>673</v>
      </c>
      <c r="D393" s="51" t="s">
        <v>490</v>
      </c>
      <c r="E393" s="136"/>
      <c r="F393" s="137"/>
      <c r="G393" s="138" t="s">
        <v>86</v>
      </c>
      <c r="H393" s="43">
        <f t="shared" si="0"/>
        <v>0</v>
      </c>
      <c r="I393" s="76">
        <f>IF(COUNTBLANK(GD_CHAM_CONG!F393:T393)&gt;=15,1,0)</f>
        <v>0</v>
      </c>
      <c r="J393" s="76">
        <f>IF((GD_CHAM_CONG!AO393+GD_CHAM_CONG!AQ393+GD_CHAM_CONG!AR393+GD_CHAM_CONG!AT393+GD_CHAM_CONG!AU393+GD_CHAM_CONG!AV393)&gt;=14,1,0)</f>
        <v>0</v>
      </c>
      <c r="K393" s="139">
        <v>1</v>
      </c>
      <c r="L393" s="139">
        <v>1</v>
      </c>
      <c r="M393" s="140">
        <v>0</v>
      </c>
      <c r="N393" s="43">
        <v>10524470154011</v>
      </c>
    </row>
    <row r="394" spans="1:14" ht="12.75" x14ac:dyDescent="0.2">
      <c r="A394" s="49">
        <v>390</v>
      </c>
      <c r="B394" s="50">
        <v>10651</v>
      </c>
      <c r="C394" s="51" t="s">
        <v>674</v>
      </c>
      <c r="D394" s="51" t="s">
        <v>490</v>
      </c>
      <c r="E394" s="136"/>
      <c r="F394" s="137"/>
      <c r="G394" s="138" t="s">
        <v>86</v>
      </c>
      <c r="H394" s="43">
        <f t="shared" si="0"/>
        <v>0</v>
      </c>
      <c r="I394" s="76">
        <f>IF(COUNTBLANK(GD_CHAM_CONG!F394:T394)&gt;=15,1,0)</f>
        <v>0</v>
      </c>
      <c r="J394" s="76">
        <f>IF((GD_CHAM_CONG!AO394+GD_CHAM_CONG!AQ394+GD_CHAM_CONG!AR394+GD_CHAM_CONG!AT394+GD_CHAM_CONG!AU394+GD_CHAM_CONG!AV394)&gt;=14,1,0)</f>
        <v>0</v>
      </c>
      <c r="K394" s="139">
        <v>1</v>
      </c>
      <c r="L394" s="139">
        <v>1</v>
      </c>
      <c r="M394" s="140">
        <v>0</v>
      </c>
      <c r="N394" s="43">
        <v>10525139402018</v>
      </c>
    </row>
    <row r="395" spans="1:14" ht="12.75" x14ac:dyDescent="0.2">
      <c r="A395" s="49">
        <v>391</v>
      </c>
      <c r="B395" s="50">
        <v>10656</v>
      </c>
      <c r="C395" s="51" t="s">
        <v>675</v>
      </c>
      <c r="D395" s="51" t="s">
        <v>490</v>
      </c>
      <c r="E395" s="136"/>
      <c r="F395" s="137"/>
      <c r="G395" s="138" t="s">
        <v>86</v>
      </c>
      <c r="H395" s="43">
        <f t="shared" si="0"/>
        <v>0</v>
      </c>
      <c r="I395" s="76">
        <f>IF(COUNTBLANK(GD_CHAM_CONG!F395:T395)&gt;=15,1,0)</f>
        <v>0</v>
      </c>
      <c r="J395" s="76">
        <f>IF((GD_CHAM_CONG!AO395+GD_CHAM_CONG!AQ395+GD_CHAM_CONG!AR395+GD_CHAM_CONG!AT395+GD_CHAM_CONG!AU395+GD_CHAM_CONG!AV395)&gt;=14,1,0)</f>
        <v>0</v>
      </c>
      <c r="K395" s="139">
        <v>1</v>
      </c>
      <c r="L395" s="165"/>
      <c r="M395" s="140">
        <v>0</v>
      </c>
      <c r="N395" s="43">
        <v>10525139458013</v>
      </c>
    </row>
    <row r="396" spans="1:14" ht="12.75" x14ac:dyDescent="0.2">
      <c r="A396" s="49">
        <v>392</v>
      </c>
      <c r="B396" s="50">
        <v>10658</v>
      </c>
      <c r="C396" s="51" t="s">
        <v>676</v>
      </c>
      <c r="D396" s="51" t="s">
        <v>490</v>
      </c>
      <c r="E396" s="136"/>
      <c r="F396" s="137"/>
      <c r="G396" s="138" t="s">
        <v>86</v>
      </c>
      <c r="H396" s="43">
        <f t="shared" si="0"/>
        <v>0</v>
      </c>
      <c r="I396" s="76">
        <f>IF(COUNTBLANK(GD_CHAM_CONG!F396:T396)&gt;=15,1,0)</f>
        <v>0</v>
      </c>
      <c r="J396" s="76">
        <f>IF((GD_CHAM_CONG!AO396+GD_CHAM_CONG!AQ396+GD_CHAM_CONG!AR396+GD_CHAM_CONG!AT396+GD_CHAM_CONG!AU396+GD_CHAM_CONG!AV396)&gt;=14,1,0)</f>
        <v>0</v>
      </c>
      <c r="K396" s="139">
        <v>1</v>
      </c>
      <c r="L396" s="139">
        <v>2</v>
      </c>
      <c r="M396" s="140">
        <v>0</v>
      </c>
      <c r="N396" s="43">
        <v>10525139448018</v>
      </c>
    </row>
    <row r="397" spans="1:14" ht="12.75" x14ac:dyDescent="0.2">
      <c r="A397" s="49">
        <v>393</v>
      </c>
      <c r="B397" s="50">
        <v>10665</v>
      </c>
      <c r="C397" s="51" t="s">
        <v>677</v>
      </c>
      <c r="D397" s="51" t="s">
        <v>490</v>
      </c>
      <c r="E397" s="136"/>
      <c r="F397" s="137"/>
      <c r="G397" s="138" t="s">
        <v>86</v>
      </c>
      <c r="H397" s="43">
        <f t="shared" si="0"/>
        <v>0</v>
      </c>
      <c r="I397" s="76">
        <f>IF(COUNTBLANK(GD_CHAM_CONG!F397:T397)&gt;=15,1,0)</f>
        <v>0</v>
      </c>
      <c r="J397" s="76">
        <f>IF((GD_CHAM_CONG!AO397+GD_CHAM_CONG!AQ397+GD_CHAM_CONG!AR397+GD_CHAM_CONG!AT397+GD_CHAM_CONG!AU397+GD_CHAM_CONG!AV397)&gt;=14,1,0)</f>
        <v>0</v>
      </c>
      <c r="K397" s="139">
        <v>1</v>
      </c>
      <c r="L397" s="165"/>
      <c r="M397" s="140">
        <v>0</v>
      </c>
      <c r="N397" s="43">
        <v>10525139467012</v>
      </c>
    </row>
    <row r="398" spans="1:14" ht="12.75" x14ac:dyDescent="0.2">
      <c r="A398" s="49">
        <v>394</v>
      </c>
      <c r="B398" s="50">
        <v>10671</v>
      </c>
      <c r="C398" s="51" t="s">
        <v>678</v>
      </c>
      <c r="D398" s="51" t="s">
        <v>490</v>
      </c>
      <c r="E398" s="136"/>
      <c r="F398" s="137"/>
      <c r="G398" s="138" t="s">
        <v>86</v>
      </c>
      <c r="H398" s="43">
        <f t="shared" si="0"/>
        <v>0</v>
      </c>
      <c r="I398" s="76">
        <f>IF(COUNTBLANK(GD_CHAM_CONG!F398:T398)&gt;=15,1,0)</f>
        <v>0</v>
      </c>
      <c r="J398" s="76">
        <f>IF((GD_CHAM_CONG!AO398+GD_CHAM_CONG!AQ398+GD_CHAM_CONG!AR398+GD_CHAM_CONG!AT398+GD_CHAM_CONG!AU398+GD_CHAM_CONG!AV398)&gt;=14,1,0)</f>
        <v>0</v>
      </c>
      <c r="K398" s="139">
        <v>1</v>
      </c>
      <c r="L398" s="139">
        <v>1</v>
      </c>
      <c r="M398" s="140">
        <v>0</v>
      </c>
      <c r="N398" s="43">
        <v>10522089555013</v>
      </c>
    </row>
    <row r="399" spans="1:14" ht="12.75" x14ac:dyDescent="0.2">
      <c r="A399" s="49">
        <v>395</v>
      </c>
      <c r="B399" s="50">
        <v>10673</v>
      </c>
      <c r="C399" s="51" t="s">
        <v>679</v>
      </c>
      <c r="D399" s="51" t="s">
        <v>490</v>
      </c>
      <c r="E399" s="136"/>
      <c r="F399" s="137"/>
      <c r="G399" s="138" t="s">
        <v>89</v>
      </c>
      <c r="H399" s="43">
        <f t="shared" si="0"/>
        <v>0</v>
      </c>
      <c r="I399" s="76">
        <f>IF(COUNTBLANK(GD_CHAM_CONG!F399:T399)&gt;=15,1,0)</f>
        <v>0</v>
      </c>
      <c r="J399" s="76">
        <f>IF((GD_CHAM_CONG!AO399+GD_CHAM_CONG!AQ399+GD_CHAM_CONG!AR399+GD_CHAM_CONG!AT399+GD_CHAM_CONG!AU399+GD_CHAM_CONG!AV399)&gt;=14,1,0)</f>
        <v>0</v>
      </c>
      <c r="K399" s="139">
        <v>1</v>
      </c>
      <c r="L399" s="139">
        <v>3</v>
      </c>
      <c r="M399" s="140">
        <v>0</v>
      </c>
      <c r="N399" s="43">
        <v>10522162937019</v>
      </c>
    </row>
    <row r="400" spans="1:14" ht="12.75" x14ac:dyDescent="0.2">
      <c r="A400" s="49">
        <v>396</v>
      </c>
      <c r="B400" s="50">
        <v>11091</v>
      </c>
      <c r="C400" s="51" t="s">
        <v>680</v>
      </c>
      <c r="D400" s="51" t="s">
        <v>490</v>
      </c>
      <c r="E400" s="136"/>
      <c r="F400" s="137"/>
      <c r="G400" s="138" t="s">
        <v>86</v>
      </c>
      <c r="H400" s="43">
        <f t="shared" si="0"/>
        <v>0</v>
      </c>
      <c r="I400" s="76">
        <f>IF(COUNTBLANK(GD_CHAM_CONG!F400:T400)&gt;=15,1,0)</f>
        <v>0</v>
      </c>
      <c r="J400" s="76">
        <f>IF((GD_CHAM_CONG!AO400+GD_CHAM_CONG!AQ400+GD_CHAM_CONG!AR400+GD_CHAM_CONG!AT400+GD_CHAM_CONG!AU400+GD_CHAM_CONG!AV400)&gt;=14,1,0)</f>
        <v>0</v>
      </c>
      <c r="K400" s="139">
        <v>1</v>
      </c>
      <c r="L400" s="165"/>
      <c r="M400" s="140">
        <v>0</v>
      </c>
      <c r="N400" s="43">
        <v>19026970130012</v>
      </c>
    </row>
    <row r="401" spans="1:14" ht="12.75" x14ac:dyDescent="0.2">
      <c r="A401" s="49">
        <v>397</v>
      </c>
      <c r="B401" s="50">
        <v>11093</v>
      </c>
      <c r="C401" s="51" t="s">
        <v>681</v>
      </c>
      <c r="D401" s="51" t="s">
        <v>490</v>
      </c>
      <c r="E401" s="136"/>
      <c r="F401" s="137"/>
      <c r="G401" s="138" t="s">
        <v>86</v>
      </c>
      <c r="H401" s="43">
        <f t="shared" si="0"/>
        <v>0</v>
      </c>
      <c r="I401" s="76">
        <f>IF(COUNTBLANK(GD_CHAM_CONG!F401:T401)&gt;=15,1,0)</f>
        <v>0</v>
      </c>
      <c r="J401" s="76">
        <f>IF((GD_CHAM_CONG!AO401+GD_CHAM_CONG!AQ401+GD_CHAM_CONG!AR401+GD_CHAM_CONG!AT401+GD_CHAM_CONG!AU401+GD_CHAM_CONG!AV401)&gt;=14,1,0)</f>
        <v>0</v>
      </c>
      <c r="K401" s="139">
        <v>1</v>
      </c>
      <c r="L401" s="139">
        <v>1</v>
      </c>
      <c r="M401" s="140">
        <v>0</v>
      </c>
      <c r="N401" s="43">
        <v>19020229093012</v>
      </c>
    </row>
    <row r="402" spans="1:14" ht="12.75" x14ac:dyDescent="0.2">
      <c r="A402" s="49">
        <v>398</v>
      </c>
      <c r="B402" s="50">
        <v>12572</v>
      </c>
      <c r="C402" s="51" t="s">
        <v>682</v>
      </c>
      <c r="D402" s="51" t="s">
        <v>490</v>
      </c>
      <c r="E402" s="136"/>
      <c r="F402" s="137"/>
      <c r="G402" s="138" t="s">
        <v>86</v>
      </c>
      <c r="H402" s="43">
        <f t="shared" si="0"/>
        <v>0</v>
      </c>
      <c r="I402" s="76">
        <f>IF(COUNTBLANK(GD_CHAM_CONG!F402:T402)&gt;=15,1,0)</f>
        <v>0</v>
      </c>
      <c r="J402" s="76">
        <f>IF((GD_CHAM_CONG!AO402+GD_CHAM_CONG!AQ402+GD_CHAM_CONG!AR402+GD_CHAM_CONG!AT402+GD_CHAM_CONG!AU402+GD_CHAM_CONG!AV402)&gt;=14,1,0)</f>
        <v>0</v>
      </c>
      <c r="K402" s="139">
        <v>1</v>
      </c>
      <c r="L402" s="139">
        <v>1</v>
      </c>
      <c r="M402" s="140">
        <v>0</v>
      </c>
      <c r="N402" s="43">
        <v>19028385614015</v>
      </c>
    </row>
    <row r="403" spans="1:14" ht="12.75" x14ac:dyDescent="0.2">
      <c r="A403" s="49">
        <v>399</v>
      </c>
      <c r="B403" s="50">
        <v>12573</v>
      </c>
      <c r="C403" s="51" t="s">
        <v>683</v>
      </c>
      <c r="D403" s="51" t="s">
        <v>490</v>
      </c>
      <c r="E403" s="136"/>
      <c r="F403" s="137"/>
      <c r="G403" s="138" t="s">
        <v>86</v>
      </c>
      <c r="H403" s="43">
        <f t="shared" si="0"/>
        <v>0</v>
      </c>
      <c r="I403" s="76">
        <f>IF(COUNTBLANK(GD_CHAM_CONG!F403:T403)&gt;=15,1,0)</f>
        <v>0</v>
      </c>
      <c r="J403" s="76">
        <f>IF((GD_CHAM_CONG!AO403+GD_CHAM_CONG!AQ403+GD_CHAM_CONG!AR403+GD_CHAM_CONG!AT403+GD_CHAM_CONG!AU403+GD_CHAM_CONG!AV403)&gt;=14,1,0)</f>
        <v>0</v>
      </c>
      <c r="K403" s="139">
        <v>1</v>
      </c>
      <c r="L403" s="139">
        <v>1</v>
      </c>
      <c r="M403" s="140">
        <v>0</v>
      </c>
      <c r="N403" s="43">
        <v>10523002508010</v>
      </c>
    </row>
    <row r="404" spans="1:14" ht="12.75" x14ac:dyDescent="0.2">
      <c r="A404" s="49">
        <v>400</v>
      </c>
      <c r="B404" s="50">
        <v>12575</v>
      </c>
      <c r="C404" s="51" t="s">
        <v>684</v>
      </c>
      <c r="D404" s="51" t="s">
        <v>490</v>
      </c>
      <c r="E404" s="136"/>
      <c r="F404" s="137"/>
      <c r="G404" s="138" t="s">
        <v>86</v>
      </c>
      <c r="H404" s="43">
        <f t="shared" si="0"/>
        <v>0</v>
      </c>
      <c r="I404" s="76">
        <f>IF(COUNTBLANK(GD_CHAM_CONG!F404:T404)&gt;=15,1,0)</f>
        <v>0</v>
      </c>
      <c r="J404" s="76">
        <f>IF((GD_CHAM_CONG!AO404+GD_CHAM_CONG!AQ404+GD_CHAM_CONG!AR404+GD_CHAM_CONG!AT404+GD_CHAM_CONG!AU404+GD_CHAM_CONG!AV404)&gt;=14,1,0)</f>
        <v>0</v>
      </c>
      <c r="K404" s="139">
        <v>1</v>
      </c>
      <c r="L404" s="165"/>
      <c r="M404" s="140">
        <v>0</v>
      </c>
      <c r="N404" s="43">
        <v>19021952031013</v>
      </c>
    </row>
    <row r="405" spans="1:14" ht="12.75" x14ac:dyDescent="0.2">
      <c r="A405" s="49">
        <v>401</v>
      </c>
      <c r="B405" s="50">
        <v>12577</v>
      </c>
      <c r="C405" s="51" t="s">
        <v>685</v>
      </c>
      <c r="D405" s="51" t="s">
        <v>490</v>
      </c>
      <c r="E405" s="136"/>
      <c r="F405" s="137"/>
      <c r="G405" s="138" t="s">
        <v>86</v>
      </c>
      <c r="H405" s="43">
        <f t="shared" si="0"/>
        <v>0</v>
      </c>
      <c r="I405" s="76">
        <f>IF(COUNTBLANK(GD_CHAM_CONG!F405:T405)&gt;=15,1,0)</f>
        <v>0</v>
      </c>
      <c r="J405" s="76">
        <f>IF((GD_CHAM_CONG!AO405+GD_CHAM_CONG!AQ405+GD_CHAM_CONG!AR405+GD_CHAM_CONG!AT405+GD_CHAM_CONG!AU405+GD_CHAM_CONG!AV405)&gt;=14,1,0)</f>
        <v>0</v>
      </c>
      <c r="K405" s="139">
        <v>1</v>
      </c>
      <c r="L405" s="165"/>
      <c r="M405" s="140">
        <v>0</v>
      </c>
      <c r="N405" s="43">
        <v>19022281111013</v>
      </c>
    </row>
    <row r="406" spans="1:14" ht="12.75" x14ac:dyDescent="0.2">
      <c r="A406" s="49">
        <v>402</v>
      </c>
      <c r="B406" s="50">
        <v>12579</v>
      </c>
      <c r="C406" s="51" t="s">
        <v>686</v>
      </c>
      <c r="D406" s="51" t="s">
        <v>490</v>
      </c>
      <c r="E406" s="136"/>
      <c r="F406" s="137"/>
      <c r="G406" s="138" t="s">
        <v>86</v>
      </c>
      <c r="H406" s="43">
        <f t="shared" si="0"/>
        <v>0</v>
      </c>
      <c r="I406" s="76">
        <f>IF(COUNTBLANK(GD_CHAM_CONG!F406:T406)&gt;=15,1,0)</f>
        <v>0</v>
      </c>
      <c r="J406" s="76">
        <f>IF((GD_CHAM_CONG!AO406+GD_CHAM_CONG!AQ406+GD_CHAM_CONG!AR406+GD_CHAM_CONG!AT406+GD_CHAM_CONG!AU406+GD_CHAM_CONG!AV406)&gt;=14,1,0)</f>
        <v>0</v>
      </c>
      <c r="K406" s="139">
        <v>1</v>
      </c>
      <c r="L406" s="165"/>
      <c r="M406" s="140">
        <v>0</v>
      </c>
      <c r="N406" s="43">
        <v>19028385607019</v>
      </c>
    </row>
    <row r="407" spans="1:14" ht="12.75" x14ac:dyDescent="0.2">
      <c r="A407" s="49">
        <v>403</v>
      </c>
      <c r="B407" s="50">
        <v>13750</v>
      </c>
      <c r="C407" s="51" t="s">
        <v>687</v>
      </c>
      <c r="D407" s="51" t="s">
        <v>490</v>
      </c>
      <c r="E407" s="136"/>
      <c r="F407" s="137"/>
      <c r="G407" s="138" t="s">
        <v>80</v>
      </c>
      <c r="H407" s="43">
        <f t="shared" si="0"/>
        <v>1</v>
      </c>
      <c r="I407" s="76">
        <f>IF(COUNTBLANK(GD_CHAM_CONG!F407:T407)&gt;=15,1,0)</f>
        <v>1</v>
      </c>
      <c r="J407" s="76">
        <f>IF((GD_CHAM_CONG!AO407+GD_CHAM_CONG!AQ407+GD_CHAM_CONG!AR407+GD_CHAM_CONG!AT407+GD_CHAM_CONG!AU407+GD_CHAM_CONG!AV407)&gt;=14,1,0)</f>
        <v>0</v>
      </c>
      <c r="K407" s="139">
        <v>1</v>
      </c>
      <c r="L407" s="165"/>
      <c r="M407" s="140">
        <v>0</v>
      </c>
      <c r="N407" s="43"/>
    </row>
    <row r="408" spans="1:14" ht="12.75" x14ac:dyDescent="0.2">
      <c r="A408" s="49">
        <v>404</v>
      </c>
      <c r="B408" s="50">
        <v>13751</v>
      </c>
      <c r="C408" s="51" t="s">
        <v>641</v>
      </c>
      <c r="D408" s="51" t="s">
        <v>490</v>
      </c>
      <c r="E408" s="136"/>
      <c r="F408" s="137"/>
      <c r="G408" s="138" t="s">
        <v>80</v>
      </c>
      <c r="H408" s="43">
        <f t="shared" si="0"/>
        <v>1</v>
      </c>
      <c r="I408" s="76">
        <f>IF(COUNTBLANK(GD_CHAM_CONG!F408:T408)&gt;=15,1,0)</f>
        <v>1</v>
      </c>
      <c r="J408" s="76">
        <f>IF((GD_CHAM_CONG!AO408+GD_CHAM_CONG!AQ408+GD_CHAM_CONG!AR408+GD_CHAM_CONG!AT408+GD_CHAM_CONG!AU408+GD_CHAM_CONG!AV408)&gt;=14,1,0)</f>
        <v>0</v>
      </c>
      <c r="K408" s="139">
        <v>1</v>
      </c>
      <c r="L408" s="165"/>
      <c r="M408" s="140">
        <v>0</v>
      </c>
      <c r="N408" s="43"/>
    </row>
    <row r="409" spans="1:14" ht="12.75" x14ac:dyDescent="0.2">
      <c r="A409" s="49">
        <v>405</v>
      </c>
      <c r="B409" s="50">
        <v>10758</v>
      </c>
      <c r="C409" s="51" t="s">
        <v>688</v>
      </c>
      <c r="D409" s="51" t="s">
        <v>367</v>
      </c>
      <c r="E409" s="136"/>
      <c r="F409" s="137"/>
      <c r="G409" s="138" t="s">
        <v>89</v>
      </c>
      <c r="H409" s="43">
        <f t="shared" si="0"/>
        <v>0</v>
      </c>
      <c r="I409" s="76">
        <f>IF(COUNTBLANK(GD_CHAM_CONG!F409:T409)&gt;=15,1,0)</f>
        <v>0</v>
      </c>
      <c r="J409" s="76">
        <f>IF((GD_CHAM_CONG!AO409+GD_CHAM_CONG!AQ409+GD_CHAM_CONG!AR409+GD_CHAM_CONG!AT409+GD_CHAM_CONG!AU409+GD_CHAM_CONG!AV409)&gt;=14,1,0)</f>
        <v>0</v>
      </c>
      <c r="K409" s="139">
        <v>1</v>
      </c>
      <c r="L409" s="139">
        <v>1</v>
      </c>
      <c r="M409" s="140">
        <v>0</v>
      </c>
      <c r="N409" s="43">
        <v>10522161446011</v>
      </c>
    </row>
    <row r="410" spans="1:14" ht="12.75" x14ac:dyDescent="0.2">
      <c r="A410" s="49">
        <v>406</v>
      </c>
      <c r="B410" s="50">
        <v>10644</v>
      </c>
      <c r="C410" s="51" t="s">
        <v>689</v>
      </c>
      <c r="D410" s="51" t="s">
        <v>690</v>
      </c>
      <c r="E410" s="136"/>
      <c r="F410" s="137"/>
      <c r="G410" s="138" t="s">
        <v>89</v>
      </c>
      <c r="H410" s="43">
        <f t="shared" si="0"/>
        <v>0</v>
      </c>
      <c r="I410" s="76">
        <f>IF(COUNTBLANK(GD_CHAM_CONG!F410:T410)&gt;=15,1,0)</f>
        <v>0</v>
      </c>
      <c r="J410" s="76">
        <f>IF((GD_CHAM_CONG!AO410+GD_CHAM_CONG!AQ410+GD_CHAM_CONG!AR410+GD_CHAM_CONG!AT410+GD_CHAM_CONG!AU410+GD_CHAM_CONG!AV410)&gt;=14,1,0)</f>
        <v>0</v>
      </c>
      <c r="K410" s="139">
        <v>1</v>
      </c>
      <c r="L410" s="139">
        <v>2</v>
      </c>
      <c r="M410" s="140">
        <v>0</v>
      </c>
      <c r="N410" s="43">
        <v>10522162944015</v>
      </c>
    </row>
    <row r="411" spans="1:14" ht="12.75" x14ac:dyDescent="0.2">
      <c r="A411" s="49">
        <v>407</v>
      </c>
      <c r="B411" s="50">
        <v>10645</v>
      </c>
      <c r="C411" s="51" t="s">
        <v>691</v>
      </c>
      <c r="D411" s="51" t="s">
        <v>690</v>
      </c>
      <c r="E411" s="136"/>
      <c r="F411" s="137"/>
      <c r="G411" s="138" t="s">
        <v>89</v>
      </c>
      <c r="H411" s="43">
        <f t="shared" si="0"/>
        <v>0</v>
      </c>
      <c r="I411" s="76">
        <f>IF(COUNTBLANK(GD_CHAM_CONG!F411:T411)&gt;=15,1,0)</f>
        <v>0</v>
      </c>
      <c r="J411" s="76">
        <f>IF((GD_CHAM_CONG!AO411+GD_CHAM_CONG!AQ411+GD_CHAM_CONG!AR411+GD_CHAM_CONG!AT411+GD_CHAM_CONG!AU411+GD_CHAM_CONG!AV411)&gt;=14,1,0)</f>
        <v>0</v>
      </c>
      <c r="K411" s="139">
        <v>1</v>
      </c>
      <c r="L411" s="139">
        <v>1</v>
      </c>
      <c r="M411" s="140">
        <v>0</v>
      </c>
      <c r="N411" s="43">
        <v>10520029783014</v>
      </c>
    </row>
    <row r="412" spans="1:14" ht="12.75" x14ac:dyDescent="0.2">
      <c r="A412" s="49">
        <v>408</v>
      </c>
      <c r="B412" s="50">
        <v>13531</v>
      </c>
      <c r="C412" s="51" t="s">
        <v>692</v>
      </c>
      <c r="D412" s="51" t="s">
        <v>693</v>
      </c>
      <c r="E412" s="136"/>
      <c r="F412" s="137"/>
      <c r="G412" s="138" t="s">
        <v>86</v>
      </c>
      <c r="H412" s="43">
        <f t="shared" si="0"/>
        <v>0</v>
      </c>
      <c r="I412" s="76">
        <f>IF(COUNTBLANK(GD_CHAM_CONG!F412:T412)&gt;=15,1,0)</f>
        <v>0</v>
      </c>
      <c r="J412" s="76">
        <f>IF((GD_CHAM_CONG!AO412+GD_CHAM_CONG!AQ412+GD_CHAM_CONG!AR412+GD_CHAM_CONG!AT412+GD_CHAM_CONG!AU412+GD_CHAM_CONG!AV412)&gt;=14,1,0)</f>
        <v>0</v>
      </c>
      <c r="K412" s="139">
        <v>1</v>
      </c>
      <c r="L412" s="165"/>
      <c r="M412" s="140">
        <v>0</v>
      </c>
      <c r="N412" s="43">
        <v>19028960288011</v>
      </c>
    </row>
    <row r="413" spans="1:14" ht="12.75" x14ac:dyDescent="0.2">
      <c r="A413" s="49">
        <v>409</v>
      </c>
      <c r="B413" s="50">
        <v>12508</v>
      </c>
      <c r="C413" s="51" t="s">
        <v>694</v>
      </c>
      <c r="D413" s="51" t="s">
        <v>695</v>
      </c>
      <c r="E413" s="136"/>
      <c r="F413" s="137"/>
      <c r="G413" s="138" t="s">
        <v>86</v>
      </c>
      <c r="H413" s="43">
        <f t="shared" si="0"/>
        <v>0</v>
      </c>
      <c r="I413" s="76">
        <f>IF(COUNTBLANK(GD_CHAM_CONG!F413:T413)&gt;=15,1,0)</f>
        <v>0</v>
      </c>
      <c r="J413" s="76">
        <f>IF((GD_CHAM_CONG!AO413+GD_CHAM_CONG!AQ413+GD_CHAM_CONG!AR413+GD_CHAM_CONG!AT413+GD_CHAM_CONG!AU413+GD_CHAM_CONG!AV413)&gt;=14,1,0)</f>
        <v>0</v>
      </c>
      <c r="K413" s="139">
        <v>1</v>
      </c>
      <c r="L413" s="139">
        <v>1</v>
      </c>
      <c r="M413" s="140">
        <v>0</v>
      </c>
      <c r="N413" s="43">
        <v>19028242764016</v>
      </c>
    </row>
    <row r="414" spans="1:14" ht="12.75" x14ac:dyDescent="0.2">
      <c r="A414" s="49">
        <v>410</v>
      </c>
      <c r="B414" s="50">
        <v>12596</v>
      </c>
      <c r="C414" s="51" t="s">
        <v>696</v>
      </c>
      <c r="D414" s="51" t="s">
        <v>695</v>
      </c>
      <c r="E414" s="136"/>
      <c r="F414" s="137"/>
      <c r="G414" s="138" t="s">
        <v>86</v>
      </c>
      <c r="H414" s="43">
        <f t="shared" si="0"/>
        <v>0</v>
      </c>
      <c r="I414" s="76">
        <f>IF(COUNTBLANK(GD_CHAM_CONG!F414:T414)&gt;=15,1,0)</f>
        <v>0</v>
      </c>
      <c r="J414" s="76">
        <f>IF((GD_CHAM_CONG!AO414+GD_CHAM_CONG!AQ414+GD_CHAM_CONG!AR414+GD_CHAM_CONG!AT414+GD_CHAM_CONG!AU414+GD_CHAM_CONG!AV414)&gt;=14,1,0)</f>
        <v>0</v>
      </c>
      <c r="K414" s="139">
        <v>1</v>
      </c>
      <c r="L414" s="139">
        <v>1</v>
      </c>
      <c r="M414" s="140">
        <v>0</v>
      </c>
      <c r="N414" s="43">
        <v>10524239067015</v>
      </c>
    </row>
    <row r="415" spans="1:14" ht="12.75" x14ac:dyDescent="0.2">
      <c r="A415" s="49">
        <v>411</v>
      </c>
      <c r="B415" s="50">
        <v>12597</v>
      </c>
      <c r="C415" s="51" t="s">
        <v>697</v>
      </c>
      <c r="D415" s="51" t="s">
        <v>695</v>
      </c>
      <c r="E415" s="136"/>
      <c r="F415" s="137"/>
      <c r="G415" s="138" t="s">
        <v>86</v>
      </c>
      <c r="H415" s="43">
        <f t="shared" si="0"/>
        <v>0</v>
      </c>
      <c r="I415" s="76">
        <f>IF(COUNTBLANK(GD_CHAM_CONG!F415:T415)&gt;=15,1,0)</f>
        <v>0</v>
      </c>
      <c r="J415" s="76">
        <f>IF((GD_CHAM_CONG!AO415+GD_CHAM_CONG!AQ415+GD_CHAM_CONG!AR415+GD_CHAM_CONG!AT415+GD_CHAM_CONG!AU415+GD_CHAM_CONG!AV415)&gt;=14,1,0)</f>
        <v>0</v>
      </c>
      <c r="K415" s="139">
        <v>1</v>
      </c>
      <c r="L415" s="139">
        <v>1</v>
      </c>
      <c r="M415" s="140">
        <v>0</v>
      </c>
      <c r="N415" s="43">
        <v>10823281572010</v>
      </c>
    </row>
    <row r="416" spans="1:14" ht="12.75" x14ac:dyDescent="0.2">
      <c r="A416" s="49">
        <v>412</v>
      </c>
      <c r="B416" s="50">
        <v>13098</v>
      </c>
      <c r="C416" s="51" t="s">
        <v>698</v>
      </c>
      <c r="D416" s="51" t="s">
        <v>695</v>
      </c>
      <c r="E416" s="136"/>
      <c r="F416" s="137"/>
      <c r="G416" s="138" t="s">
        <v>86</v>
      </c>
      <c r="H416" s="43">
        <f t="shared" si="0"/>
        <v>0</v>
      </c>
      <c r="I416" s="76">
        <f>IF(COUNTBLANK(GD_CHAM_CONG!F416:T416)&gt;=15,1,0)</f>
        <v>0</v>
      </c>
      <c r="J416" s="76">
        <f>IF((GD_CHAM_CONG!AO416+GD_CHAM_CONG!AQ416+GD_CHAM_CONG!AR416+GD_CHAM_CONG!AT416+GD_CHAM_CONG!AU416+GD_CHAM_CONG!AV416)&gt;=14,1,0)</f>
        <v>0</v>
      </c>
      <c r="K416" s="139">
        <v>1</v>
      </c>
      <c r="L416" s="139">
        <v>1</v>
      </c>
      <c r="M416" s="140">
        <v>0</v>
      </c>
      <c r="N416" s="43">
        <v>19028834689017</v>
      </c>
    </row>
    <row r="417" spans="1:14" ht="12.75" x14ac:dyDescent="0.2">
      <c r="A417" s="49">
        <v>413</v>
      </c>
      <c r="B417" s="50">
        <v>13100</v>
      </c>
      <c r="C417" s="51" t="s">
        <v>699</v>
      </c>
      <c r="D417" s="51" t="s">
        <v>695</v>
      </c>
      <c r="E417" s="136"/>
      <c r="F417" s="137"/>
      <c r="G417" s="138" t="s">
        <v>86</v>
      </c>
      <c r="H417" s="43">
        <f t="shared" si="0"/>
        <v>0</v>
      </c>
      <c r="I417" s="76">
        <f>IF(COUNTBLANK(GD_CHAM_CONG!F417:T417)&gt;=15,1,0)</f>
        <v>0</v>
      </c>
      <c r="J417" s="76">
        <f>IF((GD_CHAM_CONG!AO417+GD_CHAM_CONG!AQ417+GD_CHAM_CONG!AR417+GD_CHAM_CONG!AT417+GD_CHAM_CONG!AU417+GD_CHAM_CONG!AV417)&gt;=14,1,0)</f>
        <v>0</v>
      </c>
      <c r="K417" s="139">
        <v>1</v>
      </c>
      <c r="L417" s="165"/>
      <c r="M417" s="140">
        <v>0</v>
      </c>
      <c r="N417" s="43">
        <v>19028834691011</v>
      </c>
    </row>
    <row r="418" spans="1:14" ht="12.75" x14ac:dyDescent="0.2">
      <c r="A418" s="49">
        <v>414</v>
      </c>
      <c r="B418" s="50">
        <v>10754</v>
      </c>
      <c r="C418" s="51" t="s">
        <v>700</v>
      </c>
      <c r="D418" s="51" t="s">
        <v>363</v>
      </c>
      <c r="E418" s="136"/>
      <c r="F418" s="137"/>
      <c r="G418" s="138" t="s">
        <v>89</v>
      </c>
      <c r="H418" s="43">
        <f t="shared" si="0"/>
        <v>0</v>
      </c>
      <c r="I418" s="76">
        <f>IF(COUNTBLANK(GD_CHAM_CONG!F418:T418)&gt;=15,1,0)</f>
        <v>0</v>
      </c>
      <c r="J418" s="76">
        <f>IF((GD_CHAM_CONG!AO418+GD_CHAM_CONG!AQ418+GD_CHAM_CONG!AR418+GD_CHAM_CONG!AT418+GD_CHAM_CONG!AU418+GD_CHAM_CONG!AV418)&gt;=14,1,0)</f>
        <v>0</v>
      </c>
      <c r="K418" s="139">
        <v>1</v>
      </c>
      <c r="L418" s="165"/>
      <c r="M418" s="140">
        <v>0</v>
      </c>
      <c r="N418" s="43">
        <v>10522162862019</v>
      </c>
    </row>
    <row r="419" spans="1:14" ht="12.75" x14ac:dyDescent="0.2">
      <c r="A419" s="49">
        <v>415</v>
      </c>
      <c r="B419" s="50">
        <v>10755</v>
      </c>
      <c r="C419" s="51" t="s">
        <v>701</v>
      </c>
      <c r="D419" s="51" t="s">
        <v>363</v>
      </c>
      <c r="E419" s="136"/>
      <c r="F419" s="137"/>
      <c r="G419" s="138" t="s">
        <v>89</v>
      </c>
      <c r="H419" s="43">
        <f t="shared" si="0"/>
        <v>0</v>
      </c>
      <c r="I419" s="76">
        <f>IF(COUNTBLANK(GD_CHAM_CONG!F419:T419)&gt;=15,1,0)</f>
        <v>0</v>
      </c>
      <c r="J419" s="76">
        <f>IF((GD_CHAM_CONG!AO419+GD_CHAM_CONG!AQ419+GD_CHAM_CONG!AR419+GD_CHAM_CONG!AT419+GD_CHAM_CONG!AU419+GD_CHAM_CONG!AV419)&gt;=14,1,0)</f>
        <v>0</v>
      </c>
      <c r="K419" s="139">
        <v>1</v>
      </c>
      <c r="L419" s="139">
        <v>2</v>
      </c>
      <c r="M419" s="140">
        <v>0</v>
      </c>
      <c r="N419" s="43">
        <v>19027888158010</v>
      </c>
    </row>
    <row r="420" spans="1:14" ht="12.75" x14ac:dyDescent="0.2">
      <c r="A420" s="49">
        <v>416</v>
      </c>
      <c r="B420" s="50">
        <v>10756</v>
      </c>
      <c r="C420" s="51" t="s">
        <v>702</v>
      </c>
      <c r="D420" s="51" t="s">
        <v>363</v>
      </c>
      <c r="E420" s="136"/>
      <c r="F420" s="137"/>
      <c r="G420" s="138" t="s">
        <v>89</v>
      </c>
      <c r="H420" s="43">
        <f t="shared" si="0"/>
        <v>0</v>
      </c>
      <c r="I420" s="76">
        <f>IF(COUNTBLANK(GD_CHAM_CONG!F420:T420)&gt;=15,1,0)</f>
        <v>0</v>
      </c>
      <c r="J420" s="76">
        <f>IF((GD_CHAM_CONG!AO420+GD_CHAM_CONG!AQ420+GD_CHAM_CONG!AR420+GD_CHAM_CONG!AT420+GD_CHAM_CONG!AU420+GD_CHAM_CONG!AV420)&gt;=14,1,0)</f>
        <v>0</v>
      </c>
      <c r="K420" s="139">
        <v>1</v>
      </c>
      <c r="L420" s="139">
        <v>1</v>
      </c>
      <c r="M420" s="140">
        <v>0</v>
      </c>
      <c r="N420" s="43">
        <v>10520653609010</v>
      </c>
    </row>
    <row r="421" spans="1:14" ht="12.75" x14ac:dyDescent="0.2">
      <c r="A421" s="49">
        <v>417</v>
      </c>
      <c r="B421" s="50">
        <v>10757</v>
      </c>
      <c r="C421" s="51" t="s">
        <v>703</v>
      </c>
      <c r="D421" s="51" t="s">
        <v>490</v>
      </c>
      <c r="E421" s="136"/>
      <c r="F421" s="137"/>
      <c r="G421" s="138" t="s">
        <v>89</v>
      </c>
      <c r="H421" s="43">
        <f t="shared" si="0"/>
        <v>0</v>
      </c>
      <c r="I421" s="76">
        <f>IF(COUNTBLANK(GD_CHAM_CONG!F421:T421)&gt;=15,1,0)</f>
        <v>0</v>
      </c>
      <c r="J421" s="76">
        <f>IF((GD_CHAM_CONG!AO421+GD_CHAM_CONG!AQ421+GD_CHAM_CONG!AR421+GD_CHAM_CONG!AT421+GD_CHAM_CONG!AU421+GD_CHAM_CONG!AV421)&gt;=14,1,0)</f>
        <v>0</v>
      </c>
      <c r="K421" s="139">
        <v>1</v>
      </c>
      <c r="L421" s="139">
        <v>1</v>
      </c>
      <c r="M421" s="140">
        <v>0</v>
      </c>
      <c r="N421" s="43">
        <v>10520082208013</v>
      </c>
    </row>
    <row r="422" spans="1:14" ht="12.75" x14ac:dyDescent="0.2">
      <c r="A422" s="49">
        <v>418</v>
      </c>
      <c r="B422" s="50">
        <v>10759</v>
      </c>
      <c r="C422" s="51" t="s">
        <v>704</v>
      </c>
      <c r="D422" s="51" t="s">
        <v>363</v>
      </c>
      <c r="E422" s="136"/>
      <c r="F422" s="137"/>
      <c r="G422" s="138" t="s">
        <v>89</v>
      </c>
      <c r="H422" s="43">
        <f t="shared" si="0"/>
        <v>0</v>
      </c>
      <c r="I422" s="76">
        <f>IF(COUNTBLANK(GD_CHAM_CONG!F422:T422)&gt;=15,1,0)</f>
        <v>0</v>
      </c>
      <c r="J422" s="76">
        <f>IF((GD_CHAM_CONG!AO422+GD_CHAM_CONG!AQ422+GD_CHAM_CONG!AR422+GD_CHAM_CONG!AT422+GD_CHAM_CONG!AU422+GD_CHAM_CONG!AV422)&gt;=14,1,0)</f>
        <v>0</v>
      </c>
      <c r="K422" s="139">
        <v>1</v>
      </c>
      <c r="L422" s="139">
        <v>1</v>
      </c>
      <c r="M422" s="140">
        <v>0</v>
      </c>
      <c r="N422" s="43">
        <v>10522162865018</v>
      </c>
    </row>
    <row r="423" spans="1:14" ht="12.75" x14ac:dyDescent="0.2">
      <c r="A423" s="49">
        <v>419</v>
      </c>
      <c r="B423" s="50">
        <v>10760</v>
      </c>
      <c r="C423" s="51" t="s">
        <v>705</v>
      </c>
      <c r="D423" s="51" t="s">
        <v>363</v>
      </c>
      <c r="E423" s="136"/>
      <c r="F423" s="137"/>
      <c r="G423" s="138" t="s">
        <v>89</v>
      </c>
      <c r="H423" s="43">
        <f t="shared" si="0"/>
        <v>0</v>
      </c>
      <c r="I423" s="76">
        <f>IF(COUNTBLANK(GD_CHAM_CONG!F423:T423)&gt;=15,1,0)</f>
        <v>0</v>
      </c>
      <c r="J423" s="76">
        <f>IF((GD_CHAM_CONG!AO423+GD_CHAM_CONG!AQ423+GD_CHAM_CONG!AR423+GD_CHAM_CONG!AT423+GD_CHAM_CONG!AU423+GD_CHAM_CONG!AV423)&gt;=14,1,0)</f>
        <v>1</v>
      </c>
      <c r="K423" s="139">
        <v>1</v>
      </c>
      <c r="L423" s="139">
        <v>1</v>
      </c>
      <c r="M423" s="140">
        <v>0</v>
      </c>
      <c r="N423" s="43">
        <v>10522162843014</v>
      </c>
    </row>
    <row r="424" spans="1:14" ht="12.75" x14ac:dyDescent="0.2">
      <c r="A424" s="49">
        <v>420</v>
      </c>
      <c r="B424" s="50">
        <v>10761</v>
      </c>
      <c r="C424" s="51" t="s">
        <v>706</v>
      </c>
      <c r="D424" s="51" t="s">
        <v>363</v>
      </c>
      <c r="E424" s="136"/>
      <c r="F424" s="137"/>
      <c r="G424" s="138" t="s">
        <v>89</v>
      </c>
      <c r="H424" s="43">
        <f t="shared" si="0"/>
        <v>0</v>
      </c>
      <c r="I424" s="76">
        <f>IF(COUNTBLANK(GD_CHAM_CONG!F424:T424)&gt;=15,1,0)</f>
        <v>0</v>
      </c>
      <c r="J424" s="76">
        <f>IF((GD_CHAM_CONG!AO424+GD_CHAM_CONG!AQ424+GD_CHAM_CONG!AR424+GD_CHAM_CONG!AT424+GD_CHAM_CONG!AU424+GD_CHAM_CONG!AV424)&gt;=14,1,0)</f>
        <v>0</v>
      </c>
      <c r="K424" s="139">
        <v>1</v>
      </c>
      <c r="L424" s="139">
        <v>1</v>
      </c>
      <c r="M424" s="140">
        <v>0</v>
      </c>
      <c r="N424" s="43">
        <v>10521622097018</v>
      </c>
    </row>
    <row r="425" spans="1:14" ht="12.75" x14ac:dyDescent="0.2">
      <c r="A425" s="49">
        <v>421</v>
      </c>
      <c r="B425" s="50">
        <v>10762</v>
      </c>
      <c r="C425" s="51" t="s">
        <v>707</v>
      </c>
      <c r="D425" s="51" t="s">
        <v>363</v>
      </c>
      <c r="E425" s="136"/>
      <c r="F425" s="137"/>
      <c r="G425" s="138" t="s">
        <v>89</v>
      </c>
      <c r="H425" s="43">
        <f t="shared" si="0"/>
        <v>0</v>
      </c>
      <c r="I425" s="76">
        <f>IF(COUNTBLANK(GD_CHAM_CONG!F425:T425)&gt;=15,1,0)</f>
        <v>0</v>
      </c>
      <c r="J425" s="76">
        <f>IF((GD_CHAM_CONG!AO425+GD_CHAM_CONG!AQ425+GD_CHAM_CONG!AR425+GD_CHAM_CONG!AT425+GD_CHAM_CONG!AU425+GD_CHAM_CONG!AV425)&gt;=14,1,0)</f>
        <v>0</v>
      </c>
      <c r="K425" s="139">
        <v>1</v>
      </c>
      <c r="L425" s="139">
        <v>2</v>
      </c>
      <c r="M425" s="140">
        <v>0.05</v>
      </c>
      <c r="N425" s="43">
        <v>10520054750015</v>
      </c>
    </row>
    <row r="426" spans="1:14" ht="12.75" x14ac:dyDescent="0.2">
      <c r="A426" s="49">
        <v>422</v>
      </c>
      <c r="B426" s="50">
        <v>10763</v>
      </c>
      <c r="C426" s="51" t="s">
        <v>708</v>
      </c>
      <c r="D426" s="51" t="s">
        <v>363</v>
      </c>
      <c r="E426" s="136"/>
      <c r="F426" s="137"/>
      <c r="G426" s="138" t="s">
        <v>89</v>
      </c>
      <c r="H426" s="43">
        <f t="shared" si="0"/>
        <v>0</v>
      </c>
      <c r="I426" s="76">
        <f>IF(COUNTBLANK(GD_CHAM_CONG!F426:T426)&gt;=15,1,0)</f>
        <v>0</v>
      </c>
      <c r="J426" s="76">
        <f>IF((GD_CHAM_CONG!AO426+GD_CHAM_CONG!AQ426+GD_CHAM_CONG!AR426+GD_CHAM_CONG!AT426+GD_CHAM_CONG!AU426+GD_CHAM_CONG!AV426)&gt;=14,1,0)</f>
        <v>0</v>
      </c>
      <c r="K426" s="139">
        <v>1</v>
      </c>
      <c r="L426" s="139">
        <v>4</v>
      </c>
      <c r="M426" s="140">
        <v>0</v>
      </c>
      <c r="N426" s="43">
        <v>10521802139010</v>
      </c>
    </row>
    <row r="427" spans="1:14" ht="12.75" x14ac:dyDescent="0.2">
      <c r="A427" s="49">
        <v>423</v>
      </c>
      <c r="B427" s="50">
        <v>10764</v>
      </c>
      <c r="C427" s="51" t="s">
        <v>709</v>
      </c>
      <c r="D427" s="51" t="s">
        <v>363</v>
      </c>
      <c r="E427" s="136"/>
      <c r="F427" s="137"/>
      <c r="G427" s="138" t="s">
        <v>89</v>
      </c>
      <c r="H427" s="43">
        <f t="shared" si="0"/>
        <v>0</v>
      </c>
      <c r="I427" s="76">
        <f>IF(COUNTBLANK(GD_CHAM_CONG!F427:T427)&gt;=15,1,0)</f>
        <v>0</v>
      </c>
      <c r="J427" s="76">
        <f>IF((GD_CHAM_CONG!AO427+GD_CHAM_CONG!AQ427+GD_CHAM_CONG!AR427+GD_CHAM_CONG!AT427+GD_CHAM_CONG!AU427+GD_CHAM_CONG!AV427)&gt;=14,1,0)</f>
        <v>0</v>
      </c>
      <c r="K427" s="139">
        <v>1</v>
      </c>
      <c r="L427" s="139">
        <v>1</v>
      </c>
      <c r="M427" s="140">
        <v>0</v>
      </c>
      <c r="N427" s="43">
        <v>10522162747015</v>
      </c>
    </row>
    <row r="428" spans="1:14" ht="12.75" x14ac:dyDescent="0.2">
      <c r="A428" s="49">
        <v>424</v>
      </c>
      <c r="B428" s="50">
        <v>10766</v>
      </c>
      <c r="C428" s="51" t="s">
        <v>710</v>
      </c>
      <c r="D428" s="51" t="s">
        <v>363</v>
      </c>
      <c r="E428" s="136"/>
      <c r="F428" s="137"/>
      <c r="G428" s="138" t="s">
        <v>86</v>
      </c>
      <c r="H428" s="43">
        <f t="shared" si="0"/>
        <v>0</v>
      </c>
      <c r="I428" s="76">
        <f>IF(COUNTBLANK(GD_CHAM_CONG!F428:T428)&gt;=15,1,0)</f>
        <v>0</v>
      </c>
      <c r="J428" s="76">
        <f>IF((GD_CHAM_CONG!AO428+GD_CHAM_CONG!AQ428+GD_CHAM_CONG!AR428+GD_CHAM_CONG!AT428+GD_CHAM_CONG!AU428+GD_CHAM_CONG!AV428)&gt;=14,1,0)</f>
        <v>0</v>
      </c>
      <c r="K428" s="139">
        <v>1</v>
      </c>
      <c r="L428" s="165"/>
      <c r="M428" s="140">
        <v>0</v>
      </c>
      <c r="N428" s="43">
        <v>19025652310013</v>
      </c>
    </row>
    <row r="429" spans="1:14" ht="12.75" x14ac:dyDescent="0.2">
      <c r="A429" s="49">
        <v>425</v>
      </c>
      <c r="B429" s="50">
        <v>10767</v>
      </c>
      <c r="C429" s="51" t="s">
        <v>711</v>
      </c>
      <c r="D429" s="51" t="s">
        <v>363</v>
      </c>
      <c r="E429" s="136"/>
      <c r="F429" s="137"/>
      <c r="G429" s="138" t="s">
        <v>86</v>
      </c>
      <c r="H429" s="43">
        <f t="shared" si="0"/>
        <v>0</v>
      </c>
      <c r="I429" s="76">
        <f>IF(COUNTBLANK(GD_CHAM_CONG!F429:T429)&gt;=15,1,0)</f>
        <v>0</v>
      </c>
      <c r="J429" s="76">
        <f>IF((GD_CHAM_CONG!AO429+GD_CHAM_CONG!AQ429+GD_CHAM_CONG!AR429+GD_CHAM_CONG!AT429+GD_CHAM_CONG!AU429+GD_CHAM_CONG!AV429)&gt;=14,1,0)</f>
        <v>0</v>
      </c>
      <c r="K429" s="139">
        <v>1</v>
      </c>
      <c r="L429" s="139">
        <v>1</v>
      </c>
      <c r="M429" s="140">
        <v>0</v>
      </c>
      <c r="N429" s="43">
        <v>10525139526019</v>
      </c>
    </row>
    <row r="430" spans="1:14" ht="12.75" x14ac:dyDescent="0.2">
      <c r="A430" s="49">
        <v>426</v>
      </c>
      <c r="B430" s="50">
        <v>10768</v>
      </c>
      <c r="C430" s="51" t="s">
        <v>712</v>
      </c>
      <c r="D430" s="51" t="s">
        <v>363</v>
      </c>
      <c r="E430" s="136"/>
      <c r="F430" s="137"/>
      <c r="G430" s="138" t="s">
        <v>86</v>
      </c>
      <c r="H430" s="43">
        <f t="shared" si="0"/>
        <v>0</v>
      </c>
      <c r="I430" s="76">
        <f>IF(COUNTBLANK(GD_CHAM_CONG!F430:T430)&gt;=15,1,0)</f>
        <v>0</v>
      </c>
      <c r="J430" s="76">
        <f>IF((GD_CHAM_CONG!AO430+GD_CHAM_CONG!AQ430+GD_CHAM_CONG!AR430+GD_CHAM_CONG!AT430+GD_CHAM_CONG!AU430+GD_CHAM_CONG!AV430)&gt;=14,1,0)</f>
        <v>0</v>
      </c>
      <c r="K430" s="139">
        <v>1</v>
      </c>
      <c r="L430" s="139">
        <v>2</v>
      </c>
      <c r="M430" s="140">
        <v>0</v>
      </c>
      <c r="N430" s="43">
        <v>19024815240011</v>
      </c>
    </row>
    <row r="431" spans="1:14" ht="12.75" x14ac:dyDescent="0.2">
      <c r="A431" s="49">
        <v>427</v>
      </c>
      <c r="B431" s="50">
        <v>10769</v>
      </c>
      <c r="C431" s="51" t="s">
        <v>410</v>
      </c>
      <c r="D431" s="51" t="s">
        <v>363</v>
      </c>
      <c r="E431" s="136"/>
      <c r="F431" s="137"/>
      <c r="G431" s="138" t="s">
        <v>86</v>
      </c>
      <c r="H431" s="43">
        <f t="shared" si="0"/>
        <v>0</v>
      </c>
      <c r="I431" s="76">
        <f>IF(COUNTBLANK(GD_CHAM_CONG!F431:T431)&gt;=15,1,0)</f>
        <v>0</v>
      </c>
      <c r="J431" s="76">
        <f>IF((GD_CHAM_CONG!AO431+GD_CHAM_CONG!AQ431+GD_CHAM_CONG!AR431+GD_CHAM_CONG!AT431+GD_CHAM_CONG!AU431+GD_CHAM_CONG!AV431)&gt;=14,1,0)</f>
        <v>0</v>
      </c>
      <c r="K431" s="139">
        <v>1</v>
      </c>
      <c r="L431" s="165"/>
      <c r="M431" s="140">
        <v>0</v>
      </c>
      <c r="N431" s="43">
        <v>19025652313012</v>
      </c>
    </row>
    <row r="432" spans="1:14" ht="12.75" x14ac:dyDescent="0.2">
      <c r="A432" s="49">
        <v>428</v>
      </c>
      <c r="B432" s="50">
        <v>10770</v>
      </c>
      <c r="C432" s="51" t="s">
        <v>713</v>
      </c>
      <c r="D432" s="51" t="s">
        <v>363</v>
      </c>
      <c r="E432" s="136"/>
      <c r="F432" s="137"/>
      <c r="G432" s="138" t="s">
        <v>86</v>
      </c>
      <c r="H432" s="43">
        <f t="shared" si="0"/>
        <v>0</v>
      </c>
      <c r="I432" s="76">
        <f>IF(COUNTBLANK(GD_CHAM_CONG!F432:T432)&gt;=15,1,0)</f>
        <v>0</v>
      </c>
      <c r="J432" s="76">
        <f>IF((GD_CHAM_CONG!AO432+GD_CHAM_CONG!AQ432+GD_CHAM_CONG!AR432+GD_CHAM_CONG!AT432+GD_CHAM_CONG!AU432+GD_CHAM_CONG!AV432)&gt;=14,1,0)</f>
        <v>0</v>
      </c>
      <c r="K432" s="139">
        <v>1</v>
      </c>
      <c r="L432" s="165"/>
      <c r="M432" s="140">
        <v>0</v>
      </c>
      <c r="N432" s="43">
        <v>19025652318014</v>
      </c>
    </row>
    <row r="433" spans="1:14" ht="12.75" x14ac:dyDescent="0.2">
      <c r="A433" s="49">
        <v>429</v>
      </c>
      <c r="B433" s="50">
        <v>10771</v>
      </c>
      <c r="C433" s="51" t="s">
        <v>714</v>
      </c>
      <c r="D433" s="51" t="s">
        <v>363</v>
      </c>
      <c r="E433" s="136"/>
      <c r="F433" s="137"/>
      <c r="G433" s="138" t="s">
        <v>86</v>
      </c>
      <c r="H433" s="43">
        <f t="shared" si="0"/>
        <v>0</v>
      </c>
      <c r="I433" s="76">
        <f>IF(COUNTBLANK(GD_CHAM_CONG!F433:T433)&gt;=15,1,0)</f>
        <v>0</v>
      </c>
      <c r="J433" s="76">
        <f>IF((GD_CHAM_CONG!AO433+GD_CHAM_CONG!AQ433+GD_CHAM_CONG!AR433+GD_CHAM_CONG!AT433+GD_CHAM_CONG!AU433+GD_CHAM_CONG!AV433)&gt;=14,1,0)</f>
        <v>0</v>
      </c>
      <c r="K433" s="139">
        <v>1</v>
      </c>
      <c r="L433" s="139">
        <v>1</v>
      </c>
      <c r="M433" s="140">
        <v>0</v>
      </c>
      <c r="N433" s="43">
        <v>19025652315015</v>
      </c>
    </row>
    <row r="434" spans="1:14" ht="12.75" x14ac:dyDescent="0.2">
      <c r="A434" s="49">
        <v>430</v>
      </c>
      <c r="B434" s="50">
        <v>10772</v>
      </c>
      <c r="C434" s="51" t="s">
        <v>715</v>
      </c>
      <c r="D434" s="51" t="s">
        <v>363</v>
      </c>
      <c r="E434" s="136"/>
      <c r="F434" s="137"/>
      <c r="G434" s="138" t="s">
        <v>89</v>
      </c>
      <c r="H434" s="43">
        <f t="shared" si="0"/>
        <v>0</v>
      </c>
      <c r="I434" s="76">
        <f>IF(COUNTBLANK(GD_CHAM_CONG!F434:T434)&gt;=15,1,0)</f>
        <v>0</v>
      </c>
      <c r="J434" s="76">
        <f>IF((GD_CHAM_CONG!AO434+GD_CHAM_CONG!AQ434+GD_CHAM_CONG!AR434+GD_CHAM_CONG!AT434+GD_CHAM_CONG!AU434+GD_CHAM_CONG!AV434)&gt;=14,1,0)</f>
        <v>0</v>
      </c>
      <c r="K434" s="139">
        <v>1</v>
      </c>
      <c r="L434" s="139">
        <v>2</v>
      </c>
      <c r="M434" s="140">
        <v>0</v>
      </c>
      <c r="N434" s="43">
        <v>10520912391010</v>
      </c>
    </row>
    <row r="435" spans="1:14" ht="12.75" x14ac:dyDescent="0.2">
      <c r="A435" s="49">
        <v>431</v>
      </c>
      <c r="B435" s="50">
        <v>10773</v>
      </c>
      <c r="C435" s="51" t="s">
        <v>699</v>
      </c>
      <c r="D435" s="51" t="s">
        <v>363</v>
      </c>
      <c r="E435" s="136"/>
      <c r="F435" s="137"/>
      <c r="G435" s="138" t="s">
        <v>89</v>
      </c>
      <c r="H435" s="43">
        <f t="shared" si="0"/>
        <v>0</v>
      </c>
      <c r="I435" s="76">
        <f>IF(COUNTBLANK(GD_CHAM_CONG!F435:T435)&gt;=15,1,0)</f>
        <v>0</v>
      </c>
      <c r="J435" s="76">
        <f>IF((GD_CHAM_CONG!AO435+GD_CHAM_CONG!AQ435+GD_CHAM_CONG!AR435+GD_CHAM_CONG!AT435+GD_CHAM_CONG!AU435+GD_CHAM_CONG!AV435)&gt;=14,1,0)</f>
        <v>0</v>
      </c>
      <c r="K435" s="139">
        <v>1</v>
      </c>
      <c r="L435" s="139">
        <v>2</v>
      </c>
      <c r="M435" s="140">
        <v>0.05</v>
      </c>
      <c r="N435" s="43">
        <v>10520052686018</v>
      </c>
    </row>
    <row r="436" spans="1:14" ht="12.75" x14ac:dyDescent="0.2">
      <c r="A436" s="49">
        <v>432</v>
      </c>
      <c r="B436" s="50">
        <v>10774</v>
      </c>
      <c r="C436" s="51" t="s">
        <v>716</v>
      </c>
      <c r="D436" s="51" t="s">
        <v>363</v>
      </c>
      <c r="E436" s="136"/>
      <c r="F436" s="137"/>
      <c r="G436" s="138" t="s">
        <v>89</v>
      </c>
      <c r="H436" s="43">
        <f t="shared" si="0"/>
        <v>0</v>
      </c>
      <c r="I436" s="76">
        <f>IF(COUNTBLANK(GD_CHAM_CONG!F436:T436)&gt;=15,1,0)</f>
        <v>0</v>
      </c>
      <c r="J436" s="76">
        <f>IF((GD_CHAM_CONG!AO436+GD_CHAM_CONG!AQ436+GD_CHAM_CONG!AR436+GD_CHAM_CONG!AT436+GD_CHAM_CONG!AU436+GD_CHAM_CONG!AV436)&gt;=14,1,0)</f>
        <v>0</v>
      </c>
      <c r="K436" s="139">
        <v>1</v>
      </c>
      <c r="L436" s="139">
        <v>2</v>
      </c>
      <c r="M436" s="140">
        <v>0</v>
      </c>
      <c r="N436" s="43">
        <v>10523608618016</v>
      </c>
    </row>
    <row r="437" spans="1:14" ht="12.75" x14ac:dyDescent="0.2">
      <c r="A437" s="49">
        <v>433</v>
      </c>
      <c r="B437" s="50">
        <v>10775</v>
      </c>
      <c r="C437" s="51" t="s">
        <v>717</v>
      </c>
      <c r="D437" s="51" t="s">
        <v>363</v>
      </c>
      <c r="E437" s="136"/>
      <c r="F437" s="137"/>
      <c r="G437" s="138" t="s">
        <v>89</v>
      </c>
      <c r="H437" s="43">
        <f t="shared" si="0"/>
        <v>0</v>
      </c>
      <c r="I437" s="76">
        <f>IF(COUNTBLANK(GD_CHAM_CONG!F437:T437)&gt;=15,1,0)</f>
        <v>0</v>
      </c>
      <c r="J437" s="76">
        <f>IF((GD_CHAM_CONG!AO437+GD_CHAM_CONG!AQ437+GD_CHAM_CONG!AR437+GD_CHAM_CONG!AT437+GD_CHAM_CONG!AU437+GD_CHAM_CONG!AV437)&gt;=14,1,0)</f>
        <v>0</v>
      </c>
      <c r="K437" s="139">
        <v>1</v>
      </c>
      <c r="L437" s="139">
        <v>2</v>
      </c>
      <c r="M437" s="140">
        <v>0</v>
      </c>
      <c r="N437" s="43">
        <v>10522161456017</v>
      </c>
    </row>
    <row r="438" spans="1:14" ht="12.75" x14ac:dyDescent="0.2">
      <c r="A438" s="49">
        <v>434</v>
      </c>
      <c r="B438" s="50">
        <v>10776</v>
      </c>
      <c r="C438" s="51" t="s">
        <v>718</v>
      </c>
      <c r="D438" s="51" t="s">
        <v>363</v>
      </c>
      <c r="E438" s="136"/>
      <c r="F438" s="137"/>
      <c r="G438" s="138" t="s">
        <v>89</v>
      </c>
      <c r="H438" s="43">
        <f t="shared" si="0"/>
        <v>0</v>
      </c>
      <c r="I438" s="76">
        <f>IF(COUNTBLANK(GD_CHAM_CONG!F438:T438)&gt;=15,1,0)</f>
        <v>0</v>
      </c>
      <c r="J438" s="76">
        <f>IF((GD_CHAM_CONG!AO438+GD_CHAM_CONG!AQ438+GD_CHAM_CONG!AR438+GD_CHAM_CONG!AT438+GD_CHAM_CONG!AU438+GD_CHAM_CONG!AV438)&gt;=14,1,0)</f>
        <v>1</v>
      </c>
      <c r="K438" s="139">
        <v>1</v>
      </c>
      <c r="L438" s="139">
        <v>2</v>
      </c>
      <c r="M438" s="140">
        <v>0</v>
      </c>
      <c r="N438" s="43">
        <v>10521482614017</v>
      </c>
    </row>
    <row r="439" spans="1:14" ht="12.75" x14ac:dyDescent="0.2">
      <c r="A439" s="49">
        <v>435</v>
      </c>
      <c r="B439" s="50">
        <v>10777</v>
      </c>
      <c r="C439" s="51" t="s">
        <v>719</v>
      </c>
      <c r="D439" s="51" t="s">
        <v>363</v>
      </c>
      <c r="E439" s="136"/>
      <c r="F439" s="137"/>
      <c r="G439" s="138" t="s">
        <v>89</v>
      </c>
      <c r="H439" s="43">
        <f t="shared" si="0"/>
        <v>0</v>
      </c>
      <c r="I439" s="76">
        <f>IF(COUNTBLANK(GD_CHAM_CONG!F439:T439)&gt;=15,1,0)</f>
        <v>0</v>
      </c>
      <c r="J439" s="76">
        <f>IF((GD_CHAM_CONG!AO439+GD_CHAM_CONG!AQ439+GD_CHAM_CONG!AR439+GD_CHAM_CONG!AT439+GD_CHAM_CONG!AU439+GD_CHAM_CONG!AV439)&gt;=14,1,0)</f>
        <v>0</v>
      </c>
      <c r="K439" s="139">
        <v>1</v>
      </c>
      <c r="L439" s="165"/>
      <c r="M439" s="140">
        <v>0</v>
      </c>
      <c r="N439" s="43">
        <v>10523608658018</v>
      </c>
    </row>
    <row r="440" spans="1:14" ht="12.75" x14ac:dyDescent="0.2">
      <c r="A440" s="49">
        <v>436</v>
      </c>
      <c r="B440" s="50">
        <v>10780</v>
      </c>
      <c r="C440" s="51" t="s">
        <v>720</v>
      </c>
      <c r="D440" s="51" t="s">
        <v>363</v>
      </c>
      <c r="E440" s="136"/>
      <c r="F440" s="137"/>
      <c r="G440" s="138" t="s">
        <v>89</v>
      </c>
      <c r="H440" s="43">
        <f t="shared" si="0"/>
        <v>0</v>
      </c>
      <c r="I440" s="76">
        <f>IF(COUNTBLANK(GD_CHAM_CONG!F440:T440)&gt;=15,1,0)</f>
        <v>0</v>
      </c>
      <c r="J440" s="76">
        <f>IF((GD_CHAM_CONG!AO440+GD_CHAM_CONG!AQ440+GD_CHAM_CONG!AR440+GD_CHAM_CONG!AT440+GD_CHAM_CONG!AU440+GD_CHAM_CONG!AV440)&gt;=14,1,0)</f>
        <v>0</v>
      </c>
      <c r="K440" s="139">
        <v>1</v>
      </c>
      <c r="L440" s="139">
        <v>2</v>
      </c>
      <c r="M440" s="140">
        <v>0</v>
      </c>
      <c r="N440" s="43">
        <v>10523608711016</v>
      </c>
    </row>
    <row r="441" spans="1:14" ht="12.75" x14ac:dyDescent="0.2">
      <c r="A441" s="49">
        <v>437</v>
      </c>
      <c r="B441" s="50">
        <v>10781</v>
      </c>
      <c r="C441" s="51" t="s">
        <v>721</v>
      </c>
      <c r="D441" s="51" t="s">
        <v>363</v>
      </c>
      <c r="E441" s="136"/>
      <c r="F441" s="137"/>
      <c r="G441" s="138" t="s">
        <v>89</v>
      </c>
      <c r="H441" s="43">
        <f t="shared" si="0"/>
        <v>0</v>
      </c>
      <c r="I441" s="76">
        <f>IF(COUNTBLANK(GD_CHAM_CONG!F441:T441)&gt;=15,1,0)</f>
        <v>0</v>
      </c>
      <c r="J441" s="76">
        <f>IF((GD_CHAM_CONG!AO441+GD_CHAM_CONG!AQ441+GD_CHAM_CONG!AR441+GD_CHAM_CONG!AT441+GD_CHAM_CONG!AU441+GD_CHAM_CONG!AV441)&gt;=14,1,0)</f>
        <v>0</v>
      </c>
      <c r="K441" s="139">
        <v>1</v>
      </c>
      <c r="L441" s="139">
        <v>1</v>
      </c>
      <c r="M441" s="140">
        <v>0</v>
      </c>
      <c r="N441" s="43">
        <v>10523608674013</v>
      </c>
    </row>
    <row r="442" spans="1:14" ht="12.75" x14ac:dyDescent="0.2">
      <c r="A442" s="49">
        <v>438</v>
      </c>
      <c r="B442" s="50">
        <v>10782</v>
      </c>
      <c r="C442" s="51" t="s">
        <v>722</v>
      </c>
      <c r="D442" s="51" t="s">
        <v>363</v>
      </c>
      <c r="E442" s="136"/>
      <c r="F442" s="137"/>
      <c r="G442" s="138" t="s">
        <v>86</v>
      </c>
      <c r="H442" s="43">
        <f t="shared" si="0"/>
        <v>0</v>
      </c>
      <c r="I442" s="76">
        <f>IF(COUNTBLANK(GD_CHAM_CONG!F442:T442)&gt;=15,1,0)</f>
        <v>0</v>
      </c>
      <c r="J442" s="76">
        <f>IF((GD_CHAM_CONG!AO442+GD_CHAM_CONG!AQ442+GD_CHAM_CONG!AR442+GD_CHAM_CONG!AT442+GD_CHAM_CONG!AU442+GD_CHAM_CONG!AV442)&gt;=14,1,0)</f>
        <v>0</v>
      </c>
      <c r="K442" s="139">
        <v>1</v>
      </c>
      <c r="L442" s="139">
        <v>1</v>
      </c>
      <c r="M442" s="140">
        <v>0</v>
      </c>
      <c r="N442" s="43">
        <v>19020205572017</v>
      </c>
    </row>
    <row r="443" spans="1:14" ht="12.75" x14ac:dyDescent="0.2">
      <c r="A443" s="49">
        <v>439</v>
      </c>
      <c r="B443" s="50">
        <v>10783</v>
      </c>
      <c r="C443" s="51" t="s">
        <v>723</v>
      </c>
      <c r="D443" s="51" t="s">
        <v>363</v>
      </c>
      <c r="E443" s="136"/>
      <c r="F443" s="137"/>
      <c r="G443" s="138" t="s">
        <v>89</v>
      </c>
      <c r="H443" s="43">
        <f t="shared" si="0"/>
        <v>0</v>
      </c>
      <c r="I443" s="76">
        <f>IF(COUNTBLANK(GD_CHAM_CONG!F443:T443)&gt;=15,1,0)</f>
        <v>0</v>
      </c>
      <c r="J443" s="76">
        <f>IF((GD_CHAM_CONG!AO443+GD_CHAM_CONG!AQ443+GD_CHAM_CONG!AR443+GD_CHAM_CONG!AT443+GD_CHAM_CONG!AU443+GD_CHAM_CONG!AV443)&gt;=14,1,0)</f>
        <v>0</v>
      </c>
      <c r="K443" s="139">
        <v>1</v>
      </c>
      <c r="L443" s="139">
        <v>2</v>
      </c>
      <c r="M443" s="140">
        <v>0.05</v>
      </c>
      <c r="N443" s="43">
        <v>10520052575011</v>
      </c>
    </row>
    <row r="444" spans="1:14" ht="12.75" x14ac:dyDescent="0.2">
      <c r="A444" s="49">
        <v>440</v>
      </c>
      <c r="B444" s="50">
        <v>11769</v>
      </c>
      <c r="C444" s="51" t="s">
        <v>431</v>
      </c>
      <c r="D444" s="51" t="s">
        <v>363</v>
      </c>
      <c r="E444" s="136"/>
      <c r="F444" s="137"/>
      <c r="G444" s="138" t="s">
        <v>86</v>
      </c>
      <c r="H444" s="43">
        <f t="shared" si="0"/>
        <v>0</v>
      </c>
      <c r="I444" s="76">
        <f>IF(COUNTBLANK(GD_CHAM_CONG!F444:T444)&gt;=15,1,0)</f>
        <v>0</v>
      </c>
      <c r="J444" s="76">
        <f>IF((GD_CHAM_CONG!AO444+GD_CHAM_CONG!AQ444+GD_CHAM_CONG!AR444+GD_CHAM_CONG!AT444+GD_CHAM_CONG!AU444+GD_CHAM_CONG!AV444)&gt;=14,1,0)</f>
        <v>0</v>
      </c>
      <c r="K444" s="139">
        <v>1</v>
      </c>
      <c r="L444" s="165"/>
      <c r="M444" s="140">
        <v>0</v>
      </c>
      <c r="N444" s="43">
        <v>19026925247014</v>
      </c>
    </row>
    <row r="445" spans="1:14" ht="12.75" x14ac:dyDescent="0.2">
      <c r="A445" s="49">
        <v>441</v>
      </c>
      <c r="B445" s="50">
        <v>201502</v>
      </c>
      <c r="C445" s="51" t="s">
        <v>724</v>
      </c>
      <c r="D445" s="51" t="s">
        <v>725</v>
      </c>
      <c r="E445" s="136"/>
      <c r="F445" s="137"/>
      <c r="G445" s="138" t="s">
        <v>83</v>
      </c>
      <c r="H445" s="43">
        <f t="shared" si="0"/>
        <v>0</v>
      </c>
      <c r="I445" s="76">
        <f>IF(COUNTBLANK(GD_CHAM_CONG!F445:T445)&gt;=15,1,0)</f>
        <v>0</v>
      </c>
      <c r="J445" s="76">
        <f>IF((GD_CHAM_CONG!AO445+GD_CHAM_CONG!AQ445+GD_CHAM_CONG!AR445+GD_CHAM_CONG!AT445+GD_CHAM_CONG!AU445+GD_CHAM_CONG!AV445)&gt;=14,1,0)</f>
        <v>0</v>
      </c>
      <c r="K445" s="139">
        <v>1</v>
      </c>
      <c r="L445" s="165"/>
      <c r="M445" s="140">
        <v>0</v>
      </c>
      <c r="N445" s="43"/>
    </row>
    <row r="446" spans="1:14" ht="12.75" x14ac:dyDescent="0.2">
      <c r="A446" s="49">
        <v>442</v>
      </c>
      <c r="B446" s="50">
        <v>13728</v>
      </c>
      <c r="C446" s="51" t="s">
        <v>726</v>
      </c>
      <c r="D446" s="51" t="s">
        <v>695</v>
      </c>
      <c r="E446" s="136"/>
      <c r="F446" s="137"/>
      <c r="G446" s="138" t="s">
        <v>80</v>
      </c>
      <c r="H446" s="43">
        <f t="shared" si="0"/>
        <v>1</v>
      </c>
      <c r="I446" s="76">
        <f>IF(COUNTBLANK(GD_CHAM_CONG!F446:T446)&gt;=15,1,0)</f>
        <v>0</v>
      </c>
      <c r="J446" s="76">
        <f>IF((GD_CHAM_CONG!AO446+GD_CHAM_CONG!AQ446+GD_CHAM_CONG!AR446+GD_CHAM_CONG!AT446+GD_CHAM_CONG!AU446+GD_CHAM_CONG!AV446)&gt;=14,1,0)</f>
        <v>0</v>
      </c>
      <c r="K446" s="139">
        <v>1</v>
      </c>
      <c r="L446" s="165"/>
      <c r="M446" s="140">
        <v>0</v>
      </c>
      <c r="N446" s="43"/>
    </row>
    <row r="447" spans="1:14" ht="12.75" x14ac:dyDescent="0.2">
      <c r="A447" s="49">
        <v>443</v>
      </c>
      <c r="B447" s="50">
        <v>13745</v>
      </c>
      <c r="C447" s="51" t="s">
        <v>727</v>
      </c>
      <c r="D447" s="51" t="s">
        <v>695</v>
      </c>
      <c r="E447" s="136"/>
      <c r="F447" s="137"/>
      <c r="G447" s="138" t="s">
        <v>80</v>
      </c>
      <c r="H447" s="43">
        <f t="shared" si="0"/>
        <v>1</v>
      </c>
      <c r="I447" s="76">
        <f>IF(COUNTBLANK(GD_CHAM_CONG!F447:T447)&gt;=15,1,0)</f>
        <v>0</v>
      </c>
      <c r="J447" s="76">
        <f>IF((GD_CHAM_CONG!AO447+GD_CHAM_CONG!AQ447+GD_CHAM_CONG!AR447+GD_CHAM_CONG!AT447+GD_CHAM_CONG!AU447+GD_CHAM_CONG!AV447)&gt;=14,1,0)</f>
        <v>0</v>
      </c>
      <c r="K447" s="139">
        <v>1</v>
      </c>
      <c r="L447" s="165"/>
      <c r="M447" s="140">
        <v>0</v>
      </c>
      <c r="N447" s="43"/>
    </row>
    <row r="448" spans="1:14" ht="12.75" x14ac:dyDescent="0.2">
      <c r="A448" s="49">
        <v>444</v>
      </c>
      <c r="B448" s="50">
        <v>13746</v>
      </c>
      <c r="C448" s="51" t="s">
        <v>728</v>
      </c>
      <c r="D448" s="51" t="s">
        <v>695</v>
      </c>
      <c r="E448" s="136"/>
      <c r="F448" s="137"/>
      <c r="G448" s="138" t="s">
        <v>80</v>
      </c>
      <c r="H448" s="43">
        <f t="shared" si="0"/>
        <v>1</v>
      </c>
      <c r="I448" s="76">
        <f>IF(COUNTBLANK(GD_CHAM_CONG!F448:T448)&gt;=15,1,0)</f>
        <v>0</v>
      </c>
      <c r="J448" s="76">
        <f>IF((GD_CHAM_CONG!AO448+GD_CHAM_CONG!AQ448+GD_CHAM_CONG!AR448+GD_CHAM_CONG!AT448+GD_CHAM_CONG!AU448+GD_CHAM_CONG!AV448)&gt;=14,1,0)</f>
        <v>0</v>
      </c>
      <c r="K448" s="139">
        <v>1</v>
      </c>
      <c r="L448" s="165"/>
      <c r="M448" s="140">
        <v>0</v>
      </c>
      <c r="N448" s="43"/>
    </row>
    <row r="449" spans="1:14" ht="12.75" x14ac:dyDescent="0.2">
      <c r="A449" s="49">
        <v>445</v>
      </c>
      <c r="B449" s="50">
        <v>13747</v>
      </c>
      <c r="C449" s="51" t="s">
        <v>729</v>
      </c>
      <c r="D449" s="51" t="s">
        <v>695</v>
      </c>
      <c r="E449" s="136"/>
      <c r="F449" s="137"/>
      <c r="G449" s="138" t="s">
        <v>80</v>
      </c>
      <c r="H449" s="43">
        <f t="shared" si="0"/>
        <v>1</v>
      </c>
      <c r="I449" s="76">
        <f>IF(COUNTBLANK(GD_CHAM_CONG!F449:T449)&gt;=15,1,0)</f>
        <v>0</v>
      </c>
      <c r="J449" s="76">
        <f>IF((GD_CHAM_CONG!AO449+GD_CHAM_CONG!AQ449+GD_CHAM_CONG!AR449+GD_CHAM_CONG!AT449+GD_CHAM_CONG!AU449+GD_CHAM_CONG!AV449)&gt;=14,1,0)</f>
        <v>0</v>
      </c>
      <c r="K449" s="139">
        <v>1</v>
      </c>
      <c r="L449" s="165"/>
      <c r="M449" s="140">
        <v>0</v>
      </c>
      <c r="N449" s="43"/>
    </row>
    <row r="450" spans="1:14" ht="12.75" x14ac:dyDescent="0.2">
      <c r="A450" s="49">
        <v>446</v>
      </c>
      <c r="B450" s="50">
        <v>13748</v>
      </c>
      <c r="C450" s="51" t="s">
        <v>730</v>
      </c>
      <c r="D450" s="51" t="s">
        <v>695</v>
      </c>
      <c r="E450" s="136"/>
      <c r="F450" s="137"/>
      <c r="G450" s="138" t="s">
        <v>80</v>
      </c>
      <c r="H450" s="43">
        <f t="shared" si="0"/>
        <v>1</v>
      </c>
      <c r="I450" s="76">
        <f>IF(COUNTBLANK(GD_CHAM_CONG!F450:T450)&gt;=15,1,0)</f>
        <v>0</v>
      </c>
      <c r="J450" s="76">
        <f>IF((GD_CHAM_CONG!AO450+GD_CHAM_CONG!AQ450+GD_CHAM_CONG!AR450+GD_CHAM_CONG!AT450+GD_CHAM_CONG!AU450+GD_CHAM_CONG!AV450)&gt;=14,1,0)</f>
        <v>0</v>
      </c>
      <c r="K450" s="139">
        <v>1</v>
      </c>
      <c r="L450" s="165"/>
      <c r="M450" s="140">
        <v>0</v>
      </c>
      <c r="N450" s="43"/>
    </row>
    <row r="451" spans="1:14" ht="12.75" x14ac:dyDescent="0.2">
      <c r="A451" s="49">
        <v>447</v>
      </c>
      <c r="B451" s="50">
        <v>13749</v>
      </c>
      <c r="C451" s="51" t="s">
        <v>731</v>
      </c>
      <c r="D451" s="51" t="s">
        <v>695</v>
      </c>
      <c r="E451" s="136"/>
      <c r="F451" s="137"/>
      <c r="G451" s="138" t="s">
        <v>80</v>
      </c>
      <c r="H451" s="43">
        <f t="shared" si="0"/>
        <v>1</v>
      </c>
      <c r="I451" s="76">
        <f>IF(COUNTBLANK(GD_CHAM_CONG!F451:T451)&gt;=15,1,0)</f>
        <v>0</v>
      </c>
      <c r="J451" s="76">
        <f>IF((GD_CHAM_CONG!AO451+GD_CHAM_CONG!AQ451+GD_CHAM_CONG!AR451+GD_CHAM_CONG!AT451+GD_CHAM_CONG!AU451+GD_CHAM_CONG!AV451)&gt;=14,1,0)</f>
        <v>0</v>
      </c>
      <c r="K451" s="139">
        <v>1</v>
      </c>
      <c r="L451" s="165"/>
      <c r="M451" s="140">
        <v>0</v>
      </c>
      <c r="N451" s="43"/>
    </row>
    <row r="452" spans="1:14" ht="12.75" x14ac:dyDescent="0.2">
      <c r="A452" s="49">
        <v>448</v>
      </c>
      <c r="B452" s="50">
        <v>11082</v>
      </c>
      <c r="C452" s="51" t="s">
        <v>732</v>
      </c>
      <c r="D452" s="51" t="s">
        <v>733</v>
      </c>
      <c r="E452" s="136"/>
      <c r="F452" s="137"/>
      <c r="G452" s="138" t="s">
        <v>86</v>
      </c>
      <c r="H452" s="43">
        <f t="shared" si="0"/>
        <v>0</v>
      </c>
      <c r="I452" s="76">
        <f>IF(COUNTBLANK(GD_CHAM_CONG!F452:T452)&gt;=15,1,0)</f>
        <v>0</v>
      </c>
      <c r="J452" s="76">
        <f>IF((GD_CHAM_CONG!AO452+GD_CHAM_CONG!AQ452+GD_CHAM_CONG!AR452+GD_CHAM_CONG!AT452+GD_CHAM_CONG!AU452+GD_CHAM_CONG!AV452)&gt;=14,1,0)</f>
        <v>0</v>
      </c>
      <c r="K452" s="139">
        <v>1</v>
      </c>
      <c r="L452" s="139">
        <v>2</v>
      </c>
      <c r="M452" s="140">
        <v>0</v>
      </c>
      <c r="N452" s="43">
        <v>19026970112014</v>
      </c>
    </row>
    <row r="453" spans="1:14" ht="12.75" x14ac:dyDescent="0.2">
      <c r="A453" s="49">
        <v>449</v>
      </c>
      <c r="B453" s="50">
        <v>11083</v>
      </c>
      <c r="C453" s="51" t="s">
        <v>734</v>
      </c>
      <c r="D453" s="51" t="s">
        <v>733</v>
      </c>
      <c r="E453" s="136"/>
      <c r="F453" s="137"/>
      <c r="G453" s="138" t="s">
        <v>86</v>
      </c>
      <c r="H453" s="43">
        <f t="shared" si="0"/>
        <v>0</v>
      </c>
      <c r="I453" s="76">
        <f>IF(COUNTBLANK(GD_CHAM_CONG!F453:T453)&gt;=15,1,0)</f>
        <v>0</v>
      </c>
      <c r="J453" s="76">
        <f>IF((GD_CHAM_CONG!AO453+GD_CHAM_CONG!AQ453+GD_CHAM_CONG!AR453+GD_CHAM_CONG!AT453+GD_CHAM_CONG!AU453+GD_CHAM_CONG!AV453)&gt;=14,1,0)</f>
        <v>0</v>
      </c>
      <c r="K453" s="139">
        <v>1</v>
      </c>
      <c r="L453" s="165"/>
      <c r="M453" s="140">
        <v>0</v>
      </c>
      <c r="N453" s="43">
        <v>19026970113010</v>
      </c>
    </row>
    <row r="454" spans="1:14" ht="12.75" x14ac:dyDescent="0.2">
      <c r="A454" s="49">
        <v>450</v>
      </c>
      <c r="B454" s="50">
        <v>10643</v>
      </c>
      <c r="C454" s="51" t="s">
        <v>735</v>
      </c>
      <c r="D454" s="51" t="s">
        <v>690</v>
      </c>
      <c r="E454" s="136"/>
      <c r="F454" s="137"/>
      <c r="G454" s="138" t="s">
        <v>89</v>
      </c>
      <c r="H454" s="43">
        <f t="shared" si="0"/>
        <v>0</v>
      </c>
      <c r="I454" s="76">
        <f>IF(COUNTBLANK(GD_CHAM_CONG!F454:T454)&gt;=15,1,0)</f>
        <v>0</v>
      </c>
      <c r="J454" s="76">
        <f>IF((GD_CHAM_CONG!AO454+GD_CHAM_CONG!AQ454+GD_CHAM_CONG!AR454+GD_CHAM_CONG!AT454+GD_CHAM_CONG!AU454+GD_CHAM_CONG!AV454)&gt;=14,1,0)</f>
        <v>0</v>
      </c>
      <c r="K454" s="139">
        <v>1</v>
      </c>
      <c r="L454" s="139">
        <v>2</v>
      </c>
      <c r="M454" s="140">
        <v>0</v>
      </c>
      <c r="N454" s="43">
        <v>10523640469014</v>
      </c>
    </row>
    <row r="455" spans="1:14" ht="12.75" x14ac:dyDescent="0.2">
      <c r="A455" s="49">
        <v>451</v>
      </c>
      <c r="B455" s="236">
        <v>13049</v>
      </c>
      <c r="C455" s="51" t="s">
        <v>736</v>
      </c>
      <c r="D455" s="51" t="s">
        <v>737</v>
      </c>
      <c r="E455" s="136"/>
      <c r="F455" s="137"/>
      <c r="G455" s="138" t="s">
        <v>86</v>
      </c>
      <c r="H455" s="43">
        <f t="shared" si="0"/>
        <v>0</v>
      </c>
      <c r="I455" s="76">
        <f>IF(COUNTBLANK(GD_CHAM_CONG!F455:T455)&gt;=15,1,0)</f>
        <v>0</v>
      </c>
      <c r="J455" s="76">
        <f>IF((GD_CHAM_CONG!AO455+GD_CHAM_CONG!AQ455+GD_CHAM_CONG!AR455+GD_CHAM_CONG!AT455+GD_CHAM_CONG!AU455+GD_CHAM_CONG!AV455)&gt;=14,1,0)</f>
        <v>0</v>
      </c>
      <c r="K455" s="139">
        <v>1</v>
      </c>
      <c r="L455" s="139">
        <v>1</v>
      </c>
      <c r="M455" s="140">
        <v>0</v>
      </c>
      <c r="N455" s="43">
        <v>19028834678015</v>
      </c>
    </row>
    <row r="456" spans="1:14" ht="12.75" x14ac:dyDescent="0.2">
      <c r="A456" s="49">
        <v>452</v>
      </c>
      <c r="B456" s="50">
        <v>10595</v>
      </c>
      <c r="C456" s="51" t="s">
        <v>738</v>
      </c>
      <c r="D456" s="51" t="s">
        <v>739</v>
      </c>
      <c r="E456" s="136"/>
      <c r="F456" s="137"/>
      <c r="G456" s="138" t="s">
        <v>89</v>
      </c>
      <c r="H456" s="43">
        <f t="shared" si="0"/>
        <v>0</v>
      </c>
      <c r="I456" s="76">
        <f>IF(COUNTBLANK(GD_CHAM_CONG!F456:T456)&gt;=15,1,0)</f>
        <v>0</v>
      </c>
      <c r="J456" s="76">
        <f>IF((GD_CHAM_CONG!AO456+GD_CHAM_CONG!AQ456+GD_CHAM_CONG!AR456+GD_CHAM_CONG!AT456+GD_CHAM_CONG!AU456+GD_CHAM_CONG!AV456)&gt;=14,1,0)</f>
        <v>0</v>
      </c>
      <c r="K456" s="139">
        <v>1</v>
      </c>
      <c r="L456" s="139">
        <v>1</v>
      </c>
      <c r="M456" s="140">
        <v>0</v>
      </c>
      <c r="N456" s="43">
        <v>10524470158015</v>
      </c>
    </row>
    <row r="457" spans="1:14" ht="12.75" x14ac:dyDescent="0.2">
      <c r="A457" s="49">
        <v>453</v>
      </c>
      <c r="B457" s="50">
        <v>10793</v>
      </c>
      <c r="C457" s="51" t="s">
        <v>740</v>
      </c>
      <c r="D457" s="51" t="s">
        <v>739</v>
      </c>
      <c r="E457" s="136"/>
      <c r="F457" s="137"/>
      <c r="G457" s="138" t="s">
        <v>89</v>
      </c>
      <c r="H457" s="43">
        <f t="shared" si="0"/>
        <v>0</v>
      </c>
      <c r="I457" s="76">
        <f>IF(COUNTBLANK(GD_CHAM_CONG!F457:T457)&gt;=15,1,0)</f>
        <v>0</v>
      </c>
      <c r="J457" s="76">
        <f>IF((GD_CHAM_CONG!AO457+GD_CHAM_CONG!AQ457+GD_CHAM_CONG!AR457+GD_CHAM_CONG!AT457+GD_CHAM_CONG!AU457+GD_CHAM_CONG!AV457)&gt;=14,1,0)</f>
        <v>0</v>
      </c>
      <c r="K457" s="139">
        <v>1</v>
      </c>
      <c r="L457" s="165"/>
      <c r="M457" s="140">
        <v>0</v>
      </c>
      <c r="N457" s="43">
        <v>10523640486016</v>
      </c>
    </row>
    <row r="458" spans="1:14" ht="12.75" x14ac:dyDescent="0.2">
      <c r="A458" s="49">
        <v>454</v>
      </c>
      <c r="B458" s="50">
        <v>12660</v>
      </c>
      <c r="C458" s="51" t="s">
        <v>741</v>
      </c>
      <c r="D458" s="51" t="s">
        <v>739</v>
      </c>
      <c r="E458" s="136"/>
      <c r="F458" s="137"/>
      <c r="G458" s="138" t="s">
        <v>86</v>
      </c>
      <c r="H458" s="43">
        <f t="shared" si="0"/>
        <v>0</v>
      </c>
      <c r="I458" s="76">
        <f>IF(COUNTBLANK(GD_CHAM_CONG!F458:T458)&gt;=15,1,0)</f>
        <v>0</v>
      </c>
      <c r="J458" s="76">
        <f>IF((GD_CHAM_CONG!AO458+GD_CHAM_CONG!AQ458+GD_CHAM_CONG!AR458+GD_CHAM_CONG!AT458+GD_CHAM_CONG!AU458+GD_CHAM_CONG!AV458)&gt;=14,1,0)</f>
        <v>0</v>
      </c>
      <c r="K458" s="139">
        <v>1</v>
      </c>
      <c r="L458" s="165"/>
      <c r="M458" s="140">
        <v>0</v>
      </c>
      <c r="N458" s="43">
        <v>19027307720015</v>
      </c>
    </row>
    <row r="459" spans="1:14" ht="12.75" x14ac:dyDescent="0.2">
      <c r="A459" s="49">
        <v>455</v>
      </c>
      <c r="B459" s="50">
        <v>10794</v>
      </c>
      <c r="C459" s="51" t="s">
        <v>742</v>
      </c>
      <c r="D459" s="51" t="s">
        <v>743</v>
      </c>
      <c r="E459" s="136"/>
      <c r="F459" s="137"/>
      <c r="G459" s="138" t="s">
        <v>89</v>
      </c>
      <c r="H459" s="43">
        <f t="shared" si="0"/>
        <v>0</v>
      </c>
      <c r="I459" s="76">
        <f>IF(COUNTBLANK(GD_CHAM_CONG!F459:T459)&gt;=15,1,0)</f>
        <v>0</v>
      </c>
      <c r="J459" s="76">
        <f>IF((GD_CHAM_CONG!AO459+GD_CHAM_CONG!AQ459+GD_CHAM_CONG!AR459+GD_CHAM_CONG!AT459+GD_CHAM_CONG!AU459+GD_CHAM_CONG!AV459)&gt;=14,1,0)</f>
        <v>0</v>
      </c>
      <c r="K459" s="139">
        <v>1</v>
      </c>
      <c r="L459" s="139">
        <v>1</v>
      </c>
      <c r="M459" s="140">
        <v>0</v>
      </c>
      <c r="N459" s="43">
        <v>10520052695017</v>
      </c>
    </row>
    <row r="460" spans="1:14" ht="12.75" x14ac:dyDescent="0.2">
      <c r="A460" s="49">
        <v>456</v>
      </c>
      <c r="B460" s="50">
        <v>10788</v>
      </c>
      <c r="C460" s="51" t="s">
        <v>744</v>
      </c>
      <c r="D460" s="51" t="s">
        <v>745</v>
      </c>
      <c r="E460" s="136"/>
      <c r="F460" s="137"/>
      <c r="G460" s="138" t="s">
        <v>89</v>
      </c>
      <c r="H460" s="43">
        <f t="shared" si="0"/>
        <v>0</v>
      </c>
      <c r="I460" s="76">
        <f>IF(COUNTBLANK(GD_CHAM_CONG!F460:T460)&gt;=15,1,0)</f>
        <v>0</v>
      </c>
      <c r="J460" s="76">
        <f>IF((GD_CHAM_CONG!AO460+GD_CHAM_CONG!AQ460+GD_CHAM_CONG!AR460+GD_CHAM_CONG!AT460+GD_CHAM_CONG!AU460+GD_CHAM_CONG!AV460)&gt;=14,1,0)</f>
        <v>0</v>
      </c>
      <c r="K460" s="139">
        <v>1</v>
      </c>
      <c r="L460" s="139">
        <v>2</v>
      </c>
      <c r="M460" s="140">
        <v>0</v>
      </c>
      <c r="N460" s="43">
        <v>10522161952014</v>
      </c>
    </row>
    <row r="461" spans="1:14" ht="12.75" x14ac:dyDescent="0.2">
      <c r="A461" s="49">
        <v>457</v>
      </c>
      <c r="B461" s="50">
        <v>10789</v>
      </c>
      <c r="C461" s="51" t="s">
        <v>746</v>
      </c>
      <c r="D461" s="51" t="s">
        <v>745</v>
      </c>
      <c r="E461" s="136"/>
      <c r="F461" s="137"/>
      <c r="G461" s="138" t="s">
        <v>89</v>
      </c>
      <c r="H461" s="43">
        <f t="shared" si="0"/>
        <v>0</v>
      </c>
      <c r="I461" s="76">
        <f>IF(COUNTBLANK(GD_CHAM_CONG!F461:T461)&gt;=15,1,0)</f>
        <v>0</v>
      </c>
      <c r="J461" s="76">
        <f>IF((GD_CHAM_CONG!AO461+GD_CHAM_CONG!AQ461+GD_CHAM_CONG!AR461+GD_CHAM_CONG!AT461+GD_CHAM_CONG!AU461+GD_CHAM_CONG!AV461)&gt;=14,1,0)</f>
        <v>1</v>
      </c>
      <c r="K461" s="139">
        <v>1</v>
      </c>
      <c r="L461" s="139">
        <v>2</v>
      </c>
      <c r="M461" s="140">
        <v>0</v>
      </c>
      <c r="N461" s="43">
        <v>10522161961013</v>
      </c>
    </row>
    <row r="462" spans="1:14" ht="12.75" x14ac:dyDescent="0.2">
      <c r="A462" s="49">
        <v>458</v>
      </c>
      <c r="B462" s="50">
        <v>10790</v>
      </c>
      <c r="C462" s="51" t="s">
        <v>747</v>
      </c>
      <c r="D462" s="51" t="s">
        <v>745</v>
      </c>
      <c r="E462" s="136"/>
      <c r="F462" s="137"/>
      <c r="G462" s="138" t="s">
        <v>89</v>
      </c>
      <c r="H462" s="43">
        <f t="shared" si="0"/>
        <v>0</v>
      </c>
      <c r="I462" s="76">
        <f>IF(COUNTBLANK(GD_CHAM_CONG!F462:T462)&gt;=15,1,0)</f>
        <v>0</v>
      </c>
      <c r="J462" s="76">
        <f>IF((GD_CHAM_CONG!AO462+GD_CHAM_CONG!AQ462+GD_CHAM_CONG!AR462+GD_CHAM_CONG!AT462+GD_CHAM_CONG!AU462+GD_CHAM_CONG!AV462)&gt;=14,1,0)</f>
        <v>0</v>
      </c>
      <c r="K462" s="139">
        <v>1</v>
      </c>
      <c r="L462" s="139">
        <v>2</v>
      </c>
      <c r="M462" s="140">
        <v>0</v>
      </c>
      <c r="N462" s="43">
        <v>10520107419014</v>
      </c>
    </row>
    <row r="463" spans="1:14" ht="12.75" x14ac:dyDescent="0.2">
      <c r="A463" s="49">
        <v>459</v>
      </c>
      <c r="B463" s="50">
        <v>10791</v>
      </c>
      <c r="C463" s="51" t="s">
        <v>748</v>
      </c>
      <c r="D463" s="51" t="s">
        <v>745</v>
      </c>
      <c r="E463" s="136"/>
      <c r="F463" s="137"/>
      <c r="G463" s="138" t="s">
        <v>89</v>
      </c>
      <c r="H463" s="43">
        <f t="shared" si="0"/>
        <v>0</v>
      </c>
      <c r="I463" s="76">
        <f>IF(COUNTBLANK(GD_CHAM_CONG!F463:T463)&gt;=15,1,0)</f>
        <v>0</v>
      </c>
      <c r="J463" s="76">
        <f>IF((GD_CHAM_CONG!AO463+GD_CHAM_CONG!AQ463+GD_CHAM_CONG!AR463+GD_CHAM_CONG!AT463+GD_CHAM_CONG!AU463+GD_CHAM_CONG!AV463)&gt;=14,1,0)</f>
        <v>0</v>
      </c>
      <c r="K463" s="139">
        <v>1</v>
      </c>
      <c r="L463" s="139">
        <v>1</v>
      </c>
      <c r="M463" s="140">
        <v>0</v>
      </c>
      <c r="N463" s="43">
        <v>10520473286019</v>
      </c>
    </row>
    <row r="464" spans="1:14" ht="12.75" x14ac:dyDescent="0.2">
      <c r="A464" s="49">
        <v>460</v>
      </c>
      <c r="B464" s="50">
        <v>11147</v>
      </c>
      <c r="C464" s="51" t="s">
        <v>749</v>
      </c>
      <c r="D464" s="51" t="s">
        <v>745</v>
      </c>
      <c r="E464" s="136"/>
      <c r="F464" s="137"/>
      <c r="G464" s="138" t="s">
        <v>89</v>
      </c>
      <c r="H464" s="43">
        <f t="shared" si="0"/>
        <v>0</v>
      </c>
      <c r="I464" s="76">
        <f>IF(COUNTBLANK(GD_CHAM_CONG!F464:T464)&gt;=15,1,0)</f>
        <v>0</v>
      </c>
      <c r="J464" s="76">
        <f>IF((GD_CHAM_CONG!AO464+GD_CHAM_CONG!AQ464+GD_CHAM_CONG!AR464+GD_CHAM_CONG!AT464+GD_CHAM_CONG!AU464+GD_CHAM_CONG!AV464)&gt;=14,1,0)</f>
        <v>0</v>
      </c>
      <c r="K464" s="139">
        <v>1</v>
      </c>
      <c r="L464" s="139">
        <v>2</v>
      </c>
      <c r="M464" s="140">
        <v>0</v>
      </c>
      <c r="N464" s="43">
        <v>10522175759012</v>
      </c>
    </row>
    <row r="465" spans="1:14" ht="12.75" x14ac:dyDescent="0.2">
      <c r="A465" s="49">
        <v>461</v>
      </c>
      <c r="B465" s="50">
        <v>10563</v>
      </c>
      <c r="C465" s="51" t="s">
        <v>750</v>
      </c>
      <c r="D465" s="51" t="s">
        <v>221</v>
      </c>
      <c r="E465" s="136"/>
      <c r="F465" s="137"/>
      <c r="G465" s="138" t="s">
        <v>89</v>
      </c>
      <c r="H465" s="43">
        <f t="shared" si="0"/>
        <v>0</v>
      </c>
      <c r="I465" s="76">
        <f>IF(COUNTBLANK(GD_CHAM_CONG!F465:T465)&gt;=15,1,0)</f>
        <v>0</v>
      </c>
      <c r="J465" s="76">
        <f>IF((GD_CHAM_CONG!AO465+GD_CHAM_CONG!AQ465+GD_CHAM_CONG!AR465+GD_CHAM_CONG!AT465+GD_CHAM_CONG!AU465+GD_CHAM_CONG!AV465)&gt;=14,1,0)</f>
        <v>0</v>
      </c>
      <c r="K465" s="139">
        <v>1</v>
      </c>
      <c r="L465" s="139">
        <v>2</v>
      </c>
      <c r="M465" s="140">
        <v>0</v>
      </c>
      <c r="N465" s="43">
        <v>10520052608017</v>
      </c>
    </row>
    <row r="466" spans="1:14" ht="12.75" x14ac:dyDescent="0.2">
      <c r="A466" s="49">
        <v>462</v>
      </c>
      <c r="B466" s="50">
        <v>10556</v>
      </c>
      <c r="C466" s="51" t="s">
        <v>751</v>
      </c>
      <c r="D466" s="51" t="s">
        <v>230</v>
      </c>
      <c r="E466" s="136"/>
      <c r="F466" s="137"/>
      <c r="G466" s="138" t="s">
        <v>89</v>
      </c>
      <c r="H466" s="43">
        <f t="shared" si="0"/>
        <v>0</v>
      </c>
      <c r="I466" s="76">
        <f>IF(COUNTBLANK(GD_CHAM_CONG!F466:T466)&gt;=15,1,0)</f>
        <v>0</v>
      </c>
      <c r="J466" s="76">
        <f>IF((GD_CHAM_CONG!AO466+GD_CHAM_CONG!AQ466+GD_CHAM_CONG!AR466+GD_CHAM_CONG!AT466+GD_CHAM_CONG!AU466+GD_CHAM_CONG!AV466)&gt;=14,1,0)</f>
        <v>0</v>
      </c>
      <c r="K466" s="139">
        <v>1</v>
      </c>
      <c r="L466" s="139">
        <v>3</v>
      </c>
      <c r="M466" s="140">
        <v>0</v>
      </c>
      <c r="N466" s="43">
        <v>10522148006010</v>
      </c>
    </row>
    <row r="467" spans="1:14" ht="12.75" x14ac:dyDescent="0.2">
      <c r="A467" s="49">
        <v>463</v>
      </c>
      <c r="B467" s="50">
        <v>10797</v>
      </c>
      <c r="C467" s="51" t="s">
        <v>752</v>
      </c>
      <c r="D467" s="51" t="s">
        <v>753</v>
      </c>
      <c r="E467" s="136"/>
      <c r="F467" s="137"/>
      <c r="G467" s="138" t="s">
        <v>89</v>
      </c>
      <c r="H467" s="43">
        <f t="shared" si="0"/>
        <v>0</v>
      </c>
      <c r="I467" s="76">
        <f>IF(COUNTBLANK(GD_CHAM_CONG!F467:T467)&gt;=15,1,0)</f>
        <v>0</v>
      </c>
      <c r="J467" s="76">
        <f>IF((GD_CHAM_CONG!AO467+GD_CHAM_CONG!AQ467+GD_CHAM_CONG!AR467+GD_CHAM_CONG!AT467+GD_CHAM_CONG!AU467+GD_CHAM_CONG!AV467)&gt;=14,1,0)</f>
        <v>0</v>
      </c>
      <c r="K467" s="139">
        <v>1</v>
      </c>
      <c r="L467" s="139">
        <v>2</v>
      </c>
      <c r="M467" s="140">
        <v>0</v>
      </c>
      <c r="N467" s="43">
        <v>10520107390016</v>
      </c>
    </row>
    <row r="468" spans="1:14" ht="12.75" x14ac:dyDescent="0.2">
      <c r="A468" s="49">
        <v>464</v>
      </c>
      <c r="B468" s="50">
        <v>10803</v>
      </c>
      <c r="C468" s="51" t="s">
        <v>754</v>
      </c>
      <c r="D468" s="51" t="s">
        <v>755</v>
      </c>
      <c r="E468" s="136"/>
      <c r="F468" s="137"/>
      <c r="G468" s="138" t="s">
        <v>89</v>
      </c>
      <c r="H468" s="43">
        <f t="shared" si="0"/>
        <v>0</v>
      </c>
      <c r="I468" s="76">
        <f>IF(COUNTBLANK(GD_CHAM_CONG!F468:T468)&gt;=15,1,0)</f>
        <v>0</v>
      </c>
      <c r="J468" s="76">
        <f>IF((GD_CHAM_CONG!AO468+GD_CHAM_CONG!AQ468+GD_CHAM_CONG!AR468+GD_CHAM_CONG!AT468+GD_CHAM_CONG!AU468+GD_CHAM_CONG!AV468)&gt;=14,1,0)</f>
        <v>0</v>
      </c>
      <c r="K468" s="139">
        <v>1</v>
      </c>
      <c r="L468" s="139">
        <v>2</v>
      </c>
      <c r="M468" s="140">
        <v>0</v>
      </c>
      <c r="N468" s="43">
        <v>10520047944017</v>
      </c>
    </row>
    <row r="469" spans="1:14" ht="12.75" x14ac:dyDescent="0.2">
      <c r="A469" s="49">
        <v>465</v>
      </c>
      <c r="B469" s="50">
        <v>10800</v>
      </c>
      <c r="C469" s="51" t="s">
        <v>756</v>
      </c>
      <c r="D469" s="51" t="s">
        <v>757</v>
      </c>
      <c r="E469" s="136"/>
      <c r="F469" s="137"/>
      <c r="G469" s="138" t="s">
        <v>89</v>
      </c>
      <c r="H469" s="43">
        <f t="shared" si="0"/>
        <v>0</v>
      </c>
      <c r="I469" s="76">
        <f>IF(COUNTBLANK(GD_CHAM_CONG!F469:T469)&gt;=15,1,0)</f>
        <v>0</v>
      </c>
      <c r="J469" s="76">
        <f>IF((GD_CHAM_CONG!AO469+GD_CHAM_CONG!AQ469+GD_CHAM_CONG!AR469+GD_CHAM_CONG!AT469+GD_CHAM_CONG!AU469+GD_CHAM_CONG!AV469)&gt;=14,1,0)</f>
        <v>0</v>
      </c>
      <c r="K469" s="139">
        <v>1</v>
      </c>
      <c r="L469" s="139">
        <v>1</v>
      </c>
      <c r="M469" s="140">
        <v>0</v>
      </c>
      <c r="N469" s="43">
        <v>10522162005019</v>
      </c>
    </row>
    <row r="470" spans="1:14" ht="12.75" x14ac:dyDescent="0.2">
      <c r="A470" s="49">
        <v>466</v>
      </c>
      <c r="B470" s="50">
        <v>10801</v>
      </c>
      <c r="C470" s="51" t="s">
        <v>758</v>
      </c>
      <c r="D470" s="51" t="s">
        <v>757</v>
      </c>
      <c r="E470" s="22"/>
      <c r="F470" s="237"/>
      <c r="G470" s="138" t="s">
        <v>89</v>
      </c>
      <c r="H470" s="43">
        <f t="shared" si="0"/>
        <v>0</v>
      </c>
      <c r="I470" s="76">
        <f>IF(COUNTBLANK(GD_CHAM_CONG!F470:T470)&gt;=15,1,0)</f>
        <v>0</v>
      </c>
      <c r="J470" s="76">
        <f>IF((GD_CHAM_CONG!AO470+GD_CHAM_CONG!AQ470+GD_CHAM_CONG!AR470+GD_CHAM_CONG!AT470+GD_CHAM_CONG!AU470+GD_CHAM_CONG!AV470)&gt;=14,1,0)</f>
        <v>0</v>
      </c>
      <c r="K470" s="139">
        <v>1</v>
      </c>
      <c r="L470" s="139">
        <v>2</v>
      </c>
      <c r="M470" s="140">
        <v>0</v>
      </c>
      <c r="N470" s="43">
        <v>10522162985013</v>
      </c>
    </row>
    <row r="471" spans="1:14" ht="12.75" x14ac:dyDescent="0.2">
      <c r="A471" s="49">
        <v>467</v>
      </c>
      <c r="B471" s="50">
        <v>10802</v>
      </c>
      <c r="C471" s="51" t="s">
        <v>759</v>
      </c>
      <c r="D471" s="51" t="s">
        <v>760</v>
      </c>
      <c r="E471" s="136"/>
      <c r="F471" s="137"/>
      <c r="G471" s="138" t="s">
        <v>89</v>
      </c>
      <c r="H471" s="43">
        <f t="shared" si="0"/>
        <v>0</v>
      </c>
      <c r="I471" s="76">
        <f>IF(COUNTBLANK(GD_CHAM_CONG!F471:T471)&gt;=15,1,0)</f>
        <v>0</v>
      </c>
      <c r="J471" s="76">
        <f>IF((GD_CHAM_CONG!AO471+GD_CHAM_CONG!AQ471+GD_CHAM_CONG!AR471+GD_CHAM_CONG!AT471+GD_CHAM_CONG!AU471+GD_CHAM_CONG!AV471)&gt;=14,1,0)</f>
        <v>0</v>
      </c>
      <c r="K471" s="139">
        <v>1</v>
      </c>
      <c r="L471" s="139">
        <v>1</v>
      </c>
      <c r="M471" s="140">
        <v>0</v>
      </c>
      <c r="N471" s="43">
        <v>10523640479011</v>
      </c>
    </row>
    <row r="472" spans="1:14" ht="12.75" x14ac:dyDescent="0.2">
      <c r="A472" s="49">
        <v>468</v>
      </c>
      <c r="B472" s="50">
        <v>10805</v>
      </c>
      <c r="C472" s="51" t="s">
        <v>761</v>
      </c>
      <c r="D472" s="51" t="s">
        <v>762</v>
      </c>
      <c r="E472" s="136"/>
      <c r="F472" s="137"/>
      <c r="G472" s="138" t="s">
        <v>89</v>
      </c>
      <c r="H472" s="43">
        <f t="shared" si="0"/>
        <v>0</v>
      </c>
      <c r="I472" s="76">
        <f>IF(COUNTBLANK(GD_CHAM_CONG!F472:T472)&gt;=15,1,0)</f>
        <v>0</v>
      </c>
      <c r="J472" s="76">
        <f>IF((GD_CHAM_CONG!AO472+GD_CHAM_CONG!AQ472+GD_CHAM_CONG!AR472+GD_CHAM_CONG!AT472+GD_CHAM_CONG!AU472+GD_CHAM_CONG!AV472)&gt;=14,1,0)</f>
        <v>0</v>
      </c>
      <c r="K472" s="139">
        <v>1</v>
      </c>
      <c r="L472" s="139">
        <v>1</v>
      </c>
      <c r="M472" s="140">
        <v>0</v>
      </c>
      <c r="N472" s="43">
        <v>10520173139014</v>
      </c>
    </row>
    <row r="473" spans="1:14" ht="12.75" x14ac:dyDescent="0.2">
      <c r="A473" s="49">
        <v>469</v>
      </c>
      <c r="B473" s="50">
        <v>10566</v>
      </c>
      <c r="C473" s="51" t="s">
        <v>763</v>
      </c>
      <c r="D473" s="51" t="s">
        <v>764</v>
      </c>
      <c r="E473" s="136"/>
      <c r="F473" s="137"/>
      <c r="G473" s="138" t="s">
        <v>89</v>
      </c>
      <c r="H473" s="43">
        <f t="shared" si="0"/>
        <v>0</v>
      </c>
      <c r="I473" s="76">
        <f>IF(COUNTBLANK(GD_CHAM_CONG!F473:T473)&gt;=15,1,0)</f>
        <v>0</v>
      </c>
      <c r="J473" s="76">
        <f>IF((GD_CHAM_CONG!AO473+GD_CHAM_CONG!AQ473+GD_CHAM_CONG!AR473+GD_CHAM_CONG!AT473+GD_CHAM_CONG!AU473+GD_CHAM_CONG!AV473)&gt;=14,1,0)</f>
        <v>0</v>
      </c>
      <c r="K473" s="139">
        <v>1</v>
      </c>
      <c r="L473" s="139">
        <v>1</v>
      </c>
      <c r="M473" s="140">
        <v>0</v>
      </c>
      <c r="N473" s="43">
        <v>10522162194016</v>
      </c>
    </row>
    <row r="474" spans="1:14" ht="12.75" x14ac:dyDescent="0.2">
      <c r="A474" s="49">
        <v>470</v>
      </c>
      <c r="B474" s="50">
        <v>10804</v>
      </c>
      <c r="C474" s="51" t="s">
        <v>765</v>
      </c>
      <c r="D474" s="51" t="s">
        <v>766</v>
      </c>
      <c r="E474" s="136"/>
      <c r="F474" s="137"/>
      <c r="G474" s="138" t="s">
        <v>89</v>
      </c>
      <c r="H474" s="43">
        <f t="shared" si="0"/>
        <v>0</v>
      </c>
      <c r="I474" s="76">
        <f>IF(COUNTBLANK(GD_CHAM_CONG!F474:T474)&gt;=15,1,0)</f>
        <v>0</v>
      </c>
      <c r="J474" s="76">
        <f>IF((GD_CHAM_CONG!AO474+GD_CHAM_CONG!AQ474+GD_CHAM_CONG!AR474+GD_CHAM_CONG!AT474+GD_CHAM_CONG!AU474+GD_CHAM_CONG!AV474)&gt;=14,1,0)</f>
        <v>0</v>
      </c>
      <c r="K474" s="139">
        <v>1</v>
      </c>
      <c r="L474" s="139">
        <v>3</v>
      </c>
      <c r="M474" s="140">
        <v>0</v>
      </c>
      <c r="N474" s="43">
        <v>10520875472013</v>
      </c>
    </row>
    <row r="475" spans="1:14" ht="12.75" x14ac:dyDescent="0.2">
      <c r="A475" s="49">
        <v>471</v>
      </c>
      <c r="B475" s="50">
        <v>11117</v>
      </c>
      <c r="C475" s="51" t="s">
        <v>767</v>
      </c>
      <c r="D475" s="51" t="s">
        <v>344</v>
      </c>
      <c r="E475" s="136"/>
      <c r="F475" s="137"/>
      <c r="G475" s="136" t="s">
        <v>86</v>
      </c>
      <c r="H475" s="43">
        <f t="shared" si="0"/>
        <v>0</v>
      </c>
      <c r="I475" s="76">
        <f>IF(COUNTBLANK(GD_CHAM_CONG!F475:T475)&gt;=15,1,0)</f>
        <v>0</v>
      </c>
      <c r="J475" s="76">
        <f>IF((GD_CHAM_CONG!AO475+GD_CHAM_CONG!AQ475+GD_CHAM_CONG!AR475+GD_CHAM_CONG!AT475+GD_CHAM_CONG!AU475+GD_CHAM_CONG!AV475)&gt;=14,1,0)</f>
        <v>0</v>
      </c>
      <c r="K475" s="139">
        <v>1</v>
      </c>
      <c r="L475" s="165"/>
      <c r="M475" s="140">
        <v>0</v>
      </c>
      <c r="N475" s="43">
        <v>19026970099018</v>
      </c>
    </row>
    <row r="476" spans="1:14" ht="12.75" x14ac:dyDescent="0.2">
      <c r="A476" s="49">
        <v>472</v>
      </c>
      <c r="B476" s="50">
        <v>10735</v>
      </c>
      <c r="C476" s="51" t="s">
        <v>768</v>
      </c>
      <c r="D476" s="51" t="s">
        <v>769</v>
      </c>
      <c r="E476" s="136"/>
      <c r="F476" s="137"/>
      <c r="G476" s="136" t="s">
        <v>89</v>
      </c>
      <c r="H476" s="43">
        <f t="shared" si="0"/>
        <v>0</v>
      </c>
      <c r="I476" s="76">
        <f>IF(COUNTBLANK(GD_CHAM_CONG!F478:T478)&gt;=15,1,0)</f>
        <v>0</v>
      </c>
      <c r="J476" s="76">
        <f>IF((GD_CHAM_CONG!AO476+GD_CHAM_CONG!AQ476+GD_CHAM_CONG!AR476+GD_CHAM_CONG!AT476+GD_CHAM_CONG!AU476+GD_CHAM_CONG!AV476)&gt;=14,1,0)</f>
        <v>0</v>
      </c>
      <c r="K476" s="139">
        <v>1</v>
      </c>
      <c r="L476" s="139">
        <v>2</v>
      </c>
      <c r="M476" s="140">
        <v>0</v>
      </c>
      <c r="N476" s="43">
        <v>10520052581011</v>
      </c>
    </row>
    <row r="477" spans="1:14" ht="12.75" x14ac:dyDescent="0.2">
      <c r="A477" s="49">
        <v>473</v>
      </c>
      <c r="B477" s="50">
        <v>10562</v>
      </c>
      <c r="C477" s="51" t="s">
        <v>770</v>
      </c>
      <c r="D477" s="51" t="s">
        <v>762</v>
      </c>
      <c r="E477" s="136"/>
      <c r="F477" s="137"/>
      <c r="G477" s="136" t="s">
        <v>89</v>
      </c>
      <c r="H477" s="43">
        <f t="shared" si="0"/>
        <v>0</v>
      </c>
      <c r="I477" s="76">
        <f>IF(COUNTBLANK(GD_CHAM_CONG!F477:T477)&gt;=15,1,0)</f>
        <v>0</v>
      </c>
      <c r="J477" s="76">
        <f>IF((GD_CHAM_CONG!AO477+GD_CHAM_CONG!AQ477+GD_CHAM_CONG!AR477+GD_CHAM_CONG!AT477+GD_CHAM_CONG!AU477+GD_CHAM_CONG!AV477)&gt;=14,1,0)</f>
        <v>0</v>
      </c>
      <c r="K477" s="139">
        <v>1</v>
      </c>
      <c r="L477" s="139">
        <v>1</v>
      </c>
      <c r="M477" s="140">
        <v>0</v>
      </c>
      <c r="N477" s="43">
        <v>10522161892011</v>
      </c>
    </row>
    <row r="478" spans="1:14" ht="12.75" x14ac:dyDescent="0.2">
      <c r="A478" s="49">
        <v>474</v>
      </c>
      <c r="B478" s="50">
        <v>10637</v>
      </c>
      <c r="C478" s="51" t="s">
        <v>771</v>
      </c>
      <c r="D478" s="51" t="s">
        <v>772</v>
      </c>
      <c r="E478" s="136"/>
      <c r="F478" s="137"/>
      <c r="G478" s="136" t="s">
        <v>89</v>
      </c>
      <c r="H478" s="43">
        <f t="shared" si="0"/>
        <v>0</v>
      </c>
      <c r="I478" s="76">
        <f>IF(COUNTBLANK(GD_CHAM_CONG!F478:T478)&gt;=15,1,0)</f>
        <v>0</v>
      </c>
      <c r="J478" s="76">
        <f>IF((GD_CHAM_CONG!AO478+GD_CHAM_CONG!AQ478+GD_CHAM_CONG!AR478+GD_CHAM_CONG!AT478+GD_CHAM_CONG!AU478+GD_CHAM_CONG!AV478)&gt;=14,1,0)</f>
        <v>0</v>
      </c>
      <c r="K478" s="139">
        <v>1</v>
      </c>
      <c r="L478" s="139">
        <v>1</v>
      </c>
      <c r="M478" s="140">
        <v>0</v>
      </c>
      <c r="N478" s="43">
        <v>10520052613010</v>
      </c>
    </row>
    <row r="479" spans="1:14" ht="12.75" x14ac:dyDescent="0.2">
      <c r="A479" s="49">
        <v>475</v>
      </c>
      <c r="B479" s="50">
        <v>10799</v>
      </c>
      <c r="C479" s="51" t="s">
        <v>773</v>
      </c>
      <c r="D479" s="51" t="s">
        <v>774</v>
      </c>
      <c r="E479" s="136"/>
      <c r="F479" s="137"/>
      <c r="G479" s="136" t="s">
        <v>89</v>
      </c>
      <c r="H479" s="43">
        <f t="shared" si="0"/>
        <v>0</v>
      </c>
      <c r="I479" s="76">
        <f>IF(COUNTBLANK(GD_CHAM_CONG!F479:T479)&gt;=15,1,0)</f>
        <v>0</v>
      </c>
      <c r="J479" s="76">
        <f>IF((GD_CHAM_CONG!AO479+GD_CHAM_CONG!AQ479+GD_CHAM_CONG!AR479+GD_CHAM_CONG!AT479+GD_CHAM_CONG!AU479+GD_CHAM_CONG!AV479)&gt;=14,1,0)</f>
        <v>0</v>
      </c>
      <c r="K479" s="139">
        <v>1</v>
      </c>
      <c r="L479" s="139">
        <v>1</v>
      </c>
      <c r="M479" s="140">
        <v>0</v>
      </c>
      <c r="N479" s="43">
        <v>10522162728010</v>
      </c>
    </row>
    <row r="480" spans="1:14" ht="12.75" x14ac:dyDescent="0.2">
      <c r="A480" s="49">
        <v>476</v>
      </c>
      <c r="B480" s="50">
        <v>11108</v>
      </c>
      <c r="C480" s="51" t="s">
        <v>775</v>
      </c>
      <c r="D480" s="51" t="s">
        <v>440</v>
      </c>
      <c r="E480" s="136"/>
      <c r="F480" s="137"/>
      <c r="G480" s="136" t="s">
        <v>86</v>
      </c>
      <c r="H480" s="43">
        <f t="shared" si="0"/>
        <v>0</v>
      </c>
      <c r="I480" s="76">
        <f>IF(COUNTBLANK(GD_CHAM_CONG!F480:T480)&gt;=15,1,0)</f>
        <v>0</v>
      </c>
      <c r="J480" s="76">
        <f>IF((GD_CHAM_CONG!AO480+GD_CHAM_CONG!AQ480+GD_CHAM_CONG!AR480+GD_CHAM_CONG!AT480+GD_CHAM_CONG!AU480+GD_CHAM_CONG!AV480)&gt;=14,1,0)</f>
        <v>0</v>
      </c>
      <c r="K480" s="139">
        <v>1</v>
      </c>
      <c r="L480" s="139"/>
      <c r="M480" s="140">
        <v>0</v>
      </c>
      <c r="N480" s="43"/>
    </row>
    <row r="481" spans="1:25" ht="12.75" x14ac:dyDescent="0.2">
      <c r="A481" s="238">
        <v>477</v>
      </c>
      <c r="B481" s="239">
        <v>13777</v>
      </c>
      <c r="C481" s="240" t="s">
        <v>302</v>
      </c>
      <c r="D481" s="240" t="s">
        <v>303</v>
      </c>
      <c r="E481" s="241"/>
      <c r="F481" s="242"/>
      <c r="G481" s="243" t="s">
        <v>77</v>
      </c>
      <c r="H481" s="244">
        <f t="shared" si="0"/>
        <v>1</v>
      </c>
      <c r="I481" s="244">
        <f>IF(COUNTBLANK(GD_CHAM_CONG!F482:T482)&gt;=15,1,0)</f>
        <v>0</v>
      </c>
      <c r="J481" s="244">
        <f>IF((GD_CHAM_CONG!AO482+GD_CHAM_CONG!AQ482+GD_CHAM_CONG!AR482+GD_CHAM_CONG!AT482+GD_CHAM_CONG!AU482+GD_CHAM_CONG!AV482)&gt;=14,1,0)</f>
        <v>0</v>
      </c>
      <c r="K481" s="245">
        <v>1</v>
      </c>
      <c r="L481" s="245"/>
      <c r="M481" s="246">
        <v>0</v>
      </c>
      <c r="N481" s="244"/>
      <c r="O481" s="247"/>
      <c r="P481" s="247"/>
      <c r="Q481" s="247"/>
      <c r="R481" s="247"/>
      <c r="S481" s="247"/>
      <c r="T481" s="247"/>
      <c r="U481" s="247"/>
      <c r="V481" s="247"/>
      <c r="W481" s="247"/>
      <c r="X481" s="247"/>
      <c r="Y481" s="247"/>
    </row>
    <row r="482" spans="1:25" ht="12.75" x14ac:dyDescent="0.2">
      <c r="A482" s="49">
        <v>478</v>
      </c>
      <c r="B482" s="50">
        <v>13783</v>
      </c>
      <c r="C482" s="51" t="s">
        <v>304</v>
      </c>
      <c r="D482" s="51" t="s">
        <v>303</v>
      </c>
      <c r="E482" s="136"/>
      <c r="F482" s="137"/>
      <c r="G482" s="22" t="s">
        <v>77</v>
      </c>
      <c r="H482" s="43">
        <f t="shared" si="0"/>
        <v>1</v>
      </c>
      <c r="I482" s="76">
        <f>IF(COUNTBLANK(GD_CHAM_CONG!F483:T483)&gt;=15,1,0)</f>
        <v>0</v>
      </c>
      <c r="J482" s="76">
        <f>IF((GD_CHAM_CONG!AO483+GD_CHAM_CONG!AQ483+GD_CHAM_CONG!AR483+GD_CHAM_CONG!AT483+GD_CHAM_CONG!AU483+GD_CHAM_CONG!AV483)&gt;=14,1,0)</f>
        <v>0</v>
      </c>
      <c r="K482" s="139">
        <v>1</v>
      </c>
      <c r="L482" s="139"/>
      <c r="M482" s="140">
        <v>0</v>
      </c>
      <c r="N482" s="43"/>
    </row>
    <row r="483" spans="1:25" ht="12.75" x14ac:dyDescent="0.2">
      <c r="A483" s="49">
        <v>479</v>
      </c>
      <c r="B483" s="50">
        <v>13785</v>
      </c>
      <c r="C483" s="51" t="s">
        <v>305</v>
      </c>
      <c r="D483" s="51" t="s">
        <v>303</v>
      </c>
      <c r="E483" s="136"/>
      <c r="F483" s="137"/>
      <c r="G483" s="22" t="s">
        <v>77</v>
      </c>
      <c r="H483" s="43">
        <f t="shared" si="0"/>
        <v>1</v>
      </c>
      <c r="I483" s="76">
        <f>IF(COUNTBLANK(GD_CHAM_CONG!F484:T484)&gt;=15,1,0)</f>
        <v>0</v>
      </c>
      <c r="J483" s="76">
        <f>IF((GD_CHAM_CONG!AO484+GD_CHAM_CONG!AQ484+GD_CHAM_CONG!AR484+GD_CHAM_CONG!AT484+GD_CHAM_CONG!AU484+GD_CHAM_CONG!AV484)&gt;=14,1,0)</f>
        <v>0</v>
      </c>
      <c r="K483" s="139">
        <v>1</v>
      </c>
      <c r="L483" s="139"/>
      <c r="M483" s="140">
        <v>0</v>
      </c>
      <c r="N483" s="43"/>
    </row>
    <row r="484" spans="1:25" ht="12.75" x14ac:dyDescent="0.2">
      <c r="A484" s="49">
        <v>480</v>
      </c>
      <c r="B484" s="50">
        <v>13786</v>
      </c>
      <c r="C484" s="51" t="s">
        <v>306</v>
      </c>
      <c r="D484" s="51" t="s">
        <v>303</v>
      </c>
      <c r="E484" s="136"/>
      <c r="F484" s="137"/>
      <c r="G484" s="22" t="s">
        <v>77</v>
      </c>
      <c r="H484" s="43">
        <f t="shared" si="0"/>
        <v>1</v>
      </c>
      <c r="I484" s="76">
        <f>IF(COUNTBLANK(GD_CHAM_CONG!F485:T485)&gt;=15,1,0)</f>
        <v>0</v>
      </c>
      <c r="J484" s="76">
        <f>IF((GD_CHAM_CONG!AO485+GD_CHAM_CONG!AQ485+GD_CHAM_CONG!AR485+GD_CHAM_CONG!AT485+GD_CHAM_CONG!AU485+GD_CHAM_CONG!AV485)&gt;=14,1,0)</f>
        <v>0</v>
      </c>
      <c r="K484" s="139">
        <v>1</v>
      </c>
      <c r="L484" s="139"/>
      <c r="M484" s="140">
        <v>0</v>
      </c>
      <c r="N484" s="43"/>
    </row>
    <row r="485" spans="1:25" ht="12.75" x14ac:dyDescent="0.2">
      <c r="A485" s="49">
        <v>481</v>
      </c>
      <c r="B485" s="50">
        <v>13787</v>
      </c>
      <c r="C485" s="51" t="s">
        <v>307</v>
      </c>
      <c r="D485" s="51" t="s">
        <v>303</v>
      </c>
      <c r="E485" s="136"/>
      <c r="F485" s="137"/>
      <c r="G485" s="22" t="s">
        <v>77</v>
      </c>
      <c r="H485" s="43">
        <f t="shared" si="0"/>
        <v>1</v>
      </c>
      <c r="I485" s="76">
        <f>IF(COUNTBLANK(GD_CHAM_CONG!F486:T486)&gt;=15,1,0)</f>
        <v>0</v>
      </c>
      <c r="J485" s="76">
        <f>IF((GD_CHAM_CONG!AO486+GD_CHAM_CONG!AQ486+GD_CHAM_CONG!AR486+GD_CHAM_CONG!AT486+GD_CHAM_CONG!AU486+GD_CHAM_CONG!AV486)&gt;=14,1,0)</f>
        <v>0</v>
      </c>
      <c r="K485" s="139">
        <v>1</v>
      </c>
      <c r="L485" s="139"/>
      <c r="M485" s="140">
        <v>0</v>
      </c>
      <c r="N485" s="43"/>
    </row>
    <row r="486" spans="1:25" ht="12.75" x14ac:dyDescent="0.2">
      <c r="A486" s="49">
        <v>482</v>
      </c>
      <c r="B486" s="50">
        <v>13788</v>
      </c>
      <c r="C486" s="51" t="s">
        <v>308</v>
      </c>
      <c r="D486" s="51" t="s">
        <v>303</v>
      </c>
      <c r="E486" s="136"/>
      <c r="F486" s="137"/>
      <c r="G486" s="22" t="s">
        <v>77</v>
      </c>
      <c r="H486" s="43">
        <f t="shared" si="0"/>
        <v>1</v>
      </c>
      <c r="I486" s="76">
        <f>IF(COUNTBLANK(GD_CHAM_CONG!F487:T487)&gt;=15,1,0)</f>
        <v>0</v>
      </c>
      <c r="J486" s="76">
        <f>IF((GD_CHAM_CONG!AO487+GD_CHAM_CONG!AQ487+GD_CHAM_CONG!AR487+GD_CHAM_CONG!AT487+GD_CHAM_CONG!AU487+GD_CHAM_CONG!AV487)&gt;=14,1,0)</f>
        <v>0</v>
      </c>
      <c r="K486" s="139">
        <v>1</v>
      </c>
      <c r="L486" s="139"/>
      <c r="M486" s="140">
        <v>0</v>
      </c>
      <c r="N486" s="43"/>
    </row>
    <row r="487" spans="1:25" ht="12.75" x14ac:dyDescent="0.2">
      <c r="A487" s="49">
        <v>483</v>
      </c>
      <c r="B487" s="50">
        <v>13789</v>
      </c>
      <c r="C487" s="51" t="s">
        <v>309</v>
      </c>
      <c r="D487" s="51" t="s">
        <v>303</v>
      </c>
      <c r="E487" s="136"/>
      <c r="F487" s="137"/>
      <c r="G487" s="22" t="s">
        <v>77</v>
      </c>
      <c r="H487" s="43">
        <f t="shared" si="0"/>
        <v>1</v>
      </c>
      <c r="I487" s="76">
        <f>IF(COUNTBLANK(GD_CHAM_CONG!F488:T488)&gt;=15,1,0)</f>
        <v>0</v>
      </c>
      <c r="J487" s="76">
        <f>IF((GD_CHAM_CONG!AO488+GD_CHAM_CONG!AQ488+GD_CHAM_CONG!AR488+GD_CHAM_CONG!AT488+GD_CHAM_CONG!AU488+GD_CHAM_CONG!AV488)&gt;=14,1,0)</f>
        <v>0</v>
      </c>
      <c r="K487" s="139">
        <v>1</v>
      </c>
      <c r="L487" s="139"/>
      <c r="M487" s="140">
        <v>0</v>
      </c>
      <c r="N487" s="43"/>
    </row>
    <row r="488" spans="1:25" ht="12.75" x14ac:dyDescent="0.2">
      <c r="A488" s="49">
        <v>484</v>
      </c>
      <c r="B488" s="50">
        <v>13790</v>
      </c>
      <c r="C488" s="51" t="s">
        <v>310</v>
      </c>
      <c r="D488" s="51" t="s">
        <v>303</v>
      </c>
      <c r="E488" s="136"/>
      <c r="F488" s="137"/>
      <c r="G488" s="22" t="s">
        <v>77</v>
      </c>
      <c r="H488" s="43">
        <f t="shared" si="0"/>
        <v>1</v>
      </c>
      <c r="I488" s="76">
        <f>IF(COUNTBLANK(GD_CHAM_CONG!F489:T489)&gt;=15,1,0)</f>
        <v>0</v>
      </c>
      <c r="J488" s="76">
        <f>IF((GD_CHAM_CONG!AO489+GD_CHAM_CONG!AQ489+GD_CHAM_CONG!AR489+GD_CHAM_CONG!AT489+GD_CHAM_CONG!AU489+GD_CHAM_CONG!AV489)&gt;=14,1,0)</f>
        <v>0</v>
      </c>
      <c r="K488" s="139">
        <v>1</v>
      </c>
      <c r="L488" s="139"/>
      <c r="M488" s="140">
        <v>0</v>
      </c>
      <c r="N488" s="43"/>
    </row>
    <row r="489" spans="1:25" ht="12.75" x14ac:dyDescent="0.2">
      <c r="A489" s="49">
        <v>485</v>
      </c>
      <c r="B489" s="50">
        <v>13791</v>
      </c>
      <c r="C489" s="51" t="s">
        <v>311</v>
      </c>
      <c r="D489" s="51" t="s">
        <v>303</v>
      </c>
      <c r="E489" s="136"/>
      <c r="F489" s="137"/>
      <c r="G489" s="22" t="s">
        <v>77</v>
      </c>
      <c r="H489" s="43">
        <f t="shared" si="0"/>
        <v>1</v>
      </c>
      <c r="I489" s="76">
        <f>IF(COUNTBLANK(GD_CHAM_CONG!F490:T490)&gt;=15,1,0)</f>
        <v>0</v>
      </c>
      <c r="J489" s="76">
        <f>IF((GD_CHAM_CONG!AO490+GD_CHAM_CONG!AQ490+GD_CHAM_CONG!AR490+GD_CHAM_CONG!AT490+GD_CHAM_CONG!AU490+GD_CHAM_CONG!AV490)&gt;=14,1,0)</f>
        <v>0</v>
      </c>
      <c r="K489" s="139">
        <v>1</v>
      </c>
      <c r="L489" s="139"/>
      <c r="M489" s="140">
        <v>0</v>
      </c>
      <c r="N489" s="43"/>
    </row>
    <row r="490" spans="1:25" ht="12.75" x14ac:dyDescent="0.2">
      <c r="A490" s="49">
        <v>486</v>
      </c>
      <c r="B490" s="50">
        <v>13792</v>
      </c>
      <c r="C490" s="51" t="s">
        <v>312</v>
      </c>
      <c r="D490" s="51" t="s">
        <v>303</v>
      </c>
      <c r="E490" s="136"/>
      <c r="F490" s="137"/>
      <c r="G490" s="22" t="s">
        <v>77</v>
      </c>
      <c r="H490" s="43">
        <f t="shared" si="0"/>
        <v>1</v>
      </c>
      <c r="I490" s="76">
        <f>IF(COUNTBLANK(GD_CHAM_CONG!F491:T491)&gt;=15,1,0)</f>
        <v>0</v>
      </c>
      <c r="J490" s="76">
        <f>IF((GD_CHAM_CONG!AO491+GD_CHAM_CONG!AQ491+GD_CHAM_CONG!AR491+GD_CHAM_CONG!AT491+GD_CHAM_CONG!AU491+GD_CHAM_CONG!AV491)&gt;=14,1,0)</f>
        <v>0</v>
      </c>
      <c r="K490" s="139">
        <v>1</v>
      </c>
      <c r="L490" s="139"/>
      <c r="M490" s="140">
        <v>0</v>
      </c>
      <c r="N490" s="43"/>
    </row>
    <row r="491" spans="1:25" ht="12.75" x14ac:dyDescent="0.2">
      <c r="A491" s="49">
        <v>487</v>
      </c>
      <c r="B491" s="50">
        <v>13793</v>
      </c>
      <c r="C491" s="51" t="s">
        <v>313</v>
      </c>
      <c r="D491" s="51" t="s">
        <v>303</v>
      </c>
      <c r="E491" s="136"/>
      <c r="F491" s="137"/>
      <c r="G491" s="22" t="s">
        <v>77</v>
      </c>
      <c r="H491" s="43">
        <f t="shared" si="0"/>
        <v>1</v>
      </c>
      <c r="I491" s="76">
        <f>IF(COUNTBLANK(GD_CHAM_CONG!F492:T492)&gt;=15,1,0)</f>
        <v>0</v>
      </c>
      <c r="J491" s="76">
        <f>IF((GD_CHAM_CONG!AO492+GD_CHAM_CONG!AQ492+GD_CHAM_CONG!AR492+GD_CHAM_CONG!AT492+GD_CHAM_CONG!AU492+GD_CHAM_CONG!AV492)&gt;=14,1,0)</f>
        <v>0</v>
      </c>
      <c r="K491" s="139">
        <v>1</v>
      </c>
      <c r="L491" s="139"/>
      <c r="M491" s="140">
        <v>0</v>
      </c>
      <c r="N491" s="43"/>
    </row>
    <row r="492" spans="1:25" ht="12.75" x14ac:dyDescent="0.2">
      <c r="A492" s="49">
        <v>488</v>
      </c>
      <c r="B492" s="50">
        <v>13794</v>
      </c>
      <c r="C492" s="51" t="s">
        <v>314</v>
      </c>
      <c r="D492" s="51" t="s">
        <v>303</v>
      </c>
      <c r="E492" s="136"/>
      <c r="F492" s="137"/>
      <c r="G492" s="22" t="s">
        <v>77</v>
      </c>
      <c r="H492" s="43">
        <f t="shared" si="0"/>
        <v>1</v>
      </c>
      <c r="I492" s="76">
        <f>IF(COUNTBLANK(GD_CHAM_CONG!F493:T493)&gt;=15,1,0)</f>
        <v>0</v>
      </c>
      <c r="J492" s="76">
        <f>IF((GD_CHAM_CONG!AO493+GD_CHAM_CONG!AQ493+GD_CHAM_CONG!AR493+GD_CHAM_CONG!AT493+GD_CHAM_CONG!AU493+GD_CHAM_CONG!AV493)&gt;=14,1,0)</f>
        <v>0</v>
      </c>
      <c r="K492" s="139">
        <v>1</v>
      </c>
      <c r="L492" s="139"/>
      <c r="M492" s="140">
        <v>0</v>
      </c>
      <c r="N492" s="43"/>
    </row>
    <row r="493" spans="1:25" ht="12.75" x14ac:dyDescent="0.2">
      <c r="A493" s="49">
        <v>489</v>
      </c>
      <c r="B493" s="50">
        <v>201503</v>
      </c>
      <c r="C493" s="182" t="s">
        <v>315</v>
      </c>
      <c r="D493" s="51" t="s">
        <v>303</v>
      </c>
      <c r="E493" s="136"/>
      <c r="F493" s="137"/>
      <c r="G493" s="22" t="s">
        <v>77</v>
      </c>
      <c r="H493" s="43">
        <f t="shared" si="0"/>
        <v>1</v>
      </c>
      <c r="I493" s="76">
        <f>IF(COUNTBLANK(GD_CHAM_CONG!F494:T494)&gt;=15,1,0)</f>
        <v>0</v>
      </c>
      <c r="J493" s="76">
        <f>IF((GD_CHAM_CONG!AO494+GD_CHAM_CONG!AQ494+GD_CHAM_CONG!AR494+GD_CHAM_CONG!AT494+GD_CHAM_CONG!AU494+GD_CHAM_CONG!AV494)&gt;=14,1,0)</f>
        <v>0</v>
      </c>
      <c r="K493" s="139">
        <v>1</v>
      </c>
      <c r="L493" s="139"/>
      <c r="M493" s="140">
        <v>0</v>
      </c>
      <c r="N493" s="43"/>
    </row>
    <row r="494" spans="1:25" ht="12.75" x14ac:dyDescent="0.2">
      <c r="A494" s="49">
        <v>490</v>
      </c>
      <c r="B494" s="50">
        <v>201504</v>
      </c>
      <c r="C494" s="182" t="s">
        <v>316</v>
      </c>
      <c r="D494" s="51" t="s">
        <v>303</v>
      </c>
      <c r="E494" s="136"/>
      <c r="F494" s="137"/>
      <c r="G494" s="22" t="s">
        <v>77</v>
      </c>
      <c r="H494" s="43">
        <f t="shared" si="0"/>
        <v>1</v>
      </c>
      <c r="I494" s="76">
        <f>IF(COUNTBLANK(GD_CHAM_CONG!F495:T495)&gt;=15,1,0)</f>
        <v>0</v>
      </c>
      <c r="J494" s="76">
        <f>IF((GD_CHAM_CONG!AO495+GD_CHAM_CONG!AQ495+GD_CHAM_CONG!AR495+GD_CHAM_CONG!AT495+GD_CHAM_CONG!AU495+GD_CHAM_CONG!AV495)&gt;=14,1,0)</f>
        <v>0</v>
      </c>
      <c r="K494" s="139">
        <v>1</v>
      </c>
      <c r="L494" s="139"/>
      <c r="M494" s="140">
        <v>0</v>
      </c>
      <c r="N494" s="43"/>
    </row>
    <row r="495" spans="1:25" ht="12.75" x14ac:dyDescent="0.2">
      <c r="A495" s="49">
        <v>491</v>
      </c>
      <c r="B495" s="50">
        <v>13753</v>
      </c>
      <c r="C495" s="51" t="s">
        <v>439</v>
      </c>
      <c r="D495" s="51" t="s">
        <v>440</v>
      </c>
      <c r="E495" s="136"/>
      <c r="F495" s="137"/>
      <c r="G495" s="22" t="s">
        <v>77</v>
      </c>
      <c r="H495" s="43">
        <f t="shared" si="0"/>
        <v>1</v>
      </c>
      <c r="I495" s="76">
        <f>IF(COUNTBLANK(GD_CHAM_CONG!F496:T496)&gt;=15,1,0)</f>
        <v>0</v>
      </c>
      <c r="J495" s="76">
        <f>IF((GD_CHAM_CONG!AO496+GD_CHAM_CONG!AQ496+GD_CHAM_CONG!AR496+GD_CHAM_CONG!AT496+GD_CHAM_CONG!AU496+GD_CHAM_CONG!AV496)&gt;=14,1,0)</f>
        <v>0</v>
      </c>
      <c r="K495" s="139">
        <v>1</v>
      </c>
      <c r="L495" s="139"/>
      <c r="M495" s="140">
        <v>0</v>
      </c>
      <c r="N495" s="43"/>
    </row>
    <row r="496" spans="1:25" ht="12.75" x14ac:dyDescent="0.2">
      <c r="A496" s="49">
        <v>492</v>
      </c>
      <c r="B496" s="50">
        <v>13758</v>
      </c>
      <c r="C496" s="51" t="s">
        <v>441</v>
      </c>
      <c r="D496" s="51" t="s">
        <v>440</v>
      </c>
      <c r="E496" s="136"/>
      <c r="F496" s="137"/>
      <c r="G496" s="22" t="s">
        <v>77</v>
      </c>
      <c r="H496" s="43">
        <f t="shared" si="0"/>
        <v>1</v>
      </c>
      <c r="I496" s="76">
        <f>IF(COUNTBLANK(GD_CHAM_CONG!F497:T497)&gt;=15,1,0)</f>
        <v>0</v>
      </c>
      <c r="J496" s="76">
        <f>IF((GD_CHAM_CONG!AO497+GD_CHAM_CONG!AQ497+GD_CHAM_CONG!AR497+GD_CHAM_CONG!AT497+GD_CHAM_CONG!AU497+GD_CHAM_CONG!AV497)&gt;=14,1,0)</f>
        <v>0</v>
      </c>
      <c r="K496" s="139">
        <v>1</v>
      </c>
      <c r="L496" s="139"/>
      <c r="M496" s="140">
        <v>0</v>
      </c>
      <c r="N496" s="43"/>
    </row>
    <row r="497" spans="1:14" ht="12.75" x14ac:dyDescent="0.2">
      <c r="A497" s="49">
        <v>493</v>
      </c>
      <c r="B497" s="50">
        <v>13759</v>
      </c>
      <c r="C497" s="51" t="s">
        <v>442</v>
      </c>
      <c r="D497" s="51" t="s">
        <v>440</v>
      </c>
      <c r="E497" s="136"/>
      <c r="F497" s="137"/>
      <c r="G497" s="22" t="s">
        <v>77</v>
      </c>
      <c r="H497" s="43">
        <f t="shared" si="0"/>
        <v>1</v>
      </c>
      <c r="I497" s="76">
        <f>IF(COUNTBLANK(GD_CHAM_CONG!F498:T498)&gt;=15,1,0)</f>
        <v>0</v>
      </c>
      <c r="J497" s="76">
        <f>IF((GD_CHAM_CONG!AO498+GD_CHAM_CONG!AQ498+GD_CHAM_CONG!AR498+GD_CHAM_CONG!AT498+GD_CHAM_CONG!AU498+GD_CHAM_CONG!AV498)&gt;=14,1,0)</f>
        <v>0</v>
      </c>
      <c r="K497" s="139">
        <v>1</v>
      </c>
      <c r="L497" s="139"/>
      <c r="M497" s="140">
        <v>0</v>
      </c>
      <c r="N497" s="43"/>
    </row>
    <row r="498" spans="1:14" ht="12.75" x14ac:dyDescent="0.2">
      <c r="A498" s="49">
        <v>494</v>
      </c>
      <c r="B498" s="50">
        <v>13760</v>
      </c>
      <c r="C498" s="51" t="s">
        <v>443</v>
      </c>
      <c r="D498" s="51" t="s">
        <v>440</v>
      </c>
      <c r="E498" s="136"/>
      <c r="F498" s="137"/>
      <c r="G498" s="22" t="s">
        <v>77</v>
      </c>
      <c r="H498" s="43">
        <f t="shared" si="0"/>
        <v>1</v>
      </c>
      <c r="I498" s="76">
        <f>IF(COUNTBLANK(GD_CHAM_CONG!F499:T499)&gt;=15,1,0)</f>
        <v>0</v>
      </c>
      <c r="J498" s="76">
        <f>IF((GD_CHAM_CONG!AO499+GD_CHAM_CONG!AQ499+GD_CHAM_CONG!AR499+GD_CHAM_CONG!AT499+GD_CHAM_CONG!AU499+GD_CHAM_CONG!AV499)&gt;=14,1,0)</f>
        <v>0</v>
      </c>
      <c r="K498" s="139">
        <v>1</v>
      </c>
      <c r="L498" s="139"/>
      <c r="M498" s="140">
        <v>0</v>
      </c>
      <c r="N498" s="43"/>
    </row>
    <row r="499" spans="1:14" ht="12.75" x14ac:dyDescent="0.2">
      <c r="A499" s="49">
        <v>495</v>
      </c>
      <c r="B499" s="50">
        <v>13762</v>
      </c>
      <c r="C499" s="51" t="s">
        <v>444</v>
      </c>
      <c r="D499" s="51" t="s">
        <v>440</v>
      </c>
      <c r="E499" s="136"/>
      <c r="F499" s="137"/>
      <c r="G499" s="22" t="s">
        <v>77</v>
      </c>
      <c r="H499" s="43">
        <f t="shared" si="0"/>
        <v>1</v>
      </c>
      <c r="I499" s="76">
        <f>IF(COUNTBLANK(GD_CHAM_CONG!F500:T500)&gt;=15,1,0)</f>
        <v>0</v>
      </c>
      <c r="J499" s="76">
        <f>IF((GD_CHAM_CONG!AO500+GD_CHAM_CONG!AQ500+GD_CHAM_CONG!AR500+GD_CHAM_CONG!AT500+GD_CHAM_CONG!AU500+GD_CHAM_CONG!AV500)&gt;=14,1,0)</f>
        <v>0</v>
      </c>
      <c r="K499" s="139">
        <v>1</v>
      </c>
      <c r="L499" s="139"/>
      <c r="M499" s="140">
        <v>0</v>
      </c>
      <c r="N499" s="43"/>
    </row>
    <row r="500" spans="1:14" ht="12.75" x14ac:dyDescent="0.2">
      <c r="A500" s="49">
        <v>496</v>
      </c>
      <c r="B500" s="50">
        <v>13763</v>
      </c>
      <c r="C500" s="51" t="s">
        <v>445</v>
      </c>
      <c r="D500" s="51" t="s">
        <v>440</v>
      </c>
      <c r="E500" s="136"/>
      <c r="F500" s="137"/>
      <c r="G500" s="22" t="s">
        <v>77</v>
      </c>
      <c r="H500" s="43">
        <f t="shared" si="0"/>
        <v>1</v>
      </c>
      <c r="I500" s="76">
        <f>IF(COUNTBLANK(GD_CHAM_CONG!F501:T501)&gt;=15,1,0)</f>
        <v>0</v>
      </c>
      <c r="J500" s="76">
        <f>IF((GD_CHAM_CONG!AO501+GD_CHAM_CONG!AQ501+GD_CHAM_CONG!AR501+GD_CHAM_CONG!AT501+GD_CHAM_CONG!AU501+GD_CHAM_CONG!AV501)&gt;=14,1,0)</f>
        <v>0</v>
      </c>
      <c r="K500" s="139">
        <v>1</v>
      </c>
      <c r="L500" s="139"/>
      <c r="M500" s="140">
        <v>0</v>
      </c>
      <c r="N500" s="43"/>
    </row>
    <row r="501" spans="1:14" ht="12.75" x14ac:dyDescent="0.2">
      <c r="A501" s="49">
        <v>497</v>
      </c>
      <c r="B501" s="50">
        <v>13764</v>
      </c>
      <c r="C501" s="51" t="s">
        <v>446</v>
      </c>
      <c r="D501" s="51" t="s">
        <v>440</v>
      </c>
      <c r="E501" s="136"/>
      <c r="F501" s="137"/>
      <c r="G501" s="22" t="s">
        <v>77</v>
      </c>
      <c r="H501" s="43">
        <f t="shared" si="0"/>
        <v>1</v>
      </c>
      <c r="I501" s="76">
        <f>IF(COUNTBLANK(GD_CHAM_CONG!F502:T502)&gt;=15,1,0)</f>
        <v>0</v>
      </c>
      <c r="J501" s="76">
        <f>IF((GD_CHAM_CONG!AO502+GD_CHAM_CONG!AQ502+GD_CHAM_CONG!AR502+GD_CHAM_CONG!AT502+GD_CHAM_CONG!AU502+GD_CHAM_CONG!AV502)&gt;=14,1,0)</f>
        <v>0</v>
      </c>
      <c r="K501" s="139">
        <v>1</v>
      </c>
      <c r="L501" s="139"/>
      <c r="M501" s="140">
        <v>0</v>
      </c>
      <c r="N501" s="43"/>
    </row>
    <row r="502" spans="1:14" ht="12.75" x14ac:dyDescent="0.2">
      <c r="A502" s="49">
        <v>498</v>
      </c>
      <c r="B502" s="50">
        <v>13765</v>
      </c>
      <c r="C502" s="51" t="s">
        <v>447</v>
      </c>
      <c r="D502" s="51" t="s">
        <v>440</v>
      </c>
      <c r="E502" s="136"/>
      <c r="F502" s="137"/>
      <c r="G502" s="22" t="s">
        <v>77</v>
      </c>
      <c r="H502" s="43">
        <f t="shared" si="0"/>
        <v>1</v>
      </c>
      <c r="I502" s="76">
        <f>IF(COUNTBLANK(GD_CHAM_CONG!F503:T503)&gt;=15,1,0)</f>
        <v>0</v>
      </c>
      <c r="J502" s="76">
        <f>IF((GD_CHAM_CONG!AO503+GD_CHAM_CONG!AQ503+GD_CHAM_CONG!AR503+GD_CHAM_CONG!AT503+GD_CHAM_CONG!AU503+GD_CHAM_CONG!AV503)&gt;=14,1,0)</f>
        <v>0</v>
      </c>
      <c r="K502" s="139">
        <v>1</v>
      </c>
      <c r="L502" s="139"/>
      <c r="M502" s="140">
        <v>0</v>
      </c>
      <c r="N502" s="43"/>
    </row>
    <row r="503" spans="1:14" ht="12.75" x14ac:dyDescent="0.2">
      <c r="A503" s="49">
        <v>499</v>
      </c>
      <c r="B503" s="50">
        <v>13766</v>
      </c>
      <c r="C503" s="51" t="s">
        <v>449</v>
      </c>
      <c r="D503" s="51" t="s">
        <v>440</v>
      </c>
      <c r="E503" s="136"/>
      <c r="F503" s="137"/>
      <c r="G503" s="22" t="s">
        <v>77</v>
      </c>
      <c r="H503" s="43">
        <f t="shared" si="0"/>
        <v>1</v>
      </c>
      <c r="I503" s="76">
        <f>IF(COUNTBLANK(GD_CHAM_CONG!F504:T504)&gt;=15,1,0)</f>
        <v>0</v>
      </c>
      <c r="J503" s="76">
        <f>IF((GD_CHAM_CONG!AO504+GD_CHAM_CONG!AQ504+GD_CHAM_CONG!AR504+GD_CHAM_CONG!AT504+GD_CHAM_CONG!AU504+GD_CHAM_CONG!AV504)&gt;=14,1,0)</f>
        <v>0</v>
      </c>
      <c r="K503" s="139">
        <v>1</v>
      </c>
      <c r="L503" s="139"/>
      <c r="M503" s="140">
        <v>0</v>
      </c>
      <c r="N503" s="43"/>
    </row>
    <row r="504" spans="1:14" ht="12.75" x14ac:dyDescent="0.2">
      <c r="A504" s="49">
        <v>500</v>
      </c>
      <c r="B504" s="50">
        <v>13767</v>
      </c>
      <c r="C504" s="51" t="s">
        <v>450</v>
      </c>
      <c r="D504" s="51" t="s">
        <v>440</v>
      </c>
      <c r="E504" s="136"/>
      <c r="F504" s="137"/>
      <c r="G504" s="22" t="s">
        <v>77</v>
      </c>
      <c r="H504" s="43">
        <f t="shared" si="0"/>
        <v>1</v>
      </c>
      <c r="I504" s="76">
        <f>IF(COUNTBLANK(GD_CHAM_CONG!F505:T505)&gt;=15,1,0)</f>
        <v>0</v>
      </c>
      <c r="J504" s="76">
        <f>IF((GD_CHAM_CONG!AO505+GD_CHAM_CONG!AQ505+GD_CHAM_CONG!AR505+GD_CHAM_CONG!AT505+GD_CHAM_CONG!AU505+GD_CHAM_CONG!AV505)&gt;=14,1,0)</f>
        <v>0</v>
      </c>
      <c r="K504" s="139">
        <v>1</v>
      </c>
      <c r="L504" s="139"/>
      <c r="M504" s="140">
        <v>0</v>
      </c>
      <c r="N504" s="43"/>
    </row>
    <row r="505" spans="1:14" ht="12.75" x14ac:dyDescent="0.2">
      <c r="A505" s="49">
        <v>501</v>
      </c>
      <c r="B505" s="50">
        <v>13769</v>
      </c>
      <c r="C505" s="51" t="s">
        <v>451</v>
      </c>
      <c r="D505" s="51" t="s">
        <v>440</v>
      </c>
      <c r="E505" s="136"/>
      <c r="F505" s="137"/>
      <c r="G505" s="22" t="s">
        <v>77</v>
      </c>
      <c r="H505" s="43">
        <f t="shared" si="0"/>
        <v>1</v>
      </c>
      <c r="I505" s="76">
        <f>IF(COUNTBLANK(GD_CHAM_CONG!F506:T506)&gt;=15,1,0)</f>
        <v>0</v>
      </c>
      <c r="J505" s="76">
        <f>IF((GD_CHAM_CONG!AO506+GD_CHAM_CONG!AQ506+GD_CHAM_CONG!AR506+GD_CHAM_CONG!AT506+GD_CHAM_CONG!AU506+GD_CHAM_CONG!AV506)&gt;=14,1,0)</f>
        <v>0</v>
      </c>
      <c r="K505" s="139">
        <v>1</v>
      </c>
      <c r="L505" s="139"/>
      <c r="M505" s="140">
        <v>0</v>
      </c>
      <c r="N505" s="43"/>
    </row>
    <row r="506" spans="1:14" ht="12.75" x14ac:dyDescent="0.2">
      <c r="A506" s="49">
        <v>502</v>
      </c>
      <c r="B506" s="50">
        <v>13770</v>
      </c>
      <c r="C506" s="51" t="s">
        <v>452</v>
      </c>
      <c r="D506" s="51" t="s">
        <v>440</v>
      </c>
      <c r="E506" s="136"/>
      <c r="F506" s="137"/>
      <c r="G506" s="22" t="s">
        <v>77</v>
      </c>
      <c r="H506" s="43">
        <f t="shared" si="0"/>
        <v>1</v>
      </c>
      <c r="I506" s="76">
        <f>IF(COUNTBLANK(GD_CHAM_CONG!F507:T507)&gt;=15,1,0)</f>
        <v>0</v>
      </c>
      <c r="J506" s="76">
        <f>IF((GD_CHAM_CONG!AO507+GD_CHAM_CONG!AQ507+GD_CHAM_CONG!AR507+GD_CHAM_CONG!AT507+GD_CHAM_CONG!AU507+GD_CHAM_CONG!AV507)&gt;=14,1,0)</f>
        <v>0</v>
      </c>
      <c r="K506" s="139">
        <v>1</v>
      </c>
      <c r="L506" s="139"/>
      <c r="M506" s="140">
        <v>0</v>
      </c>
      <c r="N506" s="43"/>
    </row>
    <row r="507" spans="1:14" ht="12.75" x14ac:dyDescent="0.2">
      <c r="A507" s="49">
        <v>503</v>
      </c>
      <c r="B507" s="50">
        <v>13771</v>
      </c>
      <c r="C507" s="51" t="s">
        <v>453</v>
      </c>
      <c r="D507" s="51" t="s">
        <v>440</v>
      </c>
      <c r="E507" s="136"/>
      <c r="F507" s="137"/>
      <c r="G507" s="22" t="s">
        <v>77</v>
      </c>
      <c r="H507" s="43">
        <f t="shared" si="0"/>
        <v>1</v>
      </c>
      <c r="I507" s="76">
        <f>IF(COUNTBLANK(GD_CHAM_CONG!F508:T508)&gt;=15,1,0)</f>
        <v>0</v>
      </c>
      <c r="J507" s="76">
        <f>IF((GD_CHAM_CONG!AO508+GD_CHAM_CONG!AQ508+GD_CHAM_CONG!AR508+GD_CHAM_CONG!AT508+GD_CHAM_CONG!AU508+GD_CHAM_CONG!AV508)&gt;=14,1,0)</f>
        <v>0</v>
      </c>
      <c r="K507" s="139">
        <v>1</v>
      </c>
      <c r="L507" s="139"/>
      <c r="M507" s="140">
        <v>0</v>
      </c>
      <c r="N507" s="43"/>
    </row>
    <row r="508" spans="1:14" ht="12.75" x14ac:dyDescent="0.2">
      <c r="A508" s="49">
        <v>504</v>
      </c>
      <c r="B508" s="50">
        <v>13772</v>
      </c>
      <c r="C508" s="51" t="s">
        <v>454</v>
      </c>
      <c r="D508" s="51" t="s">
        <v>440</v>
      </c>
      <c r="E508" s="136"/>
      <c r="F508" s="137"/>
      <c r="G508" s="22" t="s">
        <v>77</v>
      </c>
      <c r="H508" s="43">
        <f t="shared" si="0"/>
        <v>1</v>
      </c>
      <c r="I508" s="76">
        <f>IF(COUNTBLANK(GD_CHAM_CONG!F509:T509)&gt;=15,1,0)</f>
        <v>0</v>
      </c>
      <c r="J508" s="76">
        <f>IF((GD_CHAM_CONG!AO509+GD_CHAM_CONG!AQ509+GD_CHAM_CONG!AR509+GD_CHAM_CONG!AT509+GD_CHAM_CONG!AU509+GD_CHAM_CONG!AV509)&gt;=14,1,0)</f>
        <v>0</v>
      </c>
      <c r="K508" s="139">
        <v>1</v>
      </c>
      <c r="L508" s="139"/>
      <c r="M508" s="140">
        <v>0</v>
      </c>
      <c r="N508" s="43"/>
    </row>
    <row r="509" spans="1:14" ht="12.75" x14ac:dyDescent="0.2">
      <c r="A509" s="49">
        <v>505</v>
      </c>
      <c r="B509" s="50">
        <v>13773</v>
      </c>
      <c r="C509" s="51" t="s">
        <v>455</v>
      </c>
      <c r="D509" s="51" t="s">
        <v>440</v>
      </c>
      <c r="E509" s="136"/>
      <c r="F509" s="137"/>
      <c r="G509" s="22" t="s">
        <v>77</v>
      </c>
      <c r="H509" s="43">
        <f t="shared" si="0"/>
        <v>1</v>
      </c>
      <c r="I509" s="76">
        <f>IF(COUNTBLANK(GD_CHAM_CONG!F510:T510)&gt;=15,1,0)</f>
        <v>0</v>
      </c>
      <c r="J509" s="76">
        <f>IF((GD_CHAM_CONG!AO510+GD_CHAM_CONG!AQ510+GD_CHAM_CONG!AR510+GD_CHAM_CONG!AT510+GD_CHAM_CONG!AU510+GD_CHAM_CONG!AV510)&gt;=14,1,0)</f>
        <v>0</v>
      </c>
      <c r="K509" s="139">
        <v>1</v>
      </c>
      <c r="L509" s="139"/>
      <c r="M509" s="140">
        <v>0</v>
      </c>
      <c r="N509" s="43"/>
    </row>
    <row r="510" spans="1:14" ht="12.75" x14ac:dyDescent="0.2">
      <c r="A510" s="49">
        <v>506</v>
      </c>
      <c r="B510" s="50">
        <v>13774</v>
      </c>
      <c r="C510" s="51" t="s">
        <v>456</v>
      </c>
      <c r="D510" s="51" t="s">
        <v>440</v>
      </c>
      <c r="E510" s="136"/>
      <c r="F510" s="137"/>
      <c r="G510" s="22" t="s">
        <v>77</v>
      </c>
      <c r="H510" s="43">
        <f t="shared" si="0"/>
        <v>1</v>
      </c>
      <c r="I510" s="76">
        <f>IF(COUNTBLANK(GD_CHAM_CONG!F511:T511)&gt;=15,1,0)</f>
        <v>0</v>
      </c>
      <c r="J510" s="76">
        <f>IF((GD_CHAM_CONG!AO511+GD_CHAM_CONG!AQ511+GD_CHAM_CONG!AR511+GD_CHAM_CONG!AT511+GD_CHAM_CONG!AU511+GD_CHAM_CONG!AV511)&gt;=14,1,0)</f>
        <v>0</v>
      </c>
      <c r="K510" s="139">
        <v>1</v>
      </c>
      <c r="L510" s="139"/>
      <c r="M510" s="140">
        <v>0</v>
      </c>
      <c r="N510" s="43"/>
    </row>
    <row r="511" spans="1:14" ht="12.75" x14ac:dyDescent="0.2">
      <c r="A511" s="49">
        <v>507</v>
      </c>
      <c r="B511" s="50">
        <v>13775</v>
      </c>
      <c r="C511" s="51" t="s">
        <v>457</v>
      </c>
      <c r="D511" s="51" t="s">
        <v>440</v>
      </c>
      <c r="E511" s="136"/>
      <c r="F511" s="137"/>
      <c r="G511" s="22" t="s">
        <v>77</v>
      </c>
      <c r="H511" s="43">
        <f t="shared" si="0"/>
        <v>1</v>
      </c>
      <c r="I511" s="76">
        <f>IF(COUNTBLANK(GD_CHAM_CONG!F512:T512)&gt;=15,1,0)</f>
        <v>0</v>
      </c>
      <c r="J511" s="76">
        <f>IF((GD_CHAM_CONG!AO512+GD_CHAM_CONG!AQ512+GD_CHAM_CONG!AR512+GD_CHAM_CONG!AT512+GD_CHAM_CONG!AU512+GD_CHAM_CONG!AV512)&gt;=14,1,0)</f>
        <v>0</v>
      </c>
      <c r="K511" s="139">
        <v>1</v>
      </c>
      <c r="L511" s="139"/>
      <c r="M511" s="140">
        <v>0</v>
      </c>
      <c r="N511" s="43"/>
    </row>
    <row r="512" spans="1:14" ht="12.75" x14ac:dyDescent="0.2">
      <c r="A512" s="49">
        <v>508</v>
      </c>
      <c r="B512" s="50">
        <v>13776</v>
      </c>
      <c r="C512" s="51" t="s">
        <v>459</v>
      </c>
      <c r="D512" s="51" t="s">
        <v>440</v>
      </c>
      <c r="E512" s="136"/>
      <c r="F512" s="137"/>
      <c r="G512" s="22" t="s">
        <v>77</v>
      </c>
      <c r="H512" s="43">
        <f t="shared" si="0"/>
        <v>1</v>
      </c>
      <c r="I512" s="76">
        <f>IF(COUNTBLANK(GD_CHAM_CONG!F513:T513)&gt;=15,1,0)</f>
        <v>0</v>
      </c>
      <c r="J512" s="76">
        <f>IF((GD_CHAM_CONG!AO513+GD_CHAM_CONG!AQ513+GD_CHAM_CONG!AR513+GD_CHAM_CONG!AT513+GD_CHAM_CONG!AU513+GD_CHAM_CONG!AV513)&gt;=14,1,0)</f>
        <v>0</v>
      </c>
      <c r="K512" s="139">
        <v>1</v>
      </c>
      <c r="L512" s="139"/>
      <c r="M512" s="140">
        <v>0</v>
      </c>
      <c r="N512" s="43"/>
    </row>
    <row r="513" spans="1:14" ht="12.75" x14ac:dyDescent="0.2">
      <c r="A513" s="49">
        <v>509</v>
      </c>
      <c r="B513" s="50">
        <v>13778</v>
      </c>
      <c r="C513" s="51" t="s">
        <v>460</v>
      </c>
      <c r="D513" s="51" t="s">
        <v>440</v>
      </c>
      <c r="E513" s="136"/>
      <c r="F513" s="137"/>
      <c r="G513" s="22" t="s">
        <v>77</v>
      </c>
      <c r="H513" s="43">
        <f t="shared" si="0"/>
        <v>1</v>
      </c>
      <c r="I513" s="76">
        <f>IF(COUNTBLANK(GD_CHAM_CONG!F514:T514)&gt;=15,1,0)</f>
        <v>0</v>
      </c>
      <c r="J513" s="76">
        <f>IF((GD_CHAM_CONG!AO514+GD_CHAM_CONG!AQ514+GD_CHAM_CONG!AR514+GD_CHAM_CONG!AT514+GD_CHAM_CONG!AU514+GD_CHAM_CONG!AV514)&gt;=14,1,0)</f>
        <v>0</v>
      </c>
      <c r="K513" s="139">
        <v>1</v>
      </c>
      <c r="L513" s="139"/>
      <c r="M513" s="140">
        <v>0</v>
      </c>
      <c r="N513" s="43"/>
    </row>
    <row r="514" spans="1:14" ht="12.75" x14ac:dyDescent="0.2">
      <c r="A514" s="49">
        <v>510</v>
      </c>
      <c r="B514" s="50">
        <v>13779</v>
      </c>
      <c r="C514" s="51" t="s">
        <v>461</v>
      </c>
      <c r="D514" s="51" t="s">
        <v>440</v>
      </c>
      <c r="E514" s="136"/>
      <c r="F514" s="137"/>
      <c r="G514" s="22" t="s">
        <v>77</v>
      </c>
      <c r="H514" s="43">
        <f t="shared" si="0"/>
        <v>1</v>
      </c>
      <c r="I514" s="76">
        <f>IF(COUNTBLANK(GD_CHAM_CONG!F515:T515)&gt;=15,1,0)</f>
        <v>0</v>
      </c>
      <c r="J514" s="76">
        <f>IF((GD_CHAM_CONG!AO515+GD_CHAM_CONG!AQ515+GD_CHAM_CONG!AR515+GD_CHAM_CONG!AT515+GD_CHAM_CONG!AU515+GD_CHAM_CONG!AV515)&gt;=14,1,0)</f>
        <v>0</v>
      </c>
      <c r="K514" s="139">
        <v>1</v>
      </c>
      <c r="L514" s="139"/>
      <c r="M514" s="140">
        <v>0</v>
      </c>
      <c r="N514" s="43"/>
    </row>
    <row r="515" spans="1:14" ht="12.75" x14ac:dyDescent="0.2">
      <c r="A515" s="49">
        <v>511</v>
      </c>
      <c r="B515" s="50">
        <v>13780</v>
      </c>
      <c r="C515" s="51" t="s">
        <v>463</v>
      </c>
      <c r="D515" s="51" t="s">
        <v>440</v>
      </c>
      <c r="E515" s="136"/>
      <c r="F515" s="137"/>
      <c r="G515" s="22" t="s">
        <v>77</v>
      </c>
      <c r="H515" s="43">
        <f t="shared" si="0"/>
        <v>1</v>
      </c>
      <c r="I515" s="76">
        <f>IF(COUNTBLANK(GD_CHAM_CONG!F516:T516)&gt;=15,1,0)</f>
        <v>0</v>
      </c>
      <c r="J515" s="76">
        <f>IF((GD_CHAM_CONG!AO516+GD_CHAM_CONG!AQ516+GD_CHAM_CONG!AR516+GD_CHAM_CONG!AT516+GD_CHAM_CONG!AU516+GD_CHAM_CONG!AV516)&gt;=14,1,0)</f>
        <v>0</v>
      </c>
      <c r="K515" s="139">
        <v>1</v>
      </c>
      <c r="L515" s="139"/>
      <c r="M515" s="140">
        <v>0</v>
      </c>
      <c r="N515" s="43"/>
    </row>
    <row r="516" spans="1:14" ht="12.75" x14ac:dyDescent="0.2">
      <c r="A516" s="49">
        <v>512</v>
      </c>
      <c r="B516" s="50">
        <v>13781</v>
      </c>
      <c r="C516" s="51" t="s">
        <v>464</v>
      </c>
      <c r="D516" s="51" t="s">
        <v>440</v>
      </c>
      <c r="E516" s="136"/>
      <c r="F516" s="137"/>
      <c r="G516" s="22" t="s">
        <v>77</v>
      </c>
      <c r="H516" s="43">
        <f t="shared" si="0"/>
        <v>1</v>
      </c>
      <c r="I516" s="76">
        <f>IF(COUNTBLANK(GD_CHAM_CONG!F517:T517)&gt;=15,1,0)</f>
        <v>0</v>
      </c>
      <c r="J516" s="76">
        <f>IF((GD_CHAM_CONG!AO517+GD_CHAM_CONG!AQ517+GD_CHAM_CONG!AR517+GD_CHAM_CONG!AT517+GD_CHAM_CONG!AU517+GD_CHAM_CONG!AV517)&gt;=14,1,0)</f>
        <v>0</v>
      </c>
      <c r="K516" s="139">
        <v>1</v>
      </c>
      <c r="L516" s="139"/>
      <c r="M516" s="140">
        <v>0</v>
      </c>
      <c r="N516" s="43"/>
    </row>
    <row r="517" spans="1:14" ht="12.75" x14ac:dyDescent="0.2">
      <c r="A517" s="49">
        <v>513</v>
      </c>
      <c r="B517" s="50">
        <v>13782</v>
      </c>
      <c r="C517" s="51" t="s">
        <v>465</v>
      </c>
      <c r="D517" s="51" t="s">
        <v>440</v>
      </c>
      <c r="E517" s="136"/>
      <c r="F517" s="137"/>
      <c r="G517" s="22" t="s">
        <v>77</v>
      </c>
      <c r="H517" s="43">
        <f t="shared" si="0"/>
        <v>1</v>
      </c>
      <c r="I517" s="76">
        <f>IF(COUNTBLANK(GD_CHAM_CONG!F518:T518)&gt;=15,1,0)</f>
        <v>0</v>
      </c>
      <c r="J517" s="76">
        <f>IF((GD_CHAM_CONG!AO518+GD_CHAM_CONG!AQ518+GD_CHAM_CONG!AR518+GD_CHAM_CONG!AT518+GD_CHAM_CONG!AU518+GD_CHAM_CONG!AV518)&gt;=14,1,0)</f>
        <v>0</v>
      </c>
      <c r="K517" s="139">
        <v>1</v>
      </c>
      <c r="L517" s="139"/>
      <c r="M517" s="140">
        <v>0</v>
      </c>
      <c r="N517" s="43"/>
    </row>
    <row r="518" spans="1:14" ht="12.75" x14ac:dyDescent="0.2">
      <c r="A518" s="49">
        <v>514</v>
      </c>
      <c r="B518" s="50">
        <v>13784</v>
      </c>
      <c r="C518" s="51" t="s">
        <v>466</v>
      </c>
      <c r="D518" s="51" t="s">
        <v>440</v>
      </c>
      <c r="E518" s="136"/>
      <c r="F518" s="137"/>
      <c r="G518" s="22" t="s">
        <v>77</v>
      </c>
      <c r="H518" s="43">
        <f t="shared" si="0"/>
        <v>1</v>
      </c>
      <c r="I518" s="76">
        <f>IF(COUNTBLANK(GD_CHAM_CONG!F519:T519)&gt;=15,1,0)</f>
        <v>0</v>
      </c>
      <c r="J518" s="76">
        <f>IF((GD_CHAM_CONG!AO519+GD_CHAM_CONG!AQ519+GD_CHAM_CONG!AR519+GD_CHAM_CONG!AT519+GD_CHAM_CONG!AU519+GD_CHAM_CONG!AV519)&gt;=14,1,0)</f>
        <v>0</v>
      </c>
      <c r="K518" s="139">
        <v>1</v>
      </c>
      <c r="L518" s="139"/>
      <c r="M518" s="140">
        <v>0</v>
      </c>
      <c r="N518" s="43"/>
    </row>
    <row r="519" spans="1:14" ht="12.75" x14ac:dyDescent="0.2">
      <c r="A519" s="49">
        <v>515</v>
      </c>
      <c r="B519" s="50">
        <v>13754</v>
      </c>
      <c r="C519" s="51" t="s">
        <v>467</v>
      </c>
      <c r="D519" s="51" t="s">
        <v>440</v>
      </c>
      <c r="E519" s="136"/>
      <c r="F519" s="137"/>
      <c r="G519" s="22" t="s">
        <v>77</v>
      </c>
      <c r="H519" s="43">
        <f t="shared" si="0"/>
        <v>1</v>
      </c>
      <c r="I519" s="76">
        <f>IF(COUNTBLANK(GD_CHAM_CONG!F520:T520)&gt;=15,1,0)</f>
        <v>0</v>
      </c>
      <c r="J519" s="76">
        <f>IF((GD_CHAM_CONG!AO520+GD_CHAM_CONG!AQ520+GD_CHAM_CONG!AR520+GD_CHAM_CONG!AT520+GD_CHAM_CONG!AU520+GD_CHAM_CONG!AV520)&gt;=14,1,0)</f>
        <v>0</v>
      </c>
      <c r="K519" s="139">
        <v>1</v>
      </c>
      <c r="L519" s="139"/>
      <c r="M519" s="140">
        <v>0</v>
      </c>
      <c r="N519" s="43"/>
    </row>
    <row r="520" spans="1:14" ht="12.75" x14ac:dyDescent="0.2">
      <c r="A520" s="49">
        <v>516</v>
      </c>
      <c r="B520" s="50">
        <v>13756</v>
      </c>
      <c r="C520" s="51" t="s">
        <v>468</v>
      </c>
      <c r="D520" s="51" t="s">
        <v>440</v>
      </c>
      <c r="E520" s="136"/>
      <c r="F520" s="137"/>
      <c r="G520" s="22" t="s">
        <v>77</v>
      </c>
      <c r="H520" s="43">
        <f t="shared" si="0"/>
        <v>1</v>
      </c>
      <c r="I520" s="76">
        <f>IF(COUNTBLANK(GD_CHAM_CONG!F521:T521)&gt;=15,1,0)</f>
        <v>0</v>
      </c>
      <c r="J520" s="76">
        <f>IF((GD_CHAM_CONG!AO521+GD_CHAM_CONG!AQ521+GD_CHAM_CONG!AR521+GD_CHAM_CONG!AT521+GD_CHAM_CONG!AU521+GD_CHAM_CONG!AV521)&gt;=14,1,0)</f>
        <v>0</v>
      </c>
      <c r="K520" s="139">
        <v>1</v>
      </c>
      <c r="L520" s="139"/>
      <c r="M520" s="140">
        <v>0</v>
      </c>
      <c r="N520" s="43"/>
    </row>
    <row r="521" spans="1:14" ht="12.75" x14ac:dyDescent="0.2">
      <c r="A521" s="49">
        <v>517</v>
      </c>
      <c r="B521" s="50">
        <v>13757</v>
      </c>
      <c r="C521" s="51" t="s">
        <v>469</v>
      </c>
      <c r="D521" s="51" t="s">
        <v>440</v>
      </c>
      <c r="E521" s="136"/>
      <c r="F521" s="137"/>
      <c r="G521" s="22" t="s">
        <v>77</v>
      </c>
      <c r="H521" s="43">
        <f t="shared" si="0"/>
        <v>1</v>
      </c>
      <c r="I521" s="76">
        <f>IF(COUNTBLANK(GD_CHAM_CONG!F522:T522)&gt;=15,1,0)</f>
        <v>0</v>
      </c>
      <c r="J521" s="76">
        <f>IF((GD_CHAM_CONG!AO522+GD_CHAM_CONG!AQ522+GD_CHAM_CONG!AR522+GD_CHAM_CONG!AT522+GD_CHAM_CONG!AU522+GD_CHAM_CONG!AV522)&gt;=14,1,0)</f>
        <v>0</v>
      </c>
      <c r="K521" s="139">
        <v>1</v>
      </c>
      <c r="L521" s="139"/>
      <c r="M521" s="140">
        <v>0</v>
      </c>
      <c r="N521" s="43"/>
    </row>
    <row r="522" spans="1:14" ht="12.75" x14ac:dyDescent="0.2">
      <c r="A522" s="49">
        <v>518</v>
      </c>
      <c r="B522" s="50">
        <v>13768</v>
      </c>
      <c r="C522" s="51" t="s">
        <v>470</v>
      </c>
      <c r="D522" s="51" t="s">
        <v>440</v>
      </c>
      <c r="E522" s="136"/>
      <c r="F522" s="137"/>
      <c r="G522" s="22" t="s">
        <v>77</v>
      </c>
      <c r="H522" s="43">
        <f t="shared" si="0"/>
        <v>1</v>
      </c>
      <c r="I522" s="76">
        <f>IF(COUNTBLANK(GD_CHAM_CONG!F523:T523)&gt;=15,1,0)</f>
        <v>0</v>
      </c>
      <c r="J522" s="76">
        <f>IF((GD_CHAM_CONG!AO523+GD_CHAM_CONG!AQ523+GD_CHAM_CONG!AR523+GD_CHAM_CONG!AT523+GD_CHAM_CONG!AU523+GD_CHAM_CONG!AV523)&gt;=14,1,0)</f>
        <v>0</v>
      </c>
      <c r="K522" s="139">
        <v>1</v>
      </c>
      <c r="L522" s="139"/>
      <c r="M522" s="140">
        <v>0</v>
      </c>
      <c r="N522" s="43"/>
    </row>
    <row r="523" spans="1:14" ht="12.75" x14ac:dyDescent="0.2">
      <c r="A523" s="49">
        <v>519</v>
      </c>
      <c r="B523" s="50">
        <v>201505</v>
      </c>
      <c r="C523" s="204" t="s">
        <v>471</v>
      </c>
      <c r="D523" s="205" t="s">
        <v>440</v>
      </c>
      <c r="E523" s="136"/>
      <c r="F523" s="137"/>
      <c r="G523" s="22" t="s">
        <v>77</v>
      </c>
      <c r="H523" s="43">
        <f t="shared" si="0"/>
        <v>1</v>
      </c>
      <c r="I523" s="76">
        <f>IF(COUNTBLANK(GD_CHAM_CONG!F524:T524)&gt;=15,1,0)</f>
        <v>0</v>
      </c>
      <c r="J523" s="76">
        <f>IF((GD_CHAM_CONG!AO524+GD_CHAM_CONG!AQ524+GD_CHAM_CONG!AR524+GD_CHAM_CONG!AT524+GD_CHAM_CONG!AU524+GD_CHAM_CONG!AV524)&gt;=14,1,0)</f>
        <v>0</v>
      </c>
      <c r="K523" s="139">
        <v>1</v>
      </c>
      <c r="L523" s="139"/>
      <c r="M523" s="140">
        <v>0</v>
      </c>
      <c r="N523" s="43"/>
    </row>
    <row r="524" spans="1:14" ht="12.75" x14ac:dyDescent="0.2">
      <c r="A524" s="49">
        <v>520</v>
      </c>
      <c r="B524" s="50">
        <v>201506</v>
      </c>
      <c r="C524" s="204" t="s">
        <v>472</v>
      </c>
      <c r="D524" s="205" t="s">
        <v>440</v>
      </c>
      <c r="E524" s="136"/>
      <c r="F524" s="137"/>
      <c r="G524" s="22" t="s">
        <v>77</v>
      </c>
      <c r="H524" s="43">
        <f t="shared" si="0"/>
        <v>1</v>
      </c>
      <c r="I524" s="76">
        <f>IF(COUNTBLANK(GD_CHAM_CONG!F525:T525)&gt;=15,1,0)</f>
        <v>0</v>
      </c>
      <c r="J524" s="76">
        <f>IF((GD_CHAM_CONG!AO525+GD_CHAM_CONG!AQ525+GD_CHAM_CONG!AR525+GD_CHAM_CONG!AT525+GD_CHAM_CONG!AU525+GD_CHAM_CONG!AV525)&gt;=14,1,0)</f>
        <v>0</v>
      </c>
      <c r="K524" s="139">
        <v>1</v>
      </c>
      <c r="L524" s="139"/>
      <c r="M524" s="140">
        <v>0</v>
      </c>
      <c r="N524" s="43"/>
    </row>
    <row r="525" spans="1:14" ht="12.75" x14ac:dyDescent="0.2">
      <c r="A525" s="49">
        <v>521</v>
      </c>
      <c r="B525" s="50">
        <v>201507</v>
      </c>
      <c r="C525" s="204" t="s">
        <v>473</v>
      </c>
      <c r="D525" s="205" t="s">
        <v>440</v>
      </c>
      <c r="E525" s="136"/>
      <c r="F525" s="137"/>
      <c r="G525" s="22" t="s">
        <v>77</v>
      </c>
      <c r="H525" s="43">
        <f t="shared" si="0"/>
        <v>1</v>
      </c>
      <c r="I525" s="76">
        <f>IF(COUNTBLANK(GD_CHAM_CONG!F526:T526)&gt;=15,1,0)</f>
        <v>0</v>
      </c>
      <c r="J525" s="76">
        <f>IF((GD_CHAM_CONG!AO526+GD_CHAM_CONG!AQ526+GD_CHAM_CONG!AR526+GD_CHAM_CONG!AT526+GD_CHAM_CONG!AU526+GD_CHAM_CONG!AV526)&gt;=14,1,0)</f>
        <v>0</v>
      </c>
      <c r="K525" s="139">
        <v>1</v>
      </c>
      <c r="L525" s="139"/>
      <c r="M525" s="140">
        <v>0</v>
      </c>
      <c r="N525" s="43"/>
    </row>
    <row r="526" spans="1:14" ht="12.75" x14ac:dyDescent="0.2">
      <c r="A526" s="49">
        <v>522</v>
      </c>
      <c r="B526" s="50">
        <v>201508</v>
      </c>
      <c r="C526" s="204" t="s">
        <v>474</v>
      </c>
      <c r="D526" s="205" t="s">
        <v>440</v>
      </c>
      <c r="E526" s="136"/>
      <c r="F526" s="137"/>
      <c r="G526" s="22" t="s">
        <v>77</v>
      </c>
      <c r="H526" s="43">
        <f t="shared" si="0"/>
        <v>1</v>
      </c>
      <c r="I526" s="76">
        <f>IF(COUNTBLANK(GD_CHAM_CONG!F527:T527)&gt;=15,1,0)</f>
        <v>0</v>
      </c>
      <c r="J526" s="76">
        <f>IF((GD_CHAM_CONG!AO527+GD_CHAM_CONG!AQ527+GD_CHAM_CONG!AR527+GD_CHAM_CONG!AT527+GD_CHAM_CONG!AU527+GD_CHAM_CONG!AV527)&gt;=14,1,0)</f>
        <v>0</v>
      </c>
      <c r="K526" s="139">
        <v>1</v>
      </c>
      <c r="L526" s="139"/>
      <c r="M526" s="140">
        <v>0</v>
      </c>
      <c r="N526" s="43"/>
    </row>
    <row r="527" spans="1:14" ht="12.75" x14ac:dyDescent="0.2">
      <c r="A527" s="49">
        <v>523</v>
      </c>
      <c r="B527" s="50">
        <v>201509</v>
      </c>
      <c r="C527" s="204" t="s">
        <v>475</v>
      </c>
      <c r="D527" s="205" t="s">
        <v>440</v>
      </c>
      <c r="E527" s="136"/>
      <c r="F527" s="137"/>
      <c r="G527" s="22" t="s">
        <v>77</v>
      </c>
      <c r="H527" s="43">
        <f t="shared" si="0"/>
        <v>1</v>
      </c>
      <c r="I527" s="76">
        <f>IF(COUNTBLANK(GD_CHAM_CONG!F528:T528)&gt;=15,1,0)</f>
        <v>0</v>
      </c>
      <c r="J527" s="76">
        <f>IF((GD_CHAM_CONG!AO528+GD_CHAM_CONG!AQ528+GD_CHAM_CONG!AR528+GD_CHAM_CONG!AT528+GD_CHAM_CONG!AU528+GD_CHAM_CONG!AV528)&gt;=14,1,0)</f>
        <v>0</v>
      </c>
      <c r="K527" s="139">
        <v>1</v>
      </c>
      <c r="L527" s="139"/>
      <c r="M527" s="140">
        <v>0</v>
      </c>
      <c r="N527" s="43"/>
    </row>
    <row r="528" spans="1:14" ht="12.75" x14ac:dyDescent="0.2">
      <c r="A528" s="49">
        <v>524</v>
      </c>
      <c r="B528" s="50">
        <v>201510</v>
      </c>
      <c r="C528" s="204" t="s">
        <v>476</v>
      </c>
      <c r="D528" s="205" t="s">
        <v>440</v>
      </c>
      <c r="E528" s="136"/>
      <c r="F528" s="137"/>
      <c r="G528" s="22" t="s">
        <v>77</v>
      </c>
      <c r="H528" s="43">
        <f t="shared" si="0"/>
        <v>1</v>
      </c>
      <c r="I528" s="76">
        <f>IF(COUNTBLANK(GD_CHAM_CONG!F529:T529)&gt;=15,1,0)</f>
        <v>0</v>
      </c>
      <c r="J528" s="76">
        <f>IF((GD_CHAM_CONG!AO529+GD_CHAM_CONG!AQ529+GD_CHAM_CONG!AR529+GD_CHAM_CONG!AT529+GD_CHAM_CONG!AU529+GD_CHAM_CONG!AV529)&gt;=14,1,0)</f>
        <v>0</v>
      </c>
      <c r="K528" s="139">
        <v>1</v>
      </c>
      <c r="L528" s="139"/>
      <c r="M528" s="140">
        <v>0</v>
      </c>
      <c r="N528" s="43"/>
    </row>
    <row r="529" spans="1:14" ht="12.75" x14ac:dyDescent="0.2">
      <c r="A529" s="49">
        <v>525</v>
      </c>
      <c r="B529" s="50">
        <v>201511</v>
      </c>
      <c r="C529" s="204" t="s">
        <v>477</v>
      </c>
      <c r="D529" s="205" t="s">
        <v>440</v>
      </c>
      <c r="E529" s="136"/>
      <c r="F529" s="137"/>
      <c r="G529" s="22" t="s">
        <v>77</v>
      </c>
      <c r="H529" s="43">
        <f t="shared" si="0"/>
        <v>1</v>
      </c>
      <c r="I529" s="76">
        <f>IF(COUNTBLANK(GD_CHAM_CONG!F530:T530)&gt;=15,1,0)</f>
        <v>0</v>
      </c>
      <c r="J529" s="76">
        <f>IF((GD_CHAM_CONG!AO530+GD_CHAM_CONG!AQ530+GD_CHAM_CONG!AR530+GD_CHAM_CONG!AT530+GD_CHAM_CONG!AU530+GD_CHAM_CONG!AV530)&gt;=14,1,0)</f>
        <v>0</v>
      </c>
      <c r="K529" s="139">
        <v>1</v>
      </c>
      <c r="L529" s="139"/>
      <c r="M529" s="140">
        <v>0</v>
      </c>
      <c r="N529" s="43"/>
    </row>
    <row r="530" spans="1:14" ht="12.75" x14ac:dyDescent="0.2">
      <c r="A530" s="49">
        <v>526</v>
      </c>
      <c r="B530" s="50">
        <v>201512</v>
      </c>
      <c r="C530" s="204" t="s">
        <v>478</v>
      </c>
      <c r="D530" s="205" t="s">
        <v>440</v>
      </c>
      <c r="E530" s="136"/>
      <c r="F530" s="137"/>
      <c r="G530" s="22" t="s">
        <v>77</v>
      </c>
      <c r="H530" s="43">
        <f t="shared" si="0"/>
        <v>1</v>
      </c>
      <c r="I530" s="76">
        <f>IF(COUNTBLANK(GD_CHAM_CONG!F531:T531)&gt;=15,1,0)</f>
        <v>0</v>
      </c>
      <c r="J530" s="76">
        <f>IF((GD_CHAM_CONG!AO531+GD_CHAM_CONG!AQ531+GD_CHAM_CONG!AR531+GD_CHAM_CONG!AT531+GD_CHAM_CONG!AU531+GD_CHAM_CONG!AV531)&gt;=14,1,0)</f>
        <v>0</v>
      </c>
      <c r="K530" s="139">
        <v>1</v>
      </c>
      <c r="L530" s="139"/>
      <c r="M530" s="140">
        <v>0</v>
      </c>
      <c r="N530" s="43"/>
    </row>
    <row r="531" spans="1:14" ht="12.75" x14ac:dyDescent="0.2">
      <c r="A531" s="49">
        <v>527</v>
      </c>
      <c r="B531" s="50">
        <v>201513</v>
      </c>
      <c r="C531" s="204" t="s">
        <v>479</v>
      </c>
      <c r="D531" s="205" t="s">
        <v>440</v>
      </c>
      <c r="E531" s="136"/>
      <c r="F531" s="137"/>
      <c r="G531" s="22" t="s">
        <v>77</v>
      </c>
      <c r="H531" s="43">
        <f t="shared" si="0"/>
        <v>1</v>
      </c>
      <c r="I531" s="76">
        <f>IF(COUNTBLANK(GD_CHAM_CONG!F532:T532)&gt;=15,1,0)</f>
        <v>0</v>
      </c>
      <c r="J531" s="76">
        <f>IF((GD_CHAM_CONG!AO532+GD_CHAM_CONG!AQ532+GD_CHAM_CONG!AR532+GD_CHAM_CONG!AT532+GD_CHAM_CONG!AU532+GD_CHAM_CONG!AV532)&gt;=14,1,0)</f>
        <v>0</v>
      </c>
      <c r="K531" s="139">
        <v>1</v>
      </c>
      <c r="L531" s="139"/>
      <c r="M531" s="140">
        <v>0</v>
      </c>
      <c r="N531" s="43"/>
    </row>
    <row r="532" spans="1:14" ht="12.75" x14ac:dyDescent="0.2">
      <c r="A532" s="49">
        <v>528</v>
      </c>
      <c r="B532" s="50">
        <v>201514</v>
      </c>
      <c r="C532" s="204" t="s">
        <v>480</v>
      </c>
      <c r="D532" s="205" t="s">
        <v>440</v>
      </c>
      <c r="E532" s="136"/>
      <c r="F532" s="137"/>
      <c r="G532" s="22" t="s">
        <v>77</v>
      </c>
      <c r="H532" s="43">
        <f t="shared" si="0"/>
        <v>1</v>
      </c>
      <c r="I532" s="76">
        <f>IF(COUNTBLANK(GD_CHAM_CONG!F533:T533)&gt;=15,1,0)</f>
        <v>0</v>
      </c>
      <c r="J532" s="76">
        <f>IF((GD_CHAM_CONG!AO533+GD_CHAM_CONG!AQ533+GD_CHAM_CONG!AR533+GD_CHAM_CONG!AT533+GD_CHAM_CONG!AU533+GD_CHAM_CONG!AV533)&gt;=14,1,0)</f>
        <v>0</v>
      </c>
      <c r="K532" s="139">
        <v>1</v>
      </c>
      <c r="L532" s="139"/>
      <c r="M532" s="140">
        <v>0</v>
      </c>
      <c r="N532" s="43"/>
    </row>
    <row r="533" spans="1:14" ht="12.75" x14ac:dyDescent="0.2">
      <c r="A533" s="49">
        <v>529</v>
      </c>
      <c r="B533" s="50">
        <v>201515</v>
      </c>
      <c r="C533" s="204" t="s">
        <v>481</v>
      </c>
      <c r="D533" s="205" t="s">
        <v>440</v>
      </c>
      <c r="E533" s="136"/>
      <c r="F533" s="137"/>
      <c r="G533" s="22" t="s">
        <v>77</v>
      </c>
      <c r="H533" s="43">
        <f t="shared" si="0"/>
        <v>1</v>
      </c>
      <c r="I533" s="76">
        <f>IF(COUNTBLANK(GD_CHAM_CONG!F534:T534)&gt;=15,1,0)</f>
        <v>0</v>
      </c>
      <c r="J533" s="76">
        <f>IF((GD_CHAM_CONG!AO534+GD_CHAM_CONG!AQ534+GD_CHAM_CONG!AR534+GD_CHAM_CONG!AT534+GD_CHAM_CONG!AU534+GD_CHAM_CONG!AV534)&gt;=14,1,0)</f>
        <v>0</v>
      </c>
      <c r="K533" s="139">
        <v>1</v>
      </c>
      <c r="L533" s="139"/>
      <c r="M533" s="140">
        <v>0</v>
      </c>
      <c r="N533" s="43"/>
    </row>
    <row r="534" spans="1:14" ht="12.75" x14ac:dyDescent="0.2">
      <c r="A534" s="49">
        <v>536</v>
      </c>
      <c r="B534" s="50">
        <v>13750</v>
      </c>
      <c r="C534" s="51" t="s">
        <v>687</v>
      </c>
      <c r="D534" s="51" t="s">
        <v>490</v>
      </c>
      <c r="E534" s="136"/>
      <c r="F534" s="137"/>
      <c r="G534" s="22" t="s">
        <v>77</v>
      </c>
      <c r="H534" s="43">
        <f t="shared" si="0"/>
        <v>1</v>
      </c>
      <c r="I534" s="76">
        <f>IF(COUNTBLANK(GD_CHAM_CONG!F540:T540)&gt;=15,1,0)</f>
        <v>1</v>
      </c>
      <c r="J534" s="76">
        <f>IF((GD_CHAM_CONG!AO540+GD_CHAM_CONG!AQ540+GD_CHAM_CONG!AR540+GD_CHAM_CONG!AT540+GD_CHAM_CONG!AU540+GD_CHAM_CONG!AV540)&gt;=14,1,0)</f>
        <v>0</v>
      </c>
      <c r="K534" s="139">
        <v>1</v>
      </c>
      <c r="L534" s="139"/>
      <c r="M534" s="140">
        <v>0</v>
      </c>
      <c r="N534" s="43"/>
    </row>
    <row r="535" spans="1:14" ht="12.75" x14ac:dyDescent="0.2">
      <c r="A535" s="49">
        <v>537</v>
      </c>
      <c r="B535" s="50">
        <v>13751</v>
      </c>
      <c r="C535" s="51" t="s">
        <v>641</v>
      </c>
      <c r="D535" s="51" t="s">
        <v>490</v>
      </c>
      <c r="E535" s="136"/>
      <c r="F535" s="137"/>
      <c r="G535" s="22" t="s">
        <v>77</v>
      </c>
      <c r="H535" s="43">
        <f t="shared" si="0"/>
        <v>1</v>
      </c>
      <c r="I535" s="76">
        <f>IF(COUNTBLANK(GD_CHAM_CONG!F541:T541)&gt;=15,1,0)</f>
        <v>1</v>
      </c>
      <c r="J535" s="76">
        <f>IF((GD_CHAM_CONG!AO541+GD_CHAM_CONG!AQ541+GD_CHAM_CONG!AR541+GD_CHAM_CONG!AT541+GD_CHAM_CONG!AU541+GD_CHAM_CONG!AV541)&gt;=14,1,0)</f>
        <v>0</v>
      </c>
      <c r="K535" s="139">
        <v>1</v>
      </c>
      <c r="L535" s="139"/>
      <c r="M535" s="140">
        <v>0</v>
      </c>
      <c r="N535" s="43"/>
    </row>
    <row r="536" spans="1:14" ht="14.25" x14ac:dyDescent="0.2">
      <c r="D536" s="74"/>
      <c r="F536" s="75"/>
      <c r="H536" s="43"/>
      <c r="I536" s="76">
        <f>IF(COUNTBLANK(GD_CHAM_CONG!F542:T542)&gt;=15,1,0)</f>
        <v>1</v>
      </c>
      <c r="J536" s="76">
        <f>IF((GD_CHAM_CONG!AO542+GD_CHAM_CONG!AQ542+GD_CHAM_CONG!AR542+GD_CHAM_CONG!AT542+GD_CHAM_CONG!AU542+GD_CHAM_CONG!AV542)&gt;=14,1,0)</f>
        <v>0</v>
      </c>
      <c r="K536" s="139">
        <v>1</v>
      </c>
      <c r="L536" s="139"/>
      <c r="M536" s="140">
        <v>0</v>
      </c>
      <c r="N536" s="43"/>
    </row>
    <row r="537" spans="1:14" ht="14.25" x14ac:dyDescent="0.2">
      <c r="D537" s="74"/>
      <c r="F537" s="75"/>
      <c r="H537" s="43"/>
      <c r="I537" s="76"/>
      <c r="J537" s="76"/>
      <c r="K537" s="139"/>
      <c r="L537" s="165">
        <f>SUM(L5:L536)</f>
        <v>308</v>
      </c>
      <c r="M537" s="77"/>
      <c r="N537" s="43"/>
    </row>
    <row r="538" spans="1:14" ht="14.25" x14ac:dyDescent="0.2">
      <c r="D538" s="74"/>
      <c r="F538" s="75"/>
      <c r="H538" s="43"/>
      <c r="I538" s="76"/>
      <c r="J538" s="76"/>
      <c r="K538" s="139"/>
      <c r="L538" s="165"/>
      <c r="M538" s="77"/>
      <c r="N538" s="43"/>
    </row>
    <row r="539" spans="1:14" ht="14.25" x14ac:dyDescent="0.2">
      <c r="D539" s="74"/>
      <c r="F539" s="75"/>
      <c r="H539" s="43"/>
      <c r="I539" s="76"/>
      <c r="J539" s="76"/>
      <c r="K539" s="165"/>
      <c r="L539" s="165"/>
      <c r="M539" s="77"/>
      <c r="N539" s="43"/>
    </row>
    <row r="540" spans="1:14" ht="14.25" x14ac:dyDescent="0.2">
      <c r="D540" s="74"/>
      <c r="F540" s="75"/>
      <c r="H540" s="43"/>
      <c r="I540" s="76"/>
      <c r="J540" s="76"/>
      <c r="K540" s="139"/>
      <c r="L540" s="139"/>
      <c r="M540" s="77"/>
      <c r="N540" s="43"/>
    </row>
    <row r="541" spans="1:14" ht="14.25" x14ac:dyDescent="0.2">
      <c r="D541" s="74"/>
      <c r="F541" s="75"/>
      <c r="H541" s="43"/>
      <c r="I541" s="76"/>
      <c r="J541" s="76"/>
      <c r="K541" s="165"/>
      <c r="L541" s="165"/>
      <c r="M541" s="77"/>
      <c r="N541" s="43"/>
    </row>
    <row r="542" spans="1:14" ht="14.25" x14ac:dyDescent="0.2">
      <c r="D542" s="74"/>
      <c r="F542" s="75"/>
      <c r="H542" s="43"/>
      <c r="I542" s="76"/>
      <c r="J542" s="76"/>
      <c r="K542" s="139"/>
      <c r="L542" s="165"/>
      <c r="M542" s="77"/>
      <c r="N542" s="43"/>
    </row>
    <row r="543" spans="1:14" ht="14.25" x14ac:dyDescent="0.2">
      <c r="D543" s="74"/>
      <c r="F543" s="75"/>
      <c r="H543" s="43"/>
      <c r="I543" s="76"/>
      <c r="J543" s="76"/>
      <c r="K543" s="165"/>
      <c r="L543" s="165"/>
      <c r="M543" s="77"/>
      <c r="N543" s="43"/>
    </row>
    <row r="544" spans="1:14" ht="14.25" x14ac:dyDescent="0.2">
      <c r="D544" s="74"/>
      <c r="F544" s="75"/>
      <c r="H544" s="43"/>
      <c r="I544" s="76"/>
      <c r="J544" s="76"/>
      <c r="K544" s="139"/>
      <c r="L544" s="139"/>
      <c r="M544" s="77"/>
      <c r="N544" s="43"/>
    </row>
    <row r="545" spans="4:14" ht="14.25" x14ac:dyDescent="0.2">
      <c r="D545" s="74"/>
      <c r="F545" s="75"/>
      <c r="H545" s="43"/>
      <c r="I545" s="76"/>
      <c r="J545" s="76"/>
      <c r="K545" s="139"/>
      <c r="L545" s="165"/>
      <c r="M545" s="77"/>
      <c r="N545" s="43"/>
    </row>
    <row r="546" spans="4:14" ht="14.25" x14ac:dyDescent="0.2">
      <c r="D546" s="74"/>
      <c r="F546" s="75"/>
      <c r="H546" s="43"/>
      <c r="I546" s="76"/>
      <c r="J546" s="76"/>
      <c r="K546" s="165"/>
      <c r="L546" s="165"/>
      <c r="M546" s="77"/>
      <c r="N546" s="43"/>
    </row>
    <row r="547" spans="4:14" ht="14.25" x14ac:dyDescent="0.2">
      <c r="D547" s="74"/>
      <c r="F547" s="75"/>
      <c r="H547" s="43"/>
      <c r="I547" s="76"/>
      <c r="J547" s="76"/>
      <c r="K547" s="165"/>
      <c r="L547" s="165"/>
      <c r="M547" s="77"/>
      <c r="N547" s="43"/>
    </row>
    <row r="548" spans="4:14" ht="14.25" x14ac:dyDescent="0.2">
      <c r="D548" s="74"/>
      <c r="F548" s="75"/>
      <c r="H548" s="43"/>
      <c r="I548" s="76"/>
      <c r="J548" s="76"/>
      <c r="K548" s="165"/>
      <c r="L548" s="165"/>
      <c r="M548" s="77"/>
      <c r="N548" s="43"/>
    </row>
    <row r="549" spans="4:14" ht="14.25" x14ac:dyDescent="0.2">
      <c r="D549" s="74"/>
      <c r="F549" s="75"/>
      <c r="H549" s="43"/>
      <c r="I549" s="76"/>
      <c r="J549" s="76"/>
      <c r="K549" s="165"/>
      <c r="L549" s="165"/>
      <c r="M549" s="77"/>
      <c r="N549" s="43"/>
    </row>
    <row r="550" spans="4:14" ht="14.25" x14ac:dyDescent="0.2">
      <c r="D550" s="74"/>
      <c r="F550" s="75"/>
      <c r="H550" s="43"/>
      <c r="I550" s="76"/>
      <c r="J550" s="76"/>
      <c r="K550" s="139"/>
      <c r="L550" s="165"/>
      <c r="M550" s="77"/>
      <c r="N550" s="43"/>
    </row>
    <row r="551" spans="4:14" ht="14.25" x14ac:dyDescent="0.2">
      <c r="D551" s="74"/>
      <c r="F551" s="75"/>
      <c r="H551" s="43"/>
      <c r="I551" s="76"/>
      <c r="J551" s="76"/>
      <c r="K551" s="139"/>
      <c r="L551" s="165"/>
      <c r="M551" s="77"/>
      <c r="N551" s="43"/>
    </row>
    <row r="552" spans="4:14" ht="14.25" x14ac:dyDescent="0.2">
      <c r="D552" s="74"/>
      <c r="F552" s="75"/>
      <c r="H552" s="43"/>
      <c r="I552" s="76"/>
      <c r="J552" s="76"/>
      <c r="K552" s="165"/>
      <c r="L552" s="165"/>
      <c r="M552" s="77"/>
      <c r="N552" s="43"/>
    </row>
    <row r="553" spans="4:14" ht="14.25" x14ac:dyDescent="0.2">
      <c r="D553" s="74"/>
      <c r="F553" s="75"/>
      <c r="H553" s="43"/>
      <c r="I553" s="76"/>
      <c r="J553" s="76"/>
      <c r="K553" s="165"/>
      <c r="L553" s="165"/>
      <c r="M553" s="77"/>
      <c r="N553" s="43"/>
    </row>
    <row r="554" spans="4:14" ht="14.25" x14ac:dyDescent="0.2">
      <c r="D554" s="74"/>
      <c r="F554" s="75"/>
      <c r="H554" s="43"/>
      <c r="I554" s="76"/>
      <c r="J554" s="76"/>
      <c r="K554" s="165"/>
      <c r="L554" s="165"/>
      <c r="M554" s="77"/>
      <c r="N554" s="43"/>
    </row>
    <row r="555" spans="4:14" ht="14.25" x14ac:dyDescent="0.2">
      <c r="D555" s="74"/>
      <c r="F555" s="75"/>
      <c r="H555" s="43"/>
      <c r="I555" s="76"/>
      <c r="J555" s="76"/>
      <c r="K555" s="165"/>
      <c r="L555" s="165"/>
      <c r="M555" s="77"/>
      <c r="N555" s="43"/>
    </row>
    <row r="556" spans="4:14" ht="14.25" x14ac:dyDescent="0.2">
      <c r="D556" s="74"/>
      <c r="F556" s="75"/>
      <c r="H556" s="43"/>
      <c r="I556" s="76"/>
      <c r="J556" s="76"/>
      <c r="K556" s="165"/>
      <c r="L556" s="165"/>
      <c r="M556" s="77"/>
      <c r="N556" s="43"/>
    </row>
    <row r="557" spans="4:14" ht="14.25" x14ac:dyDescent="0.2">
      <c r="D557" s="74"/>
      <c r="F557" s="75"/>
      <c r="H557" s="43"/>
      <c r="I557" s="76"/>
      <c r="J557" s="76"/>
      <c r="K557" s="165"/>
      <c r="L557" s="165"/>
      <c r="M557" s="77"/>
      <c r="N557" s="43"/>
    </row>
    <row r="558" spans="4:14" ht="14.25" x14ac:dyDescent="0.2">
      <c r="D558" s="74"/>
      <c r="F558" s="75"/>
      <c r="H558" s="43"/>
      <c r="I558" s="76"/>
      <c r="J558" s="76"/>
      <c r="K558" s="165"/>
      <c r="L558" s="165"/>
      <c r="M558" s="77"/>
      <c r="N558" s="43"/>
    </row>
    <row r="559" spans="4:14" ht="14.25" x14ac:dyDescent="0.2">
      <c r="D559" s="74"/>
      <c r="F559" s="75"/>
      <c r="H559" s="43"/>
      <c r="I559" s="76"/>
      <c r="J559" s="76"/>
      <c r="K559" s="165"/>
      <c r="L559" s="165"/>
      <c r="M559" s="77"/>
      <c r="N559" s="43"/>
    </row>
    <row r="560" spans="4:14" ht="14.25" x14ac:dyDescent="0.2">
      <c r="D560" s="74"/>
      <c r="F560" s="75"/>
      <c r="H560" s="43"/>
      <c r="I560" s="76"/>
      <c r="J560" s="76"/>
      <c r="K560" s="165"/>
      <c r="L560" s="165"/>
      <c r="M560" s="77"/>
      <c r="N560" s="43"/>
    </row>
    <row r="561" spans="4:14" ht="14.25" x14ac:dyDescent="0.2">
      <c r="D561" s="74"/>
      <c r="F561" s="75"/>
      <c r="H561" s="43"/>
      <c r="I561" s="76"/>
      <c r="J561" s="76"/>
      <c r="K561" s="165"/>
      <c r="L561" s="43"/>
      <c r="M561" s="77"/>
      <c r="N561" s="43"/>
    </row>
    <row r="562" spans="4:14" ht="14.25" x14ac:dyDescent="0.2">
      <c r="D562" s="74"/>
      <c r="F562" s="75"/>
      <c r="H562" s="43"/>
      <c r="I562" s="76"/>
      <c r="J562" s="76"/>
      <c r="K562" s="43"/>
      <c r="L562" s="43"/>
      <c r="M562" s="77"/>
      <c r="N562" s="43"/>
    </row>
    <row r="563" spans="4:14" ht="14.25" x14ac:dyDescent="0.2">
      <c r="D563" s="74"/>
      <c r="F563" s="75"/>
      <c r="H563" s="43"/>
      <c r="I563" s="76"/>
      <c r="J563" s="76"/>
      <c r="K563" s="43"/>
      <c r="L563" s="43"/>
      <c r="M563" s="77"/>
      <c r="N563" s="43"/>
    </row>
    <row r="564" spans="4:14" ht="14.25" x14ac:dyDescent="0.2">
      <c r="D564" s="74"/>
      <c r="F564" s="75"/>
      <c r="H564" s="43"/>
      <c r="I564" s="76"/>
      <c r="J564" s="76"/>
      <c r="K564" s="43"/>
      <c r="L564" s="43"/>
      <c r="M564" s="77"/>
      <c r="N564" s="43"/>
    </row>
    <row r="565" spans="4:14" ht="14.25" x14ac:dyDescent="0.2">
      <c r="D565" s="74"/>
      <c r="F565" s="75"/>
      <c r="H565" s="43"/>
      <c r="I565" s="76"/>
      <c r="J565" s="76"/>
      <c r="K565" s="43"/>
      <c r="L565" s="43"/>
      <c r="M565" s="77"/>
      <c r="N565" s="43"/>
    </row>
    <row r="566" spans="4:14" ht="14.25" x14ac:dyDescent="0.2">
      <c r="D566" s="74"/>
      <c r="F566" s="75"/>
      <c r="H566" s="43"/>
      <c r="I566" s="76"/>
      <c r="J566" s="76"/>
      <c r="K566" s="43"/>
      <c r="L566" s="43"/>
      <c r="M566" s="77"/>
      <c r="N566" s="43"/>
    </row>
    <row r="567" spans="4:14" ht="14.25" x14ac:dyDescent="0.2">
      <c r="D567" s="74"/>
      <c r="F567" s="75"/>
      <c r="H567" s="43"/>
      <c r="I567" s="76"/>
      <c r="J567" s="76"/>
      <c r="K567" s="43"/>
      <c r="L567" s="43"/>
      <c r="M567" s="77"/>
      <c r="N567" s="43"/>
    </row>
    <row r="568" spans="4:14" ht="14.25" x14ac:dyDescent="0.2">
      <c r="D568" s="74"/>
      <c r="F568" s="75"/>
      <c r="H568" s="43"/>
      <c r="I568" s="76"/>
      <c r="J568" s="76"/>
      <c r="K568" s="43"/>
      <c r="L568" s="43"/>
      <c r="M568" s="77"/>
      <c r="N568" s="43"/>
    </row>
    <row r="569" spans="4:14" ht="14.25" x14ac:dyDescent="0.2">
      <c r="D569" s="74"/>
      <c r="F569" s="75"/>
      <c r="H569" s="43"/>
      <c r="I569" s="76"/>
      <c r="J569" s="76"/>
      <c r="K569" s="43"/>
      <c r="L569" s="43"/>
      <c r="M569" s="77"/>
      <c r="N569" s="43"/>
    </row>
    <row r="570" spans="4:14" ht="14.25" x14ac:dyDescent="0.2">
      <c r="D570" s="74"/>
      <c r="F570" s="75"/>
      <c r="H570" s="43"/>
      <c r="I570" s="76"/>
      <c r="J570" s="76"/>
      <c r="K570" s="43"/>
      <c r="L570" s="43"/>
      <c r="M570" s="77"/>
      <c r="N570" s="43"/>
    </row>
    <row r="571" spans="4:14" ht="14.25" x14ac:dyDescent="0.2">
      <c r="D571" s="74"/>
      <c r="F571" s="75"/>
      <c r="H571" s="43"/>
      <c r="I571" s="76"/>
      <c r="J571" s="76"/>
      <c r="K571" s="43"/>
      <c r="L571" s="43"/>
      <c r="M571" s="77"/>
      <c r="N571" s="43"/>
    </row>
    <row r="572" spans="4:14" ht="14.25" x14ac:dyDescent="0.2">
      <c r="D572" s="74"/>
      <c r="F572" s="75"/>
      <c r="H572" s="43"/>
      <c r="I572" s="76"/>
      <c r="J572" s="76"/>
      <c r="K572" s="43"/>
      <c r="L572" s="43"/>
      <c r="M572" s="77"/>
      <c r="N572" s="43"/>
    </row>
    <row r="573" spans="4:14" ht="14.25" x14ac:dyDescent="0.2">
      <c r="D573" s="74"/>
      <c r="F573" s="75"/>
      <c r="H573" s="43"/>
      <c r="I573" s="76"/>
      <c r="J573" s="76"/>
      <c r="K573" s="43"/>
      <c r="L573" s="43"/>
      <c r="M573" s="77"/>
      <c r="N573" s="43"/>
    </row>
    <row r="574" spans="4:14" ht="14.25" x14ac:dyDescent="0.2">
      <c r="D574" s="74"/>
      <c r="F574" s="75"/>
      <c r="H574" s="43"/>
      <c r="I574" s="76"/>
      <c r="J574" s="76"/>
      <c r="K574" s="43"/>
      <c r="L574" s="43"/>
      <c r="M574" s="77"/>
      <c r="N574" s="43"/>
    </row>
    <row r="575" spans="4:14" ht="14.25" x14ac:dyDescent="0.2">
      <c r="D575" s="74"/>
      <c r="F575" s="75"/>
      <c r="H575" s="43"/>
      <c r="I575" s="76"/>
      <c r="J575" s="76"/>
      <c r="K575" s="43"/>
      <c r="L575" s="43"/>
      <c r="M575" s="77"/>
      <c r="N575" s="43"/>
    </row>
    <row r="576" spans="4:14" ht="14.25" x14ac:dyDescent="0.2">
      <c r="D576" s="74"/>
      <c r="F576" s="75"/>
      <c r="H576" s="43"/>
      <c r="I576" s="76"/>
      <c r="J576" s="76"/>
      <c r="K576" s="43"/>
      <c r="L576" s="43"/>
      <c r="M576" s="77"/>
      <c r="N576" s="43"/>
    </row>
    <row r="577" spans="4:14" ht="14.25" x14ac:dyDescent="0.2">
      <c r="D577" s="74"/>
      <c r="F577" s="75"/>
      <c r="H577" s="43"/>
      <c r="I577" s="76"/>
      <c r="J577" s="76"/>
      <c r="K577" s="43"/>
      <c r="L577" s="43"/>
      <c r="M577" s="77"/>
      <c r="N577" s="43"/>
    </row>
    <row r="578" spans="4:14" ht="14.25" x14ac:dyDescent="0.2">
      <c r="D578" s="74"/>
      <c r="F578" s="75"/>
      <c r="H578" s="43"/>
      <c r="I578" s="76"/>
      <c r="J578" s="76"/>
      <c r="K578" s="43"/>
      <c r="L578" s="43"/>
      <c r="M578" s="77"/>
      <c r="N578" s="43"/>
    </row>
    <row r="579" spans="4:14" ht="14.25" x14ac:dyDescent="0.2">
      <c r="D579" s="74"/>
      <c r="F579" s="75"/>
      <c r="H579" s="43"/>
      <c r="I579" s="76"/>
      <c r="J579" s="76"/>
      <c r="K579" s="43"/>
      <c r="L579" s="43"/>
      <c r="M579" s="77"/>
      <c r="N579" s="43"/>
    </row>
    <row r="580" spans="4:14" ht="14.25" x14ac:dyDescent="0.2">
      <c r="D580" s="74"/>
      <c r="F580" s="75"/>
      <c r="H580" s="43"/>
      <c r="I580" s="76"/>
      <c r="J580" s="76"/>
      <c r="K580" s="43"/>
      <c r="L580" s="43"/>
      <c r="M580" s="77"/>
      <c r="N580" s="43"/>
    </row>
    <row r="581" spans="4:14" ht="14.25" x14ac:dyDescent="0.2">
      <c r="D581" s="74"/>
      <c r="F581" s="75"/>
      <c r="H581" s="43"/>
      <c r="I581" s="76"/>
      <c r="J581" s="76"/>
      <c r="K581" s="43"/>
      <c r="L581" s="43"/>
      <c r="M581" s="77"/>
      <c r="N581" s="43"/>
    </row>
    <row r="582" spans="4:14" ht="14.25" x14ac:dyDescent="0.2">
      <c r="D582" s="74"/>
      <c r="F582" s="75"/>
      <c r="H582" s="43"/>
      <c r="I582" s="76"/>
      <c r="J582" s="76"/>
      <c r="K582" s="43"/>
      <c r="L582" s="43"/>
      <c r="M582" s="77"/>
      <c r="N582" s="43"/>
    </row>
    <row r="583" spans="4:14" ht="14.25" x14ac:dyDescent="0.2">
      <c r="D583" s="74"/>
      <c r="F583" s="75"/>
      <c r="H583" s="43"/>
      <c r="I583" s="76"/>
      <c r="J583" s="76"/>
      <c r="K583" s="43"/>
      <c r="L583" s="43"/>
      <c r="M583" s="77"/>
      <c r="N583" s="43"/>
    </row>
    <row r="584" spans="4:14" ht="14.25" x14ac:dyDescent="0.2">
      <c r="D584" s="74"/>
      <c r="F584" s="75"/>
      <c r="H584" s="43"/>
      <c r="I584" s="76"/>
      <c r="J584" s="76"/>
      <c r="K584" s="43"/>
      <c r="L584" s="43"/>
      <c r="M584" s="77"/>
      <c r="N584" s="43"/>
    </row>
    <row r="585" spans="4:14" ht="14.25" x14ac:dyDescent="0.2">
      <c r="D585" s="74"/>
      <c r="F585" s="75"/>
      <c r="H585" s="43"/>
      <c r="I585" s="76"/>
      <c r="J585" s="76"/>
      <c r="K585" s="43"/>
      <c r="L585" s="43"/>
      <c r="M585" s="77"/>
      <c r="N585" s="43"/>
    </row>
    <row r="586" spans="4:14" ht="14.25" x14ac:dyDescent="0.2">
      <c r="D586" s="74"/>
      <c r="F586" s="75"/>
      <c r="H586" s="43"/>
      <c r="I586" s="76"/>
      <c r="J586" s="76"/>
      <c r="K586" s="43"/>
      <c r="L586" s="43"/>
      <c r="M586" s="77"/>
      <c r="N586" s="43"/>
    </row>
    <row r="587" spans="4:14" ht="14.25" x14ac:dyDescent="0.2">
      <c r="D587" s="74"/>
      <c r="F587" s="75"/>
      <c r="H587" s="43"/>
      <c r="I587" s="76"/>
      <c r="J587" s="76"/>
      <c r="K587" s="43"/>
      <c r="L587" s="43"/>
      <c r="M587" s="77"/>
      <c r="N587" s="43"/>
    </row>
    <row r="588" spans="4:14" ht="14.25" x14ac:dyDescent="0.2">
      <c r="D588" s="74"/>
      <c r="F588" s="75"/>
      <c r="H588" s="43"/>
      <c r="I588" s="76"/>
      <c r="J588" s="76"/>
      <c r="K588" s="43"/>
      <c r="L588" s="43"/>
      <c r="M588" s="77"/>
      <c r="N588" s="43"/>
    </row>
    <row r="589" spans="4:14" ht="14.25" x14ac:dyDescent="0.2">
      <c r="D589" s="74"/>
      <c r="F589" s="75"/>
      <c r="H589" s="43"/>
      <c r="I589" s="76"/>
      <c r="J589" s="76"/>
      <c r="K589" s="43"/>
      <c r="L589" s="43"/>
      <c r="M589" s="77"/>
      <c r="N589" s="43"/>
    </row>
    <row r="590" spans="4:14" ht="14.25" x14ac:dyDescent="0.2">
      <c r="D590" s="74"/>
      <c r="F590" s="75"/>
      <c r="H590" s="43"/>
      <c r="I590" s="76"/>
      <c r="J590" s="76"/>
      <c r="K590" s="43"/>
      <c r="L590" s="43"/>
      <c r="M590" s="77"/>
      <c r="N590" s="43"/>
    </row>
    <row r="591" spans="4:14" ht="14.25" x14ac:dyDescent="0.2">
      <c r="D591" s="74"/>
      <c r="F591" s="75"/>
      <c r="H591" s="43"/>
      <c r="I591" s="76"/>
      <c r="J591" s="76"/>
      <c r="K591" s="43"/>
      <c r="L591" s="43"/>
      <c r="M591" s="77"/>
      <c r="N591" s="43"/>
    </row>
    <row r="592" spans="4:14" ht="14.25" x14ac:dyDescent="0.2">
      <c r="D592" s="74"/>
      <c r="F592" s="75"/>
      <c r="H592" s="43"/>
      <c r="I592" s="76"/>
      <c r="J592" s="76"/>
      <c r="K592" s="43"/>
      <c r="L592" s="43"/>
      <c r="M592" s="77"/>
      <c r="N592" s="43"/>
    </row>
    <row r="593" spans="4:14" ht="14.25" x14ac:dyDescent="0.2">
      <c r="D593" s="74"/>
      <c r="F593" s="75"/>
      <c r="H593" s="43"/>
      <c r="I593" s="76"/>
      <c r="J593" s="76"/>
      <c r="K593" s="43"/>
      <c r="L593" s="43"/>
      <c r="M593" s="77"/>
      <c r="N593" s="43"/>
    </row>
    <row r="594" spans="4:14" ht="14.25" x14ac:dyDescent="0.2">
      <c r="D594" s="74"/>
      <c r="F594" s="75"/>
      <c r="H594" s="43"/>
      <c r="I594" s="76"/>
      <c r="J594" s="76"/>
      <c r="K594" s="43"/>
      <c r="L594" s="43"/>
      <c r="M594" s="77"/>
      <c r="N594" s="43"/>
    </row>
    <row r="595" spans="4:14" ht="14.25" x14ac:dyDescent="0.2">
      <c r="D595" s="74"/>
      <c r="F595" s="75"/>
      <c r="H595" s="43"/>
      <c r="I595" s="76"/>
      <c r="J595" s="76"/>
      <c r="K595" s="43"/>
      <c r="L595" s="43"/>
      <c r="M595" s="77"/>
      <c r="N595" s="43"/>
    </row>
    <row r="596" spans="4:14" ht="14.25" x14ac:dyDescent="0.2">
      <c r="D596" s="74"/>
      <c r="F596" s="75"/>
      <c r="H596" s="43"/>
      <c r="I596" s="76"/>
      <c r="J596" s="76"/>
      <c r="K596" s="43"/>
      <c r="L596" s="43"/>
      <c r="M596" s="77"/>
      <c r="N596" s="43"/>
    </row>
    <row r="597" spans="4:14" ht="14.25" x14ac:dyDescent="0.2">
      <c r="D597" s="74"/>
      <c r="F597" s="75"/>
      <c r="H597" s="43"/>
      <c r="I597" s="76"/>
      <c r="J597" s="76"/>
      <c r="K597" s="43"/>
      <c r="L597" s="43"/>
      <c r="M597" s="77"/>
      <c r="N597" s="43"/>
    </row>
    <row r="598" spans="4:14" ht="14.25" x14ac:dyDescent="0.2">
      <c r="D598" s="74"/>
      <c r="F598" s="75"/>
      <c r="H598" s="43"/>
      <c r="I598" s="76"/>
      <c r="J598" s="76"/>
      <c r="K598" s="43"/>
      <c r="L598" s="43"/>
      <c r="M598" s="77"/>
      <c r="N598" s="43"/>
    </row>
    <row r="599" spans="4:14" ht="14.25" x14ac:dyDescent="0.2">
      <c r="D599" s="74"/>
      <c r="F599" s="75"/>
      <c r="H599" s="43"/>
      <c r="I599" s="76"/>
      <c r="J599" s="76"/>
      <c r="K599" s="43"/>
      <c r="L599" s="43"/>
      <c r="M599" s="77"/>
      <c r="N599" s="43"/>
    </row>
    <row r="600" spans="4:14" ht="14.25" x14ac:dyDescent="0.2">
      <c r="D600" s="74"/>
      <c r="F600" s="75"/>
      <c r="H600" s="43"/>
      <c r="I600" s="76"/>
      <c r="J600" s="76"/>
      <c r="K600" s="43"/>
      <c r="L600" s="43"/>
      <c r="M600" s="77"/>
      <c r="N600" s="43"/>
    </row>
    <row r="601" spans="4:14" ht="14.25" x14ac:dyDescent="0.2">
      <c r="D601" s="74"/>
      <c r="F601" s="75"/>
      <c r="H601" s="43"/>
      <c r="I601" s="76"/>
      <c r="J601" s="76"/>
      <c r="K601" s="43"/>
      <c r="L601" s="43"/>
      <c r="M601" s="77"/>
      <c r="N601" s="43"/>
    </row>
    <row r="602" spans="4:14" ht="14.25" x14ac:dyDescent="0.2">
      <c r="D602" s="74"/>
      <c r="F602" s="75"/>
      <c r="H602" s="43"/>
      <c r="I602" s="76"/>
      <c r="J602" s="76"/>
      <c r="K602" s="43"/>
      <c r="L602" s="43"/>
      <c r="M602" s="77"/>
      <c r="N602" s="43"/>
    </row>
    <row r="603" spans="4:14" ht="14.25" x14ac:dyDescent="0.2">
      <c r="D603" s="74"/>
      <c r="F603" s="75"/>
      <c r="H603" s="43"/>
      <c r="I603" s="76"/>
      <c r="J603" s="76"/>
      <c r="K603" s="43"/>
      <c r="L603" s="43"/>
      <c r="M603" s="77"/>
      <c r="N603" s="43"/>
    </row>
    <row r="604" spans="4:14" ht="14.25" x14ac:dyDescent="0.2">
      <c r="D604" s="74"/>
      <c r="F604" s="75"/>
      <c r="H604" s="43"/>
      <c r="I604" s="76"/>
      <c r="J604" s="76"/>
      <c r="K604" s="43"/>
      <c r="L604" s="43"/>
      <c r="M604" s="77"/>
      <c r="N604" s="43"/>
    </row>
    <row r="605" spans="4:14" ht="14.25" x14ac:dyDescent="0.2">
      <c r="D605" s="74"/>
      <c r="F605" s="75"/>
      <c r="H605" s="43"/>
      <c r="I605" s="76"/>
      <c r="J605" s="76"/>
      <c r="K605" s="43"/>
      <c r="L605" s="43"/>
      <c r="M605" s="77"/>
      <c r="N605" s="43"/>
    </row>
    <row r="606" spans="4:14" ht="14.25" x14ac:dyDescent="0.2">
      <c r="D606" s="74"/>
      <c r="F606" s="75"/>
      <c r="H606" s="43"/>
      <c r="I606" s="76"/>
      <c r="J606" s="76"/>
      <c r="K606" s="43"/>
      <c r="L606" s="43"/>
      <c r="M606" s="77"/>
      <c r="N606" s="43"/>
    </row>
    <row r="607" spans="4:14" ht="14.25" x14ac:dyDescent="0.2">
      <c r="D607" s="74"/>
      <c r="F607" s="75"/>
      <c r="H607" s="43"/>
      <c r="I607" s="76"/>
      <c r="J607" s="76"/>
      <c r="K607" s="43"/>
      <c r="L607" s="43"/>
      <c r="M607" s="77"/>
      <c r="N607" s="43"/>
    </row>
    <row r="608" spans="4:14" ht="14.25" x14ac:dyDescent="0.2">
      <c r="D608" s="74"/>
      <c r="F608" s="75"/>
      <c r="H608" s="43"/>
      <c r="I608" s="76"/>
      <c r="J608" s="76"/>
      <c r="K608" s="43"/>
      <c r="L608" s="43"/>
      <c r="M608" s="77"/>
      <c r="N608" s="43"/>
    </row>
    <row r="609" spans="4:14" ht="14.25" x14ac:dyDescent="0.2">
      <c r="D609" s="74"/>
      <c r="F609" s="75"/>
      <c r="H609" s="43"/>
      <c r="I609" s="76"/>
      <c r="J609" s="76"/>
      <c r="K609" s="43"/>
      <c r="L609" s="43"/>
      <c r="M609" s="77"/>
      <c r="N609" s="43"/>
    </row>
    <row r="610" spans="4:14" ht="14.25" x14ac:dyDescent="0.2">
      <c r="D610" s="74"/>
      <c r="F610" s="75"/>
      <c r="H610" s="43"/>
      <c r="I610" s="76"/>
      <c r="J610" s="76"/>
      <c r="K610" s="43"/>
      <c r="L610" s="43"/>
      <c r="M610" s="77"/>
      <c r="N610" s="43"/>
    </row>
    <row r="611" spans="4:14" ht="14.25" x14ac:dyDescent="0.2">
      <c r="D611" s="74"/>
      <c r="F611" s="75"/>
      <c r="H611" s="43"/>
      <c r="I611" s="76"/>
      <c r="J611" s="76"/>
      <c r="K611" s="43"/>
      <c r="L611" s="43"/>
      <c r="M611" s="77"/>
      <c r="N611" s="43"/>
    </row>
    <row r="612" spans="4:14" ht="14.25" x14ac:dyDescent="0.2">
      <c r="D612" s="74"/>
      <c r="F612" s="75"/>
      <c r="H612" s="43"/>
      <c r="I612" s="76"/>
      <c r="J612" s="76"/>
      <c r="K612" s="43"/>
      <c r="L612" s="43"/>
      <c r="M612" s="77"/>
      <c r="N612" s="43"/>
    </row>
    <row r="613" spans="4:14" ht="14.25" x14ac:dyDescent="0.2">
      <c r="D613" s="74"/>
      <c r="F613" s="75"/>
      <c r="H613" s="43"/>
      <c r="I613" s="76"/>
      <c r="J613" s="76"/>
      <c r="K613" s="43"/>
      <c r="L613" s="43"/>
      <c r="M613" s="77"/>
      <c r="N613" s="43"/>
    </row>
    <row r="614" spans="4:14" ht="14.25" x14ac:dyDescent="0.2">
      <c r="D614" s="74"/>
      <c r="F614" s="75"/>
      <c r="H614" s="43"/>
      <c r="I614" s="76"/>
      <c r="J614" s="76"/>
      <c r="K614" s="43"/>
      <c r="L614" s="43"/>
      <c r="M614" s="77"/>
      <c r="N614" s="43"/>
    </row>
    <row r="615" spans="4:14" ht="14.25" x14ac:dyDescent="0.2">
      <c r="D615" s="74"/>
      <c r="F615" s="75"/>
      <c r="H615" s="43"/>
      <c r="I615" s="76"/>
      <c r="J615" s="76"/>
      <c r="K615" s="43"/>
      <c r="L615" s="43"/>
      <c r="M615" s="77"/>
      <c r="N615" s="43"/>
    </row>
    <row r="616" spans="4:14" ht="14.25" x14ac:dyDescent="0.2">
      <c r="D616" s="74"/>
      <c r="F616" s="75"/>
      <c r="H616" s="43"/>
      <c r="I616" s="76"/>
      <c r="J616" s="76"/>
      <c r="K616" s="43"/>
      <c r="L616" s="43"/>
      <c r="M616" s="77"/>
      <c r="N616" s="43"/>
    </row>
    <row r="617" spans="4:14" ht="14.25" x14ac:dyDescent="0.2">
      <c r="D617" s="74"/>
      <c r="F617" s="75"/>
      <c r="H617" s="43"/>
      <c r="I617" s="76"/>
      <c r="J617" s="76"/>
      <c r="K617" s="43"/>
      <c r="L617" s="43"/>
      <c r="M617" s="77"/>
      <c r="N617" s="43"/>
    </row>
    <row r="618" spans="4:14" ht="14.25" x14ac:dyDescent="0.2">
      <c r="D618" s="74"/>
      <c r="F618" s="75"/>
      <c r="H618" s="43"/>
      <c r="I618" s="76"/>
      <c r="J618" s="76"/>
      <c r="K618" s="43"/>
      <c r="L618" s="43"/>
      <c r="M618" s="77"/>
      <c r="N618" s="43"/>
    </row>
    <row r="619" spans="4:14" ht="14.25" x14ac:dyDescent="0.2">
      <c r="D619" s="74"/>
      <c r="F619" s="75"/>
      <c r="H619" s="43"/>
      <c r="I619" s="76"/>
      <c r="J619" s="76"/>
      <c r="K619" s="43"/>
      <c r="L619" s="43"/>
      <c r="M619" s="77"/>
      <c r="N619" s="43"/>
    </row>
    <row r="620" spans="4:14" ht="14.25" x14ac:dyDescent="0.2">
      <c r="D620" s="74"/>
      <c r="F620" s="75"/>
      <c r="H620" s="43"/>
      <c r="I620" s="76"/>
      <c r="J620" s="76"/>
      <c r="K620" s="43"/>
      <c r="L620" s="43"/>
      <c r="M620" s="77"/>
      <c r="N620" s="43"/>
    </row>
    <row r="621" spans="4:14" ht="14.25" x14ac:dyDescent="0.2">
      <c r="D621" s="74"/>
      <c r="F621" s="75"/>
      <c r="H621" s="43"/>
      <c r="I621" s="76"/>
      <c r="J621" s="76"/>
      <c r="K621" s="43"/>
      <c r="L621" s="43"/>
      <c r="M621" s="77"/>
      <c r="N621" s="43"/>
    </row>
    <row r="622" spans="4:14" ht="14.25" x14ac:dyDescent="0.2">
      <c r="D622" s="74"/>
      <c r="F622" s="75"/>
      <c r="H622" s="43"/>
      <c r="I622" s="76"/>
      <c r="J622" s="76"/>
      <c r="K622" s="43"/>
      <c r="L622" s="43"/>
      <c r="M622" s="77"/>
      <c r="N622" s="43"/>
    </row>
    <row r="623" spans="4:14" ht="14.25" x14ac:dyDescent="0.2">
      <c r="D623" s="74"/>
      <c r="F623" s="75"/>
      <c r="H623" s="43"/>
      <c r="I623" s="76"/>
      <c r="J623" s="76"/>
      <c r="K623" s="43"/>
      <c r="L623" s="43"/>
      <c r="M623" s="77"/>
      <c r="N623" s="43"/>
    </row>
    <row r="624" spans="4:14" ht="14.25" x14ac:dyDescent="0.2">
      <c r="D624" s="74"/>
      <c r="F624" s="75"/>
      <c r="H624" s="43"/>
      <c r="I624" s="76"/>
      <c r="J624" s="76"/>
      <c r="K624" s="43"/>
      <c r="L624" s="43"/>
      <c r="M624" s="77"/>
      <c r="N624" s="43"/>
    </row>
    <row r="625" spans="4:14" ht="14.25" x14ac:dyDescent="0.2">
      <c r="D625" s="74"/>
      <c r="F625" s="75"/>
      <c r="H625" s="43"/>
      <c r="I625" s="76"/>
      <c r="J625" s="76"/>
      <c r="K625" s="43"/>
      <c r="L625" s="43"/>
      <c r="M625" s="77"/>
      <c r="N625" s="43"/>
    </row>
    <row r="626" spans="4:14" ht="14.25" x14ac:dyDescent="0.2">
      <c r="D626" s="74"/>
      <c r="F626" s="75"/>
      <c r="H626" s="43"/>
      <c r="I626" s="76"/>
      <c r="J626" s="76"/>
      <c r="K626" s="43"/>
      <c r="L626" s="43"/>
      <c r="M626" s="77"/>
      <c r="N626" s="43"/>
    </row>
    <row r="627" spans="4:14" ht="14.25" x14ac:dyDescent="0.2">
      <c r="D627" s="74"/>
      <c r="F627" s="75"/>
      <c r="H627" s="43"/>
      <c r="I627" s="76"/>
      <c r="J627" s="76"/>
      <c r="K627" s="43"/>
      <c r="L627" s="43"/>
      <c r="M627" s="77"/>
      <c r="N627" s="43"/>
    </row>
    <row r="628" spans="4:14" ht="14.25" x14ac:dyDescent="0.2">
      <c r="D628" s="74"/>
      <c r="F628" s="75"/>
      <c r="H628" s="43"/>
      <c r="I628" s="76"/>
      <c r="J628" s="76"/>
      <c r="K628" s="43"/>
      <c r="L628" s="43"/>
      <c r="M628" s="77"/>
      <c r="N628" s="43"/>
    </row>
    <row r="629" spans="4:14" ht="14.25" x14ac:dyDescent="0.2">
      <c r="D629" s="74"/>
      <c r="F629" s="75"/>
      <c r="H629" s="43"/>
      <c r="I629" s="76"/>
      <c r="J629" s="76"/>
      <c r="K629" s="43"/>
      <c r="L629" s="43"/>
      <c r="M629" s="77"/>
      <c r="N629" s="43"/>
    </row>
    <row r="630" spans="4:14" ht="14.25" x14ac:dyDescent="0.2">
      <c r="D630" s="74"/>
      <c r="F630" s="75"/>
      <c r="H630" s="43"/>
      <c r="I630" s="76"/>
      <c r="J630" s="76"/>
      <c r="K630" s="43"/>
      <c r="L630" s="43"/>
      <c r="M630" s="77"/>
      <c r="N630" s="43"/>
    </row>
    <row r="631" spans="4:14" ht="14.25" x14ac:dyDescent="0.2">
      <c r="D631" s="74"/>
      <c r="F631" s="75"/>
      <c r="H631" s="43"/>
      <c r="I631" s="76"/>
      <c r="J631" s="76"/>
      <c r="K631" s="43"/>
      <c r="L631" s="43"/>
      <c r="M631" s="77"/>
      <c r="N631" s="43"/>
    </row>
    <row r="632" spans="4:14" ht="14.25" x14ac:dyDescent="0.2">
      <c r="D632" s="74"/>
      <c r="F632" s="75"/>
      <c r="H632" s="43"/>
      <c r="I632" s="76"/>
      <c r="J632" s="76"/>
      <c r="K632" s="43"/>
      <c r="L632" s="43"/>
      <c r="M632" s="77"/>
      <c r="N632" s="43"/>
    </row>
    <row r="633" spans="4:14" ht="14.25" x14ac:dyDescent="0.2">
      <c r="D633" s="74"/>
      <c r="F633" s="75"/>
      <c r="H633" s="43"/>
      <c r="I633" s="76"/>
      <c r="J633" s="76"/>
      <c r="K633" s="43"/>
      <c r="L633" s="43"/>
      <c r="M633" s="77"/>
      <c r="N633" s="43"/>
    </row>
    <row r="634" spans="4:14" ht="14.25" x14ac:dyDescent="0.2">
      <c r="D634" s="74"/>
      <c r="F634" s="75"/>
      <c r="H634" s="43"/>
      <c r="I634" s="76"/>
      <c r="J634" s="76"/>
      <c r="K634" s="43"/>
      <c r="L634" s="43"/>
      <c r="M634" s="77"/>
      <c r="N634" s="43"/>
    </row>
    <row r="635" spans="4:14" ht="14.25" x14ac:dyDescent="0.2">
      <c r="D635" s="74"/>
      <c r="F635" s="75"/>
      <c r="H635" s="43"/>
      <c r="I635" s="76"/>
      <c r="J635" s="76"/>
      <c r="K635" s="43"/>
      <c r="L635" s="43"/>
      <c r="M635" s="77"/>
      <c r="N635" s="43"/>
    </row>
    <row r="636" spans="4:14" ht="14.25" x14ac:dyDescent="0.2">
      <c r="D636" s="74"/>
      <c r="F636" s="75"/>
      <c r="H636" s="43"/>
      <c r="I636" s="76"/>
      <c r="J636" s="76"/>
      <c r="K636" s="43"/>
      <c r="L636" s="43"/>
      <c r="M636" s="77"/>
      <c r="N636" s="43"/>
    </row>
    <row r="637" spans="4:14" ht="14.25" x14ac:dyDescent="0.2">
      <c r="D637" s="74"/>
      <c r="F637" s="75"/>
      <c r="H637" s="43"/>
      <c r="I637" s="76"/>
      <c r="J637" s="76"/>
      <c r="K637" s="43"/>
      <c r="L637" s="43"/>
      <c r="M637" s="77"/>
      <c r="N637" s="43"/>
    </row>
    <row r="638" spans="4:14" ht="14.25" x14ac:dyDescent="0.2">
      <c r="D638" s="74"/>
      <c r="F638" s="75"/>
      <c r="H638" s="43"/>
      <c r="I638" s="76"/>
      <c r="J638" s="76"/>
      <c r="K638" s="43"/>
      <c r="L638" s="43"/>
      <c r="M638" s="77"/>
      <c r="N638" s="43"/>
    </row>
    <row r="639" spans="4:14" ht="14.25" x14ac:dyDescent="0.2">
      <c r="D639" s="74"/>
      <c r="F639" s="75"/>
      <c r="H639" s="43"/>
      <c r="I639" s="76"/>
      <c r="J639" s="76"/>
      <c r="K639" s="43"/>
      <c r="L639" s="43"/>
      <c r="M639" s="77"/>
      <c r="N639" s="43"/>
    </row>
    <row r="640" spans="4:14" ht="14.25" x14ac:dyDescent="0.2">
      <c r="D640" s="74"/>
      <c r="F640" s="75"/>
      <c r="H640" s="43"/>
      <c r="I640" s="76"/>
      <c r="J640" s="76"/>
      <c r="K640" s="43"/>
      <c r="L640" s="43"/>
      <c r="M640" s="77"/>
      <c r="N640" s="43"/>
    </row>
    <row r="641" spans="4:14" ht="14.25" x14ac:dyDescent="0.2">
      <c r="D641" s="74"/>
      <c r="F641" s="75"/>
      <c r="H641" s="43"/>
      <c r="I641" s="76"/>
      <c r="J641" s="76"/>
      <c r="K641" s="43"/>
      <c r="L641" s="43"/>
      <c r="M641" s="77"/>
      <c r="N641" s="43"/>
    </row>
    <row r="642" spans="4:14" ht="14.25" x14ac:dyDescent="0.2">
      <c r="D642" s="74"/>
      <c r="F642" s="75"/>
      <c r="H642" s="43"/>
      <c r="I642" s="76"/>
      <c r="J642" s="76"/>
      <c r="K642" s="43"/>
      <c r="L642" s="43"/>
      <c r="M642" s="77"/>
      <c r="N642" s="43"/>
    </row>
    <row r="643" spans="4:14" ht="14.25" x14ac:dyDescent="0.2">
      <c r="D643" s="74"/>
      <c r="F643" s="75"/>
      <c r="H643" s="43"/>
      <c r="I643" s="76"/>
      <c r="J643" s="76"/>
      <c r="K643" s="43"/>
      <c r="L643" s="43"/>
      <c r="M643" s="77"/>
      <c r="N643" s="43"/>
    </row>
    <row r="644" spans="4:14" ht="14.25" x14ac:dyDescent="0.2">
      <c r="D644" s="74"/>
      <c r="F644" s="75"/>
      <c r="H644" s="43"/>
      <c r="I644" s="76"/>
      <c r="J644" s="76"/>
      <c r="K644" s="43"/>
      <c r="L644" s="43"/>
      <c r="M644" s="77"/>
      <c r="N644" s="43"/>
    </row>
    <row r="645" spans="4:14" ht="14.25" x14ac:dyDescent="0.2">
      <c r="D645" s="74"/>
      <c r="F645" s="75"/>
      <c r="H645" s="43"/>
      <c r="I645" s="76"/>
      <c r="J645" s="76"/>
      <c r="K645" s="43"/>
      <c r="L645" s="43"/>
      <c r="M645" s="77"/>
      <c r="N645" s="43"/>
    </row>
    <row r="646" spans="4:14" ht="14.25" x14ac:dyDescent="0.2">
      <c r="D646" s="74"/>
      <c r="F646" s="75"/>
      <c r="H646" s="43"/>
      <c r="I646" s="76"/>
      <c r="J646" s="76"/>
      <c r="K646" s="43"/>
      <c r="L646" s="43"/>
      <c r="M646" s="77"/>
      <c r="N646" s="43"/>
    </row>
    <row r="647" spans="4:14" ht="14.25" x14ac:dyDescent="0.2">
      <c r="D647" s="74"/>
      <c r="F647" s="75"/>
      <c r="H647" s="43"/>
      <c r="I647" s="76"/>
      <c r="J647" s="76"/>
      <c r="K647" s="43"/>
      <c r="L647" s="43"/>
      <c r="M647" s="77"/>
      <c r="N647" s="43"/>
    </row>
    <row r="648" spans="4:14" ht="14.25" x14ac:dyDescent="0.2">
      <c r="D648" s="74"/>
      <c r="F648" s="75"/>
      <c r="H648" s="43"/>
      <c r="I648" s="76"/>
      <c r="J648" s="76"/>
      <c r="K648" s="43"/>
      <c r="L648" s="43"/>
      <c r="M648" s="77"/>
      <c r="N648" s="43"/>
    </row>
    <row r="649" spans="4:14" ht="14.25" x14ac:dyDescent="0.2">
      <c r="D649" s="74"/>
      <c r="F649" s="75"/>
      <c r="H649" s="43"/>
      <c r="I649" s="76"/>
      <c r="J649" s="76"/>
      <c r="K649" s="43"/>
      <c r="L649" s="43"/>
      <c r="M649" s="77"/>
      <c r="N649" s="43"/>
    </row>
    <row r="650" spans="4:14" ht="14.25" x14ac:dyDescent="0.2">
      <c r="D650" s="74"/>
      <c r="F650" s="75"/>
      <c r="H650" s="43"/>
      <c r="I650" s="76"/>
      <c r="J650" s="76"/>
      <c r="K650" s="43"/>
      <c r="L650" s="43"/>
      <c r="M650" s="77"/>
      <c r="N650" s="43"/>
    </row>
    <row r="651" spans="4:14" ht="14.25" x14ac:dyDescent="0.2">
      <c r="D651" s="74"/>
      <c r="F651" s="75"/>
      <c r="H651" s="43"/>
      <c r="I651" s="76"/>
      <c r="J651" s="76"/>
      <c r="K651" s="43"/>
      <c r="L651" s="43"/>
      <c r="M651" s="77"/>
      <c r="N651" s="43"/>
    </row>
    <row r="652" spans="4:14" ht="14.25" x14ac:dyDescent="0.2">
      <c r="D652" s="74"/>
      <c r="F652" s="75"/>
      <c r="H652" s="43"/>
      <c r="I652" s="76"/>
      <c r="J652" s="76"/>
      <c r="K652" s="43"/>
      <c r="L652" s="43"/>
      <c r="M652" s="77"/>
      <c r="N652" s="43"/>
    </row>
    <row r="653" spans="4:14" ht="14.25" x14ac:dyDescent="0.2">
      <c r="D653" s="74"/>
      <c r="F653" s="75"/>
      <c r="H653" s="43"/>
      <c r="I653" s="76"/>
      <c r="J653" s="76"/>
      <c r="K653" s="43"/>
      <c r="L653" s="43"/>
      <c r="M653" s="77"/>
      <c r="N653" s="43"/>
    </row>
    <row r="654" spans="4:14" ht="14.25" x14ac:dyDescent="0.2">
      <c r="D654" s="74"/>
      <c r="F654" s="75"/>
      <c r="H654" s="43"/>
      <c r="I654" s="76"/>
      <c r="J654" s="76"/>
      <c r="K654" s="43"/>
      <c r="L654" s="43"/>
      <c r="M654" s="77"/>
      <c r="N654" s="43"/>
    </row>
    <row r="655" spans="4:14" ht="14.25" x14ac:dyDescent="0.2">
      <c r="D655" s="74"/>
      <c r="F655" s="75"/>
      <c r="H655" s="43"/>
      <c r="I655" s="76"/>
      <c r="J655" s="76"/>
      <c r="K655" s="43"/>
      <c r="L655" s="43"/>
      <c r="M655" s="77"/>
      <c r="N655" s="43"/>
    </row>
    <row r="656" spans="4:14" ht="14.25" x14ac:dyDescent="0.2">
      <c r="D656" s="74"/>
      <c r="F656" s="75"/>
      <c r="H656" s="43"/>
      <c r="I656" s="76"/>
      <c r="J656" s="76"/>
      <c r="K656" s="43"/>
      <c r="L656" s="43"/>
      <c r="M656" s="77"/>
      <c r="N656" s="43"/>
    </row>
    <row r="657" spans="4:14" ht="14.25" x14ac:dyDescent="0.2">
      <c r="D657" s="74"/>
      <c r="F657" s="75"/>
      <c r="H657" s="43"/>
      <c r="I657" s="76"/>
      <c r="J657" s="76"/>
      <c r="K657" s="43"/>
      <c r="L657" s="43"/>
      <c r="M657" s="77"/>
      <c r="N657" s="43"/>
    </row>
    <row r="658" spans="4:14" ht="14.25" x14ac:dyDescent="0.2">
      <c r="D658" s="74"/>
      <c r="F658" s="75"/>
      <c r="H658" s="43"/>
      <c r="I658" s="76"/>
      <c r="J658" s="76"/>
      <c r="K658" s="43"/>
      <c r="L658" s="43"/>
      <c r="M658" s="77"/>
      <c r="N658" s="43"/>
    </row>
    <row r="659" spans="4:14" ht="14.25" x14ac:dyDescent="0.2">
      <c r="D659" s="74"/>
      <c r="F659" s="75"/>
      <c r="H659" s="43"/>
      <c r="I659" s="76"/>
      <c r="J659" s="76"/>
      <c r="K659" s="43"/>
      <c r="L659" s="43"/>
      <c r="M659" s="77"/>
      <c r="N659" s="43"/>
    </row>
    <row r="660" spans="4:14" ht="14.25" x14ac:dyDescent="0.2">
      <c r="D660" s="74"/>
      <c r="F660" s="75"/>
      <c r="H660" s="43"/>
      <c r="I660" s="76"/>
      <c r="J660" s="76"/>
      <c r="K660" s="43"/>
      <c r="L660" s="43"/>
      <c r="M660" s="77"/>
      <c r="N660" s="43"/>
    </row>
    <row r="661" spans="4:14" ht="14.25" x14ac:dyDescent="0.2">
      <c r="D661" s="74"/>
      <c r="F661" s="75"/>
      <c r="H661" s="43"/>
      <c r="I661" s="76"/>
      <c r="J661" s="76"/>
      <c r="K661" s="43"/>
      <c r="L661" s="43"/>
      <c r="M661" s="77"/>
      <c r="N661" s="43"/>
    </row>
    <row r="662" spans="4:14" ht="14.25" x14ac:dyDescent="0.2">
      <c r="D662" s="74"/>
      <c r="F662" s="75"/>
      <c r="H662" s="43"/>
      <c r="I662" s="76"/>
      <c r="J662" s="76"/>
      <c r="K662" s="43"/>
      <c r="L662" s="43"/>
      <c r="M662" s="77"/>
      <c r="N662" s="43"/>
    </row>
    <row r="663" spans="4:14" ht="14.25" x14ac:dyDescent="0.2">
      <c r="D663" s="74"/>
      <c r="F663" s="75"/>
      <c r="H663" s="43"/>
      <c r="I663" s="76"/>
      <c r="J663" s="76"/>
      <c r="K663" s="43"/>
      <c r="L663" s="43"/>
      <c r="M663" s="77"/>
      <c r="N663" s="43"/>
    </row>
    <row r="664" spans="4:14" ht="14.25" x14ac:dyDescent="0.2">
      <c r="D664" s="74"/>
      <c r="F664" s="75"/>
      <c r="H664" s="43"/>
      <c r="I664" s="76"/>
      <c r="J664" s="76"/>
      <c r="K664" s="43"/>
      <c r="L664" s="43"/>
      <c r="M664" s="77"/>
      <c r="N664" s="43"/>
    </row>
    <row r="665" spans="4:14" ht="14.25" x14ac:dyDescent="0.2">
      <c r="D665" s="74"/>
      <c r="F665" s="75"/>
      <c r="H665" s="43"/>
      <c r="I665" s="76"/>
      <c r="J665" s="76"/>
      <c r="K665" s="43"/>
      <c r="L665" s="43"/>
      <c r="M665" s="77"/>
      <c r="N665" s="43"/>
    </row>
    <row r="666" spans="4:14" ht="14.25" x14ac:dyDescent="0.2">
      <c r="D666" s="74"/>
      <c r="F666" s="75"/>
      <c r="H666" s="43"/>
      <c r="I666" s="76"/>
      <c r="J666" s="76"/>
      <c r="K666" s="43"/>
      <c r="L666" s="43"/>
      <c r="M666" s="77"/>
      <c r="N666" s="43"/>
    </row>
    <row r="667" spans="4:14" ht="14.25" x14ac:dyDescent="0.2">
      <c r="D667" s="74"/>
      <c r="F667" s="75"/>
      <c r="H667" s="43"/>
      <c r="I667" s="76"/>
      <c r="J667" s="76"/>
      <c r="K667" s="43"/>
      <c r="L667" s="43"/>
      <c r="M667" s="77"/>
      <c r="N667" s="43"/>
    </row>
    <row r="668" spans="4:14" ht="14.25" x14ac:dyDescent="0.2">
      <c r="D668" s="74"/>
      <c r="F668" s="75"/>
      <c r="H668" s="43"/>
      <c r="I668" s="76"/>
      <c r="J668" s="76"/>
      <c r="K668" s="43"/>
      <c r="L668" s="43"/>
      <c r="M668" s="77"/>
      <c r="N668" s="43"/>
    </row>
    <row r="669" spans="4:14" ht="14.25" x14ac:dyDescent="0.2">
      <c r="D669" s="74"/>
      <c r="F669" s="75"/>
      <c r="H669" s="43"/>
      <c r="I669" s="76"/>
      <c r="J669" s="76"/>
      <c r="K669" s="43"/>
      <c r="L669" s="43"/>
      <c r="M669" s="77"/>
      <c r="N669" s="43"/>
    </row>
    <row r="670" spans="4:14" ht="14.25" x14ac:dyDescent="0.2">
      <c r="D670" s="74"/>
      <c r="F670" s="75"/>
      <c r="H670" s="43"/>
      <c r="I670" s="76"/>
      <c r="J670" s="76"/>
      <c r="K670" s="43"/>
      <c r="L670" s="43"/>
      <c r="M670" s="77"/>
      <c r="N670" s="43"/>
    </row>
    <row r="671" spans="4:14" ht="14.25" x14ac:dyDescent="0.2">
      <c r="D671" s="74"/>
      <c r="F671" s="75"/>
      <c r="H671" s="43"/>
      <c r="I671" s="76"/>
      <c r="J671" s="76"/>
      <c r="K671" s="43"/>
      <c r="L671" s="43"/>
      <c r="M671" s="77"/>
      <c r="N671" s="43"/>
    </row>
    <row r="672" spans="4:14" ht="14.25" x14ac:dyDescent="0.2">
      <c r="D672" s="74"/>
      <c r="F672" s="75"/>
      <c r="H672" s="43"/>
      <c r="I672" s="76"/>
      <c r="J672" s="76"/>
      <c r="K672" s="43"/>
      <c r="L672" s="43"/>
      <c r="M672" s="77"/>
      <c r="N672" s="43"/>
    </row>
    <row r="673" spans="4:14" ht="14.25" x14ac:dyDescent="0.2">
      <c r="D673" s="74"/>
      <c r="F673" s="75"/>
      <c r="H673" s="43"/>
      <c r="I673" s="76"/>
      <c r="J673" s="76"/>
      <c r="K673" s="43"/>
      <c r="L673" s="43"/>
      <c r="M673" s="77"/>
      <c r="N673" s="43"/>
    </row>
    <row r="674" spans="4:14" ht="14.25" x14ac:dyDescent="0.2">
      <c r="D674" s="74"/>
      <c r="F674" s="75"/>
      <c r="H674" s="43"/>
      <c r="I674" s="76"/>
      <c r="J674" s="76"/>
      <c r="K674" s="43"/>
      <c r="L674" s="43"/>
      <c r="M674" s="77"/>
      <c r="N674" s="43"/>
    </row>
    <row r="675" spans="4:14" ht="14.25" x14ac:dyDescent="0.2">
      <c r="D675" s="74"/>
      <c r="F675" s="75"/>
      <c r="H675" s="43"/>
      <c r="I675" s="76"/>
      <c r="J675" s="76"/>
      <c r="K675" s="43"/>
      <c r="L675" s="43"/>
      <c r="M675" s="77"/>
      <c r="N675" s="43"/>
    </row>
    <row r="676" spans="4:14" ht="14.25" x14ac:dyDescent="0.2">
      <c r="D676" s="74"/>
      <c r="F676" s="75"/>
      <c r="H676" s="43"/>
      <c r="I676" s="76"/>
      <c r="J676" s="76"/>
      <c r="K676" s="43"/>
      <c r="L676" s="43"/>
      <c r="M676" s="77"/>
      <c r="N676" s="43"/>
    </row>
    <row r="677" spans="4:14" ht="14.25" x14ac:dyDescent="0.2">
      <c r="D677" s="74"/>
      <c r="F677" s="75"/>
      <c r="H677" s="43"/>
      <c r="I677" s="76"/>
      <c r="J677" s="76"/>
      <c r="K677" s="43"/>
      <c r="L677" s="43"/>
      <c r="M677" s="77"/>
      <c r="N677" s="43"/>
    </row>
    <row r="678" spans="4:14" ht="14.25" x14ac:dyDescent="0.2">
      <c r="D678" s="74"/>
      <c r="F678" s="75"/>
      <c r="H678" s="43"/>
      <c r="I678" s="76"/>
      <c r="J678" s="76"/>
      <c r="K678" s="43"/>
      <c r="L678" s="43"/>
      <c r="M678" s="77"/>
      <c r="N678" s="43"/>
    </row>
    <row r="679" spans="4:14" ht="14.25" x14ac:dyDescent="0.2">
      <c r="D679" s="74"/>
      <c r="F679" s="75"/>
      <c r="H679" s="43"/>
      <c r="I679" s="76"/>
      <c r="J679" s="76"/>
      <c r="K679" s="43"/>
      <c r="L679" s="43"/>
      <c r="M679" s="77"/>
      <c r="N679" s="43"/>
    </row>
    <row r="680" spans="4:14" ht="14.25" x14ac:dyDescent="0.2">
      <c r="D680" s="74"/>
      <c r="F680" s="75"/>
      <c r="H680" s="43"/>
      <c r="I680" s="76"/>
      <c r="J680" s="76"/>
      <c r="K680" s="43"/>
      <c r="L680" s="43"/>
      <c r="M680" s="77"/>
      <c r="N680" s="43"/>
    </row>
    <row r="681" spans="4:14" ht="14.25" x14ac:dyDescent="0.2">
      <c r="D681" s="74"/>
      <c r="F681" s="75"/>
      <c r="H681" s="43"/>
      <c r="I681" s="76"/>
      <c r="J681" s="76"/>
      <c r="K681" s="43"/>
      <c r="L681" s="43"/>
      <c r="M681" s="77"/>
      <c r="N681" s="43"/>
    </row>
    <row r="682" spans="4:14" ht="14.25" x14ac:dyDescent="0.2">
      <c r="D682" s="74"/>
      <c r="F682" s="75"/>
      <c r="H682" s="43"/>
      <c r="I682" s="76"/>
      <c r="J682" s="76"/>
      <c r="K682" s="43"/>
      <c r="L682" s="43"/>
      <c r="M682" s="77"/>
      <c r="N682" s="43"/>
    </row>
    <row r="683" spans="4:14" ht="14.25" x14ac:dyDescent="0.2">
      <c r="D683" s="74"/>
      <c r="F683" s="75"/>
      <c r="H683" s="43"/>
      <c r="I683" s="76"/>
      <c r="J683" s="76"/>
      <c r="K683" s="43"/>
      <c r="L683" s="43"/>
      <c r="M683" s="77"/>
      <c r="N683" s="43"/>
    </row>
    <row r="684" spans="4:14" ht="14.25" x14ac:dyDescent="0.2">
      <c r="D684" s="74"/>
      <c r="F684" s="75"/>
      <c r="H684" s="43"/>
      <c r="I684" s="76"/>
      <c r="J684" s="76"/>
      <c r="K684" s="43"/>
      <c r="L684" s="43"/>
      <c r="M684" s="77"/>
      <c r="N684" s="43"/>
    </row>
    <row r="685" spans="4:14" ht="14.25" x14ac:dyDescent="0.2">
      <c r="D685" s="74"/>
      <c r="F685" s="75"/>
      <c r="H685" s="43"/>
      <c r="I685" s="76"/>
      <c r="J685" s="76"/>
      <c r="K685" s="43"/>
      <c r="L685" s="43"/>
      <c r="M685" s="77"/>
      <c r="N685" s="43"/>
    </row>
    <row r="686" spans="4:14" ht="14.25" x14ac:dyDescent="0.2">
      <c r="D686" s="74"/>
      <c r="F686" s="75"/>
      <c r="H686" s="43"/>
      <c r="I686" s="76"/>
      <c r="J686" s="76"/>
      <c r="K686" s="43"/>
      <c r="L686" s="43"/>
      <c r="M686" s="77"/>
      <c r="N686" s="43"/>
    </row>
    <row r="687" spans="4:14" ht="14.25" x14ac:dyDescent="0.2">
      <c r="D687" s="74"/>
      <c r="F687" s="75"/>
      <c r="H687" s="43"/>
      <c r="I687" s="76"/>
      <c r="J687" s="76"/>
      <c r="K687" s="43"/>
      <c r="L687" s="43"/>
      <c r="M687" s="77"/>
      <c r="N687" s="43"/>
    </row>
    <row r="688" spans="4:14" ht="14.25" x14ac:dyDescent="0.2">
      <c r="D688" s="74"/>
      <c r="F688" s="75"/>
      <c r="H688" s="43"/>
      <c r="I688" s="76"/>
      <c r="J688" s="76"/>
      <c r="K688" s="43"/>
      <c r="L688" s="43"/>
      <c r="M688" s="77"/>
      <c r="N688" s="43"/>
    </row>
    <row r="689" spans="4:14" ht="14.25" x14ac:dyDescent="0.2">
      <c r="D689" s="74"/>
      <c r="F689" s="75"/>
      <c r="H689" s="43"/>
      <c r="I689" s="76"/>
      <c r="J689" s="76"/>
      <c r="K689" s="43"/>
      <c r="L689" s="43"/>
      <c r="M689" s="77"/>
      <c r="N689" s="43"/>
    </row>
    <row r="690" spans="4:14" ht="14.25" x14ac:dyDescent="0.2">
      <c r="D690" s="74"/>
      <c r="F690" s="75"/>
      <c r="H690" s="43"/>
      <c r="I690" s="76"/>
      <c r="J690" s="76"/>
      <c r="K690" s="43"/>
      <c r="L690" s="43"/>
      <c r="M690" s="77"/>
      <c r="N690" s="43"/>
    </row>
    <row r="691" spans="4:14" ht="14.25" x14ac:dyDescent="0.2">
      <c r="D691" s="74"/>
      <c r="F691" s="75"/>
      <c r="H691" s="43"/>
      <c r="I691" s="76"/>
      <c r="J691" s="76"/>
      <c r="K691" s="43"/>
      <c r="L691" s="43"/>
      <c r="M691" s="77"/>
      <c r="N691" s="43"/>
    </row>
    <row r="692" spans="4:14" ht="14.25" x14ac:dyDescent="0.2">
      <c r="D692" s="74"/>
      <c r="F692" s="75"/>
      <c r="H692" s="43"/>
      <c r="I692" s="76"/>
      <c r="J692" s="76"/>
      <c r="K692" s="43"/>
      <c r="L692" s="43"/>
      <c r="M692" s="77"/>
      <c r="N692" s="43"/>
    </row>
    <row r="693" spans="4:14" ht="14.25" x14ac:dyDescent="0.2">
      <c r="D693" s="74"/>
      <c r="F693" s="75"/>
      <c r="H693" s="43"/>
      <c r="I693" s="76"/>
      <c r="J693" s="76"/>
      <c r="K693" s="43"/>
      <c r="L693" s="43"/>
      <c r="M693" s="77"/>
      <c r="N693" s="43"/>
    </row>
    <row r="694" spans="4:14" ht="14.25" x14ac:dyDescent="0.2">
      <c r="D694" s="74"/>
      <c r="F694" s="75"/>
      <c r="H694" s="43"/>
      <c r="I694" s="76"/>
      <c r="J694" s="76"/>
      <c r="K694" s="43"/>
      <c r="L694" s="43"/>
      <c r="M694" s="77"/>
      <c r="N694" s="43"/>
    </row>
    <row r="695" spans="4:14" ht="14.25" x14ac:dyDescent="0.2">
      <c r="D695" s="74"/>
      <c r="F695" s="75"/>
      <c r="H695" s="43"/>
      <c r="I695" s="76"/>
      <c r="J695" s="76"/>
      <c r="K695" s="43"/>
      <c r="L695" s="43"/>
      <c r="M695" s="77"/>
      <c r="N695" s="43"/>
    </row>
    <row r="696" spans="4:14" ht="14.25" x14ac:dyDescent="0.2">
      <c r="D696" s="74"/>
      <c r="F696" s="75"/>
      <c r="H696" s="43"/>
      <c r="I696" s="76"/>
      <c r="J696" s="76"/>
      <c r="K696" s="43"/>
      <c r="L696" s="43"/>
      <c r="M696" s="77"/>
      <c r="N696" s="43"/>
    </row>
    <row r="697" spans="4:14" ht="14.25" x14ac:dyDescent="0.2">
      <c r="D697" s="74"/>
      <c r="F697" s="75"/>
      <c r="H697" s="43"/>
      <c r="I697" s="76"/>
      <c r="J697" s="76"/>
      <c r="K697" s="43"/>
      <c r="L697" s="43"/>
      <c r="M697" s="77"/>
      <c r="N697" s="43"/>
    </row>
    <row r="698" spans="4:14" ht="14.25" x14ac:dyDescent="0.2">
      <c r="D698" s="74"/>
      <c r="F698" s="75"/>
      <c r="H698" s="43"/>
      <c r="I698" s="76"/>
      <c r="J698" s="76"/>
      <c r="K698" s="43"/>
      <c r="L698" s="43"/>
      <c r="M698" s="77"/>
      <c r="N698" s="43"/>
    </row>
    <row r="699" spans="4:14" ht="14.25" x14ac:dyDescent="0.2">
      <c r="D699" s="74"/>
      <c r="F699" s="75"/>
      <c r="H699" s="43"/>
      <c r="I699" s="76"/>
      <c r="J699" s="76"/>
      <c r="K699" s="43"/>
      <c r="L699" s="43"/>
      <c r="M699" s="77"/>
      <c r="N699" s="43"/>
    </row>
    <row r="700" spans="4:14" ht="14.25" x14ac:dyDescent="0.2">
      <c r="D700" s="74"/>
      <c r="F700" s="75"/>
      <c r="H700" s="43"/>
      <c r="I700" s="76"/>
      <c r="J700" s="76"/>
      <c r="K700" s="43"/>
      <c r="L700" s="43"/>
      <c r="M700" s="77"/>
      <c r="N700" s="43"/>
    </row>
    <row r="701" spans="4:14" ht="14.25" x14ac:dyDescent="0.2">
      <c r="D701" s="74"/>
      <c r="F701" s="75"/>
      <c r="H701" s="43"/>
      <c r="I701" s="76"/>
      <c r="J701" s="76"/>
      <c r="K701" s="43"/>
      <c r="L701" s="43"/>
      <c r="M701" s="77"/>
      <c r="N701" s="43"/>
    </row>
    <row r="702" spans="4:14" ht="14.25" x14ac:dyDescent="0.2">
      <c r="D702" s="74"/>
      <c r="F702" s="75"/>
      <c r="H702" s="43"/>
      <c r="I702" s="76"/>
      <c r="J702" s="76"/>
      <c r="K702" s="43"/>
      <c r="L702" s="43"/>
      <c r="M702" s="77"/>
      <c r="N702" s="43"/>
    </row>
    <row r="703" spans="4:14" ht="14.25" x14ac:dyDescent="0.2">
      <c r="D703" s="74"/>
      <c r="F703" s="75"/>
      <c r="H703" s="43"/>
      <c r="I703" s="76"/>
      <c r="J703" s="76"/>
      <c r="K703" s="43"/>
      <c r="L703" s="43"/>
      <c r="M703" s="77"/>
      <c r="N703" s="43"/>
    </row>
    <row r="704" spans="4:14" ht="14.25" x14ac:dyDescent="0.2">
      <c r="D704" s="74"/>
      <c r="F704" s="75"/>
      <c r="H704" s="43"/>
      <c r="I704" s="76"/>
      <c r="J704" s="76"/>
      <c r="K704" s="43"/>
      <c r="L704" s="43"/>
      <c r="M704" s="77"/>
      <c r="N704" s="43"/>
    </row>
    <row r="705" spans="4:14" ht="14.25" x14ac:dyDescent="0.2">
      <c r="D705" s="74"/>
      <c r="F705" s="75"/>
      <c r="H705" s="43"/>
      <c r="I705" s="76"/>
      <c r="J705" s="76"/>
      <c r="K705" s="43"/>
      <c r="L705" s="43"/>
      <c r="M705" s="77"/>
      <c r="N705" s="43"/>
    </row>
    <row r="706" spans="4:14" ht="14.25" x14ac:dyDescent="0.2">
      <c r="D706" s="74"/>
      <c r="F706" s="75"/>
      <c r="H706" s="43"/>
      <c r="I706" s="76"/>
      <c r="J706" s="76"/>
      <c r="K706" s="43"/>
      <c r="L706" s="43"/>
      <c r="M706" s="77"/>
      <c r="N706" s="43"/>
    </row>
    <row r="707" spans="4:14" ht="14.25" x14ac:dyDescent="0.2">
      <c r="D707" s="74"/>
      <c r="F707" s="75"/>
      <c r="H707" s="43"/>
      <c r="I707" s="76"/>
      <c r="J707" s="76"/>
      <c r="K707" s="43"/>
      <c r="L707" s="43"/>
      <c r="M707" s="77"/>
      <c r="N707" s="43"/>
    </row>
    <row r="708" spans="4:14" ht="14.25" x14ac:dyDescent="0.2">
      <c r="D708" s="74"/>
      <c r="F708" s="75"/>
      <c r="H708" s="43"/>
      <c r="I708" s="76"/>
      <c r="J708" s="76"/>
      <c r="K708" s="43"/>
      <c r="L708" s="43"/>
      <c r="M708" s="77"/>
      <c r="N708" s="43"/>
    </row>
    <row r="709" spans="4:14" ht="14.25" x14ac:dyDescent="0.2">
      <c r="D709" s="74"/>
      <c r="F709" s="75"/>
      <c r="H709" s="43"/>
      <c r="I709" s="76"/>
      <c r="J709" s="76"/>
      <c r="K709" s="43"/>
      <c r="L709" s="43"/>
      <c r="M709" s="77"/>
      <c r="N709" s="43"/>
    </row>
    <row r="710" spans="4:14" ht="14.25" x14ac:dyDescent="0.2">
      <c r="D710" s="74"/>
      <c r="F710" s="75"/>
      <c r="H710" s="43"/>
      <c r="I710" s="76"/>
      <c r="J710" s="76"/>
      <c r="K710" s="43"/>
      <c r="L710" s="43"/>
      <c r="M710" s="77"/>
      <c r="N710" s="43"/>
    </row>
    <row r="711" spans="4:14" ht="14.25" x14ac:dyDescent="0.2">
      <c r="D711" s="74"/>
      <c r="F711" s="75"/>
      <c r="H711" s="43"/>
      <c r="I711" s="76"/>
      <c r="J711" s="76"/>
      <c r="K711" s="43"/>
      <c r="L711" s="43"/>
      <c r="M711" s="77"/>
      <c r="N711" s="43"/>
    </row>
    <row r="712" spans="4:14" ht="14.25" x14ac:dyDescent="0.2">
      <c r="D712" s="74"/>
      <c r="F712" s="75"/>
      <c r="H712" s="43"/>
      <c r="I712" s="76"/>
      <c r="J712" s="76"/>
      <c r="K712" s="43"/>
      <c r="L712" s="43"/>
      <c r="M712" s="77"/>
      <c r="N712" s="43"/>
    </row>
    <row r="713" spans="4:14" ht="14.25" x14ac:dyDescent="0.2">
      <c r="D713" s="74"/>
      <c r="F713" s="75"/>
      <c r="H713" s="43"/>
      <c r="I713" s="76"/>
      <c r="J713" s="76"/>
      <c r="K713" s="43"/>
      <c r="L713" s="43"/>
      <c r="M713" s="77"/>
      <c r="N713" s="43"/>
    </row>
    <row r="714" spans="4:14" ht="14.25" x14ac:dyDescent="0.2">
      <c r="D714" s="74"/>
      <c r="F714" s="75"/>
      <c r="H714" s="43"/>
      <c r="I714" s="76"/>
      <c r="J714" s="76"/>
      <c r="K714" s="43"/>
      <c r="L714" s="43"/>
      <c r="M714" s="77"/>
      <c r="N714" s="43"/>
    </row>
    <row r="715" spans="4:14" ht="14.25" x14ac:dyDescent="0.2">
      <c r="D715" s="74"/>
      <c r="F715" s="75"/>
      <c r="H715" s="43"/>
      <c r="I715" s="76"/>
      <c r="J715" s="76"/>
      <c r="K715" s="43"/>
      <c r="L715" s="43"/>
      <c r="M715" s="77"/>
      <c r="N715" s="43"/>
    </row>
    <row r="716" spans="4:14" ht="14.25" x14ac:dyDescent="0.2">
      <c r="D716" s="74"/>
      <c r="F716" s="75"/>
      <c r="H716" s="43"/>
      <c r="I716" s="76"/>
      <c r="J716" s="76"/>
      <c r="K716" s="43"/>
      <c r="L716" s="43"/>
      <c r="M716" s="77"/>
      <c r="N716" s="43"/>
    </row>
    <row r="717" spans="4:14" ht="14.25" x14ac:dyDescent="0.2">
      <c r="D717" s="74"/>
      <c r="F717" s="75"/>
      <c r="H717" s="43"/>
      <c r="I717" s="76"/>
      <c r="J717" s="76"/>
      <c r="K717" s="43"/>
      <c r="L717" s="43"/>
      <c r="M717" s="77"/>
      <c r="N717" s="43"/>
    </row>
    <row r="718" spans="4:14" ht="14.25" x14ac:dyDescent="0.2">
      <c r="D718" s="74"/>
      <c r="F718" s="75"/>
      <c r="H718" s="43"/>
      <c r="I718" s="76"/>
      <c r="J718" s="76"/>
      <c r="K718" s="43"/>
      <c r="L718" s="43"/>
      <c r="M718" s="77"/>
      <c r="N718" s="43"/>
    </row>
    <row r="719" spans="4:14" ht="14.25" x14ac:dyDescent="0.2">
      <c r="D719" s="74"/>
      <c r="F719" s="75"/>
      <c r="H719" s="43"/>
      <c r="I719" s="76"/>
      <c r="J719" s="76"/>
      <c r="K719" s="43"/>
      <c r="L719" s="43"/>
      <c r="M719" s="77"/>
      <c r="N719" s="43"/>
    </row>
    <row r="720" spans="4:14" ht="14.25" x14ac:dyDescent="0.2">
      <c r="D720" s="74"/>
      <c r="F720" s="75"/>
      <c r="H720" s="43"/>
      <c r="I720" s="76"/>
      <c r="J720" s="76"/>
      <c r="K720" s="43"/>
      <c r="L720" s="43"/>
      <c r="M720" s="77"/>
      <c r="N720" s="43"/>
    </row>
    <row r="721" spans="4:14" ht="14.25" x14ac:dyDescent="0.2">
      <c r="D721" s="74"/>
      <c r="F721" s="75"/>
      <c r="H721" s="43"/>
      <c r="I721" s="76"/>
      <c r="J721" s="76"/>
      <c r="K721" s="43"/>
      <c r="L721" s="43"/>
      <c r="M721" s="77"/>
      <c r="N721" s="43"/>
    </row>
    <row r="722" spans="4:14" ht="14.25" x14ac:dyDescent="0.2">
      <c r="D722" s="74"/>
      <c r="F722" s="75"/>
      <c r="H722" s="43"/>
      <c r="I722" s="76"/>
      <c r="J722" s="76"/>
      <c r="K722" s="43"/>
      <c r="L722" s="43"/>
      <c r="M722" s="77"/>
      <c r="N722" s="43"/>
    </row>
    <row r="723" spans="4:14" ht="14.25" x14ac:dyDescent="0.2">
      <c r="D723" s="74"/>
      <c r="F723" s="75"/>
      <c r="H723" s="43"/>
      <c r="I723" s="76"/>
      <c r="J723" s="76"/>
      <c r="K723" s="43"/>
      <c r="L723" s="43"/>
      <c r="M723" s="77"/>
      <c r="N723" s="43"/>
    </row>
    <row r="724" spans="4:14" ht="14.25" x14ac:dyDescent="0.2">
      <c r="D724" s="74"/>
      <c r="F724" s="75"/>
      <c r="H724" s="43"/>
      <c r="I724" s="76"/>
      <c r="J724" s="76"/>
      <c r="K724" s="43"/>
      <c r="L724" s="43"/>
      <c r="M724" s="77"/>
      <c r="N724" s="43"/>
    </row>
    <row r="725" spans="4:14" ht="14.25" x14ac:dyDescent="0.2">
      <c r="D725" s="74"/>
      <c r="F725" s="75"/>
      <c r="H725" s="43"/>
      <c r="I725" s="76"/>
      <c r="J725" s="76"/>
      <c r="K725" s="43"/>
      <c r="L725" s="43"/>
      <c r="M725" s="77"/>
      <c r="N725" s="43"/>
    </row>
    <row r="726" spans="4:14" ht="14.25" x14ac:dyDescent="0.2">
      <c r="D726" s="74"/>
      <c r="F726" s="75"/>
      <c r="H726" s="43"/>
      <c r="I726" s="76"/>
      <c r="J726" s="76"/>
      <c r="K726" s="43"/>
      <c r="L726" s="43"/>
      <c r="M726" s="77"/>
      <c r="N726" s="43"/>
    </row>
    <row r="727" spans="4:14" ht="14.25" x14ac:dyDescent="0.2">
      <c r="D727" s="74"/>
      <c r="F727" s="75"/>
      <c r="H727" s="43"/>
      <c r="I727" s="76"/>
      <c r="J727" s="76"/>
      <c r="K727" s="43"/>
      <c r="L727" s="43"/>
      <c r="M727" s="77"/>
      <c r="N727" s="43"/>
    </row>
    <row r="728" spans="4:14" ht="14.25" x14ac:dyDescent="0.2">
      <c r="D728" s="74"/>
      <c r="F728" s="75"/>
      <c r="H728" s="43"/>
      <c r="I728" s="76"/>
      <c r="J728" s="76"/>
      <c r="K728" s="43"/>
      <c r="L728" s="43"/>
      <c r="M728" s="77"/>
      <c r="N728" s="43"/>
    </row>
    <row r="729" spans="4:14" ht="14.25" x14ac:dyDescent="0.2">
      <c r="D729" s="74"/>
      <c r="F729" s="75"/>
      <c r="H729" s="43"/>
      <c r="I729" s="76"/>
      <c r="J729" s="76"/>
      <c r="K729" s="43"/>
      <c r="L729" s="43"/>
      <c r="M729" s="77"/>
      <c r="N729" s="43"/>
    </row>
    <row r="730" spans="4:14" ht="14.25" x14ac:dyDescent="0.2">
      <c r="D730" s="74"/>
      <c r="F730" s="75"/>
      <c r="H730" s="43"/>
      <c r="I730" s="76"/>
      <c r="J730" s="76"/>
      <c r="K730" s="43"/>
      <c r="L730" s="43"/>
      <c r="M730" s="77"/>
      <c r="N730" s="43"/>
    </row>
    <row r="731" spans="4:14" ht="14.25" x14ac:dyDescent="0.2">
      <c r="D731" s="74"/>
      <c r="F731" s="75"/>
      <c r="H731" s="43"/>
      <c r="I731" s="76"/>
      <c r="J731" s="76"/>
      <c r="K731" s="43"/>
      <c r="L731" s="43"/>
      <c r="M731" s="77"/>
      <c r="N731" s="43"/>
    </row>
    <row r="732" spans="4:14" ht="14.25" x14ac:dyDescent="0.2">
      <c r="D732" s="74"/>
      <c r="F732" s="75"/>
      <c r="H732" s="43"/>
      <c r="I732" s="76"/>
      <c r="J732" s="76"/>
      <c r="K732" s="43"/>
      <c r="L732" s="43"/>
      <c r="M732" s="77"/>
      <c r="N732" s="43"/>
    </row>
    <row r="733" spans="4:14" ht="14.25" x14ac:dyDescent="0.2">
      <c r="D733" s="74"/>
      <c r="F733" s="75"/>
      <c r="H733" s="43"/>
      <c r="I733" s="76"/>
      <c r="J733" s="76"/>
      <c r="K733" s="43"/>
      <c r="L733" s="43"/>
      <c r="M733" s="77"/>
      <c r="N733" s="43"/>
    </row>
    <row r="734" spans="4:14" ht="14.25" x14ac:dyDescent="0.2">
      <c r="D734" s="74"/>
      <c r="F734" s="75"/>
      <c r="H734" s="43"/>
      <c r="I734" s="76"/>
      <c r="J734" s="76"/>
      <c r="K734" s="43"/>
      <c r="L734" s="43"/>
      <c r="M734" s="77"/>
      <c r="N734" s="43"/>
    </row>
    <row r="735" spans="4:14" ht="14.25" x14ac:dyDescent="0.2">
      <c r="D735" s="74"/>
      <c r="F735" s="75"/>
      <c r="H735" s="43"/>
      <c r="I735" s="76"/>
      <c r="J735" s="76"/>
      <c r="K735" s="43"/>
      <c r="L735" s="43"/>
      <c r="M735" s="77"/>
      <c r="N735" s="43"/>
    </row>
    <row r="736" spans="4:14" ht="14.25" x14ac:dyDescent="0.2">
      <c r="D736" s="74"/>
      <c r="F736" s="75"/>
      <c r="H736" s="43"/>
      <c r="I736" s="76"/>
      <c r="J736" s="76"/>
      <c r="K736" s="43"/>
      <c r="L736" s="43"/>
      <c r="M736" s="77"/>
      <c r="N736" s="43"/>
    </row>
    <row r="737" spans="4:14" ht="14.25" x14ac:dyDescent="0.2">
      <c r="D737" s="74"/>
      <c r="F737" s="75"/>
      <c r="H737" s="43"/>
      <c r="I737" s="76"/>
      <c r="J737" s="76"/>
      <c r="K737" s="43"/>
      <c r="L737" s="43"/>
      <c r="M737" s="77"/>
      <c r="N737" s="43"/>
    </row>
    <row r="738" spans="4:14" ht="14.25" x14ac:dyDescent="0.2">
      <c r="D738" s="74"/>
      <c r="F738" s="75"/>
      <c r="H738" s="43"/>
      <c r="I738" s="76"/>
      <c r="J738" s="76"/>
      <c r="K738" s="43"/>
      <c r="L738" s="43"/>
      <c r="M738" s="77"/>
      <c r="N738" s="43"/>
    </row>
    <row r="739" spans="4:14" ht="14.25" x14ac:dyDescent="0.2">
      <c r="D739" s="74"/>
      <c r="F739" s="75"/>
      <c r="H739" s="43"/>
      <c r="I739" s="76"/>
      <c r="J739" s="76"/>
      <c r="K739" s="43"/>
      <c r="L739" s="43"/>
      <c r="M739" s="77"/>
      <c r="N739" s="43"/>
    </row>
    <row r="740" spans="4:14" ht="14.25" x14ac:dyDescent="0.2">
      <c r="D740" s="74"/>
      <c r="F740" s="75"/>
      <c r="H740" s="43"/>
      <c r="I740" s="76"/>
      <c r="J740" s="76"/>
      <c r="K740" s="43"/>
      <c r="L740" s="43"/>
      <c r="M740" s="77"/>
      <c r="N740" s="43"/>
    </row>
    <row r="741" spans="4:14" ht="14.25" x14ac:dyDescent="0.2">
      <c r="D741" s="74"/>
      <c r="F741" s="75"/>
      <c r="H741" s="43"/>
      <c r="I741" s="76"/>
      <c r="J741" s="76"/>
      <c r="K741" s="43"/>
      <c r="L741" s="43"/>
      <c r="M741" s="77"/>
      <c r="N741" s="43"/>
    </row>
    <row r="742" spans="4:14" ht="14.25" x14ac:dyDescent="0.2">
      <c r="D742" s="74"/>
      <c r="F742" s="75"/>
      <c r="H742" s="43"/>
      <c r="I742" s="76"/>
      <c r="J742" s="76"/>
      <c r="K742" s="43"/>
      <c r="L742" s="43"/>
      <c r="M742" s="77"/>
      <c r="N742" s="43"/>
    </row>
    <row r="743" spans="4:14" ht="14.25" x14ac:dyDescent="0.2">
      <c r="D743" s="74"/>
      <c r="F743" s="75"/>
      <c r="H743" s="43"/>
      <c r="I743" s="76"/>
      <c r="J743" s="76"/>
      <c r="K743" s="43"/>
      <c r="L743" s="43"/>
      <c r="M743" s="77"/>
      <c r="N743" s="43"/>
    </row>
    <row r="744" spans="4:14" ht="14.25" x14ac:dyDescent="0.2">
      <c r="D744" s="74"/>
      <c r="F744" s="75"/>
      <c r="H744" s="43"/>
      <c r="I744" s="76"/>
      <c r="J744" s="76"/>
      <c r="K744" s="43"/>
      <c r="L744" s="43"/>
      <c r="M744" s="77"/>
      <c r="N744" s="43"/>
    </row>
    <row r="745" spans="4:14" ht="14.25" x14ac:dyDescent="0.2">
      <c r="D745" s="74"/>
      <c r="F745" s="75"/>
      <c r="H745" s="43"/>
      <c r="I745" s="76"/>
      <c r="J745" s="76"/>
      <c r="K745" s="43"/>
      <c r="L745" s="43"/>
      <c r="M745" s="77"/>
      <c r="N745" s="43"/>
    </row>
    <row r="746" spans="4:14" ht="14.25" x14ac:dyDescent="0.2">
      <c r="D746" s="74"/>
      <c r="F746" s="75"/>
      <c r="H746" s="43"/>
      <c r="I746" s="76"/>
      <c r="J746" s="76"/>
      <c r="K746" s="43"/>
      <c r="L746" s="43"/>
      <c r="M746" s="77"/>
      <c r="N746" s="43"/>
    </row>
    <row r="747" spans="4:14" ht="14.25" x14ac:dyDescent="0.2">
      <c r="D747" s="74"/>
      <c r="F747" s="75"/>
      <c r="H747" s="43"/>
      <c r="I747" s="76"/>
      <c r="J747" s="76"/>
      <c r="K747" s="43"/>
      <c r="L747" s="43"/>
      <c r="M747" s="77"/>
      <c r="N747" s="43"/>
    </row>
    <row r="748" spans="4:14" ht="14.25" x14ac:dyDescent="0.2">
      <c r="D748" s="74"/>
      <c r="F748" s="75"/>
      <c r="H748" s="43"/>
      <c r="I748" s="76"/>
      <c r="J748" s="76"/>
      <c r="K748" s="43"/>
      <c r="L748" s="43"/>
      <c r="M748" s="77"/>
      <c r="N748" s="43"/>
    </row>
    <row r="749" spans="4:14" ht="14.25" x14ac:dyDescent="0.2">
      <c r="D749" s="74"/>
      <c r="F749" s="75"/>
      <c r="H749" s="43"/>
      <c r="I749" s="76"/>
      <c r="J749" s="76"/>
      <c r="K749" s="43"/>
      <c r="L749" s="43"/>
      <c r="M749" s="77"/>
      <c r="N749" s="43"/>
    </row>
    <row r="750" spans="4:14" ht="14.25" x14ac:dyDescent="0.2">
      <c r="D750" s="74"/>
      <c r="F750" s="75"/>
      <c r="H750" s="43"/>
      <c r="I750" s="76"/>
      <c r="J750" s="76"/>
      <c r="K750" s="43"/>
      <c r="L750" s="43"/>
      <c r="M750" s="77"/>
      <c r="N750" s="43"/>
    </row>
    <row r="751" spans="4:14" ht="14.25" x14ac:dyDescent="0.2">
      <c r="D751" s="74"/>
      <c r="F751" s="75"/>
      <c r="H751" s="43"/>
      <c r="I751" s="76"/>
      <c r="J751" s="76"/>
      <c r="K751" s="43"/>
      <c r="L751" s="43"/>
      <c r="M751" s="77"/>
      <c r="N751" s="43"/>
    </row>
    <row r="752" spans="4:14" ht="14.25" x14ac:dyDescent="0.2">
      <c r="D752" s="74"/>
      <c r="F752" s="75"/>
      <c r="H752" s="43"/>
      <c r="I752" s="76"/>
      <c r="J752" s="76"/>
      <c r="K752" s="43"/>
      <c r="L752" s="43"/>
      <c r="M752" s="77"/>
      <c r="N752" s="43"/>
    </row>
    <row r="753" spans="4:14" ht="14.25" x14ac:dyDescent="0.2">
      <c r="D753" s="74"/>
      <c r="F753" s="75"/>
      <c r="H753" s="43"/>
      <c r="I753" s="76"/>
      <c r="J753" s="76"/>
      <c r="K753" s="43"/>
      <c r="L753" s="43"/>
      <c r="M753" s="77"/>
      <c r="N753" s="43"/>
    </row>
    <row r="754" spans="4:14" ht="14.25" x14ac:dyDescent="0.2">
      <c r="D754" s="74"/>
      <c r="F754" s="75"/>
      <c r="H754" s="43"/>
      <c r="I754" s="76"/>
      <c r="J754" s="76"/>
      <c r="K754" s="43"/>
      <c r="L754" s="43"/>
      <c r="M754" s="77"/>
      <c r="N754" s="43"/>
    </row>
    <row r="755" spans="4:14" ht="14.25" x14ac:dyDescent="0.2">
      <c r="D755" s="74"/>
      <c r="F755" s="75"/>
      <c r="H755" s="43"/>
      <c r="I755" s="76"/>
      <c r="J755" s="76"/>
      <c r="K755" s="43"/>
      <c r="L755" s="43"/>
      <c r="M755" s="77"/>
      <c r="N755" s="43"/>
    </row>
    <row r="756" spans="4:14" ht="14.25" x14ac:dyDescent="0.2">
      <c r="D756" s="74"/>
      <c r="F756" s="75"/>
      <c r="H756" s="43"/>
      <c r="I756" s="76"/>
      <c r="J756" s="76"/>
      <c r="K756" s="43"/>
      <c r="L756" s="43"/>
      <c r="M756" s="77"/>
      <c r="N756" s="43"/>
    </row>
    <row r="757" spans="4:14" ht="14.25" x14ac:dyDescent="0.2">
      <c r="D757" s="74"/>
      <c r="F757" s="75"/>
      <c r="H757" s="43"/>
      <c r="I757" s="76"/>
      <c r="J757" s="76"/>
      <c r="K757" s="43"/>
      <c r="L757" s="43"/>
      <c r="M757" s="77"/>
      <c r="N757" s="43"/>
    </row>
    <row r="758" spans="4:14" ht="14.25" x14ac:dyDescent="0.2">
      <c r="D758" s="74"/>
      <c r="F758" s="75"/>
      <c r="H758" s="43"/>
      <c r="I758" s="76"/>
      <c r="J758" s="76"/>
      <c r="K758" s="43"/>
      <c r="L758" s="43"/>
      <c r="M758" s="77"/>
      <c r="N758" s="43"/>
    </row>
    <row r="759" spans="4:14" ht="14.25" x14ac:dyDescent="0.2">
      <c r="D759" s="74"/>
      <c r="F759" s="75"/>
      <c r="H759" s="43"/>
      <c r="I759" s="76"/>
      <c r="J759" s="76"/>
      <c r="K759" s="43"/>
      <c r="L759" s="43"/>
      <c r="M759" s="77"/>
      <c r="N759" s="43"/>
    </row>
    <row r="760" spans="4:14" ht="14.25" x14ac:dyDescent="0.2">
      <c r="D760" s="74"/>
      <c r="F760" s="75"/>
      <c r="H760" s="43"/>
      <c r="I760" s="76"/>
      <c r="J760" s="76"/>
      <c r="K760" s="43"/>
      <c r="L760" s="43"/>
      <c r="M760" s="77"/>
      <c r="N760" s="43"/>
    </row>
    <row r="761" spans="4:14" ht="14.25" x14ac:dyDescent="0.2">
      <c r="D761" s="74"/>
      <c r="F761" s="75"/>
      <c r="H761" s="43"/>
      <c r="I761" s="76"/>
      <c r="J761" s="76"/>
      <c r="K761" s="43"/>
      <c r="L761" s="43"/>
      <c r="M761" s="77"/>
      <c r="N761" s="43"/>
    </row>
    <row r="762" spans="4:14" ht="14.25" x14ac:dyDescent="0.2">
      <c r="D762" s="74"/>
      <c r="F762" s="75"/>
      <c r="H762" s="43"/>
      <c r="I762" s="76"/>
      <c r="J762" s="76"/>
      <c r="K762" s="43"/>
      <c r="L762" s="43"/>
      <c r="M762" s="77"/>
      <c r="N762" s="43"/>
    </row>
    <row r="763" spans="4:14" ht="14.25" x14ac:dyDescent="0.2">
      <c r="D763" s="74"/>
      <c r="F763" s="75"/>
      <c r="H763" s="43"/>
      <c r="I763" s="76"/>
      <c r="J763" s="76"/>
      <c r="K763" s="43"/>
      <c r="L763" s="43"/>
      <c r="M763" s="77"/>
      <c r="N763" s="43"/>
    </row>
    <row r="764" spans="4:14" ht="14.25" x14ac:dyDescent="0.2">
      <c r="D764" s="74"/>
      <c r="F764" s="75"/>
      <c r="H764" s="43"/>
      <c r="I764" s="76"/>
      <c r="J764" s="76"/>
      <c r="K764" s="43"/>
      <c r="L764" s="43"/>
      <c r="M764" s="77"/>
      <c r="N764" s="43"/>
    </row>
    <row r="765" spans="4:14" ht="14.25" x14ac:dyDescent="0.2">
      <c r="D765" s="74"/>
      <c r="F765" s="75"/>
      <c r="H765" s="43"/>
      <c r="I765" s="76"/>
      <c r="J765" s="76"/>
      <c r="K765" s="43"/>
      <c r="L765" s="43"/>
      <c r="M765" s="77"/>
      <c r="N765" s="43"/>
    </row>
    <row r="766" spans="4:14" ht="14.25" x14ac:dyDescent="0.2">
      <c r="D766" s="74"/>
      <c r="F766" s="75"/>
      <c r="H766" s="43"/>
      <c r="I766" s="76"/>
      <c r="J766" s="76"/>
      <c r="K766" s="43"/>
      <c r="L766" s="43"/>
      <c r="M766" s="77"/>
      <c r="N766" s="43"/>
    </row>
    <row r="767" spans="4:14" ht="14.25" x14ac:dyDescent="0.2">
      <c r="D767" s="74"/>
      <c r="F767" s="75"/>
      <c r="H767" s="43"/>
      <c r="I767" s="76"/>
      <c r="J767" s="76"/>
      <c r="K767" s="43"/>
      <c r="L767" s="43"/>
      <c r="M767" s="77"/>
      <c r="N767" s="43"/>
    </row>
    <row r="768" spans="4:14" ht="14.25" x14ac:dyDescent="0.2">
      <c r="D768" s="74"/>
      <c r="F768" s="75"/>
      <c r="H768" s="43"/>
      <c r="I768" s="76"/>
      <c r="J768" s="76"/>
      <c r="K768" s="43"/>
      <c r="L768" s="43"/>
      <c r="M768" s="77"/>
      <c r="N768" s="43"/>
    </row>
    <row r="769" spans="4:14" ht="14.25" x14ac:dyDescent="0.2">
      <c r="D769" s="74"/>
      <c r="F769" s="75"/>
      <c r="H769" s="43"/>
      <c r="I769" s="76"/>
      <c r="J769" s="76"/>
      <c r="K769" s="43"/>
      <c r="L769" s="43"/>
      <c r="M769" s="77"/>
      <c r="N769" s="43"/>
    </row>
    <row r="770" spans="4:14" ht="14.25" x14ac:dyDescent="0.2">
      <c r="D770" s="74"/>
      <c r="F770" s="75"/>
      <c r="H770" s="43"/>
      <c r="I770" s="76"/>
      <c r="J770" s="76"/>
      <c r="K770" s="43"/>
      <c r="L770" s="43"/>
      <c r="M770" s="77"/>
      <c r="N770" s="43"/>
    </row>
    <row r="771" spans="4:14" ht="14.25" x14ac:dyDescent="0.2">
      <c r="D771" s="74"/>
      <c r="F771" s="75"/>
      <c r="H771" s="43"/>
      <c r="I771" s="76"/>
      <c r="J771" s="76"/>
      <c r="K771" s="43"/>
      <c r="L771" s="43"/>
      <c r="M771" s="77"/>
      <c r="N771" s="43"/>
    </row>
    <row r="772" spans="4:14" ht="14.25" x14ac:dyDescent="0.2">
      <c r="D772" s="74"/>
      <c r="F772" s="75"/>
      <c r="H772" s="43"/>
      <c r="I772" s="76"/>
      <c r="J772" s="76"/>
      <c r="K772" s="43"/>
      <c r="L772" s="43"/>
      <c r="M772" s="77"/>
      <c r="N772" s="43"/>
    </row>
    <row r="773" spans="4:14" ht="14.25" x14ac:dyDescent="0.2">
      <c r="D773" s="74"/>
      <c r="F773" s="75"/>
      <c r="H773" s="43"/>
      <c r="I773" s="76"/>
      <c r="J773" s="76"/>
      <c r="K773" s="43"/>
      <c r="L773" s="43"/>
      <c r="M773" s="77"/>
      <c r="N773" s="43"/>
    </row>
    <row r="774" spans="4:14" ht="14.25" x14ac:dyDescent="0.2">
      <c r="D774" s="74"/>
      <c r="F774" s="75"/>
      <c r="H774" s="43"/>
      <c r="I774" s="76"/>
      <c r="J774" s="76"/>
      <c r="K774" s="43"/>
      <c r="L774" s="43"/>
      <c r="M774" s="77"/>
      <c r="N774" s="43"/>
    </row>
    <row r="775" spans="4:14" ht="14.25" x14ac:dyDescent="0.2">
      <c r="D775" s="74"/>
      <c r="F775" s="75"/>
      <c r="H775" s="43"/>
      <c r="I775" s="76"/>
      <c r="J775" s="76"/>
      <c r="K775" s="43"/>
      <c r="L775" s="43"/>
      <c r="M775" s="77"/>
      <c r="N775" s="43"/>
    </row>
    <row r="776" spans="4:14" ht="14.25" x14ac:dyDescent="0.2">
      <c r="D776" s="74"/>
      <c r="F776" s="75"/>
      <c r="H776" s="43"/>
      <c r="I776" s="76"/>
      <c r="J776" s="76"/>
      <c r="K776" s="43"/>
      <c r="L776" s="43"/>
      <c r="M776" s="77"/>
      <c r="N776" s="43"/>
    </row>
    <row r="777" spans="4:14" ht="14.25" x14ac:dyDescent="0.2">
      <c r="D777" s="74"/>
      <c r="F777" s="75"/>
      <c r="H777" s="43"/>
      <c r="I777" s="76"/>
      <c r="J777" s="76"/>
      <c r="K777" s="43"/>
      <c r="L777" s="43"/>
      <c r="M777" s="77"/>
      <c r="N777" s="43"/>
    </row>
    <row r="778" spans="4:14" ht="14.25" x14ac:dyDescent="0.2">
      <c r="D778" s="74"/>
      <c r="F778" s="75"/>
      <c r="H778" s="43"/>
      <c r="I778" s="76"/>
      <c r="J778" s="76"/>
      <c r="K778" s="43"/>
      <c r="L778" s="43"/>
      <c r="M778" s="77"/>
      <c r="N778" s="43"/>
    </row>
    <row r="779" spans="4:14" ht="14.25" x14ac:dyDescent="0.2">
      <c r="D779" s="74"/>
      <c r="F779" s="75"/>
      <c r="H779" s="43"/>
      <c r="I779" s="76"/>
      <c r="J779" s="76"/>
      <c r="K779" s="43"/>
      <c r="L779" s="43"/>
      <c r="M779" s="77"/>
      <c r="N779" s="43"/>
    </row>
    <row r="780" spans="4:14" ht="14.25" x14ac:dyDescent="0.2">
      <c r="D780" s="74"/>
      <c r="F780" s="75"/>
      <c r="H780" s="43"/>
      <c r="I780" s="76"/>
      <c r="J780" s="76"/>
      <c r="K780" s="43"/>
      <c r="L780" s="43"/>
      <c r="M780" s="77"/>
      <c r="N780" s="43"/>
    </row>
    <row r="781" spans="4:14" ht="14.25" x14ac:dyDescent="0.2">
      <c r="D781" s="74"/>
      <c r="F781" s="75"/>
      <c r="H781" s="43"/>
      <c r="I781" s="76"/>
      <c r="J781" s="76"/>
      <c r="K781" s="43"/>
      <c r="L781" s="43"/>
      <c r="M781" s="77"/>
      <c r="N781" s="43"/>
    </row>
    <row r="782" spans="4:14" ht="14.25" x14ac:dyDescent="0.2">
      <c r="D782" s="74"/>
      <c r="F782" s="75"/>
      <c r="H782" s="43"/>
      <c r="I782" s="76"/>
      <c r="J782" s="76"/>
      <c r="K782" s="43"/>
      <c r="L782" s="43"/>
      <c r="M782" s="77"/>
      <c r="N782" s="43"/>
    </row>
    <row r="783" spans="4:14" ht="14.25" x14ac:dyDescent="0.2">
      <c r="D783" s="74"/>
      <c r="F783" s="75"/>
      <c r="H783" s="43"/>
      <c r="I783" s="76"/>
      <c r="J783" s="76"/>
      <c r="K783" s="43"/>
      <c r="L783" s="43"/>
      <c r="M783" s="77"/>
      <c r="N783" s="43"/>
    </row>
    <row r="784" spans="4:14" ht="14.25" x14ac:dyDescent="0.2">
      <c r="D784" s="74"/>
      <c r="F784" s="75"/>
      <c r="H784" s="43"/>
      <c r="I784" s="76"/>
      <c r="J784" s="76"/>
      <c r="K784" s="43"/>
      <c r="L784" s="43"/>
      <c r="M784" s="77"/>
      <c r="N784" s="43"/>
    </row>
    <row r="785" spans="4:14" ht="14.25" x14ac:dyDescent="0.2">
      <c r="D785" s="74"/>
      <c r="F785" s="75"/>
      <c r="H785" s="43"/>
      <c r="I785" s="76"/>
      <c r="J785" s="76"/>
      <c r="K785" s="43"/>
      <c r="L785" s="43"/>
      <c r="M785" s="77"/>
      <c r="N785" s="43"/>
    </row>
    <row r="786" spans="4:14" ht="14.25" x14ac:dyDescent="0.2">
      <c r="D786" s="74"/>
      <c r="F786" s="75"/>
      <c r="H786" s="43"/>
      <c r="I786" s="76"/>
      <c r="J786" s="76"/>
      <c r="K786" s="43"/>
      <c r="L786" s="43"/>
      <c r="M786" s="77"/>
      <c r="N786" s="43"/>
    </row>
    <row r="787" spans="4:14" ht="14.25" x14ac:dyDescent="0.2">
      <c r="D787" s="74"/>
      <c r="F787" s="75"/>
      <c r="H787" s="43"/>
      <c r="I787" s="76"/>
      <c r="J787" s="76"/>
      <c r="K787" s="43"/>
      <c r="L787" s="43"/>
      <c r="M787" s="77"/>
      <c r="N787" s="43"/>
    </row>
    <row r="788" spans="4:14" ht="14.25" x14ac:dyDescent="0.2">
      <c r="D788" s="74"/>
      <c r="F788" s="75"/>
      <c r="H788" s="43"/>
      <c r="I788" s="76"/>
      <c r="J788" s="76"/>
      <c r="K788" s="43"/>
      <c r="L788" s="43"/>
      <c r="M788" s="77"/>
      <c r="N788" s="43"/>
    </row>
    <row r="789" spans="4:14" ht="14.25" x14ac:dyDescent="0.2">
      <c r="D789" s="74"/>
      <c r="F789" s="75"/>
      <c r="H789" s="43"/>
      <c r="I789" s="76"/>
      <c r="J789" s="76"/>
      <c r="K789" s="43"/>
      <c r="L789" s="43"/>
      <c r="M789" s="77"/>
      <c r="N789" s="43"/>
    </row>
    <row r="790" spans="4:14" ht="14.25" x14ac:dyDescent="0.2">
      <c r="D790" s="74"/>
      <c r="F790" s="75"/>
      <c r="H790" s="43"/>
      <c r="I790" s="76"/>
      <c r="J790" s="76"/>
      <c r="K790" s="43"/>
      <c r="L790" s="43"/>
      <c r="M790" s="77"/>
      <c r="N790" s="43"/>
    </row>
    <row r="791" spans="4:14" ht="14.25" x14ac:dyDescent="0.2">
      <c r="D791" s="74"/>
      <c r="F791" s="75"/>
      <c r="H791" s="43"/>
      <c r="I791" s="76"/>
      <c r="J791" s="76"/>
      <c r="K791" s="43"/>
      <c r="L791" s="43"/>
      <c r="M791" s="77"/>
      <c r="N791" s="43"/>
    </row>
    <row r="792" spans="4:14" ht="14.25" x14ac:dyDescent="0.2">
      <c r="D792" s="74"/>
      <c r="F792" s="75"/>
      <c r="H792" s="43"/>
      <c r="I792" s="76"/>
      <c r="J792" s="76"/>
      <c r="K792" s="43"/>
      <c r="L792" s="43"/>
      <c r="M792" s="77"/>
      <c r="N792" s="43"/>
    </row>
    <row r="793" spans="4:14" ht="14.25" x14ac:dyDescent="0.2">
      <c r="D793" s="74"/>
      <c r="F793" s="75"/>
      <c r="H793" s="43"/>
      <c r="I793" s="76"/>
      <c r="J793" s="76"/>
      <c r="K793" s="43"/>
      <c r="L793" s="43"/>
      <c r="M793" s="77"/>
      <c r="N793" s="43"/>
    </row>
    <row r="794" spans="4:14" ht="14.25" x14ac:dyDescent="0.2">
      <c r="D794" s="74"/>
      <c r="F794" s="75"/>
      <c r="H794" s="43"/>
      <c r="I794" s="76"/>
      <c r="J794" s="76"/>
      <c r="K794" s="43"/>
      <c r="L794" s="43"/>
      <c r="M794" s="77"/>
      <c r="N794" s="43"/>
    </row>
    <row r="795" spans="4:14" ht="14.25" x14ac:dyDescent="0.2">
      <c r="D795" s="74"/>
      <c r="F795" s="75"/>
      <c r="H795" s="43"/>
      <c r="I795" s="76"/>
      <c r="J795" s="76"/>
      <c r="K795" s="43"/>
      <c r="L795" s="43"/>
      <c r="M795" s="77"/>
      <c r="N795" s="43"/>
    </row>
    <row r="796" spans="4:14" ht="14.25" x14ac:dyDescent="0.2">
      <c r="D796" s="74"/>
      <c r="F796" s="75"/>
      <c r="H796" s="43"/>
      <c r="I796" s="76"/>
      <c r="J796" s="76"/>
      <c r="K796" s="43"/>
      <c r="L796" s="43"/>
      <c r="M796" s="77"/>
      <c r="N796" s="43"/>
    </row>
    <row r="797" spans="4:14" ht="14.25" x14ac:dyDescent="0.2">
      <c r="D797" s="74"/>
      <c r="F797" s="75"/>
      <c r="H797" s="43"/>
      <c r="I797" s="76"/>
      <c r="J797" s="76"/>
      <c r="K797" s="43"/>
      <c r="L797" s="43"/>
      <c r="M797" s="77"/>
      <c r="N797" s="43"/>
    </row>
    <row r="798" spans="4:14" ht="14.25" x14ac:dyDescent="0.2">
      <c r="D798" s="74"/>
      <c r="F798" s="75"/>
      <c r="H798" s="43"/>
      <c r="I798" s="76"/>
      <c r="J798" s="76"/>
      <c r="K798" s="43"/>
      <c r="L798" s="43"/>
      <c r="M798" s="77"/>
      <c r="N798" s="43"/>
    </row>
    <row r="799" spans="4:14" ht="14.25" x14ac:dyDescent="0.2">
      <c r="D799" s="74"/>
      <c r="F799" s="75"/>
      <c r="H799" s="43"/>
      <c r="I799" s="76"/>
      <c r="J799" s="76"/>
      <c r="K799" s="43"/>
      <c r="L799" s="43"/>
      <c r="M799" s="77"/>
      <c r="N799" s="43"/>
    </row>
    <row r="800" spans="4:14" ht="14.25" x14ac:dyDescent="0.2">
      <c r="D800" s="74"/>
      <c r="F800" s="75"/>
      <c r="H800" s="43"/>
      <c r="I800" s="76"/>
      <c r="J800" s="76"/>
      <c r="K800" s="43"/>
      <c r="L800" s="43"/>
      <c r="M800" s="77"/>
      <c r="N800" s="43"/>
    </row>
    <row r="801" spans="4:14" ht="14.25" x14ac:dyDescent="0.2">
      <c r="D801" s="74"/>
      <c r="F801" s="75"/>
      <c r="H801" s="43"/>
      <c r="I801" s="76"/>
      <c r="J801" s="76"/>
      <c r="K801" s="43"/>
      <c r="L801" s="43"/>
      <c r="M801" s="77"/>
      <c r="N801" s="43"/>
    </row>
    <row r="802" spans="4:14" ht="14.25" x14ac:dyDescent="0.2">
      <c r="D802" s="74"/>
      <c r="F802" s="75"/>
      <c r="H802" s="43"/>
      <c r="I802" s="76"/>
      <c r="J802" s="76"/>
      <c r="K802" s="43"/>
      <c r="L802" s="43"/>
      <c r="M802" s="77"/>
      <c r="N802" s="43"/>
    </row>
    <row r="803" spans="4:14" ht="14.25" x14ac:dyDescent="0.2">
      <c r="D803" s="74"/>
      <c r="F803" s="75"/>
      <c r="H803" s="43"/>
      <c r="I803" s="76"/>
      <c r="J803" s="76"/>
      <c r="K803" s="43"/>
      <c r="L803" s="43"/>
      <c r="M803" s="77"/>
      <c r="N803" s="43"/>
    </row>
    <row r="804" spans="4:14" ht="14.25" x14ac:dyDescent="0.2">
      <c r="D804" s="74"/>
      <c r="F804" s="75"/>
      <c r="H804" s="43"/>
      <c r="I804" s="76"/>
      <c r="J804" s="76"/>
      <c r="K804" s="43"/>
      <c r="L804" s="43"/>
      <c r="M804" s="77"/>
      <c r="N804" s="43"/>
    </row>
    <row r="805" spans="4:14" ht="14.25" x14ac:dyDescent="0.2">
      <c r="D805" s="74"/>
      <c r="F805" s="75"/>
      <c r="H805" s="43"/>
      <c r="I805" s="76"/>
      <c r="J805" s="76"/>
      <c r="K805" s="43"/>
      <c r="L805" s="43"/>
      <c r="M805" s="77"/>
      <c r="N805" s="43"/>
    </row>
    <row r="806" spans="4:14" ht="14.25" x14ac:dyDescent="0.2">
      <c r="D806" s="74"/>
      <c r="F806" s="75"/>
      <c r="H806" s="43"/>
      <c r="I806" s="76"/>
      <c r="J806" s="76"/>
      <c r="K806" s="43"/>
      <c r="L806" s="43"/>
      <c r="M806" s="77"/>
      <c r="N806" s="43"/>
    </row>
    <row r="807" spans="4:14" ht="14.25" x14ac:dyDescent="0.2">
      <c r="D807" s="74"/>
      <c r="F807" s="75"/>
      <c r="H807" s="43"/>
      <c r="I807" s="76"/>
      <c r="J807" s="76"/>
      <c r="K807" s="43"/>
      <c r="L807" s="43"/>
      <c r="M807" s="77"/>
      <c r="N807" s="43"/>
    </row>
    <row r="808" spans="4:14" ht="14.25" x14ac:dyDescent="0.2">
      <c r="D808" s="74"/>
      <c r="F808" s="75"/>
      <c r="H808" s="43"/>
      <c r="I808" s="76"/>
      <c r="J808" s="76"/>
      <c r="K808" s="43"/>
      <c r="L808" s="43"/>
      <c r="M808" s="77"/>
      <c r="N808" s="43"/>
    </row>
    <row r="809" spans="4:14" ht="14.25" x14ac:dyDescent="0.2">
      <c r="D809" s="74"/>
      <c r="F809" s="75"/>
      <c r="H809" s="43"/>
      <c r="I809" s="76"/>
      <c r="J809" s="76"/>
      <c r="K809" s="43"/>
      <c r="L809" s="43"/>
      <c r="M809" s="77"/>
      <c r="N809" s="43"/>
    </row>
    <row r="810" spans="4:14" ht="14.25" x14ac:dyDescent="0.2">
      <c r="D810" s="74"/>
      <c r="F810" s="75"/>
      <c r="H810" s="43"/>
      <c r="I810" s="76"/>
      <c r="J810" s="76"/>
      <c r="K810" s="43"/>
      <c r="L810" s="43"/>
      <c r="M810" s="77"/>
      <c r="N810" s="43"/>
    </row>
    <row r="811" spans="4:14" ht="14.25" x14ac:dyDescent="0.2">
      <c r="D811" s="74"/>
      <c r="F811" s="75"/>
      <c r="H811" s="43"/>
      <c r="I811" s="76"/>
      <c r="J811" s="76"/>
      <c r="K811" s="43"/>
      <c r="L811" s="43"/>
      <c r="M811" s="77"/>
      <c r="N811" s="43"/>
    </row>
    <row r="812" spans="4:14" ht="14.25" x14ac:dyDescent="0.2">
      <c r="D812" s="74"/>
      <c r="F812" s="75"/>
      <c r="H812" s="43"/>
      <c r="I812" s="76"/>
      <c r="J812" s="76"/>
      <c r="K812" s="43"/>
      <c r="L812" s="43"/>
      <c r="M812" s="77"/>
      <c r="N812" s="43"/>
    </row>
    <row r="813" spans="4:14" ht="14.25" x14ac:dyDescent="0.2">
      <c r="D813" s="74"/>
      <c r="F813" s="75"/>
      <c r="H813" s="43"/>
      <c r="I813" s="76"/>
      <c r="J813" s="76"/>
      <c r="K813" s="43"/>
      <c r="L813" s="43"/>
      <c r="M813" s="77"/>
      <c r="N813" s="43"/>
    </row>
    <row r="814" spans="4:14" ht="14.25" x14ac:dyDescent="0.2">
      <c r="D814" s="74"/>
      <c r="F814" s="75"/>
      <c r="H814" s="43"/>
      <c r="I814" s="76"/>
      <c r="J814" s="76"/>
      <c r="K814" s="43"/>
      <c r="L814" s="43"/>
      <c r="M814" s="77"/>
      <c r="N814" s="43"/>
    </row>
    <row r="815" spans="4:14" ht="14.25" x14ac:dyDescent="0.2">
      <c r="D815" s="74"/>
      <c r="F815" s="75"/>
      <c r="H815" s="43"/>
      <c r="I815" s="76"/>
      <c r="J815" s="76"/>
      <c r="K815" s="43"/>
      <c r="L815" s="43"/>
      <c r="M815" s="77"/>
      <c r="N815" s="43"/>
    </row>
    <row r="816" spans="4:14" ht="14.25" x14ac:dyDescent="0.2">
      <c r="D816" s="74"/>
      <c r="F816" s="75"/>
      <c r="H816" s="43"/>
      <c r="I816" s="76"/>
      <c r="J816" s="76"/>
      <c r="K816" s="43"/>
      <c r="L816" s="43"/>
      <c r="M816" s="77"/>
      <c r="N816" s="43"/>
    </row>
    <row r="817" spans="4:14" ht="14.25" x14ac:dyDescent="0.2">
      <c r="D817" s="74"/>
      <c r="F817" s="75"/>
      <c r="H817" s="43"/>
      <c r="I817" s="76"/>
      <c r="J817" s="76"/>
      <c r="K817" s="43"/>
      <c r="L817" s="43"/>
      <c r="M817" s="77"/>
      <c r="N817" s="43"/>
    </row>
    <row r="818" spans="4:14" ht="14.25" x14ac:dyDescent="0.2">
      <c r="D818" s="74"/>
      <c r="F818" s="75"/>
      <c r="H818" s="43"/>
      <c r="I818" s="76"/>
      <c r="J818" s="76"/>
      <c r="K818" s="43"/>
      <c r="L818" s="43"/>
      <c r="M818" s="77"/>
      <c r="N818" s="43"/>
    </row>
    <row r="819" spans="4:14" ht="14.25" x14ac:dyDescent="0.2">
      <c r="D819" s="74"/>
      <c r="F819" s="75"/>
      <c r="H819" s="43"/>
      <c r="I819" s="76"/>
      <c r="J819" s="76"/>
      <c r="K819" s="43"/>
      <c r="L819" s="43"/>
      <c r="M819" s="77"/>
      <c r="N819" s="43"/>
    </row>
    <row r="820" spans="4:14" ht="14.25" x14ac:dyDescent="0.2">
      <c r="D820" s="74"/>
      <c r="F820" s="75"/>
      <c r="H820" s="43"/>
      <c r="I820" s="76"/>
      <c r="J820" s="76"/>
      <c r="K820" s="43"/>
      <c r="L820" s="43"/>
      <c r="M820" s="77"/>
      <c r="N820" s="43"/>
    </row>
    <row r="821" spans="4:14" ht="14.25" x14ac:dyDescent="0.2">
      <c r="D821" s="74"/>
      <c r="F821" s="75"/>
      <c r="H821" s="43"/>
      <c r="I821" s="76"/>
      <c r="J821" s="76"/>
      <c r="K821" s="43"/>
      <c r="L821" s="43"/>
      <c r="M821" s="77"/>
      <c r="N821" s="43"/>
    </row>
    <row r="822" spans="4:14" ht="14.25" x14ac:dyDescent="0.2">
      <c r="D822" s="74"/>
      <c r="F822" s="75"/>
      <c r="H822" s="43"/>
      <c r="I822" s="76"/>
      <c r="J822" s="76"/>
      <c r="K822" s="43"/>
      <c r="L822" s="43"/>
      <c r="M822" s="77"/>
      <c r="N822" s="43"/>
    </row>
    <row r="823" spans="4:14" ht="14.25" x14ac:dyDescent="0.2">
      <c r="D823" s="74"/>
      <c r="F823" s="75"/>
      <c r="H823" s="43"/>
      <c r="I823" s="76"/>
      <c r="J823" s="76"/>
      <c r="K823" s="43"/>
      <c r="L823" s="43"/>
      <c r="M823" s="77"/>
      <c r="N823" s="43"/>
    </row>
    <row r="824" spans="4:14" ht="14.25" x14ac:dyDescent="0.2">
      <c r="D824" s="74"/>
      <c r="F824" s="75"/>
      <c r="H824" s="43"/>
      <c r="I824" s="76"/>
      <c r="J824" s="76"/>
      <c r="K824" s="43"/>
      <c r="L824" s="43"/>
      <c r="M824" s="77"/>
      <c r="N824" s="43"/>
    </row>
    <row r="825" spans="4:14" ht="14.25" x14ac:dyDescent="0.2">
      <c r="D825" s="74"/>
      <c r="F825" s="75"/>
      <c r="H825" s="43"/>
      <c r="I825" s="76"/>
      <c r="J825" s="76"/>
      <c r="K825" s="43"/>
      <c r="L825" s="43"/>
      <c r="M825" s="77"/>
      <c r="N825" s="43"/>
    </row>
    <row r="826" spans="4:14" ht="14.25" x14ac:dyDescent="0.2">
      <c r="D826" s="74"/>
      <c r="F826" s="75"/>
      <c r="H826" s="43"/>
      <c r="I826" s="76"/>
      <c r="J826" s="76"/>
      <c r="K826" s="43"/>
      <c r="L826" s="43"/>
      <c r="M826" s="77"/>
      <c r="N826" s="43"/>
    </row>
    <row r="827" spans="4:14" ht="14.25" x14ac:dyDescent="0.2">
      <c r="D827" s="74"/>
      <c r="F827" s="75"/>
      <c r="H827" s="43"/>
      <c r="I827" s="76"/>
      <c r="J827" s="76"/>
      <c r="K827" s="43"/>
      <c r="L827" s="43"/>
      <c r="M827" s="77"/>
      <c r="N827" s="43"/>
    </row>
    <row r="828" spans="4:14" ht="14.25" x14ac:dyDescent="0.2">
      <c r="D828" s="74"/>
      <c r="F828" s="75"/>
      <c r="H828" s="43"/>
      <c r="I828" s="76"/>
      <c r="J828" s="76"/>
      <c r="K828" s="43"/>
      <c r="L828" s="43"/>
      <c r="M828" s="77"/>
      <c r="N828" s="43"/>
    </row>
    <row r="829" spans="4:14" ht="14.25" x14ac:dyDescent="0.2">
      <c r="D829" s="74"/>
      <c r="F829" s="75"/>
      <c r="H829" s="43"/>
      <c r="I829" s="76"/>
      <c r="J829" s="76"/>
      <c r="K829" s="43"/>
      <c r="L829" s="43"/>
      <c r="M829" s="77"/>
      <c r="N829" s="43"/>
    </row>
    <row r="830" spans="4:14" ht="14.25" x14ac:dyDescent="0.2">
      <c r="D830" s="74"/>
      <c r="F830" s="75"/>
      <c r="H830" s="43"/>
      <c r="I830" s="76"/>
      <c r="J830" s="76"/>
      <c r="K830" s="43"/>
      <c r="L830" s="43"/>
      <c r="M830" s="77"/>
      <c r="N830" s="43"/>
    </row>
    <row r="831" spans="4:14" ht="14.25" x14ac:dyDescent="0.2">
      <c r="D831" s="74"/>
      <c r="F831" s="75"/>
      <c r="H831" s="43"/>
      <c r="I831" s="76"/>
      <c r="J831" s="76"/>
      <c r="K831" s="43"/>
      <c r="L831" s="43"/>
      <c r="M831" s="77"/>
      <c r="N831" s="43"/>
    </row>
    <row r="832" spans="4:14" ht="14.25" x14ac:dyDescent="0.2">
      <c r="D832" s="74"/>
      <c r="F832" s="75"/>
      <c r="H832" s="43"/>
      <c r="I832" s="76"/>
      <c r="J832" s="76"/>
      <c r="K832" s="43"/>
      <c r="L832" s="43"/>
      <c r="M832" s="77"/>
      <c r="N832" s="43"/>
    </row>
    <row r="833" spans="4:14" ht="14.25" x14ac:dyDescent="0.2">
      <c r="D833" s="74"/>
      <c r="F833" s="75"/>
      <c r="H833" s="43"/>
      <c r="I833" s="76"/>
      <c r="J833" s="76"/>
      <c r="K833" s="43"/>
      <c r="L833" s="43"/>
      <c r="M833" s="77"/>
      <c r="N833" s="43"/>
    </row>
    <row r="834" spans="4:14" ht="14.25" x14ac:dyDescent="0.2">
      <c r="D834" s="74"/>
      <c r="F834" s="75"/>
      <c r="H834" s="43"/>
      <c r="I834" s="76"/>
      <c r="J834" s="76"/>
      <c r="K834" s="43"/>
      <c r="L834" s="43"/>
      <c r="M834" s="77"/>
      <c r="N834" s="43"/>
    </row>
    <row r="835" spans="4:14" ht="14.25" x14ac:dyDescent="0.2">
      <c r="D835" s="74"/>
      <c r="F835" s="75"/>
      <c r="H835" s="43"/>
      <c r="I835" s="76"/>
      <c r="J835" s="76"/>
      <c r="K835" s="43"/>
      <c r="L835" s="43"/>
      <c r="M835" s="77"/>
      <c r="N835" s="43"/>
    </row>
    <row r="836" spans="4:14" ht="14.25" x14ac:dyDescent="0.2">
      <c r="D836" s="74"/>
      <c r="F836" s="75"/>
      <c r="H836" s="43"/>
      <c r="I836" s="76"/>
      <c r="J836" s="76"/>
      <c r="K836" s="43"/>
      <c r="L836" s="43"/>
      <c r="M836" s="77"/>
      <c r="N836" s="43"/>
    </row>
    <row r="837" spans="4:14" ht="14.25" x14ac:dyDescent="0.2">
      <c r="D837" s="74"/>
      <c r="F837" s="75"/>
      <c r="H837" s="43"/>
      <c r="I837" s="76"/>
      <c r="J837" s="76"/>
      <c r="K837" s="43"/>
      <c r="L837" s="43"/>
      <c r="M837" s="77"/>
      <c r="N837" s="43"/>
    </row>
    <row r="838" spans="4:14" ht="14.25" x14ac:dyDescent="0.2">
      <c r="D838" s="74"/>
      <c r="F838" s="75"/>
      <c r="H838" s="43"/>
      <c r="I838" s="76"/>
      <c r="J838" s="76"/>
      <c r="K838" s="43"/>
      <c r="L838" s="43"/>
      <c r="M838" s="77"/>
      <c r="N838" s="43"/>
    </row>
    <row r="839" spans="4:14" ht="14.25" x14ac:dyDescent="0.2">
      <c r="D839" s="74"/>
      <c r="F839" s="75"/>
      <c r="H839" s="43"/>
      <c r="I839" s="76"/>
      <c r="J839" s="76"/>
      <c r="K839" s="43"/>
      <c r="L839" s="43"/>
      <c r="M839" s="77"/>
      <c r="N839" s="43"/>
    </row>
    <row r="840" spans="4:14" ht="14.25" x14ac:dyDescent="0.2">
      <c r="D840" s="74"/>
      <c r="F840" s="75"/>
      <c r="H840" s="43"/>
      <c r="I840" s="76"/>
      <c r="J840" s="76"/>
      <c r="K840" s="43"/>
      <c r="L840" s="43"/>
      <c r="M840" s="77"/>
      <c r="N840" s="43"/>
    </row>
    <row r="841" spans="4:14" ht="14.25" x14ac:dyDescent="0.2">
      <c r="D841" s="74"/>
      <c r="F841" s="75"/>
      <c r="H841" s="43"/>
      <c r="I841" s="76"/>
      <c r="J841" s="76"/>
      <c r="K841" s="43"/>
      <c r="L841" s="43"/>
      <c r="M841" s="77"/>
      <c r="N841" s="43"/>
    </row>
    <row r="842" spans="4:14" ht="14.25" x14ac:dyDescent="0.2">
      <c r="D842" s="74"/>
      <c r="F842" s="75"/>
      <c r="H842" s="43"/>
      <c r="I842" s="76"/>
      <c r="J842" s="76"/>
      <c r="K842" s="43"/>
      <c r="L842" s="43"/>
      <c r="M842" s="77"/>
      <c r="N842" s="43"/>
    </row>
    <row r="843" spans="4:14" ht="14.25" x14ac:dyDescent="0.2">
      <c r="D843" s="74"/>
      <c r="F843" s="75"/>
      <c r="H843" s="43"/>
      <c r="I843" s="76"/>
      <c r="J843" s="76"/>
      <c r="K843" s="43"/>
      <c r="L843" s="43"/>
      <c r="M843" s="77"/>
      <c r="N843" s="43"/>
    </row>
    <row r="844" spans="4:14" ht="14.25" x14ac:dyDescent="0.2">
      <c r="D844" s="74"/>
      <c r="F844" s="75"/>
      <c r="H844" s="43"/>
      <c r="I844" s="76"/>
      <c r="J844" s="76"/>
      <c r="K844" s="43"/>
      <c r="L844" s="43"/>
      <c r="M844" s="77"/>
      <c r="N844" s="43"/>
    </row>
    <row r="845" spans="4:14" ht="14.25" x14ac:dyDescent="0.2">
      <c r="D845" s="74"/>
      <c r="F845" s="75"/>
      <c r="H845" s="43"/>
      <c r="I845" s="76"/>
      <c r="J845" s="76"/>
      <c r="K845" s="43"/>
      <c r="L845" s="43"/>
      <c r="M845" s="77"/>
      <c r="N845" s="43"/>
    </row>
    <row r="846" spans="4:14" ht="14.25" x14ac:dyDescent="0.2">
      <c r="D846" s="74"/>
      <c r="F846" s="75"/>
      <c r="H846" s="43"/>
      <c r="I846" s="76"/>
      <c r="J846" s="76"/>
      <c r="K846" s="43"/>
      <c r="L846" s="43"/>
      <c r="M846" s="77"/>
      <c r="N846" s="43"/>
    </row>
    <row r="847" spans="4:14" ht="14.25" x14ac:dyDescent="0.2">
      <c r="D847" s="74"/>
      <c r="F847" s="75"/>
      <c r="H847" s="43"/>
      <c r="I847" s="76"/>
      <c r="J847" s="76"/>
      <c r="K847" s="43"/>
      <c r="L847" s="43"/>
      <c r="M847" s="77"/>
      <c r="N847" s="43"/>
    </row>
    <row r="848" spans="4:14" ht="14.25" x14ac:dyDescent="0.2">
      <c r="D848" s="74"/>
      <c r="F848" s="75"/>
      <c r="H848" s="43"/>
      <c r="I848" s="76"/>
      <c r="J848" s="76"/>
      <c r="K848" s="43"/>
      <c r="L848" s="43"/>
      <c r="M848" s="77"/>
      <c r="N848" s="43"/>
    </row>
    <row r="849" spans="4:14" ht="14.25" x14ac:dyDescent="0.2">
      <c r="D849" s="74"/>
      <c r="F849" s="75"/>
      <c r="H849" s="43"/>
      <c r="I849" s="76"/>
      <c r="J849" s="76"/>
      <c r="K849" s="43"/>
      <c r="L849" s="43"/>
      <c r="M849" s="77"/>
      <c r="N849" s="43"/>
    </row>
    <row r="850" spans="4:14" ht="14.25" x14ac:dyDescent="0.2">
      <c r="D850" s="74"/>
      <c r="F850" s="75"/>
      <c r="H850" s="43"/>
      <c r="I850" s="76"/>
      <c r="J850" s="76"/>
      <c r="K850" s="43"/>
      <c r="L850" s="43"/>
      <c r="M850" s="77"/>
      <c r="N850" s="43"/>
    </row>
    <row r="851" spans="4:14" ht="14.25" x14ac:dyDescent="0.2">
      <c r="D851" s="74"/>
      <c r="F851" s="75"/>
      <c r="H851" s="43"/>
      <c r="I851" s="76"/>
      <c r="J851" s="76"/>
      <c r="K851" s="43"/>
      <c r="L851" s="43"/>
      <c r="M851" s="77"/>
      <c r="N851" s="43"/>
    </row>
    <row r="852" spans="4:14" ht="14.25" x14ac:dyDescent="0.2">
      <c r="D852" s="74"/>
      <c r="F852" s="75"/>
      <c r="H852" s="43"/>
      <c r="I852" s="76"/>
      <c r="J852" s="76"/>
      <c r="K852" s="43"/>
      <c r="L852" s="43"/>
      <c r="M852" s="77"/>
      <c r="N852" s="43"/>
    </row>
    <row r="853" spans="4:14" ht="14.25" x14ac:dyDescent="0.2">
      <c r="D853" s="74"/>
      <c r="F853" s="75"/>
      <c r="H853" s="43"/>
      <c r="I853" s="76"/>
      <c r="J853" s="76"/>
      <c r="K853" s="43"/>
      <c r="L853" s="43"/>
      <c r="M853" s="77"/>
      <c r="N853" s="43"/>
    </row>
    <row r="854" spans="4:14" ht="14.25" x14ac:dyDescent="0.2">
      <c r="D854" s="74"/>
      <c r="F854" s="75"/>
      <c r="H854" s="43"/>
      <c r="I854" s="76"/>
      <c r="J854" s="76"/>
      <c r="K854" s="43"/>
      <c r="L854" s="43"/>
      <c r="M854" s="77"/>
      <c r="N854" s="43"/>
    </row>
    <row r="855" spans="4:14" ht="14.25" x14ac:dyDescent="0.2">
      <c r="D855" s="74"/>
      <c r="F855" s="75"/>
      <c r="H855" s="43"/>
      <c r="I855" s="76"/>
      <c r="J855" s="76"/>
      <c r="K855" s="43"/>
      <c r="L855" s="43"/>
      <c r="M855" s="77"/>
      <c r="N855" s="43"/>
    </row>
    <row r="856" spans="4:14" ht="14.25" x14ac:dyDescent="0.2">
      <c r="D856" s="74"/>
      <c r="F856" s="75"/>
      <c r="H856" s="43"/>
      <c r="I856" s="76"/>
      <c r="J856" s="76"/>
      <c r="K856" s="43"/>
      <c r="L856" s="43"/>
      <c r="M856" s="77"/>
      <c r="N856" s="43"/>
    </row>
    <row r="857" spans="4:14" ht="14.25" x14ac:dyDescent="0.2">
      <c r="D857" s="74"/>
      <c r="F857" s="75"/>
      <c r="H857" s="43"/>
      <c r="I857" s="76"/>
      <c r="J857" s="76"/>
      <c r="K857" s="43"/>
      <c r="L857" s="43"/>
      <c r="M857" s="77"/>
      <c r="N857" s="43"/>
    </row>
    <row r="858" spans="4:14" ht="14.25" x14ac:dyDescent="0.2">
      <c r="D858" s="74"/>
      <c r="F858" s="75"/>
      <c r="H858" s="43"/>
      <c r="I858" s="76"/>
      <c r="J858" s="76"/>
      <c r="K858" s="43"/>
      <c r="L858" s="43"/>
      <c r="M858" s="77"/>
      <c r="N858" s="43"/>
    </row>
    <row r="859" spans="4:14" ht="14.25" x14ac:dyDescent="0.2">
      <c r="D859" s="74"/>
      <c r="F859" s="75"/>
      <c r="H859" s="43"/>
      <c r="I859" s="76"/>
      <c r="J859" s="76"/>
      <c r="K859" s="43"/>
      <c r="L859" s="43"/>
      <c r="M859" s="77"/>
      <c r="N859" s="43"/>
    </row>
    <row r="860" spans="4:14" ht="14.25" x14ac:dyDescent="0.2">
      <c r="D860" s="74"/>
      <c r="F860" s="75"/>
      <c r="H860" s="43"/>
      <c r="I860" s="76"/>
      <c r="J860" s="76"/>
      <c r="K860" s="43"/>
      <c r="L860" s="43"/>
      <c r="M860" s="77"/>
      <c r="N860" s="43"/>
    </row>
    <row r="861" spans="4:14" ht="14.25" x14ac:dyDescent="0.2">
      <c r="D861" s="74"/>
      <c r="F861" s="75"/>
      <c r="H861" s="43"/>
      <c r="I861" s="76"/>
      <c r="J861" s="76"/>
      <c r="K861" s="43"/>
      <c r="L861" s="43"/>
      <c r="M861" s="77"/>
      <c r="N861" s="43"/>
    </row>
    <row r="862" spans="4:14" ht="14.25" x14ac:dyDescent="0.2">
      <c r="D862" s="74"/>
      <c r="F862" s="75"/>
      <c r="H862" s="43"/>
      <c r="I862" s="76"/>
      <c r="J862" s="76"/>
      <c r="K862" s="43"/>
      <c r="L862" s="43"/>
      <c r="M862" s="77"/>
      <c r="N862" s="43"/>
    </row>
    <row r="863" spans="4:14" ht="14.25" x14ac:dyDescent="0.2">
      <c r="D863" s="74"/>
      <c r="F863" s="75"/>
      <c r="H863" s="43"/>
      <c r="I863" s="76"/>
      <c r="J863" s="76"/>
      <c r="K863" s="43"/>
      <c r="L863" s="43"/>
      <c r="M863" s="77"/>
      <c r="N863" s="43"/>
    </row>
    <row r="864" spans="4:14" ht="14.25" x14ac:dyDescent="0.2">
      <c r="D864" s="74"/>
      <c r="F864" s="75"/>
      <c r="H864" s="43"/>
      <c r="I864" s="76"/>
      <c r="J864" s="76"/>
      <c r="K864" s="43"/>
      <c r="L864" s="43"/>
      <c r="M864" s="77"/>
      <c r="N864" s="43"/>
    </row>
    <row r="865" spans="4:14" ht="14.25" x14ac:dyDescent="0.2">
      <c r="D865" s="74"/>
      <c r="F865" s="75"/>
      <c r="H865" s="43"/>
      <c r="I865" s="76"/>
      <c r="J865" s="76"/>
      <c r="K865" s="43"/>
      <c r="L865" s="43"/>
      <c r="M865" s="77"/>
      <c r="N865" s="43"/>
    </row>
    <row r="866" spans="4:14" ht="14.25" x14ac:dyDescent="0.2">
      <c r="D866" s="74"/>
      <c r="F866" s="75"/>
      <c r="H866" s="43"/>
      <c r="I866" s="76"/>
      <c r="J866" s="76"/>
      <c r="K866" s="43"/>
      <c r="L866" s="43"/>
      <c r="M866" s="77"/>
      <c r="N866" s="43"/>
    </row>
    <row r="867" spans="4:14" ht="14.25" x14ac:dyDescent="0.2">
      <c r="D867" s="74"/>
      <c r="F867" s="75"/>
      <c r="H867" s="43"/>
      <c r="I867" s="76"/>
      <c r="J867" s="76"/>
      <c r="K867" s="43"/>
      <c r="L867" s="43"/>
      <c r="M867" s="77"/>
      <c r="N867" s="43"/>
    </row>
    <row r="868" spans="4:14" ht="14.25" x14ac:dyDescent="0.2">
      <c r="D868" s="74"/>
      <c r="F868" s="75"/>
      <c r="H868" s="43"/>
      <c r="I868" s="76"/>
      <c r="J868" s="76"/>
      <c r="K868" s="43"/>
      <c r="L868" s="43"/>
      <c r="M868" s="77"/>
      <c r="N868" s="43"/>
    </row>
    <row r="869" spans="4:14" ht="14.25" x14ac:dyDescent="0.2">
      <c r="D869" s="74"/>
      <c r="F869" s="75"/>
      <c r="H869" s="43"/>
      <c r="I869" s="76"/>
      <c r="J869" s="76"/>
      <c r="K869" s="43"/>
      <c r="L869" s="43"/>
      <c r="M869" s="77"/>
      <c r="N869" s="43"/>
    </row>
    <row r="870" spans="4:14" ht="14.25" x14ac:dyDescent="0.2">
      <c r="D870" s="74"/>
      <c r="F870" s="75"/>
      <c r="H870" s="43"/>
      <c r="I870" s="76"/>
      <c r="J870" s="76"/>
      <c r="K870" s="43"/>
      <c r="L870" s="43"/>
      <c r="M870" s="77"/>
      <c r="N870" s="43"/>
    </row>
    <row r="871" spans="4:14" ht="14.25" x14ac:dyDescent="0.2">
      <c r="D871" s="74"/>
      <c r="F871" s="75"/>
      <c r="H871" s="43"/>
      <c r="I871" s="76"/>
      <c r="J871" s="76"/>
      <c r="K871" s="43"/>
      <c r="L871" s="43"/>
      <c r="M871" s="77"/>
      <c r="N871" s="43"/>
    </row>
    <row r="872" spans="4:14" ht="14.25" x14ac:dyDescent="0.2">
      <c r="D872" s="74"/>
      <c r="F872" s="75"/>
      <c r="H872" s="43"/>
      <c r="I872" s="76"/>
      <c r="J872" s="76"/>
      <c r="K872" s="43"/>
      <c r="L872" s="43"/>
      <c r="M872" s="77"/>
      <c r="N872" s="43"/>
    </row>
    <row r="873" spans="4:14" ht="14.25" x14ac:dyDescent="0.2">
      <c r="D873" s="74"/>
      <c r="F873" s="75"/>
      <c r="H873" s="43"/>
      <c r="I873" s="76"/>
      <c r="J873" s="76"/>
      <c r="K873" s="43"/>
      <c r="L873" s="43"/>
      <c r="M873" s="77"/>
      <c r="N873" s="43"/>
    </row>
    <row r="874" spans="4:14" ht="14.25" x14ac:dyDescent="0.2">
      <c r="D874" s="74"/>
      <c r="F874" s="75"/>
      <c r="H874" s="43"/>
      <c r="I874" s="76"/>
      <c r="J874" s="76"/>
      <c r="K874" s="43"/>
      <c r="L874" s="43"/>
      <c r="M874" s="77"/>
      <c r="N874" s="43"/>
    </row>
    <row r="875" spans="4:14" ht="14.25" x14ac:dyDescent="0.2">
      <c r="D875" s="74"/>
      <c r="F875" s="75"/>
      <c r="H875" s="43"/>
      <c r="I875" s="76"/>
      <c r="J875" s="76"/>
      <c r="K875" s="43"/>
      <c r="L875" s="43"/>
      <c r="M875" s="77"/>
      <c r="N875" s="43"/>
    </row>
    <row r="876" spans="4:14" ht="14.25" x14ac:dyDescent="0.2">
      <c r="D876" s="74"/>
      <c r="F876" s="75"/>
      <c r="H876" s="43"/>
      <c r="I876" s="76"/>
      <c r="J876" s="76"/>
      <c r="K876" s="43"/>
      <c r="L876" s="43"/>
      <c r="M876" s="77"/>
      <c r="N876" s="43"/>
    </row>
    <row r="877" spans="4:14" ht="14.25" x14ac:dyDescent="0.2">
      <c r="D877" s="74"/>
      <c r="F877" s="75"/>
      <c r="H877" s="43"/>
      <c r="I877" s="76"/>
      <c r="J877" s="76"/>
      <c r="K877" s="43"/>
      <c r="L877" s="43"/>
      <c r="M877" s="77"/>
      <c r="N877" s="43"/>
    </row>
    <row r="878" spans="4:14" ht="14.25" x14ac:dyDescent="0.2">
      <c r="D878" s="74"/>
      <c r="F878" s="75"/>
      <c r="H878" s="43"/>
      <c r="I878" s="76"/>
      <c r="J878" s="76"/>
      <c r="K878" s="43"/>
      <c r="L878" s="43"/>
      <c r="M878" s="77"/>
      <c r="N878" s="43"/>
    </row>
    <row r="879" spans="4:14" ht="14.25" x14ac:dyDescent="0.2">
      <c r="D879" s="74"/>
      <c r="F879" s="75"/>
      <c r="H879" s="43"/>
      <c r="I879" s="76"/>
      <c r="J879" s="76"/>
      <c r="K879" s="43"/>
      <c r="L879" s="43"/>
      <c r="M879" s="77"/>
      <c r="N879" s="43"/>
    </row>
    <row r="880" spans="4:14" ht="14.25" x14ac:dyDescent="0.2">
      <c r="D880" s="74"/>
      <c r="F880" s="75"/>
      <c r="H880" s="43"/>
      <c r="I880" s="76"/>
      <c r="J880" s="76"/>
      <c r="K880" s="43"/>
      <c r="L880" s="43"/>
      <c r="M880" s="77"/>
      <c r="N880" s="43"/>
    </row>
    <row r="881" spans="4:14" ht="14.25" x14ac:dyDescent="0.2">
      <c r="D881" s="74"/>
      <c r="F881" s="75"/>
      <c r="H881" s="43"/>
      <c r="I881" s="76"/>
      <c r="J881" s="76"/>
      <c r="K881" s="43"/>
      <c r="L881" s="43"/>
      <c r="M881" s="77"/>
      <c r="N881" s="43"/>
    </row>
    <row r="882" spans="4:14" ht="14.25" x14ac:dyDescent="0.2">
      <c r="D882" s="74"/>
      <c r="F882" s="75"/>
      <c r="H882" s="43"/>
      <c r="I882" s="76"/>
      <c r="J882" s="76"/>
      <c r="K882" s="43"/>
      <c r="L882" s="43"/>
      <c r="M882" s="77"/>
      <c r="N882" s="43"/>
    </row>
    <row r="883" spans="4:14" ht="14.25" x14ac:dyDescent="0.2">
      <c r="D883" s="74"/>
      <c r="F883" s="75"/>
      <c r="H883" s="43"/>
      <c r="I883" s="76"/>
      <c r="J883" s="76"/>
      <c r="K883" s="43"/>
      <c r="L883" s="43"/>
      <c r="M883" s="77"/>
      <c r="N883" s="43"/>
    </row>
    <row r="884" spans="4:14" ht="14.25" x14ac:dyDescent="0.2">
      <c r="D884" s="74"/>
      <c r="F884" s="75"/>
      <c r="H884" s="43"/>
      <c r="I884" s="76"/>
      <c r="J884" s="76"/>
      <c r="K884" s="43"/>
      <c r="L884" s="43"/>
      <c r="M884" s="77"/>
      <c r="N884" s="43"/>
    </row>
    <row r="885" spans="4:14" ht="14.25" x14ac:dyDescent="0.2">
      <c r="D885" s="74"/>
      <c r="F885" s="75"/>
      <c r="H885" s="43"/>
      <c r="I885" s="76"/>
      <c r="J885" s="76"/>
      <c r="K885" s="43"/>
      <c r="L885" s="43"/>
      <c r="M885" s="77"/>
      <c r="N885" s="43"/>
    </row>
    <row r="886" spans="4:14" ht="14.25" x14ac:dyDescent="0.2">
      <c r="D886" s="74"/>
      <c r="F886" s="75"/>
      <c r="H886" s="43"/>
      <c r="I886" s="76"/>
      <c r="J886" s="76"/>
      <c r="K886" s="43"/>
      <c r="L886" s="43"/>
      <c r="M886" s="77"/>
      <c r="N886" s="43"/>
    </row>
    <row r="887" spans="4:14" ht="14.25" x14ac:dyDescent="0.2">
      <c r="D887" s="74"/>
      <c r="F887" s="75"/>
      <c r="H887" s="43"/>
      <c r="I887" s="76"/>
      <c r="J887" s="76"/>
      <c r="K887" s="43"/>
      <c r="L887" s="43"/>
      <c r="M887" s="77"/>
      <c r="N887" s="43"/>
    </row>
    <row r="888" spans="4:14" ht="14.25" x14ac:dyDescent="0.2">
      <c r="D888" s="74"/>
      <c r="F888" s="75"/>
      <c r="H888" s="43"/>
      <c r="I888" s="76"/>
      <c r="J888" s="76"/>
      <c r="K888" s="43"/>
      <c r="L888" s="43"/>
      <c r="M888" s="77"/>
      <c r="N888" s="43"/>
    </row>
    <row r="889" spans="4:14" ht="14.25" x14ac:dyDescent="0.2">
      <c r="D889" s="74"/>
      <c r="F889" s="75"/>
      <c r="H889" s="43"/>
      <c r="I889" s="76"/>
      <c r="J889" s="76"/>
      <c r="K889" s="43"/>
      <c r="L889" s="43"/>
      <c r="M889" s="77"/>
      <c r="N889" s="43"/>
    </row>
    <row r="890" spans="4:14" ht="14.25" x14ac:dyDescent="0.2">
      <c r="D890" s="74"/>
      <c r="F890" s="75"/>
      <c r="H890" s="43"/>
      <c r="I890" s="76"/>
      <c r="J890" s="76"/>
      <c r="K890" s="43"/>
      <c r="L890" s="43"/>
      <c r="M890" s="77"/>
      <c r="N890" s="43"/>
    </row>
    <row r="891" spans="4:14" ht="14.25" x14ac:dyDescent="0.2">
      <c r="D891" s="74"/>
      <c r="F891" s="75"/>
      <c r="H891" s="43"/>
      <c r="I891" s="76"/>
      <c r="J891" s="76"/>
      <c r="K891" s="43"/>
      <c r="L891" s="43"/>
      <c r="M891" s="77"/>
      <c r="N891" s="43"/>
    </row>
    <row r="892" spans="4:14" ht="14.25" x14ac:dyDescent="0.2">
      <c r="D892" s="74"/>
      <c r="F892" s="75"/>
      <c r="H892" s="43"/>
      <c r="I892" s="76"/>
      <c r="J892" s="76"/>
      <c r="K892" s="43"/>
      <c r="L892" s="43"/>
      <c r="M892" s="77"/>
      <c r="N892" s="43"/>
    </row>
    <row r="893" spans="4:14" ht="14.25" x14ac:dyDescent="0.2">
      <c r="D893" s="74"/>
      <c r="F893" s="75"/>
      <c r="H893" s="43"/>
      <c r="I893" s="76"/>
      <c r="J893" s="76"/>
      <c r="K893" s="43"/>
      <c r="L893" s="43"/>
      <c r="M893" s="77"/>
      <c r="N893" s="43"/>
    </row>
    <row r="894" spans="4:14" ht="14.25" x14ac:dyDescent="0.2">
      <c r="D894" s="74"/>
      <c r="F894" s="75"/>
      <c r="H894" s="43"/>
      <c r="I894" s="76"/>
      <c r="J894" s="76"/>
      <c r="K894" s="43"/>
      <c r="L894" s="43"/>
      <c r="M894" s="77"/>
      <c r="N894" s="43"/>
    </row>
    <row r="895" spans="4:14" ht="14.25" x14ac:dyDescent="0.2">
      <c r="D895" s="74"/>
      <c r="F895" s="75"/>
      <c r="H895" s="43"/>
      <c r="I895" s="76"/>
      <c r="J895" s="76"/>
      <c r="K895" s="43"/>
      <c r="L895" s="43"/>
      <c r="M895" s="77"/>
      <c r="N895" s="43"/>
    </row>
    <row r="896" spans="4:14" ht="14.25" x14ac:dyDescent="0.2">
      <c r="D896" s="74"/>
      <c r="F896" s="75"/>
      <c r="H896" s="43"/>
      <c r="I896" s="76"/>
      <c r="J896" s="76"/>
      <c r="K896" s="43"/>
      <c r="L896" s="43"/>
      <c r="M896" s="77"/>
      <c r="N896" s="43"/>
    </row>
    <row r="897" spans="4:14" ht="14.25" x14ac:dyDescent="0.2">
      <c r="D897" s="74"/>
      <c r="F897" s="75"/>
      <c r="H897" s="43"/>
      <c r="I897" s="76"/>
      <c r="J897" s="76"/>
      <c r="K897" s="43"/>
      <c r="L897" s="43"/>
      <c r="M897" s="77"/>
      <c r="N897" s="43"/>
    </row>
    <row r="898" spans="4:14" ht="14.25" x14ac:dyDescent="0.2">
      <c r="D898" s="74"/>
      <c r="F898" s="75"/>
      <c r="H898" s="43"/>
      <c r="I898" s="76"/>
      <c r="J898" s="76"/>
      <c r="K898" s="43"/>
      <c r="L898" s="43"/>
      <c r="M898" s="77"/>
      <c r="N898" s="43"/>
    </row>
    <row r="899" spans="4:14" ht="14.25" x14ac:dyDescent="0.2">
      <c r="D899" s="74"/>
      <c r="F899" s="75"/>
      <c r="H899" s="43"/>
      <c r="I899" s="76"/>
      <c r="J899" s="76"/>
      <c r="K899" s="43"/>
      <c r="L899" s="43"/>
      <c r="M899" s="77"/>
      <c r="N899" s="43"/>
    </row>
    <row r="900" spans="4:14" ht="14.25" x14ac:dyDescent="0.2">
      <c r="D900" s="74"/>
      <c r="F900" s="75"/>
      <c r="H900" s="43"/>
      <c r="I900" s="76"/>
      <c r="J900" s="76"/>
      <c r="K900" s="43"/>
      <c r="L900" s="43"/>
      <c r="M900" s="77"/>
      <c r="N900" s="43"/>
    </row>
    <row r="901" spans="4:14" ht="14.25" x14ac:dyDescent="0.2">
      <c r="D901" s="74"/>
      <c r="F901" s="75"/>
      <c r="H901" s="43"/>
      <c r="I901" s="76"/>
      <c r="J901" s="76"/>
      <c r="K901" s="43"/>
      <c r="L901" s="43"/>
      <c r="M901" s="77"/>
      <c r="N901" s="43"/>
    </row>
    <row r="902" spans="4:14" ht="14.25" x14ac:dyDescent="0.2">
      <c r="D902" s="74"/>
      <c r="F902" s="75"/>
      <c r="H902" s="43"/>
      <c r="I902" s="76"/>
      <c r="J902" s="76"/>
      <c r="K902" s="43"/>
      <c r="L902" s="43"/>
      <c r="M902" s="77"/>
      <c r="N902" s="43"/>
    </row>
    <row r="903" spans="4:14" ht="14.25" x14ac:dyDescent="0.2">
      <c r="D903" s="74"/>
      <c r="F903" s="75"/>
      <c r="H903" s="43"/>
      <c r="I903" s="76"/>
      <c r="J903" s="76"/>
      <c r="K903" s="43"/>
      <c r="L903" s="43"/>
      <c r="M903" s="77"/>
      <c r="N903" s="43"/>
    </row>
    <row r="904" spans="4:14" ht="14.25" x14ac:dyDescent="0.2">
      <c r="D904" s="74"/>
      <c r="F904" s="75"/>
      <c r="H904" s="43"/>
      <c r="I904" s="76"/>
      <c r="J904" s="76"/>
      <c r="K904" s="43"/>
      <c r="L904" s="43"/>
      <c r="M904" s="77"/>
      <c r="N904" s="43"/>
    </row>
    <row r="905" spans="4:14" ht="14.25" x14ac:dyDescent="0.2">
      <c r="D905" s="74"/>
      <c r="F905" s="75"/>
      <c r="H905" s="43"/>
      <c r="I905" s="76"/>
      <c r="J905" s="76"/>
      <c r="K905" s="43"/>
      <c r="L905" s="43"/>
      <c r="M905" s="77"/>
      <c r="N905" s="43"/>
    </row>
    <row r="906" spans="4:14" ht="14.25" x14ac:dyDescent="0.2">
      <c r="D906" s="74"/>
      <c r="F906" s="75"/>
      <c r="H906" s="43"/>
      <c r="I906" s="76"/>
      <c r="J906" s="76"/>
      <c r="K906" s="43"/>
      <c r="L906" s="43"/>
      <c r="M906" s="77"/>
      <c r="N906" s="43"/>
    </row>
    <row r="907" spans="4:14" ht="14.25" x14ac:dyDescent="0.2">
      <c r="D907" s="74"/>
      <c r="F907" s="75"/>
      <c r="H907" s="43"/>
      <c r="I907" s="76"/>
      <c r="J907" s="76"/>
      <c r="K907" s="43"/>
      <c r="L907" s="43"/>
      <c r="M907" s="77"/>
      <c r="N907" s="43"/>
    </row>
    <row r="908" spans="4:14" ht="14.25" x14ac:dyDescent="0.2">
      <c r="D908" s="74"/>
      <c r="F908" s="75"/>
      <c r="H908" s="43"/>
      <c r="I908" s="76"/>
      <c r="J908" s="76"/>
      <c r="K908" s="43"/>
      <c r="L908" s="43"/>
      <c r="M908" s="77"/>
      <c r="N908" s="43"/>
    </row>
    <row r="909" spans="4:14" ht="14.25" x14ac:dyDescent="0.2">
      <c r="D909" s="74"/>
      <c r="F909" s="75"/>
      <c r="H909" s="43"/>
      <c r="I909" s="76"/>
      <c r="J909" s="76"/>
      <c r="K909" s="43"/>
      <c r="L909" s="43"/>
      <c r="M909" s="77"/>
      <c r="N909" s="43"/>
    </row>
    <row r="910" spans="4:14" ht="14.25" x14ac:dyDescent="0.2">
      <c r="D910" s="74"/>
      <c r="F910" s="75"/>
      <c r="H910" s="43"/>
      <c r="I910" s="76"/>
      <c r="J910" s="76"/>
      <c r="K910" s="43"/>
      <c r="L910" s="43"/>
      <c r="M910" s="77"/>
      <c r="N910" s="43"/>
    </row>
    <row r="911" spans="4:14" ht="14.25" x14ac:dyDescent="0.2">
      <c r="D911" s="74"/>
      <c r="F911" s="75"/>
      <c r="H911" s="43"/>
      <c r="I911" s="76"/>
      <c r="J911" s="76"/>
      <c r="K911" s="43"/>
      <c r="L911" s="43"/>
      <c r="M911" s="77"/>
      <c r="N911" s="43"/>
    </row>
    <row r="912" spans="4:14" ht="14.25" x14ac:dyDescent="0.2">
      <c r="D912" s="74"/>
      <c r="F912" s="75"/>
      <c r="H912" s="43"/>
      <c r="I912" s="76"/>
      <c r="J912" s="76"/>
      <c r="K912" s="43"/>
      <c r="L912" s="43"/>
      <c r="M912" s="77"/>
      <c r="N912" s="43"/>
    </row>
    <row r="913" spans="4:14" ht="14.25" x14ac:dyDescent="0.2">
      <c r="D913" s="74"/>
      <c r="F913" s="75"/>
      <c r="H913" s="43"/>
      <c r="I913" s="76"/>
      <c r="J913" s="76"/>
      <c r="K913" s="43"/>
      <c r="L913" s="43"/>
      <c r="M913" s="77"/>
      <c r="N913" s="43"/>
    </row>
    <row r="914" spans="4:14" ht="14.25" x14ac:dyDescent="0.2">
      <c r="D914" s="74"/>
      <c r="F914" s="75"/>
      <c r="H914" s="43"/>
      <c r="I914" s="76"/>
      <c r="J914" s="76"/>
      <c r="K914" s="43"/>
      <c r="L914" s="43"/>
      <c r="M914" s="77"/>
      <c r="N914" s="43"/>
    </row>
    <row r="915" spans="4:14" ht="14.25" x14ac:dyDescent="0.2">
      <c r="D915" s="74"/>
      <c r="F915" s="75"/>
      <c r="H915" s="43"/>
      <c r="I915" s="76"/>
      <c r="J915" s="76"/>
      <c r="K915" s="43"/>
      <c r="L915" s="43"/>
      <c r="M915" s="77"/>
      <c r="N915" s="43"/>
    </row>
    <row r="916" spans="4:14" ht="14.25" x14ac:dyDescent="0.2">
      <c r="D916" s="74"/>
      <c r="F916" s="75"/>
      <c r="H916" s="43"/>
      <c r="I916" s="76"/>
      <c r="J916" s="76"/>
      <c r="K916" s="43"/>
      <c r="L916" s="43"/>
      <c r="M916" s="77"/>
      <c r="N916" s="43"/>
    </row>
    <row r="917" spans="4:14" ht="14.25" x14ac:dyDescent="0.2">
      <c r="D917" s="74"/>
      <c r="F917" s="75"/>
      <c r="H917" s="43"/>
      <c r="I917" s="76"/>
      <c r="J917" s="76"/>
      <c r="K917" s="43"/>
      <c r="L917" s="43"/>
      <c r="M917" s="77"/>
      <c r="N917" s="43"/>
    </row>
    <row r="918" spans="4:14" ht="14.25" x14ac:dyDescent="0.2">
      <c r="D918" s="74"/>
      <c r="F918" s="75"/>
      <c r="H918" s="43"/>
      <c r="I918" s="76"/>
      <c r="J918" s="76"/>
      <c r="K918" s="43"/>
      <c r="L918" s="43"/>
      <c r="M918" s="77"/>
      <c r="N918" s="43"/>
    </row>
    <row r="919" spans="4:14" ht="14.25" x14ac:dyDescent="0.2">
      <c r="D919" s="74"/>
      <c r="F919" s="75"/>
      <c r="H919" s="43"/>
      <c r="I919" s="76"/>
      <c r="J919" s="76"/>
      <c r="K919" s="43"/>
      <c r="L919" s="43"/>
      <c r="M919" s="77"/>
      <c r="N919" s="43"/>
    </row>
    <row r="920" spans="4:14" ht="14.25" x14ac:dyDescent="0.2">
      <c r="D920" s="74"/>
      <c r="F920" s="75"/>
      <c r="H920" s="43"/>
      <c r="I920" s="76"/>
      <c r="J920" s="76"/>
      <c r="K920" s="43"/>
      <c r="L920" s="43"/>
      <c r="M920" s="77"/>
      <c r="N920" s="43"/>
    </row>
    <row r="921" spans="4:14" ht="14.25" x14ac:dyDescent="0.2">
      <c r="D921" s="74"/>
      <c r="F921" s="75"/>
      <c r="H921" s="43"/>
      <c r="I921" s="76"/>
      <c r="J921" s="76"/>
      <c r="K921" s="43"/>
      <c r="L921" s="43"/>
      <c r="M921" s="77"/>
      <c r="N921" s="43"/>
    </row>
    <row r="922" spans="4:14" ht="14.25" x14ac:dyDescent="0.2">
      <c r="D922" s="74"/>
      <c r="F922" s="75"/>
      <c r="H922" s="43"/>
      <c r="I922" s="76"/>
      <c r="J922" s="76"/>
      <c r="K922" s="43"/>
      <c r="L922" s="43"/>
      <c r="M922" s="77"/>
      <c r="N922" s="43"/>
    </row>
    <row r="923" spans="4:14" ht="14.25" x14ac:dyDescent="0.2">
      <c r="D923" s="74"/>
      <c r="F923" s="75"/>
      <c r="H923" s="43"/>
      <c r="I923" s="76"/>
      <c r="J923" s="76"/>
      <c r="K923" s="43"/>
      <c r="L923" s="43"/>
      <c r="M923" s="77"/>
      <c r="N923" s="43"/>
    </row>
    <row r="924" spans="4:14" ht="14.25" x14ac:dyDescent="0.2">
      <c r="D924" s="74"/>
      <c r="F924" s="75"/>
      <c r="H924" s="43"/>
      <c r="I924" s="76"/>
      <c r="J924" s="76"/>
      <c r="K924" s="43"/>
      <c r="L924" s="43"/>
      <c r="M924" s="77"/>
      <c r="N924" s="43"/>
    </row>
    <row r="925" spans="4:14" ht="14.25" x14ac:dyDescent="0.2">
      <c r="D925" s="74"/>
      <c r="F925" s="75"/>
      <c r="H925" s="43"/>
      <c r="I925" s="76"/>
      <c r="J925" s="76"/>
      <c r="K925" s="43"/>
      <c r="L925" s="43"/>
      <c r="M925" s="77"/>
      <c r="N925" s="43"/>
    </row>
    <row r="926" spans="4:14" ht="14.25" x14ac:dyDescent="0.2">
      <c r="D926" s="74"/>
      <c r="F926" s="75"/>
      <c r="H926" s="43"/>
      <c r="I926" s="76"/>
      <c r="J926" s="76"/>
      <c r="K926" s="43"/>
      <c r="L926" s="43"/>
      <c r="M926" s="77"/>
      <c r="N926" s="43"/>
    </row>
    <row r="927" spans="4:14" ht="14.25" x14ac:dyDescent="0.2">
      <c r="D927" s="74"/>
      <c r="F927" s="75"/>
      <c r="H927" s="43"/>
      <c r="I927" s="76"/>
      <c r="J927" s="76"/>
      <c r="K927" s="43"/>
      <c r="L927" s="43"/>
      <c r="M927" s="77"/>
      <c r="N927" s="43"/>
    </row>
    <row r="928" spans="4:14" ht="14.25" x14ac:dyDescent="0.2">
      <c r="D928" s="74"/>
      <c r="F928" s="75"/>
      <c r="H928" s="43"/>
      <c r="I928" s="76"/>
      <c r="J928" s="76"/>
      <c r="K928" s="43"/>
      <c r="L928" s="43"/>
      <c r="M928" s="77"/>
      <c r="N928" s="43"/>
    </row>
    <row r="929" spans="4:14" ht="14.25" x14ac:dyDescent="0.2">
      <c r="D929" s="74"/>
      <c r="F929" s="75"/>
      <c r="H929" s="43"/>
      <c r="I929" s="76"/>
      <c r="J929" s="76"/>
      <c r="K929" s="43"/>
      <c r="L929" s="43"/>
      <c r="M929" s="77"/>
      <c r="N929" s="43"/>
    </row>
    <row r="930" spans="4:14" ht="14.25" x14ac:dyDescent="0.2">
      <c r="D930" s="74"/>
      <c r="F930" s="75"/>
      <c r="H930" s="43"/>
      <c r="I930" s="76"/>
      <c r="J930" s="76"/>
      <c r="K930" s="43"/>
      <c r="L930" s="43"/>
      <c r="M930" s="77"/>
      <c r="N930" s="43"/>
    </row>
    <row r="931" spans="4:14" ht="14.25" x14ac:dyDescent="0.2">
      <c r="D931" s="74"/>
      <c r="F931" s="75"/>
      <c r="H931" s="43"/>
      <c r="I931" s="76"/>
      <c r="J931" s="76"/>
      <c r="K931" s="43"/>
      <c r="L931" s="43"/>
      <c r="M931" s="77"/>
      <c r="N931" s="43"/>
    </row>
    <row r="932" spans="4:14" ht="14.25" x14ac:dyDescent="0.2">
      <c r="D932" s="74"/>
      <c r="F932" s="75"/>
      <c r="H932" s="43"/>
      <c r="I932" s="76"/>
      <c r="J932" s="76"/>
      <c r="K932" s="43"/>
      <c r="L932" s="43"/>
      <c r="M932" s="77"/>
      <c r="N932" s="43"/>
    </row>
    <row r="933" spans="4:14" ht="14.25" x14ac:dyDescent="0.2">
      <c r="D933" s="74"/>
      <c r="F933" s="75"/>
      <c r="H933" s="43"/>
      <c r="I933" s="76"/>
      <c r="J933" s="76"/>
      <c r="K933" s="43"/>
      <c r="L933" s="43"/>
      <c r="M933" s="77"/>
      <c r="N933" s="43"/>
    </row>
    <row r="934" spans="4:14" ht="14.25" x14ac:dyDescent="0.2">
      <c r="D934" s="74"/>
      <c r="F934" s="75"/>
      <c r="H934" s="43"/>
      <c r="I934" s="76"/>
      <c r="J934" s="76"/>
      <c r="K934" s="43"/>
      <c r="L934" s="43"/>
      <c r="M934" s="77"/>
      <c r="N934" s="43"/>
    </row>
    <row r="935" spans="4:14" ht="14.25" x14ac:dyDescent="0.2">
      <c r="D935" s="74"/>
      <c r="F935" s="75"/>
      <c r="H935" s="43"/>
      <c r="I935" s="76"/>
      <c r="J935" s="76"/>
      <c r="K935" s="43"/>
      <c r="L935" s="43"/>
      <c r="M935" s="77"/>
      <c r="N935" s="43"/>
    </row>
    <row r="936" spans="4:14" ht="14.25" x14ac:dyDescent="0.2">
      <c r="D936" s="74"/>
      <c r="F936" s="75"/>
      <c r="H936" s="43"/>
      <c r="I936" s="76"/>
      <c r="J936" s="76"/>
      <c r="K936" s="43"/>
      <c r="L936" s="43"/>
      <c r="M936" s="77"/>
      <c r="N936" s="43"/>
    </row>
    <row r="937" spans="4:14" ht="14.25" x14ac:dyDescent="0.2">
      <c r="D937" s="74"/>
      <c r="F937" s="75"/>
      <c r="H937" s="43"/>
      <c r="I937" s="76"/>
      <c r="J937" s="76"/>
      <c r="K937" s="43"/>
      <c r="L937" s="43"/>
      <c r="M937" s="77"/>
      <c r="N937" s="43"/>
    </row>
    <row r="938" spans="4:14" ht="14.25" x14ac:dyDescent="0.2">
      <c r="D938" s="74"/>
      <c r="F938" s="75"/>
      <c r="H938" s="43"/>
      <c r="I938" s="76"/>
      <c r="J938" s="76"/>
      <c r="K938" s="43"/>
      <c r="L938" s="43"/>
      <c r="M938" s="77"/>
      <c r="N938" s="43"/>
    </row>
    <row r="939" spans="4:14" ht="14.25" x14ac:dyDescent="0.2">
      <c r="D939" s="74"/>
      <c r="F939" s="75"/>
      <c r="H939" s="43"/>
      <c r="I939" s="76"/>
      <c r="J939" s="76"/>
      <c r="K939" s="43"/>
      <c r="L939" s="43"/>
      <c r="M939" s="77"/>
      <c r="N939" s="43"/>
    </row>
    <row r="940" spans="4:14" ht="14.25" x14ac:dyDescent="0.2">
      <c r="D940" s="74"/>
      <c r="F940" s="75"/>
      <c r="H940" s="43"/>
      <c r="I940" s="76"/>
      <c r="J940" s="76"/>
      <c r="K940" s="43"/>
      <c r="L940" s="43"/>
      <c r="M940" s="77"/>
      <c r="N940" s="43"/>
    </row>
    <row r="941" spans="4:14" ht="14.25" x14ac:dyDescent="0.2">
      <c r="D941" s="74"/>
      <c r="F941" s="75"/>
      <c r="H941" s="43"/>
      <c r="I941" s="76"/>
      <c r="J941" s="76"/>
      <c r="K941" s="43"/>
      <c r="L941" s="43"/>
      <c r="M941" s="77"/>
      <c r="N941" s="43"/>
    </row>
    <row r="942" spans="4:14" ht="14.25" x14ac:dyDescent="0.2">
      <c r="D942" s="74"/>
      <c r="F942" s="75"/>
      <c r="H942" s="43"/>
      <c r="I942" s="76"/>
      <c r="J942" s="76"/>
      <c r="K942" s="43"/>
      <c r="L942" s="43"/>
      <c r="M942" s="77"/>
      <c r="N942" s="43"/>
    </row>
    <row r="943" spans="4:14" ht="14.25" x14ac:dyDescent="0.2">
      <c r="D943" s="74"/>
      <c r="F943" s="75"/>
      <c r="H943" s="43"/>
      <c r="I943" s="76"/>
      <c r="J943" s="76"/>
      <c r="K943" s="43"/>
      <c r="L943" s="43"/>
      <c r="M943" s="77"/>
      <c r="N943" s="43"/>
    </row>
    <row r="944" spans="4:14" ht="14.25" x14ac:dyDescent="0.2">
      <c r="D944" s="74"/>
      <c r="F944" s="75"/>
      <c r="H944" s="43"/>
      <c r="I944" s="76"/>
      <c r="J944" s="76"/>
      <c r="K944" s="43"/>
      <c r="L944" s="43"/>
      <c r="M944" s="77"/>
      <c r="N944" s="43"/>
    </row>
    <row r="945" spans="4:14" ht="14.25" x14ac:dyDescent="0.2">
      <c r="D945" s="74"/>
      <c r="F945" s="75"/>
      <c r="H945" s="43"/>
      <c r="I945" s="76"/>
      <c r="J945" s="76"/>
      <c r="K945" s="43"/>
      <c r="L945" s="43"/>
      <c r="M945" s="77"/>
      <c r="N945" s="43"/>
    </row>
    <row r="946" spans="4:14" ht="14.25" x14ac:dyDescent="0.2">
      <c r="D946" s="74"/>
      <c r="F946" s="75"/>
      <c r="H946" s="43"/>
      <c r="I946" s="76"/>
      <c r="J946" s="76"/>
      <c r="K946" s="43"/>
      <c r="L946" s="43"/>
      <c r="M946" s="77"/>
      <c r="N946" s="43"/>
    </row>
    <row r="947" spans="4:14" ht="14.25" x14ac:dyDescent="0.2">
      <c r="D947" s="74"/>
      <c r="F947" s="75"/>
      <c r="H947" s="43"/>
      <c r="I947" s="76"/>
      <c r="J947" s="76"/>
      <c r="K947" s="43"/>
      <c r="L947" s="43"/>
      <c r="M947" s="77"/>
      <c r="N947" s="43"/>
    </row>
    <row r="948" spans="4:14" ht="14.25" x14ac:dyDescent="0.2">
      <c r="D948" s="74"/>
      <c r="F948" s="75"/>
      <c r="H948" s="43"/>
      <c r="I948" s="76"/>
      <c r="J948" s="76"/>
      <c r="K948" s="43"/>
      <c r="L948" s="43"/>
      <c r="M948" s="77"/>
      <c r="N948" s="43"/>
    </row>
    <row r="949" spans="4:14" ht="14.25" x14ac:dyDescent="0.2">
      <c r="D949" s="74"/>
      <c r="F949" s="75"/>
      <c r="H949" s="43"/>
      <c r="I949" s="76"/>
      <c r="J949" s="76"/>
      <c r="K949" s="43"/>
      <c r="L949" s="43"/>
      <c r="M949" s="77"/>
      <c r="N949" s="43"/>
    </row>
    <row r="950" spans="4:14" ht="14.25" x14ac:dyDescent="0.2">
      <c r="D950" s="74"/>
      <c r="F950" s="75"/>
      <c r="H950" s="43"/>
      <c r="I950" s="76"/>
      <c r="J950" s="76"/>
      <c r="K950" s="43"/>
      <c r="L950" s="43"/>
      <c r="M950" s="77"/>
      <c r="N950" s="43"/>
    </row>
    <row r="951" spans="4:14" ht="14.25" x14ac:dyDescent="0.2">
      <c r="D951" s="74"/>
      <c r="F951" s="75"/>
      <c r="H951" s="43"/>
      <c r="I951" s="76"/>
      <c r="J951" s="76"/>
      <c r="K951" s="43"/>
      <c r="L951" s="43"/>
      <c r="M951" s="77"/>
      <c r="N951" s="43"/>
    </row>
    <row r="952" spans="4:14" ht="14.25" x14ac:dyDescent="0.2">
      <c r="D952" s="74"/>
      <c r="F952" s="75"/>
      <c r="H952" s="43"/>
      <c r="I952" s="76"/>
      <c r="J952" s="76"/>
      <c r="K952" s="43"/>
      <c r="L952" s="43"/>
      <c r="M952" s="77"/>
      <c r="N952" s="43"/>
    </row>
    <row r="953" spans="4:14" ht="14.25" x14ac:dyDescent="0.2">
      <c r="D953" s="74"/>
      <c r="F953" s="75"/>
      <c r="H953" s="43"/>
      <c r="I953" s="76"/>
      <c r="J953" s="76"/>
      <c r="K953" s="43"/>
      <c r="L953" s="43"/>
      <c r="M953" s="77"/>
      <c r="N953" s="43"/>
    </row>
    <row r="954" spans="4:14" ht="14.25" x14ac:dyDescent="0.2">
      <c r="D954" s="74"/>
      <c r="F954" s="75"/>
      <c r="H954" s="43"/>
      <c r="I954" s="76"/>
      <c r="J954" s="76"/>
      <c r="K954" s="43"/>
      <c r="L954" s="43"/>
      <c r="M954" s="77"/>
      <c r="N954" s="43"/>
    </row>
    <row r="955" spans="4:14" ht="14.25" x14ac:dyDescent="0.2">
      <c r="D955" s="74"/>
      <c r="F955" s="75"/>
      <c r="H955" s="43"/>
      <c r="I955" s="76"/>
      <c r="J955" s="76"/>
      <c r="K955" s="43"/>
      <c r="L955" s="43"/>
      <c r="M955" s="77"/>
      <c r="N955" s="43"/>
    </row>
    <row r="956" spans="4:14" ht="14.25" x14ac:dyDescent="0.2">
      <c r="D956" s="74"/>
      <c r="F956" s="75"/>
      <c r="H956" s="43"/>
      <c r="I956" s="76"/>
      <c r="J956" s="76"/>
      <c r="K956" s="43"/>
      <c r="L956" s="43"/>
      <c r="M956" s="77"/>
      <c r="N956" s="43"/>
    </row>
    <row r="957" spans="4:14" ht="14.25" x14ac:dyDescent="0.2">
      <c r="D957" s="74"/>
      <c r="F957" s="75"/>
      <c r="H957" s="43"/>
      <c r="I957" s="76"/>
      <c r="J957" s="76"/>
      <c r="K957" s="43"/>
      <c r="L957" s="43"/>
      <c r="M957" s="77"/>
      <c r="N957" s="43"/>
    </row>
    <row r="958" spans="4:14" ht="14.25" x14ac:dyDescent="0.2">
      <c r="D958" s="74"/>
      <c r="F958" s="75"/>
      <c r="H958" s="43"/>
      <c r="I958" s="76"/>
      <c r="J958" s="76"/>
      <c r="K958" s="43"/>
      <c r="L958" s="43"/>
      <c r="M958" s="77"/>
      <c r="N958" s="43"/>
    </row>
    <row r="959" spans="4:14" ht="14.25" x14ac:dyDescent="0.2">
      <c r="D959" s="74"/>
      <c r="F959" s="75"/>
      <c r="H959" s="43"/>
      <c r="I959" s="76"/>
      <c r="J959" s="76"/>
      <c r="K959" s="43"/>
      <c r="L959" s="43"/>
      <c r="M959" s="77"/>
      <c r="N959" s="43"/>
    </row>
    <row r="960" spans="4:14" ht="14.25" x14ac:dyDescent="0.2">
      <c r="D960" s="74"/>
      <c r="F960" s="75"/>
      <c r="H960" s="43"/>
      <c r="I960" s="76"/>
      <c r="J960" s="76"/>
      <c r="K960" s="43"/>
      <c r="L960" s="43"/>
      <c r="M960" s="77"/>
      <c r="N960" s="43"/>
    </row>
  </sheetData>
  <autoFilter ref="A1:Y960">
    <filterColumn colId="10">
      <filters blank="1">
        <filter val="1"/>
        <filter val="10"/>
        <filter val="Giảm trừ gia cảnh"/>
      </filters>
    </filterColumn>
    <filterColumn colId="11">
      <filters blank="1">
        <filter val="0"/>
        <filter val="1"/>
        <filter val="11"/>
        <filter val="2"/>
        <filter val="3"/>
        <filter val="308"/>
        <filter val="4"/>
        <filter val="Giảm trừ người phụ thuộc"/>
      </filters>
    </filterColumn>
    <filterColumn colId="12">
      <filters blank="1">
        <filter val="0.00"/>
        <filter val="0.05"/>
        <filter val="0.10"/>
        <filter val="0.20"/>
        <filter val="12"/>
        <filter val="Hệ số PCTN"/>
      </filters>
    </filterColumn>
  </autoFilter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O991"/>
  <sheetViews>
    <sheetView tabSelected="1" topLeftCell="V1" workbookViewId="0">
      <pane ySplit="3" topLeftCell="A519" activePane="bottomLeft" state="frozen"/>
      <selection pane="bottomLeft" activeCell="AD533" sqref="AD533"/>
    </sheetView>
  </sheetViews>
  <sheetFormatPr defaultColWidth="14.42578125" defaultRowHeight="15.75" customHeight="1" x14ac:dyDescent="0.2"/>
  <cols>
    <col min="3" max="3" width="21.7109375" customWidth="1"/>
    <col min="4" max="4" width="21" customWidth="1"/>
    <col min="7" max="7" width="20.42578125" customWidth="1"/>
    <col min="8" max="13" width="7.42578125" customWidth="1"/>
    <col min="14" max="14" width="9.42578125" customWidth="1"/>
    <col min="20" max="20" width="13.140625" customWidth="1"/>
  </cols>
  <sheetData>
    <row r="1" spans="1:41" ht="12.75" x14ac:dyDescent="0.2">
      <c r="B1" s="83">
        <v>1</v>
      </c>
      <c r="C1" s="83">
        <v>2</v>
      </c>
      <c r="D1" s="83">
        <v>3</v>
      </c>
      <c r="E1" s="83"/>
      <c r="F1" s="84">
        <v>4</v>
      </c>
      <c r="G1" s="83">
        <v>5</v>
      </c>
      <c r="H1" s="83">
        <v>6</v>
      </c>
      <c r="I1" s="83">
        <v>7</v>
      </c>
      <c r="J1" s="83">
        <v>8</v>
      </c>
      <c r="K1" s="83">
        <v>9</v>
      </c>
      <c r="L1" s="83">
        <v>10</v>
      </c>
      <c r="M1" s="83">
        <v>11</v>
      </c>
      <c r="N1" s="83"/>
      <c r="O1" s="83">
        <v>12</v>
      </c>
      <c r="P1" s="83">
        <v>13</v>
      </c>
      <c r="Q1" s="83">
        <v>14</v>
      </c>
      <c r="R1" s="83">
        <v>15</v>
      </c>
      <c r="S1" s="83">
        <v>16</v>
      </c>
      <c r="T1" s="83">
        <v>17</v>
      </c>
      <c r="U1" s="83">
        <v>18</v>
      </c>
      <c r="V1" s="83">
        <v>19</v>
      </c>
      <c r="W1" s="83">
        <v>20</v>
      </c>
      <c r="X1" s="83">
        <v>21</v>
      </c>
      <c r="Y1" s="83">
        <v>22</v>
      </c>
      <c r="Z1" s="83">
        <v>23</v>
      </c>
      <c r="AA1" s="83">
        <v>24</v>
      </c>
      <c r="AB1" s="83">
        <v>25</v>
      </c>
      <c r="AC1" s="83">
        <v>26</v>
      </c>
      <c r="AD1" s="83">
        <v>27</v>
      </c>
      <c r="AE1" s="83">
        <v>28</v>
      </c>
      <c r="AF1" s="83"/>
      <c r="AG1" s="83">
        <v>42</v>
      </c>
    </row>
    <row r="2" spans="1:41" ht="23.25" customHeight="1" x14ac:dyDescent="0.2">
      <c r="A2" s="355" t="s">
        <v>3</v>
      </c>
      <c r="B2" s="350" t="s">
        <v>206</v>
      </c>
      <c r="C2" s="350" t="s">
        <v>219</v>
      </c>
      <c r="D2" s="352" t="s">
        <v>121</v>
      </c>
      <c r="E2" s="352" t="s">
        <v>225</v>
      </c>
      <c r="F2" s="352" t="s">
        <v>227</v>
      </c>
      <c r="G2" s="350" t="s">
        <v>213</v>
      </c>
      <c r="H2" s="353" t="s">
        <v>228</v>
      </c>
      <c r="I2" s="342"/>
      <c r="J2" s="342"/>
      <c r="K2" s="342"/>
      <c r="L2" s="342"/>
      <c r="M2" s="354"/>
      <c r="N2" s="350" t="s">
        <v>499</v>
      </c>
      <c r="O2" s="353" t="s">
        <v>166</v>
      </c>
      <c r="P2" s="342"/>
      <c r="Q2" s="342"/>
      <c r="R2" s="342"/>
      <c r="S2" s="354"/>
      <c r="T2" s="352" t="s">
        <v>504</v>
      </c>
      <c r="U2" s="353" t="s">
        <v>508</v>
      </c>
      <c r="V2" s="342"/>
      <c r="W2" s="342"/>
      <c r="X2" s="342"/>
      <c r="Y2" s="354"/>
      <c r="Z2" s="350" t="s">
        <v>508</v>
      </c>
      <c r="AA2" s="350" t="s">
        <v>511</v>
      </c>
      <c r="AB2" s="350" t="s">
        <v>512</v>
      </c>
      <c r="AC2" s="350" t="s">
        <v>514</v>
      </c>
      <c r="AD2" s="352" t="s">
        <v>515</v>
      </c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41" ht="34.5" customHeight="1" x14ac:dyDescent="0.2">
      <c r="A3" s="340"/>
      <c r="B3" s="351"/>
      <c r="C3" s="351"/>
      <c r="D3" s="351"/>
      <c r="E3" s="351"/>
      <c r="F3" s="351"/>
      <c r="G3" s="351"/>
      <c r="H3" s="143" t="str">
        <f>GD_CHAM_CONG!AN5</f>
        <v>X</v>
      </c>
      <c r="I3" s="143" t="s">
        <v>518</v>
      </c>
      <c r="J3" s="143" t="s">
        <v>73</v>
      </c>
      <c r="K3" s="143" t="s">
        <v>81</v>
      </c>
      <c r="L3" s="143" t="s">
        <v>519</v>
      </c>
      <c r="M3" s="143" t="s">
        <v>520</v>
      </c>
      <c r="N3" s="351"/>
      <c r="O3" s="141" t="s">
        <v>521</v>
      </c>
      <c r="P3" s="209" t="s">
        <v>522</v>
      </c>
      <c r="Q3" s="210" t="s">
        <v>252</v>
      </c>
      <c r="R3" s="210" t="s">
        <v>524</v>
      </c>
      <c r="S3" s="210" t="s">
        <v>102</v>
      </c>
      <c r="T3" s="351"/>
      <c r="U3" s="210" t="s">
        <v>61</v>
      </c>
      <c r="V3" s="210" t="s">
        <v>64</v>
      </c>
      <c r="W3" s="210" t="s">
        <v>66</v>
      </c>
      <c r="X3" s="210" t="s">
        <v>525</v>
      </c>
      <c r="Y3" s="210" t="s">
        <v>526</v>
      </c>
      <c r="Z3" s="351"/>
      <c r="AA3" s="351"/>
      <c r="AB3" s="351"/>
      <c r="AC3" s="351"/>
      <c r="AD3" s="351"/>
      <c r="AE3" s="211"/>
      <c r="AF3" s="211"/>
      <c r="AG3" s="211"/>
      <c r="AH3" s="211"/>
      <c r="AI3" s="211"/>
      <c r="AJ3" s="211"/>
      <c r="AK3" s="211"/>
      <c r="AL3" s="211"/>
      <c r="AM3" s="211"/>
      <c r="AN3" s="211"/>
      <c r="AO3" s="211"/>
    </row>
    <row r="4" spans="1:41" ht="14.25" x14ac:dyDescent="0.2">
      <c r="A4" s="82">
        <v>1</v>
      </c>
      <c r="B4" s="212">
        <f>GD_CHUNG!B5</f>
        <v>10530</v>
      </c>
      <c r="C4" s="212" t="str">
        <f>GD_CHUNG!C5</f>
        <v>Bùi Tuấn Anh</v>
      </c>
      <c r="D4" s="212" t="str">
        <f>GD_CHUNG!D5</f>
        <v>Giám đốc</v>
      </c>
      <c r="E4" s="213" t="str">
        <f>GD_CHUNG!G5</f>
        <v>HDKX</v>
      </c>
      <c r="F4" s="214">
        <f>VLOOKUP(B4,GD_LCD_HS_LNS!$B$4:$E$1000,4,FALSE)</f>
        <v>12671000</v>
      </c>
      <c r="G4" s="215">
        <f>VLOOKUP(B4,GD_CHUNG!$B$5:$N$594,13,FALSE)</f>
        <v>10520054658011</v>
      </c>
      <c r="H4" s="216">
        <f>VLOOKUP(B4,GD_CHAM_CONG!$C$6:$AN$997,38,FALSE)</f>
        <v>23</v>
      </c>
      <c r="I4" s="216">
        <f>VLOOKUP(B4,GD_CHAM_CONG!$C$6:$AS$997,39,FALSE)+VLOOKUP(B4,GD_CHAM_CONG!$C$6:$AS$997,40,FALSE)+VLOOKUP(B4,GD_CHAM_CONG!$C$6:$AS$997,41,FALSE)+VLOOKUP(B4,GD_CHAM_CONG!$C$6:$AS$997,42,FALSE)+VLOOKUP(B4,GD_CHAM_CONG!$C$6:$AS$997,43,FALSE)</f>
        <v>0</v>
      </c>
      <c r="J4" s="216">
        <f>VLOOKUP(B4,GD_CHAM_CONG!$C$6:$AV$997,44,FALSE)+VLOOKUP(B4,GD_CHAM_CONG!$C$6:$AV$997,45,FALSE)+VLOOKUP(B4,GD_CHAM_CONG!$C$6:$AV$997,46,FALSE)</f>
        <v>0</v>
      </c>
      <c r="K4" s="216">
        <f>VLOOKUP(B4,GD_CHAM_CONG!$C$6:$AW$997,47,FALSE)</f>
        <v>0</v>
      </c>
      <c r="L4" s="216">
        <f>VLOOKUP(B4,GD_CHAM_CONG!$C$6:$AZ$997,47,FALSE)+VLOOKUP(B4,GD_CHAM_CONG!$C$6:$AZ$997,48,FALSE)</f>
        <v>0</v>
      </c>
      <c r="M4" s="216">
        <f>VLOOKUP(B4,GD_CHAM_CONG!$C$6:$BF$997,50,FALSE)+VLOOKUP(B4,GD_CHAM_CONG!$C$6:$BF$997,51,FALSE)+VLOOKUP(B4,GD_CHAM_CONG!$C$6:$BF$997,52,FALSE)+VLOOKUP(B4,GD_CHAM_CONG!$C$6:$BF$997,53,FALSE)+VLOOKUP(B4,GD_CHAM_CONG!$C$6:$BF$997,54,FALSE)</f>
        <v>0</v>
      </c>
      <c r="N4" s="217">
        <f>VLOOKUP(B4,GD_CHAM_CONG!$C$1:$BJ$480,60,FALSE)</f>
        <v>1</v>
      </c>
      <c r="O4" s="218">
        <f>RPT_LNS_LUONG_CHE_DO!BA5</f>
        <v>75000000</v>
      </c>
      <c r="P4" s="218">
        <f>VLOOKUP(B4,RPT_LNS_LUONG_CHE_DO!$B$5:$CA$989,78,FALSE)</f>
        <v>0</v>
      </c>
      <c r="Q4" s="218">
        <f>VLOOKUP(B4,RPT_PHU_CAP_TN!$B$5:$G$1000,6,FALSE)</f>
        <v>0</v>
      </c>
      <c r="R4" s="218">
        <f>VLOOKUP(B4,RPT_TIEN_AN_TRUA!$B$5:$I$1000,8,FALSE)</f>
        <v>680000</v>
      </c>
      <c r="S4" s="218">
        <f>VLOOKUP(B4,RPT_LNS_LUONG_CHE_DO!$B$5:$BV$993,68,FALSE)+VLOOKUP(B4,RPT_LNS_LUONG_CHE_DO!$B$5:$BW$993,69,FALSE)</f>
        <v>0</v>
      </c>
      <c r="T4" s="218">
        <f t="shared" ref="T4:T75" si="0">SUM(O4:S4)</f>
        <v>75680000</v>
      </c>
      <c r="U4" s="219">
        <f>VLOOKUP(B4,RPT_BAO_HIEM!$B$5:$N$1000,11,FALSE)</f>
        <v>1013680</v>
      </c>
      <c r="V4" s="219">
        <f>VLOOKUP(B4,RPT_BAO_HIEM!$B$5:$N$1000,12,FALSE)</f>
        <v>190065</v>
      </c>
      <c r="W4" s="219">
        <f>VLOOKUP(B4,RPT_BAO_HIEM!$B$5:$N$1000,13,FALSE)</f>
        <v>126710</v>
      </c>
      <c r="X4" s="220">
        <f>VLOOKUP(B4,RPT_DOAN_PHI!$B$5:$H$968,7,FALSE)</f>
        <v>115000</v>
      </c>
      <c r="Y4" s="219">
        <f>VLOOKUP(B4,RPT_THUE!$B$5:$H$933,7,FALSE)</f>
        <v>24657817.5</v>
      </c>
      <c r="Z4" s="219">
        <f t="shared" ref="Z4:Z75" si="1">SUM(U4:Y4)</f>
        <v>26103272.5</v>
      </c>
      <c r="AA4" s="221">
        <f t="shared" ref="AA4:AA75" si="2">T4-Z4</f>
        <v>49576727.5</v>
      </c>
      <c r="AB4" s="222"/>
      <c r="AC4" s="223">
        <v>1</v>
      </c>
      <c r="AD4" s="221">
        <f t="shared" ref="AD4:AD75" si="3">AA4-AB4+AC4</f>
        <v>49576728.5</v>
      </c>
      <c r="AE4">
        <v>49576728.5</v>
      </c>
      <c r="AF4" s="338">
        <f>+AE4-AD4</f>
        <v>0</v>
      </c>
    </row>
    <row r="5" spans="1:41" ht="14.25" x14ac:dyDescent="0.2">
      <c r="A5" s="82">
        <f>+A4+1</f>
        <v>2</v>
      </c>
      <c r="B5" s="212">
        <f>GD_CHUNG!B6</f>
        <v>10532</v>
      </c>
      <c r="C5" s="212" t="str">
        <f>GD_CHUNG!C6</f>
        <v>Vũ Trung Thành</v>
      </c>
      <c r="D5" s="212" t="str">
        <f>GD_CHUNG!D6</f>
        <v>Phó Giám đốc</v>
      </c>
      <c r="E5" s="213" t="str">
        <f>GD_CHUNG!G6</f>
        <v>HDKX</v>
      </c>
      <c r="F5" s="214">
        <f>VLOOKUP(B5,GD_LCD_HS_LNS!$B$4:$E$1000,4,FALSE)</f>
        <v>10734000</v>
      </c>
      <c r="G5" s="215">
        <f>VLOOKUP(B5,GD_CHUNG!$B$5:$N$594,13,FALSE)</f>
        <v>10520047943010</v>
      </c>
      <c r="H5" s="216">
        <f>VLOOKUP(B5,GD_CHAM_CONG!$C$6:$AN$997,38,FALSE)</f>
        <v>23</v>
      </c>
      <c r="I5" s="216">
        <f>VLOOKUP(B5,GD_CHAM_CONG!$C$6:$AS$997,39,FALSE)+VLOOKUP(B5,GD_CHAM_CONG!$C$6:$AS$997,40,FALSE)+VLOOKUP(B5,GD_CHAM_CONG!$C$6:$AS$997,41,FALSE)+VLOOKUP(B5,GD_CHAM_CONG!$C$6:$AS$997,42,FALSE)+VLOOKUP(B5,GD_CHAM_CONG!$C$6:$AS$997,43,FALSE)</f>
        <v>0</v>
      </c>
      <c r="J5" s="216">
        <f>VLOOKUP(B5,GD_CHAM_CONG!$C$6:$AV$997,44,FALSE)+VLOOKUP(B5,GD_CHAM_CONG!$C$6:$AV$997,45,FALSE)+VLOOKUP(B5,GD_CHAM_CONG!$C$6:$AV$997,46,FALSE)</f>
        <v>0</v>
      </c>
      <c r="K5" s="216">
        <f>VLOOKUP(B5,GD_CHAM_CONG!$C$6:$AW$997,47,FALSE)</f>
        <v>0</v>
      </c>
      <c r="L5" s="216">
        <f>VLOOKUP(B5,GD_CHAM_CONG!$C$6:$AZ$997,47,FALSE)+VLOOKUP(B5,GD_CHAM_CONG!$C$6:$AZ$997,48,FALSE)</f>
        <v>0</v>
      </c>
      <c r="M5" s="216">
        <f>VLOOKUP(B5,GD_CHAM_CONG!$C$6:$BF$997,50,FALSE)+VLOOKUP(B5,GD_CHAM_CONG!$C$6:$BF$997,51,FALSE)+VLOOKUP(B5,GD_CHAM_CONG!$C$6:$BF$997,52,FALSE)+VLOOKUP(B5,GD_CHAM_CONG!$C$6:$BF$997,53,FALSE)+VLOOKUP(B5,GD_CHAM_CONG!$C$6:$BF$997,54,FALSE)</f>
        <v>0</v>
      </c>
      <c r="N5" s="217">
        <f>VLOOKUP(B5,GD_CHAM_CONG!$C$1:$BJ$480,60,FALSE)</f>
        <v>1</v>
      </c>
      <c r="O5" s="218">
        <f>RPT_LNS_LUONG_CHE_DO!BA6</f>
        <v>60000000</v>
      </c>
      <c r="P5" s="218">
        <f>VLOOKUP(B5,RPT_LNS_LUONG_CHE_DO!$B$5:$CA$989,78,FALSE)</f>
        <v>0</v>
      </c>
      <c r="Q5" s="218">
        <f>VLOOKUP(B5,RPT_PHU_CAP_TN!$B$5:$G$1000,6,FALSE)</f>
        <v>0</v>
      </c>
      <c r="R5" s="218">
        <f>VLOOKUP(B5,RPT_TIEN_AN_TRUA!$B$5:$I$1000,8,FALSE)</f>
        <v>680000</v>
      </c>
      <c r="S5" s="218">
        <f>VLOOKUP(B5,RPT_LNS_LUONG_CHE_DO!$B$5:$BV$993,68,FALSE)+VLOOKUP(B5,RPT_LNS_LUONG_CHE_DO!$B$5:$BW$993,69,FALSE)</f>
        <v>0</v>
      </c>
      <c r="T5" s="218">
        <f t="shared" si="0"/>
        <v>60680000</v>
      </c>
      <c r="U5" s="219">
        <f>VLOOKUP(B5,RPT_BAO_HIEM!$B$5:$N$1000,11,FALSE)</f>
        <v>858720</v>
      </c>
      <c r="V5" s="219">
        <f>VLOOKUP(B5,RPT_BAO_HIEM!$B$5:$N$1000,12,FALSE)</f>
        <v>161010</v>
      </c>
      <c r="W5" s="219">
        <f>VLOOKUP(B5,RPT_BAO_HIEM!$B$5:$N$1000,13,FALSE)</f>
        <v>107340</v>
      </c>
      <c r="X5" s="220">
        <f>VLOOKUP(B5,RPT_DOAN_PHI!$B$5:$H$968,7,FALSE)</f>
        <v>115000</v>
      </c>
      <c r="Y5" s="219">
        <f>VLOOKUP(B5,RPT_THUE!$B$5:$H$933,7,FALSE)</f>
        <v>18272818</v>
      </c>
      <c r="Z5" s="219">
        <f t="shared" si="1"/>
        <v>19514888</v>
      </c>
      <c r="AA5" s="221">
        <f t="shared" si="2"/>
        <v>41165112</v>
      </c>
      <c r="AB5" s="222"/>
      <c r="AC5" s="223">
        <v>1</v>
      </c>
      <c r="AD5" s="221">
        <f t="shared" si="3"/>
        <v>41165113</v>
      </c>
      <c r="AE5">
        <v>41165113</v>
      </c>
      <c r="AF5" s="338">
        <f t="shared" ref="AF5:AF68" si="4">+AE5-AD5</f>
        <v>0</v>
      </c>
    </row>
    <row r="6" spans="1:41" ht="14.25" x14ac:dyDescent="0.2">
      <c r="A6" s="89">
        <f t="shared" ref="A6:A69" si="5">+A5+1</f>
        <v>3</v>
      </c>
      <c r="B6" s="212">
        <f>GD_CHUNG!B7</f>
        <v>10806</v>
      </c>
      <c r="C6" s="212" t="str">
        <f>GD_CHUNG!C7</f>
        <v>Phương Hồng Minh</v>
      </c>
      <c r="D6" s="212" t="str">
        <f>GD_CHUNG!D7</f>
        <v>Phó Giám đốc</v>
      </c>
      <c r="E6" s="213" t="str">
        <f>GD_CHUNG!G7</f>
        <v>HDKX</v>
      </c>
      <c r="F6" s="214">
        <f>VLOOKUP(B6,GD_LCD_HS_LNS!$B$4:$E$1000,4,FALSE)</f>
        <v>10734000</v>
      </c>
      <c r="G6" s="215">
        <f>VLOOKUP(B6,GD_CHUNG!$B$5:$N$594,13,FALSE)</f>
        <v>10520973265018</v>
      </c>
      <c r="H6" s="216">
        <f>VLOOKUP(B6,GD_CHAM_CONG!$C$6:$AN$997,38,FALSE)</f>
        <v>23</v>
      </c>
      <c r="I6" s="216">
        <f>VLOOKUP(B6,GD_CHAM_CONG!$C$6:$AS$997,39,FALSE)+VLOOKUP(B6,GD_CHAM_CONG!$C$6:$AS$997,40,FALSE)+VLOOKUP(B6,GD_CHAM_CONG!$C$6:$AS$997,41,FALSE)+VLOOKUP(B6,GD_CHAM_CONG!$C$6:$AS$997,42,FALSE)+VLOOKUP(B6,GD_CHAM_CONG!$C$6:$AS$997,43,FALSE)</f>
        <v>0</v>
      </c>
      <c r="J6" s="216">
        <f>VLOOKUP(B6,GD_CHAM_CONG!$C$6:$AV$997,44,FALSE)+VLOOKUP(B6,GD_CHAM_CONG!$C$6:$AV$997,45,FALSE)+VLOOKUP(B6,GD_CHAM_CONG!$C$6:$AV$997,46,FALSE)</f>
        <v>0</v>
      </c>
      <c r="K6" s="216">
        <f>VLOOKUP(B6,GD_CHAM_CONG!$C$6:$AW$997,47,FALSE)</f>
        <v>0</v>
      </c>
      <c r="L6" s="216">
        <f>VLOOKUP(B6,GD_CHAM_CONG!$C$6:$AZ$997,47,FALSE)+VLOOKUP(B6,GD_CHAM_CONG!$C$6:$AZ$997,48,FALSE)</f>
        <v>0</v>
      </c>
      <c r="M6" s="216">
        <f>VLOOKUP(B6,GD_CHAM_CONG!$C$6:$BF$997,50,FALSE)+VLOOKUP(B6,GD_CHAM_CONG!$C$6:$BF$997,51,FALSE)+VLOOKUP(B6,GD_CHAM_CONG!$C$6:$BF$997,52,FALSE)+VLOOKUP(B6,GD_CHAM_CONG!$C$6:$BF$997,53,FALSE)+VLOOKUP(B6,GD_CHAM_CONG!$C$6:$BF$997,54,FALSE)</f>
        <v>0</v>
      </c>
      <c r="N6" s="217">
        <f>VLOOKUP(B6,GD_CHAM_CONG!$C$1:$BJ$480,60,FALSE)</f>
        <v>1</v>
      </c>
      <c r="O6" s="218">
        <f>RPT_LNS_LUONG_CHE_DO!BA7</f>
        <v>60000000</v>
      </c>
      <c r="P6" s="218">
        <f>VLOOKUP(B6,RPT_LNS_LUONG_CHE_DO!$B$5:$CA$989,78,FALSE)</f>
        <v>0</v>
      </c>
      <c r="Q6" s="218">
        <f>VLOOKUP(B6,RPT_PHU_CAP_TN!$B$5:$G$1000,6,FALSE)</f>
        <v>0</v>
      </c>
      <c r="R6" s="218">
        <f>VLOOKUP(B6,RPT_TIEN_AN_TRUA!$B$5:$I$1000,8,FALSE)</f>
        <v>680000</v>
      </c>
      <c r="S6" s="218">
        <f>VLOOKUP(B6,RPT_LNS_LUONG_CHE_DO!$B$5:$BV$993,68,FALSE)+VLOOKUP(B6,RPT_LNS_LUONG_CHE_DO!$B$5:$BW$993,69,FALSE)</f>
        <v>0</v>
      </c>
      <c r="T6" s="218">
        <f t="shared" si="0"/>
        <v>60680000</v>
      </c>
      <c r="U6" s="219">
        <f>VLOOKUP(B6,RPT_BAO_HIEM!$B$5:$N$1000,11,FALSE)</f>
        <v>858720</v>
      </c>
      <c r="V6" s="219">
        <f>VLOOKUP(B6,RPT_BAO_HIEM!$B$5:$N$1000,12,FALSE)</f>
        <v>161010</v>
      </c>
      <c r="W6" s="219">
        <f>VLOOKUP(B6,RPT_BAO_HIEM!$B$5:$N$1000,13,FALSE)</f>
        <v>107340</v>
      </c>
      <c r="X6" s="220">
        <f>VLOOKUP(B6,RPT_DOAN_PHI!$B$5:$H$968,7,FALSE)</f>
        <v>115000</v>
      </c>
      <c r="Y6" s="219">
        <f>VLOOKUP(B6,RPT_THUE!$B$5:$H$933,7,FALSE)</f>
        <v>18272818</v>
      </c>
      <c r="Z6" s="219">
        <f t="shared" si="1"/>
        <v>19514888</v>
      </c>
      <c r="AA6" s="221">
        <f t="shared" si="2"/>
        <v>41165112</v>
      </c>
      <c r="AB6" s="222"/>
      <c r="AC6" s="223">
        <v>1</v>
      </c>
      <c r="AD6" s="221">
        <f t="shared" si="3"/>
        <v>41165113</v>
      </c>
      <c r="AE6">
        <v>41165113</v>
      </c>
      <c r="AF6" s="338">
        <f t="shared" si="4"/>
        <v>0</v>
      </c>
    </row>
    <row r="7" spans="1:41" ht="14.25" x14ac:dyDescent="0.2">
      <c r="A7" s="89">
        <f t="shared" si="5"/>
        <v>4</v>
      </c>
      <c r="B7" s="212">
        <f>GD_CHUNG!B8</f>
        <v>10796</v>
      </c>
      <c r="C7" s="212" t="str">
        <f>GD_CHUNG!C8</f>
        <v>Trần Thị Thúy Oanh</v>
      </c>
      <c r="D7" s="212" t="str">
        <f>GD_CHUNG!D8</f>
        <v>Trưởng phòng</v>
      </c>
      <c r="E7" s="213" t="str">
        <f>GD_CHUNG!G8</f>
        <v>HDKX</v>
      </c>
      <c r="F7" s="214">
        <f>VLOOKUP(B7,GD_LCD_HS_LNS!$B$4:$E$1000,4,FALSE)</f>
        <v>8603000</v>
      </c>
      <c r="G7" s="215">
        <f>VLOOKUP(B7,GD_CHUNG!$B$5:$N$594,13,FALSE)</f>
        <v>10510102100014</v>
      </c>
      <c r="H7" s="216">
        <f>VLOOKUP(B7,GD_CHAM_CONG!$C$6:$AN$997,38,FALSE)</f>
        <v>23</v>
      </c>
      <c r="I7" s="216">
        <f>VLOOKUP(B7,GD_CHAM_CONG!$C$6:$AS$997,39,FALSE)+VLOOKUP(B7,GD_CHAM_CONG!$C$6:$AS$997,40,FALSE)+VLOOKUP(B7,GD_CHAM_CONG!$C$6:$AS$997,41,FALSE)+VLOOKUP(B7,GD_CHAM_CONG!$C$6:$AS$997,42,FALSE)+VLOOKUP(B7,GD_CHAM_CONG!$C$6:$AS$997,43,FALSE)</f>
        <v>0</v>
      </c>
      <c r="J7" s="216">
        <f>VLOOKUP(B7,GD_CHAM_CONG!$C$6:$AV$997,44,FALSE)+VLOOKUP(B7,GD_CHAM_CONG!$C$6:$AV$997,45,FALSE)+VLOOKUP(B7,GD_CHAM_CONG!$C$6:$AV$997,46,FALSE)</f>
        <v>0</v>
      </c>
      <c r="K7" s="216">
        <f>VLOOKUP(B7,GD_CHAM_CONG!$C$6:$AW$997,47,FALSE)</f>
        <v>0</v>
      </c>
      <c r="L7" s="216">
        <f>VLOOKUP(B7,GD_CHAM_CONG!$C$6:$AZ$997,47,FALSE)+VLOOKUP(B7,GD_CHAM_CONG!$C$6:$AZ$997,48,FALSE)</f>
        <v>0</v>
      </c>
      <c r="M7" s="216">
        <f>VLOOKUP(B7,GD_CHAM_CONG!$C$6:$BF$997,50,FALSE)+VLOOKUP(B7,GD_CHAM_CONG!$C$6:$BF$997,51,FALSE)+VLOOKUP(B7,GD_CHAM_CONG!$C$6:$BF$997,52,FALSE)+VLOOKUP(B7,GD_CHAM_CONG!$C$6:$BF$997,53,FALSE)+VLOOKUP(B7,GD_CHAM_CONG!$C$6:$BF$997,54,FALSE)</f>
        <v>0</v>
      </c>
      <c r="N7" s="217">
        <f>VLOOKUP(B7,GD_CHAM_CONG!$C$1:$BJ$480,60,FALSE)</f>
        <v>1</v>
      </c>
      <c r="O7" s="218">
        <f>RPT_LNS_LUONG_CHE_DO!BA8</f>
        <v>50000000</v>
      </c>
      <c r="P7" s="218">
        <f>VLOOKUP(B7,RPT_LNS_LUONG_CHE_DO!$B$5:$CA$989,78,FALSE)</f>
        <v>0</v>
      </c>
      <c r="Q7" s="218">
        <f>VLOOKUP(B7,RPT_PHU_CAP_TN!$B$5:$G$1000,6,FALSE)</f>
        <v>0</v>
      </c>
      <c r="R7" s="218">
        <f>VLOOKUP(B7,RPT_TIEN_AN_TRUA!$B$5:$I$1000,8,FALSE)</f>
        <v>680000</v>
      </c>
      <c r="S7" s="218">
        <f>VLOOKUP(B7,RPT_LNS_LUONG_CHE_DO!$B$5:$BV$993,68,FALSE)+VLOOKUP(B7,RPT_LNS_LUONG_CHE_DO!$B$5:$BW$993,69,FALSE)</f>
        <v>0</v>
      </c>
      <c r="T7" s="218">
        <f t="shared" si="0"/>
        <v>50680000</v>
      </c>
      <c r="U7" s="219">
        <f>VLOOKUP(B7,RPT_BAO_HIEM!$B$5:$N$1000,11,FALSE)</f>
        <v>688240</v>
      </c>
      <c r="V7" s="219">
        <f>VLOOKUP(B7,RPT_BAO_HIEM!$B$5:$N$1000,12,FALSE)</f>
        <v>129045</v>
      </c>
      <c r="W7" s="219">
        <f>VLOOKUP(B7,RPT_BAO_HIEM!$B$5:$N$1000,13,FALSE)</f>
        <v>86030</v>
      </c>
      <c r="X7" s="220">
        <f>VLOOKUP(B7,RPT_DOAN_PHI!$B$5:$H$968,7,FALSE)</f>
        <v>115000</v>
      </c>
      <c r="Y7" s="219">
        <f>VLOOKUP(B7,RPT_THUE!$B$5:$H$933,7,FALSE)</f>
        <v>14233508.499999996</v>
      </c>
      <c r="Z7" s="219">
        <f t="shared" si="1"/>
        <v>15251823.499999996</v>
      </c>
      <c r="AA7" s="221">
        <f t="shared" si="2"/>
        <v>35428176.5</v>
      </c>
      <c r="AB7" s="222"/>
      <c r="AC7" s="222"/>
      <c r="AD7" s="221">
        <f t="shared" si="3"/>
        <v>35428176.5</v>
      </c>
      <c r="AE7">
        <v>35428176.5</v>
      </c>
      <c r="AF7" s="338">
        <f t="shared" si="4"/>
        <v>0</v>
      </c>
    </row>
    <row r="8" spans="1:41" ht="14.25" x14ac:dyDescent="0.2">
      <c r="A8" s="89">
        <f t="shared" si="5"/>
        <v>5</v>
      </c>
      <c r="B8" s="212">
        <f>GD_CHUNG!B9</f>
        <v>10555</v>
      </c>
      <c r="C8" s="212" t="str">
        <f>GD_CHUNG!C9</f>
        <v>Nguyễn Ngọc Nguyên</v>
      </c>
      <c r="D8" s="212" t="str">
        <f>GD_CHUNG!D9</f>
        <v>Trưởng phòng</v>
      </c>
      <c r="E8" s="213" t="str">
        <f>GD_CHUNG!G9</f>
        <v>HDKX</v>
      </c>
      <c r="F8" s="214">
        <f>VLOOKUP(B8,GD_LCD_HS_LNS!$B$4:$E$1000,4,FALSE)</f>
        <v>5503000</v>
      </c>
      <c r="G8" s="215">
        <f>VLOOKUP(B8,GD_CHUNG!$B$5:$N$594,13,FALSE)</f>
        <v>10520003354018</v>
      </c>
      <c r="H8" s="216">
        <f>VLOOKUP(B8,GD_CHAM_CONG!$C$6:$AN$997,38,FALSE)</f>
        <v>23</v>
      </c>
      <c r="I8" s="216">
        <f>VLOOKUP(B8,GD_CHAM_CONG!$C$6:$AS$997,39,FALSE)+VLOOKUP(B8,GD_CHAM_CONG!$C$6:$AS$997,40,FALSE)+VLOOKUP(B8,GD_CHAM_CONG!$C$6:$AS$997,41,FALSE)+VLOOKUP(B8,GD_CHAM_CONG!$C$6:$AS$997,42,FALSE)+VLOOKUP(B8,GD_CHAM_CONG!$C$6:$AS$997,43,FALSE)</f>
        <v>0</v>
      </c>
      <c r="J8" s="216">
        <f>VLOOKUP(B8,GD_CHAM_CONG!$C$6:$AV$997,44,FALSE)+VLOOKUP(B8,GD_CHAM_CONG!$C$6:$AV$997,45,FALSE)+VLOOKUP(B8,GD_CHAM_CONG!$C$6:$AV$997,46,FALSE)</f>
        <v>0</v>
      </c>
      <c r="K8" s="216">
        <f>VLOOKUP(B8,GD_CHAM_CONG!$C$6:$AW$997,47,FALSE)</f>
        <v>0</v>
      </c>
      <c r="L8" s="216">
        <f>VLOOKUP(B8,GD_CHAM_CONG!$C$6:$AZ$997,47,FALSE)+VLOOKUP(B8,GD_CHAM_CONG!$C$6:$AZ$997,48,FALSE)</f>
        <v>0</v>
      </c>
      <c r="M8" s="216">
        <f>VLOOKUP(B8,GD_CHAM_CONG!$C$6:$BF$997,50,FALSE)+VLOOKUP(B8,GD_CHAM_CONG!$C$6:$BF$997,51,FALSE)+VLOOKUP(B8,GD_CHAM_CONG!$C$6:$BF$997,52,FALSE)+VLOOKUP(B8,GD_CHAM_CONG!$C$6:$BF$997,53,FALSE)+VLOOKUP(B8,GD_CHAM_CONG!$C$6:$BF$997,54,FALSE)</f>
        <v>0</v>
      </c>
      <c r="N8" s="217">
        <f>VLOOKUP(B8,GD_CHAM_CONG!$C$1:$BJ$480,60,FALSE)</f>
        <v>1</v>
      </c>
      <c r="O8" s="218">
        <f>RPT_LNS_LUONG_CHE_DO!BA9</f>
        <v>28485000</v>
      </c>
      <c r="P8" s="218">
        <f>VLOOKUP(B8,RPT_LNS_LUONG_CHE_DO!$B$5:$CA$989,78,FALSE)</f>
        <v>0</v>
      </c>
      <c r="Q8" s="218">
        <f>VLOOKUP(B8,RPT_PHU_CAP_TN!$B$5:$G$1000,6,FALSE)</f>
        <v>0</v>
      </c>
      <c r="R8" s="218">
        <f>VLOOKUP(B8,RPT_TIEN_AN_TRUA!$B$5:$I$1000,8,FALSE)</f>
        <v>680000</v>
      </c>
      <c r="S8" s="218">
        <f>VLOOKUP(B8,RPT_LNS_LUONG_CHE_DO!$B$5:$BV$993,68,FALSE)+VLOOKUP(B8,RPT_LNS_LUONG_CHE_DO!$B$5:$BW$993,69,FALSE)</f>
        <v>0</v>
      </c>
      <c r="T8" s="218">
        <f t="shared" si="0"/>
        <v>29165000</v>
      </c>
      <c r="U8" s="219">
        <f>VLOOKUP(B8,RPT_BAO_HIEM!$B$5:$N$1000,11,FALSE)</f>
        <v>440240</v>
      </c>
      <c r="V8" s="219">
        <f>VLOOKUP(B8,RPT_BAO_HIEM!$B$5:$N$1000,12,FALSE)</f>
        <v>82545</v>
      </c>
      <c r="W8" s="219">
        <f>VLOOKUP(B8,RPT_BAO_HIEM!$B$5:$N$1000,13,FALSE)</f>
        <v>55030</v>
      </c>
      <c r="X8" s="220">
        <f>VLOOKUP(B8,RPT_DOAN_PHI!$B$5:$H$968,7,FALSE)</f>
        <v>115000</v>
      </c>
      <c r="Y8" s="219">
        <f>VLOOKUP(B8,RPT_THUE!$B$5:$H$933,7,FALSE)</f>
        <v>5647514.4999999981</v>
      </c>
      <c r="Z8" s="219">
        <f t="shared" si="1"/>
        <v>6340329.4999999981</v>
      </c>
      <c r="AA8" s="221">
        <f t="shared" si="2"/>
        <v>22824670.5</v>
      </c>
      <c r="AB8" s="222"/>
      <c r="AC8" s="222"/>
      <c r="AD8" s="221">
        <f t="shared" si="3"/>
        <v>22824670.5</v>
      </c>
      <c r="AE8">
        <v>22824670.5</v>
      </c>
      <c r="AF8" s="338">
        <f t="shared" si="4"/>
        <v>0</v>
      </c>
    </row>
    <row r="9" spans="1:41" ht="14.25" x14ac:dyDescent="0.2">
      <c r="A9" s="89">
        <f t="shared" si="5"/>
        <v>6</v>
      </c>
      <c r="B9" s="212">
        <f>GD_CHUNG!B10</f>
        <v>10554</v>
      </c>
      <c r="C9" s="212" t="str">
        <f>GD_CHUNG!C10</f>
        <v>Nguyễn Đình Tuyến</v>
      </c>
      <c r="D9" s="212" t="str">
        <f>GD_CHUNG!D10</f>
        <v>Phó Trưởng Phòng</v>
      </c>
      <c r="E9" s="213" t="str">
        <f>GD_CHUNG!G10</f>
        <v>HDKX</v>
      </c>
      <c r="F9" s="214">
        <f>VLOOKUP(B9,GD_LCD_HS_LNS!$B$4:$E$1000,4,FALSE)</f>
        <v>5309000</v>
      </c>
      <c r="G9" s="215">
        <f>VLOOKUP(B9,GD_CHUNG!$B$5:$N$594,13,FALSE)</f>
        <v>10520220398015</v>
      </c>
      <c r="H9" s="216">
        <f>VLOOKUP(B9,GD_CHAM_CONG!$C$6:$AN$997,38,FALSE)</f>
        <v>23</v>
      </c>
      <c r="I9" s="216">
        <f>VLOOKUP(B9,GD_CHAM_CONG!$C$6:$AS$997,39,FALSE)+VLOOKUP(B9,GD_CHAM_CONG!$C$6:$AS$997,40,FALSE)+VLOOKUP(B9,GD_CHAM_CONG!$C$6:$AS$997,41,FALSE)+VLOOKUP(B9,GD_CHAM_CONG!$C$6:$AS$997,42,FALSE)+VLOOKUP(B9,GD_CHAM_CONG!$C$6:$AS$997,43,FALSE)</f>
        <v>0</v>
      </c>
      <c r="J9" s="216">
        <f>VLOOKUP(B9,GD_CHAM_CONG!$C$6:$AV$997,44,FALSE)+VLOOKUP(B9,GD_CHAM_CONG!$C$6:$AV$997,45,FALSE)+VLOOKUP(B9,GD_CHAM_CONG!$C$6:$AV$997,46,FALSE)</f>
        <v>0</v>
      </c>
      <c r="K9" s="216">
        <f>VLOOKUP(B9,GD_CHAM_CONG!$C$6:$AW$997,47,FALSE)</f>
        <v>0</v>
      </c>
      <c r="L9" s="216">
        <f>VLOOKUP(B9,GD_CHAM_CONG!$C$6:$AZ$997,47,FALSE)+VLOOKUP(B9,GD_CHAM_CONG!$C$6:$AZ$997,48,FALSE)</f>
        <v>0</v>
      </c>
      <c r="M9" s="216">
        <f>VLOOKUP(B9,GD_CHAM_CONG!$C$6:$BF$997,50,FALSE)+VLOOKUP(B9,GD_CHAM_CONG!$C$6:$BF$997,51,FALSE)+VLOOKUP(B9,GD_CHAM_CONG!$C$6:$BF$997,52,FALSE)+VLOOKUP(B9,GD_CHAM_CONG!$C$6:$BF$997,53,FALSE)+VLOOKUP(B9,GD_CHAM_CONG!$C$6:$BF$997,54,FALSE)</f>
        <v>0</v>
      </c>
      <c r="N9" s="217">
        <f>VLOOKUP(B9,GD_CHAM_CONG!$C$1:$BJ$480,60,FALSE)</f>
        <v>1</v>
      </c>
      <c r="O9" s="218">
        <f>RPT_LNS_LUONG_CHE_DO!BA10</f>
        <v>23355000</v>
      </c>
      <c r="P9" s="218">
        <f>VLOOKUP(B9,RPT_LNS_LUONG_CHE_DO!$B$5:$CA$989,78,FALSE)</f>
        <v>0</v>
      </c>
      <c r="Q9" s="218">
        <f>VLOOKUP(B9,RPT_PHU_CAP_TN!$B$5:$G$1000,6,FALSE)</f>
        <v>0</v>
      </c>
      <c r="R9" s="218">
        <f>VLOOKUP(B9,RPT_TIEN_AN_TRUA!$B$5:$I$1000,8,FALSE)</f>
        <v>680000</v>
      </c>
      <c r="S9" s="218">
        <f>VLOOKUP(B9,RPT_LNS_LUONG_CHE_DO!$B$5:$BV$993,68,FALSE)+VLOOKUP(B9,RPT_LNS_LUONG_CHE_DO!$B$5:$BW$993,69,FALSE)</f>
        <v>0</v>
      </c>
      <c r="T9" s="218">
        <f t="shared" si="0"/>
        <v>24035000</v>
      </c>
      <c r="U9" s="219">
        <f>VLOOKUP(B9,RPT_BAO_HIEM!$B$5:$N$1000,11,FALSE)</f>
        <v>424720</v>
      </c>
      <c r="V9" s="219">
        <f>VLOOKUP(B9,RPT_BAO_HIEM!$B$5:$N$1000,12,FALSE)</f>
        <v>79635</v>
      </c>
      <c r="W9" s="219">
        <f>VLOOKUP(B9,RPT_BAO_HIEM!$B$5:$N$1000,13,FALSE)</f>
        <v>53090</v>
      </c>
      <c r="X9" s="220">
        <f>VLOOKUP(B9,RPT_DOAN_PHI!$B$5:$H$968,7,FALSE)</f>
        <v>115000</v>
      </c>
      <c r="Y9" s="219">
        <f>VLOOKUP(B9,RPT_THUE!$B$5:$H$933,7,FALSE)</f>
        <v>3819265.9999999991</v>
      </c>
      <c r="Z9" s="219">
        <f t="shared" si="1"/>
        <v>4491710.9999999991</v>
      </c>
      <c r="AA9" s="221">
        <f t="shared" si="2"/>
        <v>19543289</v>
      </c>
      <c r="AB9" s="222"/>
      <c r="AC9" s="223">
        <v>1</v>
      </c>
      <c r="AD9" s="221">
        <f t="shared" si="3"/>
        <v>19543290</v>
      </c>
      <c r="AE9">
        <v>19543290</v>
      </c>
      <c r="AF9" s="338">
        <f t="shared" si="4"/>
        <v>0</v>
      </c>
    </row>
    <row r="10" spans="1:41" ht="14.25" x14ac:dyDescent="0.2">
      <c r="A10" s="89">
        <f t="shared" si="5"/>
        <v>7</v>
      </c>
      <c r="B10" s="212">
        <f>GD_CHUNG!B11</f>
        <v>10534</v>
      </c>
      <c r="C10" s="212" t="str">
        <f>GD_CHUNG!C11</f>
        <v>Nguyễn Tiến Hải</v>
      </c>
      <c r="D10" s="212" t="str">
        <f>GD_CHUNG!D11</f>
        <v>KS CNTT</v>
      </c>
      <c r="E10" s="213" t="str">
        <f>GD_CHUNG!G11</f>
        <v>HDKX</v>
      </c>
      <c r="F10" s="214">
        <f>VLOOKUP(B10,GD_LCD_HS_LNS!$B$4:$E$1000,4,FALSE)</f>
        <v>4534000</v>
      </c>
      <c r="G10" s="215">
        <f>VLOOKUP(B10,GD_CHUNG!$B$5:$N$594,13,FALSE)</f>
        <v>10523640510014</v>
      </c>
      <c r="H10" s="216">
        <f>VLOOKUP(B10,GD_CHAM_CONG!$C$6:$AN$997,38,FALSE)</f>
        <v>27</v>
      </c>
      <c r="I10" s="216">
        <f>VLOOKUP(B10,GD_CHAM_CONG!$C$6:$AS$997,39,FALSE)+VLOOKUP(B10,GD_CHAM_CONG!$C$6:$AS$997,40,FALSE)+VLOOKUP(B10,GD_CHAM_CONG!$C$6:$AS$997,41,FALSE)+VLOOKUP(B10,GD_CHAM_CONG!$C$6:$AS$997,42,FALSE)+VLOOKUP(B10,GD_CHAM_CONG!$C$6:$AS$997,43,FALSE)</f>
        <v>0</v>
      </c>
      <c r="J10" s="216">
        <f>VLOOKUP(B10,GD_CHAM_CONG!$C$6:$AV$997,44,FALSE)+VLOOKUP(B10,GD_CHAM_CONG!$C$6:$AV$997,45,FALSE)+VLOOKUP(B10,GD_CHAM_CONG!$C$6:$AV$997,46,FALSE)</f>
        <v>0</v>
      </c>
      <c r="K10" s="216">
        <f>VLOOKUP(B10,GD_CHAM_CONG!$C$6:$AW$997,47,FALSE)</f>
        <v>0</v>
      </c>
      <c r="L10" s="216">
        <f>VLOOKUP(B10,GD_CHAM_CONG!$C$6:$AZ$997,47,FALSE)+VLOOKUP(B10,GD_CHAM_CONG!$C$6:$AZ$997,48,FALSE)</f>
        <v>0</v>
      </c>
      <c r="M10" s="216">
        <f>VLOOKUP(B10,GD_CHAM_CONG!$C$6:$BF$997,50,FALSE)+VLOOKUP(B10,GD_CHAM_CONG!$C$6:$BF$997,51,FALSE)+VLOOKUP(B10,GD_CHAM_CONG!$C$6:$BF$997,52,FALSE)+VLOOKUP(B10,GD_CHAM_CONG!$C$6:$BF$997,53,FALSE)+VLOOKUP(B10,GD_CHAM_CONG!$C$6:$BF$997,54,FALSE)</f>
        <v>0</v>
      </c>
      <c r="N10" s="217">
        <f>VLOOKUP(B10,GD_CHAM_CONG!$C$1:$BJ$480,60,FALSE)</f>
        <v>1</v>
      </c>
      <c r="O10" s="218">
        <f>RPT_LNS_LUONG_CHE_DO!BA11</f>
        <v>12419999.999999998</v>
      </c>
      <c r="P10" s="218">
        <f>VLOOKUP(B10,RPT_LNS_LUONG_CHE_DO!$B$5:$CA$989,78,FALSE)</f>
        <v>0</v>
      </c>
      <c r="Q10" s="218">
        <f>VLOOKUP(B10,RPT_PHU_CAP_TN!$B$5:$G$1000,6,FALSE)</f>
        <v>0</v>
      </c>
      <c r="R10" s="218">
        <f>VLOOKUP(B10,RPT_TIEN_AN_TRUA!$B$5:$I$1000,8,FALSE)</f>
        <v>680000</v>
      </c>
      <c r="S10" s="218">
        <f>VLOOKUP(B10,RPT_LNS_LUONG_CHE_DO!$B$5:$BV$993,68,FALSE)+VLOOKUP(B10,RPT_LNS_LUONG_CHE_DO!$B$5:$BW$993,69,FALSE)</f>
        <v>0</v>
      </c>
      <c r="T10" s="218">
        <f t="shared" si="0"/>
        <v>13099999.999999998</v>
      </c>
      <c r="U10" s="219">
        <f>VLOOKUP(B10,RPT_BAO_HIEM!$B$5:$N$1000,11,FALSE)</f>
        <v>362720</v>
      </c>
      <c r="V10" s="219">
        <f>VLOOKUP(B10,RPT_BAO_HIEM!$B$5:$N$1000,12,FALSE)</f>
        <v>68010</v>
      </c>
      <c r="W10" s="219">
        <f>VLOOKUP(B10,RPT_BAO_HIEM!$B$5:$N$1000,13,FALSE)</f>
        <v>45340</v>
      </c>
      <c r="X10" s="220">
        <f>VLOOKUP(B10,RPT_DOAN_PHI!$B$5:$H$968,7,FALSE)</f>
        <v>115000</v>
      </c>
      <c r="Y10" s="219">
        <f>VLOOKUP(B10,RPT_THUE!$B$5:$H$933,7,FALSE)</f>
        <v>1335981.9999999995</v>
      </c>
      <c r="Z10" s="219">
        <f t="shared" si="1"/>
        <v>1927051.9999999995</v>
      </c>
      <c r="AA10" s="221">
        <f t="shared" si="2"/>
        <v>11172947.999999998</v>
      </c>
      <c r="AB10" s="222"/>
      <c r="AC10" s="222"/>
      <c r="AD10" s="221">
        <f t="shared" si="3"/>
        <v>11172947.999999998</v>
      </c>
      <c r="AE10">
        <v>11172947.999999998</v>
      </c>
      <c r="AF10" s="338">
        <f t="shared" si="4"/>
        <v>0</v>
      </c>
    </row>
    <row r="11" spans="1:41" ht="14.25" x14ac:dyDescent="0.2">
      <c r="A11" s="89">
        <f t="shared" si="5"/>
        <v>8</v>
      </c>
      <c r="B11" s="212">
        <f>GD_CHUNG!B12</f>
        <v>11084</v>
      </c>
      <c r="C11" s="212" t="str">
        <f>GD_CHUNG!C12</f>
        <v>Ngô Trí Dũng</v>
      </c>
      <c r="D11" s="212" t="str">
        <f>GD_CHUNG!D12</f>
        <v>KS CNTT</v>
      </c>
      <c r="E11" s="213" t="str">
        <f>GD_CHUNG!G12</f>
        <v>HD3N</v>
      </c>
      <c r="F11" s="214">
        <f>VLOOKUP(B11,GD_LCD_HS_LNS!$B$4:$E$1000,4,FALSE)</f>
        <v>4534000</v>
      </c>
      <c r="G11" s="215">
        <f>VLOOKUP(B11,GD_CHUNG!$B$5:$N$594,13,FALSE)</f>
        <v>19026970084010</v>
      </c>
      <c r="H11" s="216">
        <f>VLOOKUP(B11,GD_CHAM_CONG!$C$6:$AN$997,38,FALSE)</f>
        <v>27</v>
      </c>
      <c r="I11" s="216">
        <f>VLOOKUP(B11,GD_CHAM_CONG!$C$6:$AS$997,39,FALSE)+VLOOKUP(B11,GD_CHAM_CONG!$C$6:$AS$997,40,FALSE)+VLOOKUP(B11,GD_CHAM_CONG!$C$6:$AS$997,41,FALSE)+VLOOKUP(B11,GD_CHAM_CONG!$C$6:$AS$997,42,FALSE)+VLOOKUP(B11,GD_CHAM_CONG!$C$6:$AS$997,43,FALSE)</f>
        <v>0</v>
      </c>
      <c r="J11" s="216">
        <f>VLOOKUP(B11,GD_CHAM_CONG!$C$6:$AV$997,44,FALSE)+VLOOKUP(B11,GD_CHAM_CONG!$C$6:$AV$997,45,FALSE)+VLOOKUP(B11,GD_CHAM_CONG!$C$6:$AV$997,46,FALSE)</f>
        <v>0</v>
      </c>
      <c r="K11" s="216">
        <f>VLOOKUP(B11,GD_CHAM_CONG!$C$6:$AW$997,47,FALSE)</f>
        <v>0</v>
      </c>
      <c r="L11" s="216">
        <f>VLOOKUP(B11,GD_CHAM_CONG!$C$6:$AZ$997,47,FALSE)+VLOOKUP(B11,GD_CHAM_CONG!$C$6:$AZ$997,48,FALSE)</f>
        <v>0</v>
      </c>
      <c r="M11" s="216">
        <f>VLOOKUP(B11,GD_CHAM_CONG!$C$6:$BF$997,50,FALSE)+VLOOKUP(B11,GD_CHAM_CONG!$C$6:$BF$997,51,FALSE)+VLOOKUP(B11,GD_CHAM_CONG!$C$6:$BF$997,52,FALSE)+VLOOKUP(B11,GD_CHAM_CONG!$C$6:$BF$997,53,FALSE)+VLOOKUP(B11,GD_CHAM_CONG!$C$6:$BF$997,54,FALSE)</f>
        <v>0</v>
      </c>
      <c r="N11" s="217">
        <f>VLOOKUP(B11,GD_CHAM_CONG!$C$1:$BJ$480,60,FALSE)</f>
        <v>1</v>
      </c>
      <c r="O11" s="218">
        <f>RPT_LNS_LUONG_CHE_DO!BA12</f>
        <v>10350000</v>
      </c>
      <c r="P11" s="218">
        <f>VLOOKUP(B11,RPT_LNS_LUONG_CHE_DO!$B$5:$CA$989,78,FALSE)</f>
        <v>0</v>
      </c>
      <c r="Q11" s="218">
        <f>VLOOKUP(B11,RPT_PHU_CAP_TN!$B$5:$G$1000,6,FALSE)</f>
        <v>0</v>
      </c>
      <c r="R11" s="218">
        <f>VLOOKUP(B11,RPT_TIEN_AN_TRUA!$B$5:$I$1000,8,FALSE)</f>
        <v>680000</v>
      </c>
      <c r="S11" s="218">
        <f>VLOOKUP(B11,RPT_LNS_LUONG_CHE_DO!$B$5:$BV$993,68,FALSE)+VLOOKUP(B11,RPT_LNS_LUONG_CHE_DO!$B$5:$BW$993,69,FALSE)</f>
        <v>0</v>
      </c>
      <c r="T11" s="218">
        <f t="shared" si="0"/>
        <v>11030000</v>
      </c>
      <c r="U11" s="219">
        <f>VLOOKUP(B11,RPT_BAO_HIEM!$B$5:$N$1000,11,FALSE)</f>
        <v>362720</v>
      </c>
      <c r="V11" s="219">
        <f>VLOOKUP(B11,RPT_BAO_HIEM!$B$5:$N$1000,12,FALSE)</f>
        <v>68010</v>
      </c>
      <c r="W11" s="219">
        <f>VLOOKUP(B11,RPT_BAO_HIEM!$B$5:$N$1000,13,FALSE)</f>
        <v>45340</v>
      </c>
      <c r="X11" s="220">
        <f>VLOOKUP(B11,RPT_DOAN_PHI!$B$5:$H$968,7,FALSE)</f>
        <v>103500</v>
      </c>
      <c r="Y11" s="219">
        <f>VLOOKUP(B11,RPT_THUE!$B$5:$H$933,7,FALSE)</f>
        <v>818482</v>
      </c>
      <c r="Z11" s="219">
        <f t="shared" si="1"/>
        <v>1398052</v>
      </c>
      <c r="AA11" s="221">
        <f t="shared" si="2"/>
        <v>9631948</v>
      </c>
      <c r="AB11" s="222"/>
      <c r="AC11" s="223">
        <v>1</v>
      </c>
      <c r="AD11" s="221">
        <f t="shared" si="3"/>
        <v>9631949</v>
      </c>
      <c r="AE11">
        <v>9631949</v>
      </c>
      <c r="AF11" s="338">
        <f t="shared" si="4"/>
        <v>0</v>
      </c>
    </row>
    <row r="12" spans="1:41" ht="14.25" x14ac:dyDescent="0.2">
      <c r="A12" s="89">
        <f t="shared" si="5"/>
        <v>9</v>
      </c>
      <c r="B12" s="212">
        <f>GD_CHUNG!B13</f>
        <v>11085</v>
      </c>
      <c r="C12" s="212" t="str">
        <f>GD_CHUNG!C13</f>
        <v>Phạm Văn Chiến</v>
      </c>
      <c r="D12" s="212" t="str">
        <f>GD_CHUNG!D13</f>
        <v>KS CNTT</v>
      </c>
      <c r="E12" s="213" t="str">
        <f>GD_CHUNG!G13</f>
        <v>HD3N</v>
      </c>
      <c r="F12" s="214">
        <f>VLOOKUP(B12,GD_LCD_HS_LNS!$B$4:$E$1000,4,FALSE)</f>
        <v>4534000</v>
      </c>
      <c r="G12" s="215">
        <f>VLOOKUP(B12,GD_CHUNG!$B$5:$N$594,13,FALSE)</f>
        <v>19025934754011</v>
      </c>
      <c r="H12" s="216">
        <f>VLOOKUP(B12,GD_CHAM_CONG!$C$6:$AN$997,38,FALSE)</f>
        <v>27</v>
      </c>
      <c r="I12" s="216">
        <f>VLOOKUP(B12,GD_CHAM_CONG!$C$6:$AS$997,39,FALSE)+VLOOKUP(B12,GD_CHAM_CONG!$C$6:$AS$997,40,FALSE)+VLOOKUP(B12,GD_CHAM_CONG!$C$6:$AS$997,41,FALSE)+VLOOKUP(B12,GD_CHAM_CONG!$C$6:$AS$997,42,FALSE)+VLOOKUP(B12,GD_CHAM_CONG!$C$6:$AS$997,43,FALSE)</f>
        <v>0</v>
      </c>
      <c r="J12" s="216">
        <f>VLOOKUP(B12,GD_CHAM_CONG!$C$6:$AV$997,44,FALSE)+VLOOKUP(B12,GD_CHAM_CONG!$C$6:$AV$997,45,FALSE)+VLOOKUP(B12,GD_CHAM_CONG!$C$6:$AV$997,46,FALSE)</f>
        <v>0</v>
      </c>
      <c r="K12" s="216">
        <f>VLOOKUP(B12,GD_CHAM_CONG!$C$6:$AW$997,47,FALSE)</f>
        <v>0</v>
      </c>
      <c r="L12" s="216">
        <f>VLOOKUP(B12,GD_CHAM_CONG!$C$6:$AZ$997,47,FALSE)+VLOOKUP(B12,GD_CHAM_CONG!$C$6:$AZ$997,48,FALSE)</f>
        <v>0</v>
      </c>
      <c r="M12" s="216">
        <f>VLOOKUP(B12,GD_CHAM_CONG!$C$6:$BF$997,50,FALSE)+VLOOKUP(B12,GD_CHAM_CONG!$C$6:$BF$997,51,FALSE)+VLOOKUP(B12,GD_CHAM_CONG!$C$6:$BF$997,52,FALSE)+VLOOKUP(B12,GD_CHAM_CONG!$C$6:$BF$997,53,FALSE)+VLOOKUP(B12,GD_CHAM_CONG!$C$6:$BF$997,54,FALSE)</f>
        <v>0</v>
      </c>
      <c r="N12" s="217">
        <f>VLOOKUP(B12,GD_CHAM_CONG!$C$1:$BJ$480,60,FALSE)</f>
        <v>1</v>
      </c>
      <c r="O12" s="218">
        <f>RPT_LNS_LUONG_CHE_DO!BA13</f>
        <v>10350000</v>
      </c>
      <c r="P12" s="218">
        <f>VLOOKUP(B12,RPT_LNS_LUONG_CHE_DO!$B$5:$CA$989,78,FALSE)</f>
        <v>0</v>
      </c>
      <c r="Q12" s="218">
        <f>VLOOKUP(B12,RPT_PHU_CAP_TN!$B$5:$G$1000,6,FALSE)</f>
        <v>0</v>
      </c>
      <c r="R12" s="218">
        <f>VLOOKUP(B12,RPT_TIEN_AN_TRUA!$B$5:$I$1000,8,FALSE)</f>
        <v>680000</v>
      </c>
      <c r="S12" s="218">
        <f>VLOOKUP(B12,RPT_LNS_LUONG_CHE_DO!$B$5:$BV$993,68,FALSE)+VLOOKUP(B12,RPT_LNS_LUONG_CHE_DO!$B$5:$BW$993,69,FALSE)</f>
        <v>0</v>
      </c>
      <c r="T12" s="218">
        <f t="shared" si="0"/>
        <v>11030000</v>
      </c>
      <c r="U12" s="219">
        <f>VLOOKUP(B12,RPT_BAO_HIEM!$B$5:$N$1000,11,FALSE)</f>
        <v>362720</v>
      </c>
      <c r="V12" s="219">
        <f>VLOOKUP(B12,RPT_BAO_HIEM!$B$5:$N$1000,12,FALSE)</f>
        <v>68010</v>
      </c>
      <c r="W12" s="219">
        <f>VLOOKUP(B12,RPT_BAO_HIEM!$B$5:$N$1000,13,FALSE)</f>
        <v>45340</v>
      </c>
      <c r="X12" s="220">
        <f>VLOOKUP(B12,RPT_DOAN_PHI!$B$5:$H$968,7,FALSE)</f>
        <v>103500</v>
      </c>
      <c r="Y12" s="219">
        <f>VLOOKUP(B12,RPT_THUE!$B$5:$H$933,7,FALSE)</f>
        <v>516536</v>
      </c>
      <c r="Z12" s="219">
        <f t="shared" si="1"/>
        <v>1096106</v>
      </c>
      <c r="AA12" s="221">
        <f t="shared" si="2"/>
        <v>9933894</v>
      </c>
      <c r="AB12" s="222"/>
      <c r="AC12" s="223">
        <v>512325</v>
      </c>
      <c r="AD12" s="221">
        <f t="shared" si="3"/>
        <v>10446219</v>
      </c>
      <c r="AE12">
        <v>10446219</v>
      </c>
      <c r="AF12" s="338">
        <f t="shared" si="4"/>
        <v>0</v>
      </c>
    </row>
    <row r="13" spans="1:41" ht="14.25" x14ac:dyDescent="0.2">
      <c r="A13" s="89">
        <f t="shared" si="5"/>
        <v>10</v>
      </c>
      <c r="B13" s="212">
        <f>GD_CHUNG!B14</f>
        <v>11862</v>
      </c>
      <c r="C13" s="212" t="str">
        <f>GD_CHUNG!C14</f>
        <v>Đỗ Việt Anh</v>
      </c>
      <c r="D13" s="212" t="str">
        <f>GD_CHUNG!D14</f>
        <v>Nhân viên CNTT</v>
      </c>
      <c r="E13" s="213" t="str">
        <f>GD_CHUNG!G14</f>
        <v>HD3N</v>
      </c>
      <c r="F13" s="214">
        <f>VLOOKUP(B13,GD_LCD_HS_LNS!$B$4:$E$1000,4,FALSE)</f>
        <v>4534000</v>
      </c>
      <c r="G13" s="215">
        <f>VLOOKUP(B13,GD_CHUNG!$B$5:$N$594,13,FALSE)</f>
        <v>19027844882013</v>
      </c>
      <c r="H13" s="216">
        <f>VLOOKUP(B13,GD_CHAM_CONG!$C$6:$AN$997,38,FALSE)</f>
        <v>27</v>
      </c>
      <c r="I13" s="216">
        <f>VLOOKUP(B13,GD_CHAM_CONG!$C$6:$AS$997,39,FALSE)+VLOOKUP(B13,GD_CHAM_CONG!$C$6:$AS$997,40,FALSE)+VLOOKUP(B13,GD_CHAM_CONG!$C$6:$AS$997,41,FALSE)+VLOOKUP(B13,GD_CHAM_CONG!$C$6:$AS$997,42,FALSE)+VLOOKUP(B13,GD_CHAM_CONG!$C$6:$AS$997,43,FALSE)</f>
        <v>0</v>
      </c>
      <c r="J13" s="216">
        <f>VLOOKUP(B13,GD_CHAM_CONG!$C$6:$AV$997,44,FALSE)+VLOOKUP(B13,GD_CHAM_CONG!$C$6:$AV$997,45,FALSE)+VLOOKUP(B13,GD_CHAM_CONG!$C$6:$AV$997,46,FALSE)</f>
        <v>0</v>
      </c>
      <c r="K13" s="216">
        <f>VLOOKUP(B13,GD_CHAM_CONG!$C$6:$AW$997,47,FALSE)</f>
        <v>0</v>
      </c>
      <c r="L13" s="216">
        <f>VLOOKUP(B13,GD_CHAM_CONG!$C$6:$AZ$997,47,FALSE)+VLOOKUP(B13,GD_CHAM_CONG!$C$6:$AZ$997,48,FALSE)</f>
        <v>0</v>
      </c>
      <c r="M13" s="216">
        <f>VLOOKUP(B13,GD_CHAM_CONG!$C$6:$BF$997,50,FALSE)+VLOOKUP(B13,GD_CHAM_CONG!$C$6:$BF$997,51,FALSE)+VLOOKUP(B13,GD_CHAM_CONG!$C$6:$BF$997,52,FALSE)+VLOOKUP(B13,GD_CHAM_CONG!$C$6:$BF$997,53,FALSE)+VLOOKUP(B13,GD_CHAM_CONG!$C$6:$BF$997,54,FALSE)</f>
        <v>0</v>
      </c>
      <c r="N13" s="217">
        <f>VLOOKUP(B13,GD_CHAM_CONG!$C$1:$BJ$480,60,FALSE)</f>
        <v>1</v>
      </c>
      <c r="O13" s="218">
        <f>RPT_LNS_LUONG_CHE_DO!BA14</f>
        <v>10350000</v>
      </c>
      <c r="P13" s="218">
        <f>VLOOKUP(B13,RPT_LNS_LUONG_CHE_DO!$B$5:$CA$989,78,FALSE)</f>
        <v>0</v>
      </c>
      <c r="Q13" s="218">
        <f>VLOOKUP(B13,RPT_PHU_CAP_TN!$B$5:$G$1000,6,FALSE)</f>
        <v>0</v>
      </c>
      <c r="R13" s="218">
        <f>VLOOKUP(B13,RPT_TIEN_AN_TRUA!$B$5:$I$1000,8,FALSE)</f>
        <v>680000</v>
      </c>
      <c r="S13" s="218">
        <f>VLOOKUP(B13,RPT_LNS_LUONG_CHE_DO!$B$5:$BV$993,68,FALSE)+VLOOKUP(B13,RPT_LNS_LUONG_CHE_DO!$B$5:$BW$993,69,FALSE)</f>
        <v>0</v>
      </c>
      <c r="T13" s="218">
        <f t="shared" si="0"/>
        <v>11030000</v>
      </c>
      <c r="U13" s="219">
        <f>VLOOKUP(B13,RPT_BAO_HIEM!$B$5:$N$1000,11,FALSE)</f>
        <v>362720</v>
      </c>
      <c r="V13" s="219">
        <f>VLOOKUP(B13,RPT_BAO_HIEM!$B$5:$N$1000,12,FALSE)</f>
        <v>68010</v>
      </c>
      <c r="W13" s="219">
        <f>VLOOKUP(B13,RPT_BAO_HIEM!$B$5:$N$1000,13,FALSE)</f>
        <v>45340</v>
      </c>
      <c r="X13" s="220">
        <f>VLOOKUP(B13,RPT_DOAN_PHI!$B$5:$H$968,7,FALSE)</f>
        <v>103500</v>
      </c>
      <c r="Y13" s="219">
        <f>VLOOKUP(B13,RPT_THUE!$B$5:$H$933,7,FALSE)</f>
        <v>818482</v>
      </c>
      <c r="Z13" s="219">
        <f t="shared" si="1"/>
        <v>1398052</v>
      </c>
      <c r="AA13" s="221">
        <f t="shared" si="2"/>
        <v>9631948</v>
      </c>
      <c r="AB13" s="222"/>
      <c r="AC13" s="223">
        <v>1</v>
      </c>
      <c r="AD13" s="221">
        <f t="shared" si="3"/>
        <v>9631949</v>
      </c>
      <c r="AE13">
        <v>9631949</v>
      </c>
      <c r="AF13" s="338">
        <f t="shared" si="4"/>
        <v>0</v>
      </c>
    </row>
    <row r="14" spans="1:41" ht="14.25" x14ac:dyDescent="0.2">
      <c r="A14" s="89">
        <f t="shared" si="5"/>
        <v>11</v>
      </c>
      <c r="B14" s="212">
        <f>GD_CHUNG!B15</f>
        <v>11767</v>
      </c>
      <c r="C14" s="212" t="str">
        <f>GD_CHUNG!C15</f>
        <v>Nguyễn Thành Trung</v>
      </c>
      <c r="D14" s="212" t="str">
        <f>GD_CHUNG!D15</f>
        <v>NV HDCX - CBTT</v>
      </c>
      <c r="E14" s="213" t="str">
        <f>GD_CHUNG!G15</f>
        <v>HD3N</v>
      </c>
      <c r="F14" s="214">
        <f>VLOOKUP(B14,GD_LCD_HS_LNS!$B$4:$E$1000,4,FALSE)</f>
        <v>3972000</v>
      </c>
      <c r="G14" s="215">
        <f>VLOOKUP(B14,GD_CHUNG!$B$5:$N$594,13,FALSE)</f>
        <v>19027358691011</v>
      </c>
      <c r="H14" s="216">
        <f>VLOOKUP(B14,GD_CHAM_CONG!$C$6:$AN$997,38,FALSE)</f>
        <v>27</v>
      </c>
      <c r="I14" s="216">
        <f>VLOOKUP(B14,GD_CHAM_CONG!$C$6:$AS$997,39,FALSE)+VLOOKUP(B14,GD_CHAM_CONG!$C$6:$AS$997,40,FALSE)+VLOOKUP(B14,GD_CHAM_CONG!$C$6:$AS$997,41,FALSE)+VLOOKUP(B14,GD_CHAM_CONG!$C$6:$AS$997,42,FALSE)+VLOOKUP(B14,GD_CHAM_CONG!$C$6:$AS$997,43,FALSE)</f>
        <v>0</v>
      </c>
      <c r="J14" s="216">
        <f>VLOOKUP(B14,GD_CHAM_CONG!$C$6:$AV$997,44,FALSE)+VLOOKUP(B14,GD_CHAM_CONG!$C$6:$AV$997,45,FALSE)+VLOOKUP(B14,GD_CHAM_CONG!$C$6:$AV$997,46,FALSE)</f>
        <v>0</v>
      </c>
      <c r="K14" s="216">
        <f>VLOOKUP(B14,GD_CHAM_CONG!$C$6:$AW$997,47,FALSE)</f>
        <v>0</v>
      </c>
      <c r="L14" s="216">
        <f>VLOOKUP(B14,GD_CHAM_CONG!$C$6:$AZ$997,47,FALSE)+VLOOKUP(B14,GD_CHAM_CONG!$C$6:$AZ$997,48,FALSE)</f>
        <v>0</v>
      </c>
      <c r="M14" s="216">
        <f>VLOOKUP(B14,GD_CHAM_CONG!$C$6:$BF$997,50,FALSE)+VLOOKUP(B14,GD_CHAM_CONG!$C$6:$BF$997,51,FALSE)+VLOOKUP(B14,GD_CHAM_CONG!$C$6:$BF$997,52,FALSE)+VLOOKUP(B14,GD_CHAM_CONG!$C$6:$BF$997,53,FALSE)+VLOOKUP(B14,GD_CHAM_CONG!$C$6:$BF$997,54,FALSE)</f>
        <v>0</v>
      </c>
      <c r="N14" s="217">
        <f>VLOOKUP(B14,GD_CHAM_CONG!$C$1:$BJ$480,60,FALSE)</f>
        <v>0.85</v>
      </c>
      <c r="O14" s="218">
        <f>RPT_LNS_LUONG_CHE_DO!BA15</f>
        <v>6885000</v>
      </c>
      <c r="P14" s="218">
        <f>VLOOKUP(B14,RPT_LNS_LUONG_CHE_DO!$B$5:$CA$989,78,FALSE)</f>
        <v>0</v>
      </c>
      <c r="Q14" s="218">
        <f>VLOOKUP(B14,RPT_PHU_CAP_TN!$B$5:$G$1000,6,FALSE)</f>
        <v>0</v>
      </c>
      <c r="R14" s="218">
        <f>VLOOKUP(B14,RPT_TIEN_AN_TRUA!$B$5:$I$1000,8,FALSE)</f>
        <v>680000</v>
      </c>
      <c r="S14" s="218">
        <f>VLOOKUP(B14,RPT_LNS_LUONG_CHE_DO!$B$5:$BV$993,68,FALSE)+VLOOKUP(B14,RPT_LNS_LUONG_CHE_DO!$B$5:$BW$993,69,FALSE)</f>
        <v>0</v>
      </c>
      <c r="T14" s="218">
        <f t="shared" si="0"/>
        <v>7565000</v>
      </c>
      <c r="U14" s="219">
        <f>VLOOKUP(B14,RPT_BAO_HIEM!$B$5:$N$1000,11,FALSE)</f>
        <v>317760</v>
      </c>
      <c r="V14" s="219">
        <f>VLOOKUP(B14,RPT_BAO_HIEM!$B$5:$N$1000,12,FALSE)</f>
        <v>59580</v>
      </c>
      <c r="W14" s="219">
        <f>VLOOKUP(B14,RPT_BAO_HIEM!$B$5:$N$1000,13,FALSE)</f>
        <v>39720</v>
      </c>
      <c r="X14" s="220">
        <f>VLOOKUP(B14,RPT_DOAN_PHI!$B$5:$H$968,7,FALSE)</f>
        <v>68850</v>
      </c>
      <c r="Y14" s="219">
        <f>VLOOKUP(B14,RPT_THUE!$B$5:$H$933,7,FALSE)</f>
        <v>196794</v>
      </c>
      <c r="Z14" s="219">
        <f t="shared" si="1"/>
        <v>682704</v>
      </c>
      <c r="AA14" s="221">
        <f t="shared" si="2"/>
        <v>6882296</v>
      </c>
      <c r="AB14" s="223">
        <v>1202850</v>
      </c>
      <c r="AC14" s="222"/>
      <c r="AD14" s="221">
        <f t="shared" si="3"/>
        <v>5679446</v>
      </c>
      <c r="AE14">
        <v>5679446</v>
      </c>
      <c r="AF14" s="338">
        <f t="shared" si="4"/>
        <v>0</v>
      </c>
    </row>
    <row r="15" spans="1:41" ht="14.25" x14ac:dyDescent="0.2">
      <c r="A15" s="89">
        <f t="shared" si="5"/>
        <v>12</v>
      </c>
      <c r="B15" s="212">
        <f>GD_CHUNG!B16</f>
        <v>10537</v>
      </c>
      <c r="C15" s="212" t="str">
        <f>GD_CHUNG!C16</f>
        <v>Bùi Anh Khắc</v>
      </c>
      <c r="D15" s="212" t="str">
        <f>GD_CHUNG!D16</f>
        <v>NV Tài liệu và HDCX</v>
      </c>
      <c r="E15" s="213" t="str">
        <f>GD_CHUNG!G16</f>
        <v>HDKX</v>
      </c>
      <c r="F15" s="214">
        <f>VLOOKUP(B15,GD_LCD_HS_LNS!$B$4:$E$1000,4,FALSE)</f>
        <v>3972000</v>
      </c>
      <c r="G15" s="215">
        <f>VLOOKUP(B15,GD_CHUNG!$B$5:$N$594,13,FALSE)</f>
        <v>10520235212015</v>
      </c>
      <c r="H15" s="216">
        <f>VLOOKUP(B15,GD_CHAM_CONG!$C$6:$AN$997,38,FALSE)</f>
        <v>27</v>
      </c>
      <c r="I15" s="216">
        <f>VLOOKUP(B15,GD_CHAM_CONG!$C$6:$AS$997,39,FALSE)+VLOOKUP(B15,GD_CHAM_CONG!$C$6:$AS$997,40,FALSE)+VLOOKUP(B15,GD_CHAM_CONG!$C$6:$AS$997,41,FALSE)+VLOOKUP(B15,GD_CHAM_CONG!$C$6:$AS$997,42,FALSE)+VLOOKUP(B15,GD_CHAM_CONG!$C$6:$AS$997,43,FALSE)</f>
        <v>0</v>
      </c>
      <c r="J15" s="216">
        <f>VLOOKUP(B15,GD_CHAM_CONG!$C$6:$AV$997,44,FALSE)+VLOOKUP(B15,GD_CHAM_CONG!$C$6:$AV$997,45,FALSE)+VLOOKUP(B15,GD_CHAM_CONG!$C$6:$AV$997,46,FALSE)</f>
        <v>0</v>
      </c>
      <c r="K15" s="216">
        <f>VLOOKUP(B15,GD_CHAM_CONG!$C$6:$AW$997,47,FALSE)</f>
        <v>0</v>
      </c>
      <c r="L15" s="216">
        <f>VLOOKUP(B15,GD_CHAM_CONG!$C$6:$AZ$997,47,FALSE)+VLOOKUP(B15,GD_CHAM_CONG!$C$6:$AZ$997,48,FALSE)</f>
        <v>0</v>
      </c>
      <c r="M15" s="216">
        <f>VLOOKUP(B15,GD_CHAM_CONG!$C$6:$BF$997,50,FALSE)+VLOOKUP(B15,GD_CHAM_CONG!$C$6:$BF$997,51,FALSE)+VLOOKUP(B15,GD_CHAM_CONG!$C$6:$BF$997,52,FALSE)+VLOOKUP(B15,GD_CHAM_CONG!$C$6:$BF$997,53,FALSE)+VLOOKUP(B15,GD_CHAM_CONG!$C$6:$BF$997,54,FALSE)</f>
        <v>0</v>
      </c>
      <c r="N15" s="217">
        <f>VLOOKUP(B15,GD_CHAM_CONG!$C$1:$BJ$480,60,FALSE)</f>
        <v>0.95</v>
      </c>
      <c r="O15" s="218">
        <f>RPT_LNS_LUONG_CHE_DO!BA16</f>
        <v>10174499.999999998</v>
      </c>
      <c r="P15" s="218">
        <f>VLOOKUP(B15,RPT_LNS_LUONG_CHE_DO!$B$5:$CA$989,78,FALSE)</f>
        <v>0</v>
      </c>
      <c r="Q15" s="218">
        <f>VLOOKUP(B15,RPT_PHU_CAP_TN!$B$5:$G$1000,6,FALSE)</f>
        <v>620000</v>
      </c>
      <c r="R15" s="218">
        <f>VLOOKUP(B15,RPT_TIEN_AN_TRUA!$B$5:$I$1000,8,FALSE)</f>
        <v>680000</v>
      </c>
      <c r="S15" s="218">
        <f>VLOOKUP(B15,RPT_LNS_LUONG_CHE_DO!$B$5:$BV$993,68,FALSE)+VLOOKUP(B15,RPT_LNS_LUONG_CHE_DO!$B$5:$BW$993,69,FALSE)</f>
        <v>0</v>
      </c>
      <c r="T15" s="218">
        <f t="shared" si="0"/>
        <v>11474499.999999998</v>
      </c>
      <c r="U15" s="219">
        <f>VLOOKUP(B15,RPT_BAO_HIEM!$B$5:$N$1000,11,FALSE)</f>
        <v>317760</v>
      </c>
      <c r="V15" s="219">
        <f>VLOOKUP(B15,RPT_BAO_HIEM!$B$5:$N$1000,12,FALSE)</f>
        <v>59580</v>
      </c>
      <c r="W15" s="219">
        <f>VLOOKUP(B15,RPT_BAO_HIEM!$B$5:$N$1000,13,FALSE)</f>
        <v>39720</v>
      </c>
      <c r="X15" s="220">
        <f>VLOOKUP(B15,RPT_DOAN_PHI!$B$5:$H$968,7,FALSE)</f>
        <v>107945</v>
      </c>
      <c r="Y15" s="219">
        <f>VLOOKUP(B15,RPT_THUE!$B$5:$H$933,7,FALSE)</f>
        <v>997909.99999999977</v>
      </c>
      <c r="Z15" s="219">
        <f t="shared" si="1"/>
        <v>1522914.9999999998</v>
      </c>
      <c r="AA15" s="221">
        <f t="shared" si="2"/>
        <v>9951584.9999999981</v>
      </c>
      <c r="AB15" s="222"/>
      <c r="AC15" s="222"/>
      <c r="AD15" s="221">
        <f t="shared" si="3"/>
        <v>9951584.9999999981</v>
      </c>
      <c r="AE15">
        <v>9951584.9999999981</v>
      </c>
      <c r="AF15" s="338">
        <f t="shared" si="4"/>
        <v>0</v>
      </c>
    </row>
    <row r="16" spans="1:41" ht="14.25" x14ac:dyDescent="0.2">
      <c r="A16" s="89">
        <f t="shared" si="5"/>
        <v>13</v>
      </c>
      <c r="B16" s="212">
        <f>GD_CHUNG!B17</f>
        <v>10538</v>
      </c>
      <c r="C16" s="212" t="str">
        <f>GD_CHUNG!C17</f>
        <v>Nguyễn Danh Trường</v>
      </c>
      <c r="D16" s="212" t="str">
        <f>GD_CHUNG!D17</f>
        <v>NV Tài liệu và HDCX</v>
      </c>
      <c r="E16" s="213" t="str">
        <f>GD_CHUNG!G17</f>
        <v>HDKX</v>
      </c>
      <c r="F16" s="214">
        <f>VLOOKUP(B16,GD_LCD_HS_LNS!$B$4:$E$1000,4,FALSE)</f>
        <v>3972000</v>
      </c>
      <c r="G16" s="215">
        <f>VLOOKUP(B16,GD_CHUNG!$B$5:$N$594,13,FALSE)</f>
        <v>10522162555019</v>
      </c>
      <c r="H16" s="216">
        <f>VLOOKUP(B16,GD_CHAM_CONG!$C$6:$AN$997,38,FALSE)</f>
        <v>27</v>
      </c>
      <c r="I16" s="216">
        <f>VLOOKUP(B16,GD_CHAM_CONG!$C$6:$AS$997,39,FALSE)+VLOOKUP(B16,GD_CHAM_CONG!$C$6:$AS$997,40,FALSE)+VLOOKUP(B16,GD_CHAM_CONG!$C$6:$AS$997,41,FALSE)+VLOOKUP(B16,GD_CHAM_CONG!$C$6:$AS$997,42,FALSE)+VLOOKUP(B16,GD_CHAM_CONG!$C$6:$AS$997,43,FALSE)</f>
        <v>0</v>
      </c>
      <c r="J16" s="216">
        <f>VLOOKUP(B16,GD_CHAM_CONG!$C$6:$AV$997,44,FALSE)+VLOOKUP(B16,GD_CHAM_CONG!$C$6:$AV$997,45,FALSE)+VLOOKUP(B16,GD_CHAM_CONG!$C$6:$AV$997,46,FALSE)</f>
        <v>0</v>
      </c>
      <c r="K16" s="216">
        <f>VLOOKUP(B16,GD_CHAM_CONG!$C$6:$AW$997,47,FALSE)</f>
        <v>0</v>
      </c>
      <c r="L16" s="216">
        <f>VLOOKUP(B16,GD_CHAM_CONG!$C$6:$AZ$997,47,FALSE)+VLOOKUP(B16,GD_CHAM_CONG!$C$6:$AZ$997,48,FALSE)</f>
        <v>0</v>
      </c>
      <c r="M16" s="216">
        <f>VLOOKUP(B16,GD_CHAM_CONG!$C$6:$BF$997,50,FALSE)+VLOOKUP(B16,GD_CHAM_CONG!$C$6:$BF$997,51,FALSE)+VLOOKUP(B16,GD_CHAM_CONG!$C$6:$BF$997,52,FALSE)+VLOOKUP(B16,GD_CHAM_CONG!$C$6:$BF$997,53,FALSE)+VLOOKUP(B16,GD_CHAM_CONG!$C$6:$BF$997,54,FALSE)</f>
        <v>0</v>
      </c>
      <c r="N16" s="217">
        <f>VLOOKUP(B16,GD_CHAM_CONG!$C$1:$BJ$480,60,FALSE)</f>
        <v>0.95</v>
      </c>
      <c r="O16" s="218">
        <f>RPT_LNS_LUONG_CHE_DO!BA17</f>
        <v>9405000</v>
      </c>
      <c r="P16" s="218">
        <f>VLOOKUP(B16,RPT_LNS_LUONG_CHE_DO!$B$5:$CA$989,78,FALSE)</f>
        <v>0</v>
      </c>
      <c r="Q16" s="218">
        <f>VLOOKUP(B16,RPT_PHU_CAP_TN!$B$5:$G$1000,6,FALSE)</f>
        <v>0</v>
      </c>
      <c r="R16" s="218">
        <f>VLOOKUP(B16,RPT_TIEN_AN_TRUA!$B$5:$I$1000,8,FALSE)</f>
        <v>680000</v>
      </c>
      <c r="S16" s="218">
        <f>VLOOKUP(B16,RPT_LNS_LUONG_CHE_DO!$B$5:$BV$993,68,FALSE)+VLOOKUP(B16,RPT_LNS_LUONG_CHE_DO!$B$5:$BW$993,69,FALSE)</f>
        <v>0</v>
      </c>
      <c r="T16" s="218">
        <f t="shared" si="0"/>
        <v>10085000</v>
      </c>
      <c r="U16" s="219">
        <f>VLOOKUP(B16,RPT_BAO_HIEM!$B$5:$N$1000,11,FALSE)</f>
        <v>317760</v>
      </c>
      <c r="V16" s="219">
        <f>VLOOKUP(B16,RPT_BAO_HIEM!$B$5:$N$1000,12,FALSE)</f>
        <v>59580</v>
      </c>
      <c r="W16" s="219">
        <f>VLOOKUP(B16,RPT_BAO_HIEM!$B$5:$N$1000,13,FALSE)</f>
        <v>39720</v>
      </c>
      <c r="X16" s="220">
        <f>VLOOKUP(B16,RPT_DOAN_PHI!$B$5:$H$968,7,FALSE)</f>
        <v>94050</v>
      </c>
      <c r="Y16" s="219">
        <f>VLOOKUP(B16,RPT_THUE!$B$5:$H$933,7,FALSE)</f>
        <v>16563.23099999996</v>
      </c>
      <c r="Z16" s="219">
        <f t="shared" si="1"/>
        <v>527673.23099999991</v>
      </c>
      <c r="AA16" s="221">
        <f t="shared" si="2"/>
        <v>9557326.7689999994</v>
      </c>
      <c r="AB16" s="223">
        <v>855019</v>
      </c>
      <c r="AC16" s="222"/>
      <c r="AD16" s="221">
        <f t="shared" si="3"/>
        <v>8702307.7689999994</v>
      </c>
      <c r="AE16">
        <v>8702307.7689999994</v>
      </c>
      <c r="AF16" s="338">
        <f t="shared" si="4"/>
        <v>0</v>
      </c>
    </row>
    <row r="17" spans="1:41" ht="14.25" x14ac:dyDescent="0.2">
      <c r="A17" s="89">
        <f t="shared" si="5"/>
        <v>14</v>
      </c>
      <c r="B17" s="212">
        <f>GD_CHUNG!B18</f>
        <v>10540</v>
      </c>
      <c r="C17" s="212" t="str">
        <f>GD_CHUNG!C18</f>
        <v>Nguyễn Thị Việt Hà</v>
      </c>
      <c r="D17" s="212" t="str">
        <f>GD_CHUNG!D18</f>
        <v>NV Tài liệu và HDCX</v>
      </c>
      <c r="E17" s="213" t="str">
        <f>GD_CHUNG!G18</f>
        <v>HD3N</v>
      </c>
      <c r="F17" s="231">
        <f>VLOOKUP(B17,GD_LCD_HS_LNS!$B$4:$E$1000,4,FALSE)</f>
        <v>3972000</v>
      </c>
      <c r="G17" s="215">
        <f>VLOOKUP(B17,GD_CHUNG!$B$5:$N$594,13,FALSE)</f>
        <v>10520381936017</v>
      </c>
      <c r="H17" s="216">
        <f>VLOOKUP(B17,GD_CHAM_CONG!$C$6:$AN$997,38,FALSE)</f>
        <v>0</v>
      </c>
      <c r="I17" s="216">
        <f>VLOOKUP(B17,GD_CHAM_CONG!$C$6:$AS$997,39,FALSE)+VLOOKUP(B17,GD_CHAM_CONG!$C$6:$AS$997,40,FALSE)+VLOOKUP(B17,GD_CHAM_CONG!$C$6:$AS$997,41,FALSE)+VLOOKUP(B17,GD_CHAM_CONG!$C$6:$AS$997,42,FALSE)+VLOOKUP(B17,GD_CHAM_CONG!$C$6:$AS$997,43,FALSE)</f>
        <v>0</v>
      </c>
      <c r="J17" s="216">
        <f>VLOOKUP(B17,GD_CHAM_CONG!$C$6:$AV$997,44,FALSE)+VLOOKUP(B17,GD_CHAM_CONG!$C$6:$AV$997,45,FALSE)+VLOOKUP(B17,GD_CHAM_CONG!$C$6:$AV$997,46,FALSE)</f>
        <v>27</v>
      </c>
      <c r="K17" s="216">
        <f>VLOOKUP(B17,GD_CHAM_CONG!$C$6:$AW$997,47,FALSE)</f>
        <v>0</v>
      </c>
      <c r="L17" s="216">
        <f>VLOOKUP(B17,GD_CHAM_CONG!$C$6:$AZ$997,47,FALSE)+VLOOKUP(B17,GD_CHAM_CONG!$C$6:$AZ$997,48,FALSE)</f>
        <v>0</v>
      </c>
      <c r="M17" s="216">
        <f>VLOOKUP(B17,GD_CHAM_CONG!$C$6:$BF$997,50,FALSE)+VLOOKUP(B17,GD_CHAM_CONG!$C$6:$BF$997,51,FALSE)+VLOOKUP(B17,GD_CHAM_CONG!$C$6:$BF$997,52,FALSE)+VLOOKUP(B17,GD_CHAM_CONG!$C$6:$BF$997,53,FALSE)+VLOOKUP(B17,GD_CHAM_CONG!$C$6:$BF$997,54,FALSE)</f>
        <v>0</v>
      </c>
      <c r="N17" s="217">
        <f>VLOOKUP(B17,GD_CHAM_CONG!$C$1:$BJ$480,60,FALSE)</f>
        <v>1</v>
      </c>
      <c r="O17" s="218">
        <f>RPT_LNS_LUONG_CHE_DO!BA18</f>
        <v>832500.00000000012</v>
      </c>
      <c r="P17" s="218">
        <f>VLOOKUP(B17,RPT_LNS_LUONG_CHE_DO!$B$5:$CA$989,78,FALSE)</f>
        <v>0</v>
      </c>
      <c r="Q17" s="232">
        <f>VLOOKUP(B17,RPT_PHU_CAP_TN!$B$5:$G$1000,6,FALSE)</f>
        <v>0</v>
      </c>
      <c r="R17" s="232">
        <f>VLOOKUP(B17,RPT_TIEN_AN_TRUA!$B$5:$I$1000,8,FALSE)</f>
        <v>0</v>
      </c>
      <c r="S17" s="232">
        <f>VLOOKUP(B17,RPT_LNS_LUONG_CHE_DO!$B$5:$BV$993,68,FALSE)+VLOOKUP(B17,RPT_LNS_LUONG_CHE_DO!$B$5:$BW$993,69,FALSE)</f>
        <v>0</v>
      </c>
      <c r="T17" s="232">
        <f t="shared" si="0"/>
        <v>832500.00000000012</v>
      </c>
      <c r="U17" s="232">
        <f>VLOOKUP(B17,RPT_BAO_HIEM!$B$5:$N$1000,11,FALSE)</f>
        <v>0</v>
      </c>
      <c r="V17" s="232">
        <f>VLOOKUP(B17,RPT_BAO_HIEM!$B$5:$N$1000,12,FALSE)</f>
        <v>0</v>
      </c>
      <c r="W17" s="232">
        <f>VLOOKUP(B17,RPT_BAO_HIEM!$B$5:$N$1000,13,FALSE)</f>
        <v>0</v>
      </c>
      <c r="X17" s="233">
        <f>VLOOKUP(B17,RPT_DOAN_PHI!$B$5:$H$968,7,FALSE)</f>
        <v>8325</v>
      </c>
      <c r="Y17" s="232">
        <f>VLOOKUP(B17,RPT_THUE!$B$5:$H$933,7,FALSE)</f>
        <v>0</v>
      </c>
      <c r="Z17" s="232">
        <f t="shared" si="1"/>
        <v>8325</v>
      </c>
      <c r="AA17" s="232">
        <f t="shared" si="2"/>
        <v>824175.00000000012</v>
      </c>
      <c r="AB17" s="223">
        <v>1</v>
      </c>
      <c r="AC17" s="222"/>
      <c r="AD17" s="232">
        <f t="shared" si="3"/>
        <v>824174.00000000012</v>
      </c>
      <c r="AE17" s="234">
        <v>824174.00000000012</v>
      </c>
      <c r="AF17" s="338">
        <f t="shared" si="4"/>
        <v>0</v>
      </c>
      <c r="AG17" s="234"/>
      <c r="AH17" s="234"/>
      <c r="AI17" s="234"/>
      <c r="AJ17" s="234"/>
      <c r="AK17" s="234"/>
      <c r="AL17" s="234"/>
      <c r="AM17" s="234"/>
      <c r="AN17" s="234"/>
      <c r="AO17" s="234"/>
    </row>
    <row r="18" spans="1:41" ht="14.25" x14ac:dyDescent="0.2">
      <c r="A18" s="89">
        <f t="shared" si="5"/>
        <v>15</v>
      </c>
      <c r="B18" s="212">
        <f>GD_CHUNG!B19</f>
        <v>10542</v>
      </c>
      <c r="C18" s="212" t="str">
        <f>GD_CHUNG!C19</f>
        <v>Trần Minh Hải</v>
      </c>
      <c r="D18" s="212" t="str">
        <f>GD_CHUNG!D19</f>
        <v>NV Tài liệu và HDCX</v>
      </c>
      <c r="E18" s="213" t="str">
        <f>GD_CHUNG!G19</f>
        <v>HD3N</v>
      </c>
      <c r="F18" s="214">
        <f>VLOOKUP(B18,GD_LCD_HS_LNS!$B$4:$E$1000,4,FALSE)</f>
        <v>4534000</v>
      </c>
      <c r="G18" s="215">
        <f>VLOOKUP(B18,GD_CHUNG!$B$5:$N$594,13,FALSE)</f>
        <v>10520489632014</v>
      </c>
      <c r="H18" s="216">
        <f>VLOOKUP(B18,GD_CHAM_CONG!$C$6:$AN$997,38,FALSE)</f>
        <v>27</v>
      </c>
      <c r="I18" s="216">
        <f>VLOOKUP(B18,GD_CHAM_CONG!$C$6:$AS$997,39,FALSE)+VLOOKUP(B18,GD_CHAM_CONG!$C$6:$AS$997,40,FALSE)+VLOOKUP(B18,GD_CHAM_CONG!$C$6:$AS$997,41,FALSE)+VLOOKUP(B18,GD_CHAM_CONG!$C$6:$AS$997,42,FALSE)+VLOOKUP(B18,GD_CHAM_CONG!$C$6:$AS$997,43,FALSE)</f>
        <v>0</v>
      </c>
      <c r="J18" s="216">
        <f>VLOOKUP(B18,GD_CHAM_CONG!$C$6:$AV$997,44,FALSE)+VLOOKUP(B18,GD_CHAM_CONG!$C$6:$AV$997,45,FALSE)+VLOOKUP(B18,GD_CHAM_CONG!$C$6:$AV$997,46,FALSE)</f>
        <v>0</v>
      </c>
      <c r="K18" s="216">
        <f>VLOOKUP(B18,GD_CHAM_CONG!$C$6:$AW$997,47,FALSE)</f>
        <v>0</v>
      </c>
      <c r="L18" s="216">
        <f>VLOOKUP(B18,GD_CHAM_CONG!$C$6:$AZ$997,47,FALSE)+VLOOKUP(B18,GD_CHAM_CONG!$C$6:$AZ$997,48,FALSE)</f>
        <v>0</v>
      </c>
      <c r="M18" s="216">
        <f>VLOOKUP(B18,GD_CHAM_CONG!$C$6:$BF$997,50,FALSE)+VLOOKUP(B18,GD_CHAM_CONG!$C$6:$BF$997,51,FALSE)+VLOOKUP(B18,GD_CHAM_CONG!$C$6:$BF$997,52,FALSE)+VLOOKUP(B18,GD_CHAM_CONG!$C$6:$BF$997,53,FALSE)+VLOOKUP(B18,GD_CHAM_CONG!$C$6:$BF$997,54,FALSE)</f>
        <v>0</v>
      </c>
      <c r="N18" s="217">
        <f>VLOOKUP(B18,GD_CHAM_CONG!$C$1:$BJ$480,60,FALSE)</f>
        <v>0.95</v>
      </c>
      <c r="O18" s="218">
        <f>RPT_LNS_LUONG_CHE_DO!BA19</f>
        <v>11114999.999999998</v>
      </c>
      <c r="P18" s="218">
        <f>VLOOKUP(B18,RPT_LNS_LUONG_CHE_DO!$B$5:$CA$989,78,FALSE)</f>
        <v>0</v>
      </c>
      <c r="Q18" s="218">
        <f>VLOOKUP(B18,RPT_PHU_CAP_TN!$B$5:$G$1000,6,FALSE)</f>
        <v>0</v>
      </c>
      <c r="R18" s="218">
        <f>VLOOKUP(B18,RPT_TIEN_AN_TRUA!$B$5:$I$1000,8,FALSE)</f>
        <v>680000</v>
      </c>
      <c r="S18" s="218">
        <f>VLOOKUP(B18,RPT_LNS_LUONG_CHE_DO!$B$5:$BV$993,68,FALSE)+VLOOKUP(B18,RPT_LNS_LUONG_CHE_DO!$B$5:$BW$993,69,FALSE)</f>
        <v>0</v>
      </c>
      <c r="T18" s="218">
        <f t="shared" si="0"/>
        <v>11794999.999999998</v>
      </c>
      <c r="U18" s="219">
        <f>VLOOKUP(B18,RPT_BAO_HIEM!$B$5:$N$1000,11,FALSE)</f>
        <v>362720</v>
      </c>
      <c r="V18" s="219">
        <f>VLOOKUP(B18,RPT_BAO_HIEM!$B$5:$N$1000,12,FALSE)</f>
        <v>68010</v>
      </c>
      <c r="W18" s="219">
        <f>VLOOKUP(B18,RPT_BAO_HIEM!$B$5:$N$1000,13,FALSE)</f>
        <v>45340</v>
      </c>
      <c r="X18" s="220">
        <f>VLOOKUP(B18,RPT_DOAN_PHI!$B$5:$H$968,7,FALSE)</f>
        <v>111150</v>
      </c>
      <c r="Y18" s="219">
        <f>VLOOKUP(B18,RPT_THUE!$B$5:$H$933,7,FALSE)</f>
        <v>676285.99999999988</v>
      </c>
      <c r="Z18" s="219">
        <f t="shared" si="1"/>
        <v>1263506</v>
      </c>
      <c r="AA18" s="221">
        <f t="shared" si="2"/>
        <v>10531493.999999998</v>
      </c>
      <c r="AB18" s="222"/>
      <c r="AC18" s="222"/>
      <c r="AD18" s="221">
        <f t="shared" si="3"/>
        <v>10531493.999999998</v>
      </c>
      <c r="AE18">
        <v>10531493.999999998</v>
      </c>
      <c r="AF18" s="338">
        <f t="shared" si="4"/>
        <v>0</v>
      </c>
    </row>
    <row r="19" spans="1:41" ht="14.25" x14ac:dyDescent="0.2">
      <c r="A19" s="89">
        <f t="shared" si="5"/>
        <v>16</v>
      </c>
      <c r="B19" s="212">
        <f>GD_CHUNG!B20</f>
        <v>10543</v>
      </c>
      <c r="C19" s="212" t="str">
        <f>GD_CHUNG!C20</f>
        <v>Nguyễn Thị Thơm</v>
      </c>
      <c r="D19" s="212" t="str">
        <f>GD_CHUNG!D20</f>
        <v>NV Tài liệu và HDCX</v>
      </c>
      <c r="E19" s="213" t="str">
        <f>GD_CHUNG!G20</f>
        <v>HD3N</v>
      </c>
      <c r="F19" s="214">
        <f>VLOOKUP(B19,GD_LCD_HS_LNS!$B$4:$E$1000,4,FALSE)</f>
        <v>3972000</v>
      </c>
      <c r="G19" s="215">
        <f>VLOOKUP(B19,GD_CHUNG!$B$5:$N$594,13,FALSE)</f>
        <v>10525139522013</v>
      </c>
      <c r="H19" s="216">
        <f>VLOOKUP(B19,GD_CHAM_CONG!$C$6:$AN$997,38,FALSE)</f>
        <v>27</v>
      </c>
      <c r="I19" s="216">
        <f>VLOOKUP(B19,GD_CHAM_CONG!$C$6:$AS$997,39,FALSE)+VLOOKUP(B19,GD_CHAM_CONG!$C$6:$AS$997,40,FALSE)+VLOOKUP(B19,GD_CHAM_CONG!$C$6:$AS$997,41,FALSE)+VLOOKUP(B19,GD_CHAM_CONG!$C$6:$AS$997,42,FALSE)+VLOOKUP(B19,GD_CHAM_CONG!$C$6:$AS$997,43,FALSE)</f>
        <v>0</v>
      </c>
      <c r="J19" s="216">
        <f>VLOOKUP(B19,GD_CHAM_CONG!$C$6:$AV$997,44,FALSE)+VLOOKUP(B19,GD_CHAM_CONG!$C$6:$AV$997,45,FALSE)+VLOOKUP(B19,GD_CHAM_CONG!$C$6:$AV$997,46,FALSE)</f>
        <v>0</v>
      </c>
      <c r="K19" s="216">
        <f>VLOOKUP(B19,GD_CHAM_CONG!$C$6:$AW$997,47,FALSE)</f>
        <v>0</v>
      </c>
      <c r="L19" s="216">
        <f>VLOOKUP(B19,GD_CHAM_CONG!$C$6:$AZ$997,47,FALSE)+VLOOKUP(B19,GD_CHAM_CONG!$C$6:$AZ$997,48,FALSE)</f>
        <v>0</v>
      </c>
      <c r="M19" s="216">
        <f>VLOOKUP(B19,GD_CHAM_CONG!$C$6:$BF$997,50,FALSE)+VLOOKUP(B19,GD_CHAM_CONG!$C$6:$BF$997,51,FALSE)+VLOOKUP(B19,GD_CHAM_CONG!$C$6:$BF$997,52,FALSE)+VLOOKUP(B19,GD_CHAM_CONG!$C$6:$BF$997,53,FALSE)+VLOOKUP(B19,GD_CHAM_CONG!$C$6:$BF$997,54,FALSE)</f>
        <v>0</v>
      </c>
      <c r="N19" s="217">
        <f>VLOOKUP(B19,GD_CHAM_CONG!$C$1:$BJ$480,60,FALSE)</f>
        <v>1</v>
      </c>
      <c r="O19" s="218">
        <f>RPT_LNS_LUONG_CHE_DO!BA20</f>
        <v>8325000</v>
      </c>
      <c r="P19" s="218">
        <f>VLOOKUP(B19,RPT_LNS_LUONG_CHE_DO!$B$5:$CA$989,78,FALSE)</f>
        <v>0</v>
      </c>
      <c r="Q19" s="218">
        <f>VLOOKUP(B19,RPT_PHU_CAP_TN!$B$5:$G$1000,6,FALSE)</f>
        <v>0</v>
      </c>
      <c r="R19" s="218">
        <f>VLOOKUP(B19,RPT_TIEN_AN_TRUA!$B$5:$I$1000,8,FALSE)</f>
        <v>680000</v>
      </c>
      <c r="S19" s="218">
        <f>VLOOKUP(B19,RPT_LNS_LUONG_CHE_DO!$B$5:$BV$993,68,FALSE)+VLOOKUP(B19,RPT_LNS_LUONG_CHE_DO!$B$5:$BW$993,69,FALSE)</f>
        <v>0</v>
      </c>
      <c r="T19" s="218">
        <f t="shared" si="0"/>
        <v>9005000</v>
      </c>
      <c r="U19" s="219">
        <f>VLOOKUP(B19,RPT_BAO_HIEM!$B$5:$N$1000,11,FALSE)</f>
        <v>317760</v>
      </c>
      <c r="V19" s="219">
        <f>VLOOKUP(B19,RPT_BAO_HIEM!$B$5:$N$1000,12,FALSE)</f>
        <v>59580</v>
      </c>
      <c r="W19" s="219">
        <f>VLOOKUP(B19,RPT_BAO_HIEM!$B$5:$N$1000,13,FALSE)</f>
        <v>39720</v>
      </c>
      <c r="X19" s="220">
        <f>VLOOKUP(B19,RPT_DOAN_PHI!$B$5:$H$968,7,FALSE)</f>
        <v>83250</v>
      </c>
      <c r="Y19" s="219">
        <f>VLOOKUP(B19,RPT_THUE!$B$5:$H$933,7,FALSE)</f>
        <v>431588</v>
      </c>
      <c r="Z19" s="219">
        <f t="shared" si="1"/>
        <v>931898</v>
      </c>
      <c r="AA19" s="221">
        <f t="shared" si="2"/>
        <v>8073102</v>
      </c>
      <c r="AB19" s="222"/>
      <c r="AC19" s="222"/>
      <c r="AD19" s="221">
        <f t="shared" si="3"/>
        <v>8073102</v>
      </c>
      <c r="AE19">
        <v>8073102</v>
      </c>
      <c r="AF19" s="338">
        <f t="shared" si="4"/>
        <v>0</v>
      </c>
    </row>
    <row r="20" spans="1:41" ht="14.25" x14ac:dyDescent="0.2">
      <c r="A20" s="89">
        <f t="shared" si="5"/>
        <v>17</v>
      </c>
      <c r="B20" s="212">
        <f>GD_CHUNG!B21</f>
        <v>10544</v>
      </c>
      <c r="C20" s="212" t="str">
        <f>GD_CHUNG!C21</f>
        <v>Trần Thị Yến Nga</v>
      </c>
      <c r="D20" s="212" t="str">
        <f>GD_CHUNG!D21</f>
        <v>NV Tài liệu và HDCX</v>
      </c>
      <c r="E20" s="213" t="str">
        <f>GD_CHUNG!G21</f>
        <v>HD3N</v>
      </c>
      <c r="F20" s="214">
        <f>VLOOKUP(B20,GD_LCD_HS_LNS!$B$4:$E$1000,4,FALSE)</f>
        <v>3972000</v>
      </c>
      <c r="G20" s="215">
        <f>VLOOKUP(B20,GD_CHUNG!$B$5:$N$594,13,FALSE)</f>
        <v>10525139524016</v>
      </c>
      <c r="H20" s="216">
        <f>VLOOKUP(B20,GD_CHAM_CONG!$C$6:$AN$997,38,FALSE)</f>
        <v>27</v>
      </c>
      <c r="I20" s="216">
        <f>VLOOKUP(B20,GD_CHAM_CONG!$C$6:$AS$997,39,FALSE)+VLOOKUP(B20,GD_CHAM_CONG!$C$6:$AS$997,40,FALSE)+VLOOKUP(B20,GD_CHAM_CONG!$C$6:$AS$997,41,FALSE)+VLOOKUP(B20,GD_CHAM_CONG!$C$6:$AS$997,42,FALSE)+VLOOKUP(B20,GD_CHAM_CONG!$C$6:$AS$997,43,FALSE)</f>
        <v>0</v>
      </c>
      <c r="J20" s="216">
        <f>VLOOKUP(B20,GD_CHAM_CONG!$C$6:$AV$997,44,FALSE)+VLOOKUP(B20,GD_CHAM_CONG!$C$6:$AV$997,45,FALSE)+VLOOKUP(B20,GD_CHAM_CONG!$C$6:$AV$997,46,FALSE)</f>
        <v>0</v>
      </c>
      <c r="K20" s="216">
        <f>VLOOKUP(B20,GD_CHAM_CONG!$C$6:$AW$997,47,FALSE)</f>
        <v>0</v>
      </c>
      <c r="L20" s="216">
        <f>VLOOKUP(B20,GD_CHAM_CONG!$C$6:$AZ$997,47,FALSE)+VLOOKUP(B20,GD_CHAM_CONG!$C$6:$AZ$997,48,FALSE)</f>
        <v>0</v>
      </c>
      <c r="M20" s="216">
        <f>VLOOKUP(B20,GD_CHAM_CONG!$C$6:$BF$997,50,FALSE)+VLOOKUP(B20,GD_CHAM_CONG!$C$6:$BF$997,51,FALSE)+VLOOKUP(B20,GD_CHAM_CONG!$C$6:$BF$997,52,FALSE)+VLOOKUP(B20,GD_CHAM_CONG!$C$6:$BF$997,53,FALSE)+VLOOKUP(B20,GD_CHAM_CONG!$C$6:$BF$997,54,FALSE)</f>
        <v>0</v>
      </c>
      <c r="N20" s="217">
        <f>VLOOKUP(B20,GD_CHAM_CONG!$C$1:$BJ$480,60,FALSE)</f>
        <v>1</v>
      </c>
      <c r="O20" s="218">
        <f>RPT_LNS_LUONG_CHE_DO!BA21</f>
        <v>8325000</v>
      </c>
      <c r="P20" s="218">
        <f>VLOOKUP(B20,RPT_LNS_LUONG_CHE_DO!$B$5:$CA$989,78,FALSE)</f>
        <v>0</v>
      </c>
      <c r="Q20" s="218">
        <f>VLOOKUP(B20,RPT_PHU_CAP_TN!$B$5:$G$1000,6,FALSE)</f>
        <v>0</v>
      </c>
      <c r="R20" s="218">
        <f>VLOOKUP(B20,RPT_TIEN_AN_TRUA!$B$5:$I$1000,8,FALSE)</f>
        <v>680000</v>
      </c>
      <c r="S20" s="218">
        <f>VLOOKUP(B20,RPT_LNS_LUONG_CHE_DO!$B$5:$BV$993,68,FALSE)+VLOOKUP(B20,RPT_LNS_LUONG_CHE_DO!$B$5:$BW$993,69,FALSE)</f>
        <v>0</v>
      </c>
      <c r="T20" s="218">
        <f t="shared" si="0"/>
        <v>9005000</v>
      </c>
      <c r="U20" s="219">
        <f>VLOOKUP(B20,RPT_BAO_HIEM!$B$5:$N$1000,11,FALSE)</f>
        <v>317760</v>
      </c>
      <c r="V20" s="219">
        <f>VLOOKUP(B20,RPT_BAO_HIEM!$B$5:$N$1000,12,FALSE)</f>
        <v>59580</v>
      </c>
      <c r="W20" s="219">
        <f>VLOOKUP(B20,RPT_BAO_HIEM!$B$5:$N$1000,13,FALSE)</f>
        <v>39720</v>
      </c>
      <c r="X20" s="220">
        <f>VLOOKUP(B20,RPT_DOAN_PHI!$B$5:$H$968,7,FALSE)</f>
        <v>83250</v>
      </c>
      <c r="Y20" s="219">
        <f>VLOOKUP(B20,RPT_THUE!$B$5:$H$933,7,FALSE)</f>
        <v>0</v>
      </c>
      <c r="Z20" s="219">
        <f t="shared" si="1"/>
        <v>500310</v>
      </c>
      <c r="AA20" s="221">
        <f t="shared" si="2"/>
        <v>8504690</v>
      </c>
      <c r="AB20" s="222"/>
      <c r="AC20" s="222"/>
      <c r="AD20" s="221">
        <f t="shared" si="3"/>
        <v>8504690</v>
      </c>
      <c r="AE20">
        <v>8504690</v>
      </c>
      <c r="AF20" s="338">
        <f t="shared" si="4"/>
        <v>0</v>
      </c>
    </row>
    <row r="21" spans="1:41" ht="14.25" x14ac:dyDescent="0.2">
      <c r="A21" s="89">
        <f t="shared" si="5"/>
        <v>18</v>
      </c>
      <c r="B21" s="212">
        <f>GD_CHUNG!B22</f>
        <v>10545</v>
      </c>
      <c r="C21" s="212" t="str">
        <f>GD_CHUNG!C22</f>
        <v>Ngô Thanh Hiệp</v>
      </c>
      <c r="D21" s="212" t="str">
        <f>GD_CHUNG!D22</f>
        <v>NV Tài liệu và HDCX</v>
      </c>
      <c r="E21" s="213" t="str">
        <f>GD_CHUNG!G22</f>
        <v>HDKX</v>
      </c>
      <c r="F21" s="214">
        <f>VLOOKUP(B21,GD_LCD_HS_LNS!$B$4:$E$1000,4,FALSE)</f>
        <v>4534000</v>
      </c>
      <c r="G21" s="215">
        <f>VLOOKUP(B21,GD_CHUNG!$B$5:$N$594,13,FALSE)</f>
        <v>10320765759016</v>
      </c>
      <c r="H21" s="216">
        <f>VLOOKUP(B21,GD_CHAM_CONG!$C$6:$AN$997,38,FALSE)</f>
        <v>27</v>
      </c>
      <c r="I21" s="216">
        <f>VLOOKUP(B21,GD_CHAM_CONG!$C$6:$AS$997,39,FALSE)+VLOOKUP(B21,GD_CHAM_CONG!$C$6:$AS$997,40,FALSE)+VLOOKUP(B21,GD_CHAM_CONG!$C$6:$AS$997,41,FALSE)+VLOOKUP(B21,GD_CHAM_CONG!$C$6:$AS$997,42,FALSE)+VLOOKUP(B21,GD_CHAM_CONG!$C$6:$AS$997,43,FALSE)</f>
        <v>0</v>
      </c>
      <c r="J21" s="216">
        <f>VLOOKUP(B21,GD_CHAM_CONG!$C$6:$AV$997,44,FALSE)+VLOOKUP(B21,GD_CHAM_CONG!$C$6:$AV$997,45,FALSE)+VLOOKUP(B21,GD_CHAM_CONG!$C$6:$AV$997,46,FALSE)</f>
        <v>0</v>
      </c>
      <c r="K21" s="216">
        <f>VLOOKUP(B21,GD_CHAM_CONG!$C$6:$AW$997,47,FALSE)</f>
        <v>0</v>
      </c>
      <c r="L21" s="216">
        <f>VLOOKUP(B21,GD_CHAM_CONG!$C$6:$AZ$997,47,FALSE)+VLOOKUP(B21,GD_CHAM_CONG!$C$6:$AZ$997,48,FALSE)</f>
        <v>0</v>
      </c>
      <c r="M21" s="216">
        <f>VLOOKUP(B21,GD_CHAM_CONG!$C$6:$BF$997,50,FALSE)+VLOOKUP(B21,GD_CHAM_CONG!$C$6:$BF$997,51,FALSE)+VLOOKUP(B21,GD_CHAM_CONG!$C$6:$BF$997,52,FALSE)+VLOOKUP(B21,GD_CHAM_CONG!$C$6:$BF$997,53,FALSE)+VLOOKUP(B21,GD_CHAM_CONG!$C$6:$BF$997,54,FALSE)</f>
        <v>0</v>
      </c>
      <c r="N21" s="217">
        <f>VLOOKUP(B21,GD_CHAM_CONG!$C$1:$BJ$480,60,FALSE)</f>
        <v>1</v>
      </c>
      <c r="O21" s="218">
        <f>RPT_LNS_LUONG_CHE_DO!BA22</f>
        <v>11700000</v>
      </c>
      <c r="P21" s="218">
        <f>VLOOKUP(B21,RPT_LNS_LUONG_CHE_DO!$B$5:$CA$989,78,FALSE)</f>
        <v>0</v>
      </c>
      <c r="Q21" s="218">
        <f>VLOOKUP(B21,RPT_PHU_CAP_TN!$B$5:$G$1000,6,FALSE)</f>
        <v>0</v>
      </c>
      <c r="R21" s="218">
        <f>VLOOKUP(B21,RPT_TIEN_AN_TRUA!$B$5:$I$1000,8,FALSE)</f>
        <v>680000</v>
      </c>
      <c r="S21" s="218">
        <f>VLOOKUP(B21,RPT_LNS_LUONG_CHE_DO!$B$5:$BV$993,68,FALSE)+VLOOKUP(B21,RPT_LNS_LUONG_CHE_DO!$B$5:$BW$993,69,FALSE)</f>
        <v>0</v>
      </c>
      <c r="T21" s="218">
        <f t="shared" si="0"/>
        <v>12380000</v>
      </c>
      <c r="U21" s="219">
        <f>VLOOKUP(B21,RPT_BAO_HIEM!$B$5:$N$1000,11,FALSE)</f>
        <v>362720</v>
      </c>
      <c r="V21" s="219">
        <f>VLOOKUP(B21,RPT_BAO_HIEM!$B$5:$N$1000,12,FALSE)</f>
        <v>68010</v>
      </c>
      <c r="W21" s="219">
        <f>VLOOKUP(B21,RPT_BAO_HIEM!$B$5:$N$1000,13,FALSE)</f>
        <v>45340</v>
      </c>
      <c r="X21" s="220">
        <f>VLOOKUP(B21,RPT_DOAN_PHI!$B$5:$H$968,7,FALSE)</f>
        <v>115000</v>
      </c>
      <c r="Y21" s="219">
        <f>VLOOKUP(B21,RPT_THUE!$B$5:$H$933,7,FALSE)</f>
        <v>374786</v>
      </c>
      <c r="Z21" s="219">
        <f t="shared" si="1"/>
        <v>965856</v>
      </c>
      <c r="AA21" s="221">
        <f t="shared" si="2"/>
        <v>11414144</v>
      </c>
      <c r="AB21" s="222"/>
      <c r="AC21" s="222"/>
      <c r="AD21" s="221">
        <f t="shared" si="3"/>
        <v>11414144</v>
      </c>
      <c r="AE21">
        <v>11414144</v>
      </c>
      <c r="AF21" s="338">
        <f t="shared" si="4"/>
        <v>0</v>
      </c>
    </row>
    <row r="22" spans="1:41" ht="14.25" x14ac:dyDescent="0.2">
      <c r="A22" s="89">
        <f t="shared" si="5"/>
        <v>19</v>
      </c>
      <c r="B22" s="212">
        <f>GD_CHUNG!B23</f>
        <v>10546</v>
      </c>
      <c r="C22" s="212" t="str">
        <f>GD_CHUNG!C23</f>
        <v>Tạ Đăng Việt</v>
      </c>
      <c r="D22" s="212" t="str">
        <f>GD_CHUNG!D23</f>
        <v>NV Tài liệu và HDCX</v>
      </c>
      <c r="E22" s="213" t="str">
        <f>GD_CHUNG!G23</f>
        <v>HD3N</v>
      </c>
      <c r="F22" s="214">
        <f>VLOOKUP(B22,GD_LCD_HS_LNS!$B$4:$E$1000,4,FALSE)</f>
        <v>3972000</v>
      </c>
      <c r="G22" s="215">
        <f>VLOOKUP(B22,GD_CHUNG!$B$5:$N$594,13,FALSE)</f>
        <v>10525139515017</v>
      </c>
      <c r="H22" s="216">
        <f>VLOOKUP(B22,GD_CHAM_CONG!$C$6:$AN$997,38,FALSE)</f>
        <v>27</v>
      </c>
      <c r="I22" s="216">
        <f>VLOOKUP(B22,GD_CHAM_CONG!$C$6:$AS$997,39,FALSE)+VLOOKUP(B22,GD_CHAM_CONG!$C$6:$AS$997,40,FALSE)+VLOOKUP(B22,GD_CHAM_CONG!$C$6:$AS$997,41,FALSE)+VLOOKUP(B22,GD_CHAM_CONG!$C$6:$AS$997,42,FALSE)+VLOOKUP(B22,GD_CHAM_CONG!$C$6:$AS$997,43,FALSE)</f>
        <v>0</v>
      </c>
      <c r="J22" s="216">
        <f>VLOOKUP(B22,GD_CHAM_CONG!$C$6:$AV$997,44,FALSE)+VLOOKUP(B22,GD_CHAM_CONG!$C$6:$AV$997,45,FALSE)+VLOOKUP(B22,GD_CHAM_CONG!$C$6:$AV$997,46,FALSE)</f>
        <v>0</v>
      </c>
      <c r="K22" s="216">
        <f>VLOOKUP(B22,GD_CHAM_CONG!$C$6:$AW$997,47,FALSE)</f>
        <v>0</v>
      </c>
      <c r="L22" s="216">
        <f>VLOOKUP(B22,GD_CHAM_CONG!$C$6:$AZ$997,47,FALSE)+VLOOKUP(B22,GD_CHAM_CONG!$C$6:$AZ$997,48,FALSE)</f>
        <v>0</v>
      </c>
      <c r="M22" s="216">
        <f>VLOOKUP(B22,GD_CHAM_CONG!$C$6:$BF$997,50,FALSE)+VLOOKUP(B22,GD_CHAM_CONG!$C$6:$BF$997,51,FALSE)+VLOOKUP(B22,GD_CHAM_CONG!$C$6:$BF$997,52,FALSE)+VLOOKUP(B22,GD_CHAM_CONG!$C$6:$BF$997,53,FALSE)+VLOOKUP(B22,GD_CHAM_CONG!$C$6:$BF$997,54,FALSE)</f>
        <v>0</v>
      </c>
      <c r="N22" s="217">
        <f>VLOOKUP(B22,GD_CHAM_CONG!$C$1:$BJ$480,60,FALSE)</f>
        <v>1</v>
      </c>
      <c r="O22" s="218">
        <f>RPT_LNS_LUONG_CHE_DO!BA23</f>
        <v>9360000</v>
      </c>
      <c r="P22" s="218">
        <f>VLOOKUP(B22,RPT_LNS_LUONG_CHE_DO!$B$5:$CA$989,78,FALSE)</f>
        <v>0</v>
      </c>
      <c r="Q22" s="218">
        <f>VLOOKUP(B22,RPT_PHU_CAP_TN!$B$5:$G$1000,6,FALSE)</f>
        <v>0</v>
      </c>
      <c r="R22" s="218">
        <f>VLOOKUP(B22,RPT_TIEN_AN_TRUA!$B$5:$I$1000,8,FALSE)</f>
        <v>680000</v>
      </c>
      <c r="S22" s="218">
        <f>VLOOKUP(B22,RPT_LNS_LUONG_CHE_DO!$B$5:$BV$993,68,FALSE)+VLOOKUP(B22,RPT_LNS_LUONG_CHE_DO!$B$5:$BW$993,69,FALSE)</f>
        <v>0</v>
      </c>
      <c r="T22" s="218">
        <f t="shared" si="0"/>
        <v>10040000</v>
      </c>
      <c r="U22" s="219">
        <f>VLOOKUP(B22,RPT_BAO_HIEM!$B$5:$N$1000,11,FALSE)</f>
        <v>317760</v>
      </c>
      <c r="V22" s="219">
        <f>VLOOKUP(B22,RPT_BAO_HIEM!$B$5:$N$1000,12,FALSE)</f>
        <v>59580</v>
      </c>
      <c r="W22" s="219">
        <f>VLOOKUP(B22,RPT_BAO_HIEM!$B$5:$N$1000,13,FALSE)</f>
        <v>39720</v>
      </c>
      <c r="X22" s="220">
        <f>VLOOKUP(B22,RPT_DOAN_PHI!$B$5:$H$968,7,FALSE)</f>
        <v>93600</v>
      </c>
      <c r="Y22" s="219">
        <f>VLOOKUP(B22,RPT_THUE!$B$5:$H$933,7,FALSE)</f>
        <v>638588</v>
      </c>
      <c r="Z22" s="219">
        <f t="shared" si="1"/>
        <v>1149248</v>
      </c>
      <c r="AA22" s="221">
        <f t="shared" si="2"/>
        <v>8890752</v>
      </c>
      <c r="AB22" s="222"/>
      <c r="AC22" s="222"/>
      <c r="AD22" s="221">
        <f t="shared" si="3"/>
        <v>8890752</v>
      </c>
      <c r="AE22">
        <v>8890752</v>
      </c>
      <c r="AF22" s="338">
        <f t="shared" si="4"/>
        <v>0</v>
      </c>
    </row>
    <row r="23" spans="1:41" ht="14.25" x14ac:dyDescent="0.2">
      <c r="A23" s="89">
        <f t="shared" si="5"/>
        <v>20</v>
      </c>
      <c r="B23" s="212">
        <f>GD_CHUNG!B24</f>
        <v>10547</v>
      </c>
      <c r="C23" s="212" t="str">
        <f>GD_CHUNG!C24</f>
        <v>Đào Thanh Hải</v>
      </c>
      <c r="D23" s="212" t="str">
        <f>GD_CHUNG!D24</f>
        <v>NV Tài liệu và HDCX</v>
      </c>
      <c r="E23" s="213" t="str">
        <f>GD_CHUNG!G24</f>
        <v>HD3N</v>
      </c>
      <c r="F23" s="214">
        <f>VLOOKUP(B23,GD_LCD_HS_LNS!$B$4:$E$1000,4,FALSE)</f>
        <v>3972000</v>
      </c>
      <c r="G23" s="215">
        <f>VLOOKUP(B23,GD_CHUNG!$B$5:$N$594,13,FALSE)</f>
        <v>10525139517011</v>
      </c>
      <c r="H23" s="216">
        <f>VLOOKUP(B23,GD_CHAM_CONG!$C$6:$AN$997,38,FALSE)</f>
        <v>27</v>
      </c>
      <c r="I23" s="216">
        <f>VLOOKUP(B23,GD_CHAM_CONG!$C$6:$AS$997,39,FALSE)+VLOOKUP(B23,GD_CHAM_CONG!$C$6:$AS$997,40,FALSE)+VLOOKUP(B23,GD_CHAM_CONG!$C$6:$AS$997,41,FALSE)+VLOOKUP(B23,GD_CHAM_CONG!$C$6:$AS$997,42,FALSE)+VLOOKUP(B23,GD_CHAM_CONG!$C$6:$AS$997,43,FALSE)</f>
        <v>0</v>
      </c>
      <c r="J23" s="216">
        <f>VLOOKUP(B23,GD_CHAM_CONG!$C$6:$AV$997,44,FALSE)+VLOOKUP(B23,GD_CHAM_CONG!$C$6:$AV$997,45,FALSE)+VLOOKUP(B23,GD_CHAM_CONG!$C$6:$AV$997,46,FALSE)</f>
        <v>0</v>
      </c>
      <c r="K23" s="216">
        <f>VLOOKUP(B23,GD_CHAM_CONG!$C$6:$AW$997,47,FALSE)</f>
        <v>0</v>
      </c>
      <c r="L23" s="216">
        <f>VLOOKUP(B23,GD_CHAM_CONG!$C$6:$AZ$997,47,FALSE)+VLOOKUP(B23,GD_CHAM_CONG!$C$6:$AZ$997,48,FALSE)</f>
        <v>0</v>
      </c>
      <c r="M23" s="216">
        <f>VLOOKUP(B23,GD_CHAM_CONG!$C$6:$BF$997,50,FALSE)+VLOOKUP(B23,GD_CHAM_CONG!$C$6:$BF$997,51,FALSE)+VLOOKUP(B23,GD_CHAM_CONG!$C$6:$BF$997,52,FALSE)+VLOOKUP(B23,GD_CHAM_CONG!$C$6:$BF$997,53,FALSE)+VLOOKUP(B23,GD_CHAM_CONG!$C$6:$BF$997,54,FALSE)</f>
        <v>0</v>
      </c>
      <c r="N23" s="217">
        <f>VLOOKUP(B23,GD_CHAM_CONG!$C$1:$BJ$480,60,FALSE)</f>
        <v>0.85</v>
      </c>
      <c r="O23" s="218">
        <f>RPT_LNS_LUONG_CHE_DO!BA24</f>
        <v>7267500</v>
      </c>
      <c r="P23" s="218">
        <f>VLOOKUP(B23,RPT_LNS_LUONG_CHE_DO!$B$5:$CA$989,78,FALSE)</f>
        <v>0</v>
      </c>
      <c r="Q23" s="218">
        <f>VLOOKUP(B23,RPT_PHU_CAP_TN!$B$5:$G$1000,6,FALSE)</f>
        <v>0</v>
      </c>
      <c r="R23" s="218">
        <f>VLOOKUP(B23,RPT_TIEN_AN_TRUA!$B$5:$I$1000,8,FALSE)</f>
        <v>680000</v>
      </c>
      <c r="S23" s="218">
        <f>VLOOKUP(B23,RPT_LNS_LUONG_CHE_DO!$B$5:$BV$993,68,FALSE)+VLOOKUP(B23,RPT_LNS_LUONG_CHE_DO!$B$5:$BW$993,69,FALSE)</f>
        <v>0</v>
      </c>
      <c r="T23" s="218">
        <f t="shared" si="0"/>
        <v>7947500</v>
      </c>
      <c r="U23" s="219">
        <f>VLOOKUP(B23,RPT_BAO_HIEM!$B$5:$N$1000,11,FALSE)</f>
        <v>317760</v>
      </c>
      <c r="V23" s="219">
        <f>VLOOKUP(B23,RPT_BAO_HIEM!$B$5:$N$1000,12,FALSE)</f>
        <v>59580</v>
      </c>
      <c r="W23" s="219">
        <f>VLOOKUP(B23,RPT_BAO_HIEM!$B$5:$N$1000,13,FALSE)</f>
        <v>39720</v>
      </c>
      <c r="X23" s="220">
        <f>VLOOKUP(B23,RPT_DOAN_PHI!$B$5:$H$968,7,FALSE)</f>
        <v>72675</v>
      </c>
      <c r="Y23" s="219">
        <f>VLOOKUP(B23,RPT_THUE!$B$5:$H$933,7,FALSE)</f>
        <v>305588</v>
      </c>
      <c r="Z23" s="219">
        <f t="shared" si="1"/>
        <v>795323</v>
      </c>
      <c r="AA23" s="221">
        <f t="shared" si="2"/>
        <v>7152177</v>
      </c>
      <c r="AB23" s="223">
        <v>423225</v>
      </c>
      <c r="AC23" s="222"/>
      <c r="AD23" s="221">
        <f t="shared" si="3"/>
        <v>6728952</v>
      </c>
      <c r="AE23">
        <v>6728952</v>
      </c>
      <c r="AF23" s="338">
        <f t="shared" si="4"/>
        <v>0</v>
      </c>
    </row>
    <row r="24" spans="1:41" ht="14.25" x14ac:dyDescent="0.2">
      <c r="A24" s="89">
        <f t="shared" si="5"/>
        <v>21</v>
      </c>
      <c r="B24" s="212">
        <f>GD_CHUNG!B25</f>
        <v>10549</v>
      </c>
      <c r="C24" s="212" t="str">
        <f>GD_CHUNG!C25</f>
        <v>Nguyễn Thanh Hải</v>
      </c>
      <c r="D24" s="212" t="str">
        <f>GD_CHUNG!D25</f>
        <v>NV Tài liệu và HDCX</v>
      </c>
      <c r="E24" s="213" t="str">
        <f>GD_CHUNG!G25</f>
        <v>HDKX</v>
      </c>
      <c r="F24" s="214">
        <f>VLOOKUP(B24,GD_LCD_HS_LNS!$B$4:$E$1000,4,FALSE)</f>
        <v>3972000</v>
      </c>
      <c r="G24" s="215">
        <f>VLOOKUP(B24,GD_CHUNG!$B$5:$N$594,13,FALSE)</f>
        <v>10523498941010</v>
      </c>
      <c r="H24" s="216">
        <f>VLOOKUP(B24,GD_CHAM_CONG!$C$6:$AN$997,38,FALSE)</f>
        <v>27</v>
      </c>
      <c r="I24" s="216">
        <f>VLOOKUP(B24,GD_CHAM_CONG!$C$6:$AS$997,39,FALSE)+VLOOKUP(B24,GD_CHAM_CONG!$C$6:$AS$997,40,FALSE)+VLOOKUP(B24,GD_CHAM_CONG!$C$6:$AS$997,41,FALSE)+VLOOKUP(B24,GD_CHAM_CONG!$C$6:$AS$997,42,FALSE)+VLOOKUP(B24,GD_CHAM_CONG!$C$6:$AS$997,43,FALSE)</f>
        <v>0</v>
      </c>
      <c r="J24" s="216">
        <f>VLOOKUP(B24,GD_CHAM_CONG!$C$6:$AV$997,44,FALSE)+VLOOKUP(B24,GD_CHAM_CONG!$C$6:$AV$997,45,FALSE)+VLOOKUP(B24,GD_CHAM_CONG!$C$6:$AV$997,46,FALSE)</f>
        <v>0</v>
      </c>
      <c r="K24" s="216">
        <f>VLOOKUP(B24,GD_CHAM_CONG!$C$6:$AW$997,47,FALSE)</f>
        <v>0</v>
      </c>
      <c r="L24" s="216">
        <f>VLOOKUP(B24,GD_CHAM_CONG!$C$6:$AZ$997,47,FALSE)+VLOOKUP(B24,GD_CHAM_CONG!$C$6:$AZ$997,48,FALSE)</f>
        <v>0</v>
      </c>
      <c r="M24" s="216">
        <f>VLOOKUP(B24,GD_CHAM_CONG!$C$6:$BF$997,50,FALSE)+VLOOKUP(B24,GD_CHAM_CONG!$C$6:$BF$997,51,FALSE)+VLOOKUP(B24,GD_CHAM_CONG!$C$6:$BF$997,52,FALSE)+VLOOKUP(B24,GD_CHAM_CONG!$C$6:$BF$997,53,FALSE)+VLOOKUP(B24,GD_CHAM_CONG!$C$6:$BF$997,54,FALSE)</f>
        <v>0</v>
      </c>
      <c r="N24" s="217">
        <f>VLOOKUP(B24,GD_CHAM_CONG!$C$1:$BJ$480,60,FALSE)</f>
        <v>1</v>
      </c>
      <c r="O24" s="218">
        <f>RPT_LNS_LUONG_CHE_DO!BA25</f>
        <v>9360000</v>
      </c>
      <c r="P24" s="218">
        <f>VLOOKUP(B24,RPT_LNS_LUONG_CHE_DO!$B$5:$CA$989,78,FALSE)</f>
        <v>0</v>
      </c>
      <c r="Q24" s="218">
        <f>VLOOKUP(B24,RPT_PHU_CAP_TN!$B$5:$G$1000,6,FALSE)</f>
        <v>0</v>
      </c>
      <c r="R24" s="218">
        <f>VLOOKUP(B24,RPT_TIEN_AN_TRUA!$B$5:$I$1000,8,FALSE)</f>
        <v>680000</v>
      </c>
      <c r="S24" s="218">
        <f>VLOOKUP(B24,RPT_LNS_LUONG_CHE_DO!$B$5:$BV$993,68,FALSE)+VLOOKUP(B24,RPT_LNS_LUONG_CHE_DO!$B$5:$BW$993,69,FALSE)</f>
        <v>0</v>
      </c>
      <c r="T24" s="218">
        <f t="shared" si="0"/>
        <v>10040000</v>
      </c>
      <c r="U24" s="219">
        <f>VLOOKUP(B24,RPT_BAO_HIEM!$B$5:$N$1000,11,FALSE)</f>
        <v>317760</v>
      </c>
      <c r="V24" s="219">
        <f>VLOOKUP(B24,RPT_BAO_HIEM!$B$5:$N$1000,12,FALSE)</f>
        <v>59580</v>
      </c>
      <c r="W24" s="219">
        <f>VLOOKUP(B24,RPT_BAO_HIEM!$B$5:$N$1000,13,FALSE)</f>
        <v>39720</v>
      </c>
      <c r="X24" s="220">
        <f>VLOOKUP(B24,RPT_DOAN_PHI!$B$5:$H$968,7,FALSE)</f>
        <v>93600</v>
      </c>
      <c r="Y24" s="219">
        <f>VLOOKUP(B24,RPT_THUE!$B$5:$H$933,7,FALSE)</f>
        <v>638588</v>
      </c>
      <c r="Z24" s="219">
        <f t="shared" si="1"/>
        <v>1149248</v>
      </c>
      <c r="AA24" s="221">
        <f t="shared" si="2"/>
        <v>8890752</v>
      </c>
      <c r="AB24" s="222"/>
      <c r="AC24" s="222"/>
      <c r="AD24" s="221">
        <f t="shared" si="3"/>
        <v>8890752</v>
      </c>
      <c r="AE24">
        <v>8890752</v>
      </c>
      <c r="AF24" s="338">
        <f t="shared" si="4"/>
        <v>0</v>
      </c>
    </row>
    <row r="25" spans="1:41" ht="14.25" x14ac:dyDescent="0.2">
      <c r="A25" s="89">
        <f t="shared" si="5"/>
        <v>22</v>
      </c>
      <c r="B25" s="212">
        <f>GD_CHUNG!B26</f>
        <v>10550</v>
      </c>
      <c r="C25" s="212" t="str">
        <f>GD_CHUNG!C26</f>
        <v>Vũ Đức Thiện</v>
      </c>
      <c r="D25" s="212" t="str">
        <f>GD_CHUNG!D26</f>
        <v>NV Tài liệu và HDCX</v>
      </c>
      <c r="E25" s="213" t="str">
        <f>GD_CHUNG!G26</f>
        <v>HDKX</v>
      </c>
      <c r="F25" s="214">
        <f>VLOOKUP(B25,GD_LCD_HS_LNS!$B$4:$E$1000,4,FALSE)</f>
        <v>3972000</v>
      </c>
      <c r="G25" s="215">
        <f>VLOOKUP(B25,GD_CHUNG!$B$5:$N$594,13,FALSE)</f>
        <v>10522162572010</v>
      </c>
      <c r="H25" s="216">
        <f>VLOOKUP(B25,GD_CHAM_CONG!$C$6:$AN$997,38,FALSE)</f>
        <v>27</v>
      </c>
      <c r="I25" s="216">
        <f>VLOOKUP(B25,GD_CHAM_CONG!$C$6:$AS$997,39,FALSE)+VLOOKUP(B25,GD_CHAM_CONG!$C$6:$AS$997,40,FALSE)+VLOOKUP(B25,GD_CHAM_CONG!$C$6:$AS$997,41,FALSE)+VLOOKUP(B25,GD_CHAM_CONG!$C$6:$AS$997,42,FALSE)+VLOOKUP(B25,GD_CHAM_CONG!$C$6:$AS$997,43,FALSE)</f>
        <v>0</v>
      </c>
      <c r="J25" s="216">
        <f>VLOOKUP(B25,GD_CHAM_CONG!$C$6:$AV$997,44,FALSE)+VLOOKUP(B25,GD_CHAM_CONG!$C$6:$AV$997,45,FALSE)+VLOOKUP(B25,GD_CHAM_CONG!$C$6:$AV$997,46,FALSE)</f>
        <v>0</v>
      </c>
      <c r="K25" s="216">
        <f>VLOOKUP(B25,GD_CHAM_CONG!$C$6:$AW$997,47,FALSE)</f>
        <v>0</v>
      </c>
      <c r="L25" s="216">
        <f>VLOOKUP(B25,GD_CHAM_CONG!$C$6:$AZ$997,47,FALSE)+VLOOKUP(B25,GD_CHAM_CONG!$C$6:$AZ$997,48,FALSE)</f>
        <v>0</v>
      </c>
      <c r="M25" s="216">
        <f>VLOOKUP(B25,GD_CHAM_CONG!$C$6:$BF$997,50,FALSE)+VLOOKUP(B25,GD_CHAM_CONG!$C$6:$BF$997,51,FALSE)+VLOOKUP(B25,GD_CHAM_CONG!$C$6:$BF$997,52,FALSE)+VLOOKUP(B25,GD_CHAM_CONG!$C$6:$BF$997,53,FALSE)+VLOOKUP(B25,GD_CHAM_CONG!$C$6:$BF$997,54,FALSE)</f>
        <v>0</v>
      </c>
      <c r="N25" s="217">
        <f>VLOOKUP(B25,GD_CHAM_CONG!$C$1:$BJ$480,60,FALSE)</f>
        <v>0.9</v>
      </c>
      <c r="O25" s="218">
        <f>RPT_LNS_LUONG_CHE_DO!BA26</f>
        <v>9112500</v>
      </c>
      <c r="P25" s="218">
        <f>VLOOKUP(B25,RPT_LNS_LUONG_CHE_DO!$B$5:$CA$989,78,FALSE)</f>
        <v>0</v>
      </c>
      <c r="Q25" s="218">
        <f>VLOOKUP(B25,RPT_PHU_CAP_TN!$B$5:$G$1000,6,FALSE)</f>
        <v>0</v>
      </c>
      <c r="R25" s="218">
        <f>VLOOKUP(B25,RPT_TIEN_AN_TRUA!$B$5:$I$1000,8,FALSE)</f>
        <v>680000</v>
      </c>
      <c r="S25" s="218">
        <f>VLOOKUP(B25,RPT_LNS_LUONG_CHE_DO!$B$5:$BV$993,68,FALSE)+VLOOKUP(B25,RPT_LNS_LUONG_CHE_DO!$B$5:$BW$993,69,FALSE)</f>
        <v>0</v>
      </c>
      <c r="T25" s="218">
        <f t="shared" si="0"/>
        <v>9792500</v>
      </c>
      <c r="U25" s="219">
        <f>VLOOKUP(B25,RPT_BAO_HIEM!$B$5:$N$1000,11,FALSE)</f>
        <v>317760</v>
      </c>
      <c r="V25" s="219">
        <f>VLOOKUP(B25,RPT_BAO_HIEM!$B$5:$N$1000,12,FALSE)</f>
        <v>59580</v>
      </c>
      <c r="W25" s="219">
        <f>VLOOKUP(B25,RPT_BAO_HIEM!$B$5:$N$1000,13,FALSE)</f>
        <v>39720</v>
      </c>
      <c r="X25" s="220">
        <f>VLOOKUP(B25,RPT_DOAN_PHI!$B$5:$H$968,7,FALSE)</f>
        <v>91125</v>
      </c>
      <c r="Y25" s="219">
        <f>VLOOKUP(B25,RPT_THUE!$B$5:$H$933,7,FALSE)</f>
        <v>538463</v>
      </c>
      <c r="Z25" s="219">
        <f t="shared" si="1"/>
        <v>1046648</v>
      </c>
      <c r="AA25" s="221">
        <f t="shared" si="2"/>
        <v>8745852</v>
      </c>
      <c r="AB25" s="223">
        <v>1468166</v>
      </c>
      <c r="AC25" s="222"/>
      <c r="AD25" s="221">
        <f t="shared" si="3"/>
        <v>7277686</v>
      </c>
      <c r="AE25">
        <v>7277686</v>
      </c>
      <c r="AF25" s="338">
        <f t="shared" si="4"/>
        <v>0</v>
      </c>
    </row>
    <row r="26" spans="1:41" ht="14.25" x14ac:dyDescent="0.2">
      <c r="A26" s="89">
        <f t="shared" si="5"/>
        <v>23</v>
      </c>
      <c r="B26" s="212">
        <f>GD_CHUNG!B27</f>
        <v>10551</v>
      </c>
      <c r="C26" s="212" t="str">
        <f>GD_CHUNG!C27</f>
        <v>Ngô Ngọc Long</v>
      </c>
      <c r="D26" s="212" t="str">
        <f>GD_CHUNG!D27</f>
        <v>NV Tài liệu và HDCX</v>
      </c>
      <c r="E26" s="213" t="str">
        <f>GD_CHUNG!G27</f>
        <v>HDKX</v>
      </c>
      <c r="F26" s="214">
        <f>VLOOKUP(B26,GD_LCD_HS_LNS!$B$4:$E$1000,4,FALSE)</f>
        <v>4534000</v>
      </c>
      <c r="G26" s="215">
        <f>VLOOKUP(B26,GD_CHUNG!$B$5:$N$594,13,FALSE)</f>
        <v>10521242995013</v>
      </c>
      <c r="H26" s="216">
        <f>VLOOKUP(B26,GD_CHAM_CONG!$C$6:$AN$997,38,FALSE)</f>
        <v>27</v>
      </c>
      <c r="I26" s="216">
        <f>VLOOKUP(B26,GD_CHAM_CONG!$C$6:$AS$997,39,FALSE)+VLOOKUP(B26,GD_CHAM_CONG!$C$6:$AS$997,40,FALSE)+VLOOKUP(B26,GD_CHAM_CONG!$C$6:$AS$997,41,FALSE)+VLOOKUP(B26,GD_CHAM_CONG!$C$6:$AS$997,42,FALSE)+VLOOKUP(B26,GD_CHAM_CONG!$C$6:$AS$997,43,FALSE)</f>
        <v>0</v>
      </c>
      <c r="J26" s="216">
        <f>VLOOKUP(B26,GD_CHAM_CONG!$C$6:$AV$997,44,FALSE)+VLOOKUP(B26,GD_CHAM_CONG!$C$6:$AV$997,45,FALSE)+VLOOKUP(B26,GD_CHAM_CONG!$C$6:$AV$997,46,FALSE)</f>
        <v>0</v>
      </c>
      <c r="K26" s="216">
        <f>VLOOKUP(B26,GD_CHAM_CONG!$C$6:$AW$997,47,FALSE)</f>
        <v>0</v>
      </c>
      <c r="L26" s="216">
        <f>VLOOKUP(B26,GD_CHAM_CONG!$C$6:$AZ$997,47,FALSE)+VLOOKUP(B26,GD_CHAM_CONG!$C$6:$AZ$997,48,FALSE)</f>
        <v>0</v>
      </c>
      <c r="M26" s="216">
        <f>VLOOKUP(B26,GD_CHAM_CONG!$C$6:$BF$997,50,FALSE)+VLOOKUP(B26,GD_CHAM_CONG!$C$6:$BF$997,51,FALSE)+VLOOKUP(B26,GD_CHAM_CONG!$C$6:$BF$997,52,FALSE)+VLOOKUP(B26,GD_CHAM_CONG!$C$6:$BF$997,53,FALSE)+VLOOKUP(B26,GD_CHAM_CONG!$C$6:$BF$997,54,FALSE)</f>
        <v>0</v>
      </c>
      <c r="N26" s="217">
        <f>VLOOKUP(B26,GD_CHAM_CONG!$C$1:$BJ$480,60,FALSE)</f>
        <v>1.05</v>
      </c>
      <c r="O26" s="218">
        <f>RPT_LNS_LUONG_CHE_DO!BA27</f>
        <v>12285000.000000002</v>
      </c>
      <c r="P26" s="218">
        <f>VLOOKUP(B26,RPT_LNS_LUONG_CHE_DO!$B$5:$CA$989,78,FALSE)</f>
        <v>0</v>
      </c>
      <c r="Q26" s="218">
        <f>VLOOKUP(B26,RPT_PHU_CAP_TN!$B$5:$G$1000,6,FALSE)</f>
        <v>0</v>
      </c>
      <c r="R26" s="218">
        <f>VLOOKUP(B26,RPT_TIEN_AN_TRUA!$B$5:$I$1000,8,FALSE)</f>
        <v>680000</v>
      </c>
      <c r="S26" s="218">
        <f>VLOOKUP(B26,RPT_LNS_LUONG_CHE_DO!$B$5:$BV$993,68,FALSE)+VLOOKUP(B26,RPT_LNS_LUONG_CHE_DO!$B$5:$BW$993,69,FALSE)</f>
        <v>0</v>
      </c>
      <c r="T26" s="218">
        <f t="shared" si="0"/>
        <v>12965000.000000002</v>
      </c>
      <c r="U26" s="219">
        <f>VLOOKUP(B26,RPT_BAO_HIEM!$B$5:$N$1000,11,FALSE)</f>
        <v>362720</v>
      </c>
      <c r="V26" s="219">
        <f>VLOOKUP(B26,RPT_BAO_HIEM!$B$5:$N$1000,12,FALSE)</f>
        <v>68010</v>
      </c>
      <c r="W26" s="219">
        <f>VLOOKUP(B26,RPT_BAO_HIEM!$B$5:$N$1000,13,FALSE)</f>
        <v>45340</v>
      </c>
      <c r="X26" s="220">
        <f>VLOOKUP(B26,RPT_DOAN_PHI!$B$5:$H$968,7,FALSE)</f>
        <v>115000</v>
      </c>
      <c r="Y26" s="219">
        <f>VLOOKUP(B26,RPT_THUE!$B$5:$H$933,7,FALSE)</f>
        <v>161643.00000000012</v>
      </c>
      <c r="Z26" s="219">
        <f t="shared" si="1"/>
        <v>752713.00000000012</v>
      </c>
      <c r="AA26" s="221">
        <f t="shared" si="2"/>
        <v>12212287.000000002</v>
      </c>
      <c r="AB26" s="222"/>
      <c r="AC26" s="222"/>
      <c r="AD26" s="221">
        <f t="shared" si="3"/>
        <v>12212287.000000002</v>
      </c>
      <c r="AE26">
        <v>12212287.000000002</v>
      </c>
      <c r="AF26" s="338">
        <f t="shared" si="4"/>
        <v>0</v>
      </c>
    </row>
    <row r="27" spans="1:41" ht="14.25" x14ac:dyDescent="0.2">
      <c r="A27" s="89">
        <f t="shared" si="5"/>
        <v>24</v>
      </c>
      <c r="B27" s="212">
        <f>GD_CHUNG!B28</f>
        <v>10552</v>
      </c>
      <c r="C27" s="212" t="str">
        <f>GD_CHUNG!C28</f>
        <v>Nguyễn Thúy Hà</v>
      </c>
      <c r="D27" s="212" t="str">
        <f>GD_CHUNG!D28</f>
        <v>NV Tài liệu và HDCX</v>
      </c>
      <c r="E27" s="213" t="str">
        <f>GD_CHUNG!G28</f>
        <v>HDKX</v>
      </c>
      <c r="F27" s="214">
        <f>VLOOKUP(B27,GD_LCD_HS_LNS!$B$4:$E$1000,4,FALSE)</f>
        <v>3972000</v>
      </c>
      <c r="G27" s="215">
        <f>VLOOKUP(B27,GD_CHUNG!$B$5:$N$594,13,FALSE)</f>
        <v>10521137536011</v>
      </c>
      <c r="H27" s="216">
        <f>VLOOKUP(B27,GD_CHAM_CONG!$C$6:$AN$997,38,FALSE)</f>
        <v>27</v>
      </c>
      <c r="I27" s="216">
        <f>VLOOKUP(B27,GD_CHAM_CONG!$C$6:$AS$997,39,FALSE)+VLOOKUP(B27,GD_CHAM_CONG!$C$6:$AS$997,40,FALSE)+VLOOKUP(B27,GD_CHAM_CONG!$C$6:$AS$997,41,FALSE)+VLOOKUP(B27,GD_CHAM_CONG!$C$6:$AS$997,42,FALSE)+VLOOKUP(B27,GD_CHAM_CONG!$C$6:$AS$997,43,FALSE)</f>
        <v>0</v>
      </c>
      <c r="J27" s="216">
        <f>VLOOKUP(B27,GD_CHAM_CONG!$C$6:$AV$997,44,FALSE)+VLOOKUP(B27,GD_CHAM_CONG!$C$6:$AV$997,45,FALSE)+VLOOKUP(B27,GD_CHAM_CONG!$C$6:$AV$997,46,FALSE)</f>
        <v>0</v>
      </c>
      <c r="K27" s="216">
        <f>VLOOKUP(B27,GD_CHAM_CONG!$C$6:$AW$997,47,FALSE)</f>
        <v>0</v>
      </c>
      <c r="L27" s="216">
        <f>VLOOKUP(B27,GD_CHAM_CONG!$C$6:$AZ$997,47,FALSE)+VLOOKUP(B27,GD_CHAM_CONG!$C$6:$AZ$997,48,FALSE)</f>
        <v>0</v>
      </c>
      <c r="M27" s="216">
        <f>VLOOKUP(B27,GD_CHAM_CONG!$C$6:$BF$997,50,FALSE)+VLOOKUP(B27,GD_CHAM_CONG!$C$6:$BF$997,51,FALSE)+VLOOKUP(B27,GD_CHAM_CONG!$C$6:$BF$997,52,FALSE)+VLOOKUP(B27,GD_CHAM_CONG!$C$6:$BF$997,53,FALSE)+VLOOKUP(B27,GD_CHAM_CONG!$C$6:$BF$997,54,FALSE)</f>
        <v>0</v>
      </c>
      <c r="N27" s="217">
        <f>VLOOKUP(B27,GD_CHAM_CONG!$C$1:$BJ$480,60,FALSE)</f>
        <v>1</v>
      </c>
      <c r="O27" s="218">
        <f>RPT_LNS_LUONG_CHE_DO!BA28</f>
        <v>9540000</v>
      </c>
      <c r="P27" s="218">
        <f>VLOOKUP(B27,RPT_LNS_LUONG_CHE_DO!$B$5:$CA$989,78,FALSE)</f>
        <v>0</v>
      </c>
      <c r="Q27" s="218">
        <f>VLOOKUP(B27,RPT_PHU_CAP_TN!$B$5:$G$1000,6,FALSE)</f>
        <v>0</v>
      </c>
      <c r="R27" s="218">
        <f>VLOOKUP(B27,RPT_TIEN_AN_TRUA!$B$5:$I$1000,8,FALSE)</f>
        <v>680000</v>
      </c>
      <c r="S27" s="218">
        <f>VLOOKUP(B27,RPT_LNS_LUONG_CHE_DO!$B$5:$BV$993,68,FALSE)+VLOOKUP(B27,RPT_LNS_LUONG_CHE_DO!$B$5:$BW$993,69,FALSE)</f>
        <v>0</v>
      </c>
      <c r="T27" s="218">
        <f t="shared" si="0"/>
        <v>10220000</v>
      </c>
      <c r="U27" s="219">
        <f>VLOOKUP(B27,RPT_BAO_HIEM!$B$5:$N$1000,11,FALSE)</f>
        <v>317760</v>
      </c>
      <c r="V27" s="219">
        <f>VLOOKUP(B27,RPT_BAO_HIEM!$B$5:$N$1000,12,FALSE)</f>
        <v>59580</v>
      </c>
      <c r="W27" s="219">
        <f>VLOOKUP(B27,RPT_BAO_HIEM!$B$5:$N$1000,13,FALSE)</f>
        <v>39720</v>
      </c>
      <c r="X27" s="220">
        <f>VLOOKUP(B27,RPT_DOAN_PHI!$B$5:$H$968,7,FALSE)</f>
        <v>95400</v>
      </c>
      <c r="Y27" s="219">
        <f>VLOOKUP(B27,RPT_THUE!$B$5:$H$933,7,FALSE)</f>
        <v>668441</v>
      </c>
      <c r="Z27" s="219">
        <f t="shared" si="1"/>
        <v>1180901</v>
      </c>
      <c r="AA27" s="221">
        <f t="shared" si="2"/>
        <v>9039099</v>
      </c>
      <c r="AB27" s="222"/>
      <c r="AC27" s="222"/>
      <c r="AD27" s="221">
        <f t="shared" si="3"/>
        <v>9039099</v>
      </c>
      <c r="AE27">
        <v>9039099</v>
      </c>
      <c r="AF27" s="338">
        <f t="shared" si="4"/>
        <v>0</v>
      </c>
    </row>
    <row r="28" spans="1:41" ht="14.25" x14ac:dyDescent="0.2">
      <c r="A28" s="89">
        <f t="shared" si="5"/>
        <v>25</v>
      </c>
      <c r="B28" s="212">
        <f>GD_CHUNG!B29</f>
        <v>10553</v>
      </c>
      <c r="C28" s="212" t="str">
        <f>GD_CHUNG!C29</f>
        <v>Đỗ Thanh Tùng</v>
      </c>
      <c r="D28" s="212" t="str">
        <f>GD_CHUNG!D29</f>
        <v>NV Tài liệu và HDCX</v>
      </c>
      <c r="E28" s="213" t="str">
        <f>GD_CHUNG!G29</f>
        <v>HDKX</v>
      </c>
      <c r="F28" s="214">
        <f>VLOOKUP(B28,GD_LCD_HS_LNS!$B$4:$E$1000,4,FALSE)</f>
        <v>3972000</v>
      </c>
      <c r="G28" s="215">
        <f>VLOOKUP(B28,GD_CHUNG!$B$5:$N$594,13,FALSE)</f>
        <v>10522162201012</v>
      </c>
      <c r="H28" s="216">
        <f>VLOOKUP(B28,GD_CHAM_CONG!$C$6:$AN$997,38,FALSE)</f>
        <v>27</v>
      </c>
      <c r="I28" s="216">
        <f>VLOOKUP(B28,GD_CHAM_CONG!$C$6:$AS$997,39,FALSE)+VLOOKUP(B28,GD_CHAM_CONG!$C$6:$AS$997,40,FALSE)+VLOOKUP(B28,GD_CHAM_CONG!$C$6:$AS$997,41,FALSE)+VLOOKUP(B28,GD_CHAM_CONG!$C$6:$AS$997,42,FALSE)+VLOOKUP(B28,GD_CHAM_CONG!$C$6:$AS$997,43,FALSE)</f>
        <v>0</v>
      </c>
      <c r="J28" s="216">
        <f>VLOOKUP(B28,GD_CHAM_CONG!$C$6:$AV$997,44,FALSE)+VLOOKUP(B28,GD_CHAM_CONG!$C$6:$AV$997,45,FALSE)+VLOOKUP(B28,GD_CHAM_CONG!$C$6:$AV$997,46,FALSE)</f>
        <v>0</v>
      </c>
      <c r="K28" s="216">
        <f>VLOOKUP(B28,GD_CHAM_CONG!$C$6:$AW$997,47,FALSE)</f>
        <v>0</v>
      </c>
      <c r="L28" s="216">
        <f>VLOOKUP(B28,GD_CHAM_CONG!$C$6:$AZ$997,47,FALSE)+VLOOKUP(B28,GD_CHAM_CONG!$C$6:$AZ$997,48,FALSE)</f>
        <v>0</v>
      </c>
      <c r="M28" s="216">
        <f>VLOOKUP(B28,GD_CHAM_CONG!$C$6:$BF$997,50,FALSE)+VLOOKUP(B28,GD_CHAM_CONG!$C$6:$BF$997,51,FALSE)+VLOOKUP(B28,GD_CHAM_CONG!$C$6:$BF$997,52,FALSE)+VLOOKUP(B28,GD_CHAM_CONG!$C$6:$BF$997,53,FALSE)+VLOOKUP(B28,GD_CHAM_CONG!$C$6:$BF$997,54,FALSE)</f>
        <v>0</v>
      </c>
      <c r="N28" s="217">
        <f>VLOOKUP(B28,GD_CHAM_CONG!$C$1:$BJ$480,60,FALSE)</f>
        <v>1</v>
      </c>
      <c r="O28" s="218">
        <f>RPT_LNS_LUONG_CHE_DO!BA29</f>
        <v>9540000</v>
      </c>
      <c r="P28" s="218">
        <f>VLOOKUP(B28,RPT_LNS_LUONG_CHE_DO!$B$5:$CA$989,78,FALSE)</f>
        <v>0</v>
      </c>
      <c r="Q28" s="218">
        <f>VLOOKUP(B28,RPT_PHU_CAP_TN!$B$5:$G$1000,6,FALSE)</f>
        <v>620000</v>
      </c>
      <c r="R28" s="218">
        <f>VLOOKUP(B28,RPT_TIEN_AN_TRUA!$B$5:$I$1000,8,FALSE)</f>
        <v>680000</v>
      </c>
      <c r="S28" s="218">
        <f>VLOOKUP(B28,RPT_LNS_LUONG_CHE_DO!$B$5:$BV$993,68,FALSE)+VLOOKUP(B28,RPT_LNS_LUONG_CHE_DO!$B$5:$BW$993,69,FALSE)</f>
        <v>0</v>
      </c>
      <c r="T28" s="218">
        <f t="shared" si="0"/>
        <v>10840000</v>
      </c>
      <c r="U28" s="219">
        <f>VLOOKUP(B28,RPT_BAO_HIEM!$B$5:$N$1000,11,FALSE)</f>
        <v>317760</v>
      </c>
      <c r="V28" s="219">
        <f>VLOOKUP(B28,RPT_BAO_HIEM!$B$5:$N$1000,12,FALSE)</f>
        <v>59580</v>
      </c>
      <c r="W28" s="219">
        <f>VLOOKUP(B28,RPT_BAO_HIEM!$B$5:$N$1000,13,FALSE)</f>
        <v>39720</v>
      </c>
      <c r="X28" s="220">
        <f>VLOOKUP(B28,RPT_DOAN_PHI!$B$5:$H$968,7,FALSE)</f>
        <v>101600</v>
      </c>
      <c r="Y28" s="219">
        <f>VLOOKUP(B28,RPT_THUE!$B$5:$H$933,7,FALSE)</f>
        <v>438588</v>
      </c>
      <c r="Z28" s="219">
        <f t="shared" si="1"/>
        <v>957248</v>
      </c>
      <c r="AA28" s="221">
        <f t="shared" si="2"/>
        <v>9882752</v>
      </c>
      <c r="AB28" s="222"/>
      <c r="AC28" s="222"/>
      <c r="AD28" s="221">
        <f t="shared" si="3"/>
        <v>9882752</v>
      </c>
      <c r="AE28">
        <v>9882752</v>
      </c>
      <c r="AF28" s="338">
        <f t="shared" si="4"/>
        <v>0</v>
      </c>
    </row>
    <row r="29" spans="1:41" ht="14.25" x14ac:dyDescent="0.2">
      <c r="A29" s="89">
        <f t="shared" si="5"/>
        <v>26</v>
      </c>
      <c r="B29" s="212">
        <f>GD_CHUNG!B30</f>
        <v>11126</v>
      </c>
      <c r="C29" s="212" t="str">
        <f>GD_CHUNG!C30</f>
        <v>Nguyễn Thị Thanh Hoa</v>
      </c>
      <c r="D29" s="212" t="str">
        <f>GD_CHUNG!D30</f>
        <v>NV Tài liệu và HDCX</v>
      </c>
      <c r="E29" s="213" t="str">
        <f>GD_CHUNG!G30</f>
        <v>HD3N</v>
      </c>
      <c r="F29" s="214">
        <f>VLOOKUP(B29,GD_LCD_HS_LNS!$B$4:$E$1000,4,FALSE)</f>
        <v>3972000</v>
      </c>
      <c r="G29" s="215">
        <f>VLOOKUP(B29,GD_CHUNG!$B$5:$N$594,13,FALSE)</f>
        <v>19025464200022</v>
      </c>
      <c r="H29" s="216">
        <f>VLOOKUP(B29,GD_CHAM_CONG!$C$6:$AN$997,38,FALSE)</f>
        <v>27</v>
      </c>
      <c r="I29" s="216">
        <f>VLOOKUP(B29,GD_CHAM_CONG!$C$6:$AS$997,39,FALSE)+VLOOKUP(B29,GD_CHAM_CONG!$C$6:$AS$997,40,FALSE)+VLOOKUP(B29,GD_CHAM_CONG!$C$6:$AS$997,41,FALSE)+VLOOKUP(B29,GD_CHAM_CONG!$C$6:$AS$997,42,FALSE)+VLOOKUP(B29,GD_CHAM_CONG!$C$6:$AS$997,43,FALSE)</f>
        <v>0</v>
      </c>
      <c r="J29" s="216">
        <f>VLOOKUP(B29,GD_CHAM_CONG!$C$6:$AV$997,44,FALSE)+VLOOKUP(B29,GD_CHAM_CONG!$C$6:$AV$997,45,FALSE)+VLOOKUP(B29,GD_CHAM_CONG!$C$6:$AV$997,46,FALSE)</f>
        <v>0</v>
      </c>
      <c r="K29" s="216">
        <f>VLOOKUP(B29,GD_CHAM_CONG!$C$6:$AW$997,47,FALSE)</f>
        <v>0</v>
      </c>
      <c r="L29" s="216">
        <f>VLOOKUP(B29,GD_CHAM_CONG!$C$6:$AZ$997,47,FALSE)+VLOOKUP(B29,GD_CHAM_CONG!$C$6:$AZ$997,48,FALSE)</f>
        <v>0</v>
      </c>
      <c r="M29" s="216">
        <f>VLOOKUP(B29,GD_CHAM_CONG!$C$6:$BF$997,50,FALSE)+VLOOKUP(B29,GD_CHAM_CONG!$C$6:$BF$997,51,FALSE)+VLOOKUP(B29,GD_CHAM_CONG!$C$6:$BF$997,52,FALSE)+VLOOKUP(B29,GD_CHAM_CONG!$C$6:$BF$997,53,FALSE)+VLOOKUP(B29,GD_CHAM_CONG!$C$6:$BF$997,54,FALSE)</f>
        <v>0</v>
      </c>
      <c r="N29" s="217">
        <f>VLOOKUP(B29,GD_CHAM_CONG!$C$1:$BJ$480,60,FALSE)</f>
        <v>0.9</v>
      </c>
      <c r="O29" s="218">
        <f>RPT_LNS_LUONG_CHE_DO!BA30</f>
        <v>7492500</v>
      </c>
      <c r="P29" s="218">
        <f>VLOOKUP(B29,RPT_LNS_LUONG_CHE_DO!$B$5:$CA$989,78,FALSE)</f>
        <v>0</v>
      </c>
      <c r="Q29" s="218">
        <f>VLOOKUP(B29,RPT_PHU_CAP_TN!$B$5:$G$1000,6,FALSE)</f>
        <v>0</v>
      </c>
      <c r="R29" s="218">
        <f>VLOOKUP(B29,RPT_TIEN_AN_TRUA!$B$5:$I$1000,8,FALSE)</f>
        <v>680000</v>
      </c>
      <c r="S29" s="218">
        <f>VLOOKUP(B29,RPT_LNS_LUONG_CHE_DO!$B$5:$BV$993,68,FALSE)+VLOOKUP(B29,RPT_LNS_LUONG_CHE_DO!$B$5:$BW$993,69,FALSE)</f>
        <v>0</v>
      </c>
      <c r="T29" s="218">
        <f t="shared" si="0"/>
        <v>8172500</v>
      </c>
      <c r="U29" s="219">
        <f>VLOOKUP(B29,RPT_BAO_HIEM!$B$5:$N$1000,11,FALSE)</f>
        <v>317760</v>
      </c>
      <c r="V29" s="219">
        <f>VLOOKUP(B29,RPT_BAO_HIEM!$B$5:$N$1000,12,FALSE)</f>
        <v>59580</v>
      </c>
      <c r="W29" s="219">
        <f>VLOOKUP(B29,RPT_BAO_HIEM!$B$5:$N$1000,13,FALSE)</f>
        <v>39720</v>
      </c>
      <c r="X29" s="220">
        <f>VLOOKUP(B29,RPT_DOAN_PHI!$B$5:$H$968,7,FALSE)</f>
        <v>74925</v>
      </c>
      <c r="Y29" s="219">
        <f>VLOOKUP(B29,RPT_THUE!$B$5:$H$933,7,FALSE)</f>
        <v>348338</v>
      </c>
      <c r="Z29" s="219">
        <f t="shared" si="1"/>
        <v>840323</v>
      </c>
      <c r="AA29" s="221">
        <f t="shared" si="2"/>
        <v>7332177</v>
      </c>
      <c r="AB29" s="222"/>
      <c r="AC29" s="222"/>
      <c r="AD29" s="221">
        <f t="shared" si="3"/>
        <v>7332177</v>
      </c>
      <c r="AE29">
        <v>7332177</v>
      </c>
      <c r="AF29" s="338">
        <f t="shared" si="4"/>
        <v>0</v>
      </c>
    </row>
    <row r="30" spans="1:41" ht="14.25" x14ac:dyDescent="0.2">
      <c r="A30" s="89">
        <f t="shared" si="5"/>
        <v>27</v>
      </c>
      <c r="B30" s="212">
        <f>GD_CHUNG!B31</f>
        <v>11127</v>
      </c>
      <c r="C30" s="212" t="str">
        <f>GD_CHUNG!C31</f>
        <v>Phí Thị Huyền Trang</v>
      </c>
      <c r="D30" s="212" t="str">
        <f>GD_CHUNG!D31</f>
        <v>NV Tài liệu và HDCX</v>
      </c>
      <c r="E30" s="213" t="str">
        <f>GD_CHUNG!G31</f>
        <v>HD3N</v>
      </c>
      <c r="F30" s="214">
        <f>VLOOKUP(B30,GD_LCD_HS_LNS!$B$4:$E$1000,4,FALSE)</f>
        <v>3972000</v>
      </c>
      <c r="G30" s="215">
        <f>VLOOKUP(B30,GD_CHUNG!$B$5:$N$594,13,FALSE)</f>
        <v>19026970087011</v>
      </c>
      <c r="H30" s="216">
        <f>VLOOKUP(B30,GD_CHAM_CONG!$C$6:$AN$997,38,FALSE)</f>
        <v>27</v>
      </c>
      <c r="I30" s="216">
        <f>VLOOKUP(B30,GD_CHAM_CONG!$C$6:$AS$997,39,FALSE)+VLOOKUP(B30,GD_CHAM_CONG!$C$6:$AS$997,40,FALSE)+VLOOKUP(B30,GD_CHAM_CONG!$C$6:$AS$997,41,FALSE)+VLOOKUP(B30,GD_CHAM_CONG!$C$6:$AS$997,42,FALSE)+VLOOKUP(B30,GD_CHAM_CONG!$C$6:$AS$997,43,FALSE)</f>
        <v>0</v>
      </c>
      <c r="J30" s="216">
        <f>VLOOKUP(B30,GD_CHAM_CONG!$C$6:$AV$997,44,FALSE)+VLOOKUP(B30,GD_CHAM_CONG!$C$6:$AV$997,45,FALSE)+VLOOKUP(B30,GD_CHAM_CONG!$C$6:$AV$997,46,FALSE)</f>
        <v>0</v>
      </c>
      <c r="K30" s="216">
        <f>VLOOKUP(B30,GD_CHAM_CONG!$C$6:$AW$997,47,FALSE)</f>
        <v>0</v>
      </c>
      <c r="L30" s="216">
        <f>VLOOKUP(B30,GD_CHAM_CONG!$C$6:$AZ$997,47,FALSE)+VLOOKUP(B30,GD_CHAM_CONG!$C$6:$AZ$997,48,FALSE)</f>
        <v>0</v>
      </c>
      <c r="M30" s="216">
        <f>VLOOKUP(B30,GD_CHAM_CONG!$C$6:$BF$997,50,FALSE)+VLOOKUP(B30,GD_CHAM_CONG!$C$6:$BF$997,51,FALSE)+VLOOKUP(B30,GD_CHAM_CONG!$C$6:$BF$997,52,FALSE)+VLOOKUP(B30,GD_CHAM_CONG!$C$6:$BF$997,53,FALSE)+VLOOKUP(B30,GD_CHAM_CONG!$C$6:$BF$997,54,FALSE)</f>
        <v>0</v>
      </c>
      <c r="N30" s="217">
        <f>VLOOKUP(B30,GD_CHAM_CONG!$C$1:$BJ$480,60,FALSE)</f>
        <v>1</v>
      </c>
      <c r="O30" s="218">
        <f>RPT_LNS_LUONG_CHE_DO!BA31</f>
        <v>8325000</v>
      </c>
      <c r="P30" s="218">
        <f>VLOOKUP(B30,RPT_LNS_LUONG_CHE_DO!$B$5:$CA$989,78,FALSE)</f>
        <v>0</v>
      </c>
      <c r="Q30" s="218">
        <f>VLOOKUP(B30,RPT_PHU_CAP_TN!$B$5:$G$1000,6,FALSE)</f>
        <v>0</v>
      </c>
      <c r="R30" s="218">
        <f>VLOOKUP(B30,RPT_TIEN_AN_TRUA!$B$5:$I$1000,8,FALSE)</f>
        <v>680000</v>
      </c>
      <c r="S30" s="218">
        <f>VLOOKUP(B30,RPT_LNS_LUONG_CHE_DO!$B$5:$BV$993,68,FALSE)+VLOOKUP(B30,RPT_LNS_LUONG_CHE_DO!$B$5:$BW$993,69,FALSE)</f>
        <v>0</v>
      </c>
      <c r="T30" s="218">
        <f t="shared" si="0"/>
        <v>9005000</v>
      </c>
      <c r="U30" s="219">
        <f>VLOOKUP(B30,RPT_BAO_HIEM!$B$5:$N$1000,11,FALSE)</f>
        <v>317760</v>
      </c>
      <c r="V30" s="219">
        <f>VLOOKUP(B30,RPT_BAO_HIEM!$B$5:$N$1000,12,FALSE)</f>
        <v>59580</v>
      </c>
      <c r="W30" s="219">
        <f>VLOOKUP(B30,RPT_BAO_HIEM!$B$5:$N$1000,13,FALSE)</f>
        <v>39720</v>
      </c>
      <c r="X30" s="220">
        <f>VLOOKUP(B30,RPT_DOAN_PHI!$B$5:$H$968,7,FALSE)</f>
        <v>83250</v>
      </c>
      <c r="Y30" s="219">
        <f>VLOOKUP(B30,RPT_THUE!$B$5:$H$933,7,FALSE)</f>
        <v>181606.5</v>
      </c>
      <c r="Z30" s="219">
        <f t="shared" si="1"/>
        <v>681916.5</v>
      </c>
      <c r="AA30" s="221">
        <f t="shared" si="2"/>
        <v>8323083.5</v>
      </c>
      <c r="AB30" s="222"/>
      <c r="AC30" s="223">
        <v>412087</v>
      </c>
      <c r="AD30" s="221">
        <f t="shared" si="3"/>
        <v>8735170.5</v>
      </c>
      <c r="AE30">
        <v>8735170.5</v>
      </c>
      <c r="AF30" s="338">
        <f t="shared" si="4"/>
        <v>0</v>
      </c>
    </row>
    <row r="31" spans="1:41" ht="14.25" x14ac:dyDescent="0.2">
      <c r="A31" s="89">
        <f t="shared" si="5"/>
        <v>28</v>
      </c>
      <c r="B31" s="212">
        <f>GD_CHUNG!B32</f>
        <v>11128</v>
      </c>
      <c r="C31" s="212" t="str">
        <f>GD_CHUNG!C32</f>
        <v>Hoàng Thị Yến</v>
      </c>
      <c r="D31" s="212" t="str">
        <f>GD_CHUNG!D32</f>
        <v>NV Tài liệu và HDCX</v>
      </c>
      <c r="E31" s="213" t="str">
        <f>GD_CHUNG!G32</f>
        <v>HD3N</v>
      </c>
      <c r="F31" s="214">
        <f>VLOOKUP(B31,GD_LCD_HS_LNS!$B$4:$E$1000,4,FALSE)</f>
        <v>3972000</v>
      </c>
      <c r="G31" s="215">
        <f>VLOOKUP(B31,GD_CHUNG!$B$5:$N$594,13,FALSE)</f>
        <v>19026970088016</v>
      </c>
      <c r="H31" s="216">
        <f>VLOOKUP(B31,GD_CHAM_CONG!$C$6:$AN$997,38,FALSE)</f>
        <v>27</v>
      </c>
      <c r="I31" s="216">
        <f>VLOOKUP(B31,GD_CHAM_CONG!$C$6:$AS$997,39,FALSE)+VLOOKUP(B31,GD_CHAM_CONG!$C$6:$AS$997,40,FALSE)+VLOOKUP(B31,GD_CHAM_CONG!$C$6:$AS$997,41,FALSE)+VLOOKUP(B31,GD_CHAM_CONG!$C$6:$AS$997,42,FALSE)+VLOOKUP(B31,GD_CHAM_CONG!$C$6:$AS$997,43,FALSE)</f>
        <v>0</v>
      </c>
      <c r="J31" s="216">
        <f>VLOOKUP(B31,GD_CHAM_CONG!$C$6:$AV$997,44,FALSE)+VLOOKUP(B31,GD_CHAM_CONG!$C$6:$AV$997,45,FALSE)+VLOOKUP(B31,GD_CHAM_CONG!$C$6:$AV$997,46,FALSE)</f>
        <v>0</v>
      </c>
      <c r="K31" s="216">
        <f>VLOOKUP(B31,GD_CHAM_CONG!$C$6:$AW$997,47,FALSE)</f>
        <v>0</v>
      </c>
      <c r="L31" s="216">
        <f>VLOOKUP(B31,GD_CHAM_CONG!$C$6:$AZ$997,47,FALSE)+VLOOKUP(B31,GD_CHAM_CONG!$C$6:$AZ$997,48,FALSE)</f>
        <v>0</v>
      </c>
      <c r="M31" s="216">
        <f>VLOOKUP(B31,GD_CHAM_CONG!$C$6:$BF$997,50,FALSE)+VLOOKUP(B31,GD_CHAM_CONG!$C$6:$BF$997,51,FALSE)+VLOOKUP(B31,GD_CHAM_CONG!$C$6:$BF$997,52,FALSE)+VLOOKUP(B31,GD_CHAM_CONG!$C$6:$BF$997,53,FALSE)+VLOOKUP(B31,GD_CHAM_CONG!$C$6:$BF$997,54,FALSE)</f>
        <v>0</v>
      </c>
      <c r="N31" s="217">
        <f>VLOOKUP(B31,GD_CHAM_CONG!$C$1:$BJ$480,60,FALSE)</f>
        <v>1</v>
      </c>
      <c r="O31" s="218">
        <f>RPT_LNS_LUONG_CHE_DO!BA32</f>
        <v>8325000</v>
      </c>
      <c r="P31" s="218">
        <f>VLOOKUP(B31,RPT_LNS_LUONG_CHE_DO!$B$5:$CA$989,78,FALSE)</f>
        <v>0</v>
      </c>
      <c r="Q31" s="218">
        <f>VLOOKUP(B31,RPT_PHU_CAP_TN!$B$5:$G$1000,6,FALSE)</f>
        <v>0</v>
      </c>
      <c r="R31" s="218">
        <f>VLOOKUP(B31,RPT_TIEN_AN_TRUA!$B$5:$I$1000,8,FALSE)</f>
        <v>680000</v>
      </c>
      <c r="S31" s="218">
        <f>VLOOKUP(B31,RPT_LNS_LUONG_CHE_DO!$B$5:$BV$993,68,FALSE)+VLOOKUP(B31,RPT_LNS_LUONG_CHE_DO!$B$5:$BW$993,69,FALSE)</f>
        <v>0</v>
      </c>
      <c r="T31" s="218">
        <f t="shared" si="0"/>
        <v>9005000</v>
      </c>
      <c r="U31" s="219">
        <f>VLOOKUP(B31,RPT_BAO_HIEM!$B$5:$N$1000,11,FALSE)</f>
        <v>317760</v>
      </c>
      <c r="V31" s="219">
        <f>VLOOKUP(B31,RPT_BAO_HIEM!$B$5:$N$1000,12,FALSE)</f>
        <v>59580</v>
      </c>
      <c r="W31" s="219">
        <f>VLOOKUP(B31,RPT_BAO_HIEM!$B$5:$N$1000,13,FALSE)</f>
        <v>39720</v>
      </c>
      <c r="X31" s="220">
        <f>VLOOKUP(B31,RPT_DOAN_PHI!$B$5:$H$968,7,FALSE)</f>
        <v>83250</v>
      </c>
      <c r="Y31" s="219">
        <f>VLOOKUP(B31,RPT_THUE!$B$5:$H$933,7,FALSE)</f>
        <v>431588</v>
      </c>
      <c r="Z31" s="219">
        <f t="shared" si="1"/>
        <v>931898</v>
      </c>
      <c r="AA31" s="221">
        <f t="shared" si="2"/>
        <v>8073102</v>
      </c>
      <c r="AB31" s="222"/>
      <c r="AC31" s="222"/>
      <c r="AD31" s="221">
        <f t="shared" si="3"/>
        <v>8073102</v>
      </c>
      <c r="AE31">
        <v>8073102</v>
      </c>
      <c r="AF31" s="338">
        <f t="shared" si="4"/>
        <v>0</v>
      </c>
    </row>
    <row r="32" spans="1:41" ht="14.25" x14ac:dyDescent="0.2">
      <c r="A32" s="89">
        <f t="shared" si="5"/>
        <v>29</v>
      </c>
      <c r="B32" s="212">
        <f>GD_CHUNG!B33</f>
        <v>11130</v>
      </c>
      <c r="C32" s="212" t="str">
        <f>GD_CHUNG!C33</f>
        <v>Nguyễn Đình Trung</v>
      </c>
      <c r="D32" s="212" t="str">
        <f>GD_CHUNG!D33</f>
        <v>NV Tài liệu và HDCX</v>
      </c>
      <c r="E32" s="213" t="str">
        <f>GD_CHUNG!G33</f>
        <v>HD3N</v>
      </c>
      <c r="F32" s="214">
        <f>VLOOKUP(B32,GD_LCD_HS_LNS!$B$4:$E$1000,4,FALSE)</f>
        <v>3972000</v>
      </c>
      <c r="G32" s="215">
        <f>VLOOKUP(B32,GD_CHUNG!$B$5:$N$594,13,FALSE)</f>
        <v>19026970089012</v>
      </c>
      <c r="H32" s="216">
        <f>VLOOKUP(B32,GD_CHAM_CONG!$C$6:$AN$997,38,FALSE)</f>
        <v>27</v>
      </c>
      <c r="I32" s="216">
        <f>VLOOKUP(B32,GD_CHAM_CONG!$C$6:$AS$997,39,FALSE)+VLOOKUP(B32,GD_CHAM_CONG!$C$6:$AS$997,40,FALSE)+VLOOKUP(B32,GD_CHAM_CONG!$C$6:$AS$997,41,FALSE)+VLOOKUP(B32,GD_CHAM_CONG!$C$6:$AS$997,42,FALSE)+VLOOKUP(B32,GD_CHAM_CONG!$C$6:$AS$997,43,FALSE)</f>
        <v>0</v>
      </c>
      <c r="J32" s="216">
        <f>VLOOKUP(B32,GD_CHAM_CONG!$C$6:$AV$997,44,FALSE)+VLOOKUP(B32,GD_CHAM_CONG!$C$6:$AV$997,45,FALSE)+VLOOKUP(B32,GD_CHAM_CONG!$C$6:$AV$997,46,FALSE)</f>
        <v>0</v>
      </c>
      <c r="K32" s="216">
        <f>VLOOKUP(B32,GD_CHAM_CONG!$C$6:$AW$997,47,FALSE)</f>
        <v>0</v>
      </c>
      <c r="L32" s="216">
        <f>VLOOKUP(B32,GD_CHAM_CONG!$C$6:$AZ$997,47,FALSE)+VLOOKUP(B32,GD_CHAM_CONG!$C$6:$AZ$997,48,FALSE)</f>
        <v>0</v>
      </c>
      <c r="M32" s="216">
        <f>VLOOKUP(B32,GD_CHAM_CONG!$C$6:$BF$997,50,FALSE)+VLOOKUP(B32,GD_CHAM_CONG!$C$6:$BF$997,51,FALSE)+VLOOKUP(B32,GD_CHAM_CONG!$C$6:$BF$997,52,FALSE)+VLOOKUP(B32,GD_CHAM_CONG!$C$6:$BF$997,53,FALSE)+VLOOKUP(B32,GD_CHAM_CONG!$C$6:$BF$997,54,FALSE)</f>
        <v>0</v>
      </c>
      <c r="N32" s="217">
        <f>VLOOKUP(B32,GD_CHAM_CONG!$C$1:$BJ$480,60,FALSE)</f>
        <v>1</v>
      </c>
      <c r="O32" s="218">
        <f>RPT_LNS_LUONG_CHE_DO!BA33</f>
        <v>8550000</v>
      </c>
      <c r="P32" s="218">
        <f>VLOOKUP(B32,RPT_LNS_LUONG_CHE_DO!$B$5:$CA$989,78,FALSE)</f>
        <v>0</v>
      </c>
      <c r="Q32" s="218">
        <f>VLOOKUP(B32,RPT_PHU_CAP_TN!$B$5:$G$1000,6,FALSE)</f>
        <v>0</v>
      </c>
      <c r="R32" s="218">
        <f>VLOOKUP(B32,RPT_TIEN_AN_TRUA!$B$5:$I$1000,8,FALSE)</f>
        <v>680000</v>
      </c>
      <c r="S32" s="218">
        <f>VLOOKUP(B32,RPT_LNS_LUONG_CHE_DO!$B$5:$BV$993,68,FALSE)+VLOOKUP(B32,RPT_LNS_LUONG_CHE_DO!$B$5:$BW$993,69,FALSE)</f>
        <v>0</v>
      </c>
      <c r="T32" s="218">
        <f t="shared" si="0"/>
        <v>9230000</v>
      </c>
      <c r="U32" s="219">
        <f>VLOOKUP(B32,RPT_BAO_HIEM!$B$5:$N$1000,11,FALSE)</f>
        <v>317760</v>
      </c>
      <c r="V32" s="219">
        <f>VLOOKUP(B32,RPT_BAO_HIEM!$B$5:$N$1000,12,FALSE)</f>
        <v>59580</v>
      </c>
      <c r="W32" s="219">
        <f>VLOOKUP(B32,RPT_BAO_HIEM!$B$5:$N$1000,13,FALSE)</f>
        <v>39720</v>
      </c>
      <c r="X32" s="220">
        <f>VLOOKUP(B32,RPT_DOAN_PHI!$B$5:$H$968,7,FALSE)</f>
        <v>85500</v>
      </c>
      <c r="Y32" s="219">
        <f>VLOOKUP(B32,RPT_THUE!$B$5:$H$933,7,FALSE)</f>
        <v>3294</v>
      </c>
      <c r="Z32" s="219">
        <f t="shared" si="1"/>
        <v>505854</v>
      </c>
      <c r="AA32" s="221">
        <f t="shared" si="2"/>
        <v>8724146</v>
      </c>
      <c r="AB32" s="222"/>
      <c r="AC32" s="222"/>
      <c r="AD32" s="221">
        <f t="shared" si="3"/>
        <v>8724146</v>
      </c>
      <c r="AE32">
        <v>8724146</v>
      </c>
      <c r="AF32" s="338">
        <f t="shared" si="4"/>
        <v>0</v>
      </c>
    </row>
    <row r="33" spans="1:32" ht="14.25" x14ac:dyDescent="0.2">
      <c r="A33" s="89">
        <f t="shared" si="5"/>
        <v>30</v>
      </c>
      <c r="B33" s="212">
        <f>GD_CHUNG!B34</f>
        <v>11131</v>
      </c>
      <c r="C33" s="212" t="str">
        <f>GD_CHUNG!C34</f>
        <v>Vũ Tuấn Anh</v>
      </c>
      <c r="D33" s="212" t="str">
        <f>GD_CHUNG!D34</f>
        <v>NV Tài liệu và HDCX</v>
      </c>
      <c r="E33" s="213" t="str">
        <f>GD_CHUNG!G34</f>
        <v>HD3N</v>
      </c>
      <c r="F33" s="214">
        <f>VLOOKUP(B33,GD_LCD_HS_LNS!$B$4:$E$1000,4,FALSE)</f>
        <v>3972000</v>
      </c>
      <c r="G33" s="215">
        <f>VLOOKUP(B33,GD_CHUNG!$B$5:$N$594,13,FALSE)</f>
        <v>19026970090010</v>
      </c>
      <c r="H33" s="216">
        <f>VLOOKUP(B33,GD_CHAM_CONG!$C$6:$AN$997,38,FALSE)</f>
        <v>27</v>
      </c>
      <c r="I33" s="216">
        <f>VLOOKUP(B33,GD_CHAM_CONG!$C$6:$AS$997,39,FALSE)+VLOOKUP(B33,GD_CHAM_CONG!$C$6:$AS$997,40,FALSE)+VLOOKUP(B33,GD_CHAM_CONG!$C$6:$AS$997,41,FALSE)+VLOOKUP(B33,GD_CHAM_CONG!$C$6:$AS$997,42,FALSE)+VLOOKUP(B33,GD_CHAM_CONG!$C$6:$AS$997,43,FALSE)</f>
        <v>0</v>
      </c>
      <c r="J33" s="216">
        <f>VLOOKUP(B33,GD_CHAM_CONG!$C$6:$AV$997,44,FALSE)+VLOOKUP(B33,GD_CHAM_CONG!$C$6:$AV$997,45,FALSE)+VLOOKUP(B33,GD_CHAM_CONG!$C$6:$AV$997,46,FALSE)</f>
        <v>0</v>
      </c>
      <c r="K33" s="216">
        <f>VLOOKUP(B33,GD_CHAM_CONG!$C$6:$AW$997,47,FALSE)</f>
        <v>0</v>
      </c>
      <c r="L33" s="216">
        <f>VLOOKUP(B33,GD_CHAM_CONG!$C$6:$AZ$997,47,FALSE)+VLOOKUP(B33,GD_CHAM_CONG!$C$6:$AZ$997,48,FALSE)</f>
        <v>0</v>
      </c>
      <c r="M33" s="216">
        <f>VLOOKUP(B33,GD_CHAM_CONG!$C$6:$BF$997,50,FALSE)+VLOOKUP(B33,GD_CHAM_CONG!$C$6:$BF$997,51,FALSE)+VLOOKUP(B33,GD_CHAM_CONG!$C$6:$BF$997,52,FALSE)+VLOOKUP(B33,GD_CHAM_CONG!$C$6:$BF$997,53,FALSE)+VLOOKUP(B33,GD_CHAM_CONG!$C$6:$BF$997,54,FALSE)</f>
        <v>0</v>
      </c>
      <c r="N33" s="217">
        <f>VLOOKUP(B33,GD_CHAM_CONG!$C$1:$BJ$480,60,FALSE)</f>
        <v>0.9</v>
      </c>
      <c r="O33" s="218">
        <f>RPT_LNS_LUONG_CHE_DO!BA34</f>
        <v>7695000</v>
      </c>
      <c r="P33" s="218">
        <f>VLOOKUP(B33,RPT_LNS_LUONG_CHE_DO!$B$5:$CA$989,78,FALSE)</f>
        <v>0</v>
      </c>
      <c r="Q33" s="218">
        <f>VLOOKUP(B33,RPT_PHU_CAP_TN!$B$5:$G$1000,6,FALSE)</f>
        <v>0</v>
      </c>
      <c r="R33" s="218">
        <f>VLOOKUP(B33,RPT_TIEN_AN_TRUA!$B$5:$I$1000,8,FALSE)</f>
        <v>680000</v>
      </c>
      <c r="S33" s="218">
        <f>VLOOKUP(B33,RPT_LNS_LUONG_CHE_DO!$B$5:$BV$993,68,FALSE)+VLOOKUP(B33,RPT_LNS_LUONG_CHE_DO!$B$5:$BW$993,69,FALSE)</f>
        <v>0</v>
      </c>
      <c r="T33" s="218">
        <f t="shared" si="0"/>
        <v>8375000</v>
      </c>
      <c r="U33" s="219">
        <f>VLOOKUP(B33,RPT_BAO_HIEM!$B$5:$N$1000,11,FALSE)</f>
        <v>317760</v>
      </c>
      <c r="V33" s="219">
        <f>VLOOKUP(B33,RPT_BAO_HIEM!$B$5:$N$1000,12,FALSE)</f>
        <v>59580</v>
      </c>
      <c r="W33" s="219">
        <f>VLOOKUP(B33,RPT_BAO_HIEM!$B$5:$N$1000,13,FALSE)</f>
        <v>39720</v>
      </c>
      <c r="X33" s="220">
        <f>VLOOKUP(B33,RPT_DOAN_PHI!$B$5:$H$968,7,FALSE)</f>
        <v>76950</v>
      </c>
      <c r="Y33" s="219">
        <f>VLOOKUP(B33,RPT_THUE!$B$5:$H$933,7,FALSE)</f>
        <v>391088</v>
      </c>
      <c r="Z33" s="219">
        <f t="shared" si="1"/>
        <v>885098</v>
      </c>
      <c r="AA33" s="221">
        <f t="shared" si="2"/>
        <v>7489902</v>
      </c>
      <c r="AB33" s="222"/>
      <c r="AC33" s="222"/>
      <c r="AD33" s="221">
        <f t="shared" si="3"/>
        <v>7489902</v>
      </c>
      <c r="AE33">
        <v>7489902</v>
      </c>
      <c r="AF33" s="338">
        <f t="shared" si="4"/>
        <v>0</v>
      </c>
    </row>
    <row r="34" spans="1:32" ht="14.25" x14ac:dyDescent="0.2">
      <c r="A34" s="89">
        <f t="shared" si="5"/>
        <v>31</v>
      </c>
      <c r="B34" s="212">
        <f>GD_CHUNG!B35</f>
        <v>12552</v>
      </c>
      <c r="C34" s="212" t="str">
        <f>GD_CHUNG!C35</f>
        <v>Mai Hoàng Phương</v>
      </c>
      <c r="D34" s="212" t="str">
        <f>GD_CHUNG!D35</f>
        <v>NV Tài liệu và HDCX</v>
      </c>
      <c r="E34" s="213" t="str">
        <f>GD_CHUNG!G35</f>
        <v>HD3N</v>
      </c>
      <c r="F34" s="214">
        <f>VLOOKUP(B34,GD_LCD_HS_LNS!$B$4:$E$1000,4,FALSE)</f>
        <v>3972000</v>
      </c>
      <c r="G34" s="215">
        <f>VLOOKUP(B34,GD_CHUNG!$B$5:$N$594,13,FALSE)</f>
        <v>19022145551026</v>
      </c>
      <c r="H34" s="216">
        <f>VLOOKUP(B34,GD_CHAM_CONG!$C$6:$AN$997,38,FALSE)</f>
        <v>27</v>
      </c>
      <c r="I34" s="216">
        <f>VLOOKUP(B34,GD_CHAM_CONG!$C$6:$AS$997,39,FALSE)+VLOOKUP(B34,GD_CHAM_CONG!$C$6:$AS$997,40,FALSE)+VLOOKUP(B34,GD_CHAM_CONG!$C$6:$AS$997,41,FALSE)+VLOOKUP(B34,GD_CHAM_CONG!$C$6:$AS$997,42,FALSE)+VLOOKUP(B34,GD_CHAM_CONG!$C$6:$AS$997,43,FALSE)</f>
        <v>0</v>
      </c>
      <c r="J34" s="216">
        <f>VLOOKUP(B34,GD_CHAM_CONG!$C$6:$AV$997,44,FALSE)+VLOOKUP(B34,GD_CHAM_CONG!$C$6:$AV$997,45,FALSE)+VLOOKUP(B34,GD_CHAM_CONG!$C$6:$AV$997,46,FALSE)</f>
        <v>0</v>
      </c>
      <c r="K34" s="216">
        <f>VLOOKUP(B34,GD_CHAM_CONG!$C$6:$AW$997,47,FALSE)</f>
        <v>0</v>
      </c>
      <c r="L34" s="216">
        <f>VLOOKUP(B34,GD_CHAM_CONG!$C$6:$AZ$997,47,FALSE)+VLOOKUP(B34,GD_CHAM_CONG!$C$6:$AZ$997,48,FALSE)</f>
        <v>0</v>
      </c>
      <c r="M34" s="216">
        <f>VLOOKUP(B34,GD_CHAM_CONG!$C$6:$BF$997,50,FALSE)+VLOOKUP(B34,GD_CHAM_CONG!$C$6:$BF$997,51,FALSE)+VLOOKUP(B34,GD_CHAM_CONG!$C$6:$BF$997,52,FALSE)+VLOOKUP(B34,GD_CHAM_CONG!$C$6:$BF$997,53,FALSE)+VLOOKUP(B34,GD_CHAM_CONG!$C$6:$BF$997,54,FALSE)</f>
        <v>0</v>
      </c>
      <c r="N34" s="217">
        <f>VLOOKUP(B34,GD_CHAM_CONG!$C$1:$BJ$480,60,FALSE)</f>
        <v>1</v>
      </c>
      <c r="O34" s="218">
        <f>RPT_LNS_LUONG_CHE_DO!BA35</f>
        <v>8100000</v>
      </c>
      <c r="P34" s="218">
        <f>VLOOKUP(B34,RPT_LNS_LUONG_CHE_DO!$B$5:$CA$989,78,FALSE)</f>
        <v>0</v>
      </c>
      <c r="Q34" s="218">
        <f>VLOOKUP(B34,RPT_PHU_CAP_TN!$B$5:$G$1000,6,FALSE)</f>
        <v>0</v>
      </c>
      <c r="R34" s="218">
        <f>VLOOKUP(B34,RPT_TIEN_AN_TRUA!$B$5:$I$1000,8,FALSE)</f>
        <v>680000</v>
      </c>
      <c r="S34" s="218">
        <f>VLOOKUP(B34,RPT_LNS_LUONG_CHE_DO!$B$5:$BV$993,68,FALSE)+VLOOKUP(B34,RPT_LNS_LUONG_CHE_DO!$B$5:$BW$993,69,FALSE)</f>
        <v>0</v>
      </c>
      <c r="T34" s="218">
        <f t="shared" si="0"/>
        <v>8780000</v>
      </c>
      <c r="U34" s="219">
        <f>VLOOKUP(B34,RPT_BAO_HIEM!$B$5:$N$1000,11,FALSE)</f>
        <v>317760</v>
      </c>
      <c r="V34" s="219">
        <f>VLOOKUP(B34,RPT_BAO_HIEM!$B$5:$N$1000,12,FALSE)</f>
        <v>59580</v>
      </c>
      <c r="W34" s="219">
        <f>VLOOKUP(B34,RPT_BAO_HIEM!$B$5:$N$1000,13,FALSE)</f>
        <v>39720</v>
      </c>
      <c r="X34" s="220">
        <f>VLOOKUP(B34,RPT_DOAN_PHI!$B$5:$H$968,7,FALSE)</f>
        <v>81000</v>
      </c>
      <c r="Y34" s="219">
        <f>VLOOKUP(B34,RPT_THUE!$B$5:$H$933,7,FALSE)</f>
        <v>346088</v>
      </c>
      <c r="Z34" s="219">
        <f t="shared" si="1"/>
        <v>844148</v>
      </c>
      <c r="AA34" s="221">
        <f t="shared" si="2"/>
        <v>7935852</v>
      </c>
      <c r="AB34" s="223">
        <v>400950</v>
      </c>
      <c r="AC34" s="222"/>
      <c r="AD34" s="221">
        <f t="shared" si="3"/>
        <v>7534902</v>
      </c>
      <c r="AE34">
        <v>7534902</v>
      </c>
      <c r="AF34" s="338">
        <f t="shared" si="4"/>
        <v>0</v>
      </c>
    </row>
    <row r="35" spans="1:32" ht="14.25" x14ac:dyDescent="0.2">
      <c r="A35" s="89">
        <f t="shared" si="5"/>
        <v>32</v>
      </c>
      <c r="B35" s="212">
        <f>GD_CHUNG!B36</f>
        <v>12553</v>
      </c>
      <c r="C35" s="212" t="str">
        <f>GD_CHUNG!C36</f>
        <v>Phạm Duy Hải</v>
      </c>
      <c r="D35" s="212" t="str">
        <f>GD_CHUNG!D36</f>
        <v>NV Tài liệu và HDCX</v>
      </c>
      <c r="E35" s="213" t="str">
        <f>GD_CHUNG!G36</f>
        <v>HD3N</v>
      </c>
      <c r="F35" s="214">
        <f>VLOOKUP(B35,GD_LCD_HS_LNS!$B$4:$E$1000,4,FALSE)</f>
        <v>3972000</v>
      </c>
      <c r="G35" s="215">
        <f>VLOOKUP(B35,GD_CHUNG!$B$5:$N$594,13,FALSE)</f>
        <v>19028385527015</v>
      </c>
      <c r="H35" s="216">
        <f>VLOOKUP(B35,GD_CHAM_CONG!$C$6:$AN$997,38,FALSE)</f>
        <v>27</v>
      </c>
      <c r="I35" s="216">
        <f>VLOOKUP(B35,GD_CHAM_CONG!$C$6:$AS$997,39,FALSE)+VLOOKUP(B35,GD_CHAM_CONG!$C$6:$AS$997,40,FALSE)+VLOOKUP(B35,GD_CHAM_CONG!$C$6:$AS$997,41,FALSE)+VLOOKUP(B35,GD_CHAM_CONG!$C$6:$AS$997,42,FALSE)+VLOOKUP(B35,GD_CHAM_CONG!$C$6:$AS$997,43,FALSE)</f>
        <v>0</v>
      </c>
      <c r="J35" s="216">
        <f>VLOOKUP(B35,GD_CHAM_CONG!$C$6:$AV$997,44,FALSE)+VLOOKUP(B35,GD_CHAM_CONG!$C$6:$AV$997,45,FALSE)+VLOOKUP(B35,GD_CHAM_CONG!$C$6:$AV$997,46,FALSE)</f>
        <v>0</v>
      </c>
      <c r="K35" s="216">
        <f>VLOOKUP(B35,GD_CHAM_CONG!$C$6:$AW$997,47,FALSE)</f>
        <v>0</v>
      </c>
      <c r="L35" s="216">
        <f>VLOOKUP(B35,GD_CHAM_CONG!$C$6:$AZ$997,47,FALSE)+VLOOKUP(B35,GD_CHAM_CONG!$C$6:$AZ$997,48,FALSE)</f>
        <v>0</v>
      </c>
      <c r="M35" s="216">
        <f>VLOOKUP(B35,GD_CHAM_CONG!$C$6:$BF$997,50,FALSE)+VLOOKUP(B35,GD_CHAM_CONG!$C$6:$BF$997,51,FALSE)+VLOOKUP(B35,GD_CHAM_CONG!$C$6:$BF$997,52,FALSE)+VLOOKUP(B35,GD_CHAM_CONG!$C$6:$BF$997,53,FALSE)+VLOOKUP(B35,GD_CHAM_CONG!$C$6:$BF$997,54,FALSE)</f>
        <v>0</v>
      </c>
      <c r="N35" s="217">
        <f>VLOOKUP(B35,GD_CHAM_CONG!$C$1:$BJ$480,60,FALSE)</f>
        <v>1</v>
      </c>
      <c r="O35" s="218">
        <f>RPT_LNS_LUONG_CHE_DO!BA36</f>
        <v>8100000</v>
      </c>
      <c r="P35" s="218">
        <f>VLOOKUP(B35,RPT_LNS_LUONG_CHE_DO!$B$5:$CA$989,78,FALSE)</f>
        <v>0</v>
      </c>
      <c r="Q35" s="218">
        <f>VLOOKUP(B35,RPT_PHU_CAP_TN!$B$5:$G$1000,6,FALSE)</f>
        <v>0</v>
      </c>
      <c r="R35" s="218">
        <f>VLOOKUP(B35,RPT_TIEN_AN_TRUA!$B$5:$I$1000,8,FALSE)</f>
        <v>680000</v>
      </c>
      <c r="S35" s="218">
        <f>VLOOKUP(B35,RPT_LNS_LUONG_CHE_DO!$B$5:$BV$993,68,FALSE)+VLOOKUP(B35,RPT_LNS_LUONG_CHE_DO!$B$5:$BW$993,69,FALSE)</f>
        <v>0</v>
      </c>
      <c r="T35" s="218">
        <f t="shared" si="0"/>
        <v>8780000</v>
      </c>
      <c r="U35" s="219">
        <f>VLOOKUP(B35,RPT_BAO_HIEM!$B$5:$N$1000,11,FALSE)</f>
        <v>317760</v>
      </c>
      <c r="V35" s="219">
        <f>VLOOKUP(B35,RPT_BAO_HIEM!$B$5:$N$1000,12,FALSE)</f>
        <v>59580</v>
      </c>
      <c r="W35" s="219">
        <f>VLOOKUP(B35,RPT_BAO_HIEM!$B$5:$N$1000,13,FALSE)</f>
        <v>39720</v>
      </c>
      <c r="X35" s="220">
        <f>VLOOKUP(B35,RPT_DOAN_PHI!$B$5:$H$968,7,FALSE)</f>
        <v>81000</v>
      </c>
      <c r="Y35" s="219">
        <f>VLOOKUP(B35,RPT_THUE!$B$5:$H$933,7,FALSE)</f>
        <v>427088</v>
      </c>
      <c r="Z35" s="219">
        <f t="shared" si="1"/>
        <v>925148</v>
      </c>
      <c r="AA35" s="221">
        <f t="shared" si="2"/>
        <v>7854852</v>
      </c>
      <c r="AB35" s="222"/>
      <c r="AC35" s="223">
        <v>400950</v>
      </c>
      <c r="AD35" s="221">
        <f t="shared" si="3"/>
        <v>8255802</v>
      </c>
      <c r="AE35">
        <v>8255802</v>
      </c>
      <c r="AF35" s="338">
        <f t="shared" si="4"/>
        <v>0</v>
      </c>
    </row>
    <row r="36" spans="1:32" ht="14.25" x14ac:dyDescent="0.2">
      <c r="A36" s="89">
        <f t="shared" si="5"/>
        <v>33</v>
      </c>
      <c r="B36" s="212">
        <f>GD_CHUNG!B37</f>
        <v>12565</v>
      </c>
      <c r="C36" s="212" t="str">
        <f>GD_CHUNG!C37</f>
        <v>Vũ Trọng Nghĩa</v>
      </c>
      <c r="D36" s="212" t="str">
        <f>GD_CHUNG!D37</f>
        <v>NV Tài liệu và HDCX</v>
      </c>
      <c r="E36" s="213" t="str">
        <f>GD_CHUNG!G37</f>
        <v>HD3N</v>
      </c>
      <c r="F36" s="214">
        <f>VLOOKUP(B36,GD_LCD_HS_LNS!$B$4:$E$1000,4,FALSE)</f>
        <v>3972000</v>
      </c>
      <c r="G36" s="215">
        <f>VLOOKUP(B36,GD_CHUNG!$B$5:$N$594,13,FALSE)</f>
        <v>19028385473012</v>
      </c>
      <c r="H36" s="216">
        <f>VLOOKUP(B36,GD_CHAM_CONG!$C$6:$AN$997,38,FALSE)</f>
        <v>27</v>
      </c>
      <c r="I36" s="216">
        <f>VLOOKUP(B36,GD_CHAM_CONG!$C$6:$AS$997,39,FALSE)+VLOOKUP(B36,GD_CHAM_CONG!$C$6:$AS$997,40,FALSE)+VLOOKUP(B36,GD_CHAM_CONG!$C$6:$AS$997,41,FALSE)+VLOOKUP(B36,GD_CHAM_CONG!$C$6:$AS$997,42,FALSE)+VLOOKUP(B36,GD_CHAM_CONG!$C$6:$AS$997,43,FALSE)</f>
        <v>0</v>
      </c>
      <c r="J36" s="216">
        <f>VLOOKUP(B36,GD_CHAM_CONG!$C$6:$AV$997,44,FALSE)+VLOOKUP(B36,GD_CHAM_CONG!$C$6:$AV$997,45,FALSE)+VLOOKUP(B36,GD_CHAM_CONG!$C$6:$AV$997,46,FALSE)</f>
        <v>0</v>
      </c>
      <c r="K36" s="216">
        <f>VLOOKUP(B36,GD_CHAM_CONG!$C$6:$AW$997,47,FALSE)</f>
        <v>0</v>
      </c>
      <c r="L36" s="216">
        <f>VLOOKUP(B36,GD_CHAM_CONG!$C$6:$AZ$997,47,FALSE)+VLOOKUP(B36,GD_CHAM_CONG!$C$6:$AZ$997,48,FALSE)</f>
        <v>0</v>
      </c>
      <c r="M36" s="216">
        <f>VLOOKUP(B36,GD_CHAM_CONG!$C$6:$BF$997,50,FALSE)+VLOOKUP(B36,GD_CHAM_CONG!$C$6:$BF$997,51,FALSE)+VLOOKUP(B36,GD_CHAM_CONG!$C$6:$BF$997,52,FALSE)+VLOOKUP(B36,GD_CHAM_CONG!$C$6:$BF$997,53,FALSE)+VLOOKUP(B36,GD_CHAM_CONG!$C$6:$BF$997,54,FALSE)</f>
        <v>0</v>
      </c>
      <c r="N36" s="217">
        <f>VLOOKUP(B36,GD_CHAM_CONG!$C$1:$BJ$480,60,FALSE)</f>
        <v>1</v>
      </c>
      <c r="O36" s="218">
        <f>RPT_LNS_LUONG_CHE_DO!BA37</f>
        <v>8100000</v>
      </c>
      <c r="P36" s="218">
        <f>VLOOKUP(B36,RPT_LNS_LUONG_CHE_DO!$B$5:$CA$989,78,FALSE)</f>
        <v>0</v>
      </c>
      <c r="Q36" s="218">
        <f>VLOOKUP(B36,RPT_PHU_CAP_TN!$B$5:$G$1000,6,FALSE)</f>
        <v>0</v>
      </c>
      <c r="R36" s="218">
        <f>VLOOKUP(B36,RPT_TIEN_AN_TRUA!$B$5:$I$1000,8,FALSE)</f>
        <v>680000</v>
      </c>
      <c r="S36" s="218">
        <f>VLOOKUP(B36,RPT_LNS_LUONG_CHE_DO!$B$5:$BV$993,68,FALSE)+VLOOKUP(B36,RPT_LNS_LUONG_CHE_DO!$B$5:$BW$993,69,FALSE)</f>
        <v>0</v>
      </c>
      <c r="T36" s="218">
        <f t="shared" si="0"/>
        <v>8780000</v>
      </c>
      <c r="U36" s="219">
        <f>VLOOKUP(B36,RPT_BAO_HIEM!$B$5:$N$1000,11,FALSE)</f>
        <v>317760</v>
      </c>
      <c r="V36" s="219">
        <f>VLOOKUP(B36,RPT_BAO_HIEM!$B$5:$N$1000,12,FALSE)</f>
        <v>59580</v>
      </c>
      <c r="W36" s="219">
        <f>VLOOKUP(B36,RPT_BAO_HIEM!$B$5:$N$1000,13,FALSE)</f>
        <v>39720</v>
      </c>
      <c r="X36" s="220">
        <f>VLOOKUP(B36,RPT_DOAN_PHI!$B$5:$H$968,7,FALSE)</f>
        <v>81000</v>
      </c>
      <c r="Y36" s="219">
        <f>VLOOKUP(B36,RPT_THUE!$B$5:$H$933,7,FALSE)</f>
        <v>386588</v>
      </c>
      <c r="Z36" s="219">
        <f t="shared" si="1"/>
        <v>884648</v>
      </c>
      <c r="AA36" s="221">
        <f t="shared" si="2"/>
        <v>7895352</v>
      </c>
      <c r="AB36" s="222"/>
      <c r="AC36" s="222"/>
      <c r="AD36" s="221">
        <f t="shared" si="3"/>
        <v>7895352</v>
      </c>
      <c r="AE36">
        <v>7895352</v>
      </c>
      <c r="AF36" s="338">
        <f t="shared" si="4"/>
        <v>0</v>
      </c>
    </row>
    <row r="37" spans="1:32" ht="14.25" x14ac:dyDescent="0.2">
      <c r="A37" s="89">
        <f t="shared" si="5"/>
        <v>34</v>
      </c>
      <c r="B37" s="212">
        <f>GD_CHUNG!B38</f>
        <v>12566</v>
      </c>
      <c r="C37" s="212" t="str">
        <f>GD_CHUNG!C38</f>
        <v>Hoàng Duy Thái</v>
      </c>
      <c r="D37" s="212" t="str">
        <f>GD_CHUNG!D38</f>
        <v>NV Tài liệu và HDCX</v>
      </c>
      <c r="E37" s="213" t="str">
        <f>GD_CHUNG!G38</f>
        <v>HD3N</v>
      </c>
      <c r="F37" s="214">
        <f>VLOOKUP(B37,GD_LCD_HS_LNS!$B$4:$E$1000,4,FALSE)</f>
        <v>3972000</v>
      </c>
      <c r="G37" s="215">
        <f>VLOOKUP(B37,GD_CHUNG!$B$5:$N$594,13,FALSE)</f>
        <v>19028385510015</v>
      </c>
      <c r="H37" s="216">
        <f>VLOOKUP(B37,GD_CHAM_CONG!$C$6:$AN$997,38,FALSE)</f>
        <v>27</v>
      </c>
      <c r="I37" s="216">
        <f>VLOOKUP(B37,GD_CHAM_CONG!$C$6:$AS$997,39,FALSE)+VLOOKUP(B37,GD_CHAM_CONG!$C$6:$AS$997,40,FALSE)+VLOOKUP(B37,GD_CHAM_CONG!$C$6:$AS$997,41,FALSE)+VLOOKUP(B37,GD_CHAM_CONG!$C$6:$AS$997,42,FALSE)+VLOOKUP(B37,GD_CHAM_CONG!$C$6:$AS$997,43,FALSE)</f>
        <v>0</v>
      </c>
      <c r="J37" s="216">
        <f>VLOOKUP(B37,GD_CHAM_CONG!$C$6:$AV$997,44,FALSE)+VLOOKUP(B37,GD_CHAM_CONG!$C$6:$AV$997,45,FALSE)+VLOOKUP(B37,GD_CHAM_CONG!$C$6:$AV$997,46,FALSE)</f>
        <v>0</v>
      </c>
      <c r="K37" s="216">
        <f>VLOOKUP(B37,GD_CHAM_CONG!$C$6:$AW$997,47,FALSE)</f>
        <v>0</v>
      </c>
      <c r="L37" s="216">
        <f>VLOOKUP(B37,GD_CHAM_CONG!$C$6:$AZ$997,47,FALSE)+VLOOKUP(B37,GD_CHAM_CONG!$C$6:$AZ$997,48,FALSE)</f>
        <v>0</v>
      </c>
      <c r="M37" s="216">
        <f>VLOOKUP(B37,GD_CHAM_CONG!$C$6:$BF$997,50,FALSE)+VLOOKUP(B37,GD_CHAM_CONG!$C$6:$BF$997,51,FALSE)+VLOOKUP(B37,GD_CHAM_CONG!$C$6:$BF$997,52,FALSE)+VLOOKUP(B37,GD_CHAM_CONG!$C$6:$BF$997,53,FALSE)+VLOOKUP(B37,GD_CHAM_CONG!$C$6:$BF$997,54,FALSE)</f>
        <v>0</v>
      </c>
      <c r="N37" s="217">
        <f>VLOOKUP(B37,GD_CHAM_CONG!$C$1:$BJ$480,60,FALSE)</f>
        <v>1</v>
      </c>
      <c r="O37" s="218">
        <f>RPT_LNS_LUONG_CHE_DO!BA38</f>
        <v>8100000</v>
      </c>
      <c r="P37" s="218">
        <f>VLOOKUP(B37,RPT_LNS_LUONG_CHE_DO!$B$5:$CA$989,78,FALSE)</f>
        <v>0</v>
      </c>
      <c r="Q37" s="218">
        <f>VLOOKUP(B37,RPT_PHU_CAP_TN!$B$5:$G$1000,6,FALSE)</f>
        <v>0</v>
      </c>
      <c r="R37" s="218">
        <f>VLOOKUP(B37,RPT_TIEN_AN_TRUA!$B$5:$I$1000,8,FALSE)</f>
        <v>680000</v>
      </c>
      <c r="S37" s="218">
        <f>VLOOKUP(B37,RPT_LNS_LUONG_CHE_DO!$B$5:$BV$993,68,FALSE)+VLOOKUP(B37,RPT_LNS_LUONG_CHE_DO!$B$5:$BW$993,69,FALSE)</f>
        <v>0</v>
      </c>
      <c r="T37" s="218">
        <f t="shared" si="0"/>
        <v>8780000</v>
      </c>
      <c r="U37" s="219">
        <f>VLOOKUP(B37,RPT_BAO_HIEM!$B$5:$N$1000,11,FALSE)</f>
        <v>317760</v>
      </c>
      <c r="V37" s="219">
        <f>VLOOKUP(B37,RPT_BAO_HIEM!$B$5:$N$1000,12,FALSE)</f>
        <v>59580</v>
      </c>
      <c r="W37" s="219">
        <f>VLOOKUP(B37,RPT_BAO_HIEM!$B$5:$N$1000,13,FALSE)</f>
        <v>39720</v>
      </c>
      <c r="X37" s="220">
        <f>VLOOKUP(B37,RPT_DOAN_PHI!$B$5:$H$968,7,FALSE)</f>
        <v>81000</v>
      </c>
      <c r="Y37" s="219">
        <f>VLOOKUP(B37,RPT_THUE!$B$5:$H$933,7,FALSE)</f>
        <v>386588</v>
      </c>
      <c r="Z37" s="219">
        <f t="shared" si="1"/>
        <v>884648</v>
      </c>
      <c r="AA37" s="221">
        <f t="shared" si="2"/>
        <v>7895352</v>
      </c>
      <c r="AB37" s="222"/>
      <c r="AC37" s="222"/>
      <c r="AD37" s="221">
        <f t="shared" si="3"/>
        <v>7895352</v>
      </c>
      <c r="AE37">
        <v>7895352</v>
      </c>
      <c r="AF37" s="338">
        <f t="shared" si="4"/>
        <v>0</v>
      </c>
    </row>
    <row r="38" spans="1:32" ht="14.25" x14ac:dyDescent="0.2">
      <c r="A38" s="89">
        <f t="shared" si="5"/>
        <v>35</v>
      </c>
      <c r="B38" s="212">
        <f>GD_CHUNG!B39</f>
        <v>13356</v>
      </c>
      <c r="C38" s="212" t="str">
        <f>GD_CHUNG!C39</f>
        <v>Trần Anh Sơn</v>
      </c>
      <c r="D38" s="212" t="str">
        <f>GD_CHUNG!D39</f>
        <v>NV Tài liệu và HDCX</v>
      </c>
      <c r="E38" s="213" t="str">
        <f>GD_CHUNG!G39</f>
        <v>HD3N</v>
      </c>
      <c r="F38" s="214">
        <f>VLOOKUP(B38,GD_LCD_HS_LNS!$B$4:$E$1000,4,FALSE)</f>
        <v>3972000</v>
      </c>
      <c r="G38" s="215">
        <f>VLOOKUP(B38,GD_CHUNG!$B$5:$N$594,13,FALSE)</f>
        <v>19023495883011</v>
      </c>
      <c r="H38" s="216">
        <f>VLOOKUP(B38,GD_CHAM_CONG!$C$6:$AN$997,38,FALSE)</f>
        <v>27</v>
      </c>
      <c r="I38" s="216">
        <f>VLOOKUP(B38,GD_CHAM_CONG!$C$6:$AS$997,39,FALSE)+VLOOKUP(B38,GD_CHAM_CONG!$C$6:$AS$997,40,FALSE)+VLOOKUP(B38,GD_CHAM_CONG!$C$6:$AS$997,41,FALSE)+VLOOKUP(B38,GD_CHAM_CONG!$C$6:$AS$997,42,FALSE)+VLOOKUP(B38,GD_CHAM_CONG!$C$6:$AS$997,43,FALSE)</f>
        <v>0</v>
      </c>
      <c r="J38" s="216">
        <f>VLOOKUP(B38,GD_CHAM_CONG!$C$6:$AV$997,44,FALSE)+VLOOKUP(B38,GD_CHAM_CONG!$C$6:$AV$997,45,FALSE)+VLOOKUP(B38,GD_CHAM_CONG!$C$6:$AV$997,46,FALSE)</f>
        <v>0</v>
      </c>
      <c r="K38" s="216">
        <f>VLOOKUP(B38,GD_CHAM_CONG!$C$6:$AW$997,47,FALSE)</f>
        <v>0</v>
      </c>
      <c r="L38" s="216">
        <f>VLOOKUP(B38,GD_CHAM_CONG!$C$6:$AZ$997,47,FALSE)+VLOOKUP(B38,GD_CHAM_CONG!$C$6:$AZ$997,48,FALSE)</f>
        <v>0</v>
      </c>
      <c r="M38" s="216">
        <f>VLOOKUP(B38,GD_CHAM_CONG!$C$6:$BF$997,50,FALSE)+VLOOKUP(B38,GD_CHAM_CONG!$C$6:$BF$997,51,FALSE)+VLOOKUP(B38,GD_CHAM_CONG!$C$6:$BF$997,52,FALSE)+VLOOKUP(B38,GD_CHAM_CONG!$C$6:$BF$997,53,FALSE)+VLOOKUP(B38,GD_CHAM_CONG!$C$6:$BF$997,54,FALSE)</f>
        <v>0</v>
      </c>
      <c r="N38" s="216">
        <f>VLOOKUP(B38,GD_CHAM_CONG!$C$1:$BJ$480,60,FALSE)</f>
        <v>1.05</v>
      </c>
      <c r="O38" s="218">
        <f>RPT_LNS_LUONG_CHE_DO!BA39</f>
        <v>8505000</v>
      </c>
      <c r="P38" s="218">
        <f>VLOOKUP(B38,RPT_LNS_LUONG_CHE_DO!$B$5:$CA$989,78,FALSE)</f>
        <v>0</v>
      </c>
      <c r="Q38" s="218">
        <f>VLOOKUP(B38,RPT_PHU_CAP_TN!$B$5:$G$1000,6,FALSE)</f>
        <v>0</v>
      </c>
      <c r="R38" s="218">
        <f>VLOOKUP(B38,RPT_TIEN_AN_TRUA!$B$5:$I$1000,8,FALSE)</f>
        <v>680000</v>
      </c>
      <c r="S38" s="218">
        <f>VLOOKUP(B38,RPT_LNS_LUONG_CHE_DO!$B$5:$BV$993,68,FALSE)+VLOOKUP(B38,RPT_LNS_LUONG_CHE_DO!$B$5:$BW$993,69,FALSE)</f>
        <v>0</v>
      </c>
      <c r="T38" s="218">
        <f t="shared" si="0"/>
        <v>9185000</v>
      </c>
      <c r="U38" s="219">
        <f>VLOOKUP(B38,RPT_BAO_HIEM!$B$5:$N$1000,11,FALSE)</f>
        <v>317760</v>
      </c>
      <c r="V38" s="219">
        <f>VLOOKUP(B38,RPT_BAO_HIEM!$B$5:$N$1000,12,FALSE)</f>
        <v>59580</v>
      </c>
      <c r="W38" s="219">
        <f>VLOOKUP(B38,RPT_BAO_HIEM!$B$5:$N$1000,13,FALSE)</f>
        <v>39720</v>
      </c>
      <c r="X38" s="220">
        <f>VLOOKUP(B38,RPT_DOAN_PHI!$B$5:$H$968,7,FALSE)</f>
        <v>85050</v>
      </c>
      <c r="Y38" s="219">
        <f>VLOOKUP(B38,RPT_THUE!$B$5:$H$933,7,FALSE)</f>
        <v>346088</v>
      </c>
      <c r="Z38" s="219">
        <f t="shared" si="1"/>
        <v>848198</v>
      </c>
      <c r="AA38" s="221">
        <f t="shared" si="2"/>
        <v>8336802</v>
      </c>
      <c r="AB38" s="223">
        <v>801900</v>
      </c>
      <c r="AC38" s="222"/>
      <c r="AD38" s="221">
        <f t="shared" si="3"/>
        <v>7534902</v>
      </c>
      <c r="AE38">
        <v>7534902</v>
      </c>
      <c r="AF38" s="338">
        <f t="shared" si="4"/>
        <v>0</v>
      </c>
    </row>
    <row r="39" spans="1:32" ht="14.25" x14ac:dyDescent="0.2">
      <c r="A39" s="89">
        <f t="shared" si="5"/>
        <v>36</v>
      </c>
      <c r="B39" s="212">
        <f>GD_CHUNG!B40</f>
        <v>13357</v>
      </c>
      <c r="C39" s="212" t="str">
        <f>GD_CHUNG!C40</f>
        <v>Nguyễn Trường Giang</v>
      </c>
      <c r="D39" s="212" t="str">
        <f>GD_CHUNG!D40</f>
        <v>NV Tài liệu và HDCX</v>
      </c>
      <c r="E39" s="213" t="str">
        <f>GD_CHUNG!G40</f>
        <v>HD3N</v>
      </c>
      <c r="F39" s="214">
        <f>VLOOKUP(B39,GD_LCD_HS_LNS!$B$4:$E$1000,4,FALSE)</f>
        <v>3972000</v>
      </c>
      <c r="G39" s="215">
        <f>VLOOKUP(B39,GD_CHUNG!$B$5:$N$594,13,FALSE)</f>
        <v>19028960246015</v>
      </c>
      <c r="H39" s="216">
        <f>VLOOKUP(B39,GD_CHAM_CONG!$C$6:$AN$997,38,FALSE)</f>
        <v>27</v>
      </c>
      <c r="I39" s="216">
        <f>VLOOKUP(B39,GD_CHAM_CONG!$C$6:$AS$997,39,FALSE)+VLOOKUP(B39,GD_CHAM_CONG!$C$6:$AS$997,40,FALSE)+VLOOKUP(B39,GD_CHAM_CONG!$C$6:$AS$997,41,FALSE)+VLOOKUP(B39,GD_CHAM_CONG!$C$6:$AS$997,42,FALSE)+VLOOKUP(B39,GD_CHAM_CONG!$C$6:$AS$997,43,FALSE)</f>
        <v>0</v>
      </c>
      <c r="J39" s="216">
        <f>VLOOKUP(B39,GD_CHAM_CONG!$C$6:$AV$997,44,FALSE)+VLOOKUP(B39,GD_CHAM_CONG!$C$6:$AV$997,45,FALSE)+VLOOKUP(B39,GD_CHAM_CONG!$C$6:$AV$997,46,FALSE)</f>
        <v>0</v>
      </c>
      <c r="K39" s="216">
        <f>VLOOKUP(B39,GD_CHAM_CONG!$C$6:$AW$997,47,FALSE)</f>
        <v>0</v>
      </c>
      <c r="L39" s="216">
        <f>VLOOKUP(B39,GD_CHAM_CONG!$C$6:$AZ$997,47,FALSE)+VLOOKUP(B39,GD_CHAM_CONG!$C$6:$AZ$997,48,FALSE)</f>
        <v>0</v>
      </c>
      <c r="M39" s="216">
        <f>VLOOKUP(B39,GD_CHAM_CONG!$C$6:$BF$997,50,FALSE)+VLOOKUP(B39,GD_CHAM_CONG!$C$6:$BF$997,51,FALSE)+VLOOKUP(B39,GD_CHAM_CONG!$C$6:$BF$997,52,FALSE)+VLOOKUP(B39,GD_CHAM_CONG!$C$6:$BF$997,53,FALSE)+VLOOKUP(B39,GD_CHAM_CONG!$C$6:$BF$997,54,FALSE)</f>
        <v>0</v>
      </c>
      <c r="N39" s="217">
        <f>VLOOKUP(B39,GD_CHAM_CONG!$C$1:$BJ$480,60,FALSE)</f>
        <v>1</v>
      </c>
      <c r="O39" s="218">
        <f>RPT_LNS_LUONG_CHE_DO!BA40</f>
        <v>8100000</v>
      </c>
      <c r="P39" s="218">
        <f>VLOOKUP(B39,RPT_LNS_LUONG_CHE_DO!$B$5:$CA$989,78,FALSE)</f>
        <v>0</v>
      </c>
      <c r="Q39" s="218">
        <f>VLOOKUP(B39,RPT_PHU_CAP_TN!$B$5:$G$1000,6,FALSE)</f>
        <v>0</v>
      </c>
      <c r="R39" s="218">
        <f>VLOOKUP(B39,RPT_TIEN_AN_TRUA!$B$5:$I$1000,8,FALSE)</f>
        <v>680000</v>
      </c>
      <c r="S39" s="218">
        <f>VLOOKUP(B39,RPT_LNS_LUONG_CHE_DO!$B$5:$BV$993,68,FALSE)+VLOOKUP(B39,RPT_LNS_LUONG_CHE_DO!$B$5:$BW$993,69,FALSE)</f>
        <v>0</v>
      </c>
      <c r="T39" s="218">
        <f t="shared" si="0"/>
        <v>8780000</v>
      </c>
      <c r="U39" s="219">
        <f>VLOOKUP(B39,RPT_BAO_HIEM!$B$5:$N$1000,11,FALSE)</f>
        <v>317760</v>
      </c>
      <c r="V39" s="219">
        <f>VLOOKUP(B39,RPT_BAO_HIEM!$B$5:$N$1000,12,FALSE)</f>
        <v>59580</v>
      </c>
      <c r="W39" s="219">
        <f>VLOOKUP(B39,RPT_BAO_HIEM!$B$5:$N$1000,13,FALSE)</f>
        <v>39720</v>
      </c>
      <c r="X39" s="220">
        <f>VLOOKUP(B39,RPT_DOAN_PHI!$B$5:$H$968,7,FALSE)</f>
        <v>81000</v>
      </c>
      <c r="Y39" s="219">
        <f>VLOOKUP(B39,RPT_THUE!$B$5:$H$933,7,FALSE)</f>
        <v>427088</v>
      </c>
      <c r="Z39" s="219">
        <f t="shared" si="1"/>
        <v>925148</v>
      </c>
      <c r="AA39" s="221">
        <f t="shared" si="2"/>
        <v>7854852</v>
      </c>
      <c r="AB39" s="222"/>
      <c r="AC39" s="223">
        <v>400950</v>
      </c>
      <c r="AD39" s="221">
        <f t="shared" si="3"/>
        <v>8255802</v>
      </c>
      <c r="AE39">
        <v>8255802</v>
      </c>
      <c r="AF39" s="338">
        <f t="shared" si="4"/>
        <v>0</v>
      </c>
    </row>
    <row r="40" spans="1:32" ht="14.25" x14ac:dyDescent="0.2">
      <c r="A40" s="89">
        <f t="shared" si="5"/>
        <v>37</v>
      </c>
      <c r="B40" s="212">
        <f>GD_CHUNG!B41</f>
        <v>13358</v>
      </c>
      <c r="C40" s="212" t="str">
        <f>GD_CHUNG!C41</f>
        <v>Phan Thế Chung</v>
      </c>
      <c r="D40" s="212" t="str">
        <f>GD_CHUNG!D41</f>
        <v>NV Tài liệu và HDCX</v>
      </c>
      <c r="E40" s="213" t="str">
        <f>GD_CHUNG!G41</f>
        <v>HD3N</v>
      </c>
      <c r="F40" s="214">
        <f>VLOOKUP(B40,GD_LCD_HS_LNS!$B$4:$E$1000,4,FALSE)</f>
        <v>3972000</v>
      </c>
      <c r="G40" s="215">
        <f>VLOOKUP(B40,GD_CHUNG!$B$5:$N$594,13,FALSE)</f>
        <v>19028960243016</v>
      </c>
      <c r="H40" s="216">
        <f>VLOOKUP(B40,GD_CHAM_CONG!$C$6:$AN$997,38,FALSE)</f>
        <v>23</v>
      </c>
      <c r="I40" s="216">
        <f>VLOOKUP(B40,GD_CHAM_CONG!$C$6:$AS$997,39,FALSE)+VLOOKUP(B40,GD_CHAM_CONG!$C$6:$AS$997,40,FALSE)+VLOOKUP(B40,GD_CHAM_CONG!$C$6:$AS$997,41,FALSE)+VLOOKUP(B40,GD_CHAM_CONG!$C$6:$AS$997,42,FALSE)+VLOOKUP(B40,GD_CHAM_CONG!$C$6:$AS$997,43,FALSE)</f>
        <v>0</v>
      </c>
      <c r="J40" s="216">
        <f>VLOOKUP(B40,GD_CHAM_CONG!$C$6:$AV$997,44,FALSE)+VLOOKUP(B40,GD_CHAM_CONG!$C$6:$AV$997,45,FALSE)+VLOOKUP(B40,GD_CHAM_CONG!$C$6:$AV$997,46,FALSE)</f>
        <v>0</v>
      </c>
      <c r="K40" s="216">
        <f>VLOOKUP(B40,GD_CHAM_CONG!$C$6:$AW$997,47,FALSE)</f>
        <v>0</v>
      </c>
      <c r="L40" s="216">
        <f>VLOOKUP(B40,GD_CHAM_CONG!$C$6:$AZ$997,47,FALSE)+VLOOKUP(B40,GD_CHAM_CONG!$C$6:$AZ$997,48,FALSE)</f>
        <v>4</v>
      </c>
      <c r="M40" s="216">
        <f>VLOOKUP(B40,GD_CHAM_CONG!$C$6:$BF$997,50,FALSE)+VLOOKUP(B40,GD_CHAM_CONG!$C$6:$BF$997,51,FALSE)+VLOOKUP(B40,GD_CHAM_CONG!$C$6:$BF$997,52,FALSE)+VLOOKUP(B40,GD_CHAM_CONG!$C$6:$BF$997,53,FALSE)+VLOOKUP(B40,GD_CHAM_CONG!$C$6:$BF$997,54,FALSE)</f>
        <v>0</v>
      </c>
      <c r="N40" s="217">
        <f>VLOOKUP(B40,GD_CHAM_CONG!$C$1:$BJ$480,60,FALSE)</f>
        <v>0.9</v>
      </c>
      <c r="O40" s="218">
        <f>RPT_LNS_LUONG_CHE_DO!BA41</f>
        <v>6210000.0000000009</v>
      </c>
      <c r="P40" s="218">
        <f>VLOOKUP(B40,RPT_LNS_LUONG_CHE_DO!$B$5:$CA$989,78,FALSE)</f>
        <v>611076.92307692312</v>
      </c>
      <c r="Q40" s="218">
        <f>VLOOKUP(B40,RPT_PHU_CAP_TN!$B$5:$G$1000,6,FALSE)</f>
        <v>0</v>
      </c>
      <c r="R40" s="218">
        <f>VLOOKUP(B40,RPT_TIEN_AN_TRUA!$B$5:$I$1000,8,FALSE)</f>
        <v>579259.25925925921</v>
      </c>
      <c r="S40" s="218">
        <f>VLOOKUP(B40,RPT_LNS_LUONG_CHE_DO!$B$5:$BV$993,68,FALSE)+VLOOKUP(B40,RPT_LNS_LUONG_CHE_DO!$B$5:$BW$993,69,FALSE)</f>
        <v>0</v>
      </c>
      <c r="T40" s="218">
        <f t="shared" si="0"/>
        <v>7400336.1823361833</v>
      </c>
      <c r="U40" s="219">
        <f>VLOOKUP(B40,RPT_BAO_HIEM!$B$5:$N$1000,11,FALSE)</f>
        <v>317760</v>
      </c>
      <c r="V40" s="219">
        <f>VLOOKUP(B40,RPT_BAO_HIEM!$B$5:$N$1000,12,FALSE)</f>
        <v>59580</v>
      </c>
      <c r="W40" s="219">
        <f>VLOOKUP(B40,RPT_BAO_HIEM!$B$5:$N$1000,13,FALSE)</f>
        <v>39720</v>
      </c>
      <c r="X40" s="220">
        <f>VLOOKUP(B40,RPT_DOAN_PHI!$B$5:$H$968,7,FALSE)</f>
        <v>68211</v>
      </c>
      <c r="Y40" s="219">
        <f>VLOOKUP(B40,RPT_THUE!$B$5:$H$933,7,FALSE)</f>
        <v>258695.69230769243</v>
      </c>
      <c r="Z40" s="219">
        <f t="shared" si="1"/>
        <v>743966.69230769249</v>
      </c>
      <c r="AA40" s="221">
        <f t="shared" si="2"/>
        <v>6656369.4900284912</v>
      </c>
      <c r="AB40" s="222"/>
      <c r="AC40" s="222"/>
      <c r="AD40" s="221">
        <f t="shared" si="3"/>
        <v>6656369.4900284912</v>
      </c>
      <c r="AE40">
        <v>6656369.4900284912</v>
      </c>
      <c r="AF40" s="338">
        <f t="shared" si="4"/>
        <v>0</v>
      </c>
    </row>
    <row r="41" spans="1:32" ht="14.25" x14ac:dyDescent="0.2">
      <c r="A41" s="89">
        <f t="shared" si="5"/>
        <v>38</v>
      </c>
      <c r="B41" s="212">
        <f>GD_CHUNG!B42</f>
        <v>13359</v>
      </c>
      <c r="C41" s="212" t="str">
        <f>GD_CHUNG!C42</f>
        <v>Dương Đức An</v>
      </c>
      <c r="D41" s="212" t="str">
        <f>GD_CHUNG!D42</f>
        <v>NV Tài liệu và HDCX</v>
      </c>
      <c r="E41" s="213" t="str">
        <f>GD_CHUNG!G42</f>
        <v>HD3N</v>
      </c>
      <c r="F41" s="214">
        <f>VLOOKUP(B41,GD_LCD_HS_LNS!$B$4:$E$1000,4,FALSE)</f>
        <v>3972000</v>
      </c>
      <c r="G41" s="215">
        <f>VLOOKUP(B41,GD_CHUNG!$B$5:$N$594,13,FALSE)</f>
        <v>19028960251019</v>
      </c>
      <c r="H41" s="216">
        <f>VLOOKUP(B41,GD_CHAM_CONG!$C$6:$AN$997,38,FALSE)</f>
        <v>27</v>
      </c>
      <c r="I41" s="216">
        <f>VLOOKUP(B41,GD_CHAM_CONG!$C$6:$AS$997,39,FALSE)+VLOOKUP(B41,GD_CHAM_CONG!$C$6:$AS$997,40,FALSE)+VLOOKUP(B41,GD_CHAM_CONG!$C$6:$AS$997,41,FALSE)+VLOOKUP(B41,GD_CHAM_CONG!$C$6:$AS$997,42,FALSE)+VLOOKUP(B41,GD_CHAM_CONG!$C$6:$AS$997,43,FALSE)</f>
        <v>0</v>
      </c>
      <c r="J41" s="216">
        <f>VLOOKUP(B41,GD_CHAM_CONG!$C$6:$AV$997,44,FALSE)+VLOOKUP(B41,GD_CHAM_CONG!$C$6:$AV$997,45,FALSE)+VLOOKUP(B41,GD_CHAM_CONG!$C$6:$AV$997,46,FALSE)</f>
        <v>0</v>
      </c>
      <c r="K41" s="216">
        <f>VLOOKUP(B41,GD_CHAM_CONG!$C$6:$AW$997,47,FALSE)</f>
        <v>0</v>
      </c>
      <c r="L41" s="216">
        <f>VLOOKUP(B41,GD_CHAM_CONG!$C$6:$AZ$997,47,FALSE)+VLOOKUP(B41,GD_CHAM_CONG!$C$6:$AZ$997,48,FALSE)</f>
        <v>0</v>
      </c>
      <c r="M41" s="216">
        <f>VLOOKUP(B41,GD_CHAM_CONG!$C$6:$BF$997,50,FALSE)+VLOOKUP(B41,GD_CHAM_CONG!$C$6:$BF$997,51,FALSE)+VLOOKUP(B41,GD_CHAM_CONG!$C$6:$BF$997,52,FALSE)+VLOOKUP(B41,GD_CHAM_CONG!$C$6:$BF$997,53,FALSE)+VLOOKUP(B41,GD_CHAM_CONG!$C$6:$BF$997,54,FALSE)</f>
        <v>0</v>
      </c>
      <c r="N41" s="216">
        <f>VLOOKUP(B41,GD_CHAM_CONG!$C$1:$BJ$480,60,FALSE)</f>
        <v>1.1000000000000001</v>
      </c>
      <c r="O41" s="218">
        <f>RPT_LNS_LUONG_CHE_DO!BA42</f>
        <v>8910000</v>
      </c>
      <c r="P41" s="218">
        <f>VLOOKUP(B41,RPT_LNS_LUONG_CHE_DO!$B$5:$CA$989,78,FALSE)</f>
        <v>0</v>
      </c>
      <c r="Q41" s="218">
        <f>VLOOKUP(B41,RPT_PHU_CAP_TN!$B$5:$G$1000,6,FALSE)</f>
        <v>0</v>
      </c>
      <c r="R41" s="218">
        <f>VLOOKUP(B41,RPT_TIEN_AN_TRUA!$B$5:$I$1000,8,FALSE)</f>
        <v>680000</v>
      </c>
      <c r="S41" s="218">
        <f>VLOOKUP(B41,RPT_LNS_LUONG_CHE_DO!$B$5:$BV$993,68,FALSE)+VLOOKUP(B41,RPT_LNS_LUONG_CHE_DO!$B$5:$BW$993,69,FALSE)</f>
        <v>0</v>
      </c>
      <c r="T41" s="218">
        <f t="shared" si="0"/>
        <v>9590000</v>
      </c>
      <c r="U41" s="219">
        <f>VLOOKUP(B41,RPT_BAO_HIEM!$B$5:$N$1000,11,FALSE)</f>
        <v>317760</v>
      </c>
      <c r="V41" s="219">
        <f>VLOOKUP(B41,RPT_BAO_HIEM!$B$5:$N$1000,12,FALSE)</f>
        <v>59580</v>
      </c>
      <c r="W41" s="219">
        <f>VLOOKUP(B41,RPT_BAO_HIEM!$B$5:$N$1000,13,FALSE)</f>
        <v>39720</v>
      </c>
      <c r="X41" s="220">
        <f>VLOOKUP(B41,RPT_DOAN_PHI!$B$5:$H$968,7,FALSE)</f>
        <v>89100</v>
      </c>
      <c r="Y41" s="219">
        <f>VLOOKUP(B41,RPT_THUE!$B$5:$H$933,7,FALSE)</f>
        <v>467588</v>
      </c>
      <c r="Z41" s="219">
        <f t="shared" si="1"/>
        <v>973748</v>
      </c>
      <c r="AA41" s="221">
        <f t="shared" si="2"/>
        <v>8616252</v>
      </c>
      <c r="AB41" s="222"/>
      <c r="AC41" s="222"/>
      <c r="AD41" s="221">
        <f t="shared" si="3"/>
        <v>8616252</v>
      </c>
      <c r="AE41">
        <v>8616252</v>
      </c>
      <c r="AF41" s="338">
        <f t="shared" si="4"/>
        <v>0</v>
      </c>
    </row>
    <row r="42" spans="1:32" ht="14.25" x14ac:dyDescent="0.2">
      <c r="A42" s="89">
        <f t="shared" si="5"/>
        <v>39</v>
      </c>
      <c r="B42" s="212">
        <f>GD_CHUNG!B43</f>
        <v>13360</v>
      </c>
      <c r="C42" s="212" t="str">
        <f>GD_CHUNG!C43</f>
        <v>Nguyễn Tự Tuyền</v>
      </c>
      <c r="D42" s="212" t="str">
        <f>GD_CHUNG!D43</f>
        <v>NV Tài liệu và HDCX</v>
      </c>
      <c r="E42" s="213" t="str">
        <f>GD_CHUNG!G43</f>
        <v>HD3N</v>
      </c>
      <c r="F42" s="214">
        <f>VLOOKUP(B42,GD_LCD_HS_LNS!$B$4:$E$1000,4,FALSE)</f>
        <v>3972000</v>
      </c>
      <c r="G42" s="215">
        <f>VLOOKUP(B42,GD_CHUNG!$B$5:$N$594,13,FALSE)</f>
        <v>19028960178011</v>
      </c>
      <c r="H42" s="216">
        <f>VLOOKUP(B42,GD_CHAM_CONG!$C$6:$AN$997,38,FALSE)</f>
        <v>27</v>
      </c>
      <c r="I42" s="216">
        <f>VLOOKUP(B42,GD_CHAM_CONG!$C$6:$AS$997,39,FALSE)+VLOOKUP(B42,GD_CHAM_CONG!$C$6:$AS$997,40,FALSE)+VLOOKUP(B42,GD_CHAM_CONG!$C$6:$AS$997,41,FALSE)+VLOOKUP(B42,GD_CHAM_CONG!$C$6:$AS$997,42,FALSE)+VLOOKUP(B42,GD_CHAM_CONG!$C$6:$AS$997,43,FALSE)</f>
        <v>0</v>
      </c>
      <c r="J42" s="216">
        <f>VLOOKUP(B42,GD_CHAM_CONG!$C$6:$AV$997,44,FALSE)+VLOOKUP(B42,GD_CHAM_CONG!$C$6:$AV$997,45,FALSE)+VLOOKUP(B42,GD_CHAM_CONG!$C$6:$AV$997,46,FALSE)</f>
        <v>0</v>
      </c>
      <c r="K42" s="216">
        <f>VLOOKUP(B42,GD_CHAM_CONG!$C$6:$AW$997,47,FALSE)</f>
        <v>0</v>
      </c>
      <c r="L42" s="216">
        <f>VLOOKUP(B42,GD_CHAM_CONG!$C$6:$AZ$997,47,FALSE)+VLOOKUP(B42,GD_CHAM_CONG!$C$6:$AZ$997,48,FALSE)</f>
        <v>0</v>
      </c>
      <c r="M42" s="216">
        <f>VLOOKUP(B42,GD_CHAM_CONG!$C$6:$BF$997,50,FALSE)+VLOOKUP(B42,GD_CHAM_CONG!$C$6:$BF$997,51,FALSE)+VLOOKUP(B42,GD_CHAM_CONG!$C$6:$BF$997,52,FALSE)+VLOOKUP(B42,GD_CHAM_CONG!$C$6:$BF$997,53,FALSE)+VLOOKUP(B42,GD_CHAM_CONG!$C$6:$BF$997,54,FALSE)</f>
        <v>0</v>
      </c>
      <c r="N42" s="217">
        <f>VLOOKUP(B42,GD_CHAM_CONG!$C$1:$BJ$480,60,FALSE)</f>
        <v>0.95</v>
      </c>
      <c r="O42" s="218">
        <f>RPT_LNS_LUONG_CHE_DO!BA43</f>
        <v>7695000</v>
      </c>
      <c r="P42" s="218">
        <f>VLOOKUP(B42,RPT_LNS_LUONG_CHE_DO!$B$5:$CA$989,78,FALSE)</f>
        <v>0</v>
      </c>
      <c r="Q42" s="218">
        <f>VLOOKUP(B42,RPT_PHU_CAP_TN!$B$5:$G$1000,6,FALSE)</f>
        <v>0</v>
      </c>
      <c r="R42" s="218">
        <f>VLOOKUP(B42,RPT_TIEN_AN_TRUA!$B$5:$I$1000,8,FALSE)</f>
        <v>680000</v>
      </c>
      <c r="S42" s="218">
        <f>VLOOKUP(B42,RPT_LNS_LUONG_CHE_DO!$B$5:$BV$993,68,FALSE)+VLOOKUP(B42,RPT_LNS_LUONG_CHE_DO!$B$5:$BW$993,69,FALSE)</f>
        <v>0</v>
      </c>
      <c r="T42" s="218">
        <f t="shared" si="0"/>
        <v>8375000</v>
      </c>
      <c r="U42" s="219">
        <f>VLOOKUP(B42,RPT_BAO_HIEM!$B$5:$N$1000,11,FALSE)</f>
        <v>317760</v>
      </c>
      <c r="V42" s="219">
        <f>VLOOKUP(B42,RPT_BAO_HIEM!$B$5:$N$1000,12,FALSE)</f>
        <v>59580</v>
      </c>
      <c r="W42" s="219">
        <f>VLOOKUP(B42,RPT_BAO_HIEM!$B$5:$N$1000,13,FALSE)</f>
        <v>39720</v>
      </c>
      <c r="X42" s="220">
        <f>VLOOKUP(B42,RPT_DOAN_PHI!$B$5:$H$968,7,FALSE)</f>
        <v>76950</v>
      </c>
      <c r="Y42" s="219">
        <f>VLOOKUP(B42,RPT_THUE!$B$5:$H$933,7,FALSE)</f>
        <v>386588</v>
      </c>
      <c r="Z42" s="219">
        <f t="shared" si="1"/>
        <v>880598</v>
      </c>
      <c r="AA42" s="221">
        <f t="shared" si="2"/>
        <v>7494402</v>
      </c>
      <c r="AB42" s="222"/>
      <c r="AC42" s="223">
        <v>400950</v>
      </c>
      <c r="AD42" s="221">
        <f t="shared" si="3"/>
        <v>7895352</v>
      </c>
      <c r="AE42">
        <v>7895352</v>
      </c>
      <c r="AF42" s="338">
        <f t="shared" si="4"/>
        <v>0</v>
      </c>
    </row>
    <row r="43" spans="1:32" ht="14.25" x14ac:dyDescent="0.2">
      <c r="A43" s="89">
        <f t="shared" si="5"/>
        <v>40</v>
      </c>
      <c r="B43" s="212">
        <f>GD_CHUNG!B44</f>
        <v>10535</v>
      </c>
      <c r="C43" s="212" t="str">
        <f>GD_CHUNG!C44</f>
        <v>Nguyễn Văn Duẩn</v>
      </c>
      <c r="D43" s="212" t="str">
        <f>GD_CHUNG!D44</f>
        <v>Nv Thống kê</v>
      </c>
      <c r="E43" s="213" t="str">
        <f>GD_CHUNG!G44</f>
        <v>HDKX</v>
      </c>
      <c r="F43" s="214">
        <f>VLOOKUP(B43,GD_LCD_HS_LNS!$B$4:$E$1000,4,FALSE)</f>
        <v>3488000</v>
      </c>
      <c r="G43" s="215">
        <f>VLOOKUP(B43,GD_CHUNG!$B$5:$N$594,13,FALSE)</f>
        <v>10522162547016</v>
      </c>
      <c r="H43" s="216">
        <f>VLOOKUP(B43,GD_CHAM_CONG!$C$6:$AN$997,38,FALSE)</f>
        <v>23</v>
      </c>
      <c r="I43" s="216">
        <f>VLOOKUP(B43,GD_CHAM_CONG!$C$6:$AS$997,39,FALSE)+VLOOKUP(B43,GD_CHAM_CONG!$C$6:$AS$997,40,FALSE)+VLOOKUP(B43,GD_CHAM_CONG!$C$6:$AS$997,41,FALSE)+VLOOKUP(B43,GD_CHAM_CONG!$C$6:$AS$997,42,FALSE)+VLOOKUP(B43,GD_CHAM_CONG!$C$6:$AS$997,43,FALSE)</f>
        <v>0</v>
      </c>
      <c r="J43" s="216">
        <f>VLOOKUP(B43,GD_CHAM_CONG!$C$6:$AV$997,44,FALSE)+VLOOKUP(B43,GD_CHAM_CONG!$C$6:$AV$997,45,FALSE)+VLOOKUP(B43,GD_CHAM_CONG!$C$6:$AV$997,46,FALSE)</f>
        <v>0</v>
      </c>
      <c r="K43" s="216">
        <f>VLOOKUP(B43,GD_CHAM_CONG!$C$6:$AW$997,47,FALSE)</f>
        <v>0</v>
      </c>
      <c r="L43" s="216">
        <f>VLOOKUP(B43,GD_CHAM_CONG!$C$6:$AZ$997,47,FALSE)+VLOOKUP(B43,GD_CHAM_CONG!$C$6:$AZ$997,48,FALSE)</f>
        <v>0</v>
      </c>
      <c r="M43" s="216">
        <f>VLOOKUP(B43,GD_CHAM_CONG!$C$6:$BF$997,50,FALSE)+VLOOKUP(B43,GD_CHAM_CONG!$C$6:$BF$997,51,FALSE)+VLOOKUP(B43,GD_CHAM_CONG!$C$6:$BF$997,52,FALSE)+VLOOKUP(B43,GD_CHAM_CONG!$C$6:$BF$997,53,FALSE)+VLOOKUP(B43,GD_CHAM_CONG!$C$6:$BF$997,54,FALSE)</f>
        <v>0</v>
      </c>
      <c r="N43" s="217">
        <f>VLOOKUP(B43,GD_CHAM_CONG!$C$1:$BJ$480,60,FALSE)</f>
        <v>1</v>
      </c>
      <c r="O43" s="218">
        <f>RPT_LNS_LUONG_CHE_DO!BA44</f>
        <v>9900000</v>
      </c>
      <c r="P43" s="218">
        <f>VLOOKUP(B43,RPT_LNS_LUONG_CHE_DO!$B$5:$CA$989,78,FALSE)</f>
        <v>0</v>
      </c>
      <c r="Q43" s="218">
        <f>VLOOKUP(B43,RPT_PHU_CAP_TN!$B$5:$G$1000,6,FALSE)</f>
        <v>0</v>
      </c>
      <c r="R43" s="218">
        <f>VLOOKUP(B43,RPT_TIEN_AN_TRUA!$B$5:$I$1000,8,FALSE)</f>
        <v>680000</v>
      </c>
      <c r="S43" s="218">
        <f>VLOOKUP(B43,RPT_LNS_LUONG_CHE_DO!$B$5:$BV$993,68,FALSE)+VLOOKUP(B43,RPT_LNS_LUONG_CHE_DO!$B$5:$BW$993,69,FALSE)</f>
        <v>0</v>
      </c>
      <c r="T43" s="218">
        <f t="shared" si="0"/>
        <v>10580000</v>
      </c>
      <c r="U43" s="219">
        <f>VLOOKUP(B43,RPT_BAO_HIEM!$B$5:$N$1000,11,FALSE)</f>
        <v>279040</v>
      </c>
      <c r="V43" s="219">
        <f>VLOOKUP(B43,RPT_BAO_HIEM!$B$5:$N$1000,12,FALSE)</f>
        <v>52320</v>
      </c>
      <c r="W43" s="219">
        <f>VLOOKUP(B43,RPT_BAO_HIEM!$B$5:$N$1000,13,FALSE)</f>
        <v>34880</v>
      </c>
      <c r="X43" s="220">
        <f>VLOOKUP(B43,RPT_DOAN_PHI!$B$5:$H$968,7,FALSE)</f>
        <v>99000</v>
      </c>
      <c r="Y43" s="219">
        <f>VLOOKUP(B43,RPT_THUE!$B$5:$H$933,7,FALSE)</f>
        <v>396752</v>
      </c>
      <c r="Z43" s="219">
        <f t="shared" si="1"/>
        <v>861992</v>
      </c>
      <c r="AA43" s="221">
        <f t="shared" si="2"/>
        <v>9718008</v>
      </c>
      <c r="AB43" s="222"/>
      <c r="AC43" s="222"/>
      <c r="AD43" s="221">
        <f t="shared" si="3"/>
        <v>9718008</v>
      </c>
      <c r="AE43">
        <v>9718008</v>
      </c>
      <c r="AF43" s="338">
        <f t="shared" si="4"/>
        <v>0</v>
      </c>
    </row>
    <row r="44" spans="1:32" ht="14.25" x14ac:dyDescent="0.2">
      <c r="A44" s="89">
        <f t="shared" si="5"/>
        <v>41</v>
      </c>
      <c r="B44" s="212">
        <f>GD_CHUNG!B45</f>
        <v>13527</v>
      </c>
      <c r="C44" s="212" t="str">
        <f>GD_CHUNG!C45</f>
        <v>Chu Lữ Thu Phương</v>
      </c>
      <c r="D44" s="212" t="str">
        <f>GD_CHUNG!D45</f>
        <v>NV Thủ tục bay, không báo</v>
      </c>
      <c r="E44" s="213" t="str">
        <f>GD_CHUNG!G45</f>
        <v>HD1N</v>
      </c>
      <c r="F44" s="214">
        <f>VLOOKUP(B44,GD_LCD_HS_LNS!$B$4:$E$1000,4,FALSE)</f>
        <v>3972000</v>
      </c>
      <c r="G44" s="215">
        <f>VLOOKUP(B44,GD_CHUNG!$B$5:$N$594,13,FALSE)</f>
        <v>19027546517027</v>
      </c>
      <c r="H44" s="216">
        <f>VLOOKUP(B44,GD_CHAM_CONG!$C$6:$AN$997,38,FALSE)</f>
        <v>27</v>
      </c>
      <c r="I44" s="216">
        <f>VLOOKUP(B44,GD_CHAM_CONG!$C$6:$AS$997,39,FALSE)+VLOOKUP(B44,GD_CHAM_CONG!$C$6:$AS$997,40,FALSE)+VLOOKUP(B44,GD_CHAM_CONG!$C$6:$AS$997,41,FALSE)+VLOOKUP(B44,GD_CHAM_CONG!$C$6:$AS$997,42,FALSE)+VLOOKUP(B44,GD_CHAM_CONG!$C$6:$AS$997,43,FALSE)</f>
        <v>0</v>
      </c>
      <c r="J44" s="216">
        <f>VLOOKUP(B44,GD_CHAM_CONG!$C$6:$AV$997,44,FALSE)+VLOOKUP(B44,GD_CHAM_CONG!$C$6:$AV$997,45,FALSE)+VLOOKUP(B44,GD_CHAM_CONG!$C$6:$AV$997,46,FALSE)</f>
        <v>0</v>
      </c>
      <c r="K44" s="216">
        <f>VLOOKUP(B44,GD_CHAM_CONG!$C$6:$AW$997,47,FALSE)</f>
        <v>0</v>
      </c>
      <c r="L44" s="216">
        <f>VLOOKUP(B44,GD_CHAM_CONG!$C$6:$AZ$997,47,FALSE)+VLOOKUP(B44,GD_CHAM_CONG!$C$6:$AZ$997,48,FALSE)</f>
        <v>0</v>
      </c>
      <c r="M44" s="216">
        <f>VLOOKUP(B44,GD_CHAM_CONG!$C$6:$BF$997,50,FALSE)+VLOOKUP(B44,GD_CHAM_CONG!$C$6:$BF$997,51,FALSE)+VLOOKUP(B44,GD_CHAM_CONG!$C$6:$BF$997,52,FALSE)+VLOOKUP(B44,GD_CHAM_CONG!$C$6:$BF$997,53,FALSE)+VLOOKUP(B44,GD_CHAM_CONG!$C$6:$BF$997,54,FALSE)</f>
        <v>0</v>
      </c>
      <c r="N44" s="216">
        <f>VLOOKUP(B44,GD_CHAM_CONG!$C$1:$BJ$480,60,FALSE)</f>
        <v>1.05</v>
      </c>
      <c r="O44" s="218">
        <f>RPT_LNS_LUONG_CHE_DO!BA45</f>
        <v>8079750</v>
      </c>
      <c r="P44" s="218">
        <f>VLOOKUP(B44,RPT_LNS_LUONG_CHE_DO!$B$5:$CA$989,78,FALSE)</f>
        <v>0</v>
      </c>
      <c r="Q44" s="218">
        <f>VLOOKUP(B44,RPT_PHU_CAP_TN!$B$5:$G$1000,6,FALSE)</f>
        <v>0</v>
      </c>
      <c r="R44" s="218">
        <f>VLOOKUP(B44,RPT_TIEN_AN_TRUA!$B$5:$I$1000,8,FALSE)</f>
        <v>680000</v>
      </c>
      <c r="S44" s="218">
        <f>VLOOKUP(B44,RPT_LNS_LUONG_CHE_DO!$B$5:$BV$993,68,FALSE)+VLOOKUP(B44,RPT_LNS_LUONG_CHE_DO!$B$5:$BW$993,69,FALSE)</f>
        <v>0</v>
      </c>
      <c r="T44" s="218">
        <f t="shared" si="0"/>
        <v>8759750</v>
      </c>
      <c r="U44" s="219">
        <f>VLOOKUP(B44,RPT_BAO_HIEM!$B$5:$N$1000,11,FALSE)</f>
        <v>317760</v>
      </c>
      <c r="V44" s="219">
        <f>VLOOKUP(B44,RPT_BAO_HIEM!$B$5:$N$1000,12,FALSE)</f>
        <v>59580</v>
      </c>
      <c r="W44" s="219">
        <f>VLOOKUP(B44,RPT_BAO_HIEM!$B$5:$N$1000,13,FALSE)</f>
        <v>39720</v>
      </c>
      <c r="X44" s="220">
        <f>VLOOKUP(B44,RPT_DOAN_PHI!$B$5:$H$968,7,FALSE)</f>
        <v>80798</v>
      </c>
      <c r="Y44" s="219">
        <f>VLOOKUP(B44,RPT_THUE!$B$5:$H$933,7,FALSE)</f>
        <v>429563</v>
      </c>
      <c r="Z44" s="219">
        <f t="shared" si="1"/>
        <v>927421</v>
      </c>
      <c r="AA44" s="221">
        <f t="shared" si="2"/>
        <v>7832329</v>
      </c>
      <c r="AB44" s="222"/>
      <c r="AC44" s="222"/>
      <c r="AD44" s="221">
        <f t="shared" si="3"/>
        <v>7832329</v>
      </c>
      <c r="AE44">
        <v>7832329</v>
      </c>
      <c r="AF44" s="338">
        <f t="shared" si="4"/>
        <v>0</v>
      </c>
    </row>
    <row r="45" spans="1:32" ht="14.25" x14ac:dyDescent="0.2">
      <c r="A45" s="89">
        <f t="shared" si="5"/>
        <v>42</v>
      </c>
      <c r="B45" s="212">
        <f>GD_CHUNG!B46</f>
        <v>13528</v>
      </c>
      <c r="C45" s="212" t="str">
        <f>GD_CHUNG!C46</f>
        <v>Cao Thị Trà Giang</v>
      </c>
      <c r="D45" s="212" t="str">
        <f>GD_CHUNG!D46</f>
        <v>NV Thủ tục bay, không báo</v>
      </c>
      <c r="E45" s="213" t="str">
        <f>GD_CHUNG!G46</f>
        <v>HD1N</v>
      </c>
      <c r="F45" s="214">
        <f>VLOOKUP(B45,GD_LCD_HS_LNS!$B$4:$E$1000,4,FALSE)</f>
        <v>3972000</v>
      </c>
      <c r="G45" s="215">
        <f>VLOOKUP(B45,GD_CHUNG!$B$5:$N$594,13,FALSE)</f>
        <v>19028960119013</v>
      </c>
      <c r="H45" s="216">
        <f>VLOOKUP(B45,GD_CHAM_CONG!$C$6:$AN$997,38,FALSE)</f>
        <v>27</v>
      </c>
      <c r="I45" s="216">
        <f>VLOOKUP(B45,GD_CHAM_CONG!$C$6:$AS$997,39,FALSE)+VLOOKUP(B45,GD_CHAM_CONG!$C$6:$AS$997,40,FALSE)+VLOOKUP(B45,GD_CHAM_CONG!$C$6:$AS$997,41,FALSE)+VLOOKUP(B45,GD_CHAM_CONG!$C$6:$AS$997,42,FALSE)+VLOOKUP(B45,GD_CHAM_CONG!$C$6:$AS$997,43,FALSE)</f>
        <v>0</v>
      </c>
      <c r="J45" s="216">
        <f>VLOOKUP(B45,GD_CHAM_CONG!$C$6:$AV$997,44,FALSE)+VLOOKUP(B45,GD_CHAM_CONG!$C$6:$AV$997,45,FALSE)+VLOOKUP(B45,GD_CHAM_CONG!$C$6:$AV$997,46,FALSE)</f>
        <v>0</v>
      </c>
      <c r="K45" s="216">
        <f>VLOOKUP(B45,GD_CHAM_CONG!$C$6:$AW$997,47,FALSE)</f>
        <v>0</v>
      </c>
      <c r="L45" s="216">
        <f>VLOOKUP(B45,GD_CHAM_CONG!$C$6:$AZ$997,47,FALSE)+VLOOKUP(B45,GD_CHAM_CONG!$C$6:$AZ$997,48,FALSE)</f>
        <v>0</v>
      </c>
      <c r="M45" s="216">
        <f>VLOOKUP(B45,GD_CHAM_CONG!$C$6:$BF$997,50,FALSE)+VLOOKUP(B45,GD_CHAM_CONG!$C$6:$BF$997,51,FALSE)+VLOOKUP(B45,GD_CHAM_CONG!$C$6:$BF$997,52,FALSE)+VLOOKUP(B45,GD_CHAM_CONG!$C$6:$BF$997,53,FALSE)+VLOOKUP(B45,GD_CHAM_CONG!$C$6:$BF$997,54,FALSE)</f>
        <v>0</v>
      </c>
      <c r="N45" s="217">
        <f>VLOOKUP(B45,GD_CHAM_CONG!$C$1:$BJ$480,60,FALSE)</f>
        <v>1.05</v>
      </c>
      <c r="O45" s="218">
        <f>RPT_LNS_LUONG_CHE_DO!BA46</f>
        <v>8079750</v>
      </c>
      <c r="P45" s="218">
        <f>VLOOKUP(B45,RPT_LNS_LUONG_CHE_DO!$B$5:$CA$989,78,FALSE)</f>
        <v>0</v>
      </c>
      <c r="Q45" s="218">
        <f>VLOOKUP(B45,RPT_PHU_CAP_TN!$B$5:$G$1000,6,FALSE)</f>
        <v>0</v>
      </c>
      <c r="R45" s="218">
        <f>VLOOKUP(B45,RPT_TIEN_AN_TRUA!$B$5:$I$1000,8,FALSE)</f>
        <v>680000</v>
      </c>
      <c r="S45" s="218">
        <f>VLOOKUP(B45,RPT_LNS_LUONG_CHE_DO!$B$5:$BV$993,68,FALSE)+VLOOKUP(B45,RPT_LNS_LUONG_CHE_DO!$B$5:$BW$993,69,FALSE)</f>
        <v>0</v>
      </c>
      <c r="T45" s="218">
        <f t="shared" si="0"/>
        <v>8759750</v>
      </c>
      <c r="U45" s="219">
        <f>VLOOKUP(B45,RPT_BAO_HIEM!$B$5:$N$1000,11,FALSE)</f>
        <v>317760</v>
      </c>
      <c r="V45" s="219">
        <f>VLOOKUP(B45,RPT_BAO_HIEM!$B$5:$N$1000,12,FALSE)</f>
        <v>59580</v>
      </c>
      <c r="W45" s="219">
        <f>VLOOKUP(B45,RPT_BAO_HIEM!$B$5:$N$1000,13,FALSE)</f>
        <v>39720</v>
      </c>
      <c r="X45" s="220">
        <f>VLOOKUP(B45,RPT_DOAN_PHI!$B$5:$H$968,7,FALSE)</f>
        <v>80798</v>
      </c>
      <c r="Y45" s="219">
        <f>VLOOKUP(B45,RPT_THUE!$B$5:$H$933,7,FALSE)</f>
        <v>429563</v>
      </c>
      <c r="Z45" s="219">
        <f t="shared" si="1"/>
        <v>927421</v>
      </c>
      <c r="AA45" s="221">
        <f t="shared" si="2"/>
        <v>7832329</v>
      </c>
      <c r="AB45" s="222"/>
      <c r="AC45" s="222"/>
      <c r="AD45" s="221">
        <f t="shared" si="3"/>
        <v>7832329</v>
      </c>
      <c r="AE45">
        <v>7832329</v>
      </c>
      <c r="AF45" s="338">
        <f t="shared" si="4"/>
        <v>0</v>
      </c>
    </row>
    <row r="46" spans="1:32" ht="14.25" x14ac:dyDescent="0.2">
      <c r="A46" s="89">
        <f t="shared" si="5"/>
        <v>43</v>
      </c>
      <c r="B46" s="212">
        <f>GD_CHUNG!B47</f>
        <v>10536</v>
      </c>
      <c r="C46" s="212" t="str">
        <f>GD_CHUNG!C47</f>
        <v>Nguyễn Tiến Dũng</v>
      </c>
      <c r="D46" s="212" t="str">
        <f>GD_CHUNG!D47</f>
        <v>NV ULD</v>
      </c>
      <c r="E46" s="213" t="str">
        <f>GD_CHUNG!G47</f>
        <v>HDKX</v>
      </c>
      <c r="F46" s="214">
        <f>VLOOKUP(B46,GD_LCD_HS_LNS!$B$4:$E$1000,4,FALSE)</f>
        <v>3778000</v>
      </c>
      <c r="G46" s="215">
        <f>VLOOKUP(B46,GD_CHUNG!$B$5:$N$594,13,FALSE)</f>
        <v>10523873640015</v>
      </c>
      <c r="H46" s="216">
        <f>VLOOKUP(B46,GD_CHAM_CONG!$C$6:$AN$997,38,FALSE)</f>
        <v>27</v>
      </c>
      <c r="I46" s="216">
        <f>VLOOKUP(B46,GD_CHAM_CONG!$C$6:$AS$997,39,FALSE)+VLOOKUP(B46,GD_CHAM_CONG!$C$6:$AS$997,40,FALSE)+VLOOKUP(B46,GD_CHAM_CONG!$C$6:$AS$997,41,FALSE)+VLOOKUP(B46,GD_CHAM_CONG!$C$6:$AS$997,42,FALSE)+VLOOKUP(B46,GD_CHAM_CONG!$C$6:$AS$997,43,FALSE)</f>
        <v>0</v>
      </c>
      <c r="J46" s="216">
        <f>VLOOKUP(B46,GD_CHAM_CONG!$C$6:$AV$997,44,FALSE)+VLOOKUP(B46,GD_CHAM_CONG!$C$6:$AV$997,45,FALSE)+VLOOKUP(B46,GD_CHAM_CONG!$C$6:$AV$997,46,FALSE)</f>
        <v>0</v>
      </c>
      <c r="K46" s="216">
        <f>VLOOKUP(B46,GD_CHAM_CONG!$C$6:$AW$997,47,FALSE)</f>
        <v>0</v>
      </c>
      <c r="L46" s="216">
        <f>VLOOKUP(B46,GD_CHAM_CONG!$C$6:$AZ$997,47,FALSE)+VLOOKUP(B46,GD_CHAM_CONG!$C$6:$AZ$997,48,FALSE)</f>
        <v>0</v>
      </c>
      <c r="M46" s="216">
        <f>VLOOKUP(B46,GD_CHAM_CONG!$C$6:$BF$997,50,FALSE)+VLOOKUP(B46,GD_CHAM_CONG!$C$6:$BF$997,51,FALSE)+VLOOKUP(B46,GD_CHAM_CONG!$C$6:$BF$997,52,FALSE)+VLOOKUP(B46,GD_CHAM_CONG!$C$6:$BF$997,53,FALSE)+VLOOKUP(B46,GD_CHAM_CONG!$C$6:$BF$997,54,FALSE)</f>
        <v>0</v>
      </c>
      <c r="N46" s="216">
        <f>VLOOKUP(B46,GD_CHAM_CONG!$C$1:$BJ$480,60,FALSE)</f>
        <v>1.05</v>
      </c>
      <c r="O46" s="218">
        <f>RPT_LNS_LUONG_CHE_DO!BA47</f>
        <v>8032500</v>
      </c>
      <c r="P46" s="218">
        <f>VLOOKUP(B46,RPT_LNS_LUONG_CHE_DO!$B$5:$CA$989,78,FALSE)</f>
        <v>0</v>
      </c>
      <c r="Q46" s="218">
        <f>VLOOKUP(B46,RPT_PHU_CAP_TN!$B$5:$G$1000,6,FALSE)</f>
        <v>0</v>
      </c>
      <c r="R46" s="218">
        <f>VLOOKUP(B46,RPT_TIEN_AN_TRUA!$B$5:$I$1000,8,FALSE)</f>
        <v>680000</v>
      </c>
      <c r="S46" s="218">
        <f>VLOOKUP(B46,RPT_LNS_LUONG_CHE_DO!$B$5:$BV$993,68,FALSE)+VLOOKUP(B46,RPT_LNS_LUONG_CHE_DO!$B$5:$BW$993,69,FALSE)</f>
        <v>0</v>
      </c>
      <c r="T46" s="218">
        <f t="shared" si="0"/>
        <v>8712500</v>
      </c>
      <c r="U46" s="219">
        <f>VLOOKUP(B46,RPT_BAO_HIEM!$B$5:$N$1000,11,FALSE)</f>
        <v>302240</v>
      </c>
      <c r="V46" s="219">
        <f>VLOOKUP(B46,RPT_BAO_HIEM!$B$5:$N$1000,12,FALSE)</f>
        <v>56670</v>
      </c>
      <c r="W46" s="219">
        <f>VLOOKUP(B46,RPT_BAO_HIEM!$B$5:$N$1000,13,FALSE)</f>
        <v>37780</v>
      </c>
      <c r="X46" s="220">
        <f>VLOOKUP(B46,RPT_DOAN_PHI!$B$5:$H$968,7,FALSE)</f>
        <v>80325</v>
      </c>
      <c r="Y46" s="219">
        <f>VLOOKUP(B46,RPT_THUE!$B$5:$H$933,7,FALSE)</f>
        <v>338912</v>
      </c>
      <c r="Z46" s="219">
        <f t="shared" si="1"/>
        <v>815927</v>
      </c>
      <c r="AA46" s="221">
        <f t="shared" si="2"/>
        <v>7896573</v>
      </c>
      <c r="AB46" s="222"/>
      <c r="AC46" s="222"/>
      <c r="AD46" s="221">
        <f t="shared" si="3"/>
        <v>7896573</v>
      </c>
      <c r="AE46">
        <v>7896573</v>
      </c>
      <c r="AF46" s="338">
        <f t="shared" si="4"/>
        <v>0</v>
      </c>
    </row>
    <row r="47" spans="1:32" ht="14.25" x14ac:dyDescent="0.2">
      <c r="A47" s="89">
        <f t="shared" si="5"/>
        <v>44</v>
      </c>
      <c r="B47" s="212">
        <f>GD_CHUNG!B48</f>
        <v>11355</v>
      </c>
      <c r="C47" s="212" t="str">
        <f>GD_CHUNG!C48</f>
        <v>Văn Anh Tuấn</v>
      </c>
      <c r="D47" s="212" t="str">
        <f>GD_CHUNG!D48</f>
        <v>NV ULD</v>
      </c>
      <c r="E47" s="213" t="str">
        <f>GD_CHUNG!G48</f>
        <v>HD3N</v>
      </c>
      <c r="F47" s="214">
        <f>VLOOKUP(B47,GD_LCD_HS_LNS!$B$4:$E$1000,4,FALSE)</f>
        <v>3778000</v>
      </c>
      <c r="G47" s="215">
        <f>VLOOKUP(B47,GD_CHUNG!$B$5:$N$594,13,FALSE)</f>
        <v>19027089339010</v>
      </c>
      <c r="H47" s="216">
        <f>VLOOKUP(B47,GD_CHAM_CONG!$C$6:$AN$997,38,FALSE)</f>
        <v>27</v>
      </c>
      <c r="I47" s="216">
        <f>VLOOKUP(B47,GD_CHAM_CONG!$C$6:$AS$997,39,FALSE)+VLOOKUP(B47,GD_CHAM_CONG!$C$6:$AS$997,40,FALSE)+VLOOKUP(B47,GD_CHAM_CONG!$C$6:$AS$997,41,FALSE)+VLOOKUP(B47,GD_CHAM_CONG!$C$6:$AS$997,42,FALSE)+VLOOKUP(B47,GD_CHAM_CONG!$C$6:$AS$997,43,FALSE)</f>
        <v>0</v>
      </c>
      <c r="J47" s="216">
        <f>VLOOKUP(B47,GD_CHAM_CONG!$C$6:$AV$997,44,FALSE)+VLOOKUP(B47,GD_CHAM_CONG!$C$6:$AV$997,45,FALSE)+VLOOKUP(B47,GD_CHAM_CONG!$C$6:$AV$997,46,FALSE)</f>
        <v>0</v>
      </c>
      <c r="K47" s="216">
        <f>VLOOKUP(B47,GD_CHAM_CONG!$C$6:$AW$997,47,FALSE)</f>
        <v>0</v>
      </c>
      <c r="L47" s="216">
        <f>VLOOKUP(B47,GD_CHAM_CONG!$C$6:$AZ$997,47,FALSE)+VLOOKUP(B47,GD_CHAM_CONG!$C$6:$AZ$997,48,FALSE)</f>
        <v>0</v>
      </c>
      <c r="M47" s="216">
        <f>VLOOKUP(B47,GD_CHAM_CONG!$C$6:$BF$997,50,FALSE)+VLOOKUP(B47,GD_CHAM_CONG!$C$6:$BF$997,51,FALSE)+VLOOKUP(B47,GD_CHAM_CONG!$C$6:$BF$997,52,FALSE)+VLOOKUP(B47,GD_CHAM_CONG!$C$6:$BF$997,53,FALSE)+VLOOKUP(B47,GD_CHAM_CONG!$C$6:$BF$997,54,FALSE)</f>
        <v>0</v>
      </c>
      <c r="N47" s="217">
        <f>VLOOKUP(B47,GD_CHAM_CONG!$C$1:$BJ$480,60,FALSE)</f>
        <v>1</v>
      </c>
      <c r="O47" s="218">
        <f>RPT_LNS_LUONG_CHE_DO!BA48</f>
        <v>7200000</v>
      </c>
      <c r="P47" s="218">
        <f>VLOOKUP(B47,RPT_LNS_LUONG_CHE_DO!$B$5:$CA$989,78,FALSE)</f>
        <v>0</v>
      </c>
      <c r="Q47" s="218">
        <f>VLOOKUP(B47,RPT_PHU_CAP_TN!$B$5:$G$1000,6,FALSE)</f>
        <v>0</v>
      </c>
      <c r="R47" s="218">
        <f>VLOOKUP(B47,RPT_TIEN_AN_TRUA!$B$5:$I$1000,8,FALSE)</f>
        <v>680000</v>
      </c>
      <c r="S47" s="218">
        <f>VLOOKUP(B47,RPT_LNS_LUONG_CHE_DO!$B$5:$BV$993,68,FALSE)+VLOOKUP(B47,RPT_LNS_LUONG_CHE_DO!$B$5:$BW$993,69,FALSE)</f>
        <v>0</v>
      </c>
      <c r="T47" s="218">
        <f t="shared" si="0"/>
        <v>7880000</v>
      </c>
      <c r="U47" s="219">
        <f>VLOOKUP(B47,RPT_BAO_HIEM!$B$5:$N$1000,11,FALSE)</f>
        <v>302240</v>
      </c>
      <c r="V47" s="219">
        <f>VLOOKUP(B47,RPT_BAO_HIEM!$B$5:$N$1000,12,FALSE)</f>
        <v>56670</v>
      </c>
      <c r="W47" s="219">
        <f>VLOOKUP(B47,RPT_BAO_HIEM!$B$5:$N$1000,13,FALSE)</f>
        <v>37780</v>
      </c>
      <c r="X47" s="220">
        <f>VLOOKUP(B47,RPT_DOAN_PHI!$B$5:$H$968,7,FALSE)</f>
        <v>72000</v>
      </c>
      <c r="Y47" s="219">
        <f>VLOOKUP(B47,RPT_THUE!$B$5:$H$933,7,FALSE)</f>
        <v>230331</v>
      </c>
      <c r="Z47" s="219">
        <f t="shared" si="1"/>
        <v>699021</v>
      </c>
      <c r="AA47" s="221">
        <f t="shared" si="2"/>
        <v>7180979</v>
      </c>
      <c r="AB47" s="222"/>
      <c r="AC47" s="222"/>
      <c r="AD47" s="221">
        <f t="shared" si="3"/>
        <v>7180979</v>
      </c>
      <c r="AE47">
        <v>7180979</v>
      </c>
      <c r="AF47" s="338">
        <f t="shared" si="4"/>
        <v>0</v>
      </c>
    </row>
    <row r="48" spans="1:32" ht="14.25" x14ac:dyDescent="0.2">
      <c r="A48" s="89">
        <f t="shared" si="5"/>
        <v>45</v>
      </c>
      <c r="B48" s="212">
        <f>GD_CHUNG!B49</f>
        <v>12593</v>
      </c>
      <c r="C48" s="212" t="str">
        <f>GD_CHUNG!C49</f>
        <v>Phạm Trần Tuấn Minh</v>
      </c>
      <c r="D48" s="212" t="str">
        <f>GD_CHUNG!D49</f>
        <v>NV ULD</v>
      </c>
      <c r="E48" s="213" t="str">
        <f>GD_CHUNG!G49</f>
        <v>HD3N</v>
      </c>
      <c r="F48" s="214">
        <f>VLOOKUP(B48,GD_LCD_HS_LNS!$B$4:$E$1000,4,FALSE)</f>
        <v>3778000</v>
      </c>
      <c r="G48" s="215">
        <f>VLOOKUP(B48,GD_CHUNG!$B$5:$N$594,13,FALSE)</f>
        <v>19028385628016</v>
      </c>
      <c r="H48" s="216">
        <f>VLOOKUP(B48,GD_CHAM_CONG!$C$6:$AN$997,38,FALSE)</f>
        <v>27</v>
      </c>
      <c r="I48" s="216">
        <f>VLOOKUP(B48,GD_CHAM_CONG!$C$6:$AS$997,39,FALSE)+VLOOKUP(B48,GD_CHAM_CONG!$C$6:$AS$997,40,FALSE)+VLOOKUP(B48,GD_CHAM_CONG!$C$6:$AS$997,41,FALSE)+VLOOKUP(B48,GD_CHAM_CONG!$C$6:$AS$997,42,FALSE)+VLOOKUP(B48,GD_CHAM_CONG!$C$6:$AS$997,43,FALSE)</f>
        <v>0</v>
      </c>
      <c r="J48" s="216">
        <f>VLOOKUP(B48,GD_CHAM_CONG!$C$6:$AV$997,44,FALSE)+VLOOKUP(B48,GD_CHAM_CONG!$C$6:$AV$997,45,FALSE)+VLOOKUP(B48,GD_CHAM_CONG!$C$6:$AV$997,46,FALSE)</f>
        <v>0</v>
      </c>
      <c r="K48" s="216">
        <f>VLOOKUP(B48,GD_CHAM_CONG!$C$6:$AW$997,47,FALSE)</f>
        <v>0</v>
      </c>
      <c r="L48" s="216">
        <f>VLOOKUP(B48,GD_CHAM_CONG!$C$6:$AZ$997,47,FALSE)+VLOOKUP(B48,GD_CHAM_CONG!$C$6:$AZ$997,48,FALSE)</f>
        <v>0</v>
      </c>
      <c r="M48" s="216">
        <f>VLOOKUP(B48,GD_CHAM_CONG!$C$6:$BF$997,50,FALSE)+VLOOKUP(B48,GD_CHAM_CONG!$C$6:$BF$997,51,FALSE)+VLOOKUP(B48,GD_CHAM_CONG!$C$6:$BF$997,52,FALSE)+VLOOKUP(B48,GD_CHAM_CONG!$C$6:$BF$997,53,FALSE)+VLOOKUP(B48,GD_CHAM_CONG!$C$6:$BF$997,54,FALSE)</f>
        <v>0</v>
      </c>
      <c r="N48" s="217">
        <f>VLOOKUP(B48,GD_CHAM_CONG!$C$1:$BJ$480,60,FALSE)</f>
        <v>1</v>
      </c>
      <c r="O48" s="218">
        <f>RPT_LNS_LUONG_CHE_DO!BA49</f>
        <v>7200000</v>
      </c>
      <c r="P48" s="218">
        <f>VLOOKUP(B48,RPT_LNS_LUONG_CHE_DO!$B$5:$CA$989,78,FALSE)</f>
        <v>0</v>
      </c>
      <c r="Q48" s="218">
        <f>VLOOKUP(B48,RPT_PHU_CAP_TN!$B$5:$G$1000,6,FALSE)</f>
        <v>0</v>
      </c>
      <c r="R48" s="218">
        <f>VLOOKUP(B48,RPT_TIEN_AN_TRUA!$B$5:$I$1000,8,FALSE)</f>
        <v>680000</v>
      </c>
      <c r="S48" s="218">
        <f>VLOOKUP(B48,RPT_LNS_LUONG_CHE_DO!$B$5:$BV$993,68,FALSE)+VLOOKUP(B48,RPT_LNS_LUONG_CHE_DO!$B$5:$BW$993,69,FALSE)</f>
        <v>0</v>
      </c>
      <c r="T48" s="218">
        <f t="shared" si="0"/>
        <v>7880000</v>
      </c>
      <c r="U48" s="219">
        <f>VLOOKUP(B48,RPT_BAO_HIEM!$B$5:$N$1000,11,FALSE)</f>
        <v>302240</v>
      </c>
      <c r="V48" s="219">
        <f>VLOOKUP(B48,RPT_BAO_HIEM!$B$5:$N$1000,12,FALSE)</f>
        <v>56670</v>
      </c>
      <c r="W48" s="219">
        <f>VLOOKUP(B48,RPT_BAO_HIEM!$B$5:$N$1000,13,FALSE)</f>
        <v>37780</v>
      </c>
      <c r="X48" s="220">
        <f>VLOOKUP(B48,RPT_DOAN_PHI!$B$5:$H$968,7,FALSE)</f>
        <v>72000</v>
      </c>
      <c r="Y48" s="219">
        <f>VLOOKUP(B48,RPT_THUE!$B$5:$H$933,7,FALSE)</f>
        <v>230331</v>
      </c>
      <c r="Z48" s="219">
        <f t="shared" si="1"/>
        <v>699021</v>
      </c>
      <c r="AA48" s="221">
        <f t="shared" si="2"/>
        <v>7180979</v>
      </c>
      <c r="AB48" s="222"/>
      <c r="AC48" s="222"/>
      <c r="AD48" s="221">
        <f t="shared" si="3"/>
        <v>7180979</v>
      </c>
      <c r="AE48">
        <v>7180979</v>
      </c>
      <c r="AF48" s="338">
        <f t="shared" si="4"/>
        <v>0</v>
      </c>
    </row>
    <row r="49" spans="1:32" ht="14.25" x14ac:dyDescent="0.2">
      <c r="A49" s="89">
        <f t="shared" si="5"/>
        <v>46</v>
      </c>
      <c r="B49" s="212">
        <f>GD_CHUNG!B50</f>
        <v>12594</v>
      </c>
      <c r="C49" s="212" t="str">
        <f>GD_CHUNG!C50</f>
        <v>Đỗ Đình Quân</v>
      </c>
      <c r="D49" s="212" t="str">
        <f>GD_CHUNG!D50</f>
        <v>NV ULD</v>
      </c>
      <c r="E49" s="213" t="str">
        <f>GD_CHUNG!G50</f>
        <v>HD3N</v>
      </c>
      <c r="F49" s="214">
        <f>VLOOKUP(B49,GD_LCD_HS_LNS!$B$4:$E$1000,4,FALSE)</f>
        <v>3778000</v>
      </c>
      <c r="G49" s="215">
        <f>VLOOKUP(B49,GD_CHUNG!$B$5:$N$594,13,FALSE)</f>
        <v>19028385626013</v>
      </c>
      <c r="H49" s="216">
        <f>VLOOKUP(B49,GD_CHAM_CONG!$C$6:$AN$997,38,FALSE)</f>
        <v>27</v>
      </c>
      <c r="I49" s="216">
        <f>VLOOKUP(B49,GD_CHAM_CONG!$C$6:$AS$997,39,FALSE)+VLOOKUP(B49,GD_CHAM_CONG!$C$6:$AS$997,40,FALSE)+VLOOKUP(B49,GD_CHAM_CONG!$C$6:$AS$997,41,FALSE)+VLOOKUP(B49,GD_CHAM_CONG!$C$6:$AS$997,42,FALSE)+VLOOKUP(B49,GD_CHAM_CONG!$C$6:$AS$997,43,FALSE)</f>
        <v>0</v>
      </c>
      <c r="J49" s="216">
        <f>VLOOKUP(B49,GD_CHAM_CONG!$C$6:$AV$997,44,FALSE)+VLOOKUP(B49,GD_CHAM_CONG!$C$6:$AV$997,45,FALSE)+VLOOKUP(B49,GD_CHAM_CONG!$C$6:$AV$997,46,FALSE)</f>
        <v>0</v>
      </c>
      <c r="K49" s="216">
        <f>VLOOKUP(B49,GD_CHAM_CONG!$C$6:$AW$997,47,FALSE)</f>
        <v>0</v>
      </c>
      <c r="L49" s="216">
        <f>VLOOKUP(B49,GD_CHAM_CONG!$C$6:$AZ$997,47,FALSE)+VLOOKUP(B49,GD_CHAM_CONG!$C$6:$AZ$997,48,FALSE)</f>
        <v>0</v>
      </c>
      <c r="M49" s="216">
        <f>VLOOKUP(B49,GD_CHAM_CONG!$C$6:$BF$997,50,FALSE)+VLOOKUP(B49,GD_CHAM_CONG!$C$6:$BF$997,51,FALSE)+VLOOKUP(B49,GD_CHAM_CONG!$C$6:$BF$997,52,FALSE)+VLOOKUP(B49,GD_CHAM_CONG!$C$6:$BF$997,53,FALSE)+VLOOKUP(B49,GD_CHAM_CONG!$C$6:$BF$997,54,FALSE)</f>
        <v>0</v>
      </c>
      <c r="N49" s="217">
        <f>VLOOKUP(B49,GD_CHAM_CONG!$C$1:$BJ$480,60,FALSE)</f>
        <v>0.9</v>
      </c>
      <c r="O49" s="218">
        <f>RPT_LNS_LUONG_CHE_DO!BA50</f>
        <v>6480000.0000000009</v>
      </c>
      <c r="P49" s="218">
        <f>VLOOKUP(B49,RPT_LNS_LUONG_CHE_DO!$B$5:$CA$989,78,FALSE)</f>
        <v>0</v>
      </c>
      <c r="Q49" s="218">
        <f>VLOOKUP(B49,RPT_PHU_CAP_TN!$B$5:$G$1000,6,FALSE)</f>
        <v>0</v>
      </c>
      <c r="R49" s="218">
        <f>VLOOKUP(B49,RPT_TIEN_AN_TRUA!$B$5:$I$1000,8,FALSE)</f>
        <v>680000</v>
      </c>
      <c r="S49" s="218">
        <f>VLOOKUP(B49,RPT_LNS_LUONG_CHE_DO!$B$5:$BV$993,68,FALSE)+VLOOKUP(B49,RPT_LNS_LUONG_CHE_DO!$B$5:$BW$993,69,FALSE)</f>
        <v>0</v>
      </c>
      <c r="T49" s="218">
        <f t="shared" si="0"/>
        <v>7160000.0000000009</v>
      </c>
      <c r="U49" s="219">
        <f>VLOOKUP(B49,RPT_BAO_HIEM!$B$5:$N$1000,11,FALSE)</f>
        <v>302240</v>
      </c>
      <c r="V49" s="219">
        <f>VLOOKUP(B49,RPT_BAO_HIEM!$B$5:$N$1000,12,FALSE)</f>
        <v>56670</v>
      </c>
      <c r="W49" s="219">
        <f>VLOOKUP(B49,RPT_BAO_HIEM!$B$5:$N$1000,13,FALSE)</f>
        <v>37780</v>
      </c>
      <c r="X49" s="220">
        <f>VLOOKUP(B49,RPT_DOAN_PHI!$B$5:$H$968,7,FALSE)</f>
        <v>64800</v>
      </c>
      <c r="Y49" s="219">
        <f>VLOOKUP(B49,RPT_THUE!$B$5:$H$933,7,FALSE)</f>
        <v>194331.00000000006</v>
      </c>
      <c r="Z49" s="220">
        <f t="shared" si="1"/>
        <v>655821</v>
      </c>
      <c r="AA49" s="221">
        <f t="shared" si="2"/>
        <v>6504179.0000000009</v>
      </c>
      <c r="AB49" s="222"/>
      <c r="AC49" s="222"/>
      <c r="AD49" s="221">
        <f t="shared" si="3"/>
        <v>6504179.0000000009</v>
      </c>
      <c r="AE49">
        <v>6504179.0000000009</v>
      </c>
      <c r="AF49" s="338">
        <f t="shared" si="4"/>
        <v>0</v>
      </c>
    </row>
    <row r="50" spans="1:32" ht="14.25" x14ac:dyDescent="0.2">
      <c r="A50" s="89">
        <f t="shared" si="5"/>
        <v>47</v>
      </c>
      <c r="B50" s="212">
        <f>GD_CHUNG!B51</f>
        <v>12595</v>
      </c>
      <c r="C50" s="212" t="str">
        <f>GD_CHUNG!C51</f>
        <v>Lê Văn Lương</v>
      </c>
      <c r="D50" s="212" t="str">
        <f>GD_CHUNG!D51</f>
        <v>NV ULD</v>
      </c>
      <c r="E50" s="213" t="str">
        <f>GD_CHUNG!G51</f>
        <v>HD3N</v>
      </c>
      <c r="F50" s="214">
        <f>VLOOKUP(B50,GD_LCD_HS_LNS!$B$4:$E$1000,4,FALSE)</f>
        <v>3778000</v>
      </c>
      <c r="G50" s="215">
        <f>VLOOKUP(B50,GD_CHUNG!$B$5:$N$594,13,FALSE)</f>
        <v>19028385620015</v>
      </c>
      <c r="H50" s="216">
        <f>VLOOKUP(B50,GD_CHAM_CONG!$C$6:$AN$997,38,FALSE)</f>
        <v>27</v>
      </c>
      <c r="I50" s="216">
        <f>VLOOKUP(B50,GD_CHAM_CONG!$C$6:$AS$997,39,FALSE)+VLOOKUP(B50,GD_CHAM_CONG!$C$6:$AS$997,40,FALSE)+VLOOKUP(B50,GD_CHAM_CONG!$C$6:$AS$997,41,FALSE)+VLOOKUP(B50,GD_CHAM_CONG!$C$6:$AS$997,42,FALSE)+VLOOKUP(B50,GD_CHAM_CONG!$C$6:$AS$997,43,FALSE)</f>
        <v>0</v>
      </c>
      <c r="J50" s="216">
        <f>VLOOKUP(B50,GD_CHAM_CONG!$C$6:$AV$997,44,FALSE)+VLOOKUP(B50,GD_CHAM_CONG!$C$6:$AV$997,45,FALSE)+VLOOKUP(B50,GD_CHAM_CONG!$C$6:$AV$997,46,FALSE)</f>
        <v>0</v>
      </c>
      <c r="K50" s="216">
        <f>VLOOKUP(B50,GD_CHAM_CONG!$C$6:$AW$997,47,FALSE)</f>
        <v>0</v>
      </c>
      <c r="L50" s="216">
        <f>VLOOKUP(B50,GD_CHAM_CONG!$C$6:$AZ$997,47,FALSE)+VLOOKUP(B50,GD_CHAM_CONG!$C$6:$AZ$997,48,FALSE)</f>
        <v>0</v>
      </c>
      <c r="M50" s="216">
        <f>VLOOKUP(B50,GD_CHAM_CONG!$C$6:$BF$997,50,FALSE)+VLOOKUP(B50,GD_CHAM_CONG!$C$6:$BF$997,51,FALSE)+VLOOKUP(B50,GD_CHAM_CONG!$C$6:$BF$997,52,FALSE)+VLOOKUP(B50,GD_CHAM_CONG!$C$6:$BF$997,53,FALSE)+VLOOKUP(B50,GD_CHAM_CONG!$C$6:$BF$997,54,FALSE)</f>
        <v>0</v>
      </c>
      <c r="N50" s="217">
        <f>VLOOKUP(B50,GD_CHAM_CONG!$C$1:$BJ$480,60,FALSE)</f>
        <v>1</v>
      </c>
      <c r="O50" s="218">
        <f>RPT_LNS_LUONG_CHE_DO!BA51</f>
        <v>7200000</v>
      </c>
      <c r="P50" s="218">
        <f>VLOOKUP(B50,RPT_LNS_LUONG_CHE_DO!$B$5:$CA$989,78,FALSE)</f>
        <v>0</v>
      </c>
      <c r="Q50" s="218">
        <f>VLOOKUP(B50,RPT_PHU_CAP_TN!$B$5:$G$1000,6,FALSE)</f>
        <v>0</v>
      </c>
      <c r="R50" s="218">
        <f>VLOOKUP(B50,RPT_TIEN_AN_TRUA!$B$5:$I$1000,8,FALSE)</f>
        <v>680000</v>
      </c>
      <c r="S50" s="218">
        <f>VLOOKUP(B50,RPT_LNS_LUONG_CHE_DO!$B$5:$BV$993,68,FALSE)+VLOOKUP(B50,RPT_LNS_LUONG_CHE_DO!$B$5:$BW$993,69,FALSE)</f>
        <v>0</v>
      </c>
      <c r="T50" s="218">
        <f t="shared" si="0"/>
        <v>7880000</v>
      </c>
      <c r="U50" s="219">
        <f>VLOOKUP(B50,RPT_BAO_HIEM!$B$5:$N$1000,11,FALSE)</f>
        <v>302240</v>
      </c>
      <c r="V50" s="219">
        <f>VLOOKUP(B50,RPT_BAO_HIEM!$B$5:$N$1000,12,FALSE)</f>
        <v>56670</v>
      </c>
      <c r="W50" s="219">
        <f>VLOOKUP(B50,RPT_BAO_HIEM!$B$5:$N$1000,13,FALSE)</f>
        <v>37780</v>
      </c>
      <c r="X50" s="220">
        <f>VLOOKUP(B50,RPT_DOAN_PHI!$B$5:$H$968,7,FALSE)</f>
        <v>72000</v>
      </c>
      <c r="Y50" s="219">
        <f>VLOOKUP(B50,RPT_THUE!$B$5:$H$933,7,FALSE)</f>
        <v>230331</v>
      </c>
      <c r="Z50" s="220">
        <f t="shared" si="1"/>
        <v>699021</v>
      </c>
      <c r="AA50" s="221">
        <f t="shared" si="2"/>
        <v>7180979</v>
      </c>
      <c r="AB50" s="222"/>
      <c r="AC50" s="222"/>
      <c r="AD50" s="221">
        <f t="shared" si="3"/>
        <v>7180979</v>
      </c>
      <c r="AE50">
        <v>7180979</v>
      </c>
      <c r="AF50" s="338">
        <f t="shared" si="4"/>
        <v>0</v>
      </c>
    </row>
    <row r="51" spans="1:32" ht="14.25" x14ac:dyDescent="0.2">
      <c r="A51" s="89">
        <f t="shared" si="5"/>
        <v>48</v>
      </c>
      <c r="B51" s="212">
        <f>GD_CHUNG!B52</f>
        <v>13669</v>
      </c>
      <c r="C51" s="212" t="str">
        <f>GD_CHUNG!C52</f>
        <v>Nguyễn Duy Hải</v>
      </c>
      <c r="D51" s="212" t="str">
        <f>GD_CHUNG!D52</f>
        <v>NV ULD</v>
      </c>
      <c r="E51" s="213" t="str">
        <f>GD_CHUNG!G52</f>
        <v>HD1N</v>
      </c>
      <c r="F51" s="214">
        <f>VLOOKUP(B51,GD_LCD_HS_LNS!$B$4:$E$1000,4,FALSE)</f>
        <v>3778000</v>
      </c>
      <c r="G51" s="263">
        <v>19029389607011</v>
      </c>
      <c r="H51" s="216">
        <f>VLOOKUP(B51,GD_CHAM_CONG!$C$6:$AN$997,38,FALSE)</f>
        <v>27</v>
      </c>
      <c r="I51" s="216">
        <f>VLOOKUP(B51,GD_CHAM_CONG!$C$6:$AS$997,39,FALSE)+VLOOKUP(B51,GD_CHAM_CONG!$C$6:$AS$997,40,FALSE)+VLOOKUP(B51,GD_CHAM_CONG!$C$6:$AS$997,41,FALSE)+VLOOKUP(B51,GD_CHAM_CONG!$C$6:$AS$997,42,FALSE)+VLOOKUP(B51,GD_CHAM_CONG!$C$6:$AS$997,43,FALSE)</f>
        <v>0</v>
      </c>
      <c r="J51" s="216">
        <f>VLOOKUP(B51,GD_CHAM_CONG!$C$6:$AV$997,44,FALSE)+VLOOKUP(B51,GD_CHAM_CONG!$C$6:$AV$997,45,FALSE)+VLOOKUP(B51,GD_CHAM_CONG!$C$6:$AV$997,46,FALSE)</f>
        <v>0</v>
      </c>
      <c r="K51" s="216">
        <f>VLOOKUP(B51,GD_CHAM_CONG!$C$6:$AW$997,47,FALSE)</f>
        <v>0</v>
      </c>
      <c r="L51" s="216">
        <f>VLOOKUP(B51,GD_CHAM_CONG!$C$6:$AZ$997,47,FALSE)+VLOOKUP(B51,GD_CHAM_CONG!$C$6:$AZ$997,48,FALSE)</f>
        <v>0</v>
      </c>
      <c r="M51" s="216">
        <f>VLOOKUP(B51,GD_CHAM_CONG!$C$6:$BF$997,50,FALSE)+VLOOKUP(B51,GD_CHAM_CONG!$C$6:$BF$997,51,FALSE)+VLOOKUP(B51,GD_CHAM_CONG!$C$6:$BF$997,52,FALSE)+VLOOKUP(B51,GD_CHAM_CONG!$C$6:$BF$997,53,FALSE)+VLOOKUP(B51,GD_CHAM_CONG!$C$6:$BF$997,54,FALSE)</f>
        <v>0</v>
      </c>
      <c r="N51" s="217">
        <f>VLOOKUP(B51,GD_CHAM_CONG!$C$1:$BJ$480,60,FALSE)</f>
        <v>1</v>
      </c>
      <c r="O51" s="218">
        <f>RPT_LNS_LUONG_CHE_DO!BA52</f>
        <v>6480000</v>
      </c>
      <c r="P51" s="218">
        <f>VLOOKUP(B51,RPT_LNS_LUONG_CHE_DO!$B$5:$CA$989,78,FALSE)</f>
        <v>0</v>
      </c>
      <c r="Q51" s="218">
        <f>VLOOKUP(B51,RPT_PHU_CAP_TN!$B$5:$G$1000,6,FALSE)</f>
        <v>0</v>
      </c>
      <c r="R51" s="218">
        <f>VLOOKUP(B51,RPT_TIEN_AN_TRUA!$B$5:$I$1000,8,FALSE)</f>
        <v>680000</v>
      </c>
      <c r="S51" s="218">
        <f>VLOOKUP(B51,RPT_LNS_LUONG_CHE_DO!$B$5:$BV$993,68,FALSE)+VLOOKUP(B51,RPT_LNS_LUONG_CHE_DO!$B$5:$BW$993,69,FALSE)</f>
        <v>0</v>
      </c>
      <c r="T51" s="218">
        <f t="shared" si="0"/>
        <v>7160000</v>
      </c>
      <c r="U51" s="219">
        <f>VLOOKUP(B51,RPT_BAO_HIEM!$B$5:$N$1000,11,FALSE)</f>
        <v>0</v>
      </c>
      <c r="V51" s="219">
        <f>VLOOKUP(B51,RPT_BAO_HIEM!$B$5:$N$1000,12,FALSE)</f>
        <v>0</v>
      </c>
      <c r="W51" s="219">
        <f>VLOOKUP(B51,RPT_BAO_HIEM!$B$5:$N$1000,13,FALSE)</f>
        <v>0</v>
      </c>
      <c r="X51" s="220">
        <f>VLOOKUP(B51,RPT_DOAN_PHI!$B$5:$H$968,7,FALSE)</f>
        <v>64800</v>
      </c>
      <c r="Y51" s="219">
        <f>VLOOKUP(B51,RPT_THUE!$B$5:$H$933,7,FALSE)</f>
        <v>214165.5</v>
      </c>
      <c r="Z51" s="220">
        <f t="shared" si="1"/>
        <v>278965.5</v>
      </c>
      <c r="AA51" s="221">
        <f t="shared" si="2"/>
        <v>6881034.5</v>
      </c>
      <c r="AB51" s="222"/>
      <c r="AC51" s="222"/>
      <c r="AD51" s="221">
        <f t="shared" si="3"/>
        <v>6881034.5</v>
      </c>
      <c r="AE51">
        <v>6881034.5</v>
      </c>
      <c r="AF51" s="338">
        <f t="shared" si="4"/>
        <v>0</v>
      </c>
    </row>
    <row r="52" spans="1:32" ht="14.25" x14ac:dyDescent="0.2">
      <c r="A52" s="89">
        <f t="shared" si="5"/>
        <v>49</v>
      </c>
      <c r="B52" s="212">
        <f>GD_CHUNG!B53</f>
        <v>13102</v>
      </c>
      <c r="C52" s="212" t="str">
        <f>GD_CHUNG!C53</f>
        <v>Ngô Văn Sơn</v>
      </c>
      <c r="D52" s="212" t="str">
        <f>GD_CHUNG!D53</f>
        <v>Nviên HDCX</v>
      </c>
      <c r="E52" s="213" t="str">
        <f>GD_CHUNG!G53</f>
        <v>HD3N</v>
      </c>
      <c r="F52" s="214">
        <f>VLOOKUP(B52,GD_LCD_HS_LNS!$B$4:$E$1000,4,FALSE)</f>
        <v>3972000</v>
      </c>
      <c r="G52" s="215">
        <f>VLOOKUP(B52,GD_CHUNG!$B$5:$N$594,13,FALSE)</f>
        <v>19028834685011</v>
      </c>
      <c r="H52" s="216">
        <f>VLOOKUP(B52,GD_CHAM_CONG!$C$6:$AN$997,38,FALSE)</f>
        <v>27</v>
      </c>
      <c r="I52" s="216">
        <f>VLOOKUP(B52,GD_CHAM_CONG!$C$6:$AS$997,39,FALSE)+VLOOKUP(B52,GD_CHAM_CONG!$C$6:$AS$997,40,FALSE)+VLOOKUP(B52,GD_CHAM_CONG!$C$6:$AS$997,41,FALSE)+VLOOKUP(B52,GD_CHAM_CONG!$C$6:$AS$997,42,FALSE)+VLOOKUP(B52,GD_CHAM_CONG!$C$6:$AS$997,43,FALSE)</f>
        <v>0</v>
      </c>
      <c r="J52" s="216">
        <f>VLOOKUP(B52,GD_CHAM_CONG!$C$6:$AV$997,44,FALSE)+VLOOKUP(B52,GD_CHAM_CONG!$C$6:$AV$997,45,FALSE)+VLOOKUP(B52,GD_CHAM_CONG!$C$6:$AV$997,46,FALSE)</f>
        <v>0</v>
      </c>
      <c r="K52" s="216">
        <f>VLOOKUP(B52,GD_CHAM_CONG!$C$6:$AW$997,47,FALSE)</f>
        <v>0</v>
      </c>
      <c r="L52" s="216">
        <f>VLOOKUP(B52,GD_CHAM_CONG!$C$6:$AZ$997,47,FALSE)+VLOOKUP(B52,GD_CHAM_CONG!$C$6:$AZ$997,48,FALSE)</f>
        <v>0</v>
      </c>
      <c r="M52" s="216">
        <f>VLOOKUP(B52,GD_CHAM_CONG!$C$6:$BF$997,50,FALSE)+VLOOKUP(B52,GD_CHAM_CONG!$C$6:$BF$997,51,FALSE)+VLOOKUP(B52,GD_CHAM_CONG!$C$6:$BF$997,52,FALSE)+VLOOKUP(B52,GD_CHAM_CONG!$C$6:$BF$997,53,FALSE)+VLOOKUP(B52,GD_CHAM_CONG!$C$6:$BF$997,54,FALSE)</f>
        <v>0</v>
      </c>
      <c r="N52" s="217">
        <f>VLOOKUP(B52,GD_CHAM_CONG!$C$1:$BJ$480,60,FALSE)</f>
        <v>0.9</v>
      </c>
      <c r="O52" s="218">
        <f>RPT_LNS_LUONG_CHE_DO!BA53</f>
        <v>7290000.0000000009</v>
      </c>
      <c r="P52" s="218">
        <f>VLOOKUP(B52,RPT_LNS_LUONG_CHE_DO!$B$5:$CA$989,78,FALSE)</f>
        <v>0</v>
      </c>
      <c r="Q52" s="218">
        <f>VLOOKUP(B52,RPT_PHU_CAP_TN!$B$5:$G$1000,6,FALSE)</f>
        <v>0</v>
      </c>
      <c r="R52" s="218">
        <f>VLOOKUP(B52,RPT_TIEN_AN_TRUA!$B$5:$I$1000,8,FALSE)</f>
        <v>680000</v>
      </c>
      <c r="S52" s="218">
        <f>VLOOKUP(B52,RPT_LNS_LUONG_CHE_DO!$B$5:$BV$993,68,FALSE)+VLOOKUP(B52,RPT_LNS_LUONG_CHE_DO!$B$5:$BW$993,69,FALSE)</f>
        <v>0</v>
      </c>
      <c r="T52" s="218">
        <f t="shared" si="0"/>
        <v>7970000.0000000009</v>
      </c>
      <c r="U52" s="219">
        <f>VLOOKUP(B52,RPT_BAO_HIEM!$B$5:$N$1000,11,FALSE)</f>
        <v>317760</v>
      </c>
      <c r="V52" s="219">
        <f>VLOOKUP(B52,RPT_BAO_HIEM!$B$5:$N$1000,12,FALSE)</f>
        <v>59580</v>
      </c>
      <c r="W52" s="219">
        <f>VLOOKUP(B52,RPT_BAO_HIEM!$B$5:$N$1000,13,FALSE)</f>
        <v>39720</v>
      </c>
      <c r="X52" s="220">
        <f>VLOOKUP(B52,RPT_DOAN_PHI!$B$5:$H$968,7,FALSE)</f>
        <v>72900</v>
      </c>
      <c r="Y52" s="219">
        <f>VLOOKUP(B52,RPT_THUE!$B$5:$H$933,7,FALSE)</f>
        <v>305588.00000000012</v>
      </c>
      <c r="Z52" s="220">
        <f t="shared" si="1"/>
        <v>795548.00000000012</v>
      </c>
      <c r="AA52" s="221">
        <f t="shared" si="2"/>
        <v>7174452.0000000009</v>
      </c>
      <c r="AB52" s="222"/>
      <c r="AC52" s="222"/>
      <c r="AD52" s="221">
        <f t="shared" si="3"/>
        <v>7174452.0000000009</v>
      </c>
      <c r="AE52">
        <v>7174452.0000000009</v>
      </c>
      <c r="AF52" s="338">
        <f t="shared" si="4"/>
        <v>0</v>
      </c>
    </row>
    <row r="53" spans="1:32" ht="14.25" x14ac:dyDescent="0.2">
      <c r="A53" s="89">
        <f t="shared" si="5"/>
        <v>50</v>
      </c>
      <c r="B53" s="212">
        <f>GD_CHUNG!B54</f>
        <v>13777</v>
      </c>
      <c r="C53" s="212" t="str">
        <f>GD_CHUNG!C54</f>
        <v>Nguyễn Đức Huy</v>
      </c>
      <c r="D53" s="212" t="str">
        <f>GD_CHUNG!D54</f>
        <v>Nhân viên cân bằng trọng tải nhóm 2</v>
      </c>
      <c r="E53" s="213" t="str">
        <f>GD_CHUNG!G54</f>
        <v>HDTV</v>
      </c>
      <c r="F53" s="214">
        <f>VLOOKUP(B53,GD_LCD_HS_LNS!$B$4:$E$1000,4,FALSE)</f>
        <v>3972000</v>
      </c>
      <c r="G53" s="215">
        <v>19026919477016</v>
      </c>
      <c r="H53" s="216">
        <f>VLOOKUP(B53,GD_CHAM_CONG!$C$6:$AN$997,38,FALSE)</f>
        <v>19</v>
      </c>
      <c r="I53" s="216">
        <f>VLOOKUP(B53,GD_CHAM_CONG!$C$6:$AS$997,39,FALSE)+VLOOKUP(B53,GD_CHAM_CONG!$C$6:$AS$997,40,FALSE)+VLOOKUP(B53,GD_CHAM_CONG!$C$6:$AS$997,41,FALSE)+VLOOKUP(B53,GD_CHAM_CONG!$C$6:$AS$997,42,FALSE)+VLOOKUP(B53,GD_CHAM_CONG!$C$6:$AS$997,43,FALSE)</f>
        <v>0</v>
      </c>
      <c r="J53" s="216">
        <f>VLOOKUP(B53,GD_CHAM_CONG!$C$6:$AV$997,44,FALSE)+VLOOKUP(B53,GD_CHAM_CONG!$C$6:$AV$997,45,FALSE)+VLOOKUP(B53,GD_CHAM_CONG!$C$6:$AV$997,46,FALSE)</f>
        <v>0</v>
      </c>
      <c r="K53" s="216">
        <f>VLOOKUP(B53,GD_CHAM_CONG!$C$6:$AW$997,47,FALSE)</f>
        <v>0</v>
      </c>
      <c r="L53" s="216">
        <f>VLOOKUP(B53,GD_CHAM_CONG!$C$6:$AZ$997,47,FALSE)+VLOOKUP(B53,GD_CHAM_CONG!$C$6:$AZ$997,48,FALSE)</f>
        <v>0</v>
      </c>
      <c r="M53" s="216">
        <f>VLOOKUP(B53,GD_CHAM_CONG!$C$6:$BF$997,50,FALSE)+VLOOKUP(B53,GD_CHAM_CONG!$C$6:$BF$997,51,FALSE)+VLOOKUP(B53,GD_CHAM_CONG!$C$6:$BF$997,52,FALSE)+VLOOKUP(B53,GD_CHAM_CONG!$C$6:$BF$997,53,FALSE)+VLOOKUP(B53,GD_CHAM_CONG!$C$6:$BF$997,54,FALSE)</f>
        <v>0</v>
      </c>
      <c r="N53" s="217">
        <f>VLOOKUP(B53,GD_CHAM_CONG!$C$1:$BJ$480,60,FALSE)</f>
        <v>1</v>
      </c>
      <c r="O53" s="218">
        <f>RPT_LNS_LUONG_CHE_DO!BA54</f>
        <v>3990000.0000000005</v>
      </c>
      <c r="P53" s="218">
        <f>VLOOKUP(B53,RPT_LNS_LUONG_CHE_DO!$B$5:$CA$989,78,FALSE)</f>
        <v>0</v>
      </c>
      <c r="Q53" s="218">
        <f>VLOOKUP(B53,RPT_PHU_CAP_TN!$B$5:$G$1000,6,FALSE)</f>
        <v>0</v>
      </c>
      <c r="R53" s="218">
        <f>VLOOKUP(B53,RPT_TIEN_AN_TRUA!$B$5:$I$1000,8,FALSE)</f>
        <v>478518.51851851854</v>
      </c>
      <c r="S53" s="218">
        <f>VLOOKUP(B53,RPT_LNS_LUONG_CHE_DO!$B$5:$BV$993,68,FALSE)+VLOOKUP(B53,RPT_LNS_LUONG_CHE_DO!$B$5:$BW$993,69,FALSE)</f>
        <v>0</v>
      </c>
      <c r="T53" s="218">
        <f t="shared" si="0"/>
        <v>4468518.5185185187</v>
      </c>
      <c r="U53" s="219">
        <f>VLOOKUP(B53,RPT_BAO_HIEM!$B$5:$N$1000,11,FALSE)</f>
        <v>0</v>
      </c>
      <c r="V53" s="219">
        <f>VLOOKUP(B53,RPT_BAO_HIEM!$B$5:$N$1000,12,FALSE)</f>
        <v>0</v>
      </c>
      <c r="W53" s="219">
        <f>VLOOKUP(B53,RPT_BAO_HIEM!$B$5:$N$1000,13,FALSE)</f>
        <v>0</v>
      </c>
      <c r="X53" s="220">
        <f>VLOOKUP(B53,RPT_DOAN_PHI!$B$5:$H$968,7,FALSE)</f>
        <v>39900</v>
      </c>
      <c r="Y53" s="219">
        <f>VLOOKUP(B53,RPT_THUE!$B$5:$H$933,7,FALSE)</f>
        <v>0</v>
      </c>
      <c r="Z53" s="220">
        <f t="shared" si="1"/>
        <v>39900</v>
      </c>
      <c r="AA53" s="221">
        <f t="shared" si="2"/>
        <v>4428618.5185185187</v>
      </c>
      <c r="AB53" s="221"/>
      <c r="AC53" s="221"/>
      <c r="AD53" s="221">
        <f t="shared" si="3"/>
        <v>4428618.5185185187</v>
      </c>
      <c r="AE53">
        <v>4428618.5185185187</v>
      </c>
      <c r="AF53" s="338">
        <f t="shared" si="4"/>
        <v>0</v>
      </c>
    </row>
    <row r="54" spans="1:32" ht="14.25" x14ac:dyDescent="0.2">
      <c r="A54" s="89">
        <f t="shared" si="5"/>
        <v>51</v>
      </c>
      <c r="B54" s="212">
        <f>GD_CHUNG!B55</f>
        <v>13783</v>
      </c>
      <c r="C54" s="212" t="str">
        <f>GD_CHUNG!C55</f>
        <v>Trần Đăng Khoa</v>
      </c>
      <c r="D54" s="212" t="str">
        <f>GD_CHUNG!D55</f>
        <v>Nhân viên cân bằng trọng tải nhóm 2</v>
      </c>
      <c r="E54" s="213" t="str">
        <f>GD_CHUNG!G55</f>
        <v>HDTV</v>
      </c>
      <c r="F54" s="214">
        <f>VLOOKUP(B54,GD_LCD_HS_LNS!$B$4:$E$1000,4,FALSE)</f>
        <v>3972000</v>
      </c>
      <c r="G54" s="215">
        <v>19029389537011</v>
      </c>
      <c r="H54" s="216">
        <f>VLOOKUP(B54,GD_CHAM_CONG!$C$6:$AN$997,38,FALSE)</f>
        <v>19</v>
      </c>
      <c r="I54" s="216">
        <f>VLOOKUP(B54,GD_CHAM_CONG!$C$6:$AS$997,39,FALSE)+VLOOKUP(B54,GD_CHAM_CONG!$C$6:$AS$997,40,FALSE)+VLOOKUP(B54,GD_CHAM_CONG!$C$6:$AS$997,41,FALSE)+VLOOKUP(B54,GD_CHAM_CONG!$C$6:$AS$997,42,FALSE)+VLOOKUP(B54,GD_CHAM_CONG!$C$6:$AS$997,43,FALSE)</f>
        <v>0</v>
      </c>
      <c r="J54" s="216">
        <f>VLOOKUP(B54,GD_CHAM_CONG!$C$6:$AV$997,44,FALSE)+VLOOKUP(B54,GD_CHAM_CONG!$C$6:$AV$997,45,FALSE)+VLOOKUP(B54,GD_CHAM_CONG!$C$6:$AV$997,46,FALSE)</f>
        <v>0</v>
      </c>
      <c r="K54" s="216">
        <f>VLOOKUP(B54,GD_CHAM_CONG!$C$6:$AW$997,47,FALSE)</f>
        <v>0</v>
      </c>
      <c r="L54" s="216">
        <f>VLOOKUP(B54,GD_CHAM_CONG!$C$6:$AZ$997,47,FALSE)+VLOOKUP(B54,GD_CHAM_CONG!$C$6:$AZ$997,48,FALSE)</f>
        <v>0</v>
      </c>
      <c r="M54" s="216">
        <f>VLOOKUP(B54,GD_CHAM_CONG!$C$6:$BF$997,50,FALSE)+VLOOKUP(B54,GD_CHAM_CONG!$C$6:$BF$997,51,FALSE)+VLOOKUP(B54,GD_CHAM_CONG!$C$6:$BF$997,52,FALSE)+VLOOKUP(B54,GD_CHAM_CONG!$C$6:$BF$997,53,FALSE)+VLOOKUP(B54,GD_CHAM_CONG!$C$6:$BF$997,54,FALSE)</f>
        <v>0</v>
      </c>
      <c r="N54" s="217">
        <f>VLOOKUP(B54,GD_CHAM_CONG!$C$1:$BJ$480,60,FALSE)</f>
        <v>1</v>
      </c>
      <c r="O54" s="218">
        <f>RPT_LNS_LUONG_CHE_DO!BA55</f>
        <v>3990000.0000000005</v>
      </c>
      <c r="P54" s="218">
        <f>VLOOKUP(B54,RPT_LNS_LUONG_CHE_DO!$B$5:$CA$989,78,FALSE)</f>
        <v>0</v>
      </c>
      <c r="Q54" s="218">
        <f>VLOOKUP(B54,RPT_PHU_CAP_TN!$B$5:$G$1000,6,FALSE)</f>
        <v>0</v>
      </c>
      <c r="R54" s="218">
        <f>VLOOKUP(B54,RPT_TIEN_AN_TRUA!$B$5:$I$1000,8,FALSE)</f>
        <v>478518.51851851854</v>
      </c>
      <c r="S54" s="218">
        <f>VLOOKUP(B54,RPT_LNS_LUONG_CHE_DO!$B$5:$BV$993,68,FALSE)+VLOOKUP(B54,RPT_LNS_LUONG_CHE_DO!$B$5:$BW$993,69,FALSE)</f>
        <v>0</v>
      </c>
      <c r="T54" s="218">
        <f t="shared" si="0"/>
        <v>4468518.5185185187</v>
      </c>
      <c r="U54" s="219">
        <f>VLOOKUP(B54,RPT_BAO_HIEM!$B$5:$N$1000,11,FALSE)</f>
        <v>0</v>
      </c>
      <c r="V54" s="219">
        <f>VLOOKUP(B54,RPT_BAO_HIEM!$B$5:$N$1000,12,FALSE)</f>
        <v>0</v>
      </c>
      <c r="W54" s="219">
        <f>VLOOKUP(B54,RPT_BAO_HIEM!$B$5:$N$1000,13,FALSE)</f>
        <v>0</v>
      </c>
      <c r="X54" s="220">
        <f>VLOOKUP(B54,RPT_DOAN_PHI!$B$5:$H$968,7,FALSE)</f>
        <v>39900</v>
      </c>
      <c r="Y54" s="219">
        <f>VLOOKUP(B54,RPT_THUE!$B$5:$H$933,7,FALSE)</f>
        <v>0</v>
      </c>
      <c r="Z54" s="220">
        <f t="shared" si="1"/>
        <v>39900</v>
      </c>
      <c r="AA54" s="221">
        <f t="shared" si="2"/>
        <v>4428618.5185185187</v>
      </c>
      <c r="AB54" s="221"/>
      <c r="AC54" s="221"/>
      <c r="AD54" s="221">
        <f t="shared" si="3"/>
        <v>4428618.5185185187</v>
      </c>
      <c r="AE54">
        <v>4428618.5185185187</v>
      </c>
      <c r="AF54" s="338">
        <f t="shared" si="4"/>
        <v>0</v>
      </c>
    </row>
    <row r="55" spans="1:32" ht="12.75" x14ac:dyDescent="0.2">
      <c r="A55" s="89">
        <f t="shared" si="5"/>
        <v>52</v>
      </c>
      <c r="B55" s="212">
        <f>GD_CHUNG!B56</f>
        <v>13785</v>
      </c>
      <c r="C55" s="212" t="str">
        <f>GD_CHUNG!C56</f>
        <v>Nguyễn Thị Nam Phương</v>
      </c>
      <c r="D55" s="212" t="str">
        <f>GD_CHUNG!D56</f>
        <v>Nhân viên cân bằng trọng tải nhóm 2</v>
      </c>
      <c r="E55" s="213" t="str">
        <f>GD_CHUNG!G56</f>
        <v>HDTV</v>
      </c>
      <c r="F55" s="214">
        <f>VLOOKUP(B55,GD_LCD_HS_LNS!$B$4:$E$1000,4,FALSE)</f>
        <v>3972000</v>
      </c>
      <c r="G55" s="283">
        <v>19022302503014</v>
      </c>
      <c r="H55" s="216">
        <f>VLOOKUP(B55,GD_CHAM_CONG!$C$6:$AN$997,38,FALSE)</f>
        <v>16</v>
      </c>
      <c r="I55" s="216">
        <f>VLOOKUP(B55,GD_CHAM_CONG!$C$6:$AS$997,39,FALSE)+VLOOKUP(B55,GD_CHAM_CONG!$C$6:$AS$997,40,FALSE)+VLOOKUP(B55,GD_CHAM_CONG!$C$6:$AS$997,41,FALSE)+VLOOKUP(B55,GD_CHAM_CONG!$C$6:$AS$997,42,FALSE)+VLOOKUP(B55,GD_CHAM_CONG!$C$6:$AS$997,43,FALSE)</f>
        <v>0</v>
      </c>
      <c r="J55" s="216">
        <f>VLOOKUP(B55,GD_CHAM_CONG!$C$6:$AV$997,44,FALSE)+VLOOKUP(B55,GD_CHAM_CONG!$C$6:$AV$997,45,FALSE)+VLOOKUP(B55,GD_CHAM_CONG!$C$6:$AV$997,46,FALSE)</f>
        <v>0</v>
      </c>
      <c r="K55" s="216">
        <f>VLOOKUP(B55,GD_CHAM_CONG!$C$6:$AW$997,47,FALSE)</f>
        <v>0</v>
      </c>
      <c r="L55" s="216">
        <f>VLOOKUP(B55,GD_CHAM_CONG!$C$6:$AZ$997,47,FALSE)+VLOOKUP(B55,GD_CHAM_CONG!$C$6:$AZ$997,48,FALSE)</f>
        <v>0</v>
      </c>
      <c r="M55" s="216">
        <f>VLOOKUP(B55,GD_CHAM_CONG!$C$6:$BF$997,50,FALSE)+VLOOKUP(B55,GD_CHAM_CONG!$C$6:$BF$997,51,FALSE)+VLOOKUP(B55,GD_CHAM_CONG!$C$6:$BF$997,52,FALSE)+VLOOKUP(B55,GD_CHAM_CONG!$C$6:$BF$997,53,FALSE)+VLOOKUP(B55,GD_CHAM_CONG!$C$6:$BF$997,54,FALSE)</f>
        <v>0</v>
      </c>
      <c r="N55" s="217">
        <f>VLOOKUP(B55,GD_CHAM_CONG!$C$1:$BJ$480,60,FALSE)</f>
        <v>1</v>
      </c>
      <c r="O55" s="218">
        <f>RPT_LNS_LUONG_CHE_DO!BA56</f>
        <v>3360000</v>
      </c>
      <c r="P55" s="218">
        <f>VLOOKUP(B55,RPT_LNS_LUONG_CHE_DO!$B$5:$CA$989,78,FALSE)</f>
        <v>0</v>
      </c>
      <c r="Q55" s="218">
        <f>VLOOKUP(B55,RPT_PHU_CAP_TN!$B$5:$G$1000,6,FALSE)</f>
        <v>0</v>
      </c>
      <c r="R55" s="218">
        <f>VLOOKUP(B55,RPT_TIEN_AN_TRUA!$B$5:$I$1000,8,FALSE)</f>
        <v>402962.96296296292</v>
      </c>
      <c r="S55" s="218">
        <f>VLOOKUP(B55,RPT_LNS_LUONG_CHE_DO!$B$5:$BV$993,68,FALSE)+VLOOKUP(B55,RPT_LNS_LUONG_CHE_DO!$B$5:$BW$993,69,FALSE)</f>
        <v>0</v>
      </c>
      <c r="T55" s="218">
        <f t="shared" si="0"/>
        <v>3762962.9629629627</v>
      </c>
      <c r="U55" s="219">
        <f>VLOOKUP(B55,RPT_BAO_HIEM!$B$5:$N$1000,11,FALSE)</f>
        <v>0</v>
      </c>
      <c r="V55" s="219">
        <f>VLOOKUP(B55,RPT_BAO_HIEM!$B$5:$N$1000,12,FALSE)</f>
        <v>0</v>
      </c>
      <c r="W55" s="219">
        <f>VLOOKUP(B55,RPT_BAO_HIEM!$B$5:$N$1000,13,FALSE)</f>
        <v>0</v>
      </c>
      <c r="X55" s="220">
        <f>VLOOKUP(B55,RPT_DOAN_PHI!$B$5:$H$968,7,FALSE)</f>
        <v>33600</v>
      </c>
      <c r="Y55" s="219">
        <f>VLOOKUP(B55,RPT_THUE!$B$5:$H$933,7,FALSE)</f>
        <v>0</v>
      </c>
      <c r="Z55" s="220">
        <f t="shared" si="1"/>
        <v>33600</v>
      </c>
      <c r="AA55" s="221">
        <f t="shared" si="2"/>
        <v>3729362.9629629627</v>
      </c>
      <c r="AB55" s="221"/>
      <c r="AC55" s="221"/>
      <c r="AD55" s="221">
        <f t="shared" si="3"/>
        <v>3729362.9629629627</v>
      </c>
      <c r="AE55">
        <v>3729362.9629629627</v>
      </c>
      <c r="AF55" s="338">
        <f t="shared" si="4"/>
        <v>0</v>
      </c>
    </row>
    <row r="56" spans="1:32" ht="14.25" x14ac:dyDescent="0.2">
      <c r="A56" s="89">
        <f t="shared" si="5"/>
        <v>53</v>
      </c>
      <c r="B56" s="212">
        <f>GD_CHUNG!B57</f>
        <v>13786</v>
      </c>
      <c r="C56" s="212" t="str">
        <f>GD_CHUNG!C57</f>
        <v>Đinh Đức Nam</v>
      </c>
      <c r="D56" s="212" t="str">
        <f>GD_CHUNG!D57</f>
        <v>Nhân viên cân bằng trọng tải nhóm 2</v>
      </c>
      <c r="E56" s="213" t="str">
        <f>GD_CHUNG!G57</f>
        <v>HDTV</v>
      </c>
      <c r="F56" s="214">
        <f>VLOOKUP(B56,GD_LCD_HS_LNS!$B$4:$E$1000,4,FALSE)</f>
        <v>3972000</v>
      </c>
      <c r="G56" s="263">
        <v>19029389528012</v>
      </c>
      <c r="H56" s="216">
        <f>VLOOKUP(B56,GD_CHAM_CONG!$C$6:$AN$997,38,FALSE)</f>
        <v>19</v>
      </c>
      <c r="I56" s="216">
        <f>VLOOKUP(B56,GD_CHAM_CONG!$C$6:$AS$997,39,FALSE)+VLOOKUP(B56,GD_CHAM_CONG!$C$6:$AS$997,40,FALSE)+VLOOKUP(B56,GD_CHAM_CONG!$C$6:$AS$997,41,FALSE)+VLOOKUP(B56,GD_CHAM_CONG!$C$6:$AS$997,42,FALSE)+VLOOKUP(B56,GD_CHAM_CONG!$C$6:$AS$997,43,FALSE)</f>
        <v>0</v>
      </c>
      <c r="J56" s="216">
        <f>VLOOKUP(B56,GD_CHAM_CONG!$C$6:$AV$997,44,FALSE)+VLOOKUP(B56,GD_CHAM_CONG!$C$6:$AV$997,45,FALSE)+VLOOKUP(B56,GD_CHAM_CONG!$C$6:$AV$997,46,FALSE)</f>
        <v>0</v>
      </c>
      <c r="K56" s="216">
        <f>VLOOKUP(B56,GD_CHAM_CONG!$C$6:$AW$997,47,FALSE)</f>
        <v>0</v>
      </c>
      <c r="L56" s="216">
        <f>VLOOKUP(B56,GD_CHAM_CONG!$C$6:$AZ$997,47,FALSE)+VLOOKUP(B56,GD_CHAM_CONG!$C$6:$AZ$997,48,FALSE)</f>
        <v>0</v>
      </c>
      <c r="M56" s="216">
        <f>VLOOKUP(B56,GD_CHAM_CONG!$C$6:$BF$997,50,FALSE)+VLOOKUP(B56,GD_CHAM_CONG!$C$6:$BF$997,51,FALSE)+VLOOKUP(B56,GD_CHAM_CONG!$C$6:$BF$997,52,FALSE)+VLOOKUP(B56,GD_CHAM_CONG!$C$6:$BF$997,53,FALSE)+VLOOKUP(B56,GD_CHAM_CONG!$C$6:$BF$997,54,FALSE)</f>
        <v>0</v>
      </c>
      <c r="N56" s="217">
        <f>VLOOKUP(B56,GD_CHAM_CONG!$C$1:$BJ$480,60,FALSE)</f>
        <v>1</v>
      </c>
      <c r="O56" s="218">
        <f>RPT_LNS_LUONG_CHE_DO!BA57</f>
        <v>3990000.0000000005</v>
      </c>
      <c r="P56" s="218">
        <f>VLOOKUP(B56,RPT_LNS_LUONG_CHE_DO!$B$5:$CA$989,78,FALSE)</f>
        <v>0</v>
      </c>
      <c r="Q56" s="218">
        <f>VLOOKUP(B56,RPT_PHU_CAP_TN!$B$5:$G$1000,6,FALSE)</f>
        <v>0</v>
      </c>
      <c r="R56" s="218">
        <f>VLOOKUP(B56,RPT_TIEN_AN_TRUA!$B$5:$I$1000,8,FALSE)</f>
        <v>478518.51851851854</v>
      </c>
      <c r="S56" s="218">
        <f>VLOOKUP(B56,RPT_LNS_LUONG_CHE_DO!$B$5:$BV$993,68,FALSE)+VLOOKUP(B56,RPT_LNS_LUONG_CHE_DO!$B$5:$BW$993,69,FALSE)</f>
        <v>0</v>
      </c>
      <c r="T56" s="218">
        <f t="shared" si="0"/>
        <v>4468518.5185185187</v>
      </c>
      <c r="U56" s="219">
        <f>VLOOKUP(B56,RPT_BAO_HIEM!$B$5:$N$1000,11,FALSE)</f>
        <v>0</v>
      </c>
      <c r="V56" s="219">
        <f>VLOOKUP(B56,RPT_BAO_HIEM!$B$5:$N$1000,12,FALSE)</f>
        <v>0</v>
      </c>
      <c r="W56" s="219">
        <f>VLOOKUP(B56,RPT_BAO_HIEM!$B$5:$N$1000,13,FALSE)</f>
        <v>0</v>
      </c>
      <c r="X56" s="220">
        <f>VLOOKUP(B56,RPT_DOAN_PHI!$B$5:$H$968,7,FALSE)</f>
        <v>39900</v>
      </c>
      <c r="Y56" s="219">
        <f>VLOOKUP(B56,RPT_THUE!$B$5:$H$933,7,FALSE)</f>
        <v>0</v>
      </c>
      <c r="Z56" s="220">
        <f t="shared" si="1"/>
        <v>39900</v>
      </c>
      <c r="AA56" s="221">
        <f t="shared" si="2"/>
        <v>4428618.5185185187</v>
      </c>
      <c r="AB56" s="221"/>
      <c r="AC56" s="221"/>
      <c r="AD56" s="221">
        <f t="shared" si="3"/>
        <v>4428618.5185185187</v>
      </c>
      <c r="AE56">
        <v>4428618.5185185187</v>
      </c>
      <c r="AF56" s="338">
        <f t="shared" si="4"/>
        <v>0</v>
      </c>
    </row>
    <row r="57" spans="1:32" ht="14.25" x14ac:dyDescent="0.2">
      <c r="A57" s="89">
        <f t="shared" si="5"/>
        <v>54</v>
      </c>
      <c r="B57" s="212">
        <f>GD_CHUNG!B58</f>
        <v>13787</v>
      </c>
      <c r="C57" s="212" t="str">
        <f>GD_CHUNG!C58</f>
        <v>Nguyễn Thái Sơn</v>
      </c>
      <c r="D57" s="212" t="str">
        <f>GD_CHUNG!D58</f>
        <v>Nhân viên cân bằng trọng tải nhóm 2</v>
      </c>
      <c r="E57" s="213" t="str">
        <f>GD_CHUNG!G58</f>
        <v>HDTV</v>
      </c>
      <c r="F57" s="214">
        <f>VLOOKUP(B57,GD_LCD_HS_LNS!$B$4:$E$1000,4,FALSE)</f>
        <v>3972000</v>
      </c>
      <c r="G57" s="263">
        <v>19029389529019</v>
      </c>
      <c r="H57" s="216">
        <f>VLOOKUP(B57,GD_CHAM_CONG!$C$6:$AN$997,38,FALSE)</f>
        <v>19</v>
      </c>
      <c r="I57" s="216">
        <f>VLOOKUP(B57,GD_CHAM_CONG!$C$6:$AS$997,39,FALSE)+VLOOKUP(B57,GD_CHAM_CONG!$C$6:$AS$997,40,FALSE)+VLOOKUP(B57,GD_CHAM_CONG!$C$6:$AS$997,41,FALSE)+VLOOKUP(B57,GD_CHAM_CONG!$C$6:$AS$997,42,FALSE)+VLOOKUP(B57,GD_CHAM_CONG!$C$6:$AS$997,43,FALSE)</f>
        <v>0</v>
      </c>
      <c r="J57" s="216">
        <f>VLOOKUP(B57,GD_CHAM_CONG!$C$6:$AV$997,44,FALSE)+VLOOKUP(B57,GD_CHAM_CONG!$C$6:$AV$997,45,FALSE)+VLOOKUP(B57,GD_CHAM_CONG!$C$6:$AV$997,46,FALSE)</f>
        <v>0</v>
      </c>
      <c r="K57" s="216">
        <f>VLOOKUP(B57,GD_CHAM_CONG!$C$6:$AW$997,47,FALSE)</f>
        <v>0</v>
      </c>
      <c r="L57" s="216">
        <f>VLOOKUP(B57,GD_CHAM_CONG!$C$6:$AZ$997,47,FALSE)+VLOOKUP(B57,GD_CHAM_CONG!$C$6:$AZ$997,48,FALSE)</f>
        <v>0</v>
      </c>
      <c r="M57" s="216">
        <f>VLOOKUP(B57,GD_CHAM_CONG!$C$6:$BF$997,50,FALSE)+VLOOKUP(B57,GD_CHAM_CONG!$C$6:$BF$997,51,FALSE)+VLOOKUP(B57,GD_CHAM_CONG!$C$6:$BF$997,52,FALSE)+VLOOKUP(B57,GD_CHAM_CONG!$C$6:$BF$997,53,FALSE)+VLOOKUP(B57,GD_CHAM_CONG!$C$6:$BF$997,54,FALSE)</f>
        <v>0</v>
      </c>
      <c r="N57" s="217">
        <f>VLOOKUP(B57,GD_CHAM_CONG!$C$1:$BJ$480,60,FALSE)</f>
        <v>1</v>
      </c>
      <c r="O57" s="218">
        <f>RPT_LNS_LUONG_CHE_DO!BA58</f>
        <v>3990000.0000000005</v>
      </c>
      <c r="P57" s="218">
        <f>VLOOKUP(B57,RPT_LNS_LUONG_CHE_DO!$B$5:$CA$989,78,FALSE)</f>
        <v>0</v>
      </c>
      <c r="Q57" s="218">
        <f>VLOOKUP(B57,RPT_PHU_CAP_TN!$B$5:$G$1000,6,FALSE)</f>
        <v>0</v>
      </c>
      <c r="R57" s="218">
        <f>VLOOKUP(B57,RPT_TIEN_AN_TRUA!$B$5:$I$1000,8,FALSE)</f>
        <v>478518.51851851854</v>
      </c>
      <c r="S57" s="218">
        <f>VLOOKUP(B57,RPT_LNS_LUONG_CHE_DO!$B$5:$BV$993,68,FALSE)+VLOOKUP(B57,RPT_LNS_LUONG_CHE_DO!$B$5:$BW$993,69,FALSE)</f>
        <v>0</v>
      </c>
      <c r="T57" s="218">
        <f t="shared" si="0"/>
        <v>4468518.5185185187</v>
      </c>
      <c r="U57" s="219">
        <f>VLOOKUP(B57,RPT_BAO_HIEM!$B$5:$N$1000,11,FALSE)</f>
        <v>0</v>
      </c>
      <c r="V57" s="219">
        <f>VLOOKUP(B57,RPT_BAO_HIEM!$B$5:$N$1000,12,FALSE)</f>
        <v>0</v>
      </c>
      <c r="W57" s="219">
        <f>VLOOKUP(B57,RPT_BAO_HIEM!$B$5:$N$1000,13,FALSE)</f>
        <v>0</v>
      </c>
      <c r="X57" s="220">
        <f>VLOOKUP(B57,RPT_DOAN_PHI!$B$5:$H$968,7,FALSE)</f>
        <v>39900</v>
      </c>
      <c r="Y57" s="219">
        <f>VLOOKUP(B57,RPT_THUE!$B$5:$H$933,7,FALSE)</f>
        <v>0</v>
      </c>
      <c r="Z57" s="220">
        <f t="shared" si="1"/>
        <v>39900</v>
      </c>
      <c r="AA57" s="221">
        <f t="shared" si="2"/>
        <v>4428618.5185185187</v>
      </c>
      <c r="AB57" s="221"/>
      <c r="AC57" s="221"/>
      <c r="AD57" s="221">
        <f t="shared" si="3"/>
        <v>4428618.5185185187</v>
      </c>
      <c r="AE57">
        <v>4428618.5185185187</v>
      </c>
      <c r="AF57" s="338">
        <f t="shared" si="4"/>
        <v>0</v>
      </c>
    </row>
    <row r="58" spans="1:32" ht="14.25" x14ac:dyDescent="0.2">
      <c r="A58" s="89">
        <f t="shared" si="5"/>
        <v>55</v>
      </c>
      <c r="B58" s="212">
        <f>GD_CHUNG!B59</f>
        <v>13788</v>
      </c>
      <c r="C58" s="212" t="str">
        <f>GD_CHUNG!C59</f>
        <v>Nguyễn Thành Luân</v>
      </c>
      <c r="D58" s="212" t="str">
        <f>GD_CHUNG!D59</f>
        <v>Nhân viên cân bằng trọng tải nhóm 2</v>
      </c>
      <c r="E58" s="213" t="str">
        <f>GD_CHUNG!G59</f>
        <v>HDTV</v>
      </c>
      <c r="F58" s="214">
        <f>VLOOKUP(B58,GD_LCD_HS_LNS!$B$4:$E$1000,4,FALSE)</f>
        <v>3972000</v>
      </c>
      <c r="G58" s="263">
        <v>19029140807027</v>
      </c>
      <c r="H58" s="216">
        <f>VLOOKUP(B58,GD_CHAM_CONG!$C$6:$AN$997,38,FALSE)</f>
        <v>19</v>
      </c>
      <c r="I58" s="216">
        <f>VLOOKUP(B58,GD_CHAM_CONG!$C$6:$AS$997,39,FALSE)+VLOOKUP(B58,GD_CHAM_CONG!$C$6:$AS$997,40,FALSE)+VLOOKUP(B58,GD_CHAM_CONG!$C$6:$AS$997,41,FALSE)+VLOOKUP(B58,GD_CHAM_CONG!$C$6:$AS$997,42,FALSE)+VLOOKUP(B58,GD_CHAM_CONG!$C$6:$AS$997,43,FALSE)</f>
        <v>0</v>
      </c>
      <c r="J58" s="216">
        <f>VLOOKUP(B58,GD_CHAM_CONG!$C$6:$AV$997,44,FALSE)+VLOOKUP(B58,GD_CHAM_CONG!$C$6:$AV$997,45,FALSE)+VLOOKUP(B58,GD_CHAM_CONG!$C$6:$AV$997,46,FALSE)</f>
        <v>0</v>
      </c>
      <c r="K58" s="216">
        <f>VLOOKUP(B58,GD_CHAM_CONG!$C$6:$AW$997,47,FALSE)</f>
        <v>0</v>
      </c>
      <c r="L58" s="216">
        <f>VLOOKUP(B58,GD_CHAM_CONG!$C$6:$AZ$997,47,FALSE)+VLOOKUP(B58,GD_CHAM_CONG!$C$6:$AZ$997,48,FALSE)</f>
        <v>0</v>
      </c>
      <c r="M58" s="216">
        <f>VLOOKUP(B58,GD_CHAM_CONG!$C$6:$BF$997,50,FALSE)+VLOOKUP(B58,GD_CHAM_CONG!$C$6:$BF$997,51,FALSE)+VLOOKUP(B58,GD_CHAM_CONG!$C$6:$BF$997,52,FALSE)+VLOOKUP(B58,GD_CHAM_CONG!$C$6:$BF$997,53,FALSE)+VLOOKUP(B58,GD_CHAM_CONG!$C$6:$BF$997,54,FALSE)</f>
        <v>0</v>
      </c>
      <c r="N58" s="217">
        <f>VLOOKUP(B58,GD_CHAM_CONG!$C$1:$BJ$480,60,FALSE)</f>
        <v>1</v>
      </c>
      <c r="O58" s="218">
        <f>RPT_LNS_LUONG_CHE_DO!BA59</f>
        <v>3990000.0000000005</v>
      </c>
      <c r="P58" s="218">
        <f>VLOOKUP(B58,RPT_LNS_LUONG_CHE_DO!$B$5:$CA$989,78,FALSE)</f>
        <v>0</v>
      </c>
      <c r="Q58" s="218">
        <f>VLOOKUP(B58,RPT_PHU_CAP_TN!$B$5:$G$1000,6,FALSE)</f>
        <v>0</v>
      </c>
      <c r="R58" s="218">
        <f>VLOOKUP(B58,RPT_TIEN_AN_TRUA!$B$5:$I$1000,8,FALSE)</f>
        <v>478518.51851851854</v>
      </c>
      <c r="S58" s="218">
        <f>VLOOKUP(B58,RPT_LNS_LUONG_CHE_DO!$B$5:$BV$993,68,FALSE)+VLOOKUP(B58,RPT_LNS_LUONG_CHE_DO!$B$5:$BW$993,69,FALSE)</f>
        <v>0</v>
      </c>
      <c r="T58" s="218">
        <f t="shared" si="0"/>
        <v>4468518.5185185187</v>
      </c>
      <c r="U58" s="219">
        <f>VLOOKUP(B58,RPT_BAO_HIEM!$B$5:$N$1000,11,FALSE)</f>
        <v>0</v>
      </c>
      <c r="V58" s="219">
        <f>VLOOKUP(B58,RPT_BAO_HIEM!$B$5:$N$1000,12,FALSE)</f>
        <v>0</v>
      </c>
      <c r="W58" s="219">
        <f>VLOOKUP(B58,RPT_BAO_HIEM!$B$5:$N$1000,13,FALSE)</f>
        <v>0</v>
      </c>
      <c r="X58" s="220">
        <f>VLOOKUP(B58,RPT_DOAN_PHI!$B$5:$H$968,7,FALSE)</f>
        <v>39900</v>
      </c>
      <c r="Y58" s="219">
        <f>VLOOKUP(B58,RPT_THUE!$B$5:$H$933,7,FALSE)</f>
        <v>0</v>
      </c>
      <c r="Z58" s="220">
        <f t="shared" si="1"/>
        <v>39900</v>
      </c>
      <c r="AA58" s="221">
        <f t="shared" si="2"/>
        <v>4428618.5185185187</v>
      </c>
      <c r="AB58" s="221"/>
      <c r="AC58" s="221"/>
      <c r="AD58" s="221">
        <f t="shared" si="3"/>
        <v>4428618.5185185187</v>
      </c>
      <c r="AE58">
        <v>4428618.5185185187</v>
      </c>
      <c r="AF58" s="338">
        <f t="shared" si="4"/>
        <v>0</v>
      </c>
    </row>
    <row r="59" spans="1:32" ht="14.25" x14ac:dyDescent="0.2">
      <c r="A59" s="89">
        <f t="shared" si="5"/>
        <v>56</v>
      </c>
      <c r="B59" s="212">
        <f>GD_CHUNG!B60</f>
        <v>13789</v>
      </c>
      <c r="C59" s="212" t="str">
        <f>GD_CHUNG!C60</f>
        <v>Nguyễn Mạnh Cường</v>
      </c>
      <c r="D59" s="212" t="str">
        <f>GD_CHUNG!D60</f>
        <v>Nhân viên cân bằng trọng tải nhóm 2</v>
      </c>
      <c r="E59" s="213" t="str">
        <f>GD_CHUNG!G60</f>
        <v>HDTV</v>
      </c>
      <c r="F59" s="214">
        <f>VLOOKUP(B59,GD_LCD_HS_LNS!$B$4:$E$1000,4,FALSE)</f>
        <v>3972000</v>
      </c>
      <c r="G59" s="263">
        <v>19029389530017</v>
      </c>
      <c r="H59" s="216">
        <f>VLOOKUP(B59,GD_CHAM_CONG!$C$6:$AN$997,38,FALSE)</f>
        <v>19</v>
      </c>
      <c r="I59" s="216">
        <f>VLOOKUP(B59,GD_CHAM_CONG!$C$6:$AS$997,39,FALSE)+VLOOKUP(B59,GD_CHAM_CONG!$C$6:$AS$997,40,FALSE)+VLOOKUP(B59,GD_CHAM_CONG!$C$6:$AS$997,41,FALSE)+VLOOKUP(B59,GD_CHAM_CONG!$C$6:$AS$997,42,FALSE)+VLOOKUP(B59,GD_CHAM_CONG!$C$6:$AS$997,43,FALSE)</f>
        <v>0</v>
      </c>
      <c r="J59" s="216">
        <f>VLOOKUP(B59,GD_CHAM_CONG!$C$6:$AV$997,44,FALSE)+VLOOKUP(B59,GD_CHAM_CONG!$C$6:$AV$997,45,FALSE)+VLOOKUP(B59,GD_CHAM_CONG!$C$6:$AV$997,46,FALSE)</f>
        <v>0</v>
      </c>
      <c r="K59" s="216">
        <f>VLOOKUP(B59,GD_CHAM_CONG!$C$6:$AW$997,47,FALSE)</f>
        <v>0</v>
      </c>
      <c r="L59" s="216">
        <f>VLOOKUP(B59,GD_CHAM_CONG!$C$6:$AZ$997,47,FALSE)+VLOOKUP(B59,GD_CHAM_CONG!$C$6:$AZ$997,48,FALSE)</f>
        <v>0</v>
      </c>
      <c r="M59" s="216">
        <f>VLOOKUP(B59,GD_CHAM_CONG!$C$6:$BF$997,50,FALSE)+VLOOKUP(B59,GD_CHAM_CONG!$C$6:$BF$997,51,FALSE)+VLOOKUP(B59,GD_CHAM_CONG!$C$6:$BF$997,52,FALSE)+VLOOKUP(B59,GD_CHAM_CONG!$C$6:$BF$997,53,FALSE)+VLOOKUP(B59,GD_CHAM_CONG!$C$6:$BF$997,54,FALSE)</f>
        <v>0</v>
      </c>
      <c r="N59" s="217">
        <f>VLOOKUP(B59,GD_CHAM_CONG!$C$1:$BJ$480,60,FALSE)</f>
        <v>1</v>
      </c>
      <c r="O59" s="218">
        <f>RPT_LNS_LUONG_CHE_DO!BA60</f>
        <v>3990000.0000000005</v>
      </c>
      <c r="P59" s="218">
        <f>VLOOKUP(B59,RPT_LNS_LUONG_CHE_DO!$B$5:$CA$989,78,FALSE)</f>
        <v>0</v>
      </c>
      <c r="Q59" s="218">
        <f>VLOOKUP(B59,RPT_PHU_CAP_TN!$B$5:$G$1000,6,FALSE)</f>
        <v>0</v>
      </c>
      <c r="R59" s="218">
        <f>VLOOKUP(B59,RPT_TIEN_AN_TRUA!$B$5:$I$1000,8,FALSE)</f>
        <v>478518.51851851854</v>
      </c>
      <c r="S59" s="218">
        <f>VLOOKUP(B59,RPT_LNS_LUONG_CHE_DO!$B$5:$BV$993,68,FALSE)+VLOOKUP(B59,RPT_LNS_LUONG_CHE_DO!$B$5:$BW$993,69,FALSE)</f>
        <v>0</v>
      </c>
      <c r="T59" s="218">
        <f t="shared" si="0"/>
        <v>4468518.5185185187</v>
      </c>
      <c r="U59" s="219">
        <f>VLOOKUP(B59,RPT_BAO_HIEM!$B$5:$N$1000,11,FALSE)</f>
        <v>0</v>
      </c>
      <c r="V59" s="219">
        <f>VLOOKUP(B59,RPT_BAO_HIEM!$B$5:$N$1000,12,FALSE)</f>
        <v>0</v>
      </c>
      <c r="W59" s="219">
        <f>VLOOKUP(B59,RPT_BAO_HIEM!$B$5:$N$1000,13,FALSE)</f>
        <v>0</v>
      </c>
      <c r="X59" s="220">
        <f>VLOOKUP(B59,RPT_DOAN_PHI!$B$5:$H$968,7,FALSE)</f>
        <v>39900</v>
      </c>
      <c r="Y59" s="219">
        <f>VLOOKUP(B59,RPT_THUE!$B$5:$H$933,7,FALSE)</f>
        <v>0</v>
      </c>
      <c r="Z59" s="220">
        <f t="shared" si="1"/>
        <v>39900</v>
      </c>
      <c r="AA59" s="221">
        <f t="shared" si="2"/>
        <v>4428618.5185185187</v>
      </c>
      <c r="AB59" s="221"/>
      <c r="AC59" s="221"/>
      <c r="AD59" s="221">
        <f t="shared" si="3"/>
        <v>4428618.5185185187</v>
      </c>
      <c r="AE59">
        <v>4428618.5185185187</v>
      </c>
      <c r="AF59" s="338">
        <f t="shared" si="4"/>
        <v>0</v>
      </c>
    </row>
    <row r="60" spans="1:32" ht="14.25" x14ac:dyDescent="0.2">
      <c r="A60" s="89">
        <f t="shared" si="5"/>
        <v>57</v>
      </c>
      <c r="B60" s="212">
        <f>GD_CHUNG!B61</f>
        <v>13790</v>
      </c>
      <c r="C60" s="212" t="str">
        <f>GD_CHUNG!C61</f>
        <v>Trần Đức Hạnh</v>
      </c>
      <c r="D60" s="212" t="str">
        <f>GD_CHUNG!D61</f>
        <v>Nhân viên cân bằng trọng tải nhóm 2</v>
      </c>
      <c r="E60" s="213" t="str">
        <f>GD_CHUNG!G61</f>
        <v>HDTV</v>
      </c>
      <c r="F60" s="214">
        <f>VLOOKUP(B60,GD_LCD_HS_LNS!$B$4:$E$1000,4,FALSE)</f>
        <v>3972000</v>
      </c>
      <c r="G60" s="263">
        <v>19029389532011</v>
      </c>
      <c r="H60" s="216">
        <f>VLOOKUP(B60,GD_CHAM_CONG!$C$6:$AN$997,38,FALSE)</f>
        <v>19</v>
      </c>
      <c r="I60" s="216">
        <f>VLOOKUP(B60,GD_CHAM_CONG!$C$6:$AS$997,39,FALSE)+VLOOKUP(B60,GD_CHAM_CONG!$C$6:$AS$997,40,FALSE)+VLOOKUP(B60,GD_CHAM_CONG!$C$6:$AS$997,41,FALSE)+VLOOKUP(B60,GD_CHAM_CONG!$C$6:$AS$997,42,FALSE)+VLOOKUP(B60,GD_CHAM_CONG!$C$6:$AS$997,43,FALSE)</f>
        <v>0</v>
      </c>
      <c r="J60" s="216">
        <f>VLOOKUP(B60,GD_CHAM_CONG!$C$6:$AV$997,44,FALSE)+VLOOKUP(B60,GD_CHAM_CONG!$C$6:$AV$997,45,FALSE)+VLOOKUP(B60,GD_CHAM_CONG!$C$6:$AV$997,46,FALSE)</f>
        <v>0</v>
      </c>
      <c r="K60" s="216">
        <f>VLOOKUP(B60,GD_CHAM_CONG!$C$6:$AW$997,47,FALSE)</f>
        <v>0</v>
      </c>
      <c r="L60" s="216">
        <f>VLOOKUP(B60,GD_CHAM_CONG!$C$6:$AZ$997,47,FALSE)+VLOOKUP(B60,GD_CHAM_CONG!$C$6:$AZ$997,48,FALSE)</f>
        <v>0</v>
      </c>
      <c r="M60" s="216">
        <f>VLOOKUP(B60,GD_CHAM_CONG!$C$6:$BF$997,50,FALSE)+VLOOKUP(B60,GD_CHAM_CONG!$C$6:$BF$997,51,FALSE)+VLOOKUP(B60,GD_CHAM_CONG!$C$6:$BF$997,52,FALSE)+VLOOKUP(B60,GD_CHAM_CONG!$C$6:$BF$997,53,FALSE)+VLOOKUP(B60,GD_CHAM_CONG!$C$6:$BF$997,54,FALSE)</f>
        <v>0</v>
      </c>
      <c r="N60" s="217">
        <f>VLOOKUP(B60,GD_CHAM_CONG!$C$1:$BJ$480,60,FALSE)</f>
        <v>1</v>
      </c>
      <c r="O60" s="218">
        <f>RPT_LNS_LUONG_CHE_DO!BA61</f>
        <v>3990000.0000000005</v>
      </c>
      <c r="P60" s="218">
        <f>VLOOKUP(B60,RPT_LNS_LUONG_CHE_DO!$B$5:$CA$989,78,FALSE)</f>
        <v>0</v>
      </c>
      <c r="Q60" s="218">
        <f>VLOOKUP(B60,RPT_PHU_CAP_TN!$B$5:$G$1000,6,FALSE)</f>
        <v>0</v>
      </c>
      <c r="R60" s="218">
        <f>VLOOKUP(B60,RPT_TIEN_AN_TRUA!$B$5:$I$1000,8,FALSE)</f>
        <v>478518.51851851854</v>
      </c>
      <c r="S60" s="218">
        <f>VLOOKUP(B60,RPT_LNS_LUONG_CHE_DO!$B$5:$BV$993,68,FALSE)+VLOOKUP(B60,RPT_LNS_LUONG_CHE_DO!$B$5:$BW$993,69,FALSE)</f>
        <v>0</v>
      </c>
      <c r="T60" s="218">
        <f t="shared" si="0"/>
        <v>4468518.5185185187</v>
      </c>
      <c r="U60" s="219">
        <f>VLOOKUP(B60,RPT_BAO_HIEM!$B$5:$N$1000,11,FALSE)</f>
        <v>0</v>
      </c>
      <c r="V60" s="219">
        <f>VLOOKUP(B60,RPT_BAO_HIEM!$B$5:$N$1000,12,FALSE)</f>
        <v>0</v>
      </c>
      <c r="W60" s="219">
        <f>VLOOKUP(B60,RPT_BAO_HIEM!$B$5:$N$1000,13,FALSE)</f>
        <v>0</v>
      </c>
      <c r="X60" s="220">
        <f>VLOOKUP(B60,RPT_DOAN_PHI!$B$5:$H$968,7,FALSE)</f>
        <v>39900</v>
      </c>
      <c r="Y60" s="219">
        <f>VLOOKUP(B60,RPT_THUE!$B$5:$H$933,7,FALSE)</f>
        <v>0</v>
      </c>
      <c r="Z60" s="220">
        <f t="shared" si="1"/>
        <v>39900</v>
      </c>
      <c r="AA60" s="221">
        <f t="shared" si="2"/>
        <v>4428618.5185185187</v>
      </c>
      <c r="AB60" s="221"/>
      <c r="AC60" s="221"/>
      <c r="AD60" s="221">
        <f t="shared" si="3"/>
        <v>4428618.5185185187</v>
      </c>
      <c r="AE60">
        <v>4428618.5185185187</v>
      </c>
      <c r="AF60" s="338">
        <f t="shared" si="4"/>
        <v>0</v>
      </c>
    </row>
    <row r="61" spans="1:32" ht="14.25" x14ac:dyDescent="0.2">
      <c r="A61" s="89">
        <f t="shared" si="5"/>
        <v>58</v>
      </c>
      <c r="B61" s="212">
        <f>GD_CHUNG!B62</f>
        <v>13791</v>
      </c>
      <c r="C61" s="212" t="str">
        <f>GD_CHUNG!C62</f>
        <v>Nguyễn Danh Huy</v>
      </c>
      <c r="D61" s="212" t="str">
        <f>GD_CHUNG!D62</f>
        <v>Nhân viên cân bằng trọng tải nhóm 2</v>
      </c>
      <c r="E61" s="213" t="str">
        <f>GD_CHUNG!G62</f>
        <v>HDTV</v>
      </c>
      <c r="F61" s="214">
        <f>VLOOKUP(B61,GD_LCD_HS_LNS!$B$4:$E$1000,4,FALSE)</f>
        <v>3972000</v>
      </c>
      <c r="G61" s="263">
        <v>19021192297018</v>
      </c>
      <c r="H61" s="216">
        <f>VLOOKUP(B61,GD_CHAM_CONG!$C$6:$AN$997,38,FALSE)</f>
        <v>19</v>
      </c>
      <c r="I61" s="216">
        <f>VLOOKUP(B61,GD_CHAM_CONG!$C$6:$AS$997,39,FALSE)+VLOOKUP(B61,GD_CHAM_CONG!$C$6:$AS$997,40,FALSE)+VLOOKUP(B61,GD_CHAM_CONG!$C$6:$AS$997,41,FALSE)+VLOOKUP(B61,GD_CHAM_CONG!$C$6:$AS$997,42,FALSE)+VLOOKUP(B61,GD_CHAM_CONG!$C$6:$AS$997,43,FALSE)</f>
        <v>0</v>
      </c>
      <c r="J61" s="216">
        <f>VLOOKUP(B61,GD_CHAM_CONG!$C$6:$AV$997,44,FALSE)+VLOOKUP(B61,GD_CHAM_CONG!$C$6:$AV$997,45,FALSE)+VLOOKUP(B61,GD_CHAM_CONG!$C$6:$AV$997,46,FALSE)</f>
        <v>0</v>
      </c>
      <c r="K61" s="216">
        <f>VLOOKUP(B61,GD_CHAM_CONG!$C$6:$AW$997,47,FALSE)</f>
        <v>0</v>
      </c>
      <c r="L61" s="216">
        <f>VLOOKUP(B61,GD_CHAM_CONG!$C$6:$AZ$997,47,FALSE)+VLOOKUP(B61,GD_CHAM_CONG!$C$6:$AZ$997,48,FALSE)</f>
        <v>0</v>
      </c>
      <c r="M61" s="216">
        <f>VLOOKUP(B61,GD_CHAM_CONG!$C$6:$BF$997,50,FALSE)+VLOOKUP(B61,GD_CHAM_CONG!$C$6:$BF$997,51,FALSE)+VLOOKUP(B61,GD_CHAM_CONG!$C$6:$BF$997,52,FALSE)+VLOOKUP(B61,GD_CHAM_CONG!$C$6:$BF$997,53,FALSE)+VLOOKUP(B61,GD_CHAM_CONG!$C$6:$BF$997,54,FALSE)</f>
        <v>0</v>
      </c>
      <c r="N61" s="217">
        <f>VLOOKUP(B61,GD_CHAM_CONG!$C$1:$BJ$480,60,FALSE)</f>
        <v>1</v>
      </c>
      <c r="O61" s="218">
        <f>RPT_LNS_LUONG_CHE_DO!BA62</f>
        <v>3990000.0000000005</v>
      </c>
      <c r="P61" s="218">
        <f>VLOOKUP(B61,RPT_LNS_LUONG_CHE_DO!$B$5:$CA$989,78,FALSE)</f>
        <v>0</v>
      </c>
      <c r="Q61" s="218">
        <f>VLOOKUP(B61,RPT_PHU_CAP_TN!$B$5:$G$1000,6,FALSE)</f>
        <v>0</v>
      </c>
      <c r="R61" s="218">
        <f>VLOOKUP(B61,RPT_TIEN_AN_TRUA!$B$5:$I$1000,8,FALSE)</f>
        <v>478518.51851851854</v>
      </c>
      <c r="S61" s="218">
        <f>VLOOKUP(B61,RPT_LNS_LUONG_CHE_DO!$B$5:$BV$993,68,FALSE)+VLOOKUP(B61,RPT_LNS_LUONG_CHE_DO!$B$5:$BW$993,69,FALSE)</f>
        <v>0</v>
      </c>
      <c r="T61" s="218">
        <f t="shared" si="0"/>
        <v>4468518.5185185187</v>
      </c>
      <c r="U61" s="219">
        <f>VLOOKUP(B61,RPT_BAO_HIEM!$B$5:$N$1000,11,FALSE)</f>
        <v>0</v>
      </c>
      <c r="V61" s="219">
        <f>VLOOKUP(B61,RPT_BAO_HIEM!$B$5:$N$1000,12,FALSE)</f>
        <v>0</v>
      </c>
      <c r="W61" s="219">
        <f>VLOOKUP(B61,RPT_BAO_HIEM!$B$5:$N$1000,13,FALSE)</f>
        <v>0</v>
      </c>
      <c r="X61" s="220">
        <f>VLOOKUP(B61,RPT_DOAN_PHI!$B$5:$H$968,7,FALSE)</f>
        <v>39900</v>
      </c>
      <c r="Y61" s="219">
        <f>VLOOKUP(B61,RPT_THUE!$B$5:$H$933,7,FALSE)</f>
        <v>0</v>
      </c>
      <c r="Z61" s="220">
        <f t="shared" si="1"/>
        <v>39900</v>
      </c>
      <c r="AA61" s="221">
        <f t="shared" si="2"/>
        <v>4428618.5185185187</v>
      </c>
      <c r="AB61" s="221"/>
      <c r="AC61" s="221"/>
      <c r="AD61" s="221">
        <f t="shared" si="3"/>
        <v>4428618.5185185187</v>
      </c>
      <c r="AE61">
        <v>4428618.5185185187</v>
      </c>
      <c r="AF61" s="338">
        <f t="shared" si="4"/>
        <v>0</v>
      </c>
    </row>
    <row r="62" spans="1:32" ht="14.25" x14ac:dyDescent="0.2">
      <c r="A62" s="89">
        <f t="shared" si="5"/>
        <v>59</v>
      </c>
      <c r="B62" s="212">
        <f>GD_CHUNG!B63</f>
        <v>13792</v>
      </c>
      <c r="C62" s="212" t="str">
        <f>GD_CHUNG!C63</f>
        <v>Lê Xuân Điệp</v>
      </c>
      <c r="D62" s="212" t="str">
        <f>GD_CHUNG!D63</f>
        <v>Nhân viên cân bằng trọng tải nhóm 2</v>
      </c>
      <c r="E62" s="213" t="str">
        <f>GD_CHUNG!G63</f>
        <v>HDTV</v>
      </c>
      <c r="F62" s="214">
        <f>VLOOKUP(B62,GD_LCD_HS_LNS!$B$4:$E$1000,4,FALSE)</f>
        <v>3972000</v>
      </c>
      <c r="G62" s="263">
        <v>19029389533016</v>
      </c>
      <c r="H62" s="216">
        <f>VLOOKUP(B62,GD_CHAM_CONG!$C$6:$AN$997,38,FALSE)</f>
        <v>19</v>
      </c>
      <c r="I62" s="216">
        <f>VLOOKUP(B62,GD_CHAM_CONG!$C$6:$AS$997,39,FALSE)+VLOOKUP(B62,GD_CHAM_CONG!$C$6:$AS$997,40,FALSE)+VLOOKUP(B62,GD_CHAM_CONG!$C$6:$AS$997,41,FALSE)+VLOOKUP(B62,GD_CHAM_CONG!$C$6:$AS$997,42,FALSE)+VLOOKUP(B62,GD_CHAM_CONG!$C$6:$AS$997,43,FALSE)</f>
        <v>0</v>
      </c>
      <c r="J62" s="216">
        <f>VLOOKUP(B62,GD_CHAM_CONG!$C$6:$AV$997,44,FALSE)+VLOOKUP(B62,GD_CHAM_CONG!$C$6:$AV$997,45,FALSE)+VLOOKUP(B62,GD_CHAM_CONG!$C$6:$AV$997,46,FALSE)</f>
        <v>0</v>
      </c>
      <c r="K62" s="216">
        <f>VLOOKUP(B62,GD_CHAM_CONG!$C$6:$AW$997,47,FALSE)</f>
        <v>0</v>
      </c>
      <c r="L62" s="216">
        <f>VLOOKUP(B62,GD_CHAM_CONG!$C$6:$AZ$997,47,FALSE)+VLOOKUP(B62,GD_CHAM_CONG!$C$6:$AZ$997,48,FALSE)</f>
        <v>0</v>
      </c>
      <c r="M62" s="216">
        <f>VLOOKUP(B62,GD_CHAM_CONG!$C$6:$BF$997,50,FALSE)+VLOOKUP(B62,GD_CHAM_CONG!$C$6:$BF$997,51,FALSE)+VLOOKUP(B62,GD_CHAM_CONG!$C$6:$BF$997,52,FALSE)+VLOOKUP(B62,GD_CHAM_CONG!$C$6:$BF$997,53,FALSE)+VLOOKUP(B62,GD_CHAM_CONG!$C$6:$BF$997,54,FALSE)</f>
        <v>0</v>
      </c>
      <c r="N62" s="217">
        <f>VLOOKUP(B62,GD_CHAM_CONG!$C$1:$BJ$480,60,FALSE)</f>
        <v>1</v>
      </c>
      <c r="O62" s="218">
        <f>RPT_LNS_LUONG_CHE_DO!BA63</f>
        <v>3990000.0000000005</v>
      </c>
      <c r="P62" s="218">
        <f>VLOOKUP(B62,RPT_LNS_LUONG_CHE_DO!$B$5:$CA$989,78,FALSE)</f>
        <v>0</v>
      </c>
      <c r="Q62" s="218">
        <f>VLOOKUP(B62,RPT_PHU_CAP_TN!$B$5:$G$1000,6,FALSE)</f>
        <v>0</v>
      </c>
      <c r="R62" s="218">
        <f>VLOOKUP(B62,RPT_TIEN_AN_TRUA!$B$5:$I$1000,8,FALSE)</f>
        <v>478518.51851851854</v>
      </c>
      <c r="S62" s="218">
        <f>VLOOKUP(B62,RPT_LNS_LUONG_CHE_DO!$B$5:$BV$993,68,FALSE)+VLOOKUP(B62,RPT_LNS_LUONG_CHE_DO!$B$5:$BW$993,69,FALSE)</f>
        <v>0</v>
      </c>
      <c r="T62" s="218">
        <f t="shared" si="0"/>
        <v>4468518.5185185187</v>
      </c>
      <c r="U62" s="219">
        <f>VLOOKUP(B62,RPT_BAO_HIEM!$B$5:$N$1000,11,FALSE)</f>
        <v>0</v>
      </c>
      <c r="V62" s="219">
        <f>VLOOKUP(B62,RPT_BAO_HIEM!$B$5:$N$1000,12,FALSE)</f>
        <v>0</v>
      </c>
      <c r="W62" s="219">
        <f>VLOOKUP(B62,RPT_BAO_HIEM!$B$5:$N$1000,13,FALSE)</f>
        <v>0</v>
      </c>
      <c r="X62" s="220">
        <f>VLOOKUP(B62,RPT_DOAN_PHI!$B$5:$H$968,7,FALSE)</f>
        <v>39900</v>
      </c>
      <c r="Y62" s="219">
        <f>VLOOKUP(B62,RPT_THUE!$B$5:$H$933,7,FALSE)</f>
        <v>0</v>
      </c>
      <c r="Z62" s="220">
        <f t="shared" si="1"/>
        <v>39900</v>
      </c>
      <c r="AA62" s="221">
        <f t="shared" si="2"/>
        <v>4428618.5185185187</v>
      </c>
      <c r="AB62" s="221"/>
      <c r="AC62" s="221"/>
      <c r="AD62" s="221">
        <f t="shared" si="3"/>
        <v>4428618.5185185187</v>
      </c>
      <c r="AE62">
        <v>4428618.5185185187</v>
      </c>
      <c r="AF62" s="338">
        <f t="shared" si="4"/>
        <v>0</v>
      </c>
    </row>
    <row r="63" spans="1:32" ht="14.25" x14ac:dyDescent="0.2">
      <c r="A63" s="89">
        <f t="shared" si="5"/>
        <v>60</v>
      </c>
      <c r="B63" s="212">
        <f>GD_CHUNG!B64</f>
        <v>13793</v>
      </c>
      <c r="C63" s="212" t="str">
        <f>GD_CHUNG!C64</f>
        <v>Trần Hoàng Kiên</v>
      </c>
      <c r="D63" s="212" t="str">
        <f>GD_CHUNG!D64</f>
        <v>Nhân viên cân bằng trọng tải nhóm 2</v>
      </c>
      <c r="E63" s="213" t="str">
        <f>GD_CHUNG!G64</f>
        <v>HDTV</v>
      </c>
      <c r="F63" s="214">
        <f>VLOOKUP(B63,GD_LCD_HS_LNS!$B$4:$E$1000,4,FALSE)</f>
        <v>3972000</v>
      </c>
      <c r="G63" s="263">
        <v>19026355367029</v>
      </c>
      <c r="H63" s="216">
        <f>VLOOKUP(B63,GD_CHAM_CONG!$C$6:$AN$997,38,FALSE)</f>
        <v>19</v>
      </c>
      <c r="I63" s="216">
        <f>VLOOKUP(B63,GD_CHAM_CONG!$C$6:$AS$997,39,FALSE)+VLOOKUP(B63,GD_CHAM_CONG!$C$6:$AS$997,40,FALSE)+VLOOKUP(B63,GD_CHAM_CONG!$C$6:$AS$997,41,FALSE)+VLOOKUP(B63,GD_CHAM_CONG!$C$6:$AS$997,42,FALSE)+VLOOKUP(B63,GD_CHAM_CONG!$C$6:$AS$997,43,FALSE)</f>
        <v>0</v>
      </c>
      <c r="J63" s="216">
        <f>VLOOKUP(B63,GD_CHAM_CONG!$C$6:$AV$997,44,FALSE)+VLOOKUP(B63,GD_CHAM_CONG!$C$6:$AV$997,45,FALSE)+VLOOKUP(B63,GD_CHAM_CONG!$C$6:$AV$997,46,FALSE)</f>
        <v>0</v>
      </c>
      <c r="K63" s="216">
        <f>VLOOKUP(B63,GD_CHAM_CONG!$C$6:$AW$997,47,FALSE)</f>
        <v>0</v>
      </c>
      <c r="L63" s="216">
        <f>VLOOKUP(B63,GD_CHAM_CONG!$C$6:$AZ$997,47,FALSE)+VLOOKUP(B63,GD_CHAM_CONG!$C$6:$AZ$997,48,FALSE)</f>
        <v>0</v>
      </c>
      <c r="M63" s="216">
        <f>VLOOKUP(B63,GD_CHAM_CONG!$C$6:$BF$997,50,FALSE)+VLOOKUP(B63,GD_CHAM_CONG!$C$6:$BF$997,51,FALSE)+VLOOKUP(B63,GD_CHAM_CONG!$C$6:$BF$997,52,FALSE)+VLOOKUP(B63,GD_CHAM_CONG!$C$6:$BF$997,53,FALSE)+VLOOKUP(B63,GD_CHAM_CONG!$C$6:$BF$997,54,FALSE)</f>
        <v>0</v>
      </c>
      <c r="N63" s="217">
        <f>VLOOKUP(B63,GD_CHAM_CONG!$C$1:$BJ$480,60,FALSE)</f>
        <v>1</v>
      </c>
      <c r="O63" s="218">
        <f>RPT_LNS_LUONG_CHE_DO!BA64</f>
        <v>3990000.0000000005</v>
      </c>
      <c r="P63" s="218">
        <f>VLOOKUP(B63,RPT_LNS_LUONG_CHE_DO!$B$5:$CA$989,78,FALSE)</f>
        <v>0</v>
      </c>
      <c r="Q63" s="218">
        <f>VLOOKUP(B63,RPT_PHU_CAP_TN!$B$5:$G$1000,6,FALSE)</f>
        <v>0</v>
      </c>
      <c r="R63" s="218">
        <f>VLOOKUP(B63,RPT_TIEN_AN_TRUA!$B$5:$I$1000,8,FALSE)</f>
        <v>478518.51851851854</v>
      </c>
      <c r="S63" s="218">
        <f>VLOOKUP(B63,RPT_LNS_LUONG_CHE_DO!$B$5:$BV$993,68,FALSE)+VLOOKUP(B63,RPT_LNS_LUONG_CHE_DO!$B$5:$BW$993,69,FALSE)</f>
        <v>0</v>
      </c>
      <c r="T63" s="218">
        <f t="shared" si="0"/>
        <v>4468518.5185185187</v>
      </c>
      <c r="U63" s="219">
        <f>VLOOKUP(B63,RPT_BAO_HIEM!$B$5:$N$1000,11,FALSE)</f>
        <v>0</v>
      </c>
      <c r="V63" s="219">
        <f>VLOOKUP(B63,RPT_BAO_HIEM!$B$5:$N$1000,12,FALSE)</f>
        <v>0</v>
      </c>
      <c r="W63" s="219">
        <f>VLOOKUP(B63,RPT_BAO_HIEM!$B$5:$N$1000,13,FALSE)</f>
        <v>0</v>
      </c>
      <c r="X63" s="220">
        <f>VLOOKUP(B63,RPT_DOAN_PHI!$B$5:$H$968,7,FALSE)</f>
        <v>39900</v>
      </c>
      <c r="Y63" s="219">
        <f>VLOOKUP(B63,RPT_THUE!$B$5:$H$933,7,FALSE)</f>
        <v>0</v>
      </c>
      <c r="Z63" s="220">
        <f t="shared" si="1"/>
        <v>39900</v>
      </c>
      <c r="AA63" s="221">
        <f t="shared" si="2"/>
        <v>4428618.5185185187</v>
      </c>
      <c r="AB63" s="221"/>
      <c r="AC63" s="221"/>
      <c r="AD63" s="221">
        <f t="shared" si="3"/>
        <v>4428618.5185185187</v>
      </c>
      <c r="AE63">
        <v>4428618.5185185187</v>
      </c>
      <c r="AF63" s="338">
        <f t="shared" si="4"/>
        <v>0</v>
      </c>
    </row>
    <row r="64" spans="1:32" ht="14.25" x14ac:dyDescent="0.2">
      <c r="A64" s="89">
        <f t="shared" si="5"/>
        <v>61</v>
      </c>
      <c r="B64" s="212">
        <f>GD_CHUNG!B65</f>
        <v>13794</v>
      </c>
      <c r="C64" s="212" t="str">
        <f>GD_CHUNG!C65</f>
        <v>Đặng Lê Minh</v>
      </c>
      <c r="D64" s="212" t="str">
        <f>GD_CHUNG!D65</f>
        <v>Nhân viên cân bằng trọng tải nhóm 2</v>
      </c>
      <c r="E64" s="213" t="str">
        <f>GD_CHUNG!G65</f>
        <v>HDTV</v>
      </c>
      <c r="F64" s="214">
        <f>VLOOKUP(B64,GD_LCD_HS_LNS!$B$4:$E$1000,4,FALSE)</f>
        <v>3972000</v>
      </c>
      <c r="G64" s="263">
        <v>19029389535019</v>
      </c>
      <c r="H64" s="216">
        <f>VLOOKUP(B64,GD_CHAM_CONG!$C$6:$AN$997,38,FALSE)</f>
        <v>19</v>
      </c>
      <c r="I64" s="216">
        <f>VLOOKUP(B64,GD_CHAM_CONG!$C$6:$AS$997,39,FALSE)+VLOOKUP(B64,GD_CHAM_CONG!$C$6:$AS$997,40,FALSE)+VLOOKUP(B64,GD_CHAM_CONG!$C$6:$AS$997,41,FALSE)+VLOOKUP(B64,GD_CHAM_CONG!$C$6:$AS$997,42,FALSE)+VLOOKUP(B64,GD_CHAM_CONG!$C$6:$AS$997,43,FALSE)</f>
        <v>0</v>
      </c>
      <c r="J64" s="216">
        <f>VLOOKUP(B64,GD_CHAM_CONG!$C$6:$AV$997,44,FALSE)+VLOOKUP(B64,GD_CHAM_CONG!$C$6:$AV$997,45,FALSE)+VLOOKUP(B64,GD_CHAM_CONG!$C$6:$AV$997,46,FALSE)</f>
        <v>0</v>
      </c>
      <c r="K64" s="216">
        <f>VLOOKUP(B64,GD_CHAM_CONG!$C$6:$AW$997,47,FALSE)</f>
        <v>0</v>
      </c>
      <c r="L64" s="216">
        <f>VLOOKUP(B64,GD_CHAM_CONG!$C$6:$AZ$997,47,FALSE)+VLOOKUP(B64,GD_CHAM_CONG!$C$6:$AZ$997,48,FALSE)</f>
        <v>0</v>
      </c>
      <c r="M64" s="216">
        <f>VLOOKUP(B64,GD_CHAM_CONG!$C$6:$BF$997,50,FALSE)+VLOOKUP(B64,GD_CHAM_CONG!$C$6:$BF$997,51,FALSE)+VLOOKUP(B64,GD_CHAM_CONG!$C$6:$BF$997,52,FALSE)+VLOOKUP(B64,GD_CHAM_CONG!$C$6:$BF$997,53,FALSE)+VLOOKUP(B64,GD_CHAM_CONG!$C$6:$BF$997,54,FALSE)</f>
        <v>0</v>
      </c>
      <c r="N64" s="217">
        <f>VLOOKUP(B64,GD_CHAM_CONG!$C$1:$BJ$480,60,FALSE)</f>
        <v>1</v>
      </c>
      <c r="O64" s="218">
        <f>RPT_LNS_LUONG_CHE_DO!BA65</f>
        <v>3990000.0000000005</v>
      </c>
      <c r="P64" s="218">
        <f>VLOOKUP(B64,RPT_LNS_LUONG_CHE_DO!$B$5:$CA$989,78,FALSE)</f>
        <v>0</v>
      </c>
      <c r="Q64" s="218">
        <f>VLOOKUP(B64,RPT_PHU_CAP_TN!$B$5:$G$1000,6,FALSE)</f>
        <v>0</v>
      </c>
      <c r="R64" s="218">
        <f>VLOOKUP(B64,RPT_TIEN_AN_TRUA!$B$5:$I$1000,8,FALSE)</f>
        <v>478518.51851851854</v>
      </c>
      <c r="S64" s="218">
        <f>VLOOKUP(B64,RPT_LNS_LUONG_CHE_DO!$B$5:$BV$993,68,FALSE)+VLOOKUP(B64,RPT_LNS_LUONG_CHE_DO!$B$5:$BW$993,69,FALSE)</f>
        <v>0</v>
      </c>
      <c r="T64" s="218">
        <f t="shared" si="0"/>
        <v>4468518.5185185187</v>
      </c>
      <c r="U64" s="219">
        <f>VLOOKUP(B64,RPT_BAO_HIEM!$B$5:$N$1000,11,FALSE)</f>
        <v>0</v>
      </c>
      <c r="V64" s="219">
        <f>VLOOKUP(B64,RPT_BAO_HIEM!$B$5:$N$1000,12,FALSE)</f>
        <v>0</v>
      </c>
      <c r="W64" s="219">
        <f>VLOOKUP(B64,RPT_BAO_HIEM!$B$5:$N$1000,13,FALSE)</f>
        <v>0</v>
      </c>
      <c r="X64" s="220">
        <f>VLOOKUP(B64,RPT_DOAN_PHI!$B$5:$H$968,7,FALSE)</f>
        <v>39900</v>
      </c>
      <c r="Y64" s="219">
        <f>VLOOKUP(B64,RPT_THUE!$B$5:$H$933,7,FALSE)</f>
        <v>0</v>
      </c>
      <c r="Z64" s="220">
        <f t="shared" si="1"/>
        <v>39900</v>
      </c>
      <c r="AA64" s="221">
        <f t="shared" si="2"/>
        <v>4428618.5185185187</v>
      </c>
      <c r="AB64" s="221"/>
      <c r="AC64" s="221"/>
      <c r="AD64" s="221">
        <f t="shared" si="3"/>
        <v>4428618.5185185187</v>
      </c>
      <c r="AE64">
        <v>4428618.5185185187</v>
      </c>
      <c r="AF64" s="338">
        <f t="shared" si="4"/>
        <v>0</v>
      </c>
    </row>
    <row r="65" spans="1:41" ht="14.25" x14ac:dyDescent="0.2">
      <c r="A65" s="89">
        <f t="shared" si="5"/>
        <v>62</v>
      </c>
      <c r="B65" s="212">
        <f>GD_CHUNG!B66</f>
        <v>201503</v>
      </c>
      <c r="C65" s="212" t="str">
        <f>GD_CHUNG!C66</f>
        <v>Nguyễn Việt Hà</v>
      </c>
      <c r="D65" s="212" t="str">
        <f>GD_CHUNG!D66</f>
        <v>Nhân viên cân bằng trọng tải nhóm 2</v>
      </c>
      <c r="E65" s="213" t="str">
        <f>GD_CHUNG!G66</f>
        <v>HDTV</v>
      </c>
      <c r="F65" s="214">
        <f>VLOOKUP(B65,GD_LCD_HS_LNS!$B$4:$E$1000,4,FALSE)</f>
        <v>3972000</v>
      </c>
      <c r="G65" s="263">
        <v>19029389578011</v>
      </c>
      <c r="H65" s="216">
        <f>VLOOKUP(B65,GD_CHAM_CONG!$C$6:$AN$997,38,FALSE)</f>
        <v>19</v>
      </c>
      <c r="I65" s="216">
        <f>VLOOKUP(B65,GD_CHAM_CONG!$C$6:$AS$997,39,FALSE)+VLOOKUP(B65,GD_CHAM_CONG!$C$6:$AS$997,40,FALSE)+VLOOKUP(B65,GD_CHAM_CONG!$C$6:$AS$997,41,FALSE)+VLOOKUP(B65,GD_CHAM_CONG!$C$6:$AS$997,42,FALSE)+VLOOKUP(B65,GD_CHAM_CONG!$C$6:$AS$997,43,FALSE)</f>
        <v>0</v>
      </c>
      <c r="J65" s="216">
        <f>VLOOKUP(B65,GD_CHAM_CONG!$C$6:$AV$997,44,FALSE)+VLOOKUP(B65,GD_CHAM_CONG!$C$6:$AV$997,45,FALSE)+VLOOKUP(B65,GD_CHAM_CONG!$C$6:$AV$997,46,FALSE)</f>
        <v>0</v>
      </c>
      <c r="K65" s="216">
        <f>VLOOKUP(B65,GD_CHAM_CONG!$C$6:$AW$997,47,FALSE)</f>
        <v>0</v>
      </c>
      <c r="L65" s="216">
        <f>VLOOKUP(B65,GD_CHAM_CONG!$C$6:$AZ$997,47,FALSE)+VLOOKUP(B65,GD_CHAM_CONG!$C$6:$AZ$997,48,FALSE)</f>
        <v>0</v>
      </c>
      <c r="M65" s="216">
        <f>VLOOKUP(B65,GD_CHAM_CONG!$C$6:$BF$997,50,FALSE)+VLOOKUP(B65,GD_CHAM_CONG!$C$6:$BF$997,51,FALSE)+VLOOKUP(B65,GD_CHAM_CONG!$C$6:$BF$997,52,FALSE)+VLOOKUP(B65,GD_CHAM_CONG!$C$6:$BF$997,53,FALSE)+VLOOKUP(B65,GD_CHAM_CONG!$C$6:$BF$997,54,FALSE)</f>
        <v>0</v>
      </c>
      <c r="N65" s="217">
        <f>VLOOKUP(B65,GD_CHAM_CONG!$C$1:$BJ$480,60,FALSE)</f>
        <v>1</v>
      </c>
      <c r="O65" s="218">
        <f>RPT_LNS_LUONG_CHE_DO!BA66</f>
        <v>3990000.0000000005</v>
      </c>
      <c r="P65" s="218">
        <f>VLOOKUP(B65,RPT_LNS_LUONG_CHE_DO!$B$5:$CA$989,78,FALSE)</f>
        <v>0</v>
      </c>
      <c r="Q65" s="218">
        <f>VLOOKUP(B65,RPT_PHU_CAP_TN!$B$5:$G$1000,6,FALSE)</f>
        <v>0</v>
      </c>
      <c r="R65" s="218">
        <f>VLOOKUP(B65,RPT_TIEN_AN_TRUA!$B$5:$I$1000,8,FALSE)</f>
        <v>478518.51851851854</v>
      </c>
      <c r="S65" s="218">
        <f>VLOOKUP(B65,RPT_LNS_LUONG_CHE_DO!$B$5:$BV$993,68,FALSE)+VLOOKUP(B65,RPT_LNS_LUONG_CHE_DO!$B$5:$BW$993,69,FALSE)</f>
        <v>0</v>
      </c>
      <c r="T65" s="218">
        <f t="shared" si="0"/>
        <v>4468518.5185185187</v>
      </c>
      <c r="U65" s="219">
        <f>VLOOKUP(B65,RPT_BAO_HIEM!$B$5:$N$1000,11,FALSE)</f>
        <v>0</v>
      </c>
      <c r="V65" s="219">
        <f>VLOOKUP(B65,RPT_BAO_HIEM!$B$5:$N$1000,12,FALSE)</f>
        <v>0</v>
      </c>
      <c r="W65" s="219">
        <f>VLOOKUP(B65,RPT_BAO_HIEM!$B$5:$N$1000,13,FALSE)</f>
        <v>0</v>
      </c>
      <c r="X65" s="220">
        <f>VLOOKUP(B65,RPT_DOAN_PHI!$B$5:$H$968,7,FALSE)</f>
        <v>39900</v>
      </c>
      <c r="Y65" s="219">
        <f>VLOOKUP(B65,RPT_THUE!$B$5:$H$933,7,FALSE)</f>
        <v>0</v>
      </c>
      <c r="Z65" s="220">
        <f t="shared" si="1"/>
        <v>39900</v>
      </c>
      <c r="AA65" s="221">
        <f t="shared" si="2"/>
        <v>4428618.5185185187</v>
      </c>
      <c r="AB65" s="221"/>
      <c r="AC65" s="221"/>
      <c r="AD65" s="221">
        <f t="shared" si="3"/>
        <v>4428618.5185185187</v>
      </c>
      <c r="AE65">
        <v>4428618.5185185187</v>
      </c>
      <c r="AF65" s="338">
        <f t="shared" si="4"/>
        <v>0</v>
      </c>
    </row>
    <row r="66" spans="1:41" ht="14.25" x14ac:dyDescent="0.2">
      <c r="A66" s="89">
        <f t="shared" si="5"/>
        <v>63</v>
      </c>
      <c r="B66" s="212">
        <f>GD_CHUNG!B67</f>
        <v>201504</v>
      </c>
      <c r="C66" s="212" t="str">
        <f>GD_CHUNG!C67</f>
        <v>Lê Khánh Toàn</v>
      </c>
      <c r="D66" s="212" t="str">
        <f>GD_CHUNG!D67</f>
        <v>Nhân viên cân bằng trọng tải nhóm 2</v>
      </c>
      <c r="E66" s="213" t="str">
        <f>GD_CHUNG!G67</f>
        <v>HDTV</v>
      </c>
      <c r="F66" s="214">
        <f>VLOOKUP(B66,GD_LCD_HS_LNS!$B$4:$E$1000,4,FALSE)</f>
        <v>3972000</v>
      </c>
      <c r="G66" s="263">
        <v>19029389600015</v>
      </c>
      <c r="H66" s="216">
        <f>VLOOKUP(B66,GD_CHAM_CONG!$C$6:$AN$997,38,FALSE)</f>
        <v>19</v>
      </c>
      <c r="I66" s="216">
        <f>VLOOKUP(B66,GD_CHAM_CONG!$C$6:$AS$997,39,FALSE)+VLOOKUP(B66,GD_CHAM_CONG!$C$6:$AS$997,40,FALSE)+VLOOKUP(B66,GD_CHAM_CONG!$C$6:$AS$997,41,FALSE)+VLOOKUP(B66,GD_CHAM_CONG!$C$6:$AS$997,42,FALSE)+VLOOKUP(B66,GD_CHAM_CONG!$C$6:$AS$997,43,FALSE)</f>
        <v>0</v>
      </c>
      <c r="J66" s="216">
        <f>VLOOKUP(B66,GD_CHAM_CONG!$C$6:$AV$997,44,FALSE)+VLOOKUP(B66,GD_CHAM_CONG!$C$6:$AV$997,45,FALSE)+VLOOKUP(B66,GD_CHAM_CONG!$C$6:$AV$997,46,FALSE)</f>
        <v>0</v>
      </c>
      <c r="K66" s="216">
        <f>VLOOKUP(B66,GD_CHAM_CONG!$C$6:$AW$997,47,FALSE)</f>
        <v>0</v>
      </c>
      <c r="L66" s="216">
        <f>VLOOKUP(B66,GD_CHAM_CONG!$C$6:$AZ$997,47,FALSE)+VLOOKUP(B66,GD_CHAM_CONG!$C$6:$AZ$997,48,FALSE)</f>
        <v>0</v>
      </c>
      <c r="M66" s="216">
        <f>VLOOKUP(B66,GD_CHAM_CONG!$C$6:$BF$997,50,FALSE)+VLOOKUP(B66,GD_CHAM_CONG!$C$6:$BF$997,51,FALSE)+VLOOKUP(B66,GD_CHAM_CONG!$C$6:$BF$997,52,FALSE)+VLOOKUP(B66,GD_CHAM_CONG!$C$6:$BF$997,53,FALSE)+VLOOKUP(B66,GD_CHAM_CONG!$C$6:$BF$997,54,FALSE)</f>
        <v>0</v>
      </c>
      <c r="N66" s="217">
        <f>VLOOKUP(B66,GD_CHAM_CONG!$C$1:$BJ$480,60,FALSE)</f>
        <v>1</v>
      </c>
      <c r="O66" s="218">
        <f>RPT_LNS_LUONG_CHE_DO!BA67</f>
        <v>3990000.0000000005</v>
      </c>
      <c r="P66" s="218">
        <f>VLOOKUP(B66,RPT_LNS_LUONG_CHE_DO!$B$5:$CA$989,78,FALSE)</f>
        <v>0</v>
      </c>
      <c r="Q66" s="218">
        <f>VLOOKUP(B66,RPT_PHU_CAP_TN!$B$5:$G$1000,6,FALSE)</f>
        <v>0</v>
      </c>
      <c r="R66" s="218">
        <f>VLOOKUP(B66,RPT_TIEN_AN_TRUA!$B$5:$I$1000,8,FALSE)</f>
        <v>478518.51851851854</v>
      </c>
      <c r="S66" s="218">
        <f>VLOOKUP(B66,RPT_LNS_LUONG_CHE_DO!$B$5:$BV$993,68,FALSE)+VLOOKUP(B66,RPT_LNS_LUONG_CHE_DO!$B$5:$BW$993,69,FALSE)</f>
        <v>0</v>
      </c>
      <c r="T66" s="218">
        <f t="shared" si="0"/>
        <v>4468518.5185185187</v>
      </c>
      <c r="U66" s="219">
        <f>VLOOKUP(B66,RPT_BAO_HIEM!$B$5:$N$1000,11,FALSE)</f>
        <v>0</v>
      </c>
      <c r="V66" s="219">
        <f>VLOOKUP(B66,RPT_BAO_HIEM!$B$5:$N$1000,12,FALSE)</f>
        <v>0</v>
      </c>
      <c r="W66" s="219">
        <f>VLOOKUP(B66,RPT_BAO_HIEM!$B$5:$N$1000,13,FALSE)</f>
        <v>0</v>
      </c>
      <c r="X66" s="220">
        <f>VLOOKUP(B66,RPT_DOAN_PHI!$B$5:$H$968,7,FALSE)</f>
        <v>39900</v>
      </c>
      <c r="Y66" s="219">
        <f>VLOOKUP(B66,RPT_THUE!$B$5:$H$933,7,FALSE)</f>
        <v>0</v>
      </c>
      <c r="Z66" s="220">
        <f t="shared" si="1"/>
        <v>39900</v>
      </c>
      <c r="AA66" s="221">
        <f t="shared" si="2"/>
        <v>4428618.5185185187</v>
      </c>
      <c r="AB66" s="221"/>
      <c r="AC66" s="221"/>
      <c r="AD66" s="221">
        <f t="shared" si="3"/>
        <v>4428618.5185185187</v>
      </c>
      <c r="AE66">
        <v>4428618.5185185187</v>
      </c>
      <c r="AF66" s="338">
        <f t="shared" si="4"/>
        <v>0</v>
      </c>
    </row>
    <row r="67" spans="1:41" ht="14.25" x14ac:dyDescent="0.2">
      <c r="A67" s="89">
        <f t="shared" si="5"/>
        <v>64</v>
      </c>
      <c r="B67" s="212">
        <f>GD_CHUNG!B68</f>
        <v>10642</v>
      </c>
      <c r="C67" s="212" t="str">
        <f>GD_CHUNG!C68</f>
        <v>Lương Văn Thăng</v>
      </c>
      <c r="D67" s="212" t="str">
        <f>GD_CHUNG!D68</f>
        <v>Trưởng phòng</v>
      </c>
      <c r="E67" s="213" t="str">
        <f>GD_CHUNG!G68</f>
        <v>HD3N</v>
      </c>
      <c r="F67" s="214">
        <f>VLOOKUP(B67,GD_LCD_HS_LNS!$B$4:$E$1000,4,FALSE)</f>
        <v>5503000</v>
      </c>
      <c r="G67" s="215">
        <f>VLOOKUP(B67,GD_CHUNG!$B$5:$N$594,13,FALSE)</f>
        <v>19025655101016</v>
      </c>
      <c r="H67" s="216">
        <f>VLOOKUP(B67,GD_CHAM_CONG!$C$6:$AN$997,38,FALSE)</f>
        <v>23</v>
      </c>
      <c r="I67" s="216">
        <f>VLOOKUP(B67,GD_CHAM_CONG!$C$6:$AS$997,39,FALSE)+VLOOKUP(B67,GD_CHAM_CONG!$C$6:$AS$997,40,FALSE)+VLOOKUP(B67,GD_CHAM_CONG!$C$6:$AS$997,41,FALSE)+VLOOKUP(B67,GD_CHAM_CONG!$C$6:$AS$997,42,FALSE)+VLOOKUP(B67,GD_CHAM_CONG!$C$6:$AS$997,43,FALSE)</f>
        <v>0</v>
      </c>
      <c r="J67" s="216">
        <f>VLOOKUP(B67,GD_CHAM_CONG!$C$6:$AV$997,44,FALSE)+VLOOKUP(B67,GD_CHAM_CONG!$C$6:$AV$997,45,FALSE)+VLOOKUP(B67,GD_CHAM_CONG!$C$6:$AV$997,46,FALSE)</f>
        <v>0</v>
      </c>
      <c r="K67" s="216">
        <f>VLOOKUP(B67,GD_CHAM_CONG!$C$6:$AW$997,47,FALSE)</f>
        <v>0</v>
      </c>
      <c r="L67" s="216">
        <f>VLOOKUP(B67,GD_CHAM_CONG!$C$6:$AZ$997,47,FALSE)+VLOOKUP(B67,GD_CHAM_CONG!$C$6:$AZ$997,48,FALSE)</f>
        <v>0</v>
      </c>
      <c r="M67" s="216">
        <f>VLOOKUP(B67,GD_CHAM_CONG!$C$6:$BF$997,50,FALSE)+VLOOKUP(B67,GD_CHAM_CONG!$C$6:$BF$997,51,FALSE)+VLOOKUP(B67,GD_CHAM_CONG!$C$6:$BF$997,52,FALSE)+VLOOKUP(B67,GD_CHAM_CONG!$C$6:$BF$997,53,FALSE)+VLOOKUP(B67,GD_CHAM_CONG!$C$6:$BF$997,54,FALSE)</f>
        <v>0</v>
      </c>
      <c r="N67" s="217">
        <f>VLOOKUP(B67,GD_CHAM_CONG!$C$1:$BJ$480,60,FALSE)</f>
        <v>1</v>
      </c>
      <c r="O67" s="218">
        <f>RPT_LNS_LUONG_CHE_DO!BA68</f>
        <v>28485000</v>
      </c>
      <c r="P67" s="218">
        <f>VLOOKUP(B67,RPT_LNS_LUONG_CHE_DO!$B$5:$CA$989,78,FALSE)</f>
        <v>0</v>
      </c>
      <c r="Q67" s="218">
        <f>VLOOKUP(B67,RPT_PHU_CAP_TN!$B$5:$G$1000,6,FALSE)</f>
        <v>0</v>
      </c>
      <c r="R67" s="218">
        <f>VLOOKUP(B67,RPT_TIEN_AN_TRUA!$B$5:$I$1000,8,FALSE)</f>
        <v>680000</v>
      </c>
      <c r="S67" s="218">
        <f>VLOOKUP(B67,RPT_LNS_LUONG_CHE_DO!$B$5:$BV$993,68,FALSE)+VLOOKUP(B67,RPT_LNS_LUONG_CHE_DO!$B$5:$BW$993,69,FALSE)</f>
        <v>0</v>
      </c>
      <c r="T67" s="218">
        <f t="shared" si="0"/>
        <v>29165000</v>
      </c>
      <c r="U67" s="219">
        <f>VLOOKUP(B67,RPT_BAO_HIEM!$B$5:$N$1000,11,FALSE)</f>
        <v>440240</v>
      </c>
      <c r="V67" s="219">
        <f>VLOOKUP(B67,RPT_BAO_HIEM!$B$5:$N$1000,12,FALSE)</f>
        <v>82545</v>
      </c>
      <c r="W67" s="219">
        <f>VLOOKUP(B67,RPT_BAO_HIEM!$B$5:$N$1000,13,FALSE)</f>
        <v>55030</v>
      </c>
      <c r="X67" s="220">
        <f>VLOOKUP(B67,RPT_DOAN_PHI!$B$5:$H$968,7,FALSE)</f>
        <v>115000</v>
      </c>
      <c r="Y67" s="219">
        <f>VLOOKUP(B67,RPT_THUE!$B$5:$H$933,7,FALSE)</f>
        <v>5647514.4999999981</v>
      </c>
      <c r="Z67" s="219">
        <f t="shared" si="1"/>
        <v>6340329.4999999981</v>
      </c>
      <c r="AA67" s="221">
        <f t="shared" si="2"/>
        <v>22824670.5</v>
      </c>
      <c r="AB67" s="222"/>
      <c r="AC67" s="222"/>
      <c r="AD67" s="221">
        <f t="shared" si="3"/>
        <v>22824670.5</v>
      </c>
      <c r="AE67">
        <v>22824670.5</v>
      </c>
      <c r="AF67" s="338">
        <f t="shared" si="4"/>
        <v>0</v>
      </c>
    </row>
    <row r="68" spans="1:41" ht="14.25" x14ac:dyDescent="0.2">
      <c r="A68" s="89">
        <f t="shared" si="5"/>
        <v>65</v>
      </c>
      <c r="B68" s="212">
        <f>GD_CHUNG!B69</f>
        <v>10559</v>
      </c>
      <c r="C68" s="212" t="str">
        <f>GD_CHUNG!C69</f>
        <v>Nguyễn Tiến Hiệp</v>
      </c>
      <c r="D68" s="212" t="str">
        <f>GD_CHUNG!D69</f>
        <v>NV Kế hoạch</v>
      </c>
      <c r="E68" s="213" t="str">
        <f>GD_CHUNG!G69</f>
        <v>HDKX</v>
      </c>
      <c r="F68" s="214">
        <f>VLOOKUP(B68,GD_LCD_HS_LNS!$B$4:$E$1000,4,FALSE)</f>
        <v>4534000</v>
      </c>
      <c r="G68" s="215">
        <f>VLOOKUP(B68,GD_CHUNG!$B$5:$N$594,13,FALSE)</f>
        <v>10520025904011</v>
      </c>
      <c r="H68" s="216">
        <f>VLOOKUP(B68,GD_CHAM_CONG!$C$6:$AN$997,38,FALSE)</f>
        <v>23</v>
      </c>
      <c r="I68" s="216">
        <f>VLOOKUP(B68,GD_CHAM_CONG!$C$6:$AS$997,39,FALSE)+VLOOKUP(B68,GD_CHAM_CONG!$C$6:$AS$997,40,FALSE)+VLOOKUP(B68,GD_CHAM_CONG!$C$6:$AS$997,41,FALSE)+VLOOKUP(B68,GD_CHAM_CONG!$C$6:$AS$997,42,FALSE)+VLOOKUP(B68,GD_CHAM_CONG!$C$6:$AS$997,43,FALSE)</f>
        <v>0</v>
      </c>
      <c r="J68" s="216">
        <f>VLOOKUP(B68,GD_CHAM_CONG!$C$6:$AV$997,44,FALSE)+VLOOKUP(B68,GD_CHAM_CONG!$C$6:$AV$997,45,FALSE)+VLOOKUP(B68,GD_CHAM_CONG!$C$6:$AV$997,46,FALSE)</f>
        <v>0</v>
      </c>
      <c r="K68" s="216">
        <f>VLOOKUP(B68,GD_CHAM_CONG!$C$6:$AW$997,47,FALSE)</f>
        <v>0</v>
      </c>
      <c r="L68" s="216">
        <f>VLOOKUP(B68,GD_CHAM_CONG!$C$6:$AZ$997,47,FALSE)+VLOOKUP(B68,GD_CHAM_CONG!$C$6:$AZ$997,48,FALSE)</f>
        <v>0</v>
      </c>
      <c r="M68" s="216">
        <f>VLOOKUP(B68,GD_CHAM_CONG!$C$6:$BF$997,50,FALSE)+VLOOKUP(B68,GD_CHAM_CONG!$C$6:$BF$997,51,FALSE)+VLOOKUP(B68,GD_CHAM_CONG!$C$6:$BF$997,52,FALSE)+VLOOKUP(B68,GD_CHAM_CONG!$C$6:$BF$997,53,FALSE)+VLOOKUP(B68,GD_CHAM_CONG!$C$6:$BF$997,54,FALSE)</f>
        <v>0</v>
      </c>
      <c r="N68" s="217">
        <f>VLOOKUP(B68,GD_CHAM_CONG!$C$1:$BJ$480,60,FALSE)</f>
        <v>1</v>
      </c>
      <c r="O68" s="218">
        <f>RPT_LNS_LUONG_CHE_DO!BA69</f>
        <v>12419999.999999998</v>
      </c>
      <c r="P68" s="218">
        <f>VLOOKUP(B68,RPT_LNS_LUONG_CHE_DO!$B$5:$CA$989,78,FALSE)</f>
        <v>0</v>
      </c>
      <c r="Q68" s="218">
        <f>VLOOKUP(B68,RPT_PHU_CAP_TN!$B$5:$G$1000,6,FALSE)</f>
        <v>0</v>
      </c>
      <c r="R68" s="218">
        <f>VLOOKUP(B68,RPT_TIEN_AN_TRUA!$B$5:$I$1000,8,FALSE)</f>
        <v>680000</v>
      </c>
      <c r="S68" s="218">
        <f>VLOOKUP(B68,RPT_LNS_LUONG_CHE_DO!$B$5:$BV$993,68,FALSE)+VLOOKUP(B68,RPT_LNS_LUONG_CHE_DO!$B$5:$BW$993,69,FALSE)</f>
        <v>0</v>
      </c>
      <c r="T68" s="218">
        <f t="shared" si="0"/>
        <v>13099999.999999998</v>
      </c>
      <c r="U68" s="219">
        <f>VLOOKUP(B68,RPT_BAO_HIEM!$B$5:$N$1000,11,FALSE)</f>
        <v>362720</v>
      </c>
      <c r="V68" s="219">
        <f>VLOOKUP(B68,RPT_BAO_HIEM!$B$5:$N$1000,12,FALSE)</f>
        <v>68010</v>
      </c>
      <c r="W68" s="219">
        <f>VLOOKUP(B68,RPT_BAO_HIEM!$B$5:$N$1000,13,FALSE)</f>
        <v>45340</v>
      </c>
      <c r="X68" s="220">
        <f>VLOOKUP(B68,RPT_DOAN_PHI!$B$5:$H$968,7,FALSE)</f>
        <v>115000</v>
      </c>
      <c r="Y68" s="219">
        <f>VLOOKUP(B68,RPT_THUE!$B$5:$H$933,7,FALSE)</f>
        <v>518785.99999999988</v>
      </c>
      <c r="Z68" s="219">
        <f t="shared" si="1"/>
        <v>1109856</v>
      </c>
      <c r="AA68" s="221">
        <f t="shared" si="2"/>
        <v>11990143.999999998</v>
      </c>
      <c r="AB68" s="222"/>
      <c r="AC68" s="222"/>
      <c r="AD68" s="221">
        <f t="shared" si="3"/>
        <v>11990143.999999998</v>
      </c>
      <c r="AE68">
        <v>11990143.999999998</v>
      </c>
      <c r="AF68" s="338">
        <f t="shared" si="4"/>
        <v>0</v>
      </c>
    </row>
    <row r="69" spans="1:41" ht="14.25" x14ac:dyDescent="0.2">
      <c r="A69" s="89">
        <f t="shared" si="5"/>
        <v>66</v>
      </c>
      <c r="B69" s="212">
        <f>GD_CHUNG!B70</f>
        <v>10594</v>
      </c>
      <c r="C69" s="212" t="str">
        <f>GD_CHUNG!C70</f>
        <v>Lê Thị Thu Huyền</v>
      </c>
      <c r="D69" s="212" t="str">
        <f>GD_CHUNG!D70</f>
        <v>NV Kế hoạch</v>
      </c>
      <c r="E69" s="213" t="str">
        <f>GD_CHUNG!G70</f>
        <v>HD3N</v>
      </c>
      <c r="F69" s="214">
        <f>VLOOKUP(B69,GD_LCD_HS_LNS!$B$4:$E$1000,4,FALSE)</f>
        <v>3488000</v>
      </c>
      <c r="G69" s="215">
        <f>VLOOKUP(B69,GD_CHUNG!$B$5:$N$594,13,FALSE)</f>
        <v>10525139503019</v>
      </c>
      <c r="H69" s="216">
        <f>VLOOKUP(B69,GD_CHAM_CONG!$C$6:$AN$997,38,FALSE)</f>
        <v>23</v>
      </c>
      <c r="I69" s="216">
        <f>VLOOKUP(B69,GD_CHAM_CONG!$C$6:$AS$997,39,FALSE)+VLOOKUP(B69,GD_CHAM_CONG!$C$6:$AS$997,40,FALSE)+VLOOKUP(B69,GD_CHAM_CONG!$C$6:$AS$997,41,FALSE)+VLOOKUP(B69,GD_CHAM_CONG!$C$6:$AS$997,42,FALSE)+VLOOKUP(B69,GD_CHAM_CONG!$C$6:$AS$997,43,FALSE)</f>
        <v>0</v>
      </c>
      <c r="J69" s="216">
        <f>VLOOKUP(B69,GD_CHAM_CONG!$C$6:$AV$997,44,FALSE)+VLOOKUP(B69,GD_CHAM_CONG!$C$6:$AV$997,45,FALSE)+VLOOKUP(B69,GD_CHAM_CONG!$C$6:$AV$997,46,FALSE)</f>
        <v>0</v>
      </c>
      <c r="K69" s="216">
        <f>VLOOKUP(B69,GD_CHAM_CONG!$C$6:$AW$997,47,FALSE)</f>
        <v>0</v>
      </c>
      <c r="L69" s="216">
        <f>VLOOKUP(B69,GD_CHAM_CONG!$C$6:$AZ$997,47,FALSE)+VLOOKUP(B69,GD_CHAM_CONG!$C$6:$AZ$997,48,FALSE)</f>
        <v>0</v>
      </c>
      <c r="M69" s="216">
        <f>VLOOKUP(B69,GD_CHAM_CONG!$C$6:$BF$997,50,FALSE)+VLOOKUP(B69,GD_CHAM_CONG!$C$6:$BF$997,51,FALSE)+VLOOKUP(B69,GD_CHAM_CONG!$C$6:$BF$997,52,FALSE)+VLOOKUP(B69,GD_CHAM_CONG!$C$6:$BF$997,53,FALSE)+VLOOKUP(B69,GD_CHAM_CONG!$C$6:$BF$997,54,FALSE)</f>
        <v>0</v>
      </c>
      <c r="N69" s="217">
        <f>VLOOKUP(B69,GD_CHAM_CONG!$C$1:$BJ$480,60,FALSE)</f>
        <v>1</v>
      </c>
      <c r="O69" s="218">
        <f>RPT_LNS_LUONG_CHE_DO!BA70</f>
        <v>9900000</v>
      </c>
      <c r="P69" s="218">
        <f>VLOOKUP(B69,RPT_LNS_LUONG_CHE_DO!$B$5:$CA$989,78,FALSE)</f>
        <v>0</v>
      </c>
      <c r="Q69" s="218">
        <f>VLOOKUP(B69,RPT_PHU_CAP_TN!$B$5:$G$1000,6,FALSE)</f>
        <v>0</v>
      </c>
      <c r="R69" s="218">
        <f>VLOOKUP(B69,RPT_TIEN_AN_TRUA!$B$5:$I$1000,8,FALSE)</f>
        <v>680000</v>
      </c>
      <c r="S69" s="218">
        <f>VLOOKUP(B69,RPT_LNS_LUONG_CHE_DO!$B$5:$BV$993,68,FALSE)+VLOOKUP(B69,RPT_LNS_LUONG_CHE_DO!$B$5:$BW$993,69,FALSE)</f>
        <v>0</v>
      </c>
      <c r="T69" s="218">
        <f t="shared" si="0"/>
        <v>10580000</v>
      </c>
      <c r="U69" s="219">
        <f>VLOOKUP(B69,RPT_BAO_HIEM!$B$5:$N$1000,11,FALSE)</f>
        <v>279040</v>
      </c>
      <c r="V69" s="219">
        <f>VLOOKUP(B69,RPT_BAO_HIEM!$B$5:$N$1000,12,FALSE)</f>
        <v>52320</v>
      </c>
      <c r="W69" s="219">
        <f>VLOOKUP(B69,RPT_BAO_HIEM!$B$5:$N$1000,13,FALSE)</f>
        <v>34880</v>
      </c>
      <c r="X69" s="220">
        <f>VLOOKUP(B69,RPT_DOAN_PHI!$B$5:$H$968,7,FALSE)</f>
        <v>99000</v>
      </c>
      <c r="Y69" s="219">
        <f>VLOOKUP(B69,RPT_THUE!$B$5:$H$933,7,FALSE)</f>
        <v>733440</v>
      </c>
      <c r="Z69" s="219">
        <f t="shared" si="1"/>
        <v>1198680</v>
      </c>
      <c r="AA69" s="221">
        <f t="shared" si="2"/>
        <v>9381320</v>
      </c>
      <c r="AB69" s="222"/>
      <c r="AC69" s="222"/>
      <c r="AD69" s="221">
        <f t="shared" si="3"/>
        <v>9381320</v>
      </c>
      <c r="AE69">
        <v>9381320</v>
      </c>
      <c r="AF69" s="338">
        <f t="shared" ref="AF69:AF131" si="6">+AE69-AD69</f>
        <v>0</v>
      </c>
    </row>
    <row r="70" spans="1:41" ht="14.25" x14ac:dyDescent="0.2">
      <c r="A70" s="89">
        <f t="shared" ref="A70:A133" si="7">+A69+1</f>
        <v>67</v>
      </c>
      <c r="B70" s="212">
        <f>GD_CHUNG!B71</f>
        <v>11146</v>
      </c>
      <c r="C70" s="212" t="str">
        <f>GD_CHUNG!C71</f>
        <v>Trần Việt Phương</v>
      </c>
      <c r="D70" s="212" t="str">
        <f>GD_CHUNG!D71</f>
        <v>NV Kế hoạch</v>
      </c>
      <c r="E70" s="213" t="str">
        <f>GD_CHUNG!G71</f>
        <v>HD3N</v>
      </c>
      <c r="F70" s="214">
        <f>VLOOKUP(B70,GD_LCD_HS_LNS!$B$4:$E$1000,4,FALSE)</f>
        <v>3488000</v>
      </c>
      <c r="G70" s="215">
        <f>VLOOKUP(B70,GD_CHUNG!$B$5:$N$594,13,FALSE)</f>
        <v>19026465630019</v>
      </c>
      <c r="H70" s="216">
        <f>VLOOKUP(B70,GD_CHAM_CONG!$C$6:$AN$997,38,FALSE)</f>
        <v>23</v>
      </c>
      <c r="I70" s="216">
        <f>VLOOKUP(B70,GD_CHAM_CONG!$C$6:$AS$997,39,FALSE)+VLOOKUP(B70,GD_CHAM_CONG!$C$6:$AS$997,40,FALSE)+VLOOKUP(B70,GD_CHAM_CONG!$C$6:$AS$997,41,FALSE)+VLOOKUP(B70,GD_CHAM_CONG!$C$6:$AS$997,42,FALSE)+VLOOKUP(B70,GD_CHAM_CONG!$C$6:$AS$997,43,FALSE)</f>
        <v>0</v>
      </c>
      <c r="J70" s="216">
        <f>VLOOKUP(B70,GD_CHAM_CONG!$C$6:$AV$997,44,FALSE)+VLOOKUP(B70,GD_CHAM_CONG!$C$6:$AV$997,45,FALSE)+VLOOKUP(B70,GD_CHAM_CONG!$C$6:$AV$997,46,FALSE)</f>
        <v>0</v>
      </c>
      <c r="K70" s="216">
        <f>VLOOKUP(B70,GD_CHAM_CONG!$C$6:$AW$997,47,FALSE)</f>
        <v>0</v>
      </c>
      <c r="L70" s="216">
        <f>VLOOKUP(B70,GD_CHAM_CONG!$C$6:$AZ$997,47,FALSE)+VLOOKUP(B70,GD_CHAM_CONG!$C$6:$AZ$997,48,FALSE)</f>
        <v>0</v>
      </c>
      <c r="M70" s="216">
        <f>VLOOKUP(B70,GD_CHAM_CONG!$C$6:$BF$997,50,FALSE)+VLOOKUP(B70,GD_CHAM_CONG!$C$6:$BF$997,51,FALSE)+VLOOKUP(B70,GD_CHAM_CONG!$C$6:$BF$997,52,FALSE)+VLOOKUP(B70,GD_CHAM_CONG!$C$6:$BF$997,53,FALSE)+VLOOKUP(B70,GD_CHAM_CONG!$C$6:$BF$997,54,FALSE)</f>
        <v>0</v>
      </c>
      <c r="N70" s="217">
        <f>VLOOKUP(B70,GD_CHAM_CONG!$C$1:$BJ$480,60,FALSE)</f>
        <v>1</v>
      </c>
      <c r="O70" s="218">
        <f>RPT_LNS_LUONG_CHE_DO!BA71</f>
        <v>11700000</v>
      </c>
      <c r="P70" s="218">
        <f>VLOOKUP(B70,RPT_LNS_LUONG_CHE_DO!$B$5:$CA$989,78,FALSE)</f>
        <v>0</v>
      </c>
      <c r="Q70" s="218">
        <f>VLOOKUP(B70,RPT_PHU_CAP_TN!$B$5:$G$1000,6,FALSE)</f>
        <v>0</v>
      </c>
      <c r="R70" s="218">
        <f>VLOOKUP(B70,RPT_TIEN_AN_TRUA!$B$5:$I$1000,8,FALSE)</f>
        <v>680000</v>
      </c>
      <c r="S70" s="218">
        <f>VLOOKUP(B70,RPT_LNS_LUONG_CHE_DO!$B$5:$BV$993,68,FALSE)+VLOOKUP(B70,RPT_LNS_LUONG_CHE_DO!$B$5:$BW$993,69,FALSE)</f>
        <v>0</v>
      </c>
      <c r="T70" s="218">
        <f t="shared" si="0"/>
        <v>12380000</v>
      </c>
      <c r="U70" s="219">
        <f>VLOOKUP(B70,RPT_BAO_HIEM!$B$5:$N$1000,11,FALSE)</f>
        <v>279040</v>
      </c>
      <c r="V70" s="219">
        <f>VLOOKUP(B70,RPT_BAO_HIEM!$B$5:$N$1000,12,FALSE)</f>
        <v>52320</v>
      </c>
      <c r="W70" s="219">
        <f>VLOOKUP(B70,RPT_BAO_HIEM!$B$5:$N$1000,13,FALSE)</f>
        <v>34880</v>
      </c>
      <c r="X70" s="220">
        <f>VLOOKUP(B70,RPT_DOAN_PHI!$B$5:$H$968,7,FALSE)</f>
        <v>115000</v>
      </c>
      <c r="Y70" s="219">
        <f>VLOOKUP(B70,RPT_THUE!$B$5:$H$933,7,FALSE)</f>
        <v>396752</v>
      </c>
      <c r="Z70" s="219">
        <f t="shared" si="1"/>
        <v>877992</v>
      </c>
      <c r="AA70" s="221">
        <f t="shared" si="2"/>
        <v>11502008</v>
      </c>
      <c r="AB70" s="222"/>
      <c r="AC70" s="222"/>
      <c r="AD70" s="221">
        <f t="shared" si="3"/>
        <v>11502008</v>
      </c>
      <c r="AE70">
        <v>11502008</v>
      </c>
      <c r="AF70" s="338">
        <f t="shared" si="6"/>
        <v>0</v>
      </c>
    </row>
    <row r="71" spans="1:41" ht="14.25" x14ac:dyDescent="0.2">
      <c r="A71" s="89">
        <f t="shared" si="7"/>
        <v>68</v>
      </c>
      <c r="B71" s="212">
        <f>GD_CHUNG!B72</f>
        <v>10623</v>
      </c>
      <c r="C71" s="212" t="str">
        <f>GD_CHUNG!C72</f>
        <v>Bùi Đức Hưng</v>
      </c>
      <c r="D71" s="212" t="str">
        <f>GD_CHUNG!D72</f>
        <v>NV Marketing</v>
      </c>
      <c r="E71" s="213" t="str">
        <f>GD_CHUNG!G72</f>
        <v>HDKX</v>
      </c>
      <c r="F71" s="214">
        <f>VLOOKUP(B71,GD_LCD_HS_LNS!$B$4:$E$1000,4,FALSE)</f>
        <v>4534000</v>
      </c>
      <c r="G71" s="215">
        <f>VLOOKUP(B71,GD_CHUNG!$B$5:$N$594,13,FALSE)</f>
        <v>10523498957014</v>
      </c>
      <c r="H71" s="216">
        <f>VLOOKUP(B71,GD_CHAM_CONG!$C$6:$AN$997,38,FALSE)</f>
        <v>23</v>
      </c>
      <c r="I71" s="216">
        <f>VLOOKUP(B71,GD_CHAM_CONG!$C$6:$AS$997,39,FALSE)+VLOOKUP(B71,GD_CHAM_CONG!$C$6:$AS$997,40,FALSE)+VLOOKUP(B71,GD_CHAM_CONG!$C$6:$AS$997,41,FALSE)+VLOOKUP(B71,GD_CHAM_CONG!$C$6:$AS$997,42,FALSE)+VLOOKUP(B71,GD_CHAM_CONG!$C$6:$AS$997,43,FALSE)</f>
        <v>0</v>
      </c>
      <c r="J71" s="216">
        <f>VLOOKUP(B71,GD_CHAM_CONG!$C$6:$AV$997,44,FALSE)+VLOOKUP(B71,GD_CHAM_CONG!$C$6:$AV$997,45,FALSE)+VLOOKUP(B71,GD_CHAM_CONG!$C$6:$AV$997,46,FALSE)</f>
        <v>0</v>
      </c>
      <c r="K71" s="216">
        <f>VLOOKUP(B71,GD_CHAM_CONG!$C$6:$AW$997,47,FALSE)</f>
        <v>0</v>
      </c>
      <c r="L71" s="216">
        <f>VLOOKUP(B71,GD_CHAM_CONG!$C$6:$AZ$997,47,FALSE)+VLOOKUP(B71,GD_CHAM_CONG!$C$6:$AZ$997,48,FALSE)</f>
        <v>0</v>
      </c>
      <c r="M71" s="216">
        <f>VLOOKUP(B71,GD_CHAM_CONG!$C$6:$BF$997,50,FALSE)+VLOOKUP(B71,GD_CHAM_CONG!$C$6:$BF$997,51,FALSE)+VLOOKUP(B71,GD_CHAM_CONG!$C$6:$BF$997,52,FALSE)+VLOOKUP(B71,GD_CHAM_CONG!$C$6:$BF$997,53,FALSE)+VLOOKUP(B71,GD_CHAM_CONG!$C$6:$BF$997,54,FALSE)</f>
        <v>0</v>
      </c>
      <c r="N71" s="217">
        <f>VLOOKUP(B71,GD_CHAM_CONG!$C$1:$BJ$480,60,FALSE)</f>
        <v>1</v>
      </c>
      <c r="O71" s="218">
        <f>RPT_LNS_LUONG_CHE_DO!BA72</f>
        <v>11700000</v>
      </c>
      <c r="P71" s="218">
        <f>VLOOKUP(B71,RPT_LNS_LUONG_CHE_DO!$B$5:$CA$989,78,FALSE)</f>
        <v>0</v>
      </c>
      <c r="Q71" s="218">
        <f>VLOOKUP(B71,RPT_PHU_CAP_TN!$B$5:$G$1000,6,FALSE)</f>
        <v>0</v>
      </c>
      <c r="R71" s="218">
        <f>VLOOKUP(B71,RPT_TIEN_AN_TRUA!$B$5:$I$1000,8,FALSE)</f>
        <v>680000</v>
      </c>
      <c r="S71" s="218">
        <f>VLOOKUP(B71,RPT_LNS_LUONG_CHE_DO!$B$5:$BV$993,68,FALSE)+VLOOKUP(B71,RPT_LNS_LUONG_CHE_DO!$B$5:$BW$993,69,FALSE)</f>
        <v>0</v>
      </c>
      <c r="T71" s="218">
        <f t="shared" si="0"/>
        <v>12380000</v>
      </c>
      <c r="U71" s="219">
        <f>VLOOKUP(B71,RPT_BAO_HIEM!$B$5:$N$1000,11,FALSE)</f>
        <v>362720</v>
      </c>
      <c r="V71" s="219">
        <f>VLOOKUP(B71,RPT_BAO_HIEM!$B$5:$N$1000,12,FALSE)</f>
        <v>68010</v>
      </c>
      <c r="W71" s="219">
        <f>VLOOKUP(B71,RPT_BAO_HIEM!$B$5:$N$1000,13,FALSE)</f>
        <v>45340</v>
      </c>
      <c r="X71" s="220">
        <f>VLOOKUP(B71,RPT_DOAN_PHI!$B$5:$H$968,7,FALSE)</f>
        <v>115000</v>
      </c>
      <c r="Y71" s="219">
        <f>VLOOKUP(B71,RPT_THUE!$B$5:$H$933,7,FALSE)</f>
        <v>814929</v>
      </c>
      <c r="Z71" s="219">
        <f t="shared" si="1"/>
        <v>1405999</v>
      </c>
      <c r="AA71" s="221">
        <f t="shared" si="2"/>
        <v>10974001</v>
      </c>
      <c r="AB71" s="222"/>
      <c r="AC71" s="223">
        <v>585000</v>
      </c>
      <c r="AD71" s="221">
        <f t="shared" si="3"/>
        <v>11559001</v>
      </c>
      <c r="AE71">
        <v>11559001</v>
      </c>
      <c r="AF71" s="338">
        <f t="shared" si="6"/>
        <v>0</v>
      </c>
    </row>
    <row r="72" spans="1:41" ht="14.25" x14ac:dyDescent="0.2">
      <c r="A72" s="89">
        <f t="shared" si="7"/>
        <v>69</v>
      </c>
      <c r="B72" s="212">
        <f>GD_CHUNG!B73</f>
        <v>11129</v>
      </c>
      <c r="C72" s="212" t="str">
        <f>GD_CHUNG!C73</f>
        <v>Nguyễn Văn Hiệp</v>
      </c>
      <c r="D72" s="212" t="str">
        <f>GD_CHUNG!D73</f>
        <v>NV Tài liệu và HDCX</v>
      </c>
      <c r="E72" s="213" t="str">
        <f>GD_CHUNG!G73</f>
        <v>HD3N</v>
      </c>
      <c r="F72" s="214">
        <f>VLOOKUP(B72,GD_LCD_HS_LNS!$B$4:$E$1000,4,FALSE)</f>
        <v>4534000</v>
      </c>
      <c r="G72" s="215">
        <f>VLOOKUP(B72,GD_CHUNG!$B$5:$N$594,13,FALSE)</f>
        <v>19026970091017</v>
      </c>
      <c r="H72" s="216">
        <f>VLOOKUP(B72,GD_CHAM_CONG!$C$6:$AN$997,38,FALSE)</f>
        <v>23</v>
      </c>
      <c r="I72" s="216">
        <f>VLOOKUP(B72,GD_CHAM_CONG!$C$6:$AS$997,39,FALSE)+VLOOKUP(B72,GD_CHAM_CONG!$C$6:$AS$997,40,FALSE)+VLOOKUP(B72,GD_CHAM_CONG!$C$6:$AS$997,41,FALSE)+VLOOKUP(B72,GD_CHAM_CONG!$C$6:$AS$997,42,FALSE)+VLOOKUP(B72,GD_CHAM_CONG!$C$6:$AS$997,43,FALSE)</f>
        <v>0</v>
      </c>
      <c r="J72" s="216">
        <f>VLOOKUP(B72,GD_CHAM_CONG!$C$6:$AV$997,44,FALSE)+VLOOKUP(B72,GD_CHAM_CONG!$C$6:$AV$997,45,FALSE)+VLOOKUP(B72,GD_CHAM_CONG!$C$6:$AV$997,46,FALSE)</f>
        <v>0</v>
      </c>
      <c r="K72" s="216">
        <f>VLOOKUP(B72,GD_CHAM_CONG!$C$6:$AW$997,47,FALSE)</f>
        <v>0</v>
      </c>
      <c r="L72" s="216">
        <f>VLOOKUP(B72,GD_CHAM_CONG!$C$6:$AZ$997,47,FALSE)+VLOOKUP(B72,GD_CHAM_CONG!$C$6:$AZ$997,48,FALSE)</f>
        <v>0</v>
      </c>
      <c r="M72" s="216">
        <f>VLOOKUP(B72,GD_CHAM_CONG!$C$6:$BF$997,50,FALSE)+VLOOKUP(B72,GD_CHAM_CONG!$C$6:$BF$997,51,FALSE)+VLOOKUP(B72,GD_CHAM_CONG!$C$6:$BF$997,52,FALSE)+VLOOKUP(B72,GD_CHAM_CONG!$C$6:$BF$997,53,FALSE)+VLOOKUP(B72,GD_CHAM_CONG!$C$6:$BF$997,54,FALSE)</f>
        <v>0</v>
      </c>
      <c r="N72" s="217">
        <f>VLOOKUP(B72,GD_CHAM_CONG!$C$1:$BJ$480,60,FALSE)</f>
        <v>1</v>
      </c>
      <c r="O72" s="218">
        <f>RPT_LNS_LUONG_CHE_DO!BA73</f>
        <v>11700000</v>
      </c>
      <c r="P72" s="218">
        <f>VLOOKUP(B72,RPT_LNS_LUONG_CHE_DO!$B$5:$CA$989,78,FALSE)</f>
        <v>0</v>
      </c>
      <c r="Q72" s="218">
        <f>VLOOKUP(B72,RPT_PHU_CAP_TN!$B$5:$G$1000,6,FALSE)</f>
        <v>0</v>
      </c>
      <c r="R72" s="218">
        <f>VLOOKUP(B72,RPT_TIEN_AN_TRUA!$B$5:$I$1000,8,FALSE)</f>
        <v>680000</v>
      </c>
      <c r="S72" s="218">
        <f>VLOOKUP(B72,RPT_LNS_LUONG_CHE_DO!$B$5:$BV$993,68,FALSE)+VLOOKUP(B72,RPT_LNS_LUONG_CHE_DO!$B$5:$BW$993,69,FALSE)</f>
        <v>0</v>
      </c>
      <c r="T72" s="218">
        <f t="shared" si="0"/>
        <v>12380000</v>
      </c>
      <c r="U72" s="219">
        <f>VLOOKUP(B72,RPT_BAO_HIEM!$B$5:$N$1000,11,FALSE)</f>
        <v>362720</v>
      </c>
      <c r="V72" s="219">
        <f>VLOOKUP(B72,RPT_BAO_HIEM!$B$5:$N$1000,12,FALSE)</f>
        <v>68010</v>
      </c>
      <c r="W72" s="219">
        <f>VLOOKUP(B72,RPT_BAO_HIEM!$B$5:$N$1000,13,FALSE)</f>
        <v>45340</v>
      </c>
      <c r="X72" s="220">
        <f>VLOOKUP(B72,RPT_DOAN_PHI!$B$5:$H$968,7,FALSE)</f>
        <v>115000</v>
      </c>
      <c r="Y72" s="219">
        <f>VLOOKUP(B72,RPT_THUE!$B$5:$H$933,7,FALSE)</f>
        <v>1155982</v>
      </c>
      <c r="Z72" s="219">
        <f t="shared" si="1"/>
        <v>1747052</v>
      </c>
      <c r="AA72" s="221">
        <f t="shared" si="2"/>
        <v>10632948</v>
      </c>
      <c r="AB72" s="222"/>
      <c r="AC72" s="223">
        <v>1694277</v>
      </c>
      <c r="AD72" s="221">
        <f t="shared" si="3"/>
        <v>12327225</v>
      </c>
      <c r="AE72">
        <v>12327225</v>
      </c>
      <c r="AF72" s="338">
        <f t="shared" si="6"/>
        <v>0</v>
      </c>
    </row>
    <row r="73" spans="1:41" ht="14.25" x14ac:dyDescent="0.2">
      <c r="A73" s="89">
        <f t="shared" si="7"/>
        <v>70</v>
      </c>
      <c r="B73" s="212">
        <f>GD_CHUNG!B74</f>
        <v>10561</v>
      </c>
      <c r="C73" s="212" t="str">
        <f>GD_CHUNG!C74</f>
        <v>Vũ Quảng Ba</v>
      </c>
      <c r="D73" s="212" t="str">
        <f>GD_CHUNG!D74</f>
        <v>NV Thủ kho</v>
      </c>
      <c r="E73" s="213" t="str">
        <f>GD_CHUNG!G74</f>
        <v>HDKX</v>
      </c>
      <c r="F73" s="214">
        <f>VLOOKUP(B73,GD_LCD_HS_LNS!$B$4:$E$1000,4,FALSE)</f>
        <v>3778000</v>
      </c>
      <c r="G73" s="215">
        <f>VLOOKUP(B73,GD_CHUNG!$B$5:$N$594,13,FALSE)</f>
        <v>10520047964018</v>
      </c>
      <c r="H73" s="216">
        <f>VLOOKUP(B73,GD_CHAM_CONG!$C$6:$AN$997,38,FALSE)</f>
        <v>23</v>
      </c>
      <c r="I73" s="216">
        <f>VLOOKUP(B73,GD_CHAM_CONG!$C$6:$AS$997,39,FALSE)+VLOOKUP(B73,GD_CHAM_CONG!$C$6:$AS$997,40,FALSE)+VLOOKUP(B73,GD_CHAM_CONG!$C$6:$AS$997,41,FALSE)+VLOOKUP(B73,GD_CHAM_CONG!$C$6:$AS$997,42,FALSE)+VLOOKUP(B73,GD_CHAM_CONG!$C$6:$AS$997,43,FALSE)</f>
        <v>0</v>
      </c>
      <c r="J73" s="216">
        <f>VLOOKUP(B73,GD_CHAM_CONG!$C$6:$AV$997,44,FALSE)+VLOOKUP(B73,GD_CHAM_CONG!$C$6:$AV$997,45,FALSE)+VLOOKUP(B73,GD_CHAM_CONG!$C$6:$AV$997,46,FALSE)</f>
        <v>0</v>
      </c>
      <c r="K73" s="216">
        <f>VLOOKUP(B73,GD_CHAM_CONG!$C$6:$AW$997,47,FALSE)</f>
        <v>0</v>
      </c>
      <c r="L73" s="216">
        <f>VLOOKUP(B73,GD_CHAM_CONG!$C$6:$AZ$997,47,FALSE)+VLOOKUP(B73,GD_CHAM_CONG!$C$6:$AZ$997,48,FALSE)</f>
        <v>0</v>
      </c>
      <c r="M73" s="216">
        <f>VLOOKUP(B73,GD_CHAM_CONG!$C$6:$BF$997,50,FALSE)+VLOOKUP(B73,GD_CHAM_CONG!$C$6:$BF$997,51,FALSE)+VLOOKUP(B73,GD_CHAM_CONG!$C$6:$BF$997,52,FALSE)+VLOOKUP(B73,GD_CHAM_CONG!$C$6:$BF$997,53,FALSE)+VLOOKUP(B73,GD_CHAM_CONG!$C$6:$BF$997,54,FALSE)</f>
        <v>0</v>
      </c>
      <c r="N73" s="217">
        <f>VLOOKUP(B73,GD_CHAM_CONG!$C$1:$BJ$480,60,FALSE)</f>
        <v>1</v>
      </c>
      <c r="O73" s="218">
        <f>RPT_LNS_LUONG_CHE_DO!BA74</f>
        <v>10169999.999999998</v>
      </c>
      <c r="P73" s="218">
        <f>VLOOKUP(B73,RPT_LNS_LUONG_CHE_DO!$B$5:$CA$989,78,FALSE)</f>
        <v>0</v>
      </c>
      <c r="Q73" s="218">
        <f>VLOOKUP(B73,RPT_PHU_CAP_TN!$B$5:$G$1000,6,FALSE)</f>
        <v>0</v>
      </c>
      <c r="R73" s="218">
        <f>VLOOKUP(B73,RPT_TIEN_AN_TRUA!$B$5:$I$1000,8,FALSE)</f>
        <v>680000</v>
      </c>
      <c r="S73" s="218">
        <f>VLOOKUP(B73,RPT_LNS_LUONG_CHE_DO!$B$5:$BV$993,68,FALSE)+VLOOKUP(B73,RPT_LNS_LUONG_CHE_DO!$B$5:$BW$993,69,FALSE)</f>
        <v>0</v>
      </c>
      <c r="T73" s="218">
        <f t="shared" si="0"/>
        <v>10849999.999999998</v>
      </c>
      <c r="U73" s="219">
        <f>VLOOKUP(B73,RPT_BAO_HIEM!$B$5:$N$1000,11,FALSE)</f>
        <v>302240</v>
      </c>
      <c r="V73" s="219">
        <f>VLOOKUP(B73,RPT_BAO_HIEM!$B$5:$N$1000,12,FALSE)</f>
        <v>56670</v>
      </c>
      <c r="W73" s="219">
        <f>VLOOKUP(B73,RPT_BAO_HIEM!$B$5:$N$1000,13,FALSE)</f>
        <v>37780</v>
      </c>
      <c r="X73" s="220">
        <f>VLOOKUP(B73,RPT_DOAN_PHI!$B$5:$H$968,7,FALSE)</f>
        <v>101700</v>
      </c>
      <c r="Y73" s="219">
        <f>VLOOKUP(B73,RPT_THUE!$B$5:$H$933,7,FALSE)</f>
        <v>444661.99999999988</v>
      </c>
      <c r="Z73" s="219">
        <f t="shared" si="1"/>
        <v>943051.99999999988</v>
      </c>
      <c r="AA73" s="221">
        <f t="shared" si="2"/>
        <v>9906947.9999999981</v>
      </c>
      <c r="AB73" s="222"/>
      <c r="AC73" s="222"/>
      <c r="AD73" s="221">
        <f t="shared" si="3"/>
        <v>9906947.9999999981</v>
      </c>
      <c r="AE73">
        <v>9906947.9999999981</v>
      </c>
      <c r="AF73" s="338">
        <f t="shared" si="6"/>
        <v>0</v>
      </c>
    </row>
    <row r="74" spans="1:41" ht="14.25" x14ac:dyDescent="0.2">
      <c r="A74" s="89">
        <f t="shared" si="7"/>
        <v>71</v>
      </c>
      <c r="B74" s="212">
        <f>GD_CHUNG!B75</f>
        <v>10784</v>
      </c>
      <c r="C74" s="212" t="str">
        <f>GD_CHUNG!C75</f>
        <v>Lê Thị Thạch</v>
      </c>
      <c r="D74" s="212" t="str">
        <f>GD_CHUNG!D75</f>
        <v>NV Thủ kho</v>
      </c>
      <c r="E74" s="213" t="str">
        <f>GD_CHUNG!G75</f>
        <v>HDKX</v>
      </c>
      <c r="F74" s="214">
        <f>VLOOKUP(B74,GD_LCD_HS_LNS!$B$4:$E$1000,4,FALSE)</f>
        <v>3488000</v>
      </c>
      <c r="G74" s="215">
        <f>VLOOKUP(B74,GD_CHUNG!$B$5:$N$594,13,FALSE)</f>
        <v>10522162762014</v>
      </c>
      <c r="H74" s="216">
        <f>VLOOKUP(B74,GD_CHAM_CONG!$C$6:$AN$997,38,FALSE)</f>
        <v>23</v>
      </c>
      <c r="I74" s="216">
        <f>VLOOKUP(B74,GD_CHAM_CONG!$C$6:$AS$997,39,FALSE)+VLOOKUP(B74,GD_CHAM_CONG!$C$6:$AS$997,40,FALSE)+VLOOKUP(B74,GD_CHAM_CONG!$C$6:$AS$997,41,FALSE)+VLOOKUP(B74,GD_CHAM_CONG!$C$6:$AS$997,42,FALSE)+VLOOKUP(B74,GD_CHAM_CONG!$C$6:$AS$997,43,FALSE)</f>
        <v>0</v>
      </c>
      <c r="J74" s="216">
        <f>VLOOKUP(B74,GD_CHAM_CONG!$C$6:$AV$997,44,FALSE)+VLOOKUP(B74,GD_CHAM_CONG!$C$6:$AV$997,45,FALSE)+VLOOKUP(B74,GD_CHAM_CONG!$C$6:$AV$997,46,FALSE)</f>
        <v>0</v>
      </c>
      <c r="K74" s="216">
        <f>VLOOKUP(B74,GD_CHAM_CONG!$C$6:$AW$997,47,FALSE)</f>
        <v>0</v>
      </c>
      <c r="L74" s="216">
        <f>VLOOKUP(B74,GD_CHAM_CONG!$C$6:$AZ$997,47,FALSE)+VLOOKUP(B74,GD_CHAM_CONG!$C$6:$AZ$997,48,FALSE)</f>
        <v>0</v>
      </c>
      <c r="M74" s="216">
        <f>VLOOKUP(B74,GD_CHAM_CONG!$C$6:$BF$997,50,FALSE)+VLOOKUP(B74,GD_CHAM_CONG!$C$6:$BF$997,51,FALSE)+VLOOKUP(B74,GD_CHAM_CONG!$C$6:$BF$997,52,FALSE)+VLOOKUP(B74,GD_CHAM_CONG!$C$6:$BF$997,53,FALSE)+VLOOKUP(B74,GD_CHAM_CONG!$C$6:$BF$997,54,FALSE)</f>
        <v>0</v>
      </c>
      <c r="N74" s="217">
        <f>VLOOKUP(B74,GD_CHAM_CONG!$C$1:$BJ$480,60,FALSE)</f>
        <v>1</v>
      </c>
      <c r="O74" s="218">
        <f>RPT_LNS_LUONG_CHE_DO!BA75</f>
        <v>8550000</v>
      </c>
      <c r="P74" s="218">
        <f>VLOOKUP(B74,RPT_LNS_LUONG_CHE_DO!$B$5:$CA$989,78,FALSE)</f>
        <v>0</v>
      </c>
      <c r="Q74" s="218">
        <f>VLOOKUP(B74,RPT_PHU_CAP_TN!$B$5:$G$1000,6,FALSE)</f>
        <v>0</v>
      </c>
      <c r="R74" s="218">
        <f>VLOOKUP(B74,RPT_TIEN_AN_TRUA!$B$5:$I$1000,8,FALSE)</f>
        <v>680000</v>
      </c>
      <c r="S74" s="218">
        <f>VLOOKUP(B74,RPT_LNS_LUONG_CHE_DO!$B$5:$BV$993,68,FALSE)+VLOOKUP(B74,RPT_LNS_LUONG_CHE_DO!$B$5:$BW$993,69,FALSE)</f>
        <v>0</v>
      </c>
      <c r="T74" s="218">
        <f t="shared" si="0"/>
        <v>9230000</v>
      </c>
      <c r="U74" s="219">
        <f>VLOOKUP(B74,RPT_BAO_HIEM!$B$5:$N$1000,11,FALSE)</f>
        <v>279040</v>
      </c>
      <c r="V74" s="219">
        <f>VLOOKUP(B74,RPT_BAO_HIEM!$B$5:$N$1000,12,FALSE)</f>
        <v>52320</v>
      </c>
      <c r="W74" s="219">
        <f>VLOOKUP(B74,RPT_BAO_HIEM!$B$5:$N$1000,13,FALSE)</f>
        <v>34880</v>
      </c>
      <c r="X74" s="220">
        <f>VLOOKUP(B74,RPT_DOAN_PHI!$B$5:$H$968,7,FALSE)</f>
        <v>85500</v>
      </c>
      <c r="Y74" s="219">
        <f>VLOOKUP(B74,RPT_THUE!$B$5:$H$933,7,FALSE)</f>
        <v>188376</v>
      </c>
      <c r="Z74" s="219">
        <f t="shared" si="1"/>
        <v>640116</v>
      </c>
      <c r="AA74" s="221">
        <f t="shared" si="2"/>
        <v>8589884</v>
      </c>
      <c r="AB74" s="222"/>
      <c r="AC74" s="222"/>
      <c r="AD74" s="221">
        <f t="shared" si="3"/>
        <v>8589884</v>
      </c>
      <c r="AE74">
        <v>8589884</v>
      </c>
      <c r="AF74" s="338">
        <f t="shared" si="6"/>
        <v>0</v>
      </c>
    </row>
    <row r="75" spans="1:41" ht="14.25" x14ac:dyDescent="0.2">
      <c r="A75" s="89">
        <f t="shared" si="7"/>
        <v>72</v>
      </c>
      <c r="B75" s="212">
        <f>GD_CHUNG!B76</f>
        <v>10558</v>
      </c>
      <c r="C75" s="212" t="str">
        <f>GD_CHUNG!C76</f>
        <v>Vương Hoàng Linh</v>
      </c>
      <c r="D75" s="212" t="str">
        <f>GD_CHUNG!D76</f>
        <v>Chuyên viên pháp lý</v>
      </c>
      <c r="E75" s="213" t="str">
        <f>GD_CHUNG!G76</f>
        <v>HDKX</v>
      </c>
      <c r="F75" s="214">
        <f>VLOOKUP(B75,GD_LCD_HS_LNS!$B$4:$E$1000,4,FALSE)</f>
        <v>4534000</v>
      </c>
      <c r="G75" s="215">
        <f>VLOOKUP(B75,GD_CHUNG!$B$5:$N$594,13,FALSE)</f>
        <v>10524109595011</v>
      </c>
      <c r="H75" s="216">
        <f>VLOOKUP(B75,GD_CHAM_CONG!$C$6:$AN$997,38,FALSE)</f>
        <v>23</v>
      </c>
      <c r="I75" s="216">
        <f>VLOOKUP(B75,GD_CHAM_CONG!$C$6:$AS$997,39,FALSE)+VLOOKUP(B75,GD_CHAM_CONG!$C$6:$AS$997,40,FALSE)+VLOOKUP(B75,GD_CHAM_CONG!$C$6:$AS$997,41,FALSE)+VLOOKUP(B75,GD_CHAM_CONG!$C$6:$AS$997,42,FALSE)+VLOOKUP(B75,GD_CHAM_CONG!$C$6:$AS$997,43,FALSE)</f>
        <v>0</v>
      </c>
      <c r="J75" s="216">
        <f>VLOOKUP(B75,GD_CHAM_CONG!$C$6:$AV$997,44,FALSE)+VLOOKUP(B75,GD_CHAM_CONG!$C$6:$AV$997,45,FALSE)+VLOOKUP(B75,GD_CHAM_CONG!$C$6:$AV$997,46,FALSE)</f>
        <v>0</v>
      </c>
      <c r="K75" s="216">
        <f>VLOOKUP(B75,GD_CHAM_CONG!$C$6:$AW$997,47,FALSE)</f>
        <v>0</v>
      </c>
      <c r="L75" s="216">
        <f>VLOOKUP(B75,GD_CHAM_CONG!$C$6:$AZ$997,47,FALSE)+VLOOKUP(B75,GD_CHAM_CONG!$C$6:$AZ$997,48,FALSE)</f>
        <v>0</v>
      </c>
      <c r="M75" s="216">
        <f>VLOOKUP(B75,GD_CHAM_CONG!$C$6:$BF$997,50,FALSE)+VLOOKUP(B75,GD_CHAM_CONG!$C$6:$BF$997,51,FALSE)+VLOOKUP(B75,GD_CHAM_CONG!$C$6:$BF$997,52,FALSE)+VLOOKUP(B75,GD_CHAM_CONG!$C$6:$BF$997,53,FALSE)+VLOOKUP(B75,GD_CHAM_CONG!$C$6:$BF$997,54,FALSE)</f>
        <v>0</v>
      </c>
      <c r="N75" s="217">
        <f>VLOOKUP(B75,GD_CHAM_CONG!$C$1:$BJ$480,60,FALSE)</f>
        <v>0.95</v>
      </c>
      <c r="O75" s="218">
        <f>RPT_LNS_LUONG_CHE_DO!BA76</f>
        <v>11799000</v>
      </c>
      <c r="P75" s="218">
        <f>VLOOKUP(B75,RPT_LNS_LUONG_CHE_DO!$B$5:$CA$989,78,FALSE)</f>
        <v>0</v>
      </c>
      <c r="Q75" s="218">
        <f>VLOOKUP(B75,RPT_PHU_CAP_TN!$B$5:$G$1000,6,FALSE)</f>
        <v>0</v>
      </c>
      <c r="R75" s="218">
        <f>VLOOKUP(B75,RPT_TIEN_AN_TRUA!$B$5:$I$1000,8,FALSE)</f>
        <v>680000</v>
      </c>
      <c r="S75" s="218">
        <f>VLOOKUP(B75,RPT_LNS_LUONG_CHE_DO!$B$5:$BV$993,68,FALSE)+VLOOKUP(B75,RPT_LNS_LUONG_CHE_DO!$B$5:$BW$993,69,FALSE)</f>
        <v>0</v>
      </c>
      <c r="T75" s="218">
        <f t="shared" si="0"/>
        <v>12479000</v>
      </c>
      <c r="U75" s="219">
        <f>VLOOKUP(B75,RPT_BAO_HIEM!$B$5:$N$1000,11,FALSE)</f>
        <v>362720</v>
      </c>
      <c r="V75" s="219">
        <f>VLOOKUP(B75,RPT_BAO_HIEM!$B$5:$N$1000,12,FALSE)</f>
        <v>68010</v>
      </c>
      <c r="W75" s="219">
        <f>VLOOKUP(B75,RPT_BAO_HIEM!$B$5:$N$1000,13,FALSE)</f>
        <v>45340</v>
      </c>
      <c r="X75" s="220">
        <f>VLOOKUP(B75,RPT_DOAN_PHI!$B$5:$H$968,7,FALSE)</f>
        <v>115000</v>
      </c>
      <c r="Y75" s="219">
        <f>VLOOKUP(B75,RPT_THUE!$B$5:$H$933,7,FALSE)</f>
        <v>850029</v>
      </c>
      <c r="Z75" s="219">
        <f t="shared" si="1"/>
        <v>1441099</v>
      </c>
      <c r="AA75" s="221">
        <f t="shared" si="2"/>
        <v>11037901</v>
      </c>
      <c r="AB75" s="222"/>
      <c r="AC75" s="222"/>
      <c r="AD75" s="221">
        <f t="shared" si="3"/>
        <v>11037901</v>
      </c>
      <c r="AE75">
        <v>11037901</v>
      </c>
      <c r="AF75" s="338">
        <f t="shared" si="6"/>
        <v>0</v>
      </c>
    </row>
    <row r="76" spans="1:41" ht="14.25" x14ac:dyDescent="0.2">
      <c r="A76" s="89">
        <f t="shared" si="7"/>
        <v>73</v>
      </c>
      <c r="B76" s="212">
        <f>GD_CHUNG!B77</f>
        <v>10564</v>
      </c>
      <c r="C76" s="212" t="str">
        <f>GD_CHUNG!C77</f>
        <v>Nguyễn Thị Quỳnh Anh</v>
      </c>
      <c r="D76" s="212" t="str">
        <f>GD_CHUNG!D77</f>
        <v>Nv Thống kê</v>
      </c>
      <c r="E76" s="213" t="str">
        <f>GD_CHUNG!G77</f>
        <v>HDKX</v>
      </c>
      <c r="F76" s="214">
        <f>VLOOKUP(B76,GD_LCD_HS_LNS!$B$4:$E$1000,4,FALSE)</f>
        <v>3488000</v>
      </c>
      <c r="G76" s="215">
        <f>VLOOKUP(B76,GD_CHUNG!$B$5:$N$594,13,FALSE)</f>
        <v>10522162015014</v>
      </c>
      <c r="H76" s="216">
        <f>VLOOKUP(B76,GD_CHAM_CONG!$C$6:$AN$997,38,FALSE)</f>
        <v>23</v>
      </c>
      <c r="I76" s="216">
        <f>VLOOKUP(B76,GD_CHAM_CONG!$C$6:$AS$997,39,FALSE)+VLOOKUP(B76,GD_CHAM_CONG!$C$6:$AS$997,40,FALSE)+VLOOKUP(B76,GD_CHAM_CONG!$C$6:$AS$997,41,FALSE)+VLOOKUP(B76,GD_CHAM_CONG!$C$6:$AS$997,42,FALSE)+VLOOKUP(B76,GD_CHAM_CONG!$C$6:$AS$997,43,FALSE)</f>
        <v>0</v>
      </c>
      <c r="J76" s="216">
        <f>VLOOKUP(B76,GD_CHAM_CONG!$C$6:$AV$997,44,FALSE)+VLOOKUP(B76,GD_CHAM_CONG!$C$6:$AV$997,45,FALSE)+VLOOKUP(B76,GD_CHAM_CONG!$C$6:$AV$997,46,FALSE)</f>
        <v>0</v>
      </c>
      <c r="K76" s="216">
        <f>VLOOKUP(B76,GD_CHAM_CONG!$C$6:$AW$997,47,FALSE)</f>
        <v>0</v>
      </c>
      <c r="L76" s="216">
        <f>VLOOKUP(B76,GD_CHAM_CONG!$C$6:$AZ$997,47,FALSE)+VLOOKUP(B76,GD_CHAM_CONG!$C$6:$AZ$997,48,FALSE)</f>
        <v>0</v>
      </c>
      <c r="M76" s="216">
        <f>VLOOKUP(B76,GD_CHAM_CONG!$C$6:$BF$997,50,FALSE)+VLOOKUP(B76,GD_CHAM_CONG!$C$6:$BF$997,51,FALSE)+VLOOKUP(B76,GD_CHAM_CONG!$C$6:$BF$997,52,FALSE)+VLOOKUP(B76,GD_CHAM_CONG!$C$6:$BF$997,53,FALSE)+VLOOKUP(B76,GD_CHAM_CONG!$C$6:$BF$997,54,FALSE)</f>
        <v>0</v>
      </c>
      <c r="N76" s="217">
        <f>VLOOKUP(B76,GD_CHAM_CONG!$C$1:$BJ$480,60,FALSE)</f>
        <v>1</v>
      </c>
      <c r="O76" s="218">
        <f>RPT_LNS_LUONG_CHE_DO!BA77</f>
        <v>9900000</v>
      </c>
      <c r="P76" s="218">
        <f>VLOOKUP(B76,RPT_LNS_LUONG_CHE_DO!$B$5:$CA$989,78,FALSE)</f>
        <v>0</v>
      </c>
      <c r="Q76" s="218">
        <f>VLOOKUP(B76,RPT_PHU_CAP_TN!$B$5:$G$1000,6,FALSE)</f>
        <v>0</v>
      </c>
      <c r="R76" s="218">
        <f>VLOOKUP(B76,RPT_TIEN_AN_TRUA!$B$5:$I$1000,8,FALSE)</f>
        <v>680000</v>
      </c>
      <c r="S76" s="218">
        <f>VLOOKUP(B76,RPT_LNS_LUONG_CHE_DO!$B$5:$BV$993,68,FALSE)+VLOOKUP(B76,RPT_LNS_LUONG_CHE_DO!$B$5:$BW$993,69,FALSE)</f>
        <v>0</v>
      </c>
      <c r="T76" s="218">
        <f t="shared" ref="T76:T532" si="8">SUM(O76:S76)</f>
        <v>10580000</v>
      </c>
      <c r="U76" s="219">
        <f>VLOOKUP(B76,RPT_BAO_HIEM!$B$5:$N$1000,11,FALSE)</f>
        <v>279040</v>
      </c>
      <c r="V76" s="219">
        <f>VLOOKUP(B76,RPT_BAO_HIEM!$B$5:$N$1000,12,FALSE)</f>
        <v>52320</v>
      </c>
      <c r="W76" s="219">
        <f>VLOOKUP(B76,RPT_BAO_HIEM!$B$5:$N$1000,13,FALSE)</f>
        <v>34880</v>
      </c>
      <c r="X76" s="220">
        <f>VLOOKUP(B76,RPT_DOAN_PHI!$B$5:$H$968,7,FALSE)</f>
        <v>99000</v>
      </c>
      <c r="Y76" s="219">
        <f>VLOOKUP(B76,RPT_THUE!$B$5:$H$933,7,FALSE)</f>
        <v>95999.077000000005</v>
      </c>
      <c r="Z76" s="219">
        <f t="shared" ref="Z76:Z532" si="9">SUM(U76:Y76)</f>
        <v>561239.07700000005</v>
      </c>
      <c r="AA76" s="221">
        <f t="shared" ref="AA76:AA532" si="10">T76-Z76</f>
        <v>10018760.923</v>
      </c>
      <c r="AB76" s="223">
        <v>111864</v>
      </c>
      <c r="AC76" s="222"/>
      <c r="AD76" s="221">
        <f t="shared" ref="AD76:AD147" si="11">AA76-AB76+AC76</f>
        <v>9906896.9230000004</v>
      </c>
      <c r="AE76">
        <v>9906896.9230000004</v>
      </c>
      <c r="AF76" s="338">
        <f t="shared" si="6"/>
        <v>0</v>
      </c>
    </row>
    <row r="77" spans="1:41" ht="14.25" x14ac:dyDescent="0.2">
      <c r="A77" s="89">
        <f t="shared" si="7"/>
        <v>74</v>
      </c>
      <c r="B77" s="212">
        <f>GD_CHUNG!B78</f>
        <v>10641</v>
      </c>
      <c r="C77" s="212" t="str">
        <f>GD_CHUNG!C78</f>
        <v>Nguyễn Kim Oanh</v>
      </c>
      <c r="D77" s="212" t="str">
        <f>GD_CHUNG!D78</f>
        <v>Trưởng phòng</v>
      </c>
      <c r="E77" s="213" t="str">
        <f>GD_CHUNG!G78</f>
        <v>HDKX</v>
      </c>
      <c r="F77" s="294">
        <f>VLOOKUP(B77,GD_LCD_HS_LNS!$B$4:$E$1000,4,FALSE)</f>
        <v>5503000</v>
      </c>
      <c r="G77" s="215">
        <f>VLOOKUP(B77,GD_CHUNG!$B$5:$N$594,13,FALSE)</f>
        <v>10520003086013</v>
      </c>
      <c r="H77" s="216">
        <f>VLOOKUP(B77,GD_CHAM_CONG!$C$6:$AN$997,38,FALSE)</f>
        <v>23</v>
      </c>
      <c r="I77" s="216">
        <f>VLOOKUP(B77,GD_CHAM_CONG!$C$6:$AS$997,39,FALSE)+VLOOKUP(B77,GD_CHAM_CONG!$C$6:$AS$997,40,FALSE)+VLOOKUP(B77,GD_CHAM_CONG!$C$6:$AS$997,41,FALSE)+VLOOKUP(B77,GD_CHAM_CONG!$C$6:$AS$997,42,FALSE)+VLOOKUP(B77,GD_CHAM_CONG!$C$6:$AS$997,43,FALSE)</f>
        <v>0</v>
      </c>
      <c r="J77" s="216">
        <f>VLOOKUP(B77,GD_CHAM_CONG!$C$6:$AV$997,44,FALSE)+VLOOKUP(B77,GD_CHAM_CONG!$C$6:$AV$997,45,FALSE)+VLOOKUP(B77,GD_CHAM_CONG!$C$6:$AV$997,46,FALSE)</f>
        <v>0</v>
      </c>
      <c r="K77" s="216">
        <f>VLOOKUP(B77,GD_CHAM_CONG!$C$6:$AW$997,47,FALSE)</f>
        <v>0</v>
      </c>
      <c r="L77" s="216">
        <f>VLOOKUP(B77,GD_CHAM_CONG!$C$6:$AZ$997,47,FALSE)+VLOOKUP(B77,GD_CHAM_CONG!$C$6:$AZ$997,48,FALSE)</f>
        <v>0</v>
      </c>
      <c r="M77" s="216">
        <f>VLOOKUP(B77,GD_CHAM_CONG!$C$6:$BF$997,50,FALSE)+VLOOKUP(B77,GD_CHAM_CONG!$C$6:$BF$997,51,FALSE)+VLOOKUP(B77,GD_CHAM_CONG!$C$6:$BF$997,52,FALSE)+VLOOKUP(B77,GD_CHAM_CONG!$C$6:$BF$997,53,FALSE)+VLOOKUP(B77,GD_CHAM_CONG!$C$6:$BF$997,54,FALSE)</f>
        <v>0</v>
      </c>
      <c r="N77" s="217">
        <f>VLOOKUP(B77,GD_CHAM_CONG!$C$1:$BJ$480,60,FALSE)</f>
        <v>1</v>
      </c>
      <c r="O77" s="218">
        <f>RPT_LNS_LUONG_CHE_DO!BA78</f>
        <v>28485000</v>
      </c>
      <c r="P77" s="218">
        <f>VLOOKUP(B77,RPT_LNS_LUONG_CHE_DO!$B$5:$CA$989,78,FALSE)</f>
        <v>0</v>
      </c>
      <c r="Q77" s="295">
        <f>VLOOKUP(B77,RPT_PHU_CAP_TN!$B$5:$G$1000,6,FALSE)</f>
        <v>0</v>
      </c>
      <c r="R77" s="295">
        <f>VLOOKUP(B77,RPT_TIEN_AN_TRUA!$B$5:$I$1000,8,FALSE)</f>
        <v>680000</v>
      </c>
      <c r="S77" s="295">
        <f>VLOOKUP(B77,RPT_LNS_LUONG_CHE_DO!$B$5:$BV$993,68,FALSE)+VLOOKUP(B77,RPT_LNS_LUONG_CHE_DO!$B$5:$BW$993,69,FALSE)</f>
        <v>0</v>
      </c>
      <c r="T77" s="295">
        <f t="shared" si="8"/>
        <v>29165000</v>
      </c>
      <c r="U77" s="295">
        <f>VLOOKUP(B77,RPT_BAO_HIEM!$B$5:$N$1000,11,FALSE)</f>
        <v>440240</v>
      </c>
      <c r="V77" s="295">
        <f>VLOOKUP(B77,RPT_BAO_HIEM!$B$5:$N$1000,12,FALSE)</f>
        <v>82545</v>
      </c>
      <c r="W77" s="295">
        <f>VLOOKUP(B77,RPT_BAO_HIEM!$B$5:$N$1000,13,FALSE)</f>
        <v>55030</v>
      </c>
      <c r="X77" s="296">
        <f>VLOOKUP(B77,RPT_DOAN_PHI!$B$5:$H$968,7,FALSE)</f>
        <v>115000</v>
      </c>
      <c r="Y77" s="295">
        <f>VLOOKUP(B77,RPT_THUE!$B$5:$H$933,7,FALSE)</f>
        <v>5647514.4999999981</v>
      </c>
      <c r="Z77" s="295">
        <f t="shared" si="9"/>
        <v>6340329.4999999981</v>
      </c>
      <c r="AA77" s="295">
        <f t="shared" si="10"/>
        <v>22824670.5</v>
      </c>
      <c r="AB77" s="222"/>
      <c r="AC77" s="222"/>
      <c r="AD77" s="295">
        <f t="shared" si="11"/>
        <v>22824670.5</v>
      </c>
      <c r="AE77" s="297">
        <v>22824670.5</v>
      </c>
      <c r="AF77" s="338">
        <f t="shared" si="6"/>
        <v>0</v>
      </c>
      <c r="AG77" s="297"/>
      <c r="AH77" s="297"/>
      <c r="AI77" s="297"/>
      <c r="AJ77" s="297"/>
      <c r="AK77" s="297"/>
      <c r="AL77" s="297"/>
      <c r="AM77" s="297"/>
      <c r="AN77" s="297"/>
      <c r="AO77" s="297"/>
    </row>
    <row r="78" spans="1:41" ht="14.25" x14ac:dyDescent="0.2">
      <c r="A78" s="89">
        <f t="shared" si="7"/>
        <v>75</v>
      </c>
      <c r="B78" s="212">
        <f>GD_CHUNG!B79</f>
        <v>10640</v>
      </c>
      <c r="C78" s="212" t="str">
        <f>GD_CHUNG!C79</f>
        <v>Trần Phương Dung</v>
      </c>
      <c r="D78" s="212" t="str">
        <f>GD_CHUNG!D79</f>
        <v>Phó Trưởng Phòng</v>
      </c>
      <c r="E78" s="213" t="str">
        <f>GD_CHUNG!G79</f>
        <v>HDKX</v>
      </c>
      <c r="F78" s="214">
        <f>VLOOKUP(B78,GD_LCD_HS_LNS!$B$4:$E$1000,4,FALSE)</f>
        <v>5309000</v>
      </c>
      <c r="G78" s="215">
        <f>VLOOKUP(B78,GD_CHUNG!$B$5:$N$594,13,FALSE)</f>
        <v>10520027367013</v>
      </c>
      <c r="H78" s="216">
        <f>VLOOKUP(B78,GD_CHAM_CONG!$C$6:$AN$997,38,FALSE)</f>
        <v>23</v>
      </c>
      <c r="I78" s="216">
        <f>VLOOKUP(B78,GD_CHAM_CONG!$C$6:$AS$997,39,FALSE)+VLOOKUP(B78,GD_CHAM_CONG!$C$6:$AS$997,40,FALSE)+VLOOKUP(B78,GD_CHAM_CONG!$C$6:$AS$997,41,FALSE)+VLOOKUP(B78,GD_CHAM_CONG!$C$6:$AS$997,42,FALSE)+VLOOKUP(B78,GD_CHAM_CONG!$C$6:$AS$997,43,FALSE)</f>
        <v>0</v>
      </c>
      <c r="J78" s="216">
        <f>VLOOKUP(B78,GD_CHAM_CONG!$C$6:$AV$997,44,FALSE)+VLOOKUP(B78,GD_CHAM_CONG!$C$6:$AV$997,45,FALSE)+VLOOKUP(B78,GD_CHAM_CONG!$C$6:$AV$997,46,FALSE)</f>
        <v>0</v>
      </c>
      <c r="K78" s="216">
        <f>VLOOKUP(B78,GD_CHAM_CONG!$C$6:$AW$997,47,FALSE)</f>
        <v>0</v>
      </c>
      <c r="L78" s="216">
        <f>VLOOKUP(B78,GD_CHAM_CONG!$C$6:$AZ$997,47,FALSE)+VLOOKUP(B78,GD_CHAM_CONG!$C$6:$AZ$997,48,FALSE)</f>
        <v>0</v>
      </c>
      <c r="M78" s="216">
        <f>VLOOKUP(B78,GD_CHAM_CONG!$C$6:$BF$997,50,FALSE)+VLOOKUP(B78,GD_CHAM_CONG!$C$6:$BF$997,51,FALSE)+VLOOKUP(B78,GD_CHAM_CONG!$C$6:$BF$997,52,FALSE)+VLOOKUP(B78,GD_CHAM_CONG!$C$6:$BF$997,53,FALSE)+VLOOKUP(B78,GD_CHAM_CONG!$C$6:$BF$997,54,FALSE)</f>
        <v>0</v>
      </c>
      <c r="N78" s="217">
        <f>VLOOKUP(B78,GD_CHAM_CONG!$C$1:$BJ$480,60,FALSE)</f>
        <v>1</v>
      </c>
      <c r="O78" s="218">
        <f>RPT_LNS_LUONG_CHE_DO!BA79</f>
        <v>23355000</v>
      </c>
      <c r="P78" s="218">
        <f>VLOOKUP(B78,RPT_LNS_LUONG_CHE_DO!$B$5:$CA$989,78,FALSE)</f>
        <v>0</v>
      </c>
      <c r="Q78" s="218">
        <f>VLOOKUP(B78,RPT_PHU_CAP_TN!$B$5:$G$1000,6,FALSE)</f>
        <v>0</v>
      </c>
      <c r="R78" s="218">
        <f>VLOOKUP(B78,RPT_TIEN_AN_TRUA!$B$5:$I$1000,8,FALSE)</f>
        <v>680000</v>
      </c>
      <c r="S78" s="218">
        <f>VLOOKUP(B78,RPT_LNS_LUONG_CHE_DO!$B$5:$BV$993,68,FALSE)+VLOOKUP(B78,RPT_LNS_LUONG_CHE_DO!$B$5:$BW$993,69,FALSE)</f>
        <v>0</v>
      </c>
      <c r="T78" s="218">
        <f t="shared" si="8"/>
        <v>24035000</v>
      </c>
      <c r="U78" s="219">
        <f>VLOOKUP(B78,RPT_BAO_HIEM!$B$5:$N$1000,11,FALSE)</f>
        <v>424720</v>
      </c>
      <c r="V78" s="219">
        <f>VLOOKUP(B78,RPT_BAO_HIEM!$B$5:$N$1000,12,FALSE)</f>
        <v>79635</v>
      </c>
      <c r="W78" s="219">
        <f>VLOOKUP(B78,RPT_BAO_HIEM!$B$5:$N$1000,13,FALSE)</f>
        <v>53090</v>
      </c>
      <c r="X78" s="220">
        <f>VLOOKUP(B78,RPT_DOAN_PHI!$B$5:$H$968,7,FALSE)</f>
        <v>115000</v>
      </c>
      <c r="Y78" s="219">
        <f>VLOOKUP(B78,RPT_THUE!$B$5:$H$933,7,FALSE)</f>
        <v>3359144</v>
      </c>
      <c r="Z78" s="219">
        <f t="shared" si="9"/>
        <v>4031589</v>
      </c>
      <c r="AA78" s="221">
        <f t="shared" si="10"/>
        <v>20003411</v>
      </c>
      <c r="AB78" s="222"/>
      <c r="AC78" s="222"/>
      <c r="AD78" s="221">
        <f t="shared" si="11"/>
        <v>20003411</v>
      </c>
      <c r="AE78">
        <v>20003411</v>
      </c>
      <c r="AF78" s="338">
        <f t="shared" si="6"/>
        <v>0</v>
      </c>
    </row>
    <row r="79" spans="1:41" ht="14.25" x14ac:dyDescent="0.2">
      <c r="A79" s="89">
        <f t="shared" si="7"/>
        <v>76</v>
      </c>
      <c r="B79" s="212">
        <f>GD_CHUNG!B80</f>
        <v>10629</v>
      </c>
      <c r="C79" s="212" t="str">
        <f>GD_CHUNG!C80</f>
        <v>Nguyễn Thị Cúc</v>
      </c>
      <c r="D79" s="212" t="str">
        <f>GD_CHUNG!D80</f>
        <v>Đội trưởng</v>
      </c>
      <c r="E79" s="213" t="str">
        <f>GD_CHUNG!G80</f>
        <v>HDKX</v>
      </c>
      <c r="F79" s="214">
        <f>VLOOKUP(B79,GD_LCD_HS_LNS!$B$4:$E$1000,4,FALSE)</f>
        <v>5115000</v>
      </c>
      <c r="G79" s="215">
        <f>VLOOKUP(B79,GD_CHUNG!$B$5:$N$594,13,FALSE)</f>
        <v>10522162395011</v>
      </c>
      <c r="H79" s="216">
        <f>VLOOKUP(B79,GD_CHAM_CONG!$C$6:$AN$997,38,FALSE)</f>
        <v>4</v>
      </c>
      <c r="I79" s="216">
        <f>VLOOKUP(B79,GD_CHAM_CONG!$C$6:$AS$997,39,FALSE)+VLOOKUP(B79,GD_CHAM_CONG!$C$6:$AS$997,40,FALSE)+VLOOKUP(B79,GD_CHAM_CONG!$C$6:$AS$997,41,FALSE)+VLOOKUP(B79,GD_CHAM_CONG!$C$6:$AS$997,42,FALSE)+VLOOKUP(B79,GD_CHAM_CONG!$C$6:$AS$997,43,FALSE)</f>
        <v>0</v>
      </c>
      <c r="J79" s="216">
        <f>VLOOKUP(B79,GD_CHAM_CONG!$C$6:$AV$997,44,FALSE)+VLOOKUP(B79,GD_CHAM_CONG!$C$6:$AV$997,45,FALSE)+VLOOKUP(B79,GD_CHAM_CONG!$C$6:$AV$997,46,FALSE)</f>
        <v>17</v>
      </c>
      <c r="K79" s="216">
        <f>VLOOKUP(B79,GD_CHAM_CONG!$C$6:$AW$997,47,FALSE)</f>
        <v>0</v>
      </c>
      <c r="L79" s="216">
        <f>VLOOKUP(B79,GD_CHAM_CONG!$C$6:$AZ$997,47,FALSE)+VLOOKUP(B79,GD_CHAM_CONG!$C$6:$AZ$997,48,FALSE)</f>
        <v>0</v>
      </c>
      <c r="M79" s="216">
        <f>VLOOKUP(B79,GD_CHAM_CONG!$C$6:$BF$997,50,FALSE)+VLOOKUP(B79,GD_CHAM_CONG!$C$6:$BF$997,51,FALSE)+VLOOKUP(B79,GD_CHAM_CONG!$C$6:$BF$997,52,FALSE)+VLOOKUP(B79,GD_CHAM_CONG!$C$6:$BF$997,53,FALSE)+VLOOKUP(B79,GD_CHAM_CONG!$C$6:$BF$997,54,FALSE)</f>
        <v>0</v>
      </c>
      <c r="N79" s="217">
        <f>VLOOKUP(B79,GD_CHAM_CONG!$C$1:$BJ$480,60,FALSE)</f>
        <v>1</v>
      </c>
      <c r="O79" s="218">
        <f>RPT_LNS_LUONG_CHE_DO!BA80</f>
        <v>3790500</v>
      </c>
      <c r="P79" s="218">
        <f>VLOOKUP(B79,RPT_LNS_LUONG_CHE_DO!$B$5:$CA$989,78,FALSE)</f>
        <v>0</v>
      </c>
      <c r="Q79" s="218">
        <f>VLOOKUP(B79,RPT_PHU_CAP_TN!$B$5:$G$1000,6,FALSE)</f>
        <v>0</v>
      </c>
      <c r="R79" s="218">
        <f>VLOOKUP(B79,RPT_TIEN_AN_TRUA!$B$5:$I$1000,8,FALSE)</f>
        <v>100740.74074074073</v>
      </c>
      <c r="S79" s="218">
        <f>VLOOKUP(B79,RPT_LNS_LUONG_CHE_DO!$B$5:$BV$993,68,FALSE)+VLOOKUP(B79,RPT_LNS_LUONG_CHE_DO!$B$5:$BW$993,69,FALSE)</f>
        <v>0</v>
      </c>
      <c r="T79" s="218">
        <f t="shared" si="8"/>
        <v>3891240.7407407407</v>
      </c>
      <c r="U79" s="219">
        <f>VLOOKUP(B79,RPT_BAO_HIEM!$B$5:$N$1000,11,FALSE)</f>
        <v>0</v>
      </c>
      <c r="V79" s="219">
        <f>VLOOKUP(B79,RPT_BAO_HIEM!$B$5:$N$1000,12,FALSE)</f>
        <v>0</v>
      </c>
      <c r="W79" s="219">
        <f>VLOOKUP(B79,RPT_BAO_HIEM!$B$5:$N$1000,13,FALSE)</f>
        <v>0</v>
      </c>
      <c r="X79" s="220">
        <f>VLOOKUP(B79,RPT_DOAN_PHI!$B$5:$H$968,7,FALSE)</f>
        <v>37905</v>
      </c>
      <c r="Y79" s="219">
        <f>VLOOKUP(B79,RPT_THUE!$B$5:$H$933,7,FALSE)</f>
        <v>0</v>
      </c>
      <c r="Z79" s="219">
        <f t="shared" si="9"/>
        <v>37905</v>
      </c>
      <c r="AA79" s="221">
        <f t="shared" si="10"/>
        <v>3853335.7407407407</v>
      </c>
      <c r="AB79" s="222"/>
      <c r="AC79" s="222"/>
      <c r="AD79" s="221">
        <f t="shared" si="11"/>
        <v>3853335.7407407407</v>
      </c>
      <c r="AE79">
        <v>3853335.7407407407</v>
      </c>
      <c r="AF79" s="338">
        <f t="shared" si="6"/>
        <v>0</v>
      </c>
    </row>
    <row r="80" spans="1:41" ht="14.25" x14ac:dyDescent="0.2">
      <c r="A80" s="89">
        <f t="shared" si="7"/>
        <v>77</v>
      </c>
      <c r="B80" s="212">
        <f>GD_CHUNG!B81</f>
        <v>10628</v>
      </c>
      <c r="C80" s="212" t="str">
        <f>GD_CHUNG!C81</f>
        <v>Nguyễn Thị Thu Hà</v>
      </c>
      <c r="D80" s="212" t="str">
        <f>GD_CHUNG!D81</f>
        <v>Phó đội trưởng</v>
      </c>
      <c r="E80" s="213" t="str">
        <f>GD_CHUNG!G81</f>
        <v>HDKX</v>
      </c>
      <c r="F80" s="214">
        <f>VLOOKUP(B80,GD_LCD_HS_LNS!$B$4:$E$1000,4,FALSE)</f>
        <v>4921000</v>
      </c>
      <c r="G80" s="215">
        <f>VLOOKUP(B80,GD_CHUNG!$B$5:$N$594,13,FALSE)</f>
        <v>10522162066018</v>
      </c>
      <c r="H80" s="216">
        <f>VLOOKUP(B80,GD_CHAM_CONG!$C$6:$AN$997,38,FALSE)</f>
        <v>27</v>
      </c>
      <c r="I80" s="216">
        <f>VLOOKUP(B80,GD_CHAM_CONG!$C$6:$AS$997,39,FALSE)+VLOOKUP(B80,GD_CHAM_CONG!$C$6:$AS$997,40,FALSE)+VLOOKUP(B80,GD_CHAM_CONG!$C$6:$AS$997,41,FALSE)+VLOOKUP(B80,GD_CHAM_CONG!$C$6:$AS$997,42,FALSE)+VLOOKUP(B80,GD_CHAM_CONG!$C$6:$AS$997,43,FALSE)</f>
        <v>0</v>
      </c>
      <c r="J80" s="216">
        <f>VLOOKUP(B80,GD_CHAM_CONG!$C$6:$AV$997,44,FALSE)+VLOOKUP(B80,GD_CHAM_CONG!$C$6:$AV$997,45,FALSE)+VLOOKUP(B80,GD_CHAM_CONG!$C$6:$AV$997,46,FALSE)</f>
        <v>0</v>
      </c>
      <c r="K80" s="216">
        <f>VLOOKUP(B80,GD_CHAM_CONG!$C$6:$AW$997,47,FALSE)</f>
        <v>0</v>
      </c>
      <c r="L80" s="216">
        <f>VLOOKUP(B80,GD_CHAM_CONG!$C$6:$AZ$997,47,FALSE)+VLOOKUP(B80,GD_CHAM_CONG!$C$6:$AZ$997,48,FALSE)</f>
        <v>0</v>
      </c>
      <c r="M80" s="216">
        <f>VLOOKUP(B80,GD_CHAM_CONG!$C$6:$BF$997,50,FALSE)+VLOOKUP(B80,GD_CHAM_CONG!$C$6:$BF$997,51,FALSE)+VLOOKUP(B80,GD_CHAM_CONG!$C$6:$BF$997,52,FALSE)+VLOOKUP(B80,GD_CHAM_CONG!$C$6:$BF$997,53,FALSE)+VLOOKUP(B80,GD_CHAM_CONG!$C$6:$BF$997,54,FALSE)</f>
        <v>0</v>
      </c>
      <c r="N80" s="217">
        <f>VLOOKUP(B80,GD_CHAM_CONG!$C$1:$BJ$480,60,FALSE)</f>
        <v>1</v>
      </c>
      <c r="O80" s="218">
        <f>RPT_LNS_LUONG_CHE_DO!BA81</f>
        <v>14715000</v>
      </c>
      <c r="P80" s="218">
        <f>VLOOKUP(B80,RPT_LNS_LUONG_CHE_DO!$B$5:$CA$989,78,FALSE)</f>
        <v>0</v>
      </c>
      <c r="Q80" s="218">
        <f>VLOOKUP(B80,RPT_PHU_CAP_TN!$B$5:$G$1000,6,FALSE)</f>
        <v>0</v>
      </c>
      <c r="R80" s="218">
        <f>VLOOKUP(B80,RPT_TIEN_AN_TRUA!$B$5:$I$1000,8,FALSE)</f>
        <v>680000</v>
      </c>
      <c r="S80" s="218">
        <f>VLOOKUP(B80,RPT_LNS_LUONG_CHE_DO!$B$5:$BV$993,68,FALSE)+VLOOKUP(B80,RPT_LNS_LUONG_CHE_DO!$B$5:$BW$993,69,FALSE)</f>
        <v>0</v>
      </c>
      <c r="T80" s="218">
        <f t="shared" si="8"/>
        <v>15395000</v>
      </c>
      <c r="U80" s="219">
        <f>VLOOKUP(B80,RPT_BAO_HIEM!$B$5:$N$1000,11,FALSE)</f>
        <v>393680</v>
      </c>
      <c r="V80" s="219">
        <f>VLOOKUP(B80,RPT_BAO_HIEM!$B$5:$N$1000,12,FALSE)</f>
        <v>73815</v>
      </c>
      <c r="W80" s="219">
        <f>VLOOKUP(B80,RPT_BAO_HIEM!$B$5:$N$1000,13,FALSE)</f>
        <v>49210</v>
      </c>
      <c r="X80" s="220">
        <f>VLOOKUP(B80,RPT_DOAN_PHI!$B$5:$H$968,7,FALSE)</f>
        <v>115000</v>
      </c>
      <c r="Y80" s="219">
        <f>VLOOKUP(B80,RPT_THUE!$B$5:$H$933,7,FALSE)</f>
        <v>1539573.5</v>
      </c>
      <c r="Z80" s="219">
        <f t="shared" si="9"/>
        <v>2171278.5</v>
      </c>
      <c r="AA80" s="221">
        <f t="shared" si="10"/>
        <v>13223721.5</v>
      </c>
      <c r="AB80" s="222"/>
      <c r="AC80" s="222"/>
      <c r="AD80" s="221">
        <f t="shared" si="11"/>
        <v>13223721.5</v>
      </c>
      <c r="AE80">
        <v>13223721.5</v>
      </c>
      <c r="AF80" s="338">
        <f t="shared" si="6"/>
        <v>0</v>
      </c>
    </row>
    <row r="81" spans="1:32" ht="14.25" x14ac:dyDescent="0.2">
      <c r="A81" s="89">
        <f t="shared" si="7"/>
        <v>78</v>
      </c>
      <c r="B81" s="212">
        <f>GD_CHUNG!B82</f>
        <v>12555</v>
      </c>
      <c r="C81" s="212" t="str">
        <f>GD_CHUNG!C82</f>
        <v>Đinh Thanh Ngân</v>
      </c>
      <c r="D81" s="212" t="str">
        <f>GD_CHUNG!D82</f>
        <v>Nhân viên phục vụ hành khách hàng hóa</v>
      </c>
      <c r="E81" s="213" t="str">
        <f>GD_CHUNG!G82</f>
        <v>HD3N</v>
      </c>
      <c r="F81" s="214">
        <f>VLOOKUP(B81,GD_LCD_HS_LNS!$B$4:$E$1000,4,FALSE)</f>
        <v>3875000</v>
      </c>
      <c r="G81" s="215">
        <f>VLOOKUP(B81,GD_CHUNG!$B$5:$N$594,13,FALSE)</f>
        <v>19028385482011</v>
      </c>
      <c r="H81" s="216">
        <f>VLOOKUP(B81,GD_CHAM_CONG!$C$6:$AN$997,38,FALSE)</f>
        <v>27</v>
      </c>
      <c r="I81" s="216">
        <f>VLOOKUP(B81,GD_CHAM_CONG!$C$6:$AS$997,39,FALSE)+VLOOKUP(B81,GD_CHAM_CONG!$C$6:$AS$997,40,FALSE)+VLOOKUP(B81,GD_CHAM_CONG!$C$6:$AS$997,41,FALSE)+VLOOKUP(B81,GD_CHAM_CONG!$C$6:$AS$997,42,FALSE)+VLOOKUP(B81,GD_CHAM_CONG!$C$6:$AS$997,43,FALSE)</f>
        <v>0</v>
      </c>
      <c r="J81" s="216">
        <f>VLOOKUP(B81,GD_CHAM_CONG!$C$6:$AV$997,44,FALSE)+VLOOKUP(B81,GD_CHAM_CONG!$C$6:$AV$997,45,FALSE)+VLOOKUP(B81,GD_CHAM_CONG!$C$6:$AV$997,46,FALSE)</f>
        <v>0</v>
      </c>
      <c r="K81" s="216">
        <f>VLOOKUP(B81,GD_CHAM_CONG!$C$6:$AW$997,47,FALSE)</f>
        <v>0</v>
      </c>
      <c r="L81" s="216">
        <f>VLOOKUP(B81,GD_CHAM_CONG!$C$6:$AZ$997,47,FALSE)+VLOOKUP(B81,GD_CHAM_CONG!$C$6:$AZ$997,48,FALSE)</f>
        <v>0</v>
      </c>
      <c r="M81" s="216">
        <f>VLOOKUP(B81,GD_CHAM_CONG!$C$6:$BF$997,50,FALSE)+VLOOKUP(B81,GD_CHAM_CONG!$C$6:$BF$997,51,FALSE)+VLOOKUP(B81,GD_CHAM_CONG!$C$6:$BF$997,52,FALSE)+VLOOKUP(B81,GD_CHAM_CONG!$C$6:$BF$997,53,FALSE)+VLOOKUP(B81,GD_CHAM_CONG!$C$6:$BF$997,54,FALSE)</f>
        <v>0</v>
      </c>
      <c r="N81" s="217">
        <f>VLOOKUP(B81,GD_CHAM_CONG!$C$1:$BJ$480,60,FALSE)</f>
        <v>1</v>
      </c>
      <c r="O81" s="218">
        <f>RPT_LNS_LUONG_CHE_DO!BA82</f>
        <v>7200000</v>
      </c>
      <c r="P81" s="218">
        <f>VLOOKUP(B81,RPT_LNS_LUONG_CHE_DO!$B$5:$CA$989,78,FALSE)</f>
        <v>0</v>
      </c>
      <c r="Q81" s="218">
        <f>VLOOKUP(B81,RPT_PHU_CAP_TN!$B$5:$G$1000,6,FALSE)</f>
        <v>0</v>
      </c>
      <c r="R81" s="218">
        <f>VLOOKUP(B81,RPT_TIEN_AN_TRUA!$B$5:$I$1000,8,FALSE)</f>
        <v>680000</v>
      </c>
      <c r="S81" s="218">
        <f>VLOOKUP(B81,RPT_LNS_LUONG_CHE_DO!$B$5:$BV$993,68,FALSE)+VLOOKUP(B81,RPT_LNS_LUONG_CHE_DO!$B$5:$BW$993,69,FALSE)</f>
        <v>0</v>
      </c>
      <c r="T81" s="218">
        <f t="shared" si="8"/>
        <v>7880000</v>
      </c>
      <c r="U81" s="219">
        <f>VLOOKUP(B81,RPT_BAO_HIEM!$B$5:$N$1000,11,FALSE)</f>
        <v>310000</v>
      </c>
      <c r="V81" s="219">
        <f>VLOOKUP(B81,RPT_BAO_HIEM!$B$5:$N$1000,12,FALSE)</f>
        <v>58125</v>
      </c>
      <c r="W81" s="219">
        <f>VLOOKUP(B81,RPT_BAO_HIEM!$B$5:$N$1000,13,FALSE)</f>
        <v>38750</v>
      </c>
      <c r="X81" s="220">
        <f>VLOOKUP(B81,RPT_DOAN_PHI!$B$5:$H$968,7,FALSE)</f>
        <v>72000</v>
      </c>
      <c r="Y81" s="219">
        <f>VLOOKUP(B81,RPT_THUE!$B$5:$H$933,7,FALSE)</f>
        <v>247312.5</v>
      </c>
      <c r="Z81" s="219">
        <f t="shared" si="9"/>
        <v>726187.5</v>
      </c>
      <c r="AA81" s="221">
        <f t="shared" si="10"/>
        <v>7153812.5</v>
      </c>
      <c r="AB81" s="222"/>
      <c r="AC81" s="223">
        <v>356400</v>
      </c>
      <c r="AD81" s="221">
        <f t="shared" si="11"/>
        <v>7510212.5</v>
      </c>
      <c r="AE81">
        <v>7510212.5</v>
      </c>
      <c r="AF81" s="338">
        <f t="shared" si="6"/>
        <v>0</v>
      </c>
    </row>
    <row r="82" spans="1:32" ht="14.25" x14ac:dyDescent="0.2">
      <c r="A82" s="89">
        <f t="shared" si="7"/>
        <v>79</v>
      </c>
      <c r="B82" s="212">
        <f>GD_CHUNG!B83</f>
        <v>12561</v>
      </c>
      <c r="C82" s="212" t="str">
        <f>GD_CHUNG!C83</f>
        <v>Lê Thị Hồng Vân</v>
      </c>
      <c r="D82" s="212" t="str">
        <f>GD_CHUNG!D83</f>
        <v>Nhân viên phục vụ hành khách hàng hóa</v>
      </c>
      <c r="E82" s="213" t="str">
        <f>GD_CHUNG!G83</f>
        <v>HD3N</v>
      </c>
      <c r="F82" s="214">
        <f>VLOOKUP(B82,GD_LCD_HS_LNS!$B$4:$E$1000,4,FALSE)</f>
        <v>3875000</v>
      </c>
      <c r="G82" s="215">
        <f>VLOOKUP(B82,GD_CHUNG!$B$5:$N$594,13,FALSE)</f>
        <v>19028385486017</v>
      </c>
      <c r="H82" s="216">
        <f>VLOOKUP(B82,GD_CHAM_CONG!$C$6:$AN$997,38,FALSE)</f>
        <v>27</v>
      </c>
      <c r="I82" s="216">
        <f>VLOOKUP(B82,GD_CHAM_CONG!$C$6:$AS$997,39,FALSE)+VLOOKUP(B82,GD_CHAM_CONG!$C$6:$AS$997,40,FALSE)+VLOOKUP(B82,GD_CHAM_CONG!$C$6:$AS$997,41,FALSE)+VLOOKUP(B82,GD_CHAM_CONG!$C$6:$AS$997,42,FALSE)+VLOOKUP(B82,GD_CHAM_CONG!$C$6:$AS$997,43,FALSE)</f>
        <v>0</v>
      </c>
      <c r="J82" s="216">
        <f>VLOOKUP(B82,GD_CHAM_CONG!$C$6:$AV$997,44,FALSE)+VLOOKUP(B82,GD_CHAM_CONG!$C$6:$AV$997,45,FALSE)+VLOOKUP(B82,GD_CHAM_CONG!$C$6:$AV$997,46,FALSE)</f>
        <v>0</v>
      </c>
      <c r="K82" s="216">
        <f>VLOOKUP(B82,GD_CHAM_CONG!$C$6:$AW$997,47,FALSE)</f>
        <v>0</v>
      </c>
      <c r="L82" s="216">
        <f>VLOOKUP(B82,GD_CHAM_CONG!$C$6:$AZ$997,47,FALSE)+VLOOKUP(B82,GD_CHAM_CONG!$C$6:$AZ$997,48,FALSE)</f>
        <v>0</v>
      </c>
      <c r="M82" s="216">
        <f>VLOOKUP(B82,GD_CHAM_CONG!$C$6:$BF$997,50,FALSE)+VLOOKUP(B82,GD_CHAM_CONG!$C$6:$BF$997,51,FALSE)+VLOOKUP(B82,GD_CHAM_CONG!$C$6:$BF$997,52,FALSE)+VLOOKUP(B82,GD_CHAM_CONG!$C$6:$BF$997,53,FALSE)+VLOOKUP(B82,GD_CHAM_CONG!$C$6:$BF$997,54,FALSE)</f>
        <v>0</v>
      </c>
      <c r="N82" s="217">
        <f>VLOOKUP(B82,GD_CHAM_CONG!$C$1:$BJ$480,60,FALSE)</f>
        <v>1</v>
      </c>
      <c r="O82" s="218">
        <f>RPT_LNS_LUONG_CHE_DO!BA83</f>
        <v>7200000</v>
      </c>
      <c r="P82" s="218">
        <f>VLOOKUP(B82,RPT_LNS_LUONG_CHE_DO!$B$5:$CA$989,78,FALSE)</f>
        <v>0</v>
      </c>
      <c r="Q82" s="218">
        <f>VLOOKUP(B82,RPT_PHU_CAP_TN!$B$5:$G$1000,6,FALSE)</f>
        <v>0</v>
      </c>
      <c r="R82" s="218">
        <f>VLOOKUP(B82,RPT_TIEN_AN_TRUA!$B$5:$I$1000,8,FALSE)</f>
        <v>680000</v>
      </c>
      <c r="S82" s="218">
        <f>VLOOKUP(B82,RPT_LNS_LUONG_CHE_DO!$B$5:$BV$993,68,FALSE)+VLOOKUP(B82,RPT_LNS_LUONG_CHE_DO!$B$5:$BW$993,69,FALSE)</f>
        <v>0</v>
      </c>
      <c r="T82" s="218">
        <f t="shared" si="8"/>
        <v>7880000</v>
      </c>
      <c r="U82" s="219">
        <f>VLOOKUP(B82,RPT_BAO_HIEM!$B$5:$N$1000,11,FALSE)</f>
        <v>310000</v>
      </c>
      <c r="V82" s="219">
        <f>VLOOKUP(B82,RPT_BAO_HIEM!$B$5:$N$1000,12,FALSE)</f>
        <v>58125</v>
      </c>
      <c r="W82" s="219">
        <f>VLOOKUP(B82,RPT_BAO_HIEM!$B$5:$N$1000,13,FALSE)</f>
        <v>38750</v>
      </c>
      <c r="X82" s="220">
        <f>VLOOKUP(B82,RPT_DOAN_PHI!$B$5:$H$968,7,FALSE)</f>
        <v>72000</v>
      </c>
      <c r="Y82" s="219">
        <f>VLOOKUP(B82,RPT_THUE!$B$5:$H$933,7,FALSE)</f>
        <v>229312.5</v>
      </c>
      <c r="Z82" s="219">
        <f t="shared" si="9"/>
        <v>708187.5</v>
      </c>
      <c r="AA82" s="221">
        <f t="shared" si="10"/>
        <v>7171812.5</v>
      </c>
      <c r="AB82" s="222"/>
      <c r="AC82" s="222"/>
      <c r="AD82" s="221">
        <f t="shared" si="11"/>
        <v>7171812.5</v>
      </c>
      <c r="AE82">
        <v>7171812.5</v>
      </c>
      <c r="AF82" s="338">
        <f t="shared" si="6"/>
        <v>0</v>
      </c>
    </row>
    <row r="83" spans="1:32" ht="14.25" x14ac:dyDescent="0.2">
      <c r="A83" s="89">
        <f t="shared" si="7"/>
        <v>80</v>
      </c>
      <c r="B83" s="212">
        <f>GD_CHUNG!B84</f>
        <v>12564</v>
      </c>
      <c r="C83" s="212" t="str">
        <f>GD_CHUNG!C84</f>
        <v>Đặng Thị Thu Hà</v>
      </c>
      <c r="D83" s="212" t="str">
        <f>GD_CHUNG!D84</f>
        <v>Nhân viên phục vụ hành khách hàng hóa</v>
      </c>
      <c r="E83" s="213" t="str">
        <f>GD_CHUNG!G84</f>
        <v>HD3N</v>
      </c>
      <c r="F83" s="214">
        <f>VLOOKUP(B83,GD_LCD_HS_LNS!$B$4:$E$1000,4,FALSE)</f>
        <v>3875000</v>
      </c>
      <c r="G83" s="215">
        <f>VLOOKUP(B83,GD_CHUNG!$B$5:$N$594,13,FALSE)</f>
        <v>19028385539013</v>
      </c>
      <c r="H83" s="216">
        <f>VLOOKUP(B83,GD_CHAM_CONG!$C$6:$AN$997,38,FALSE)</f>
        <v>27</v>
      </c>
      <c r="I83" s="216">
        <f>VLOOKUP(B83,GD_CHAM_CONG!$C$6:$AS$997,39,FALSE)+VLOOKUP(B83,GD_CHAM_CONG!$C$6:$AS$997,40,FALSE)+VLOOKUP(B83,GD_CHAM_CONG!$C$6:$AS$997,41,FALSE)+VLOOKUP(B83,GD_CHAM_CONG!$C$6:$AS$997,42,FALSE)+VLOOKUP(B83,GD_CHAM_CONG!$C$6:$AS$997,43,FALSE)</f>
        <v>0</v>
      </c>
      <c r="J83" s="216">
        <f>VLOOKUP(B83,GD_CHAM_CONG!$C$6:$AV$997,44,FALSE)+VLOOKUP(B83,GD_CHAM_CONG!$C$6:$AV$997,45,FALSE)+VLOOKUP(B83,GD_CHAM_CONG!$C$6:$AV$997,46,FALSE)</f>
        <v>0</v>
      </c>
      <c r="K83" s="216">
        <f>VLOOKUP(B83,GD_CHAM_CONG!$C$6:$AW$997,47,FALSE)</f>
        <v>0</v>
      </c>
      <c r="L83" s="216">
        <f>VLOOKUP(B83,GD_CHAM_CONG!$C$6:$AZ$997,47,FALSE)+VLOOKUP(B83,GD_CHAM_CONG!$C$6:$AZ$997,48,FALSE)</f>
        <v>0</v>
      </c>
      <c r="M83" s="216">
        <f>VLOOKUP(B83,GD_CHAM_CONG!$C$6:$BF$997,50,FALSE)+VLOOKUP(B83,GD_CHAM_CONG!$C$6:$BF$997,51,FALSE)+VLOOKUP(B83,GD_CHAM_CONG!$C$6:$BF$997,52,FALSE)+VLOOKUP(B83,GD_CHAM_CONG!$C$6:$BF$997,53,FALSE)+VLOOKUP(B83,GD_CHAM_CONG!$C$6:$BF$997,54,FALSE)</f>
        <v>0</v>
      </c>
      <c r="N83" s="217">
        <f>VLOOKUP(B83,GD_CHAM_CONG!$C$1:$BJ$480,60,FALSE)</f>
        <v>1.05</v>
      </c>
      <c r="O83" s="218">
        <f>RPT_LNS_LUONG_CHE_DO!BA84</f>
        <v>7560000.0000000009</v>
      </c>
      <c r="P83" s="218">
        <f>VLOOKUP(B83,RPT_LNS_LUONG_CHE_DO!$B$5:$CA$989,78,FALSE)</f>
        <v>0</v>
      </c>
      <c r="Q83" s="218">
        <f>VLOOKUP(B83,RPT_PHU_CAP_TN!$B$5:$G$1000,6,FALSE)</f>
        <v>0</v>
      </c>
      <c r="R83" s="218">
        <f>VLOOKUP(B83,RPT_TIEN_AN_TRUA!$B$5:$I$1000,8,FALSE)</f>
        <v>680000</v>
      </c>
      <c r="S83" s="218">
        <f>VLOOKUP(B83,RPT_LNS_LUONG_CHE_DO!$B$5:$BV$993,68,FALSE)+VLOOKUP(B83,RPT_LNS_LUONG_CHE_DO!$B$5:$BW$993,69,FALSE)</f>
        <v>0</v>
      </c>
      <c r="T83" s="218">
        <f t="shared" si="8"/>
        <v>8240000.0000000009</v>
      </c>
      <c r="U83" s="219">
        <f>VLOOKUP(B83,RPT_BAO_HIEM!$B$5:$N$1000,11,FALSE)</f>
        <v>310000</v>
      </c>
      <c r="V83" s="219">
        <f>VLOOKUP(B83,RPT_BAO_HIEM!$B$5:$N$1000,12,FALSE)</f>
        <v>58125</v>
      </c>
      <c r="W83" s="219">
        <f>VLOOKUP(B83,RPT_BAO_HIEM!$B$5:$N$1000,13,FALSE)</f>
        <v>38750</v>
      </c>
      <c r="X83" s="220">
        <f>VLOOKUP(B83,RPT_DOAN_PHI!$B$5:$H$968,7,FALSE)</f>
        <v>75600</v>
      </c>
      <c r="Y83" s="219">
        <f>VLOOKUP(B83,RPT_THUE!$B$5:$H$933,7,FALSE)</f>
        <v>247312.50000000006</v>
      </c>
      <c r="Z83" s="219">
        <f t="shared" si="9"/>
        <v>729787.5</v>
      </c>
      <c r="AA83" s="221">
        <f t="shared" si="10"/>
        <v>7510212.5000000009</v>
      </c>
      <c r="AB83" s="222"/>
      <c r="AC83" s="222"/>
      <c r="AD83" s="221">
        <f t="shared" si="11"/>
        <v>7510212.5000000009</v>
      </c>
      <c r="AE83">
        <v>7510212.5000000009</v>
      </c>
      <c r="AF83" s="338">
        <f t="shared" si="6"/>
        <v>0</v>
      </c>
    </row>
    <row r="84" spans="1:32" ht="14.25" x14ac:dyDescent="0.2">
      <c r="A84" s="89">
        <f t="shared" si="7"/>
        <v>81</v>
      </c>
      <c r="B84" s="212">
        <f>GD_CHUNG!B85</f>
        <v>12569</v>
      </c>
      <c r="C84" s="212" t="str">
        <f>GD_CHUNG!C85</f>
        <v>Cấn Hà An</v>
      </c>
      <c r="D84" s="212" t="str">
        <f>GD_CHUNG!D85</f>
        <v>Nhân viên phục vụ hành khách hàng hóa</v>
      </c>
      <c r="E84" s="213" t="str">
        <f>GD_CHUNG!G85</f>
        <v>HD3N</v>
      </c>
      <c r="F84" s="214">
        <f>VLOOKUP(B84,GD_LCD_HS_LNS!$B$4:$E$1000,4,FALSE)</f>
        <v>3875000</v>
      </c>
      <c r="G84" s="215">
        <f>VLOOKUP(B84,GD_CHUNG!$B$5:$N$594,13,FALSE)</f>
        <v>19024063167018</v>
      </c>
      <c r="H84" s="216">
        <f>VLOOKUP(B84,GD_CHAM_CONG!$C$6:$AN$997,38,FALSE)</f>
        <v>26</v>
      </c>
      <c r="I84" s="216">
        <f>VLOOKUP(B84,GD_CHAM_CONG!$C$6:$AS$997,39,FALSE)+VLOOKUP(B84,GD_CHAM_CONG!$C$6:$AS$997,40,FALSE)+VLOOKUP(B84,GD_CHAM_CONG!$C$6:$AS$997,41,FALSE)+VLOOKUP(B84,GD_CHAM_CONG!$C$6:$AS$997,42,FALSE)+VLOOKUP(B84,GD_CHAM_CONG!$C$6:$AS$997,43,FALSE)</f>
        <v>1</v>
      </c>
      <c r="J84" s="216">
        <f>VLOOKUP(B84,GD_CHAM_CONG!$C$6:$AV$997,44,FALSE)+VLOOKUP(B84,GD_CHAM_CONG!$C$6:$AV$997,45,FALSE)+VLOOKUP(B84,GD_CHAM_CONG!$C$6:$AV$997,46,FALSE)</f>
        <v>0</v>
      </c>
      <c r="K84" s="216">
        <f>VLOOKUP(B84,GD_CHAM_CONG!$C$6:$AW$997,47,FALSE)</f>
        <v>0</v>
      </c>
      <c r="L84" s="216">
        <f>VLOOKUP(B84,GD_CHAM_CONG!$C$6:$AZ$997,47,FALSE)+VLOOKUP(B84,GD_CHAM_CONG!$C$6:$AZ$997,48,FALSE)</f>
        <v>0</v>
      </c>
      <c r="M84" s="216">
        <f>VLOOKUP(B84,GD_CHAM_CONG!$C$6:$BF$997,50,FALSE)+VLOOKUP(B84,GD_CHAM_CONG!$C$6:$BF$997,51,FALSE)+VLOOKUP(B84,GD_CHAM_CONG!$C$6:$BF$997,52,FALSE)+VLOOKUP(B84,GD_CHAM_CONG!$C$6:$BF$997,53,FALSE)+VLOOKUP(B84,GD_CHAM_CONG!$C$6:$BF$997,54,FALSE)</f>
        <v>0</v>
      </c>
      <c r="N84" s="216">
        <f>VLOOKUP(B84,GD_CHAM_CONG!$C$1:$BJ$480,60,FALSE)</f>
        <v>1.05</v>
      </c>
      <c r="O84" s="218">
        <f>RPT_LNS_LUONG_CHE_DO!BA85</f>
        <v>7280000</v>
      </c>
      <c r="P84" s="218">
        <f>VLOOKUP(B84,RPT_LNS_LUONG_CHE_DO!$B$5:$CA$989,78,FALSE)</f>
        <v>0</v>
      </c>
      <c r="Q84" s="218">
        <f>VLOOKUP(B84,RPT_PHU_CAP_TN!$B$5:$G$1000,6,FALSE)</f>
        <v>0</v>
      </c>
      <c r="R84" s="218">
        <f>VLOOKUP(B84,RPT_TIEN_AN_TRUA!$B$5:$I$1000,8,FALSE)</f>
        <v>654814.81481481483</v>
      </c>
      <c r="S84" s="218">
        <f>VLOOKUP(B84,RPT_LNS_LUONG_CHE_DO!$B$5:$BV$993,68,FALSE)+VLOOKUP(B84,RPT_LNS_LUONG_CHE_DO!$B$5:$BW$993,69,FALSE)</f>
        <v>0</v>
      </c>
      <c r="T84" s="218">
        <f t="shared" si="8"/>
        <v>7934814.8148148153</v>
      </c>
      <c r="U84" s="219">
        <f>VLOOKUP(B84,RPT_BAO_HIEM!$B$5:$N$1000,11,FALSE)</f>
        <v>310000</v>
      </c>
      <c r="V84" s="219">
        <f>VLOOKUP(B84,RPT_BAO_HIEM!$B$5:$N$1000,12,FALSE)</f>
        <v>58125</v>
      </c>
      <c r="W84" s="219">
        <f>VLOOKUP(B84,RPT_BAO_HIEM!$B$5:$N$1000,13,FALSE)</f>
        <v>38750</v>
      </c>
      <c r="X84" s="220">
        <f>VLOOKUP(B84,RPT_DOAN_PHI!$B$5:$H$968,7,FALSE)</f>
        <v>72800</v>
      </c>
      <c r="Y84" s="219">
        <f>VLOOKUP(B84,RPT_THUE!$B$5:$H$933,7,FALSE)</f>
        <v>233312.5</v>
      </c>
      <c r="Z84" s="219">
        <f t="shared" si="9"/>
        <v>712987.5</v>
      </c>
      <c r="AA84" s="221">
        <f t="shared" si="10"/>
        <v>7221827.3148148153</v>
      </c>
      <c r="AB84" s="222"/>
      <c r="AC84" s="222"/>
      <c r="AD84" s="221">
        <f t="shared" si="11"/>
        <v>7221827.3148148153</v>
      </c>
      <c r="AE84">
        <v>7221827.3148148153</v>
      </c>
      <c r="AF84" s="338">
        <f t="shared" si="6"/>
        <v>0</v>
      </c>
    </row>
    <row r="85" spans="1:32" ht="14.25" x14ac:dyDescent="0.2">
      <c r="A85" s="89">
        <f t="shared" si="7"/>
        <v>82</v>
      </c>
      <c r="B85" s="212">
        <f>GD_CHUNG!B86</f>
        <v>12570</v>
      </c>
      <c r="C85" s="212" t="str">
        <f>GD_CHUNG!C86</f>
        <v>Nguyễn Hoàng Hải</v>
      </c>
      <c r="D85" s="212" t="str">
        <f>GD_CHUNG!D86</f>
        <v>Nhân viên phục vụ hành khách hàng hóa</v>
      </c>
      <c r="E85" s="213" t="str">
        <f>GD_CHUNG!G86</f>
        <v>HD3N</v>
      </c>
      <c r="F85" s="214">
        <f>VLOOKUP(B85,GD_LCD_HS_LNS!$B$4:$E$1000,4,FALSE)</f>
        <v>3875000</v>
      </c>
      <c r="G85" s="215">
        <f>VLOOKUP(B85,GD_CHUNG!$B$5:$N$594,13,FALSE)</f>
        <v>19028385535018</v>
      </c>
      <c r="H85" s="216">
        <f>VLOOKUP(B85,GD_CHAM_CONG!$C$6:$AN$997,38,FALSE)</f>
        <v>27</v>
      </c>
      <c r="I85" s="216">
        <f>VLOOKUP(B85,GD_CHAM_CONG!$C$6:$AS$997,39,FALSE)+VLOOKUP(B85,GD_CHAM_CONG!$C$6:$AS$997,40,FALSE)+VLOOKUP(B85,GD_CHAM_CONG!$C$6:$AS$997,41,FALSE)+VLOOKUP(B85,GD_CHAM_CONG!$C$6:$AS$997,42,FALSE)+VLOOKUP(B85,GD_CHAM_CONG!$C$6:$AS$997,43,FALSE)</f>
        <v>0</v>
      </c>
      <c r="J85" s="216">
        <f>VLOOKUP(B85,GD_CHAM_CONG!$C$6:$AV$997,44,FALSE)+VLOOKUP(B85,GD_CHAM_CONG!$C$6:$AV$997,45,FALSE)+VLOOKUP(B85,GD_CHAM_CONG!$C$6:$AV$997,46,FALSE)</f>
        <v>0</v>
      </c>
      <c r="K85" s="216">
        <f>VLOOKUP(B85,GD_CHAM_CONG!$C$6:$AW$997,47,FALSE)</f>
        <v>0</v>
      </c>
      <c r="L85" s="216">
        <f>VLOOKUP(B85,GD_CHAM_CONG!$C$6:$AZ$997,47,FALSE)+VLOOKUP(B85,GD_CHAM_CONG!$C$6:$AZ$997,48,FALSE)</f>
        <v>0</v>
      </c>
      <c r="M85" s="216">
        <f>VLOOKUP(B85,GD_CHAM_CONG!$C$6:$BF$997,50,FALSE)+VLOOKUP(B85,GD_CHAM_CONG!$C$6:$BF$997,51,FALSE)+VLOOKUP(B85,GD_CHAM_CONG!$C$6:$BF$997,52,FALSE)+VLOOKUP(B85,GD_CHAM_CONG!$C$6:$BF$997,53,FALSE)+VLOOKUP(B85,GD_CHAM_CONG!$C$6:$BF$997,54,FALSE)</f>
        <v>0</v>
      </c>
      <c r="N85" s="217">
        <f>VLOOKUP(B85,GD_CHAM_CONG!$C$1:$BJ$480,60,FALSE)</f>
        <v>1</v>
      </c>
      <c r="O85" s="218">
        <f>RPT_LNS_LUONG_CHE_DO!BA86</f>
        <v>7200000</v>
      </c>
      <c r="P85" s="218">
        <f>VLOOKUP(B85,RPT_LNS_LUONG_CHE_DO!$B$5:$CA$989,78,FALSE)</f>
        <v>0</v>
      </c>
      <c r="Q85" s="218">
        <f>VLOOKUP(B85,RPT_PHU_CAP_TN!$B$5:$G$1000,6,FALSE)</f>
        <v>0</v>
      </c>
      <c r="R85" s="218">
        <f>VLOOKUP(B85,RPT_TIEN_AN_TRUA!$B$5:$I$1000,8,FALSE)</f>
        <v>680000</v>
      </c>
      <c r="S85" s="218">
        <f>VLOOKUP(B85,RPT_LNS_LUONG_CHE_DO!$B$5:$BV$993,68,FALSE)+VLOOKUP(B85,RPT_LNS_LUONG_CHE_DO!$B$5:$BW$993,69,FALSE)</f>
        <v>0</v>
      </c>
      <c r="T85" s="218">
        <f t="shared" si="8"/>
        <v>7880000</v>
      </c>
      <c r="U85" s="219">
        <f>VLOOKUP(B85,RPT_BAO_HIEM!$B$5:$N$1000,11,FALSE)</f>
        <v>310000</v>
      </c>
      <c r="V85" s="219">
        <f>VLOOKUP(B85,RPT_BAO_HIEM!$B$5:$N$1000,12,FALSE)</f>
        <v>58125</v>
      </c>
      <c r="W85" s="219">
        <f>VLOOKUP(B85,RPT_BAO_HIEM!$B$5:$N$1000,13,FALSE)</f>
        <v>38750</v>
      </c>
      <c r="X85" s="220">
        <f>VLOOKUP(B85,RPT_DOAN_PHI!$B$5:$H$968,7,FALSE)</f>
        <v>72000</v>
      </c>
      <c r="Y85" s="219">
        <f>VLOOKUP(B85,RPT_THUE!$B$5:$H$933,7,FALSE)</f>
        <v>229312.5</v>
      </c>
      <c r="Z85" s="219">
        <f t="shared" si="9"/>
        <v>708187.5</v>
      </c>
      <c r="AA85" s="221">
        <f t="shared" si="10"/>
        <v>7171812.5</v>
      </c>
      <c r="AB85" s="222"/>
      <c r="AC85" s="223">
        <v>10185</v>
      </c>
      <c r="AD85" s="221">
        <f t="shared" si="11"/>
        <v>7181997.5</v>
      </c>
      <c r="AE85">
        <v>7181997.5</v>
      </c>
      <c r="AF85" s="338">
        <f t="shared" si="6"/>
        <v>0</v>
      </c>
    </row>
    <row r="86" spans="1:32" ht="14.25" x14ac:dyDescent="0.2">
      <c r="A86" s="89">
        <f t="shared" si="7"/>
        <v>83</v>
      </c>
      <c r="B86" s="212">
        <f>GD_CHUNG!B87</f>
        <v>13382</v>
      </c>
      <c r="C86" s="212" t="str">
        <f>GD_CHUNG!C87</f>
        <v>Nguyễn Thị Bích Thảo</v>
      </c>
      <c r="D86" s="212" t="str">
        <f>GD_CHUNG!D87</f>
        <v>Nhân viên phục vụ hành khách hàng hóa</v>
      </c>
      <c r="E86" s="213" t="str">
        <f>GD_CHUNG!G87</f>
        <v>HDKX</v>
      </c>
      <c r="F86" s="214">
        <f>VLOOKUP(B86,GD_LCD_HS_LNS!$B$4:$E$1000,4,FALSE)</f>
        <v>3875000</v>
      </c>
      <c r="G86" s="215">
        <f>VLOOKUP(B86,GD_CHUNG!$B$5:$N$594,13,FALSE)</f>
        <v>19028960225018</v>
      </c>
      <c r="H86" s="216">
        <f>VLOOKUP(B86,GD_CHAM_CONG!$C$6:$AN$997,38,FALSE)</f>
        <v>26</v>
      </c>
      <c r="I86" s="216">
        <f>VLOOKUP(B86,GD_CHAM_CONG!$C$6:$AS$997,39,FALSE)+VLOOKUP(B86,GD_CHAM_CONG!$C$6:$AS$997,40,FALSE)+VLOOKUP(B86,GD_CHAM_CONG!$C$6:$AS$997,41,FALSE)+VLOOKUP(B86,GD_CHAM_CONG!$C$6:$AS$997,42,FALSE)+VLOOKUP(B86,GD_CHAM_CONG!$C$6:$AS$997,43,FALSE)</f>
        <v>1</v>
      </c>
      <c r="J86" s="216">
        <f>VLOOKUP(B86,GD_CHAM_CONG!$C$6:$AV$997,44,FALSE)+VLOOKUP(B86,GD_CHAM_CONG!$C$6:$AV$997,45,FALSE)+VLOOKUP(B86,GD_CHAM_CONG!$C$6:$AV$997,46,FALSE)</f>
        <v>0</v>
      </c>
      <c r="K86" s="216">
        <f>VLOOKUP(B86,GD_CHAM_CONG!$C$6:$AW$997,47,FALSE)</f>
        <v>0</v>
      </c>
      <c r="L86" s="216">
        <f>VLOOKUP(B86,GD_CHAM_CONG!$C$6:$AZ$997,47,FALSE)+VLOOKUP(B86,GD_CHAM_CONG!$C$6:$AZ$997,48,FALSE)</f>
        <v>0</v>
      </c>
      <c r="M86" s="216">
        <f>VLOOKUP(B86,GD_CHAM_CONG!$C$6:$BF$997,50,FALSE)+VLOOKUP(B86,GD_CHAM_CONG!$C$6:$BF$997,51,FALSE)+VLOOKUP(B86,GD_CHAM_CONG!$C$6:$BF$997,52,FALSE)+VLOOKUP(B86,GD_CHAM_CONG!$C$6:$BF$997,53,FALSE)+VLOOKUP(B86,GD_CHAM_CONG!$C$6:$BF$997,54,FALSE)</f>
        <v>0</v>
      </c>
      <c r="N86" s="217">
        <f>VLOOKUP(B86,GD_CHAM_CONG!$C$1:$BJ$480,60,FALSE)</f>
        <v>0.94</v>
      </c>
      <c r="O86" s="218">
        <f>RPT_LNS_LUONG_CHE_DO!BA87</f>
        <v>6517333.333333333</v>
      </c>
      <c r="P86" s="218">
        <f>VLOOKUP(B86,RPT_LNS_LUONG_CHE_DO!$B$5:$CA$989,78,FALSE)</f>
        <v>0</v>
      </c>
      <c r="Q86" s="218">
        <f>VLOOKUP(B86,RPT_PHU_CAP_TN!$B$5:$G$1000,6,FALSE)</f>
        <v>0</v>
      </c>
      <c r="R86" s="218">
        <f>VLOOKUP(B86,RPT_TIEN_AN_TRUA!$B$5:$I$1000,8,FALSE)</f>
        <v>654814.81481481483</v>
      </c>
      <c r="S86" s="218">
        <f>VLOOKUP(B86,RPT_LNS_LUONG_CHE_DO!$B$5:$BV$993,68,FALSE)+VLOOKUP(B86,RPT_LNS_LUONG_CHE_DO!$B$5:$BW$993,69,FALSE)</f>
        <v>0</v>
      </c>
      <c r="T86" s="218">
        <f t="shared" si="8"/>
        <v>7172148.1481481474</v>
      </c>
      <c r="U86" s="219">
        <f>VLOOKUP(B86,RPT_BAO_HIEM!$B$5:$N$1000,11,FALSE)</f>
        <v>310000</v>
      </c>
      <c r="V86" s="219">
        <f>VLOOKUP(B86,RPT_BAO_HIEM!$B$5:$N$1000,12,FALSE)</f>
        <v>58125</v>
      </c>
      <c r="W86" s="219">
        <f>VLOOKUP(B86,RPT_BAO_HIEM!$B$5:$N$1000,13,FALSE)</f>
        <v>38750</v>
      </c>
      <c r="X86" s="220">
        <f>VLOOKUP(B86,RPT_DOAN_PHI!$B$5:$H$968,7,FALSE)</f>
        <v>65173</v>
      </c>
      <c r="Y86" s="219">
        <f>VLOOKUP(B86,RPT_THUE!$B$5:$H$933,7,FALSE)</f>
        <v>195179.16666666663</v>
      </c>
      <c r="Z86" s="219">
        <f t="shared" si="9"/>
        <v>667227.16666666663</v>
      </c>
      <c r="AA86" s="221">
        <f t="shared" si="10"/>
        <v>6504920.9814814804</v>
      </c>
      <c r="AB86" s="222"/>
      <c r="AC86" s="222"/>
      <c r="AD86" s="221">
        <f t="shared" si="11"/>
        <v>6504920.9814814804</v>
      </c>
      <c r="AE86">
        <v>6504920.9814814804</v>
      </c>
      <c r="AF86" s="338">
        <f t="shared" si="6"/>
        <v>0</v>
      </c>
    </row>
    <row r="87" spans="1:32" ht="14.25" x14ac:dyDescent="0.2">
      <c r="A87" s="89">
        <f t="shared" si="7"/>
        <v>84</v>
      </c>
      <c r="B87" s="212">
        <f>GD_CHUNG!B88</f>
        <v>10570</v>
      </c>
      <c r="C87" s="212" t="str">
        <f>GD_CHUNG!C88</f>
        <v>Phạm Anh Dũng</v>
      </c>
      <c r="D87" s="212" t="str">
        <f>GD_CHUNG!D88</f>
        <v>NV PVHK</v>
      </c>
      <c r="E87" s="213" t="str">
        <f>GD_CHUNG!G88</f>
        <v>HDKX</v>
      </c>
      <c r="F87" s="214">
        <f>VLOOKUP(B87,GD_LCD_HS_LNS!$B$4:$E$1000,4,FALSE)</f>
        <v>3875000</v>
      </c>
      <c r="G87" s="215">
        <f>VLOOKUP(B87,GD_CHUNG!$B$5:$N$594,13,FALSE)</f>
        <v>10522162011019</v>
      </c>
      <c r="H87" s="216">
        <f>VLOOKUP(B87,GD_CHAM_CONG!$C$6:$AN$997,38,FALSE)</f>
        <v>27</v>
      </c>
      <c r="I87" s="216">
        <f>VLOOKUP(B87,GD_CHAM_CONG!$C$6:$AS$997,39,FALSE)+VLOOKUP(B87,GD_CHAM_CONG!$C$6:$AS$997,40,FALSE)+VLOOKUP(B87,GD_CHAM_CONG!$C$6:$AS$997,41,FALSE)+VLOOKUP(B87,GD_CHAM_CONG!$C$6:$AS$997,42,FALSE)+VLOOKUP(B87,GD_CHAM_CONG!$C$6:$AS$997,43,FALSE)</f>
        <v>0</v>
      </c>
      <c r="J87" s="216">
        <f>VLOOKUP(B87,GD_CHAM_CONG!$C$6:$AV$997,44,FALSE)+VLOOKUP(B87,GD_CHAM_CONG!$C$6:$AV$997,45,FALSE)+VLOOKUP(B87,GD_CHAM_CONG!$C$6:$AV$997,46,FALSE)</f>
        <v>0</v>
      </c>
      <c r="K87" s="216">
        <f>VLOOKUP(B87,GD_CHAM_CONG!$C$6:$AW$997,47,FALSE)</f>
        <v>0</v>
      </c>
      <c r="L87" s="216">
        <f>VLOOKUP(B87,GD_CHAM_CONG!$C$6:$AZ$997,47,FALSE)+VLOOKUP(B87,GD_CHAM_CONG!$C$6:$AZ$997,48,FALSE)</f>
        <v>0</v>
      </c>
      <c r="M87" s="216">
        <f>VLOOKUP(B87,GD_CHAM_CONG!$C$6:$BF$997,50,FALSE)+VLOOKUP(B87,GD_CHAM_CONG!$C$6:$BF$997,51,FALSE)+VLOOKUP(B87,GD_CHAM_CONG!$C$6:$BF$997,52,FALSE)+VLOOKUP(B87,GD_CHAM_CONG!$C$6:$BF$997,53,FALSE)+VLOOKUP(B87,GD_CHAM_CONG!$C$6:$BF$997,54,FALSE)</f>
        <v>0</v>
      </c>
      <c r="N87" s="217">
        <f>VLOOKUP(B87,GD_CHAM_CONG!$C$1:$BJ$480,60,FALSE)</f>
        <v>1</v>
      </c>
      <c r="O87" s="218">
        <f>RPT_LNS_LUONG_CHE_DO!BA88</f>
        <v>9585000</v>
      </c>
      <c r="P87" s="218">
        <f>VLOOKUP(B87,RPT_LNS_LUONG_CHE_DO!$B$5:$CA$989,78,FALSE)</f>
        <v>0</v>
      </c>
      <c r="Q87" s="218">
        <f>VLOOKUP(B87,RPT_PHU_CAP_TN!$B$5:$G$1000,6,FALSE)</f>
        <v>155000</v>
      </c>
      <c r="R87" s="218">
        <f>VLOOKUP(B87,RPT_TIEN_AN_TRUA!$B$5:$I$1000,8,FALSE)</f>
        <v>680000</v>
      </c>
      <c r="S87" s="218">
        <f>VLOOKUP(B87,RPT_LNS_LUONG_CHE_DO!$B$5:$BV$993,68,FALSE)+VLOOKUP(B87,RPT_LNS_LUONG_CHE_DO!$B$5:$BW$993,69,FALSE)</f>
        <v>0</v>
      </c>
      <c r="T87" s="218">
        <f t="shared" si="8"/>
        <v>10420000</v>
      </c>
      <c r="U87" s="219">
        <f>VLOOKUP(B87,RPT_BAO_HIEM!$B$5:$N$1000,11,FALSE)</f>
        <v>310000</v>
      </c>
      <c r="V87" s="219">
        <f>VLOOKUP(B87,RPT_BAO_HIEM!$B$5:$N$1000,12,FALSE)</f>
        <v>58125</v>
      </c>
      <c r="W87" s="219">
        <f>VLOOKUP(B87,RPT_BAO_HIEM!$B$5:$N$1000,13,FALSE)</f>
        <v>38750</v>
      </c>
      <c r="X87" s="220">
        <f>VLOOKUP(B87,RPT_DOAN_PHI!$B$5:$H$968,7,FALSE)</f>
        <v>97400</v>
      </c>
      <c r="Y87" s="219">
        <f>VLOOKUP(B87,RPT_THUE!$B$5:$H$933,7,FALSE)</f>
        <v>699969</v>
      </c>
      <c r="Z87" s="219">
        <f t="shared" si="9"/>
        <v>1204244</v>
      </c>
      <c r="AA87" s="221">
        <f t="shared" si="10"/>
        <v>9215756</v>
      </c>
      <c r="AB87" s="222"/>
      <c r="AC87" s="222"/>
      <c r="AD87" s="221">
        <f t="shared" si="11"/>
        <v>9215756</v>
      </c>
      <c r="AE87">
        <v>9215756</v>
      </c>
      <c r="AF87" s="338">
        <f t="shared" si="6"/>
        <v>0</v>
      </c>
    </row>
    <row r="88" spans="1:32" ht="14.25" x14ac:dyDescent="0.2">
      <c r="A88" s="89">
        <f t="shared" si="7"/>
        <v>85</v>
      </c>
      <c r="B88" s="212">
        <f>GD_CHUNG!B89</f>
        <v>10583</v>
      </c>
      <c r="C88" s="212" t="str">
        <f>GD_CHUNG!C89</f>
        <v>Nguyễn Thanh Huy</v>
      </c>
      <c r="D88" s="212" t="str">
        <f>GD_CHUNG!D89</f>
        <v>NV PVHK</v>
      </c>
      <c r="E88" s="213" t="str">
        <f>GD_CHUNG!G89</f>
        <v>HD3N</v>
      </c>
      <c r="F88" s="214">
        <f>VLOOKUP(B88,GD_LCD_HS_LNS!$B$4:$E$1000,4,FALSE)</f>
        <v>3875000</v>
      </c>
      <c r="G88" s="215">
        <f>VLOOKUP(B88,GD_CHUNG!$B$5:$N$594,13,FALSE)</f>
        <v>10525139501016</v>
      </c>
      <c r="H88" s="216">
        <f>VLOOKUP(B88,GD_CHAM_CONG!$C$6:$AN$997,38,FALSE)</f>
        <v>27</v>
      </c>
      <c r="I88" s="216">
        <f>VLOOKUP(B88,GD_CHAM_CONG!$C$6:$AS$997,39,FALSE)+VLOOKUP(B88,GD_CHAM_CONG!$C$6:$AS$997,40,FALSE)+VLOOKUP(B88,GD_CHAM_CONG!$C$6:$AS$997,41,FALSE)+VLOOKUP(B88,GD_CHAM_CONG!$C$6:$AS$997,42,FALSE)+VLOOKUP(B88,GD_CHAM_CONG!$C$6:$AS$997,43,FALSE)</f>
        <v>0</v>
      </c>
      <c r="J88" s="216">
        <f>VLOOKUP(B88,GD_CHAM_CONG!$C$6:$AV$997,44,FALSE)+VLOOKUP(B88,GD_CHAM_CONG!$C$6:$AV$997,45,FALSE)+VLOOKUP(B88,GD_CHAM_CONG!$C$6:$AV$997,46,FALSE)</f>
        <v>0</v>
      </c>
      <c r="K88" s="216">
        <f>VLOOKUP(B88,GD_CHAM_CONG!$C$6:$AW$997,47,FALSE)</f>
        <v>0</v>
      </c>
      <c r="L88" s="216">
        <f>VLOOKUP(B88,GD_CHAM_CONG!$C$6:$AZ$997,47,FALSE)+VLOOKUP(B88,GD_CHAM_CONG!$C$6:$AZ$997,48,FALSE)</f>
        <v>0</v>
      </c>
      <c r="M88" s="216">
        <f>VLOOKUP(B88,GD_CHAM_CONG!$C$6:$BF$997,50,FALSE)+VLOOKUP(B88,GD_CHAM_CONG!$C$6:$BF$997,51,FALSE)+VLOOKUP(B88,GD_CHAM_CONG!$C$6:$BF$997,52,FALSE)+VLOOKUP(B88,GD_CHAM_CONG!$C$6:$BF$997,53,FALSE)+VLOOKUP(B88,GD_CHAM_CONG!$C$6:$BF$997,54,FALSE)</f>
        <v>0</v>
      </c>
      <c r="N88" s="217">
        <f>VLOOKUP(B88,GD_CHAM_CONG!$C$1:$BJ$480,60,FALSE)</f>
        <v>1</v>
      </c>
      <c r="O88" s="218">
        <f>RPT_LNS_LUONG_CHE_DO!BA89</f>
        <v>8550000</v>
      </c>
      <c r="P88" s="218">
        <f>VLOOKUP(B88,RPT_LNS_LUONG_CHE_DO!$B$5:$CA$989,78,FALSE)</f>
        <v>0</v>
      </c>
      <c r="Q88" s="218">
        <f>VLOOKUP(B88,RPT_PHU_CAP_TN!$B$5:$G$1000,6,FALSE)</f>
        <v>155000</v>
      </c>
      <c r="R88" s="218">
        <f>VLOOKUP(B88,RPT_TIEN_AN_TRUA!$B$5:$I$1000,8,FALSE)</f>
        <v>680000</v>
      </c>
      <c r="S88" s="218">
        <f>VLOOKUP(B88,RPT_LNS_LUONG_CHE_DO!$B$5:$BV$993,68,FALSE)+VLOOKUP(B88,RPT_LNS_LUONG_CHE_DO!$B$5:$BW$993,69,FALSE)</f>
        <v>0</v>
      </c>
      <c r="T88" s="218">
        <f t="shared" si="8"/>
        <v>9385000</v>
      </c>
      <c r="U88" s="219">
        <f>VLOOKUP(B88,RPT_BAO_HIEM!$B$5:$N$1000,11,FALSE)</f>
        <v>310000</v>
      </c>
      <c r="V88" s="219">
        <f>VLOOKUP(B88,RPT_BAO_HIEM!$B$5:$N$1000,12,FALSE)</f>
        <v>58125</v>
      </c>
      <c r="W88" s="219">
        <f>VLOOKUP(B88,RPT_BAO_HIEM!$B$5:$N$1000,13,FALSE)</f>
        <v>38750</v>
      </c>
      <c r="X88" s="220">
        <f>VLOOKUP(B88,RPT_DOAN_PHI!$B$5:$H$968,7,FALSE)</f>
        <v>87050</v>
      </c>
      <c r="Y88" s="219">
        <f>VLOOKUP(B88,RPT_THUE!$B$5:$H$933,7,FALSE)</f>
        <v>199812.5</v>
      </c>
      <c r="Z88" s="219">
        <f t="shared" si="9"/>
        <v>693737.5</v>
      </c>
      <c r="AA88" s="221">
        <f t="shared" si="10"/>
        <v>8691262.5</v>
      </c>
      <c r="AB88" s="222"/>
      <c r="AC88" s="222"/>
      <c r="AD88" s="221">
        <f t="shared" si="11"/>
        <v>8691262.5</v>
      </c>
      <c r="AE88">
        <v>8691262.5</v>
      </c>
      <c r="AF88" s="338">
        <f t="shared" si="6"/>
        <v>0</v>
      </c>
    </row>
    <row r="89" spans="1:32" ht="14.25" x14ac:dyDescent="0.2">
      <c r="A89" s="89">
        <f t="shared" si="7"/>
        <v>86</v>
      </c>
      <c r="B89" s="212">
        <f>GD_CHUNG!B90</f>
        <v>10585</v>
      </c>
      <c r="C89" s="212" t="str">
        <f>GD_CHUNG!C90</f>
        <v>Nguyễn Thị Minh Thu</v>
      </c>
      <c r="D89" s="212" t="str">
        <f>GD_CHUNG!D90</f>
        <v>NV PVHK</v>
      </c>
      <c r="E89" s="213" t="str">
        <f>GD_CHUNG!G90</f>
        <v>HD3N</v>
      </c>
      <c r="F89" s="214">
        <f>VLOOKUP(B89,GD_LCD_HS_LNS!$B$4:$E$1000,4,FALSE)</f>
        <v>3875000</v>
      </c>
      <c r="G89" s="215">
        <f>VLOOKUP(B89,GD_CHUNG!$B$5:$N$594,13,FALSE)</f>
        <v>10525139512018</v>
      </c>
      <c r="H89" s="216">
        <f>VLOOKUP(B89,GD_CHAM_CONG!$C$6:$AN$997,38,FALSE)</f>
        <v>27</v>
      </c>
      <c r="I89" s="216">
        <f>VLOOKUP(B89,GD_CHAM_CONG!$C$6:$AS$997,39,FALSE)+VLOOKUP(B89,GD_CHAM_CONG!$C$6:$AS$997,40,FALSE)+VLOOKUP(B89,GD_CHAM_CONG!$C$6:$AS$997,41,FALSE)+VLOOKUP(B89,GD_CHAM_CONG!$C$6:$AS$997,42,FALSE)+VLOOKUP(B89,GD_CHAM_CONG!$C$6:$AS$997,43,FALSE)</f>
        <v>0</v>
      </c>
      <c r="J89" s="216">
        <f>VLOOKUP(B89,GD_CHAM_CONG!$C$6:$AV$997,44,FALSE)+VLOOKUP(B89,GD_CHAM_CONG!$C$6:$AV$997,45,FALSE)+VLOOKUP(B89,GD_CHAM_CONG!$C$6:$AV$997,46,FALSE)</f>
        <v>0</v>
      </c>
      <c r="K89" s="216">
        <f>VLOOKUP(B89,GD_CHAM_CONG!$C$6:$AW$997,47,FALSE)</f>
        <v>0</v>
      </c>
      <c r="L89" s="216">
        <f>VLOOKUP(B89,GD_CHAM_CONG!$C$6:$AZ$997,47,FALSE)+VLOOKUP(B89,GD_CHAM_CONG!$C$6:$AZ$997,48,FALSE)</f>
        <v>0</v>
      </c>
      <c r="M89" s="216">
        <f>VLOOKUP(B89,GD_CHAM_CONG!$C$6:$BF$997,50,FALSE)+VLOOKUP(B89,GD_CHAM_CONG!$C$6:$BF$997,51,FALSE)+VLOOKUP(B89,GD_CHAM_CONG!$C$6:$BF$997,52,FALSE)+VLOOKUP(B89,GD_CHAM_CONG!$C$6:$BF$997,53,FALSE)+VLOOKUP(B89,GD_CHAM_CONG!$C$6:$BF$997,54,FALSE)</f>
        <v>0</v>
      </c>
      <c r="N89" s="217">
        <f>VLOOKUP(B89,GD_CHAM_CONG!$C$1:$BJ$480,60,FALSE)</f>
        <v>1</v>
      </c>
      <c r="O89" s="218">
        <f>RPT_LNS_LUONG_CHE_DO!BA90</f>
        <v>8550000</v>
      </c>
      <c r="P89" s="218">
        <f>VLOOKUP(B89,RPT_LNS_LUONG_CHE_DO!$B$5:$CA$989,78,FALSE)</f>
        <v>0</v>
      </c>
      <c r="Q89" s="218">
        <f>VLOOKUP(B89,RPT_PHU_CAP_TN!$B$5:$G$1000,6,FALSE)</f>
        <v>155000</v>
      </c>
      <c r="R89" s="218">
        <f>VLOOKUP(B89,RPT_TIEN_AN_TRUA!$B$5:$I$1000,8,FALSE)</f>
        <v>680000</v>
      </c>
      <c r="S89" s="218">
        <f>VLOOKUP(B89,RPT_LNS_LUONG_CHE_DO!$B$5:$BV$993,68,FALSE)+VLOOKUP(B89,RPT_LNS_LUONG_CHE_DO!$B$5:$BW$993,69,FALSE)</f>
        <v>0</v>
      </c>
      <c r="T89" s="218">
        <f t="shared" si="8"/>
        <v>9385000</v>
      </c>
      <c r="U89" s="219">
        <f>VLOOKUP(B89,RPT_BAO_HIEM!$B$5:$N$1000,11,FALSE)</f>
        <v>310000</v>
      </c>
      <c r="V89" s="219">
        <f>VLOOKUP(B89,RPT_BAO_HIEM!$B$5:$N$1000,12,FALSE)</f>
        <v>58125</v>
      </c>
      <c r="W89" s="219">
        <f>VLOOKUP(B89,RPT_BAO_HIEM!$B$5:$N$1000,13,FALSE)</f>
        <v>38750</v>
      </c>
      <c r="X89" s="220">
        <f>VLOOKUP(B89,RPT_DOAN_PHI!$B$5:$H$968,7,FALSE)</f>
        <v>87050</v>
      </c>
      <c r="Y89" s="219">
        <f>VLOOKUP(B89,RPT_THUE!$B$5:$H$933,7,FALSE)</f>
        <v>552375</v>
      </c>
      <c r="Z89" s="219">
        <f t="shared" si="9"/>
        <v>1046300</v>
      </c>
      <c r="AA89" s="221">
        <f t="shared" si="10"/>
        <v>8338700</v>
      </c>
      <c r="AB89" s="222"/>
      <c r="AC89" s="223">
        <v>423225</v>
      </c>
      <c r="AD89" s="221">
        <f t="shared" si="11"/>
        <v>8761925</v>
      </c>
      <c r="AE89">
        <v>8761925</v>
      </c>
      <c r="AF89" s="338">
        <f t="shared" si="6"/>
        <v>0</v>
      </c>
    </row>
    <row r="90" spans="1:32" ht="14.25" x14ac:dyDescent="0.2">
      <c r="A90" s="89">
        <f t="shared" si="7"/>
        <v>87</v>
      </c>
      <c r="B90" s="212">
        <f>GD_CHUNG!B91</f>
        <v>10586</v>
      </c>
      <c r="C90" s="212" t="str">
        <f>GD_CHUNG!C91</f>
        <v>Nguyễn Thu Hằng</v>
      </c>
      <c r="D90" s="212" t="str">
        <f>GD_CHUNG!D91</f>
        <v>NV PVHK</v>
      </c>
      <c r="E90" s="213" t="str">
        <f>GD_CHUNG!G91</f>
        <v>HD3N</v>
      </c>
      <c r="F90" s="214">
        <f>VLOOKUP(B90,GD_LCD_HS_LNS!$B$4:$E$1000,4,FALSE)</f>
        <v>3875000</v>
      </c>
      <c r="G90" s="215">
        <f>VLOOKUP(B90,GD_CHUNG!$B$5:$N$594,13,FALSE)</f>
        <v>10523365971014</v>
      </c>
      <c r="H90" s="216">
        <f>VLOOKUP(B90,GD_CHAM_CONG!$C$6:$AN$997,38,FALSE)</f>
        <v>27</v>
      </c>
      <c r="I90" s="216">
        <f>VLOOKUP(B90,GD_CHAM_CONG!$C$6:$AS$997,39,FALSE)+VLOOKUP(B90,GD_CHAM_CONG!$C$6:$AS$997,40,FALSE)+VLOOKUP(B90,GD_CHAM_CONG!$C$6:$AS$997,41,FALSE)+VLOOKUP(B90,GD_CHAM_CONG!$C$6:$AS$997,42,FALSE)+VLOOKUP(B90,GD_CHAM_CONG!$C$6:$AS$997,43,FALSE)</f>
        <v>0</v>
      </c>
      <c r="J90" s="216">
        <f>VLOOKUP(B90,GD_CHAM_CONG!$C$6:$AV$997,44,FALSE)+VLOOKUP(B90,GD_CHAM_CONG!$C$6:$AV$997,45,FALSE)+VLOOKUP(B90,GD_CHAM_CONG!$C$6:$AV$997,46,FALSE)</f>
        <v>0</v>
      </c>
      <c r="K90" s="216">
        <f>VLOOKUP(B90,GD_CHAM_CONG!$C$6:$AW$997,47,FALSE)</f>
        <v>0</v>
      </c>
      <c r="L90" s="216">
        <f>VLOOKUP(B90,GD_CHAM_CONG!$C$6:$AZ$997,47,FALSE)+VLOOKUP(B90,GD_CHAM_CONG!$C$6:$AZ$997,48,FALSE)</f>
        <v>0</v>
      </c>
      <c r="M90" s="216">
        <f>VLOOKUP(B90,GD_CHAM_CONG!$C$6:$BF$997,50,FALSE)+VLOOKUP(B90,GD_CHAM_CONG!$C$6:$BF$997,51,FALSE)+VLOOKUP(B90,GD_CHAM_CONG!$C$6:$BF$997,52,FALSE)+VLOOKUP(B90,GD_CHAM_CONG!$C$6:$BF$997,53,FALSE)+VLOOKUP(B90,GD_CHAM_CONG!$C$6:$BF$997,54,FALSE)</f>
        <v>0</v>
      </c>
      <c r="N90" s="217">
        <f>VLOOKUP(B90,GD_CHAM_CONG!$C$1:$BJ$480,60,FALSE)</f>
        <v>1</v>
      </c>
      <c r="O90" s="218">
        <f>RPT_LNS_LUONG_CHE_DO!BA91</f>
        <v>8550000</v>
      </c>
      <c r="P90" s="218">
        <f>VLOOKUP(B90,RPT_LNS_LUONG_CHE_DO!$B$5:$CA$989,78,FALSE)</f>
        <v>0</v>
      </c>
      <c r="Q90" s="218">
        <f>VLOOKUP(B90,RPT_PHU_CAP_TN!$B$5:$G$1000,6,FALSE)</f>
        <v>0</v>
      </c>
      <c r="R90" s="218">
        <f>VLOOKUP(B90,RPT_TIEN_AN_TRUA!$B$5:$I$1000,8,FALSE)</f>
        <v>680000</v>
      </c>
      <c r="S90" s="218">
        <f>VLOOKUP(B90,RPT_LNS_LUONG_CHE_DO!$B$5:$BV$993,68,FALSE)+VLOOKUP(B90,RPT_LNS_LUONG_CHE_DO!$B$5:$BW$993,69,FALSE)</f>
        <v>0</v>
      </c>
      <c r="T90" s="218">
        <f t="shared" si="8"/>
        <v>9230000</v>
      </c>
      <c r="U90" s="219">
        <f>VLOOKUP(B90,RPT_BAO_HIEM!$B$5:$N$1000,11,FALSE)</f>
        <v>310000</v>
      </c>
      <c r="V90" s="219">
        <f>VLOOKUP(B90,RPT_BAO_HIEM!$B$5:$N$1000,12,FALSE)</f>
        <v>58125</v>
      </c>
      <c r="W90" s="219">
        <f>VLOOKUP(B90,RPT_BAO_HIEM!$B$5:$N$1000,13,FALSE)</f>
        <v>38750</v>
      </c>
      <c r="X90" s="220">
        <f>VLOOKUP(B90,RPT_DOAN_PHI!$B$5:$H$968,7,FALSE)</f>
        <v>85500</v>
      </c>
      <c r="Y90" s="219">
        <f>VLOOKUP(B90,RPT_THUE!$B$5:$H$933,7,FALSE)</f>
        <v>4312.5</v>
      </c>
      <c r="Z90" s="219">
        <f t="shared" si="9"/>
        <v>496687.5</v>
      </c>
      <c r="AA90" s="221">
        <f t="shared" si="10"/>
        <v>8733312.5</v>
      </c>
      <c r="AB90" s="222"/>
      <c r="AC90" s="222"/>
      <c r="AD90" s="221">
        <f t="shared" si="11"/>
        <v>8733312.5</v>
      </c>
      <c r="AE90">
        <v>8733312.5</v>
      </c>
      <c r="AF90" s="338">
        <f t="shared" si="6"/>
        <v>0</v>
      </c>
    </row>
    <row r="91" spans="1:32" ht="14.25" x14ac:dyDescent="0.2">
      <c r="A91" s="89">
        <f t="shared" si="7"/>
        <v>88</v>
      </c>
      <c r="B91" s="212">
        <f>GD_CHUNG!B92</f>
        <v>10600</v>
      </c>
      <c r="C91" s="212" t="str">
        <f>GD_CHUNG!C92</f>
        <v>Nguyễn Thị Vân Anh</v>
      </c>
      <c r="D91" s="212" t="str">
        <f>GD_CHUNG!D92</f>
        <v>NV PVHK</v>
      </c>
      <c r="E91" s="213" t="str">
        <f>GD_CHUNG!G92</f>
        <v>HD3N</v>
      </c>
      <c r="F91" s="214">
        <f>VLOOKUP(B91,GD_LCD_HS_LNS!$B$4:$E$1000,4,FALSE)</f>
        <v>3875000</v>
      </c>
      <c r="G91" s="215">
        <f>VLOOKUP(B91,GD_CHUNG!$B$5:$N$594,13,FALSE)</f>
        <v>10525213783010</v>
      </c>
      <c r="H91" s="216">
        <f>VLOOKUP(B91,GD_CHAM_CONG!$C$6:$AN$997,38,FALSE)</f>
        <v>27</v>
      </c>
      <c r="I91" s="216">
        <f>VLOOKUP(B91,GD_CHAM_CONG!$C$6:$AS$997,39,FALSE)+VLOOKUP(B91,GD_CHAM_CONG!$C$6:$AS$997,40,FALSE)+VLOOKUP(B91,GD_CHAM_CONG!$C$6:$AS$997,41,FALSE)+VLOOKUP(B91,GD_CHAM_CONG!$C$6:$AS$997,42,FALSE)+VLOOKUP(B91,GD_CHAM_CONG!$C$6:$AS$997,43,FALSE)</f>
        <v>0</v>
      </c>
      <c r="J91" s="216">
        <f>VLOOKUP(B91,GD_CHAM_CONG!$C$6:$AV$997,44,FALSE)+VLOOKUP(B91,GD_CHAM_CONG!$C$6:$AV$997,45,FALSE)+VLOOKUP(B91,GD_CHAM_CONG!$C$6:$AV$997,46,FALSE)</f>
        <v>0</v>
      </c>
      <c r="K91" s="216">
        <f>VLOOKUP(B91,GD_CHAM_CONG!$C$6:$AW$997,47,FALSE)</f>
        <v>0</v>
      </c>
      <c r="L91" s="216">
        <f>VLOOKUP(B91,GD_CHAM_CONG!$C$6:$AZ$997,47,FALSE)+VLOOKUP(B91,GD_CHAM_CONG!$C$6:$AZ$997,48,FALSE)</f>
        <v>0</v>
      </c>
      <c r="M91" s="216">
        <f>VLOOKUP(B91,GD_CHAM_CONG!$C$6:$BF$997,50,FALSE)+VLOOKUP(B91,GD_CHAM_CONG!$C$6:$BF$997,51,FALSE)+VLOOKUP(B91,GD_CHAM_CONG!$C$6:$BF$997,52,FALSE)+VLOOKUP(B91,GD_CHAM_CONG!$C$6:$BF$997,53,FALSE)+VLOOKUP(B91,GD_CHAM_CONG!$C$6:$BF$997,54,FALSE)</f>
        <v>0</v>
      </c>
      <c r="N91" s="217">
        <f>VLOOKUP(B91,GD_CHAM_CONG!$C$1:$BJ$480,60,FALSE)</f>
        <v>0.93</v>
      </c>
      <c r="O91" s="218">
        <f>RPT_LNS_LUONG_CHE_DO!BA92</f>
        <v>6696000.0000000009</v>
      </c>
      <c r="P91" s="218">
        <f>VLOOKUP(B91,RPT_LNS_LUONG_CHE_DO!$B$5:$CA$989,78,FALSE)</f>
        <v>0</v>
      </c>
      <c r="Q91" s="218">
        <f>VLOOKUP(B91,RPT_PHU_CAP_TN!$B$5:$G$1000,6,FALSE)</f>
        <v>0</v>
      </c>
      <c r="R91" s="218">
        <f>VLOOKUP(B91,RPT_TIEN_AN_TRUA!$B$5:$I$1000,8,FALSE)</f>
        <v>680000</v>
      </c>
      <c r="S91" s="218">
        <f>VLOOKUP(B91,RPT_LNS_LUONG_CHE_DO!$B$5:$BV$993,68,FALSE)+VLOOKUP(B91,RPT_LNS_LUONG_CHE_DO!$B$5:$BW$993,69,FALSE)</f>
        <v>0</v>
      </c>
      <c r="T91" s="218">
        <f t="shared" si="8"/>
        <v>7376000.0000000009</v>
      </c>
      <c r="U91" s="219">
        <f>VLOOKUP(B91,RPT_BAO_HIEM!$B$5:$N$1000,11,FALSE)</f>
        <v>310000</v>
      </c>
      <c r="V91" s="219">
        <f>VLOOKUP(B91,RPT_BAO_HIEM!$B$5:$N$1000,12,FALSE)</f>
        <v>58125</v>
      </c>
      <c r="W91" s="219">
        <f>VLOOKUP(B91,RPT_BAO_HIEM!$B$5:$N$1000,13,FALSE)</f>
        <v>38750</v>
      </c>
      <c r="X91" s="220">
        <f>VLOOKUP(B91,RPT_DOAN_PHI!$B$5:$H$968,7,FALSE)</f>
        <v>66960</v>
      </c>
      <c r="Y91" s="219">
        <f>VLOOKUP(B91,RPT_THUE!$B$5:$H$933,7,FALSE)</f>
        <v>176420.19250000006</v>
      </c>
      <c r="Z91" s="219">
        <f t="shared" si="9"/>
        <v>650255.19250000012</v>
      </c>
      <c r="AA91" s="221">
        <f t="shared" si="10"/>
        <v>6725744.807500001</v>
      </c>
      <c r="AB91" s="222"/>
      <c r="AC91" s="222"/>
      <c r="AD91" s="221">
        <f t="shared" si="11"/>
        <v>6725744.807500001</v>
      </c>
      <c r="AE91">
        <v>6725744.807500001</v>
      </c>
      <c r="AF91" s="338">
        <f t="shared" si="6"/>
        <v>0</v>
      </c>
    </row>
    <row r="92" spans="1:32" ht="14.25" x14ac:dyDescent="0.2">
      <c r="A92" s="89">
        <f t="shared" si="7"/>
        <v>89</v>
      </c>
      <c r="B92" s="212">
        <f>GD_CHUNG!B93</f>
        <v>10601</v>
      </c>
      <c r="C92" s="212" t="str">
        <f>GD_CHUNG!C93</f>
        <v>Phan Thị Hạnh</v>
      </c>
      <c r="D92" s="212" t="str">
        <f>GD_CHUNG!D93</f>
        <v>NV PVHK</v>
      </c>
      <c r="E92" s="213" t="str">
        <f>GD_CHUNG!G93</f>
        <v>HD3N</v>
      </c>
      <c r="F92" s="214">
        <f>VLOOKUP(B92,GD_LCD_HS_LNS!$B$4:$E$1000,4,FALSE)</f>
        <v>3875000</v>
      </c>
      <c r="G92" s="215">
        <f>VLOOKUP(B92,GD_CHUNG!$B$5:$N$594,13,FALSE)</f>
        <v>10525213791013</v>
      </c>
      <c r="H92" s="216">
        <f>VLOOKUP(B92,GD_CHAM_CONG!$C$6:$AN$997,38,FALSE)</f>
        <v>27</v>
      </c>
      <c r="I92" s="216">
        <f>VLOOKUP(B92,GD_CHAM_CONG!$C$6:$AS$997,39,FALSE)+VLOOKUP(B92,GD_CHAM_CONG!$C$6:$AS$997,40,FALSE)+VLOOKUP(B92,GD_CHAM_CONG!$C$6:$AS$997,41,FALSE)+VLOOKUP(B92,GD_CHAM_CONG!$C$6:$AS$997,42,FALSE)+VLOOKUP(B92,GD_CHAM_CONG!$C$6:$AS$997,43,FALSE)</f>
        <v>0</v>
      </c>
      <c r="J92" s="216">
        <f>VLOOKUP(B92,GD_CHAM_CONG!$C$6:$AV$997,44,FALSE)+VLOOKUP(B92,GD_CHAM_CONG!$C$6:$AV$997,45,FALSE)+VLOOKUP(B92,GD_CHAM_CONG!$C$6:$AV$997,46,FALSE)</f>
        <v>0</v>
      </c>
      <c r="K92" s="216">
        <f>VLOOKUP(B92,GD_CHAM_CONG!$C$6:$AW$997,47,FALSE)</f>
        <v>0</v>
      </c>
      <c r="L92" s="216">
        <f>VLOOKUP(B92,GD_CHAM_CONG!$C$6:$AZ$997,47,FALSE)+VLOOKUP(B92,GD_CHAM_CONG!$C$6:$AZ$997,48,FALSE)</f>
        <v>0</v>
      </c>
      <c r="M92" s="216">
        <f>VLOOKUP(B92,GD_CHAM_CONG!$C$6:$BF$997,50,FALSE)+VLOOKUP(B92,GD_CHAM_CONG!$C$6:$BF$997,51,FALSE)+VLOOKUP(B92,GD_CHAM_CONG!$C$6:$BF$997,52,FALSE)+VLOOKUP(B92,GD_CHAM_CONG!$C$6:$BF$997,53,FALSE)+VLOOKUP(B92,GD_CHAM_CONG!$C$6:$BF$997,54,FALSE)</f>
        <v>0</v>
      </c>
      <c r="N92" s="217">
        <f>VLOOKUP(B92,GD_CHAM_CONG!$C$1:$BJ$480,60,FALSE)</f>
        <v>1</v>
      </c>
      <c r="O92" s="218">
        <f>RPT_LNS_LUONG_CHE_DO!BA93</f>
        <v>7200000</v>
      </c>
      <c r="P92" s="218">
        <f>VLOOKUP(B92,RPT_LNS_LUONG_CHE_DO!$B$5:$CA$989,78,FALSE)</f>
        <v>0</v>
      </c>
      <c r="Q92" s="218">
        <f>VLOOKUP(B92,RPT_PHU_CAP_TN!$B$5:$G$1000,6,FALSE)</f>
        <v>0</v>
      </c>
      <c r="R92" s="218">
        <f>VLOOKUP(B92,RPT_TIEN_AN_TRUA!$B$5:$I$1000,8,FALSE)</f>
        <v>680000</v>
      </c>
      <c r="S92" s="218">
        <f>VLOOKUP(B92,RPT_LNS_LUONG_CHE_DO!$B$5:$BV$993,68,FALSE)+VLOOKUP(B92,RPT_LNS_LUONG_CHE_DO!$B$5:$BW$993,69,FALSE)</f>
        <v>0</v>
      </c>
      <c r="T92" s="218">
        <f t="shared" si="8"/>
        <v>7880000</v>
      </c>
      <c r="U92" s="219">
        <f>VLOOKUP(B92,RPT_BAO_HIEM!$B$5:$N$1000,11,FALSE)</f>
        <v>310000</v>
      </c>
      <c r="V92" s="219">
        <f>VLOOKUP(B92,RPT_BAO_HIEM!$B$5:$N$1000,12,FALSE)</f>
        <v>58125</v>
      </c>
      <c r="W92" s="219">
        <f>VLOOKUP(B92,RPT_BAO_HIEM!$B$5:$N$1000,13,FALSE)</f>
        <v>38750</v>
      </c>
      <c r="X92" s="220">
        <f>VLOOKUP(B92,RPT_DOAN_PHI!$B$5:$H$968,7,FALSE)</f>
        <v>72000</v>
      </c>
      <c r="Y92" s="219">
        <f>VLOOKUP(B92,RPT_THUE!$B$5:$H$933,7,FALSE)</f>
        <v>49312.5</v>
      </c>
      <c r="Z92" s="219">
        <f t="shared" si="9"/>
        <v>528187.5</v>
      </c>
      <c r="AA92" s="221">
        <f t="shared" si="10"/>
        <v>7351812.5</v>
      </c>
      <c r="AB92" s="222"/>
      <c r="AC92" s="222"/>
      <c r="AD92" s="221">
        <f t="shared" si="11"/>
        <v>7351812.5</v>
      </c>
      <c r="AE92">
        <v>7351812.5</v>
      </c>
      <c r="AF92" s="338">
        <f t="shared" si="6"/>
        <v>0</v>
      </c>
    </row>
    <row r="93" spans="1:32" ht="14.25" x14ac:dyDescent="0.2">
      <c r="A93" s="89">
        <f t="shared" si="7"/>
        <v>90</v>
      </c>
      <c r="B93" s="212">
        <f>GD_CHUNG!B94</f>
        <v>10608</v>
      </c>
      <c r="C93" s="212" t="str">
        <f>GD_CHUNG!C94</f>
        <v>Nguyễn Thị Hương</v>
      </c>
      <c r="D93" s="212" t="str">
        <f>GD_CHUNG!D94</f>
        <v>NV PVHK</v>
      </c>
      <c r="E93" s="213" t="str">
        <f>GD_CHUNG!G94</f>
        <v>HDKX</v>
      </c>
      <c r="F93" s="214">
        <f>VLOOKUP(B93,GD_LCD_HS_LNS!$B$4:$E$1000,4,FALSE)</f>
        <v>3875000</v>
      </c>
      <c r="G93" s="215">
        <f>VLOOKUP(B93,GD_CHUNG!$B$5:$N$594,13,FALSE)</f>
        <v>10523498956018</v>
      </c>
      <c r="H93" s="216">
        <f>VLOOKUP(B93,GD_CHAM_CONG!$C$6:$AN$997,38,FALSE)</f>
        <v>27</v>
      </c>
      <c r="I93" s="216">
        <f>VLOOKUP(B93,GD_CHAM_CONG!$C$6:$AS$997,39,FALSE)+VLOOKUP(B93,GD_CHAM_CONG!$C$6:$AS$997,40,FALSE)+VLOOKUP(B93,GD_CHAM_CONG!$C$6:$AS$997,41,FALSE)+VLOOKUP(B93,GD_CHAM_CONG!$C$6:$AS$997,42,FALSE)+VLOOKUP(B93,GD_CHAM_CONG!$C$6:$AS$997,43,FALSE)</f>
        <v>0</v>
      </c>
      <c r="J93" s="216">
        <f>VLOOKUP(B93,GD_CHAM_CONG!$C$6:$AV$997,44,FALSE)+VLOOKUP(B93,GD_CHAM_CONG!$C$6:$AV$997,45,FALSE)+VLOOKUP(B93,GD_CHAM_CONG!$C$6:$AV$997,46,FALSE)</f>
        <v>0</v>
      </c>
      <c r="K93" s="216">
        <f>VLOOKUP(B93,GD_CHAM_CONG!$C$6:$AW$997,47,FALSE)</f>
        <v>0</v>
      </c>
      <c r="L93" s="216">
        <f>VLOOKUP(B93,GD_CHAM_CONG!$C$6:$AZ$997,47,FALSE)+VLOOKUP(B93,GD_CHAM_CONG!$C$6:$AZ$997,48,FALSE)</f>
        <v>0</v>
      </c>
      <c r="M93" s="216">
        <f>VLOOKUP(B93,GD_CHAM_CONG!$C$6:$BF$997,50,FALSE)+VLOOKUP(B93,GD_CHAM_CONG!$C$6:$BF$997,51,FALSE)+VLOOKUP(B93,GD_CHAM_CONG!$C$6:$BF$997,52,FALSE)+VLOOKUP(B93,GD_CHAM_CONG!$C$6:$BF$997,53,FALSE)+VLOOKUP(B93,GD_CHAM_CONG!$C$6:$BF$997,54,FALSE)</f>
        <v>0</v>
      </c>
      <c r="N93" s="217">
        <f>VLOOKUP(B93,GD_CHAM_CONG!$C$1:$BJ$480,60,FALSE)</f>
        <v>1</v>
      </c>
      <c r="O93" s="218">
        <f>RPT_LNS_LUONG_CHE_DO!BA94</f>
        <v>7650000</v>
      </c>
      <c r="P93" s="218">
        <f>VLOOKUP(B93,RPT_LNS_LUONG_CHE_DO!$B$5:$CA$989,78,FALSE)</f>
        <v>0</v>
      </c>
      <c r="Q93" s="218">
        <f>VLOOKUP(B93,RPT_PHU_CAP_TN!$B$5:$G$1000,6,FALSE)</f>
        <v>155000</v>
      </c>
      <c r="R93" s="218">
        <f>VLOOKUP(B93,RPT_TIEN_AN_TRUA!$B$5:$I$1000,8,FALSE)</f>
        <v>680000</v>
      </c>
      <c r="S93" s="218">
        <f>VLOOKUP(B93,RPT_LNS_LUONG_CHE_DO!$B$5:$BV$993,68,FALSE)+VLOOKUP(B93,RPT_LNS_LUONG_CHE_DO!$B$5:$BW$993,69,FALSE)</f>
        <v>0</v>
      </c>
      <c r="T93" s="218">
        <f t="shared" si="8"/>
        <v>8485000</v>
      </c>
      <c r="U93" s="219">
        <f>VLOOKUP(B93,RPT_BAO_HIEM!$B$5:$N$1000,11,FALSE)</f>
        <v>310000</v>
      </c>
      <c r="V93" s="219">
        <f>VLOOKUP(B93,RPT_BAO_HIEM!$B$5:$N$1000,12,FALSE)</f>
        <v>58125</v>
      </c>
      <c r="W93" s="219">
        <f>VLOOKUP(B93,RPT_BAO_HIEM!$B$5:$N$1000,13,FALSE)</f>
        <v>38750</v>
      </c>
      <c r="X93" s="220">
        <f>VLOOKUP(B93,RPT_DOAN_PHI!$B$5:$H$968,7,FALSE)</f>
        <v>78050</v>
      </c>
      <c r="Y93" s="219">
        <f>VLOOKUP(B93,RPT_THUE!$B$5:$H$933,7,FALSE)</f>
        <v>128937.5</v>
      </c>
      <c r="Z93" s="219">
        <f t="shared" si="9"/>
        <v>613862.5</v>
      </c>
      <c r="AA93" s="221">
        <f t="shared" si="10"/>
        <v>7871137.5</v>
      </c>
      <c r="AB93" s="222"/>
      <c r="AC93" s="223">
        <v>378675</v>
      </c>
      <c r="AD93" s="221">
        <f t="shared" si="11"/>
        <v>8249812.5</v>
      </c>
      <c r="AE93">
        <v>8249812.5</v>
      </c>
      <c r="AF93" s="338">
        <f t="shared" si="6"/>
        <v>0</v>
      </c>
    </row>
    <row r="94" spans="1:32" ht="14.25" x14ac:dyDescent="0.2">
      <c r="A94" s="89">
        <f t="shared" si="7"/>
        <v>91</v>
      </c>
      <c r="B94" s="212">
        <f>GD_CHUNG!B95</f>
        <v>10624</v>
      </c>
      <c r="C94" s="212" t="str">
        <f>GD_CHUNG!C95</f>
        <v>Nguyễn Huyền Trang</v>
      </c>
      <c r="D94" s="212" t="str">
        <f>GD_CHUNG!D95</f>
        <v>NV PVHK</v>
      </c>
      <c r="E94" s="213" t="str">
        <f>GD_CHUNG!G95</f>
        <v>HDKX</v>
      </c>
      <c r="F94" s="214">
        <f>VLOOKUP(B94,GD_LCD_HS_LNS!$B$4:$E$1000,4,FALSE)</f>
        <v>3875000</v>
      </c>
      <c r="G94" s="215">
        <f>VLOOKUP(B94,GD_CHUNG!$B$5:$N$594,13,FALSE)</f>
        <v>10523498907017</v>
      </c>
      <c r="H94" s="216">
        <f>VLOOKUP(B94,GD_CHAM_CONG!$C$6:$AN$997,38,FALSE)</f>
        <v>0</v>
      </c>
      <c r="I94" s="216">
        <f>VLOOKUP(B94,GD_CHAM_CONG!$C$6:$AS$997,39,FALSE)+VLOOKUP(B94,GD_CHAM_CONG!$C$6:$AS$997,40,FALSE)+VLOOKUP(B94,GD_CHAM_CONG!$C$6:$AS$997,41,FALSE)+VLOOKUP(B94,GD_CHAM_CONG!$C$6:$AS$997,42,FALSE)+VLOOKUP(B94,GD_CHAM_CONG!$C$6:$AS$997,43,FALSE)</f>
        <v>0</v>
      </c>
      <c r="J94" s="216">
        <f>VLOOKUP(B94,GD_CHAM_CONG!$C$6:$AV$997,44,FALSE)+VLOOKUP(B94,GD_CHAM_CONG!$C$6:$AV$997,45,FALSE)+VLOOKUP(B94,GD_CHAM_CONG!$C$6:$AV$997,46,FALSE)</f>
        <v>27</v>
      </c>
      <c r="K94" s="216">
        <f>VLOOKUP(B94,GD_CHAM_CONG!$C$6:$AW$997,47,FALSE)</f>
        <v>0</v>
      </c>
      <c r="L94" s="216">
        <f>VLOOKUP(B94,GD_CHAM_CONG!$C$6:$AZ$997,47,FALSE)+VLOOKUP(B94,GD_CHAM_CONG!$C$6:$AZ$997,48,FALSE)</f>
        <v>0</v>
      </c>
      <c r="M94" s="216">
        <f>VLOOKUP(B94,GD_CHAM_CONG!$C$6:$BF$997,50,FALSE)+VLOOKUP(B94,GD_CHAM_CONG!$C$6:$BF$997,51,FALSE)+VLOOKUP(B94,GD_CHAM_CONG!$C$6:$BF$997,52,FALSE)+VLOOKUP(B94,GD_CHAM_CONG!$C$6:$BF$997,53,FALSE)+VLOOKUP(B94,GD_CHAM_CONG!$C$6:$BF$997,54,FALSE)</f>
        <v>0</v>
      </c>
      <c r="N94" s="217">
        <f>VLOOKUP(B94,GD_CHAM_CONG!$C$1:$BJ$480,60,FALSE)</f>
        <v>1</v>
      </c>
      <c r="O94" s="218">
        <f>RPT_LNS_LUONG_CHE_DO!BA95</f>
        <v>765000</v>
      </c>
      <c r="P94" s="218">
        <f>VLOOKUP(B94,RPT_LNS_LUONG_CHE_DO!$B$5:$CA$989,78,FALSE)</f>
        <v>0</v>
      </c>
      <c r="Q94" s="218">
        <f>VLOOKUP(B94,RPT_PHU_CAP_TN!$B$5:$G$1000,6,FALSE)</f>
        <v>0</v>
      </c>
      <c r="R94" s="218">
        <f>VLOOKUP(B94,RPT_TIEN_AN_TRUA!$B$5:$I$1000,8,FALSE)</f>
        <v>0</v>
      </c>
      <c r="S94" s="218">
        <f>VLOOKUP(B94,RPT_LNS_LUONG_CHE_DO!$B$5:$BV$993,68,FALSE)+VLOOKUP(B94,RPT_LNS_LUONG_CHE_DO!$B$5:$BW$993,69,FALSE)</f>
        <v>0</v>
      </c>
      <c r="T94" s="218">
        <f t="shared" si="8"/>
        <v>765000</v>
      </c>
      <c r="U94" s="219">
        <f>VLOOKUP(B94,RPT_BAO_HIEM!$B$5:$N$1000,11,FALSE)</f>
        <v>0</v>
      </c>
      <c r="V94" s="219">
        <f>VLOOKUP(B94,RPT_BAO_HIEM!$B$5:$N$1000,12,FALSE)</f>
        <v>0</v>
      </c>
      <c r="W94" s="219">
        <f>VLOOKUP(B94,RPT_BAO_HIEM!$B$5:$N$1000,13,FALSE)</f>
        <v>0</v>
      </c>
      <c r="X94" s="220">
        <f>VLOOKUP(B94,RPT_DOAN_PHI!$B$5:$H$968,7,FALSE)</f>
        <v>7650</v>
      </c>
      <c r="Y94" s="219">
        <f>VLOOKUP(B94,RPT_THUE!$B$5:$H$933,7,FALSE)</f>
        <v>0</v>
      </c>
      <c r="Z94" s="219">
        <f t="shared" si="9"/>
        <v>7650</v>
      </c>
      <c r="AA94" s="221">
        <f t="shared" si="10"/>
        <v>757350</v>
      </c>
      <c r="AB94" s="222"/>
      <c r="AC94" s="222"/>
      <c r="AD94" s="221">
        <f t="shared" si="11"/>
        <v>757350</v>
      </c>
      <c r="AE94">
        <v>757350</v>
      </c>
      <c r="AF94" s="338">
        <f t="shared" si="6"/>
        <v>0</v>
      </c>
    </row>
    <row r="95" spans="1:32" ht="14.25" x14ac:dyDescent="0.2">
      <c r="A95" s="89">
        <f t="shared" si="7"/>
        <v>92</v>
      </c>
      <c r="B95" s="212">
        <f>GD_CHUNG!B96</f>
        <v>10625</v>
      </c>
      <c r="C95" s="212" t="str">
        <f>GD_CHUNG!C96</f>
        <v>Vương Thị Thanh Nhàn</v>
      </c>
      <c r="D95" s="212" t="str">
        <f>GD_CHUNG!D96</f>
        <v>NV PVHK</v>
      </c>
      <c r="E95" s="213" t="str">
        <f>GD_CHUNG!G96</f>
        <v>HDKX</v>
      </c>
      <c r="F95" s="214">
        <f>VLOOKUP(B95,GD_LCD_HS_LNS!$B$4:$E$1000,4,FALSE)</f>
        <v>3875000</v>
      </c>
      <c r="G95" s="215">
        <f>VLOOKUP(B95,GD_CHUNG!$B$5:$N$594,13,FALSE)</f>
        <v>13820400981015</v>
      </c>
      <c r="H95" s="216">
        <f>VLOOKUP(B95,GD_CHAM_CONG!$C$6:$AN$997,38,FALSE)</f>
        <v>27</v>
      </c>
      <c r="I95" s="216">
        <f>VLOOKUP(B95,GD_CHAM_CONG!$C$6:$AS$997,39,FALSE)+VLOOKUP(B95,GD_CHAM_CONG!$C$6:$AS$997,40,FALSE)+VLOOKUP(B95,GD_CHAM_CONG!$C$6:$AS$997,41,FALSE)+VLOOKUP(B95,GD_CHAM_CONG!$C$6:$AS$997,42,FALSE)+VLOOKUP(B95,GD_CHAM_CONG!$C$6:$AS$997,43,FALSE)</f>
        <v>0</v>
      </c>
      <c r="J95" s="216">
        <f>VLOOKUP(B95,GD_CHAM_CONG!$C$6:$AV$997,44,FALSE)+VLOOKUP(B95,GD_CHAM_CONG!$C$6:$AV$997,45,FALSE)+VLOOKUP(B95,GD_CHAM_CONG!$C$6:$AV$997,46,FALSE)</f>
        <v>0</v>
      </c>
      <c r="K95" s="216">
        <f>VLOOKUP(B95,GD_CHAM_CONG!$C$6:$AW$997,47,FALSE)</f>
        <v>0</v>
      </c>
      <c r="L95" s="216">
        <f>VLOOKUP(B95,GD_CHAM_CONG!$C$6:$AZ$997,47,FALSE)+VLOOKUP(B95,GD_CHAM_CONG!$C$6:$AZ$997,48,FALSE)</f>
        <v>0</v>
      </c>
      <c r="M95" s="216">
        <f>VLOOKUP(B95,GD_CHAM_CONG!$C$6:$BF$997,50,FALSE)+VLOOKUP(B95,GD_CHAM_CONG!$C$6:$BF$997,51,FALSE)+VLOOKUP(B95,GD_CHAM_CONG!$C$6:$BF$997,52,FALSE)+VLOOKUP(B95,GD_CHAM_CONG!$C$6:$BF$997,53,FALSE)+VLOOKUP(B95,GD_CHAM_CONG!$C$6:$BF$997,54,FALSE)</f>
        <v>0</v>
      </c>
      <c r="N95" s="217">
        <f>VLOOKUP(B95,GD_CHAM_CONG!$C$1:$BJ$480,60,FALSE)</f>
        <v>1</v>
      </c>
      <c r="O95" s="218">
        <f>RPT_LNS_LUONG_CHE_DO!BA96</f>
        <v>9044999.9999999981</v>
      </c>
      <c r="P95" s="218">
        <f>VLOOKUP(B95,RPT_LNS_LUONG_CHE_DO!$B$5:$CA$989,78,FALSE)</f>
        <v>0</v>
      </c>
      <c r="Q95" s="218">
        <f>VLOOKUP(B95,RPT_PHU_CAP_TN!$B$5:$G$1000,6,FALSE)</f>
        <v>155000</v>
      </c>
      <c r="R95" s="218">
        <f>VLOOKUP(B95,RPT_TIEN_AN_TRUA!$B$5:$I$1000,8,FALSE)</f>
        <v>680000</v>
      </c>
      <c r="S95" s="218">
        <f>VLOOKUP(B95,RPT_LNS_LUONG_CHE_DO!$B$5:$BV$993,68,FALSE)+VLOOKUP(B95,RPT_LNS_LUONG_CHE_DO!$B$5:$BW$993,69,FALSE)</f>
        <v>0</v>
      </c>
      <c r="T95" s="218">
        <f t="shared" si="8"/>
        <v>9879999.9999999981</v>
      </c>
      <c r="U95" s="219">
        <f>VLOOKUP(B95,RPT_BAO_HIEM!$B$5:$N$1000,11,FALSE)</f>
        <v>310000</v>
      </c>
      <c r="V95" s="219">
        <f>VLOOKUP(B95,RPT_BAO_HIEM!$B$5:$N$1000,12,FALSE)</f>
        <v>58125</v>
      </c>
      <c r="W95" s="219">
        <f>VLOOKUP(B95,RPT_BAO_HIEM!$B$5:$N$1000,13,FALSE)</f>
        <v>38750</v>
      </c>
      <c r="X95" s="220">
        <f>VLOOKUP(B95,RPT_DOAN_PHI!$B$5:$H$968,7,FALSE)</f>
        <v>92000</v>
      </c>
      <c r="Y95" s="219">
        <f>VLOOKUP(B95,RPT_THUE!$B$5:$H$933,7,FALSE)</f>
        <v>249312.49999999991</v>
      </c>
      <c r="Z95" s="219">
        <f t="shared" si="9"/>
        <v>748187.49999999988</v>
      </c>
      <c r="AA95" s="221">
        <f t="shared" si="10"/>
        <v>9131812.4999999981</v>
      </c>
      <c r="AB95" s="222"/>
      <c r="AC95" s="222"/>
      <c r="AD95" s="221">
        <f t="shared" si="11"/>
        <v>9131812.4999999981</v>
      </c>
      <c r="AE95">
        <v>9131812.4999999981</v>
      </c>
      <c r="AF95" s="338">
        <f t="shared" si="6"/>
        <v>0</v>
      </c>
    </row>
    <row r="96" spans="1:32" ht="14.25" x14ac:dyDescent="0.2">
      <c r="A96" s="89">
        <f t="shared" si="7"/>
        <v>93</v>
      </c>
      <c r="B96" s="212">
        <f>GD_CHUNG!B97</f>
        <v>10633</v>
      </c>
      <c r="C96" s="212" t="str">
        <f>GD_CHUNG!C97</f>
        <v>Quàng Thị Phúc</v>
      </c>
      <c r="D96" s="212" t="str">
        <f>GD_CHUNG!D97</f>
        <v>NV PVHK</v>
      </c>
      <c r="E96" s="213" t="str">
        <f>GD_CHUNG!G97</f>
        <v>HDKX</v>
      </c>
      <c r="F96" s="214">
        <f>VLOOKUP(B96,GD_LCD_HS_LNS!$B$4:$E$1000,4,FALSE)</f>
        <v>4553000</v>
      </c>
      <c r="G96" s="215">
        <f>VLOOKUP(B96,GD_CHUNG!$B$5:$N$594,13,FALSE)</f>
        <v>10522162856019</v>
      </c>
      <c r="H96" s="216">
        <f>VLOOKUP(B96,GD_CHAM_CONG!$C$6:$AN$997,38,FALSE)</f>
        <v>27</v>
      </c>
      <c r="I96" s="216">
        <f>VLOOKUP(B96,GD_CHAM_CONG!$C$6:$AS$997,39,FALSE)+VLOOKUP(B96,GD_CHAM_CONG!$C$6:$AS$997,40,FALSE)+VLOOKUP(B96,GD_CHAM_CONG!$C$6:$AS$997,41,FALSE)+VLOOKUP(B96,GD_CHAM_CONG!$C$6:$AS$997,42,FALSE)+VLOOKUP(B96,GD_CHAM_CONG!$C$6:$AS$997,43,FALSE)</f>
        <v>0</v>
      </c>
      <c r="J96" s="216">
        <f>VLOOKUP(B96,GD_CHAM_CONG!$C$6:$AV$997,44,FALSE)+VLOOKUP(B96,GD_CHAM_CONG!$C$6:$AV$997,45,FALSE)+VLOOKUP(B96,GD_CHAM_CONG!$C$6:$AV$997,46,FALSE)</f>
        <v>0</v>
      </c>
      <c r="K96" s="216">
        <f>VLOOKUP(B96,GD_CHAM_CONG!$C$6:$AW$997,47,FALSE)</f>
        <v>0</v>
      </c>
      <c r="L96" s="216">
        <f>VLOOKUP(B96,GD_CHAM_CONG!$C$6:$AZ$997,47,FALSE)+VLOOKUP(B96,GD_CHAM_CONG!$C$6:$AZ$997,48,FALSE)</f>
        <v>0</v>
      </c>
      <c r="M96" s="216">
        <f>VLOOKUP(B96,GD_CHAM_CONG!$C$6:$BF$997,50,FALSE)+VLOOKUP(B96,GD_CHAM_CONG!$C$6:$BF$997,51,FALSE)+VLOOKUP(B96,GD_CHAM_CONG!$C$6:$BF$997,52,FALSE)+VLOOKUP(B96,GD_CHAM_CONG!$C$6:$BF$997,53,FALSE)+VLOOKUP(B96,GD_CHAM_CONG!$C$6:$BF$997,54,FALSE)</f>
        <v>0</v>
      </c>
      <c r="N96" s="217">
        <f>VLOOKUP(B96,GD_CHAM_CONG!$C$1:$BJ$480,60,FALSE)</f>
        <v>1</v>
      </c>
      <c r="O96" s="218">
        <f>RPT_LNS_LUONG_CHE_DO!BA97</f>
        <v>9630000</v>
      </c>
      <c r="P96" s="218">
        <f>VLOOKUP(B96,RPT_LNS_LUONG_CHE_DO!$B$5:$CA$989,78,FALSE)</f>
        <v>0</v>
      </c>
      <c r="Q96" s="218">
        <f>VLOOKUP(B96,RPT_PHU_CAP_TN!$B$5:$G$1000,6,FALSE)</f>
        <v>155000</v>
      </c>
      <c r="R96" s="218">
        <f>VLOOKUP(B96,RPT_TIEN_AN_TRUA!$B$5:$I$1000,8,FALSE)</f>
        <v>680000</v>
      </c>
      <c r="S96" s="218">
        <f>VLOOKUP(B96,RPT_LNS_LUONG_CHE_DO!$B$5:$BV$993,68,FALSE)+VLOOKUP(B96,RPT_LNS_LUONG_CHE_DO!$B$5:$BW$993,69,FALSE)</f>
        <v>0</v>
      </c>
      <c r="T96" s="218">
        <f t="shared" si="8"/>
        <v>10465000</v>
      </c>
      <c r="U96" s="219">
        <f>VLOOKUP(B96,RPT_BAO_HIEM!$B$5:$N$1000,11,FALSE)</f>
        <v>364240</v>
      </c>
      <c r="V96" s="219">
        <f>VLOOKUP(B96,RPT_BAO_HIEM!$B$5:$N$1000,12,FALSE)</f>
        <v>68295</v>
      </c>
      <c r="W96" s="219">
        <f>VLOOKUP(B96,RPT_BAO_HIEM!$B$5:$N$1000,13,FALSE)</f>
        <v>45530</v>
      </c>
      <c r="X96" s="220">
        <f>VLOOKUP(B96,RPT_DOAN_PHI!$B$5:$H$968,7,FALSE)</f>
        <v>97850</v>
      </c>
      <c r="Y96" s="219">
        <f>VLOOKUP(B96,RPT_THUE!$B$5:$H$933,7,FALSE)</f>
        <v>225543.5</v>
      </c>
      <c r="Z96" s="219">
        <f t="shared" si="9"/>
        <v>801458.5</v>
      </c>
      <c r="AA96" s="221">
        <f t="shared" si="10"/>
        <v>9663541.5</v>
      </c>
      <c r="AB96" s="222"/>
      <c r="AC96" s="223">
        <v>383130</v>
      </c>
      <c r="AD96" s="221">
        <f t="shared" si="11"/>
        <v>10046671.5</v>
      </c>
      <c r="AE96">
        <v>10046671.5</v>
      </c>
      <c r="AF96" s="338">
        <f t="shared" si="6"/>
        <v>0</v>
      </c>
    </row>
    <row r="97" spans="1:32" ht="14.25" x14ac:dyDescent="0.2">
      <c r="A97" s="89">
        <f t="shared" si="7"/>
        <v>94</v>
      </c>
      <c r="B97" s="212">
        <f>GD_CHUNG!B98</f>
        <v>10634</v>
      </c>
      <c r="C97" s="212" t="str">
        <f>GD_CHUNG!C98</f>
        <v>Phạm Thị Thanh Hoa</v>
      </c>
      <c r="D97" s="212" t="str">
        <f>GD_CHUNG!D98</f>
        <v>NV PVHK</v>
      </c>
      <c r="E97" s="213" t="str">
        <f>GD_CHUNG!G98</f>
        <v>HDKX</v>
      </c>
      <c r="F97" s="214">
        <f>VLOOKUP(B97,GD_LCD_HS_LNS!$B$4:$E$1000,4,FALSE)</f>
        <v>3875000</v>
      </c>
      <c r="G97" s="215">
        <f>VLOOKUP(B97,GD_CHUNG!$B$5:$N$594,13,FALSE)</f>
        <v>10520107405013</v>
      </c>
      <c r="H97" s="216">
        <f>VLOOKUP(B97,GD_CHAM_CONG!$C$6:$AN$997,38,FALSE)</f>
        <v>27</v>
      </c>
      <c r="I97" s="216">
        <f>VLOOKUP(B97,GD_CHAM_CONG!$C$6:$AS$997,39,FALSE)+VLOOKUP(B97,GD_CHAM_CONG!$C$6:$AS$997,40,FALSE)+VLOOKUP(B97,GD_CHAM_CONG!$C$6:$AS$997,41,FALSE)+VLOOKUP(B97,GD_CHAM_CONG!$C$6:$AS$997,42,FALSE)+VLOOKUP(B97,GD_CHAM_CONG!$C$6:$AS$997,43,FALSE)</f>
        <v>0</v>
      </c>
      <c r="J97" s="216">
        <f>VLOOKUP(B97,GD_CHAM_CONG!$C$6:$AV$997,44,FALSE)+VLOOKUP(B97,GD_CHAM_CONG!$C$6:$AV$997,45,FALSE)+VLOOKUP(B97,GD_CHAM_CONG!$C$6:$AV$997,46,FALSE)</f>
        <v>0</v>
      </c>
      <c r="K97" s="216">
        <f>VLOOKUP(B97,GD_CHAM_CONG!$C$6:$AW$997,47,FALSE)</f>
        <v>0</v>
      </c>
      <c r="L97" s="216">
        <f>VLOOKUP(B97,GD_CHAM_CONG!$C$6:$AZ$997,47,FALSE)+VLOOKUP(B97,GD_CHAM_CONG!$C$6:$AZ$997,48,FALSE)</f>
        <v>0</v>
      </c>
      <c r="M97" s="216">
        <f>VLOOKUP(B97,GD_CHAM_CONG!$C$6:$BF$997,50,FALSE)+VLOOKUP(B97,GD_CHAM_CONG!$C$6:$BF$997,51,FALSE)+VLOOKUP(B97,GD_CHAM_CONG!$C$6:$BF$997,52,FALSE)+VLOOKUP(B97,GD_CHAM_CONG!$C$6:$BF$997,53,FALSE)+VLOOKUP(B97,GD_CHAM_CONG!$C$6:$BF$997,54,FALSE)</f>
        <v>0</v>
      </c>
      <c r="N97" s="217">
        <f>VLOOKUP(B97,GD_CHAM_CONG!$C$1:$BJ$480,60,FALSE)</f>
        <v>1.05</v>
      </c>
      <c r="O97" s="218">
        <f>RPT_LNS_LUONG_CHE_DO!BA98</f>
        <v>9497250</v>
      </c>
      <c r="P97" s="218">
        <f>VLOOKUP(B97,RPT_LNS_LUONG_CHE_DO!$B$5:$CA$989,78,FALSE)</f>
        <v>0</v>
      </c>
      <c r="Q97" s="218">
        <f>VLOOKUP(B97,RPT_PHU_CAP_TN!$B$5:$G$1000,6,FALSE)</f>
        <v>155000</v>
      </c>
      <c r="R97" s="218">
        <f>VLOOKUP(B97,RPT_TIEN_AN_TRUA!$B$5:$I$1000,8,FALSE)</f>
        <v>680000</v>
      </c>
      <c r="S97" s="218">
        <f>VLOOKUP(B97,RPT_LNS_LUONG_CHE_DO!$B$5:$BV$993,68,FALSE)+VLOOKUP(B97,RPT_LNS_LUONG_CHE_DO!$B$5:$BW$993,69,FALSE)</f>
        <v>0</v>
      </c>
      <c r="T97" s="218">
        <f t="shared" si="8"/>
        <v>10332250</v>
      </c>
      <c r="U97" s="219">
        <f>VLOOKUP(B97,RPT_BAO_HIEM!$B$5:$N$1000,11,FALSE)</f>
        <v>310000</v>
      </c>
      <c r="V97" s="219">
        <f>VLOOKUP(B97,RPT_BAO_HIEM!$B$5:$N$1000,12,FALSE)</f>
        <v>58125</v>
      </c>
      <c r="W97" s="219">
        <f>VLOOKUP(B97,RPT_BAO_HIEM!$B$5:$N$1000,13,FALSE)</f>
        <v>38750</v>
      </c>
      <c r="X97" s="220">
        <f>VLOOKUP(B97,RPT_DOAN_PHI!$B$5:$H$968,7,FALSE)</f>
        <v>96523</v>
      </c>
      <c r="Y97" s="219">
        <f>VLOOKUP(B97,RPT_THUE!$B$5:$H$933,7,FALSE)</f>
        <v>293850</v>
      </c>
      <c r="Z97" s="219">
        <f t="shared" si="9"/>
        <v>797248</v>
      </c>
      <c r="AA97" s="221">
        <f t="shared" si="10"/>
        <v>9535002</v>
      </c>
      <c r="AB97" s="222"/>
      <c r="AC97" s="222"/>
      <c r="AD97" s="221">
        <f t="shared" si="11"/>
        <v>9535002</v>
      </c>
      <c r="AE97">
        <v>9535002</v>
      </c>
      <c r="AF97" s="338">
        <f t="shared" si="6"/>
        <v>0</v>
      </c>
    </row>
    <row r="98" spans="1:32" ht="14.25" x14ac:dyDescent="0.2">
      <c r="A98" s="89">
        <f t="shared" si="7"/>
        <v>95</v>
      </c>
      <c r="B98" s="212">
        <f>GD_CHUNG!B99</f>
        <v>10635</v>
      </c>
      <c r="C98" s="212" t="str">
        <f>GD_CHUNG!C99</f>
        <v>Đào Thị Mận</v>
      </c>
      <c r="D98" s="212" t="str">
        <f>GD_CHUNG!D99</f>
        <v>NV PVHK</v>
      </c>
      <c r="E98" s="213" t="str">
        <f>GD_CHUNG!G99</f>
        <v>HDKX</v>
      </c>
      <c r="F98" s="214">
        <f>VLOOKUP(B98,GD_LCD_HS_LNS!$B$4:$E$1000,4,FALSE)</f>
        <v>4553000</v>
      </c>
      <c r="G98" s="215">
        <f>VLOOKUP(B98,GD_CHUNG!$B$5:$N$594,13,FALSE)</f>
        <v>10522162757010</v>
      </c>
      <c r="H98" s="216">
        <f>VLOOKUP(B98,GD_CHAM_CONG!$C$6:$AN$997,38,FALSE)</f>
        <v>27</v>
      </c>
      <c r="I98" s="216">
        <f>VLOOKUP(B98,GD_CHAM_CONG!$C$6:$AS$997,39,FALSE)+VLOOKUP(B98,GD_CHAM_CONG!$C$6:$AS$997,40,FALSE)+VLOOKUP(B98,GD_CHAM_CONG!$C$6:$AS$997,41,FALSE)+VLOOKUP(B98,GD_CHAM_CONG!$C$6:$AS$997,42,FALSE)+VLOOKUP(B98,GD_CHAM_CONG!$C$6:$AS$997,43,FALSE)</f>
        <v>0</v>
      </c>
      <c r="J98" s="216">
        <f>VLOOKUP(B98,GD_CHAM_CONG!$C$6:$AV$997,44,FALSE)+VLOOKUP(B98,GD_CHAM_CONG!$C$6:$AV$997,45,FALSE)+VLOOKUP(B98,GD_CHAM_CONG!$C$6:$AV$997,46,FALSE)</f>
        <v>0</v>
      </c>
      <c r="K98" s="216">
        <f>VLOOKUP(B98,GD_CHAM_CONG!$C$6:$AW$997,47,FALSE)</f>
        <v>0</v>
      </c>
      <c r="L98" s="216">
        <f>VLOOKUP(B98,GD_CHAM_CONG!$C$6:$AZ$997,47,FALSE)+VLOOKUP(B98,GD_CHAM_CONG!$C$6:$AZ$997,48,FALSE)</f>
        <v>0</v>
      </c>
      <c r="M98" s="216">
        <f>VLOOKUP(B98,GD_CHAM_CONG!$C$6:$BF$997,50,FALSE)+VLOOKUP(B98,GD_CHAM_CONG!$C$6:$BF$997,51,FALSE)+VLOOKUP(B98,GD_CHAM_CONG!$C$6:$BF$997,52,FALSE)+VLOOKUP(B98,GD_CHAM_CONG!$C$6:$BF$997,53,FALSE)+VLOOKUP(B98,GD_CHAM_CONG!$C$6:$BF$997,54,FALSE)</f>
        <v>0</v>
      </c>
      <c r="N98" s="217">
        <f>VLOOKUP(B98,GD_CHAM_CONG!$C$1:$BJ$480,60,FALSE)</f>
        <v>1</v>
      </c>
      <c r="O98" s="218">
        <f>RPT_LNS_LUONG_CHE_DO!BA99</f>
        <v>8100000</v>
      </c>
      <c r="P98" s="218">
        <f>VLOOKUP(B98,RPT_LNS_LUONG_CHE_DO!$B$5:$CA$989,78,FALSE)</f>
        <v>0</v>
      </c>
      <c r="Q98" s="218">
        <f>VLOOKUP(B98,RPT_PHU_CAP_TN!$B$5:$G$1000,6,FALSE)</f>
        <v>0</v>
      </c>
      <c r="R98" s="218">
        <f>VLOOKUP(B98,RPT_TIEN_AN_TRUA!$B$5:$I$1000,8,FALSE)</f>
        <v>680000</v>
      </c>
      <c r="S98" s="218">
        <f>VLOOKUP(B98,RPT_LNS_LUONG_CHE_DO!$B$5:$BV$993,68,FALSE)+VLOOKUP(B98,RPT_LNS_LUONG_CHE_DO!$B$5:$BW$993,69,FALSE)</f>
        <v>0</v>
      </c>
      <c r="T98" s="218">
        <f t="shared" si="8"/>
        <v>8780000</v>
      </c>
      <c r="U98" s="219">
        <f>VLOOKUP(B98,RPT_BAO_HIEM!$B$5:$N$1000,11,FALSE)</f>
        <v>364240</v>
      </c>
      <c r="V98" s="219">
        <f>VLOOKUP(B98,RPT_BAO_HIEM!$B$5:$N$1000,12,FALSE)</f>
        <v>68295</v>
      </c>
      <c r="W98" s="219">
        <f>VLOOKUP(B98,RPT_BAO_HIEM!$B$5:$N$1000,13,FALSE)</f>
        <v>45530</v>
      </c>
      <c r="X98" s="220">
        <f>VLOOKUP(B98,RPT_DOAN_PHI!$B$5:$H$968,7,FALSE)</f>
        <v>81000</v>
      </c>
      <c r="Y98" s="219">
        <f>VLOOKUP(B98,RPT_THUE!$B$5:$H$933,7,FALSE)</f>
        <v>132193.5</v>
      </c>
      <c r="Z98" s="219">
        <f t="shared" si="9"/>
        <v>691258.5</v>
      </c>
      <c r="AA98" s="221">
        <f t="shared" si="10"/>
        <v>8088741.5</v>
      </c>
      <c r="AB98" s="222"/>
      <c r="AC98" s="222"/>
      <c r="AD98" s="221">
        <f t="shared" si="11"/>
        <v>8088741.5</v>
      </c>
      <c r="AE98">
        <v>8088741.5</v>
      </c>
      <c r="AF98" s="338">
        <f t="shared" si="6"/>
        <v>0</v>
      </c>
    </row>
    <row r="99" spans="1:32" ht="14.25" x14ac:dyDescent="0.2">
      <c r="A99" s="89">
        <f t="shared" si="7"/>
        <v>96</v>
      </c>
      <c r="B99" s="212">
        <f>GD_CHUNG!B100</f>
        <v>11105</v>
      </c>
      <c r="C99" s="212" t="str">
        <f>GD_CHUNG!C100</f>
        <v>Ngô Minh Thanh</v>
      </c>
      <c r="D99" s="212" t="str">
        <f>GD_CHUNG!D100</f>
        <v>NV PVHK</v>
      </c>
      <c r="E99" s="213" t="str">
        <f>GD_CHUNG!G100</f>
        <v>HD3N</v>
      </c>
      <c r="F99" s="214">
        <f>VLOOKUP(B99,GD_LCD_HS_LNS!$B$4:$E$1000,4,FALSE)</f>
        <v>3875000</v>
      </c>
      <c r="G99" s="215">
        <f>VLOOKUP(B99,GD_CHUNG!$B$5:$N$594,13,FALSE)</f>
        <v>19020895815014</v>
      </c>
      <c r="H99" s="216">
        <f>VLOOKUP(B99,GD_CHAM_CONG!$C$6:$AN$997,38,FALSE)</f>
        <v>27</v>
      </c>
      <c r="I99" s="216">
        <f>VLOOKUP(B99,GD_CHAM_CONG!$C$6:$AS$997,39,FALSE)+VLOOKUP(B99,GD_CHAM_CONG!$C$6:$AS$997,40,FALSE)+VLOOKUP(B99,GD_CHAM_CONG!$C$6:$AS$997,41,FALSE)+VLOOKUP(B99,GD_CHAM_CONG!$C$6:$AS$997,42,FALSE)+VLOOKUP(B99,GD_CHAM_CONG!$C$6:$AS$997,43,FALSE)</f>
        <v>0</v>
      </c>
      <c r="J99" s="216">
        <f>VLOOKUP(B99,GD_CHAM_CONG!$C$6:$AV$997,44,FALSE)+VLOOKUP(B99,GD_CHAM_CONG!$C$6:$AV$997,45,FALSE)+VLOOKUP(B99,GD_CHAM_CONG!$C$6:$AV$997,46,FALSE)</f>
        <v>0</v>
      </c>
      <c r="K99" s="216">
        <f>VLOOKUP(B99,GD_CHAM_CONG!$C$6:$AW$997,47,FALSE)</f>
        <v>0</v>
      </c>
      <c r="L99" s="216">
        <f>VLOOKUP(B99,GD_CHAM_CONG!$C$6:$AZ$997,47,FALSE)+VLOOKUP(B99,GD_CHAM_CONG!$C$6:$AZ$997,48,FALSE)</f>
        <v>0</v>
      </c>
      <c r="M99" s="216">
        <f>VLOOKUP(B99,GD_CHAM_CONG!$C$6:$BF$997,50,FALSE)+VLOOKUP(B99,GD_CHAM_CONG!$C$6:$BF$997,51,FALSE)+VLOOKUP(B99,GD_CHAM_CONG!$C$6:$BF$997,52,FALSE)+VLOOKUP(B99,GD_CHAM_CONG!$C$6:$BF$997,53,FALSE)+VLOOKUP(B99,GD_CHAM_CONG!$C$6:$BF$997,54,FALSE)</f>
        <v>0</v>
      </c>
      <c r="N99" s="217">
        <f>VLOOKUP(B99,GD_CHAM_CONG!$C$1:$BJ$480,60,FALSE)</f>
        <v>1</v>
      </c>
      <c r="O99" s="218">
        <f>RPT_LNS_LUONG_CHE_DO!BA100</f>
        <v>7200000</v>
      </c>
      <c r="P99" s="218">
        <f>VLOOKUP(B99,RPT_LNS_LUONG_CHE_DO!$B$5:$CA$989,78,FALSE)</f>
        <v>0</v>
      </c>
      <c r="Q99" s="218">
        <f>VLOOKUP(B99,RPT_PHU_CAP_TN!$B$5:$G$1000,6,FALSE)</f>
        <v>0</v>
      </c>
      <c r="R99" s="218">
        <f>VLOOKUP(B99,RPT_TIEN_AN_TRUA!$B$5:$I$1000,8,FALSE)</f>
        <v>680000</v>
      </c>
      <c r="S99" s="218">
        <f>VLOOKUP(B99,RPT_LNS_LUONG_CHE_DO!$B$5:$BV$993,68,FALSE)+VLOOKUP(B99,RPT_LNS_LUONG_CHE_DO!$B$5:$BW$993,69,FALSE)</f>
        <v>0</v>
      </c>
      <c r="T99" s="218">
        <f t="shared" si="8"/>
        <v>7880000</v>
      </c>
      <c r="U99" s="219">
        <f>VLOOKUP(B99,RPT_BAO_HIEM!$B$5:$N$1000,11,FALSE)</f>
        <v>310000</v>
      </c>
      <c r="V99" s="219">
        <f>VLOOKUP(B99,RPT_BAO_HIEM!$B$5:$N$1000,12,FALSE)</f>
        <v>58125</v>
      </c>
      <c r="W99" s="219">
        <f>VLOOKUP(B99,RPT_BAO_HIEM!$B$5:$N$1000,13,FALSE)</f>
        <v>38750</v>
      </c>
      <c r="X99" s="220">
        <f>VLOOKUP(B99,RPT_DOAN_PHI!$B$5:$H$968,7,FALSE)</f>
        <v>72000</v>
      </c>
      <c r="Y99" s="219">
        <f>VLOOKUP(B99,RPT_THUE!$B$5:$H$933,7,FALSE)</f>
        <v>222112.5</v>
      </c>
      <c r="Z99" s="219">
        <f t="shared" si="9"/>
        <v>700987.5</v>
      </c>
      <c r="AA99" s="221">
        <f t="shared" si="10"/>
        <v>7179012.5</v>
      </c>
      <c r="AB99" s="223">
        <v>142560</v>
      </c>
      <c r="AC99" s="222"/>
      <c r="AD99" s="221">
        <f t="shared" si="11"/>
        <v>7036452.5</v>
      </c>
      <c r="AE99">
        <v>7036452.5</v>
      </c>
      <c r="AF99" s="338">
        <f t="shared" si="6"/>
        <v>0</v>
      </c>
    </row>
    <row r="100" spans="1:32" ht="14.25" x14ac:dyDescent="0.2">
      <c r="A100" s="89">
        <f t="shared" si="7"/>
        <v>97</v>
      </c>
      <c r="B100" s="212">
        <f>GD_CHUNG!B101</f>
        <v>11107</v>
      </c>
      <c r="C100" s="212" t="str">
        <f>GD_CHUNG!C101</f>
        <v>Vũ Thị Thơm</v>
      </c>
      <c r="D100" s="212" t="str">
        <f>GD_CHUNG!D101</f>
        <v>NV PVHK</v>
      </c>
      <c r="E100" s="213" t="str">
        <f>GD_CHUNG!G101</f>
        <v>HD3N</v>
      </c>
      <c r="F100" s="214">
        <f>VLOOKUP(B100,GD_LCD_HS_LNS!$B$4:$E$1000,4,FALSE)</f>
        <v>3875000</v>
      </c>
      <c r="G100" s="215">
        <f>VLOOKUP(B100,GD_CHUNG!$B$5:$N$594,13,FALSE)</f>
        <v>19026970109013</v>
      </c>
      <c r="H100" s="216">
        <f>VLOOKUP(B100,GD_CHAM_CONG!$C$6:$AN$997,38,FALSE)</f>
        <v>27</v>
      </c>
      <c r="I100" s="216">
        <f>VLOOKUP(B100,GD_CHAM_CONG!$C$6:$AS$997,39,FALSE)+VLOOKUP(B100,GD_CHAM_CONG!$C$6:$AS$997,40,FALSE)+VLOOKUP(B100,GD_CHAM_CONG!$C$6:$AS$997,41,FALSE)+VLOOKUP(B100,GD_CHAM_CONG!$C$6:$AS$997,42,FALSE)+VLOOKUP(B100,GD_CHAM_CONG!$C$6:$AS$997,43,FALSE)</f>
        <v>0</v>
      </c>
      <c r="J100" s="216">
        <f>VLOOKUP(B100,GD_CHAM_CONG!$C$6:$AV$997,44,FALSE)+VLOOKUP(B100,GD_CHAM_CONG!$C$6:$AV$997,45,FALSE)+VLOOKUP(B100,GD_CHAM_CONG!$C$6:$AV$997,46,FALSE)</f>
        <v>0</v>
      </c>
      <c r="K100" s="216">
        <f>VLOOKUP(B100,GD_CHAM_CONG!$C$6:$AW$997,47,FALSE)</f>
        <v>0</v>
      </c>
      <c r="L100" s="216">
        <f>VLOOKUP(B100,GD_CHAM_CONG!$C$6:$AZ$997,47,FALSE)+VLOOKUP(B100,GD_CHAM_CONG!$C$6:$AZ$997,48,FALSE)</f>
        <v>0</v>
      </c>
      <c r="M100" s="216">
        <f>VLOOKUP(B100,GD_CHAM_CONG!$C$6:$BF$997,50,FALSE)+VLOOKUP(B100,GD_CHAM_CONG!$C$6:$BF$997,51,FALSE)+VLOOKUP(B100,GD_CHAM_CONG!$C$6:$BF$997,52,FALSE)+VLOOKUP(B100,GD_CHAM_CONG!$C$6:$BF$997,53,FALSE)+VLOOKUP(B100,GD_CHAM_CONG!$C$6:$BF$997,54,FALSE)</f>
        <v>0</v>
      </c>
      <c r="N100" s="217">
        <f>VLOOKUP(B100,GD_CHAM_CONG!$C$1:$BJ$480,60,FALSE)</f>
        <v>1</v>
      </c>
      <c r="O100" s="218">
        <f>RPT_LNS_LUONG_CHE_DO!BA101</f>
        <v>7200000</v>
      </c>
      <c r="P100" s="218">
        <f>VLOOKUP(B100,RPT_LNS_LUONG_CHE_DO!$B$5:$CA$989,78,FALSE)</f>
        <v>0</v>
      </c>
      <c r="Q100" s="218">
        <f>VLOOKUP(B100,RPT_PHU_CAP_TN!$B$5:$G$1000,6,FALSE)</f>
        <v>0</v>
      </c>
      <c r="R100" s="218">
        <f>VLOOKUP(B100,RPT_TIEN_AN_TRUA!$B$5:$I$1000,8,FALSE)</f>
        <v>680000</v>
      </c>
      <c r="S100" s="218">
        <f>VLOOKUP(B100,RPT_LNS_LUONG_CHE_DO!$B$5:$BV$993,68,FALSE)+VLOOKUP(B100,RPT_LNS_LUONG_CHE_DO!$B$5:$BW$993,69,FALSE)</f>
        <v>0</v>
      </c>
      <c r="T100" s="218">
        <f t="shared" si="8"/>
        <v>7880000</v>
      </c>
      <c r="U100" s="219">
        <f>VLOOKUP(B100,RPT_BAO_HIEM!$B$5:$N$1000,11,FALSE)</f>
        <v>310000</v>
      </c>
      <c r="V100" s="219">
        <f>VLOOKUP(B100,RPT_BAO_HIEM!$B$5:$N$1000,12,FALSE)</f>
        <v>58125</v>
      </c>
      <c r="W100" s="219">
        <f>VLOOKUP(B100,RPT_BAO_HIEM!$B$5:$N$1000,13,FALSE)</f>
        <v>38750</v>
      </c>
      <c r="X100" s="220">
        <f>VLOOKUP(B100,RPT_DOAN_PHI!$B$5:$H$968,7,FALSE)</f>
        <v>72000</v>
      </c>
      <c r="Y100" s="219">
        <f>VLOOKUP(B100,RPT_THUE!$B$5:$H$933,7,FALSE)</f>
        <v>229312.5</v>
      </c>
      <c r="Z100" s="219">
        <f t="shared" si="9"/>
        <v>708187.5</v>
      </c>
      <c r="AA100" s="221">
        <f t="shared" si="10"/>
        <v>7171812.5</v>
      </c>
      <c r="AB100" s="222"/>
      <c r="AC100" s="222"/>
      <c r="AD100" s="221">
        <f t="shared" si="11"/>
        <v>7171812.5</v>
      </c>
      <c r="AE100">
        <v>7171812.5</v>
      </c>
      <c r="AF100" s="338">
        <f t="shared" si="6"/>
        <v>0</v>
      </c>
    </row>
    <row r="101" spans="1:32" ht="14.25" x14ac:dyDescent="0.2">
      <c r="A101" s="89">
        <f t="shared" si="7"/>
        <v>98</v>
      </c>
      <c r="B101" s="212">
        <f>GD_CHUNG!B102</f>
        <v>11109</v>
      </c>
      <c r="C101" s="212" t="str">
        <f>GD_CHUNG!C102</f>
        <v>Phạm Thành Việt</v>
      </c>
      <c r="D101" s="212" t="str">
        <f>GD_CHUNG!D102</f>
        <v>NV PVHK</v>
      </c>
      <c r="E101" s="213" t="str">
        <f>GD_CHUNG!G102</f>
        <v>HD3N</v>
      </c>
      <c r="F101" s="214">
        <f>VLOOKUP(B101,GD_LCD_HS_LNS!$B$4:$E$1000,4,FALSE)</f>
        <v>3875000</v>
      </c>
      <c r="G101" s="215">
        <f>VLOOKUP(B101,GD_CHUNG!$B$5:$N$594,13,FALSE)</f>
        <v>10523001015010</v>
      </c>
      <c r="H101" s="216">
        <f>VLOOKUP(B101,GD_CHAM_CONG!$C$6:$AN$997,38,FALSE)</f>
        <v>27</v>
      </c>
      <c r="I101" s="216">
        <f>VLOOKUP(B101,GD_CHAM_CONG!$C$6:$AS$997,39,FALSE)+VLOOKUP(B101,GD_CHAM_CONG!$C$6:$AS$997,40,FALSE)+VLOOKUP(B101,GD_CHAM_CONG!$C$6:$AS$997,41,FALSE)+VLOOKUP(B101,GD_CHAM_CONG!$C$6:$AS$997,42,FALSE)+VLOOKUP(B101,GD_CHAM_CONG!$C$6:$AS$997,43,FALSE)</f>
        <v>0</v>
      </c>
      <c r="J101" s="216">
        <f>VLOOKUP(B101,GD_CHAM_CONG!$C$6:$AV$997,44,FALSE)+VLOOKUP(B101,GD_CHAM_CONG!$C$6:$AV$997,45,FALSE)+VLOOKUP(B101,GD_CHAM_CONG!$C$6:$AV$997,46,FALSE)</f>
        <v>0</v>
      </c>
      <c r="K101" s="216">
        <f>VLOOKUP(B101,GD_CHAM_CONG!$C$6:$AW$997,47,FALSE)</f>
        <v>0</v>
      </c>
      <c r="L101" s="216">
        <f>VLOOKUP(B101,GD_CHAM_CONG!$C$6:$AZ$997,47,FALSE)+VLOOKUP(B101,GD_CHAM_CONG!$C$6:$AZ$997,48,FALSE)</f>
        <v>0</v>
      </c>
      <c r="M101" s="216">
        <f>VLOOKUP(B101,GD_CHAM_CONG!$C$6:$BF$997,50,FALSE)+VLOOKUP(B101,GD_CHAM_CONG!$C$6:$BF$997,51,FALSE)+VLOOKUP(B101,GD_CHAM_CONG!$C$6:$BF$997,52,FALSE)+VLOOKUP(B101,GD_CHAM_CONG!$C$6:$BF$997,53,FALSE)+VLOOKUP(B101,GD_CHAM_CONG!$C$6:$BF$997,54,FALSE)</f>
        <v>0</v>
      </c>
      <c r="N101" s="217">
        <f>VLOOKUP(B101,GD_CHAM_CONG!$C$1:$BJ$480,60,FALSE)</f>
        <v>0.98</v>
      </c>
      <c r="O101" s="218">
        <f>RPT_LNS_LUONG_CHE_DO!BA102</f>
        <v>7056000</v>
      </c>
      <c r="P101" s="218">
        <f>VLOOKUP(B101,RPT_LNS_LUONG_CHE_DO!$B$5:$CA$989,78,FALSE)</f>
        <v>0</v>
      </c>
      <c r="Q101" s="218">
        <f>VLOOKUP(B101,RPT_PHU_CAP_TN!$B$5:$G$1000,6,FALSE)</f>
        <v>0</v>
      </c>
      <c r="R101" s="218">
        <f>VLOOKUP(B101,RPT_TIEN_AN_TRUA!$B$5:$I$1000,8,FALSE)</f>
        <v>680000</v>
      </c>
      <c r="S101" s="218">
        <f>VLOOKUP(B101,RPT_LNS_LUONG_CHE_DO!$B$5:$BV$993,68,FALSE)+VLOOKUP(B101,RPT_LNS_LUONG_CHE_DO!$B$5:$BW$993,69,FALSE)</f>
        <v>0</v>
      </c>
      <c r="T101" s="218">
        <f t="shared" si="8"/>
        <v>7736000</v>
      </c>
      <c r="U101" s="219">
        <f>VLOOKUP(B101,RPT_BAO_HIEM!$B$5:$N$1000,11,FALSE)</f>
        <v>310000</v>
      </c>
      <c r="V101" s="219">
        <f>VLOOKUP(B101,RPT_BAO_HIEM!$B$5:$N$1000,12,FALSE)</f>
        <v>58125</v>
      </c>
      <c r="W101" s="219">
        <f>VLOOKUP(B101,RPT_BAO_HIEM!$B$5:$N$1000,13,FALSE)</f>
        <v>38750</v>
      </c>
      <c r="X101" s="220">
        <f>VLOOKUP(B101,RPT_DOAN_PHI!$B$5:$H$968,7,FALSE)</f>
        <v>70560</v>
      </c>
      <c r="Y101" s="219">
        <f>VLOOKUP(B101,RPT_THUE!$B$5:$H$933,7,FALSE)</f>
        <v>42112.5</v>
      </c>
      <c r="Z101" s="219">
        <f t="shared" si="9"/>
        <v>519547.5</v>
      </c>
      <c r="AA101" s="221">
        <f t="shared" si="10"/>
        <v>7216452.5</v>
      </c>
      <c r="AB101" s="222"/>
      <c r="AC101" s="223">
        <v>10185</v>
      </c>
      <c r="AD101" s="221">
        <f t="shared" si="11"/>
        <v>7226637.5</v>
      </c>
      <c r="AE101">
        <v>7226637.5</v>
      </c>
      <c r="AF101" s="338">
        <f t="shared" si="6"/>
        <v>0</v>
      </c>
    </row>
    <row r="102" spans="1:32" ht="14.25" x14ac:dyDescent="0.2">
      <c r="A102" s="89">
        <f t="shared" si="7"/>
        <v>99</v>
      </c>
      <c r="B102" s="212">
        <f>GD_CHUNG!B103</f>
        <v>11766</v>
      </c>
      <c r="C102" s="212" t="str">
        <f>GD_CHUNG!C103</f>
        <v>Nguyễn Thị Vân</v>
      </c>
      <c r="D102" s="212" t="str">
        <f>GD_CHUNG!D103</f>
        <v>NV PVHK</v>
      </c>
      <c r="E102" s="213" t="str">
        <f>GD_CHUNG!G103</f>
        <v>HD3N</v>
      </c>
      <c r="F102" s="214">
        <f>VLOOKUP(B102,GD_LCD_HS_LNS!$B$4:$E$1000,4,FALSE)</f>
        <v>3875000</v>
      </c>
      <c r="G102" s="215">
        <f>VLOOKUP(B102,GD_CHUNG!$B$5:$N$594,13,FALSE)</f>
        <v>19020859610015</v>
      </c>
      <c r="H102" s="216">
        <f>VLOOKUP(B102,GD_CHAM_CONG!$C$6:$AN$997,38,FALSE)</f>
        <v>27</v>
      </c>
      <c r="I102" s="216">
        <f>VLOOKUP(B102,GD_CHAM_CONG!$C$6:$AS$997,39,FALSE)+VLOOKUP(B102,GD_CHAM_CONG!$C$6:$AS$997,40,FALSE)+VLOOKUP(B102,GD_CHAM_CONG!$C$6:$AS$997,41,FALSE)+VLOOKUP(B102,GD_CHAM_CONG!$C$6:$AS$997,42,FALSE)+VLOOKUP(B102,GD_CHAM_CONG!$C$6:$AS$997,43,FALSE)</f>
        <v>0</v>
      </c>
      <c r="J102" s="216">
        <f>VLOOKUP(B102,GD_CHAM_CONG!$C$6:$AV$997,44,FALSE)+VLOOKUP(B102,GD_CHAM_CONG!$C$6:$AV$997,45,FALSE)+VLOOKUP(B102,GD_CHAM_CONG!$C$6:$AV$997,46,FALSE)</f>
        <v>0</v>
      </c>
      <c r="K102" s="216">
        <f>VLOOKUP(B102,GD_CHAM_CONG!$C$6:$AW$997,47,FALSE)</f>
        <v>0</v>
      </c>
      <c r="L102" s="216">
        <f>VLOOKUP(B102,GD_CHAM_CONG!$C$6:$AZ$997,47,FALSE)+VLOOKUP(B102,GD_CHAM_CONG!$C$6:$AZ$997,48,FALSE)</f>
        <v>0</v>
      </c>
      <c r="M102" s="216">
        <f>VLOOKUP(B102,GD_CHAM_CONG!$C$6:$BF$997,50,FALSE)+VLOOKUP(B102,GD_CHAM_CONG!$C$6:$BF$997,51,FALSE)+VLOOKUP(B102,GD_CHAM_CONG!$C$6:$BF$997,52,FALSE)+VLOOKUP(B102,GD_CHAM_CONG!$C$6:$BF$997,53,FALSE)+VLOOKUP(B102,GD_CHAM_CONG!$C$6:$BF$997,54,FALSE)</f>
        <v>0</v>
      </c>
      <c r="N102" s="217">
        <f>VLOOKUP(B102,GD_CHAM_CONG!$C$1:$BJ$480,60,FALSE)</f>
        <v>0.93</v>
      </c>
      <c r="O102" s="218">
        <f>RPT_LNS_LUONG_CHE_DO!BA103</f>
        <v>6696000.0000000009</v>
      </c>
      <c r="P102" s="218">
        <f>VLOOKUP(B102,RPT_LNS_LUONG_CHE_DO!$B$5:$CA$989,78,FALSE)</f>
        <v>0</v>
      </c>
      <c r="Q102" s="218">
        <f>VLOOKUP(B102,RPT_PHU_CAP_TN!$B$5:$G$1000,6,FALSE)</f>
        <v>0</v>
      </c>
      <c r="R102" s="218">
        <f>VLOOKUP(B102,RPT_TIEN_AN_TRUA!$B$5:$I$1000,8,FALSE)</f>
        <v>680000</v>
      </c>
      <c r="S102" s="218">
        <f>VLOOKUP(B102,RPT_LNS_LUONG_CHE_DO!$B$5:$BV$993,68,FALSE)+VLOOKUP(B102,RPT_LNS_LUONG_CHE_DO!$B$5:$BW$993,69,FALSE)</f>
        <v>0</v>
      </c>
      <c r="T102" s="218">
        <f t="shared" si="8"/>
        <v>7376000.0000000009</v>
      </c>
      <c r="U102" s="219">
        <f>VLOOKUP(B102,RPT_BAO_HIEM!$B$5:$N$1000,11,FALSE)</f>
        <v>310000</v>
      </c>
      <c r="V102" s="219">
        <f>VLOOKUP(B102,RPT_BAO_HIEM!$B$5:$N$1000,12,FALSE)</f>
        <v>58125</v>
      </c>
      <c r="W102" s="219">
        <f>VLOOKUP(B102,RPT_BAO_HIEM!$B$5:$N$1000,13,FALSE)</f>
        <v>38750</v>
      </c>
      <c r="X102" s="220">
        <f>VLOOKUP(B102,RPT_DOAN_PHI!$B$5:$H$968,7,FALSE)</f>
        <v>66960</v>
      </c>
      <c r="Y102" s="219">
        <f>VLOOKUP(B102,RPT_THUE!$B$5:$H$933,7,FALSE)</f>
        <v>24112.500000000047</v>
      </c>
      <c r="Z102" s="219">
        <f t="shared" si="9"/>
        <v>497947.50000000006</v>
      </c>
      <c r="AA102" s="221">
        <f t="shared" si="10"/>
        <v>6878052.5000000009</v>
      </c>
      <c r="AB102" s="222"/>
      <c r="AC102" s="222"/>
      <c r="AD102" s="221">
        <f t="shared" si="11"/>
        <v>6878052.5000000009</v>
      </c>
      <c r="AE102">
        <v>6878052.5000000009</v>
      </c>
      <c r="AF102" s="338">
        <f t="shared" si="6"/>
        <v>0</v>
      </c>
    </row>
    <row r="103" spans="1:32" ht="14.25" x14ac:dyDescent="0.2">
      <c r="A103" s="89">
        <f t="shared" si="7"/>
        <v>100</v>
      </c>
      <c r="B103" s="212">
        <f>GD_CHUNG!B104</f>
        <v>13096</v>
      </c>
      <c r="C103" s="212" t="str">
        <f>GD_CHUNG!C104</f>
        <v>Đinh Văn Long</v>
      </c>
      <c r="D103" s="212" t="str">
        <f>GD_CHUNG!D104</f>
        <v>NV PVHK</v>
      </c>
      <c r="E103" s="213" t="str">
        <f>GD_CHUNG!G104</f>
        <v>HD3N</v>
      </c>
      <c r="F103" s="214">
        <f>VLOOKUP(B103,GD_LCD_HS_LNS!$B$4:$E$1000,4,FALSE)</f>
        <v>3875000</v>
      </c>
      <c r="G103" s="215">
        <f>VLOOKUP(B103,GD_CHUNG!$B$5:$N$594,13,FALSE)</f>
        <v>19028834682012</v>
      </c>
      <c r="H103" s="216">
        <f>VLOOKUP(B103,GD_CHAM_CONG!$C$6:$AN$997,38,FALSE)</f>
        <v>27</v>
      </c>
      <c r="I103" s="216">
        <f>VLOOKUP(B103,GD_CHAM_CONG!$C$6:$AS$997,39,FALSE)+VLOOKUP(B103,GD_CHAM_CONG!$C$6:$AS$997,40,FALSE)+VLOOKUP(B103,GD_CHAM_CONG!$C$6:$AS$997,41,FALSE)+VLOOKUP(B103,GD_CHAM_CONG!$C$6:$AS$997,42,FALSE)+VLOOKUP(B103,GD_CHAM_CONG!$C$6:$AS$997,43,FALSE)</f>
        <v>0</v>
      </c>
      <c r="J103" s="216">
        <f>VLOOKUP(B103,GD_CHAM_CONG!$C$6:$AV$997,44,FALSE)+VLOOKUP(B103,GD_CHAM_CONG!$C$6:$AV$997,45,FALSE)+VLOOKUP(B103,GD_CHAM_CONG!$C$6:$AV$997,46,FALSE)</f>
        <v>0</v>
      </c>
      <c r="K103" s="216">
        <f>VLOOKUP(B103,GD_CHAM_CONG!$C$6:$AW$997,47,FALSE)</f>
        <v>0</v>
      </c>
      <c r="L103" s="216">
        <f>VLOOKUP(B103,GD_CHAM_CONG!$C$6:$AZ$997,47,FALSE)+VLOOKUP(B103,GD_CHAM_CONG!$C$6:$AZ$997,48,FALSE)</f>
        <v>0</v>
      </c>
      <c r="M103" s="216">
        <f>VLOOKUP(B103,GD_CHAM_CONG!$C$6:$BF$997,50,FALSE)+VLOOKUP(B103,GD_CHAM_CONG!$C$6:$BF$997,51,FALSE)+VLOOKUP(B103,GD_CHAM_CONG!$C$6:$BF$997,52,FALSE)+VLOOKUP(B103,GD_CHAM_CONG!$C$6:$BF$997,53,FALSE)+VLOOKUP(B103,GD_CHAM_CONG!$C$6:$BF$997,54,FALSE)</f>
        <v>0</v>
      </c>
      <c r="N103" s="217">
        <f>VLOOKUP(B103,GD_CHAM_CONG!$C$1:$BJ$480,60,FALSE)</f>
        <v>1</v>
      </c>
      <c r="O103" s="218">
        <f>RPT_LNS_LUONG_CHE_DO!BA104</f>
        <v>7200000</v>
      </c>
      <c r="P103" s="218">
        <f>VLOOKUP(B103,RPT_LNS_LUONG_CHE_DO!$B$5:$CA$989,78,FALSE)</f>
        <v>0</v>
      </c>
      <c r="Q103" s="218">
        <f>VLOOKUP(B103,RPT_PHU_CAP_TN!$B$5:$G$1000,6,FALSE)</f>
        <v>0</v>
      </c>
      <c r="R103" s="218">
        <f>VLOOKUP(B103,RPT_TIEN_AN_TRUA!$B$5:$I$1000,8,FALSE)</f>
        <v>680000</v>
      </c>
      <c r="S103" s="218">
        <f>VLOOKUP(B103,RPT_LNS_LUONG_CHE_DO!$B$5:$BV$993,68,FALSE)+VLOOKUP(B103,RPT_LNS_LUONG_CHE_DO!$B$5:$BW$993,69,FALSE)</f>
        <v>0</v>
      </c>
      <c r="T103" s="218">
        <f t="shared" si="8"/>
        <v>7880000</v>
      </c>
      <c r="U103" s="219">
        <f>VLOOKUP(B103,RPT_BAO_HIEM!$B$5:$N$1000,11,FALSE)</f>
        <v>310000</v>
      </c>
      <c r="V103" s="219">
        <f>VLOOKUP(B103,RPT_BAO_HIEM!$B$5:$N$1000,12,FALSE)</f>
        <v>58125</v>
      </c>
      <c r="W103" s="219">
        <f>VLOOKUP(B103,RPT_BAO_HIEM!$B$5:$N$1000,13,FALSE)</f>
        <v>38750</v>
      </c>
      <c r="X103" s="220">
        <f>VLOOKUP(B103,RPT_DOAN_PHI!$B$5:$H$968,7,FALSE)</f>
        <v>72000</v>
      </c>
      <c r="Y103" s="219">
        <f>VLOOKUP(B103,RPT_THUE!$B$5:$H$933,7,FALSE)</f>
        <v>229312.5</v>
      </c>
      <c r="Z103" s="219">
        <f t="shared" si="9"/>
        <v>708187.5</v>
      </c>
      <c r="AA103" s="221">
        <f t="shared" si="10"/>
        <v>7171812.5</v>
      </c>
      <c r="AB103" s="222"/>
      <c r="AC103" s="222"/>
      <c r="AD103" s="221">
        <f t="shared" si="11"/>
        <v>7171812.5</v>
      </c>
      <c r="AE103">
        <v>7171812.5</v>
      </c>
      <c r="AF103" s="338">
        <f t="shared" si="6"/>
        <v>0</v>
      </c>
    </row>
    <row r="104" spans="1:32" ht="14.25" x14ac:dyDescent="0.2">
      <c r="A104" s="89">
        <f t="shared" si="7"/>
        <v>101</v>
      </c>
      <c r="B104" s="212">
        <f>GD_CHUNG!B105</f>
        <v>10778</v>
      </c>
      <c r="C104" s="212" t="str">
        <f>GD_CHUNG!C105</f>
        <v>Nguyễn Thị Hồng Anh</v>
      </c>
      <c r="D104" s="212" t="str">
        <f>GD_CHUNG!D105</f>
        <v>Nv VS MB</v>
      </c>
      <c r="E104" s="213" t="str">
        <f>GD_CHUNG!G105</f>
        <v>HDKX</v>
      </c>
      <c r="F104" s="214">
        <f>VLOOKUP(B104,GD_LCD_HS_LNS!$B$4:$E$1000,4,FALSE)</f>
        <v>3875000</v>
      </c>
      <c r="G104" s="215">
        <f>VLOOKUP(B104,GD_CHUNG!$B$5:$N$594,13,FALSE)</f>
        <v>10523608693018</v>
      </c>
      <c r="H104" s="216">
        <f>VLOOKUP(B104,GD_CHAM_CONG!$C$6:$AN$997,38,FALSE)</f>
        <v>27</v>
      </c>
      <c r="I104" s="216">
        <f>VLOOKUP(B104,GD_CHAM_CONG!$C$6:$AS$997,39,FALSE)+VLOOKUP(B104,GD_CHAM_CONG!$C$6:$AS$997,40,FALSE)+VLOOKUP(B104,GD_CHAM_CONG!$C$6:$AS$997,41,FALSE)+VLOOKUP(B104,GD_CHAM_CONG!$C$6:$AS$997,42,FALSE)+VLOOKUP(B104,GD_CHAM_CONG!$C$6:$AS$997,43,FALSE)</f>
        <v>0</v>
      </c>
      <c r="J104" s="216">
        <f>VLOOKUP(B104,GD_CHAM_CONG!$C$6:$AV$997,44,FALSE)+VLOOKUP(B104,GD_CHAM_CONG!$C$6:$AV$997,45,FALSE)+VLOOKUP(B104,GD_CHAM_CONG!$C$6:$AV$997,46,FALSE)</f>
        <v>0</v>
      </c>
      <c r="K104" s="216">
        <f>VLOOKUP(B104,GD_CHAM_CONG!$C$6:$AW$997,47,FALSE)</f>
        <v>0</v>
      </c>
      <c r="L104" s="216">
        <f>VLOOKUP(B104,GD_CHAM_CONG!$C$6:$AZ$997,47,FALSE)+VLOOKUP(B104,GD_CHAM_CONG!$C$6:$AZ$997,48,FALSE)</f>
        <v>0</v>
      </c>
      <c r="M104" s="216">
        <f>VLOOKUP(B104,GD_CHAM_CONG!$C$6:$BF$997,50,FALSE)+VLOOKUP(B104,GD_CHAM_CONG!$C$6:$BF$997,51,FALSE)+VLOOKUP(B104,GD_CHAM_CONG!$C$6:$BF$997,52,FALSE)+VLOOKUP(B104,GD_CHAM_CONG!$C$6:$BF$997,53,FALSE)+VLOOKUP(B104,GD_CHAM_CONG!$C$6:$BF$997,54,FALSE)</f>
        <v>0</v>
      </c>
      <c r="N104" s="217">
        <f>VLOOKUP(B104,GD_CHAM_CONG!$C$1:$BJ$480,60,FALSE)</f>
        <v>0.95</v>
      </c>
      <c r="O104" s="218">
        <f>RPT_LNS_LUONG_CHE_DO!BA105</f>
        <v>6840000</v>
      </c>
      <c r="P104" s="218">
        <f>VLOOKUP(B104,RPT_LNS_LUONG_CHE_DO!$B$5:$CA$989,78,FALSE)</f>
        <v>0</v>
      </c>
      <c r="Q104" s="218">
        <f>VLOOKUP(B104,RPT_PHU_CAP_TN!$B$5:$G$1000,6,FALSE)</f>
        <v>0</v>
      </c>
      <c r="R104" s="218">
        <f>VLOOKUP(B104,RPT_TIEN_AN_TRUA!$B$5:$I$1000,8,FALSE)</f>
        <v>680000</v>
      </c>
      <c r="S104" s="218">
        <f>VLOOKUP(B104,RPT_LNS_LUONG_CHE_DO!$B$5:$BV$993,68,FALSE)+VLOOKUP(B104,RPT_LNS_LUONG_CHE_DO!$B$5:$BW$993,69,FALSE)</f>
        <v>0</v>
      </c>
      <c r="T104" s="218">
        <f t="shared" si="8"/>
        <v>7520000</v>
      </c>
      <c r="U104" s="219">
        <f>VLOOKUP(B104,RPT_BAO_HIEM!$B$5:$N$1000,11,FALSE)</f>
        <v>310000</v>
      </c>
      <c r="V104" s="219">
        <f>VLOOKUP(B104,RPT_BAO_HIEM!$B$5:$N$1000,12,FALSE)</f>
        <v>58125</v>
      </c>
      <c r="W104" s="219">
        <f>VLOOKUP(B104,RPT_BAO_HIEM!$B$5:$N$1000,13,FALSE)</f>
        <v>38750</v>
      </c>
      <c r="X104" s="220">
        <f>VLOOKUP(B104,RPT_DOAN_PHI!$B$5:$H$968,7,FALSE)</f>
        <v>68400</v>
      </c>
      <c r="Y104" s="219">
        <f>VLOOKUP(B104,RPT_THUE!$B$5:$H$933,7,FALSE)</f>
        <v>206381.25</v>
      </c>
      <c r="Z104" s="219">
        <f t="shared" si="9"/>
        <v>681656.25</v>
      </c>
      <c r="AA104" s="221">
        <f t="shared" si="10"/>
        <v>6838343.75</v>
      </c>
      <c r="AB104" s="222"/>
      <c r="AC104" s="223">
        <v>81375</v>
      </c>
      <c r="AD104" s="221">
        <f t="shared" si="11"/>
        <v>6919718.75</v>
      </c>
      <c r="AE104">
        <v>6919718.75</v>
      </c>
      <c r="AF104" s="338">
        <f t="shared" si="6"/>
        <v>0</v>
      </c>
    </row>
    <row r="105" spans="1:32" ht="14.25" x14ac:dyDescent="0.2">
      <c r="A105" s="89">
        <f t="shared" si="7"/>
        <v>102</v>
      </c>
      <c r="B105" s="212">
        <f>GD_CHUNG!B106</f>
        <v>11765</v>
      </c>
      <c r="C105" s="212" t="str">
        <f>GD_CHUNG!C106</f>
        <v>Hoàng Thị Hồng Nhung</v>
      </c>
      <c r="D105" s="212" t="str">
        <f>GD_CHUNG!D106</f>
        <v>NV PVHK</v>
      </c>
      <c r="E105" s="213" t="str">
        <f>GD_CHUNG!G106</f>
        <v>HD3N</v>
      </c>
      <c r="F105" s="214">
        <f>VLOOKUP(B105,GD_LCD_HS_LNS!$B$4:$E$1000,4,FALSE)</f>
        <v>3875000</v>
      </c>
      <c r="G105" s="215">
        <f>VLOOKUP(B105,GD_CHUNG!$B$5:$N$594,13,FALSE)</f>
        <v>19027522772018</v>
      </c>
      <c r="H105" s="216">
        <f>VLOOKUP(B105,GD_CHAM_CONG!$C$6:$AN$997,38,FALSE)</f>
        <v>21</v>
      </c>
      <c r="I105" s="216">
        <f>VLOOKUP(B105,GD_CHAM_CONG!$C$6:$AS$997,39,FALSE)+VLOOKUP(B105,GD_CHAM_CONG!$C$6:$AS$997,40,FALSE)+VLOOKUP(B105,GD_CHAM_CONG!$C$6:$AS$997,41,FALSE)+VLOOKUP(B105,GD_CHAM_CONG!$C$6:$AS$997,42,FALSE)+VLOOKUP(B105,GD_CHAM_CONG!$C$6:$AS$997,43,FALSE)</f>
        <v>6</v>
      </c>
      <c r="J105" s="216">
        <f>VLOOKUP(B105,GD_CHAM_CONG!$C$6:$AV$997,44,FALSE)+VLOOKUP(B105,GD_CHAM_CONG!$C$6:$AV$997,45,FALSE)+VLOOKUP(B105,GD_CHAM_CONG!$C$6:$AV$997,46,FALSE)</f>
        <v>0</v>
      </c>
      <c r="K105" s="216">
        <f>VLOOKUP(B105,GD_CHAM_CONG!$C$6:$AW$997,47,FALSE)</f>
        <v>0</v>
      </c>
      <c r="L105" s="216">
        <f>VLOOKUP(B105,GD_CHAM_CONG!$C$6:$AZ$997,47,FALSE)+VLOOKUP(B105,GD_CHAM_CONG!$C$6:$AZ$997,48,FALSE)</f>
        <v>0</v>
      </c>
      <c r="M105" s="216">
        <f>VLOOKUP(B105,GD_CHAM_CONG!$C$6:$BF$997,50,FALSE)+VLOOKUP(B105,GD_CHAM_CONG!$C$6:$BF$997,51,FALSE)+VLOOKUP(B105,GD_CHAM_CONG!$C$6:$BF$997,52,FALSE)+VLOOKUP(B105,GD_CHAM_CONG!$C$6:$BF$997,53,FALSE)+VLOOKUP(B105,GD_CHAM_CONG!$C$6:$BF$997,54,FALSE)</f>
        <v>0</v>
      </c>
      <c r="N105" s="217">
        <f>VLOOKUP(B105,GD_CHAM_CONG!$C$1:$BJ$480,60,FALSE)</f>
        <v>1</v>
      </c>
      <c r="O105" s="218">
        <f>RPT_LNS_LUONG_CHE_DO!BA106</f>
        <v>5600000</v>
      </c>
      <c r="P105" s="218">
        <f>VLOOKUP(B105,RPT_LNS_LUONG_CHE_DO!$B$5:$CA$989,78,FALSE)</f>
        <v>0</v>
      </c>
      <c r="Q105" s="218">
        <f>VLOOKUP(B105,RPT_PHU_CAP_TN!$B$5:$G$1000,6,FALSE)</f>
        <v>0</v>
      </c>
      <c r="R105" s="218">
        <f>VLOOKUP(B105,RPT_TIEN_AN_TRUA!$B$5:$I$1000,8,FALSE)</f>
        <v>528888.88888888888</v>
      </c>
      <c r="S105" s="218">
        <f>VLOOKUP(B105,RPT_LNS_LUONG_CHE_DO!$B$5:$BV$993,68,FALSE)+VLOOKUP(B105,RPT_LNS_LUONG_CHE_DO!$B$5:$BW$993,69,FALSE)</f>
        <v>0</v>
      </c>
      <c r="T105" s="218">
        <f t="shared" si="8"/>
        <v>6128888.888888889</v>
      </c>
      <c r="U105" s="219">
        <f>VLOOKUP(B105,RPT_BAO_HIEM!$B$5:$N$1000,11,FALSE)</f>
        <v>310000</v>
      </c>
      <c r="V105" s="219">
        <f>VLOOKUP(B105,RPT_BAO_HIEM!$B$5:$N$1000,12,FALSE)</f>
        <v>58125</v>
      </c>
      <c r="W105" s="219">
        <f>VLOOKUP(B105,RPT_BAO_HIEM!$B$5:$N$1000,13,FALSE)</f>
        <v>38750</v>
      </c>
      <c r="X105" s="220">
        <f>VLOOKUP(B105,RPT_DOAN_PHI!$B$5:$H$968,7,FALSE)</f>
        <v>56000</v>
      </c>
      <c r="Y105" s="219">
        <f>VLOOKUP(B105,RPT_THUE!$B$5:$H$933,7,FALSE)</f>
        <v>167312.5</v>
      </c>
      <c r="Z105" s="219">
        <f t="shared" si="9"/>
        <v>630187.5</v>
      </c>
      <c r="AA105" s="221">
        <f t="shared" si="10"/>
        <v>5498701.388888889</v>
      </c>
      <c r="AB105" s="222"/>
      <c r="AC105" s="223">
        <v>356400</v>
      </c>
      <c r="AD105" s="221">
        <f t="shared" si="11"/>
        <v>5855101.388888889</v>
      </c>
      <c r="AE105">
        <v>5855101.388888889</v>
      </c>
      <c r="AF105" s="338">
        <f t="shared" si="6"/>
        <v>0</v>
      </c>
    </row>
    <row r="106" spans="1:32" ht="14.25" x14ac:dyDescent="0.2">
      <c r="A106" s="89">
        <f t="shared" si="7"/>
        <v>103</v>
      </c>
      <c r="B106" s="212">
        <f>GD_CHUNG!B107</f>
        <v>10631</v>
      </c>
      <c r="C106" s="212" t="str">
        <f>GD_CHUNG!C107</f>
        <v>Nguyễn Thị Phương Mai</v>
      </c>
      <c r="D106" s="212" t="str">
        <f>GD_CHUNG!D107</f>
        <v>Đội trưởng</v>
      </c>
      <c r="E106" s="213" t="str">
        <f>GD_CHUNG!G107</f>
        <v>HDKX</v>
      </c>
      <c r="F106" s="214">
        <f>VLOOKUP(B106,GD_LCD_HS_LNS!$B$4:$E$1000,4,FALSE)</f>
        <v>5115000</v>
      </c>
      <c r="G106" s="215">
        <f>VLOOKUP(B106,GD_CHUNG!$B$5:$N$594,13,FALSE)</f>
        <v>10520002785015</v>
      </c>
      <c r="H106" s="216">
        <f>VLOOKUP(B106,GD_CHAM_CONG!$C$6:$AN$997,38,FALSE)</f>
        <v>27</v>
      </c>
      <c r="I106" s="216">
        <f>VLOOKUP(B106,GD_CHAM_CONG!$C$6:$AS$997,39,FALSE)+VLOOKUP(B106,GD_CHAM_CONG!$C$6:$AS$997,40,FALSE)+VLOOKUP(B106,GD_CHAM_CONG!$C$6:$AS$997,41,FALSE)+VLOOKUP(B106,GD_CHAM_CONG!$C$6:$AS$997,42,FALSE)+VLOOKUP(B106,GD_CHAM_CONG!$C$6:$AS$997,43,FALSE)</f>
        <v>0</v>
      </c>
      <c r="J106" s="216">
        <f>VLOOKUP(B106,GD_CHAM_CONG!$C$6:$AV$997,44,FALSE)+VLOOKUP(B106,GD_CHAM_CONG!$C$6:$AV$997,45,FALSE)+VLOOKUP(B106,GD_CHAM_CONG!$C$6:$AV$997,46,FALSE)</f>
        <v>0</v>
      </c>
      <c r="K106" s="216">
        <f>VLOOKUP(B106,GD_CHAM_CONG!$C$6:$AW$997,47,FALSE)</f>
        <v>0</v>
      </c>
      <c r="L106" s="216">
        <f>VLOOKUP(B106,GD_CHAM_CONG!$C$6:$AZ$997,47,FALSE)+VLOOKUP(B106,GD_CHAM_CONG!$C$6:$AZ$997,48,FALSE)</f>
        <v>0</v>
      </c>
      <c r="M106" s="216">
        <f>VLOOKUP(B106,GD_CHAM_CONG!$C$6:$BF$997,50,FALSE)+VLOOKUP(B106,GD_CHAM_CONG!$C$6:$BF$997,51,FALSE)+VLOOKUP(B106,GD_CHAM_CONG!$C$6:$BF$997,52,FALSE)+VLOOKUP(B106,GD_CHAM_CONG!$C$6:$BF$997,53,FALSE)+VLOOKUP(B106,GD_CHAM_CONG!$C$6:$BF$997,54,FALSE)</f>
        <v>0</v>
      </c>
      <c r="N106" s="217">
        <f>VLOOKUP(B106,GD_CHAM_CONG!$C$1:$BJ$480,60,FALSE)</f>
        <v>0.97</v>
      </c>
      <c r="O106" s="218">
        <f>RPT_LNS_LUONG_CHE_DO!BA107</f>
        <v>17416350</v>
      </c>
      <c r="P106" s="218">
        <f>VLOOKUP(B106,RPT_LNS_LUONG_CHE_DO!$B$5:$CA$989,78,FALSE)</f>
        <v>0</v>
      </c>
      <c r="Q106" s="218">
        <f>VLOOKUP(B106,RPT_PHU_CAP_TN!$B$5:$G$1000,6,FALSE)</f>
        <v>0</v>
      </c>
      <c r="R106" s="218">
        <f>VLOOKUP(B106,RPT_TIEN_AN_TRUA!$B$5:$I$1000,8,FALSE)</f>
        <v>680000</v>
      </c>
      <c r="S106" s="218">
        <f>VLOOKUP(B106,RPT_LNS_LUONG_CHE_DO!$B$5:$BV$993,68,FALSE)+VLOOKUP(B106,RPT_LNS_LUONG_CHE_DO!$B$5:$BW$993,69,FALSE)</f>
        <v>0</v>
      </c>
      <c r="T106" s="218">
        <f t="shared" si="8"/>
        <v>18096350</v>
      </c>
      <c r="U106" s="219">
        <f>VLOOKUP(B106,RPT_BAO_HIEM!$B$5:$N$1000,11,FALSE)</f>
        <v>409200</v>
      </c>
      <c r="V106" s="219">
        <f>VLOOKUP(B106,RPT_BAO_HIEM!$B$5:$N$1000,12,FALSE)</f>
        <v>76725</v>
      </c>
      <c r="W106" s="219">
        <f>VLOOKUP(B106,RPT_BAO_HIEM!$B$5:$N$1000,13,FALSE)</f>
        <v>51150</v>
      </c>
      <c r="X106" s="220">
        <f>VLOOKUP(B106,RPT_DOAN_PHI!$B$5:$H$968,7,FALSE)</f>
        <v>115000</v>
      </c>
      <c r="Y106" s="219">
        <f>VLOOKUP(B106,RPT_THUE!$B$5:$H$933,7,FALSE)</f>
        <v>2448544</v>
      </c>
      <c r="Z106" s="219">
        <f t="shared" si="9"/>
        <v>3100619</v>
      </c>
      <c r="AA106" s="221">
        <f t="shared" si="10"/>
        <v>14995731</v>
      </c>
      <c r="AB106" s="222"/>
      <c r="AC106" s="222"/>
      <c r="AD106" s="221">
        <f t="shared" si="11"/>
        <v>14995731</v>
      </c>
      <c r="AE106">
        <v>14995731</v>
      </c>
      <c r="AF106" s="338">
        <f t="shared" si="6"/>
        <v>0</v>
      </c>
    </row>
    <row r="107" spans="1:32" ht="14.25" x14ac:dyDescent="0.2">
      <c r="A107" s="89">
        <f t="shared" si="7"/>
        <v>104</v>
      </c>
      <c r="B107" s="212">
        <f>GD_CHUNG!B108</f>
        <v>10630</v>
      </c>
      <c r="C107" s="212" t="str">
        <f>GD_CHUNG!C108</f>
        <v>Nguyễn Thị Thu Hương</v>
      </c>
      <c r="D107" s="212" t="str">
        <f>GD_CHUNG!D108</f>
        <v>Đội phó</v>
      </c>
      <c r="E107" s="213" t="str">
        <f>GD_CHUNG!G108</f>
        <v>HDKX</v>
      </c>
      <c r="F107" s="214">
        <f>VLOOKUP(B107,GD_LCD_HS_LNS!$B$4:$E$1000,4,FALSE)</f>
        <v>4921000</v>
      </c>
      <c r="G107" s="215">
        <f>VLOOKUP(B107,GD_CHUNG!$B$5:$N$594,13,FALSE)</f>
        <v>10522162047013</v>
      </c>
      <c r="H107" s="216">
        <f>VLOOKUP(B107,GD_CHAM_CONG!$C$6:$AN$997,38,FALSE)</f>
        <v>27</v>
      </c>
      <c r="I107" s="216">
        <f>VLOOKUP(B107,GD_CHAM_CONG!$C$6:$AS$997,39,FALSE)+VLOOKUP(B107,GD_CHAM_CONG!$C$6:$AS$997,40,FALSE)+VLOOKUP(B107,GD_CHAM_CONG!$C$6:$AS$997,41,FALSE)+VLOOKUP(B107,GD_CHAM_CONG!$C$6:$AS$997,42,FALSE)+VLOOKUP(B107,GD_CHAM_CONG!$C$6:$AS$997,43,FALSE)</f>
        <v>0</v>
      </c>
      <c r="J107" s="216">
        <f>VLOOKUP(B107,GD_CHAM_CONG!$C$6:$AV$997,44,FALSE)+VLOOKUP(B107,GD_CHAM_CONG!$C$6:$AV$997,45,FALSE)+VLOOKUP(B107,GD_CHAM_CONG!$C$6:$AV$997,46,FALSE)</f>
        <v>0</v>
      </c>
      <c r="K107" s="216">
        <f>VLOOKUP(B107,GD_CHAM_CONG!$C$6:$AW$997,47,FALSE)</f>
        <v>0</v>
      </c>
      <c r="L107" s="216">
        <f>VLOOKUP(B107,GD_CHAM_CONG!$C$6:$AZ$997,47,FALSE)+VLOOKUP(B107,GD_CHAM_CONG!$C$6:$AZ$997,48,FALSE)</f>
        <v>0</v>
      </c>
      <c r="M107" s="216">
        <f>VLOOKUP(B107,GD_CHAM_CONG!$C$6:$BF$997,50,FALSE)+VLOOKUP(B107,GD_CHAM_CONG!$C$6:$BF$997,51,FALSE)+VLOOKUP(B107,GD_CHAM_CONG!$C$6:$BF$997,52,FALSE)+VLOOKUP(B107,GD_CHAM_CONG!$C$6:$BF$997,53,FALSE)+VLOOKUP(B107,GD_CHAM_CONG!$C$6:$BF$997,54,FALSE)</f>
        <v>0</v>
      </c>
      <c r="N107" s="217">
        <f>VLOOKUP(B107,GD_CHAM_CONG!$C$1:$BJ$480,60,FALSE)</f>
        <v>0.97</v>
      </c>
      <c r="O107" s="218">
        <f>RPT_LNS_LUONG_CHE_DO!BA108</f>
        <v>14273550</v>
      </c>
      <c r="P107" s="218">
        <f>VLOOKUP(B107,RPT_LNS_LUONG_CHE_DO!$B$5:$CA$989,78,FALSE)</f>
        <v>0</v>
      </c>
      <c r="Q107" s="218">
        <f>VLOOKUP(B107,RPT_PHU_CAP_TN!$B$5:$G$1000,6,FALSE)</f>
        <v>0</v>
      </c>
      <c r="R107" s="218">
        <f>VLOOKUP(B107,RPT_TIEN_AN_TRUA!$B$5:$I$1000,8,FALSE)</f>
        <v>680000</v>
      </c>
      <c r="S107" s="218">
        <f>VLOOKUP(B107,RPT_LNS_LUONG_CHE_DO!$B$5:$BV$993,68,FALSE)+VLOOKUP(B107,RPT_LNS_LUONG_CHE_DO!$B$5:$BW$993,69,FALSE)</f>
        <v>0</v>
      </c>
      <c r="T107" s="218">
        <f t="shared" si="8"/>
        <v>14953550</v>
      </c>
      <c r="U107" s="219">
        <f>VLOOKUP(B107,RPT_BAO_HIEM!$B$5:$N$1000,11,FALSE)</f>
        <v>393680</v>
      </c>
      <c r="V107" s="219">
        <f>VLOOKUP(B107,RPT_BAO_HIEM!$B$5:$N$1000,12,FALSE)</f>
        <v>73815</v>
      </c>
      <c r="W107" s="219">
        <f>VLOOKUP(B107,RPT_BAO_HIEM!$B$5:$N$1000,13,FALSE)</f>
        <v>49210</v>
      </c>
      <c r="X107" s="220">
        <f>VLOOKUP(B107,RPT_DOAN_PHI!$B$5:$H$968,7,FALSE)</f>
        <v>115000</v>
      </c>
      <c r="Y107" s="219">
        <f>VLOOKUP(B107,RPT_THUE!$B$5:$H$933,7,FALSE)</f>
        <v>1013271</v>
      </c>
      <c r="Z107" s="219">
        <f t="shared" si="9"/>
        <v>1644976</v>
      </c>
      <c r="AA107" s="221">
        <f t="shared" si="10"/>
        <v>13308574</v>
      </c>
      <c r="AB107" s="222"/>
      <c r="AC107" s="222"/>
      <c r="AD107" s="221">
        <f t="shared" si="11"/>
        <v>13308574</v>
      </c>
      <c r="AE107">
        <v>13308574</v>
      </c>
      <c r="AF107" s="338">
        <f t="shared" si="6"/>
        <v>0</v>
      </c>
    </row>
    <row r="108" spans="1:32" ht="14.25" x14ac:dyDescent="0.2">
      <c r="A108" s="89">
        <f t="shared" si="7"/>
        <v>105</v>
      </c>
      <c r="B108" s="212">
        <f>GD_CHUNG!B109</f>
        <v>12549</v>
      </c>
      <c r="C108" s="212" t="str">
        <f>GD_CHUNG!C109</f>
        <v>Nguyễn Tuấn Linh</v>
      </c>
      <c r="D108" s="212" t="str">
        <f>GD_CHUNG!D109</f>
        <v>Nhân viên phục vụ hành khách hàng hóa</v>
      </c>
      <c r="E108" s="213" t="str">
        <f>GD_CHUNG!G109</f>
        <v>HD3N</v>
      </c>
      <c r="F108" s="214">
        <f>VLOOKUP(B108,GD_LCD_HS_LNS!$B$4:$E$1000,4,FALSE)</f>
        <v>3875000</v>
      </c>
      <c r="G108" s="215">
        <f>VLOOKUP(B108,GD_CHUNG!$B$5:$N$594,13,FALSE)</f>
        <v>19028385513014</v>
      </c>
      <c r="H108" s="216">
        <f>VLOOKUP(B108,GD_CHAM_CONG!$C$6:$AN$997,38,FALSE)</f>
        <v>23</v>
      </c>
      <c r="I108" s="216">
        <f>VLOOKUP(B108,GD_CHAM_CONG!$C$6:$AS$997,39,FALSE)+VLOOKUP(B108,GD_CHAM_CONG!$C$6:$AS$997,40,FALSE)+VLOOKUP(B108,GD_CHAM_CONG!$C$6:$AS$997,41,FALSE)+VLOOKUP(B108,GD_CHAM_CONG!$C$6:$AS$997,42,FALSE)+VLOOKUP(B108,GD_CHAM_CONG!$C$6:$AS$997,43,FALSE)</f>
        <v>4</v>
      </c>
      <c r="J108" s="216">
        <f>VLOOKUP(B108,GD_CHAM_CONG!$C$6:$AV$997,44,FALSE)+VLOOKUP(B108,GD_CHAM_CONG!$C$6:$AV$997,45,FALSE)+VLOOKUP(B108,GD_CHAM_CONG!$C$6:$AV$997,46,FALSE)</f>
        <v>0</v>
      </c>
      <c r="K108" s="216">
        <f>VLOOKUP(B108,GD_CHAM_CONG!$C$6:$AW$997,47,FALSE)</f>
        <v>0</v>
      </c>
      <c r="L108" s="216">
        <f>VLOOKUP(B108,GD_CHAM_CONG!$C$6:$AZ$997,47,FALSE)+VLOOKUP(B108,GD_CHAM_CONG!$C$6:$AZ$997,48,FALSE)</f>
        <v>0</v>
      </c>
      <c r="M108" s="216">
        <f>VLOOKUP(B108,GD_CHAM_CONG!$C$6:$BF$997,50,FALSE)+VLOOKUP(B108,GD_CHAM_CONG!$C$6:$BF$997,51,FALSE)+VLOOKUP(B108,GD_CHAM_CONG!$C$6:$BF$997,52,FALSE)+VLOOKUP(B108,GD_CHAM_CONG!$C$6:$BF$997,53,FALSE)+VLOOKUP(B108,GD_CHAM_CONG!$C$6:$BF$997,54,FALSE)</f>
        <v>0</v>
      </c>
      <c r="N108" s="217">
        <f>VLOOKUP(B108,GD_CHAM_CONG!$C$1:$BJ$480,60,FALSE)</f>
        <v>1</v>
      </c>
      <c r="O108" s="218">
        <f>RPT_LNS_LUONG_CHE_DO!BA109</f>
        <v>6900000.0000000009</v>
      </c>
      <c r="P108" s="218">
        <f>VLOOKUP(B108,RPT_LNS_LUONG_CHE_DO!$B$5:$CA$989,78,FALSE)</f>
        <v>0</v>
      </c>
      <c r="Q108" s="218">
        <f>VLOOKUP(B108,RPT_PHU_CAP_TN!$B$5:$G$1000,6,FALSE)</f>
        <v>0</v>
      </c>
      <c r="R108" s="218">
        <f>VLOOKUP(B108,RPT_TIEN_AN_TRUA!$B$5:$I$1000,8,FALSE)</f>
        <v>579259.25925925921</v>
      </c>
      <c r="S108" s="218">
        <f>VLOOKUP(B108,RPT_LNS_LUONG_CHE_DO!$B$5:$BV$993,68,FALSE)+VLOOKUP(B108,RPT_LNS_LUONG_CHE_DO!$B$5:$BW$993,69,FALSE)</f>
        <v>0</v>
      </c>
      <c r="T108" s="218">
        <f t="shared" si="8"/>
        <v>7479259.2592592603</v>
      </c>
      <c r="U108" s="219">
        <f>VLOOKUP(B108,RPT_BAO_HIEM!$B$5:$N$1000,11,FALSE)</f>
        <v>310000</v>
      </c>
      <c r="V108" s="219">
        <f>VLOOKUP(B108,RPT_BAO_HIEM!$B$5:$N$1000,12,FALSE)</f>
        <v>58125</v>
      </c>
      <c r="W108" s="219">
        <f>VLOOKUP(B108,RPT_BAO_HIEM!$B$5:$N$1000,13,FALSE)</f>
        <v>38750</v>
      </c>
      <c r="X108" s="220">
        <f>VLOOKUP(B108,RPT_DOAN_PHI!$B$5:$H$968,7,FALSE)</f>
        <v>69000</v>
      </c>
      <c r="Y108" s="219">
        <f>VLOOKUP(B108,RPT_THUE!$B$5:$H$933,7,FALSE)</f>
        <v>174712.50000000006</v>
      </c>
      <c r="Z108" s="219">
        <f t="shared" si="9"/>
        <v>650587.5</v>
      </c>
      <c r="AA108" s="221">
        <f t="shared" si="10"/>
        <v>6828671.7592592603</v>
      </c>
      <c r="AB108" s="223">
        <v>1675080</v>
      </c>
      <c r="AC108" s="222"/>
      <c r="AD108" s="221">
        <f t="shared" si="11"/>
        <v>5153591.7592592603</v>
      </c>
      <c r="AE108">
        <v>5153591.7592592603</v>
      </c>
      <c r="AF108" s="338">
        <f t="shared" si="6"/>
        <v>0</v>
      </c>
    </row>
    <row r="109" spans="1:32" ht="14.25" x14ac:dyDescent="0.2">
      <c r="A109" s="89">
        <f t="shared" si="7"/>
        <v>106</v>
      </c>
      <c r="B109" s="212">
        <f>GD_CHUNG!B110</f>
        <v>12568</v>
      </c>
      <c r="C109" s="212" t="str">
        <f>GD_CHUNG!C110</f>
        <v>Nguyễn Thị Hồng Minh</v>
      </c>
      <c r="D109" s="212" t="str">
        <f>GD_CHUNG!D110</f>
        <v>Nhân viên phục vụ hành khách hàng hóa</v>
      </c>
      <c r="E109" s="213" t="str">
        <f>GD_CHUNG!G110</f>
        <v>HD3N</v>
      </c>
      <c r="F109" s="214">
        <f>VLOOKUP(B109,GD_LCD_HS_LNS!$B$4:$E$1000,4,FALSE)</f>
        <v>3875000</v>
      </c>
      <c r="G109" s="215">
        <f>VLOOKUP(B109,GD_CHUNG!$B$5:$N$594,13,FALSE)</f>
        <v>19028385493013</v>
      </c>
      <c r="H109" s="216">
        <f>VLOOKUP(B109,GD_CHAM_CONG!$C$6:$AN$997,38,FALSE)</f>
        <v>27</v>
      </c>
      <c r="I109" s="216">
        <f>VLOOKUP(B109,GD_CHAM_CONG!$C$6:$AS$997,39,FALSE)+VLOOKUP(B109,GD_CHAM_CONG!$C$6:$AS$997,40,FALSE)+VLOOKUP(B109,GD_CHAM_CONG!$C$6:$AS$997,41,FALSE)+VLOOKUP(B109,GD_CHAM_CONG!$C$6:$AS$997,42,FALSE)+VLOOKUP(B109,GD_CHAM_CONG!$C$6:$AS$997,43,FALSE)</f>
        <v>0</v>
      </c>
      <c r="J109" s="216">
        <f>VLOOKUP(B109,GD_CHAM_CONG!$C$6:$AV$997,44,FALSE)+VLOOKUP(B109,GD_CHAM_CONG!$C$6:$AV$997,45,FALSE)+VLOOKUP(B109,GD_CHAM_CONG!$C$6:$AV$997,46,FALSE)</f>
        <v>0</v>
      </c>
      <c r="K109" s="216">
        <f>VLOOKUP(B109,GD_CHAM_CONG!$C$6:$AW$997,47,FALSE)</f>
        <v>0</v>
      </c>
      <c r="L109" s="216">
        <f>VLOOKUP(B109,GD_CHAM_CONG!$C$6:$AZ$997,47,FALSE)+VLOOKUP(B109,GD_CHAM_CONG!$C$6:$AZ$997,48,FALSE)</f>
        <v>0</v>
      </c>
      <c r="M109" s="216">
        <f>VLOOKUP(B109,GD_CHAM_CONG!$C$6:$BF$997,50,FALSE)+VLOOKUP(B109,GD_CHAM_CONG!$C$6:$BF$997,51,FALSE)+VLOOKUP(B109,GD_CHAM_CONG!$C$6:$BF$997,52,FALSE)+VLOOKUP(B109,GD_CHAM_CONG!$C$6:$BF$997,53,FALSE)+VLOOKUP(B109,GD_CHAM_CONG!$C$6:$BF$997,54,FALSE)</f>
        <v>0</v>
      </c>
      <c r="N109" s="216">
        <f>VLOOKUP(B109,GD_CHAM_CONG!$C$1:$BJ$480,60,FALSE)</f>
        <v>1.05</v>
      </c>
      <c r="O109" s="218">
        <f>RPT_LNS_LUONG_CHE_DO!BA110</f>
        <v>8505000</v>
      </c>
      <c r="P109" s="218">
        <f>VLOOKUP(B109,RPT_LNS_LUONG_CHE_DO!$B$5:$CA$989,78,FALSE)</f>
        <v>0</v>
      </c>
      <c r="Q109" s="218">
        <f>VLOOKUP(B109,RPT_PHU_CAP_TN!$B$5:$G$1000,6,FALSE)</f>
        <v>0</v>
      </c>
      <c r="R109" s="218">
        <f>VLOOKUP(B109,RPT_TIEN_AN_TRUA!$B$5:$I$1000,8,FALSE)</f>
        <v>680000</v>
      </c>
      <c r="S109" s="218">
        <f>VLOOKUP(B109,RPT_LNS_LUONG_CHE_DO!$B$5:$BV$993,68,FALSE)+VLOOKUP(B109,RPT_LNS_LUONG_CHE_DO!$B$5:$BW$993,69,FALSE)</f>
        <v>0</v>
      </c>
      <c r="T109" s="218">
        <f t="shared" si="8"/>
        <v>9185000</v>
      </c>
      <c r="U109" s="219">
        <f>VLOOKUP(B109,RPT_BAO_HIEM!$B$5:$N$1000,11,FALSE)</f>
        <v>310000</v>
      </c>
      <c r="V109" s="219">
        <f>VLOOKUP(B109,RPT_BAO_HIEM!$B$5:$N$1000,12,FALSE)</f>
        <v>58125</v>
      </c>
      <c r="W109" s="219">
        <f>VLOOKUP(B109,RPT_BAO_HIEM!$B$5:$N$1000,13,FALSE)</f>
        <v>38750</v>
      </c>
      <c r="X109" s="220">
        <f>VLOOKUP(B109,RPT_DOAN_PHI!$B$5:$H$968,7,FALSE)</f>
        <v>85050</v>
      </c>
      <c r="Y109" s="219">
        <f>VLOOKUP(B109,RPT_THUE!$B$5:$H$933,7,FALSE)</f>
        <v>339125</v>
      </c>
      <c r="Z109" s="219">
        <f t="shared" si="9"/>
        <v>831050</v>
      </c>
      <c r="AA109" s="221">
        <f t="shared" si="10"/>
        <v>8353950</v>
      </c>
      <c r="AB109" s="223">
        <v>891000</v>
      </c>
      <c r="AC109" s="222"/>
      <c r="AD109" s="221">
        <f t="shared" si="11"/>
        <v>7462950</v>
      </c>
      <c r="AE109">
        <v>7462950</v>
      </c>
      <c r="AF109" s="338">
        <f t="shared" si="6"/>
        <v>0</v>
      </c>
    </row>
    <row r="110" spans="1:32" ht="14.25" x14ac:dyDescent="0.2">
      <c r="A110" s="89">
        <f t="shared" si="7"/>
        <v>107</v>
      </c>
      <c r="B110" s="212">
        <f>GD_CHUNG!B111</f>
        <v>12571</v>
      </c>
      <c r="C110" s="212" t="str">
        <f>GD_CHUNG!C111</f>
        <v>Ngô Thị Diễm Quỳnh</v>
      </c>
      <c r="D110" s="212" t="str">
        <f>GD_CHUNG!D111</f>
        <v>Nhân viên phục vụ hành khách hàng hóa</v>
      </c>
      <c r="E110" s="213" t="str">
        <f>GD_CHUNG!G111</f>
        <v>HD3N</v>
      </c>
      <c r="F110" s="214">
        <f>VLOOKUP(B110,GD_LCD_HS_LNS!$B$4:$E$1000,4,FALSE)</f>
        <v>3875000</v>
      </c>
      <c r="G110" s="215">
        <f>VLOOKUP(B110,GD_CHUNG!$B$5:$N$594,13,FALSE)</f>
        <v>19028385545013</v>
      </c>
      <c r="H110" s="216">
        <f>VLOOKUP(B110,GD_CHAM_CONG!$C$6:$AN$997,38,FALSE)</f>
        <v>27</v>
      </c>
      <c r="I110" s="216">
        <f>VLOOKUP(B110,GD_CHAM_CONG!$C$6:$AS$997,39,FALSE)+VLOOKUP(B110,GD_CHAM_CONG!$C$6:$AS$997,40,FALSE)+VLOOKUP(B110,GD_CHAM_CONG!$C$6:$AS$997,41,FALSE)+VLOOKUP(B110,GD_CHAM_CONG!$C$6:$AS$997,42,FALSE)+VLOOKUP(B110,GD_CHAM_CONG!$C$6:$AS$997,43,FALSE)</f>
        <v>0</v>
      </c>
      <c r="J110" s="216">
        <f>VLOOKUP(B110,GD_CHAM_CONG!$C$6:$AV$997,44,FALSE)+VLOOKUP(B110,GD_CHAM_CONG!$C$6:$AV$997,45,FALSE)+VLOOKUP(B110,GD_CHAM_CONG!$C$6:$AV$997,46,FALSE)</f>
        <v>0</v>
      </c>
      <c r="K110" s="216">
        <f>VLOOKUP(B110,GD_CHAM_CONG!$C$6:$AW$997,47,FALSE)</f>
        <v>0</v>
      </c>
      <c r="L110" s="216">
        <f>VLOOKUP(B110,GD_CHAM_CONG!$C$6:$AZ$997,47,FALSE)+VLOOKUP(B110,GD_CHAM_CONG!$C$6:$AZ$997,48,FALSE)</f>
        <v>0</v>
      </c>
      <c r="M110" s="216">
        <f>VLOOKUP(B110,GD_CHAM_CONG!$C$6:$BF$997,50,FALSE)+VLOOKUP(B110,GD_CHAM_CONG!$C$6:$BF$997,51,FALSE)+VLOOKUP(B110,GD_CHAM_CONG!$C$6:$BF$997,52,FALSE)+VLOOKUP(B110,GD_CHAM_CONG!$C$6:$BF$997,53,FALSE)+VLOOKUP(B110,GD_CHAM_CONG!$C$6:$BF$997,54,FALSE)</f>
        <v>0</v>
      </c>
      <c r="N110" s="217">
        <f>VLOOKUP(B110,GD_CHAM_CONG!$C$1:$BJ$480,60,FALSE)</f>
        <v>0.92</v>
      </c>
      <c r="O110" s="218">
        <f>RPT_LNS_LUONG_CHE_DO!BA111</f>
        <v>7452000.0000000009</v>
      </c>
      <c r="P110" s="218">
        <f>VLOOKUP(B110,RPT_LNS_LUONG_CHE_DO!$B$5:$CA$989,78,FALSE)</f>
        <v>0</v>
      </c>
      <c r="Q110" s="218">
        <f>VLOOKUP(B110,RPT_PHU_CAP_TN!$B$5:$G$1000,6,FALSE)</f>
        <v>0</v>
      </c>
      <c r="R110" s="218">
        <f>VLOOKUP(B110,RPT_TIEN_AN_TRUA!$B$5:$I$1000,8,FALSE)</f>
        <v>680000</v>
      </c>
      <c r="S110" s="218">
        <f>VLOOKUP(B110,RPT_LNS_LUONG_CHE_DO!$B$5:$BV$993,68,FALSE)+VLOOKUP(B110,RPT_LNS_LUONG_CHE_DO!$B$5:$BW$993,69,FALSE)</f>
        <v>0</v>
      </c>
      <c r="T110" s="218">
        <f t="shared" si="8"/>
        <v>8132000.0000000009</v>
      </c>
      <c r="U110" s="219">
        <f>VLOOKUP(B110,RPT_BAO_HIEM!$B$5:$N$1000,11,FALSE)</f>
        <v>310000</v>
      </c>
      <c r="V110" s="219">
        <f>VLOOKUP(B110,RPT_BAO_HIEM!$B$5:$N$1000,12,FALSE)</f>
        <v>58125</v>
      </c>
      <c r="W110" s="219">
        <f>VLOOKUP(B110,RPT_BAO_HIEM!$B$5:$N$1000,13,FALSE)</f>
        <v>38750</v>
      </c>
      <c r="X110" s="220">
        <f>VLOOKUP(B110,RPT_DOAN_PHI!$B$5:$H$968,7,FALSE)</f>
        <v>74520</v>
      </c>
      <c r="Y110" s="219">
        <f>VLOOKUP(B110,RPT_THUE!$B$5:$H$933,7,FALSE)</f>
        <v>269825.00000000012</v>
      </c>
      <c r="Z110" s="219">
        <f t="shared" si="9"/>
        <v>751220.00000000012</v>
      </c>
      <c r="AA110" s="221">
        <f t="shared" si="10"/>
        <v>7380780.0000000009</v>
      </c>
      <c r="AB110" s="223">
        <v>534600</v>
      </c>
      <c r="AC110" s="222"/>
      <c r="AD110" s="221">
        <f t="shared" si="11"/>
        <v>6846180.0000000009</v>
      </c>
      <c r="AE110">
        <v>6846180.0000000009</v>
      </c>
      <c r="AF110" s="338">
        <f t="shared" si="6"/>
        <v>0</v>
      </c>
    </row>
    <row r="111" spans="1:32" ht="14.25" x14ac:dyDescent="0.2">
      <c r="A111" s="89">
        <f t="shared" si="7"/>
        <v>108</v>
      </c>
      <c r="B111" s="212">
        <f>GD_CHUNG!B112</f>
        <v>13370</v>
      </c>
      <c r="C111" s="212" t="str">
        <f>GD_CHUNG!C112</f>
        <v>Đinh Đức Điệp</v>
      </c>
      <c r="D111" s="212" t="str">
        <f>GD_CHUNG!D112</f>
        <v>Nhân viên phục vụ hành khách hàng hóa</v>
      </c>
      <c r="E111" s="213" t="str">
        <f>GD_CHUNG!G112</f>
        <v>HD3N</v>
      </c>
      <c r="F111" s="214">
        <f>VLOOKUP(B111,GD_LCD_HS_LNS!$B$4:$E$1000,4,FALSE)</f>
        <v>3875000</v>
      </c>
      <c r="G111" s="215">
        <f>VLOOKUP(B111,GD_CHUNG!$B$5:$N$594,13,FALSE)</f>
        <v>19027124776021</v>
      </c>
      <c r="H111" s="216">
        <f>VLOOKUP(B111,GD_CHAM_CONG!$C$6:$AN$997,38,FALSE)</f>
        <v>27</v>
      </c>
      <c r="I111" s="216">
        <f>VLOOKUP(B111,GD_CHAM_CONG!$C$6:$AS$997,39,FALSE)+VLOOKUP(B111,GD_CHAM_CONG!$C$6:$AS$997,40,FALSE)+VLOOKUP(B111,GD_CHAM_CONG!$C$6:$AS$997,41,FALSE)+VLOOKUP(B111,GD_CHAM_CONG!$C$6:$AS$997,42,FALSE)+VLOOKUP(B111,GD_CHAM_CONG!$C$6:$AS$997,43,FALSE)</f>
        <v>0</v>
      </c>
      <c r="J111" s="216">
        <f>VLOOKUP(B111,GD_CHAM_CONG!$C$6:$AV$997,44,FALSE)+VLOOKUP(B111,GD_CHAM_CONG!$C$6:$AV$997,45,FALSE)+VLOOKUP(B111,GD_CHAM_CONG!$C$6:$AV$997,46,FALSE)</f>
        <v>0</v>
      </c>
      <c r="K111" s="216">
        <f>VLOOKUP(B111,GD_CHAM_CONG!$C$6:$AW$997,47,FALSE)</f>
        <v>0</v>
      </c>
      <c r="L111" s="216">
        <f>VLOOKUP(B111,GD_CHAM_CONG!$C$6:$AZ$997,47,FALSE)+VLOOKUP(B111,GD_CHAM_CONG!$C$6:$AZ$997,48,FALSE)</f>
        <v>0</v>
      </c>
      <c r="M111" s="216">
        <f>VLOOKUP(B111,GD_CHAM_CONG!$C$6:$BF$997,50,FALSE)+VLOOKUP(B111,GD_CHAM_CONG!$C$6:$BF$997,51,FALSE)+VLOOKUP(B111,GD_CHAM_CONG!$C$6:$BF$997,52,FALSE)+VLOOKUP(B111,GD_CHAM_CONG!$C$6:$BF$997,53,FALSE)+VLOOKUP(B111,GD_CHAM_CONG!$C$6:$BF$997,54,FALSE)</f>
        <v>0</v>
      </c>
      <c r="N111" s="217">
        <f>VLOOKUP(B111,GD_CHAM_CONG!$C$1:$BJ$480,60,FALSE)</f>
        <v>0.94</v>
      </c>
      <c r="O111" s="218">
        <f>RPT_LNS_LUONG_CHE_DO!BA112</f>
        <v>6768000</v>
      </c>
      <c r="P111" s="218">
        <f>VLOOKUP(B111,RPT_LNS_LUONG_CHE_DO!$B$5:$CA$989,78,FALSE)</f>
        <v>0</v>
      </c>
      <c r="Q111" s="218">
        <f>VLOOKUP(B111,RPT_PHU_CAP_TN!$B$5:$G$1000,6,FALSE)</f>
        <v>0</v>
      </c>
      <c r="R111" s="218">
        <f>VLOOKUP(B111,RPT_TIEN_AN_TRUA!$B$5:$I$1000,8,FALSE)</f>
        <v>680000</v>
      </c>
      <c r="S111" s="218">
        <f>VLOOKUP(B111,RPT_LNS_LUONG_CHE_DO!$B$5:$BV$993,68,FALSE)+VLOOKUP(B111,RPT_LNS_LUONG_CHE_DO!$B$5:$BW$993,69,FALSE)</f>
        <v>0</v>
      </c>
      <c r="T111" s="218">
        <f t="shared" si="8"/>
        <v>7448000</v>
      </c>
      <c r="U111" s="219">
        <f>VLOOKUP(B111,RPT_BAO_HIEM!$B$5:$N$1000,11,FALSE)</f>
        <v>310000</v>
      </c>
      <c r="V111" s="219">
        <f>VLOOKUP(B111,RPT_BAO_HIEM!$B$5:$N$1000,12,FALSE)</f>
        <v>58125</v>
      </c>
      <c r="W111" s="219">
        <f>VLOOKUP(B111,RPT_BAO_HIEM!$B$5:$N$1000,13,FALSE)</f>
        <v>38750</v>
      </c>
      <c r="X111" s="220">
        <f>VLOOKUP(B111,RPT_DOAN_PHI!$B$5:$H$968,7,FALSE)</f>
        <v>67680</v>
      </c>
      <c r="Y111" s="219">
        <f>VLOOKUP(B111,RPT_THUE!$B$5:$H$933,7,FALSE)</f>
        <v>207712.5</v>
      </c>
      <c r="Z111" s="219">
        <f t="shared" si="9"/>
        <v>682267.5</v>
      </c>
      <c r="AA111" s="221">
        <f t="shared" si="10"/>
        <v>6765732.5</v>
      </c>
      <c r="AB111" s="222"/>
      <c r="AC111" s="222"/>
      <c r="AD111" s="221">
        <f t="shared" si="11"/>
        <v>6765732.5</v>
      </c>
      <c r="AE111">
        <v>6765732.5</v>
      </c>
      <c r="AF111" s="338">
        <f t="shared" si="6"/>
        <v>0</v>
      </c>
    </row>
    <row r="112" spans="1:32" ht="14.25" x14ac:dyDescent="0.2">
      <c r="A112" s="89">
        <f t="shared" si="7"/>
        <v>109</v>
      </c>
      <c r="B112" s="212">
        <f>GD_CHUNG!B113</f>
        <v>13372</v>
      </c>
      <c r="C112" s="212" t="str">
        <f>GD_CHUNG!C113</f>
        <v>Trần Thị Hoa Lý</v>
      </c>
      <c r="D112" s="212" t="str">
        <f>GD_CHUNG!D113</f>
        <v>Nhân viên phục vụ hành khách hàng hóa</v>
      </c>
      <c r="E112" s="213" t="str">
        <f>GD_CHUNG!G113</f>
        <v>HD3N</v>
      </c>
      <c r="F112" s="214">
        <f>VLOOKUP(B112,GD_LCD_HS_LNS!$B$4:$E$1000,4,FALSE)</f>
        <v>3875000</v>
      </c>
      <c r="G112" s="215">
        <f>VLOOKUP(B112,GD_CHUNG!$B$5:$N$594,13,FALSE)</f>
        <v>19028960245019</v>
      </c>
      <c r="H112" s="216">
        <f>VLOOKUP(B112,GD_CHAM_CONG!$C$6:$AN$997,38,FALSE)</f>
        <v>27</v>
      </c>
      <c r="I112" s="216">
        <f>VLOOKUP(B112,GD_CHAM_CONG!$C$6:$AS$997,39,FALSE)+VLOOKUP(B112,GD_CHAM_CONG!$C$6:$AS$997,40,FALSE)+VLOOKUP(B112,GD_CHAM_CONG!$C$6:$AS$997,41,FALSE)+VLOOKUP(B112,GD_CHAM_CONG!$C$6:$AS$997,42,FALSE)+VLOOKUP(B112,GD_CHAM_CONG!$C$6:$AS$997,43,FALSE)</f>
        <v>0</v>
      </c>
      <c r="J112" s="216">
        <f>VLOOKUP(B112,GD_CHAM_CONG!$C$6:$AV$997,44,FALSE)+VLOOKUP(B112,GD_CHAM_CONG!$C$6:$AV$997,45,FALSE)+VLOOKUP(B112,GD_CHAM_CONG!$C$6:$AV$997,46,FALSE)</f>
        <v>0</v>
      </c>
      <c r="K112" s="216">
        <f>VLOOKUP(B112,GD_CHAM_CONG!$C$6:$AW$997,47,FALSE)</f>
        <v>0</v>
      </c>
      <c r="L112" s="216">
        <f>VLOOKUP(B112,GD_CHAM_CONG!$C$6:$AZ$997,47,FALSE)+VLOOKUP(B112,GD_CHAM_CONG!$C$6:$AZ$997,48,FALSE)</f>
        <v>0</v>
      </c>
      <c r="M112" s="216">
        <f>VLOOKUP(B112,GD_CHAM_CONG!$C$6:$BF$997,50,FALSE)+VLOOKUP(B112,GD_CHAM_CONG!$C$6:$BF$997,51,FALSE)+VLOOKUP(B112,GD_CHAM_CONG!$C$6:$BF$997,52,FALSE)+VLOOKUP(B112,GD_CHAM_CONG!$C$6:$BF$997,53,FALSE)+VLOOKUP(B112,GD_CHAM_CONG!$C$6:$BF$997,54,FALSE)</f>
        <v>0</v>
      </c>
      <c r="N112" s="217">
        <f>VLOOKUP(B112,GD_CHAM_CONG!$C$1:$BJ$480,60,FALSE)</f>
        <v>0.93</v>
      </c>
      <c r="O112" s="218">
        <f>RPT_LNS_LUONG_CHE_DO!BA113</f>
        <v>6696000.0000000009</v>
      </c>
      <c r="P112" s="218">
        <f>VLOOKUP(B112,RPT_LNS_LUONG_CHE_DO!$B$5:$CA$989,78,FALSE)</f>
        <v>0</v>
      </c>
      <c r="Q112" s="218">
        <f>VLOOKUP(B112,RPT_PHU_CAP_TN!$B$5:$G$1000,6,FALSE)</f>
        <v>0</v>
      </c>
      <c r="R112" s="218">
        <f>VLOOKUP(B112,RPT_TIEN_AN_TRUA!$B$5:$I$1000,8,FALSE)</f>
        <v>680000</v>
      </c>
      <c r="S112" s="218">
        <f>VLOOKUP(B112,RPT_LNS_LUONG_CHE_DO!$B$5:$BV$993,68,FALSE)+VLOOKUP(B112,RPT_LNS_LUONG_CHE_DO!$B$5:$BW$993,69,FALSE)</f>
        <v>0</v>
      </c>
      <c r="T112" s="218">
        <f t="shared" si="8"/>
        <v>7376000.0000000009</v>
      </c>
      <c r="U112" s="219">
        <f>VLOOKUP(B112,RPT_BAO_HIEM!$B$5:$N$1000,11,FALSE)</f>
        <v>310000</v>
      </c>
      <c r="V112" s="219">
        <f>VLOOKUP(B112,RPT_BAO_HIEM!$B$5:$N$1000,12,FALSE)</f>
        <v>58125</v>
      </c>
      <c r="W112" s="219">
        <f>VLOOKUP(B112,RPT_BAO_HIEM!$B$5:$N$1000,13,FALSE)</f>
        <v>38750</v>
      </c>
      <c r="X112" s="220">
        <f>VLOOKUP(B112,RPT_DOAN_PHI!$B$5:$H$968,7,FALSE)</f>
        <v>66960</v>
      </c>
      <c r="Y112" s="219">
        <f>VLOOKUP(B112,RPT_THUE!$B$5:$H$933,7,FALSE)</f>
        <v>204112.50000000006</v>
      </c>
      <c r="Z112" s="219">
        <f t="shared" si="9"/>
        <v>677947.5</v>
      </c>
      <c r="AA112" s="221">
        <f t="shared" si="10"/>
        <v>6698052.5000000009</v>
      </c>
      <c r="AB112" s="222"/>
      <c r="AC112" s="222"/>
      <c r="AD112" s="221">
        <f t="shared" si="11"/>
        <v>6698052.5000000009</v>
      </c>
      <c r="AE112">
        <v>6698052.5000000009</v>
      </c>
      <c r="AF112" s="338">
        <f t="shared" si="6"/>
        <v>0</v>
      </c>
    </row>
    <row r="113" spans="1:32" ht="14.25" x14ac:dyDescent="0.2">
      <c r="A113" s="89">
        <f t="shared" si="7"/>
        <v>110</v>
      </c>
      <c r="B113" s="212">
        <f>GD_CHUNG!B114</f>
        <v>13376</v>
      </c>
      <c r="C113" s="212" t="str">
        <f>GD_CHUNG!C114</f>
        <v>Vũ Thùy Linh</v>
      </c>
      <c r="D113" s="212" t="str">
        <f>GD_CHUNG!D114</f>
        <v>Nhân viên phục vụ hành khách hàng hóa</v>
      </c>
      <c r="E113" s="213" t="str">
        <f>GD_CHUNG!G114</f>
        <v>HD3N</v>
      </c>
      <c r="F113" s="214">
        <f>VLOOKUP(B113,GD_LCD_HS_LNS!$B$4:$E$1000,4,FALSE)</f>
        <v>3875000</v>
      </c>
      <c r="G113" s="215">
        <f>VLOOKUP(B113,GD_CHUNG!$B$5:$N$594,13,FALSE)</f>
        <v>19028369955023</v>
      </c>
      <c r="H113" s="216">
        <f>VLOOKUP(B113,GD_CHAM_CONG!$C$6:$AN$997,38,FALSE)</f>
        <v>27</v>
      </c>
      <c r="I113" s="216">
        <f>VLOOKUP(B113,GD_CHAM_CONG!$C$6:$AS$997,39,FALSE)+VLOOKUP(B113,GD_CHAM_CONG!$C$6:$AS$997,40,FALSE)+VLOOKUP(B113,GD_CHAM_CONG!$C$6:$AS$997,41,FALSE)+VLOOKUP(B113,GD_CHAM_CONG!$C$6:$AS$997,42,FALSE)+VLOOKUP(B113,GD_CHAM_CONG!$C$6:$AS$997,43,FALSE)</f>
        <v>0</v>
      </c>
      <c r="J113" s="216">
        <f>VLOOKUP(B113,GD_CHAM_CONG!$C$6:$AV$997,44,FALSE)+VLOOKUP(B113,GD_CHAM_CONG!$C$6:$AV$997,45,FALSE)+VLOOKUP(B113,GD_CHAM_CONG!$C$6:$AV$997,46,FALSE)</f>
        <v>0</v>
      </c>
      <c r="K113" s="216">
        <f>VLOOKUP(B113,GD_CHAM_CONG!$C$6:$AW$997,47,FALSE)</f>
        <v>0</v>
      </c>
      <c r="L113" s="216">
        <f>VLOOKUP(B113,GD_CHAM_CONG!$C$6:$AZ$997,47,FALSE)+VLOOKUP(B113,GD_CHAM_CONG!$C$6:$AZ$997,48,FALSE)</f>
        <v>0</v>
      </c>
      <c r="M113" s="216">
        <f>VLOOKUP(B113,GD_CHAM_CONG!$C$6:$BF$997,50,FALSE)+VLOOKUP(B113,GD_CHAM_CONG!$C$6:$BF$997,51,FALSE)+VLOOKUP(B113,GD_CHAM_CONG!$C$6:$BF$997,52,FALSE)+VLOOKUP(B113,GD_CHAM_CONG!$C$6:$BF$997,53,FALSE)+VLOOKUP(B113,GD_CHAM_CONG!$C$6:$BF$997,54,FALSE)</f>
        <v>0</v>
      </c>
      <c r="N113" s="217">
        <f>VLOOKUP(B113,GD_CHAM_CONG!$C$1:$BJ$480,60,FALSE)</f>
        <v>1</v>
      </c>
      <c r="O113" s="218">
        <f>RPT_LNS_LUONG_CHE_DO!BA114</f>
        <v>7200000</v>
      </c>
      <c r="P113" s="218">
        <f>VLOOKUP(B113,RPT_LNS_LUONG_CHE_DO!$B$5:$CA$989,78,FALSE)</f>
        <v>0</v>
      </c>
      <c r="Q113" s="218">
        <f>VLOOKUP(B113,RPT_PHU_CAP_TN!$B$5:$G$1000,6,FALSE)</f>
        <v>0</v>
      </c>
      <c r="R113" s="218">
        <f>VLOOKUP(B113,RPT_TIEN_AN_TRUA!$B$5:$I$1000,8,FALSE)</f>
        <v>680000</v>
      </c>
      <c r="S113" s="218">
        <f>VLOOKUP(B113,RPT_LNS_LUONG_CHE_DO!$B$5:$BV$993,68,FALSE)+VLOOKUP(B113,RPT_LNS_LUONG_CHE_DO!$B$5:$BW$993,69,FALSE)</f>
        <v>0</v>
      </c>
      <c r="T113" s="218">
        <f t="shared" si="8"/>
        <v>7880000</v>
      </c>
      <c r="U113" s="219">
        <f>VLOOKUP(B113,RPT_BAO_HIEM!$B$5:$N$1000,11,FALSE)</f>
        <v>310000</v>
      </c>
      <c r="V113" s="219">
        <f>VLOOKUP(B113,RPT_BAO_HIEM!$B$5:$N$1000,12,FALSE)</f>
        <v>58125</v>
      </c>
      <c r="W113" s="219">
        <f>VLOOKUP(B113,RPT_BAO_HIEM!$B$5:$N$1000,13,FALSE)</f>
        <v>38750</v>
      </c>
      <c r="X113" s="220">
        <f>VLOOKUP(B113,RPT_DOAN_PHI!$B$5:$H$968,7,FALSE)</f>
        <v>72000</v>
      </c>
      <c r="Y113" s="219">
        <f>VLOOKUP(B113,RPT_THUE!$B$5:$H$933,7,FALSE)</f>
        <v>229312.5</v>
      </c>
      <c r="Z113" s="219">
        <f t="shared" si="9"/>
        <v>708187.5</v>
      </c>
      <c r="AA113" s="221">
        <f t="shared" si="10"/>
        <v>7171812.5</v>
      </c>
      <c r="AB113" s="222"/>
      <c r="AC113" s="222"/>
      <c r="AD113" s="221">
        <f t="shared" si="11"/>
        <v>7171812.5</v>
      </c>
      <c r="AE113">
        <v>7171812.5</v>
      </c>
      <c r="AF113" s="338">
        <f t="shared" si="6"/>
        <v>0</v>
      </c>
    </row>
    <row r="114" spans="1:32" ht="14.25" x14ac:dyDescent="0.2">
      <c r="A114" s="89">
        <f t="shared" si="7"/>
        <v>111</v>
      </c>
      <c r="B114" s="212">
        <f>GD_CHUNG!B115</f>
        <v>13377</v>
      </c>
      <c r="C114" s="212" t="str">
        <f>GD_CHUNG!C115</f>
        <v>Vũ Thị Bích Dung</v>
      </c>
      <c r="D114" s="212" t="str">
        <f>GD_CHUNG!D115</f>
        <v>Nhân viên phục vụ hành khách hàng hóa</v>
      </c>
      <c r="E114" s="213" t="str">
        <f>GD_CHUNG!G115</f>
        <v>HD3N</v>
      </c>
      <c r="F114" s="214">
        <f>VLOOKUP(B114,GD_LCD_HS_LNS!$B$4:$E$1000,4,FALSE)</f>
        <v>3875000</v>
      </c>
      <c r="G114" s="215">
        <f>VLOOKUP(B114,GD_CHUNG!$B$5:$N$594,13,FALSE)</f>
        <v>19028960285010</v>
      </c>
      <c r="H114" s="216">
        <f>VLOOKUP(B114,GD_CHAM_CONG!$C$6:$AN$997,38,FALSE)</f>
        <v>27</v>
      </c>
      <c r="I114" s="216">
        <f>VLOOKUP(B114,GD_CHAM_CONG!$C$6:$AS$997,39,FALSE)+VLOOKUP(B114,GD_CHAM_CONG!$C$6:$AS$997,40,FALSE)+VLOOKUP(B114,GD_CHAM_CONG!$C$6:$AS$997,41,FALSE)+VLOOKUP(B114,GD_CHAM_CONG!$C$6:$AS$997,42,FALSE)+VLOOKUP(B114,GD_CHAM_CONG!$C$6:$AS$997,43,FALSE)</f>
        <v>0</v>
      </c>
      <c r="J114" s="216">
        <f>VLOOKUP(B114,GD_CHAM_CONG!$C$6:$AV$997,44,FALSE)+VLOOKUP(B114,GD_CHAM_CONG!$C$6:$AV$997,45,FALSE)+VLOOKUP(B114,GD_CHAM_CONG!$C$6:$AV$997,46,FALSE)</f>
        <v>0</v>
      </c>
      <c r="K114" s="216">
        <f>VLOOKUP(B114,GD_CHAM_CONG!$C$6:$AW$997,47,FALSE)</f>
        <v>0</v>
      </c>
      <c r="L114" s="216">
        <f>VLOOKUP(B114,GD_CHAM_CONG!$C$6:$AZ$997,47,FALSE)+VLOOKUP(B114,GD_CHAM_CONG!$C$6:$AZ$997,48,FALSE)</f>
        <v>0</v>
      </c>
      <c r="M114" s="216">
        <f>VLOOKUP(B114,GD_CHAM_CONG!$C$6:$BF$997,50,FALSE)+VLOOKUP(B114,GD_CHAM_CONG!$C$6:$BF$997,51,FALSE)+VLOOKUP(B114,GD_CHAM_CONG!$C$6:$BF$997,52,FALSE)+VLOOKUP(B114,GD_CHAM_CONG!$C$6:$BF$997,53,FALSE)+VLOOKUP(B114,GD_CHAM_CONG!$C$6:$BF$997,54,FALSE)</f>
        <v>0</v>
      </c>
      <c r="N114" s="217">
        <f>VLOOKUP(B114,GD_CHAM_CONG!$C$1:$BJ$480,60,FALSE)</f>
        <v>0.98</v>
      </c>
      <c r="O114" s="218">
        <f>RPT_LNS_LUONG_CHE_DO!BA115</f>
        <v>7056000</v>
      </c>
      <c r="P114" s="218">
        <f>VLOOKUP(B114,RPT_LNS_LUONG_CHE_DO!$B$5:$CA$989,78,FALSE)</f>
        <v>0</v>
      </c>
      <c r="Q114" s="218">
        <f>VLOOKUP(B114,RPT_PHU_CAP_TN!$B$5:$G$1000,6,FALSE)</f>
        <v>0</v>
      </c>
      <c r="R114" s="218">
        <f>VLOOKUP(B114,RPT_TIEN_AN_TRUA!$B$5:$I$1000,8,FALSE)</f>
        <v>680000</v>
      </c>
      <c r="S114" s="218">
        <f>VLOOKUP(B114,RPT_LNS_LUONG_CHE_DO!$B$5:$BV$993,68,FALSE)+VLOOKUP(B114,RPT_LNS_LUONG_CHE_DO!$B$5:$BW$993,69,FALSE)</f>
        <v>0</v>
      </c>
      <c r="T114" s="218">
        <f t="shared" si="8"/>
        <v>7736000</v>
      </c>
      <c r="U114" s="219">
        <f>VLOOKUP(B114,RPT_BAO_HIEM!$B$5:$N$1000,11,FALSE)</f>
        <v>310000</v>
      </c>
      <c r="V114" s="219">
        <f>VLOOKUP(B114,RPT_BAO_HIEM!$B$5:$N$1000,12,FALSE)</f>
        <v>58125</v>
      </c>
      <c r="W114" s="219">
        <f>VLOOKUP(B114,RPT_BAO_HIEM!$B$5:$N$1000,13,FALSE)</f>
        <v>38750</v>
      </c>
      <c r="X114" s="220">
        <f>VLOOKUP(B114,RPT_DOAN_PHI!$B$5:$H$968,7,FALSE)</f>
        <v>70560</v>
      </c>
      <c r="Y114" s="219">
        <f>VLOOKUP(B114,RPT_THUE!$B$5:$H$933,7,FALSE)</f>
        <v>222112.5</v>
      </c>
      <c r="Z114" s="219">
        <f t="shared" si="9"/>
        <v>699547.5</v>
      </c>
      <c r="AA114" s="221">
        <f t="shared" si="10"/>
        <v>7036452.5</v>
      </c>
      <c r="AB114" s="222"/>
      <c r="AC114" s="222"/>
      <c r="AD114" s="221">
        <f t="shared" si="11"/>
        <v>7036452.5</v>
      </c>
      <c r="AE114">
        <v>7036452.5</v>
      </c>
      <c r="AF114" s="338">
        <f t="shared" si="6"/>
        <v>0</v>
      </c>
    </row>
    <row r="115" spans="1:32" ht="14.25" x14ac:dyDescent="0.2">
      <c r="A115" s="89">
        <f t="shared" si="7"/>
        <v>112</v>
      </c>
      <c r="B115" s="212">
        <f>GD_CHUNG!B116</f>
        <v>13378</v>
      </c>
      <c r="C115" s="212" t="str">
        <f>GD_CHUNG!C116</f>
        <v>Nguyễn Bảo Ngân</v>
      </c>
      <c r="D115" s="212" t="str">
        <f>GD_CHUNG!D116</f>
        <v>Nhân viên phục vụ hành khách hàng hóa</v>
      </c>
      <c r="E115" s="213" t="str">
        <f>GD_CHUNG!G116</f>
        <v>HD3N</v>
      </c>
      <c r="F115" s="214">
        <f>VLOOKUP(B115,GD_LCD_HS_LNS!$B$4:$E$1000,4,FALSE)</f>
        <v>3875000</v>
      </c>
      <c r="G115" s="215">
        <f>VLOOKUP(B115,GD_CHUNG!$B$5:$N$594,13,FALSE)</f>
        <v>19028960204010</v>
      </c>
      <c r="H115" s="216">
        <f>VLOOKUP(B115,GD_CHAM_CONG!$C$6:$AN$997,38,FALSE)</f>
        <v>27</v>
      </c>
      <c r="I115" s="216">
        <f>VLOOKUP(B115,GD_CHAM_CONG!$C$6:$AS$997,39,FALSE)+VLOOKUP(B115,GD_CHAM_CONG!$C$6:$AS$997,40,FALSE)+VLOOKUP(B115,GD_CHAM_CONG!$C$6:$AS$997,41,FALSE)+VLOOKUP(B115,GD_CHAM_CONG!$C$6:$AS$997,42,FALSE)+VLOOKUP(B115,GD_CHAM_CONG!$C$6:$AS$997,43,FALSE)</f>
        <v>0</v>
      </c>
      <c r="J115" s="216">
        <f>VLOOKUP(B115,GD_CHAM_CONG!$C$6:$AV$997,44,FALSE)+VLOOKUP(B115,GD_CHAM_CONG!$C$6:$AV$997,45,FALSE)+VLOOKUP(B115,GD_CHAM_CONG!$C$6:$AV$997,46,FALSE)</f>
        <v>0</v>
      </c>
      <c r="K115" s="216">
        <f>VLOOKUP(B115,GD_CHAM_CONG!$C$6:$AW$997,47,FALSE)</f>
        <v>0</v>
      </c>
      <c r="L115" s="216">
        <f>VLOOKUP(B115,GD_CHAM_CONG!$C$6:$AZ$997,47,FALSE)+VLOOKUP(B115,GD_CHAM_CONG!$C$6:$AZ$997,48,FALSE)</f>
        <v>0</v>
      </c>
      <c r="M115" s="216">
        <f>VLOOKUP(B115,GD_CHAM_CONG!$C$6:$BF$997,50,FALSE)+VLOOKUP(B115,GD_CHAM_CONG!$C$6:$BF$997,51,FALSE)+VLOOKUP(B115,GD_CHAM_CONG!$C$6:$BF$997,52,FALSE)+VLOOKUP(B115,GD_CHAM_CONG!$C$6:$BF$997,53,FALSE)+VLOOKUP(B115,GD_CHAM_CONG!$C$6:$BF$997,54,FALSE)</f>
        <v>0</v>
      </c>
      <c r="N115" s="217">
        <f>VLOOKUP(B115,GD_CHAM_CONG!$C$1:$BJ$480,60,FALSE)</f>
        <v>0.97</v>
      </c>
      <c r="O115" s="218">
        <f>RPT_LNS_LUONG_CHE_DO!BA116</f>
        <v>6984000</v>
      </c>
      <c r="P115" s="218">
        <f>VLOOKUP(B115,RPT_LNS_LUONG_CHE_DO!$B$5:$CA$989,78,FALSE)</f>
        <v>0</v>
      </c>
      <c r="Q115" s="218">
        <f>VLOOKUP(B115,RPT_PHU_CAP_TN!$B$5:$G$1000,6,FALSE)</f>
        <v>0</v>
      </c>
      <c r="R115" s="218">
        <f>VLOOKUP(B115,RPT_TIEN_AN_TRUA!$B$5:$I$1000,8,FALSE)</f>
        <v>680000</v>
      </c>
      <c r="S115" s="218">
        <f>VLOOKUP(B115,RPT_LNS_LUONG_CHE_DO!$B$5:$BV$993,68,FALSE)+VLOOKUP(B115,RPT_LNS_LUONG_CHE_DO!$B$5:$BW$993,69,FALSE)</f>
        <v>0</v>
      </c>
      <c r="T115" s="218">
        <f t="shared" si="8"/>
        <v>7664000</v>
      </c>
      <c r="U115" s="219">
        <f>VLOOKUP(B115,RPT_BAO_HIEM!$B$5:$N$1000,11,FALSE)</f>
        <v>310000</v>
      </c>
      <c r="V115" s="219">
        <f>VLOOKUP(B115,RPT_BAO_HIEM!$B$5:$N$1000,12,FALSE)</f>
        <v>58125</v>
      </c>
      <c r="W115" s="219">
        <f>VLOOKUP(B115,RPT_BAO_HIEM!$B$5:$N$1000,13,FALSE)</f>
        <v>38750</v>
      </c>
      <c r="X115" s="220">
        <f>VLOOKUP(B115,RPT_DOAN_PHI!$B$5:$H$968,7,FALSE)</f>
        <v>69840</v>
      </c>
      <c r="Y115" s="219">
        <f>VLOOKUP(B115,RPT_THUE!$B$5:$H$933,7,FALSE)</f>
        <v>211312.5</v>
      </c>
      <c r="Z115" s="219">
        <f t="shared" si="9"/>
        <v>688027.5</v>
      </c>
      <c r="AA115" s="221">
        <f t="shared" si="10"/>
        <v>6975972.5</v>
      </c>
      <c r="AB115" s="223">
        <v>142560</v>
      </c>
      <c r="AC115" s="222"/>
      <c r="AD115" s="221">
        <f t="shared" si="11"/>
        <v>6833412.5</v>
      </c>
      <c r="AE115">
        <v>6833412.5</v>
      </c>
      <c r="AF115" s="338">
        <f t="shared" si="6"/>
        <v>0</v>
      </c>
    </row>
    <row r="116" spans="1:32" ht="14.25" x14ac:dyDescent="0.2">
      <c r="A116" s="89">
        <f t="shared" si="7"/>
        <v>113</v>
      </c>
      <c r="B116" s="212">
        <f>GD_CHUNG!B117</f>
        <v>13379</v>
      </c>
      <c r="C116" s="212" t="str">
        <f>GD_CHUNG!C117</f>
        <v>Nguyễn Thùy Linh</v>
      </c>
      <c r="D116" s="212" t="str">
        <f>GD_CHUNG!D117</f>
        <v>Nhân viên phục vụ hành khách hàng hóa</v>
      </c>
      <c r="E116" s="213" t="str">
        <f>GD_CHUNG!G117</f>
        <v>HD3N</v>
      </c>
      <c r="F116" s="214">
        <f>VLOOKUP(B116,GD_LCD_HS_LNS!$B$4:$E$1000,4,FALSE)</f>
        <v>3875000</v>
      </c>
      <c r="G116" s="215">
        <f>VLOOKUP(B116,GD_CHUNG!$B$5:$N$594,13,FALSE)</f>
        <v>19021868567013</v>
      </c>
      <c r="H116" s="216">
        <f>VLOOKUP(B116,GD_CHAM_CONG!$C$6:$AN$997,38,FALSE)</f>
        <v>27</v>
      </c>
      <c r="I116" s="216">
        <f>VLOOKUP(B116,GD_CHAM_CONG!$C$6:$AS$997,39,FALSE)+VLOOKUP(B116,GD_CHAM_CONG!$C$6:$AS$997,40,FALSE)+VLOOKUP(B116,GD_CHAM_CONG!$C$6:$AS$997,41,FALSE)+VLOOKUP(B116,GD_CHAM_CONG!$C$6:$AS$997,42,FALSE)+VLOOKUP(B116,GD_CHAM_CONG!$C$6:$AS$997,43,FALSE)</f>
        <v>0</v>
      </c>
      <c r="J116" s="216">
        <f>VLOOKUP(B116,GD_CHAM_CONG!$C$6:$AV$997,44,FALSE)+VLOOKUP(B116,GD_CHAM_CONG!$C$6:$AV$997,45,FALSE)+VLOOKUP(B116,GD_CHAM_CONG!$C$6:$AV$997,46,FALSE)</f>
        <v>0</v>
      </c>
      <c r="K116" s="216">
        <f>VLOOKUP(B116,GD_CHAM_CONG!$C$6:$AW$997,47,FALSE)</f>
        <v>0</v>
      </c>
      <c r="L116" s="216">
        <f>VLOOKUP(B116,GD_CHAM_CONG!$C$6:$AZ$997,47,FALSE)+VLOOKUP(B116,GD_CHAM_CONG!$C$6:$AZ$997,48,FALSE)</f>
        <v>0</v>
      </c>
      <c r="M116" s="216">
        <f>VLOOKUP(B116,GD_CHAM_CONG!$C$6:$BF$997,50,FALSE)+VLOOKUP(B116,GD_CHAM_CONG!$C$6:$BF$997,51,FALSE)+VLOOKUP(B116,GD_CHAM_CONG!$C$6:$BF$997,52,FALSE)+VLOOKUP(B116,GD_CHAM_CONG!$C$6:$BF$997,53,FALSE)+VLOOKUP(B116,GD_CHAM_CONG!$C$6:$BF$997,54,FALSE)</f>
        <v>0</v>
      </c>
      <c r="N116" s="217">
        <f>VLOOKUP(B116,GD_CHAM_CONG!$C$1:$BJ$480,60,FALSE)</f>
        <v>0.97</v>
      </c>
      <c r="O116" s="218">
        <f>RPT_LNS_LUONG_CHE_DO!BA117</f>
        <v>6984000</v>
      </c>
      <c r="P116" s="218">
        <f>VLOOKUP(B116,RPT_LNS_LUONG_CHE_DO!$B$5:$CA$989,78,FALSE)</f>
        <v>0</v>
      </c>
      <c r="Q116" s="218">
        <f>VLOOKUP(B116,RPT_PHU_CAP_TN!$B$5:$G$1000,6,FALSE)</f>
        <v>0</v>
      </c>
      <c r="R116" s="218">
        <f>VLOOKUP(B116,RPT_TIEN_AN_TRUA!$B$5:$I$1000,8,FALSE)</f>
        <v>680000</v>
      </c>
      <c r="S116" s="218">
        <f>VLOOKUP(B116,RPT_LNS_LUONG_CHE_DO!$B$5:$BV$993,68,FALSE)+VLOOKUP(B116,RPT_LNS_LUONG_CHE_DO!$B$5:$BW$993,69,FALSE)</f>
        <v>0</v>
      </c>
      <c r="T116" s="218">
        <f t="shared" si="8"/>
        <v>7664000</v>
      </c>
      <c r="U116" s="219">
        <f>VLOOKUP(B116,RPT_BAO_HIEM!$B$5:$N$1000,11,FALSE)</f>
        <v>310000</v>
      </c>
      <c r="V116" s="219">
        <f>VLOOKUP(B116,RPT_BAO_HIEM!$B$5:$N$1000,12,FALSE)</f>
        <v>58125</v>
      </c>
      <c r="W116" s="219">
        <f>VLOOKUP(B116,RPT_BAO_HIEM!$B$5:$N$1000,13,FALSE)</f>
        <v>38750</v>
      </c>
      <c r="X116" s="220">
        <f>VLOOKUP(B116,RPT_DOAN_PHI!$B$5:$H$968,7,FALSE)</f>
        <v>69840</v>
      </c>
      <c r="Y116" s="219">
        <f>VLOOKUP(B116,RPT_THUE!$B$5:$H$933,7,FALSE)</f>
        <v>218512.5</v>
      </c>
      <c r="Z116" s="219">
        <f t="shared" si="9"/>
        <v>695227.5</v>
      </c>
      <c r="AA116" s="221">
        <f t="shared" si="10"/>
        <v>6968772.5</v>
      </c>
      <c r="AB116" s="222"/>
      <c r="AC116" s="222"/>
      <c r="AD116" s="221">
        <f t="shared" si="11"/>
        <v>6968772.5</v>
      </c>
      <c r="AE116">
        <v>6968772.5</v>
      </c>
      <c r="AF116" s="338">
        <f t="shared" si="6"/>
        <v>0</v>
      </c>
    </row>
    <row r="117" spans="1:32" ht="14.25" x14ac:dyDescent="0.2">
      <c r="A117" s="89">
        <f t="shared" si="7"/>
        <v>114</v>
      </c>
      <c r="B117" s="212">
        <f>GD_CHUNG!B118</f>
        <v>13674</v>
      </c>
      <c r="C117" s="212" t="str">
        <f>GD_CHUNG!C118</f>
        <v>Lê Thị Minh Phượng</v>
      </c>
      <c r="D117" s="212" t="str">
        <f>GD_CHUNG!D118</f>
        <v>Nhân viên phục vụ hành khách hàng hóa</v>
      </c>
      <c r="E117" s="213" t="str">
        <f>GD_CHUNG!G118</f>
        <v>HD3N</v>
      </c>
      <c r="F117" s="214">
        <f>VLOOKUP(B117,GD_LCD_HS_LNS!$B$4:$E$1000,4,FALSE)</f>
        <v>3875000</v>
      </c>
      <c r="G117" s="215">
        <f>VLOOKUP(B117,GD_CHUNG!$B$5:$N$594,13,FALSE)</f>
        <v>19028960129019</v>
      </c>
      <c r="H117" s="216">
        <f>VLOOKUP(B117,GD_CHAM_CONG!$C$6:$AN$997,38,FALSE)</f>
        <v>27</v>
      </c>
      <c r="I117" s="216">
        <f>VLOOKUP(B117,GD_CHAM_CONG!$C$6:$AS$997,39,FALSE)+VLOOKUP(B117,GD_CHAM_CONG!$C$6:$AS$997,40,FALSE)+VLOOKUP(B117,GD_CHAM_CONG!$C$6:$AS$997,41,FALSE)+VLOOKUP(B117,GD_CHAM_CONG!$C$6:$AS$997,42,FALSE)+VLOOKUP(B117,GD_CHAM_CONG!$C$6:$AS$997,43,FALSE)</f>
        <v>0</v>
      </c>
      <c r="J117" s="216">
        <f>VLOOKUP(B117,GD_CHAM_CONG!$C$6:$AV$997,44,FALSE)+VLOOKUP(B117,GD_CHAM_CONG!$C$6:$AV$997,45,FALSE)+VLOOKUP(B117,GD_CHAM_CONG!$C$6:$AV$997,46,FALSE)</f>
        <v>0</v>
      </c>
      <c r="K117" s="216">
        <f>VLOOKUP(B117,GD_CHAM_CONG!$C$6:$AW$997,47,FALSE)</f>
        <v>0</v>
      </c>
      <c r="L117" s="216">
        <f>VLOOKUP(B117,GD_CHAM_CONG!$C$6:$AZ$997,47,FALSE)+VLOOKUP(B117,GD_CHAM_CONG!$C$6:$AZ$997,48,FALSE)</f>
        <v>0</v>
      </c>
      <c r="M117" s="216">
        <f>VLOOKUP(B117,GD_CHAM_CONG!$C$6:$BF$997,50,FALSE)+VLOOKUP(B117,GD_CHAM_CONG!$C$6:$BF$997,51,FALSE)+VLOOKUP(B117,GD_CHAM_CONG!$C$6:$BF$997,52,FALSE)+VLOOKUP(B117,GD_CHAM_CONG!$C$6:$BF$997,53,FALSE)+VLOOKUP(B117,GD_CHAM_CONG!$C$6:$BF$997,54,FALSE)</f>
        <v>0</v>
      </c>
      <c r="N117" s="217">
        <f>VLOOKUP(B117,GD_CHAM_CONG!$C$1:$BJ$480,60,FALSE)</f>
        <v>0.98</v>
      </c>
      <c r="O117" s="218">
        <f>RPT_LNS_LUONG_CHE_DO!BA118</f>
        <v>7056000</v>
      </c>
      <c r="P117" s="218">
        <f>VLOOKUP(B117,RPT_LNS_LUONG_CHE_DO!$B$5:$CA$989,78,FALSE)</f>
        <v>0</v>
      </c>
      <c r="Q117" s="218">
        <f>VLOOKUP(B117,RPT_PHU_CAP_TN!$B$5:$G$1000,6,FALSE)</f>
        <v>0</v>
      </c>
      <c r="R117" s="218">
        <f>VLOOKUP(B117,RPT_TIEN_AN_TRUA!$B$5:$I$1000,8,FALSE)</f>
        <v>680000</v>
      </c>
      <c r="S117" s="218">
        <f>VLOOKUP(B117,RPT_LNS_LUONG_CHE_DO!$B$5:$BV$993,68,FALSE)+VLOOKUP(B117,RPT_LNS_LUONG_CHE_DO!$B$5:$BW$993,69,FALSE)</f>
        <v>0</v>
      </c>
      <c r="T117" s="218">
        <f t="shared" si="8"/>
        <v>7736000</v>
      </c>
      <c r="U117" s="219">
        <f>VLOOKUP(B117,RPT_BAO_HIEM!$B$5:$N$1000,11,FALSE)</f>
        <v>310000</v>
      </c>
      <c r="V117" s="219">
        <f>VLOOKUP(B117,RPT_BAO_HIEM!$B$5:$N$1000,12,FALSE)</f>
        <v>58125</v>
      </c>
      <c r="W117" s="219">
        <f>VLOOKUP(B117,RPT_BAO_HIEM!$B$5:$N$1000,13,FALSE)</f>
        <v>38750</v>
      </c>
      <c r="X117" s="220">
        <f>VLOOKUP(B117,RPT_DOAN_PHI!$B$5:$H$968,7,FALSE)</f>
        <v>70560</v>
      </c>
      <c r="Y117" s="219">
        <f>VLOOKUP(B117,RPT_THUE!$B$5:$H$933,7,FALSE)</f>
        <v>214912.5</v>
      </c>
      <c r="Z117" s="219">
        <f t="shared" si="9"/>
        <v>692347.5</v>
      </c>
      <c r="AA117" s="221">
        <f t="shared" si="10"/>
        <v>7043652.5</v>
      </c>
      <c r="AB117" s="223">
        <v>142560</v>
      </c>
      <c r="AC117" s="222"/>
      <c r="AD117" s="221">
        <f t="shared" si="11"/>
        <v>6901092.5</v>
      </c>
      <c r="AE117">
        <v>6901092.5</v>
      </c>
      <c r="AF117" s="338">
        <f t="shared" si="6"/>
        <v>0</v>
      </c>
    </row>
    <row r="118" spans="1:32" ht="14.25" x14ac:dyDescent="0.2">
      <c r="A118" s="89">
        <f t="shared" si="7"/>
        <v>115</v>
      </c>
      <c r="B118" s="212">
        <f>GD_CHUNG!B119</f>
        <v>13675</v>
      </c>
      <c r="C118" s="212" t="str">
        <f>GD_CHUNG!C119</f>
        <v>Võ Thị Kiều Oanh</v>
      </c>
      <c r="D118" s="212" t="str">
        <f>GD_CHUNG!D119</f>
        <v>Nhân viên phục vụ hành khách hàng hóa</v>
      </c>
      <c r="E118" s="213" t="str">
        <f>GD_CHUNG!G119</f>
        <v>HD3N</v>
      </c>
      <c r="F118" s="214">
        <f>VLOOKUP(B118,GD_LCD_HS_LNS!$B$4:$E$1000,4,FALSE)</f>
        <v>3875000</v>
      </c>
      <c r="G118" s="215">
        <f>VLOOKUP(B118,GD_CHUNG!$B$5:$N$594,13,FALSE)</f>
        <v>19028960160013</v>
      </c>
      <c r="H118" s="216">
        <f>VLOOKUP(B118,GD_CHAM_CONG!$C$6:$AN$997,38,FALSE)</f>
        <v>27</v>
      </c>
      <c r="I118" s="216">
        <f>VLOOKUP(B118,GD_CHAM_CONG!$C$6:$AS$997,39,FALSE)+VLOOKUP(B118,GD_CHAM_CONG!$C$6:$AS$997,40,FALSE)+VLOOKUP(B118,GD_CHAM_CONG!$C$6:$AS$997,41,FALSE)+VLOOKUP(B118,GD_CHAM_CONG!$C$6:$AS$997,42,FALSE)+VLOOKUP(B118,GD_CHAM_CONG!$C$6:$AS$997,43,FALSE)</f>
        <v>0</v>
      </c>
      <c r="J118" s="216">
        <f>VLOOKUP(B118,GD_CHAM_CONG!$C$6:$AV$997,44,FALSE)+VLOOKUP(B118,GD_CHAM_CONG!$C$6:$AV$997,45,FALSE)+VLOOKUP(B118,GD_CHAM_CONG!$C$6:$AV$997,46,FALSE)</f>
        <v>0</v>
      </c>
      <c r="K118" s="216">
        <f>VLOOKUP(B118,GD_CHAM_CONG!$C$6:$AW$997,47,FALSE)</f>
        <v>0</v>
      </c>
      <c r="L118" s="216">
        <f>VLOOKUP(B118,GD_CHAM_CONG!$C$6:$AZ$997,47,FALSE)+VLOOKUP(B118,GD_CHAM_CONG!$C$6:$AZ$997,48,FALSE)</f>
        <v>0</v>
      </c>
      <c r="M118" s="216">
        <f>VLOOKUP(B118,GD_CHAM_CONG!$C$6:$BF$997,50,FALSE)+VLOOKUP(B118,GD_CHAM_CONG!$C$6:$BF$997,51,FALSE)+VLOOKUP(B118,GD_CHAM_CONG!$C$6:$BF$997,52,FALSE)+VLOOKUP(B118,GD_CHAM_CONG!$C$6:$BF$997,53,FALSE)+VLOOKUP(B118,GD_CHAM_CONG!$C$6:$BF$997,54,FALSE)</f>
        <v>0</v>
      </c>
      <c r="N118" s="217">
        <f>VLOOKUP(B118,GD_CHAM_CONG!$C$1:$BJ$480,60,FALSE)</f>
        <v>0.98</v>
      </c>
      <c r="O118" s="218">
        <f>RPT_LNS_LUONG_CHE_DO!BA119</f>
        <v>7056000</v>
      </c>
      <c r="P118" s="218">
        <f>VLOOKUP(B118,RPT_LNS_LUONG_CHE_DO!$B$5:$CA$989,78,FALSE)</f>
        <v>0</v>
      </c>
      <c r="Q118" s="218">
        <f>VLOOKUP(B118,RPT_PHU_CAP_TN!$B$5:$G$1000,6,FALSE)</f>
        <v>0</v>
      </c>
      <c r="R118" s="218">
        <f>VLOOKUP(B118,RPT_TIEN_AN_TRUA!$B$5:$I$1000,8,FALSE)</f>
        <v>680000</v>
      </c>
      <c r="S118" s="218">
        <f>VLOOKUP(B118,RPT_LNS_LUONG_CHE_DO!$B$5:$BV$993,68,FALSE)+VLOOKUP(B118,RPT_LNS_LUONG_CHE_DO!$B$5:$BW$993,69,FALSE)</f>
        <v>0</v>
      </c>
      <c r="T118" s="218">
        <f t="shared" si="8"/>
        <v>7736000</v>
      </c>
      <c r="U118" s="219">
        <f>VLOOKUP(B118,RPT_BAO_HIEM!$B$5:$N$1000,11,FALSE)</f>
        <v>310000</v>
      </c>
      <c r="V118" s="219">
        <f>VLOOKUP(B118,RPT_BAO_HIEM!$B$5:$N$1000,12,FALSE)</f>
        <v>58125</v>
      </c>
      <c r="W118" s="219">
        <f>VLOOKUP(B118,RPT_BAO_HIEM!$B$5:$N$1000,13,FALSE)</f>
        <v>38750</v>
      </c>
      <c r="X118" s="220">
        <f>VLOOKUP(B118,RPT_DOAN_PHI!$B$5:$H$968,7,FALSE)</f>
        <v>70560</v>
      </c>
      <c r="Y118" s="219">
        <f>VLOOKUP(B118,RPT_THUE!$B$5:$H$933,7,FALSE)</f>
        <v>222112.5</v>
      </c>
      <c r="Z118" s="219">
        <f t="shared" si="9"/>
        <v>699547.5</v>
      </c>
      <c r="AA118" s="221">
        <f t="shared" si="10"/>
        <v>7036452.5</v>
      </c>
      <c r="AB118" s="222"/>
      <c r="AC118" s="222"/>
      <c r="AD118" s="221">
        <f t="shared" si="11"/>
        <v>7036452.5</v>
      </c>
      <c r="AE118">
        <v>7036452.5</v>
      </c>
      <c r="AF118" s="338">
        <f t="shared" si="6"/>
        <v>0</v>
      </c>
    </row>
    <row r="119" spans="1:32" ht="14.25" x14ac:dyDescent="0.2">
      <c r="A119" s="89">
        <f t="shared" si="7"/>
        <v>116</v>
      </c>
      <c r="B119" s="212">
        <f>GD_CHUNG!B120</f>
        <v>13676</v>
      </c>
      <c r="C119" s="212" t="str">
        <f>GD_CHUNG!C120</f>
        <v>Trần Thị Bích Ngọc</v>
      </c>
      <c r="D119" s="212" t="str">
        <f>GD_CHUNG!D120</f>
        <v>Nhân viên phục vụ hành khách hàng hóa</v>
      </c>
      <c r="E119" s="213" t="str">
        <f>GD_CHUNG!G120</f>
        <v>HD3N</v>
      </c>
      <c r="F119" s="214">
        <f>VLOOKUP(B119,GD_LCD_HS_LNS!$B$4:$E$1000,4,FALSE)</f>
        <v>3875000</v>
      </c>
      <c r="G119" s="215">
        <f>VLOOKUP(B119,GD_CHUNG!$B$5:$N$594,13,FALSE)</f>
        <v>19028960130017</v>
      </c>
      <c r="H119" s="216">
        <f>VLOOKUP(B119,GD_CHAM_CONG!$C$6:$AN$997,38,FALSE)</f>
        <v>26</v>
      </c>
      <c r="I119" s="216">
        <f>VLOOKUP(B119,GD_CHAM_CONG!$C$6:$AS$997,39,FALSE)+VLOOKUP(B119,GD_CHAM_CONG!$C$6:$AS$997,40,FALSE)+VLOOKUP(B119,GD_CHAM_CONG!$C$6:$AS$997,41,FALSE)+VLOOKUP(B119,GD_CHAM_CONG!$C$6:$AS$997,42,FALSE)+VLOOKUP(B119,GD_CHAM_CONG!$C$6:$AS$997,43,FALSE)</f>
        <v>1</v>
      </c>
      <c r="J119" s="216">
        <f>VLOOKUP(B119,GD_CHAM_CONG!$C$6:$AV$997,44,FALSE)+VLOOKUP(B119,GD_CHAM_CONG!$C$6:$AV$997,45,FALSE)+VLOOKUP(B119,GD_CHAM_CONG!$C$6:$AV$997,46,FALSE)</f>
        <v>0</v>
      </c>
      <c r="K119" s="216">
        <f>VLOOKUP(B119,GD_CHAM_CONG!$C$6:$AW$997,47,FALSE)</f>
        <v>0</v>
      </c>
      <c r="L119" s="216">
        <f>VLOOKUP(B119,GD_CHAM_CONG!$C$6:$AZ$997,47,FALSE)+VLOOKUP(B119,GD_CHAM_CONG!$C$6:$AZ$997,48,FALSE)</f>
        <v>0</v>
      </c>
      <c r="M119" s="216">
        <f>VLOOKUP(B119,GD_CHAM_CONG!$C$6:$BF$997,50,FALSE)+VLOOKUP(B119,GD_CHAM_CONG!$C$6:$BF$997,51,FALSE)+VLOOKUP(B119,GD_CHAM_CONG!$C$6:$BF$997,52,FALSE)+VLOOKUP(B119,GD_CHAM_CONG!$C$6:$BF$997,53,FALSE)+VLOOKUP(B119,GD_CHAM_CONG!$C$6:$BF$997,54,FALSE)</f>
        <v>0</v>
      </c>
      <c r="N119" s="217">
        <f>VLOOKUP(B119,GD_CHAM_CONG!$C$1:$BJ$480,60,FALSE)</f>
        <v>1</v>
      </c>
      <c r="O119" s="218">
        <f>RPT_LNS_LUONG_CHE_DO!BA120</f>
        <v>6933333.333333333</v>
      </c>
      <c r="P119" s="218">
        <f>VLOOKUP(B119,RPT_LNS_LUONG_CHE_DO!$B$5:$CA$989,78,FALSE)</f>
        <v>0</v>
      </c>
      <c r="Q119" s="218">
        <f>VLOOKUP(B119,RPT_PHU_CAP_TN!$B$5:$G$1000,6,FALSE)</f>
        <v>0</v>
      </c>
      <c r="R119" s="218">
        <f>VLOOKUP(B119,RPT_TIEN_AN_TRUA!$B$5:$I$1000,8,FALSE)</f>
        <v>654814.81481481483</v>
      </c>
      <c r="S119" s="218">
        <f>VLOOKUP(B119,RPT_LNS_LUONG_CHE_DO!$B$5:$BV$993,68,FALSE)+VLOOKUP(B119,RPT_LNS_LUONG_CHE_DO!$B$5:$BW$993,69,FALSE)</f>
        <v>0</v>
      </c>
      <c r="T119" s="218">
        <f t="shared" si="8"/>
        <v>7588148.1481481474</v>
      </c>
      <c r="U119" s="219">
        <f>VLOOKUP(B119,RPT_BAO_HIEM!$B$5:$N$1000,11,FALSE)</f>
        <v>310000</v>
      </c>
      <c r="V119" s="219">
        <f>VLOOKUP(B119,RPT_BAO_HIEM!$B$5:$N$1000,12,FALSE)</f>
        <v>58125</v>
      </c>
      <c r="W119" s="219">
        <f>VLOOKUP(B119,RPT_BAO_HIEM!$B$5:$N$1000,13,FALSE)</f>
        <v>38750</v>
      </c>
      <c r="X119" s="220">
        <f>VLOOKUP(B119,RPT_DOAN_PHI!$B$5:$H$968,7,FALSE)</f>
        <v>69333</v>
      </c>
      <c r="Y119" s="219">
        <f>VLOOKUP(B119,RPT_THUE!$B$5:$H$933,7,FALSE)</f>
        <v>215979.16666666663</v>
      </c>
      <c r="Z119" s="219">
        <f t="shared" si="9"/>
        <v>692187.16666666663</v>
      </c>
      <c r="AA119" s="221">
        <f t="shared" si="10"/>
        <v>6895960.9814814804</v>
      </c>
      <c r="AB119" s="222"/>
      <c r="AC119" s="222"/>
      <c r="AD119" s="221">
        <f t="shared" si="11"/>
        <v>6895960.9814814804</v>
      </c>
      <c r="AE119">
        <v>6895960.9814814804</v>
      </c>
      <c r="AF119" s="338">
        <f t="shared" si="6"/>
        <v>0</v>
      </c>
    </row>
    <row r="120" spans="1:32" ht="14.25" x14ac:dyDescent="0.2">
      <c r="A120" s="89">
        <f t="shared" si="7"/>
        <v>117</v>
      </c>
      <c r="B120" s="212">
        <f>GD_CHUNG!B121</f>
        <v>10569</v>
      </c>
      <c r="C120" s="212" t="str">
        <f>GD_CHUNG!C121</f>
        <v>Đàm Thu Hường</v>
      </c>
      <c r="D120" s="212" t="str">
        <f>GD_CHUNG!D121</f>
        <v>NV PVHK</v>
      </c>
      <c r="E120" s="213" t="str">
        <f>GD_CHUNG!G121</f>
        <v>HDKX</v>
      </c>
      <c r="F120" s="214">
        <f>VLOOKUP(B120,GD_LCD_HS_LNS!$B$4:$E$1000,4,FALSE)</f>
        <v>4553000</v>
      </c>
      <c r="G120" s="215">
        <f>VLOOKUP(B120,GD_CHUNG!$B$5:$N$594,13,FALSE)</f>
        <v>10522174672010</v>
      </c>
      <c r="H120" s="216">
        <f>VLOOKUP(B120,GD_CHAM_CONG!$C$6:$AN$997,38,FALSE)</f>
        <v>27</v>
      </c>
      <c r="I120" s="216">
        <f>VLOOKUP(B120,GD_CHAM_CONG!$C$6:$AS$997,39,FALSE)+VLOOKUP(B120,GD_CHAM_CONG!$C$6:$AS$997,40,FALSE)+VLOOKUP(B120,GD_CHAM_CONG!$C$6:$AS$997,41,FALSE)+VLOOKUP(B120,GD_CHAM_CONG!$C$6:$AS$997,42,FALSE)+VLOOKUP(B120,GD_CHAM_CONG!$C$6:$AS$997,43,FALSE)</f>
        <v>0</v>
      </c>
      <c r="J120" s="216">
        <f>VLOOKUP(B120,GD_CHAM_CONG!$C$6:$AV$997,44,FALSE)+VLOOKUP(B120,GD_CHAM_CONG!$C$6:$AV$997,45,FALSE)+VLOOKUP(B120,GD_CHAM_CONG!$C$6:$AV$997,46,FALSE)</f>
        <v>0</v>
      </c>
      <c r="K120" s="216">
        <f>VLOOKUP(B120,GD_CHAM_CONG!$C$6:$AW$997,47,FALSE)</f>
        <v>0</v>
      </c>
      <c r="L120" s="216">
        <f>VLOOKUP(B120,GD_CHAM_CONG!$C$6:$AZ$997,47,FALSE)+VLOOKUP(B120,GD_CHAM_CONG!$C$6:$AZ$997,48,FALSE)</f>
        <v>0</v>
      </c>
      <c r="M120" s="216">
        <f>VLOOKUP(B120,GD_CHAM_CONG!$C$6:$BF$997,50,FALSE)+VLOOKUP(B120,GD_CHAM_CONG!$C$6:$BF$997,51,FALSE)+VLOOKUP(B120,GD_CHAM_CONG!$C$6:$BF$997,52,FALSE)+VLOOKUP(B120,GD_CHAM_CONG!$C$6:$BF$997,53,FALSE)+VLOOKUP(B120,GD_CHAM_CONG!$C$6:$BF$997,54,FALSE)</f>
        <v>0</v>
      </c>
      <c r="N120" s="217">
        <f>VLOOKUP(B120,GD_CHAM_CONG!$C$1:$BJ$480,60,FALSE)</f>
        <v>0.98</v>
      </c>
      <c r="O120" s="218">
        <f>RPT_LNS_LUONG_CHE_DO!BA121</f>
        <v>9966600</v>
      </c>
      <c r="P120" s="218">
        <f>VLOOKUP(B120,RPT_LNS_LUONG_CHE_DO!$B$5:$CA$989,78,FALSE)</f>
        <v>0</v>
      </c>
      <c r="Q120" s="218">
        <f>VLOOKUP(B120,RPT_PHU_CAP_TN!$B$5:$G$1000,6,FALSE)</f>
        <v>0</v>
      </c>
      <c r="R120" s="218">
        <f>VLOOKUP(B120,RPT_TIEN_AN_TRUA!$B$5:$I$1000,8,FALSE)</f>
        <v>680000</v>
      </c>
      <c r="S120" s="218">
        <f>VLOOKUP(B120,RPT_LNS_LUONG_CHE_DO!$B$5:$BV$993,68,FALSE)+VLOOKUP(B120,RPT_LNS_LUONG_CHE_DO!$B$5:$BW$993,69,FALSE)</f>
        <v>0</v>
      </c>
      <c r="T120" s="218">
        <f t="shared" si="8"/>
        <v>10646600</v>
      </c>
      <c r="U120" s="219">
        <f>VLOOKUP(B120,RPT_BAO_HIEM!$B$5:$N$1000,11,FALSE)</f>
        <v>364240</v>
      </c>
      <c r="V120" s="219">
        <f>VLOOKUP(B120,RPT_BAO_HIEM!$B$5:$N$1000,12,FALSE)</f>
        <v>68295</v>
      </c>
      <c r="W120" s="219">
        <f>VLOOKUP(B120,RPT_BAO_HIEM!$B$5:$N$1000,13,FALSE)</f>
        <v>45530</v>
      </c>
      <c r="X120" s="220">
        <f>VLOOKUP(B120,RPT_DOAN_PHI!$B$5:$H$968,7,FALSE)</f>
        <v>99666</v>
      </c>
      <c r="Y120" s="219">
        <f>VLOOKUP(B120,RPT_THUE!$B$5:$H$933,7,FALSE)</f>
        <v>458897</v>
      </c>
      <c r="Z120" s="219">
        <f t="shared" si="9"/>
        <v>1036628</v>
      </c>
      <c r="AA120" s="221">
        <f t="shared" si="10"/>
        <v>9609972</v>
      </c>
      <c r="AB120" s="222"/>
      <c r="AC120" s="223">
        <v>503415</v>
      </c>
      <c r="AD120" s="221">
        <f t="shared" si="11"/>
        <v>10113387</v>
      </c>
      <c r="AE120">
        <v>10113387</v>
      </c>
      <c r="AF120" s="338">
        <f t="shared" si="6"/>
        <v>0</v>
      </c>
    </row>
    <row r="121" spans="1:32" ht="14.25" x14ac:dyDescent="0.2">
      <c r="A121" s="89">
        <f t="shared" si="7"/>
        <v>118</v>
      </c>
      <c r="B121" s="212">
        <f>GD_CHUNG!B122</f>
        <v>10571</v>
      </c>
      <c r="C121" s="212" t="str">
        <f>GD_CHUNG!C122</f>
        <v>Nguyễn Thị Thùy Dung</v>
      </c>
      <c r="D121" s="212" t="str">
        <f>GD_CHUNG!D122</f>
        <v>NV PVHK</v>
      </c>
      <c r="E121" s="213" t="str">
        <f>GD_CHUNG!G122</f>
        <v>HDKX</v>
      </c>
      <c r="F121" s="214">
        <f>VLOOKUP(B121,GD_LCD_HS_LNS!$B$4:$E$1000,4,FALSE)</f>
        <v>3875000</v>
      </c>
      <c r="G121" s="215">
        <f>VLOOKUP(B121,GD_CHUNG!$B$5:$N$594,13,FALSE)</f>
        <v>10522162036011</v>
      </c>
      <c r="H121" s="216">
        <f>VLOOKUP(B121,GD_CHAM_CONG!$C$6:$AN$997,38,FALSE)</f>
        <v>27</v>
      </c>
      <c r="I121" s="216">
        <f>VLOOKUP(B121,GD_CHAM_CONG!$C$6:$AS$997,39,FALSE)+VLOOKUP(B121,GD_CHAM_CONG!$C$6:$AS$997,40,FALSE)+VLOOKUP(B121,GD_CHAM_CONG!$C$6:$AS$997,41,FALSE)+VLOOKUP(B121,GD_CHAM_CONG!$C$6:$AS$997,42,FALSE)+VLOOKUP(B121,GD_CHAM_CONG!$C$6:$AS$997,43,FALSE)</f>
        <v>0</v>
      </c>
      <c r="J121" s="216">
        <f>VLOOKUP(B121,GD_CHAM_CONG!$C$6:$AV$997,44,FALSE)+VLOOKUP(B121,GD_CHAM_CONG!$C$6:$AV$997,45,FALSE)+VLOOKUP(B121,GD_CHAM_CONG!$C$6:$AV$997,46,FALSE)</f>
        <v>0</v>
      </c>
      <c r="K121" s="216">
        <f>VLOOKUP(B121,GD_CHAM_CONG!$C$6:$AW$997,47,FALSE)</f>
        <v>0</v>
      </c>
      <c r="L121" s="216">
        <f>VLOOKUP(B121,GD_CHAM_CONG!$C$6:$AZ$997,47,FALSE)+VLOOKUP(B121,GD_CHAM_CONG!$C$6:$AZ$997,48,FALSE)</f>
        <v>0</v>
      </c>
      <c r="M121" s="216">
        <f>VLOOKUP(B121,GD_CHAM_CONG!$C$6:$BF$997,50,FALSE)+VLOOKUP(B121,GD_CHAM_CONG!$C$6:$BF$997,51,FALSE)+VLOOKUP(B121,GD_CHAM_CONG!$C$6:$BF$997,52,FALSE)+VLOOKUP(B121,GD_CHAM_CONG!$C$6:$BF$997,53,FALSE)+VLOOKUP(B121,GD_CHAM_CONG!$C$6:$BF$997,54,FALSE)</f>
        <v>0</v>
      </c>
      <c r="N121" s="217">
        <f>VLOOKUP(B121,GD_CHAM_CONG!$C$1:$BJ$480,60,FALSE)</f>
        <v>1</v>
      </c>
      <c r="O121" s="218">
        <f>RPT_LNS_LUONG_CHE_DO!BA122</f>
        <v>9585000</v>
      </c>
      <c r="P121" s="218">
        <f>VLOOKUP(B121,RPT_LNS_LUONG_CHE_DO!$B$5:$CA$989,78,FALSE)</f>
        <v>0</v>
      </c>
      <c r="Q121" s="218">
        <f>VLOOKUP(B121,RPT_PHU_CAP_TN!$B$5:$G$1000,6,FALSE)</f>
        <v>155000</v>
      </c>
      <c r="R121" s="218">
        <f>VLOOKUP(B121,RPT_TIEN_AN_TRUA!$B$5:$I$1000,8,FALSE)</f>
        <v>680000</v>
      </c>
      <c r="S121" s="218">
        <f>VLOOKUP(B121,RPT_LNS_LUONG_CHE_DO!$B$5:$BV$993,68,FALSE)+VLOOKUP(B121,RPT_LNS_LUONG_CHE_DO!$B$5:$BW$993,69,FALSE)</f>
        <v>0</v>
      </c>
      <c r="T121" s="218">
        <f t="shared" si="8"/>
        <v>10420000</v>
      </c>
      <c r="U121" s="219">
        <f>VLOOKUP(B121,RPT_BAO_HIEM!$B$5:$N$1000,11,FALSE)</f>
        <v>310000</v>
      </c>
      <c r="V121" s="219">
        <f>VLOOKUP(B121,RPT_BAO_HIEM!$B$5:$N$1000,12,FALSE)</f>
        <v>58125</v>
      </c>
      <c r="W121" s="219">
        <f>VLOOKUP(B121,RPT_BAO_HIEM!$B$5:$N$1000,13,FALSE)</f>
        <v>38750</v>
      </c>
      <c r="X121" s="220">
        <f>VLOOKUP(B121,RPT_DOAN_PHI!$B$5:$H$968,7,FALSE)</f>
        <v>97400</v>
      </c>
      <c r="Y121" s="219">
        <f>VLOOKUP(B121,RPT_THUE!$B$5:$H$933,7,FALSE)</f>
        <v>699969</v>
      </c>
      <c r="Z121" s="219">
        <f t="shared" si="9"/>
        <v>1204244</v>
      </c>
      <c r="AA121" s="221">
        <f t="shared" si="10"/>
        <v>9215756</v>
      </c>
      <c r="AB121" s="222"/>
      <c r="AC121" s="222"/>
      <c r="AD121" s="221">
        <f t="shared" si="11"/>
        <v>9215756</v>
      </c>
      <c r="AE121">
        <v>9215756</v>
      </c>
      <c r="AF121" s="338">
        <f t="shared" si="6"/>
        <v>0</v>
      </c>
    </row>
    <row r="122" spans="1:32" ht="14.25" x14ac:dyDescent="0.2">
      <c r="A122" s="89">
        <f t="shared" si="7"/>
        <v>119</v>
      </c>
      <c r="B122" s="212">
        <f>GD_CHUNG!B123</f>
        <v>10578</v>
      </c>
      <c r="C122" s="212" t="str">
        <f>GD_CHUNG!C123</f>
        <v>Bùi Việt Quang</v>
      </c>
      <c r="D122" s="212" t="str">
        <f>GD_CHUNG!D123</f>
        <v>NV PVHK</v>
      </c>
      <c r="E122" s="213" t="str">
        <f>GD_CHUNG!G123</f>
        <v>HD3N</v>
      </c>
      <c r="F122" s="214">
        <f>VLOOKUP(B122,GD_LCD_HS_LNS!$B$4:$E$1000,4,FALSE)</f>
        <v>3875000</v>
      </c>
      <c r="G122" s="215">
        <f>VLOOKUP(B122,GD_CHUNG!$B$5:$N$594,13,FALSE)</f>
        <v>10525139510015</v>
      </c>
      <c r="H122" s="216">
        <f>VLOOKUP(B122,GD_CHAM_CONG!$C$6:$AN$997,38,FALSE)</f>
        <v>27</v>
      </c>
      <c r="I122" s="216">
        <f>VLOOKUP(B122,GD_CHAM_CONG!$C$6:$AS$997,39,FALSE)+VLOOKUP(B122,GD_CHAM_CONG!$C$6:$AS$997,40,FALSE)+VLOOKUP(B122,GD_CHAM_CONG!$C$6:$AS$997,41,FALSE)+VLOOKUP(B122,GD_CHAM_CONG!$C$6:$AS$997,42,FALSE)+VLOOKUP(B122,GD_CHAM_CONG!$C$6:$AS$997,43,FALSE)</f>
        <v>0</v>
      </c>
      <c r="J122" s="216">
        <f>VLOOKUP(B122,GD_CHAM_CONG!$C$6:$AV$997,44,FALSE)+VLOOKUP(B122,GD_CHAM_CONG!$C$6:$AV$997,45,FALSE)+VLOOKUP(B122,GD_CHAM_CONG!$C$6:$AV$997,46,FALSE)</f>
        <v>0</v>
      </c>
      <c r="K122" s="216">
        <f>VLOOKUP(B122,GD_CHAM_CONG!$C$6:$AW$997,47,FALSE)</f>
        <v>0</v>
      </c>
      <c r="L122" s="216">
        <f>VLOOKUP(B122,GD_CHAM_CONG!$C$6:$AZ$997,47,FALSE)+VLOOKUP(B122,GD_CHAM_CONG!$C$6:$AZ$997,48,FALSE)</f>
        <v>0</v>
      </c>
      <c r="M122" s="216">
        <f>VLOOKUP(B122,GD_CHAM_CONG!$C$6:$BF$997,50,FALSE)+VLOOKUP(B122,GD_CHAM_CONG!$C$6:$BF$997,51,FALSE)+VLOOKUP(B122,GD_CHAM_CONG!$C$6:$BF$997,52,FALSE)+VLOOKUP(B122,GD_CHAM_CONG!$C$6:$BF$997,53,FALSE)+VLOOKUP(B122,GD_CHAM_CONG!$C$6:$BF$997,54,FALSE)</f>
        <v>0</v>
      </c>
      <c r="N122" s="217">
        <f>VLOOKUP(B122,GD_CHAM_CONG!$C$1:$BJ$480,60,FALSE)</f>
        <v>1</v>
      </c>
      <c r="O122" s="218">
        <f>RPT_LNS_LUONG_CHE_DO!BA123</f>
        <v>9044999.9999999981</v>
      </c>
      <c r="P122" s="218">
        <f>VLOOKUP(B122,RPT_LNS_LUONG_CHE_DO!$B$5:$CA$989,78,FALSE)</f>
        <v>0</v>
      </c>
      <c r="Q122" s="218">
        <f>VLOOKUP(B122,RPT_PHU_CAP_TN!$B$5:$G$1000,6,FALSE)</f>
        <v>0</v>
      </c>
      <c r="R122" s="218">
        <f>VLOOKUP(B122,RPT_TIEN_AN_TRUA!$B$5:$I$1000,8,FALSE)</f>
        <v>680000</v>
      </c>
      <c r="S122" s="218">
        <f>VLOOKUP(B122,RPT_LNS_LUONG_CHE_DO!$B$5:$BV$993,68,FALSE)+VLOOKUP(B122,RPT_LNS_LUONG_CHE_DO!$B$5:$BW$993,69,FALSE)</f>
        <v>0</v>
      </c>
      <c r="T122" s="218">
        <f t="shared" si="8"/>
        <v>9724999.9999999981</v>
      </c>
      <c r="U122" s="219">
        <f>VLOOKUP(B122,RPT_BAO_HIEM!$B$5:$N$1000,11,FALSE)</f>
        <v>310000</v>
      </c>
      <c r="V122" s="219">
        <f>VLOOKUP(B122,RPT_BAO_HIEM!$B$5:$N$1000,12,FALSE)</f>
        <v>58125</v>
      </c>
      <c r="W122" s="219">
        <f>VLOOKUP(B122,RPT_BAO_HIEM!$B$5:$N$1000,13,FALSE)</f>
        <v>38750</v>
      </c>
      <c r="X122" s="220">
        <f>VLOOKUP(B122,RPT_DOAN_PHI!$B$5:$H$968,7,FALSE)</f>
        <v>90450</v>
      </c>
      <c r="Y122" s="219">
        <f>VLOOKUP(B122,RPT_THUE!$B$5:$H$933,7,FALSE)</f>
        <v>577624.99999999988</v>
      </c>
      <c r="Z122" s="219">
        <f t="shared" si="9"/>
        <v>1074950</v>
      </c>
      <c r="AA122" s="221">
        <f t="shared" si="10"/>
        <v>8650049.9999999981</v>
      </c>
      <c r="AB122" s="222"/>
      <c r="AC122" s="222"/>
      <c r="AD122" s="221">
        <f t="shared" si="11"/>
        <v>8650049.9999999981</v>
      </c>
      <c r="AE122">
        <v>8650049.9999999981</v>
      </c>
      <c r="AF122" s="338">
        <f t="shared" si="6"/>
        <v>0</v>
      </c>
    </row>
    <row r="123" spans="1:32" ht="14.25" x14ac:dyDescent="0.2">
      <c r="A123" s="89">
        <f t="shared" si="7"/>
        <v>120</v>
      </c>
      <c r="B123" s="212">
        <f>GD_CHUNG!B124</f>
        <v>10589</v>
      </c>
      <c r="C123" s="212" t="str">
        <f>GD_CHUNG!C124</f>
        <v>Phạm Thị Ba</v>
      </c>
      <c r="D123" s="212" t="str">
        <f>GD_CHUNG!D124</f>
        <v>NV PVHK</v>
      </c>
      <c r="E123" s="213" t="str">
        <f>GD_CHUNG!G124</f>
        <v>HDKX</v>
      </c>
      <c r="F123" s="214">
        <f>VLOOKUP(B123,GD_LCD_HS_LNS!$B$4:$E$1000,4,FALSE)</f>
        <v>3875000</v>
      </c>
      <c r="G123" s="215">
        <f>VLOOKUP(B123,GD_CHUNG!$B$5:$N$594,13,FALSE)</f>
        <v>10524470156012</v>
      </c>
      <c r="H123" s="216">
        <f>VLOOKUP(B123,GD_CHAM_CONG!$C$6:$AN$997,38,FALSE)</f>
        <v>27</v>
      </c>
      <c r="I123" s="216">
        <f>VLOOKUP(B123,GD_CHAM_CONG!$C$6:$AS$997,39,FALSE)+VLOOKUP(B123,GD_CHAM_CONG!$C$6:$AS$997,40,FALSE)+VLOOKUP(B123,GD_CHAM_CONG!$C$6:$AS$997,41,FALSE)+VLOOKUP(B123,GD_CHAM_CONG!$C$6:$AS$997,42,FALSE)+VLOOKUP(B123,GD_CHAM_CONG!$C$6:$AS$997,43,FALSE)</f>
        <v>0</v>
      </c>
      <c r="J123" s="216">
        <f>VLOOKUP(B123,GD_CHAM_CONG!$C$6:$AV$997,44,FALSE)+VLOOKUP(B123,GD_CHAM_CONG!$C$6:$AV$997,45,FALSE)+VLOOKUP(B123,GD_CHAM_CONG!$C$6:$AV$997,46,FALSE)</f>
        <v>0</v>
      </c>
      <c r="K123" s="216">
        <f>VLOOKUP(B123,GD_CHAM_CONG!$C$6:$AW$997,47,FALSE)</f>
        <v>0</v>
      </c>
      <c r="L123" s="216">
        <f>VLOOKUP(B123,GD_CHAM_CONG!$C$6:$AZ$997,47,FALSE)+VLOOKUP(B123,GD_CHAM_CONG!$C$6:$AZ$997,48,FALSE)</f>
        <v>0</v>
      </c>
      <c r="M123" s="216">
        <f>VLOOKUP(B123,GD_CHAM_CONG!$C$6:$BF$997,50,FALSE)+VLOOKUP(B123,GD_CHAM_CONG!$C$6:$BF$997,51,FALSE)+VLOOKUP(B123,GD_CHAM_CONG!$C$6:$BF$997,52,FALSE)+VLOOKUP(B123,GD_CHAM_CONG!$C$6:$BF$997,53,FALSE)+VLOOKUP(B123,GD_CHAM_CONG!$C$6:$BF$997,54,FALSE)</f>
        <v>0</v>
      </c>
      <c r="N123" s="217">
        <f>VLOOKUP(B123,GD_CHAM_CONG!$C$1:$BJ$480,60,FALSE)</f>
        <v>1</v>
      </c>
      <c r="O123" s="218">
        <f>RPT_LNS_LUONG_CHE_DO!BA124</f>
        <v>8595000</v>
      </c>
      <c r="P123" s="218">
        <f>VLOOKUP(B123,RPT_LNS_LUONG_CHE_DO!$B$5:$CA$989,78,FALSE)</f>
        <v>0</v>
      </c>
      <c r="Q123" s="218">
        <f>VLOOKUP(B123,RPT_PHU_CAP_TN!$B$5:$G$1000,6,FALSE)</f>
        <v>0</v>
      </c>
      <c r="R123" s="218">
        <f>VLOOKUP(B123,RPT_TIEN_AN_TRUA!$B$5:$I$1000,8,FALSE)</f>
        <v>680000</v>
      </c>
      <c r="S123" s="218">
        <f>VLOOKUP(B123,RPT_LNS_LUONG_CHE_DO!$B$5:$BV$993,68,FALSE)+VLOOKUP(B123,RPT_LNS_LUONG_CHE_DO!$B$5:$BW$993,69,FALSE)</f>
        <v>0</v>
      </c>
      <c r="T123" s="218">
        <f t="shared" si="8"/>
        <v>9275000</v>
      </c>
      <c r="U123" s="219">
        <f>VLOOKUP(B123,RPT_BAO_HIEM!$B$5:$N$1000,11,FALSE)</f>
        <v>310000</v>
      </c>
      <c r="V123" s="219">
        <f>VLOOKUP(B123,RPT_BAO_HIEM!$B$5:$N$1000,12,FALSE)</f>
        <v>58125</v>
      </c>
      <c r="W123" s="219">
        <f>VLOOKUP(B123,RPT_BAO_HIEM!$B$5:$N$1000,13,FALSE)</f>
        <v>38750</v>
      </c>
      <c r="X123" s="220">
        <f>VLOOKUP(B123,RPT_DOAN_PHI!$B$5:$H$968,7,FALSE)</f>
        <v>85950</v>
      </c>
      <c r="Y123" s="219">
        <f>VLOOKUP(B123,RPT_THUE!$B$5:$H$933,7,FALSE)</f>
        <v>530600</v>
      </c>
      <c r="Z123" s="219">
        <f t="shared" si="9"/>
        <v>1023425</v>
      </c>
      <c r="AA123" s="221">
        <f t="shared" si="10"/>
        <v>8251575</v>
      </c>
      <c r="AB123" s="222"/>
      <c r="AC123" s="223">
        <v>425452</v>
      </c>
      <c r="AD123" s="221">
        <f t="shared" si="11"/>
        <v>8677027</v>
      </c>
      <c r="AE123">
        <v>8677027</v>
      </c>
      <c r="AF123" s="338">
        <f t="shared" si="6"/>
        <v>0</v>
      </c>
    </row>
    <row r="124" spans="1:32" ht="14.25" x14ac:dyDescent="0.2">
      <c r="A124" s="89">
        <f t="shared" si="7"/>
        <v>121</v>
      </c>
      <c r="B124" s="212">
        <f>GD_CHUNG!B125</f>
        <v>10591</v>
      </c>
      <c r="C124" s="212" t="str">
        <f>GD_CHUNG!C125</f>
        <v>Vũ Phương Thanh</v>
      </c>
      <c r="D124" s="212" t="str">
        <f>GD_CHUNG!D125</f>
        <v>NV PVHK</v>
      </c>
      <c r="E124" s="213" t="str">
        <f>GD_CHUNG!G125</f>
        <v>HDKX</v>
      </c>
      <c r="F124" s="214">
        <f>VLOOKUP(B124,GD_LCD_HS_LNS!$B$4:$E$1000,4,FALSE)</f>
        <v>3875000</v>
      </c>
      <c r="G124" s="215">
        <f>VLOOKUP(B124,GD_CHUNG!$B$5:$N$594,13,FALSE)</f>
        <v>10524470162012</v>
      </c>
      <c r="H124" s="216">
        <f>VLOOKUP(B124,GD_CHAM_CONG!$C$6:$AN$997,38,FALSE)</f>
        <v>27</v>
      </c>
      <c r="I124" s="216">
        <f>VLOOKUP(B124,GD_CHAM_CONG!$C$6:$AS$997,39,FALSE)+VLOOKUP(B124,GD_CHAM_CONG!$C$6:$AS$997,40,FALSE)+VLOOKUP(B124,GD_CHAM_CONG!$C$6:$AS$997,41,FALSE)+VLOOKUP(B124,GD_CHAM_CONG!$C$6:$AS$997,42,FALSE)+VLOOKUP(B124,GD_CHAM_CONG!$C$6:$AS$997,43,FALSE)</f>
        <v>0</v>
      </c>
      <c r="J124" s="216">
        <f>VLOOKUP(B124,GD_CHAM_CONG!$C$6:$AV$997,44,FALSE)+VLOOKUP(B124,GD_CHAM_CONG!$C$6:$AV$997,45,FALSE)+VLOOKUP(B124,GD_CHAM_CONG!$C$6:$AV$997,46,FALSE)</f>
        <v>0</v>
      </c>
      <c r="K124" s="216">
        <f>VLOOKUP(B124,GD_CHAM_CONG!$C$6:$AW$997,47,FALSE)</f>
        <v>0</v>
      </c>
      <c r="L124" s="216">
        <f>VLOOKUP(B124,GD_CHAM_CONG!$C$6:$AZ$997,47,FALSE)+VLOOKUP(B124,GD_CHAM_CONG!$C$6:$AZ$997,48,FALSE)</f>
        <v>0</v>
      </c>
      <c r="M124" s="216">
        <f>VLOOKUP(B124,GD_CHAM_CONG!$C$6:$BF$997,50,FALSE)+VLOOKUP(B124,GD_CHAM_CONG!$C$6:$BF$997,51,FALSE)+VLOOKUP(B124,GD_CHAM_CONG!$C$6:$BF$997,52,FALSE)+VLOOKUP(B124,GD_CHAM_CONG!$C$6:$BF$997,53,FALSE)+VLOOKUP(B124,GD_CHAM_CONG!$C$6:$BF$997,54,FALSE)</f>
        <v>0</v>
      </c>
      <c r="N124" s="217">
        <f>VLOOKUP(B124,GD_CHAM_CONG!$C$1:$BJ$480,60,FALSE)</f>
        <v>1.05</v>
      </c>
      <c r="O124" s="218">
        <f>RPT_LNS_LUONG_CHE_DO!BA125</f>
        <v>9024750</v>
      </c>
      <c r="P124" s="218">
        <f>VLOOKUP(B124,RPT_LNS_LUONG_CHE_DO!$B$5:$CA$989,78,FALSE)</f>
        <v>0</v>
      </c>
      <c r="Q124" s="218">
        <f>VLOOKUP(B124,RPT_PHU_CAP_TN!$B$5:$G$1000,6,FALSE)</f>
        <v>155000</v>
      </c>
      <c r="R124" s="218">
        <f>VLOOKUP(B124,RPT_TIEN_AN_TRUA!$B$5:$I$1000,8,FALSE)</f>
        <v>680000</v>
      </c>
      <c r="S124" s="218">
        <f>VLOOKUP(B124,RPT_LNS_LUONG_CHE_DO!$B$5:$BV$993,68,FALSE)+VLOOKUP(B124,RPT_LNS_LUONG_CHE_DO!$B$5:$BW$993,69,FALSE)</f>
        <v>0</v>
      </c>
      <c r="T124" s="218">
        <f t="shared" si="8"/>
        <v>9859750</v>
      </c>
      <c r="U124" s="219">
        <f>VLOOKUP(B124,RPT_BAO_HIEM!$B$5:$N$1000,11,FALSE)</f>
        <v>310000</v>
      </c>
      <c r="V124" s="219">
        <f>VLOOKUP(B124,RPT_BAO_HIEM!$B$5:$N$1000,12,FALSE)</f>
        <v>58125</v>
      </c>
      <c r="W124" s="219">
        <f>VLOOKUP(B124,RPT_BAO_HIEM!$B$5:$N$1000,13,FALSE)</f>
        <v>38750</v>
      </c>
      <c r="X124" s="220">
        <f>VLOOKUP(B124,RPT_DOAN_PHI!$B$5:$H$968,7,FALSE)</f>
        <v>91798</v>
      </c>
      <c r="Y124" s="219">
        <f>VLOOKUP(B124,RPT_THUE!$B$5:$H$933,7,FALSE)</f>
        <v>518625</v>
      </c>
      <c r="Z124" s="219">
        <f t="shared" si="9"/>
        <v>1017298</v>
      </c>
      <c r="AA124" s="221">
        <f t="shared" si="10"/>
        <v>8842452</v>
      </c>
      <c r="AB124" s="223">
        <v>425453</v>
      </c>
      <c r="AC124" s="222"/>
      <c r="AD124" s="221">
        <f t="shared" si="11"/>
        <v>8416999</v>
      </c>
      <c r="AE124">
        <v>8416999</v>
      </c>
      <c r="AF124" s="338">
        <f t="shared" si="6"/>
        <v>0</v>
      </c>
    </row>
    <row r="125" spans="1:32" ht="14.25" x14ac:dyDescent="0.2">
      <c r="A125" s="89">
        <f t="shared" si="7"/>
        <v>122</v>
      </c>
      <c r="B125" s="212">
        <f>GD_CHUNG!B126</f>
        <v>10596</v>
      </c>
      <c r="C125" s="212" t="str">
        <f>GD_CHUNG!C126</f>
        <v>Phạm Thị Ánh Hồng</v>
      </c>
      <c r="D125" s="212" t="str">
        <f>GD_CHUNG!D126</f>
        <v>NV PVHK</v>
      </c>
      <c r="E125" s="213" t="str">
        <f>GD_CHUNG!G126</f>
        <v>HD3N</v>
      </c>
      <c r="F125" s="214">
        <f>VLOOKUP(B125,GD_LCD_HS_LNS!$B$4:$E$1000,4,FALSE)</f>
        <v>3875000</v>
      </c>
      <c r="G125" s="215">
        <f>VLOOKUP(B125,GD_CHUNG!$B$5:$N$594,13,FALSE)</f>
        <v>10525139497019</v>
      </c>
      <c r="H125" s="216">
        <f>VLOOKUP(B125,GD_CHAM_CONG!$C$6:$AN$997,38,FALSE)</f>
        <v>27</v>
      </c>
      <c r="I125" s="216">
        <f>VLOOKUP(B125,GD_CHAM_CONG!$C$6:$AS$997,39,FALSE)+VLOOKUP(B125,GD_CHAM_CONG!$C$6:$AS$997,40,FALSE)+VLOOKUP(B125,GD_CHAM_CONG!$C$6:$AS$997,41,FALSE)+VLOOKUP(B125,GD_CHAM_CONG!$C$6:$AS$997,42,FALSE)+VLOOKUP(B125,GD_CHAM_CONG!$C$6:$AS$997,43,FALSE)</f>
        <v>0</v>
      </c>
      <c r="J125" s="216">
        <f>VLOOKUP(B125,GD_CHAM_CONG!$C$6:$AV$997,44,FALSE)+VLOOKUP(B125,GD_CHAM_CONG!$C$6:$AV$997,45,FALSE)+VLOOKUP(B125,GD_CHAM_CONG!$C$6:$AV$997,46,FALSE)</f>
        <v>0</v>
      </c>
      <c r="K125" s="216">
        <f>VLOOKUP(B125,GD_CHAM_CONG!$C$6:$AW$997,47,FALSE)</f>
        <v>0</v>
      </c>
      <c r="L125" s="216">
        <f>VLOOKUP(B125,GD_CHAM_CONG!$C$6:$AZ$997,47,FALSE)+VLOOKUP(B125,GD_CHAM_CONG!$C$6:$AZ$997,48,FALSE)</f>
        <v>0</v>
      </c>
      <c r="M125" s="216">
        <f>VLOOKUP(B125,GD_CHAM_CONG!$C$6:$BF$997,50,FALSE)+VLOOKUP(B125,GD_CHAM_CONG!$C$6:$BF$997,51,FALSE)+VLOOKUP(B125,GD_CHAM_CONG!$C$6:$BF$997,52,FALSE)+VLOOKUP(B125,GD_CHAM_CONG!$C$6:$BF$997,53,FALSE)+VLOOKUP(B125,GD_CHAM_CONG!$C$6:$BF$997,54,FALSE)</f>
        <v>0</v>
      </c>
      <c r="N125" s="217">
        <f>VLOOKUP(B125,GD_CHAM_CONG!$C$1:$BJ$480,60,FALSE)</f>
        <v>1</v>
      </c>
      <c r="O125" s="218">
        <f>RPT_LNS_LUONG_CHE_DO!BA126</f>
        <v>8100000</v>
      </c>
      <c r="P125" s="218">
        <f>VLOOKUP(B125,RPT_LNS_LUONG_CHE_DO!$B$5:$CA$989,78,FALSE)</f>
        <v>0</v>
      </c>
      <c r="Q125" s="218">
        <f>VLOOKUP(B125,RPT_PHU_CAP_TN!$B$5:$G$1000,6,FALSE)</f>
        <v>155000</v>
      </c>
      <c r="R125" s="218">
        <f>VLOOKUP(B125,RPT_TIEN_AN_TRUA!$B$5:$I$1000,8,FALSE)</f>
        <v>680000</v>
      </c>
      <c r="S125" s="218">
        <f>VLOOKUP(B125,RPT_LNS_LUONG_CHE_DO!$B$5:$BV$993,68,FALSE)+VLOOKUP(B125,RPT_LNS_LUONG_CHE_DO!$B$5:$BW$993,69,FALSE)</f>
        <v>0</v>
      </c>
      <c r="T125" s="218">
        <f t="shared" si="8"/>
        <v>8935000</v>
      </c>
      <c r="U125" s="219">
        <f>VLOOKUP(B125,RPT_BAO_HIEM!$B$5:$N$1000,11,FALSE)</f>
        <v>310000</v>
      </c>
      <c r="V125" s="219">
        <f>VLOOKUP(B125,RPT_BAO_HIEM!$B$5:$N$1000,12,FALSE)</f>
        <v>58125</v>
      </c>
      <c r="W125" s="219">
        <f>VLOOKUP(B125,RPT_BAO_HIEM!$B$5:$N$1000,13,FALSE)</f>
        <v>38750</v>
      </c>
      <c r="X125" s="220">
        <f>VLOOKUP(B125,RPT_DOAN_PHI!$B$5:$H$968,7,FALSE)</f>
        <v>82550</v>
      </c>
      <c r="Y125" s="219">
        <f>VLOOKUP(B125,RPT_THUE!$B$5:$H$933,7,FALSE)</f>
        <v>154812.5</v>
      </c>
      <c r="Z125" s="219">
        <f t="shared" si="9"/>
        <v>644237.5</v>
      </c>
      <c r="AA125" s="221">
        <f t="shared" si="10"/>
        <v>8290762.5</v>
      </c>
      <c r="AB125" s="222"/>
      <c r="AC125" s="222"/>
      <c r="AD125" s="221">
        <f t="shared" si="11"/>
        <v>8290762.5</v>
      </c>
      <c r="AE125">
        <v>8290762.5</v>
      </c>
      <c r="AF125" s="338">
        <f t="shared" si="6"/>
        <v>0</v>
      </c>
    </row>
    <row r="126" spans="1:32" ht="14.25" x14ac:dyDescent="0.2">
      <c r="A126" s="89">
        <f t="shared" si="7"/>
        <v>123</v>
      </c>
      <c r="B126" s="212">
        <f>GD_CHUNG!B127</f>
        <v>10597</v>
      </c>
      <c r="C126" s="212" t="str">
        <f>GD_CHUNG!C127</f>
        <v>Nguyễn Thị Thu Sang</v>
      </c>
      <c r="D126" s="212" t="str">
        <f>GD_CHUNG!D127</f>
        <v>NV PVHK</v>
      </c>
      <c r="E126" s="213" t="str">
        <f>GD_CHUNG!G127</f>
        <v>HD3N</v>
      </c>
      <c r="F126" s="214">
        <f>VLOOKUP(B126,GD_LCD_HS_LNS!$B$4:$E$1000,4,FALSE)</f>
        <v>3875000</v>
      </c>
      <c r="G126" s="215">
        <f>VLOOKUP(B126,GD_CHUNG!$B$5:$N$594,13,FALSE)</f>
        <v>10525213787016</v>
      </c>
      <c r="H126" s="216">
        <f>VLOOKUP(B126,GD_CHAM_CONG!$C$6:$AN$997,38,FALSE)</f>
        <v>27</v>
      </c>
      <c r="I126" s="216">
        <f>VLOOKUP(B126,GD_CHAM_CONG!$C$6:$AS$997,39,FALSE)+VLOOKUP(B126,GD_CHAM_CONG!$C$6:$AS$997,40,FALSE)+VLOOKUP(B126,GD_CHAM_CONG!$C$6:$AS$997,41,FALSE)+VLOOKUP(B126,GD_CHAM_CONG!$C$6:$AS$997,42,FALSE)+VLOOKUP(B126,GD_CHAM_CONG!$C$6:$AS$997,43,FALSE)</f>
        <v>0</v>
      </c>
      <c r="J126" s="216">
        <f>VLOOKUP(B126,GD_CHAM_CONG!$C$6:$AV$997,44,FALSE)+VLOOKUP(B126,GD_CHAM_CONG!$C$6:$AV$997,45,FALSE)+VLOOKUP(B126,GD_CHAM_CONG!$C$6:$AV$997,46,FALSE)</f>
        <v>0</v>
      </c>
      <c r="K126" s="216">
        <f>VLOOKUP(B126,GD_CHAM_CONG!$C$6:$AW$997,47,FALSE)</f>
        <v>0</v>
      </c>
      <c r="L126" s="216">
        <f>VLOOKUP(B126,GD_CHAM_CONG!$C$6:$AZ$997,47,FALSE)+VLOOKUP(B126,GD_CHAM_CONG!$C$6:$AZ$997,48,FALSE)</f>
        <v>0</v>
      </c>
      <c r="M126" s="216">
        <f>VLOOKUP(B126,GD_CHAM_CONG!$C$6:$BF$997,50,FALSE)+VLOOKUP(B126,GD_CHAM_CONG!$C$6:$BF$997,51,FALSE)+VLOOKUP(B126,GD_CHAM_CONG!$C$6:$BF$997,52,FALSE)+VLOOKUP(B126,GD_CHAM_CONG!$C$6:$BF$997,53,FALSE)+VLOOKUP(B126,GD_CHAM_CONG!$C$6:$BF$997,54,FALSE)</f>
        <v>0</v>
      </c>
      <c r="N126" s="217">
        <f>VLOOKUP(B126,GD_CHAM_CONG!$C$1:$BJ$480,60,FALSE)</f>
        <v>1</v>
      </c>
      <c r="O126" s="218">
        <f>RPT_LNS_LUONG_CHE_DO!BA127</f>
        <v>8100000</v>
      </c>
      <c r="P126" s="218">
        <f>VLOOKUP(B126,RPT_LNS_LUONG_CHE_DO!$B$5:$CA$989,78,FALSE)</f>
        <v>0</v>
      </c>
      <c r="Q126" s="218">
        <f>VLOOKUP(B126,RPT_PHU_CAP_TN!$B$5:$G$1000,6,FALSE)</f>
        <v>0</v>
      </c>
      <c r="R126" s="218">
        <f>VLOOKUP(B126,RPT_TIEN_AN_TRUA!$B$5:$I$1000,8,FALSE)</f>
        <v>680000</v>
      </c>
      <c r="S126" s="218">
        <f>VLOOKUP(B126,RPT_LNS_LUONG_CHE_DO!$B$5:$BV$993,68,FALSE)+VLOOKUP(B126,RPT_LNS_LUONG_CHE_DO!$B$5:$BW$993,69,FALSE)</f>
        <v>0</v>
      </c>
      <c r="T126" s="218">
        <f t="shared" si="8"/>
        <v>8780000</v>
      </c>
      <c r="U126" s="219">
        <f>VLOOKUP(B126,RPT_BAO_HIEM!$B$5:$N$1000,11,FALSE)</f>
        <v>310000</v>
      </c>
      <c r="V126" s="219">
        <f>VLOOKUP(B126,RPT_BAO_HIEM!$B$5:$N$1000,12,FALSE)</f>
        <v>58125</v>
      </c>
      <c r="W126" s="219">
        <f>VLOOKUP(B126,RPT_BAO_HIEM!$B$5:$N$1000,13,FALSE)</f>
        <v>38750</v>
      </c>
      <c r="X126" s="220">
        <f>VLOOKUP(B126,RPT_DOAN_PHI!$B$5:$H$968,7,FALSE)</f>
        <v>81000</v>
      </c>
      <c r="Y126" s="219">
        <f>VLOOKUP(B126,RPT_THUE!$B$5:$H$933,7,FALSE)</f>
        <v>147966.34599999999</v>
      </c>
      <c r="Z126" s="219">
        <f t="shared" si="9"/>
        <v>635841.34600000002</v>
      </c>
      <c r="AA126" s="221">
        <f t="shared" si="10"/>
        <v>8144158.6540000001</v>
      </c>
      <c r="AB126" s="222"/>
      <c r="AC126" s="222"/>
      <c r="AD126" s="221">
        <f t="shared" si="11"/>
        <v>8144158.6540000001</v>
      </c>
      <c r="AE126">
        <v>8144158.6540000001</v>
      </c>
      <c r="AF126" s="338">
        <f t="shared" si="6"/>
        <v>0</v>
      </c>
    </row>
    <row r="127" spans="1:32" ht="14.25" x14ac:dyDescent="0.2">
      <c r="A127" s="89">
        <f t="shared" si="7"/>
        <v>124</v>
      </c>
      <c r="B127" s="212">
        <f>GD_CHUNG!B128</f>
        <v>10598</v>
      </c>
      <c r="C127" s="212" t="str">
        <f>GD_CHUNG!C128</f>
        <v>Nguyễn Ngọc Quân</v>
      </c>
      <c r="D127" s="212" t="str">
        <f>GD_CHUNG!D128</f>
        <v>Phó đội trưởng</v>
      </c>
      <c r="E127" s="213" t="str">
        <f>GD_CHUNG!G128</f>
        <v>HD3N</v>
      </c>
      <c r="F127" s="214">
        <f>VLOOKUP(B127,GD_LCD_HS_LNS!$B$4:$E$1000,4,FALSE)</f>
        <v>4921000</v>
      </c>
      <c r="G127" s="215">
        <f>VLOOKUP(B127,GD_CHUNG!$B$5:$N$594,13,FALSE)</f>
        <v>10525213794012</v>
      </c>
      <c r="H127" s="216">
        <f>VLOOKUP(B127,GD_CHAM_CONG!$C$6:$AN$997,38,FALSE)</f>
        <v>27</v>
      </c>
      <c r="I127" s="216">
        <f>VLOOKUP(B127,GD_CHAM_CONG!$C$6:$AS$997,39,FALSE)+VLOOKUP(B127,GD_CHAM_CONG!$C$6:$AS$997,40,FALSE)+VLOOKUP(B127,GD_CHAM_CONG!$C$6:$AS$997,41,FALSE)+VLOOKUP(B127,GD_CHAM_CONG!$C$6:$AS$997,42,FALSE)+VLOOKUP(B127,GD_CHAM_CONG!$C$6:$AS$997,43,FALSE)</f>
        <v>0</v>
      </c>
      <c r="J127" s="216">
        <f>VLOOKUP(B127,GD_CHAM_CONG!$C$6:$AV$997,44,FALSE)+VLOOKUP(B127,GD_CHAM_CONG!$C$6:$AV$997,45,FALSE)+VLOOKUP(B127,GD_CHAM_CONG!$C$6:$AV$997,46,FALSE)</f>
        <v>0</v>
      </c>
      <c r="K127" s="216">
        <f>VLOOKUP(B127,GD_CHAM_CONG!$C$6:$AW$997,47,FALSE)</f>
        <v>0</v>
      </c>
      <c r="L127" s="216">
        <f>VLOOKUP(B127,GD_CHAM_CONG!$C$6:$AZ$997,47,FALSE)+VLOOKUP(B127,GD_CHAM_CONG!$C$6:$AZ$997,48,FALSE)</f>
        <v>0</v>
      </c>
      <c r="M127" s="216">
        <f>VLOOKUP(B127,GD_CHAM_CONG!$C$6:$BF$997,50,FALSE)+VLOOKUP(B127,GD_CHAM_CONG!$C$6:$BF$997,51,FALSE)+VLOOKUP(B127,GD_CHAM_CONG!$C$6:$BF$997,52,FALSE)+VLOOKUP(B127,GD_CHAM_CONG!$C$6:$BF$997,53,FALSE)+VLOOKUP(B127,GD_CHAM_CONG!$C$6:$BF$997,54,FALSE)</f>
        <v>0</v>
      </c>
      <c r="N127" s="217">
        <f>VLOOKUP(B127,GD_CHAM_CONG!$C$1:$BJ$480,60,FALSE)</f>
        <v>1</v>
      </c>
      <c r="O127" s="218">
        <f>RPT_LNS_LUONG_CHE_DO!BA128</f>
        <v>14715000</v>
      </c>
      <c r="P127" s="218">
        <f>VLOOKUP(B127,RPT_LNS_LUONG_CHE_DO!$B$5:$CA$989,78,FALSE)</f>
        <v>0</v>
      </c>
      <c r="Q127" s="218">
        <f>VLOOKUP(B127,RPT_PHU_CAP_TN!$B$5:$G$1000,6,FALSE)</f>
        <v>0</v>
      </c>
      <c r="R127" s="218">
        <f>VLOOKUP(B127,RPT_TIEN_AN_TRUA!$B$5:$I$1000,8,FALSE)</f>
        <v>680000</v>
      </c>
      <c r="S127" s="218">
        <f>VLOOKUP(B127,RPT_LNS_LUONG_CHE_DO!$B$5:$BV$993,68,FALSE)+VLOOKUP(B127,RPT_LNS_LUONG_CHE_DO!$B$5:$BW$993,69,FALSE)</f>
        <v>0</v>
      </c>
      <c r="T127" s="218">
        <f t="shared" si="8"/>
        <v>15395000</v>
      </c>
      <c r="U127" s="219">
        <f>VLOOKUP(B127,RPT_BAO_HIEM!$B$5:$N$1000,11,FALSE)</f>
        <v>393680</v>
      </c>
      <c r="V127" s="219">
        <f>VLOOKUP(B127,RPT_BAO_HIEM!$B$5:$N$1000,12,FALSE)</f>
        <v>73815</v>
      </c>
      <c r="W127" s="219">
        <f>VLOOKUP(B127,RPT_BAO_HIEM!$B$5:$N$1000,13,FALSE)</f>
        <v>49210</v>
      </c>
      <c r="X127" s="220">
        <f>VLOOKUP(B127,RPT_DOAN_PHI!$B$5:$H$968,7,FALSE)</f>
        <v>115000</v>
      </c>
      <c r="Y127" s="219">
        <f>VLOOKUP(B127,RPT_THUE!$B$5:$H$933,7,FALSE)</f>
        <v>1859040.9999999995</v>
      </c>
      <c r="Z127" s="219">
        <f t="shared" si="9"/>
        <v>2490745.9999999995</v>
      </c>
      <c r="AA127" s="221">
        <f t="shared" si="10"/>
        <v>12904254</v>
      </c>
      <c r="AB127" s="223">
        <v>787894</v>
      </c>
      <c r="AC127" s="222"/>
      <c r="AD127" s="221">
        <f t="shared" si="11"/>
        <v>12116360</v>
      </c>
      <c r="AE127">
        <v>12116360</v>
      </c>
      <c r="AF127" s="338">
        <f t="shared" si="6"/>
        <v>0</v>
      </c>
    </row>
    <row r="128" spans="1:32" ht="14.25" x14ac:dyDescent="0.2">
      <c r="A128" s="89">
        <f t="shared" si="7"/>
        <v>125</v>
      </c>
      <c r="B128" s="212">
        <f>GD_CHUNG!B129</f>
        <v>10602</v>
      </c>
      <c r="C128" s="212" t="str">
        <f>GD_CHUNG!C129</f>
        <v>Nguyễn Thị Thu Trang</v>
      </c>
      <c r="D128" s="212" t="str">
        <f>GD_CHUNG!D129</f>
        <v>NV PVHK</v>
      </c>
      <c r="E128" s="213" t="str">
        <f>GD_CHUNG!G129</f>
        <v>HD3N</v>
      </c>
      <c r="F128" s="214">
        <f>VLOOKUP(B128,GD_LCD_HS_LNS!$B$4:$E$1000,4,FALSE)</f>
        <v>3875000</v>
      </c>
      <c r="G128" s="215">
        <f>VLOOKUP(B128,GD_CHUNG!$B$5:$N$594,13,FALSE)</f>
        <v>19020531052015</v>
      </c>
      <c r="H128" s="216">
        <f>VLOOKUP(B128,GD_CHAM_CONG!$C$6:$AN$997,38,FALSE)</f>
        <v>27</v>
      </c>
      <c r="I128" s="216">
        <f>VLOOKUP(B128,GD_CHAM_CONG!$C$6:$AS$997,39,FALSE)+VLOOKUP(B128,GD_CHAM_CONG!$C$6:$AS$997,40,FALSE)+VLOOKUP(B128,GD_CHAM_CONG!$C$6:$AS$997,41,FALSE)+VLOOKUP(B128,GD_CHAM_CONG!$C$6:$AS$997,42,FALSE)+VLOOKUP(B128,GD_CHAM_CONG!$C$6:$AS$997,43,FALSE)</f>
        <v>0</v>
      </c>
      <c r="J128" s="216">
        <f>VLOOKUP(B128,GD_CHAM_CONG!$C$6:$AV$997,44,FALSE)+VLOOKUP(B128,GD_CHAM_CONG!$C$6:$AV$997,45,FALSE)+VLOOKUP(B128,GD_CHAM_CONG!$C$6:$AV$997,46,FALSE)</f>
        <v>0</v>
      </c>
      <c r="K128" s="216">
        <f>VLOOKUP(B128,GD_CHAM_CONG!$C$6:$AW$997,47,FALSE)</f>
        <v>0</v>
      </c>
      <c r="L128" s="216">
        <f>VLOOKUP(B128,GD_CHAM_CONG!$C$6:$AZ$997,47,FALSE)+VLOOKUP(B128,GD_CHAM_CONG!$C$6:$AZ$997,48,FALSE)</f>
        <v>0</v>
      </c>
      <c r="M128" s="216">
        <f>VLOOKUP(B128,GD_CHAM_CONG!$C$6:$BF$997,50,FALSE)+VLOOKUP(B128,GD_CHAM_CONG!$C$6:$BF$997,51,FALSE)+VLOOKUP(B128,GD_CHAM_CONG!$C$6:$BF$997,52,FALSE)+VLOOKUP(B128,GD_CHAM_CONG!$C$6:$BF$997,53,FALSE)+VLOOKUP(B128,GD_CHAM_CONG!$C$6:$BF$997,54,FALSE)</f>
        <v>0</v>
      </c>
      <c r="N128" s="217">
        <f>VLOOKUP(B128,GD_CHAM_CONG!$C$1:$BJ$480,60,FALSE)</f>
        <v>1</v>
      </c>
      <c r="O128" s="218">
        <f>RPT_LNS_LUONG_CHE_DO!BA129</f>
        <v>8100000</v>
      </c>
      <c r="P128" s="218">
        <f>VLOOKUP(B128,RPT_LNS_LUONG_CHE_DO!$B$5:$CA$989,78,FALSE)</f>
        <v>0</v>
      </c>
      <c r="Q128" s="218">
        <f>VLOOKUP(B128,RPT_PHU_CAP_TN!$B$5:$G$1000,6,FALSE)</f>
        <v>155000</v>
      </c>
      <c r="R128" s="218">
        <f>VLOOKUP(B128,RPT_TIEN_AN_TRUA!$B$5:$I$1000,8,FALSE)</f>
        <v>680000</v>
      </c>
      <c r="S128" s="218">
        <f>VLOOKUP(B128,RPT_LNS_LUONG_CHE_DO!$B$5:$BV$993,68,FALSE)+VLOOKUP(B128,RPT_LNS_LUONG_CHE_DO!$B$5:$BW$993,69,FALSE)</f>
        <v>0</v>
      </c>
      <c r="T128" s="218">
        <f t="shared" si="8"/>
        <v>8935000</v>
      </c>
      <c r="U128" s="219">
        <f>VLOOKUP(B128,RPT_BAO_HIEM!$B$5:$N$1000,11,FALSE)</f>
        <v>310000</v>
      </c>
      <c r="V128" s="219">
        <f>VLOOKUP(B128,RPT_BAO_HIEM!$B$5:$N$1000,12,FALSE)</f>
        <v>58125</v>
      </c>
      <c r="W128" s="219">
        <f>VLOOKUP(B128,RPT_BAO_HIEM!$B$5:$N$1000,13,FALSE)</f>
        <v>38750</v>
      </c>
      <c r="X128" s="220">
        <f>VLOOKUP(B128,RPT_DOAN_PHI!$B$5:$H$968,7,FALSE)</f>
        <v>82550</v>
      </c>
      <c r="Y128" s="219">
        <f>VLOOKUP(B128,RPT_THUE!$B$5:$H$933,7,FALSE)</f>
        <v>175062.5</v>
      </c>
      <c r="Z128" s="219">
        <f t="shared" si="9"/>
        <v>664487.5</v>
      </c>
      <c r="AA128" s="221">
        <f t="shared" si="10"/>
        <v>8270512.5</v>
      </c>
      <c r="AB128" s="222"/>
      <c r="AC128" s="223">
        <v>400950</v>
      </c>
      <c r="AD128" s="221">
        <f t="shared" si="11"/>
        <v>8671462.5</v>
      </c>
      <c r="AE128">
        <v>8671462.5</v>
      </c>
      <c r="AF128" s="338">
        <f t="shared" si="6"/>
        <v>0</v>
      </c>
    </row>
    <row r="129" spans="1:32" ht="14.25" x14ac:dyDescent="0.2">
      <c r="A129" s="89">
        <f t="shared" si="7"/>
        <v>126</v>
      </c>
      <c r="B129" s="212">
        <f>GD_CHUNG!B130</f>
        <v>10603</v>
      </c>
      <c r="C129" s="212" t="str">
        <f>GD_CHUNG!C130</f>
        <v>Nguyễn Thị Vân Anh</v>
      </c>
      <c r="D129" s="212" t="str">
        <f>GD_CHUNG!D130</f>
        <v>NV PVHK</v>
      </c>
      <c r="E129" s="213" t="str">
        <f>GD_CHUNG!G130</f>
        <v>HD3N</v>
      </c>
      <c r="F129" s="214">
        <f>VLOOKUP(B129,GD_LCD_HS_LNS!$B$4:$E$1000,4,FALSE)</f>
        <v>3875000</v>
      </c>
      <c r="G129" s="215">
        <f>VLOOKUP(B129,GD_CHUNG!$B$5:$N$594,13,FALSE)</f>
        <v>10525213795019</v>
      </c>
      <c r="H129" s="216">
        <f>VLOOKUP(B129,GD_CHAM_CONG!$C$6:$AN$997,38,FALSE)</f>
        <v>27</v>
      </c>
      <c r="I129" s="216">
        <f>VLOOKUP(B129,GD_CHAM_CONG!$C$6:$AS$997,39,FALSE)+VLOOKUP(B129,GD_CHAM_CONG!$C$6:$AS$997,40,FALSE)+VLOOKUP(B129,GD_CHAM_CONG!$C$6:$AS$997,41,FALSE)+VLOOKUP(B129,GD_CHAM_CONG!$C$6:$AS$997,42,FALSE)+VLOOKUP(B129,GD_CHAM_CONG!$C$6:$AS$997,43,FALSE)</f>
        <v>0</v>
      </c>
      <c r="J129" s="216">
        <f>VLOOKUP(B129,GD_CHAM_CONG!$C$6:$AV$997,44,FALSE)+VLOOKUP(B129,GD_CHAM_CONG!$C$6:$AV$997,45,FALSE)+VLOOKUP(B129,GD_CHAM_CONG!$C$6:$AV$997,46,FALSE)</f>
        <v>0</v>
      </c>
      <c r="K129" s="216">
        <f>VLOOKUP(B129,GD_CHAM_CONG!$C$6:$AW$997,47,FALSE)</f>
        <v>0</v>
      </c>
      <c r="L129" s="216">
        <f>VLOOKUP(B129,GD_CHAM_CONG!$C$6:$AZ$997,47,FALSE)+VLOOKUP(B129,GD_CHAM_CONG!$C$6:$AZ$997,48,FALSE)</f>
        <v>0</v>
      </c>
      <c r="M129" s="216">
        <f>VLOOKUP(B129,GD_CHAM_CONG!$C$6:$BF$997,50,FALSE)+VLOOKUP(B129,GD_CHAM_CONG!$C$6:$BF$997,51,FALSE)+VLOOKUP(B129,GD_CHAM_CONG!$C$6:$BF$997,52,FALSE)+VLOOKUP(B129,GD_CHAM_CONG!$C$6:$BF$997,53,FALSE)+VLOOKUP(B129,GD_CHAM_CONG!$C$6:$BF$997,54,FALSE)</f>
        <v>0</v>
      </c>
      <c r="N129" s="216">
        <f>VLOOKUP(B129,GD_CHAM_CONG!$C$1:$BJ$480,60,FALSE)</f>
        <v>1.05</v>
      </c>
      <c r="O129" s="218">
        <f>RPT_LNS_LUONG_CHE_DO!BA130</f>
        <v>7560000.0000000009</v>
      </c>
      <c r="P129" s="218">
        <f>VLOOKUP(B129,RPT_LNS_LUONG_CHE_DO!$B$5:$CA$989,78,FALSE)</f>
        <v>0</v>
      </c>
      <c r="Q129" s="218">
        <f>VLOOKUP(B129,RPT_PHU_CAP_TN!$B$5:$G$1000,6,FALSE)</f>
        <v>0</v>
      </c>
      <c r="R129" s="218">
        <f>VLOOKUP(B129,RPT_TIEN_AN_TRUA!$B$5:$I$1000,8,FALSE)</f>
        <v>680000</v>
      </c>
      <c r="S129" s="218">
        <f>VLOOKUP(B129,RPT_LNS_LUONG_CHE_DO!$B$5:$BV$993,68,FALSE)+VLOOKUP(B129,RPT_LNS_LUONG_CHE_DO!$B$5:$BW$993,69,FALSE)</f>
        <v>0</v>
      </c>
      <c r="T129" s="218">
        <f t="shared" si="8"/>
        <v>8240000.0000000009</v>
      </c>
      <c r="U129" s="219">
        <f>VLOOKUP(B129,RPT_BAO_HIEM!$B$5:$N$1000,11,FALSE)</f>
        <v>310000</v>
      </c>
      <c r="V129" s="219">
        <f>VLOOKUP(B129,RPT_BAO_HIEM!$B$5:$N$1000,12,FALSE)</f>
        <v>58125</v>
      </c>
      <c r="W129" s="219">
        <f>VLOOKUP(B129,RPT_BAO_HIEM!$B$5:$N$1000,13,FALSE)</f>
        <v>38750</v>
      </c>
      <c r="X129" s="220">
        <f>VLOOKUP(B129,RPT_DOAN_PHI!$B$5:$H$968,7,FALSE)</f>
        <v>75600</v>
      </c>
      <c r="Y129" s="219">
        <f>VLOOKUP(B129,RPT_THUE!$B$5:$H$933,7,FALSE)</f>
        <v>67312.500000000044</v>
      </c>
      <c r="Z129" s="219">
        <f t="shared" si="9"/>
        <v>549787.5</v>
      </c>
      <c r="AA129" s="221">
        <f t="shared" si="10"/>
        <v>7690212.5000000009</v>
      </c>
      <c r="AB129" s="222"/>
      <c r="AC129" s="222"/>
      <c r="AD129" s="221">
        <f t="shared" si="11"/>
        <v>7690212.5000000009</v>
      </c>
      <c r="AE129">
        <v>7690212.5000000009</v>
      </c>
      <c r="AF129" s="338">
        <f t="shared" si="6"/>
        <v>0</v>
      </c>
    </row>
    <row r="130" spans="1:32" ht="14.25" x14ac:dyDescent="0.2">
      <c r="A130" s="89">
        <f t="shared" si="7"/>
        <v>127</v>
      </c>
      <c r="B130" s="212">
        <f>GD_CHUNG!B131</f>
        <v>10618</v>
      </c>
      <c r="C130" s="212" t="str">
        <f>GD_CHUNG!C131</f>
        <v>Nguyễn Thị Hằng</v>
      </c>
      <c r="D130" s="212" t="str">
        <f>GD_CHUNG!D131</f>
        <v>NV PVHK</v>
      </c>
      <c r="E130" s="213" t="str">
        <f>GD_CHUNG!G131</f>
        <v>HDKX</v>
      </c>
      <c r="F130" s="214">
        <f>VLOOKUP(B130,GD_LCD_HS_LNS!$B$4:$E$1000,4,FALSE)</f>
        <v>3875000</v>
      </c>
      <c r="G130" s="215">
        <f>VLOOKUP(B130,GD_CHUNG!$B$5:$N$594,13,FALSE)</f>
        <v>10523498963014</v>
      </c>
      <c r="H130" s="216">
        <f>VLOOKUP(B130,GD_CHAM_CONG!$C$6:$AN$997,38,FALSE)</f>
        <v>27</v>
      </c>
      <c r="I130" s="216">
        <f>VLOOKUP(B130,GD_CHAM_CONG!$C$6:$AS$997,39,FALSE)+VLOOKUP(B130,GD_CHAM_CONG!$C$6:$AS$997,40,FALSE)+VLOOKUP(B130,GD_CHAM_CONG!$C$6:$AS$997,41,FALSE)+VLOOKUP(B130,GD_CHAM_CONG!$C$6:$AS$997,42,FALSE)+VLOOKUP(B130,GD_CHAM_CONG!$C$6:$AS$997,43,FALSE)</f>
        <v>0</v>
      </c>
      <c r="J130" s="216">
        <f>VLOOKUP(B130,GD_CHAM_CONG!$C$6:$AV$997,44,FALSE)+VLOOKUP(B130,GD_CHAM_CONG!$C$6:$AV$997,45,FALSE)+VLOOKUP(B130,GD_CHAM_CONG!$C$6:$AV$997,46,FALSE)</f>
        <v>0</v>
      </c>
      <c r="K130" s="216">
        <f>VLOOKUP(B130,GD_CHAM_CONG!$C$6:$AW$997,47,FALSE)</f>
        <v>0</v>
      </c>
      <c r="L130" s="216">
        <f>VLOOKUP(B130,GD_CHAM_CONG!$C$6:$AZ$997,47,FALSE)+VLOOKUP(B130,GD_CHAM_CONG!$C$6:$AZ$997,48,FALSE)</f>
        <v>0</v>
      </c>
      <c r="M130" s="216">
        <f>VLOOKUP(B130,GD_CHAM_CONG!$C$6:$BF$997,50,FALSE)+VLOOKUP(B130,GD_CHAM_CONG!$C$6:$BF$997,51,FALSE)+VLOOKUP(B130,GD_CHAM_CONG!$C$6:$BF$997,52,FALSE)+VLOOKUP(B130,GD_CHAM_CONG!$C$6:$BF$997,53,FALSE)+VLOOKUP(B130,GD_CHAM_CONG!$C$6:$BF$997,54,FALSE)</f>
        <v>0</v>
      </c>
      <c r="N130" s="217">
        <f>VLOOKUP(B130,GD_CHAM_CONG!$C$1:$BJ$480,60,FALSE)</f>
        <v>0.85</v>
      </c>
      <c r="O130" s="218">
        <f>RPT_LNS_LUONG_CHE_DO!BA131</f>
        <v>7305750</v>
      </c>
      <c r="P130" s="218">
        <f>VLOOKUP(B130,RPT_LNS_LUONG_CHE_DO!$B$5:$CA$989,78,FALSE)</f>
        <v>0</v>
      </c>
      <c r="Q130" s="218">
        <f>VLOOKUP(B130,RPT_PHU_CAP_TN!$B$5:$G$1000,6,FALSE)</f>
        <v>0</v>
      </c>
      <c r="R130" s="218">
        <f>VLOOKUP(B130,RPT_TIEN_AN_TRUA!$B$5:$I$1000,8,FALSE)</f>
        <v>680000</v>
      </c>
      <c r="S130" s="218">
        <f>VLOOKUP(B130,RPT_LNS_LUONG_CHE_DO!$B$5:$BV$993,68,FALSE)+VLOOKUP(B130,RPT_LNS_LUONG_CHE_DO!$B$5:$BW$993,69,FALSE)</f>
        <v>0</v>
      </c>
      <c r="T130" s="218">
        <f t="shared" si="8"/>
        <v>7985750</v>
      </c>
      <c r="U130" s="219">
        <f>VLOOKUP(B130,RPT_BAO_HIEM!$B$5:$N$1000,11,FALSE)</f>
        <v>310000</v>
      </c>
      <c r="V130" s="219">
        <f>VLOOKUP(B130,RPT_BAO_HIEM!$B$5:$N$1000,12,FALSE)</f>
        <v>58125</v>
      </c>
      <c r="W130" s="219">
        <f>VLOOKUP(B130,RPT_BAO_HIEM!$B$5:$N$1000,13,FALSE)</f>
        <v>38750</v>
      </c>
      <c r="X130" s="220">
        <f>VLOOKUP(B130,RPT_DOAN_PHI!$B$5:$H$968,7,FALSE)</f>
        <v>73058</v>
      </c>
      <c r="Y130" s="219">
        <f>VLOOKUP(B130,RPT_THUE!$B$5:$H$933,7,FALSE)</f>
        <v>0</v>
      </c>
      <c r="Z130" s="219">
        <f t="shared" si="9"/>
        <v>479933</v>
      </c>
      <c r="AA130" s="221">
        <f t="shared" si="10"/>
        <v>7505817</v>
      </c>
      <c r="AB130" s="223">
        <v>1623266</v>
      </c>
      <c r="AC130" s="222"/>
      <c r="AD130" s="221">
        <f t="shared" si="11"/>
        <v>5882551</v>
      </c>
      <c r="AE130">
        <v>5882551</v>
      </c>
      <c r="AF130" s="338">
        <f t="shared" si="6"/>
        <v>0</v>
      </c>
    </row>
    <row r="131" spans="1:32" ht="14.25" x14ac:dyDescent="0.2">
      <c r="A131" s="89">
        <f t="shared" si="7"/>
        <v>128</v>
      </c>
      <c r="B131" s="212">
        <f>GD_CHUNG!B132</f>
        <v>10619</v>
      </c>
      <c r="C131" s="212" t="str">
        <f>GD_CHUNG!C132</f>
        <v>Phạm Thị Thu Hương</v>
      </c>
      <c r="D131" s="212" t="str">
        <f>GD_CHUNG!D132</f>
        <v>NV PVHK</v>
      </c>
      <c r="E131" s="213" t="str">
        <f>GD_CHUNG!G132</f>
        <v>HDKX</v>
      </c>
      <c r="F131" s="214">
        <f>VLOOKUP(B131,GD_LCD_HS_LNS!$B$4:$E$1000,4,FALSE)</f>
        <v>3875000</v>
      </c>
      <c r="G131" s="215">
        <f>VLOOKUP(B131,GD_CHUNG!$B$5:$N$594,13,FALSE)</f>
        <v>10523640465019</v>
      </c>
      <c r="H131" s="216">
        <f>VLOOKUP(B131,GD_CHAM_CONG!$C$6:$AN$997,38,FALSE)</f>
        <v>27</v>
      </c>
      <c r="I131" s="216">
        <f>VLOOKUP(B131,GD_CHAM_CONG!$C$6:$AS$997,39,FALSE)+VLOOKUP(B131,GD_CHAM_CONG!$C$6:$AS$997,40,FALSE)+VLOOKUP(B131,GD_CHAM_CONG!$C$6:$AS$997,41,FALSE)+VLOOKUP(B131,GD_CHAM_CONG!$C$6:$AS$997,42,FALSE)+VLOOKUP(B131,GD_CHAM_CONG!$C$6:$AS$997,43,FALSE)</f>
        <v>0</v>
      </c>
      <c r="J131" s="216">
        <f>VLOOKUP(B131,GD_CHAM_CONG!$C$6:$AV$997,44,FALSE)+VLOOKUP(B131,GD_CHAM_CONG!$C$6:$AV$997,45,FALSE)+VLOOKUP(B131,GD_CHAM_CONG!$C$6:$AV$997,46,FALSE)</f>
        <v>0</v>
      </c>
      <c r="K131" s="216">
        <f>VLOOKUP(B131,GD_CHAM_CONG!$C$6:$AW$997,47,FALSE)</f>
        <v>0</v>
      </c>
      <c r="L131" s="216">
        <f>VLOOKUP(B131,GD_CHAM_CONG!$C$6:$AZ$997,47,FALSE)+VLOOKUP(B131,GD_CHAM_CONG!$C$6:$AZ$997,48,FALSE)</f>
        <v>0</v>
      </c>
      <c r="M131" s="216">
        <f>VLOOKUP(B131,GD_CHAM_CONG!$C$6:$BF$997,50,FALSE)+VLOOKUP(B131,GD_CHAM_CONG!$C$6:$BF$997,51,FALSE)+VLOOKUP(B131,GD_CHAM_CONG!$C$6:$BF$997,52,FALSE)+VLOOKUP(B131,GD_CHAM_CONG!$C$6:$BF$997,53,FALSE)+VLOOKUP(B131,GD_CHAM_CONG!$C$6:$BF$997,54,FALSE)</f>
        <v>0</v>
      </c>
      <c r="N131" s="217">
        <f>VLOOKUP(B131,GD_CHAM_CONG!$C$1:$BJ$480,60,FALSE)</f>
        <v>0.98</v>
      </c>
      <c r="O131" s="218">
        <f>RPT_LNS_LUONG_CHE_DO!BA132</f>
        <v>8864099.9999999981</v>
      </c>
      <c r="P131" s="218">
        <f>VLOOKUP(B131,RPT_LNS_LUONG_CHE_DO!$B$5:$CA$989,78,FALSE)</f>
        <v>0</v>
      </c>
      <c r="Q131" s="218">
        <f>VLOOKUP(B131,RPT_PHU_CAP_TN!$B$5:$G$1000,6,FALSE)</f>
        <v>155000</v>
      </c>
      <c r="R131" s="218">
        <f>VLOOKUP(B131,RPT_TIEN_AN_TRUA!$B$5:$I$1000,8,FALSE)</f>
        <v>680000</v>
      </c>
      <c r="S131" s="218">
        <f>VLOOKUP(B131,RPT_LNS_LUONG_CHE_DO!$B$5:$BV$993,68,FALSE)+VLOOKUP(B131,RPT_LNS_LUONG_CHE_DO!$B$5:$BW$993,69,FALSE)</f>
        <v>0</v>
      </c>
      <c r="T131" s="218">
        <f t="shared" si="8"/>
        <v>9699099.9999999981</v>
      </c>
      <c r="U131" s="219">
        <f>VLOOKUP(B131,RPT_BAO_HIEM!$B$5:$N$1000,11,FALSE)</f>
        <v>310000</v>
      </c>
      <c r="V131" s="219">
        <f>VLOOKUP(B131,RPT_BAO_HIEM!$B$5:$N$1000,12,FALSE)</f>
        <v>58125</v>
      </c>
      <c r="W131" s="219">
        <f>VLOOKUP(B131,RPT_BAO_HIEM!$B$5:$N$1000,13,FALSE)</f>
        <v>38750</v>
      </c>
      <c r="X131" s="220">
        <f>VLOOKUP(B131,RPT_DOAN_PHI!$B$5:$H$968,7,FALSE)</f>
        <v>90191</v>
      </c>
      <c r="Y131" s="219">
        <f>VLOOKUP(B131,RPT_THUE!$B$5:$H$933,7,FALSE)</f>
        <v>590534.99999999988</v>
      </c>
      <c r="Z131" s="219">
        <f t="shared" si="9"/>
        <v>1087601</v>
      </c>
      <c r="AA131" s="221">
        <f t="shared" si="10"/>
        <v>8611498.9999999981</v>
      </c>
      <c r="AB131" s="222"/>
      <c r="AC131" s="222"/>
      <c r="AD131" s="221">
        <f t="shared" si="11"/>
        <v>8611498.9999999981</v>
      </c>
      <c r="AE131">
        <v>8611498.9999999981</v>
      </c>
      <c r="AF131" s="338">
        <f t="shared" si="6"/>
        <v>0</v>
      </c>
    </row>
    <row r="132" spans="1:32" ht="14.25" x14ac:dyDescent="0.2">
      <c r="A132" s="89">
        <f t="shared" si="7"/>
        <v>129</v>
      </c>
      <c r="B132" s="212">
        <f>GD_CHUNG!B133</f>
        <v>10620</v>
      </c>
      <c r="C132" s="212" t="str">
        <f>GD_CHUNG!C133</f>
        <v>Trần Thị Thu</v>
      </c>
      <c r="D132" s="212" t="str">
        <f>GD_CHUNG!D133</f>
        <v>NV PVHK</v>
      </c>
      <c r="E132" s="213" t="str">
        <f>GD_CHUNG!G133</f>
        <v>HDKX</v>
      </c>
      <c r="F132" s="214">
        <f>VLOOKUP(B132,GD_LCD_HS_LNS!$B$4:$E$1000,4,FALSE)</f>
        <v>3875000</v>
      </c>
      <c r="G132" s="215">
        <f>VLOOKUP(B132,GD_CHUNG!$B$5:$N$594,13,FALSE)</f>
        <v>10523498901019</v>
      </c>
      <c r="H132" s="216">
        <f>VLOOKUP(B132,GD_CHAM_CONG!$C$6:$AN$997,38,FALSE)</f>
        <v>20</v>
      </c>
      <c r="I132" s="216">
        <f>VLOOKUP(B132,GD_CHAM_CONG!$C$6:$AS$997,39,FALSE)+VLOOKUP(B132,GD_CHAM_CONG!$C$6:$AS$997,40,FALSE)+VLOOKUP(B132,GD_CHAM_CONG!$C$6:$AS$997,41,FALSE)+VLOOKUP(B132,GD_CHAM_CONG!$C$6:$AS$997,42,FALSE)+VLOOKUP(B132,GD_CHAM_CONG!$C$6:$AS$997,43,FALSE)</f>
        <v>0</v>
      </c>
      <c r="J132" s="216">
        <f>VLOOKUP(B132,GD_CHAM_CONG!$C$6:$AV$997,44,FALSE)+VLOOKUP(B132,GD_CHAM_CONG!$C$6:$AV$997,45,FALSE)+VLOOKUP(B132,GD_CHAM_CONG!$C$6:$AV$997,46,FALSE)</f>
        <v>3</v>
      </c>
      <c r="K132" s="216">
        <f>VLOOKUP(B132,GD_CHAM_CONG!$C$6:$AW$997,47,FALSE)</f>
        <v>0</v>
      </c>
      <c r="L132" s="216">
        <f>VLOOKUP(B132,GD_CHAM_CONG!$C$6:$AZ$997,47,FALSE)+VLOOKUP(B132,GD_CHAM_CONG!$C$6:$AZ$997,48,FALSE)</f>
        <v>0</v>
      </c>
      <c r="M132" s="216">
        <f>VLOOKUP(B132,GD_CHAM_CONG!$C$6:$BF$997,50,FALSE)+VLOOKUP(B132,GD_CHAM_CONG!$C$6:$BF$997,51,FALSE)+VLOOKUP(B132,GD_CHAM_CONG!$C$6:$BF$997,52,FALSE)+VLOOKUP(B132,GD_CHAM_CONG!$C$6:$BF$997,53,FALSE)+VLOOKUP(B132,GD_CHAM_CONG!$C$6:$BF$997,54,FALSE)</f>
        <v>0</v>
      </c>
      <c r="N132" s="217">
        <f>VLOOKUP(B132,GD_CHAM_CONG!$C$1:$BJ$480,60,FALSE)</f>
        <v>0.95</v>
      </c>
      <c r="O132" s="218">
        <f>RPT_LNS_LUONG_CHE_DO!BA133</f>
        <v>5464083.3333333321</v>
      </c>
      <c r="P132" s="218">
        <f>VLOOKUP(B132,RPT_LNS_LUONG_CHE_DO!$B$5:$CA$989,78,FALSE)</f>
        <v>0</v>
      </c>
      <c r="Q132" s="218">
        <f>VLOOKUP(B132,RPT_PHU_CAP_TN!$B$5:$G$1000,6,FALSE)</f>
        <v>0</v>
      </c>
      <c r="R132" s="218">
        <f>VLOOKUP(B132,RPT_TIEN_AN_TRUA!$B$5:$I$1000,8,FALSE)</f>
        <v>503703.70370370365</v>
      </c>
      <c r="S132" s="218">
        <f>VLOOKUP(B132,RPT_LNS_LUONG_CHE_DO!$B$5:$BV$993,68,FALSE)+VLOOKUP(B132,RPT_LNS_LUONG_CHE_DO!$B$5:$BW$993,69,FALSE)</f>
        <v>0</v>
      </c>
      <c r="T132" s="218">
        <f t="shared" si="8"/>
        <v>5967787.0370370355</v>
      </c>
      <c r="U132" s="219">
        <f>VLOOKUP(B132,RPT_BAO_HIEM!$B$5:$N$1000,11,FALSE)</f>
        <v>310000</v>
      </c>
      <c r="V132" s="219">
        <f>VLOOKUP(B132,RPT_BAO_HIEM!$B$5:$N$1000,12,FALSE)</f>
        <v>58125</v>
      </c>
      <c r="W132" s="219">
        <f>VLOOKUP(B132,RPT_BAO_HIEM!$B$5:$N$1000,13,FALSE)</f>
        <v>38750</v>
      </c>
      <c r="X132" s="220">
        <f>VLOOKUP(B132,RPT_DOAN_PHI!$B$5:$H$968,7,FALSE)</f>
        <v>54641</v>
      </c>
      <c r="Y132" s="219">
        <f>VLOOKUP(B132,RPT_THUE!$B$5:$H$933,7,FALSE)</f>
        <v>0</v>
      </c>
      <c r="Z132" s="219">
        <f t="shared" si="9"/>
        <v>461516</v>
      </c>
      <c r="AA132" s="221">
        <f t="shared" si="10"/>
        <v>5506271.0370370355</v>
      </c>
      <c r="AB132" s="222"/>
      <c r="AC132" s="222"/>
      <c r="AD132" s="221">
        <f t="shared" si="11"/>
        <v>5506271.0370370355</v>
      </c>
      <c r="AE132">
        <v>5506271.0370370355</v>
      </c>
      <c r="AF132" s="338">
        <f t="shared" ref="AF132:AF195" si="12">+AE132-AD132</f>
        <v>0</v>
      </c>
    </row>
    <row r="133" spans="1:32" ht="14.25" x14ac:dyDescent="0.2">
      <c r="A133" s="89">
        <f t="shared" si="7"/>
        <v>130</v>
      </c>
      <c r="B133" s="212">
        <f>GD_CHUNG!B134</f>
        <v>10621</v>
      </c>
      <c r="C133" s="212" t="str">
        <f>GD_CHUNG!C134</f>
        <v>Hoàng Anh Trang</v>
      </c>
      <c r="D133" s="212" t="str">
        <f>GD_CHUNG!D134</f>
        <v>NV PVHK</v>
      </c>
      <c r="E133" s="213" t="str">
        <f>GD_CHUNG!G134</f>
        <v>HDKX</v>
      </c>
      <c r="F133" s="214">
        <f>VLOOKUP(B133,GD_LCD_HS_LNS!$B$4:$E$1000,4,FALSE)</f>
        <v>3875000</v>
      </c>
      <c r="G133" s="215">
        <f>VLOOKUP(B133,GD_CHUNG!$B$5:$N$594,13,FALSE)</f>
        <v>10520209504016</v>
      </c>
      <c r="H133" s="216">
        <f>VLOOKUP(B133,GD_CHAM_CONG!$C$6:$AN$997,38,FALSE)</f>
        <v>27</v>
      </c>
      <c r="I133" s="216">
        <f>VLOOKUP(B133,GD_CHAM_CONG!$C$6:$AS$997,39,FALSE)+VLOOKUP(B133,GD_CHAM_CONG!$C$6:$AS$997,40,FALSE)+VLOOKUP(B133,GD_CHAM_CONG!$C$6:$AS$997,41,FALSE)+VLOOKUP(B133,GD_CHAM_CONG!$C$6:$AS$997,42,FALSE)+VLOOKUP(B133,GD_CHAM_CONG!$C$6:$AS$997,43,FALSE)</f>
        <v>0</v>
      </c>
      <c r="J133" s="216">
        <f>VLOOKUP(B133,GD_CHAM_CONG!$C$6:$AV$997,44,FALSE)+VLOOKUP(B133,GD_CHAM_CONG!$C$6:$AV$997,45,FALSE)+VLOOKUP(B133,GD_CHAM_CONG!$C$6:$AV$997,46,FALSE)</f>
        <v>0</v>
      </c>
      <c r="K133" s="216">
        <f>VLOOKUP(B133,GD_CHAM_CONG!$C$6:$AW$997,47,FALSE)</f>
        <v>0</v>
      </c>
      <c r="L133" s="216">
        <f>VLOOKUP(B133,GD_CHAM_CONG!$C$6:$AZ$997,47,FALSE)+VLOOKUP(B133,GD_CHAM_CONG!$C$6:$AZ$997,48,FALSE)</f>
        <v>0</v>
      </c>
      <c r="M133" s="216">
        <f>VLOOKUP(B133,GD_CHAM_CONG!$C$6:$BF$997,50,FALSE)+VLOOKUP(B133,GD_CHAM_CONG!$C$6:$BF$997,51,FALSE)+VLOOKUP(B133,GD_CHAM_CONG!$C$6:$BF$997,52,FALSE)+VLOOKUP(B133,GD_CHAM_CONG!$C$6:$BF$997,53,FALSE)+VLOOKUP(B133,GD_CHAM_CONG!$C$6:$BF$997,54,FALSE)</f>
        <v>0</v>
      </c>
      <c r="N133" s="217">
        <f>VLOOKUP(B133,GD_CHAM_CONG!$C$1:$BJ$480,60,FALSE)</f>
        <v>0.9</v>
      </c>
      <c r="O133" s="218">
        <f>RPT_LNS_LUONG_CHE_DO!BA134</f>
        <v>6885000</v>
      </c>
      <c r="P133" s="218">
        <f>VLOOKUP(B133,RPT_LNS_LUONG_CHE_DO!$B$5:$CA$989,78,FALSE)</f>
        <v>0</v>
      </c>
      <c r="Q133" s="218">
        <f>VLOOKUP(B133,RPT_PHU_CAP_TN!$B$5:$G$1000,6,FALSE)</f>
        <v>0</v>
      </c>
      <c r="R133" s="218">
        <f>VLOOKUP(B133,RPT_TIEN_AN_TRUA!$B$5:$I$1000,8,FALSE)</f>
        <v>680000</v>
      </c>
      <c r="S133" s="218">
        <f>VLOOKUP(B133,RPT_LNS_LUONG_CHE_DO!$B$5:$BV$993,68,FALSE)+VLOOKUP(B133,RPT_LNS_LUONG_CHE_DO!$B$5:$BW$993,69,FALSE)</f>
        <v>0</v>
      </c>
      <c r="T133" s="218">
        <f t="shared" si="8"/>
        <v>7565000</v>
      </c>
      <c r="U133" s="219">
        <f>VLOOKUP(B133,RPT_BAO_HIEM!$B$5:$N$1000,11,FALSE)</f>
        <v>310000</v>
      </c>
      <c r="V133" s="219">
        <f>VLOOKUP(B133,RPT_BAO_HIEM!$B$5:$N$1000,12,FALSE)</f>
        <v>58125</v>
      </c>
      <c r="W133" s="219">
        <f>VLOOKUP(B133,RPT_BAO_HIEM!$B$5:$N$1000,13,FALSE)</f>
        <v>38750</v>
      </c>
      <c r="X133" s="220">
        <f>VLOOKUP(B133,RPT_DOAN_PHI!$B$5:$H$968,7,FALSE)</f>
        <v>68850</v>
      </c>
      <c r="Y133" s="219">
        <f>VLOOKUP(B133,RPT_THUE!$B$5:$H$933,7,FALSE)</f>
        <v>56062.5</v>
      </c>
      <c r="Z133" s="219">
        <f t="shared" si="9"/>
        <v>531787.5</v>
      </c>
      <c r="AA133" s="221">
        <f t="shared" si="10"/>
        <v>7033212.5</v>
      </c>
      <c r="AB133" s="222"/>
      <c r="AC133" s="222"/>
      <c r="AD133" s="221">
        <f t="shared" si="11"/>
        <v>7033212.5</v>
      </c>
      <c r="AE133">
        <v>7033212.5</v>
      </c>
      <c r="AF133" s="338">
        <f t="shared" si="12"/>
        <v>0</v>
      </c>
    </row>
    <row r="134" spans="1:32" ht="14.25" x14ac:dyDescent="0.2">
      <c r="A134" s="89">
        <f t="shared" ref="A134:A197" si="13">+A133+1</f>
        <v>131</v>
      </c>
      <c r="B134" s="212">
        <f>GD_CHUNG!B135</f>
        <v>11111</v>
      </c>
      <c r="C134" s="212" t="str">
        <f>GD_CHUNG!C135</f>
        <v>Phạm Kim Hoàn</v>
      </c>
      <c r="D134" s="212" t="str">
        <f>GD_CHUNG!D135</f>
        <v>NV PVHK</v>
      </c>
      <c r="E134" s="213" t="str">
        <f>GD_CHUNG!G135</f>
        <v>HD3N</v>
      </c>
      <c r="F134" s="214">
        <f>VLOOKUP(B134,GD_LCD_HS_LNS!$B$4:$E$1000,4,FALSE)</f>
        <v>3875000</v>
      </c>
      <c r="G134" s="215">
        <f>VLOOKUP(B134,GD_CHUNG!$B$5:$N$594,13,FALSE)</f>
        <v>19026970093011</v>
      </c>
      <c r="H134" s="216">
        <f>VLOOKUP(B134,GD_CHAM_CONG!$C$6:$AN$997,38,FALSE)</f>
        <v>27</v>
      </c>
      <c r="I134" s="216">
        <f>VLOOKUP(B134,GD_CHAM_CONG!$C$6:$AS$997,39,FALSE)+VLOOKUP(B134,GD_CHAM_CONG!$C$6:$AS$997,40,FALSE)+VLOOKUP(B134,GD_CHAM_CONG!$C$6:$AS$997,41,FALSE)+VLOOKUP(B134,GD_CHAM_CONG!$C$6:$AS$997,42,FALSE)+VLOOKUP(B134,GD_CHAM_CONG!$C$6:$AS$997,43,FALSE)</f>
        <v>0</v>
      </c>
      <c r="J134" s="216">
        <f>VLOOKUP(B134,GD_CHAM_CONG!$C$6:$AV$997,44,FALSE)+VLOOKUP(B134,GD_CHAM_CONG!$C$6:$AV$997,45,FALSE)+VLOOKUP(B134,GD_CHAM_CONG!$C$6:$AV$997,46,FALSE)</f>
        <v>0</v>
      </c>
      <c r="K134" s="216">
        <f>VLOOKUP(B134,GD_CHAM_CONG!$C$6:$AW$997,47,FALSE)</f>
        <v>0</v>
      </c>
      <c r="L134" s="216">
        <f>VLOOKUP(B134,GD_CHAM_CONG!$C$6:$AZ$997,47,FALSE)+VLOOKUP(B134,GD_CHAM_CONG!$C$6:$AZ$997,48,FALSE)</f>
        <v>0</v>
      </c>
      <c r="M134" s="216">
        <f>VLOOKUP(B134,GD_CHAM_CONG!$C$6:$BF$997,50,FALSE)+VLOOKUP(B134,GD_CHAM_CONG!$C$6:$BF$997,51,FALSE)+VLOOKUP(B134,GD_CHAM_CONG!$C$6:$BF$997,52,FALSE)+VLOOKUP(B134,GD_CHAM_CONG!$C$6:$BF$997,53,FALSE)+VLOOKUP(B134,GD_CHAM_CONG!$C$6:$BF$997,54,FALSE)</f>
        <v>0</v>
      </c>
      <c r="N134" s="217">
        <f>VLOOKUP(B134,GD_CHAM_CONG!$C$1:$BJ$480,60,FALSE)</f>
        <v>1</v>
      </c>
      <c r="O134" s="218">
        <f>RPT_LNS_LUONG_CHE_DO!BA135</f>
        <v>7200000</v>
      </c>
      <c r="P134" s="218">
        <f>VLOOKUP(B134,RPT_LNS_LUONG_CHE_DO!$B$5:$CA$989,78,FALSE)</f>
        <v>0</v>
      </c>
      <c r="Q134" s="218">
        <f>VLOOKUP(B134,RPT_PHU_CAP_TN!$B$5:$G$1000,6,FALSE)</f>
        <v>0</v>
      </c>
      <c r="R134" s="218">
        <f>VLOOKUP(B134,RPT_TIEN_AN_TRUA!$B$5:$I$1000,8,FALSE)</f>
        <v>680000</v>
      </c>
      <c r="S134" s="218">
        <f>VLOOKUP(B134,RPT_LNS_LUONG_CHE_DO!$B$5:$BV$993,68,FALSE)+VLOOKUP(B134,RPT_LNS_LUONG_CHE_DO!$B$5:$BW$993,69,FALSE)</f>
        <v>0</v>
      </c>
      <c r="T134" s="218">
        <f t="shared" si="8"/>
        <v>7880000</v>
      </c>
      <c r="U134" s="219">
        <f>VLOOKUP(B134,RPT_BAO_HIEM!$B$5:$N$1000,11,FALSE)</f>
        <v>310000</v>
      </c>
      <c r="V134" s="219">
        <f>VLOOKUP(B134,RPT_BAO_HIEM!$B$5:$N$1000,12,FALSE)</f>
        <v>58125</v>
      </c>
      <c r="W134" s="219">
        <f>VLOOKUP(B134,RPT_BAO_HIEM!$B$5:$N$1000,13,FALSE)</f>
        <v>38750</v>
      </c>
      <c r="X134" s="220">
        <f>VLOOKUP(B134,RPT_DOAN_PHI!$B$5:$H$968,7,FALSE)</f>
        <v>72000</v>
      </c>
      <c r="Y134" s="219">
        <f>VLOOKUP(B134,RPT_THUE!$B$5:$H$933,7,FALSE)</f>
        <v>229312.5</v>
      </c>
      <c r="Z134" s="219">
        <f t="shared" si="9"/>
        <v>708187.5</v>
      </c>
      <c r="AA134" s="221">
        <f t="shared" si="10"/>
        <v>7171812.5</v>
      </c>
      <c r="AB134" s="222"/>
      <c r="AC134" s="222"/>
      <c r="AD134" s="221">
        <f t="shared" si="11"/>
        <v>7171812.5</v>
      </c>
      <c r="AE134">
        <v>7171812.5</v>
      </c>
      <c r="AF134" s="338">
        <f t="shared" si="12"/>
        <v>0</v>
      </c>
    </row>
    <row r="135" spans="1:32" ht="14.25" x14ac:dyDescent="0.2">
      <c r="A135" s="89">
        <f t="shared" si="13"/>
        <v>132</v>
      </c>
      <c r="B135" s="212">
        <f>GD_CHUNG!B136</f>
        <v>11116</v>
      </c>
      <c r="C135" s="212" t="str">
        <f>GD_CHUNG!C136</f>
        <v>Đỗ Thanh Bình</v>
      </c>
      <c r="D135" s="212" t="str">
        <f>GD_CHUNG!D136</f>
        <v>NV PVHK</v>
      </c>
      <c r="E135" s="213" t="str">
        <f>GD_CHUNG!G136</f>
        <v>HD3N</v>
      </c>
      <c r="F135" s="214">
        <f>VLOOKUP(B135,GD_LCD_HS_LNS!$B$4:$E$1000,4,FALSE)</f>
        <v>3875000</v>
      </c>
      <c r="G135" s="215">
        <f>VLOOKUP(B135,GD_CHUNG!$B$5:$N$594,13,FALSE)</f>
        <v>19026970098011</v>
      </c>
      <c r="H135" s="216">
        <f>VLOOKUP(B135,GD_CHAM_CONG!$C$6:$AN$997,38,FALSE)</f>
        <v>27</v>
      </c>
      <c r="I135" s="216">
        <f>VLOOKUP(B135,GD_CHAM_CONG!$C$6:$AS$997,39,FALSE)+VLOOKUP(B135,GD_CHAM_CONG!$C$6:$AS$997,40,FALSE)+VLOOKUP(B135,GD_CHAM_CONG!$C$6:$AS$997,41,FALSE)+VLOOKUP(B135,GD_CHAM_CONG!$C$6:$AS$997,42,FALSE)+VLOOKUP(B135,GD_CHAM_CONG!$C$6:$AS$997,43,FALSE)</f>
        <v>0</v>
      </c>
      <c r="J135" s="216">
        <f>VLOOKUP(B135,GD_CHAM_CONG!$C$6:$AV$997,44,FALSE)+VLOOKUP(B135,GD_CHAM_CONG!$C$6:$AV$997,45,FALSE)+VLOOKUP(B135,GD_CHAM_CONG!$C$6:$AV$997,46,FALSE)</f>
        <v>0</v>
      </c>
      <c r="K135" s="216">
        <f>VLOOKUP(B135,GD_CHAM_CONG!$C$6:$AW$997,47,FALSE)</f>
        <v>0</v>
      </c>
      <c r="L135" s="216">
        <f>VLOOKUP(B135,GD_CHAM_CONG!$C$6:$AZ$997,47,FALSE)+VLOOKUP(B135,GD_CHAM_CONG!$C$6:$AZ$997,48,FALSE)</f>
        <v>0</v>
      </c>
      <c r="M135" s="216">
        <f>VLOOKUP(B135,GD_CHAM_CONG!$C$6:$BF$997,50,FALSE)+VLOOKUP(B135,GD_CHAM_CONG!$C$6:$BF$997,51,FALSE)+VLOOKUP(B135,GD_CHAM_CONG!$C$6:$BF$997,52,FALSE)+VLOOKUP(B135,GD_CHAM_CONG!$C$6:$BF$997,53,FALSE)+VLOOKUP(B135,GD_CHAM_CONG!$C$6:$BF$997,54,FALSE)</f>
        <v>0</v>
      </c>
      <c r="N135" s="217">
        <f>VLOOKUP(B135,GD_CHAM_CONG!$C$1:$BJ$480,60,FALSE)</f>
        <v>0.95</v>
      </c>
      <c r="O135" s="218">
        <f>RPT_LNS_LUONG_CHE_DO!BA136</f>
        <v>7695000</v>
      </c>
      <c r="P135" s="218">
        <f>VLOOKUP(B135,RPT_LNS_LUONG_CHE_DO!$B$5:$CA$989,78,FALSE)</f>
        <v>0</v>
      </c>
      <c r="Q135" s="218">
        <f>VLOOKUP(B135,RPT_PHU_CAP_TN!$B$5:$G$1000,6,FALSE)</f>
        <v>0</v>
      </c>
      <c r="R135" s="218">
        <f>VLOOKUP(B135,RPT_TIEN_AN_TRUA!$B$5:$I$1000,8,FALSE)</f>
        <v>680000</v>
      </c>
      <c r="S135" s="218">
        <f>VLOOKUP(B135,RPT_LNS_LUONG_CHE_DO!$B$5:$BV$993,68,FALSE)+VLOOKUP(B135,RPT_LNS_LUONG_CHE_DO!$B$5:$BW$993,69,FALSE)</f>
        <v>0</v>
      </c>
      <c r="T135" s="218">
        <f t="shared" si="8"/>
        <v>8375000</v>
      </c>
      <c r="U135" s="219">
        <f>VLOOKUP(B135,RPT_BAO_HIEM!$B$5:$N$1000,11,FALSE)</f>
        <v>310000</v>
      </c>
      <c r="V135" s="219">
        <f>VLOOKUP(B135,RPT_BAO_HIEM!$B$5:$N$1000,12,FALSE)</f>
        <v>58125</v>
      </c>
      <c r="W135" s="219">
        <f>VLOOKUP(B135,RPT_BAO_HIEM!$B$5:$N$1000,13,FALSE)</f>
        <v>38750</v>
      </c>
      <c r="X135" s="220">
        <f>VLOOKUP(B135,RPT_DOAN_PHI!$B$5:$H$968,7,FALSE)</f>
        <v>76950</v>
      </c>
      <c r="Y135" s="219">
        <f>VLOOKUP(B135,RPT_THUE!$B$5:$H$933,7,FALSE)</f>
        <v>238312.5</v>
      </c>
      <c r="Z135" s="219">
        <f t="shared" si="9"/>
        <v>722137.5</v>
      </c>
      <c r="AA135" s="221">
        <f t="shared" si="10"/>
        <v>7652862.5</v>
      </c>
      <c r="AB135" s="303">
        <v>1202850</v>
      </c>
      <c r="AC135" s="222"/>
      <c r="AD135" s="221">
        <f t="shared" si="11"/>
        <v>6450012.5</v>
      </c>
      <c r="AE135">
        <v>6450012.5</v>
      </c>
      <c r="AF135" s="338">
        <f t="shared" si="12"/>
        <v>0</v>
      </c>
    </row>
    <row r="136" spans="1:32" ht="14.25" x14ac:dyDescent="0.2">
      <c r="A136" s="89">
        <f t="shared" si="13"/>
        <v>133</v>
      </c>
      <c r="B136" s="212">
        <f>GD_CHUNG!B137</f>
        <v>11119</v>
      </c>
      <c r="C136" s="212" t="str">
        <f>GD_CHUNG!C137</f>
        <v>Nguyễn Hương Quỳnh</v>
      </c>
      <c r="D136" s="212" t="str">
        <f>GD_CHUNG!D137</f>
        <v>NV PVHK</v>
      </c>
      <c r="E136" s="213" t="str">
        <f>GD_CHUNG!G137</f>
        <v>HD3N</v>
      </c>
      <c r="F136" s="214">
        <f>VLOOKUP(B136,GD_LCD_HS_LNS!$B$4:$E$1000,4,FALSE)</f>
        <v>3875000</v>
      </c>
      <c r="G136" s="215">
        <f>VLOOKUP(B136,GD_CHUNG!$B$5:$N$594,13,FALSE)</f>
        <v>19026970101012</v>
      </c>
      <c r="H136" s="216">
        <f>VLOOKUP(B136,GD_CHAM_CONG!$C$6:$AN$997,38,FALSE)</f>
        <v>27</v>
      </c>
      <c r="I136" s="216">
        <f>VLOOKUP(B136,GD_CHAM_CONG!$C$6:$AS$997,39,FALSE)+VLOOKUP(B136,GD_CHAM_CONG!$C$6:$AS$997,40,FALSE)+VLOOKUP(B136,GD_CHAM_CONG!$C$6:$AS$997,41,FALSE)+VLOOKUP(B136,GD_CHAM_CONG!$C$6:$AS$997,42,FALSE)+VLOOKUP(B136,GD_CHAM_CONG!$C$6:$AS$997,43,FALSE)</f>
        <v>0</v>
      </c>
      <c r="J136" s="216">
        <f>VLOOKUP(B136,GD_CHAM_CONG!$C$6:$AV$997,44,FALSE)+VLOOKUP(B136,GD_CHAM_CONG!$C$6:$AV$997,45,FALSE)+VLOOKUP(B136,GD_CHAM_CONG!$C$6:$AV$997,46,FALSE)</f>
        <v>0</v>
      </c>
      <c r="K136" s="216">
        <f>VLOOKUP(B136,GD_CHAM_CONG!$C$6:$AW$997,47,FALSE)</f>
        <v>0</v>
      </c>
      <c r="L136" s="216">
        <f>VLOOKUP(B136,GD_CHAM_CONG!$C$6:$AZ$997,47,FALSE)+VLOOKUP(B136,GD_CHAM_CONG!$C$6:$AZ$997,48,FALSE)</f>
        <v>0</v>
      </c>
      <c r="M136" s="216">
        <f>VLOOKUP(B136,GD_CHAM_CONG!$C$6:$BF$997,50,FALSE)+VLOOKUP(B136,GD_CHAM_CONG!$C$6:$BF$997,51,FALSE)+VLOOKUP(B136,GD_CHAM_CONG!$C$6:$BF$997,52,FALSE)+VLOOKUP(B136,GD_CHAM_CONG!$C$6:$BF$997,53,FALSE)+VLOOKUP(B136,GD_CHAM_CONG!$C$6:$BF$997,54,FALSE)</f>
        <v>0</v>
      </c>
      <c r="N136" s="217">
        <f>VLOOKUP(B136,GD_CHAM_CONG!$C$1:$BJ$480,60,FALSE)</f>
        <v>1</v>
      </c>
      <c r="O136" s="218">
        <f>RPT_LNS_LUONG_CHE_DO!BA137</f>
        <v>8100000</v>
      </c>
      <c r="P136" s="218">
        <f>VLOOKUP(B136,RPT_LNS_LUONG_CHE_DO!$B$5:$CA$989,78,FALSE)</f>
        <v>0</v>
      </c>
      <c r="Q136" s="218">
        <f>VLOOKUP(B136,RPT_PHU_CAP_TN!$B$5:$G$1000,6,FALSE)</f>
        <v>0</v>
      </c>
      <c r="R136" s="218">
        <f>VLOOKUP(B136,RPT_TIEN_AN_TRUA!$B$5:$I$1000,8,FALSE)</f>
        <v>680000</v>
      </c>
      <c r="S136" s="218">
        <f>VLOOKUP(B136,RPT_LNS_LUONG_CHE_DO!$B$5:$BV$993,68,FALSE)+VLOOKUP(B136,RPT_LNS_LUONG_CHE_DO!$B$5:$BW$993,69,FALSE)</f>
        <v>0</v>
      </c>
      <c r="T136" s="218">
        <f t="shared" si="8"/>
        <v>8780000</v>
      </c>
      <c r="U136" s="219">
        <f>VLOOKUP(B136,RPT_BAO_HIEM!$B$5:$N$1000,11,FALSE)</f>
        <v>310000</v>
      </c>
      <c r="V136" s="219">
        <f>VLOOKUP(B136,RPT_BAO_HIEM!$B$5:$N$1000,12,FALSE)</f>
        <v>58125</v>
      </c>
      <c r="W136" s="219">
        <f>VLOOKUP(B136,RPT_BAO_HIEM!$B$5:$N$1000,13,FALSE)</f>
        <v>38750</v>
      </c>
      <c r="X136" s="220">
        <f>VLOOKUP(B136,RPT_DOAN_PHI!$B$5:$H$968,7,FALSE)</f>
        <v>81000</v>
      </c>
      <c r="Y136" s="219">
        <f>VLOOKUP(B136,RPT_THUE!$B$5:$H$933,7,FALSE)</f>
        <v>388625</v>
      </c>
      <c r="Z136" s="219">
        <f t="shared" si="9"/>
        <v>876500</v>
      </c>
      <c r="AA136" s="221">
        <f t="shared" si="10"/>
        <v>7903500</v>
      </c>
      <c r="AB136" s="222"/>
      <c r="AC136" s="222"/>
      <c r="AD136" s="221">
        <f t="shared" si="11"/>
        <v>7903500</v>
      </c>
      <c r="AE136">
        <v>7903500</v>
      </c>
      <c r="AF136" s="338">
        <f t="shared" si="12"/>
        <v>0</v>
      </c>
    </row>
    <row r="137" spans="1:32" ht="14.25" x14ac:dyDescent="0.2">
      <c r="A137" s="89">
        <f t="shared" si="13"/>
        <v>134</v>
      </c>
      <c r="B137" s="212">
        <f>GD_CHUNG!B138</f>
        <v>11123</v>
      </c>
      <c r="C137" s="212" t="str">
        <f>GD_CHUNG!C138</f>
        <v>Bùi Thị Bảo Ngọc</v>
      </c>
      <c r="D137" s="212" t="str">
        <f>GD_CHUNG!D138</f>
        <v>NV PVHK</v>
      </c>
      <c r="E137" s="213" t="str">
        <f>GD_CHUNG!G138</f>
        <v>HD3N</v>
      </c>
      <c r="F137" s="214">
        <f>VLOOKUP(B137,GD_LCD_HS_LNS!$B$4:$E$1000,4,FALSE)</f>
        <v>3875000</v>
      </c>
      <c r="G137" s="215">
        <f>VLOOKUP(B137,GD_CHUNG!$B$5:$N$594,13,FALSE)</f>
        <v>19026970104011</v>
      </c>
      <c r="H137" s="216">
        <f>VLOOKUP(B137,GD_CHAM_CONG!$C$6:$AN$997,38,FALSE)</f>
        <v>27</v>
      </c>
      <c r="I137" s="216">
        <f>VLOOKUP(B137,GD_CHAM_CONG!$C$6:$AS$997,39,FALSE)+VLOOKUP(B137,GD_CHAM_CONG!$C$6:$AS$997,40,FALSE)+VLOOKUP(B137,GD_CHAM_CONG!$C$6:$AS$997,41,FALSE)+VLOOKUP(B137,GD_CHAM_CONG!$C$6:$AS$997,42,FALSE)+VLOOKUP(B137,GD_CHAM_CONG!$C$6:$AS$997,43,FALSE)</f>
        <v>0</v>
      </c>
      <c r="J137" s="216">
        <f>VLOOKUP(B137,GD_CHAM_CONG!$C$6:$AV$997,44,FALSE)+VLOOKUP(B137,GD_CHAM_CONG!$C$6:$AV$997,45,FALSE)+VLOOKUP(B137,GD_CHAM_CONG!$C$6:$AV$997,46,FALSE)</f>
        <v>0</v>
      </c>
      <c r="K137" s="216">
        <f>VLOOKUP(B137,GD_CHAM_CONG!$C$6:$AW$997,47,FALSE)</f>
        <v>0</v>
      </c>
      <c r="L137" s="216">
        <f>VLOOKUP(B137,GD_CHAM_CONG!$C$6:$AZ$997,47,FALSE)+VLOOKUP(B137,GD_CHAM_CONG!$C$6:$AZ$997,48,FALSE)</f>
        <v>0</v>
      </c>
      <c r="M137" s="216">
        <f>VLOOKUP(B137,GD_CHAM_CONG!$C$6:$BF$997,50,FALSE)+VLOOKUP(B137,GD_CHAM_CONG!$C$6:$BF$997,51,FALSE)+VLOOKUP(B137,GD_CHAM_CONG!$C$6:$BF$997,52,FALSE)+VLOOKUP(B137,GD_CHAM_CONG!$C$6:$BF$997,53,FALSE)+VLOOKUP(B137,GD_CHAM_CONG!$C$6:$BF$997,54,FALSE)</f>
        <v>0</v>
      </c>
      <c r="N137" s="217">
        <f>VLOOKUP(B137,GD_CHAM_CONG!$C$1:$BJ$480,60,FALSE)</f>
        <v>0.98</v>
      </c>
      <c r="O137" s="218">
        <f>RPT_LNS_LUONG_CHE_DO!BA138</f>
        <v>7056000</v>
      </c>
      <c r="P137" s="218">
        <f>VLOOKUP(B137,RPT_LNS_LUONG_CHE_DO!$B$5:$CA$989,78,FALSE)</f>
        <v>0</v>
      </c>
      <c r="Q137" s="218">
        <f>VLOOKUP(B137,RPT_PHU_CAP_TN!$B$5:$G$1000,6,FALSE)</f>
        <v>0</v>
      </c>
      <c r="R137" s="218">
        <f>VLOOKUP(B137,RPT_TIEN_AN_TRUA!$B$5:$I$1000,8,FALSE)</f>
        <v>680000</v>
      </c>
      <c r="S137" s="218">
        <f>VLOOKUP(B137,RPT_LNS_LUONG_CHE_DO!$B$5:$BV$993,68,FALSE)+VLOOKUP(B137,RPT_LNS_LUONG_CHE_DO!$B$5:$BW$993,69,FALSE)</f>
        <v>0</v>
      </c>
      <c r="T137" s="218">
        <f t="shared" si="8"/>
        <v>7736000</v>
      </c>
      <c r="U137" s="219">
        <f>VLOOKUP(B137,RPT_BAO_HIEM!$B$5:$N$1000,11,FALSE)</f>
        <v>310000</v>
      </c>
      <c r="V137" s="219">
        <f>VLOOKUP(B137,RPT_BAO_HIEM!$B$5:$N$1000,12,FALSE)</f>
        <v>58125</v>
      </c>
      <c r="W137" s="219">
        <f>VLOOKUP(B137,RPT_BAO_HIEM!$B$5:$N$1000,13,FALSE)</f>
        <v>38750</v>
      </c>
      <c r="X137" s="220">
        <f>VLOOKUP(B137,RPT_DOAN_PHI!$B$5:$H$968,7,FALSE)</f>
        <v>70560</v>
      </c>
      <c r="Y137" s="219">
        <f>VLOOKUP(B137,RPT_THUE!$B$5:$H$933,7,FALSE)</f>
        <v>178912.5</v>
      </c>
      <c r="Z137" s="219">
        <f t="shared" si="9"/>
        <v>656347.5</v>
      </c>
      <c r="AA137" s="221">
        <f t="shared" si="10"/>
        <v>7079652.5</v>
      </c>
      <c r="AB137" s="303">
        <v>855360</v>
      </c>
      <c r="AC137" s="222"/>
      <c r="AD137" s="221">
        <f t="shared" si="11"/>
        <v>6224292.5</v>
      </c>
      <c r="AE137">
        <v>6224292.5</v>
      </c>
      <c r="AF137" s="338">
        <f t="shared" si="12"/>
        <v>0</v>
      </c>
    </row>
    <row r="138" spans="1:32" ht="14.25" x14ac:dyDescent="0.2">
      <c r="A138" s="89">
        <f t="shared" si="13"/>
        <v>135</v>
      </c>
      <c r="B138" s="212">
        <f>GD_CHUNG!B139</f>
        <v>11764</v>
      </c>
      <c r="C138" s="212" t="str">
        <f>GD_CHUNG!C139</f>
        <v>Nguyễn Thu Huyền</v>
      </c>
      <c r="D138" s="212" t="str">
        <f>GD_CHUNG!D139</f>
        <v>NV PVHK</v>
      </c>
      <c r="E138" s="213" t="str">
        <f>GD_CHUNG!G139</f>
        <v>HD3N</v>
      </c>
      <c r="F138" s="214">
        <f>VLOOKUP(B138,GD_LCD_HS_LNS!$B$4:$E$1000,4,FALSE)</f>
        <v>3875000</v>
      </c>
      <c r="G138" s="215">
        <f>VLOOKUP(B138,GD_CHUNG!$B$5:$N$594,13,FALSE)</f>
        <v>19027522771011</v>
      </c>
      <c r="H138" s="216">
        <f>VLOOKUP(B138,GD_CHAM_CONG!$C$6:$AN$997,38,FALSE)</f>
        <v>0</v>
      </c>
      <c r="I138" s="216">
        <f>VLOOKUP(B138,GD_CHAM_CONG!$C$6:$AS$997,39,FALSE)+VLOOKUP(B138,GD_CHAM_CONG!$C$6:$AS$997,40,FALSE)+VLOOKUP(B138,GD_CHAM_CONG!$C$6:$AS$997,41,FALSE)+VLOOKUP(B138,GD_CHAM_CONG!$C$6:$AS$997,42,FALSE)+VLOOKUP(B138,GD_CHAM_CONG!$C$6:$AS$997,43,FALSE)</f>
        <v>0</v>
      </c>
      <c r="J138" s="216">
        <f>VLOOKUP(B138,GD_CHAM_CONG!$C$6:$AV$997,44,FALSE)+VLOOKUP(B138,GD_CHAM_CONG!$C$6:$AV$997,45,FALSE)+VLOOKUP(B138,GD_CHAM_CONG!$C$6:$AV$997,46,FALSE)</f>
        <v>27</v>
      </c>
      <c r="K138" s="216">
        <f>VLOOKUP(B138,GD_CHAM_CONG!$C$6:$AW$997,47,FALSE)</f>
        <v>0</v>
      </c>
      <c r="L138" s="216">
        <f>VLOOKUP(B138,GD_CHAM_CONG!$C$6:$AZ$997,47,FALSE)+VLOOKUP(B138,GD_CHAM_CONG!$C$6:$AZ$997,48,FALSE)</f>
        <v>0</v>
      </c>
      <c r="M138" s="216">
        <f>VLOOKUP(B138,GD_CHAM_CONG!$C$6:$BF$997,50,FALSE)+VLOOKUP(B138,GD_CHAM_CONG!$C$6:$BF$997,51,FALSE)+VLOOKUP(B138,GD_CHAM_CONG!$C$6:$BF$997,52,FALSE)+VLOOKUP(B138,GD_CHAM_CONG!$C$6:$BF$997,53,FALSE)+VLOOKUP(B138,GD_CHAM_CONG!$C$6:$BF$997,54,FALSE)</f>
        <v>0</v>
      </c>
      <c r="N138" s="217">
        <f>VLOOKUP(B138,GD_CHAM_CONG!$C$1:$BJ$480,60,FALSE)</f>
        <v>1</v>
      </c>
      <c r="O138" s="218">
        <f>RPT_LNS_LUONG_CHE_DO!BA139</f>
        <v>720000.00000000012</v>
      </c>
      <c r="P138" s="218">
        <f>VLOOKUP(B138,RPT_LNS_LUONG_CHE_DO!$B$5:$CA$989,78,FALSE)</f>
        <v>0</v>
      </c>
      <c r="Q138" s="218">
        <f>VLOOKUP(B138,RPT_PHU_CAP_TN!$B$5:$G$1000,6,FALSE)</f>
        <v>0</v>
      </c>
      <c r="R138" s="218">
        <f>VLOOKUP(B138,RPT_TIEN_AN_TRUA!$B$5:$I$1000,8,FALSE)</f>
        <v>0</v>
      </c>
      <c r="S138" s="218">
        <f>VLOOKUP(B138,RPT_LNS_LUONG_CHE_DO!$B$5:$BV$993,68,FALSE)+VLOOKUP(B138,RPT_LNS_LUONG_CHE_DO!$B$5:$BW$993,69,FALSE)</f>
        <v>0</v>
      </c>
      <c r="T138" s="218">
        <f t="shared" si="8"/>
        <v>720000.00000000012</v>
      </c>
      <c r="U138" s="219">
        <f>VLOOKUP(B138,RPT_BAO_HIEM!$B$5:$N$1000,11,FALSE)</f>
        <v>0</v>
      </c>
      <c r="V138" s="219">
        <f>VLOOKUP(B138,RPT_BAO_HIEM!$B$5:$N$1000,12,FALSE)</f>
        <v>0</v>
      </c>
      <c r="W138" s="219">
        <f>VLOOKUP(B138,RPT_BAO_HIEM!$B$5:$N$1000,13,FALSE)</f>
        <v>0</v>
      </c>
      <c r="X138" s="220">
        <f>VLOOKUP(B138,RPT_DOAN_PHI!$B$5:$H$968,7,FALSE)</f>
        <v>7200</v>
      </c>
      <c r="Y138" s="219">
        <f>VLOOKUP(B138,RPT_THUE!$B$5:$H$933,7,FALSE)</f>
        <v>0</v>
      </c>
      <c r="Z138" s="219">
        <f t="shared" si="9"/>
        <v>7200</v>
      </c>
      <c r="AA138" s="221">
        <f t="shared" si="10"/>
        <v>712800.00000000012</v>
      </c>
      <c r="AB138" s="222"/>
      <c r="AC138" s="222"/>
      <c r="AD138" s="221">
        <f t="shared" si="11"/>
        <v>712800.00000000012</v>
      </c>
      <c r="AE138">
        <v>712800.00000000012</v>
      </c>
      <c r="AF138" s="338">
        <f t="shared" si="12"/>
        <v>0</v>
      </c>
    </row>
    <row r="139" spans="1:32" ht="14.25" x14ac:dyDescent="0.2">
      <c r="A139" s="89">
        <f t="shared" si="13"/>
        <v>136</v>
      </c>
      <c r="B139" s="212">
        <f>GD_CHUNG!B140</f>
        <v>12281</v>
      </c>
      <c r="C139" s="212" t="str">
        <f>GD_CHUNG!C140</f>
        <v>Nguyễn Minh Phương</v>
      </c>
      <c r="D139" s="212" t="str">
        <f>GD_CHUNG!D140</f>
        <v>NV PVHK</v>
      </c>
      <c r="E139" s="213" t="str">
        <f>GD_CHUNG!G140</f>
        <v>HD3N</v>
      </c>
      <c r="F139" s="214">
        <f>VLOOKUP(B139,GD_LCD_HS_LNS!$B$4:$E$1000,4,FALSE)</f>
        <v>3875000</v>
      </c>
      <c r="G139" s="215">
        <f>VLOOKUP(B139,GD_CHUNG!$B$5:$N$594,13,FALSE)</f>
        <v>19021264267771</v>
      </c>
      <c r="H139" s="216">
        <f>VLOOKUP(B139,GD_CHAM_CONG!$C$6:$AN$997,38,FALSE)</f>
        <v>0</v>
      </c>
      <c r="I139" s="216">
        <f>VLOOKUP(B139,GD_CHAM_CONG!$C$6:$AS$997,39,FALSE)+VLOOKUP(B139,GD_CHAM_CONG!$C$6:$AS$997,40,FALSE)+VLOOKUP(B139,GD_CHAM_CONG!$C$6:$AS$997,41,FALSE)+VLOOKUP(B139,GD_CHAM_CONG!$C$6:$AS$997,42,FALSE)+VLOOKUP(B139,GD_CHAM_CONG!$C$6:$AS$997,43,FALSE)</f>
        <v>0</v>
      </c>
      <c r="J139" s="216">
        <f>VLOOKUP(B139,GD_CHAM_CONG!$C$6:$AV$997,44,FALSE)+VLOOKUP(B139,GD_CHAM_CONG!$C$6:$AV$997,45,FALSE)+VLOOKUP(B139,GD_CHAM_CONG!$C$6:$AV$997,46,FALSE)</f>
        <v>27</v>
      </c>
      <c r="K139" s="216">
        <f>VLOOKUP(B139,GD_CHAM_CONG!$C$6:$AW$997,47,FALSE)</f>
        <v>0</v>
      </c>
      <c r="L139" s="216">
        <f>VLOOKUP(B139,GD_CHAM_CONG!$C$6:$AZ$997,47,FALSE)+VLOOKUP(B139,GD_CHAM_CONG!$C$6:$AZ$997,48,FALSE)</f>
        <v>0</v>
      </c>
      <c r="M139" s="216">
        <f>VLOOKUP(B139,GD_CHAM_CONG!$C$6:$BF$997,50,FALSE)+VLOOKUP(B139,GD_CHAM_CONG!$C$6:$BF$997,51,FALSE)+VLOOKUP(B139,GD_CHAM_CONG!$C$6:$BF$997,52,FALSE)+VLOOKUP(B139,GD_CHAM_CONG!$C$6:$BF$997,53,FALSE)+VLOOKUP(B139,GD_CHAM_CONG!$C$6:$BF$997,54,FALSE)</f>
        <v>0</v>
      </c>
      <c r="N139" s="217">
        <f>VLOOKUP(B139,GD_CHAM_CONG!$C$1:$BJ$480,60,FALSE)</f>
        <v>1</v>
      </c>
      <c r="O139" s="218">
        <f>RPT_LNS_LUONG_CHE_DO!BA140</f>
        <v>720000.00000000012</v>
      </c>
      <c r="P139" s="218">
        <f>VLOOKUP(B139,RPT_LNS_LUONG_CHE_DO!$B$5:$CA$989,78,FALSE)</f>
        <v>0</v>
      </c>
      <c r="Q139" s="218">
        <f>VLOOKUP(B139,RPT_PHU_CAP_TN!$B$5:$G$1000,6,FALSE)</f>
        <v>0</v>
      </c>
      <c r="R139" s="218">
        <f>VLOOKUP(B139,RPT_TIEN_AN_TRUA!$B$5:$I$1000,8,FALSE)</f>
        <v>0</v>
      </c>
      <c r="S139" s="218">
        <f>VLOOKUP(B139,RPT_LNS_LUONG_CHE_DO!$B$5:$BV$993,68,FALSE)+VLOOKUP(B139,RPT_LNS_LUONG_CHE_DO!$B$5:$BW$993,69,FALSE)</f>
        <v>0</v>
      </c>
      <c r="T139" s="218">
        <f t="shared" si="8"/>
        <v>720000.00000000012</v>
      </c>
      <c r="U139" s="219">
        <f>VLOOKUP(B139,RPT_BAO_HIEM!$B$5:$N$1000,11,FALSE)</f>
        <v>0</v>
      </c>
      <c r="V139" s="219">
        <f>VLOOKUP(B139,RPT_BAO_HIEM!$B$5:$N$1000,12,FALSE)</f>
        <v>0</v>
      </c>
      <c r="W139" s="219">
        <f>VLOOKUP(B139,RPT_BAO_HIEM!$B$5:$N$1000,13,FALSE)</f>
        <v>0</v>
      </c>
      <c r="X139" s="220">
        <f>VLOOKUP(B139,RPT_DOAN_PHI!$B$5:$H$968,7,FALSE)</f>
        <v>7200</v>
      </c>
      <c r="Y139" s="219">
        <f>VLOOKUP(B139,RPT_THUE!$B$5:$H$933,7,FALSE)</f>
        <v>0</v>
      </c>
      <c r="Z139" s="219">
        <f t="shared" si="9"/>
        <v>7200</v>
      </c>
      <c r="AA139" s="221">
        <f t="shared" si="10"/>
        <v>712800.00000000012</v>
      </c>
      <c r="AB139" s="222"/>
      <c r="AC139" s="222"/>
      <c r="AD139" s="221">
        <f t="shared" si="11"/>
        <v>712800.00000000012</v>
      </c>
      <c r="AE139">
        <v>712800.00000000012</v>
      </c>
      <c r="AF139" s="338">
        <f t="shared" si="12"/>
        <v>0</v>
      </c>
    </row>
    <row r="140" spans="1:32" ht="14.25" x14ac:dyDescent="0.2">
      <c r="A140" s="89">
        <f t="shared" si="13"/>
        <v>137</v>
      </c>
      <c r="B140" s="212">
        <f>GD_CHUNG!B141</f>
        <v>13097</v>
      </c>
      <c r="C140" s="212" t="str">
        <f>GD_CHUNG!C141</f>
        <v>Nguyễn Thu Quỳnh</v>
      </c>
      <c r="D140" s="212" t="str">
        <f>GD_CHUNG!D141</f>
        <v>NV PVHK</v>
      </c>
      <c r="E140" s="213" t="str">
        <f>GD_CHUNG!G141</f>
        <v>HD3N</v>
      </c>
      <c r="F140" s="214">
        <f>VLOOKUP(B140,GD_LCD_HS_LNS!$B$4:$E$1000,4,FALSE)</f>
        <v>3875000</v>
      </c>
      <c r="G140" s="215">
        <f>VLOOKUP(B140,GD_CHUNG!$B$5:$N$594,13,FALSE)</f>
        <v>19028834686018</v>
      </c>
      <c r="H140" s="216">
        <f>VLOOKUP(B140,GD_CHAM_CONG!$C$6:$AN$997,38,FALSE)</f>
        <v>27</v>
      </c>
      <c r="I140" s="216">
        <f>VLOOKUP(B140,GD_CHAM_CONG!$C$6:$AS$997,39,FALSE)+VLOOKUP(B140,GD_CHAM_CONG!$C$6:$AS$997,40,FALSE)+VLOOKUP(B140,GD_CHAM_CONG!$C$6:$AS$997,41,FALSE)+VLOOKUP(B140,GD_CHAM_CONG!$C$6:$AS$997,42,FALSE)+VLOOKUP(B140,GD_CHAM_CONG!$C$6:$AS$997,43,FALSE)</f>
        <v>0</v>
      </c>
      <c r="J140" s="216">
        <f>VLOOKUP(B140,GD_CHAM_CONG!$C$6:$AV$997,44,FALSE)+VLOOKUP(B140,GD_CHAM_CONG!$C$6:$AV$997,45,FALSE)+VLOOKUP(B140,GD_CHAM_CONG!$C$6:$AV$997,46,FALSE)</f>
        <v>0</v>
      </c>
      <c r="K140" s="216">
        <f>VLOOKUP(B140,GD_CHAM_CONG!$C$6:$AW$997,47,FALSE)</f>
        <v>0</v>
      </c>
      <c r="L140" s="216">
        <f>VLOOKUP(B140,GD_CHAM_CONG!$C$6:$AZ$997,47,FALSE)+VLOOKUP(B140,GD_CHAM_CONG!$C$6:$AZ$997,48,FALSE)</f>
        <v>0</v>
      </c>
      <c r="M140" s="216">
        <f>VLOOKUP(B140,GD_CHAM_CONG!$C$6:$BF$997,50,FALSE)+VLOOKUP(B140,GD_CHAM_CONG!$C$6:$BF$997,51,FALSE)+VLOOKUP(B140,GD_CHAM_CONG!$C$6:$BF$997,52,FALSE)+VLOOKUP(B140,GD_CHAM_CONG!$C$6:$BF$997,53,FALSE)+VLOOKUP(B140,GD_CHAM_CONG!$C$6:$BF$997,54,FALSE)</f>
        <v>0</v>
      </c>
      <c r="N140" s="217">
        <f>VLOOKUP(B140,GD_CHAM_CONG!$C$1:$BJ$480,60,FALSE)</f>
        <v>1.05</v>
      </c>
      <c r="O140" s="218">
        <f>RPT_LNS_LUONG_CHE_DO!BA141</f>
        <v>7560000.0000000009</v>
      </c>
      <c r="P140" s="218">
        <f>VLOOKUP(B140,RPT_LNS_LUONG_CHE_DO!$B$5:$CA$989,78,FALSE)</f>
        <v>0</v>
      </c>
      <c r="Q140" s="218">
        <f>VLOOKUP(B140,RPT_PHU_CAP_TN!$B$5:$G$1000,6,FALSE)</f>
        <v>0</v>
      </c>
      <c r="R140" s="218">
        <f>VLOOKUP(B140,RPT_TIEN_AN_TRUA!$B$5:$I$1000,8,FALSE)</f>
        <v>680000</v>
      </c>
      <c r="S140" s="218">
        <f>VLOOKUP(B140,RPT_LNS_LUONG_CHE_DO!$B$5:$BV$993,68,FALSE)+VLOOKUP(B140,RPT_LNS_LUONG_CHE_DO!$B$5:$BW$993,69,FALSE)</f>
        <v>0</v>
      </c>
      <c r="T140" s="218">
        <f t="shared" si="8"/>
        <v>8240000.0000000009</v>
      </c>
      <c r="U140" s="219">
        <f>VLOOKUP(B140,RPT_BAO_HIEM!$B$5:$N$1000,11,FALSE)</f>
        <v>310000</v>
      </c>
      <c r="V140" s="219">
        <f>VLOOKUP(B140,RPT_BAO_HIEM!$B$5:$N$1000,12,FALSE)</f>
        <v>58125</v>
      </c>
      <c r="W140" s="219">
        <f>VLOOKUP(B140,RPT_BAO_HIEM!$B$5:$N$1000,13,FALSE)</f>
        <v>38750</v>
      </c>
      <c r="X140" s="220">
        <f>VLOOKUP(B140,RPT_DOAN_PHI!$B$5:$H$968,7,FALSE)</f>
        <v>75600</v>
      </c>
      <c r="Y140" s="219">
        <f>VLOOKUP(B140,RPT_THUE!$B$5:$H$933,7,FALSE)</f>
        <v>247312.50000000006</v>
      </c>
      <c r="Z140" s="219">
        <f t="shared" si="9"/>
        <v>729787.5</v>
      </c>
      <c r="AA140" s="221">
        <f t="shared" si="10"/>
        <v>7510212.5000000009</v>
      </c>
      <c r="AB140" s="222"/>
      <c r="AC140" s="222"/>
      <c r="AD140" s="221">
        <f t="shared" si="11"/>
        <v>7510212.5000000009</v>
      </c>
      <c r="AE140">
        <v>7510212.5000000009</v>
      </c>
      <c r="AF140" s="338">
        <f t="shared" si="12"/>
        <v>0</v>
      </c>
    </row>
    <row r="141" spans="1:32" ht="14.25" x14ac:dyDescent="0.2">
      <c r="A141" s="89">
        <f t="shared" si="13"/>
        <v>138</v>
      </c>
      <c r="B141" s="212">
        <f>GD_CHUNG!B142</f>
        <v>13101</v>
      </c>
      <c r="C141" s="212" t="str">
        <f>GD_CHUNG!C142</f>
        <v>Trần Thị Huệ</v>
      </c>
      <c r="D141" s="212" t="str">
        <f>GD_CHUNG!D142</f>
        <v>NV PVHK</v>
      </c>
      <c r="E141" s="213" t="str">
        <f>GD_CHUNG!G142</f>
        <v>HD3N</v>
      </c>
      <c r="F141" s="214">
        <f>VLOOKUP(B141,GD_LCD_HS_LNS!$B$4:$E$1000,4,FALSE)</f>
        <v>3875000</v>
      </c>
      <c r="G141" s="215">
        <f>VLOOKUP(B141,GD_CHUNG!$B$5:$N$594,13,FALSE)</f>
        <v>19028834680011</v>
      </c>
      <c r="H141" s="216">
        <f>VLOOKUP(B141,GD_CHAM_CONG!$C$6:$AN$997,38,FALSE)</f>
        <v>27</v>
      </c>
      <c r="I141" s="216">
        <f>VLOOKUP(B141,GD_CHAM_CONG!$C$6:$AS$997,39,FALSE)+VLOOKUP(B141,GD_CHAM_CONG!$C$6:$AS$997,40,FALSE)+VLOOKUP(B141,GD_CHAM_CONG!$C$6:$AS$997,41,FALSE)+VLOOKUP(B141,GD_CHAM_CONG!$C$6:$AS$997,42,FALSE)+VLOOKUP(B141,GD_CHAM_CONG!$C$6:$AS$997,43,FALSE)</f>
        <v>0</v>
      </c>
      <c r="J141" s="216">
        <f>VLOOKUP(B141,GD_CHAM_CONG!$C$6:$AV$997,44,FALSE)+VLOOKUP(B141,GD_CHAM_CONG!$C$6:$AV$997,45,FALSE)+VLOOKUP(B141,GD_CHAM_CONG!$C$6:$AV$997,46,FALSE)</f>
        <v>0</v>
      </c>
      <c r="K141" s="216">
        <f>VLOOKUP(B141,GD_CHAM_CONG!$C$6:$AW$997,47,FALSE)</f>
        <v>0</v>
      </c>
      <c r="L141" s="216">
        <f>VLOOKUP(B141,GD_CHAM_CONG!$C$6:$AZ$997,47,FALSE)+VLOOKUP(B141,GD_CHAM_CONG!$C$6:$AZ$997,48,FALSE)</f>
        <v>0</v>
      </c>
      <c r="M141" s="216">
        <f>VLOOKUP(B141,GD_CHAM_CONG!$C$6:$BF$997,50,FALSE)+VLOOKUP(B141,GD_CHAM_CONG!$C$6:$BF$997,51,FALSE)+VLOOKUP(B141,GD_CHAM_CONG!$C$6:$BF$997,52,FALSE)+VLOOKUP(B141,GD_CHAM_CONG!$C$6:$BF$997,53,FALSE)+VLOOKUP(B141,GD_CHAM_CONG!$C$6:$BF$997,54,FALSE)</f>
        <v>0</v>
      </c>
      <c r="N141" s="217">
        <f>VLOOKUP(B141,GD_CHAM_CONG!$C$1:$BJ$480,60,FALSE)</f>
        <v>0.98</v>
      </c>
      <c r="O141" s="218">
        <f>RPT_LNS_LUONG_CHE_DO!BA142</f>
        <v>7056000</v>
      </c>
      <c r="P141" s="218">
        <f>VLOOKUP(B141,RPT_LNS_LUONG_CHE_DO!$B$5:$CA$989,78,FALSE)</f>
        <v>0</v>
      </c>
      <c r="Q141" s="218">
        <f>VLOOKUP(B141,RPT_PHU_CAP_TN!$B$5:$G$1000,6,FALSE)</f>
        <v>0</v>
      </c>
      <c r="R141" s="218">
        <f>VLOOKUP(B141,RPT_TIEN_AN_TRUA!$B$5:$I$1000,8,FALSE)</f>
        <v>680000</v>
      </c>
      <c r="S141" s="218">
        <f>VLOOKUP(B141,RPT_LNS_LUONG_CHE_DO!$B$5:$BV$993,68,FALSE)+VLOOKUP(B141,RPT_LNS_LUONG_CHE_DO!$B$5:$BW$993,69,FALSE)</f>
        <v>0</v>
      </c>
      <c r="T141" s="218">
        <f t="shared" si="8"/>
        <v>7736000</v>
      </c>
      <c r="U141" s="219">
        <f>VLOOKUP(B141,RPT_BAO_HIEM!$B$5:$N$1000,11,FALSE)</f>
        <v>310000</v>
      </c>
      <c r="V141" s="219">
        <f>VLOOKUP(B141,RPT_BAO_HIEM!$B$5:$N$1000,12,FALSE)</f>
        <v>58125</v>
      </c>
      <c r="W141" s="219">
        <f>VLOOKUP(B141,RPT_BAO_HIEM!$B$5:$N$1000,13,FALSE)</f>
        <v>38750</v>
      </c>
      <c r="X141" s="220">
        <f>VLOOKUP(B141,RPT_DOAN_PHI!$B$5:$H$968,7,FALSE)</f>
        <v>70560</v>
      </c>
      <c r="Y141" s="219">
        <f>VLOOKUP(B141,RPT_THUE!$B$5:$H$933,7,FALSE)</f>
        <v>222112.5</v>
      </c>
      <c r="Z141" s="219">
        <f t="shared" si="9"/>
        <v>699547.5</v>
      </c>
      <c r="AA141" s="221">
        <f t="shared" si="10"/>
        <v>7036452.5</v>
      </c>
      <c r="AB141" s="222"/>
      <c r="AC141" s="222"/>
      <c r="AD141" s="221">
        <f t="shared" si="11"/>
        <v>7036452.5</v>
      </c>
      <c r="AE141">
        <v>7036452.5</v>
      </c>
      <c r="AF141" s="338">
        <f t="shared" si="12"/>
        <v>0</v>
      </c>
    </row>
    <row r="142" spans="1:32" ht="14.25" x14ac:dyDescent="0.2">
      <c r="A142" s="89">
        <f t="shared" si="13"/>
        <v>139</v>
      </c>
      <c r="B142" s="212">
        <f>GD_CHUNG!B143</f>
        <v>13532</v>
      </c>
      <c r="C142" s="212" t="str">
        <f>GD_CHUNG!C143</f>
        <v>Nguyễn Tuấn Cường</v>
      </c>
      <c r="D142" s="212" t="str">
        <f>GD_CHUNG!D143</f>
        <v>NV PVHK</v>
      </c>
      <c r="E142" s="213" t="str">
        <f>GD_CHUNG!G143</f>
        <v>HD3N</v>
      </c>
      <c r="F142" s="214">
        <f>VLOOKUP(B142,GD_LCD_HS_LNS!$B$4:$E$1000,4,FALSE)</f>
        <v>3875000</v>
      </c>
      <c r="G142" s="215">
        <f>VLOOKUP(B142,GD_CHUNG!$B$5:$N$594,13,FALSE)</f>
        <v>19028960219018</v>
      </c>
      <c r="H142" s="216">
        <f>VLOOKUP(B142,GD_CHAM_CONG!$C$6:$AN$997,38,FALSE)</f>
        <v>27</v>
      </c>
      <c r="I142" s="216">
        <f>VLOOKUP(B142,GD_CHAM_CONG!$C$6:$AS$997,39,FALSE)+VLOOKUP(B142,GD_CHAM_CONG!$C$6:$AS$997,40,FALSE)+VLOOKUP(B142,GD_CHAM_CONG!$C$6:$AS$997,41,FALSE)+VLOOKUP(B142,GD_CHAM_CONG!$C$6:$AS$997,42,FALSE)+VLOOKUP(B142,GD_CHAM_CONG!$C$6:$AS$997,43,FALSE)</f>
        <v>0</v>
      </c>
      <c r="J142" s="216">
        <f>VLOOKUP(B142,GD_CHAM_CONG!$C$6:$AV$997,44,FALSE)+VLOOKUP(B142,GD_CHAM_CONG!$C$6:$AV$997,45,FALSE)+VLOOKUP(B142,GD_CHAM_CONG!$C$6:$AV$997,46,FALSE)</f>
        <v>0</v>
      </c>
      <c r="K142" s="216">
        <f>VLOOKUP(B142,GD_CHAM_CONG!$C$6:$AW$997,47,FALSE)</f>
        <v>0</v>
      </c>
      <c r="L142" s="216">
        <f>VLOOKUP(B142,GD_CHAM_CONG!$C$6:$AZ$997,47,FALSE)+VLOOKUP(B142,GD_CHAM_CONG!$C$6:$AZ$997,48,FALSE)</f>
        <v>0</v>
      </c>
      <c r="M142" s="216">
        <f>VLOOKUP(B142,GD_CHAM_CONG!$C$6:$BF$997,50,FALSE)+VLOOKUP(B142,GD_CHAM_CONG!$C$6:$BF$997,51,FALSE)+VLOOKUP(B142,GD_CHAM_CONG!$C$6:$BF$997,52,FALSE)+VLOOKUP(B142,GD_CHAM_CONG!$C$6:$BF$997,53,FALSE)+VLOOKUP(B142,GD_CHAM_CONG!$C$6:$BF$997,54,FALSE)</f>
        <v>0</v>
      </c>
      <c r="N142" s="217">
        <f>VLOOKUP(B142,GD_CHAM_CONG!$C$1:$BJ$480,60,FALSE)</f>
        <v>1</v>
      </c>
      <c r="O142" s="218">
        <f>RPT_LNS_LUONG_CHE_DO!BA143</f>
        <v>7200000</v>
      </c>
      <c r="P142" s="218">
        <f>VLOOKUP(B142,RPT_LNS_LUONG_CHE_DO!$B$5:$CA$989,78,FALSE)</f>
        <v>0</v>
      </c>
      <c r="Q142" s="218">
        <f>VLOOKUP(B142,RPT_PHU_CAP_TN!$B$5:$G$1000,6,FALSE)</f>
        <v>0</v>
      </c>
      <c r="R142" s="218">
        <f>VLOOKUP(B142,RPT_TIEN_AN_TRUA!$B$5:$I$1000,8,FALSE)</f>
        <v>680000</v>
      </c>
      <c r="S142" s="218">
        <f>VLOOKUP(B142,RPT_LNS_LUONG_CHE_DO!$B$5:$BV$993,68,FALSE)+VLOOKUP(B142,RPT_LNS_LUONG_CHE_DO!$B$5:$BW$993,69,FALSE)</f>
        <v>0</v>
      </c>
      <c r="T142" s="218">
        <f t="shared" si="8"/>
        <v>7880000</v>
      </c>
      <c r="U142" s="219">
        <f>VLOOKUP(B142,RPT_BAO_HIEM!$B$5:$N$1000,11,FALSE)</f>
        <v>310000</v>
      </c>
      <c r="V142" s="219">
        <f>VLOOKUP(B142,RPT_BAO_HIEM!$B$5:$N$1000,12,FALSE)</f>
        <v>58125</v>
      </c>
      <c r="W142" s="219">
        <f>VLOOKUP(B142,RPT_BAO_HIEM!$B$5:$N$1000,13,FALSE)</f>
        <v>38750</v>
      </c>
      <c r="X142" s="220">
        <f>VLOOKUP(B142,RPT_DOAN_PHI!$B$5:$H$968,7,FALSE)</f>
        <v>72000</v>
      </c>
      <c r="Y142" s="219">
        <f>VLOOKUP(B142,RPT_THUE!$B$5:$H$933,7,FALSE)</f>
        <v>229312.5</v>
      </c>
      <c r="Z142" s="219">
        <f t="shared" si="9"/>
        <v>708187.5</v>
      </c>
      <c r="AA142" s="221">
        <f t="shared" si="10"/>
        <v>7171812.5</v>
      </c>
      <c r="AB142" s="222"/>
      <c r="AC142" s="222"/>
      <c r="AD142" s="221">
        <f t="shared" si="11"/>
        <v>7171812.5</v>
      </c>
      <c r="AE142">
        <v>7171812.5</v>
      </c>
      <c r="AF142" s="338">
        <f t="shared" si="12"/>
        <v>0</v>
      </c>
    </row>
    <row r="143" spans="1:32" ht="14.25" x14ac:dyDescent="0.2">
      <c r="A143" s="89">
        <f t="shared" si="13"/>
        <v>140</v>
      </c>
      <c r="B143" s="212">
        <f>GD_CHUNG!B144</f>
        <v>11357</v>
      </c>
      <c r="C143" s="212" t="str">
        <f>GD_CHUNG!C144</f>
        <v>Nguyễn Việt Dũng</v>
      </c>
      <c r="D143" s="212" t="str">
        <f>GD_CHUNG!D144</f>
        <v>NV PVHK</v>
      </c>
      <c r="E143" s="213" t="str">
        <f>GD_CHUNG!G144</f>
        <v>HD3N</v>
      </c>
      <c r="F143" s="214">
        <f>VLOOKUP(B143,GD_LCD_HS_LNS!$B$4:$E$1000,4,FALSE)</f>
        <v>3875000</v>
      </c>
      <c r="G143" s="215">
        <f>VLOOKUP(B143,GD_CHUNG!$B$5:$N$594,13,FALSE)</f>
        <v>19027089335015</v>
      </c>
      <c r="H143" s="216">
        <f>VLOOKUP(B143,GD_CHAM_CONG!$C$6:$AN$997,38,FALSE)</f>
        <v>24</v>
      </c>
      <c r="I143" s="216">
        <f>VLOOKUP(B143,GD_CHAM_CONG!$C$6:$AS$997,39,FALSE)+VLOOKUP(B143,GD_CHAM_CONG!$C$6:$AS$997,40,FALSE)+VLOOKUP(B143,GD_CHAM_CONG!$C$6:$AS$997,41,FALSE)+VLOOKUP(B143,GD_CHAM_CONG!$C$6:$AS$997,42,FALSE)+VLOOKUP(B143,GD_CHAM_CONG!$C$6:$AS$997,43,FALSE)</f>
        <v>3</v>
      </c>
      <c r="J143" s="216">
        <f>VLOOKUP(B143,GD_CHAM_CONG!$C$6:$AV$997,44,FALSE)+VLOOKUP(B143,GD_CHAM_CONG!$C$6:$AV$997,45,FALSE)+VLOOKUP(B143,GD_CHAM_CONG!$C$6:$AV$997,46,FALSE)</f>
        <v>0</v>
      </c>
      <c r="K143" s="216">
        <f>VLOOKUP(B143,GD_CHAM_CONG!$C$6:$AW$997,47,FALSE)</f>
        <v>0</v>
      </c>
      <c r="L143" s="216">
        <f>VLOOKUP(B143,GD_CHAM_CONG!$C$6:$AZ$997,47,FALSE)+VLOOKUP(B143,GD_CHAM_CONG!$C$6:$AZ$997,48,FALSE)</f>
        <v>0</v>
      </c>
      <c r="M143" s="216">
        <f>VLOOKUP(B143,GD_CHAM_CONG!$C$6:$BF$997,50,FALSE)+VLOOKUP(B143,GD_CHAM_CONG!$C$6:$BF$997,51,FALSE)+VLOOKUP(B143,GD_CHAM_CONG!$C$6:$BF$997,52,FALSE)+VLOOKUP(B143,GD_CHAM_CONG!$C$6:$BF$997,53,FALSE)+VLOOKUP(B143,GD_CHAM_CONG!$C$6:$BF$997,54,FALSE)</f>
        <v>0</v>
      </c>
      <c r="N143" s="217">
        <f>VLOOKUP(B143,GD_CHAM_CONG!$C$1:$BJ$480,60,FALSE)</f>
        <v>1</v>
      </c>
      <c r="O143" s="218">
        <f>RPT_LNS_LUONG_CHE_DO!BA144</f>
        <v>7199999.9999999991</v>
      </c>
      <c r="P143" s="218">
        <f>VLOOKUP(B143,RPT_LNS_LUONG_CHE_DO!$B$5:$CA$989,78,FALSE)</f>
        <v>0</v>
      </c>
      <c r="Q143" s="218">
        <f>VLOOKUP(B143,RPT_PHU_CAP_TN!$B$5:$G$1000,6,FALSE)</f>
        <v>0</v>
      </c>
      <c r="R143" s="218">
        <f>VLOOKUP(B143,RPT_TIEN_AN_TRUA!$B$5:$I$1000,8,FALSE)</f>
        <v>604444.44444444438</v>
      </c>
      <c r="S143" s="218">
        <f>VLOOKUP(B143,RPT_LNS_LUONG_CHE_DO!$B$5:$BV$993,68,FALSE)+VLOOKUP(B143,RPT_LNS_LUONG_CHE_DO!$B$5:$BW$993,69,FALSE)</f>
        <v>0</v>
      </c>
      <c r="T143" s="218">
        <f t="shared" si="8"/>
        <v>7804444.4444444431</v>
      </c>
      <c r="U143" s="219">
        <f>VLOOKUP(B143,RPT_BAO_HIEM!$B$5:$N$1000,11,FALSE)</f>
        <v>310000</v>
      </c>
      <c r="V143" s="219">
        <f>VLOOKUP(B143,RPT_BAO_HIEM!$B$5:$N$1000,12,FALSE)</f>
        <v>58125</v>
      </c>
      <c r="W143" s="219">
        <f>VLOOKUP(B143,RPT_BAO_HIEM!$B$5:$N$1000,13,FALSE)</f>
        <v>38750</v>
      </c>
      <c r="X143" s="220">
        <f>VLOOKUP(B143,RPT_DOAN_PHI!$B$5:$H$968,7,FALSE)</f>
        <v>72000</v>
      </c>
      <c r="Y143" s="219">
        <f>VLOOKUP(B143,RPT_THUE!$B$5:$H$933,7,FALSE)</f>
        <v>273701.92299999989</v>
      </c>
      <c r="Z143" s="219">
        <f t="shared" si="9"/>
        <v>752576.92299999995</v>
      </c>
      <c r="AA143" s="221">
        <f t="shared" si="10"/>
        <v>7051867.5214444436</v>
      </c>
      <c r="AB143" s="222"/>
      <c r="AC143" s="303">
        <v>370108</v>
      </c>
      <c r="AD143" s="221">
        <f t="shared" si="11"/>
        <v>7421975.5214444436</v>
      </c>
      <c r="AE143">
        <v>7421975.5214444436</v>
      </c>
      <c r="AF143" s="338">
        <f t="shared" si="12"/>
        <v>0</v>
      </c>
    </row>
    <row r="144" spans="1:32" ht="14.25" x14ac:dyDescent="0.2">
      <c r="A144" s="89">
        <f t="shared" si="13"/>
        <v>141</v>
      </c>
      <c r="B144" s="212">
        <f>GD_CHUNG!B145</f>
        <v>201501</v>
      </c>
      <c r="C144" s="212" t="str">
        <f>GD_CHUNG!C145</f>
        <v>Nguyễn Mỹ Hạnh</v>
      </c>
      <c r="D144" s="212" t="str">
        <f>GD_CHUNG!D145</f>
        <v>NV PVHK</v>
      </c>
      <c r="E144" s="213" t="str">
        <f>GD_CHUNG!G145</f>
        <v>HD1N</v>
      </c>
      <c r="F144" s="214">
        <f>VLOOKUP(B144,GD_LCD_HS_LNS!$B$4:$E$1000,4,FALSE)</f>
        <v>3875000</v>
      </c>
      <c r="G144" s="263">
        <v>19029389605017</v>
      </c>
      <c r="H144" s="216">
        <f>VLOOKUP(B144,GD_CHAM_CONG!$C$6:$AN$997,38,FALSE)</f>
        <v>27</v>
      </c>
      <c r="I144" s="216">
        <f>VLOOKUP(B144,GD_CHAM_CONG!$C$6:$AS$997,39,FALSE)+VLOOKUP(B144,GD_CHAM_CONG!$C$6:$AS$997,40,FALSE)+VLOOKUP(B144,GD_CHAM_CONG!$C$6:$AS$997,41,FALSE)+VLOOKUP(B144,GD_CHAM_CONG!$C$6:$AS$997,42,FALSE)+VLOOKUP(B144,GD_CHAM_CONG!$C$6:$AS$997,43,FALSE)</f>
        <v>0</v>
      </c>
      <c r="J144" s="216">
        <f>VLOOKUP(B144,GD_CHAM_CONG!$C$6:$AV$997,44,FALSE)+VLOOKUP(B144,GD_CHAM_CONG!$C$6:$AV$997,45,FALSE)+VLOOKUP(B144,GD_CHAM_CONG!$C$6:$AV$997,46,FALSE)</f>
        <v>0</v>
      </c>
      <c r="K144" s="216">
        <f>VLOOKUP(B144,GD_CHAM_CONG!$C$6:$AW$997,47,FALSE)</f>
        <v>0</v>
      </c>
      <c r="L144" s="216">
        <f>VLOOKUP(B144,GD_CHAM_CONG!$C$6:$AZ$997,47,FALSE)+VLOOKUP(B144,GD_CHAM_CONG!$C$6:$AZ$997,48,FALSE)</f>
        <v>0</v>
      </c>
      <c r="M144" s="216">
        <f>VLOOKUP(B144,GD_CHAM_CONG!$C$6:$BF$997,50,FALSE)+VLOOKUP(B144,GD_CHAM_CONG!$C$6:$BF$997,51,FALSE)+VLOOKUP(B144,GD_CHAM_CONG!$C$6:$BF$997,52,FALSE)+VLOOKUP(B144,GD_CHAM_CONG!$C$6:$BF$997,53,FALSE)+VLOOKUP(B144,GD_CHAM_CONG!$C$6:$BF$997,54,FALSE)</f>
        <v>0</v>
      </c>
      <c r="N144" s="217">
        <f>VLOOKUP(B144,GD_CHAM_CONG!$C$1:$BJ$480,60,FALSE)</f>
        <v>1</v>
      </c>
      <c r="O144" s="218">
        <f>RPT_LNS_LUONG_CHE_DO!BA145</f>
        <v>6480000</v>
      </c>
      <c r="P144" s="218">
        <f>VLOOKUP(B144,RPT_LNS_LUONG_CHE_DO!$B$5:$CA$989,78,FALSE)</f>
        <v>0</v>
      </c>
      <c r="Q144" s="218">
        <f>VLOOKUP(B144,RPT_PHU_CAP_TN!$B$5:$G$1000,6,FALSE)</f>
        <v>0</v>
      </c>
      <c r="R144" s="218">
        <f>VLOOKUP(B144,RPT_TIEN_AN_TRUA!$B$5:$I$1000,8,FALSE)</f>
        <v>680000</v>
      </c>
      <c r="S144" s="218">
        <f>VLOOKUP(B144,RPT_LNS_LUONG_CHE_DO!$B$5:$BV$993,68,FALSE)+VLOOKUP(B144,RPT_LNS_LUONG_CHE_DO!$B$5:$BW$993,69,FALSE)</f>
        <v>0</v>
      </c>
      <c r="T144" s="218">
        <f t="shared" si="8"/>
        <v>7160000</v>
      </c>
      <c r="U144" s="219">
        <f>VLOOKUP(B144,RPT_BAO_HIEM!$B$5:$N$1000,11,FALSE)</f>
        <v>310000</v>
      </c>
      <c r="V144" s="219">
        <f>VLOOKUP(B144,RPT_BAO_HIEM!$B$5:$N$1000,12,FALSE)</f>
        <v>58125</v>
      </c>
      <c r="W144" s="219">
        <f>VLOOKUP(B144,RPT_BAO_HIEM!$B$5:$N$1000,13,FALSE)</f>
        <v>38750</v>
      </c>
      <c r="X144" s="220">
        <f>VLOOKUP(B144,RPT_DOAN_PHI!$B$5:$H$968,7,FALSE)</f>
        <v>64800</v>
      </c>
      <c r="Y144" s="219">
        <f>VLOOKUP(B144,RPT_THUE!$B$5:$H$933,7,FALSE)</f>
        <v>47502.40400000001</v>
      </c>
      <c r="Z144" s="219">
        <f t="shared" si="9"/>
        <v>519177.40399999998</v>
      </c>
      <c r="AA144" s="221">
        <f t="shared" si="10"/>
        <v>6640822.5959999999</v>
      </c>
      <c r="AB144" s="222"/>
      <c r="AC144" s="222"/>
      <c r="AD144" s="221">
        <f t="shared" si="11"/>
        <v>6640822.5959999999</v>
      </c>
      <c r="AE144">
        <v>6640822.5959999999</v>
      </c>
      <c r="AF144" s="338">
        <f t="shared" si="12"/>
        <v>0</v>
      </c>
    </row>
    <row r="145" spans="1:41" ht="14.25" x14ac:dyDescent="0.2">
      <c r="A145" s="89">
        <f t="shared" si="13"/>
        <v>142</v>
      </c>
      <c r="B145" s="212">
        <f>GD_CHUNG!B146</f>
        <v>10632</v>
      </c>
      <c r="C145" s="212" t="str">
        <f>GD_CHUNG!C146</f>
        <v>Trần Thanh Hiếu</v>
      </c>
      <c r="D145" s="212" t="str">
        <f>GD_CHUNG!D146</f>
        <v>Đội phó</v>
      </c>
      <c r="E145" s="213" t="str">
        <f>GD_CHUNG!G146</f>
        <v>HDKX</v>
      </c>
      <c r="F145" s="304">
        <f>VLOOKUP(B145,GD_LCD_HS_LNS!$B$4:$E$1000,4,FALSE)</f>
        <v>5115000</v>
      </c>
      <c r="G145" s="215">
        <f>VLOOKUP(B145,GD_CHUNG!$B$5:$N$594,13,FALSE)</f>
        <v>10520178055013</v>
      </c>
      <c r="H145" s="216">
        <f>VLOOKUP(B145,GD_CHAM_CONG!$C$6:$AN$997,38,FALSE)</f>
        <v>27</v>
      </c>
      <c r="I145" s="216">
        <f>VLOOKUP(B145,GD_CHAM_CONG!$C$6:$AS$997,39,FALSE)+VLOOKUP(B145,GD_CHAM_CONG!$C$6:$AS$997,40,FALSE)+VLOOKUP(B145,GD_CHAM_CONG!$C$6:$AS$997,41,FALSE)+VLOOKUP(B145,GD_CHAM_CONG!$C$6:$AS$997,42,FALSE)+VLOOKUP(B145,GD_CHAM_CONG!$C$6:$AS$997,43,FALSE)</f>
        <v>0</v>
      </c>
      <c r="J145" s="216">
        <f>VLOOKUP(B145,GD_CHAM_CONG!$C$6:$AV$997,44,FALSE)+VLOOKUP(B145,GD_CHAM_CONG!$C$6:$AV$997,45,FALSE)+VLOOKUP(B145,GD_CHAM_CONG!$C$6:$AV$997,46,FALSE)</f>
        <v>0</v>
      </c>
      <c r="K145" s="305">
        <f>VLOOKUP(B145,GD_CHAM_CONG!$C$6:$AW$997,47,FALSE)</f>
        <v>0</v>
      </c>
      <c r="L145" s="216">
        <f>VLOOKUP(B145,GD_CHAM_CONG!$C$6:$AZ$997,47,FALSE)+VLOOKUP(B145,GD_CHAM_CONG!$C$6:$AZ$997,48,FALSE)</f>
        <v>0</v>
      </c>
      <c r="M145" s="216">
        <f>VLOOKUP(B145,GD_CHAM_CONG!$C$6:$BF$997,50,FALSE)+VLOOKUP(B145,GD_CHAM_CONG!$C$6:$BF$997,51,FALSE)+VLOOKUP(B145,GD_CHAM_CONG!$C$6:$BF$997,52,FALSE)+VLOOKUP(B145,GD_CHAM_CONG!$C$6:$BF$997,53,FALSE)+VLOOKUP(B145,GD_CHAM_CONG!$C$6:$BF$997,54,FALSE)</f>
        <v>0</v>
      </c>
      <c r="N145" s="217">
        <f>VLOOKUP(B145,GD_CHAM_CONG!$C$1:$BJ$480,60,FALSE)</f>
        <v>0.97</v>
      </c>
      <c r="O145" s="218">
        <f>RPT_LNS_LUONG_CHE_DO!BA146</f>
        <v>17416350</v>
      </c>
      <c r="P145" s="218">
        <f>VLOOKUP(B145,RPT_LNS_LUONG_CHE_DO!$B$5:$CA$989,78,FALSE)</f>
        <v>0</v>
      </c>
      <c r="Q145" s="306">
        <f>VLOOKUP(B145,RPT_PHU_CAP_TN!$B$5:$G$1000,6,FALSE)</f>
        <v>0</v>
      </c>
      <c r="R145" s="306">
        <f>VLOOKUP(B145,RPT_TIEN_AN_TRUA!$B$5:$I$1000,8,FALSE)</f>
        <v>680000</v>
      </c>
      <c r="S145" s="306">
        <f>VLOOKUP(B145,RPT_LNS_LUONG_CHE_DO!$B$5:$BV$993,68,FALSE)+VLOOKUP(B145,RPT_LNS_LUONG_CHE_DO!$B$5:$BW$993,69,FALSE)</f>
        <v>0</v>
      </c>
      <c r="T145" s="306">
        <f t="shared" si="8"/>
        <v>18096350</v>
      </c>
      <c r="U145" s="306">
        <f>VLOOKUP(B145,RPT_BAO_HIEM!$B$5:$N$1000,11,FALSE)</f>
        <v>409200</v>
      </c>
      <c r="V145" s="306">
        <f>VLOOKUP(B145,RPT_BAO_HIEM!$B$5:$N$1000,12,FALSE)</f>
        <v>76725</v>
      </c>
      <c r="W145" s="306">
        <f>VLOOKUP(B145,RPT_BAO_HIEM!$B$5:$N$1000,13,FALSE)</f>
        <v>51150</v>
      </c>
      <c r="X145" s="307">
        <f>VLOOKUP(B145,RPT_DOAN_PHI!$B$5:$H$968,7,FALSE)</f>
        <v>115000</v>
      </c>
      <c r="Y145" s="306">
        <f>VLOOKUP(B145,RPT_THUE!$B$5:$H$933,7,FALSE)</f>
        <v>1424580</v>
      </c>
      <c r="Z145" s="306">
        <f t="shared" si="9"/>
        <v>2076655</v>
      </c>
      <c r="AA145" s="306">
        <f t="shared" si="10"/>
        <v>16019695</v>
      </c>
      <c r="AB145" s="222"/>
      <c r="AC145" s="222"/>
      <c r="AD145" s="306">
        <f t="shared" si="11"/>
        <v>16019695</v>
      </c>
      <c r="AE145" s="308">
        <v>16019695</v>
      </c>
      <c r="AF145" s="338">
        <f t="shared" si="12"/>
        <v>0</v>
      </c>
      <c r="AG145" s="308"/>
      <c r="AH145" s="308"/>
      <c r="AI145" s="308"/>
      <c r="AJ145" s="308"/>
      <c r="AK145" s="308"/>
      <c r="AL145" s="308"/>
      <c r="AM145" s="308"/>
      <c r="AN145" s="308"/>
      <c r="AO145" s="308"/>
    </row>
    <row r="146" spans="1:41" ht="14.25" x14ac:dyDescent="0.2">
      <c r="A146" s="89">
        <f t="shared" si="13"/>
        <v>143</v>
      </c>
      <c r="B146" s="212">
        <f>GD_CHUNG!B147</f>
        <v>12557</v>
      </c>
      <c r="C146" s="212" t="str">
        <f>GD_CHUNG!C147</f>
        <v>Nguyễn Thị Lan</v>
      </c>
      <c r="D146" s="212" t="str">
        <f>GD_CHUNG!D147</f>
        <v>Nhân viên phục vụ hành khách hàng hóa</v>
      </c>
      <c r="E146" s="213" t="str">
        <f>GD_CHUNG!G147</f>
        <v>HD3N</v>
      </c>
      <c r="F146" s="214">
        <f>VLOOKUP(B146,GD_LCD_HS_LNS!$B$4:$E$1000,4,FALSE)</f>
        <v>3875000</v>
      </c>
      <c r="G146" s="215">
        <f>VLOOKUP(B146,GD_CHUNG!$B$5:$N$594,13,FALSE)</f>
        <v>19026463331014</v>
      </c>
      <c r="H146" s="216">
        <f>VLOOKUP(B146,GD_CHAM_CONG!$C$6:$AN$997,38,FALSE)</f>
        <v>27</v>
      </c>
      <c r="I146" s="216">
        <f>VLOOKUP(B146,GD_CHAM_CONG!$C$6:$AS$997,39,FALSE)+VLOOKUP(B146,GD_CHAM_CONG!$C$6:$AS$997,40,FALSE)+VLOOKUP(B146,GD_CHAM_CONG!$C$6:$AS$997,41,FALSE)+VLOOKUP(B146,GD_CHAM_CONG!$C$6:$AS$997,42,FALSE)+VLOOKUP(B146,GD_CHAM_CONG!$C$6:$AS$997,43,FALSE)</f>
        <v>0</v>
      </c>
      <c r="J146" s="216">
        <f>VLOOKUP(B146,GD_CHAM_CONG!$C$6:$AV$997,44,FALSE)+VLOOKUP(B146,GD_CHAM_CONG!$C$6:$AV$997,45,FALSE)+VLOOKUP(B146,GD_CHAM_CONG!$C$6:$AV$997,46,FALSE)</f>
        <v>0</v>
      </c>
      <c r="K146" s="216">
        <f>VLOOKUP(B146,GD_CHAM_CONG!$C$6:$AW$997,47,FALSE)</f>
        <v>0</v>
      </c>
      <c r="L146" s="216">
        <f>VLOOKUP(B146,GD_CHAM_CONG!$C$6:$AZ$997,47,FALSE)+VLOOKUP(B146,GD_CHAM_CONG!$C$6:$AZ$997,48,FALSE)</f>
        <v>0</v>
      </c>
      <c r="M146" s="216">
        <f>VLOOKUP(B146,GD_CHAM_CONG!$C$6:$BF$997,50,FALSE)+VLOOKUP(B146,GD_CHAM_CONG!$C$6:$BF$997,51,FALSE)+VLOOKUP(B146,GD_CHAM_CONG!$C$6:$BF$997,52,FALSE)+VLOOKUP(B146,GD_CHAM_CONG!$C$6:$BF$997,53,FALSE)+VLOOKUP(B146,GD_CHAM_CONG!$C$6:$BF$997,54,FALSE)</f>
        <v>0</v>
      </c>
      <c r="N146" s="217">
        <f>VLOOKUP(B146,GD_CHAM_CONG!$C$1:$BJ$480,60,FALSE)</f>
        <v>0.99</v>
      </c>
      <c r="O146" s="218">
        <f>RPT_LNS_LUONG_CHE_DO!BA147</f>
        <v>8464500</v>
      </c>
      <c r="P146" s="218">
        <f>VLOOKUP(B146,RPT_LNS_LUONG_CHE_DO!$B$5:$CA$989,78,FALSE)</f>
        <v>0</v>
      </c>
      <c r="Q146" s="218">
        <f>VLOOKUP(B146,RPT_PHU_CAP_TN!$B$5:$G$1000,6,FALSE)</f>
        <v>0</v>
      </c>
      <c r="R146" s="218">
        <f>VLOOKUP(B146,RPT_TIEN_AN_TRUA!$B$5:$I$1000,8,FALSE)</f>
        <v>680000</v>
      </c>
      <c r="S146" s="218">
        <f>VLOOKUP(B146,RPT_LNS_LUONG_CHE_DO!$B$5:$BV$993,68,FALSE)+VLOOKUP(B146,RPT_LNS_LUONG_CHE_DO!$B$5:$BW$993,69,FALSE)</f>
        <v>0</v>
      </c>
      <c r="T146" s="218">
        <f t="shared" si="8"/>
        <v>9144500</v>
      </c>
      <c r="U146" s="219">
        <f>VLOOKUP(B146,RPT_BAO_HIEM!$B$5:$N$1000,11,FALSE)</f>
        <v>310000</v>
      </c>
      <c r="V146" s="219">
        <f>VLOOKUP(B146,RPT_BAO_HIEM!$B$5:$N$1000,12,FALSE)</f>
        <v>58125</v>
      </c>
      <c r="W146" s="219">
        <f>VLOOKUP(B146,RPT_BAO_HIEM!$B$5:$N$1000,13,FALSE)</f>
        <v>38750</v>
      </c>
      <c r="X146" s="220">
        <f>VLOOKUP(B146,RPT_DOAN_PHI!$B$5:$H$968,7,FALSE)</f>
        <v>84645</v>
      </c>
      <c r="Y146" s="219">
        <f>VLOOKUP(B146,RPT_THUE!$B$5:$H$933,7,FALSE)</f>
        <v>335075</v>
      </c>
      <c r="Z146" s="219">
        <f t="shared" si="9"/>
        <v>826595</v>
      </c>
      <c r="AA146" s="221">
        <f t="shared" si="10"/>
        <v>8317905</v>
      </c>
      <c r="AB146" s="222"/>
      <c r="AC146" s="222"/>
      <c r="AD146" s="221">
        <f t="shared" si="11"/>
        <v>8317905</v>
      </c>
      <c r="AE146">
        <v>8317905</v>
      </c>
      <c r="AF146" s="338">
        <f t="shared" si="12"/>
        <v>0</v>
      </c>
    </row>
    <row r="147" spans="1:41" ht="14.25" x14ac:dyDescent="0.2">
      <c r="A147" s="89">
        <f t="shared" si="13"/>
        <v>144</v>
      </c>
      <c r="B147" s="212">
        <f>GD_CHUNG!B148</f>
        <v>12559</v>
      </c>
      <c r="C147" s="212" t="str">
        <f>GD_CHUNG!C148</f>
        <v>Phạm Thị Mai Giang</v>
      </c>
      <c r="D147" s="212" t="str">
        <f>GD_CHUNG!D148</f>
        <v>Nhân viên phục vụ hành khách hàng hóa</v>
      </c>
      <c r="E147" s="213" t="str">
        <f>GD_CHUNG!G148</f>
        <v>HD3N</v>
      </c>
      <c r="F147" s="214">
        <f>VLOOKUP(B147,GD_LCD_HS_LNS!$B$4:$E$1000,4,FALSE)</f>
        <v>3875000</v>
      </c>
      <c r="G147" s="215">
        <f>VLOOKUP(B147,GD_CHUNG!$B$5:$N$594,13,FALSE)</f>
        <v>19028385476011</v>
      </c>
      <c r="H147" s="216">
        <f>VLOOKUP(B147,GD_CHAM_CONG!$C$6:$AN$997,38,FALSE)</f>
        <v>10</v>
      </c>
      <c r="I147" s="216">
        <f>VLOOKUP(B147,GD_CHAM_CONG!$C$6:$AS$997,39,FALSE)+VLOOKUP(B147,GD_CHAM_CONG!$C$6:$AS$997,40,FALSE)+VLOOKUP(B147,GD_CHAM_CONG!$C$6:$AS$997,41,FALSE)+VLOOKUP(B147,GD_CHAM_CONG!$C$6:$AS$997,42,FALSE)+VLOOKUP(B147,GD_CHAM_CONG!$C$6:$AS$997,43,FALSE)</f>
        <v>0</v>
      </c>
      <c r="J147" s="216">
        <f>VLOOKUP(B147,GD_CHAM_CONG!$C$6:$AV$997,44,FALSE)+VLOOKUP(B147,GD_CHAM_CONG!$C$6:$AV$997,45,FALSE)+VLOOKUP(B147,GD_CHAM_CONG!$C$6:$AV$997,46,FALSE)</f>
        <v>11</v>
      </c>
      <c r="K147" s="216">
        <f>VLOOKUP(B147,GD_CHAM_CONG!$C$6:$AW$997,47,FALSE)</f>
        <v>0</v>
      </c>
      <c r="L147" s="216">
        <f>VLOOKUP(B147,GD_CHAM_CONG!$C$6:$AZ$997,47,FALSE)+VLOOKUP(B147,GD_CHAM_CONG!$C$6:$AZ$997,48,FALSE)</f>
        <v>6</v>
      </c>
      <c r="M147" s="216">
        <f>VLOOKUP(B147,GD_CHAM_CONG!$C$6:$BF$997,50,FALSE)+VLOOKUP(B147,GD_CHAM_CONG!$C$6:$BF$997,51,FALSE)+VLOOKUP(B147,GD_CHAM_CONG!$C$6:$BF$997,52,FALSE)+VLOOKUP(B147,GD_CHAM_CONG!$C$6:$BF$997,53,FALSE)+VLOOKUP(B147,GD_CHAM_CONG!$C$6:$BF$997,54,FALSE)</f>
        <v>0</v>
      </c>
      <c r="N147" s="217">
        <f>VLOOKUP(B147,GD_CHAM_CONG!$C$1:$BJ$480,60,FALSE)</f>
        <v>1</v>
      </c>
      <c r="O147" s="218">
        <f>RPT_LNS_LUONG_CHE_DO!BA148</f>
        <v>3515000</v>
      </c>
      <c r="P147" s="218">
        <f>VLOOKUP(B147,RPT_LNS_LUONG_CHE_DO!$B$5:$CA$989,78,FALSE)</f>
        <v>894230.76923076925</v>
      </c>
      <c r="Q147" s="218">
        <f>VLOOKUP(B147,RPT_PHU_CAP_TN!$B$5:$G$1000,6,FALSE)</f>
        <v>0</v>
      </c>
      <c r="R147" s="218">
        <f>VLOOKUP(B147,RPT_TIEN_AN_TRUA!$B$5:$I$1000,8,FALSE)</f>
        <v>251851.85185185182</v>
      </c>
      <c r="S147" s="218">
        <f>VLOOKUP(B147,RPT_LNS_LUONG_CHE_DO!$B$5:$BV$993,68,FALSE)+VLOOKUP(B147,RPT_LNS_LUONG_CHE_DO!$B$5:$BW$993,69,FALSE)</f>
        <v>0</v>
      </c>
      <c r="T147" s="218">
        <f t="shared" si="8"/>
        <v>4661082.6210826207</v>
      </c>
      <c r="U147" s="219">
        <f>VLOOKUP(B147,RPT_BAO_HIEM!$B$5:$N$1000,11,FALSE)</f>
        <v>310000</v>
      </c>
      <c r="V147" s="219">
        <f>VLOOKUP(B147,RPT_BAO_HIEM!$B$5:$N$1000,12,FALSE)</f>
        <v>58125</v>
      </c>
      <c r="W147" s="219">
        <f>VLOOKUP(B147,RPT_BAO_HIEM!$B$5:$N$1000,13,FALSE)</f>
        <v>38750</v>
      </c>
      <c r="X147" s="220">
        <f>VLOOKUP(B147,RPT_DOAN_PHI!$B$5:$H$968,7,FALSE)</f>
        <v>44092</v>
      </c>
      <c r="Y147" s="219">
        <f>VLOOKUP(B147,RPT_THUE!$B$5:$H$933,7,FALSE)</f>
        <v>89774.038461538454</v>
      </c>
      <c r="Z147" s="219">
        <f t="shared" si="9"/>
        <v>540741.0384615385</v>
      </c>
      <c r="AA147" s="221">
        <f t="shared" si="10"/>
        <v>4120341.5826210822</v>
      </c>
      <c r="AB147" s="222"/>
      <c r="AC147" s="222"/>
      <c r="AD147" s="221">
        <f t="shared" si="11"/>
        <v>4120341.5826210822</v>
      </c>
      <c r="AE147">
        <v>4120341.5826210822</v>
      </c>
      <c r="AF147" s="338">
        <f t="shared" si="12"/>
        <v>0</v>
      </c>
    </row>
    <row r="148" spans="1:41" ht="14.25" x14ac:dyDescent="0.2">
      <c r="A148" s="89">
        <f t="shared" si="13"/>
        <v>145</v>
      </c>
      <c r="B148" s="212">
        <f>GD_CHUNG!B149</f>
        <v>12562</v>
      </c>
      <c r="C148" s="212" t="str">
        <f>GD_CHUNG!C149</f>
        <v>Đỗ Thị Thu Trang</v>
      </c>
      <c r="D148" s="212" t="str">
        <f>GD_CHUNG!D149</f>
        <v>Nhân viên phục vụ hành khách hàng hóa</v>
      </c>
      <c r="E148" s="213" t="str">
        <f>GD_CHUNG!G149</f>
        <v>HD3N</v>
      </c>
      <c r="F148" s="214">
        <f>VLOOKUP(B148,GD_LCD_HS_LNS!$B$4:$E$1000,4,FALSE)</f>
        <v>3875000</v>
      </c>
      <c r="G148" s="215">
        <f>VLOOKUP(B148,GD_CHUNG!$B$5:$N$594,13,FALSE)</f>
        <v>19028385505011</v>
      </c>
      <c r="H148" s="216">
        <f>VLOOKUP(B148,GD_CHAM_CONG!$C$6:$AN$997,38,FALSE)</f>
        <v>27</v>
      </c>
      <c r="I148" s="216">
        <f>VLOOKUP(B148,GD_CHAM_CONG!$C$6:$AS$997,39,FALSE)+VLOOKUP(B148,GD_CHAM_CONG!$C$6:$AS$997,40,FALSE)+VLOOKUP(B148,GD_CHAM_CONG!$C$6:$AS$997,41,FALSE)+VLOOKUP(B148,GD_CHAM_CONG!$C$6:$AS$997,42,FALSE)+VLOOKUP(B148,GD_CHAM_CONG!$C$6:$AS$997,43,FALSE)</f>
        <v>0</v>
      </c>
      <c r="J148" s="216">
        <f>VLOOKUP(B148,GD_CHAM_CONG!$C$6:$AV$997,44,FALSE)+VLOOKUP(B148,GD_CHAM_CONG!$C$6:$AV$997,45,FALSE)+VLOOKUP(B148,GD_CHAM_CONG!$C$6:$AV$997,46,FALSE)</f>
        <v>0</v>
      </c>
      <c r="K148" s="216">
        <f>VLOOKUP(B148,GD_CHAM_CONG!$C$6:$AW$997,47,FALSE)</f>
        <v>0</v>
      </c>
      <c r="L148" s="216">
        <f>VLOOKUP(B148,GD_CHAM_CONG!$C$6:$AZ$997,47,FALSE)+VLOOKUP(B148,GD_CHAM_CONG!$C$6:$AZ$997,48,FALSE)</f>
        <v>0</v>
      </c>
      <c r="M148" s="216">
        <f>VLOOKUP(B148,GD_CHAM_CONG!$C$6:$BF$997,50,FALSE)+VLOOKUP(B148,GD_CHAM_CONG!$C$6:$BF$997,51,FALSE)+VLOOKUP(B148,GD_CHAM_CONG!$C$6:$BF$997,52,FALSE)+VLOOKUP(B148,GD_CHAM_CONG!$C$6:$BF$997,53,FALSE)+VLOOKUP(B148,GD_CHAM_CONG!$C$6:$BF$997,54,FALSE)</f>
        <v>0</v>
      </c>
      <c r="N148" s="217">
        <f>VLOOKUP(B148,GD_CHAM_CONG!$C$1:$BJ$480,60,FALSE)</f>
        <v>1</v>
      </c>
      <c r="O148" s="218">
        <f>RPT_LNS_LUONG_CHE_DO!BA149</f>
        <v>7200000</v>
      </c>
      <c r="P148" s="218">
        <f>VLOOKUP(B148,RPT_LNS_LUONG_CHE_DO!$B$5:$CA$989,78,FALSE)</f>
        <v>0</v>
      </c>
      <c r="Q148" s="218">
        <f>VLOOKUP(B148,RPT_PHU_CAP_TN!$B$5:$G$1000,6,FALSE)</f>
        <v>0</v>
      </c>
      <c r="R148" s="218">
        <f>VLOOKUP(B148,RPT_TIEN_AN_TRUA!$B$5:$I$1000,8,FALSE)</f>
        <v>680000</v>
      </c>
      <c r="S148" s="218">
        <f>VLOOKUP(B148,RPT_LNS_LUONG_CHE_DO!$B$5:$BV$993,68,FALSE)+VLOOKUP(B148,RPT_LNS_LUONG_CHE_DO!$B$5:$BW$993,69,FALSE)</f>
        <v>0</v>
      </c>
      <c r="T148" s="218">
        <f t="shared" si="8"/>
        <v>7880000</v>
      </c>
      <c r="U148" s="219">
        <f>VLOOKUP(B148,RPT_BAO_HIEM!$B$5:$N$1000,11,FALSE)</f>
        <v>310000</v>
      </c>
      <c r="V148" s="219">
        <f>VLOOKUP(B148,RPT_BAO_HIEM!$B$5:$N$1000,12,FALSE)</f>
        <v>58125</v>
      </c>
      <c r="W148" s="219">
        <f>VLOOKUP(B148,RPT_BAO_HIEM!$B$5:$N$1000,13,FALSE)</f>
        <v>38750</v>
      </c>
      <c r="X148" s="220">
        <f>VLOOKUP(B148,RPT_DOAN_PHI!$B$5:$H$968,7,FALSE)</f>
        <v>72000</v>
      </c>
      <c r="Y148" s="219">
        <f>VLOOKUP(B148,RPT_THUE!$B$5:$H$933,7,FALSE)</f>
        <v>0</v>
      </c>
      <c r="Z148" s="219">
        <f t="shared" si="9"/>
        <v>478875</v>
      </c>
      <c r="AA148" s="221">
        <f t="shared" si="10"/>
        <v>7401125</v>
      </c>
      <c r="AB148" s="303">
        <v>764890</v>
      </c>
      <c r="AD148" s="221">
        <f t="shared" ref="AD148:AD154" si="14">AA148-AB148+AB148</f>
        <v>7401125</v>
      </c>
      <c r="AE148">
        <v>7401125</v>
      </c>
      <c r="AF148" s="338">
        <f t="shared" si="12"/>
        <v>0</v>
      </c>
    </row>
    <row r="149" spans="1:41" ht="14.25" x14ac:dyDescent="0.2">
      <c r="A149" s="89">
        <f t="shared" si="13"/>
        <v>146</v>
      </c>
      <c r="B149" s="212">
        <f>GD_CHUNG!B150</f>
        <v>12563</v>
      </c>
      <c r="C149" s="212" t="str">
        <f>GD_CHUNG!C150</f>
        <v>Trịnh Khánh Linh</v>
      </c>
      <c r="D149" s="212" t="str">
        <f>GD_CHUNG!D150</f>
        <v>Nhân viên phục vụ hành khách hàng hóa</v>
      </c>
      <c r="E149" s="213" t="str">
        <f>GD_CHUNG!G150</f>
        <v>HD3N</v>
      </c>
      <c r="F149" s="214">
        <f>VLOOKUP(B149,GD_LCD_HS_LNS!$B$4:$E$1000,4,FALSE)</f>
        <v>3875000</v>
      </c>
      <c r="G149" s="215">
        <f>VLOOKUP(B149,GD_CHUNG!$B$5:$N$594,13,FALSE)</f>
        <v>19028385508010</v>
      </c>
      <c r="H149" s="216">
        <f>VLOOKUP(B149,GD_CHAM_CONG!$C$6:$AN$997,38,FALSE)</f>
        <v>27</v>
      </c>
      <c r="I149" s="216">
        <f>VLOOKUP(B149,GD_CHAM_CONG!$C$6:$AS$997,39,FALSE)+VLOOKUP(B149,GD_CHAM_CONG!$C$6:$AS$997,40,FALSE)+VLOOKUP(B149,GD_CHAM_CONG!$C$6:$AS$997,41,FALSE)+VLOOKUP(B149,GD_CHAM_CONG!$C$6:$AS$997,42,FALSE)+VLOOKUP(B149,GD_CHAM_CONG!$C$6:$AS$997,43,FALSE)</f>
        <v>0</v>
      </c>
      <c r="J149" s="216">
        <f>VLOOKUP(B149,GD_CHAM_CONG!$C$6:$AV$997,44,FALSE)+VLOOKUP(B149,GD_CHAM_CONG!$C$6:$AV$997,45,FALSE)+VLOOKUP(B149,GD_CHAM_CONG!$C$6:$AV$997,46,FALSE)</f>
        <v>0</v>
      </c>
      <c r="K149" s="216">
        <f>VLOOKUP(B149,GD_CHAM_CONG!$C$6:$AW$997,47,FALSE)</f>
        <v>0</v>
      </c>
      <c r="L149" s="216">
        <f>VLOOKUP(B149,GD_CHAM_CONG!$C$6:$AZ$997,47,FALSE)+VLOOKUP(B149,GD_CHAM_CONG!$C$6:$AZ$997,48,FALSE)</f>
        <v>0</v>
      </c>
      <c r="M149" s="216">
        <f>VLOOKUP(B149,GD_CHAM_CONG!$C$6:$BF$997,50,FALSE)+VLOOKUP(B149,GD_CHAM_CONG!$C$6:$BF$997,51,FALSE)+VLOOKUP(B149,GD_CHAM_CONG!$C$6:$BF$997,52,FALSE)+VLOOKUP(B149,GD_CHAM_CONG!$C$6:$BF$997,53,FALSE)+VLOOKUP(B149,GD_CHAM_CONG!$C$6:$BF$997,54,FALSE)</f>
        <v>0</v>
      </c>
      <c r="N149" s="217">
        <f>VLOOKUP(B149,GD_CHAM_CONG!$C$1:$BJ$480,60,FALSE)</f>
        <v>1</v>
      </c>
      <c r="O149" s="218">
        <f>RPT_LNS_LUONG_CHE_DO!BA150</f>
        <v>8550000</v>
      </c>
      <c r="P149" s="218">
        <f>VLOOKUP(B149,RPT_LNS_LUONG_CHE_DO!$B$5:$CA$989,78,FALSE)</f>
        <v>0</v>
      </c>
      <c r="Q149" s="218">
        <f>VLOOKUP(B149,RPT_PHU_CAP_TN!$B$5:$G$1000,6,FALSE)</f>
        <v>0</v>
      </c>
      <c r="R149" s="218">
        <f>VLOOKUP(B149,RPT_TIEN_AN_TRUA!$B$5:$I$1000,8,FALSE)</f>
        <v>680000</v>
      </c>
      <c r="S149" s="218">
        <f>VLOOKUP(B149,RPT_LNS_LUONG_CHE_DO!$B$5:$BV$993,68,FALSE)+VLOOKUP(B149,RPT_LNS_LUONG_CHE_DO!$B$5:$BW$993,69,FALSE)</f>
        <v>0</v>
      </c>
      <c r="T149" s="218">
        <f t="shared" si="8"/>
        <v>9230000</v>
      </c>
      <c r="U149" s="219">
        <f>VLOOKUP(B149,RPT_BAO_HIEM!$B$5:$N$1000,11,FALSE)</f>
        <v>310000</v>
      </c>
      <c r="V149" s="219">
        <f>VLOOKUP(B149,RPT_BAO_HIEM!$B$5:$N$1000,12,FALSE)</f>
        <v>58125</v>
      </c>
      <c r="W149" s="219">
        <f>VLOOKUP(B149,RPT_BAO_HIEM!$B$5:$N$1000,13,FALSE)</f>
        <v>38750</v>
      </c>
      <c r="X149" s="220">
        <f>VLOOKUP(B149,RPT_DOAN_PHI!$B$5:$H$968,7,FALSE)</f>
        <v>85500</v>
      </c>
      <c r="Y149" s="219">
        <f>VLOOKUP(B149,RPT_THUE!$B$5:$H$933,7,FALSE)</f>
        <v>343625</v>
      </c>
      <c r="Z149" s="219">
        <f t="shared" si="9"/>
        <v>836000</v>
      </c>
      <c r="AA149" s="221">
        <f t="shared" si="10"/>
        <v>8394000</v>
      </c>
      <c r="AB149" s="303">
        <v>1336500</v>
      </c>
      <c r="AD149" s="221">
        <f t="shared" si="14"/>
        <v>8394000</v>
      </c>
      <c r="AE149">
        <v>8394000</v>
      </c>
      <c r="AF149" s="338">
        <f t="shared" si="12"/>
        <v>0</v>
      </c>
    </row>
    <row r="150" spans="1:41" ht="14.25" x14ac:dyDescent="0.2">
      <c r="A150" s="89">
        <f t="shared" si="13"/>
        <v>147</v>
      </c>
      <c r="B150" s="212">
        <f>GD_CHUNG!B151</f>
        <v>12567</v>
      </c>
      <c r="C150" s="212" t="str">
        <f>GD_CHUNG!C151</f>
        <v>Nguyễn Thị Hải Yến</v>
      </c>
      <c r="D150" s="212" t="str">
        <f>GD_CHUNG!D151</f>
        <v>Nhân viên phục vụ hành khách hàng hóa</v>
      </c>
      <c r="E150" s="213" t="str">
        <f>GD_CHUNG!G151</f>
        <v>HD3N</v>
      </c>
      <c r="F150" s="214">
        <f>VLOOKUP(B150,GD_LCD_HS_LNS!$B$4:$E$1000,4,FALSE)</f>
        <v>3875000</v>
      </c>
      <c r="G150" s="215">
        <f>VLOOKUP(B150,GD_CHUNG!$B$5:$N$594,13,FALSE)</f>
        <v>19028385520010</v>
      </c>
      <c r="H150" s="216">
        <f>VLOOKUP(B150,GD_CHAM_CONG!$C$6:$AN$997,38,FALSE)</f>
        <v>27</v>
      </c>
      <c r="I150" s="216">
        <f>VLOOKUP(B150,GD_CHAM_CONG!$C$6:$AS$997,39,FALSE)+VLOOKUP(B150,GD_CHAM_CONG!$C$6:$AS$997,40,FALSE)+VLOOKUP(B150,GD_CHAM_CONG!$C$6:$AS$997,41,FALSE)+VLOOKUP(B150,GD_CHAM_CONG!$C$6:$AS$997,42,FALSE)+VLOOKUP(B150,GD_CHAM_CONG!$C$6:$AS$997,43,FALSE)</f>
        <v>0</v>
      </c>
      <c r="J150" s="216">
        <f>VLOOKUP(B150,GD_CHAM_CONG!$C$6:$AV$997,44,FALSE)+VLOOKUP(B150,GD_CHAM_CONG!$C$6:$AV$997,45,FALSE)+VLOOKUP(B150,GD_CHAM_CONG!$C$6:$AV$997,46,FALSE)</f>
        <v>0</v>
      </c>
      <c r="K150" s="216">
        <f>VLOOKUP(B150,GD_CHAM_CONG!$C$6:$AW$997,47,FALSE)</f>
        <v>0</v>
      </c>
      <c r="L150" s="216">
        <f>VLOOKUP(B150,GD_CHAM_CONG!$C$6:$AZ$997,47,FALSE)+VLOOKUP(B150,GD_CHAM_CONG!$C$6:$AZ$997,48,FALSE)</f>
        <v>0</v>
      </c>
      <c r="M150" s="216">
        <f>VLOOKUP(B150,GD_CHAM_CONG!$C$6:$BF$997,50,FALSE)+VLOOKUP(B150,GD_CHAM_CONG!$C$6:$BF$997,51,FALSE)+VLOOKUP(B150,GD_CHAM_CONG!$C$6:$BF$997,52,FALSE)+VLOOKUP(B150,GD_CHAM_CONG!$C$6:$BF$997,53,FALSE)+VLOOKUP(B150,GD_CHAM_CONG!$C$6:$BF$997,54,FALSE)</f>
        <v>0</v>
      </c>
      <c r="N150" s="217">
        <f>VLOOKUP(B150,GD_CHAM_CONG!$C$1:$BJ$480,60,FALSE)</f>
        <v>0.95</v>
      </c>
      <c r="O150" s="218">
        <f>RPT_LNS_LUONG_CHE_DO!BA151</f>
        <v>8122500</v>
      </c>
      <c r="P150" s="218">
        <f>VLOOKUP(B150,RPT_LNS_LUONG_CHE_DO!$B$5:$CA$989,78,FALSE)</f>
        <v>0</v>
      </c>
      <c r="Q150" s="218">
        <f>VLOOKUP(B150,RPT_PHU_CAP_TN!$B$5:$G$1000,6,FALSE)</f>
        <v>0</v>
      </c>
      <c r="R150" s="218">
        <f>VLOOKUP(B150,RPT_TIEN_AN_TRUA!$B$5:$I$1000,8,FALSE)</f>
        <v>680000</v>
      </c>
      <c r="S150" s="218">
        <f>VLOOKUP(B150,RPT_LNS_LUONG_CHE_DO!$B$5:$BV$993,68,FALSE)+VLOOKUP(B150,RPT_LNS_LUONG_CHE_DO!$B$5:$BW$993,69,FALSE)</f>
        <v>0</v>
      </c>
      <c r="T150" s="218">
        <f t="shared" si="8"/>
        <v>8802500</v>
      </c>
      <c r="U150" s="219">
        <f>VLOOKUP(B150,RPT_BAO_HIEM!$B$5:$N$1000,11,FALSE)</f>
        <v>310000</v>
      </c>
      <c r="V150" s="219">
        <f>VLOOKUP(B150,RPT_BAO_HIEM!$B$5:$N$1000,12,FALSE)</f>
        <v>58125</v>
      </c>
      <c r="W150" s="219">
        <f>VLOOKUP(B150,RPT_BAO_HIEM!$B$5:$N$1000,13,FALSE)</f>
        <v>38750</v>
      </c>
      <c r="X150" s="220">
        <f>VLOOKUP(B150,RPT_DOAN_PHI!$B$5:$H$968,7,FALSE)</f>
        <v>81225</v>
      </c>
      <c r="Y150" s="219">
        <f>VLOOKUP(B150,RPT_THUE!$B$5:$H$933,7,FALSE)</f>
        <v>300875</v>
      </c>
      <c r="Z150" s="219">
        <f t="shared" si="9"/>
        <v>788975</v>
      </c>
      <c r="AA150" s="221">
        <f t="shared" si="10"/>
        <v>8013525</v>
      </c>
      <c r="AB150" s="303">
        <v>1336500</v>
      </c>
      <c r="AD150" s="221">
        <f t="shared" si="14"/>
        <v>8013525</v>
      </c>
      <c r="AE150">
        <v>8013525</v>
      </c>
      <c r="AF150" s="338">
        <f t="shared" si="12"/>
        <v>0</v>
      </c>
    </row>
    <row r="151" spans="1:41" ht="14.25" x14ac:dyDescent="0.2">
      <c r="A151" s="89">
        <f t="shared" si="13"/>
        <v>148</v>
      </c>
      <c r="B151" s="212">
        <f>GD_CHUNG!B152</f>
        <v>13361</v>
      </c>
      <c r="C151" s="212" t="str">
        <f>GD_CHUNG!C152</f>
        <v>Mai Thế Anh</v>
      </c>
      <c r="D151" s="212" t="str">
        <f>GD_CHUNG!D152</f>
        <v>Nhân viên phục vụ hành khách hàng hóa</v>
      </c>
      <c r="E151" s="213" t="str">
        <f>GD_CHUNG!G152</f>
        <v>HD3N</v>
      </c>
      <c r="F151" s="214">
        <f>VLOOKUP(B151,GD_LCD_HS_LNS!$B$4:$E$1000,4,FALSE)</f>
        <v>3875000</v>
      </c>
      <c r="G151" s="215">
        <f>VLOOKUP(B151,GD_CHUNG!$B$5:$N$594,13,FALSE)</f>
        <v>19028779459015</v>
      </c>
      <c r="H151" s="216">
        <f>VLOOKUP(B151,GD_CHAM_CONG!$C$6:$AN$997,38,FALSE)</f>
        <v>27</v>
      </c>
      <c r="I151" s="216">
        <f>VLOOKUP(B151,GD_CHAM_CONG!$C$6:$AS$997,39,FALSE)+VLOOKUP(B151,GD_CHAM_CONG!$C$6:$AS$997,40,FALSE)+VLOOKUP(B151,GD_CHAM_CONG!$C$6:$AS$997,41,FALSE)+VLOOKUP(B151,GD_CHAM_CONG!$C$6:$AS$997,42,FALSE)+VLOOKUP(B151,GD_CHAM_CONG!$C$6:$AS$997,43,FALSE)</f>
        <v>0</v>
      </c>
      <c r="J151" s="216">
        <f>VLOOKUP(B151,GD_CHAM_CONG!$C$6:$AV$997,44,FALSE)+VLOOKUP(B151,GD_CHAM_CONG!$C$6:$AV$997,45,FALSE)+VLOOKUP(B151,GD_CHAM_CONG!$C$6:$AV$997,46,FALSE)</f>
        <v>0</v>
      </c>
      <c r="K151" s="216">
        <f>VLOOKUP(B151,GD_CHAM_CONG!$C$6:$AW$997,47,FALSE)</f>
        <v>0</v>
      </c>
      <c r="L151" s="216">
        <f>VLOOKUP(B151,GD_CHAM_CONG!$C$6:$AZ$997,47,FALSE)+VLOOKUP(B151,GD_CHAM_CONG!$C$6:$AZ$997,48,FALSE)</f>
        <v>0</v>
      </c>
      <c r="M151" s="216">
        <f>VLOOKUP(B151,GD_CHAM_CONG!$C$6:$BF$997,50,FALSE)+VLOOKUP(B151,GD_CHAM_CONG!$C$6:$BF$997,51,FALSE)+VLOOKUP(B151,GD_CHAM_CONG!$C$6:$BF$997,52,FALSE)+VLOOKUP(B151,GD_CHAM_CONG!$C$6:$BF$997,53,FALSE)+VLOOKUP(B151,GD_CHAM_CONG!$C$6:$BF$997,54,FALSE)</f>
        <v>0</v>
      </c>
      <c r="N151" s="217">
        <f>VLOOKUP(B151,GD_CHAM_CONG!$C$1:$BJ$480,60,FALSE)</f>
        <v>1</v>
      </c>
      <c r="O151" s="218">
        <f>RPT_LNS_LUONG_CHE_DO!BA152</f>
        <v>7200000</v>
      </c>
      <c r="P151" s="218">
        <f>VLOOKUP(B151,RPT_LNS_LUONG_CHE_DO!$B$5:$CA$989,78,FALSE)</f>
        <v>0</v>
      </c>
      <c r="Q151" s="218">
        <f>VLOOKUP(B151,RPT_PHU_CAP_TN!$B$5:$G$1000,6,FALSE)</f>
        <v>0</v>
      </c>
      <c r="R151" s="218">
        <f>VLOOKUP(B151,RPT_TIEN_AN_TRUA!$B$5:$I$1000,8,FALSE)</f>
        <v>680000</v>
      </c>
      <c r="S151" s="218">
        <f>VLOOKUP(B151,RPT_LNS_LUONG_CHE_DO!$B$5:$BV$993,68,FALSE)+VLOOKUP(B151,RPT_LNS_LUONG_CHE_DO!$B$5:$BW$993,69,FALSE)</f>
        <v>0</v>
      </c>
      <c r="T151" s="218">
        <f t="shared" si="8"/>
        <v>7880000</v>
      </c>
      <c r="U151" s="219">
        <f>VLOOKUP(B151,RPT_BAO_HIEM!$B$5:$N$1000,11,FALSE)</f>
        <v>310000</v>
      </c>
      <c r="V151" s="219">
        <f>VLOOKUP(B151,RPT_BAO_HIEM!$B$5:$N$1000,12,FALSE)</f>
        <v>58125</v>
      </c>
      <c r="W151" s="219">
        <f>VLOOKUP(B151,RPT_BAO_HIEM!$B$5:$N$1000,13,FALSE)</f>
        <v>38750</v>
      </c>
      <c r="X151" s="220">
        <f>VLOOKUP(B151,RPT_DOAN_PHI!$B$5:$H$968,7,FALSE)</f>
        <v>72000</v>
      </c>
      <c r="Y151" s="219">
        <f>VLOOKUP(B151,RPT_THUE!$B$5:$H$933,7,FALSE)</f>
        <v>229312.5</v>
      </c>
      <c r="Z151" s="219">
        <f t="shared" si="9"/>
        <v>708187.5</v>
      </c>
      <c r="AA151" s="221">
        <f t="shared" si="10"/>
        <v>7171812.5</v>
      </c>
      <c r="AB151" s="222"/>
      <c r="AD151" s="221">
        <f t="shared" si="14"/>
        <v>7171812.5</v>
      </c>
      <c r="AE151">
        <v>7171812.5</v>
      </c>
      <c r="AF151" s="338">
        <f t="shared" si="12"/>
        <v>0</v>
      </c>
    </row>
    <row r="152" spans="1:41" ht="14.25" x14ac:dyDescent="0.2">
      <c r="A152" s="89">
        <f t="shared" si="13"/>
        <v>149</v>
      </c>
      <c r="B152" s="212">
        <f>GD_CHUNG!B153</f>
        <v>13373</v>
      </c>
      <c r="C152" s="212" t="str">
        <f>GD_CHUNG!C153</f>
        <v>Trần Thị Sơn</v>
      </c>
      <c r="D152" s="212" t="str">
        <f>GD_CHUNG!D153</f>
        <v>Nhân viên phục vụ hành khách hàng hóa</v>
      </c>
      <c r="E152" s="213" t="str">
        <f>GD_CHUNG!G153</f>
        <v>HD3N</v>
      </c>
      <c r="F152" s="214">
        <f>VLOOKUP(B152,GD_LCD_HS_LNS!$B$4:$E$1000,4,FALSE)</f>
        <v>3875000</v>
      </c>
      <c r="G152" s="215">
        <f>VLOOKUP(B152,GD_CHUNG!$B$5:$N$594,13,FALSE)</f>
        <v>19028960201011</v>
      </c>
      <c r="H152" s="216">
        <f>VLOOKUP(B152,GD_CHAM_CONG!$C$6:$AN$997,38,FALSE)</f>
        <v>27</v>
      </c>
      <c r="I152" s="216">
        <f>VLOOKUP(B152,GD_CHAM_CONG!$C$6:$AS$997,39,FALSE)+VLOOKUP(B152,GD_CHAM_CONG!$C$6:$AS$997,40,FALSE)+VLOOKUP(B152,GD_CHAM_CONG!$C$6:$AS$997,41,FALSE)+VLOOKUP(B152,GD_CHAM_CONG!$C$6:$AS$997,42,FALSE)+VLOOKUP(B152,GD_CHAM_CONG!$C$6:$AS$997,43,FALSE)</f>
        <v>0</v>
      </c>
      <c r="J152" s="216">
        <f>VLOOKUP(B152,GD_CHAM_CONG!$C$6:$AV$997,44,FALSE)+VLOOKUP(B152,GD_CHAM_CONG!$C$6:$AV$997,45,FALSE)+VLOOKUP(B152,GD_CHAM_CONG!$C$6:$AV$997,46,FALSE)</f>
        <v>0</v>
      </c>
      <c r="K152" s="216">
        <f>VLOOKUP(B152,GD_CHAM_CONG!$C$6:$AW$997,47,FALSE)</f>
        <v>0</v>
      </c>
      <c r="L152" s="216">
        <f>VLOOKUP(B152,GD_CHAM_CONG!$C$6:$AZ$997,47,FALSE)+VLOOKUP(B152,GD_CHAM_CONG!$C$6:$AZ$997,48,FALSE)</f>
        <v>0</v>
      </c>
      <c r="M152" s="216">
        <f>VLOOKUP(B152,GD_CHAM_CONG!$C$6:$BF$997,50,FALSE)+VLOOKUP(B152,GD_CHAM_CONG!$C$6:$BF$997,51,FALSE)+VLOOKUP(B152,GD_CHAM_CONG!$C$6:$BF$997,52,FALSE)+VLOOKUP(B152,GD_CHAM_CONG!$C$6:$BF$997,53,FALSE)+VLOOKUP(B152,GD_CHAM_CONG!$C$6:$BF$997,54,FALSE)</f>
        <v>0</v>
      </c>
      <c r="N152" s="217">
        <f>VLOOKUP(B152,GD_CHAM_CONG!$C$1:$BJ$480,60,FALSE)</f>
        <v>0.92</v>
      </c>
      <c r="O152" s="218">
        <f>RPT_LNS_LUONG_CHE_DO!BA153</f>
        <v>6624000.0000000009</v>
      </c>
      <c r="P152" s="218">
        <f>VLOOKUP(B152,RPT_LNS_LUONG_CHE_DO!$B$5:$CA$989,78,FALSE)</f>
        <v>0</v>
      </c>
      <c r="Q152" s="218">
        <f>VLOOKUP(B152,RPT_PHU_CAP_TN!$B$5:$G$1000,6,FALSE)</f>
        <v>0</v>
      </c>
      <c r="R152" s="218">
        <f>VLOOKUP(B152,RPT_TIEN_AN_TRUA!$B$5:$I$1000,8,FALSE)</f>
        <v>680000</v>
      </c>
      <c r="S152" s="218">
        <f>VLOOKUP(B152,RPT_LNS_LUONG_CHE_DO!$B$5:$BV$993,68,FALSE)+VLOOKUP(B152,RPT_LNS_LUONG_CHE_DO!$B$5:$BW$993,69,FALSE)</f>
        <v>0</v>
      </c>
      <c r="T152" s="218">
        <f t="shared" si="8"/>
        <v>7304000.0000000009</v>
      </c>
      <c r="U152" s="219">
        <f>VLOOKUP(B152,RPT_BAO_HIEM!$B$5:$N$1000,11,FALSE)</f>
        <v>310000</v>
      </c>
      <c r="V152" s="219">
        <f>VLOOKUP(B152,RPT_BAO_HIEM!$B$5:$N$1000,12,FALSE)</f>
        <v>58125</v>
      </c>
      <c r="W152" s="219">
        <f>VLOOKUP(B152,RPT_BAO_HIEM!$B$5:$N$1000,13,FALSE)</f>
        <v>38750</v>
      </c>
      <c r="X152" s="220">
        <f>VLOOKUP(B152,RPT_DOAN_PHI!$B$5:$H$968,7,FALSE)</f>
        <v>66240</v>
      </c>
      <c r="Y152" s="219">
        <f>VLOOKUP(B152,RPT_THUE!$B$5:$H$933,7,FALSE)</f>
        <v>175312.50000000006</v>
      </c>
      <c r="Z152" s="219">
        <f t="shared" si="9"/>
        <v>648427.5</v>
      </c>
      <c r="AA152" s="221">
        <f t="shared" si="10"/>
        <v>6655572.5000000009</v>
      </c>
      <c r="AB152" s="303">
        <v>498960</v>
      </c>
      <c r="AD152" s="221">
        <f t="shared" si="14"/>
        <v>6655572.5000000009</v>
      </c>
      <c r="AE152">
        <v>6655572.5000000009</v>
      </c>
      <c r="AF152" s="338">
        <f t="shared" si="12"/>
        <v>0</v>
      </c>
    </row>
    <row r="153" spans="1:41" ht="14.25" x14ac:dyDescent="0.2">
      <c r="A153" s="89">
        <f t="shared" si="13"/>
        <v>150</v>
      </c>
      <c r="B153" s="212">
        <f>GD_CHUNG!B154</f>
        <v>13380</v>
      </c>
      <c r="C153" s="212" t="str">
        <f>GD_CHUNG!C154</f>
        <v>Nguyễn Thị Yến Hương</v>
      </c>
      <c r="D153" s="212" t="str">
        <f>GD_CHUNG!D154</f>
        <v>Nhân viên phục vụ hành khách hàng hóa</v>
      </c>
      <c r="E153" s="213" t="str">
        <f>GD_CHUNG!G154</f>
        <v>HD3N</v>
      </c>
      <c r="F153" s="214">
        <f>VLOOKUP(B153,GD_LCD_HS_LNS!$B$4:$E$1000,4,FALSE)</f>
        <v>3875000</v>
      </c>
      <c r="G153" s="215">
        <f>VLOOKUP(B153,GD_CHUNG!$B$5:$N$594,13,FALSE)</f>
        <v>19028960284014</v>
      </c>
      <c r="H153" s="216">
        <f>VLOOKUP(B153,GD_CHAM_CONG!$C$6:$AN$997,38,FALSE)</f>
        <v>27</v>
      </c>
      <c r="I153" s="216">
        <f>VLOOKUP(B153,GD_CHAM_CONG!$C$6:$AS$997,39,FALSE)+VLOOKUP(B153,GD_CHAM_CONG!$C$6:$AS$997,40,FALSE)+VLOOKUP(B153,GD_CHAM_CONG!$C$6:$AS$997,41,FALSE)+VLOOKUP(B153,GD_CHAM_CONG!$C$6:$AS$997,42,FALSE)+VLOOKUP(B153,GD_CHAM_CONG!$C$6:$AS$997,43,FALSE)</f>
        <v>0</v>
      </c>
      <c r="J153" s="216">
        <f>VLOOKUP(B153,GD_CHAM_CONG!$C$6:$AV$997,44,FALSE)+VLOOKUP(B153,GD_CHAM_CONG!$C$6:$AV$997,45,FALSE)+VLOOKUP(B153,GD_CHAM_CONG!$C$6:$AV$997,46,FALSE)</f>
        <v>0</v>
      </c>
      <c r="K153" s="216">
        <f>VLOOKUP(B153,GD_CHAM_CONG!$C$6:$AW$997,47,FALSE)</f>
        <v>0</v>
      </c>
      <c r="L153" s="216">
        <f>VLOOKUP(B153,GD_CHAM_CONG!$C$6:$AZ$997,47,FALSE)+VLOOKUP(B153,GD_CHAM_CONG!$C$6:$AZ$997,48,FALSE)</f>
        <v>0</v>
      </c>
      <c r="M153" s="216">
        <f>VLOOKUP(B153,GD_CHAM_CONG!$C$6:$BF$997,50,FALSE)+VLOOKUP(B153,GD_CHAM_CONG!$C$6:$BF$997,51,FALSE)+VLOOKUP(B153,GD_CHAM_CONG!$C$6:$BF$997,52,FALSE)+VLOOKUP(B153,GD_CHAM_CONG!$C$6:$BF$997,53,FALSE)+VLOOKUP(B153,GD_CHAM_CONG!$C$6:$BF$997,54,FALSE)</f>
        <v>0</v>
      </c>
      <c r="N153" s="217">
        <f>VLOOKUP(B153,GD_CHAM_CONG!$C$1:$BJ$480,60,FALSE)</f>
        <v>1</v>
      </c>
      <c r="O153" s="218">
        <f>RPT_LNS_LUONG_CHE_DO!BA154</f>
        <v>7200000</v>
      </c>
      <c r="P153" s="218">
        <f>VLOOKUP(B153,RPT_LNS_LUONG_CHE_DO!$B$5:$CA$989,78,FALSE)</f>
        <v>0</v>
      </c>
      <c r="Q153" s="218">
        <f>VLOOKUP(B153,RPT_PHU_CAP_TN!$B$5:$G$1000,6,FALSE)</f>
        <v>0</v>
      </c>
      <c r="R153" s="218">
        <f>VLOOKUP(B153,RPT_TIEN_AN_TRUA!$B$5:$I$1000,8,FALSE)</f>
        <v>680000</v>
      </c>
      <c r="S153" s="218">
        <f>VLOOKUP(B153,RPT_LNS_LUONG_CHE_DO!$B$5:$BV$993,68,FALSE)+VLOOKUP(B153,RPT_LNS_LUONG_CHE_DO!$B$5:$BW$993,69,FALSE)</f>
        <v>0</v>
      </c>
      <c r="T153" s="218">
        <f t="shared" si="8"/>
        <v>7880000</v>
      </c>
      <c r="U153" s="219">
        <f>VLOOKUP(B153,RPT_BAO_HIEM!$B$5:$N$1000,11,FALSE)</f>
        <v>310000</v>
      </c>
      <c r="V153" s="219">
        <f>VLOOKUP(B153,RPT_BAO_HIEM!$B$5:$N$1000,12,FALSE)</f>
        <v>58125</v>
      </c>
      <c r="W153" s="219">
        <f>VLOOKUP(B153,RPT_BAO_HIEM!$B$5:$N$1000,13,FALSE)</f>
        <v>38750</v>
      </c>
      <c r="X153" s="220">
        <f>VLOOKUP(B153,RPT_DOAN_PHI!$B$5:$H$968,7,FALSE)</f>
        <v>72000</v>
      </c>
      <c r="Y153" s="219">
        <f>VLOOKUP(B153,RPT_THUE!$B$5:$H$933,7,FALSE)</f>
        <v>222112.5</v>
      </c>
      <c r="Z153" s="219">
        <f t="shared" si="9"/>
        <v>700987.5</v>
      </c>
      <c r="AA153" s="221">
        <f t="shared" si="10"/>
        <v>7179012.5</v>
      </c>
      <c r="AB153" s="303">
        <v>142560</v>
      </c>
      <c r="AD153" s="221">
        <f t="shared" si="14"/>
        <v>7179012.5</v>
      </c>
      <c r="AE153">
        <v>7179012.5</v>
      </c>
      <c r="AF153" s="338">
        <f t="shared" si="12"/>
        <v>0</v>
      </c>
    </row>
    <row r="154" spans="1:41" ht="14.25" x14ac:dyDescent="0.2">
      <c r="A154" s="89">
        <f t="shared" si="13"/>
        <v>151</v>
      </c>
      <c r="B154" s="212">
        <f>GD_CHUNG!B155</f>
        <v>13405</v>
      </c>
      <c r="C154" s="212" t="str">
        <f>GD_CHUNG!C155</f>
        <v>Nguyễn Thị Thúy Hằng</v>
      </c>
      <c r="D154" s="212" t="str">
        <f>GD_CHUNG!D155</f>
        <v>Nhân viên phục vụ hành khách hàng hóa</v>
      </c>
      <c r="E154" s="213" t="str">
        <f>GD_CHUNG!G155</f>
        <v>HD3N</v>
      </c>
      <c r="F154" s="214">
        <f>VLOOKUP(B154,GD_LCD_HS_LNS!$B$4:$E$1000,4,FALSE)</f>
        <v>3875000</v>
      </c>
      <c r="G154" s="215">
        <f>VLOOKUP(B154,GD_CHUNG!$B$5:$N$594,13,FALSE)</f>
        <v>19028178495022</v>
      </c>
      <c r="H154" s="216">
        <f>VLOOKUP(B154,GD_CHAM_CONG!$C$6:$AN$997,38,FALSE)</f>
        <v>27</v>
      </c>
      <c r="I154" s="216">
        <f>VLOOKUP(B154,GD_CHAM_CONG!$C$6:$AS$997,39,FALSE)+VLOOKUP(B154,GD_CHAM_CONG!$C$6:$AS$997,40,FALSE)+VLOOKUP(B154,GD_CHAM_CONG!$C$6:$AS$997,41,FALSE)+VLOOKUP(B154,GD_CHAM_CONG!$C$6:$AS$997,42,FALSE)+VLOOKUP(B154,GD_CHAM_CONG!$C$6:$AS$997,43,FALSE)</f>
        <v>0</v>
      </c>
      <c r="J154" s="216">
        <f>VLOOKUP(B154,GD_CHAM_CONG!$C$6:$AV$997,44,FALSE)+VLOOKUP(B154,GD_CHAM_CONG!$C$6:$AV$997,45,FALSE)+VLOOKUP(B154,GD_CHAM_CONG!$C$6:$AV$997,46,FALSE)</f>
        <v>0</v>
      </c>
      <c r="K154" s="216">
        <f>VLOOKUP(B154,GD_CHAM_CONG!$C$6:$AW$997,47,FALSE)</f>
        <v>0</v>
      </c>
      <c r="L154" s="216">
        <f>VLOOKUP(B154,GD_CHAM_CONG!$C$6:$AZ$997,47,FALSE)+VLOOKUP(B154,GD_CHAM_CONG!$C$6:$AZ$997,48,FALSE)</f>
        <v>0</v>
      </c>
      <c r="M154" s="216">
        <f>VLOOKUP(B154,GD_CHAM_CONG!$C$6:$BF$997,50,FALSE)+VLOOKUP(B154,GD_CHAM_CONG!$C$6:$BF$997,51,FALSE)+VLOOKUP(B154,GD_CHAM_CONG!$C$6:$BF$997,52,FALSE)+VLOOKUP(B154,GD_CHAM_CONG!$C$6:$BF$997,53,FALSE)+VLOOKUP(B154,GD_CHAM_CONG!$C$6:$BF$997,54,FALSE)</f>
        <v>0</v>
      </c>
      <c r="N154" s="216">
        <f>VLOOKUP(B154,GD_CHAM_CONG!$C$1:$BJ$480,60,FALSE)</f>
        <v>1.05</v>
      </c>
      <c r="O154" s="218">
        <f>RPT_LNS_LUONG_CHE_DO!BA155</f>
        <v>7560000.0000000009</v>
      </c>
      <c r="P154" s="218">
        <f>VLOOKUP(B154,RPT_LNS_LUONG_CHE_DO!$B$5:$CA$989,78,FALSE)</f>
        <v>0</v>
      </c>
      <c r="Q154" s="218">
        <f>VLOOKUP(B154,RPT_PHU_CAP_TN!$B$5:$G$1000,6,FALSE)</f>
        <v>0</v>
      </c>
      <c r="R154" s="218">
        <f>VLOOKUP(B154,RPT_TIEN_AN_TRUA!$B$5:$I$1000,8,FALSE)</f>
        <v>680000</v>
      </c>
      <c r="S154" s="218">
        <f>VLOOKUP(B154,RPT_LNS_LUONG_CHE_DO!$B$5:$BV$993,68,FALSE)+VLOOKUP(B154,RPT_LNS_LUONG_CHE_DO!$B$5:$BW$993,69,FALSE)</f>
        <v>0</v>
      </c>
      <c r="T154" s="218">
        <f t="shared" si="8"/>
        <v>8240000.0000000009</v>
      </c>
      <c r="U154" s="219">
        <f>VLOOKUP(B154,RPT_BAO_HIEM!$B$5:$N$1000,11,FALSE)</f>
        <v>310000</v>
      </c>
      <c r="V154" s="219">
        <f>VLOOKUP(B154,RPT_BAO_HIEM!$B$5:$N$1000,12,FALSE)</f>
        <v>58125</v>
      </c>
      <c r="W154" s="219">
        <f>VLOOKUP(B154,RPT_BAO_HIEM!$B$5:$N$1000,13,FALSE)</f>
        <v>38750</v>
      </c>
      <c r="X154" s="220">
        <f>VLOOKUP(B154,RPT_DOAN_PHI!$B$5:$H$968,7,FALSE)</f>
        <v>75600</v>
      </c>
      <c r="Y154" s="219">
        <f>VLOOKUP(B154,RPT_THUE!$B$5:$H$933,7,FALSE)</f>
        <v>229312.50000000006</v>
      </c>
      <c r="Z154" s="219">
        <f t="shared" si="9"/>
        <v>711787.5</v>
      </c>
      <c r="AA154" s="221">
        <f t="shared" si="10"/>
        <v>7528212.5000000009</v>
      </c>
      <c r="AB154" s="303">
        <v>356400</v>
      </c>
      <c r="AD154" s="221">
        <f t="shared" si="14"/>
        <v>7528212.5000000009</v>
      </c>
      <c r="AE154">
        <v>7528212.5000000009</v>
      </c>
      <c r="AF154" s="338">
        <f t="shared" si="12"/>
        <v>0</v>
      </c>
    </row>
    <row r="155" spans="1:41" ht="14.25" x14ac:dyDescent="0.2">
      <c r="A155" s="89">
        <f t="shared" si="13"/>
        <v>152</v>
      </c>
      <c r="B155" s="212">
        <f>GD_CHUNG!B156</f>
        <v>13670</v>
      </c>
      <c r="C155" s="212" t="str">
        <f>GD_CHUNG!C156</f>
        <v>Nguyễn Thảo Ly</v>
      </c>
      <c r="D155" s="212" t="str">
        <f>GD_CHUNG!D156</f>
        <v>Nhân viên phục vụ hành khách hàng hóa</v>
      </c>
      <c r="E155" s="213" t="str">
        <f>GD_CHUNG!G156</f>
        <v>HD3N</v>
      </c>
      <c r="F155" s="214">
        <f>VLOOKUP(B155,GD_LCD_HS_LNS!$B$4:$E$1000,4,FALSE)</f>
        <v>3875000</v>
      </c>
      <c r="G155" s="215">
        <f>VLOOKUP(B155,GD_CHUNG!$B$5:$N$594,13,FALSE)</f>
        <v>19028960156016</v>
      </c>
      <c r="H155" s="216">
        <f>VLOOKUP(B155,GD_CHAM_CONG!$C$6:$AN$997,38,FALSE)</f>
        <v>27</v>
      </c>
      <c r="I155" s="216">
        <f>VLOOKUP(B155,GD_CHAM_CONG!$C$6:$AS$997,39,FALSE)+VLOOKUP(B155,GD_CHAM_CONG!$C$6:$AS$997,40,FALSE)+VLOOKUP(B155,GD_CHAM_CONG!$C$6:$AS$997,41,FALSE)+VLOOKUP(B155,GD_CHAM_CONG!$C$6:$AS$997,42,FALSE)+VLOOKUP(B155,GD_CHAM_CONG!$C$6:$AS$997,43,FALSE)</f>
        <v>0</v>
      </c>
      <c r="J155" s="216">
        <f>VLOOKUP(B155,GD_CHAM_CONG!$C$6:$AV$997,44,FALSE)+VLOOKUP(B155,GD_CHAM_CONG!$C$6:$AV$997,45,FALSE)+VLOOKUP(B155,GD_CHAM_CONG!$C$6:$AV$997,46,FALSE)</f>
        <v>0</v>
      </c>
      <c r="K155" s="216">
        <f>VLOOKUP(B155,GD_CHAM_CONG!$C$6:$AW$997,47,FALSE)</f>
        <v>0</v>
      </c>
      <c r="L155" s="216">
        <f>VLOOKUP(B155,GD_CHAM_CONG!$C$6:$AZ$997,47,FALSE)+VLOOKUP(B155,GD_CHAM_CONG!$C$6:$AZ$997,48,FALSE)</f>
        <v>0</v>
      </c>
      <c r="M155" s="216">
        <f>VLOOKUP(B155,GD_CHAM_CONG!$C$6:$BF$997,50,FALSE)+VLOOKUP(B155,GD_CHAM_CONG!$C$6:$BF$997,51,FALSE)+VLOOKUP(B155,GD_CHAM_CONG!$C$6:$BF$997,52,FALSE)+VLOOKUP(B155,GD_CHAM_CONG!$C$6:$BF$997,53,FALSE)+VLOOKUP(B155,GD_CHAM_CONG!$C$6:$BF$997,54,FALSE)</f>
        <v>0</v>
      </c>
      <c r="N155" s="217">
        <f>VLOOKUP(B155,GD_CHAM_CONG!$C$1:$BJ$480,60,FALSE)</f>
        <v>0.9</v>
      </c>
      <c r="O155" s="218">
        <f>RPT_LNS_LUONG_CHE_DO!BA156</f>
        <v>6480000.0000000009</v>
      </c>
      <c r="P155" s="218">
        <f>VLOOKUP(B155,RPT_LNS_LUONG_CHE_DO!$B$5:$CA$989,78,FALSE)</f>
        <v>0</v>
      </c>
      <c r="Q155" s="218">
        <f>VLOOKUP(B155,RPT_PHU_CAP_TN!$B$5:$G$1000,6,FALSE)</f>
        <v>0</v>
      </c>
      <c r="R155" s="218">
        <f>VLOOKUP(B155,RPT_TIEN_AN_TRUA!$B$5:$I$1000,8,FALSE)</f>
        <v>680000</v>
      </c>
      <c r="S155" s="218">
        <f>VLOOKUP(B155,RPT_LNS_LUONG_CHE_DO!$B$5:$BV$993,68,FALSE)+VLOOKUP(B155,RPT_LNS_LUONG_CHE_DO!$B$5:$BW$993,69,FALSE)</f>
        <v>0</v>
      </c>
      <c r="T155" s="218">
        <f t="shared" si="8"/>
        <v>7160000.0000000009</v>
      </c>
      <c r="U155" s="219">
        <f>VLOOKUP(B155,RPT_BAO_HIEM!$B$5:$N$1000,11,FALSE)</f>
        <v>310000</v>
      </c>
      <c r="V155" s="219">
        <f>VLOOKUP(B155,RPT_BAO_HIEM!$B$5:$N$1000,12,FALSE)</f>
        <v>58125</v>
      </c>
      <c r="W155" s="219">
        <f>VLOOKUP(B155,RPT_BAO_HIEM!$B$5:$N$1000,13,FALSE)</f>
        <v>38750</v>
      </c>
      <c r="X155" s="220">
        <f>VLOOKUP(B155,RPT_DOAN_PHI!$B$5:$H$968,7,FALSE)</f>
        <v>64800</v>
      </c>
      <c r="Y155" s="219">
        <f>VLOOKUP(B155,RPT_THUE!$B$5:$H$933,7,FALSE)</f>
        <v>211312.50000000006</v>
      </c>
      <c r="Z155" s="219">
        <f t="shared" si="9"/>
        <v>682987.5</v>
      </c>
      <c r="AA155" s="221">
        <f t="shared" si="10"/>
        <v>6477012.5000000009</v>
      </c>
      <c r="AB155" s="222"/>
      <c r="AC155" s="303">
        <v>356400</v>
      </c>
      <c r="AD155" s="221">
        <f t="shared" ref="AD155:AD532" si="15">AA155-AB155+AC155</f>
        <v>6833412.5000000009</v>
      </c>
      <c r="AE155">
        <v>6833412.5000000009</v>
      </c>
      <c r="AF155" s="338">
        <f t="shared" si="12"/>
        <v>0</v>
      </c>
    </row>
    <row r="156" spans="1:41" ht="14.25" x14ac:dyDescent="0.2">
      <c r="A156" s="89">
        <f t="shared" si="13"/>
        <v>153</v>
      </c>
      <c r="B156" s="212">
        <f>GD_CHUNG!B157</f>
        <v>13671</v>
      </c>
      <c r="C156" s="212" t="str">
        <f>GD_CHUNG!C157</f>
        <v>Nguyễn Thị Phương Thảo</v>
      </c>
      <c r="D156" s="212" t="str">
        <f>GD_CHUNG!D157</f>
        <v>Nhân viên phục vụ hành khách hàng hóa</v>
      </c>
      <c r="E156" s="213" t="str">
        <f>GD_CHUNG!G157</f>
        <v>HD3N</v>
      </c>
      <c r="F156" s="214">
        <f>VLOOKUP(B156,GD_LCD_HS_LNS!$B$4:$E$1000,4,FALSE)</f>
        <v>3875000</v>
      </c>
      <c r="G156" s="215">
        <f>VLOOKUP(B156,GD_CHUNG!$B$5:$N$594,13,FALSE)</f>
        <v>19028960187019</v>
      </c>
      <c r="H156" s="216">
        <f>VLOOKUP(B156,GD_CHAM_CONG!$C$6:$AN$997,38,FALSE)</f>
        <v>27</v>
      </c>
      <c r="I156" s="216">
        <f>VLOOKUP(B156,GD_CHAM_CONG!$C$6:$AS$997,39,FALSE)+VLOOKUP(B156,GD_CHAM_CONG!$C$6:$AS$997,40,FALSE)+VLOOKUP(B156,GD_CHAM_CONG!$C$6:$AS$997,41,FALSE)+VLOOKUP(B156,GD_CHAM_CONG!$C$6:$AS$997,42,FALSE)+VLOOKUP(B156,GD_CHAM_CONG!$C$6:$AS$997,43,FALSE)</f>
        <v>0</v>
      </c>
      <c r="J156" s="216">
        <f>VLOOKUP(B156,GD_CHAM_CONG!$C$6:$AV$997,44,FALSE)+VLOOKUP(B156,GD_CHAM_CONG!$C$6:$AV$997,45,FALSE)+VLOOKUP(B156,GD_CHAM_CONG!$C$6:$AV$997,46,FALSE)</f>
        <v>0</v>
      </c>
      <c r="K156" s="216">
        <f>VLOOKUP(B156,GD_CHAM_CONG!$C$6:$AW$997,47,FALSE)</f>
        <v>0</v>
      </c>
      <c r="L156" s="216">
        <f>VLOOKUP(B156,GD_CHAM_CONG!$C$6:$AZ$997,47,FALSE)+VLOOKUP(B156,GD_CHAM_CONG!$C$6:$AZ$997,48,FALSE)</f>
        <v>0</v>
      </c>
      <c r="M156" s="216">
        <f>VLOOKUP(B156,GD_CHAM_CONG!$C$6:$BF$997,50,FALSE)+VLOOKUP(B156,GD_CHAM_CONG!$C$6:$BF$997,51,FALSE)+VLOOKUP(B156,GD_CHAM_CONG!$C$6:$BF$997,52,FALSE)+VLOOKUP(B156,GD_CHAM_CONG!$C$6:$BF$997,53,FALSE)+VLOOKUP(B156,GD_CHAM_CONG!$C$6:$BF$997,54,FALSE)</f>
        <v>0</v>
      </c>
      <c r="N156" s="217">
        <f>VLOOKUP(B156,GD_CHAM_CONG!$C$1:$BJ$480,60,FALSE)</f>
        <v>0.97</v>
      </c>
      <c r="O156" s="218">
        <f>RPT_LNS_LUONG_CHE_DO!BA157</f>
        <v>6984000</v>
      </c>
      <c r="P156" s="218">
        <f>VLOOKUP(B156,RPT_LNS_LUONG_CHE_DO!$B$5:$CA$989,78,FALSE)</f>
        <v>0</v>
      </c>
      <c r="Q156" s="218">
        <f>VLOOKUP(B156,RPT_PHU_CAP_TN!$B$5:$G$1000,6,FALSE)</f>
        <v>0</v>
      </c>
      <c r="R156" s="218">
        <f>VLOOKUP(B156,RPT_TIEN_AN_TRUA!$B$5:$I$1000,8,FALSE)</f>
        <v>680000</v>
      </c>
      <c r="S156" s="218">
        <f>VLOOKUP(B156,RPT_LNS_LUONG_CHE_DO!$B$5:$BV$993,68,FALSE)+VLOOKUP(B156,RPT_LNS_LUONG_CHE_DO!$B$5:$BW$993,69,FALSE)</f>
        <v>0</v>
      </c>
      <c r="T156" s="218">
        <f t="shared" si="8"/>
        <v>7664000</v>
      </c>
      <c r="U156" s="219">
        <f>VLOOKUP(B156,RPT_BAO_HIEM!$B$5:$N$1000,11,FALSE)</f>
        <v>310000</v>
      </c>
      <c r="V156" s="219">
        <f>VLOOKUP(B156,RPT_BAO_HIEM!$B$5:$N$1000,12,FALSE)</f>
        <v>58125</v>
      </c>
      <c r="W156" s="219">
        <f>VLOOKUP(B156,RPT_BAO_HIEM!$B$5:$N$1000,13,FALSE)</f>
        <v>38750</v>
      </c>
      <c r="X156" s="220">
        <f>VLOOKUP(B156,RPT_DOAN_PHI!$B$5:$H$968,7,FALSE)</f>
        <v>69840</v>
      </c>
      <c r="Y156" s="219">
        <f>VLOOKUP(B156,RPT_THUE!$B$5:$H$933,7,FALSE)</f>
        <v>164235.57700000002</v>
      </c>
      <c r="Z156" s="219">
        <f t="shared" si="9"/>
        <v>640950.57700000005</v>
      </c>
      <c r="AA156" s="221">
        <f t="shared" si="10"/>
        <v>7023049.4230000004</v>
      </c>
      <c r="AB156" s="303">
        <v>526375</v>
      </c>
      <c r="AC156" s="222"/>
      <c r="AD156" s="221">
        <f t="shared" si="15"/>
        <v>6496674.4230000004</v>
      </c>
      <c r="AE156">
        <v>6496674.4230000004</v>
      </c>
      <c r="AF156" s="338">
        <f t="shared" si="12"/>
        <v>0</v>
      </c>
    </row>
    <row r="157" spans="1:41" ht="14.25" x14ac:dyDescent="0.2">
      <c r="A157" s="89">
        <f t="shared" si="13"/>
        <v>154</v>
      </c>
      <c r="B157" s="212">
        <f>GD_CHUNG!B158</f>
        <v>13672</v>
      </c>
      <c r="C157" s="212" t="str">
        <f>GD_CHUNG!C158</f>
        <v>Mai Thị Huyền Trang</v>
      </c>
      <c r="D157" s="212" t="str">
        <f>GD_CHUNG!D158</f>
        <v>Nhân viên phục vụ hành khách hàng hóa</v>
      </c>
      <c r="E157" s="213" t="str">
        <f>GD_CHUNG!G158</f>
        <v>HD3N</v>
      </c>
      <c r="F157" s="214">
        <f>VLOOKUP(B157,GD_LCD_HS_LNS!$B$4:$E$1000,4,FALSE)</f>
        <v>3875000</v>
      </c>
      <c r="G157" s="215">
        <f>VLOOKUP(B157,GD_CHUNG!$B$5:$N$594,13,FALSE)</f>
        <v>19028960199017</v>
      </c>
      <c r="H157" s="216">
        <f>VLOOKUP(B157,GD_CHAM_CONG!$C$6:$AN$997,38,FALSE)</f>
        <v>27</v>
      </c>
      <c r="I157" s="216">
        <f>VLOOKUP(B157,GD_CHAM_CONG!$C$6:$AS$997,39,FALSE)+VLOOKUP(B157,GD_CHAM_CONG!$C$6:$AS$997,40,FALSE)+VLOOKUP(B157,GD_CHAM_CONG!$C$6:$AS$997,41,FALSE)+VLOOKUP(B157,GD_CHAM_CONG!$C$6:$AS$997,42,FALSE)+VLOOKUP(B157,GD_CHAM_CONG!$C$6:$AS$997,43,FALSE)</f>
        <v>0</v>
      </c>
      <c r="J157" s="216">
        <f>VLOOKUP(B157,GD_CHAM_CONG!$C$6:$AV$997,44,FALSE)+VLOOKUP(B157,GD_CHAM_CONG!$C$6:$AV$997,45,FALSE)+VLOOKUP(B157,GD_CHAM_CONG!$C$6:$AV$997,46,FALSE)</f>
        <v>0</v>
      </c>
      <c r="K157" s="216">
        <f>VLOOKUP(B157,GD_CHAM_CONG!$C$6:$AW$997,47,FALSE)</f>
        <v>0</v>
      </c>
      <c r="L157" s="216">
        <f>VLOOKUP(B157,GD_CHAM_CONG!$C$6:$AZ$997,47,FALSE)+VLOOKUP(B157,GD_CHAM_CONG!$C$6:$AZ$997,48,FALSE)</f>
        <v>0</v>
      </c>
      <c r="M157" s="216">
        <f>VLOOKUP(B157,GD_CHAM_CONG!$C$6:$BF$997,50,FALSE)+VLOOKUP(B157,GD_CHAM_CONG!$C$6:$BF$997,51,FALSE)+VLOOKUP(B157,GD_CHAM_CONG!$C$6:$BF$997,52,FALSE)+VLOOKUP(B157,GD_CHAM_CONG!$C$6:$BF$997,53,FALSE)+VLOOKUP(B157,GD_CHAM_CONG!$C$6:$BF$997,54,FALSE)</f>
        <v>0</v>
      </c>
      <c r="N157" s="217">
        <f>VLOOKUP(B157,GD_CHAM_CONG!$C$1:$BJ$480,60,FALSE)</f>
        <v>0.93</v>
      </c>
      <c r="O157" s="218">
        <f>RPT_LNS_LUONG_CHE_DO!BA158</f>
        <v>6696000.0000000009</v>
      </c>
      <c r="P157" s="218">
        <f>VLOOKUP(B157,RPT_LNS_LUONG_CHE_DO!$B$5:$CA$989,78,FALSE)</f>
        <v>0</v>
      </c>
      <c r="Q157" s="218">
        <f>VLOOKUP(B157,RPT_PHU_CAP_TN!$B$5:$G$1000,6,FALSE)</f>
        <v>0</v>
      </c>
      <c r="R157" s="218">
        <f>VLOOKUP(B157,RPT_TIEN_AN_TRUA!$B$5:$I$1000,8,FALSE)</f>
        <v>680000</v>
      </c>
      <c r="S157" s="218">
        <f>VLOOKUP(B157,RPT_LNS_LUONG_CHE_DO!$B$5:$BV$993,68,FALSE)+VLOOKUP(B157,RPT_LNS_LUONG_CHE_DO!$B$5:$BW$993,69,FALSE)</f>
        <v>0</v>
      </c>
      <c r="T157" s="218">
        <f t="shared" si="8"/>
        <v>7376000.0000000009</v>
      </c>
      <c r="U157" s="219">
        <f>VLOOKUP(B157,RPT_BAO_HIEM!$B$5:$N$1000,11,FALSE)</f>
        <v>310000</v>
      </c>
      <c r="V157" s="219">
        <f>VLOOKUP(B157,RPT_BAO_HIEM!$B$5:$N$1000,12,FALSE)</f>
        <v>58125</v>
      </c>
      <c r="W157" s="219">
        <f>VLOOKUP(B157,RPT_BAO_HIEM!$B$5:$N$1000,13,FALSE)</f>
        <v>38750</v>
      </c>
      <c r="X157" s="220">
        <f>VLOOKUP(B157,RPT_DOAN_PHI!$B$5:$H$968,7,FALSE)</f>
        <v>66960</v>
      </c>
      <c r="Y157" s="219">
        <f>VLOOKUP(B157,RPT_THUE!$B$5:$H$933,7,FALSE)</f>
        <v>204112.50000000006</v>
      </c>
      <c r="Z157" s="219">
        <f t="shared" si="9"/>
        <v>677947.5</v>
      </c>
      <c r="AA157" s="221">
        <f t="shared" si="10"/>
        <v>6698052.5000000009</v>
      </c>
      <c r="AB157" s="222"/>
      <c r="AC157" s="222"/>
      <c r="AD157" s="221">
        <f t="shared" si="15"/>
        <v>6698052.5000000009</v>
      </c>
      <c r="AE157">
        <v>6698052.5000000009</v>
      </c>
      <c r="AF157" s="338">
        <f t="shared" si="12"/>
        <v>0</v>
      </c>
    </row>
    <row r="158" spans="1:41" ht="14.25" x14ac:dyDescent="0.2">
      <c r="A158" s="89">
        <f t="shared" si="13"/>
        <v>155</v>
      </c>
      <c r="B158" s="212">
        <f>GD_CHUNG!B159</f>
        <v>13673</v>
      </c>
      <c r="C158" s="212" t="str">
        <f>GD_CHUNG!C159</f>
        <v>Đỗ Văn Thắng</v>
      </c>
      <c r="D158" s="212" t="str">
        <f>GD_CHUNG!D159</f>
        <v>Nhân viên phục vụ hành khách hàng hóa</v>
      </c>
      <c r="E158" s="213" t="str">
        <f>GD_CHUNG!G159</f>
        <v>HD3N</v>
      </c>
      <c r="F158" s="214">
        <f>VLOOKUP(B158,GD_LCD_HS_LNS!$B$4:$E$1000,4,FALSE)</f>
        <v>3875000</v>
      </c>
      <c r="G158" s="215">
        <f>VLOOKUP(B158,GD_CHUNG!$B$5:$N$594,13,FALSE)</f>
        <v>19028632709016</v>
      </c>
      <c r="H158" s="216">
        <f>VLOOKUP(B158,GD_CHAM_CONG!$C$6:$AN$997,38,FALSE)</f>
        <v>25</v>
      </c>
      <c r="I158" s="216">
        <f>VLOOKUP(B158,GD_CHAM_CONG!$C$6:$AS$997,39,FALSE)+VLOOKUP(B158,GD_CHAM_CONG!$C$6:$AS$997,40,FALSE)+VLOOKUP(B158,GD_CHAM_CONG!$C$6:$AS$997,41,FALSE)+VLOOKUP(B158,GD_CHAM_CONG!$C$6:$AS$997,42,FALSE)+VLOOKUP(B158,GD_CHAM_CONG!$C$6:$AS$997,43,FALSE)</f>
        <v>2</v>
      </c>
      <c r="J158" s="216">
        <f>VLOOKUP(B158,GD_CHAM_CONG!$C$6:$AV$997,44,FALSE)+VLOOKUP(B158,GD_CHAM_CONG!$C$6:$AV$997,45,FALSE)+VLOOKUP(B158,GD_CHAM_CONG!$C$6:$AV$997,46,FALSE)</f>
        <v>0</v>
      </c>
      <c r="K158" s="216">
        <f>VLOOKUP(B158,GD_CHAM_CONG!$C$6:$AW$997,47,FALSE)</f>
        <v>0</v>
      </c>
      <c r="L158" s="216">
        <f>VLOOKUP(B158,GD_CHAM_CONG!$C$6:$AZ$997,47,FALSE)+VLOOKUP(B158,GD_CHAM_CONG!$C$6:$AZ$997,48,FALSE)</f>
        <v>0</v>
      </c>
      <c r="M158" s="216">
        <f>VLOOKUP(B158,GD_CHAM_CONG!$C$6:$BF$997,50,FALSE)+VLOOKUP(B158,GD_CHAM_CONG!$C$6:$BF$997,51,FALSE)+VLOOKUP(B158,GD_CHAM_CONG!$C$6:$BF$997,52,FALSE)+VLOOKUP(B158,GD_CHAM_CONG!$C$6:$BF$997,53,FALSE)+VLOOKUP(B158,GD_CHAM_CONG!$C$6:$BF$997,54,FALSE)</f>
        <v>0</v>
      </c>
      <c r="N158" s="217">
        <f>VLOOKUP(B158,GD_CHAM_CONG!$C$1:$BJ$480,60,FALSE)</f>
        <v>0.9</v>
      </c>
      <c r="O158" s="218">
        <f>RPT_LNS_LUONG_CHE_DO!BA159</f>
        <v>6000000.0000000009</v>
      </c>
      <c r="P158" s="218">
        <f>VLOOKUP(B158,RPT_LNS_LUONG_CHE_DO!$B$5:$CA$989,78,FALSE)</f>
        <v>0</v>
      </c>
      <c r="Q158" s="218">
        <f>VLOOKUP(B158,RPT_PHU_CAP_TN!$B$5:$G$1000,6,FALSE)</f>
        <v>0</v>
      </c>
      <c r="R158" s="218">
        <f>VLOOKUP(B158,RPT_TIEN_AN_TRUA!$B$5:$I$1000,8,FALSE)</f>
        <v>629629.62962962966</v>
      </c>
      <c r="S158" s="218">
        <f>VLOOKUP(B158,RPT_LNS_LUONG_CHE_DO!$B$5:$BV$993,68,FALSE)+VLOOKUP(B158,RPT_LNS_LUONG_CHE_DO!$B$5:$BW$993,69,FALSE)</f>
        <v>0</v>
      </c>
      <c r="T158" s="218">
        <f t="shared" si="8"/>
        <v>6629629.6296296306</v>
      </c>
      <c r="U158" s="219">
        <f>VLOOKUP(B158,RPT_BAO_HIEM!$B$5:$N$1000,11,FALSE)</f>
        <v>310000</v>
      </c>
      <c r="V158" s="219">
        <f>VLOOKUP(B158,RPT_BAO_HIEM!$B$5:$N$1000,12,FALSE)</f>
        <v>58125</v>
      </c>
      <c r="W158" s="219">
        <f>VLOOKUP(B158,RPT_BAO_HIEM!$B$5:$N$1000,13,FALSE)</f>
        <v>38750</v>
      </c>
      <c r="X158" s="220">
        <f>VLOOKUP(B158,RPT_DOAN_PHI!$B$5:$H$968,7,FALSE)</f>
        <v>60000</v>
      </c>
      <c r="Y158" s="219">
        <f>VLOOKUP(B158,RPT_THUE!$B$5:$H$933,7,FALSE)</f>
        <v>165712.50000000006</v>
      </c>
      <c r="Z158" s="219">
        <f t="shared" si="9"/>
        <v>632587.5</v>
      </c>
      <c r="AA158" s="221">
        <f t="shared" si="10"/>
        <v>5997042.1296296306</v>
      </c>
      <c r="AB158" s="303">
        <v>71280</v>
      </c>
      <c r="AC158" s="222"/>
      <c r="AD158" s="221">
        <f t="shared" si="15"/>
        <v>5925762.1296296306</v>
      </c>
      <c r="AE158">
        <v>5925762.1296296306</v>
      </c>
      <c r="AF158" s="338">
        <f t="shared" si="12"/>
        <v>0</v>
      </c>
    </row>
    <row r="159" spans="1:41" ht="14.25" x14ac:dyDescent="0.2">
      <c r="A159" s="89">
        <f t="shared" si="13"/>
        <v>156</v>
      </c>
      <c r="B159" s="212">
        <f>GD_CHUNG!B160</f>
        <v>10572</v>
      </c>
      <c r="C159" s="212" t="str">
        <f>GD_CHUNG!C160</f>
        <v>Võ Thị Hồng Minh</v>
      </c>
      <c r="D159" s="212" t="str">
        <f>GD_CHUNG!D160</f>
        <v>NV PVHK</v>
      </c>
      <c r="E159" s="213" t="str">
        <f>GD_CHUNG!G160</f>
        <v>HDKX</v>
      </c>
      <c r="F159" s="214">
        <f>VLOOKUP(B159,GD_LCD_HS_LNS!$B$4:$E$1000,4,FALSE)</f>
        <v>3875000</v>
      </c>
      <c r="G159" s="215">
        <f>VLOOKUP(B159,GD_CHUNG!$B$5:$N$594,13,FALSE)</f>
        <v>10522162218012</v>
      </c>
      <c r="H159" s="216">
        <f>VLOOKUP(B159,GD_CHAM_CONG!$C$6:$AN$997,38,FALSE)</f>
        <v>27</v>
      </c>
      <c r="I159" s="216">
        <f>VLOOKUP(B159,GD_CHAM_CONG!$C$6:$AS$997,39,FALSE)+VLOOKUP(B159,GD_CHAM_CONG!$C$6:$AS$997,40,FALSE)+VLOOKUP(B159,GD_CHAM_CONG!$C$6:$AS$997,41,FALSE)+VLOOKUP(B159,GD_CHAM_CONG!$C$6:$AS$997,42,FALSE)+VLOOKUP(B159,GD_CHAM_CONG!$C$6:$AS$997,43,FALSE)</f>
        <v>0</v>
      </c>
      <c r="J159" s="216">
        <f>VLOOKUP(B159,GD_CHAM_CONG!$C$6:$AV$997,44,FALSE)+VLOOKUP(B159,GD_CHAM_CONG!$C$6:$AV$997,45,FALSE)+VLOOKUP(B159,GD_CHAM_CONG!$C$6:$AV$997,46,FALSE)</f>
        <v>0</v>
      </c>
      <c r="K159" s="216">
        <f>VLOOKUP(B159,GD_CHAM_CONG!$C$6:$AW$997,47,FALSE)</f>
        <v>0</v>
      </c>
      <c r="L159" s="216">
        <f>VLOOKUP(B159,GD_CHAM_CONG!$C$6:$AZ$997,47,FALSE)+VLOOKUP(B159,GD_CHAM_CONG!$C$6:$AZ$997,48,FALSE)</f>
        <v>0</v>
      </c>
      <c r="M159" s="216">
        <f>VLOOKUP(B159,GD_CHAM_CONG!$C$6:$BF$997,50,FALSE)+VLOOKUP(B159,GD_CHAM_CONG!$C$6:$BF$997,51,FALSE)+VLOOKUP(B159,GD_CHAM_CONG!$C$6:$BF$997,52,FALSE)+VLOOKUP(B159,GD_CHAM_CONG!$C$6:$BF$997,53,FALSE)+VLOOKUP(B159,GD_CHAM_CONG!$C$6:$BF$997,54,FALSE)</f>
        <v>0</v>
      </c>
      <c r="N159" s="217">
        <f>VLOOKUP(B159,GD_CHAM_CONG!$C$1:$BJ$480,60,FALSE)</f>
        <v>0.97</v>
      </c>
      <c r="O159" s="218">
        <f>RPT_LNS_LUONG_CHE_DO!BA160</f>
        <v>9297450</v>
      </c>
      <c r="P159" s="218">
        <f>VLOOKUP(B159,RPT_LNS_LUONG_CHE_DO!$B$5:$CA$989,78,FALSE)</f>
        <v>0</v>
      </c>
      <c r="Q159" s="218">
        <f>VLOOKUP(B159,RPT_PHU_CAP_TN!$B$5:$G$1000,6,FALSE)</f>
        <v>155000</v>
      </c>
      <c r="R159" s="218">
        <f>VLOOKUP(B159,RPT_TIEN_AN_TRUA!$B$5:$I$1000,8,FALSE)</f>
        <v>680000</v>
      </c>
      <c r="S159" s="218">
        <f>VLOOKUP(B159,RPT_LNS_LUONG_CHE_DO!$B$5:$BV$993,68,FALSE)+VLOOKUP(B159,RPT_LNS_LUONG_CHE_DO!$B$5:$BW$993,69,FALSE)</f>
        <v>0</v>
      </c>
      <c r="T159" s="218">
        <f t="shared" si="8"/>
        <v>10132450</v>
      </c>
      <c r="U159" s="219">
        <f>VLOOKUP(B159,RPT_BAO_HIEM!$B$5:$N$1000,11,FALSE)</f>
        <v>310000</v>
      </c>
      <c r="V159" s="219">
        <f>VLOOKUP(B159,RPT_BAO_HIEM!$B$5:$N$1000,12,FALSE)</f>
        <v>58125</v>
      </c>
      <c r="W159" s="219">
        <f>VLOOKUP(B159,RPT_BAO_HIEM!$B$5:$N$1000,13,FALSE)</f>
        <v>38750</v>
      </c>
      <c r="X159" s="220">
        <f>VLOOKUP(B159,RPT_DOAN_PHI!$B$5:$H$968,7,FALSE)</f>
        <v>94525</v>
      </c>
      <c r="Y159" s="219">
        <f>VLOOKUP(B159,RPT_THUE!$B$5:$H$933,7,FALSE)</f>
        <v>327870</v>
      </c>
      <c r="Z159" s="219">
        <f t="shared" si="9"/>
        <v>829270</v>
      </c>
      <c r="AA159" s="221">
        <f t="shared" si="10"/>
        <v>9303180</v>
      </c>
      <c r="AB159" s="222"/>
      <c r="AC159" s="222"/>
      <c r="AD159" s="221">
        <f t="shared" si="15"/>
        <v>9303180</v>
      </c>
      <c r="AE159">
        <v>9303180</v>
      </c>
      <c r="AF159" s="338">
        <f t="shared" si="12"/>
        <v>0</v>
      </c>
    </row>
    <row r="160" spans="1:41" ht="14.25" x14ac:dyDescent="0.2">
      <c r="A160" s="89">
        <f t="shared" si="13"/>
        <v>157</v>
      </c>
      <c r="B160" s="212">
        <f>GD_CHUNG!B161</f>
        <v>10574</v>
      </c>
      <c r="C160" s="212" t="str">
        <f>GD_CHUNG!C161</f>
        <v>Nguyễn Thị Hồng Duyên</v>
      </c>
      <c r="D160" s="212" t="str">
        <f>GD_CHUNG!D161</f>
        <v>NV PVHK</v>
      </c>
      <c r="E160" s="213" t="str">
        <f>GD_CHUNG!G161</f>
        <v>HDKX</v>
      </c>
      <c r="F160" s="214">
        <f>VLOOKUP(B160,GD_LCD_HS_LNS!$B$4:$E$1000,4,FALSE)</f>
        <v>3875000</v>
      </c>
      <c r="G160" s="215">
        <f>VLOOKUP(B160,GD_CHUNG!$B$5:$N$594,13,FALSE)</f>
        <v>10520235203016</v>
      </c>
      <c r="H160" s="216">
        <f>VLOOKUP(B160,GD_CHAM_CONG!$C$6:$AN$997,38,FALSE)</f>
        <v>27</v>
      </c>
      <c r="I160" s="216">
        <f>VLOOKUP(B160,GD_CHAM_CONG!$C$6:$AS$997,39,FALSE)+VLOOKUP(B160,GD_CHAM_CONG!$C$6:$AS$997,40,FALSE)+VLOOKUP(B160,GD_CHAM_CONG!$C$6:$AS$997,41,FALSE)+VLOOKUP(B160,GD_CHAM_CONG!$C$6:$AS$997,42,FALSE)+VLOOKUP(B160,GD_CHAM_CONG!$C$6:$AS$997,43,FALSE)</f>
        <v>0</v>
      </c>
      <c r="J160" s="216">
        <f>VLOOKUP(B160,GD_CHAM_CONG!$C$6:$AV$997,44,FALSE)+VLOOKUP(B160,GD_CHAM_CONG!$C$6:$AV$997,45,FALSE)+VLOOKUP(B160,GD_CHAM_CONG!$C$6:$AV$997,46,FALSE)</f>
        <v>0</v>
      </c>
      <c r="K160" s="216">
        <f>VLOOKUP(B160,GD_CHAM_CONG!$C$6:$AW$997,47,FALSE)</f>
        <v>0</v>
      </c>
      <c r="L160" s="216">
        <f>VLOOKUP(B160,GD_CHAM_CONG!$C$6:$AZ$997,47,FALSE)+VLOOKUP(B160,GD_CHAM_CONG!$C$6:$AZ$997,48,FALSE)</f>
        <v>0</v>
      </c>
      <c r="M160" s="216">
        <f>VLOOKUP(B160,GD_CHAM_CONG!$C$6:$BF$997,50,FALSE)+VLOOKUP(B160,GD_CHAM_CONG!$C$6:$BF$997,51,FALSE)+VLOOKUP(B160,GD_CHAM_CONG!$C$6:$BF$997,52,FALSE)+VLOOKUP(B160,GD_CHAM_CONG!$C$6:$BF$997,53,FALSE)+VLOOKUP(B160,GD_CHAM_CONG!$C$6:$BF$997,54,FALSE)</f>
        <v>0</v>
      </c>
      <c r="N160" s="217">
        <f>VLOOKUP(B160,GD_CHAM_CONG!$C$1:$BJ$480,60,FALSE)</f>
        <v>0.95</v>
      </c>
      <c r="O160" s="218">
        <f>RPT_LNS_LUONG_CHE_DO!BA161</f>
        <v>9105750</v>
      </c>
      <c r="P160" s="218">
        <f>VLOOKUP(B160,RPT_LNS_LUONG_CHE_DO!$B$5:$CA$989,78,FALSE)</f>
        <v>0</v>
      </c>
      <c r="Q160" s="218">
        <f>VLOOKUP(B160,RPT_PHU_CAP_TN!$B$5:$G$1000,6,FALSE)</f>
        <v>0</v>
      </c>
      <c r="R160" s="218">
        <f>VLOOKUP(B160,RPT_TIEN_AN_TRUA!$B$5:$I$1000,8,FALSE)</f>
        <v>680000</v>
      </c>
      <c r="S160" s="218">
        <f>VLOOKUP(B160,RPT_LNS_LUONG_CHE_DO!$B$5:$BV$993,68,FALSE)+VLOOKUP(B160,RPT_LNS_LUONG_CHE_DO!$B$5:$BW$993,69,FALSE)</f>
        <v>0</v>
      </c>
      <c r="T160" s="218">
        <f t="shared" si="8"/>
        <v>9785750</v>
      </c>
      <c r="U160" s="219">
        <f>VLOOKUP(B160,RPT_BAO_HIEM!$B$5:$N$1000,11,FALSE)</f>
        <v>310000</v>
      </c>
      <c r="V160" s="219">
        <f>VLOOKUP(B160,RPT_BAO_HIEM!$B$5:$N$1000,12,FALSE)</f>
        <v>58125</v>
      </c>
      <c r="W160" s="219">
        <f>VLOOKUP(B160,RPT_BAO_HIEM!$B$5:$N$1000,13,FALSE)</f>
        <v>38750</v>
      </c>
      <c r="X160" s="220">
        <f>VLOOKUP(B160,RPT_DOAN_PHI!$B$5:$H$968,7,FALSE)</f>
        <v>91058</v>
      </c>
      <c r="Y160" s="219">
        <f>VLOOKUP(B160,RPT_THUE!$B$5:$H$933,7,FALSE)</f>
        <v>83850</v>
      </c>
      <c r="Z160" s="219">
        <f t="shared" si="9"/>
        <v>581783</v>
      </c>
      <c r="AA160" s="221">
        <f t="shared" si="10"/>
        <v>9203967</v>
      </c>
      <c r="AB160" s="222"/>
      <c r="AC160" s="222"/>
      <c r="AD160" s="221">
        <f t="shared" si="15"/>
        <v>9203967</v>
      </c>
      <c r="AE160">
        <v>9203967</v>
      </c>
      <c r="AF160" s="338">
        <f t="shared" si="12"/>
        <v>0</v>
      </c>
    </row>
    <row r="161" spans="1:32" ht="14.25" x14ac:dyDescent="0.2">
      <c r="A161" s="89">
        <f t="shared" si="13"/>
        <v>158</v>
      </c>
      <c r="B161" s="212">
        <f>GD_CHUNG!B162</f>
        <v>10575</v>
      </c>
      <c r="C161" s="212" t="str">
        <f>GD_CHUNG!C162</f>
        <v>Phan Thị Thu Hường</v>
      </c>
      <c r="D161" s="212" t="str">
        <f>GD_CHUNG!D162</f>
        <v>Phó đội trường</v>
      </c>
      <c r="E161" s="213" t="str">
        <f>GD_CHUNG!G162</f>
        <v>HDKX</v>
      </c>
      <c r="F161" s="214">
        <f>VLOOKUP(B161,GD_LCD_HS_LNS!$B$4:$E$1000,4,FALSE)</f>
        <v>4921000</v>
      </c>
      <c r="G161" s="215">
        <f>VLOOKUP(B161,GD_CHUNG!$B$5:$N$594,13,FALSE)</f>
        <v>10520104989014</v>
      </c>
      <c r="H161" s="216">
        <f>VLOOKUP(B161,GD_CHAM_CONG!$C$6:$AN$997,38,FALSE)</f>
        <v>27</v>
      </c>
      <c r="I161" s="216">
        <f>VLOOKUP(B161,GD_CHAM_CONG!$C$6:$AS$997,39,FALSE)+VLOOKUP(B161,GD_CHAM_CONG!$C$6:$AS$997,40,FALSE)+VLOOKUP(B161,GD_CHAM_CONG!$C$6:$AS$997,41,FALSE)+VLOOKUP(B161,GD_CHAM_CONG!$C$6:$AS$997,42,FALSE)+VLOOKUP(B161,GD_CHAM_CONG!$C$6:$AS$997,43,FALSE)</f>
        <v>0</v>
      </c>
      <c r="J161" s="216">
        <f>VLOOKUP(B161,GD_CHAM_CONG!$C$6:$AV$997,44,FALSE)+VLOOKUP(B161,GD_CHAM_CONG!$C$6:$AV$997,45,FALSE)+VLOOKUP(B161,GD_CHAM_CONG!$C$6:$AV$997,46,FALSE)</f>
        <v>0</v>
      </c>
      <c r="K161" s="216">
        <f>VLOOKUP(B161,GD_CHAM_CONG!$C$6:$AW$997,47,FALSE)</f>
        <v>0</v>
      </c>
      <c r="L161" s="216">
        <f>VLOOKUP(B161,GD_CHAM_CONG!$C$6:$AZ$997,47,FALSE)+VLOOKUP(B161,GD_CHAM_CONG!$C$6:$AZ$997,48,FALSE)</f>
        <v>0</v>
      </c>
      <c r="M161" s="216">
        <f>VLOOKUP(B161,GD_CHAM_CONG!$C$6:$BF$997,50,FALSE)+VLOOKUP(B161,GD_CHAM_CONG!$C$6:$BF$997,51,FALSE)+VLOOKUP(B161,GD_CHAM_CONG!$C$6:$BF$997,52,FALSE)+VLOOKUP(B161,GD_CHAM_CONG!$C$6:$BF$997,53,FALSE)+VLOOKUP(B161,GD_CHAM_CONG!$C$6:$BF$997,54,FALSE)</f>
        <v>0</v>
      </c>
      <c r="N161" s="217">
        <f>VLOOKUP(B161,GD_CHAM_CONG!$C$1:$BJ$480,60,FALSE)</f>
        <v>1</v>
      </c>
      <c r="O161" s="218">
        <f>RPT_LNS_LUONG_CHE_DO!BA162</f>
        <v>14715000</v>
      </c>
      <c r="P161" s="218">
        <f>VLOOKUP(B161,RPT_LNS_LUONG_CHE_DO!$B$5:$CA$989,78,FALSE)</f>
        <v>0</v>
      </c>
      <c r="Q161" s="218">
        <f>VLOOKUP(B161,RPT_PHU_CAP_TN!$B$5:$G$1000,6,FALSE)</f>
        <v>0</v>
      </c>
      <c r="R161" s="218">
        <f>VLOOKUP(B161,RPT_TIEN_AN_TRUA!$B$5:$I$1000,8,FALSE)</f>
        <v>680000</v>
      </c>
      <c r="S161" s="218">
        <f>VLOOKUP(B161,RPT_LNS_LUONG_CHE_DO!$B$5:$BV$993,68,FALSE)+VLOOKUP(B161,RPT_LNS_LUONG_CHE_DO!$B$5:$BW$993,69,FALSE)</f>
        <v>0</v>
      </c>
      <c r="T161" s="218">
        <f t="shared" si="8"/>
        <v>15395000</v>
      </c>
      <c r="U161" s="219">
        <f>VLOOKUP(B161,RPT_BAO_HIEM!$B$5:$N$1000,11,FALSE)</f>
        <v>393680</v>
      </c>
      <c r="V161" s="219">
        <f>VLOOKUP(B161,RPT_BAO_HIEM!$B$5:$N$1000,12,FALSE)</f>
        <v>73815</v>
      </c>
      <c r="W161" s="219">
        <f>VLOOKUP(B161,RPT_BAO_HIEM!$B$5:$N$1000,13,FALSE)</f>
        <v>49210</v>
      </c>
      <c r="X161" s="220">
        <f>VLOOKUP(B161,RPT_DOAN_PHI!$B$5:$H$968,7,FALSE)</f>
        <v>115000</v>
      </c>
      <c r="Y161" s="219">
        <f>VLOOKUP(B161,RPT_THUE!$B$5:$H$933,7,FALSE)</f>
        <v>1079488.5</v>
      </c>
      <c r="Z161" s="219">
        <f t="shared" si="9"/>
        <v>1711193.5</v>
      </c>
      <c r="AA161" s="221">
        <f t="shared" si="10"/>
        <v>13683806.5</v>
      </c>
      <c r="AB161" s="222"/>
      <c r="AC161" s="222"/>
      <c r="AD161" s="221">
        <f t="shared" si="15"/>
        <v>13683806.5</v>
      </c>
      <c r="AE161">
        <v>13683806.5</v>
      </c>
      <c r="AF161" s="338">
        <f t="shared" si="12"/>
        <v>0</v>
      </c>
    </row>
    <row r="162" spans="1:32" ht="14.25" x14ac:dyDescent="0.2">
      <c r="A162" s="89">
        <f t="shared" si="13"/>
        <v>159</v>
      </c>
      <c r="B162" s="212">
        <f>GD_CHUNG!B163</f>
        <v>10579</v>
      </c>
      <c r="C162" s="212" t="str">
        <f>GD_CHUNG!C163</f>
        <v>Tạ Thị Cẩm Vân</v>
      </c>
      <c r="D162" s="212" t="str">
        <f>GD_CHUNG!D163</f>
        <v>NV PVHK</v>
      </c>
      <c r="E162" s="213" t="str">
        <f>GD_CHUNG!G163</f>
        <v>HD3N</v>
      </c>
      <c r="F162" s="214">
        <f>VLOOKUP(B162,GD_LCD_HS_LNS!$B$4:$E$1000,4,FALSE)</f>
        <v>3875000</v>
      </c>
      <c r="G162" s="215">
        <f>VLOOKUP(B162,GD_CHUNG!$B$5:$N$594,13,FALSE)</f>
        <v>10525139513014</v>
      </c>
      <c r="H162" s="216">
        <f>VLOOKUP(B162,GD_CHAM_CONG!$C$6:$AN$997,38,FALSE)</f>
        <v>5</v>
      </c>
      <c r="I162" s="216">
        <f>VLOOKUP(B162,GD_CHAM_CONG!$C$6:$AS$997,39,FALSE)+VLOOKUP(B162,GD_CHAM_CONG!$C$6:$AS$997,40,FALSE)+VLOOKUP(B162,GD_CHAM_CONG!$C$6:$AS$997,41,FALSE)+VLOOKUP(B162,GD_CHAM_CONG!$C$6:$AS$997,42,FALSE)+VLOOKUP(B162,GD_CHAM_CONG!$C$6:$AS$997,43,FALSE)</f>
        <v>0</v>
      </c>
      <c r="J162" s="216">
        <f>VLOOKUP(B162,GD_CHAM_CONG!$C$6:$AV$997,44,FALSE)+VLOOKUP(B162,GD_CHAM_CONG!$C$6:$AV$997,45,FALSE)+VLOOKUP(B162,GD_CHAM_CONG!$C$6:$AV$997,46,FALSE)</f>
        <v>21</v>
      </c>
      <c r="K162" s="216">
        <f>VLOOKUP(B162,GD_CHAM_CONG!$C$6:$AW$997,47,FALSE)</f>
        <v>0</v>
      </c>
      <c r="L162" s="216">
        <f>VLOOKUP(B162,GD_CHAM_CONG!$C$6:$AZ$997,47,FALSE)+VLOOKUP(B162,GD_CHAM_CONG!$C$6:$AZ$997,48,FALSE)</f>
        <v>0</v>
      </c>
      <c r="M162" s="216">
        <f>VLOOKUP(B162,GD_CHAM_CONG!$C$6:$BF$997,50,FALSE)+VLOOKUP(B162,GD_CHAM_CONG!$C$6:$BF$997,51,FALSE)+VLOOKUP(B162,GD_CHAM_CONG!$C$6:$BF$997,52,FALSE)+VLOOKUP(B162,GD_CHAM_CONG!$C$6:$BF$997,53,FALSE)+VLOOKUP(B162,GD_CHAM_CONG!$C$6:$BF$997,54,FALSE)</f>
        <v>0</v>
      </c>
      <c r="N162" s="217">
        <f>VLOOKUP(B162,GD_CHAM_CONG!$C$1:$BJ$480,60,FALSE)</f>
        <v>1</v>
      </c>
      <c r="O162" s="218">
        <f>RPT_LNS_LUONG_CHE_DO!BA163</f>
        <v>2378499.9999999995</v>
      </c>
      <c r="P162" s="218">
        <f>VLOOKUP(B162,RPT_LNS_LUONG_CHE_DO!$B$5:$CA$989,78,FALSE)</f>
        <v>0</v>
      </c>
      <c r="Q162" s="218">
        <f>VLOOKUP(B162,RPT_PHU_CAP_TN!$B$5:$G$1000,6,FALSE)</f>
        <v>0</v>
      </c>
      <c r="R162" s="218">
        <f>VLOOKUP(B162,RPT_TIEN_AN_TRUA!$B$5:$I$1000,8,FALSE)</f>
        <v>125925.92592592591</v>
      </c>
      <c r="S162" s="218">
        <f>VLOOKUP(B162,RPT_LNS_LUONG_CHE_DO!$B$5:$BV$993,68,FALSE)+VLOOKUP(B162,RPT_LNS_LUONG_CHE_DO!$B$5:$BW$993,69,FALSE)</f>
        <v>0</v>
      </c>
      <c r="T162" s="218">
        <f t="shared" si="8"/>
        <v>2504425.9259259254</v>
      </c>
      <c r="U162" s="219">
        <f>VLOOKUP(B162,RPT_BAO_HIEM!$B$5:$N$1000,11,FALSE)</f>
        <v>0</v>
      </c>
      <c r="V162" s="219">
        <f>VLOOKUP(B162,RPT_BAO_HIEM!$B$5:$N$1000,12,FALSE)</f>
        <v>0</v>
      </c>
      <c r="W162" s="219">
        <f>VLOOKUP(B162,RPT_BAO_HIEM!$B$5:$N$1000,13,FALSE)</f>
        <v>0</v>
      </c>
      <c r="X162" s="220">
        <f>VLOOKUP(B162,RPT_DOAN_PHI!$B$5:$H$968,7,FALSE)</f>
        <v>23785</v>
      </c>
      <c r="Y162" s="219">
        <f>VLOOKUP(B162,RPT_THUE!$B$5:$H$933,7,FALSE)</f>
        <v>0</v>
      </c>
      <c r="Z162" s="219">
        <f t="shared" si="9"/>
        <v>23785</v>
      </c>
      <c r="AA162" s="221">
        <f t="shared" si="10"/>
        <v>2480640.9259259254</v>
      </c>
      <c r="AB162" s="303">
        <v>148500</v>
      </c>
      <c r="AC162" s="222"/>
      <c r="AD162" s="221">
        <f t="shared" si="15"/>
        <v>2332140.9259259254</v>
      </c>
      <c r="AE162">
        <v>2332140.9259259254</v>
      </c>
      <c r="AF162" s="338">
        <f t="shared" si="12"/>
        <v>0</v>
      </c>
    </row>
    <row r="163" spans="1:32" ht="14.25" x14ac:dyDescent="0.2">
      <c r="A163" s="89">
        <f t="shared" si="13"/>
        <v>160</v>
      </c>
      <c r="B163" s="212">
        <f>GD_CHUNG!B164</f>
        <v>10581</v>
      </c>
      <c r="C163" s="212" t="str">
        <f>GD_CHUNG!C164</f>
        <v>Nguyễn Thị Hoài</v>
      </c>
      <c r="D163" s="212" t="str">
        <f>GD_CHUNG!D164</f>
        <v>NV PVHK</v>
      </c>
      <c r="E163" s="213" t="str">
        <f>GD_CHUNG!G164</f>
        <v>HD3N</v>
      </c>
      <c r="F163" s="214">
        <f>VLOOKUP(B163,GD_LCD_HS_LNS!$B$4:$E$1000,4,FALSE)</f>
        <v>3875000</v>
      </c>
      <c r="G163" s="215">
        <f>VLOOKUP(B163,GD_CHUNG!$B$5:$N$594,13,FALSE)</f>
        <v>10524103453019</v>
      </c>
      <c r="H163" s="216">
        <f>VLOOKUP(B163,GD_CHAM_CONG!$C$6:$AN$997,38,FALSE)</f>
        <v>27</v>
      </c>
      <c r="I163" s="216">
        <f>VLOOKUP(B163,GD_CHAM_CONG!$C$6:$AS$997,39,FALSE)+VLOOKUP(B163,GD_CHAM_CONG!$C$6:$AS$997,40,FALSE)+VLOOKUP(B163,GD_CHAM_CONG!$C$6:$AS$997,41,FALSE)+VLOOKUP(B163,GD_CHAM_CONG!$C$6:$AS$997,42,FALSE)+VLOOKUP(B163,GD_CHAM_CONG!$C$6:$AS$997,43,FALSE)</f>
        <v>0</v>
      </c>
      <c r="J163" s="216">
        <f>VLOOKUP(B163,GD_CHAM_CONG!$C$6:$AV$997,44,FALSE)+VLOOKUP(B163,GD_CHAM_CONG!$C$6:$AV$997,45,FALSE)+VLOOKUP(B163,GD_CHAM_CONG!$C$6:$AV$997,46,FALSE)</f>
        <v>0</v>
      </c>
      <c r="K163" s="216">
        <f>VLOOKUP(B163,GD_CHAM_CONG!$C$6:$AW$997,47,FALSE)</f>
        <v>0</v>
      </c>
      <c r="L163" s="216">
        <f>VLOOKUP(B163,GD_CHAM_CONG!$C$6:$AZ$997,47,FALSE)+VLOOKUP(B163,GD_CHAM_CONG!$C$6:$AZ$997,48,FALSE)</f>
        <v>0</v>
      </c>
      <c r="M163" s="216">
        <f>VLOOKUP(B163,GD_CHAM_CONG!$C$6:$BF$997,50,FALSE)+VLOOKUP(B163,GD_CHAM_CONG!$C$6:$BF$997,51,FALSE)+VLOOKUP(B163,GD_CHAM_CONG!$C$6:$BF$997,52,FALSE)+VLOOKUP(B163,GD_CHAM_CONG!$C$6:$BF$997,53,FALSE)+VLOOKUP(B163,GD_CHAM_CONG!$C$6:$BF$997,54,FALSE)</f>
        <v>0</v>
      </c>
      <c r="N163" s="217">
        <f>VLOOKUP(B163,GD_CHAM_CONG!$C$1:$BJ$480,60,FALSE)</f>
        <v>1</v>
      </c>
      <c r="O163" s="218">
        <f>RPT_LNS_LUONG_CHE_DO!BA164</f>
        <v>8550000</v>
      </c>
      <c r="P163" s="218">
        <f>VLOOKUP(B163,RPT_LNS_LUONG_CHE_DO!$B$5:$CA$989,78,FALSE)</f>
        <v>0</v>
      </c>
      <c r="Q163" s="218">
        <f>VLOOKUP(B163,RPT_PHU_CAP_TN!$B$5:$G$1000,6,FALSE)</f>
        <v>155000</v>
      </c>
      <c r="R163" s="218">
        <f>VLOOKUP(B163,RPT_TIEN_AN_TRUA!$B$5:$I$1000,8,FALSE)</f>
        <v>680000</v>
      </c>
      <c r="S163" s="218">
        <f>VLOOKUP(B163,RPT_LNS_LUONG_CHE_DO!$B$5:$BV$993,68,FALSE)+VLOOKUP(B163,RPT_LNS_LUONG_CHE_DO!$B$5:$BW$993,69,FALSE)</f>
        <v>0</v>
      </c>
      <c r="T163" s="218">
        <f t="shared" si="8"/>
        <v>9385000</v>
      </c>
      <c r="U163" s="219">
        <f>VLOOKUP(B163,RPT_BAO_HIEM!$B$5:$N$1000,11,FALSE)</f>
        <v>310000</v>
      </c>
      <c r="V163" s="219">
        <f>VLOOKUP(B163,RPT_BAO_HIEM!$B$5:$N$1000,12,FALSE)</f>
        <v>58125</v>
      </c>
      <c r="W163" s="219">
        <f>VLOOKUP(B163,RPT_BAO_HIEM!$B$5:$N$1000,13,FALSE)</f>
        <v>38750</v>
      </c>
      <c r="X163" s="220">
        <f>VLOOKUP(B163,RPT_DOAN_PHI!$B$5:$H$968,7,FALSE)</f>
        <v>87050</v>
      </c>
      <c r="Y163" s="219">
        <f>VLOOKUP(B163,RPT_THUE!$B$5:$H$933,7,FALSE)</f>
        <v>552375</v>
      </c>
      <c r="Z163" s="219">
        <f t="shared" si="9"/>
        <v>1046300</v>
      </c>
      <c r="AA163" s="221">
        <f t="shared" si="10"/>
        <v>8338700</v>
      </c>
      <c r="AB163" s="222"/>
      <c r="AC163" s="303">
        <v>423225</v>
      </c>
      <c r="AD163" s="221">
        <f t="shared" si="15"/>
        <v>8761925</v>
      </c>
      <c r="AE163">
        <v>8761925</v>
      </c>
      <c r="AF163" s="338">
        <f t="shared" si="12"/>
        <v>0</v>
      </c>
    </row>
    <row r="164" spans="1:32" ht="14.25" x14ac:dyDescent="0.2">
      <c r="A164" s="89">
        <f t="shared" si="13"/>
        <v>161</v>
      </c>
      <c r="B164" s="212">
        <f>GD_CHUNG!B165</f>
        <v>10604</v>
      </c>
      <c r="C164" s="212" t="str">
        <f>GD_CHUNG!C165</f>
        <v>Nguyễn Thị Hồng</v>
      </c>
      <c r="D164" s="212" t="str">
        <f>GD_CHUNG!D165</f>
        <v>NV PVHK</v>
      </c>
      <c r="E164" s="213" t="str">
        <f>GD_CHUNG!G165</f>
        <v>HD3N</v>
      </c>
      <c r="F164" s="214">
        <f>VLOOKUP(B164,GD_LCD_HS_LNS!$B$4:$E$1000,4,FALSE)</f>
        <v>3875000</v>
      </c>
      <c r="G164" s="215">
        <f>VLOOKUP(B164,GD_CHUNG!$B$5:$N$594,13,FALSE)</f>
        <v>10525139496012</v>
      </c>
      <c r="H164" s="216">
        <f>VLOOKUP(B164,GD_CHAM_CONG!$C$6:$AN$997,38,FALSE)</f>
        <v>27</v>
      </c>
      <c r="I164" s="216">
        <f>VLOOKUP(B164,GD_CHAM_CONG!$C$6:$AS$997,39,FALSE)+VLOOKUP(B164,GD_CHAM_CONG!$C$6:$AS$997,40,FALSE)+VLOOKUP(B164,GD_CHAM_CONG!$C$6:$AS$997,41,FALSE)+VLOOKUP(B164,GD_CHAM_CONG!$C$6:$AS$997,42,FALSE)+VLOOKUP(B164,GD_CHAM_CONG!$C$6:$AS$997,43,FALSE)</f>
        <v>0</v>
      </c>
      <c r="J164" s="216">
        <f>VLOOKUP(B164,GD_CHAM_CONG!$C$6:$AV$997,44,FALSE)+VLOOKUP(B164,GD_CHAM_CONG!$C$6:$AV$997,45,FALSE)+VLOOKUP(B164,GD_CHAM_CONG!$C$6:$AV$997,46,FALSE)</f>
        <v>0</v>
      </c>
      <c r="K164" s="216">
        <f>VLOOKUP(B164,GD_CHAM_CONG!$C$6:$AW$997,47,FALSE)</f>
        <v>0</v>
      </c>
      <c r="L164" s="216">
        <f>VLOOKUP(B164,GD_CHAM_CONG!$C$6:$AZ$997,47,FALSE)+VLOOKUP(B164,GD_CHAM_CONG!$C$6:$AZ$997,48,FALSE)</f>
        <v>0</v>
      </c>
      <c r="M164" s="216">
        <f>VLOOKUP(B164,GD_CHAM_CONG!$C$6:$BF$997,50,FALSE)+VLOOKUP(B164,GD_CHAM_CONG!$C$6:$BF$997,51,FALSE)+VLOOKUP(B164,GD_CHAM_CONG!$C$6:$BF$997,52,FALSE)+VLOOKUP(B164,GD_CHAM_CONG!$C$6:$BF$997,53,FALSE)+VLOOKUP(B164,GD_CHAM_CONG!$C$6:$BF$997,54,FALSE)</f>
        <v>0</v>
      </c>
      <c r="N164" s="217">
        <f>VLOOKUP(B164,GD_CHAM_CONG!$C$1:$BJ$480,60,FALSE)</f>
        <v>0.97</v>
      </c>
      <c r="O164" s="218">
        <f>RPT_LNS_LUONG_CHE_DO!BA165</f>
        <v>7857000</v>
      </c>
      <c r="P164" s="218">
        <f>VLOOKUP(B164,RPT_LNS_LUONG_CHE_DO!$B$5:$CA$989,78,FALSE)</f>
        <v>0</v>
      </c>
      <c r="Q164" s="218">
        <f>VLOOKUP(B164,RPT_PHU_CAP_TN!$B$5:$G$1000,6,FALSE)</f>
        <v>0</v>
      </c>
      <c r="R164" s="218">
        <f>VLOOKUP(B164,RPT_TIEN_AN_TRUA!$B$5:$I$1000,8,FALSE)</f>
        <v>680000</v>
      </c>
      <c r="S164" s="218">
        <f>VLOOKUP(B164,RPT_LNS_LUONG_CHE_DO!$B$5:$BV$993,68,FALSE)+VLOOKUP(B164,RPT_LNS_LUONG_CHE_DO!$B$5:$BW$993,69,FALSE)</f>
        <v>0</v>
      </c>
      <c r="T164" s="218">
        <f t="shared" si="8"/>
        <v>8537000</v>
      </c>
      <c r="U164" s="219">
        <f>VLOOKUP(B164,RPT_BAO_HIEM!$B$5:$N$1000,11,FALSE)</f>
        <v>310000</v>
      </c>
      <c r="V164" s="219">
        <f>VLOOKUP(B164,RPT_BAO_HIEM!$B$5:$N$1000,12,FALSE)</f>
        <v>58125</v>
      </c>
      <c r="W164" s="219">
        <f>VLOOKUP(B164,RPT_BAO_HIEM!$B$5:$N$1000,13,FALSE)</f>
        <v>38750</v>
      </c>
      <c r="X164" s="220">
        <f>VLOOKUP(B164,RPT_DOAN_PHI!$B$5:$H$968,7,FALSE)</f>
        <v>78570</v>
      </c>
      <c r="Y164" s="219">
        <f>VLOOKUP(B164,RPT_THUE!$B$5:$H$933,7,FALSE)</f>
        <v>364325</v>
      </c>
      <c r="Z164" s="219">
        <f t="shared" si="9"/>
        <v>849770</v>
      </c>
      <c r="AA164" s="221">
        <f t="shared" si="10"/>
        <v>7687230</v>
      </c>
      <c r="AB164" s="309">
        <v>198000</v>
      </c>
      <c r="AC164" s="221"/>
      <c r="AD164" s="221">
        <f t="shared" si="15"/>
        <v>7489230</v>
      </c>
      <c r="AE164">
        <v>7489230</v>
      </c>
      <c r="AF164" s="338">
        <f t="shared" si="12"/>
        <v>0</v>
      </c>
    </row>
    <row r="165" spans="1:32" ht="14.25" x14ac:dyDescent="0.2">
      <c r="A165" s="89">
        <f t="shared" si="13"/>
        <v>162</v>
      </c>
      <c r="B165" s="212">
        <f>GD_CHUNG!B166</f>
        <v>10605</v>
      </c>
      <c r="C165" s="212" t="str">
        <f>GD_CHUNG!C166</f>
        <v>Nguyễn Thị Thùy Dương</v>
      </c>
      <c r="D165" s="212" t="str">
        <f>GD_CHUNG!D166</f>
        <v>NV PVHK</v>
      </c>
      <c r="E165" s="213" t="str">
        <f>GD_CHUNG!G166</f>
        <v>HD1N</v>
      </c>
      <c r="F165" s="214">
        <f>VLOOKUP(B165,GD_LCD_HS_LNS!$B$4:$E$1000,4,FALSE)</f>
        <v>3875000</v>
      </c>
      <c r="G165" s="215">
        <f>VLOOKUP(B165,GD_CHUNG!$B$5:$N$594,13,FALSE)</f>
        <v>10520192647012</v>
      </c>
      <c r="H165" s="216">
        <f>VLOOKUP(B165,GD_CHAM_CONG!$C$6:$AN$997,38,FALSE)</f>
        <v>0</v>
      </c>
      <c r="I165" s="216">
        <f>VLOOKUP(B165,GD_CHAM_CONG!$C$6:$AS$997,39,FALSE)+VLOOKUP(B165,GD_CHAM_CONG!$C$6:$AS$997,40,FALSE)+VLOOKUP(B165,GD_CHAM_CONG!$C$6:$AS$997,41,FALSE)+VLOOKUP(B165,GD_CHAM_CONG!$C$6:$AS$997,42,FALSE)+VLOOKUP(B165,GD_CHAM_CONG!$C$6:$AS$997,43,FALSE)</f>
        <v>0</v>
      </c>
      <c r="J165" s="216">
        <f>VLOOKUP(B165,GD_CHAM_CONG!$C$6:$AV$997,44,FALSE)+VLOOKUP(B165,GD_CHAM_CONG!$C$6:$AV$997,45,FALSE)+VLOOKUP(B165,GD_CHAM_CONG!$C$6:$AV$997,46,FALSE)</f>
        <v>0</v>
      </c>
      <c r="K165" s="216">
        <f>VLOOKUP(B165,GD_CHAM_CONG!$C$6:$AW$997,47,FALSE)</f>
        <v>0</v>
      </c>
      <c r="L165" s="216">
        <f>VLOOKUP(B165,GD_CHAM_CONG!$C$6:$AZ$997,47,FALSE)+VLOOKUP(B165,GD_CHAM_CONG!$C$6:$AZ$997,48,FALSE)</f>
        <v>0</v>
      </c>
      <c r="M165" s="216">
        <f>VLOOKUP(B165,GD_CHAM_CONG!$C$6:$BF$997,50,FALSE)+VLOOKUP(B165,GD_CHAM_CONG!$C$6:$BF$997,51,FALSE)+VLOOKUP(B165,GD_CHAM_CONG!$C$6:$BF$997,52,FALSE)+VLOOKUP(B165,GD_CHAM_CONG!$C$6:$BF$997,53,FALSE)+VLOOKUP(B165,GD_CHAM_CONG!$C$6:$BF$997,54,FALSE)</f>
        <v>0</v>
      </c>
      <c r="N165" s="217">
        <f>VLOOKUP(B165,GD_CHAM_CONG!$C$1:$BJ$480,60,FALSE)</f>
        <v>1</v>
      </c>
      <c r="O165" s="218">
        <f>RPT_LNS_LUONG_CHE_DO!BA166</f>
        <v>0</v>
      </c>
      <c r="P165" s="218">
        <f>VLOOKUP(B165,RPT_LNS_LUONG_CHE_DO!$B$5:$CA$989,78,FALSE)</f>
        <v>0</v>
      </c>
      <c r="Q165" s="218">
        <f>VLOOKUP(B165,RPT_PHU_CAP_TN!$B$5:$G$1000,6,FALSE)</f>
        <v>0</v>
      </c>
      <c r="R165" s="218">
        <f>VLOOKUP(B165,RPT_TIEN_AN_TRUA!$B$5:$I$1000,8,FALSE)</f>
        <v>0</v>
      </c>
      <c r="S165" s="218">
        <f>VLOOKUP(B165,RPT_LNS_LUONG_CHE_DO!$B$5:$BV$993,68,FALSE)+VLOOKUP(B165,RPT_LNS_LUONG_CHE_DO!$B$5:$BW$993,69,FALSE)</f>
        <v>0</v>
      </c>
      <c r="T165" s="218">
        <f t="shared" si="8"/>
        <v>0</v>
      </c>
      <c r="U165" s="219">
        <f>VLOOKUP(B165,RPT_BAO_HIEM!$B$5:$N$1000,11,FALSE)</f>
        <v>0</v>
      </c>
      <c r="V165" s="219">
        <f>VLOOKUP(B165,RPT_BAO_HIEM!$B$5:$N$1000,12,FALSE)</f>
        <v>0</v>
      </c>
      <c r="W165" s="219">
        <f>VLOOKUP(B165,RPT_BAO_HIEM!$B$5:$N$1000,13,FALSE)</f>
        <v>0</v>
      </c>
      <c r="X165" s="220">
        <f>VLOOKUP(B165,RPT_DOAN_PHI!$B$5:$H$968,7,FALSE)</f>
        <v>0</v>
      </c>
      <c r="Y165" s="219">
        <f>VLOOKUP(B165,RPT_THUE!$B$5:$H$933,7,FALSE)</f>
        <v>0</v>
      </c>
      <c r="Z165" s="219">
        <f t="shared" si="9"/>
        <v>0</v>
      </c>
      <c r="AA165" s="221">
        <f t="shared" si="10"/>
        <v>0</v>
      </c>
      <c r="AB165" s="221"/>
      <c r="AC165" s="309">
        <v>1</v>
      </c>
      <c r="AD165" s="221">
        <f t="shared" si="15"/>
        <v>1</v>
      </c>
      <c r="AE165">
        <v>1</v>
      </c>
      <c r="AF165" s="338">
        <f t="shared" si="12"/>
        <v>0</v>
      </c>
    </row>
    <row r="166" spans="1:32" ht="14.25" x14ac:dyDescent="0.2">
      <c r="A166" s="89">
        <f t="shared" si="13"/>
        <v>163</v>
      </c>
      <c r="B166" s="212">
        <f>GD_CHUNG!B167</f>
        <v>10611</v>
      </c>
      <c r="C166" s="212" t="str">
        <f>GD_CHUNG!C167</f>
        <v>Hoàng Thị Huyền Diệu</v>
      </c>
      <c r="D166" s="212" t="str">
        <f>GD_CHUNG!D167</f>
        <v>NV PVHK</v>
      </c>
      <c r="E166" s="213" t="str">
        <f>GD_CHUNG!G167</f>
        <v>HDKX</v>
      </c>
      <c r="F166" s="214">
        <f>VLOOKUP(B166,GD_LCD_HS_LNS!$B$4:$E$1000,4,FALSE)</f>
        <v>3875000</v>
      </c>
      <c r="G166" s="215">
        <f>VLOOKUP(B166,GD_CHUNG!$B$5:$N$594,13,FALSE)</f>
        <v>10522162383013</v>
      </c>
      <c r="H166" s="216">
        <f>VLOOKUP(B166,GD_CHAM_CONG!$C$6:$AN$997,38,FALSE)</f>
        <v>27</v>
      </c>
      <c r="I166" s="216">
        <f>VLOOKUP(B166,GD_CHAM_CONG!$C$6:$AS$997,39,FALSE)+VLOOKUP(B166,GD_CHAM_CONG!$C$6:$AS$997,40,FALSE)+VLOOKUP(B166,GD_CHAM_CONG!$C$6:$AS$997,41,FALSE)+VLOOKUP(B166,GD_CHAM_CONG!$C$6:$AS$997,42,FALSE)+VLOOKUP(B166,GD_CHAM_CONG!$C$6:$AS$997,43,FALSE)</f>
        <v>0</v>
      </c>
      <c r="J166" s="216">
        <f>VLOOKUP(B166,GD_CHAM_CONG!$C$6:$AV$997,44,FALSE)+VLOOKUP(B166,GD_CHAM_CONG!$C$6:$AV$997,45,FALSE)+VLOOKUP(B166,GD_CHAM_CONG!$C$6:$AV$997,46,FALSE)</f>
        <v>0</v>
      </c>
      <c r="K166" s="216">
        <f>VLOOKUP(B166,GD_CHAM_CONG!$C$6:$AW$997,47,FALSE)</f>
        <v>0</v>
      </c>
      <c r="L166" s="216">
        <f>VLOOKUP(B166,GD_CHAM_CONG!$C$6:$AZ$997,47,FALSE)+VLOOKUP(B166,GD_CHAM_CONG!$C$6:$AZ$997,48,FALSE)</f>
        <v>0</v>
      </c>
      <c r="M166" s="216">
        <f>VLOOKUP(B166,GD_CHAM_CONG!$C$6:$BF$997,50,FALSE)+VLOOKUP(B166,GD_CHAM_CONG!$C$6:$BF$997,51,FALSE)+VLOOKUP(B166,GD_CHAM_CONG!$C$6:$BF$997,52,FALSE)+VLOOKUP(B166,GD_CHAM_CONG!$C$6:$BF$997,53,FALSE)+VLOOKUP(B166,GD_CHAM_CONG!$C$6:$BF$997,54,FALSE)</f>
        <v>0</v>
      </c>
      <c r="N166" s="217">
        <f>VLOOKUP(B166,GD_CHAM_CONG!$C$1:$BJ$480,60,FALSE)</f>
        <v>0.85</v>
      </c>
      <c r="O166" s="218">
        <f>RPT_LNS_LUONG_CHE_DO!BA167</f>
        <v>8147249.9999999991</v>
      </c>
      <c r="P166" s="218">
        <f>VLOOKUP(B166,RPT_LNS_LUONG_CHE_DO!$B$5:$CA$989,78,FALSE)</f>
        <v>0</v>
      </c>
      <c r="Q166" s="218">
        <f>VLOOKUP(B166,RPT_PHU_CAP_TN!$B$5:$G$1000,6,FALSE)</f>
        <v>0</v>
      </c>
      <c r="R166" s="218">
        <f>VLOOKUP(B166,RPT_TIEN_AN_TRUA!$B$5:$I$1000,8,FALSE)</f>
        <v>680000</v>
      </c>
      <c r="S166" s="218">
        <f>VLOOKUP(B166,RPT_LNS_LUONG_CHE_DO!$B$5:$BV$993,68,FALSE)+VLOOKUP(B166,RPT_LNS_LUONG_CHE_DO!$B$5:$BW$993,69,FALSE)</f>
        <v>0</v>
      </c>
      <c r="T166" s="218">
        <f t="shared" si="8"/>
        <v>8827250</v>
      </c>
      <c r="U166" s="219">
        <f>VLOOKUP(B166,RPT_BAO_HIEM!$B$5:$N$1000,11,FALSE)</f>
        <v>310000</v>
      </c>
      <c r="V166" s="219">
        <f>VLOOKUP(B166,RPT_BAO_HIEM!$B$5:$N$1000,12,FALSE)</f>
        <v>58125</v>
      </c>
      <c r="W166" s="219">
        <f>VLOOKUP(B166,RPT_BAO_HIEM!$B$5:$N$1000,13,FALSE)</f>
        <v>38750</v>
      </c>
      <c r="X166" s="220">
        <f>VLOOKUP(B166,RPT_DOAN_PHI!$B$5:$H$968,7,FALSE)</f>
        <v>81473</v>
      </c>
      <c r="Y166" s="219">
        <f>VLOOKUP(B166,RPT_THUE!$B$5:$H$933,7,FALSE)</f>
        <v>556906</v>
      </c>
      <c r="Z166" s="219">
        <f t="shared" si="9"/>
        <v>1045254</v>
      </c>
      <c r="AA166" s="221">
        <f t="shared" si="10"/>
        <v>7781996</v>
      </c>
      <c r="AB166" s="221"/>
      <c r="AC166" s="309">
        <v>450494</v>
      </c>
      <c r="AD166" s="221">
        <f t="shared" si="15"/>
        <v>8232490</v>
      </c>
      <c r="AE166">
        <v>8232490</v>
      </c>
      <c r="AF166" s="338">
        <f t="shared" si="12"/>
        <v>0</v>
      </c>
    </row>
    <row r="167" spans="1:32" ht="14.25" x14ac:dyDescent="0.2">
      <c r="A167" s="89">
        <f t="shared" si="13"/>
        <v>164</v>
      </c>
      <c r="B167" s="212">
        <f>GD_CHUNG!B168</f>
        <v>10612</v>
      </c>
      <c r="C167" s="212" t="str">
        <f>GD_CHUNG!C168</f>
        <v>Tạ Thị Phượng</v>
      </c>
      <c r="D167" s="212" t="str">
        <f>GD_CHUNG!D168</f>
        <v>NV PVHK</v>
      </c>
      <c r="E167" s="213" t="str">
        <f>GD_CHUNG!G168</f>
        <v>HDKX</v>
      </c>
      <c r="F167" s="214">
        <f>VLOOKUP(B167,GD_LCD_HS_LNS!$B$4:$E$1000,4,FALSE)</f>
        <v>3875000</v>
      </c>
      <c r="G167" s="215">
        <f>VLOOKUP(B167,GD_CHUNG!$B$5:$N$594,13,FALSE)</f>
        <v>10523498955011</v>
      </c>
      <c r="H167" s="216">
        <f>VLOOKUP(B167,GD_CHAM_CONG!$C$6:$AN$997,38,FALSE)</f>
        <v>27</v>
      </c>
      <c r="I167" s="216">
        <f>VLOOKUP(B167,GD_CHAM_CONG!$C$6:$AS$997,39,FALSE)+VLOOKUP(B167,GD_CHAM_CONG!$C$6:$AS$997,40,FALSE)+VLOOKUP(B167,GD_CHAM_CONG!$C$6:$AS$997,41,FALSE)+VLOOKUP(B167,GD_CHAM_CONG!$C$6:$AS$997,42,FALSE)+VLOOKUP(B167,GD_CHAM_CONG!$C$6:$AS$997,43,FALSE)</f>
        <v>0</v>
      </c>
      <c r="J167" s="216">
        <f>VLOOKUP(B167,GD_CHAM_CONG!$C$6:$AV$997,44,FALSE)+VLOOKUP(B167,GD_CHAM_CONG!$C$6:$AV$997,45,FALSE)+VLOOKUP(B167,GD_CHAM_CONG!$C$6:$AV$997,46,FALSE)</f>
        <v>0</v>
      </c>
      <c r="K167" s="216">
        <f>VLOOKUP(B167,GD_CHAM_CONG!$C$6:$AW$997,47,FALSE)</f>
        <v>0</v>
      </c>
      <c r="L167" s="216">
        <f>VLOOKUP(B167,GD_CHAM_CONG!$C$6:$AZ$997,47,FALSE)+VLOOKUP(B167,GD_CHAM_CONG!$C$6:$AZ$997,48,FALSE)</f>
        <v>0</v>
      </c>
      <c r="M167" s="216">
        <f>VLOOKUP(B167,GD_CHAM_CONG!$C$6:$BF$997,50,FALSE)+VLOOKUP(B167,GD_CHAM_CONG!$C$6:$BF$997,51,FALSE)+VLOOKUP(B167,GD_CHAM_CONG!$C$6:$BF$997,52,FALSE)+VLOOKUP(B167,GD_CHAM_CONG!$C$6:$BF$997,53,FALSE)+VLOOKUP(B167,GD_CHAM_CONG!$C$6:$BF$997,54,FALSE)</f>
        <v>0</v>
      </c>
      <c r="N167" s="217">
        <f>VLOOKUP(B167,GD_CHAM_CONG!$C$1:$BJ$480,60,FALSE)</f>
        <v>1.05</v>
      </c>
      <c r="O167" s="218">
        <f>RPT_LNS_LUONG_CHE_DO!BA168</f>
        <v>9497250</v>
      </c>
      <c r="P167" s="218">
        <f>VLOOKUP(B167,RPT_LNS_LUONG_CHE_DO!$B$5:$CA$989,78,FALSE)</f>
        <v>0</v>
      </c>
      <c r="Q167" s="218">
        <f>VLOOKUP(B167,RPT_PHU_CAP_TN!$B$5:$G$1000,6,FALSE)</f>
        <v>155000</v>
      </c>
      <c r="R167" s="218">
        <f>VLOOKUP(B167,RPT_TIEN_AN_TRUA!$B$5:$I$1000,8,FALSE)</f>
        <v>680000</v>
      </c>
      <c r="S167" s="218">
        <f>VLOOKUP(B167,RPT_LNS_LUONG_CHE_DO!$B$5:$BV$993,68,FALSE)+VLOOKUP(B167,RPT_LNS_LUONG_CHE_DO!$B$5:$BW$993,69,FALSE)</f>
        <v>0</v>
      </c>
      <c r="T167" s="218">
        <f t="shared" si="8"/>
        <v>10332250</v>
      </c>
      <c r="U167" s="219">
        <f>VLOOKUP(B167,RPT_BAO_HIEM!$B$5:$N$1000,11,FALSE)</f>
        <v>310000</v>
      </c>
      <c r="V167" s="219">
        <f>VLOOKUP(B167,RPT_BAO_HIEM!$B$5:$N$1000,12,FALSE)</f>
        <v>58125</v>
      </c>
      <c r="W167" s="219">
        <f>VLOOKUP(B167,RPT_BAO_HIEM!$B$5:$N$1000,13,FALSE)</f>
        <v>38750</v>
      </c>
      <c r="X167" s="220">
        <f>VLOOKUP(B167,RPT_DOAN_PHI!$B$5:$H$968,7,FALSE)</f>
        <v>96523</v>
      </c>
      <c r="Y167" s="219">
        <f>VLOOKUP(B167,RPT_THUE!$B$5:$H$933,7,FALSE)</f>
        <v>42177.5</v>
      </c>
      <c r="Z167" s="219">
        <f t="shared" si="9"/>
        <v>545575.5</v>
      </c>
      <c r="AA167" s="221">
        <f t="shared" si="10"/>
        <v>9786674.5</v>
      </c>
      <c r="AB167" s="309">
        <v>985001</v>
      </c>
      <c r="AC167" s="221"/>
      <c r="AD167" s="221">
        <f t="shared" si="15"/>
        <v>8801673.5</v>
      </c>
      <c r="AE167">
        <v>8801673.5</v>
      </c>
      <c r="AF167" s="338">
        <f t="shared" si="12"/>
        <v>0</v>
      </c>
    </row>
    <row r="168" spans="1:32" ht="14.25" x14ac:dyDescent="0.2">
      <c r="A168" s="89">
        <f t="shared" si="13"/>
        <v>165</v>
      </c>
      <c r="B168" s="212">
        <f>GD_CHUNG!B169</f>
        <v>10613</v>
      </c>
      <c r="C168" s="212" t="str">
        <f>GD_CHUNG!C169</f>
        <v>Nguyễn Thị Hường</v>
      </c>
      <c r="D168" s="212" t="str">
        <f>GD_CHUNG!D169</f>
        <v>NV PVHK</v>
      </c>
      <c r="E168" s="213" t="str">
        <f>GD_CHUNG!G169</f>
        <v>HDKX</v>
      </c>
      <c r="F168" s="214">
        <f>VLOOKUP(B168,GD_LCD_HS_LNS!$B$4:$E$1000,4,FALSE)</f>
        <v>3875000</v>
      </c>
      <c r="G168" s="215">
        <f>VLOOKUP(B168,GD_CHUNG!$B$5:$N$594,13,FALSE)</f>
        <v>10522162447011</v>
      </c>
      <c r="H168" s="216">
        <f>VLOOKUP(B168,GD_CHAM_CONG!$C$6:$AN$997,38,FALSE)</f>
        <v>27</v>
      </c>
      <c r="I168" s="216">
        <f>VLOOKUP(B168,GD_CHAM_CONG!$C$6:$AS$997,39,FALSE)+VLOOKUP(B168,GD_CHAM_CONG!$C$6:$AS$997,40,FALSE)+VLOOKUP(B168,GD_CHAM_CONG!$C$6:$AS$997,41,FALSE)+VLOOKUP(B168,GD_CHAM_CONG!$C$6:$AS$997,42,FALSE)+VLOOKUP(B168,GD_CHAM_CONG!$C$6:$AS$997,43,FALSE)</f>
        <v>0</v>
      </c>
      <c r="J168" s="216">
        <f>VLOOKUP(B168,GD_CHAM_CONG!$C$6:$AV$997,44,FALSE)+VLOOKUP(B168,GD_CHAM_CONG!$C$6:$AV$997,45,FALSE)+VLOOKUP(B168,GD_CHAM_CONG!$C$6:$AV$997,46,FALSE)</f>
        <v>0</v>
      </c>
      <c r="K168" s="216">
        <f>VLOOKUP(B168,GD_CHAM_CONG!$C$6:$AW$997,47,FALSE)</f>
        <v>0</v>
      </c>
      <c r="L168" s="216">
        <f>VLOOKUP(B168,GD_CHAM_CONG!$C$6:$AZ$997,47,FALSE)+VLOOKUP(B168,GD_CHAM_CONG!$C$6:$AZ$997,48,FALSE)</f>
        <v>0</v>
      </c>
      <c r="M168" s="216">
        <f>VLOOKUP(B168,GD_CHAM_CONG!$C$6:$BF$997,50,FALSE)+VLOOKUP(B168,GD_CHAM_CONG!$C$6:$BF$997,51,FALSE)+VLOOKUP(B168,GD_CHAM_CONG!$C$6:$BF$997,52,FALSE)+VLOOKUP(B168,GD_CHAM_CONG!$C$6:$BF$997,53,FALSE)+VLOOKUP(B168,GD_CHAM_CONG!$C$6:$BF$997,54,FALSE)</f>
        <v>0</v>
      </c>
      <c r="N168" s="216">
        <f>VLOOKUP(B168,GD_CHAM_CONG!$C$1:$BJ$480,60,FALSE)</f>
        <v>0.95</v>
      </c>
      <c r="O168" s="218">
        <f>RPT_LNS_LUONG_CHE_DO!BA169</f>
        <v>9105750</v>
      </c>
      <c r="P168" s="218">
        <f>VLOOKUP(B168,RPT_LNS_LUONG_CHE_DO!$B$5:$CA$989,78,FALSE)</f>
        <v>0</v>
      </c>
      <c r="Q168" s="218">
        <f>VLOOKUP(B168,RPT_PHU_CAP_TN!$B$5:$G$1000,6,FALSE)</f>
        <v>0</v>
      </c>
      <c r="R168" s="218">
        <f>VLOOKUP(B168,RPT_TIEN_AN_TRUA!$B$5:$I$1000,8,FALSE)</f>
        <v>680000</v>
      </c>
      <c r="S168" s="218">
        <f>VLOOKUP(B168,RPT_LNS_LUONG_CHE_DO!$B$5:$BV$993,68,FALSE)+VLOOKUP(B168,RPT_LNS_LUONG_CHE_DO!$B$5:$BW$993,69,FALSE)</f>
        <v>0</v>
      </c>
      <c r="T168" s="218">
        <f t="shared" si="8"/>
        <v>9785750</v>
      </c>
      <c r="U168" s="219">
        <f>VLOOKUP(B168,RPT_BAO_HIEM!$B$5:$N$1000,11,FALSE)</f>
        <v>310000</v>
      </c>
      <c r="V168" s="219">
        <f>VLOOKUP(B168,RPT_BAO_HIEM!$B$5:$N$1000,12,FALSE)</f>
        <v>58125</v>
      </c>
      <c r="W168" s="219">
        <f>VLOOKUP(B168,RPT_BAO_HIEM!$B$5:$N$1000,13,FALSE)</f>
        <v>38750</v>
      </c>
      <c r="X168" s="220">
        <f>VLOOKUP(B168,RPT_DOAN_PHI!$B$5:$H$968,7,FALSE)</f>
        <v>91058</v>
      </c>
      <c r="Y168" s="219">
        <f>VLOOKUP(B168,RPT_THUE!$B$5:$H$933,7,FALSE)</f>
        <v>249472.5</v>
      </c>
      <c r="Z168" s="219">
        <f t="shared" si="9"/>
        <v>747405.5</v>
      </c>
      <c r="AA168" s="221">
        <f t="shared" si="10"/>
        <v>9038344.5</v>
      </c>
      <c r="AB168" s="309">
        <v>284675</v>
      </c>
      <c r="AC168" s="221"/>
      <c r="AD168" s="221">
        <f t="shared" si="15"/>
        <v>8753669.5</v>
      </c>
      <c r="AE168">
        <v>8753669.5</v>
      </c>
      <c r="AF168" s="338">
        <f t="shared" si="12"/>
        <v>0</v>
      </c>
    </row>
    <row r="169" spans="1:32" ht="14.25" x14ac:dyDescent="0.2">
      <c r="A169" s="89">
        <f t="shared" si="13"/>
        <v>166</v>
      </c>
      <c r="B169" s="212">
        <f>GD_CHUNG!B170</f>
        <v>10616</v>
      </c>
      <c r="C169" s="212" t="str">
        <f>GD_CHUNG!C170</f>
        <v>Đỗ Thanh Thủy</v>
      </c>
      <c r="D169" s="212" t="str">
        <f>GD_CHUNG!D170</f>
        <v>NV PVHK</v>
      </c>
      <c r="E169" s="213" t="str">
        <f>GD_CHUNG!G170</f>
        <v>HDKX</v>
      </c>
      <c r="F169" s="214">
        <f>VLOOKUP(B169,GD_LCD_HS_LNS!$B$4:$E$1000,4,FALSE)</f>
        <v>4921000</v>
      </c>
      <c r="G169" s="215">
        <f>VLOOKUP(B169,GD_CHUNG!$B$5:$N$594,13,FALSE)</f>
        <v>10522162026016</v>
      </c>
      <c r="H169" s="216">
        <f>VLOOKUP(B169,GD_CHAM_CONG!$C$6:$AN$997,38,FALSE)</f>
        <v>27</v>
      </c>
      <c r="I169" s="216">
        <f>VLOOKUP(B169,GD_CHAM_CONG!$C$6:$AS$997,39,FALSE)+VLOOKUP(B169,GD_CHAM_CONG!$C$6:$AS$997,40,FALSE)+VLOOKUP(B169,GD_CHAM_CONG!$C$6:$AS$997,41,FALSE)+VLOOKUP(B169,GD_CHAM_CONG!$C$6:$AS$997,42,FALSE)+VLOOKUP(B169,GD_CHAM_CONG!$C$6:$AS$997,43,FALSE)</f>
        <v>0</v>
      </c>
      <c r="J169" s="216">
        <f>VLOOKUP(B169,GD_CHAM_CONG!$C$6:$AV$997,44,FALSE)+VLOOKUP(B169,GD_CHAM_CONG!$C$6:$AV$997,45,FALSE)+VLOOKUP(B169,GD_CHAM_CONG!$C$6:$AV$997,46,FALSE)</f>
        <v>0</v>
      </c>
      <c r="K169" s="216">
        <f>VLOOKUP(B169,GD_CHAM_CONG!$C$6:$AW$997,47,FALSE)</f>
        <v>0</v>
      </c>
      <c r="L169" s="216">
        <f>VLOOKUP(B169,GD_CHAM_CONG!$C$6:$AZ$997,47,FALSE)+VLOOKUP(B169,GD_CHAM_CONG!$C$6:$AZ$997,48,FALSE)</f>
        <v>0</v>
      </c>
      <c r="M169" s="216">
        <f>VLOOKUP(B169,GD_CHAM_CONG!$C$6:$BF$997,50,FALSE)+VLOOKUP(B169,GD_CHAM_CONG!$C$6:$BF$997,51,FALSE)+VLOOKUP(B169,GD_CHAM_CONG!$C$6:$BF$997,52,FALSE)+VLOOKUP(B169,GD_CHAM_CONG!$C$6:$BF$997,53,FALSE)+VLOOKUP(B169,GD_CHAM_CONG!$C$6:$BF$997,54,FALSE)</f>
        <v>0</v>
      </c>
      <c r="N169" s="217">
        <f>VLOOKUP(B169,GD_CHAM_CONG!$C$1:$BJ$480,60,FALSE)</f>
        <v>1</v>
      </c>
      <c r="O169" s="218">
        <f>RPT_LNS_LUONG_CHE_DO!BA170</f>
        <v>14715000</v>
      </c>
      <c r="P169" s="218">
        <f>VLOOKUP(B169,RPT_LNS_LUONG_CHE_DO!$B$5:$CA$989,78,FALSE)</f>
        <v>0</v>
      </c>
      <c r="Q169" s="218">
        <f>VLOOKUP(B169,RPT_PHU_CAP_TN!$B$5:$G$1000,6,FALSE)</f>
        <v>0</v>
      </c>
      <c r="R169" s="218">
        <f>VLOOKUP(B169,RPT_TIEN_AN_TRUA!$B$5:$I$1000,8,FALSE)</f>
        <v>680000</v>
      </c>
      <c r="S169" s="218">
        <f>VLOOKUP(B169,RPT_LNS_LUONG_CHE_DO!$B$5:$BV$993,68,FALSE)+VLOOKUP(B169,RPT_LNS_LUONG_CHE_DO!$B$5:$BW$993,69,FALSE)</f>
        <v>0</v>
      </c>
      <c r="T169" s="218">
        <f t="shared" si="8"/>
        <v>15395000</v>
      </c>
      <c r="U169" s="219">
        <f>VLOOKUP(B169,RPT_BAO_HIEM!$B$5:$N$1000,11,FALSE)</f>
        <v>393680</v>
      </c>
      <c r="V169" s="219">
        <f>VLOOKUP(B169,RPT_BAO_HIEM!$B$5:$N$1000,12,FALSE)</f>
        <v>73815</v>
      </c>
      <c r="W169" s="219">
        <f>VLOOKUP(B169,RPT_BAO_HIEM!$B$5:$N$1000,13,FALSE)</f>
        <v>49210</v>
      </c>
      <c r="X169" s="220">
        <f>VLOOKUP(B169,RPT_DOAN_PHI!$B$5:$H$968,7,FALSE)</f>
        <v>115000</v>
      </c>
      <c r="Y169" s="219">
        <f>VLOOKUP(B169,RPT_THUE!$B$5:$H$933,7,FALSE)</f>
        <v>1539573.5</v>
      </c>
      <c r="Z169" s="219">
        <f t="shared" si="9"/>
        <v>2171278.5</v>
      </c>
      <c r="AA169" s="221">
        <f t="shared" si="10"/>
        <v>13223721.5</v>
      </c>
      <c r="AB169" s="221"/>
      <c r="AC169" s="221"/>
      <c r="AD169" s="221">
        <f t="shared" si="15"/>
        <v>13223721.5</v>
      </c>
      <c r="AE169">
        <v>13223721.5</v>
      </c>
      <c r="AF169" s="338">
        <f t="shared" si="12"/>
        <v>0</v>
      </c>
    </row>
    <row r="170" spans="1:32" ht="14.25" x14ac:dyDescent="0.2">
      <c r="A170" s="89">
        <f t="shared" si="13"/>
        <v>167</v>
      </c>
      <c r="B170" s="212">
        <f>GD_CHUNG!B171</f>
        <v>10617</v>
      </c>
      <c r="C170" s="212" t="str">
        <f>GD_CHUNG!C171</f>
        <v>Ngô Thị Hường</v>
      </c>
      <c r="D170" s="212" t="str">
        <f>GD_CHUNG!D171</f>
        <v>NV PVHK</v>
      </c>
      <c r="E170" s="213" t="str">
        <f>GD_CHUNG!G171</f>
        <v>HDKX</v>
      </c>
      <c r="F170" s="214">
        <f>VLOOKUP(B170,GD_LCD_HS_LNS!$B$4:$E$1000,4,FALSE)</f>
        <v>3875000</v>
      </c>
      <c r="G170" s="215">
        <f>VLOOKUP(B170,GD_CHUNG!$B$5:$N$594,13,FALSE)</f>
        <v>10522162211018</v>
      </c>
      <c r="H170" s="216">
        <f>VLOOKUP(B170,GD_CHAM_CONG!$C$6:$AN$997,38,FALSE)</f>
        <v>27</v>
      </c>
      <c r="I170" s="216">
        <f>VLOOKUP(B170,GD_CHAM_CONG!$C$6:$AS$997,39,FALSE)+VLOOKUP(B170,GD_CHAM_CONG!$C$6:$AS$997,40,FALSE)+VLOOKUP(B170,GD_CHAM_CONG!$C$6:$AS$997,41,FALSE)+VLOOKUP(B170,GD_CHAM_CONG!$C$6:$AS$997,42,FALSE)+VLOOKUP(B170,GD_CHAM_CONG!$C$6:$AS$997,43,FALSE)</f>
        <v>0</v>
      </c>
      <c r="J170" s="216">
        <f>VLOOKUP(B170,GD_CHAM_CONG!$C$6:$AV$997,44,FALSE)+VLOOKUP(B170,GD_CHAM_CONG!$C$6:$AV$997,45,FALSE)+VLOOKUP(B170,GD_CHAM_CONG!$C$6:$AV$997,46,FALSE)</f>
        <v>0</v>
      </c>
      <c r="K170" s="216">
        <f>VLOOKUP(B170,GD_CHAM_CONG!$C$6:$AW$997,47,FALSE)</f>
        <v>0</v>
      </c>
      <c r="L170" s="216">
        <f>VLOOKUP(B170,GD_CHAM_CONG!$C$6:$AZ$997,47,FALSE)+VLOOKUP(B170,GD_CHAM_CONG!$C$6:$AZ$997,48,FALSE)</f>
        <v>0</v>
      </c>
      <c r="M170" s="216">
        <f>VLOOKUP(B170,GD_CHAM_CONG!$C$6:$BF$997,50,FALSE)+VLOOKUP(B170,GD_CHAM_CONG!$C$6:$BF$997,51,FALSE)+VLOOKUP(B170,GD_CHAM_CONG!$C$6:$BF$997,52,FALSE)+VLOOKUP(B170,GD_CHAM_CONG!$C$6:$BF$997,53,FALSE)+VLOOKUP(B170,GD_CHAM_CONG!$C$6:$BF$997,54,FALSE)</f>
        <v>0</v>
      </c>
      <c r="N170" s="217">
        <f>VLOOKUP(B170,GD_CHAM_CONG!$C$1:$BJ$480,60,FALSE)</f>
        <v>1</v>
      </c>
      <c r="O170" s="218">
        <f>RPT_LNS_LUONG_CHE_DO!BA171</f>
        <v>9585000</v>
      </c>
      <c r="P170" s="218">
        <f>VLOOKUP(B170,RPT_LNS_LUONG_CHE_DO!$B$5:$CA$989,78,FALSE)</f>
        <v>0</v>
      </c>
      <c r="Q170" s="218">
        <f>VLOOKUP(B170,RPT_PHU_CAP_TN!$B$5:$G$1000,6,FALSE)</f>
        <v>155000</v>
      </c>
      <c r="R170" s="218">
        <f>VLOOKUP(B170,RPT_TIEN_AN_TRUA!$B$5:$I$1000,8,FALSE)</f>
        <v>680000</v>
      </c>
      <c r="S170" s="218">
        <f>VLOOKUP(B170,RPT_LNS_LUONG_CHE_DO!$B$5:$BV$993,68,FALSE)+VLOOKUP(B170,RPT_LNS_LUONG_CHE_DO!$B$5:$BW$993,69,FALSE)</f>
        <v>0</v>
      </c>
      <c r="T170" s="218">
        <f t="shared" si="8"/>
        <v>10420000</v>
      </c>
      <c r="U170" s="219">
        <f>VLOOKUP(B170,RPT_BAO_HIEM!$B$5:$N$1000,11,FALSE)</f>
        <v>310000</v>
      </c>
      <c r="V170" s="219">
        <f>VLOOKUP(B170,RPT_BAO_HIEM!$B$5:$N$1000,12,FALSE)</f>
        <v>58125</v>
      </c>
      <c r="W170" s="219">
        <f>VLOOKUP(B170,RPT_BAO_HIEM!$B$5:$N$1000,13,FALSE)</f>
        <v>38750</v>
      </c>
      <c r="X170" s="220">
        <f>VLOOKUP(B170,RPT_DOAN_PHI!$B$5:$H$968,7,FALSE)</f>
        <v>97400</v>
      </c>
      <c r="Y170" s="219">
        <f>VLOOKUP(B170,RPT_THUE!$B$5:$H$933,7,FALSE)</f>
        <v>356625</v>
      </c>
      <c r="Z170" s="219">
        <f t="shared" si="9"/>
        <v>860900</v>
      </c>
      <c r="AA170" s="221">
        <f t="shared" si="10"/>
        <v>9559100</v>
      </c>
      <c r="AB170" s="221"/>
      <c r="AC170" s="221"/>
      <c r="AD170" s="221">
        <f t="shared" si="15"/>
        <v>9559100</v>
      </c>
      <c r="AE170">
        <v>9559100</v>
      </c>
      <c r="AF170" s="338">
        <f t="shared" si="12"/>
        <v>0</v>
      </c>
    </row>
    <row r="171" spans="1:32" ht="14.25" x14ac:dyDescent="0.2">
      <c r="A171" s="89">
        <f t="shared" si="13"/>
        <v>168</v>
      </c>
      <c r="B171" s="212">
        <f>GD_CHUNG!B172</f>
        <v>10627</v>
      </c>
      <c r="C171" s="212" t="str">
        <f>GD_CHUNG!C172</f>
        <v>Trần Thị Thu</v>
      </c>
      <c r="D171" s="212" t="str">
        <f>GD_CHUNG!D172</f>
        <v>NV PVHK</v>
      </c>
      <c r="E171" s="213" t="str">
        <f>GD_CHUNG!G172</f>
        <v>HDKX</v>
      </c>
      <c r="F171" s="214">
        <f>VLOOKUP(B171,GD_LCD_HS_LNS!$B$4:$E$1000,4,FALSE)</f>
        <v>3875000</v>
      </c>
      <c r="G171" s="215">
        <f>VLOOKUP(B171,GD_CHUNG!$B$5:$N$594,13,FALSE)</f>
        <v>10523498954015</v>
      </c>
      <c r="H171" s="216">
        <f>VLOOKUP(B171,GD_CHAM_CONG!$C$6:$AN$997,38,FALSE)</f>
        <v>27</v>
      </c>
      <c r="I171" s="216">
        <f>VLOOKUP(B171,GD_CHAM_CONG!$C$6:$AS$997,39,FALSE)+VLOOKUP(B171,GD_CHAM_CONG!$C$6:$AS$997,40,FALSE)+VLOOKUP(B171,GD_CHAM_CONG!$C$6:$AS$997,41,FALSE)+VLOOKUP(B171,GD_CHAM_CONG!$C$6:$AS$997,42,FALSE)+VLOOKUP(B171,GD_CHAM_CONG!$C$6:$AS$997,43,FALSE)</f>
        <v>0</v>
      </c>
      <c r="J171" s="216">
        <f>VLOOKUP(B171,GD_CHAM_CONG!$C$6:$AV$997,44,FALSE)+VLOOKUP(B171,GD_CHAM_CONG!$C$6:$AV$997,45,FALSE)+VLOOKUP(B171,GD_CHAM_CONG!$C$6:$AV$997,46,FALSE)</f>
        <v>0</v>
      </c>
      <c r="K171" s="216">
        <f>VLOOKUP(B171,GD_CHAM_CONG!$C$6:$AW$997,47,FALSE)</f>
        <v>0</v>
      </c>
      <c r="L171" s="216">
        <f>VLOOKUP(B171,GD_CHAM_CONG!$C$6:$AZ$997,47,FALSE)+VLOOKUP(B171,GD_CHAM_CONG!$C$6:$AZ$997,48,FALSE)</f>
        <v>0</v>
      </c>
      <c r="M171" s="216">
        <f>VLOOKUP(B171,GD_CHAM_CONG!$C$6:$BF$997,50,FALSE)+VLOOKUP(B171,GD_CHAM_CONG!$C$6:$BF$997,51,FALSE)+VLOOKUP(B171,GD_CHAM_CONG!$C$6:$BF$997,52,FALSE)+VLOOKUP(B171,GD_CHAM_CONG!$C$6:$BF$997,53,FALSE)+VLOOKUP(B171,GD_CHAM_CONG!$C$6:$BF$997,54,FALSE)</f>
        <v>0</v>
      </c>
      <c r="N171" s="217">
        <f>VLOOKUP(B171,GD_CHAM_CONG!$C$1:$BJ$480,60,FALSE)</f>
        <v>1</v>
      </c>
      <c r="O171" s="218">
        <f>RPT_LNS_LUONG_CHE_DO!BA172</f>
        <v>9044999.9999999981</v>
      </c>
      <c r="P171" s="218">
        <f>VLOOKUP(B171,RPT_LNS_LUONG_CHE_DO!$B$5:$CA$989,78,FALSE)</f>
        <v>0</v>
      </c>
      <c r="Q171" s="218">
        <f>VLOOKUP(B171,RPT_PHU_CAP_TN!$B$5:$G$1000,6,FALSE)</f>
        <v>155000</v>
      </c>
      <c r="R171" s="218">
        <f>VLOOKUP(B171,RPT_TIEN_AN_TRUA!$B$5:$I$1000,8,FALSE)</f>
        <v>680000</v>
      </c>
      <c r="S171" s="218">
        <f>VLOOKUP(B171,RPT_LNS_LUONG_CHE_DO!$B$5:$BV$993,68,FALSE)+VLOOKUP(B171,RPT_LNS_LUONG_CHE_DO!$B$5:$BW$993,69,FALSE)</f>
        <v>0</v>
      </c>
      <c r="T171" s="218">
        <f t="shared" si="8"/>
        <v>9879999.9999999981</v>
      </c>
      <c r="U171" s="219">
        <f>VLOOKUP(B171,RPT_BAO_HIEM!$B$5:$N$1000,11,FALSE)</f>
        <v>310000</v>
      </c>
      <c r="V171" s="219">
        <f>VLOOKUP(B171,RPT_BAO_HIEM!$B$5:$N$1000,12,FALSE)</f>
        <v>58125</v>
      </c>
      <c r="W171" s="219">
        <f>VLOOKUP(B171,RPT_BAO_HIEM!$B$5:$N$1000,13,FALSE)</f>
        <v>38750</v>
      </c>
      <c r="X171" s="220">
        <f>VLOOKUP(B171,RPT_DOAN_PHI!$B$5:$H$968,7,FALSE)</f>
        <v>92000</v>
      </c>
      <c r="Y171" s="219">
        <f>VLOOKUP(B171,RPT_THUE!$B$5:$H$933,7,FALSE)</f>
        <v>554354.99999999988</v>
      </c>
      <c r="Z171" s="219">
        <f t="shared" si="9"/>
        <v>1053230</v>
      </c>
      <c r="AA171" s="221">
        <f t="shared" si="10"/>
        <v>8826769.9999999981</v>
      </c>
      <c r="AB171" s="309">
        <v>537273</v>
      </c>
      <c r="AC171" s="221"/>
      <c r="AD171" s="221">
        <f t="shared" si="15"/>
        <v>8289496.9999999981</v>
      </c>
      <c r="AE171">
        <v>8289496.9999999981</v>
      </c>
      <c r="AF171" s="338">
        <f t="shared" si="12"/>
        <v>0</v>
      </c>
    </row>
    <row r="172" spans="1:32" ht="14.25" x14ac:dyDescent="0.2">
      <c r="A172" s="89">
        <f t="shared" si="13"/>
        <v>169</v>
      </c>
      <c r="B172" s="212">
        <f>GD_CHUNG!B173</f>
        <v>11110</v>
      </c>
      <c r="C172" s="212" t="str">
        <f>GD_CHUNG!C173</f>
        <v>Đinh Thị Vân Anh</v>
      </c>
      <c r="D172" s="212" t="str">
        <f>GD_CHUNG!D173</f>
        <v>NV PVHK</v>
      </c>
      <c r="E172" s="213" t="str">
        <f>GD_CHUNG!G173</f>
        <v>HD3N</v>
      </c>
      <c r="F172" s="214">
        <f>VLOOKUP(B172,GD_LCD_HS_LNS!$B$4:$E$1000,4,FALSE)</f>
        <v>3875000</v>
      </c>
      <c r="G172" s="215">
        <f>VLOOKUP(B172,GD_CHUNG!$B$5:$N$594,13,FALSE)</f>
        <v>19026970092013</v>
      </c>
      <c r="H172" s="216">
        <f>VLOOKUP(B172,GD_CHAM_CONG!$C$6:$AN$997,38,FALSE)</f>
        <v>27</v>
      </c>
      <c r="I172" s="216">
        <f>VLOOKUP(B172,GD_CHAM_CONG!$C$6:$AS$997,39,FALSE)+VLOOKUP(B172,GD_CHAM_CONG!$C$6:$AS$997,40,FALSE)+VLOOKUP(B172,GD_CHAM_CONG!$C$6:$AS$997,41,FALSE)+VLOOKUP(B172,GD_CHAM_CONG!$C$6:$AS$997,42,FALSE)+VLOOKUP(B172,GD_CHAM_CONG!$C$6:$AS$997,43,FALSE)</f>
        <v>0</v>
      </c>
      <c r="J172" s="216">
        <f>VLOOKUP(B172,GD_CHAM_CONG!$C$6:$AV$997,44,FALSE)+VLOOKUP(B172,GD_CHAM_CONG!$C$6:$AV$997,45,FALSE)+VLOOKUP(B172,GD_CHAM_CONG!$C$6:$AV$997,46,FALSE)</f>
        <v>0</v>
      </c>
      <c r="K172" s="216">
        <f>VLOOKUP(B172,GD_CHAM_CONG!$C$6:$AW$997,47,FALSE)</f>
        <v>0</v>
      </c>
      <c r="L172" s="216">
        <f>VLOOKUP(B172,GD_CHAM_CONG!$C$6:$AZ$997,47,FALSE)+VLOOKUP(B172,GD_CHAM_CONG!$C$6:$AZ$997,48,FALSE)</f>
        <v>0</v>
      </c>
      <c r="M172" s="216">
        <f>VLOOKUP(B172,GD_CHAM_CONG!$C$6:$BF$997,50,FALSE)+VLOOKUP(B172,GD_CHAM_CONG!$C$6:$BF$997,51,FALSE)+VLOOKUP(B172,GD_CHAM_CONG!$C$6:$BF$997,52,FALSE)+VLOOKUP(B172,GD_CHAM_CONG!$C$6:$BF$997,53,FALSE)+VLOOKUP(B172,GD_CHAM_CONG!$C$6:$BF$997,54,FALSE)</f>
        <v>0</v>
      </c>
      <c r="N172" s="216">
        <f>VLOOKUP(B172,GD_CHAM_CONG!$C$1:$BJ$480,60,FALSE)</f>
        <v>1.05</v>
      </c>
      <c r="O172" s="218">
        <f>RPT_LNS_LUONG_CHE_DO!BA173</f>
        <v>8505000</v>
      </c>
      <c r="P172" s="218">
        <f>VLOOKUP(B172,RPT_LNS_LUONG_CHE_DO!$B$5:$CA$989,78,FALSE)</f>
        <v>0</v>
      </c>
      <c r="Q172" s="218">
        <f>VLOOKUP(B172,RPT_PHU_CAP_TN!$B$5:$G$1000,6,FALSE)</f>
        <v>0</v>
      </c>
      <c r="R172" s="218">
        <f>VLOOKUP(B172,RPT_TIEN_AN_TRUA!$B$5:$I$1000,8,FALSE)</f>
        <v>680000</v>
      </c>
      <c r="S172" s="218">
        <f>VLOOKUP(B172,RPT_LNS_LUONG_CHE_DO!$B$5:$BV$993,68,FALSE)+VLOOKUP(B172,RPT_LNS_LUONG_CHE_DO!$B$5:$BW$993,69,FALSE)</f>
        <v>0</v>
      </c>
      <c r="T172" s="218">
        <f t="shared" si="8"/>
        <v>9185000</v>
      </c>
      <c r="U172" s="219">
        <f>VLOOKUP(B172,RPT_BAO_HIEM!$B$5:$N$1000,11,FALSE)</f>
        <v>310000</v>
      </c>
      <c r="V172" s="219">
        <f>VLOOKUP(B172,RPT_BAO_HIEM!$B$5:$N$1000,12,FALSE)</f>
        <v>58125</v>
      </c>
      <c r="W172" s="219">
        <f>VLOOKUP(B172,RPT_BAO_HIEM!$B$5:$N$1000,13,FALSE)</f>
        <v>38750</v>
      </c>
      <c r="X172" s="220">
        <f>VLOOKUP(B172,RPT_DOAN_PHI!$B$5:$H$968,7,FALSE)</f>
        <v>85050</v>
      </c>
      <c r="Y172" s="219">
        <f>VLOOKUP(B172,RPT_THUE!$B$5:$H$933,7,FALSE)</f>
        <v>429125</v>
      </c>
      <c r="Z172" s="219">
        <f t="shared" si="9"/>
        <v>921050</v>
      </c>
      <c r="AA172" s="221">
        <f t="shared" si="10"/>
        <v>8263950</v>
      </c>
      <c r="AB172" s="221"/>
      <c r="AC172" s="221"/>
      <c r="AD172" s="221">
        <f t="shared" si="15"/>
        <v>8263950</v>
      </c>
      <c r="AE172">
        <v>8263950</v>
      </c>
      <c r="AF172" s="338">
        <f t="shared" si="12"/>
        <v>0</v>
      </c>
    </row>
    <row r="173" spans="1:32" ht="14.25" x14ac:dyDescent="0.2">
      <c r="A173" s="89">
        <f t="shared" si="13"/>
        <v>170</v>
      </c>
      <c r="B173" s="212">
        <f>GD_CHUNG!B174</f>
        <v>11113</v>
      </c>
      <c r="C173" s="212" t="str">
        <f>GD_CHUNG!C174</f>
        <v>Trịnh Thị Hạnh</v>
      </c>
      <c r="D173" s="212" t="str">
        <f>GD_CHUNG!D174</f>
        <v>NV PVHK</v>
      </c>
      <c r="E173" s="213" t="str">
        <f>GD_CHUNG!G174</f>
        <v>HD3N</v>
      </c>
      <c r="F173" s="214">
        <f>VLOOKUP(B173,GD_LCD_HS_LNS!$B$4:$E$1000,4,FALSE)</f>
        <v>3875000</v>
      </c>
      <c r="G173" s="215">
        <f>VLOOKUP(B173,GD_CHUNG!$B$5:$N$594,13,FALSE)</f>
        <v>19026970097015</v>
      </c>
      <c r="H173" s="216">
        <f>VLOOKUP(B173,GD_CHAM_CONG!$C$6:$AN$997,38,FALSE)</f>
        <v>27</v>
      </c>
      <c r="I173" s="216">
        <f>VLOOKUP(B173,GD_CHAM_CONG!$C$6:$AS$997,39,FALSE)+VLOOKUP(B173,GD_CHAM_CONG!$C$6:$AS$997,40,FALSE)+VLOOKUP(B173,GD_CHAM_CONG!$C$6:$AS$997,41,FALSE)+VLOOKUP(B173,GD_CHAM_CONG!$C$6:$AS$997,42,FALSE)+VLOOKUP(B173,GD_CHAM_CONG!$C$6:$AS$997,43,FALSE)</f>
        <v>0</v>
      </c>
      <c r="J173" s="216">
        <f>VLOOKUP(B173,GD_CHAM_CONG!$C$6:$AV$997,44,FALSE)+VLOOKUP(B173,GD_CHAM_CONG!$C$6:$AV$997,45,FALSE)+VLOOKUP(B173,GD_CHAM_CONG!$C$6:$AV$997,46,FALSE)</f>
        <v>0</v>
      </c>
      <c r="K173" s="216">
        <f>VLOOKUP(B173,GD_CHAM_CONG!$C$6:$AW$997,47,FALSE)</f>
        <v>0</v>
      </c>
      <c r="L173" s="216">
        <f>VLOOKUP(B173,GD_CHAM_CONG!$C$6:$AZ$997,47,FALSE)+VLOOKUP(B173,GD_CHAM_CONG!$C$6:$AZ$997,48,FALSE)</f>
        <v>0</v>
      </c>
      <c r="M173" s="216">
        <f>VLOOKUP(B173,GD_CHAM_CONG!$C$6:$BF$997,50,FALSE)+VLOOKUP(B173,GD_CHAM_CONG!$C$6:$BF$997,51,FALSE)+VLOOKUP(B173,GD_CHAM_CONG!$C$6:$BF$997,52,FALSE)+VLOOKUP(B173,GD_CHAM_CONG!$C$6:$BF$997,53,FALSE)+VLOOKUP(B173,GD_CHAM_CONG!$C$6:$BF$997,54,FALSE)</f>
        <v>0</v>
      </c>
      <c r="N173" s="216">
        <f>VLOOKUP(B173,GD_CHAM_CONG!$C$1:$BJ$480,60,FALSE)</f>
        <v>1</v>
      </c>
      <c r="O173" s="218">
        <f>RPT_LNS_LUONG_CHE_DO!BA174</f>
        <v>8100000</v>
      </c>
      <c r="P173" s="218">
        <f>VLOOKUP(B173,RPT_LNS_LUONG_CHE_DO!$B$5:$CA$989,78,FALSE)</f>
        <v>0</v>
      </c>
      <c r="Q173" s="218">
        <f>VLOOKUP(B173,RPT_PHU_CAP_TN!$B$5:$G$1000,6,FALSE)</f>
        <v>0</v>
      </c>
      <c r="R173" s="218">
        <f>VLOOKUP(B173,RPT_TIEN_AN_TRUA!$B$5:$I$1000,8,FALSE)</f>
        <v>680000</v>
      </c>
      <c r="S173" s="218">
        <f>VLOOKUP(B173,RPT_LNS_LUONG_CHE_DO!$B$5:$BV$993,68,FALSE)+VLOOKUP(B173,RPT_LNS_LUONG_CHE_DO!$B$5:$BW$993,69,FALSE)</f>
        <v>0</v>
      </c>
      <c r="T173" s="218">
        <f t="shared" si="8"/>
        <v>8780000</v>
      </c>
      <c r="U173" s="219">
        <f>VLOOKUP(B173,RPT_BAO_HIEM!$B$5:$N$1000,11,FALSE)</f>
        <v>310000</v>
      </c>
      <c r="V173" s="219">
        <f>VLOOKUP(B173,RPT_BAO_HIEM!$B$5:$N$1000,12,FALSE)</f>
        <v>58125</v>
      </c>
      <c r="W173" s="219">
        <f>VLOOKUP(B173,RPT_BAO_HIEM!$B$5:$N$1000,13,FALSE)</f>
        <v>38750</v>
      </c>
      <c r="X173" s="220">
        <f>VLOOKUP(B173,RPT_DOAN_PHI!$B$5:$H$968,7,FALSE)</f>
        <v>81000</v>
      </c>
      <c r="Y173" s="219">
        <f>VLOOKUP(B173,RPT_THUE!$B$5:$H$933,7,FALSE)</f>
        <v>388625</v>
      </c>
      <c r="Z173" s="219">
        <f t="shared" si="9"/>
        <v>876500</v>
      </c>
      <c r="AA173" s="221">
        <f t="shared" si="10"/>
        <v>7903500</v>
      </c>
      <c r="AB173" s="221"/>
      <c r="AC173" s="221"/>
      <c r="AD173" s="221">
        <f t="shared" si="15"/>
        <v>7903500</v>
      </c>
      <c r="AE173">
        <v>7903500</v>
      </c>
      <c r="AF173" s="338">
        <f t="shared" si="12"/>
        <v>0</v>
      </c>
    </row>
    <row r="174" spans="1:32" ht="14.25" x14ac:dyDescent="0.2">
      <c r="A174" s="89">
        <f t="shared" si="13"/>
        <v>171</v>
      </c>
      <c r="B174" s="212">
        <f>GD_CHUNG!B175</f>
        <v>11114</v>
      </c>
      <c r="C174" s="212" t="str">
        <f>GD_CHUNG!C175</f>
        <v>Đoàn Thu Hoa</v>
      </c>
      <c r="D174" s="212" t="str">
        <f>GD_CHUNG!D175</f>
        <v>NV PVHK</v>
      </c>
      <c r="E174" s="213" t="str">
        <f>GD_CHUNG!G175</f>
        <v>HD3N</v>
      </c>
      <c r="F174" s="214">
        <f>VLOOKUP(B174,GD_LCD_HS_LNS!$B$4:$E$1000,4,FALSE)</f>
        <v>3875000</v>
      </c>
      <c r="G174" s="215">
        <f>VLOOKUP(B174,GD_CHUNG!$B$5:$N$594,13,FALSE)</f>
        <v>19020458929019</v>
      </c>
      <c r="H174" s="216">
        <f>VLOOKUP(B174,GD_CHAM_CONG!$C$6:$AN$997,38,FALSE)</f>
        <v>27</v>
      </c>
      <c r="I174" s="216">
        <f>VLOOKUP(B174,GD_CHAM_CONG!$C$6:$AS$997,39,FALSE)+VLOOKUP(B174,GD_CHAM_CONG!$C$6:$AS$997,40,FALSE)+VLOOKUP(B174,GD_CHAM_CONG!$C$6:$AS$997,41,FALSE)+VLOOKUP(B174,GD_CHAM_CONG!$C$6:$AS$997,42,FALSE)+VLOOKUP(B174,GD_CHAM_CONG!$C$6:$AS$997,43,FALSE)</f>
        <v>0</v>
      </c>
      <c r="J174" s="216">
        <f>VLOOKUP(B174,GD_CHAM_CONG!$C$6:$AV$997,44,FALSE)+VLOOKUP(B174,GD_CHAM_CONG!$C$6:$AV$997,45,FALSE)+VLOOKUP(B174,GD_CHAM_CONG!$C$6:$AV$997,46,FALSE)</f>
        <v>0</v>
      </c>
      <c r="K174" s="216">
        <f>VLOOKUP(B174,GD_CHAM_CONG!$C$6:$AW$997,47,FALSE)</f>
        <v>0</v>
      </c>
      <c r="L174" s="216">
        <f>VLOOKUP(B174,GD_CHAM_CONG!$C$6:$AZ$997,47,FALSE)+VLOOKUP(B174,GD_CHAM_CONG!$C$6:$AZ$997,48,FALSE)</f>
        <v>0</v>
      </c>
      <c r="M174" s="216">
        <f>VLOOKUP(B174,GD_CHAM_CONG!$C$6:$BF$997,50,FALSE)+VLOOKUP(B174,GD_CHAM_CONG!$C$6:$BF$997,51,FALSE)+VLOOKUP(B174,GD_CHAM_CONG!$C$6:$BF$997,52,FALSE)+VLOOKUP(B174,GD_CHAM_CONG!$C$6:$BF$997,53,FALSE)+VLOOKUP(B174,GD_CHAM_CONG!$C$6:$BF$997,54,FALSE)</f>
        <v>0</v>
      </c>
      <c r="N174" s="217">
        <f>VLOOKUP(B174,GD_CHAM_CONG!$C$1:$BJ$480,60,FALSE)</f>
        <v>1</v>
      </c>
      <c r="O174" s="218">
        <f>RPT_LNS_LUONG_CHE_DO!BA175</f>
        <v>8550000</v>
      </c>
      <c r="P174" s="218">
        <f>VLOOKUP(B174,RPT_LNS_LUONG_CHE_DO!$B$5:$CA$989,78,FALSE)</f>
        <v>0</v>
      </c>
      <c r="Q174" s="218">
        <f>VLOOKUP(B174,RPT_PHU_CAP_TN!$B$5:$G$1000,6,FALSE)</f>
        <v>155000</v>
      </c>
      <c r="R174" s="218">
        <f>VLOOKUP(B174,RPT_TIEN_AN_TRUA!$B$5:$I$1000,8,FALSE)</f>
        <v>680000</v>
      </c>
      <c r="S174" s="218">
        <f>VLOOKUP(B174,RPT_LNS_LUONG_CHE_DO!$B$5:$BV$993,68,FALSE)+VLOOKUP(B174,RPT_LNS_LUONG_CHE_DO!$B$5:$BW$993,69,FALSE)</f>
        <v>0</v>
      </c>
      <c r="T174" s="218">
        <f t="shared" si="8"/>
        <v>9385000</v>
      </c>
      <c r="U174" s="219">
        <f>VLOOKUP(B174,RPT_BAO_HIEM!$B$5:$N$1000,11,FALSE)</f>
        <v>310000</v>
      </c>
      <c r="V174" s="219">
        <f>VLOOKUP(B174,RPT_BAO_HIEM!$B$5:$N$1000,12,FALSE)</f>
        <v>58125</v>
      </c>
      <c r="W174" s="219">
        <f>VLOOKUP(B174,RPT_BAO_HIEM!$B$5:$N$1000,13,FALSE)</f>
        <v>38750</v>
      </c>
      <c r="X174" s="220">
        <f>VLOOKUP(B174,RPT_DOAN_PHI!$B$5:$H$968,7,FALSE)</f>
        <v>87050</v>
      </c>
      <c r="Y174" s="219">
        <f>VLOOKUP(B174,RPT_THUE!$B$5:$H$933,7,FALSE)</f>
        <v>483975</v>
      </c>
      <c r="Z174" s="219">
        <f t="shared" si="9"/>
        <v>977900</v>
      </c>
      <c r="AA174" s="221">
        <f t="shared" si="10"/>
        <v>8407100</v>
      </c>
      <c r="AB174" s="309">
        <v>253935</v>
      </c>
      <c r="AC174" s="221"/>
      <c r="AD174" s="221">
        <f t="shared" si="15"/>
        <v>8153165</v>
      </c>
      <c r="AE174">
        <v>8153165</v>
      </c>
      <c r="AF174" s="338">
        <f t="shared" si="12"/>
        <v>0</v>
      </c>
    </row>
    <row r="175" spans="1:32" ht="14.25" x14ac:dyDescent="0.2">
      <c r="A175" s="89">
        <f t="shared" si="13"/>
        <v>172</v>
      </c>
      <c r="B175" s="212">
        <f>GD_CHUNG!B176</f>
        <v>11115</v>
      </c>
      <c r="C175" s="212" t="str">
        <f>GD_CHUNG!C176</f>
        <v>Mai Thị Ngọc</v>
      </c>
      <c r="D175" s="212" t="str">
        <f>GD_CHUNG!D176</f>
        <v>NV PVHK</v>
      </c>
      <c r="E175" s="213" t="str">
        <f>GD_CHUNG!G176</f>
        <v>HD3N</v>
      </c>
      <c r="F175" s="214">
        <f>VLOOKUP(B175,GD_LCD_HS_LNS!$B$4:$E$1000,4,FALSE)</f>
        <v>3875000</v>
      </c>
      <c r="G175" s="215">
        <f>VLOOKUP(B175,GD_CHUNG!$B$5:$N$594,13,FALSE)</f>
        <v>19026970096019</v>
      </c>
      <c r="H175" s="216">
        <f>VLOOKUP(B175,GD_CHAM_CONG!$C$6:$AN$997,38,FALSE)</f>
        <v>27</v>
      </c>
      <c r="I175" s="216">
        <f>VLOOKUP(B175,GD_CHAM_CONG!$C$6:$AS$997,39,FALSE)+VLOOKUP(B175,GD_CHAM_CONG!$C$6:$AS$997,40,FALSE)+VLOOKUP(B175,GD_CHAM_CONG!$C$6:$AS$997,41,FALSE)+VLOOKUP(B175,GD_CHAM_CONG!$C$6:$AS$997,42,FALSE)+VLOOKUP(B175,GD_CHAM_CONG!$C$6:$AS$997,43,FALSE)</f>
        <v>0</v>
      </c>
      <c r="J175" s="216">
        <f>VLOOKUP(B175,GD_CHAM_CONG!$C$6:$AV$997,44,FALSE)+VLOOKUP(B175,GD_CHAM_CONG!$C$6:$AV$997,45,FALSE)+VLOOKUP(B175,GD_CHAM_CONG!$C$6:$AV$997,46,FALSE)</f>
        <v>0</v>
      </c>
      <c r="K175" s="216">
        <f>VLOOKUP(B175,GD_CHAM_CONG!$C$6:$AW$997,47,FALSE)</f>
        <v>0</v>
      </c>
      <c r="L175" s="216">
        <f>VLOOKUP(B175,GD_CHAM_CONG!$C$6:$AZ$997,47,FALSE)+VLOOKUP(B175,GD_CHAM_CONG!$C$6:$AZ$997,48,FALSE)</f>
        <v>0</v>
      </c>
      <c r="M175" s="216">
        <f>VLOOKUP(B175,GD_CHAM_CONG!$C$6:$BF$997,50,FALSE)+VLOOKUP(B175,GD_CHAM_CONG!$C$6:$BF$997,51,FALSE)+VLOOKUP(B175,GD_CHAM_CONG!$C$6:$BF$997,52,FALSE)+VLOOKUP(B175,GD_CHAM_CONG!$C$6:$BF$997,53,FALSE)+VLOOKUP(B175,GD_CHAM_CONG!$C$6:$BF$997,54,FALSE)</f>
        <v>0</v>
      </c>
      <c r="N175" s="217">
        <f>VLOOKUP(B175,GD_CHAM_CONG!$C$1:$BJ$480,60,FALSE)</f>
        <v>1</v>
      </c>
      <c r="O175" s="218">
        <f>RPT_LNS_LUONG_CHE_DO!BA176</f>
        <v>8100000</v>
      </c>
      <c r="P175" s="218">
        <f>VLOOKUP(B175,RPT_LNS_LUONG_CHE_DO!$B$5:$CA$989,78,FALSE)</f>
        <v>0</v>
      </c>
      <c r="Q175" s="218">
        <f>VLOOKUP(B175,RPT_PHU_CAP_TN!$B$5:$G$1000,6,FALSE)</f>
        <v>0</v>
      </c>
      <c r="R175" s="218">
        <f>VLOOKUP(B175,RPT_TIEN_AN_TRUA!$B$5:$I$1000,8,FALSE)</f>
        <v>680000</v>
      </c>
      <c r="S175" s="218">
        <f>VLOOKUP(B175,RPT_LNS_LUONG_CHE_DO!$B$5:$BV$993,68,FALSE)+VLOOKUP(B175,RPT_LNS_LUONG_CHE_DO!$B$5:$BW$993,69,FALSE)</f>
        <v>0</v>
      </c>
      <c r="T175" s="218">
        <f t="shared" si="8"/>
        <v>8780000</v>
      </c>
      <c r="U175" s="219">
        <f>VLOOKUP(B175,RPT_BAO_HIEM!$B$5:$N$1000,11,FALSE)</f>
        <v>310000</v>
      </c>
      <c r="V175" s="219">
        <f>VLOOKUP(B175,RPT_BAO_HIEM!$B$5:$N$1000,12,FALSE)</f>
        <v>58125</v>
      </c>
      <c r="W175" s="219">
        <f>VLOOKUP(B175,RPT_BAO_HIEM!$B$5:$N$1000,13,FALSE)</f>
        <v>38750</v>
      </c>
      <c r="X175" s="220">
        <f>VLOOKUP(B175,RPT_DOAN_PHI!$B$5:$H$968,7,FALSE)</f>
        <v>81000</v>
      </c>
      <c r="Y175" s="219">
        <f>VLOOKUP(B175,RPT_THUE!$B$5:$H$933,7,FALSE)</f>
        <v>388625</v>
      </c>
      <c r="Z175" s="219">
        <f t="shared" si="9"/>
        <v>876500</v>
      </c>
      <c r="AA175" s="221">
        <f t="shared" si="10"/>
        <v>7903500</v>
      </c>
      <c r="AB175" s="309">
        <v>1</v>
      </c>
      <c r="AC175" s="221"/>
      <c r="AD175" s="221">
        <f t="shared" si="15"/>
        <v>7903499</v>
      </c>
      <c r="AE175">
        <v>7903499</v>
      </c>
      <c r="AF175" s="338">
        <f t="shared" si="12"/>
        <v>0</v>
      </c>
    </row>
    <row r="176" spans="1:32" ht="14.25" x14ac:dyDescent="0.2">
      <c r="A176" s="89">
        <f t="shared" si="13"/>
        <v>173</v>
      </c>
      <c r="B176" s="212">
        <f>GD_CHUNG!B177</f>
        <v>11118</v>
      </c>
      <c r="C176" s="212" t="str">
        <f>GD_CHUNG!C177</f>
        <v>Lã Thị Thu Hương</v>
      </c>
      <c r="D176" s="212" t="str">
        <f>GD_CHUNG!D177</f>
        <v>NV PVHK</v>
      </c>
      <c r="E176" s="213" t="str">
        <f>GD_CHUNG!G177</f>
        <v>HD3N</v>
      </c>
      <c r="F176" s="214">
        <f>VLOOKUP(B176,GD_LCD_HS_LNS!$B$4:$E$1000,4,FALSE)</f>
        <v>3875000</v>
      </c>
      <c r="G176" s="215">
        <f>VLOOKUP(B176,GD_CHUNG!$B$5:$N$594,13,FALSE)</f>
        <v>19026970100016</v>
      </c>
      <c r="H176" s="216">
        <f>VLOOKUP(B176,GD_CHAM_CONG!$C$6:$AN$997,38,FALSE)</f>
        <v>27</v>
      </c>
      <c r="I176" s="216">
        <f>VLOOKUP(B176,GD_CHAM_CONG!$C$6:$AS$997,39,FALSE)+VLOOKUP(B176,GD_CHAM_CONG!$C$6:$AS$997,40,FALSE)+VLOOKUP(B176,GD_CHAM_CONG!$C$6:$AS$997,41,FALSE)+VLOOKUP(B176,GD_CHAM_CONG!$C$6:$AS$997,42,FALSE)+VLOOKUP(B176,GD_CHAM_CONG!$C$6:$AS$997,43,FALSE)</f>
        <v>0</v>
      </c>
      <c r="J176" s="216">
        <f>VLOOKUP(B176,GD_CHAM_CONG!$C$6:$AV$997,44,FALSE)+VLOOKUP(B176,GD_CHAM_CONG!$C$6:$AV$997,45,FALSE)+VLOOKUP(B176,GD_CHAM_CONG!$C$6:$AV$997,46,FALSE)</f>
        <v>0</v>
      </c>
      <c r="K176" s="216">
        <f>VLOOKUP(B176,GD_CHAM_CONG!$C$6:$AW$997,47,FALSE)</f>
        <v>0</v>
      </c>
      <c r="L176" s="216">
        <f>VLOOKUP(B176,GD_CHAM_CONG!$C$6:$AZ$997,47,FALSE)+VLOOKUP(B176,GD_CHAM_CONG!$C$6:$AZ$997,48,FALSE)</f>
        <v>0</v>
      </c>
      <c r="M176" s="216">
        <f>VLOOKUP(B176,GD_CHAM_CONG!$C$6:$BF$997,50,FALSE)+VLOOKUP(B176,GD_CHAM_CONG!$C$6:$BF$997,51,FALSE)+VLOOKUP(B176,GD_CHAM_CONG!$C$6:$BF$997,52,FALSE)+VLOOKUP(B176,GD_CHAM_CONG!$C$6:$BF$997,53,FALSE)+VLOOKUP(B176,GD_CHAM_CONG!$C$6:$BF$997,54,FALSE)</f>
        <v>0</v>
      </c>
      <c r="N176" s="217">
        <f>VLOOKUP(B176,GD_CHAM_CONG!$C$1:$BJ$480,60,FALSE)</f>
        <v>1</v>
      </c>
      <c r="O176" s="218">
        <f>RPT_LNS_LUONG_CHE_DO!BA177</f>
        <v>8550000</v>
      </c>
      <c r="P176" s="218">
        <f>VLOOKUP(B176,RPT_LNS_LUONG_CHE_DO!$B$5:$CA$989,78,FALSE)</f>
        <v>0</v>
      </c>
      <c r="Q176" s="218">
        <f>VLOOKUP(B176,RPT_PHU_CAP_TN!$B$5:$G$1000,6,FALSE)</f>
        <v>0</v>
      </c>
      <c r="R176" s="218">
        <f>VLOOKUP(B176,RPT_TIEN_AN_TRUA!$B$5:$I$1000,8,FALSE)</f>
        <v>680000</v>
      </c>
      <c r="S176" s="218">
        <f>VLOOKUP(B176,RPT_LNS_LUONG_CHE_DO!$B$5:$BV$993,68,FALSE)+VLOOKUP(B176,RPT_LNS_LUONG_CHE_DO!$B$5:$BW$993,69,FALSE)</f>
        <v>0</v>
      </c>
      <c r="T176" s="218">
        <f t="shared" si="8"/>
        <v>9230000</v>
      </c>
      <c r="U176" s="219">
        <f>VLOOKUP(B176,RPT_BAO_HIEM!$B$5:$N$1000,11,FALSE)</f>
        <v>310000</v>
      </c>
      <c r="V176" s="219">
        <f>VLOOKUP(B176,RPT_BAO_HIEM!$B$5:$N$1000,12,FALSE)</f>
        <v>58125</v>
      </c>
      <c r="W176" s="219">
        <f>VLOOKUP(B176,RPT_BAO_HIEM!$B$5:$N$1000,13,FALSE)</f>
        <v>38750</v>
      </c>
      <c r="X176" s="220">
        <f>VLOOKUP(B176,RPT_DOAN_PHI!$B$5:$H$968,7,FALSE)</f>
        <v>85500</v>
      </c>
      <c r="Y176" s="219">
        <f>VLOOKUP(B176,RPT_THUE!$B$5:$H$933,7,FALSE)</f>
        <v>0</v>
      </c>
      <c r="Z176" s="219">
        <f t="shared" si="9"/>
        <v>492375</v>
      </c>
      <c r="AA176" s="221">
        <f t="shared" si="10"/>
        <v>8737625</v>
      </c>
      <c r="AB176" s="221"/>
      <c r="AC176" s="221"/>
      <c r="AD176" s="221">
        <f t="shared" si="15"/>
        <v>8737625</v>
      </c>
      <c r="AE176">
        <v>8737625</v>
      </c>
      <c r="AF176" s="338">
        <f t="shared" si="12"/>
        <v>0</v>
      </c>
    </row>
    <row r="177" spans="1:32" ht="14.25" x14ac:dyDescent="0.2">
      <c r="A177" s="89">
        <f t="shared" si="13"/>
        <v>174</v>
      </c>
      <c r="B177" s="212">
        <f>GD_CHUNG!B178</f>
        <v>11120</v>
      </c>
      <c r="C177" s="212" t="str">
        <f>GD_CHUNG!C178</f>
        <v>Đỗ Hương Trà</v>
      </c>
      <c r="D177" s="212" t="str">
        <f>GD_CHUNG!D178</f>
        <v>NV PVHK</v>
      </c>
      <c r="E177" s="213" t="str">
        <f>GD_CHUNG!G178</f>
        <v>HD3N</v>
      </c>
      <c r="F177" s="214">
        <f>VLOOKUP(B177,GD_LCD_HS_LNS!$B$4:$E$1000,4,FALSE)</f>
        <v>3875000</v>
      </c>
      <c r="G177" s="215">
        <f>VLOOKUP(B177,GD_CHUNG!$B$5:$N$594,13,FALSE)</f>
        <v>19026970102019</v>
      </c>
      <c r="H177" s="216">
        <f>VLOOKUP(B177,GD_CHAM_CONG!$C$6:$AN$997,38,FALSE)</f>
        <v>27</v>
      </c>
      <c r="I177" s="216">
        <f>VLOOKUP(B177,GD_CHAM_CONG!$C$6:$AS$997,39,FALSE)+VLOOKUP(B177,GD_CHAM_CONG!$C$6:$AS$997,40,FALSE)+VLOOKUP(B177,GD_CHAM_CONG!$C$6:$AS$997,41,FALSE)+VLOOKUP(B177,GD_CHAM_CONG!$C$6:$AS$997,42,FALSE)+VLOOKUP(B177,GD_CHAM_CONG!$C$6:$AS$997,43,FALSE)</f>
        <v>0</v>
      </c>
      <c r="J177" s="216">
        <f>VLOOKUP(B177,GD_CHAM_CONG!$C$6:$AV$997,44,FALSE)+VLOOKUP(B177,GD_CHAM_CONG!$C$6:$AV$997,45,FALSE)+VLOOKUP(B177,GD_CHAM_CONG!$C$6:$AV$997,46,FALSE)</f>
        <v>0</v>
      </c>
      <c r="K177" s="216">
        <f>VLOOKUP(B177,GD_CHAM_CONG!$C$6:$AW$997,47,FALSE)</f>
        <v>0</v>
      </c>
      <c r="L177" s="216">
        <f>VLOOKUP(B177,GD_CHAM_CONG!$C$6:$AZ$997,47,FALSE)+VLOOKUP(B177,GD_CHAM_CONG!$C$6:$AZ$997,48,FALSE)</f>
        <v>0</v>
      </c>
      <c r="M177" s="216">
        <f>VLOOKUP(B177,GD_CHAM_CONG!$C$6:$BF$997,50,FALSE)+VLOOKUP(B177,GD_CHAM_CONG!$C$6:$BF$997,51,FALSE)+VLOOKUP(B177,GD_CHAM_CONG!$C$6:$BF$997,52,FALSE)+VLOOKUP(B177,GD_CHAM_CONG!$C$6:$BF$997,53,FALSE)+VLOOKUP(B177,GD_CHAM_CONG!$C$6:$BF$997,54,FALSE)</f>
        <v>0</v>
      </c>
      <c r="N177" s="217">
        <f>VLOOKUP(B177,GD_CHAM_CONG!$C$1:$BJ$480,60,FALSE)</f>
        <v>0.97</v>
      </c>
      <c r="O177" s="218">
        <f>RPT_LNS_LUONG_CHE_DO!BA178</f>
        <v>7857000</v>
      </c>
      <c r="P177" s="218">
        <f>VLOOKUP(B177,RPT_LNS_LUONG_CHE_DO!$B$5:$CA$989,78,FALSE)</f>
        <v>0</v>
      </c>
      <c r="Q177" s="218">
        <f>VLOOKUP(B177,RPT_PHU_CAP_TN!$B$5:$G$1000,6,FALSE)</f>
        <v>0</v>
      </c>
      <c r="R177" s="218">
        <f>VLOOKUP(B177,RPT_TIEN_AN_TRUA!$B$5:$I$1000,8,FALSE)</f>
        <v>680000</v>
      </c>
      <c r="S177" s="218">
        <f>VLOOKUP(B177,RPT_LNS_LUONG_CHE_DO!$B$5:$BV$993,68,FALSE)+VLOOKUP(B177,RPT_LNS_LUONG_CHE_DO!$B$5:$BW$993,69,FALSE)</f>
        <v>0</v>
      </c>
      <c r="T177" s="218">
        <f t="shared" si="8"/>
        <v>8537000</v>
      </c>
      <c r="U177" s="219">
        <f>VLOOKUP(B177,RPT_BAO_HIEM!$B$5:$N$1000,11,FALSE)</f>
        <v>310000</v>
      </c>
      <c r="V177" s="219">
        <f>VLOOKUP(B177,RPT_BAO_HIEM!$B$5:$N$1000,12,FALSE)</f>
        <v>58125</v>
      </c>
      <c r="W177" s="219">
        <f>VLOOKUP(B177,RPT_BAO_HIEM!$B$5:$N$1000,13,FALSE)</f>
        <v>38750</v>
      </c>
      <c r="X177" s="220">
        <f>VLOOKUP(B177,RPT_DOAN_PHI!$B$5:$H$968,7,FALSE)</f>
        <v>78570</v>
      </c>
      <c r="Y177" s="219">
        <f>VLOOKUP(B177,RPT_THUE!$B$5:$H$933,7,FALSE)</f>
        <v>270863.46200000006</v>
      </c>
      <c r="Z177" s="219">
        <f t="shared" si="9"/>
        <v>756308.46200000006</v>
      </c>
      <c r="AA177" s="221">
        <f t="shared" si="10"/>
        <v>7780691.5379999997</v>
      </c>
      <c r="AB177" s="309">
        <v>616846</v>
      </c>
      <c r="AC177" s="221"/>
      <c r="AD177" s="221">
        <f t="shared" si="15"/>
        <v>7163845.5379999997</v>
      </c>
      <c r="AE177">
        <v>7163845.5379999997</v>
      </c>
      <c r="AF177" s="338">
        <f t="shared" si="12"/>
        <v>0</v>
      </c>
    </row>
    <row r="178" spans="1:32" ht="14.25" x14ac:dyDescent="0.2">
      <c r="A178" s="89">
        <f t="shared" si="13"/>
        <v>175</v>
      </c>
      <c r="B178" s="212">
        <f>GD_CHUNG!B179</f>
        <v>11121</v>
      </c>
      <c r="C178" s="212" t="str">
        <f>GD_CHUNG!C179</f>
        <v>Nguyễn Hiền Hạnh</v>
      </c>
      <c r="D178" s="212" t="str">
        <f>GD_CHUNG!D179</f>
        <v>NV PVHK</v>
      </c>
      <c r="E178" s="213" t="str">
        <f>GD_CHUNG!G179</f>
        <v>HD3N</v>
      </c>
      <c r="F178" s="214">
        <f>VLOOKUP(B178,GD_LCD_HS_LNS!$B$4:$E$1000,4,FALSE)</f>
        <v>3875000</v>
      </c>
      <c r="G178" s="215">
        <f>VLOOKUP(B178,GD_CHUNG!$B$5:$N$594,13,FALSE)</f>
        <v>13324573209019</v>
      </c>
      <c r="H178" s="216">
        <f>VLOOKUP(B178,GD_CHAM_CONG!$C$6:$AN$997,38,FALSE)</f>
        <v>27</v>
      </c>
      <c r="I178" s="216">
        <f>VLOOKUP(B178,GD_CHAM_CONG!$C$6:$AS$997,39,FALSE)+VLOOKUP(B178,GD_CHAM_CONG!$C$6:$AS$997,40,FALSE)+VLOOKUP(B178,GD_CHAM_CONG!$C$6:$AS$997,41,FALSE)+VLOOKUP(B178,GD_CHAM_CONG!$C$6:$AS$997,42,FALSE)+VLOOKUP(B178,GD_CHAM_CONG!$C$6:$AS$997,43,FALSE)</f>
        <v>0</v>
      </c>
      <c r="J178" s="216">
        <f>VLOOKUP(B178,GD_CHAM_CONG!$C$6:$AV$997,44,FALSE)+VLOOKUP(B178,GD_CHAM_CONG!$C$6:$AV$997,45,FALSE)+VLOOKUP(B178,GD_CHAM_CONG!$C$6:$AV$997,46,FALSE)</f>
        <v>0</v>
      </c>
      <c r="K178" s="216">
        <f>VLOOKUP(B178,GD_CHAM_CONG!$C$6:$AW$997,47,FALSE)</f>
        <v>0</v>
      </c>
      <c r="L178" s="216">
        <f>VLOOKUP(B178,GD_CHAM_CONG!$C$6:$AZ$997,47,FALSE)+VLOOKUP(B178,GD_CHAM_CONG!$C$6:$AZ$997,48,FALSE)</f>
        <v>0</v>
      </c>
      <c r="M178" s="216">
        <f>VLOOKUP(B178,GD_CHAM_CONG!$C$6:$BF$997,50,FALSE)+VLOOKUP(B178,GD_CHAM_CONG!$C$6:$BF$997,51,FALSE)+VLOOKUP(B178,GD_CHAM_CONG!$C$6:$BF$997,52,FALSE)+VLOOKUP(B178,GD_CHAM_CONG!$C$6:$BF$997,53,FALSE)+VLOOKUP(B178,GD_CHAM_CONG!$C$6:$BF$997,54,FALSE)</f>
        <v>0</v>
      </c>
      <c r="N178" s="217">
        <f>VLOOKUP(B178,GD_CHAM_CONG!$C$1:$BJ$480,60,FALSE)</f>
        <v>1</v>
      </c>
      <c r="O178" s="218">
        <f>RPT_LNS_LUONG_CHE_DO!BA179</f>
        <v>8550000</v>
      </c>
      <c r="P178" s="218">
        <f>VLOOKUP(B178,RPT_LNS_LUONG_CHE_DO!$B$5:$CA$989,78,FALSE)</f>
        <v>0</v>
      </c>
      <c r="Q178" s="218">
        <f>VLOOKUP(B178,RPT_PHU_CAP_TN!$B$5:$G$1000,6,FALSE)</f>
        <v>155000</v>
      </c>
      <c r="R178" s="218">
        <f>VLOOKUP(B178,RPT_TIEN_AN_TRUA!$B$5:$I$1000,8,FALSE)</f>
        <v>680000</v>
      </c>
      <c r="S178" s="218">
        <f>VLOOKUP(B178,RPT_LNS_LUONG_CHE_DO!$B$5:$BV$993,68,FALSE)+VLOOKUP(B178,RPT_LNS_LUONG_CHE_DO!$B$5:$BW$993,69,FALSE)</f>
        <v>0</v>
      </c>
      <c r="T178" s="218">
        <f t="shared" si="8"/>
        <v>9385000</v>
      </c>
      <c r="U178" s="219">
        <f>VLOOKUP(B178,RPT_BAO_HIEM!$B$5:$N$1000,11,FALSE)</f>
        <v>310000</v>
      </c>
      <c r="V178" s="219">
        <f>VLOOKUP(B178,RPT_BAO_HIEM!$B$5:$N$1000,12,FALSE)</f>
        <v>58125</v>
      </c>
      <c r="W178" s="219">
        <f>VLOOKUP(B178,RPT_BAO_HIEM!$B$5:$N$1000,13,FALSE)</f>
        <v>38750</v>
      </c>
      <c r="X178" s="220">
        <f>VLOOKUP(B178,RPT_DOAN_PHI!$B$5:$H$968,7,FALSE)</f>
        <v>87050</v>
      </c>
      <c r="Y178" s="219">
        <f>VLOOKUP(B178,RPT_THUE!$B$5:$H$933,7,FALSE)</f>
        <v>509625</v>
      </c>
      <c r="Z178" s="219">
        <f t="shared" si="9"/>
        <v>1003550</v>
      </c>
      <c r="AA178" s="221">
        <f t="shared" si="10"/>
        <v>8381450</v>
      </c>
      <c r="AB178" s="221"/>
      <c r="AC178" s="221"/>
      <c r="AD178" s="221">
        <f t="shared" si="15"/>
        <v>8381450</v>
      </c>
      <c r="AE178">
        <v>8381450</v>
      </c>
      <c r="AF178" s="338">
        <f t="shared" si="12"/>
        <v>0</v>
      </c>
    </row>
    <row r="179" spans="1:32" ht="14.25" x14ac:dyDescent="0.2">
      <c r="A179" s="89">
        <f t="shared" si="13"/>
        <v>176</v>
      </c>
      <c r="B179" s="212">
        <f>GD_CHUNG!B180</f>
        <v>13753</v>
      </c>
      <c r="C179" s="212" t="str">
        <f>GD_CHUNG!C180</f>
        <v>Phan Thanh Hà</v>
      </c>
      <c r="D179" s="212" t="str">
        <f>GD_CHUNG!D180</f>
        <v>Nhân viên phục vụ hành khách</v>
      </c>
      <c r="E179" s="213" t="str">
        <f>GD_CHUNG!G180</f>
        <v>HDTV</v>
      </c>
      <c r="F179" s="214">
        <f>VLOOKUP(B179,GD_LCD_HS_LNS!$B$4:$E$1000,4,FALSE)</f>
        <v>3875000</v>
      </c>
      <c r="G179" s="263">
        <v>19029388662017</v>
      </c>
      <c r="H179" s="216">
        <f>VLOOKUP(B179,GD_CHAM_CONG!$C$6:$AN$997,38,FALSE)</f>
        <v>10</v>
      </c>
      <c r="I179" s="216">
        <f>VLOOKUP(B179,GD_CHAM_CONG!$C$6:$AS$997,39,FALSE)+VLOOKUP(B179,GD_CHAM_CONG!$C$6:$AS$997,40,FALSE)+VLOOKUP(B179,GD_CHAM_CONG!$C$6:$AS$997,41,FALSE)+VLOOKUP(B179,GD_CHAM_CONG!$C$6:$AS$997,42,FALSE)+VLOOKUP(B179,GD_CHAM_CONG!$C$6:$AS$997,43,FALSE)</f>
        <v>0</v>
      </c>
      <c r="J179" s="216">
        <f>VLOOKUP(B179,GD_CHAM_CONG!$C$6:$AV$997,44,FALSE)+VLOOKUP(B179,GD_CHAM_CONG!$C$6:$AV$997,45,FALSE)+VLOOKUP(B179,GD_CHAM_CONG!$C$6:$AV$997,46,FALSE)</f>
        <v>0</v>
      </c>
      <c r="K179" s="216">
        <f>VLOOKUP(B179,GD_CHAM_CONG!$C$6:$AW$997,47,FALSE)</f>
        <v>0</v>
      </c>
      <c r="L179" s="216">
        <f>VLOOKUP(B179,GD_CHAM_CONG!$C$6:$AZ$997,47,FALSE)+VLOOKUP(B179,GD_CHAM_CONG!$C$6:$AZ$997,48,FALSE)</f>
        <v>0</v>
      </c>
      <c r="M179" s="216">
        <f>VLOOKUP(B179,GD_CHAM_CONG!$C$6:$BF$997,50,FALSE)+VLOOKUP(B179,GD_CHAM_CONG!$C$6:$BF$997,51,FALSE)+VLOOKUP(B179,GD_CHAM_CONG!$C$6:$BF$997,52,FALSE)+VLOOKUP(B179,GD_CHAM_CONG!$C$6:$BF$997,53,FALSE)+VLOOKUP(B179,GD_CHAM_CONG!$C$6:$BF$997,54,FALSE)</f>
        <v>0</v>
      </c>
      <c r="N179" s="217">
        <f>VLOOKUP(B179,GD_CHAM_CONG!$C$1:$BJ$480,60,FALSE)</f>
        <v>1</v>
      </c>
      <c r="O179" s="218">
        <f>RPT_LNS_LUONG_CHE_DO!BA180</f>
        <v>1866666.6666666665</v>
      </c>
      <c r="P179" s="218">
        <f>VLOOKUP(B179,RPT_LNS_LUONG_CHE_DO!$B$5:$CA$989,78,FALSE)</f>
        <v>0</v>
      </c>
      <c r="Q179" s="218">
        <f>VLOOKUP(B179,RPT_PHU_CAP_TN!$B$5:$G$1000,6,FALSE)</f>
        <v>0</v>
      </c>
      <c r="R179" s="218">
        <f>VLOOKUP(B179,RPT_TIEN_AN_TRUA!$B$5:$I$1000,8,FALSE)</f>
        <v>251851.85185185182</v>
      </c>
      <c r="S179" s="218">
        <f>VLOOKUP(B179,RPT_LNS_LUONG_CHE_DO!$B$5:$BV$993,68,FALSE)+VLOOKUP(B179,RPT_LNS_LUONG_CHE_DO!$B$5:$BW$993,69,FALSE)</f>
        <v>0</v>
      </c>
      <c r="T179" s="218">
        <f t="shared" si="8"/>
        <v>2118518.5185185182</v>
      </c>
      <c r="U179" s="219">
        <f>VLOOKUP(B179,RPT_BAO_HIEM!$B$5:$N$1000,11,FALSE)</f>
        <v>0</v>
      </c>
      <c r="V179" s="219">
        <f>VLOOKUP(B179,RPT_BAO_HIEM!$B$5:$N$1000,12,FALSE)</f>
        <v>0</v>
      </c>
      <c r="W179" s="219">
        <f>VLOOKUP(B179,RPT_BAO_HIEM!$B$5:$N$1000,13,FALSE)</f>
        <v>0</v>
      </c>
      <c r="X179" s="220">
        <f>VLOOKUP(B179,RPT_DOAN_PHI!$B$5:$H$968,7,FALSE)</f>
        <v>18667</v>
      </c>
      <c r="Y179" s="219">
        <f>VLOOKUP(B179,RPT_THUE!$B$5:$H$933,7,FALSE)</f>
        <v>0</v>
      </c>
      <c r="Z179" s="219">
        <f t="shared" si="9"/>
        <v>18667</v>
      </c>
      <c r="AA179" s="221">
        <f t="shared" si="10"/>
        <v>2099851.5185185182</v>
      </c>
      <c r="AB179" s="221"/>
      <c r="AC179" s="221"/>
      <c r="AD179" s="221">
        <f t="shared" si="15"/>
        <v>2099851.5185185182</v>
      </c>
      <c r="AE179">
        <v>2099851.5185185182</v>
      </c>
      <c r="AF179" s="338">
        <f t="shared" si="12"/>
        <v>0</v>
      </c>
    </row>
    <row r="180" spans="1:32" ht="14.25" x14ac:dyDescent="0.2">
      <c r="A180" s="89">
        <f t="shared" si="13"/>
        <v>177</v>
      </c>
      <c r="B180" s="212">
        <f>GD_CHUNG!B181</f>
        <v>13758</v>
      </c>
      <c r="C180" s="212" t="str">
        <f>GD_CHUNG!C181</f>
        <v>Trần Vân Anh</v>
      </c>
      <c r="D180" s="212" t="str">
        <f>GD_CHUNG!D181</f>
        <v>Nhân viên phục vụ hành khách</v>
      </c>
      <c r="E180" s="213" t="str">
        <f>GD_CHUNG!G181</f>
        <v>HDTV</v>
      </c>
      <c r="F180" s="214">
        <f>VLOOKUP(B180,GD_LCD_HS_LNS!$B$4:$E$1000,4,FALSE)</f>
        <v>3875000</v>
      </c>
      <c r="G180" s="263">
        <v>19029388849011</v>
      </c>
      <c r="H180" s="216">
        <f>VLOOKUP(B180,GD_CHAM_CONG!$C$6:$AN$997,38,FALSE)</f>
        <v>10</v>
      </c>
      <c r="I180" s="216">
        <f>VLOOKUP(B180,GD_CHAM_CONG!$C$6:$AS$997,39,FALSE)+VLOOKUP(B180,GD_CHAM_CONG!$C$6:$AS$997,40,FALSE)+VLOOKUP(B180,GD_CHAM_CONG!$C$6:$AS$997,41,FALSE)+VLOOKUP(B180,GD_CHAM_CONG!$C$6:$AS$997,42,FALSE)+VLOOKUP(B180,GD_CHAM_CONG!$C$6:$AS$997,43,FALSE)</f>
        <v>0</v>
      </c>
      <c r="J180" s="216">
        <f>VLOOKUP(B180,GD_CHAM_CONG!$C$6:$AV$997,44,FALSE)+VLOOKUP(B180,GD_CHAM_CONG!$C$6:$AV$997,45,FALSE)+VLOOKUP(B180,GD_CHAM_CONG!$C$6:$AV$997,46,FALSE)</f>
        <v>0</v>
      </c>
      <c r="K180" s="216">
        <f>VLOOKUP(B180,GD_CHAM_CONG!$C$6:$AW$997,47,FALSE)</f>
        <v>0</v>
      </c>
      <c r="L180" s="216">
        <f>VLOOKUP(B180,GD_CHAM_CONG!$C$6:$AZ$997,47,FALSE)+VLOOKUP(B180,GD_CHAM_CONG!$C$6:$AZ$997,48,FALSE)</f>
        <v>0</v>
      </c>
      <c r="M180" s="216">
        <f>VLOOKUP(B180,GD_CHAM_CONG!$C$6:$BF$997,50,FALSE)+VLOOKUP(B180,GD_CHAM_CONG!$C$6:$BF$997,51,FALSE)+VLOOKUP(B180,GD_CHAM_CONG!$C$6:$BF$997,52,FALSE)+VLOOKUP(B180,GD_CHAM_CONG!$C$6:$BF$997,53,FALSE)+VLOOKUP(B180,GD_CHAM_CONG!$C$6:$BF$997,54,FALSE)</f>
        <v>0</v>
      </c>
      <c r="N180" s="217">
        <f>VLOOKUP(B180,GD_CHAM_CONG!$C$1:$BJ$480,60,FALSE)</f>
        <v>1</v>
      </c>
      <c r="O180" s="218">
        <f>RPT_LNS_LUONG_CHE_DO!BA181</f>
        <v>1866666.6666666665</v>
      </c>
      <c r="P180" s="218">
        <f>VLOOKUP(B180,RPT_LNS_LUONG_CHE_DO!$B$5:$CA$989,78,FALSE)</f>
        <v>0</v>
      </c>
      <c r="Q180" s="218">
        <f>VLOOKUP(B180,RPT_PHU_CAP_TN!$B$5:$G$1000,6,FALSE)</f>
        <v>0</v>
      </c>
      <c r="R180" s="218">
        <f>VLOOKUP(B180,RPT_TIEN_AN_TRUA!$B$5:$I$1000,8,FALSE)</f>
        <v>251851.85185185182</v>
      </c>
      <c r="S180" s="218">
        <f>VLOOKUP(B180,RPT_LNS_LUONG_CHE_DO!$B$5:$BV$993,68,FALSE)+VLOOKUP(B180,RPT_LNS_LUONG_CHE_DO!$B$5:$BW$993,69,FALSE)</f>
        <v>0</v>
      </c>
      <c r="T180" s="218">
        <f t="shared" si="8"/>
        <v>2118518.5185185182</v>
      </c>
      <c r="U180" s="219">
        <f>VLOOKUP(B180,RPT_BAO_HIEM!$B$5:$N$1000,11,FALSE)</f>
        <v>0</v>
      </c>
      <c r="V180" s="219">
        <f>VLOOKUP(B180,RPT_BAO_HIEM!$B$5:$N$1000,12,FALSE)</f>
        <v>0</v>
      </c>
      <c r="W180" s="219">
        <f>VLOOKUP(B180,RPT_BAO_HIEM!$B$5:$N$1000,13,FALSE)</f>
        <v>0</v>
      </c>
      <c r="X180" s="220">
        <f>VLOOKUP(B180,RPT_DOAN_PHI!$B$5:$H$968,7,FALSE)</f>
        <v>18667</v>
      </c>
      <c r="Y180" s="219">
        <f>VLOOKUP(B180,RPT_THUE!$B$5:$H$933,7,FALSE)</f>
        <v>0</v>
      </c>
      <c r="Z180" s="219">
        <f t="shared" si="9"/>
        <v>18667</v>
      </c>
      <c r="AA180" s="221">
        <f t="shared" si="10"/>
        <v>2099851.5185185182</v>
      </c>
      <c r="AB180" s="221"/>
      <c r="AC180" s="221"/>
      <c r="AD180" s="221">
        <f t="shared" si="15"/>
        <v>2099851.5185185182</v>
      </c>
      <c r="AE180">
        <v>2099851.5185185182</v>
      </c>
      <c r="AF180" s="338">
        <f t="shared" si="12"/>
        <v>0</v>
      </c>
    </row>
    <row r="181" spans="1:32" ht="14.25" x14ac:dyDescent="0.2">
      <c r="A181" s="89">
        <f t="shared" si="13"/>
        <v>178</v>
      </c>
      <c r="B181" s="212">
        <f>GD_CHUNG!B182</f>
        <v>13759</v>
      </c>
      <c r="C181" s="212" t="str">
        <f>GD_CHUNG!C182</f>
        <v>Nguyễn Thị Thanh Loan</v>
      </c>
      <c r="D181" s="212" t="str">
        <f>GD_CHUNG!D182</f>
        <v>Nhân viên phục vụ hành khách</v>
      </c>
      <c r="E181" s="213" t="str">
        <f>GD_CHUNG!G182</f>
        <v>HDTV</v>
      </c>
      <c r="F181" s="214">
        <f>VLOOKUP(B181,GD_LCD_HS_LNS!$B$4:$E$1000,4,FALSE)</f>
        <v>3875000</v>
      </c>
      <c r="G181" s="263">
        <v>19029390060016</v>
      </c>
      <c r="H181" s="216">
        <f>VLOOKUP(B181,GD_CHAM_CONG!$C$6:$AN$997,38,FALSE)</f>
        <v>10</v>
      </c>
      <c r="I181" s="216">
        <f>VLOOKUP(B181,GD_CHAM_CONG!$C$6:$AS$997,39,FALSE)+VLOOKUP(B181,GD_CHAM_CONG!$C$6:$AS$997,40,FALSE)+VLOOKUP(B181,GD_CHAM_CONG!$C$6:$AS$997,41,FALSE)+VLOOKUP(B181,GD_CHAM_CONG!$C$6:$AS$997,42,FALSE)+VLOOKUP(B181,GD_CHAM_CONG!$C$6:$AS$997,43,FALSE)</f>
        <v>0</v>
      </c>
      <c r="J181" s="216">
        <f>VLOOKUP(B181,GD_CHAM_CONG!$C$6:$AV$997,44,FALSE)+VLOOKUP(B181,GD_CHAM_CONG!$C$6:$AV$997,45,FALSE)+VLOOKUP(B181,GD_CHAM_CONG!$C$6:$AV$997,46,FALSE)</f>
        <v>0</v>
      </c>
      <c r="K181" s="216">
        <f>VLOOKUP(B181,GD_CHAM_CONG!$C$6:$AW$997,47,FALSE)</f>
        <v>0</v>
      </c>
      <c r="L181" s="216">
        <f>VLOOKUP(B181,GD_CHAM_CONG!$C$6:$AZ$997,47,FALSE)+VLOOKUP(B181,GD_CHAM_CONG!$C$6:$AZ$997,48,FALSE)</f>
        <v>0</v>
      </c>
      <c r="M181" s="216">
        <f>VLOOKUP(B181,GD_CHAM_CONG!$C$6:$BF$997,50,FALSE)+VLOOKUP(B181,GD_CHAM_CONG!$C$6:$BF$997,51,FALSE)+VLOOKUP(B181,GD_CHAM_CONG!$C$6:$BF$997,52,FALSE)+VLOOKUP(B181,GD_CHAM_CONG!$C$6:$BF$997,53,FALSE)+VLOOKUP(B181,GD_CHAM_CONG!$C$6:$BF$997,54,FALSE)</f>
        <v>0</v>
      </c>
      <c r="N181" s="217">
        <f>VLOOKUP(B181,GD_CHAM_CONG!$C$1:$BJ$480,60,FALSE)</f>
        <v>1</v>
      </c>
      <c r="O181" s="218">
        <f>RPT_LNS_LUONG_CHE_DO!BA182</f>
        <v>1866666.6666666665</v>
      </c>
      <c r="P181" s="218">
        <f>VLOOKUP(B181,RPT_LNS_LUONG_CHE_DO!$B$5:$CA$989,78,FALSE)</f>
        <v>0</v>
      </c>
      <c r="Q181" s="218">
        <f>VLOOKUP(B181,RPT_PHU_CAP_TN!$B$5:$G$1000,6,FALSE)</f>
        <v>0</v>
      </c>
      <c r="R181" s="218">
        <f>VLOOKUP(B181,RPT_TIEN_AN_TRUA!$B$5:$I$1000,8,FALSE)</f>
        <v>251851.85185185182</v>
      </c>
      <c r="S181" s="218">
        <f>VLOOKUP(B181,RPT_LNS_LUONG_CHE_DO!$B$5:$BV$993,68,FALSE)+VLOOKUP(B181,RPT_LNS_LUONG_CHE_DO!$B$5:$BW$993,69,FALSE)</f>
        <v>0</v>
      </c>
      <c r="T181" s="218">
        <f t="shared" si="8"/>
        <v>2118518.5185185182</v>
      </c>
      <c r="U181" s="219">
        <f>VLOOKUP(B181,RPT_BAO_HIEM!$B$5:$N$1000,11,FALSE)</f>
        <v>0</v>
      </c>
      <c r="V181" s="219">
        <f>VLOOKUP(B181,RPT_BAO_HIEM!$B$5:$N$1000,12,FALSE)</f>
        <v>0</v>
      </c>
      <c r="W181" s="219">
        <f>VLOOKUP(B181,RPT_BAO_HIEM!$B$5:$N$1000,13,FALSE)</f>
        <v>0</v>
      </c>
      <c r="X181" s="220">
        <f>VLOOKUP(B181,RPT_DOAN_PHI!$B$5:$H$968,7,FALSE)</f>
        <v>18667</v>
      </c>
      <c r="Y181" s="219">
        <f>VLOOKUP(B181,RPT_THUE!$B$5:$H$933,7,FALSE)</f>
        <v>0</v>
      </c>
      <c r="Z181" s="219">
        <f t="shared" si="9"/>
        <v>18667</v>
      </c>
      <c r="AA181" s="221">
        <f t="shared" si="10"/>
        <v>2099851.5185185182</v>
      </c>
      <c r="AB181" s="221"/>
      <c r="AC181" s="221"/>
      <c r="AD181" s="221">
        <f t="shared" si="15"/>
        <v>2099851.5185185182</v>
      </c>
      <c r="AE181">
        <v>2099851.5185185182</v>
      </c>
      <c r="AF181" s="338">
        <f t="shared" si="12"/>
        <v>0</v>
      </c>
    </row>
    <row r="182" spans="1:32" ht="14.25" x14ac:dyDescent="0.2">
      <c r="A182" s="89">
        <f t="shared" si="13"/>
        <v>179</v>
      </c>
      <c r="B182" s="212">
        <f>GD_CHUNG!B183</f>
        <v>13760</v>
      </c>
      <c r="C182" s="212" t="str">
        <f>GD_CHUNG!C183</f>
        <v>Trần Thùy Trang</v>
      </c>
      <c r="D182" s="212" t="str">
        <f>GD_CHUNG!D183</f>
        <v>Nhân viên phục vụ hành khách</v>
      </c>
      <c r="E182" s="213" t="str">
        <f>GD_CHUNG!G183</f>
        <v>HDTV</v>
      </c>
      <c r="F182" s="214">
        <f>VLOOKUP(B182,GD_LCD_HS_LNS!$B$4:$E$1000,4,FALSE)</f>
        <v>3875000</v>
      </c>
      <c r="G182" s="263">
        <v>19029388859015</v>
      </c>
      <c r="H182" s="216">
        <f>VLOOKUP(B182,GD_CHAM_CONG!$C$6:$AN$997,38,FALSE)</f>
        <v>10</v>
      </c>
      <c r="I182" s="216">
        <f>VLOOKUP(B182,GD_CHAM_CONG!$C$6:$AS$997,39,FALSE)+VLOOKUP(B182,GD_CHAM_CONG!$C$6:$AS$997,40,FALSE)+VLOOKUP(B182,GD_CHAM_CONG!$C$6:$AS$997,41,FALSE)+VLOOKUP(B182,GD_CHAM_CONG!$C$6:$AS$997,42,FALSE)+VLOOKUP(B182,GD_CHAM_CONG!$C$6:$AS$997,43,FALSE)</f>
        <v>0</v>
      </c>
      <c r="J182" s="216">
        <f>VLOOKUP(B182,GD_CHAM_CONG!$C$6:$AV$997,44,FALSE)+VLOOKUP(B182,GD_CHAM_CONG!$C$6:$AV$997,45,FALSE)+VLOOKUP(B182,GD_CHAM_CONG!$C$6:$AV$997,46,FALSE)</f>
        <v>0</v>
      </c>
      <c r="K182" s="216">
        <f>VLOOKUP(B182,GD_CHAM_CONG!$C$6:$AW$997,47,FALSE)</f>
        <v>0</v>
      </c>
      <c r="L182" s="216">
        <f>VLOOKUP(B182,GD_CHAM_CONG!$C$6:$AZ$997,47,FALSE)+VLOOKUP(B182,GD_CHAM_CONG!$C$6:$AZ$997,48,FALSE)</f>
        <v>0</v>
      </c>
      <c r="M182" s="216">
        <f>VLOOKUP(B182,GD_CHAM_CONG!$C$6:$BF$997,50,FALSE)+VLOOKUP(B182,GD_CHAM_CONG!$C$6:$BF$997,51,FALSE)+VLOOKUP(B182,GD_CHAM_CONG!$C$6:$BF$997,52,FALSE)+VLOOKUP(B182,GD_CHAM_CONG!$C$6:$BF$997,53,FALSE)+VLOOKUP(B182,GD_CHAM_CONG!$C$6:$BF$997,54,FALSE)</f>
        <v>0</v>
      </c>
      <c r="N182" s="217">
        <f>VLOOKUP(B182,GD_CHAM_CONG!$C$1:$BJ$480,60,FALSE)</f>
        <v>1</v>
      </c>
      <c r="O182" s="218">
        <f>RPT_LNS_LUONG_CHE_DO!BA183</f>
        <v>1866666.6666666665</v>
      </c>
      <c r="P182" s="218">
        <f>VLOOKUP(B182,RPT_LNS_LUONG_CHE_DO!$B$5:$CA$989,78,FALSE)</f>
        <v>0</v>
      </c>
      <c r="Q182" s="218">
        <f>VLOOKUP(B182,RPT_PHU_CAP_TN!$B$5:$G$1000,6,FALSE)</f>
        <v>0</v>
      </c>
      <c r="R182" s="218">
        <f>VLOOKUP(B182,RPT_TIEN_AN_TRUA!$B$5:$I$1000,8,FALSE)</f>
        <v>251851.85185185182</v>
      </c>
      <c r="S182" s="218">
        <f>VLOOKUP(B182,RPT_LNS_LUONG_CHE_DO!$B$5:$BV$993,68,FALSE)+VLOOKUP(B182,RPT_LNS_LUONG_CHE_DO!$B$5:$BW$993,69,FALSE)</f>
        <v>0</v>
      </c>
      <c r="T182" s="218">
        <f t="shared" si="8"/>
        <v>2118518.5185185182</v>
      </c>
      <c r="U182" s="219">
        <f>VLOOKUP(B182,RPT_BAO_HIEM!$B$5:$N$1000,11,FALSE)</f>
        <v>0</v>
      </c>
      <c r="V182" s="219">
        <f>VLOOKUP(B182,RPT_BAO_HIEM!$B$5:$N$1000,12,FALSE)</f>
        <v>0</v>
      </c>
      <c r="W182" s="219">
        <f>VLOOKUP(B182,RPT_BAO_HIEM!$B$5:$N$1000,13,FALSE)</f>
        <v>0</v>
      </c>
      <c r="X182" s="220">
        <f>VLOOKUP(B182,RPT_DOAN_PHI!$B$5:$H$968,7,FALSE)</f>
        <v>18667</v>
      </c>
      <c r="Y182" s="219">
        <f>VLOOKUP(B182,RPT_THUE!$B$5:$H$933,7,FALSE)</f>
        <v>0</v>
      </c>
      <c r="Z182" s="219">
        <f t="shared" si="9"/>
        <v>18667</v>
      </c>
      <c r="AA182" s="221">
        <f t="shared" si="10"/>
        <v>2099851.5185185182</v>
      </c>
      <c r="AB182" s="221"/>
      <c r="AC182" s="221"/>
      <c r="AD182" s="221">
        <f t="shared" si="15"/>
        <v>2099851.5185185182</v>
      </c>
      <c r="AE182">
        <v>2099851.5185185182</v>
      </c>
      <c r="AF182" s="338">
        <f t="shared" si="12"/>
        <v>0</v>
      </c>
    </row>
    <row r="183" spans="1:32" ht="14.25" x14ac:dyDescent="0.2">
      <c r="A183" s="89">
        <f t="shared" si="13"/>
        <v>180</v>
      </c>
      <c r="B183" s="212">
        <f>GD_CHUNG!B184</f>
        <v>13762</v>
      </c>
      <c r="C183" s="212" t="str">
        <f>GD_CHUNG!C184</f>
        <v>Bùi Thị Út</v>
      </c>
      <c r="D183" s="212" t="str">
        <f>GD_CHUNG!D184</f>
        <v>Nhân viên phục vụ hành khách</v>
      </c>
      <c r="E183" s="213" t="str">
        <f>GD_CHUNG!G184</f>
        <v>HDTV</v>
      </c>
      <c r="F183" s="214">
        <f>VLOOKUP(B183,GD_LCD_HS_LNS!$B$4:$E$1000,4,FALSE)</f>
        <v>3875000</v>
      </c>
      <c r="G183" s="263">
        <v>19029388865015</v>
      </c>
      <c r="H183" s="216">
        <f>VLOOKUP(B183,GD_CHAM_CONG!$C$6:$AN$997,38,FALSE)</f>
        <v>10</v>
      </c>
      <c r="I183" s="216">
        <f>VLOOKUP(B183,GD_CHAM_CONG!$C$6:$AS$997,39,FALSE)+VLOOKUP(B183,GD_CHAM_CONG!$C$6:$AS$997,40,FALSE)+VLOOKUP(B183,GD_CHAM_CONG!$C$6:$AS$997,41,FALSE)+VLOOKUP(B183,GD_CHAM_CONG!$C$6:$AS$997,42,FALSE)+VLOOKUP(B183,GD_CHAM_CONG!$C$6:$AS$997,43,FALSE)</f>
        <v>0</v>
      </c>
      <c r="J183" s="216">
        <f>VLOOKUP(B183,GD_CHAM_CONG!$C$6:$AV$997,44,FALSE)+VLOOKUP(B183,GD_CHAM_CONG!$C$6:$AV$997,45,FALSE)+VLOOKUP(B183,GD_CHAM_CONG!$C$6:$AV$997,46,FALSE)</f>
        <v>0</v>
      </c>
      <c r="K183" s="216">
        <f>VLOOKUP(B183,GD_CHAM_CONG!$C$6:$AW$997,47,FALSE)</f>
        <v>0</v>
      </c>
      <c r="L183" s="216">
        <f>VLOOKUP(B183,GD_CHAM_CONG!$C$6:$AZ$997,47,FALSE)+VLOOKUP(B183,GD_CHAM_CONG!$C$6:$AZ$997,48,FALSE)</f>
        <v>0</v>
      </c>
      <c r="M183" s="216">
        <f>VLOOKUP(B183,GD_CHAM_CONG!$C$6:$BF$997,50,FALSE)+VLOOKUP(B183,GD_CHAM_CONG!$C$6:$BF$997,51,FALSE)+VLOOKUP(B183,GD_CHAM_CONG!$C$6:$BF$997,52,FALSE)+VLOOKUP(B183,GD_CHAM_CONG!$C$6:$BF$997,53,FALSE)+VLOOKUP(B183,GD_CHAM_CONG!$C$6:$BF$997,54,FALSE)</f>
        <v>0</v>
      </c>
      <c r="N183" s="217">
        <f>VLOOKUP(B183,GD_CHAM_CONG!$C$1:$BJ$480,60,FALSE)</f>
        <v>1</v>
      </c>
      <c r="O183" s="218">
        <f>RPT_LNS_LUONG_CHE_DO!BA184</f>
        <v>1866666.6666666665</v>
      </c>
      <c r="P183" s="218">
        <f>VLOOKUP(B183,RPT_LNS_LUONG_CHE_DO!$B$5:$CA$989,78,FALSE)</f>
        <v>0</v>
      </c>
      <c r="Q183" s="218">
        <f>VLOOKUP(B183,RPT_PHU_CAP_TN!$B$5:$G$1000,6,FALSE)</f>
        <v>0</v>
      </c>
      <c r="R183" s="218">
        <f>VLOOKUP(B183,RPT_TIEN_AN_TRUA!$B$5:$I$1000,8,FALSE)</f>
        <v>251851.85185185182</v>
      </c>
      <c r="S183" s="218">
        <f>VLOOKUP(B183,RPT_LNS_LUONG_CHE_DO!$B$5:$BV$993,68,FALSE)+VLOOKUP(B183,RPT_LNS_LUONG_CHE_DO!$B$5:$BW$993,69,FALSE)</f>
        <v>0</v>
      </c>
      <c r="T183" s="218">
        <f t="shared" si="8"/>
        <v>2118518.5185185182</v>
      </c>
      <c r="U183" s="219">
        <f>VLOOKUP(B183,RPT_BAO_HIEM!$B$5:$N$1000,11,FALSE)</f>
        <v>0</v>
      </c>
      <c r="V183" s="219">
        <f>VLOOKUP(B183,RPT_BAO_HIEM!$B$5:$N$1000,12,FALSE)</f>
        <v>0</v>
      </c>
      <c r="W183" s="219">
        <f>VLOOKUP(B183,RPT_BAO_HIEM!$B$5:$N$1000,13,FALSE)</f>
        <v>0</v>
      </c>
      <c r="X183" s="220">
        <f>VLOOKUP(B183,RPT_DOAN_PHI!$B$5:$H$968,7,FALSE)</f>
        <v>18667</v>
      </c>
      <c r="Y183" s="219">
        <f>VLOOKUP(B183,RPT_THUE!$B$5:$H$933,7,FALSE)</f>
        <v>0</v>
      </c>
      <c r="Z183" s="219">
        <f t="shared" si="9"/>
        <v>18667</v>
      </c>
      <c r="AA183" s="221">
        <f t="shared" si="10"/>
        <v>2099851.5185185182</v>
      </c>
      <c r="AB183" s="221"/>
      <c r="AC183" s="221"/>
      <c r="AD183" s="221">
        <f t="shared" si="15"/>
        <v>2099851.5185185182</v>
      </c>
      <c r="AE183">
        <v>2099851.5185185182</v>
      </c>
      <c r="AF183" s="338">
        <f t="shared" si="12"/>
        <v>0</v>
      </c>
    </row>
    <row r="184" spans="1:32" ht="14.25" x14ac:dyDescent="0.2">
      <c r="A184" s="89">
        <f t="shared" si="13"/>
        <v>181</v>
      </c>
      <c r="B184" s="212">
        <f>GD_CHUNG!B185</f>
        <v>13763</v>
      </c>
      <c r="C184" s="212" t="str">
        <f>GD_CHUNG!C185</f>
        <v>Lê Mai Anh</v>
      </c>
      <c r="D184" s="212" t="str">
        <f>GD_CHUNG!D185</f>
        <v>Nhân viên phục vụ hành khách</v>
      </c>
      <c r="E184" s="213" t="str">
        <f>GD_CHUNG!G185</f>
        <v>HDTV</v>
      </c>
      <c r="F184" s="214">
        <f>VLOOKUP(B184,GD_LCD_HS_LNS!$B$4:$E$1000,4,FALSE)</f>
        <v>3875000</v>
      </c>
      <c r="G184" s="263">
        <v>19025546884035</v>
      </c>
      <c r="H184" s="216">
        <f>VLOOKUP(B184,GD_CHAM_CONG!$C$6:$AN$997,38,FALSE)</f>
        <v>10</v>
      </c>
      <c r="I184" s="216">
        <f>VLOOKUP(B184,GD_CHAM_CONG!$C$6:$AS$997,39,FALSE)+VLOOKUP(B184,GD_CHAM_CONG!$C$6:$AS$997,40,FALSE)+VLOOKUP(B184,GD_CHAM_CONG!$C$6:$AS$997,41,FALSE)+VLOOKUP(B184,GD_CHAM_CONG!$C$6:$AS$997,42,FALSE)+VLOOKUP(B184,GD_CHAM_CONG!$C$6:$AS$997,43,FALSE)</f>
        <v>0</v>
      </c>
      <c r="J184" s="216">
        <f>VLOOKUP(B184,GD_CHAM_CONG!$C$6:$AV$997,44,FALSE)+VLOOKUP(B184,GD_CHAM_CONG!$C$6:$AV$997,45,FALSE)+VLOOKUP(B184,GD_CHAM_CONG!$C$6:$AV$997,46,FALSE)</f>
        <v>0</v>
      </c>
      <c r="K184" s="216">
        <f>VLOOKUP(B184,GD_CHAM_CONG!$C$6:$AW$997,47,FALSE)</f>
        <v>0</v>
      </c>
      <c r="L184" s="216">
        <f>VLOOKUP(B184,GD_CHAM_CONG!$C$6:$AZ$997,47,FALSE)+VLOOKUP(B184,GD_CHAM_CONG!$C$6:$AZ$997,48,FALSE)</f>
        <v>0</v>
      </c>
      <c r="M184" s="216">
        <f>VLOOKUP(B184,GD_CHAM_CONG!$C$6:$BF$997,50,FALSE)+VLOOKUP(B184,GD_CHAM_CONG!$C$6:$BF$997,51,FALSE)+VLOOKUP(B184,GD_CHAM_CONG!$C$6:$BF$997,52,FALSE)+VLOOKUP(B184,GD_CHAM_CONG!$C$6:$BF$997,53,FALSE)+VLOOKUP(B184,GD_CHAM_CONG!$C$6:$BF$997,54,FALSE)</f>
        <v>0</v>
      </c>
      <c r="N184" s="217">
        <f>VLOOKUP(B184,GD_CHAM_CONG!$C$1:$BJ$480,60,FALSE)</f>
        <v>1</v>
      </c>
      <c r="O184" s="218">
        <f>RPT_LNS_LUONG_CHE_DO!BA185</f>
        <v>1866666.6666666665</v>
      </c>
      <c r="P184" s="218">
        <f>VLOOKUP(B184,RPT_LNS_LUONG_CHE_DO!$B$5:$CA$989,78,FALSE)</f>
        <v>0</v>
      </c>
      <c r="Q184" s="218">
        <f>VLOOKUP(B184,RPT_PHU_CAP_TN!$B$5:$G$1000,6,FALSE)</f>
        <v>0</v>
      </c>
      <c r="R184" s="218">
        <f>VLOOKUP(B184,RPT_TIEN_AN_TRUA!$B$5:$I$1000,8,FALSE)</f>
        <v>251851.85185185182</v>
      </c>
      <c r="S184" s="218">
        <f>VLOOKUP(B184,RPT_LNS_LUONG_CHE_DO!$B$5:$BV$993,68,FALSE)+VLOOKUP(B184,RPT_LNS_LUONG_CHE_DO!$B$5:$BW$993,69,FALSE)</f>
        <v>0</v>
      </c>
      <c r="T184" s="218">
        <f t="shared" si="8"/>
        <v>2118518.5185185182</v>
      </c>
      <c r="U184" s="219">
        <f>VLOOKUP(B184,RPT_BAO_HIEM!$B$5:$N$1000,11,FALSE)</f>
        <v>0</v>
      </c>
      <c r="V184" s="219">
        <f>VLOOKUP(B184,RPT_BAO_HIEM!$B$5:$N$1000,12,FALSE)</f>
        <v>0</v>
      </c>
      <c r="W184" s="219">
        <f>VLOOKUP(B184,RPT_BAO_HIEM!$B$5:$N$1000,13,FALSE)</f>
        <v>0</v>
      </c>
      <c r="X184" s="220">
        <f>VLOOKUP(B184,RPT_DOAN_PHI!$B$5:$H$968,7,FALSE)</f>
        <v>18667</v>
      </c>
      <c r="Y184" s="219">
        <f>VLOOKUP(B184,RPT_THUE!$B$5:$H$933,7,FALSE)</f>
        <v>0</v>
      </c>
      <c r="Z184" s="219">
        <f t="shared" si="9"/>
        <v>18667</v>
      </c>
      <c r="AA184" s="221">
        <f t="shared" si="10"/>
        <v>2099851.5185185182</v>
      </c>
      <c r="AB184" s="221"/>
      <c r="AC184" s="221"/>
      <c r="AD184" s="221">
        <f t="shared" si="15"/>
        <v>2099851.5185185182</v>
      </c>
      <c r="AE184">
        <v>2099851.5185185182</v>
      </c>
      <c r="AF184" s="338">
        <f t="shared" si="12"/>
        <v>0</v>
      </c>
    </row>
    <row r="185" spans="1:32" ht="14.25" x14ac:dyDescent="0.2">
      <c r="A185" s="89">
        <f t="shared" si="13"/>
        <v>182</v>
      </c>
      <c r="B185" s="212">
        <f>GD_CHUNG!B186</f>
        <v>13764</v>
      </c>
      <c r="C185" s="212" t="str">
        <f>GD_CHUNG!C186</f>
        <v>Đỗ Thị Ngọc Hà</v>
      </c>
      <c r="D185" s="212" t="str">
        <f>GD_CHUNG!D186</f>
        <v>Nhân viên phục vụ hành khách</v>
      </c>
      <c r="E185" s="213" t="str">
        <f>GD_CHUNG!G186</f>
        <v>HDTV</v>
      </c>
      <c r="F185" s="214">
        <f>VLOOKUP(B185,GD_LCD_HS_LNS!$B$4:$E$1000,4,FALSE)</f>
        <v>3875000</v>
      </c>
      <c r="G185" s="263">
        <v>19029388871015</v>
      </c>
      <c r="H185" s="216">
        <f>VLOOKUP(B185,GD_CHAM_CONG!$C$6:$AN$997,38,FALSE)</f>
        <v>10</v>
      </c>
      <c r="I185" s="216">
        <f>VLOOKUP(B185,GD_CHAM_CONG!$C$6:$AS$997,39,FALSE)+VLOOKUP(B185,GD_CHAM_CONG!$C$6:$AS$997,40,FALSE)+VLOOKUP(B185,GD_CHAM_CONG!$C$6:$AS$997,41,FALSE)+VLOOKUP(B185,GD_CHAM_CONG!$C$6:$AS$997,42,FALSE)+VLOOKUP(B185,GD_CHAM_CONG!$C$6:$AS$997,43,FALSE)</f>
        <v>0</v>
      </c>
      <c r="J185" s="216">
        <f>VLOOKUP(B185,GD_CHAM_CONG!$C$6:$AV$997,44,FALSE)+VLOOKUP(B185,GD_CHAM_CONG!$C$6:$AV$997,45,FALSE)+VLOOKUP(B185,GD_CHAM_CONG!$C$6:$AV$997,46,FALSE)</f>
        <v>0</v>
      </c>
      <c r="K185" s="216">
        <f>VLOOKUP(B185,GD_CHAM_CONG!$C$6:$AW$997,47,FALSE)</f>
        <v>0</v>
      </c>
      <c r="L185" s="216">
        <f>VLOOKUP(B185,GD_CHAM_CONG!$C$6:$AZ$997,47,FALSE)+VLOOKUP(B185,GD_CHAM_CONG!$C$6:$AZ$997,48,FALSE)</f>
        <v>0</v>
      </c>
      <c r="M185" s="216">
        <f>VLOOKUP(B185,GD_CHAM_CONG!$C$6:$BF$997,50,FALSE)+VLOOKUP(B185,GD_CHAM_CONG!$C$6:$BF$997,51,FALSE)+VLOOKUP(B185,GD_CHAM_CONG!$C$6:$BF$997,52,FALSE)+VLOOKUP(B185,GD_CHAM_CONG!$C$6:$BF$997,53,FALSE)+VLOOKUP(B185,GD_CHAM_CONG!$C$6:$BF$997,54,FALSE)</f>
        <v>0</v>
      </c>
      <c r="N185" s="217">
        <f>VLOOKUP(B185,GD_CHAM_CONG!$C$1:$BJ$480,60,FALSE)</f>
        <v>1</v>
      </c>
      <c r="O185" s="218">
        <f>RPT_LNS_LUONG_CHE_DO!BA186</f>
        <v>1866666.6666666665</v>
      </c>
      <c r="P185" s="218">
        <f>VLOOKUP(B185,RPT_LNS_LUONG_CHE_DO!$B$5:$CA$989,78,FALSE)</f>
        <v>0</v>
      </c>
      <c r="Q185" s="218">
        <f>VLOOKUP(B185,RPT_PHU_CAP_TN!$B$5:$G$1000,6,FALSE)</f>
        <v>0</v>
      </c>
      <c r="R185" s="218">
        <f>VLOOKUP(B185,RPT_TIEN_AN_TRUA!$B$5:$I$1000,8,FALSE)</f>
        <v>251851.85185185182</v>
      </c>
      <c r="S185" s="218">
        <f>VLOOKUP(B185,RPT_LNS_LUONG_CHE_DO!$B$5:$BV$993,68,FALSE)+VLOOKUP(B185,RPT_LNS_LUONG_CHE_DO!$B$5:$BW$993,69,FALSE)</f>
        <v>0</v>
      </c>
      <c r="T185" s="218">
        <f t="shared" si="8"/>
        <v>2118518.5185185182</v>
      </c>
      <c r="U185" s="219">
        <f>VLOOKUP(B185,RPT_BAO_HIEM!$B$5:$N$1000,11,FALSE)</f>
        <v>0</v>
      </c>
      <c r="V185" s="219">
        <f>VLOOKUP(B185,RPT_BAO_HIEM!$B$5:$N$1000,12,FALSE)</f>
        <v>0</v>
      </c>
      <c r="W185" s="219">
        <f>VLOOKUP(B185,RPT_BAO_HIEM!$B$5:$N$1000,13,FALSE)</f>
        <v>0</v>
      </c>
      <c r="X185" s="220">
        <f>VLOOKUP(B185,RPT_DOAN_PHI!$B$5:$H$968,7,FALSE)</f>
        <v>18667</v>
      </c>
      <c r="Y185" s="219">
        <f>VLOOKUP(B185,RPT_THUE!$B$5:$H$933,7,FALSE)</f>
        <v>0</v>
      </c>
      <c r="Z185" s="219">
        <f t="shared" si="9"/>
        <v>18667</v>
      </c>
      <c r="AA185" s="221">
        <f t="shared" si="10"/>
        <v>2099851.5185185182</v>
      </c>
      <c r="AB185" s="221"/>
      <c r="AC185" s="221"/>
      <c r="AD185" s="221">
        <f t="shared" si="15"/>
        <v>2099851.5185185182</v>
      </c>
      <c r="AE185">
        <v>2099851.5185185182</v>
      </c>
      <c r="AF185" s="338">
        <f t="shared" si="12"/>
        <v>0</v>
      </c>
    </row>
    <row r="186" spans="1:32" ht="14.25" x14ac:dyDescent="0.2">
      <c r="A186" s="89">
        <f t="shared" si="13"/>
        <v>183</v>
      </c>
      <c r="B186" s="212">
        <f>GD_CHUNG!B187</f>
        <v>13765</v>
      </c>
      <c r="C186" s="212" t="str">
        <f>GD_CHUNG!C187</f>
        <v>Phạm Tú Châu</v>
      </c>
      <c r="D186" s="212" t="str">
        <f>GD_CHUNG!D187</f>
        <v>Nhân viên phục vụ hành khách</v>
      </c>
      <c r="E186" s="213" t="str">
        <f>GD_CHUNG!G187</f>
        <v>HDTV</v>
      </c>
      <c r="F186" s="214">
        <f>VLOOKUP(B186,GD_LCD_HS_LNS!$B$4:$E$1000,4,FALSE)</f>
        <v>3875000</v>
      </c>
      <c r="G186" s="263">
        <v>19029389430012</v>
      </c>
      <c r="H186" s="216">
        <f>VLOOKUP(B186,GD_CHAM_CONG!$C$6:$AN$997,38,FALSE)</f>
        <v>10</v>
      </c>
      <c r="I186" s="216">
        <f>VLOOKUP(B186,GD_CHAM_CONG!$C$6:$AS$997,39,FALSE)+VLOOKUP(B186,GD_CHAM_CONG!$C$6:$AS$997,40,FALSE)+VLOOKUP(B186,GD_CHAM_CONG!$C$6:$AS$997,41,FALSE)+VLOOKUP(B186,GD_CHAM_CONG!$C$6:$AS$997,42,FALSE)+VLOOKUP(B186,GD_CHAM_CONG!$C$6:$AS$997,43,FALSE)</f>
        <v>0</v>
      </c>
      <c r="J186" s="216">
        <f>VLOOKUP(B186,GD_CHAM_CONG!$C$6:$AV$997,44,FALSE)+VLOOKUP(B186,GD_CHAM_CONG!$C$6:$AV$997,45,FALSE)+VLOOKUP(B186,GD_CHAM_CONG!$C$6:$AV$997,46,FALSE)</f>
        <v>0</v>
      </c>
      <c r="K186" s="216">
        <f>VLOOKUP(B186,GD_CHAM_CONG!$C$6:$AW$997,47,FALSE)</f>
        <v>0</v>
      </c>
      <c r="L186" s="216">
        <f>VLOOKUP(B186,GD_CHAM_CONG!$C$6:$AZ$997,47,FALSE)+VLOOKUP(B186,GD_CHAM_CONG!$C$6:$AZ$997,48,FALSE)</f>
        <v>0</v>
      </c>
      <c r="M186" s="216">
        <f>VLOOKUP(B186,GD_CHAM_CONG!$C$6:$BF$997,50,FALSE)+VLOOKUP(B186,GD_CHAM_CONG!$C$6:$BF$997,51,FALSE)+VLOOKUP(B186,GD_CHAM_CONG!$C$6:$BF$997,52,FALSE)+VLOOKUP(B186,GD_CHAM_CONG!$C$6:$BF$997,53,FALSE)+VLOOKUP(B186,GD_CHAM_CONG!$C$6:$BF$997,54,FALSE)</f>
        <v>0</v>
      </c>
      <c r="N186" s="217">
        <f>VLOOKUP(B186,GD_CHAM_CONG!$C$1:$BJ$480,60,FALSE)</f>
        <v>1</v>
      </c>
      <c r="O186" s="218">
        <f>RPT_LNS_LUONG_CHE_DO!BA187</f>
        <v>1866666.6666666665</v>
      </c>
      <c r="P186" s="218">
        <f>VLOOKUP(B186,RPT_LNS_LUONG_CHE_DO!$B$5:$CA$989,78,FALSE)</f>
        <v>0</v>
      </c>
      <c r="Q186" s="218">
        <f>VLOOKUP(B186,RPT_PHU_CAP_TN!$B$5:$G$1000,6,FALSE)</f>
        <v>0</v>
      </c>
      <c r="R186" s="218">
        <f>VLOOKUP(B186,RPT_TIEN_AN_TRUA!$B$5:$I$1000,8,FALSE)</f>
        <v>251851.85185185182</v>
      </c>
      <c r="S186" s="218">
        <f>VLOOKUP(B186,RPT_LNS_LUONG_CHE_DO!$B$5:$BV$993,68,FALSE)+VLOOKUP(B186,RPT_LNS_LUONG_CHE_DO!$B$5:$BW$993,69,FALSE)</f>
        <v>0</v>
      </c>
      <c r="T186" s="218">
        <f t="shared" si="8"/>
        <v>2118518.5185185182</v>
      </c>
      <c r="U186" s="219">
        <f>VLOOKUP(B186,RPT_BAO_HIEM!$B$5:$N$1000,11,FALSE)</f>
        <v>0</v>
      </c>
      <c r="V186" s="219">
        <f>VLOOKUP(B186,RPT_BAO_HIEM!$B$5:$N$1000,12,FALSE)</f>
        <v>0</v>
      </c>
      <c r="W186" s="219">
        <f>VLOOKUP(B186,RPT_BAO_HIEM!$B$5:$N$1000,13,FALSE)</f>
        <v>0</v>
      </c>
      <c r="X186" s="220">
        <f>VLOOKUP(B186,RPT_DOAN_PHI!$B$5:$H$968,7,FALSE)</f>
        <v>18667</v>
      </c>
      <c r="Y186" s="219">
        <f>VLOOKUP(B186,RPT_THUE!$B$5:$H$933,7,FALSE)</f>
        <v>0</v>
      </c>
      <c r="Z186" s="219">
        <f t="shared" si="9"/>
        <v>18667</v>
      </c>
      <c r="AA186" s="221">
        <f t="shared" si="10"/>
        <v>2099851.5185185182</v>
      </c>
      <c r="AB186" s="221"/>
      <c r="AC186" s="221"/>
      <c r="AD186" s="221">
        <f t="shared" si="15"/>
        <v>2099851.5185185182</v>
      </c>
      <c r="AE186">
        <v>2099851.5185185182</v>
      </c>
      <c r="AF186" s="338">
        <f t="shared" si="12"/>
        <v>0</v>
      </c>
    </row>
    <row r="187" spans="1:32" ht="14.25" x14ac:dyDescent="0.2">
      <c r="A187" s="89">
        <f t="shared" si="13"/>
        <v>184</v>
      </c>
      <c r="B187" s="212">
        <f>GD_CHUNG!B188</f>
        <v>13766</v>
      </c>
      <c r="C187" s="212" t="str">
        <f>GD_CHUNG!C188</f>
        <v>Nguyễn Thị Phương Dung</v>
      </c>
      <c r="D187" s="212" t="str">
        <f>GD_CHUNG!D188</f>
        <v>Nhân viên phục vụ hành khách</v>
      </c>
      <c r="E187" s="213" t="str">
        <f>GD_CHUNG!G188</f>
        <v>HDTV</v>
      </c>
      <c r="F187" s="214">
        <f>VLOOKUP(B187,GD_LCD_HS_LNS!$B$4:$E$1000,4,FALSE)</f>
        <v>3875000</v>
      </c>
      <c r="G187" s="263">
        <v>19029389431019</v>
      </c>
      <c r="H187" s="216">
        <f>VLOOKUP(B187,GD_CHAM_CONG!$C$6:$AN$997,38,FALSE)</f>
        <v>10</v>
      </c>
      <c r="I187" s="216">
        <f>VLOOKUP(B187,GD_CHAM_CONG!$C$6:$AS$997,39,FALSE)+VLOOKUP(B187,GD_CHAM_CONG!$C$6:$AS$997,40,FALSE)+VLOOKUP(B187,GD_CHAM_CONG!$C$6:$AS$997,41,FALSE)+VLOOKUP(B187,GD_CHAM_CONG!$C$6:$AS$997,42,FALSE)+VLOOKUP(B187,GD_CHAM_CONG!$C$6:$AS$997,43,FALSE)</f>
        <v>0</v>
      </c>
      <c r="J187" s="216">
        <f>VLOOKUP(B187,GD_CHAM_CONG!$C$6:$AV$997,44,FALSE)+VLOOKUP(B187,GD_CHAM_CONG!$C$6:$AV$997,45,FALSE)+VLOOKUP(B187,GD_CHAM_CONG!$C$6:$AV$997,46,FALSE)</f>
        <v>0</v>
      </c>
      <c r="K187" s="216">
        <f>VLOOKUP(B187,GD_CHAM_CONG!$C$6:$AW$997,47,FALSE)</f>
        <v>0</v>
      </c>
      <c r="L187" s="216">
        <f>VLOOKUP(B187,GD_CHAM_CONG!$C$6:$AZ$997,47,FALSE)+VLOOKUP(B187,GD_CHAM_CONG!$C$6:$AZ$997,48,FALSE)</f>
        <v>0</v>
      </c>
      <c r="M187" s="216">
        <f>VLOOKUP(B187,GD_CHAM_CONG!$C$6:$BF$997,50,FALSE)+VLOOKUP(B187,GD_CHAM_CONG!$C$6:$BF$997,51,FALSE)+VLOOKUP(B187,GD_CHAM_CONG!$C$6:$BF$997,52,FALSE)+VLOOKUP(B187,GD_CHAM_CONG!$C$6:$BF$997,53,FALSE)+VLOOKUP(B187,GD_CHAM_CONG!$C$6:$BF$997,54,FALSE)</f>
        <v>0</v>
      </c>
      <c r="N187" s="217">
        <f>VLOOKUP(B187,GD_CHAM_CONG!$C$1:$BJ$480,60,FALSE)</f>
        <v>1</v>
      </c>
      <c r="O187" s="218">
        <f>RPT_LNS_LUONG_CHE_DO!BA188</f>
        <v>1866666.6666666665</v>
      </c>
      <c r="P187" s="218">
        <f>VLOOKUP(B187,RPT_LNS_LUONG_CHE_DO!$B$5:$CA$989,78,FALSE)</f>
        <v>0</v>
      </c>
      <c r="Q187" s="218">
        <f>VLOOKUP(B187,RPT_PHU_CAP_TN!$B$5:$G$1000,6,FALSE)</f>
        <v>0</v>
      </c>
      <c r="R187" s="218">
        <f>VLOOKUP(B187,RPT_TIEN_AN_TRUA!$B$5:$I$1000,8,FALSE)</f>
        <v>251851.85185185182</v>
      </c>
      <c r="S187" s="218">
        <f>VLOOKUP(B187,RPT_LNS_LUONG_CHE_DO!$B$5:$BV$993,68,FALSE)+VLOOKUP(B187,RPT_LNS_LUONG_CHE_DO!$B$5:$BW$993,69,FALSE)</f>
        <v>0</v>
      </c>
      <c r="T187" s="218">
        <f t="shared" si="8"/>
        <v>2118518.5185185182</v>
      </c>
      <c r="U187" s="219">
        <f>VLOOKUP(B187,RPT_BAO_HIEM!$B$5:$N$1000,11,FALSE)</f>
        <v>0</v>
      </c>
      <c r="V187" s="219">
        <f>VLOOKUP(B187,RPT_BAO_HIEM!$B$5:$N$1000,12,FALSE)</f>
        <v>0</v>
      </c>
      <c r="W187" s="219">
        <f>VLOOKUP(B187,RPT_BAO_HIEM!$B$5:$N$1000,13,FALSE)</f>
        <v>0</v>
      </c>
      <c r="X187" s="220">
        <f>VLOOKUP(B187,RPT_DOAN_PHI!$B$5:$H$968,7,FALSE)</f>
        <v>18667</v>
      </c>
      <c r="Y187" s="219">
        <f>VLOOKUP(B187,RPT_THUE!$B$5:$H$933,7,FALSE)</f>
        <v>0</v>
      </c>
      <c r="Z187" s="219">
        <f t="shared" si="9"/>
        <v>18667</v>
      </c>
      <c r="AA187" s="221">
        <f t="shared" si="10"/>
        <v>2099851.5185185182</v>
      </c>
      <c r="AB187" s="221"/>
      <c r="AC187" s="221"/>
      <c r="AD187" s="221">
        <f t="shared" si="15"/>
        <v>2099851.5185185182</v>
      </c>
      <c r="AE187">
        <v>2099851.5185185182</v>
      </c>
      <c r="AF187" s="338">
        <f t="shared" si="12"/>
        <v>0</v>
      </c>
    </row>
    <row r="188" spans="1:32" ht="14.25" x14ac:dyDescent="0.2">
      <c r="A188" s="89">
        <f t="shared" si="13"/>
        <v>185</v>
      </c>
      <c r="B188" s="212">
        <f>GD_CHUNG!B189</f>
        <v>13767</v>
      </c>
      <c r="C188" s="212" t="str">
        <f>GD_CHUNG!C189</f>
        <v>Trần Thị Phương Anh</v>
      </c>
      <c r="D188" s="212" t="str">
        <f>GD_CHUNG!D189</f>
        <v>Nhân viên phục vụ hành khách</v>
      </c>
      <c r="E188" s="213" t="str">
        <f>GD_CHUNG!G189</f>
        <v>HDTV</v>
      </c>
      <c r="F188" s="214">
        <f>VLOOKUP(B188,GD_LCD_HS_LNS!$B$4:$E$1000,4,FALSE)</f>
        <v>3875000</v>
      </c>
      <c r="G188" s="263">
        <v>19029389433011</v>
      </c>
      <c r="H188" s="216">
        <f>VLOOKUP(B188,GD_CHAM_CONG!$C$6:$AN$997,38,FALSE)</f>
        <v>10</v>
      </c>
      <c r="I188" s="216">
        <f>VLOOKUP(B188,GD_CHAM_CONG!$C$6:$AS$997,39,FALSE)+VLOOKUP(B188,GD_CHAM_CONG!$C$6:$AS$997,40,FALSE)+VLOOKUP(B188,GD_CHAM_CONG!$C$6:$AS$997,41,FALSE)+VLOOKUP(B188,GD_CHAM_CONG!$C$6:$AS$997,42,FALSE)+VLOOKUP(B188,GD_CHAM_CONG!$C$6:$AS$997,43,FALSE)</f>
        <v>0</v>
      </c>
      <c r="J188" s="216">
        <f>VLOOKUP(B188,GD_CHAM_CONG!$C$6:$AV$997,44,FALSE)+VLOOKUP(B188,GD_CHAM_CONG!$C$6:$AV$997,45,FALSE)+VLOOKUP(B188,GD_CHAM_CONG!$C$6:$AV$997,46,FALSE)</f>
        <v>0</v>
      </c>
      <c r="K188" s="216">
        <f>VLOOKUP(B188,GD_CHAM_CONG!$C$6:$AW$997,47,FALSE)</f>
        <v>0</v>
      </c>
      <c r="L188" s="216">
        <f>VLOOKUP(B188,GD_CHAM_CONG!$C$6:$AZ$997,47,FALSE)+VLOOKUP(B188,GD_CHAM_CONG!$C$6:$AZ$997,48,FALSE)</f>
        <v>0</v>
      </c>
      <c r="M188" s="216">
        <f>VLOOKUP(B188,GD_CHAM_CONG!$C$6:$BF$997,50,FALSE)+VLOOKUP(B188,GD_CHAM_CONG!$C$6:$BF$997,51,FALSE)+VLOOKUP(B188,GD_CHAM_CONG!$C$6:$BF$997,52,FALSE)+VLOOKUP(B188,GD_CHAM_CONG!$C$6:$BF$997,53,FALSE)+VLOOKUP(B188,GD_CHAM_CONG!$C$6:$BF$997,54,FALSE)</f>
        <v>0</v>
      </c>
      <c r="N188" s="217">
        <f>VLOOKUP(B188,GD_CHAM_CONG!$C$1:$BJ$480,60,FALSE)</f>
        <v>1</v>
      </c>
      <c r="O188" s="218">
        <f>RPT_LNS_LUONG_CHE_DO!BA189</f>
        <v>1866666.6666666665</v>
      </c>
      <c r="P188" s="218">
        <f>VLOOKUP(B188,RPT_LNS_LUONG_CHE_DO!$B$5:$CA$989,78,FALSE)</f>
        <v>0</v>
      </c>
      <c r="Q188" s="218">
        <f>VLOOKUP(B188,RPT_PHU_CAP_TN!$B$5:$G$1000,6,FALSE)</f>
        <v>0</v>
      </c>
      <c r="R188" s="218">
        <f>VLOOKUP(B188,RPT_TIEN_AN_TRUA!$B$5:$I$1000,8,FALSE)</f>
        <v>251851.85185185182</v>
      </c>
      <c r="S188" s="218">
        <f>VLOOKUP(B188,RPT_LNS_LUONG_CHE_DO!$B$5:$BV$993,68,FALSE)+VLOOKUP(B188,RPT_LNS_LUONG_CHE_DO!$B$5:$BW$993,69,FALSE)</f>
        <v>0</v>
      </c>
      <c r="T188" s="218">
        <f t="shared" si="8"/>
        <v>2118518.5185185182</v>
      </c>
      <c r="U188" s="219">
        <f>VLOOKUP(B188,RPT_BAO_HIEM!$B$5:$N$1000,11,FALSE)</f>
        <v>0</v>
      </c>
      <c r="V188" s="219">
        <f>VLOOKUP(B188,RPT_BAO_HIEM!$B$5:$N$1000,12,FALSE)</f>
        <v>0</v>
      </c>
      <c r="W188" s="219">
        <f>VLOOKUP(B188,RPT_BAO_HIEM!$B$5:$N$1000,13,FALSE)</f>
        <v>0</v>
      </c>
      <c r="X188" s="220">
        <f>VLOOKUP(B188,RPT_DOAN_PHI!$B$5:$H$968,7,FALSE)</f>
        <v>18667</v>
      </c>
      <c r="Y188" s="219">
        <f>VLOOKUP(B188,RPT_THUE!$B$5:$H$933,7,FALSE)</f>
        <v>0</v>
      </c>
      <c r="Z188" s="219">
        <f t="shared" si="9"/>
        <v>18667</v>
      </c>
      <c r="AA188" s="221">
        <f t="shared" si="10"/>
        <v>2099851.5185185182</v>
      </c>
      <c r="AB188" s="221"/>
      <c r="AC188" s="221"/>
      <c r="AD188" s="221">
        <f t="shared" si="15"/>
        <v>2099851.5185185182</v>
      </c>
      <c r="AE188">
        <v>2099851.5185185182</v>
      </c>
      <c r="AF188" s="338">
        <f t="shared" si="12"/>
        <v>0</v>
      </c>
    </row>
    <row r="189" spans="1:32" ht="14.25" x14ac:dyDescent="0.2">
      <c r="A189" s="89">
        <f t="shared" si="13"/>
        <v>186</v>
      </c>
      <c r="B189" s="212">
        <f>GD_CHUNG!B190</f>
        <v>13769</v>
      </c>
      <c r="C189" s="212" t="str">
        <f>GD_CHUNG!C190</f>
        <v>Nguyễn Thị Hồng Thu</v>
      </c>
      <c r="D189" s="212" t="str">
        <f>GD_CHUNG!D190</f>
        <v>Nhân viên phục vụ hành khách</v>
      </c>
      <c r="E189" s="213" t="str">
        <f>GD_CHUNG!G190</f>
        <v>HDTV</v>
      </c>
      <c r="F189" s="214">
        <f>VLOOKUP(B189,GD_LCD_HS_LNS!$B$4:$E$1000,4,FALSE)</f>
        <v>3875000</v>
      </c>
      <c r="G189" s="263">
        <v>19029389437017</v>
      </c>
      <c r="H189" s="216">
        <f>VLOOKUP(B189,GD_CHAM_CONG!$C$6:$AN$997,38,FALSE)</f>
        <v>10</v>
      </c>
      <c r="I189" s="216">
        <f>VLOOKUP(B189,GD_CHAM_CONG!$C$6:$AS$997,39,FALSE)+VLOOKUP(B189,GD_CHAM_CONG!$C$6:$AS$997,40,FALSE)+VLOOKUP(B189,GD_CHAM_CONG!$C$6:$AS$997,41,FALSE)+VLOOKUP(B189,GD_CHAM_CONG!$C$6:$AS$997,42,FALSE)+VLOOKUP(B189,GD_CHAM_CONG!$C$6:$AS$997,43,FALSE)</f>
        <v>0</v>
      </c>
      <c r="J189" s="216">
        <f>VLOOKUP(B189,GD_CHAM_CONG!$C$6:$AV$997,44,FALSE)+VLOOKUP(B189,GD_CHAM_CONG!$C$6:$AV$997,45,FALSE)+VLOOKUP(B189,GD_CHAM_CONG!$C$6:$AV$997,46,FALSE)</f>
        <v>0</v>
      </c>
      <c r="K189" s="216">
        <f>VLOOKUP(B189,GD_CHAM_CONG!$C$6:$AW$997,47,FALSE)</f>
        <v>0</v>
      </c>
      <c r="L189" s="216">
        <f>VLOOKUP(B189,GD_CHAM_CONG!$C$6:$AZ$997,47,FALSE)+VLOOKUP(B189,GD_CHAM_CONG!$C$6:$AZ$997,48,FALSE)</f>
        <v>0</v>
      </c>
      <c r="M189" s="216">
        <f>VLOOKUP(B189,GD_CHAM_CONG!$C$6:$BF$997,50,FALSE)+VLOOKUP(B189,GD_CHAM_CONG!$C$6:$BF$997,51,FALSE)+VLOOKUP(B189,GD_CHAM_CONG!$C$6:$BF$997,52,FALSE)+VLOOKUP(B189,GD_CHAM_CONG!$C$6:$BF$997,53,FALSE)+VLOOKUP(B189,GD_CHAM_CONG!$C$6:$BF$997,54,FALSE)</f>
        <v>0</v>
      </c>
      <c r="N189" s="217">
        <f>VLOOKUP(B189,GD_CHAM_CONG!$C$1:$BJ$480,60,FALSE)</f>
        <v>1</v>
      </c>
      <c r="O189" s="218">
        <f>RPT_LNS_LUONG_CHE_DO!BA190</f>
        <v>1866666.6666666665</v>
      </c>
      <c r="P189" s="218">
        <f>VLOOKUP(B189,RPT_LNS_LUONG_CHE_DO!$B$5:$CA$989,78,FALSE)</f>
        <v>0</v>
      </c>
      <c r="Q189" s="218">
        <f>VLOOKUP(B189,RPT_PHU_CAP_TN!$B$5:$G$1000,6,FALSE)</f>
        <v>0</v>
      </c>
      <c r="R189" s="218">
        <f>VLOOKUP(B189,RPT_TIEN_AN_TRUA!$B$5:$I$1000,8,FALSE)</f>
        <v>251851.85185185182</v>
      </c>
      <c r="S189" s="218">
        <f>VLOOKUP(B189,RPT_LNS_LUONG_CHE_DO!$B$5:$BV$993,68,FALSE)+VLOOKUP(B189,RPT_LNS_LUONG_CHE_DO!$B$5:$BW$993,69,FALSE)</f>
        <v>0</v>
      </c>
      <c r="T189" s="218">
        <f t="shared" si="8"/>
        <v>2118518.5185185182</v>
      </c>
      <c r="U189" s="219">
        <f>VLOOKUP(B189,RPT_BAO_HIEM!$B$5:$N$1000,11,FALSE)</f>
        <v>0</v>
      </c>
      <c r="V189" s="219">
        <f>VLOOKUP(B189,RPT_BAO_HIEM!$B$5:$N$1000,12,FALSE)</f>
        <v>0</v>
      </c>
      <c r="W189" s="219">
        <f>VLOOKUP(B189,RPT_BAO_HIEM!$B$5:$N$1000,13,FALSE)</f>
        <v>0</v>
      </c>
      <c r="X189" s="220">
        <f>VLOOKUP(B189,RPT_DOAN_PHI!$B$5:$H$968,7,FALSE)</f>
        <v>18667</v>
      </c>
      <c r="Y189" s="219">
        <f>VLOOKUP(B189,RPT_THUE!$B$5:$H$933,7,FALSE)</f>
        <v>0</v>
      </c>
      <c r="Z189" s="219">
        <f t="shared" si="9"/>
        <v>18667</v>
      </c>
      <c r="AA189" s="221">
        <f t="shared" si="10"/>
        <v>2099851.5185185182</v>
      </c>
      <c r="AB189" s="221"/>
      <c r="AC189" s="221"/>
      <c r="AD189" s="221">
        <f t="shared" si="15"/>
        <v>2099851.5185185182</v>
      </c>
      <c r="AE189">
        <v>2099851.5185185182</v>
      </c>
      <c r="AF189" s="338">
        <f t="shared" si="12"/>
        <v>0</v>
      </c>
    </row>
    <row r="190" spans="1:32" ht="14.25" x14ac:dyDescent="0.2">
      <c r="A190" s="89">
        <f t="shared" si="13"/>
        <v>187</v>
      </c>
      <c r="B190" s="212">
        <f>GD_CHUNG!B192</f>
        <v>13771</v>
      </c>
      <c r="C190" s="212" t="str">
        <f>GD_CHUNG!C192</f>
        <v>Nguyễn Thị Thoa</v>
      </c>
      <c r="D190" s="212" t="str">
        <f>GD_CHUNG!D192</f>
        <v>Nhân viên phục vụ hành khách</v>
      </c>
      <c r="E190" s="213" t="str">
        <f>GD_CHUNG!G192</f>
        <v>HDTV</v>
      </c>
      <c r="F190" s="214">
        <f>VLOOKUP(B190,GD_LCD_HS_LNS!$B$4:$E$1000,4,FALSE)</f>
        <v>3875000</v>
      </c>
      <c r="G190" s="263">
        <v>19029389444013</v>
      </c>
      <c r="H190" s="216">
        <f>VLOOKUP(B190,GD_CHAM_CONG!$C$6:$AN$997,38,FALSE)</f>
        <v>10</v>
      </c>
      <c r="I190" s="216">
        <f>VLOOKUP(B190,GD_CHAM_CONG!$C$6:$AS$997,39,FALSE)+VLOOKUP(B190,GD_CHAM_CONG!$C$6:$AS$997,40,FALSE)+VLOOKUP(B190,GD_CHAM_CONG!$C$6:$AS$997,41,FALSE)+VLOOKUP(B190,GD_CHAM_CONG!$C$6:$AS$997,42,FALSE)+VLOOKUP(B190,GD_CHAM_CONG!$C$6:$AS$997,43,FALSE)</f>
        <v>0</v>
      </c>
      <c r="J190" s="216">
        <f>VLOOKUP(B190,GD_CHAM_CONG!$C$6:$AV$997,44,FALSE)+VLOOKUP(B190,GD_CHAM_CONG!$C$6:$AV$997,45,FALSE)+VLOOKUP(B190,GD_CHAM_CONG!$C$6:$AV$997,46,FALSE)</f>
        <v>0</v>
      </c>
      <c r="K190" s="216">
        <f>VLOOKUP(B190,GD_CHAM_CONG!$C$6:$AW$997,47,FALSE)</f>
        <v>0</v>
      </c>
      <c r="L190" s="216">
        <f>VLOOKUP(B190,GD_CHAM_CONG!$C$6:$AZ$997,47,FALSE)+VLOOKUP(B190,GD_CHAM_CONG!$C$6:$AZ$997,48,FALSE)</f>
        <v>0</v>
      </c>
      <c r="M190" s="216">
        <f>VLOOKUP(B190,GD_CHAM_CONG!$C$6:$BF$997,50,FALSE)+VLOOKUP(B190,GD_CHAM_CONG!$C$6:$BF$997,51,FALSE)+VLOOKUP(B190,GD_CHAM_CONG!$C$6:$BF$997,52,FALSE)+VLOOKUP(B190,GD_CHAM_CONG!$C$6:$BF$997,53,FALSE)+VLOOKUP(B190,GD_CHAM_CONG!$C$6:$BF$997,54,FALSE)</f>
        <v>0</v>
      </c>
      <c r="N190" s="217">
        <f>VLOOKUP(B190,GD_CHAM_CONG!$C$1:$BJ$480,60,FALSE)</f>
        <v>1</v>
      </c>
      <c r="O190" s="218">
        <f>RPT_LNS_LUONG_CHE_DO!BA192</f>
        <v>1866666.6666666665</v>
      </c>
      <c r="P190" s="218">
        <f>VLOOKUP(B190,RPT_LNS_LUONG_CHE_DO!$B$5:$CA$989,78,FALSE)</f>
        <v>0</v>
      </c>
      <c r="Q190" s="218">
        <f>VLOOKUP(B190,RPT_PHU_CAP_TN!$B$5:$G$1000,6,FALSE)</f>
        <v>0</v>
      </c>
      <c r="R190" s="218">
        <f>VLOOKUP(B190,RPT_TIEN_AN_TRUA!$B$5:$I$1000,8,FALSE)</f>
        <v>251851.85185185182</v>
      </c>
      <c r="S190" s="218">
        <f>VLOOKUP(B190,RPT_LNS_LUONG_CHE_DO!$B$5:$BV$993,68,FALSE)+VLOOKUP(B190,RPT_LNS_LUONG_CHE_DO!$B$5:$BW$993,69,FALSE)</f>
        <v>0</v>
      </c>
      <c r="T190" s="218">
        <f t="shared" si="8"/>
        <v>2118518.5185185182</v>
      </c>
      <c r="U190" s="219">
        <f>VLOOKUP(B190,RPT_BAO_HIEM!$B$5:$N$1000,11,FALSE)</f>
        <v>0</v>
      </c>
      <c r="V190" s="219">
        <f>VLOOKUP(B190,RPT_BAO_HIEM!$B$5:$N$1000,12,FALSE)</f>
        <v>0</v>
      </c>
      <c r="W190" s="219">
        <f>VLOOKUP(B190,RPT_BAO_HIEM!$B$5:$N$1000,13,FALSE)</f>
        <v>0</v>
      </c>
      <c r="X190" s="220">
        <f>VLOOKUP(B190,RPT_DOAN_PHI!$B$5:$H$968,7,FALSE)</f>
        <v>18667</v>
      </c>
      <c r="Y190" s="219">
        <f>VLOOKUP(B190,RPT_THUE!$B$5:$H$933,7,FALSE)</f>
        <v>0</v>
      </c>
      <c r="Z190" s="219">
        <f t="shared" si="9"/>
        <v>18667</v>
      </c>
      <c r="AA190" s="221">
        <f t="shared" si="10"/>
        <v>2099851.5185185182</v>
      </c>
      <c r="AB190" s="221"/>
      <c r="AC190" s="221"/>
      <c r="AD190" s="221">
        <f t="shared" si="15"/>
        <v>2099851.5185185182</v>
      </c>
      <c r="AE190">
        <v>2099851.5185185182</v>
      </c>
      <c r="AF190" s="338">
        <f t="shared" si="12"/>
        <v>0</v>
      </c>
    </row>
    <row r="191" spans="1:32" ht="14.25" x14ac:dyDescent="0.2">
      <c r="A191" s="89">
        <f t="shared" si="13"/>
        <v>188</v>
      </c>
      <c r="B191" s="212">
        <f>GD_CHUNG!B193</f>
        <v>13772</v>
      </c>
      <c r="C191" s="212" t="str">
        <f>GD_CHUNG!C193</f>
        <v>Nguyễn Thị Thu Thủy</v>
      </c>
      <c r="D191" s="212" t="str">
        <f>GD_CHUNG!D193</f>
        <v>Nhân viên phục vụ hành khách</v>
      </c>
      <c r="E191" s="213" t="str">
        <f>GD_CHUNG!G193</f>
        <v>HDTV</v>
      </c>
      <c r="F191" s="214">
        <f>VLOOKUP(B191,GD_LCD_HS_LNS!$B$4:$E$1000,4,FALSE)</f>
        <v>3875000</v>
      </c>
      <c r="G191" s="263">
        <v>19029389448019</v>
      </c>
      <c r="H191" s="216">
        <f>VLOOKUP(B191,GD_CHAM_CONG!$C$6:$AN$997,38,FALSE)</f>
        <v>10</v>
      </c>
      <c r="I191" s="216">
        <f>VLOOKUP(B191,GD_CHAM_CONG!$C$6:$AS$997,39,FALSE)+VLOOKUP(B191,GD_CHAM_CONG!$C$6:$AS$997,40,FALSE)+VLOOKUP(B191,GD_CHAM_CONG!$C$6:$AS$997,41,FALSE)+VLOOKUP(B191,GD_CHAM_CONG!$C$6:$AS$997,42,FALSE)+VLOOKUP(B191,GD_CHAM_CONG!$C$6:$AS$997,43,FALSE)</f>
        <v>0</v>
      </c>
      <c r="J191" s="216">
        <f>VLOOKUP(B191,GD_CHAM_CONG!$C$6:$AV$997,44,FALSE)+VLOOKUP(B191,GD_CHAM_CONG!$C$6:$AV$997,45,FALSE)+VLOOKUP(B191,GD_CHAM_CONG!$C$6:$AV$997,46,FALSE)</f>
        <v>0</v>
      </c>
      <c r="K191" s="216">
        <f>VLOOKUP(B191,GD_CHAM_CONG!$C$6:$AW$997,47,FALSE)</f>
        <v>0</v>
      </c>
      <c r="L191" s="216">
        <f>VLOOKUP(B191,GD_CHAM_CONG!$C$6:$AZ$997,47,FALSE)+VLOOKUP(B191,GD_CHAM_CONG!$C$6:$AZ$997,48,FALSE)</f>
        <v>0</v>
      </c>
      <c r="M191" s="216">
        <f>VLOOKUP(B191,GD_CHAM_CONG!$C$6:$BF$997,50,FALSE)+VLOOKUP(B191,GD_CHAM_CONG!$C$6:$BF$997,51,FALSE)+VLOOKUP(B191,GD_CHAM_CONG!$C$6:$BF$997,52,FALSE)+VLOOKUP(B191,GD_CHAM_CONG!$C$6:$BF$997,53,FALSE)+VLOOKUP(B191,GD_CHAM_CONG!$C$6:$BF$997,54,FALSE)</f>
        <v>0</v>
      </c>
      <c r="N191" s="217">
        <f>VLOOKUP(B191,GD_CHAM_CONG!$C$1:$BJ$480,60,FALSE)</f>
        <v>1</v>
      </c>
      <c r="O191" s="218">
        <f>RPT_LNS_LUONG_CHE_DO!BA193</f>
        <v>1866666.6666666665</v>
      </c>
      <c r="P191" s="218">
        <f>VLOOKUP(B191,RPT_LNS_LUONG_CHE_DO!$B$5:$CA$989,78,FALSE)</f>
        <v>0</v>
      </c>
      <c r="Q191" s="218">
        <f>VLOOKUP(B191,RPT_PHU_CAP_TN!$B$5:$G$1000,6,FALSE)</f>
        <v>0</v>
      </c>
      <c r="R191" s="218">
        <f>VLOOKUP(B191,RPT_TIEN_AN_TRUA!$B$5:$I$1000,8,FALSE)</f>
        <v>251851.85185185182</v>
      </c>
      <c r="S191" s="218">
        <f>VLOOKUP(B191,RPT_LNS_LUONG_CHE_DO!$B$5:$BV$993,68,FALSE)+VLOOKUP(B191,RPT_LNS_LUONG_CHE_DO!$B$5:$BW$993,69,FALSE)</f>
        <v>0</v>
      </c>
      <c r="T191" s="218">
        <f t="shared" si="8"/>
        <v>2118518.5185185182</v>
      </c>
      <c r="U191" s="219">
        <f>VLOOKUP(B191,RPT_BAO_HIEM!$B$5:$N$1000,11,FALSE)</f>
        <v>0</v>
      </c>
      <c r="V191" s="219">
        <f>VLOOKUP(B191,RPT_BAO_HIEM!$B$5:$N$1000,12,FALSE)</f>
        <v>0</v>
      </c>
      <c r="W191" s="219">
        <f>VLOOKUP(B191,RPT_BAO_HIEM!$B$5:$N$1000,13,FALSE)</f>
        <v>0</v>
      </c>
      <c r="X191" s="220">
        <f>VLOOKUP(B191,RPT_DOAN_PHI!$B$5:$H$968,7,FALSE)</f>
        <v>18667</v>
      </c>
      <c r="Y191" s="219">
        <f>VLOOKUP(B191,RPT_THUE!$B$5:$H$933,7,FALSE)</f>
        <v>0</v>
      </c>
      <c r="Z191" s="219">
        <f t="shared" si="9"/>
        <v>18667</v>
      </c>
      <c r="AA191" s="221">
        <f t="shared" si="10"/>
        <v>2099851.5185185182</v>
      </c>
      <c r="AB191" s="221"/>
      <c r="AC191" s="221"/>
      <c r="AD191" s="221">
        <f t="shared" si="15"/>
        <v>2099851.5185185182</v>
      </c>
      <c r="AE191">
        <v>2099851.5185185182</v>
      </c>
      <c r="AF191" s="338">
        <f t="shared" si="12"/>
        <v>0</v>
      </c>
    </row>
    <row r="192" spans="1:32" ht="14.25" x14ac:dyDescent="0.2">
      <c r="A192" s="89">
        <f t="shared" si="13"/>
        <v>189</v>
      </c>
      <c r="B192" s="212">
        <f>GD_CHUNG!B194</f>
        <v>13773</v>
      </c>
      <c r="C192" s="212" t="str">
        <f>GD_CHUNG!C194</f>
        <v>Nguyễn Thị Trang</v>
      </c>
      <c r="D192" s="212" t="str">
        <f>GD_CHUNG!D194</f>
        <v>Nhân viên phục vụ hành khách</v>
      </c>
      <c r="E192" s="213" t="str">
        <f>GD_CHUNG!G194</f>
        <v>HDTV</v>
      </c>
      <c r="F192" s="214">
        <f>VLOOKUP(B192,GD_LCD_HS_LNS!$B$4:$E$1000,4,FALSE)</f>
        <v>3875000</v>
      </c>
      <c r="G192" s="263">
        <v>19029389449015</v>
      </c>
      <c r="H192" s="216">
        <f>VLOOKUP(B192,GD_CHAM_CONG!$C$6:$AN$997,38,FALSE)</f>
        <v>10</v>
      </c>
      <c r="I192" s="216">
        <f>VLOOKUP(B192,GD_CHAM_CONG!$C$6:$AS$997,39,FALSE)+VLOOKUP(B192,GD_CHAM_CONG!$C$6:$AS$997,40,FALSE)+VLOOKUP(B192,GD_CHAM_CONG!$C$6:$AS$997,41,FALSE)+VLOOKUP(B192,GD_CHAM_CONG!$C$6:$AS$997,42,FALSE)+VLOOKUP(B192,GD_CHAM_CONG!$C$6:$AS$997,43,FALSE)</f>
        <v>0</v>
      </c>
      <c r="J192" s="216">
        <f>VLOOKUP(B192,GD_CHAM_CONG!$C$6:$AV$997,44,FALSE)+VLOOKUP(B192,GD_CHAM_CONG!$C$6:$AV$997,45,FALSE)+VLOOKUP(B192,GD_CHAM_CONG!$C$6:$AV$997,46,FALSE)</f>
        <v>0</v>
      </c>
      <c r="K192" s="216">
        <f>VLOOKUP(B192,GD_CHAM_CONG!$C$6:$AW$997,47,FALSE)</f>
        <v>0</v>
      </c>
      <c r="L192" s="216">
        <f>VLOOKUP(B192,GD_CHAM_CONG!$C$6:$AZ$997,47,FALSE)+VLOOKUP(B192,GD_CHAM_CONG!$C$6:$AZ$997,48,FALSE)</f>
        <v>0</v>
      </c>
      <c r="M192" s="216">
        <f>VLOOKUP(B192,GD_CHAM_CONG!$C$6:$BF$997,50,FALSE)+VLOOKUP(B192,GD_CHAM_CONG!$C$6:$BF$997,51,FALSE)+VLOOKUP(B192,GD_CHAM_CONG!$C$6:$BF$997,52,FALSE)+VLOOKUP(B192,GD_CHAM_CONG!$C$6:$BF$997,53,FALSE)+VLOOKUP(B192,GD_CHAM_CONG!$C$6:$BF$997,54,FALSE)</f>
        <v>0</v>
      </c>
      <c r="N192" s="217">
        <f>VLOOKUP(B192,GD_CHAM_CONG!$C$1:$BJ$480,60,FALSE)</f>
        <v>1</v>
      </c>
      <c r="O192" s="218">
        <f>RPT_LNS_LUONG_CHE_DO!BA194</f>
        <v>1866666.6666666665</v>
      </c>
      <c r="P192" s="218">
        <f>VLOOKUP(B192,RPT_LNS_LUONG_CHE_DO!$B$5:$CA$989,78,FALSE)</f>
        <v>0</v>
      </c>
      <c r="Q192" s="218">
        <f>VLOOKUP(B192,RPT_PHU_CAP_TN!$B$5:$G$1000,6,FALSE)</f>
        <v>0</v>
      </c>
      <c r="R192" s="218">
        <f>VLOOKUP(B192,RPT_TIEN_AN_TRUA!$B$5:$I$1000,8,FALSE)</f>
        <v>251851.85185185182</v>
      </c>
      <c r="S192" s="218">
        <f>VLOOKUP(B192,RPT_LNS_LUONG_CHE_DO!$B$5:$BV$993,68,FALSE)+VLOOKUP(B192,RPT_LNS_LUONG_CHE_DO!$B$5:$BW$993,69,FALSE)</f>
        <v>0</v>
      </c>
      <c r="T192" s="218">
        <f t="shared" si="8"/>
        <v>2118518.5185185182</v>
      </c>
      <c r="U192" s="219">
        <f>VLOOKUP(B192,RPT_BAO_HIEM!$B$5:$N$1000,11,FALSE)</f>
        <v>0</v>
      </c>
      <c r="V192" s="219">
        <f>VLOOKUP(B192,RPT_BAO_HIEM!$B$5:$N$1000,12,FALSE)</f>
        <v>0</v>
      </c>
      <c r="W192" s="219">
        <f>VLOOKUP(B192,RPT_BAO_HIEM!$B$5:$N$1000,13,FALSE)</f>
        <v>0</v>
      </c>
      <c r="X192" s="220">
        <f>VLOOKUP(B192,RPT_DOAN_PHI!$B$5:$H$968,7,FALSE)</f>
        <v>18667</v>
      </c>
      <c r="Y192" s="219">
        <f>VLOOKUP(B192,RPT_THUE!$B$5:$H$933,7,FALSE)</f>
        <v>0</v>
      </c>
      <c r="Z192" s="219">
        <f t="shared" si="9"/>
        <v>18667</v>
      </c>
      <c r="AA192" s="221">
        <f t="shared" si="10"/>
        <v>2099851.5185185182</v>
      </c>
      <c r="AB192" s="221"/>
      <c r="AC192" s="221"/>
      <c r="AD192" s="221">
        <f t="shared" si="15"/>
        <v>2099851.5185185182</v>
      </c>
      <c r="AE192">
        <v>2099851.5185185182</v>
      </c>
      <c r="AF192" s="338">
        <f t="shared" si="12"/>
        <v>0</v>
      </c>
    </row>
    <row r="193" spans="1:32" ht="14.25" x14ac:dyDescent="0.2">
      <c r="A193" s="89">
        <f t="shared" si="13"/>
        <v>190</v>
      </c>
      <c r="B193" s="212">
        <f>GD_CHUNG!B195</f>
        <v>13774</v>
      </c>
      <c r="C193" s="212" t="str">
        <f>GD_CHUNG!C195</f>
        <v>Hoàng Thị Kiều Trang</v>
      </c>
      <c r="D193" s="212" t="str">
        <f>GD_CHUNG!D195</f>
        <v>Nhân viên phục vụ hành khách</v>
      </c>
      <c r="E193" s="213" t="str">
        <f>GD_CHUNG!G195</f>
        <v>HDTV</v>
      </c>
      <c r="F193" s="214">
        <f>VLOOKUP(B193,GD_LCD_HS_LNS!$B$4:$E$1000,4,FALSE)</f>
        <v>3875000</v>
      </c>
      <c r="G193" s="263">
        <v>19029389451011</v>
      </c>
      <c r="H193" s="216">
        <f>VLOOKUP(B193,GD_CHAM_CONG!$C$6:$AN$997,38,FALSE)</f>
        <v>10</v>
      </c>
      <c r="I193" s="216">
        <f>VLOOKUP(B193,GD_CHAM_CONG!$C$6:$AS$997,39,FALSE)+VLOOKUP(B193,GD_CHAM_CONG!$C$6:$AS$997,40,FALSE)+VLOOKUP(B193,GD_CHAM_CONG!$C$6:$AS$997,41,FALSE)+VLOOKUP(B193,GD_CHAM_CONG!$C$6:$AS$997,42,FALSE)+VLOOKUP(B193,GD_CHAM_CONG!$C$6:$AS$997,43,FALSE)</f>
        <v>0</v>
      </c>
      <c r="J193" s="216">
        <f>VLOOKUP(B193,GD_CHAM_CONG!$C$6:$AV$997,44,FALSE)+VLOOKUP(B193,GD_CHAM_CONG!$C$6:$AV$997,45,FALSE)+VLOOKUP(B193,GD_CHAM_CONG!$C$6:$AV$997,46,FALSE)</f>
        <v>0</v>
      </c>
      <c r="K193" s="216">
        <f>VLOOKUP(B193,GD_CHAM_CONG!$C$6:$AW$997,47,FALSE)</f>
        <v>0</v>
      </c>
      <c r="L193" s="216">
        <f>VLOOKUP(B193,GD_CHAM_CONG!$C$6:$AZ$997,47,FALSE)+VLOOKUP(B193,GD_CHAM_CONG!$C$6:$AZ$997,48,FALSE)</f>
        <v>0</v>
      </c>
      <c r="M193" s="216">
        <f>VLOOKUP(B193,GD_CHAM_CONG!$C$6:$BF$997,50,FALSE)+VLOOKUP(B193,GD_CHAM_CONG!$C$6:$BF$997,51,FALSE)+VLOOKUP(B193,GD_CHAM_CONG!$C$6:$BF$997,52,FALSE)+VLOOKUP(B193,GD_CHAM_CONG!$C$6:$BF$997,53,FALSE)+VLOOKUP(B193,GD_CHAM_CONG!$C$6:$BF$997,54,FALSE)</f>
        <v>0</v>
      </c>
      <c r="N193" s="217">
        <f>VLOOKUP(B193,GD_CHAM_CONG!$C$1:$BJ$480,60,FALSE)</f>
        <v>1</v>
      </c>
      <c r="O193" s="218">
        <f>RPT_LNS_LUONG_CHE_DO!BA195</f>
        <v>1866666.6666666665</v>
      </c>
      <c r="P193" s="218">
        <f>VLOOKUP(B193,RPT_LNS_LUONG_CHE_DO!$B$5:$CA$989,78,FALSE)</f>
        <v>0</v>
      </c>
      <c r="Q193" s="218">
        <f>VLOOKUP(B193,RPT_PHU_CAP_TN!$B$5:$G$1000,6,FALSE)</f>
        <v>0</v>
      </c>
      <c r="R193" s="218">
        <f>VLOOKUP(B193,RPT_TIEN_AN_TRUA!$B$5:$I$1000,8,FALSE)</f>
        <v>251851.85185185182</v>
      </c>
      <c r="S193" s="218">
        <f>VLOOKUP(B193,RPT_LNS_LUONG_CHE_DO!$B$5:$BV$993,68,FALSE)+VLOOKUP(B193,RPT_LNS_LUONG_CHE_DO!$B$5:$BW$993,69,FALSE)</f>
        <v>0</v>
      </c>
      <c r="T193" s="218">
        <f t="shared" si="8"/>
        <v>2118518.5185185182</v>
      </c>
      <c r="U193" s="219">
        <f>VLOOKUP(B193,RPT_BAO_HIEM!$B$5:$N$1000,11,FALSE)</f>
        <v>0</v>
      </c>
      <c r="V193" s="219">
        <f>VLOOKUP(B193,RPT_BAO_HIEM!$B$5:$N$1000,12,FALSE)</f>
        <v>0</v>
      </c>
      <c r="W193" s="219">
        <f>VLOOKUP(B193,RPT_BAO_HIEM!$B$5:$N$1000,13,FALSE)</f>
        <v>0</v>
      </c>
      <c r="X193" s="220">
        <f>VLOOKUP(B193,RPT_DOAN_PHI!$B$5:$H$968,7,FALSE)</f>
        <v>18667</v>
      </c>
      <c r="Y193" s="219">
        <f>VLOOKUP(B193,RPT_THUE!$B$5:$H$933,7,FALSE)</f>
        <v>0</v>
      </c>
      <c r="Z193" s="219">
        <f t="shared" si="9"/>
        <v>18667</v>
      </c>
      <c r="AA193" s="221">
        <f t="shared" si="10"/>
        <v>2099851.5185185182</v>
      </c>
      <c r="AB193" s="221"/>
      <c r="AC193" s="221"/>
      <c r="AD193" s="221">
        <f t="shared" si="15"/>
        <v>2099851.5185185182</v>
      </c>
      <c r="AE193">
        <v>2099851.5185185182</v>
      </c>
      <c r="AF193" s="338">
        <f t="shared" si="12"/>
        <v>0</v>
      </c>
    </row>
    <row r="194" spans="1:32" ht="14.25" x14ac:dyDescent="0.2">
      <c r="A194" s="89">
        <f t="shared" si="13"/>
        <v>191</v>
      </c>
      <c r="B194" s="212">
        <f>GD_CHUNG!B196</f>
        <v>13775</v>
      </c>
      <c r="C194" s="212" t="str">
        <f>GD_CHUNG!C196</f>
        <v>Ngô Thị Thơm</v>
      </c>
      <c r="D194" s="212" t="str">
        <f>GD_CHUNG!D196</f>
        <v>Nhân viên phục vụ hành khách</v>
      </c>
      <c r="E194" s="213" t="str">
        <f>GD_CHUNG!G196</f>
        <v>HDTV</v>
      </c>
      <c r="F194" s="214">
        <f>VLOOKUP(B194,GD_LCD_HS_LNS!$B$4:$E$1000,4,FALSE)</f>
        <v>3875000</v>
      </c>
      <c r="G194" s="263">
        <v>19029389452016</v>
      </c>
      <c r="H194" s="216">
        <f>VLOOKUP(B194,GD_CHAM_CONG!$C$6:$AN$997,38,FALSE)</f>
        <v>10</v>
      </c>
      <c r="I194" s="216">
        <f>VLOOKUP(B194,GD_CHAM_CONG!$C$6:$AS$997,39,FALSE)+VLOOKUP(B194,GD_CHAM_CONG!$C$6:$AS$997,40,FALSE)+VLOOKUP(B194,GD_CHAM_CONG!$C$6:$AS$997,41,FALSE)+VLOOKUP(B194,GD_CHAM_CONG!$C$6:$AS$997,42,FALSE)+VLOOKUP(B194,GD_CHAM_CONG!$C$6:$AS$997,43,FALSE)</f>
        <v>0</v>
      </c>
      <c r="J194" s="216">
        <f>VLOOKUP(B194,GD_CHAM_CONG!$C$6:$AV$997,44,FALSE)+VLOOKUP(B194,GD_CHAM_CONG!$C$6:$AV$997,45,FALSE)+VLOOKUP(B194,GD_CHAM_CONG!$C$6:$AV$997,46,FALSE)</f>
        <v>0</v>
      </c>
      <c r="K194" s="216">
        <f>VLOOKUP(B194,GD_CHAM_CONG!$C$6:$AW$997,47,FALSE)</f>
        <v>0</v>
      </c>
      <c r="L194" s="216">
        <f>VLOOKUP(B194,GD_CHAM_CONG!$C$6:$AZ$997,47,FALSE)+VLOOKUP(B194,GD_CHAM_CONG!$C$6:$AZ$997,48,FALSE)</f>
        <v>0</v>
      </c>
      <c r="M194" s="216">
        <f>VLOOKUP(B194,GD_CHAM_CONG!$C$6:$BF$997,50,FALSE)+VLOOKUP(B194,GD_CHAM_CONG!$C$6:$BF$997,51,FALSE)+VLOOKUP(B194,GD_CHAM_CONG!$C$6:$BF$997,52,FALSE)+VLOOKUP(B194,GD_CHAM_CONG!$C$6:$BF$997,53,FALSE)+VLOOKUP(B194,GD_CHAM_CONG!$C$6:$BF$997,54,FALSE)</f>
        <v>0</v>
      </c>
      <c r="N194" s="217">
        <f>VLOOKUP(B194,GD_CHAM_CONG!$C$1:$BJ$480,60,FALSE)</f>
        <v>1</v>
      </c>
      <c r="O194" s="218">
        <f>RPT_LNS_LUONG_CHE_DO!BA196</f>
        <v>1866666.6666666665</v>
      </c>
      <c r="P194" s="218">
        <f>VLOOKUP(B194,RPT_LNS_LUONG_CHE_DO!$B$5:$CA$989,78,FALSE)</f>
        <v>0</v>
      </c>
      <c r="Q194" s="218">
        <f>VLOOKUP(B194,RPT_PHU_CAP_TN!$B$5:$G$1000,6,FALSE)</f>
        <v>0</v>
      </c>
      <c r="R194" s="218">
        <f>VLOOKUP(B194,RPT_TIEN_AN_TRUA!$B$5:$I$1000,8,FALSE)</f>
        <v>251851.85185185182</v>
      </c>
      <c r="S194" s="218">
        <f>VLOOKUP(B194,RPT_LNS_LUONG_CHE_DO!$B$5:$BV$993,68,FALSE)+VLOOKUP(B194,RPT_LNS_LUONG_CHE_DO!$B$5:$BW$993,69,FALSE)</f>
        <v>0</v>
      </c>
      <c r="T194" s="218">
        <f t="shared" si="8"/>
        <v>2118518.5185185182</v>
      </c>
      <c r="U194" s="219">
        <f>VLOOKUP(B194,RPT_BAO_HIEM!$B$5:$N$1000,11,FALSE)</f>
        <v>0</v>
      </c>
      <c r="V194" s="219">
        <f>VLOOKUP(B194,RPT_BAO_HIEM!$B$5:$N$1000,12,FALSE)</f>
        <v>0</v>
      </c>
      <c r="W194" s="219">
        <f>VLOOKUP(B194,RPT_BAO_HIEM!$B$5:$N$1000,13,FALSE)</f>
        <v>0</v>
      </c>
      <c r="X194" s="220">
        <f>VLOOKUP(B194,RPT_DOAN_PHI!$B$5:$H$968,7,FALSE)</f>
        <v>18667</v>
      </c>
      <c r="Y194" s="219">
        <f>VLOOKUP(B194,RPT_THUE!$B$5:$H$933,7,FALSE)</f>
        <v>0</v>
      </c>
      <c r="Z194" s="219">
        <f t="shared" si="9"/>
        <v>18667</v>
      </c>
      <c r="AA194" s="221">
        <f t="shared" si="10"/>
        <v>2099851.5185185182</v>
      </c>
      <c r="AB194" s="221"/>
      <c r="AC194" s="221"/>
      <c r="AD194" s="221">
        <f t="shared" si="15"/>
        <v>2099851.5185185182</v>
      </c>
      <c r="AE194">
        <v>2099851.5185185182</v>
      </c>
      <c r="AF194" s="338">
        <f t="shared" si="12"/>
        <v>0</v>
      </c>
    </row>
    <row r="195" spans="1:32" ht="14.25" x14ac:dyDescent="0.2">
      <c r="A195" s="89">
        <f t="shared" si="13"/>
        <v>192</v>
      </c>
      <c r="B195" s="212">
        <f>GD_CHUNG!B197</f>
        <v>13776</v>
      </c>
      <c r="C195" s="212" t="str">
        <f>GD_CHUNG!C197</f>
        <v>Đặng Thị Thùy Dương</v>
      </c>
      <c r="D195" s="212" t="str">
        <f>GD_CHUNG!D197</f>
        <v>Nhân viên phục vụ hành khách</v>
      </c>
      <c r="E195" s="213" t="str">
        <f>GD_CHUNG!G197</f>
        <v>HDTV</v>
      </c>
      <c r="F195" s="214">
        <f>VLOOKUP(B195,GD_LCD_HS_LNS!$B$4:$E$1000,4,FALSE)</f>
        <v>3875000</v>
      </c>
      <c r="G195" s="263">
        <v>19029389453012</v>
      </c>
      <c r="H195" s="216">
        <f>VLOOKUP(B195,GD_CHAM_CONG!$C$6:$AN$997,38,FALSE)</f>
        <v>10</v>
      </c>
      <c r="I195" s="216">
        <f>VLOOKUP(B195,GD_CHAM_CONG!$C$6:$AS$997,39,FALSE)+VLOOKUP(B195,GD_CHAM_CONG!$C$6:$AS$997,40,FALSE)+VLOOKUP(B195,GD_CHAM_CONG!$C$6:$AS$997,41,FALSE)+VLOOKUP(B195,GD_CHAM_CONG!$C$6:$AS$997,42,FALSE)+VLOOKUP(B195,GD_CHAM_CONG!$C$6:$AS$997,43,FALSE)</f>
        <v>0</v>
      </c>
      <c r="J195" s="216">
        <f>VLOOKUP(B195,GD_CHAM_CONG!$C$6:$AV$997,44,FALSE)+VLOOKUP(B195,GD_CHAM_CONG!$C$6:$AV$997,45,FALSE)+VLOOKUP(B195,GD_CHAM_CONG!$C$6:$AV$997,46,FALSE)</f>
        <v>0</v>
      </c>
      <c r="K195" s="216">
        <f>VLOOKUP(B195,GD_CHAM_CONG!$C$6:$AW$997,47,FALSE)</f>
        <v>0</v>
      </c>
      <c r="L195" s="216">
        <f>VLOOKUP(B195,GD_CHAM_CONG!$C$6:$AZ$997,47,FALSE)+VLOOKUP(B195,GD_CHAM_CONG!$C$6:$AZ$997,48,FALSE)</f>
        <v>0</v>
      </c>
      <c r="M195" s="216">
        <f>VLOOKUP(B195,GD_CHAM_CONG!$C$6:$BF$997,50,FALSE)+VLOOKUP(B195,GD_CHAM_CONG!$C$6:$BF$997,51,FALSE)+VLOOKUP(B195,GD_CHAM_CONG!$C$6:$BF$997,52,FALSE)+VLOOKUP(B195,GD_CHAM_CONG!$C$6:$BF$997,53,FALSE)+VLOOKUP(B195,GD_CHAM_CONG!$C$6:$BF$997,54,FALSE)</f>
        <v>0</v>
      </c>
      <c r="N195" s="217">
        <f>VLOOKUP(B195,GD_CHAM_CONG!$C$1:$BJ$480,60,FALSE)</f>
        <v>1</v>
      </c>
      <c r="O195" s="218">
        <f>RPT_LNS_LUONG_CHE_DO!BA197</f>
        <v>1866666.6666666665</v>
      </c>
      <c r="P195" s="218">
        <f>VLOOKUP(B195,RPT_LNS_LUONG_CHE_DO!$B$5:$CA$989,78,FALSE)</f>
        <v>0</v>
      </c>
      <c r="Q195" s="218">
        <f>VLOOKUP(B195,RPT_PHU_CAP_TN!$B$5:$G$1000,6,FALSE)</f>
        <v>0</v>
      </c>
      <c r="R195" s="218">
        <f>VLOOKUP(B195,RPT_TIEN_AN_TRUA!$B$5:$I$1000,8,FALSE)</f>
        <v>251851.85185185182</v>
      </c>
      <c r="S195" s="218">
        <f>VLOOKUP(B195,RPT_LNS_LUONG_CHE_DO!$B$5:$BV$993,68,FALSE)+VLOOKUP(B195,RPT_LNS_LUONG_CHE_DO!$B$5:$BW$993,69,FALSE)</f>
        <v>0</v>
      </c>
      <c r="T195" s="218">
        <f t="shared" si="8"/>
        <v>2118518.5185185182</v>
      </c>
      <c r="U195" s="219">
        <f>VLOOKUP(B195,RPT_BAO_HIEM!$B$5:$N$1000,11,FALSE)</f>
        <v>0</v>
      </c>
      <c r="V195" s="219">
        <f>VLOOKUP(B195,RPT_BAO_HIEM!$B$5:$N$1000,12,FALSE)</f>
        <v>0</v>
      </c>
      <c r="W195" s="219">
        <f>VLOOKUP(B195,RPT_BAO_HIEM!$B$5:$N$1000,13,FALSE)</f>
        <v>0</v>
      </c>
      <c r="X195" s="220">
        <f>VLOOKUP(B195,RPT_DOAN_PHI!$B$5:$H$968,7,FALSE)</f>
        <v>18667</v>
      </c>
      <c r="Y195" s="219">
        <f>VLOOKUP(B195,RPT_THUE!$B$5:$H$933,7,FALSE)</f>
        <v>0</v>
      </c>
      <c r="Z195" s="219">
        <f t="shared" si="9"/>
        <v>18667</v>
      </c>
      <c r="AA195" s="221">
        <f t="shared" si="10"/>
        <v>2099851.5185185182</v>
      </c>
      <c r="AB195" s="221"/>
      <c r="AC195" s="221"/>
      <c r="AD195" s="221">
        <f t="shared" si="15"/>
        <v>2099851.5185185182</v>
      </c>
      <c r="AE195">
        <v>2099851.5185185182</v>
      </c>
      <c r="AF195" s="338">
        <f t="shared" si="12"/>
        <v>0</v>
      </c>
    </row>
    <row r="196" spans="1:32" ht="14.25" x14ac:dyDescent="0.2">
      <c r="A196" s="89">
        <f t="shared" si="13"/>
        <v>193</v>
      </c>
      <c r="B196" s="212">
        <f>GD_CHUNG!B198</f>
        <v>13778</v>
      </c>
      <c r="C196" s="212" t="str">
        <f>GD_CHUNG!C198</f>
        <v>Nguyễn Phương Cương</v>
      </c>
      <c r="D196" s="212" t="str">
        <f>GD_CHUNG!D198</f>
        <v>Nhân viên phục vụ hành khách</v>
      </c>
      <c r="E196" s="213" t="str">
        <f>GD_CHUNG!G198</f>
        <v>HDTV</v>
      </c>
      <c r="F196" s="214">
        <f>VLOOKUP(B196,GD_LCD_HS_LNS!$B$4:$E$1000,4,FALSE)</f>
        <v>3875000</v>
      </c>
      <c r="G196" s="215">
        <v>19028629788010</v>
      </c>
      <c r="H196" s="216">
        <f>VLOOKUP(B196,GD_CHAM_CONG!$C$6:$AN$997,38,FALSE)</f>
        <v>10</v>
      </c>
      <c r="I196" s="216">
        <f>VLOOKUP(B196,GD_CHAM_CONG!$C$6:$AS$997,39,FALSE)+VLOOKUP(B196,GD_CHAM_CONG!$C$6:$AS$997,40,FALSE)+VLOOKUP(B196,GD_CHAM_CONG!$C$6:$AS$997,41,FALSE)+VLOOKUP(B196,GD_CHAM_CONG!$C$6:$AS$997,42,FALSE)+VLOOKUP(B196,GD_CHAM_CONG!$C$6:$AS$997,43,FALSE)</f>
        <v>0</v>
      </c>
      <c r="J196" s="216">
        <f>VLOOKUP(B196,GD_CHAM_CONG!$C$6:$AV$997,44,FALSE)+VLOOKUP(B196,GD_CHAM_CONG!$C$6:$AV$997,45,FALSE)+VLOOKUP(B196,GD_CHAM_CONG!$C$6:$AV$997,46,FALSE)</f>
        <v>0</v>
      </c>
      <c r="K196" s="216">
        <f>VLOOKUP(B196,GD_CHAM_CONG!$C$6:$AW$997,47,FALSE)</f>
        <v>0</v>
      </c>
      <c r="L196" s="216">
        <f>VLOOKUP(B196,GD_CHAM_CONG!$C$6:$AZ$997,47,FALSE)+VLOOKUP(B196,GD_CHAM_CONG!$C$6:$AZ$997,48,FALSE)</f>
        <v>0</v>
      </c>
      <c r="M196" s="216">
        <f>VLOOKUP(B196,GD_CHAM_CONG!$C$6:$BF$997,50,FALSE)+VLOOKUP(B196,GD_CHAM_CONG!$C$6:$BF$997,51,FALSE)+VLOOKUP(B196,GD_CHAM_CONG!$C$6:$BF$997,52,FALSE)+VLOOKUP(B196,GD_CHAM_CONG!$C$6:$BF$997,53,FALSE)+VLOOKUP(B196,GD_CHAM_CONG!$C$6:$BF$997,54,FALSE)</f>
        <v>0</v>
      </c>
      <c r="N196" s="217">
        <f>VLOOKUP(B196,GD_CHAM_CONG!$C$1:$BJ$480,60,FALSE)</f>
        <v>1</v>
      </c>
      <c r="O196" s="218">
        <f>RPT_LNS_LUONG_CHE_DO!BA198</f>
        <v>1866666.6666666665</v>
      </c>
      <c r="P196" s="218">
        <f>VLOOKUP(B196,RPT_LNS_LUONG_CHE_DO!$B$5:$CA$989,78,FALSE)</f>
        <v>0</v>
      </c>
      <c r="Q196" s="218">
        <f>VLOOKUP(B196,RPT_PHU_CAP_TN!$B$5:$G$1000,6,FALSE)</f>
        <v>0</v>
      </c>
      <c r="R196" s="218">
        <f>VLOOKUP(B196,RPT_TIEN_AN_TRUA!$B$5:$I$1000,8,FALSE)</f>
        <v>251851.85185185182</v>
      </c>
      <c r="S196" s="218">
        <f>VLOOKUP(B196,RPT_LNS_LUONG_CHE_DO!$B$5:$BV$993,68,FALSE)+VLOOKUP(B196,RPT_LNS_LUONG_CHE_DO!$B$5:$BW$993,69,FALSE)</f>
        <v>0</v>
      </c>
      <c r="T196" s="218">
        <f t="shared" si="8"/>
        <v>2118518.5185185182</v>
      </c>
      <c r="U196" s="219">
        <f>VLOOKUP(B196,RPT_BAO_HIEM!$B$5:$N$1000,11,FALSE)</f>
        <v>0</v>
      </c>
      <c r="V196" s="219">
        <f>VLOOKUP(B196,RPT_BAO_HIEM!$B$5:$N$1000,12,FALSE)</f>
        <v>0</v>
      </c>
      <c r="W196" s="219">
        <f>VLOOKUP(B196,RPT_BAO_HIEM!$B$5:$N$1000,13,FALSE)</f>
        <v>0</v>
      </c>
      <c r="X196" s="220">
        <f>VLOOKUP(B196,RPT_DOAN_PHI!$B$5:$H$968,7,FALSE)</f>
        <v>18667</v>
      </c>
      <c r="Y196" s="219">
        <f>VLOOKUP(B196,RPT_THUE!$B$5:$H$933,7,FALSE)</f>
        <v>0</v>
      </c>
      <c r="Z196" s="219">
        <f t="shared" si="9"/>
        <v>18667</v>
      </c>
      <c r="AA196" s="221">
        <f t="shared" si="10"/>
        <v>2099851.5185185182</v>
      </c>
      <c r="AB196" s="221"/>
      <c r="AC196" s="221"/>
      <c r="AD196" s="221">
        <f t="shared" si="15"/>
        <v>2099851.5185185182</v>
      </c>
      <c r="AE196">
        <v>2099851.5185185182</v>
      </c>
      <c r="AF196" s="338">
        <f t="shared" ref="AF196:AF259" si="16">+AE196-AD196</f>
        <v>0</v>
      </c>
    </row>
    <row r="197" spans="1:32" ht="14.25" x14ac:dyDescent="0.2">
      <c r="A197" s="89">
        <f t="shared" si="13"/>
        <v>194</v>
      </c>
      <c r="B197" s="212">
        <f>GD_CHUNG!B199</f>
        <v>13779</v>
      </c>
      <c r="C197" s="212" t="str">
        <f>GD_CHUNG!C199</f>
        <v>Lê Hoàng Gia</v>
      </c>
      <c r="D197" s="212" t="str">
        <f>GD_CHUNG!D199</f>
        <v>Nhân viên phục vụ hành khách</v>
      </c>
      <c r="E197" s="213" t="str">
        <f>GD_CHUNG!G199</f>
        <v>HDTV</v>
      </c>
      <c r="F197" s="214">
        <f>VLOOKUP(B197,GD_LCD_HS_LNS!$B$4:$E$1000,4,FALSE)</f>
        <v>3875000</v>
      </c>
      <c r="G197" s="263">
        <v>19029389454019</v>
      </c>
      <c r="H197" s="216">
        <f>VLOOKUP(B197,GD_CHAM_CONG!$C$6:$AN$997,38,FALSE)</f>
        <v>10</v>
      </c>
      <c r="I197" s="216">
        <f>VLOOKUP(B197,GD_CHAM_CONG!$C$6:$AS$997,39,FALSE)+VLOOKUP(B197,GD_CHAM_CONG!$C$6:$AS$997,40,FALSE)+VLOOKUP(B197,GD_CHAM_CONG!$C$6:$AS$997,41,FALSE)+VLOOKUP(B197,GD_CHAM_CONG!$C$6:$AS$997,42,FALSE)+VLOOKUP(B197,GD_CHAM_CONG!$C$6:$AS$997,43,FALSE)</f>
        <v>0</v>
      </c>
      <c r="J197" s="216">
        <f>VLOOKUP(B197,GD_CHAM_CONG!$C$6:$AV$997,44,FALSE)+VLOOKUP(B197,GD_CHAM_CONG!$C$6:$AV$997,45,FALSE)+VLOOKUP(B197,GD_CHAM_CONG!$C$6:$AV$997,46,FALSE)</f>
        <v>0</v>
      </c>
      <c r="K197" s="216">
        <f>VLOOKUP(B197,GD_CHAM_CONG!$C$6:$AW$997,47,FALSE)</f>
        <v>0</v>
      </c>
      <c r="L197" s="216">
        <f>VLOOKUP(B197,GD_CHAM_CONG!$C$6:$AZ$997,47,FALSE)+VLOOKUP(B197,GD_CHAM_CONG!$C$6:$AZ$997,48,FALSE)</f>
        <v>0</v>
      </c>
      <c r="M197" s="216">
        <f>VLOOKUP(B197,GD_CHAM_CONG!$C$6:$BF$997,50,FALSE)+VLOOKUP(B197,GD_CHAM_CONG!$C$6:$BF$997,51,FALSE)+VLOOKUP(B197,GD_CHAM_CONG!$C$6:$BF$997,52,FALSE)+VLOOKUP(B197,GD_CHAM_CONG!$C$6:$BF$997,53,FALSE)+VLOOKUP(B197,GD_CHAM_CONG!$C$6:$BF$997,54,FALSE)</f>
        <v>0</v>
      </c>
      <c r="N197" s="217">
        <f>VLOOKUP(B197,GD_CHAM_CONG!$C$1:$BJ$480,60,FALSE)</f>
        <v>1</v>
      </c>
      <c r="O197" s="218">
        <f>RPT_LNS_LUONG_CHE_DO!BA199</f>
        <v>1866666.6666666665</v>
      </c>
      <c r="P197" s="218">
        <f>VLOOKUP(B197,RPT_LNS_LUONG_CHE_DO!$B$5:$CA$989,78,FALSE)</f>
        <v>0</v>
      </c>
      <c r="Q197" s="218">
        <f>VLOOKUP(B197,RPT_PHU_CAP_TN!$B$5:$G$1000,6,FALSE)</f>
        <v>0</v>
      </c>
      <c r="R197" s="218">
        <f>VLOOKUP(B197,RPT_TIEN_AN_TRUA!$B$5:$I$1000,8,FALSE)</f>
        <v>251851.85185185182</v>
      </c>
      <c r="S197" s="218">
        <f>VLOOKUP(B197,RPT_LNS_LUONG_CHE_DO!$B$5:$BV$993,68,FALSE)+VLOOKUP(B197,RPT_LNS_LUONG_CHE_DO!$B$5:$BW$993,69,FALSE)</f>
        <v>0</v>
      </c>
      <c r="T197" s="218">
        <f t="shared" si="8"/>
        <v>2118518.5185185182</v>
      </c>
      <c r="U197" s="219">
        <f>VLOOKUP(B197,RPT_BAO_HIEM!$B$5:$N$1000,11,FALSE)</f>
        <v>0</v>
      </c>
      <c r="V197" s="219">
        <f>VLOOKUP(B197,RPT_BAO_HIEM!$B$5:$N$1000,12,FALSE)</f>
        <v>0</v>
      </c>
      <c r="W197" s="219">
        <f>VLOOKUP(B197,RPT_BAO_HIEM!$B$5:$N$1000,13,FALSE)</f>
        <v>0</v>
      </c>
      <c r="X197" s="220">
        <f>VLOOKUP(B197,RPT_DOAN_PHI!$B$5:$H$968,7,FALSE)</f>
        <v>18667</v>
      </c>
      <c r="Y197" s="219">
        <f>VLOOKUP(B197,RPT_THUE!$B$5:$H$933,7,FALSE)</f>
        <v>0</v>
      </c>
      <c r="Z197" s="219">
        <f t="shared" si="9"/>
        <v>18667</v>
      </c>
      <c r="AA197" s="221">
        <f t="shared" si="10"/>
        <v>2099851.5185185182</v>
      </c>
      <c r="AB197" s="221"/>
      <c r="AC197" s="221"/>
      <c r="AD197" s="221">
        <f t="shared" si="15"/>
        <v>2099851.5185185182</v>
      </c>
      <c r="AE197">
        <v>2099851.5185185182</v>
      </c>
      <c r="AF197" s="338">
        <f t="shared" si="16"/>
        <v>0</v>
      </c>
    </row>
    <row r="198" spans="1:32" ht="14.25" x14ac:dyDescent="0.2">
      <c r="A198" s="89">
        <f t="shared" ref="A198:A261" si="17">+A197+1</f>
        <v>195</v>
      </c>
      <c r="B198" s="212">
        <f>GD_CHUNG!B200</f>
        <v>13780</v>
      </c>
      <c r="C198" s="212" t="str">
        <f>GD_CHUNG!C200</f>
        <v>Nguyễn Quang Hà Sơn</v>
      </c>
      <c r="D198" s="212" t="str">
        <f>GD_CHUNG!D200</f>
        <v>Nhân viên phục vụ hành khách</v>
      </c>
      <c r="E198" s="213" t="str">
        <f>GD_CHUNG!G200</f>
        <v>HDTV</v>
      </c>
      <c r="F198" s="214">
        <f>VLOOKUP(B198,GD_LCD_HS_LNS!$B$4:$E$1000,4,FALSE)</f>
        <v>3875000</v>
      </c>
      <c r="G198" s="263">
        <v>19028333069027</v>
      </c>
      <c r="H198" s="216">
        <f>VLOOKUP(B198,GD_CHAM_CONG!$C$6:$AN$997,38,FALSE)</f>
        <v>10</v>
      </c>
      <c r="I198" s="216">
        <f>VLOOKUP(B198,GD_CHAM_CONG!$C$6:$AS$997,39,FALSE)+VLOOKUP(B198,GD_CHAM_CONG!$C$6:$AS$997,40,FALSE)+VLOOKUP(B198,GD_CHAM_CONG!$C$6:$AS$997,41,FALSE)+VLOOKUP(B198,GD_CHAM_CONG!$C$6:$AS$997,42,FALSE)+VLOOKUP(B198,GD_CHAM_CONG!$C$6:$AS$997,43,FALSE)</f>
        <v>0</v>
      </c>
      <c r="J198" s="216">
        <f>VLOOKUP(B198,GD_CHAM_CONG!$C$6:$AV$997,44,FALSE)+VLOOKUP(B198,GD_CHAM_CONG!$C$6:$AV$997,45,FALSE)+VLOOKUP(B198,GD_CHAM_CONG!$C$6:$AV$997,46,FALSE)</f>
        <v>0</v>
      </c>
      <c r="K198" s="216">
        <f>VLOOKUP(B198,GD_CHAM_CONG!$C$6:$AW$997,47,FALSE)</f>
        <v>0</v>
      </c>
      <c r="L198" s="216">
        <f>VLOOKUP(B198,GD_CHAM_CONG!$C$6:$AZ$997,47,FALSE)+VLOOKUP(B198,GD_CHAM_CONG!$C$6:$AZ$997,48,FALSE)</f>
        <v>0</v>
      </c>
      <c r="M198" s="216">
        <f>VLOOKUP(B198,GD_CHAM_CONG!$C$6:$BF$997,50,FALSE)+VLOOKUP(B198,GD_CHAM_CONG!$C$6:$BF$997,51,FALSE)+VLOOKUP(B198,GD_CHAM_CONG!$C$6:$BF$997,52,FALSE)+VLOOKUP(B198,GD_CHAM_CONG!$C$6:$BF$997,53,FALSE)+VLOOKUP(B198,GD_CHAM_CONG!$C$6:$BF$997,54,FALSE)</f>
        <v>0</v>
      </c>
      <c r="N198" s="217">
        <f>VLOOKUP(B198,GD_CHAM_CONG!$C$1:$BJ$480,60,FALSE)</f>
        <v>1</v>
      </c>
      <c r="O198" s="218">
        <f>RPT_LNS_LUONG_CHE_DO!BA200</f>
        <v>1866666.6666666665</v>
      </c>
      <c r="P198" s="218">
        <f>VLOOKUP(B198,RPT_LNS_LUONG_CHE_DO!$B$5:$CA$989,78,FALSE)</f>
        <v>0</v>
      </c>
      <c r="Q198" s="218">
        <f>VLOOKUP(B198,RPT_PHU_CAP_TN!$B$5:$G$1000,6,FALSE)</f>
        <v>0</v>
      </c>
      <c r="R198" s="218">
        <f>VLOOKUP(B198,RPT_TIEN_AN_TRUA!$B$5:$I$1000,8,FALSE)</f>
        <v>251851.85185185182</v>
      </c>
      <c r="S198" s="218">
        <f>VLOOKUP(B198,RPT_LNS_LUONG_CHE_DO!$B$5:$BV$993,68,FALSE)+VLOOKUP(B198,RPT_LNS_LUONG_CHE_DO!$B$5:$BW$993,69,FALSE)</f>
        <v>0</v>
      </c>
      <c r="T198" s="218">
        <f t="shared" si="8"/>
        <v>2118518.5185185182</v>
      </c>
      <c r="U198" s="219">
        <f>VLOOKUP(B198,RPT_BAO_HIEM!$B$5:$N$1000,11,FALSE)</f>
        <v>0</v>
      </c>
      <c r="V198" s="219">
        <f>VLOOKUP(B198,RPT_BAO_HIEM!$B$5:$N$1000,12,FALSE)</f>
        <v>0</v>
      </c>
      <c r="W198" s="219">
        <f>VLOOKUP(B198,RPT_BAO_HIEM!$B$5:$N$1000,13,FALSE)</f>
        <v>0</v>
      </c>
      <c r="X198" s="220">
        <f>VLOOKUP(B198,RPT_DOAN_PHI!$B$5:$H$968,7,FALSE)</f>
        <v>18667</v>
      </c>
      <c r="Y198" s="219">
        <f>VLOOKUP(B198,RPT_THUE!$B$5:$H$933,7,FALSE)</f>
        <v>0</v>
      </c>
      <c r="Z198" s="219">
        <f t="shared" si="9"/>
        <v>18667</v>
      </c>
      <c r="AA198" s="221">
        <f t="shared" si="10"/>
        <v>2099851.5185185182</v>
      </c>
      <c r="AB198" s="221"/>
      <c r="AC198" s="221"/>
      <c r="AD198" s="221">
        <f t="shared" si="15"/>
        <v>2099851.5185185182</v>
      </c>
      <c r="AE198">
        <v>2099851.5185185182</v>
      </c>
      <c r="AF198" s="338">
        <f t="shared" si="16"/>
        <v>0</v>
      </c>
    </row>
    <row r="199" spans="1:32" ht="14.25" x14ac:dyDescent="0.2">
      <c r="A199" s="89">
        <f t="shared" si="17"/>
        <v>196</v>
      </c>
      <c r="B199" s="212">
        <f>GD_CHUNG!B201</f>
        <v>13781</v>
      </c>
      <c r="C199" s="212" t="str">
        <f>GD_CHUNG!C201</f>
        <v>Bùi Anh Tuấn</v>
      </c>
      <c r="D199" s="212" t="str">
        <f>GD_CHUNG!D201</f>
        <v>Nhân viên phục vụ hành khách</v>
      </c>
      <c r="E199" s="213" t="str">
        <f>GD_CHUNG!G201</f>
        <v>HDTV</v>
      </c>
      <c r="F199" s="214">
        <f>VLOOKUP(B199,GD_LCD_HS_LNS!$B$4:$E$1000,4,FALSE)</f>
        <v>3875000</v>
      </c>
      <c r="G199" s="263">
        <v>19029389456011</v>
      </c>
      <c r="H199" s="216">
        <f>VLOOKUP(B199,GD_CHAM_CONG!$C$6:$AN$997,38,FALSE)</f>
        <v>10</v>
      </c>
      <c r="I199" s="216">
        <f>VLOOKUP(B199,GD_CHAM_CONG!$C$6:$AS$997,39,FALSE)+VLOOKUP(B199,GD_CHAM_CONG!$C$6:$AS$997,40,FALSE)+VLOOKUP(B199,GD_CHAM_CONG!$C$6:$AS$997,41,FALSE)+VLOOKUP(B199,GD_CHAM_CONG!$C$6:$AS$997,42,FALSE)+VLOOKUP(B199,GD_CHAM_CONG!$C$6:$AS$997,43,FALSE)</f>
        <v>0</v>
      </c>
      <c r="J199" s="216">
        <f>VLOOKUP(B199,GD_CHAM_CONG!$C$6:$AV$997,44,FALSE)+VLOOKUP(B199,GD_CHAM_CONG!$C$6:$AV$997,45,FALSE)+VLOOKUP(B199,GD_CHAM_CONG!$C$6:$AV$997,46,FALSE)</f>
        <v>0</v>
      </c>
      <c r="K199" s="216">
        <f>VLOOKUP(B199,GD_CHAM_CONG!$C$6:$AW$997,47,FALSE)</f>
        <v>0</v>
      </c>
      <c r="L199" s="216">
        <f>VLOOKUP(B199,GD_CHAM_CONG!$C$6:$AZ$997,47,FALSE)+VLOOKUP(B199,GD_CHAM_CONG!$C$6:$AZ$997,48,FALSE)</f>
        <v>0</v>
      </c>
      <c r="M199" s="216">
        <f>VLOOKUP(B199,GD_CHAM_CONG!$C$6:$BF$997,50,FALSE)+VLOOKUP(B199,GD_CHAM_CONG!$C$6:$BF$997,51,FALSE)+VLOOKUP(B199,GD_CHAM_CONG!$C$6:$BF$997,52,FALSE)+VLOOKUP(B199,GD_CHAM_CONG!$C$6:$BF$997,53,FALSE)+VLOOKUP(B199,GD_CHAM_CONG!$C$6:$BF$997,54,FALSE)</f>
        <v>0</v>
      </c>
      <c r="N199" s="217">
        <f>VLOOKUP(B199,GD_CHAM_CONG!$C$1:$BJ$480,60,FALSE)</f>
        <v>1</v>
      </c>
      <c r="O199" s="218">
        <f>RPT_LNS_LUONG_CHE_DO!BA201</f>
        <v>1866666.6666666665</v>
      </c>
      <c r="P199" s="218">
        <f>VLOOKUP(B199,RPT_LNS_LUONG_CHE_DO!$B$5:$CA$989,78,FALSE)</f>
        <v>0</v>
      </c>
      <c r="Q199" s="218">
        <f>VLOOKUP(B199,RPT_PHU_CAP_TN!$B$5:$G$1000,6,FALSE)</f>
        <v>0</v>
      </c>
      <c r="R199" s="218">
        <f>VLOOKUP(B199,RPT_TIEN_AN_TRUA!$B$5:$I$1000,8,FALSE)</f>
        <v>251851.85185185182</v>
      </c>
      <c r="S199" s="218">
        <f>VLOOKUP(B199,RPT_LNS_LUONG_CHE_DO!$B$5:$BV$993,68,FALSE)+VLOOKUP(B199,RPT_LNS_LUONG_CHE_DO!$B$5:$BW$993,69,FALSE)</f>
        <v>0</v>
      </c>
      <c r="T199" s="218">
        <f t="shared" si="8"/>
        <v>2118518.5185185182</v>
      </c>
      <c r="U199" s="219">
        <f>VLOOKUP(B199,RPT_BAO_HIEM!$B$5:$N$1000,11,FALSE)</f>
        <v>0</v>
      </c>
      <c r="V199" s="219">
        <f>VLOOKUP(B199,RPT_BAO_HIEM!$B$5:$N$1000,12,FALSE)</f>
        <v>0</v>
      </c>
      <c r="W199" s="219">
        <f>VLOOKUP(B199,RPT_BAO_HIEM!$B$5:$N$1000,13,FALSE)</f>
        <v>0</v>
      </c>
      <c r="X199" s="220">
        <f>VLOOKUP(B199,RPT_DOAN_PHI!$B$5:$H$968,7,FALSE)</f>
        <v>18667</v>
      </c>
      <c r="Y199" s="219">
        <f>VLOOKUP(B199,RPT_THUE!$B$5:$H$933,7,FALSE)</f>
        <v>0</v>
      </c>
      <c r="Z199" s="219">
        <f t="shared" si="9"/>
        <v>18667</v>
      </c>
      <c r="AA199" s="221">
        <f t="shared" si="10"/>
        <v>2099851.5185185182</v>
      </c>
      <c r="AB199" s="221"/>
      <c r="AC199" s="221"/>
      <c r="AD199" s="221">
        <f t="shared" si="15"/>
        <v>2099851.5185185182</v>
      </c>
      <c r="AE199">
        <v>2099851.5185185182</v>
      </c>
      <c r="AF199" s="338">
        <f t="shared" si="16"/>
        <v>0</v>
      </c>
    </row>
    <row r="200" spans="1:32" ht="14.25" x14ac:dyDescent="0.2">
      <c r="A200" s="89">
        <f t="shared" si="17"/>
        <v>197</v>
      </c>
      <c r="B200" s="212">
        <f>GD_CHUNG!B202</f>
        <v>13782</v>
      </c>
      <c r="C200" s="212" t="str">
        <f>GD_CHUNG!C202</f>
        <v>Hoàng Thanh Tùng</v>
      </c>
      <c r="D200" s="212" t="str">
        <f>GD_CHUNG!D202</f>
        <v>Nhân viên phục vụ hành khách</v>
      </c>
      <c r="E200" s="213" t="str">
        <f>GD_CHUNG!G202</f>
        <v>HDTV</v>
      </c>
      <c r="F200" s="214">
        <f>VLOOKUP(B200,GD_LCD_HS_LNS!$B$4:$E$1000,4,FALSE)</f>
        <v>3875000</v>
      </c>
      <c r="G200" s="263">
        <v>19024697161012</v>
      </c>
      <c r="H200" s="216">
        <f>VLOOKUP(B200,GD_CHAM_CONG!$C$6:$AN$997,38,FALSE)</f>
        <v>10</v>
      </c>
      <c r="I200" s="216">
        <f>VLOOKUP(B200,GD_CHAM_CONG!$C$6:$AS$997,39,FALSE)+VLOOKUP(B200,GD_CHAM_CONG!$C$6:$AS$997,40,FALSE)+VLOOKUP(B200,GD_CHAM_CONG!$C$6:$AS$997,41,FALSE)+VLOOKUP(B200,GD_CHAM_CONG!$C$6:$AS$997,42,FALSE)+VLOOKUP(B200,GD_CHAM_CONG!$C$6:$AS$997,43,FALSE)</f>
        <v>0</v>
      </c>
      <c r="J200" s="216">
        <f>VLOOKUP(B200,GD_CHAM_CONG!$C$6:$AV$997,44,FALSE)+VLOOKUP(B200,GD_CHAM_CONG!$C$6:$AV$997,45,FALSE)+VLOOKUP(B200,GD_CHAM_CONG!$C$6:$AV$997,46,FALSE)</f>
        <v>0</v>
      </c>
      <c r="K200" s="216">
        <f>VLOOKUP(B200,GD_CHAM_CONG!$C$6:$AW$997,47,FALSE)</f>
        <v>0</v>
      </c>
      <c r="L200" s="216">
        <f>VLOOKUP(B200,GD_CHAM_CONG!$C$6:$AZ$997,47,FALSE)+VLOOKUP(B200,GD_CHAM_CONG!$C$6:$AZ$997,48,FALSE)</f>
        <v>0</v>
      </c>
      <c r="M200" s="216">
        <f>VLOOKUP(B200,GD_CHAM_CONG!$C$6:$BF$997,50,FALSE)+VLOOKUP(B200,GD_CHAM_CONG!$C$6:$BF$997,51,FALSE)+VLOOKUP(B200,GD_CHAM_CONG!$C$6:$BF$997,52,FALSE)+VLOOKUP(B200,GD_CHAM_CONG!$C$6:$BF$997,53,FALSE)+VLOOKUP(B200,GD_CHAM_CONG!$C$6:$BF$997,54,FALSE)</f>
        <v>0</v>
      </c>
      <c r="N200" s="217">
        <f>VLOOKUP(B200,GD_CHAM_CONG!$C$1:$BJ$480,60,FALSE)</f>
        <v>1</v>
      </c>
      <c r="O200" s="218">
        <f>RPT_LNS_LUONG_CHE_DO!BA202</f>
        <v>1866666.6666666665</v>
      </c>
      <c r="P200" s="218">
        <f>VLOOKUP(B200,RPT_LNS_LUONG_CHE_DO!$B$5:$CA$989,78,FALSE)</f>
        <v>0</v>
      </c>
      <c r="Q200" s="218">
        <f>VLOOKUP(B200,RPT_PHU_CAP_TN!$B$5:$G$1000,6,FALSE)</f>
        <v>0</v>
      </c>
      <c r="R200" s="218">
        <f>VLOOKUP(B200,RPT_TIEN_AN_TRUA!$B$5:$I$1000,8,FALSE)</f>
        <v>251851.85185185182</v>
      </c>
      <c r="S200" s="218">
        <f>VLOOKUP(B200,RPT_LNS_LUONG_CHE_DO!$B$5:$BV$993,68,FALSE)+VLOOKUP(B200,RPT_LNS_LUONG_CHE_DO!$B$5:$BW$993,69,FALSE)</f>
        <v>0</v>
      </c>
      <c r="T200" s="218">
        <f t="shared" si="8"/>
        <v>2118518.5185185182</v>
      </c>
      <c r="U200" s="219">
        <f>VLOOKUP(B200,RPT_BAO_HIEM!$B$5:$N$1000,11,FALSE)</f>
        <v>0</v>
      </c>
      <c r="V200" s="219">
        <f>VLOOKUP(B200,RPT_BAO_HIEM!$B$5:$N$1000,12,FALSE)</f>
        <v>0</v>
      </c>
      <c r="W200" s="219">
        <f>VLOOKUP(B200,RPT_BAO_HIEM!$B$5:$N$1000,13,FALSE)</f>
        <v>0</v>
      </c>
      <c r="X200" s="220">
        <f>VLOOKUP(B200,RPT_DOAN_PHI!$B$5:$H$968,7,FALSE)</f>
        <v>18667</v>
      </c>
      <c r="Y200" s="219">
        <f>VLOOKUP(B200,RPT_THUE!$B$5:$H$933,7,FALSE)</f>
        <v>0</v>
      </c>
      <c r="Z200" s="219">
        <f t="shared" si="9"/>
        <v>18667</v>
      </c>
      <c r="AA200" s="221">
        <f t="shared" si="10"/>
        <v>2099851.5185185182</v>
      </c>
      <c r="AB200" s="221"/>
      <c r="AC200" s="221"/>
      <c r="AD200" s="221">
        <f t="shared" si="15"/>
        <v>2099851.5185185182</v>
      </c>
      <c r="AE200">
        <v>2099851.5185185182</v>
      </c>
      <c r="AF200" s="338">
        <f t="shared" si="16"/>
        <v>0</v>
      </c>
    </row>
    <row r="201" spans="1:32" ht="14.25" x14ac:dyDescent="0.2">
      <c r="A201" s="89">
        <f t="shared" si="17"/>
        <v>198</v>
      </c>
      <c r="B201" s="212">
        <f>GD_CHUNG!B203</f>
        <v>13784</v>
      </c>
      <c r="C201" s="212" t="str">
        <f>GD_CHUNG!C203</f>
        <v>Đoàn Duy Anh</v>
      </c>
      <c r="D201" s="212" t="str">
        <f>GD_CHUNG!D203</f>
        <v>Nhân viên phục vụ hành khách</v>
      </c>
      <c r="E201" s="213" t="str">
        <f>GD_CHUNG!G203</f>
        <v>HDTV</v>
      </c>
      <c r="F201" s="214">
        <f>VLOOKUP(B201,GD_LCD_HS_LNS!$B$4:$E$1000,4,FALSE)</f>
        <v>3875000</v>
      </c>
      <c r="G201" s="263">
        <v>19029389460019</v>
      </c>
      <c r="H201" s="216">
        <f>VLOOKUP(B201,GD_CHAM_CONG!$C$6:$AN$997,38,FALSE)</f>
        <v>10</v>
      </c>
      <c r="I201" s="216">
        <f>VLOOKUP(B201,GD_CHAM_CONG!$C$6:$AS$997,39,FALSE)+VLOOKUP(B201,GD_CHAM_CONG!$C$6:$AS$997,40,FALSE)+VLOOKUP(B201,GD_CHAM_CONG!$C$6:$AS$997,41,FALSE)+VLOOKUP(B201,GD_CHAM_CONG!$C$6:$AS$997,42,FALSE)+VLOOKUP(B201,GD_CHAM_CONG!$C$6:$AS$997,43,FALSE)</f>
        <v>0</v>
      </c>
      <c r="J201" s="216">
        <f>VLOOKUP(B201,GD_CHAM_CONG!$C$6:$AV$997,44,FALSE)+VLOOKUP(B201,GD_CHAM_CONG!$C$6:$AV$997,45,FALSE)+VLOOKUP(B201,GD_CHAM_CONG!$C$6:$AV$997,46,FALSE)</f>
        <v>0</v>
      </c>
      <c r="K201" s="216">
        <f>VLOOKUP(B201,GD_CHAM_CONG!$C$6:$AW$997,47,FALSE)</f>
        <v>0</v>
      </c>
      <c r="L201" s="216">
        <f>VLOOKUP(B201,GD_CHAM_CONG!$C$6:$AZ$997,47,FALSE)+VLOOKUP(B201,GD_CHAM_CONG!$C$6:$AZ$997,48,FALSE)</f>
        <v>0</v>
      </c>
      <c r="M201" s="216">
        <f>VLOOKUP(B201,GD_CHAM_CONG!$C$6:$BF$997,50,FALSE)+VLOOKUP(B201,GD_CHAM_CONG!$C$6:$BF$997,51,FALSE)+VLOOKUP(B201,GD_CHAM_CONG!$C$6:$BF$997,52,FALSE)+VLOOKUP(B201,GD_CHAM_CONG!$C$6:$BF$997,53,FALSE)+VLOOKUP(B201,GD_CHAM_CONG!$C$6:$BF$997,54,FALSE)</f>
        <v>0</v>
      </c>
      <c r="N201" s="217">
        <f>VLOOKUP(B201,GD_CHAM_CONG!$C$1:$BJ$480,60,FALSE)</f>
        <v>1</v>
      </c>
      <c r="O201" s="218">
        <f>RPT_LNS_LUONG_CHE_DO!BA203</f>
        <v>1866666.6666666665</v>
      </c>
      <c r="P201" s="218">
        <f>VLOOKUP(B201,RPT_LNS_LUONG_CHE_DO!$B$5:$CA$989,78,FALSE)</f>
        <v>0</v>
      </c>
      <c r="Q201" s="218">
        <f>VLOOKUP(B201,RPT_PHU_CAP_TN!$B$5:$G$1000,6,FALSE)</f>
        <v>0</v>
      </c>
      <c r="R201" s="218">
        <f>VLOOKUP(B201,RPT_TIEN_AN_TRUA!$B$5:$I$1000,8,FALSE)</f>
        <v>251851.85185185182</v>
      </c>
      <c r="S201" s="218">
        <f>VLOOKUP(B201,RPT_LNS_LUONG_CHE_DO!$B$5:$BV$993,68,FALSE)+VLOOKUP(B201,RPT_LNS_LUONG_CHE_DO!$B$5:$BW$993,69,FALSE)</f>
        <v>0</v>
      </c>
      <c r="T201" s="218">
        <f t="shared" si="8"/>
        <v>2118518.5185185182</v>
      </c>
      <c r="U201" s="219">
        <f>VLOOKUP(B201,RPT_BAO_HIEM!$B$5:$N$1000,11,FALSE)</f>
        <v>0</v>
      </c>
      <c r="V201" s="219">
        <f>VLOOKUP(B201,RPT_BAO_HIEM!$B$5:$N$1000,12,FALSE)</f>
        <v>0</v>
      </c>
      <c r="W201" s="219">
        <f>VLOOKUP(B201,RPT_BAO_HIEM!$B$5:$N$1000,13,FALSE)</f>
        <v>0</v>
      </c>
      <c r="X201" s="220">
        <f>VLOOKUP(B201,RPT_DOAN_PHI!$B$5:$H$968,7,FALSE)</f>
        <v>18667</v>
      </c>
      <c r="Y201" s="219">
        <f>VLOOKUP(B201,RPT_THUE!$B$5:$H$933,7,FALSE)</f>
        <v>0</v>
      </c>
      <c r="Z201" s="219">
        <f t="shared" si="9"/>
        <v>18667</v>
      </c>
      <c r="AA201" s="221">
        <f t="shared" si="10"/>
        <v>2099851.5185185182</v>
      </c>
      <c r="AB201" s="221"/>
      <c r="AC201" s="221"/>
      <c r="AD201" s="221">
        <f t="shared" si="15"/>
        <v>2099851.5185185182</v>
      </c>
      <c r="AE201">
        <v>2099851.5185185182</v>
      </c>
      <c r="AF201" s="338">
        <f t="shared" si="16"/>
        <v>0</v>
      </c>
    </row>
    <row r="202" spans="1:32" ht="14.25" x14ac:dyDescent="0.2">
      <c r="A202" s="89">
        <f t="shared" si="17"/>
        <v>199</v>
      </c>
      <c r="B202" s="212">
        <f>GD_CHUNG!B204</f>
        <v>13754</v>
      </c>
      <c r="C202" s="212" t="str">
        <f>GD_CHUNG!C204</f>
        <v>Đinh Kiều Trang</v>
      </c>
      <c r="D202" s="212" t="str">
        <f>GD_CHUNG!D204</f>
        <v>Nhân viên phục vụ hành khách</v>
      </c>
      <c r="E202" s="213" t="str">
        <f>GD_CHUNG!G204</f>
        <v>HDTV</v>
      </c>
      <c r="F202" s="214">
        <f>VLOOKUP(B202,GD_LCD_HS_LNS!$B$4:$E$1000,4,FALSE)</f>
        <v>3875000</v>
      </c>
      <c r="G202" s="263">
        <v>19022485321017</v>
      </c>
      <c r="H202" s="216">
        <f>VLOOKUP(B202,GD_CHAM_CONG!$C$6:$AN$997,38,FALSE)</f>
        <v>10</v>
      </c>
      <c r="I202" s="216">
        <f>VLOOKUP(B202,GD_CHAM_CONG!$C$6:$AS$997,39,FALSE)+VLOOKUP(B202,GD_CHAM_CONG!$C$6:$AS$997,40,FALSE)+VLOOKUP(B202,GD_CHAM_CONG!$C$6:$AS$997,41,FALSE)+VLOOKUP(B202,GD_CHAM_CONG!$C$6:$AS$997,42,FALSE)+VLOOKUP(B202,GD_CHAM_CONG!$C$6:$AS$997,43,FALSE)</f>
        <v>0</v>
      </c>
      <c r="J202" s="216">
        <f>VLOOKUP(B202,GD_CHAM_CONG!$C$6:$AV$997,44,FALSE)+VLOOKUP(B202,GD_CHAM_CONG!$C$6:$AV$997,45,FALSE)+VLOOKUP(B202,GD_CHAM_CONG!$C$6:$AV$997,46,FALSE)</f>
        <v>0</v>
      </c>
      <c r="K202" s="216">
        <f>VLOOKUP(B202,GD_CHAM_CONG!$C$6:$AW$997,47,FALSE)</f>
        <v>0</v>
      </c>
      <c r="L202" s="216">
        <f>VLOOKUP(B202,GD_CHAM_CONG!$C$6:$AZ$997,47,FALSE)+VLOOKUP(B202,GD_CHAM_CONG!$C$6:$AZ$997,48,FALSE)</f>
        <v>0</v>
      </c>
      <c r="M202" s="216">
        <f>VLOOKUP(B202,GD_CHAM_CONG!$C$6:$BF$997,50,FALSE)+VLOOKUP(B202,GD_CHAM_CONG!$C$6:$BF$997,51,FALSE)+VLOOKUP(B202,GD_CHAM_CONG!$C$6:$BF$997,52,FALSE)+VLOOKUP(B202,GD_CHAM_CONG!$C$6:$BF$997,53,FALSE)+VLOOKUP(B202,GD_CHAM_CONG!$C$6:$BF$997,54,FALSE)</f>
        <v>0</v>
      </c>
      <c r="N202" s="217">
        <f>VLOOKUP(B202,GD_CHAM_CONG!$C$1:$BJ$480,60,FALSE)</f>
        <v>1</v>
      </c>
      <c r="O202" s="218">
        <f>RPT_LNS_LUONG_CHE_DO!BA204</f>
        <v>1866666.6666666665</v>
      </c>
      <c r="P202" s="218">
        <f>VLOOKUP(B202,RPT_LNS_LUONG_CHE_DO!$B$5:$CA$989,78,FALSE)</f>
        <v>0</v>
      </c>
      <c r="Q202" s="218">
        <f>VLOOKUP(B202,RPT_PHU_CAP_TN!$B$5:$G$1000,6,FALSE)</f>
        <v>0</v>
      </c>
      <c r="R202" s="218">
        <f>VLOOKUP(B202,RPT_TIEN_AN_TRUA!$B$5:$I$1000,8,FALSE)</f>
        <v>251851.85185185182</v>
      </c>
      <c r="S202" s="218">
        <f>VLOOKUP(B202,RPT_LNS_LUONG_CHE_DO!$B$5:$BV$993,68,FALSE)+VLOOKUP(B202,RPT_LNS_LUONG_CHE_DO!$B$5:$BW$993,69,FALSE)</f>
        <v>0</v>
      </c>
      <c r="T202" s="218">
        <f t="shared" si="8"/>
        <v>2118518.5185185182</v>
      </c>
      <c r="U202" s="219">
        <f>VLOOKUP(B202,RPT_BAO_HIEM!$B$5:$N$1000,11,FALSE)</f>
        <v>0</v>
      </c>
      <c r="V202" s="219">
        <f>VLOOKUP(B202,RPT_BAO_HIEM!$B$5:$N$1000,12,FALSE)</f>
        <v>0</v>
      </c>
      <c r="W202" s="219">
        <f>VLOOKUP(B202,RPT_BAO_HIEM!$B$5:$N$1000,13,FALSE)</f>
        <v>0</v>
      </c>
      <c r="X202" s="220">
        <f>VLOOKUP(B202,RPT_DOAN_PHI!$B$5:$H$968,7,FALSE)</f>
        <v>18667</v>
      </c>
      <c r="Y202" s="219">
        <f>VLOOKUP(B202,RPT_THUE!$B$5:$H$933,7,FALSE)</f>
        <v>0</v>
      </c>
      <c r="Z202" s="219">
        <f t="shared" si="9"/>
        <v>18667</v>
      </c>
      <c r="AA202" s="221">
        <f t="shared" si="10"/>
        <v>2099851.5185185182</v>
      </c>
      <c r="AB202" s="221"/>
      <c r="AC202" s="221"/>
      <c r="AD202" s="221">
        <f t="shared" si="15"/>
        <v>2099851.5185185182</v>
      </c>
      <c r="AE202">
        <v>2099851.5185185182</v>
      </c>
      <c r="AF202" s="338">
        <f t="shared" si="16"/>
        <v>0</v>
      </c>
    </row>
    <row r="203" spans="1:32" ht="14.25" x14ac:dyDescent="0.2">
      <c r="A203" s="89">
        <f t="shared" si="17"/>
        <v>200</v>
      </c>
      <c r="B203" s="212">
        <f>GD_CHUNG!B205</f>
        <v>13756</v>
      </c>
      <c r="C203" s="212" t="str">
        <f>GD_CHUNG!C205</f>
        <v>Nguyễn Thị Diệu Hoa</v>
      </c>
      <c r="D203" s="212" t="str">
        <f>GD_CHUNG!D205</f>
        <v>Nhân viên phục vụ hành khách</v>
      </c>
      <c r="E203" s="213" t="str">
        <f>GD_CHUNG!G205</f>
        <v>HDTV</v>
      </c>
      <c r="F203" s="214">
        <f>VLOOKUP(B203,GD_LCD_HS_LNS!$B$4:$E$1000,4,FALSE)</f>
        <v>3875000</v>
      </c>
      <c r="G203" s="263">
        <v>19024294942014</v>
      </c>
      <c r="H203" s="216">
        <f>VLOOKUP(B203,GD_CHAM_CONG!$C$6:$AN$997,38,FALSE)</f>
        <v>10</v>
      </c>
      <c r="I203" s="216">
        <f>VLOOKUP(B203,GD_CHAM_CONG!$C$6:$AS$997,39,FALSE)+VLOOKUP(B203,GD_CHAM_CONG!$C$6:$AS$997,40,FALSE)+VLOOKUP(B203,GD_CHAM_CONG!$C$6:$AS$997,41,FALSE)+VLOOKUP(B203,GD_CHAM_CONG!$C$6:$AS$997,42,FALSE)+VLOOKUP(B203,GD_CHAM_CONG!$C$6:$AS$997,43,FALSE)</f>
        <v>0</v>
      </c>
      <c r="J203" s="216">
        <f>VLOOKUP(B203,GD_CHAM_CONG!$C$6:$AV$997,44,FALSE)+VLOOKUP(B203,GD_CHAM_CONG!$C$6:$AV$997,45,FALSE)+VLOOKUP(B203,GD_CHAM_CONG!$C$6:$AV$997,46,FALSE)</f>
        <v>0</v>
      </c>
      <c r="K203" s="216">
        <f>VLOOKUP(B203,GD_CHAM_CONG!$C$6:$AW$997,47,FALSE)</f>
        <v>0</v>
      </c>
      <c r="L203" s="216">
        <f>VLOOKUP(B203,GD_CHAM_CONG!$C$6:$AZ$997,47,FALSE)+VLOOKUP(B203,GD_CHAM_CONG!$C$6:$AZ$997,48,FALSE)</f>
        <v>0</v>
      </c>
      <c r="M203" s="216">
        <f>VLOOKUP(B203,GD_CHAM_CONG!$C$6:$BF$997,50,FALSE)+VLOOKUP(B203,GD_CHAM_CONG!$C$6:$BF$997,51,FALSE)+VLOOKUP(B203,GD_CHAM_CONG!$C$6:$BF$997,52,FALSE)+VLOOKUP(B203,GD_CHAM_CONG!$C$6:$BF$997,53,FALSE)+VLOOKUP(B203,GD_CHAM_CONG!$C$6:$BF$997,54,FALSE)</f>
        <v>0</v>
      </c>
      <c r="N203" s="217">
        <f>VLOOKUP(B203,GD_CHAM_CONG!$C$1:$BJ$480,60,FALSE)</f>
        <v>1</v>
      </c>
      <c r="O203" s="218">
        <f>RPT_LNS_LUONG_CHE_DO!BA205</f>
        <v>1866666.6666666665</v>
      </c>
      <c r="P203" s="218">
        <f>VLOOKUP(B203,RPT_LNS_LUONG_CHE_DO!$B$5:$CA$989,78,FALSE)</f>
        <v>0</v>
      </c>
      <c r="Q203" s="218">
        <f>VLOOKUP(B203,RPT_PHU_CAP_TN!$B$5:$G$1000,6,FALSE)</f>
        <v>0</v>
      </c>
      <c r="R203" s="218">
        <f>VLOOKUP(B203,RPT_TIEN_AN_TRUA!$B$5:$I$1000,8,FALSE)</f>
        <v>251851.85185185182</v>
      </c>
      <c r="S203" s="218">
        <f>VLOOKUP(B203,RPT_LNS_LUONG_CHE_DO!$B$5:$BV$993,68,FALSE)+VLOOKUP(B203,RPT_LNS_LUONG_CHE_DO!$B$5:$BW$993,69,FALSE)</f>
        <v>0</v>
      </c>
      <c r="T203" s="218">
        <f t="shared" si="8"/>
        <v>2118518.5185185182</v>
      </c>
      <c r="U203" s="219">
        <f>VLOOKUP(B203,RPT_BAO_HIEM!$B$5:$N$1000,11,FALSE)</f>
        <v>0</v>
      </c>
      <c r="V203" s="219">
        <f>VLOOKUP(B203,RPT_BAO_HIEM!$B$5:$N$1000,12,FALSE)</f>
        <v>0</v>
      </c>
      <c r="W203" s="219">
        <f>VLOOKUP(B203,RPT_BAO_HIEM!$B$5:$N$1000,13,FALSE)</f>
        <v>0</v>
      </c>
      <c r="X203" s="220">
        <f>VLOOKUP(B203,RPT_DOAN_PHI!$B$5:$H$968,7,FALSE)</f>
        <v>18667</v>
      </c>
      <c r="Y203" s="219">
        <f>VLOOKUP(B203,RPT_THUE!$B$5:$H$933,7,FALSE)</f>
        <v>0</v>
      </c>
      <c r="Z203" s="219">
        <f t="shared" si="9"/>
        <v>18667</v>
      </c>
      <c r="AA203" s="221">
        <f t="shared" si="10"/>
        <v>2099851.5185185182</v>
      </c>
      <c r="AB203" s="221"/>
      <c r="AC203" s="221"/>
      <c r="AD203" s="221">
        <f t="shared" si="15"/>
        <v>2099851.5185185182</v>
      </c>
      <c r="AE203">
        <v>2099851.5185185182</v>
      </c>
      <c r="AF203" s="338">
        <f t="shared" si="16"/>
        <v>0</v>
      </c>
    </row>
    <row r="204" spans="1:32" ht="14.25" x14ac:dyDescent="0.2">
      <c r="A204" s="89">
        <f t="shared" si="17"/>
        <v>201</v>
      </c>
      <c r="B204" s="212">
        <f>GD_CHUNG!B206</f>
        <v>13757</v>
      </c>
      <c r="C204" s="212" t="str">
        <f>GD_CHUNG!C206</f>
        <v>Trần Thanh Trang</v>
      </c>
      <c r="D204" s="212" t="str">
        <f>GD_CHUNG!D206</f>
        <v>Nhân viên phục vụ hành khách</v>
      </c>
      <c r="E204" s="213" t="str">
        <f>GD_CHUNG!G206</f>
        <v>HDTV</v>
      </c>
      <c r="F204" s="214">
        <f>VLOOKUP(B204,GD_LCD_HS_LNS!$B$4:$E$1000,4,FALSE)</f>
        <v>3875000</v>
      </c>
      <c r="G204" s="263">
        <v>19029388844018</v>
      </c>
      <c r="H204" s="216">
        <f>VLOOKUP(B204,GD_CHAM_CONG!$C$6:$AN$997,38,FALSE)</f>
        <v>10</v>
      </c>
      <c r="I204" s="216">
        <f>VLOOKUP(B204,GD_CHAM_CONG!$C$6:$AS$997,39,FALSE)+VLOOKUP(B204,GD_CHAM_CONG!$C$6:$AS$997,40,FALSE)+VLOOKUP(B204,GD_CHAM_CONG!$C$6:$AS$997,41,FALSE)+VLOOKUP(B204,GD_CHAM_CONG!$C$6:$AS$997,42,FALSE)+VLOOKUP(B204,GD_CHAM_CONG!$C$6:$AS$997,43,FALSE)</f>
        <v>0</v>
      </c>
      <c r="J204" s="216">
        <f>VLOOKUP(B204,GD_CHAM_CONG!$C$6:$AV$997,44,FALSE)+VLOOKUP(B204,GD_CHAM_CONG!$C$6:$AV$997,45,FALSE)+VLOOKUP(B204,GD_CHAM_CONG!$C$6:$AV$997,46,FALSE)</f>
        <v>0</v>
      </c>
      <c r="K204" s="216">
        <f>VLOOKUP(B204,GD_CHAM_CONG!$C$6:$AW$997,47,FALSE)</f>
        <v>0</v>
      </c>
      <c r="L204" s="216">
        <f>VLOOKUP(B204,GD_CHAM_CONG!$C$6:$AZ$997,47,FALSE)+VLOOKUP(B204,GD_CHAM_CONG!$C$6:$AZ$997,48,FALSE)</f>
        <v>0</v>
      </c>
      <c r="M204" s="216">
        <f>VLOOKUP(B204,GD_CHAM_CONG!$C$6:$BF$997,50,FALSE)+VLOOKUP(B204,GD_CHAM_CONG!$C$6:$BF$997,51,FALSE)+VLOOKUP(B204,GD_CHAM_CONG!$C$6:$BF$997,52,FALSE)+VLOOKUP(B204,GD_CHAM_CONG!$C$6:$BF$997,53,FALSE)+VLOOKUP(B204,GD_CHAM_CONG!$C$6:$BF$997,54,FALSE)</f>
        <v>0</v>
      </c>
      <c r="N204" s="217">
        <f>VLOOKUP(B204,GD_CHAM_CONG!$C$1:$BJ$480,60,FALSE)</f>
        <v>1</v>
      </c>
      <c r="O204" s="218">
        <f>RPT_LNS_LUONG_CHE_DO!BA206</f>
        <v>1866666.6666666665</v>
      </c>
      <c r="P204" s="218">
        <f>VLOOKUP(B204,RPT_LNS_LUONG_CHE_DO!$B$5:$CA$989,78,FALSE)</f>
        <v>0</v>
      </c>
      <c r="Q204" s="218">
        <f>VLOOKUP(B204,RPT_PHU_CAP_TN!$B$5:$G$1000,6,FALSE)</f>
        <v>0</v>
      </c>
      <c r="R204" s="218">
        <f>VLOOKUP(B204,RPT_TIEN_AN_TRUA!$B$5:$I$1000,8,FALSE)</f>
        <v>251851.85185185182</v>
      </c>
      <c r="S204" s="218">
        <f>VLOOKUP(B204,RPT_LNS_LUONG_CHE_DO!$B$5:$BV$993,68,FALSE)+VLOOKUP(B204,RPT_LNS_LUONG_CHE_DO!$B$5:$BW$993,69,FALSE)</f>
        <v>0</v>
      </c>
      <c r="T204" s="218">
        <f t="shared" si="8"/>
        <v>2118518.5185185182</v>
      </c>
      <c r="U204" s="219">
        <f>VLOOKUP(B204,RPT_BAO_HIEM!$B$5:$N$1000,11,FALSE)</f>
        <v>0</v>
      </c>
      <c r="V204" s="219">
        <f>VLOOKUP(B204,RPT_BAO_HIEM!$B$5:$N$1000,12,FALSE)</f>
        <v>0</v>
      </c>
      <c r="W204" s="219">
        <f>VLOOKUP(B204,RPT_BAO_HIEM!$B$5:$N$1000,13,FALSE)</f>
        <v>0</v>
      </c>
      <c r="X204" s="220">
        <f>VLOOKUP(B204,RPT_DOAN_PHI!$B$5:$H$968,7,FALSE)</f>
        <v>18667</v>
      </c>
      <c r="Y204" s="219">
        <f>VLOOKUP(B204,RPT_THUE!$B$5:$H$933,7,FALSE)</f>
        <v>0</v>
      </c>
      <c r="Z204" s="219">
        <f t="shared" si="9"/>
        <v>18667</v>
      </c>
      <c r="AA204" s="221">
        <f t="shared" si="10"/>
        <v>2099851.5185185182</v>
      </c>
      <c r="AB204" s="221"/>
      <c r="AC204" s="221"/>
      <c r="AD204" s="221">
        <f t="shared" si="15"/>
        <v>2099851.5185185182</v>
      </c>
      <c r="AE204">
        <v>2099851.5185185182</v>
      </c>
      <c r="AF204" s="338">
        <f t="shared" si="16"/>
        <v>0</v>
      </c>
    </row>
    <row r="205" spans="1:32" ht="14.25" x14ac:dyDescent="0.2">
      <c r="A205" s="89">
        <f t="shared" si="17"/>
        <v>202</v>
      </c>
      <c r="B205" s="212">
        <f>GD_CHUNG!B207</f>
        <v>13768</v>
      </c>
      <c r="C205" s="212" t="str">
        <f>GD_CHUNG!C207</f>
        <v>Mạc Thị Thùy Dương</v>
      </c>
      <c r="D205" s="212" t="str">
        <f>GD_CHUNG!D207</f>
        <v>Nhân viên phục vụ hành khách</v>
      </c>
      <c r="E205" s="213" t="str">
        <f>GD_CHUNG!G207</f>
        <v>HDTV</v>
      </c>
      <c r="F205" s="214">
        <f>VLOOKUP(B205,GD_LCD_HS_LNS!$B$4:$E$1000,4,FALSE)</f>
        <v>3875000</v>
      </c>
      <c r="G205" s="263">
        <v>19029389434018</v>
      </c>
      <c r="H205" s="216">
        <f>VLOOKUP(B205,GD_CHAM_CONG!$C$6:$AN$997,38,FALSE)</f>
        <v>10</v>
      </c>
      <c r="I205" s="216">
        <f>VLOOKUP(B205,GD_CHAM_CONG!$C$6:$AS$997,39,FALSE)+VLOOKUP(B205,GD_CHAM_CONG!$C$6:$AS$997,40,FALSE)+VLOOKUP(B205,GD_CHAM_CONG!$C$6:$AS$997,41,FALSE)+VLOOKUP(B205,GD_CHAM_CONG!$C$6:$AS$997,42,FALSE)+VLOOKUP(B205,GD_CHAM_CONG!$C$6:$AS$997,43,FALSE)</f>
        <v>0</v>
      </c>
      <c r="J205" s="216">
        <f>VLOOKUP(B205,GD_CHAM_CONG!$C$6:$AV$997,44,FALSE)+VLOOKUP(B205,GD_CHAM_CONG!$C$6:$AV$997,45,FALSE)+VLOOKUP(B205,GD_CHAM_CONG!$C$6:$AV$997,46,FALSE)</f>
        <v>0</v>
      </c>
      <c r="K205" s="216">
        <f>VLOOKUP(B205,GD_CHAM_CONG!$C$6:$AW$997,47,FALSE)</f>
        <v>0</v>
      </c>
      <c r="L205" s="216">
        <f>VLOOKUP(B205,GD_CHAM_CONG!$C$6:$AZ$997,47,FALSE)+VLOOKUP(B205,GD_CHAM_CONG!$C$6:$AZ$997,48,FALSE)</f>
        <v>0</v>
      </c>
      <c r="M205" s="216">
        <f>VLOOKUP(B205,GD_CHAM_CONG!$C$6:$BF$997,50,FALSE)+VLOOKUP(B205,GD_CHAM_CONG!$C$6:$BF$997,51,FALSE)+VLOOKUP(B205,GD_CHAM_CONG!$C$6:$BF$997,52,FALSE)+VLOOKUP(B205,GD_CHAM_CONG!$C$6:$BF$997,53,FALSE)+VLOOKUP(B205,GD_CHAM_CONG!$C$6:$BF$997,54,FALSE)</f>
        <v>0</v>
      </c>
      <c r="N205" s="217">
        <f>VLOOKUP(B205,GD_CHAM_CONG!$C$1:$BJ$480,60,FALSE)</f>
        <v>1</v>
      </c>
      <c r="O205" s="218">
        <f>RPT_LNS_LUONG_CHE_DO!BA207</f>
        <v>1866666.6666666665</v>
      </c>
      <c r="P205" s="218">
        <f>VLOOKUP(B205,RPT_LNS_LUONG_CHE_DO!$B$5:$CA$989,78,FALSE)</f>
        <v>0</v>
      </c>
      <c r="Q205" s="218">
        <f>VLOOKUP(B205,RPT_PHU_CAP_TN!$B$5:$G$1000,6,FALSE)</f>
        <v>0</v>
      </c>
      <c r="R205" s="218">
        <f>VLOOKUP(B205,RPT_TIEN_AN_TRUA!$B$5:$I$1000,8,FALSE)</f>
        <v>251851.85185185182</v>
      </c>
      <c r="S205" s="218">
        <f>VLOOKUP(B205,RPT_LNS_LUONG_CHE_DO!$B$5:$BV$993,68,FALSE)+VLOOKUP(B205,RPT_LNS_LUONG_CHE_DO!$B$5:$BW$993,69,FALSE)</f>
        <v>0</v>
      </c>
      <c r="T205" s="218">
        <f t="shared" si="8"/>
        <v>2118518.5185185182</v>
      </c>
      <c r="U205" s="219">
        <f>VLOOKUP(B205,RPT_BAO_HIEM!$B$5:$N$1000,11,FALSE)</f>
        <v>0</v>
      </c>
      <c r="V205" s="219">
        <f>VLOOKUP(B205,RPT_BAO_HIEM!$B$5:$N$1000,12,FALSE)</f>
        <v>0</v>
      </c>
      <c r="W205" s="219">
        <f>VLOOKUP(B205,RPT_BAO_HIEM!$B$5:$N$1000,13,FALSE)</f>
        <v>0</v>
      </c>
      <c r="X205" s="220">
        <f>VLOOKUP(B205,RPT_DOAN_PHI!$B$5:$H$968,7,FALSE)</f>
        <v>18667</v>
      </c>
      <c r="Y205" s="219">
        <f>VLOOKUP(B205,RPT_THUE!$B$5:$H$933,7,FALSE)</f>
        <v>0</v>
      </c>
      <c r="Z205" s="219">
        <f t="shared" si="9"/>
        <v>18667</v>
      </c>
      <c r="AA205" s="221">
        <f t="shared" si="10"/>
        <v>2099851.5185185182</v>
      </c>
      <c r="AB205" s="221"/>
      <c r="AC205" s="221"/>
      <c r="AD205" s="221">
        <f t="shared" si="15"/>
        <v>2099851.5185185182</v>
      </c>
      <c r="AE205">
        <v>2099851.5185185182</v>
      </c>
      <c r="AF205" s="338">
        <f t="shared" si="16"/>
        <v>0</v>
      </c>
    </row>
    <row r="206" spans="1:32" ht="14.25" x14ac:dyDescent="0.2">
      <c r="A206" s="89">
        <f t="shared" si="17"/>
        <v>203</v>
      </c>
      <c r="B206" s="212">
        <f>GD_CHUNG!B208</f>
        <v>201505</v>
      </c>
      <c r="C206" s="212" t="str">
        <f>GD_CHUNG!C208</f>
        <v>Nguyễn Văn Lập</v>
      </c>
      <c r="D206" s="212" t="str">
        <f>GD_CHUNG!D208</f>
        <v>Nhân viên phục vụ hành khách</v>
      </c>
      <c r="E206" s="213" t="str">
        <f>GD_CHUNG!G208</f>
        <v>HDTV</v>
      </c>
      <c r="F206" s="214">
        <f>VLOOKUP(B206,GD_LCD_HS_LNS!$B$4:$E$1000,4,FALSE)</f>
        <v>3875000</v>
      </c>
      <c r="G206" s="263">
        <v>19029389581010</v>
      </c>
      <c r="H206" s="216">
        <f>VLOOKUP(B206,GD_CHAM_CONG!$C$6:$AN$997,38,FALSE)</f>
        <v>10</v>
      </c>
      <c r="I206" s="216">
        <f>VLOOKUP(B206,GD_CHAM_CONG!$C$6:$AS$997,39,FALSE)+VLOOKUP(B206,GD_CHAM_CONG!$C$6:$AS$997,40,FALSE)+VLOOKUP(B206,GD_CHAM_CONG!$C$6:$AS$997,41,FALSE)+VLOOKUP(B206,GD_CHAM_CONG!$C$6:$AS$997,42,FALSE)+VLOOKUP(B206,GD_CHAM_CONG!$C$6:$AS$997,43,FALSE)</f>
        <v>0</v>
      </c>
      <c r="J206" s="216">
        <f>VLOOKUP(B206,GD_CHAM_CONG!$C$6:$AV$997,44,FALSE)+VLOOKUP(B206,GD_CHAM_CONG!$C$6:$AV$997,45,FALSE)+VLOOKUP(B206,GD_CHAM_CONG!$C$6:$AV$997,46,FALSE)</f>
        <v>0</v>
      </c>
      <c r="K206" s="216">
        <f>VLOOKUP(B206,GD_CHAM_CONG!$C$6:$AW$997,47,FALSE)</f>
        <v>0</v>
      </c>
      <c r="L206" s="216">
        <f>VLOOKUP(B206,GD_CHAM_CONG!$C$6:$AZ$997,47,FALSE)+VLOOKUP(B206,GD_CHAM_CONG!$C$6:$AZ$997,48,FALSE)</f>
        <v>0</v>
      </c>
      <c r="M206" s="216">
        <f>VLOOKUP(B206,GD_CHAM_CONG!$C$6:$BF$997,50,FALSE)+VLOOKUP(B206,GD_CHAM_CONG!$C$6:$BF$997,51,FALSE)+VLOOKUP(B206,GD_CHAM_CONG!$C$6:$BF$997,52,FALSE)+VLOOKUP(B206,GD_CHAM_CONG!$C$6:$BF$997,53,FALSE)+VLOOKUP(B206,GD_CHAM_CONG!$C$6:$BF$997,54,FALSE)</f>
        <v>0</v>
      </c>
      <c r="N206" s="217">
        <f>VLOOKUP(B206,GD_CHAM_CONG!$C$1:$BJ$480,60,FALSE)</f>
        <v>1</v>
      </c>
      <c r="O206" s="218">
        <f>RPT_LNS_LUONG_CHE_DO!BA208</f>
        <v>1866666.6666666665</v>
      </c>
      <c r="P206" s="218">
        <f>VLOOKUP(B206,RPT_LNS_LUONG_CHE_DO!$B$5:$CA$989,78,FALSE)</f>
        <v>0</v>
      </c>
      <c r="Q206" s="218">
        <f>VLOOKUP(B206,RPT_PHU_CAP_TN!$B$5:$G$1000,6,FALSE)</f>
        <v>0</v>
      </c>
      <c r="R206" s="218">
        <f>VLOOKUP(B206,RPT_TIEN_AN_TRUA!$B$5:$I$1000,8,FALSE)</f>
        <v>251851.85185185182</v>
      </c>
      <c r="S206" s="218">
        <f>VLOOKUP(B206,RPT_LNS_LUONG_CHE_DO!$B$5:$BV$993,68,FALSE)+VLOOKUP(B206,RPT_LNS_LUONG_CHE_DO!$B$5:$BW$993,69,FALSE)</f>
        <v>0</v>
      </c>
      <c r="T206" s="218">
        <f t="shared" si="8"/>
        <v>2118518.5185185182</v>
      </c>
      <c r="U206" s="219">
        <f>VLOOKUP(B206,RPT_BAO_HIEM!$B$5:$N$1000,11,FALSE)</f>
        <v>0</v>
      </c>
      <c r="V206" s="219">
        <f>VLOOKUP(B206,RPT_BAO_HIEM!$B$5:$N$1000,12,FALSE)</f>
        <v>0</v>
      </c>
      <c r="W206" s="219">
        <f>VLOOKUP(B206,RPT_BAO_HIEM!$B$5:$N$1000,13,FALSE)</f>
        <v>0</v>
      </c>
      <c r="X206" s="220">
        <f>VLOOKUP(B206,RPT_DOAN_PHI!$B$5:$H$968,7,FALSE)</f>
        <v>18667</v>
      </c>
      <c r="Y206" s="219">
        <f>VLOOKUP(B206,RPT_THUE!$B$5:$H$933,7,FALSE)</f>
        <v>0</v>
      </c>
      <c r="Z206" s="219">
        <f t="shared" si="9"/>
        <v>18667</v>
      </c>
      <c r="AA206" s="221">
        <f t="shared" si="10"/>
        <v>2099851.5185185182</v>
      </c>
      <c r="AB206" s="221"/>
      <c r="AC206" s="221"/>
      <c r="AD206" s="221">
        <f t="shared" si="15"/>
        <v>2099851.5185185182</v>
      </c>
      <c r="AE206">
        <v>2099851.5185185182</v>
      </c>
      <c r="AF206" s="338">
        <f t="shared" si="16"/>
        <v>0</v>
      </c>
    </row>
    <row r="207" spans="1:32" ht="14.25" x14ac:dyDescent="0.2">
      <c r="A207" s="89">
        <f t="shared" si="17"/>
        <v>204</v>
      </c>
      <c r="B207" s="212">
        <f>GD_CHUNG!B209</f>
        <v>201506</v>
      </c>
      <c r="C207" s="212" t="str">
        <f>GD_CHUNG!C209</f>
        <v>Đặng Thị Hằng Linh</v>
      </c>
      <c r="D207" s="212" t="str">
        <f>GD_CHUNG!D209</f>
        <v>Nhân viên phục vụ hành khách</v>
      </c>
      <c r="E207" s="213" t="str">
        <f>GD_CHUNG!G209</f>
        <v>HDTV</v>
      </c>
      <c r="F207" s="214">
        <f>VLOOKUP(B207,GD_LCD_HS_LNS!$B$4:$E$1000,4,FALSE)</f>
        <v>3875000</v>
      </c>
      <c r="G207" s="263">
        <v>19023737863019</v>
      </c>
      <c r="H207" s="216">
        <f>VLOOKUP(B207,GD_CHAM_CONG!$C$6:$AN$997,38,FALSE)</f>
        <v>10</v>
      </c>
      <c r="I207" s="216">
        <f>VLOOKUP(B207,GD_CHAM_CONG!$C$6:$AS$997,39,FALSE)+VLOOKUP(B207,GD_CHAM_CONG!$C$6:$AS$997,40,FALSE)+VLOOKUP(B207,GD_CHAM_CONG!$C$6:$AS$997,41,FALSE)+VLOOKUP(B207,GD_CHAM_CONG!$C$6:$AS$997,42,FALSE)+VLOOKUP(B207,GD_CHAM_CONG!$C$6:$AS$997,43,FALSE)</f>
        <v>0</v>
      </c>
      <c r="J207" s="216">
        <f>VLOOKUP(B207,GD_CHAM_CONG!$C$6:$AV$997,44,FALSE)+VLOOKUP(B207,GD_CHAM_CONG!$C$6:$AV$997,45,FALSE)+VLOOKUP(B207,GD_CHAM_CONG!$C$6:$AV$997,46,FALSE)</f>
        <v>0</v>
      </c>
      <c r="K207" s="216">
        <f>VLOOKUP(B207,GD_CHAM_CONG!$C$6:$AW$997,47,FALSE)</f>
        <v>0</v>
      </c>
      <c r="L207" s="216">
        <f>VLOOKUP(B207,GD_CHAM_CONG!$C$6:$AZ$997,47,FALSE)+VLOOKUP(B207,GD_CHAM_CONG!$C$6:$AZ$997,48,FALSE)</f>
        <v>0</v>
      </c>
      <c r="M207" s="216">
        <f>VLOOKUP(B207,GD_CHAM_CONG!$C$6:$BF$997,50,FALSE)+VLOOKUP(B207,GD_CHAM_CONG!$C$6:$BF$997,51,FALSE)+VLOOKUP(B207,GD_CHAM_CONG!$C$6:$BF$997,52,FALSE)+VLOOKUP(B207,GD_CHAM_CONG!$C$6:$BF$997,53,FALSE)+VLOOKUP(B207,GD_CHAM_CONG!$C$6:$BF$997,54,FALSE)</f>
        <v>0</v>
      </c>
      <c r="N207" s="217">
        <f>VLOOKUP(B207,GD_CHAM_CONG!$C$1:$BJ$480,60,FALSE)</f>
        <v>1</v>
      </c>
      <c r="O207" s="218">
        <f>RPT_LNS_LUONG_CHE_DO!BA209</f>
        <v>1866666.6666666665</v>
      </c>
      <c r="P207" s="218">
        <f>VLOOKUP(B207,RPT_LNS_LUONG_CHE_DO!$B$5:$CA$989,78,FALSE)</f>
        <v>0</v>
      </c>
      <c r="Q207" s="218">
        <f>VLOOKUP(B207,RPT_PHU_CAP_TN!$B$5:$G$1000,6,FALSE)</f>
        <v>0</v>
      </c>
      <c r="R207" s="218">
        <f>VLOOKUP(B207,RPT_TIEN_AN_TRUA!$B$5:$I$1000,8,FALSE)</f>
        <v>251851.85185185182</v>
      </c>
      <c r="S207" s="218">
        <f>VLOOKUP(B207,RPT_LNS_LUONG_CHE_DO!$B$5:$BV$993,68,FALSE)+VLOOKUP(B207,RPT_LNS_LUONG_CHE_DO!$B$5:$BW$993,69,FALSE)</f>
        <v>0</v>
      </c>
      <c r="T207" s="218">
        <f t="shared" si="8"/>
        <v>2118518.5185185182</v>
      </c>
      <c r="U207" s="219">
        <f>VLOOKUP(B207,RPT_BAO_HIEM!$B$5:$N$1000,11,FALSE)</f>
        <v>0</v>
      </c>
      <c r="V207" s="219">
        <f>VLOOKUP(B207,RPT_BAO_HIEM!$B$5:$N$1000,12,FALSE)</f>
        <v>0</v>
      </c>
      <c r="W207" s="219">
        <f>VLOOKUP(B207,RPT_BAO_HIEM!$B$5:$N$1000,13,FALSE)</f>
        <v>0</v>
      </c>
      <c r="X207" s="220">
        <f>VLOOKUP(B207,RPT_DOAN_PHI!$B$5:$H$968,7,FALSE)</f>
        <v>18667</v>
      </c>
      <c r="Y207" s="219">
        <f>VLOOKUP(B207,RPT_THUE!$B$5:$H$933,7,FALSE)</f>
        <v>0</v>
      </c>
      <c r="Z207" s="219">
        <f t="shared" si="9"/>
        <v>18667</v>
      </c>
      <c r="AA207" s="221">
        <f t="shared" si="10"/>
        <v>2099851.5185185182</v>
      </c>
      <c r="AB207" s="221"/>
      <c r="AC207" s="221"/>
      <c r="AD207" s="221">
        <f t="shared" si="15"/>
        <v>2099851.5185185182</v>
      </c>
      <c r="AE207">
        <v>2099851.5185185182</v>
      </c>
      <c r="AF207" s="338">
        <f t="shared" si="16"/>
        <v>0</v>
      </c>
    </row>
    <row r="208" spans="1:32" ht="14.25" x14ac:dyDescent="0.2">
      <c r="A208" s="89">
        <f t="shared" si="17"/>
        <v>205</v>
      </c>
      <c r="B208" s="212">
        <f>GD_CHUNG!B210</f>
        <v>201507</v>
      </c>
      <c r="C208" s="212" t="str">
        <f>GD_CHUNG!C210</f>
        <v>Hà Ngọc Bích</v>
      </c>
      <c r="D208" s="212" t="str">
        <f>GD_CHUNG!D210</f>
        <v>Nhân viên phục vụ hành khách</v>
      </c>
      <c r="E208" s="213" t="str">
        <f>GD_CHUNG!G210</f>
        <v>HDTV</v>
      </c>
      <c r="F208" s="214">
        <f>VLOOKUP(B208,GD_LCD_HS_LNS!$B$4:$E$1000,4,FALSE)</f>
        <v>3875000</v>
      </c>
      <c r="G208" s="263">
        <v>19029389582017</v>
      </c>
      <c r="H208" s="216">
        <f>VLOOKUP(B208,GD_CHAM_CONG!$C$6:$AN$997,38,FALSE)</f>
        <v>10</v>
      </c>
      <c r="I208" s="216">
        <f>VLOOKUP(B208,GD_CHAM_CONG!$C$6:$AS$997,39,FALSE)+VLOOKUP(B208,GD_CHAM_CONG!$C$6:$AS$997,40,FALSE)+VLOOKUP(B208,GD_CHAM_CONG!$C$6:$AS$997,41,FALSE)+VLOOKUP(B208,GD_CHAM_CONG!$C$6:$AS$997,42,FALSE)+VLOOKUP(B208,GD_CHAM_CONG!$C$6:$AS$997,43,FALSE)</f>
        <v>0</v>
      </c>
      <c r="J208" s="216">
        <f>VLOOKUP(B208,GD_CHAM_CONG!$C$6:$AV$997,44,FALSE)+VLOOKUP(B208,GD_CHAM_CONG!$C$6:$AV$997,45,FALSE)+VLOOKUP(B208,GD_CHAM_CONG!$C$6:$AV$997,46,FALSE)</f>
        <v>0</v>
      </c>
      <c r="K208" s="216">
        <f>VLOOKUP(B208,GD_CHAM_CONG!$C$6:$AW$997,47,FALSE)</f>
        <v>0</v>
      </c>
      <c r="L208" s="216">
        <f>VLOOKUP(B208,GD_CHAM_CONG!$C$6:$AZ$997,47,FALSE)+VLOOKUP(B208,GD_CHAM_CONG!$C$6:$AZ$997,48,FALSE)</f>
        <v>0</v>
      </c>
      <c r="M208" s="216">
        <f>VLOOKUP(B208,GD_CHAM_CONG!$C$6:$BF$997,50,FALSE)+VLOOKUP(B208,GD_CHAM_CONG!$C$6:$BF$997,51,FALSE)+VLOOKUP(B208,GD_CHAM_CONG!$C$6:$BF$997,52,FALSE)+VLOOKUP(B208,GD_CHAM_CONG!$C$6:$BF$997,53,FALSE)+VLOOKUP(B208,GD_CHAM_CONG!$C$6:$BF$997,54,FALSE)</f>
        <v>0</v>
      </c>
      <c r="N208" s="217">
        <f>VLOOKUP(B208,GD_CHAM_CONG!$C$1:$BJ$480,60,FALSE)</f>
        <v>1</v>
      </c>
      <c r="O208" s="218">
        <f>RPT_LNS_LUONG_CHE_DO!BA210</f>
        <v>1866666.6666666665</v>
      </c>
      <c r="P208" s="218">
        <f>VLOOKUP(B208,RPT_LNS_LUONG_CHE_DO!$B$5:$CA$989,78,FALSE)</f>
        <v>0</v>
      </c>
      <c r="Q208" s="218">
        <f>VLOOKUP(B208,RPT_PHU_CAP_TN!$B$5:$G$1000,6,FALSE)</f>
        <v>0</v>
      </c>
      <c r="R208" s="218">
        <f>VLOOKUP(B208,RPT_TIEN_AN_TRUA!$B$5:$I$1000,8,FALSE)</f>
        <v>251851.85185185182</v>
      </c>
      <c r="S208" s="218">
        <f>VLOOKUP(B208,RPT_LNS_LUONG_CHE_DO!$B$5:$BV$993,68,FALSE)+VLOOKUP(B208,RPT_LNS_LUONG_CHE_DO!$B$5:$BW$993,69,FALSE)</f>
        <v>0</v>
      </c>
      <c r="T208" s="218">
        <f t="shared" si="8"/>
        <v>2118518.5185185182</v>
      </c>
      <c r="U208" s="219">
        <f>VLOOKUP(B208,RPT_BAO_HIEM!$B$5:$N$1000,11,FALSE)</f>
        <v>0</v>
      </c>
      <c r="V208" s="219">
        <f>VLOOKUP(B208,RPT_BAO_HIEM!$B$5:$N$1000,12,FALSE)</f>
        <v>0</v>
      </c>
      <c r="W208" s="219">
        <f>VLOOKUP(B208,RPT_BAO_HIEM!$B$5:$N$1000,13,FALSE)</f>
        <v>0</v>
      </c>
      <c r="X208" s="220">
        <f>VLOOKUP(B208,RPT_DOAN_PHI!$B$5:$H$968,7,FALSE)</f>
        <v>18667</v>
      </c>
      <c r="Y208" s="219">
        <f>VLOOKUP(B208,RPT_THUE!$B$5:$H$933,7,FALSE)</f>
        <v>0</v>
      </c>
      <c r="Z208" s="219">
        <f t="shared" si="9"/>
        <v>18667</v>
      </c>
      <c r="AA208" s="221">
        <f t="shared" si="10"/>
        <v>2099851.5185185182</v>
      </c>
      <c r="AB208" s="221"/>
      <c r="AC208" s="221"/>
      <c r="AD208" s="221">
        <f t="shared" si="15"/>
        <v>2099851.5185185182</v>
      </c>
      <c r="AE208">
        <v>2099851.5185185182</v>
      </c>
      <c r="AF208" s="338">
        <f t="shared" si="16"/>
        <v>0</v>
      </c>
    </row>
    <row r="209" spans="1:32" ht="14.25" x14ac:dyDescent="0.2">
      <c r="A209" s="89">
        <f t="shared" si="17"/>
        <v>206</v>
      </c>
      <c r="B209" s="212">
        <f>GD_CHUNG!B211</f>
        <v>201508</v>
      </c>
      <c r="C209" s="212" t="str">
        <f>GD_CHUNG!C211</f>
        <v>Nguyễn Minh Đức</v>
      </c>
      <c r="D209" s="212" t="str">
        <f>GD_CHUNG!D211</f>
        <v>Nhân viên phục vụ hành khách</v>
      </c>
      <c r="E209" s="213" t="str">
        <f>GD_CHUNG!G211</f>
        <v>HDTV</v>
      </c>
      <c r="F209" s="214">
        <f>VLOOKUP(B209,GD_LCD_HS_LNS!$B$4:$E$1000,4,FALSE)</f>
        <v>3875000</v>
      </c>
      <c r="G209" s="263">
        <v>19029389593019</v>
      </c>
      <c r="H209" s="216">
        <f>VLOOKUP(B209,GD_CHAM_CONG!$C$6:$AN$997,38,FALSE)</f>
        <v>10</v>
      </c>
      <c r="I209" s="216">
        <f>VLOOKUP(B209,GD_CHAM_CONG!$C$6:$AS$997,39,FALSE)+VLOOKUP(B209,GD_CHAM_CONG!$C$6:$AS$997,40,FALSE)+VLOOKUP(B209,GD_CHAM_CONG!$C$6:$AS$997,41,FALSE)+VLOOKUP(B209,GD_CHAM_CONG!$C$6:$AS$997,42,FALSE)+VLOOKUP(B209,GD_CHAM_CONG!$C$6:$AS$997,43,FALSE)</f>
        <v>0</v>
      </c>
      <c r="J209" s="216">
        <f>VLOOKUP(B209,GD_CHAM_CONG!$C$6:$AV$997,44,FALSE)+VLOOKUP(B209,GD_CHAM_CONG!$C$6:$AV$997,45,FALSE)+VLOOKUP(B209,GD_CHAM_CONG!$C$6:$AV$997,46,FALSE)</f>
        <v>0</v>
      </c>
      <c r="K209" s="216">
        <f>VLOOKUP(B209,GD_CHAM_CONG!$C$6:$AW$997,47,FALSE)</f>
        <v>0</v>
      </c>
      <c r="L209" s="216">
        <f>VLOOKUP(B209,GD_CHAM_CONG!$C$6:$AZ$997,47,FALSE)+VLOOKUP(B209,GD_CHAM_CONG!$C$6:$AZ$997,48,FALSE)</f>
        <v>0</v>
      </c>
      <c r="M209" s="216">
        <f>VLOOKUP(B209,GD_CHAM_CONG!$C$6:$BF$997,50,FALSE)+VLOOKUP(B209,GD_CHAM_CONG!$C$6:$BF$997,51,FALSE)+VLOOKUP(B209,GD_CHAM_CONG!$C$6:$BF$997,52,FALSE)+VLOOKUP(B209,GD_CHAM_CONG!$C$6:$BF$997,53,FALSE)+VLOOKUP(B209,GD_CHAM_CONG!$C$6:$BF$997,54,FALSE)</f>
        <v>0</v>
      </c>
      <c r="N209" s="217">
        <f>VLOOKUP(B209,GD_CHAM_CONG!$C$1:$BJ$480,60,FALSE)</f>
        <v>1</v>
      </c>
      <c r="O209" s="218">
        <f>RPT_LNS_LUONG_CHE_DO!BA211</f>
        <v>1866666.6666666665</v>
      </c>
      <c r="P209" s="218">
        <f>VLOOKUP(B209,RPT_LNS_LUONG_CHE_DO!$B$5:$CA$989,78,FALSE)</f>
        <v>0</v>
      </c>
      <c r="Q209" s="218">
        <f>VLOOKUP(B209,RPT_PHU_CAP_TN!$B$5:$G$1000,6,FALSE)</f>
        <v>0</v>
      </c>
      <c r="R209" s="218">
        <f>VLOOKUP(B209,RPT_TIEN_AN_TRUA!$B$5:$I$1000,8,FALSE)</f>
        <v>251851.85185185182</v>
      </c>
      <c r="S209" s="218">
        <f>VLOOKUP(B209,RPT_LNS_LUONG_CHE_DO!$B$5:$BV$993,68,FALSE)+VLOOKUP(B209,RPT_LNS_LUONG_CHE_DO!$B$5:$BW$993,69,FALSE)</f>
        <v>0</v>
      </c>
      <c r="T209" s="218">
        <f t="shared" si="8"/>
        <v>2118518.5185185182</v>
      </c>
      <c r="U209" s="219">
        <f>VLOOKUP(B209,RPT_BAO_HIEM!$B$5:$N$1000,11,FALSE)</f>
        <v>0</v>
      </c>
      <c r="V209" s="219">
        <f>VLOOKUP(B209,RPT_BAO_HIEM!$B$5:$N$1000,12,FALSE)</f>
        <v>0</v>
      </c>
      <c r="W209" s="219">
        <f>VLOOKUP(B209,RPT_BAO_HIEM!$B$5:$N$1000,13,FALSE)</f>
        <v>0</v>
      </c>
      <c r="X209" s="220">
        <f>VLOOKUP(B209,RPT_DOAN_PHI!$B$5:$H$968,7,FALSE)</f>
        <v>18667</v>
      </c>
      <c r="Y209" s="219">
        <f>VLOOKUP(B209,RPT_THUE!$B$5:$H$933,7,FALSE)</f>
        <v>0</v>
      </c>
      <c r="Z209" s="219">
        <f t="shared" si="9"/>
        <v>18667</v>
      </c>
      <c r="AA209" s="221">
        <f t="shared" si="10"/>
        <v>2099851.5185185182</v>
      </c>
      <c r="AB209" s="221"/>
      <c r="AC209" s="221"/>
      <c r="AD209" s="221">
        <f t="shared" si="15"/>
        <v>2099851.5185185182</v>
      </c>
      <c r="AE209">
        <v>2099851.5185185182</v>
      </c>
      <c r="AF209" s="338">
        <f t="shared" si="16"/>
        <v>0</v>
      </c>
    </row>
    <row r="210" spans="1:32" ht="14.25" x14ac:dyDescent="0.2">
      <c r="A210" s="89">
        <f t="shared" si="17"/>
        <v>207</v>
      </c>
      <c r="B210" s="212">
        <f>GD_CHUNG!B212</f>
        <v>201509</v>
      </c>
      <c r="C210" s="212" t="str">
        <f>GD_CHUNG!C212</f>
        <v>Trần Hữu Dũng</v>
      </c>
      <c r="D210" s="212" t="str">
        <f>GD_CHUNG!D212</f>
        <v>Nhân viên phục vụ hành khách</v>
      </c>
      <c r="E210" s="213" t="str">
        <f>GD_CHUNG!G212</f>
        <v>HDTV</v>
      </c>
      <c r="F210" s="214">
        <f>VLOOKUP(B210,GD_LCD_HS_LNS!$B$4:$E$1000,4,FALSE)</f>
        <v>3875000</v>
      </c>
      <c r="G210" s="263">
        <v>19024429348029</v>
      </c>
      <c r="H210" s="216">
        <f>VLOOKUP(B210,GD_CHAM_CONG!$C$6:$AN$997,38,FALSE)</f>
        <v>10</v>
      </c>
      <c r="I210" s="216">
        <f>VLOOKUP(B210,GD_CHAM_CONG!$C$6:$AS$997,39,FALSE)+VLOOKUP(B210,GD_CHAM_CONG!$C$6:$AS$997,40,FALSE)+VLOOKUP(B210,GD_CHAM_CONG!$C$6:$AS$997,41,FALSE)+VLOOKUP(B210,GD_CHAM_CONG!$C$6:$AS$997,42,FALSE)+VLOOKUP(B210,GD_CHAM_CONG!$C$6:$AS$997,43,FALSE)</f>
        <v>0</v>
      </c>
      <c r="J210" s="216">
        <f>VLOOKUP(B210,GD_CHAM_CONG!$C$6:$AV$997,44,FALSE)+VLOOKUP(B210,GD_CHAM_CONG!$C$6:$AV$997,45,FALSE)+VLOOKUP(B210,GD_CHAM_CONG!$C$6:$AV$997,46,FALSE)</f>
        <v>0</v>
      </c>
      <c r="K210" s="216">
        <f>VLOOKUP(B210,GD_CHAM_CONG!$C$6:$AW$997,47,FALSE)</f>
        <v>0</v>
      </c>
      <c r="L210" s="216">
        <f>VLOOKUP(B210,GD_CHAM_CONG!$C$6:$AZ$997,47,FALSE)+VLOOKUP(B210,GD_CHAM_CONG!$C$6:$AZ$997,48,FALSE)</f>
        <v>0</v>
      </c>
      <c r="M210" s="216">
        <f>VLOOKUP(B210,GD_CHAM_CONG!$C$6:$BF$997,50,FALSE)+VLOOKUP(B210,GD_CHAM_CONG!$C$6:$BF$997,51,FALSE)+VLOOKUP(B210,GD_CHAM_CONG!$C$6:$BF$997,52,FALSE)+VLOOKUP(B210,GD_CHAM_CONG!$C$6:$BF$997,53,FALSE)+VLOOKUP(B210,GD_CHAM_CONG!$C$6:$BF$997,54,FALSE)</f>
        <v>0</v>
      </c>
      <c r="N210" s="217">
        <f>VLOOKUP(B210,GD_CHAM_CONG!$C$1:$BJ$480,60,FALSE)</f>
        <v>1</v>
      </c>
      <c r="O210" s="218">
        <f>RPT_LNS_LUONG_CHE_DO!BA212</f>
        <v>1866666.6666666665</v>
      </c>
      <c r="P210" s="218">
        <f>VLOOKUP(B210,RPT_LNS_LUONG_CHE_DO!$B$5:$CA$989,78,FALSE)</f>
        <v>0</v>
      </c>
      <c r="Q210" s="218">
        <f>VLOOKUP(B210,RPT_PHU_CAP_TN!$B$5:$G$1000,6,FALSE)</f>
        <v>0</v>
      </c>
      <c r="R210" s="218">
        <f>VLOOKUP(B210,RPT_TIEN_AN_TRUA!$B$5:$I$1000,8,FALSE)</f>
        <v>251851.85185185182</v>
      </c>
      <c r="S210" s="218">
        <f>VLOOKUP(B210,RPT_LNS_LUONG_CHE_DO!$B$5:$BV$993,68,FALSE)+VLOOKUP(B210,RPT_LNS_LUONG_CHE_DO!$B$5:$BW$993,69,FALSE)</f>
        <v>0</v>
      </c>
      <c r="T210" s="218">
        <f t="shared" si="8"/>
        <v>2118518.5185185182</v>
      </c>
      <c r="U210" s="219">
        <f>VLOOKUP(B210,RPT_BAO_HIEM!$B$5:$N$1000,11,FALSE)</f>
        <v>0</v>
      </c>
      <c r="V210" s="219">
        <f>VLOOKUP(B210,RPT_BAO_HIEM!$B$5:$N$1000,12,FALSE)</f>
        <v>0</v>
      </c>
      <c r="W210" s="219">
        <f>VLOOKUP(B210,RPT_BAO_HIEM!$B$5:$N$1000,13,FALSE)</f>
        <v>0</v>
      </c>
      <c r="X210" s="220">
        <f>VLOOKUP(B210,RPT_DOAN_PHI!$B$5:$H$968,7,FALSE)</f>
        <v>18667</v>
      </c>
      <c r="Y210" s="219">
        <f>VLOOKUP(B210,RPT_THUE!$B$5:$H$933,7,FALSE)</f>
        <v>0</v>
      </c>
      <c r="Z210" s="219">
        <f t="shared" si="9"/>
        <v>18667</v>
      </c>
      <c r="AA210" s="221">
        <f t="shared" si="10"/>
        <v>2099851.5185185182</v>
      </c>
      <c r="AB210" s="221"/>
      <c r="AC210" s="221"/>
      <c r="AD210" s="221">
        <f t="shared" si="15"/>
        <v>2099851.5185185182</v>
      </c>
      <c r="AE210">
        <v>2099851.5185185182</v>
      </c>
      <c r="AF210" s="338">
        <f t="shared" si="16"/>
        <v>0</v>
      </c>
    </row>
    <row r="211" spans="1:32" ht="14.25" x14ac:dyDescent="0.2">
      <c r="A211" s="89">
        <f t="shared" si="17"/>
        <v>208</v>
      </c>
      <c r="B211" s="212">
        <f>GD_CHUNG!B213</f>
        <v>201510</v>
      </c>
      <c r="C211" s="212" t="str">
        <f>GD_CHUNG!C213</f>
        <v>Lương Quốc Chính</v>
      </c>
      <c r="D211" s="212" t="str">
        <f>GD_CHUNG!D213</f>
        <v>Nhân viên phục vụ hành khách</v>
      </c>
      <c r="E211" s="213" t="str">
        <f>GD_CHUNG!G213</f>
        <v>HDTV</v>
      </c>
      <c r="F211" s="214">
        <f>VLOOKUP(B211,GD_LCD_HS_LNS!$B$4:$E$1000,4,FALSE)</f>
        <v>3875000</v>
      </c>
      <c r="G211" s="263">
        <v>19029389595011</v>
      </c>
      <c r="H211" s="216">
        <f>VLOOKUP(B211,GD_CHAM_CONG!$C$6:$AN$997,38,FALSE)</f>
        <v>10</v>
      </c>
      <c r="I211" s="216">
        <f>VLOOKUP(B211,GD_CHAM_CONG!$C$6:$AS$997,39,FALSE)+VLOOKUP(B211,GD_CHAM_CONG!$C$6:$AS$997,40,FALSE)+VLOOKUP(B211,GD_CHAM_CONG!$C$6:$AS$997,41,FALSE)+VLOOKUP(B211,GD_CHAM_CONG!$C$6:$AS$997,42,FALSE)+VLOOKUP(B211,GD_CHAM_CONG!$C$6:$AS$997,43,FALSE)</f>
        <v>0</v>
      </c>
      <c r="J211" s="216">
        <f>VLOOKUP(B211,GD_CHAM_CONG!$C$6:$AV$997,44,FALSE)+VLOOKUP(B211,GD_CHAM_CONG!$C$6:$AV$997,45,FALSE)+VLOOKUP(B211,GD_CHAM_CONG!$C$6:$AV$997,46,FALSE)</f>
        <v>0</v>
      </c>
      <c r="K211" s="216">
        <f>VLOOKUP(B211,GD_CHAM_CONG!$C$6:$AW$997,47,FALSE)</f>
        <v>0</v>
      </c>
      <c r="L211" s="216">
        <f>VLOOKUP(B211,GD_CHAM_CONG!$C$6:$AZ$997,47,FALSE)+VLOOKUP(B211,GD_CHAM_CONG!$C$6:$AZ$997,48,FALSE)</f>
        <v>0</v>
      </c>
      <c r="M211" s="216">
        <f>VLOOKUP(B211,GD_CHAM_CONG!$C$6:$BF$997,50,FALSE)+VLOOKUP(B211,GD_CHAM_CONG!$C$6:$BF$997,51,FALSE)+VLOOKUP(B211,GD_CHAM_CONG!$C$6:$BF$997,52,FALSE)+VLOOKUP(B211,GD_CHAM_CONG!$C$6:$BF$997,53,FALSE)+VLOOKUP(B211,GD_CHAM_CONG!$C$6:$BF$997,54,FALSE)</f>
        <v>0</v>
      </c>
      <c r="N211" s="217">
        <f>VLOOKUP(B211,GD_CHAM_CONG!$C$1:$BJ$480,60,FALSE)</f>
        <v>1</v>
      </c>
      <c r="O211" s="218">
        <f>RPT_LNS_LUONG_CHE_DO!BA213</f>
        <v>1866666.6666666665</v>
      </c>
      <c r="P211" s="218">
        <f>VLOOKUP(B211,RPT_LNS_LUONG_CHE_DO!$B$5:$CA$989,78,FALSE)</f>
        <v>0</v>
      </c>
      <c r="Q211" s="218">
        <f>VLOOKUP(B211,RPT_PHU_CAP_TN!$B$5:$G$1000,6,FALSE)</f>
        <v>0</v>
      </c>
      <c r="R211" s="218">
        <f>VLOOKUP(B211,RPT_TIEN_AN_TRUA!$B$5:$I$1000,8,FALSE)</f>
        <v>251851.85185185182</v>
      </c>
      <c r="S211" s="218">
        <f>VLOOKUP(B211,RPT_LNS_LUONG_CHE_DO!$B$5:$BV$993,68,FALSE)+VLOOKUP(B211,RPT_LNS_LUONG_CHE_DO!$B$5:$BW$993,69,FALSE)</f>
        <v>0</v>
      </c>
      <c r="T211" s="218">
        <f t="shared" si="8"/>
        <v>2118518.5185185182</v>
      </c>
      <c r="U211" s="219">
        <f>VLOOKUP(B211,RPT_BAO_HIEM!$B$5:$N$1000,11,FALSE)</f>
        <v>0</v>
      </c>
      <c r="V211" s="219">
        <f>VLOOKUP(B211,RPT_BAO_HIEM!$B$5:$N$1000,12,FALSE)</f>
        <v>0</v>
      </c>
      <c r="W211" s="219">
        <f>VLOOKUP(B211,RPT_BAO_HIEM!$B$5:$N$1000,13,FALSE)</f>
        <v>0</v>
      </c>
      <c r="X211" s="220">
        <f>VLOOKUP(B211,RPT_DOAN_PHI!$B$5:$H$968,7,FALSE)</f>
        <v>18667</v>
      </c>
      <c r="Y211" s="219">
        <f>VLOOKUP(B211,RPT_THUE!$B$5:$H$933,7,FALSE)</f>
        <v>0</v>
      </c>
      <c r="Z211" s="219">
        <f t="shared" si="9"/>
        <v>18667</v>
      </c>
      <c r="AA211" s="221">
        <f t="shared" si="10"/>
        <v>2099851.5185185182</v>
      </c>
      <c r="AB211" s="221"/>
      <c r="AC211" s="221"/>
      <c r="AD211" s="221">
        <f t="shared" si="15"/>
        <v>2099851.5185185182</v>
      </c>
      <c r="AE211">
        <v>2099851.5185185182</v>
      </c>
      <c r="AF211" s="338">
        <f t="shared" si="16"/>
        <v>0</v>
      </c>
    </row>
    <row r="212" spans="1:32" ht="14.25" x14ac:dyDescent="0.2">
      <c r="A212" s="89">
        <f t="shared" si="17"/>
        <v>209</v>
      </c>
      <c r="B212" s="212">
        <f>GD_CHUNG!B214</f>
        <v>201511</v>
      </c>
      <c r="C212" s="212" t="str">
        <f>GD_CHUNG!C214</f>
        <v>Trần Thị Nga</v>
      </c>
      <c r="D212" s="212" t="str">
        <f>GD_CHUNG!D214</f>
        <v>Nhân viên phục vụ hành khách</v>
      </c>
      <c r="E212" s="213" t="str">
        <f>GD_CHUNG!G214</f>
        <v>HDTV</v>
      </c>
      <c r="F212" s="214">
        <f>VLOOKUP(B212,GD_LCD_HS_LNS!$B$4:$E$1000,4,FALSE)</f>
        <v>3875000</v>
      </c>
      <c r="G212" s="263">
        <v>19029389596018</v>
      </c>
      <c r="H212" s="216">
        <f>VLOOKUP(B212,GD_CHAM_CONG!$C$6:$AN$997,38,FALSE)</f>
        <v>10</v>
      </c>
      <c r="I212" s="216">
        <f>VLOOKUP(B212,GD_CHAM_CONG!$C$6:$AS$997,39,FALSE)+VLOOKUP(B212,GD_CHAM_CONG!$C$6:$AS$997,40,FALSE)+VLOOKUP(B212,GD_CHAM_CONG!$C$6:$AS$997,41,FALSE)+VLOOKUP(B212,GD_CHAM_CONG!$C$6:$AS$997,42,FALSE)+VLOOKUP(B212,GD_CHAM_CONG!$C$6:$AS$997,43,FALSE)</f>
        <v>0</v>
      </c>
      <c r="J212" s="216">
        <f>VLOOKUP(B212,GD_CHAM_CONG!$C$6:$AV$997,44,FALSE)+VLOOKUP(B212,GD_CHAM_CONG!$C$6:$AV$997,45,FALSE)+VLOOKUP(B212,GD_CHAM_CONG!$C$6:$AV$997,46,FALSE)</f>
        <v>0</v>
      </c>
      <c r="K212" s="216">
        <f>VLOOKUP(B212,GD_CHAM_CONG!$C$6:$AW$997,47,FALSE)</f>
        <v>0</v>
      </c>
      <c r="L212" s="216">
        <f>VLOOKUP(B212,GD_CHAM_CONG!$C$6:$AZ$997,47,FALSE)+VLOOKUP(B212,GD_CHAM_CONG!$C$6:$AZ$997,48,FALSE)</f>
        <v>0</v>
      </c>
      <c r="M212" s="216">
        <f>VLOOKUP(B212,GD_CHAM_CONG!$C$6:$BF$997,50,FALSE)+VLOOKUP(B212,GD_CHAM_CONG!$C$6:$BF$997,51,FALSE)+VLOOKUP(B212,GD_CHAM_CONG!$C$6:$BF$997,52,FALSE)+VLOOKUP(B212,GD_CHAM_CONG!$C$6:$BF$997,53,FALSE)+VLOOKUP(B212,GD_CHAM_CONG!$C$6:$BF$997,54,FALSE)</f>
        <v>0</v>
      </c>
      <c r="N212" s="217">
        <f>VLOOKUP(B212,GD_CHAM_CONG!$C$1:$BJ$480,60,FALSE)</f>
        <v>1</v>
      </c>
      <c r="O212" s="218">
        <f>RPT_LNS_LUONG_CHE_DO!BA214</f>
        <v>1866666.6666666665</v>
      </c>
      <c r="P212" s="218">
        <f>VLOOKUP(B212,RPT_LNS_LUONG_CHE_DO!$B$5:$CA$989,78,FALSE)</f>
        <v>0</v>
      </c>
      <c r="Q212" s="218">
        <f>VLOOKUP(B212,RPT_PHU_CAP_TN!$B$5:$G$1000,6,FALSE)</f>
        <v>0</v>
      </c>
      <c r="R212" s="218">
        <f>VLOOKUP(B212,RPT_TIEN_AN_TRUA!$B$5:$I$1000,8,FALSE)</f>
        <v>251851.85185185182</v>
      </c>
      <c r="S212" s="218">
        <f>VLOOKUP(B212,RPT_LNS_LUONG_CHE_DO!$B$5:$BV$993,68,FALSE)+VLOOKUP(B212,RPT_LNS_LUONG_CHE_DO!$B$5:$BW$993,69,FALSE)</f>
        <v>0</v>
      </c>
      <c r="T212" s="218">
        <f t="shared" si="8"/>
        <v>2118518.5185185182</v>
      </c>
      <c r="U212" s="219">
        <f>VLOOKUP(B212,RPT_BAO_HIEM!$B$5:$N$1000,11,FALSE)</f>
        <v>0</v>
      </c>
      <c r="V212" s="219">
        <f>VLOOKUP(B212,RPT_BAO_HIEM!$B$5:$N$1000,12,FALSE)</f>
        <v>0</v>
      </c>
      <c r="W212" s="219">
        <f>VLOOKUP(B212,RPT_BAO_HIEM!$B$5:$N$1000,13,FALSE)</f>
        <v>0</v>
      </c>
      <c r="X212" s="220">
        <f>VLOOKUP(B212,RPT_DOAN_PHI!$B$5:$H$968,7,FALSE)</f>
        <v>18667</v>
      </c>
      <c r="Y212" s="219">
        <f>VLOOKUP(B212,RPT_THUE!$B$5:$H$933,7,FALSE)</f>
        <v>0</v>
      </c>
      <c r="Z212" s="219">
        <f t="shared" si="9"/>
        <v>18667</v>
      </c>
      <c r="AA212" s="221">
        <f t="shared" si="10"/>
        <v>2099851.5185185182</v>
      </c>
      <c r="AB212" s="221"/>
      <c r="AC212" s="221"/>
      <c r="AD212" s="221">
        <f t="shared" si="15"/>
        <v>2099851.5185185182</v>
      </c>
      <c r="AE212">
        <v>2099851.5185185182</v>
      </c>
      <c r="AF212" s="338">
        <f t="shared" si="16"/>
        <v>0</v>
      </c>
    </row>
    <row r="213" spans="1:32" ht="14.25" x14ac:dyDescent="0.2">
      <c r="A213" s="89">
        <f t="shared" si="17"/>
        <v>210</v>
      </c>
      <c r="B213" s="212">
        <f>GD_CHUNG!B215</f>
        <v>201512</v>
      </c>
      <c r="C213" s="212" t="str">
        <f>GD_CHUNG!C215</f>
        <v>Nguyễn Kim Phượng</v>
      </c>
      <c r="D213" s="212" t="str">
        <f>GD_CHUNG!D215</f>
        <v>Nhân viên phục vụ hành khách</v>
      </c>
      <c r="E213" s="213" t="str">
        <f>GD_CHUNG!G215</f>
        <v>HDTV</v>
      </c>
      <c r="F213" s="214">
        <f>VLOOKUP(B213,GD_LCD_HS_LNS!$B$4:$E$1000,4,FALSE)</f>
        <v>3875000</v>
      </c>
      <c r="G213" s="263">
        <v>19020845862011</v>
      </c>
      <c r="H213" s="216">
        <f>VLOOKUP(B213,GD_CHAM_CONG!$C$6:$AN$997,38,FALSE)</f>
        <v>10</v>
      </c>
      <c r="I213" s="216">
        <f>VLOOKUP(B213,GD_CHAM_CONG!$C$6:$AS$997,39,FALSE)+VLOOKUP(B213,GD_CHAM_CONG!$C$6:$AS$997,40,FALSE)+VLOOKUP(B213,GD_CHAM_CONG!$C$6:$AS$997,41,FALSE)+VLOOKUP(B213,GD_CHAM_CONG!$C$6:$AS$997,42,FALSE)+VLOOKUP(B213,GD_CHAM_CONG!$C$6:$AS$997,43,FALSE)</f>
        <v>0</v>
      </c>
      <c r="J213" s="216">
        <f>VLOOKUP(B213,GD_CHAM_CONG!$C$6:$AV$997,44,FALSE)+VLOOKUP(B213,GD_CHAM_CONG!$C$6:$AV$997,45,FALSE)+VLOOKUP(B213,GD_CHAM_CONG!$C$6:$AV$997,46,FALSE)</f>
        <v>0</v>
      </c>
      <c r="K213" s="216">
        <f>VLOOKUP(B213,GD_CHAM_CONG!$C$6:$AW$997,47,FALSE)</f>
        <v>0</v>
      </c>
      <c r="L213" s="216">
        <f>VLOOKUP(B213,GD_CHAM_CONG!$C$6:$AZ$997,47,FALSE)+VLOOKUP(B213,GD_CHAM_CONG!$C$6:$AZ$997,48,FALSE)</f>
        <v>0</v>
      </c>
      <c r="M213" s="216">
        <f>VLOOKUP(B213,GD_CHAM_CONG!$C$6:$BF$997,50,FALSE)+VLOOKUP(B213,GD_CHAM_CONG!$C$6:$BF$997,51,FALSE)+VLOOKUP(B213,GD_CHAM_CONG!$C$6:$BF$997,52,FALSE)+VLOOKUP(B213,GD_CHAM_CONG!$C$6:$BF$997,53,FALSE)+VLOOKUP(B213,GD_CHAM_CONG!$C$6:$BF$997,54,FALSE)</f>
        <v>0</v>
      </c>
      <c r="N213" s="217">
        <f>VLOOKUP(B213,GD_CHAM_CONG!$C$1:$BJ$480,60,FALSE)</f>
        <v>1</v>
      </c>
      <c r="O213" s="218">
        <f>RPT_LNS_LUONG_CHE_DO!BA215</f>
        <v>1866666.6666666665</v>
      </c>
      <c r="P213" s="218">
        <f>VLOOKUP(B213,RPT_LNS_LUONG_CHE_DO!$B$5:$CA$989,78,FALSE)</f>
        <v>0</v>
      </c>
      <c r="Q213" s="218">
        <f>VLOOKUP(B213,RPT_PHU_CAP_TN!$B$5:$G$1000,6,FALSE)</f>
        <v>0</v>
      </c>
      <c r="R213" s="218">
        <f>VLOOKUP(B213,RPT_TIEN_AN_TRUA!$B$5:$I$1000,8,FALSE)</f>
        <v>251851.85185185182</v>
      </c>
      <c r="S213" s="218">
        <f>VLOOKUP(B213,RPT_LNS_LUONG_CHE_DO!$B$5:$BV$993,68,FALSE)+VLOOKUP(B213,RPT_LNS_LUONG_CHE_DO!$B$5:$BW$993,69,FALSE)</f>
        <v>0</v>
      </c>
      <c r="T213" s="218">
        <f t="shared" si="8"/>
        <v>2118518.5185185182</v>
      </c>
      <c r="U213" s="219">
        <f>VLOOKUP(B213,RPT_BAO_HIEM!$B$5:$N$1000,11,FALSE)</f>
        <v>0</v>
      </c>
      <c r="V213" s="219">
        <f>VLOOKUP(B213,RPT_BAO_HIEM!$B$5:$N$1000,12,FALSE)</f>
        <v>0</v>
      </c>
      <c r="W213" s="219">
        <f>VLOOKUP(B213,RPT_BAO_HIEM!$B$5:$N$1000,13,FALSE)</f>
        <v>0</v>
      </c>
      <c r="X213" s="220">
        <f>VLOOKUP(B213,RPT_DOAN_PHI!$B$5:$H$968,7,FALSE)</f>
        <v>18667</v>
      </c>
      <c r="Y213" s="219">
        <f>VLOOKUP(B213,RPT_THUE!$B$5:$H$933,7,FALSE)</f>
        <v>0</v>
      </c>
      <c r="Z213" s="219">
        <f t="shared" si="9"/>
        <v>18667</v>
      </c>
      <c r="AA213" s="221">
        <f t="shared" si="10"/>
        <v>2099851.5185185182</v>
      </c>
      <c r="AB213" s="221"/>
      <c r="AC213" s="221"/>
      <c r="AD213" s="221">
        <f t="shared" si="15"/>
        <v>2099851.5185185182</v>
      </c>
      <c r="AE213">
        <v>2099851.5185185182</v>
      </c>
      <c r="AF213" s="338">
        <f t="shared" si="16"/>
        <v>0</v>
      </c>
    </row>
    <row r="214" spans="1:32" ht="14.25" x14ac:dyDescent="0.2">
      <c r="A214" s="89">
        <f t="shared" si="17"/>
        <v>211</v>
      </c>
      <c r="B214" s="212">
        <f>GD_CHUNG!B216</f>
        <v>201513</v>
      </c>
      <c r="C214" s="212" t="str">
        <f>GD_CHUNG!C216</f>
        <v>Bùi Thị Minh Hạnh</v>
      </c>
      <c r="D214" s="212" t="str">
        <f>GD_CHUNG!D216</f>
        <v>Nhân viên phục vụ hành khách</v>
      </c>
      <c r="E214" s="213" t="str">
        <f>GD_CHUNG!G216</f>
        <v>HDTV</v>
      </c>
      <c r="F214" s="214">
        <f>VLOOKUP(B214,GD_LCD_HS_LNS!$B$4:$E$1000,4,FALSE)</f>
        <v>3875000</v>
      </c>
      <c r="G214" s="263">
        <v>19021900349015</v>
      </c>
      <c r="H214" s="216">
        <f>VLOOKUP(B214,GD_CHAM_CONG!$C$6:$AN$997,38,FALSE)</f>
        <v>10</v>
      </c>
      <c r="I214" s="216">
        <f>VLOOKUP(B214,GD_CHAM_CONG!$C$6:$AS$997,39,FALSE)+VLOOKUP(B214,GD_CHAM_CONG!$C$6:$AS$997,40,FALSE)+VLOOKUP(B214,GD_CHAM_CONG!$C$6:$AS$997,41,FALSE)+VLOOKUP(B214,GD_CHAM_CONG!$C$6:$AS$997,42,FALSE)+VLOOKUP(B214,GD_CHAM_CONG!$C$6:$AS$997,43,FALSE)</f>
        <v>0</v>
      </c>
      <c r="J214" s="216">
        <f>VLOOKUP(B214,GD_CHAM_CONG!$C$6:$AV$997,44,FALSE)+VLOOKUP(B214,GD_CHAM_CONG!$C$6:$AV$997,45,FALSE)+VLOOKUP(B214,GD_CHAM_CONG!$C$6:$AV$997,46,FALSE)</f>
        <v>0</v>
      </c>
      <c r="K214" s="216">
        <f>VLOOKUP(B214,GD_CHAM_CONG!$C$6:$AW$997,47,FALSE)</f>
        <v>0</v>
      </c>
      <c r="L214" s="216">
        <f>VLOOKUP(B214,GD_CHAM_CONG!$C$6:$AZ$997,47,FALSE)+VLOOKUP(B214,GD_CHAM_CONG!$C$6:$AZ$997,48,FALSE)</f>
        <v>0</v>
      </c>
      <c r="M214" s="216">
        <f>VLOOKUP(B214,GD_CHAM_CONG!$C$6:$BF$997,50,FALSE)+VLOOKUP(B214,GD_CHAM_CONG!$C$6:$BF$997,51,FALSE)+VLOOKUP(B214,GD_CHAM_CONG!$C$6:$BF$997,52,FALSE)+VLOOKUP(B214,GD_CHAM_CONG!$C$6:$BF$997,53,FALSE)+VLOOKUP(B214,GD_CHAM_CONG!$C$6:$BF$997,54,FALSE)</f>
        <v>0</v>
      </c>
      <c r="N214" s="217">
        <f>VLOOKUP(B214,GD_CHAM_CONG!$C$1:$BJ$480,60,FALSE)</f>
        <v>1</v>
      </c>
      <c r="O214" s="218">
        <f>RPT_LNS_LUONG_CHE_DO!BA216</f>
        <v>1866666.6666666665</v>
      </c>
      <c r="P214" s="218">
        <f>VLOOKUP(B214,RPT_LNS_LUONG_CHE_DO!$B$5:$CA$989,78,FALSE)</f>
        <v>0</v>
      </c>
      <c r="Q214" s="218">
        <f>VLOOKUP(B214,RPT_PHU_CAP_TN!$B$5:$G$1000,6,FALSE)</f>
        <v>0</v>
      </c>
      <c r="R214" s="218">
        <f>VLOOKUP(B214,RPT_TIEN_AN_TRUA!$B$5:$I$1000,8,FALSE)</f>
        <v>251851.85185185182</v>
      </c>
      <c r="S214" s="218">
        <f>VLOOKUP(B214,RPT_LNS_LUONG_CHE_DO!$B$5:$BV$993,68,FALSE)+VLOOKUP(B214,RPT_LNS_LUONG_CHE_DO!$B$5:$BW$993,69,FALSE)</f>
        <v>0</v>
      </c>
      <c r="T214" s="218">
        <f t="shared" si="8"/>
        <v>2118518.5185185182</v>
      </c>
      <c r="U214" s="219">
        <f>VLOOKUP(B214,RPT_BAO_HIEM!$B$5:$N$1000,11,FALSE)</f>
        <v>0</v>
      </c>
      <c r="V214" s="219">
        <f>VLOOKUP(B214,RPT_BAO_HIEM!$B$5:$N$1000,12,FALSE)</f>
        <v>0</v>
      </c>
      <c r="W214" s="219">
        <f>VLOOKUP(B214,RPT_BAO_HIEM!$B$5:$N$1000,13,FALSE)</f>
        <v>0</v>
      </c>
      <c r="X214" s="220">
        <f>VLOOKUP(B214,RPT_DOAN_PHI!$B$5:$H$968,7,FALSE)</f>
        <v>18667</v>
      </c>
      <c r="Y214" s="219">
        <f>VLOOKUP(B214,RPT_THUE!$B$5:$H$933,7,FALSE)</f>
        <v>0</v>
      </c>
      <c r="Z214" s="219">
        <f t="shared" si="9"/>
        <v>18667</v>
      </c>
      <c r="AA214" s="221">
        <f t="shared" si="10"/>
        <v>2099851.5185185182</v>
      </c>
      <c r="AB214" s="221"/>
      <c r="AC214" s="221"/>
      <c r="AD214" s="221">
        <f t="shared" si="15"/>
        <v>2099851.5185185182</v>
      </c>
      <c r="AE214">
        <v>2099851.5185185182</v>
      </c>
      <c r="AF214" s="338">
        <f t="shared" si="16"/>
        <v>0</v>
      </c>
    </row>
    <row r="215" spans="1:32" ht="14.25" x14ac:dyDescent="0.2">
      <c r="A215" s="89">
        <f t="shared" si="17"/>
        <v>212</v>
      </c>
      <c r="B215" s="212">
        <f>GD_CHUNG!B217</f>
        <v>201514</v>
      </c>
      <c r="C215" s="212" t="str">
        <f>GD_CHUNG!C217</f>
        <v>Đặng Thị Hải Yến</v>
      </c>
      <c r="D215" s="212" t="str">
        <f>GD_CHUNG!D217</f>
        <v>Nhân viên phục vụ hành khách</v>
      </c>
      <c r="E215" s="213" t="str">
        <f>GD_CHUNG!G217</f>
        <v>HDTV</v>
      </c>
      <c r="F215" s="214">
        <f>VLOOKUP(B215,GD_LCD_HS_LNS!$B$4:$E$1000,4,FALSE)</f>
        <v>3875000</v>
      </c>
      <c r="G215" s="263">
        <v>19029389598010</v>
      </c>
      <c r="H215" s="216">
        <f>VLOOKUP(B215,GD_CHAM_CONG!$C$6:$AN$997,38,FALSE)</f>
        <v>10</v>
      </c>
      <c r="I215" s="216">
        <f>VLOOKUP(B215,GD_CHAM_CONG!$C$6:$AS$997,39,FALSE)+VLOOKUP(B215,GD_CHAM_CONG!$C$6:$AS$997,40,FALSE)+VLOOKUP(B215,GD_CHAM_CONG!$C$6:$AS$997,41,FALSE)+VLOOKUP(B215,GD_CHAM_CONG!$C$6:$AS$997,42,FALSE)+VLOOKUP(B215,GD_CHAM_CONG!$C$6:$AS$997,43,FALSE)</f>
        <v>0</v>
      </c>
      <c r="J215" s="216">
        <f>VLOOKUP(B215,GD_CHAM_CONG!$C$6:$AV$997,44,FALSE)+VLOOKUP(B215,GD_CHAM_CONG!$C$6:$AV$997,45,FALSE)+VLOOKUP(B215,GD_CHAM_CONG!$C$6:$AV$997,46,FALSE)</f>
        <v>0</v>
      </c>
      <c r="K215" s="216">
        <f>VLOOKUP(B215,GD_CHAM_CONG!$C$6:$AW$997,47,FALSE)</f>
        <v>0</v>
      </c>
      <c r="L215" s="216">
        <f>VLOOKUP(B215,GD_CHAM_CONG!$C$6:$AZ$997,47,FALSE)+VLOOKUP(B215,GD_CHAM_CONG!$C$6:$AZ$997,48,FALSE)</f>
        <v>0</v>
      </c>
      <c r="M215" s="216">
        <f>VLOOKUP(B215,GD_CHAM_CONG!$C$6:$BF$997,50,FALSE)+VLOOKUP(B215,GD_CHAM_CONG!$C$6:$BF$997,51,FALSE)+VLOOKUP(B215,GD_CHAM_CONG!$C$6:$BF$997,52,FALSE)+VLOOKUP(B215,GD_CHAM_CONG!$C$6:$BF$997,53,FALSE)+VLOOKUP(B215,GD_CHAM_CONG!$C$6:$BF$997,54,FALSE)</f>
        <v>0</v>
      </c>
      <c r="N215" s="217">
        <f>VLOOKUP(B215,GD_CHAM_CONG!$C$1:$BJ$480,60,FALSE)</f>
        <v>1</v>
      </c>
      <c r="O215" s="218">
        <f>RPT_LNS_LUONG_CHE_DO!BA217</f>
        <v>1866666.6666666665</v>
      </c>
      <c r="P215" s="218">
        <f>VLOOKUP(B215,RPT_LNS_LUONG_CHE_DO!$B$5:$CA$989,78,FALSE)</f>
        <v>0</v>
      </c>
      <c r="Q215" s="218">
        <f>VLOOKUP(B215,RPT_PHU_CAP_TN!$B$5:$G$1000,6,FALSE)</f>
        <v>0</v>
      </c>
      <c r="R215" s="218">
        <f>VLOOKUP(B215,RPT_TIEN_AN_TRUA!$B$5:$I$1000,8,FALSE)</f>
        <v>251851.85185185182</v>
      </c>
      <c r="S215" s="218">
        <f>VLOOKUP(B215,RPT_LNS_LUONG_CHE_DO!$B$5:$BV$993,68,FALSE)+VLOOKUP(B215,RPT_LNS_LUONG_CHE_DO!$B$5:$BW$993,69,FALSE)</f>
        <v>0</v>
      </c>
      <c r="T215" s="218">
        <f t="shared" si="8"/>
        <v>2118518.5185185182</v>
      </c>
      <c r="U215" s="219">
        <f>VLOOKUP(B215,RPT_BAO_HIEM!$B$5:$N$1000,11,FALSE)</f>
        <v>0</v>
      </c>
      <c r="V215" s="219">
        <f>VLOOKUP(B215,RPT_BAO_HIEM!$B$5:$N$1000,12,FALSE)</f>
        <v>0</v>
      </c>
      <c r="W215" s="219">
        <f>VLOOKUP(B215,RPT_BAO_HIEM!$B$5:$N$1000,13,FALSE)</f>
        <v>0</v>
      </c>
      <c r="X215" s="220">
        <f>VLOOKUP(B215,RPT_DOAN_PHI!$B$5:$H$968,7,FALSE)</f>
        <v>18667</v>
      </c>
      <c r="Y215" s="219">
        <f>VLOOKUP(B215,RPT_THUE!$B$5:$H$933,7,FALSE)</f>
        <v>0</v>
      </c>
      <c r="Z215" s="219">
        <f t="shared" si="9"/>
        <v>18667</v>
      </c>
      <c r="AA215" s="221">
        <f t="shared" si="10"/>
        <v>2099851.5185185182</v>
      </c>
      <c r="AB215" s="221"/>
      <c r="AC215" s="221"/>
      <c r="AD215" s="221">
        <f t="shared" si="15"/>
        <v>2099851.5185185182</v>
      </c>
      <c r="AE215">
        <v>2099851.5185185182</v>
      </c>
      <c r="AF215" s="338">
        <f t="shared" si="16"/>
        <v>0</v>
      </c>
    </row>
    <row r="216" spans="1:32" ht="14.25" x14ac:dyDescent="0.2">
      <c r="A216" s="89">
        <f t="shared" si="17"/>
        <v>213</v>
      </c>
      <c r="B216" s="212">
        <f>GD_CHUNG!B218</f>
        <v>201515</v>
      </c>
      <c r="C216" s="212" t="str">
        <f>GD_CHUNG!C218</f>
        <v>Phạm Minh Dũng</v>
      </c>
      <c r="D216" s="212" t="str">
        <f>GD_CHUNG!D218</f>
        <v>Nhân viên phục vụ hành khách</v>
      </c>
      <c r="E216" s="213" t="str">
        <f>GD_CHUNG!G218</f>
        <v>HDTV</v>
      </c>
      <c r="F216" s="214">
        <f>VLOOKUP(B216,GD_LCD_HS_LNS!$B$4:$E$1000,4,FALSE)</f>
        <v>3875000</v>
      </c>
      <c r="G216" s="263">
        <v>19029389603014</v>
      </c>
      <c r="H216" s="216">
        <f>VLOOKUP(B216,GD_CHAM_CONG!$C$6:$AN$997,38,FALSE)</f>
        <v>10</v>
      </c>
      <c r="I216" s="216">
        <f>VLOOKUP(B216,GD_CHAM_CONG!$C$6:$AS$997,39,FALSE)+VLOOKUP(B216,GD_CHAM_CONG!$C$6:$AS$997,40,FALSE)+VLOOKUP(B216,GD_CHAM_CONG!$C$6:$AS$997,41,FALSE)+VLOOKUP(B216,GD_CHAM_CONG!$C$6:$AS$997,42,FALSE)+VLOOKUP(B216,GD_CHAM_CONG!$C$6:$AS$997,43,FALSE)</f>
        <v>0</v>
      </c>
      <c r="J216" s="216">
        <f>VLOOKUP(B216,GD_CHAM_CONG!$C$6:$AV$997,44,FALSE)+VLOOKUP(B216,GD_CHAM_CONG!$C$6:$AV$997,45,FALSE)+VLOOKUP(B216,GD_CHAM_CONG!$C$6:$AV$997,46,FALSE)</f>
        <v>0</v>
      </c>
      <c r="K216" s="216">
        <f>VLOOKUP(B216,GD_CHAM_CONG!$C$6:$AW$997,47,FALSE)</f>
        <v>0</v>
      </c>
      <c r="L216" s="216">
        <f>VLOOKUP(B216,GD_CHAM_CONG!$C$6:$AZ$997,47,FALSE)+VLOOKUP(B216,GD_CHAM_CONG!$C$6:$AZ$997,48,FALSE)</f>
        <v>0</v>
      </c>
      <c r="M216" s="216">
        <f>VLOOKUP(B216,GD_CHAM_CONG!$C$6:$BF$997,50,FALSE)+VLOOKUP(B216,GD_CHAM_CONG!$C$6:$BF$997,51,FALSE)+VLOOKUP(B216,GD_CHAM_CONG!$C$6:$BF$997,52,FALSE)+VLOOKUP(B216,GD_CHAM_CONG!$C$6:$BF$997,53,FALSE)+VLOOKUP(B216,GD_CHAM_CONG!$C$6:$BF$997,54,FALSE)</f>
        <v>0</v>
      </c>
      <c r="N216" s="217">
        <f>VLOOKUP(B216,GD_CHAM_CONG!$C$1:$BJ$480,60,FALSE)</f>
        <v>1</v>
      </c>
      <c r="O216" s="218">
        <f>RPT_LNS_LUONG_CHE_DO!BA218</f>
        <v>1866666.6666666665</v>
      </c>
      <c r="P216" s="218">
        <f>VLOOKUP(B216,RPT_LNS_LUONG_CHE_DO!$B$5:$CA$989,78,FALSE)</f>
        <v>0</v>
      </c>
      <c r="Q216" s="218">
        <f>VLOOKUP(B216,RPT_PHU_CAP_TN!$B$5:$G$1000,6,FALSE)</f>
        <v>0</v>
      </c>
      <c r="R216" s="218">
        <f>VLOOKUP(B216,RPT_TIEN_AN_TRUA!$B$5:$I$1000,8,FALSE)</f>
        <v>251851.85185185182</v>
      </c>
      <c r="S216" s="218">
        <f>VLOOKUP(B216,RPT_LNS_LUONG_CHE_DO!$B$5:$BV$993,68,FALSE)+VLOOKUP(B216,RPT_LNS_LUONG_CHE_DO!$B$5:$BW$993,69,FALSE)</f>
        <v>0</v>
      </c>
      <c r="T216" s="218">
        <f t="shared" si="8"/>
        <v>2118518.5185185182</v>
      </c>
      <c r="U216" s="219">
        <f>VLOOKUP(B216,RPT_BAO_HIEM!$B$5:$N$1000,11,FALSE)</f>
        <v>0</v>
      </c>
      <c r="V216" s="219">
        <f>VLOOKUP(B216,RPT_BAO_HIEM!$B$5:$N$1000,12,FALSE)</f>
        <v>0</v>
      </c>
      <c r="W216" s="219">
        <f>VLOOKUP(B216,RPT_BAO_HIEM!$B$5:$N$1000,13,FALSE)</f>
        <v>0</v>
      </c>
      <c r="X216" s="220">
        <f>VLOOKUP(B216,RPT_DOAN_PHI!$B$5:$H$968,7,FALSE)</f>
        <v>18667</v>
      </c>
      <c r="Y216" s="219">
        <f>VLOOKUP(B216,RPT_THUE!$B$5:$H$933,7,FALSE)</f>
        <v>0</v>
      </c>
      <c r="Z216" s="219">
        <f t="shared" si="9"/>
        <v>18667</v>
      </c>
      <c r="AA216" s="221">
        <f t="shared" si="10"/>
        <v>2099851.5185185182</v>
      </c>
      <c r="AB216" s="221"/>
      <c r="AC216" s="221"/>
      <c r="AD216" s="221">
        <f t="shared" si="15"/>
        <v>2099851.5185185182</v>
      </c>
      <c r="AE216">
        <v>2099851.5185185182</v>
      </c>
      <c r="AF216" s="338">
        <f t="shared" si="16"/>
        <v>0</v>
      </c>
    </row>
    <row r="217" spans="1:32" ht="14.25" x14ac:dyDescent="0.2">
      <c r="A217" s="89">
        <f t="shared" si="17"/>
        <v>214</v>
      </c>
      <c r="B217" s="212">
        <f>GD_CHUNG!B219</f>
        <v>10599</v>
      </c>
      <c r="C217" s="212" t="str">
        <f>GD_CHUNG!C219</f>
        <v>Đào Thu Giang</v>
      </c>
      <c r="D217" s="212" t="str">
        <f>GD_CHUNG!D219</f>
        <v>NV PVHK</v>
      </c>
      <c r="E217" s="213" t="str">
        <f>GD_CHUNG!G219</f>
        <v>HD3N</v>
      </c>
      <c r="F217" s="214">
        <f>VLOOKUP(B217,GD_LCD_HS_LNS!$B$4:$E$1000,4,FALSE)</f>
        <v>3875000</v>
      </c>
      <c r="G217" s="215">
        <f>VLOOKUP(B217,GD_CHUNG!$B$5:$N$594,13,FALSE)</f>
        <v>10525213781018</v>
      </c>
      <c r="H217" s="216">
        <f>VLOOKUP(B217,GD_CHAM_CONG!$C$6:$AN$997,38,FALSE)</f>
        <v>17</v>
      </c>
      <c r="I217" s="216">
        <f>VLOOKUP(B217,GD_CHAM_CONG!$C$6:$AS$997,39,FALSE)+VLOOKUP(B217,GD_CHAM_CONG!$C$6:$AS$997,40,FALSE)+VLOOKUP(B217,GD_CHAM_CONG!$C$6:$AS$997,41,FALSE)+VLOOKUP(B217,GD_CHAM_CONG!$C$6:$AS$997,42,FALSE)+VLOOKUP(B217,GD_CHAM_CONG!$C$6:$AS$997,43,FALSE)</f>
        <v>0</v>
      </c>
      <c r="J217" s="216">
        <f>VLOOKUP(B217,GD_CHAM_CONG!$C$6:$AV$997,44,FALSE)+VLOOKUP(B217,GD_CHAM_CONG!$C$6:$AV$997,45,FALSE)+VLOOKUP(B217,GD_CHAM_CONG!$C$6:$AV$997,46,FALSE)</f>
        <v>0</v>
      </c>
      <c r="K217" s="216">
        <f>VLOOKUP(B217,GD_CHAM_CONG!$C$6:$AW$997,47,FALSE)</f>
        <v>0</v>
      </c>
      <c r="L217" s="216">
        <f>VLOOKUP(B217,GD_CHAM_CONG!$C$6:$AZ$997,47,FALSE)+VLOOKUP(B217,GD_CHAM_CONG!$C$6:$AZ$997,48,FALSE)</f>
        <v>10</v>
      </c>
      <c r="M217" s="216">
        <f>VLOOKUP(B217,GD_CHAM_CONG!$C$6:$BF$997,50,FALSE)+VLOOKUP(B217,GD_CHAM_CONG!$C$6:$BF$997,51,FALSE)+VLOOKUP(B217,GD_CHAM_CONG!$C$6:$BF$997,52,FALSE)+VLOOKUP(B217,GD_CHAM_CONG!$C$6:$BF$997,53,FALSE)+VLOOKUP(B217,GD_CHAM_CONG!$C$6:$BF$997,54,FALSE)</f>
        <v>0</v>
      </c>
      <c r="N217" s="217">
        <f>VLOOKUP(B217,GD_CHAM_CONG!$C$1:$BJ$480,60,FALSE)</f>
        <v>1</v>
      </c>
      <c r="O217" s="218">
        <f>RPT_LNS_LUONG_CHE_DO!BA219</f>
        <v>5411666.666666667</v>
      </c>
      <c r="P217" s="218">
        <f>VLOOKUP(B217,RPT_LNS_LUONG_CHE_DO!$B$5:$CA$989,78,FALSE)</f>
        <v>1490384.6153846155</v>
      </c>
      <c r="Q217" s="218">
        <f>VLOOKUP(B217,RPT_PHU_CAP_TN!$B$5:$G$1000,6,FALSE)</f>
        <v>0</v>
      </c>
      <c r="R217" s="218">
        <f>VLOOKUP(B217,RPT_TIEN_AN_TRUA!$B$5:$I$1000,8,FALSE)</f>
        <v>428148.14814814815</v>
      </c>
      <c r="S217" s="218">
        <f>VLOOKUP(B217,RPT_LNS_LUONG_CHE_DO!$B$5:$BV$993,68,FALSE)+VLOOKUP(B217,RPT_LNS_LUONG_CHE_DO!$B$5:$BW$993,69,FALSE)</f>
        <v>0</v>
      </c>
      <c r="T217" s="218">
        <f t="shared" si="8"/>
        <v>7330199.4301994303</v>
      </c>
      <c r="U217" s="219">
        <f>VLOOKUP(B217,RPT_BAO_HIEM!$B$5:$N$1000,11,FALSE)</f>
        <v>310000</v>
      </c>
      <c r="V217" s="219">
        <f>VLOOKUP(B217,RPT_BAO_HIEM!$B$5:$N$1000,12,FALSE)</f>
        <v>58125</v>
      </c>
      <c r="W217" s="219">
        <f>VLOOKUP(B217,RPT_BAO_HIEM!$B$5:$N$1000,13,FALSE)</f>
        <v>38750</v>
      </c>
      <c r="X217" s="220">
        <f>VLOOKUP(B217,RPT_DOAN_PHI!$B$5:$H$968,7,FALSE)</f>
        <v>69021</v>
      </c>
      <c r="Y217" s="219">
        <f>VLOOKUP(B217,RPT_THUE!$B$5:$H$933,7,FALSE)</f>
        <v>104165.06410256411</v>
      </c>
      <c r="Z217" s="219">
        <f t="shared" si="9"/>
        <v>580061.06410256412</v>
      </c>
      <c r="AA217" s="221">
        <f t="shared" si="10"/>
        <v>6750138.3660968663</v>
      </c>
      <c r="AB217" s="309">
        <v>40635</v>
      </c>
      <c r="AC217" s="221"/>
      <c r="AD217" s="221">
        <f t="shared" si="15"/>
        <v>6709503.3660968663</v>
      </c>
      <c r="AE217">
        <v>6709503.3660968663</v>
      </c>
      <c r="AF217" s="338">
        <f t="shared" si="16"/>
        <v>0</v>
      </c>
    </row>
    <row r="218" spans="1:32" ht="14.25" x14ac:dyDescent="0.2">
      <c r="A218" s="89">
        <f t="shared" si="17"/>
        <v>215</v>
      </c>
      <c r="B218" s="212">
        <f>GD_CHUNG!B220</f>
        <v>10765</v>
      </c>
      <c r="C218" s="212" t="str">
        <f>GD_CHUNG!C220</f>
        <v>Nguyễn Thị Thuý</v>
      </c>
      <c r="D218" s="212" t="str">
        <f>GD_CHUNG!D220</f>
        <v>Nv Thống kê</v>
      </c>
      <c r="E218" s="213" t="str">
        <f>GD_CHUNG!G220</f>
        <v>HD3N</v>
      </c>
      <c r="F218" s="214">
        <f>VLOOKUP(B218,GD_LCD_HS_LNS!$B$4:$E$1000,4,FALSE)</f>
        <v>3488000</v>
      </c>
      <c r="G218" s="215">
        <f>VLOOKUP(B218,GD_CHUNG!$B$5:$N$594,13,FALSE)</f>
        <v>10524470160011</v>
      </c>
      <c r="H218" s="216">
        <f>VLOOKUP(B218,GD_CHAM_CONG!$C$6:$AN$997,38,FALSE)</f>
        <v>23</v>
      </c>
      <c r="I218" s="216">
        <f>VLOOKUP(B218,GD_CHAM_CONG!$C$6:$AS$997,39,FALSE)+VLOOKUP(B218,GD_CHAM_CONG!$C$6:$AS$997,40,FALSE)+VLOOKUP(B218,GD_CHAM_CONG!$C$6:$AS$997,41,FALSE)+VLOOKUP(B218,GD_CHAM_CONG!$C$6:$AS$997,42,FALSE)+VLOOKUP(B218,GD_CHAM_CONG!$C$6:$AS$997,43,FALSE)</f>
        <v>0</v>
      </c>
      <c r="J218" s="216">
        <f>VLOOKUP(B218,GD_CHAM_CONG!$C$6:$AV$997,44,FALSE)+VLOOKUP(B218,GD_CHAM_CONG!$C$6:$AV$997,45,FALSE)+VLOOKUP(B218,GD_CHAM_CONG!$C$6:$AV$997,46,FALSE)</f>
        <v>0</v>
      </c>
      <c r="K218" s="216">
        <f>VLOOKUP(B218,GD_CHAM_CONG!$C$6:$AW$997,47,FALSE)</f>
        <v>0</v>
      </c>
      <c r="L218" s="216">
        <f>VLOOKUP(B218,GD_CHAM_CONG!$C$6:$AZ$997,47,FALSE)+VLOOKUP(B218,GD_CHAM_CONG!$C$6:$AZ$997,48,FALSE)</f>
        <v>0</v>
      </c>
      <c r="M218" s="216">
        <f>VLOOKUP(B218,GD_CHAM_CONG!$C$6:$BF$997,50,FALSE)+VLOOKUP(B218,GD_CHAM_CONG!$C$6:$BF$997,51,FALSE)+VLOOKUP(B218,GD_CHAM_CONG!$C$6:$BF$997,52,FALSE)+VLOOKUP(B218,GD_CHAM_CONG!$C$6:$BF$997,53,FALSE)+VLOOKUP(B218,GD_CHAM_CONG!$C$6:$BF$997,54,FALSE)</f>
        <v>0</v>
      </c>
      <c r="N218" s="217">
        <f>VLOOKUP(B218,GD_CHAM_CONG!$C$1:$BJ$480,60,FALSE)</f>
        <v>1</v>
      </c>
      <c r="O218" s="218">
        <f>RPT_LNS_LUONG_CHE_DO!BA220</f>
        <v>8550000</v>
      </c>
      <c r="P218" s="218">
        <f>VLOOKUP(B218,RPT_LNS_LUONG_CHE_DO!$B$5:$CA$989,78,FALSE)</f>
        <v>0</v>
      </c>
      <c r="Q218" s="218">
        <f>VLOOKUP(B218,RPT_PHU_CAP_TN!$B$5:$G$1000,6,FALSE)</f>
        <v>0</v>
      </c>
      <c r="R218" s="218">
        <f>VLOOKUP(B218,RPT_TIEN_AN_TRUA!$B$5:$I$1000,8,FALSE)</f>
        <v>680000</v>
      </c>
      <c r="S218" s="218">
        <f>VLOOKUP(B218,RPT_LNS_LUONG_CHE_DO!$B$5:$BV$993,68,FALSE)+VLOOKUP(B218,RPT_LNS_LUONG_CHE_DO!$B$5:$BW$993,69,FALSE)</f>
        <v>0</v>
      </c>
      <c r="T218" s="218">
        <f t="shared" si="8"/>
        <v>9230000</v>
      </c>
      <c r="U218" s="219">
        <f>VLOOKUP(B218,RPT_BAO_HIEM!$B$5:$N$1000,11,FALSE)</f>
        <v>279040</v>
      </c>
      <c r="V218" s="219">
        <f>VLOOKUP(B218,RPT_BAO_HIEM!$B$5:$N$1000,12,FALSE)</f>
        <v>52320</v>
      </c>
      <c r="W218" s="219">
        <f>VLOOKUP(B218,RPT_BAO_HIEM!$B$5:$N$1000,13,FALSE)</f>
        <v>34880</v>
      </c>
      <c r="X218" s="220">
        <f>VLOOKUP(B218,RPT_DOAN_PHI!$B$5:$H$968,7,FALSE)</f>
        <v>85500</v>
      </c>
      <c r="Y218" s="219">
        <f>VLOOKUP(B218,RPT_THUE!$B$5:$H$933,7,FALSE)</f>
        <v>8376</v>
      </c>
      <c r="Z218" s="219">
        <f t="shared" si="9"/>
        <v>460116</v>
      </c>
      <c r="AA218" s="221">
        <f t="shared" si="10"/>
        <v>8769884</v>
      </c>
      <c r="AB218" s="221"/>
      <c r="AC218" s="221"/>
      <c r="AD218" s="221">
        <f t="shared" si="15"/>
        <v>8769884</v>
      </c>
      <c r="AE218">
        <v>8769884</v>
      </c>
      <c r="AF218" s="338">
        <f t="shared" si="16"/>
        <v>0</v>
      </c>
    </row>
    <row r="219" spans="1:32" ht="14.25" x14ac:dyDescent="0.2">
      <c r="A219" s="89">
        <f t="shared" si="17"/>
        <v>216</v>
      </c>
      <c r="B219" s="212">
        <f>GD_CHUNG!B221</f>
        <v>10787</v>
      </c>
      <c r="C219" s="212" t="str">
        <f>GD_CHUNG!C221</f>
        <v>Lê Đình Tuấn</v>
      </c>
      <c r="D219" s="212" t="str">
        <f>GD_CHUNG!D221</f>
        <v>Trưởng phòng</v>
      </c>
      <c r="E219" s="213" t="str">
        <f>GD_CHUNG!G221</f>
        <v>HDKX</v>
      </c>
      <c r="F219" s="214">
        <f>VLOOKUP(B219,GD_LCD_HS_LNS!$B$4:$E$1000,4,FALSE)</f>
        <v>5503000</v>
      </c>
      <c r="G219" s="215">
        <f>VLOOKUP(B219,GD_CHUNG!$B$5:$N$594,13,FALSE)</f>
        <v>10520089208019</v>
      </c>
      <c r="H219" s="216">
        <f>VLOOKUP(B219,GD_CHAM_CONG!$C$6:$AN$997,38,FALSE)</f>
        <v>23</v>
      </c>
      <c r="I219" s="216">
        <f>VLOOKUP(B219,GD_CHAM_CONG!$C$6:$AS$997,39,FALSE)+VLOOKUP(B219,GD_CHAM_CONG!$C$6:$AS$997,40,FALSE)+VLOOKUP(B219,GD_CHAM_CONG!$C$6:$AS$997,41,FALSE)+VLOOKUP(B219,GD_CHAM_CONG!$C$6:$AS$997,42,FALSE)+VLOOKUP(B219,GD_CHAM_CONG!$C$6:$AS$997,43,FALSE)</f>
        <v>0</v>
      </c>
      <c r="J219" s="216">
        <f>VLOOKUP(B219,GD_CHAM_CONG!$C$6:$AV$997,44,FALSE)+VLOOKUP(B219,GD_CHAM_CONG!$C$6:$AV$997,45,FALSE)+VLOOKUP(B219,GD_CHAM_CONG!$C$6:$AV$997,46,FALSE)</f>
        <v>0</v>
      </c>
      <c r="K219" s="216">
        <f>VLOOKUP(B219,GD_CHAM_CONG!$C$6:$AW$997,47,FALSE)</f>
        <v>0</v>
      </c>
      <c r="L219" s="216">
        <f>VLOOKUP(B219,GD_CHAM_CONG!$C$6:$AZ$997,47,FALSE)+VLOOKUP(B219,GD_CHAM_CONG!$C$6:$AZ$997,48,FALSE)</f>
        <v>0</v>
      </c>
      <c r="M219" s="216">
        <f>VLOOKUP(B219,GD_CHAM_CONG!$C$6:$BF$997,50,FALSE)+VLOOKUP(B219,GD_CHAM_CONG!$C$6:$BF$997,51,FALSE)+VLOOKUP(B219,GD_CHAM_CONG!$C$6:$BF$997,52,FALSE)+VLOOKUP(B219,GD_CHAM_CONG!$C$6:$BF$997,53,FALSE)+VLOOKUP(B219,GD_CHAM_CONG!$C$6:$BF$997,54,FALSE)</f>
        <v>0</v>
      </c>
      <c r="N219" s="217">
        <f>VLOOKUP(B219,GD_CHAM_CONG!$C$1:$BJ$480,60,FALSE)</f>
        <v>1.05</v>
      </c>
      <c r="O219" s="218">
        <f>RPT_LNS_LUONG_CHE_DO!BA221</f>
        <v>29909250.000000004</v>
      </c>
      <c r="P219" s="218">
        <f>VLOOKUP(B219,RPT_LNS_LUONG_CHE_DO!$B$5:$CA$989,78,FALSE)</f>
        <v>0</v>
      </c>
      <c r="Q219" s="218">
        <f>VLOOKUP(B219,RPT_PHU_CAP_TN!$B$5:$G$1000,6,FALSE)</f>
        <v>0</v>
      </c>
      <c r="R219" s="218">
        <f>VLOOKUP(B219,RPT_TIEN_AN_TRUA!$B$5:$I$1000,8,FALSE)</f>
        <v>680000</v>
      </c>
      <c r="S219" s="218">
        <f>VLOOKUP(B219,RPT_LNS_LUONG_CHE_DO!$B$5:$BV$993,68,FALSE)+VLOOKUP(B219,RPT_LNS_LUONG_CHE_DO!$B$5:$BW$993,69,FALSE)</f>
        <v>0</v>
      </c>
      <c r="T219" s="218">
        <f t="shared" si="8"/>
        <v>30589250.000000004</v>
      </c>
      <c r="U219" s="219">
        <f>VLOOKUP(B219,RPT_BAO_HIEM!$B$5:$N$1000,11,FALSE)</f>
        <v>440240</v>
      </c>
      <c r="V219" s="219">
        <f>VLOOKUP(B219,RPT_BAO_HIEM!$B$5:$N$1000,12,FALSE)</f>
        <v>82545</v>
      </c>
      <c r="W219" s="219">
        <f>VLOOKUP(B219,RPT_BAO_HIEM!$B$5:$N$1000,13,FALSE)</f>
        <v>55030</v>
      </c>
      <c r="X219" s="220">
        <f>VLOOKUP(B219,RPT_DOAN_PHI!$B$5:$H$968,7,FALSE)</f>
        <v>115000</v>
      </c>
      <c r="Y219" s="219">
        <f>VLOOKUP(B219,RPT_THUE!$B$5:$H$933,7,FALSE)</f>
        <v>6003576.9999999981</v>
      </c>
      <c r="Z219" s="219">
        <f t="shared" si="9"/>
        <v>6696391.9999999981</v>
      </c>
      <c r="AA219" s="221">
        <f t="shared" si="10"/>
        <v>23892858.000000007</v>
      </c>
      <c r="AB219" s="221"/>
      <c r="AC219" s="221"/>
      <c r="AD219" s="221">
        <f t="shared" si="15"/>
        <v>23892858.000000007</v>
      </c>
      <c r="AE219">
        <v>23892858.000000007</v>
      </c>
      <c r="AF219" s="338">
        <f t="shared" si="16"/>
        <v>0</v>
      </c>
    </row>
    <row r="220" spans="1:32" ht="14.25" x14ac:dyDescent="0.2">
      <c r="A220" s="89">
        <f t="shared" si="17"/>
        <v>217</v>
      </c>
      <c r="B220" s="212">
        <f>GD_CHUNG!B222</f>
        <v>10753</v>
      </c>
      <c r="C220" s="212" t="str">
        <f>GD_CHUNG!C222</f>
        <v>Hoàng Việt Cường</v>
      </c>
      <c r="D220" s="212" t="str">
        <f>GD_CHUNG!D222</f>
        <v>Phó Trưởng Phòng</v>
      </c>
      <c r="E220" s="213" t="str">
        <f>GD_CHUNG!G222</f>
        <v>HDKX</v>
      </c>
      <c r="F220" s="214">
        <f>VLOOKUP(B220,GD_LCD_HS_LNS!$B$4:$E$1000,4,FALSE)</f>
        <v>5309000</v>
      </c>
      <c r="G220" s="215">
        <f>VLOOKUP(B220,GD_CHUNG!$B$5:$N$594,13,FALSE)</f>
        <v>10520030753013</v>
      </c>
      <c r="H220" s="216">
        <f>VLOOKUP(B220,GD_CHAM_CONG!$C$6:$AN$997,38,FALSE)</f>
        <v>23</v>
      </c>
      <c r="I220" s="216">
        <f>VLOOKUP(B220,GD_CHAM_CONG!$C$6:$AS$997,39,FALSE)+VLOOKUP(B220,GD_CHAM_CONG!$C$6:$AS$997,40,FALSE)+VLOOKUP(B220,GD_CHAM_CONG!$C$6:$AS$997,41,FALSE)+VLOOKUP(B220,GD_CHAM_CONG!$C$6:$AS$997,42,FALSE)+VLOOKUP(B220,GD_CHAM_CONG!$C$6:$AS$997,43,FALSE)</f>
        <v>0</v>
      </c>
      <c r="J220" s="216">
        <f>VLOOKUP(B220,GD_CHAM_CONG!$C$6:$AV$997,44,FALSE)+VLOOKUP(B220,GD_CHAM_CONG!$C$6:$AV$997,45,FALSE)+VLOOKUP(B220,GD_CHAM_CONG!$C$6:$AV$997,46,FALSE)</f>
        <v>0</v>
      </c>
      <c r="K220" s="216">
        <f>VLOOKUP(B220,GD_CHAM_CONG!$C$6:$AW$997,47,FALSE)</f>
        <v>0</v>
      </c>
      <c r="L220" s="216">
        <f>VLOOKUP(B220,GD_CHAM_CONG!$C$6:$AZ$997,47,FALSE)+VLOOKUP(B220,GD_CHAM_CONG!$C$6:$AZ$997,48,FALSE)</f>
        <v>0</v>
      </c>
      <c r="M220" s="216">
        <f>VLOOKUP(B220,GD_CHAM_CONG!$C$6:$BF$997,50,FALSE)+VLOOKUP(B220,GD_CHAM_CONG!$C$6:$BF$997,51,FALSE)+VLOOKUP(B220,GD_CHAM_CONG!$C$6:$BF$997,52,FALSE)+VLOOKUP(B220,GD_CHAM_CONG!$C$6:$BF$997,53,FALSE)+VLOOKUP(B220,GD_CHAM_CONG!$C$6:$BF$997,54,FALSE)</f>
        <v>0</v>
      </c>
      <c r="N220" s="217">
        <f>VLOOKUP(B220,GD_CHAM_CONG!$C$1:$BJ$480,60,FALSE)</f>
        <v>1</v>
      </c>
      <c r="O220" s="218">
        <f>RPT_LNS_LUONG_CHE_DO!BA222</f>
        <v>23355000</v>
      </c>
      <c r="P220" s="218">
        <f>VLOOKUP(B220,RPT_LNS_LUONG_CHE_DO!$B$5:$CA$989,78,FALSE)</f>
        <v>0</v>
      </c>
      <c r="Q220" s="218">
        <f>VLOOKUP(B220,RPT_PHU_CAP_TN!$B$5:$G$1000,6,FALSE)</f>
        <v>0</v>
      </c>
      <c r="R220" s="218">
        <f>VLOOKUP(B220,RPT_TIEN_AN_TRUA!$B$5:$I$1000,8,FALSE)</f>
        <v>680000</v>
      </c>
      <c r="S220" s="218">
        <f>VLOOKUP(B220,RPT_LNS_LUONG_CHE_DO!$B$5:$BV$993,68,FALSE)+VLOOKUP(B220,RPT_LNS_LUONG_CHE_DO!$B$5:$BW$993,69,FALSE)</f>
        <v>0</v>
      </c>
      <c r="T220" s="218">
        <f t="shared" si="8"/>
        <v>24035000</v>
      </c>
      <c r="U220" s="219">
        <f>VLOOKUP(B220,RPT_BAO_HIEM!$B$5:$N$1000,11,FALSE)</f>
        <v>424720</v>
      </c>
      <c r="V220" s="219">
        <f>VLOOKUP(B220,RPT_BAO_HIEM!$B$5:$N$1000,12,FALSE)</f>
        <v>79635</v>
      </c>
      <c r="W220" s="219">
        <f>VLOOKUP(B220,RPT_BAO_HIEM!$B$5:$N$1000,13,FALSE)</f>
        <v>53090</v>
      </c>
      <c r="X220" s="220">
        <f>VLOOKUP(B220,RPT_DOAN_PHI!$B$5:$H$968,7,FALSE)</f>
        <v>115000</v>
      </c>
      <c r="Y220" s="219">
        <f>VLOOKUP(B220,RPT_THUE!$B$5:$H$933,7,FALSE)</f>
        <v>3819265.9999999991</v>
      </c>
      <c r="Z220" s="219">
        <f t="shared" si="9"/>
        <v>4491710.9999999991</v>
      </c>
      <c r="AA220" s="221">
        <f t="shared" si="10"/>
        <v>19543289</v>
      </c>
      <c r="AB220" s="221"/>
      <c r="AC220" s="309">
        <v>1</v>
      </c>
      <c r="AD220" s="221">
        <f t="shared" si="15"/>
        <v>19543290</v>
      </c>
      <c r="AE220">
        <v>19543290</v>
      </c>
      <c r="AF220" s="338">
        <f t="shared" si="16"/>
        <v>0</v>
      </c>
    </row>
    <row r="221" spans="1:32" ht="14.25" x14ac:dyDescent="0.2">
      <c r="A221" s="89">
        <f t="shared" si="17"/>
        <v>218</v>
      </c>
      <c r="B221" s="212">
        <f>GD_CHUNG!B223</f>
        <v>10785</v>
      </c>
      <c r="C221" s="212" t="str">
        <f>GD_CHUNG!C223</f>
        <v>Nguyễn Duy Thái</v>
      </c>
      <c r="D221" s="212" t="str">
        <f>GD_CHUNG!D223</f>
        <v>Phó Trưởng Phòng</v>
      </c>
      <c r="E221" s="213" t="str">
        <f>GD_CHUNG!G223</f>
        <v>HDKX</v>
      </c>
      <c r="F221" s="214">
        <f>VLOOKUP(B221,GD_LCD_HS_LNS!$B$4:$E$1000,4,FALSE)</f>
        <v>5309000</v>
      </c>
      <c r="G221" s="215">
        <f>VLOOKUP(B221,GD_CHUNG!$B$5:$N$594,13,FALSE)</f>
        <v>10522162696011</v>
      </c>
      <c r="H221" s="216">
        <f>VLOOKUP(B221,GD_CHAM_CONG!$C$6:$AN$997,38,FALSE)</f>
        <v>23</v>
      </c>
      <c r="I221" s="216">
        <f>VLOOKUP(B221,GD_CHAM_CONG!$C$6:$AS$997,39,FALSE)+VLOOKUP(B221,GD_CHAM_CONG!$C$6:$AS$997,40,FALSE)+VLOOKUP(B221,GD_CHAM_CONG!$C$6:$AS$997,41,FALSE)+VLOOKUP(B221,GD_CHAM_CONG!$C$6:$AS$997,42,FALSE)+VLOOKUP(B221,GD_CHAM_CONG!$C$6:$AS$997,43,FALSE)</f>
        <v>0</v>
      </c>
      <c r="J221" s="216">
        <f>VLOOKUP(B221,GD_CHAM_CONG!$C$6:$AV$997,44,FALSE)+VLOOKUP(B221,GD_CHAM_CONG!$C$6:$AV$997,45,FALSE)+VLOOKUP(B221,GD_CHAM_CONG!$C$6:$AV$997,46,FALSE)</f>
        <v>0</v>
      </c>
      <c r="K221" s="216">
        <f>VLOOKUP(B221,GD_CHAM_CONG!$C$6:$AW$997,47,FALSE)</f>
        <v>0</v>
      </c>
      <c r="L221" s="216">
        <f>VLOOKUP(B221,GD_CHAM_CONG!$C$6:$AZ$997,47,FALSE)+VLOOKUP(B221,GD_CHAM_CONG!$C$6:$AZ$997,48,FALSE)</f>
        <v>0</v>
      </c>
      <c r="M221" s="216">
        <f>VLOOKUP(B221,GD_CHAM_CONG!$C$6:$BF$997,50,FALSE)+VLOOKUP(B221,GD_CHAM_CONG!$C$6:$BF$997,51,FALSE)+VLOOKUP(B221,GD_CHAM_CONG!$C$6:$BF$997,52,FALSE)+VLOOKUP(B221,GD_CHAM_CONG!$C$6:$BF$997,53,FALSE)+VLOOKUP(B221,GD_CHAM_CONG!$C$6:$BF$997,54,FALSE)</f>
        <v>0</v>
      </c>
      <c r="N221" s="217">
        <f>VLOOKUP(B221,GD_CHAM_CONG!$C$1:$BJ$480,60,FALSE)</f>
        <v>1</v>
      </c>
      <c r="O221" s="218">
        <f>RPT_LNS_LUONG_CHE_DO!BA223</f>
        <v>23355000</v>
      </c>
      <c r="P221" s="218">
        <f>VLOOKUP(B221,RPT_LNS_LUONG_CHE_DO!$B$5:$CA$989,78,FALSE)</f>
        <v>0</v>
      </c>
      <c r="Q221" s="218">
        <f>VLOOKUP(B221,RPT_PHU_CAP_TN!$B$5:$G$1000,6,FALSE)</f>
        <v>0</v>
      </c>
      <c r="R221" s="218">
        <f>VLOOKUP(B221,RPT_TIEN_AN_TRUA!$B$5:$I$1000,8,FALSE)</f>
        <v>680000</v>
      </c>
      <c r="S221" s="218">
        <f>VLOOKUP(B221,RPT_LNS_LUONG_CHE_DO!$B$5:$BV$993,68,FALSE)+VLOOKUP(B221,RPT_LNS_LUONG_CHE_DO!$B$5:$BW$993,69,FALSE)</f>
        <v>0</v>
      </c>
      <c r="T221" s="218">
        <f t="shared" si="8"/>
        <v>24035000</v>
      </c>
      <c r="U221" s="219">
        <f>VLOOKUP(B221,RPT_BAO_HIEM!$B$5:$N$1000,11,FALSE)</f>
        <v>424720</v>
      </c>
      <c r="V221" s="219">
        <f>VLOOKUP(B221,RPT_BAO_HIEM!$B$5:$N$1000,12,FALSE)</f>
        <v>79635</v>
      </c>
      <c r="W221" s="219">
        <f>VLOOKUP(B221,RPT_BAO_HIEM!$B$5:$N$1000,13,FALSE)</f>
        <v>53090</v>
      </c>
      <c r="X221" s="220">
        <f>VLOOKUP(B221,RPT_DOAN_PHI!$B$5:$H$968,7,FALSE)</f>
        <v>115000</v>
      </c>
      <c r="Y221" s="219">
        <f>VLOOKUP(B221,RPT_THUE!$B$5:$H$933,7,FALSE)</f>
        <v>3359144</v>
      </c>
      <c r="Z221" s="219">
        <f t="shared" si="9"/>
        <v>4031589</v>
      </c>
      <c r="AA221" s="221">
        <f t="shared" si="10"/>
        <v>20003411</v>
      </c>
      <c r="AB221" s="221"/>
      <c r="AC221" s="221"/>
      <c r="AD221" s="221">
        <f t="shared" si="15"/>
        <v>20003411</v>
      </c>
      <c r="AE221">
        <v>20003411</v>
      </c>
      <c r="AF221" s="338">
        <f t="shared" si="16"/>
        <v>0</v>
      </c>
    </row>
    <row r="222" spans="1:32" ht="14.25" x14ac:dyDescent="0.2">
      <c r="A222" s="89">
        <f t="shared" si="17"/>
        <v>219</v>
      </c>
      <c r="B222" s="212">
        <f>GD_CHUNG!B224</f>
        <v>10786</v>
      </c>
      <c r="C222" s="212" t="str">
        <f>GD_CHUNG!C224</f>
        <v>Nguyễn Hà Thanh</v>
      </c>
      <c r="D222" s="212" t="str">
        <f>GD_CHUNG!D224</f>
        <v>Phó Trưởng Phòng</v>
      </c>
      <c r="E222" s="213" t="str">
        <f>GD_CHUNG!G224</f>
        <v>HDKX</v>
      </c>
      <c r="F222" s="214">
        <f>VLOOKUP(B222,GD_LCD_HS_LNS!$B$4:$E$1000,4,FALSE)</f>
        <v>5309000</v>
      </c>
      <c r="G222" s="215">
        <f>VLOOKUP(B222,GD_CHUNG!$B$5:$N$594,13,FALSE)</f>
        <v>10522162943019</v>
      </c>
      <c r="H222" s="216">
        <f>VLOOKUP(B222,GD_CHAM_CONG!$C$6:$AN$997,38,FALSE)</f>
        <v>23</v>
      </c>
      <c r="I222" s="216">
        <f>VLOOKUP(B222,GD_CHAM_CONG!$C$6:$AS$997,39,FALSE)+VLOOKUP(B222,GD_CHAM_CONG!$C$6:$AS$997,40,FALSE)+VLOOKUP(B222,GD_CHAM_CONG!$C$6:$AS$997,41,FALSE)+VLOOKUP(B222,GD_CHAM_CONG!$C$6:$AS$997,42,FALSE)+VLOOKUP(B222,GD_CHAM_CONG!$C$6:$AS$997,43,FALSE)</f>
        <v>0</v>
      </c>
      <c r="J222" s="216">
        <f>VLOOKUP(B222,GD_CHAM_CONG!$C$6:$AV$997,44,FALSE)+VLOOKUP(B222,GD_CHAM_CONG!$C$6:$AV$997,45,FALSE)+VLOOKUP(B222,GD_CHAM_CONG!$C$6:$AV$997,46,FALSE)</f>
        <v>0</v>
      </c>
      <c r="K222" s="216">
        <f>VLOOKUP(B222,GD_CHAM_CONG!$C$6:$AW$997,47,FALSE)</f>
        <v>0</v>
      </c>
      <c r="L222" s="216">
        <f>VLOOKUP(B222,GD_CHAM_CONG!$C$6:$AZ$997,47,FALSE)+VLOOKUP(B222,GD_CHAM_CONG!$C$6:$AZ$997,48,FALSE)</f>
        <v>0</v>
      </c>
      <c r="M222" s="216">
        <f>VLOOKUP(B222,GD_CHAM_CONG!$C$6:$BF$997,50,FALSE)+VLOOKUP(B222,GD_CHAM_CONG!$C$6:$BF$997,51,FALSE)+VLOOKUP(B222,GD_CHAM_CONG!$C$6:$BF$997,52,FALSE)+VLOOKUP(B222,GD_CHAM_CONG!$C$6:$BF$997,53,FALSE)+VLOOKUP(B222,GD_CHAM_CONG!$C$6:$BF$997,54,FALSE)</f>
        <v>0</v>
      </c>
      <c r="N222" s="217">
        <f>VLOOKUP(B222,GD_CHAM_CONG!$C$1:$BJ$480,60,FALSE)</f>
        <v>1</v>
      </c>
      <c r="O222" s="218">
        <f>RPT_LNS_LUONG_CHE_DO!BA224</f>
        <v>23355000</v>
      </c>
      <c r="P222" s="218">
        <f>VLOOKUP(B222,RPT_LNS_LUONG_CHE_DO!$B$5:$CA$989,78,FALSE)</f>
        <v>0</v>
      </c>
      <c r="Q222" s="218">
        <f>VLOOKUP(B222,RPT_PHU_CAP_TN!$B$5:$G$1000,6,FALSE)</f>
        <v>0</v>
      </c>
      <c r="R222" s="218">
        <f>VLOOKUP(B222,RPT_TIEN_AN_TRUA!$B$5:$I$1000,8,FALSE)</f>
        <v>680000</v>
      </c>
      <c r="S222" s="218">
        <f>VLOOKUP(B222,RPT_LNS_LUONG_CHE_DO!$B$5:$BV$993,68,FALSE)+VLOOKUP(B222,RPT_LNS_LUONG_CHE_DO!$B$5:$BW$993,69,FALSE)</f>
        <v>0</v>
      </c>
      <c r="T222" s="218">
        <f t="shared" si="8"/>
        <v>24035000</v>
      </c>
      <c r="U222" s="219">
        <f>VLOOKUP(B222,RPT_BAO_HIEM!$B$5:$N$1000,11,FALSE)</f>
        <v>424720</v>
      </c>
      <c r="V222" s="219">
        <f>VLOOKUP(B222,RPT_BAO_HIEM!$B$5:$N$1000,12,FALSE)</f>
        <v>79635</v>
      </c>
      <c r="W222" s="219">
        <f>VLOOKUP(B222,RPT_BAO_HIEM!$B$5:$N$1000,13,FALSE)</f>
        <v>53090</v>
      </c>
      <c r="X222" s="220">
        <f>VLOOKUP(B222,RPT_DOAN_PHI!$B$5:$H$968,7,FALSE)</f>
        <v>115000</v>
      </c>
      <c r="Y222" s="219">
        <f>VLOOKUP(B222,RPT_THUE!$B$5:$H$933,7,FALSE)</f>
        <v>3359144</v>
      </c>
      <c r="Z222" s="219">
        <f t="shared" si="9"/>
        <v>4031589</v>
      </c>
      <c r="AA222" s="221">
        <f t="shared" si="10"/>
        <v>20003411</v>
      </c>
      <c r="AB222" s="221"/>
      <c r="AC222" s="221"/>
      <c r="AD222" s="221">
        <f t="shared" si="15"/>
        <v>20003411</v>
      </c>
      <c r="AE222">
        <v>20003411</v>
      </c>
      <c r="AF222" s="338">
        <f t="shared" si="16"/>
        <v>0</v>
      </c>
    </row>
    <row r="223" spans="1:32" ht="14.25" x14ac:dyDescent="0.2">
      <c r="A223" s="89">
        <f t="shared" si="17"/>
        <v>220</v>
      </c>
      <c r="B223" s="212">
        <f>GD_CHUNG!B225</f>
        <v>10704</v>
      </c>
      <c r="C223" s="212" t="str">
        <f>GD_CHUNG!C225</f>
        <v>Ngô Quốc Khánh</v>
      </c>
      <c r="D223" s="212" t="str">
        <f>GD_CHUNG!D225</f>
        <v>Đội phó</v>
      </c>
      <c r="E223" s="213" t="str">
        <f>GD_CHUNG!G225</f>
        <v>HDKX</v>
      </c>
      <c r="F223" s="214">
        <f>VLOOKUP(B223,GD_LCD_HS_LNS!$B$4:$E$1000,4,FALSE)</f>
        <v>5522000</v>
      </c>
      <c r="G223" s="215">
        <f>VLOOKUP(B223,GD_CHUNG!$B$5:$N$594,13,FALSE)</f>
        <v>10522162947014</v>
      </c>
      <c r="H223" s="216">
        <f>VLOOKUP(B223,GD_CHAM_CONG!$C$6:$AN$997,38,FALSE)</f>
        <v>27</v>
      </c>
      <c r="I223" s="216">
        <f>VLOOKUP(B223,GD_CHAM_CONG!$C$6:$AS$997,39,FALSE)+VLOOKUP(B223,GD_CHAM_CONG!$C$6:$AS$997,40,FALSE)+VLOOKUP(B223,GD_CHAM_CONG!$C$6:$AS$997,41,FALSE)+VLOOKUP(B223,GD_CHAM_CONG!$C$6:$AS$997,42,FALSE)+VLOOKUP(B223,GD_CHAM_CONG!$C$6:$AS$997,43,FALSE)</f>
        <v>0</v>
      </c>
      <c r="J223" s="216">
        <f>VLOOKUP(B223,GD_CHAM_CONG!$C$6:$AV$997,44,FALSE)+VLOOKUP(B223,GD_CHAM_CONG!$C$6:$AV$997,45,FALSE)+VLOOKUP(B223,GD_CHAM_CONG!$C$6:$AV$997,46,FALSE)</f>
        <v>0</v>
      </c>
      <c r="K223" s="216">
        <f>VLOOKUP(B223,GD_CHAM_CONG!$C$6:$AW$997,47,FALSE)</f>
        <v>0</v>
      </c>
      <c r="L223" s="216">
        <f>VLOOKUP(B223,GD_CHAM_CONG!$C$6:$AZ$997,47,FALSE)+VLOOKUP(B223,GD_CHAM_CONG!$C$6:$AZ$997,48,FALSE)</f>
        <v>0</v>
      </c>
      <c r="M223" s="216">
        <f>VLOOKUP(B223,GD_CHAM_CONG!$C$6:$BF$997,50,FALSE)+VLOOKUP(B223,GD_CHAM_CONG!$C$6:$BF$997,51,FALSE)+VLOOKUP(B223,GD_CHAM_CONG!$C$6:$BF$997,52,FALSE)+VLOOKUP(B223,GD_CHAM_CONG!$C$6:$BF$997,53,FALSE)+VLOOKUP(B223,GD_CHAM_CONG!$C$6:$BF$997,54,FALSE)</f>
        <v>0</v>
      </c>
      <c r="N223" s="216">
        <f>VLOOKUP(B223,GD_CHAM_CONG!$C$1:$BJ$480,60,FALSE)</f>
        <v>1.0499999999999998</v>
      </c>
      <c r="O223" s="218">
        <f>RPT_LNS_LUONG_CHE_DO!BA225</f>
        <v>15450749.999999998</v>
      </c>
      <c r="P223" s="218">
        <f>VLOOKUP(B223,RPT_LNS_LUONG_CHE_DO!$B$5:$CA$989,78,FALSE)</f>
        <v>0</v>
      </c>
      <c r="Q223" s="218">
        <f>VLOOKUP(B223,RPT_PHU_CAP_TN!$B$5:$G$1000,6,FALSE)</f>
        <v>0</v>
      </c>
      <c r="R223" s="218">
        <f>VLOOKUP(B223,RPT_TIEN_AN_TRUA!$B$5:$I$1000,8,FALSE)</f>
        <v>680000</v>
      </c>
      <c r="S223" s="218">
        <f>VLOOKUP(B223,RPT_LNS_LUONG_CHE_DO!$B$5:$BV$993,68,FALSE)+VLOOKUP(B223,RPT_LNS_LUONG_CHE_DO!$B$5:$BW$993,69,FALSE)</f>
        <v>0</v>
      </c>
      <c r="T223" s="218">
        <f t="shared" si="8"/>
        <v>16130749.999999998</v>
      </c>
      <c r="U223" s="219">
        <f>VLOOKUP(B223,RPT_BAO_HIEM!$B$5:$N$1000,11,FALSE)</f>
        <v>441760</v>
      </c>
      <c r="V223" s="219">
        <f>VLOOKUP(B223,RPT_BAO_HIEM!$B$5:$N$1000,12,FALSE)</f>
        <v>82830</v>
      </c>
      <c r="W223" s="219">
        <f>VLOOKUP(B223,RPT_BAO_HIEM!$B$5:$N$1000,13,FALSE)</f>
        <v>55220</v>
      </c>
      <c r="X223" s="220">
        <f>VLOOKUP(B223,RPT_DOAN_PHI!$B$5:$H$968,7,FALSE)</f>
        <v>115000</v>
      </c>
      <c r="Y223" s="219">
        <f>VLOOKUP(B223,RPT_THUE!$B$5:$H$933,7,FALSE)</f>
        <v>1170919.4999999995</v>
      </c>
      <c r="Z223" s="219">
        <f t="shared" si="9"/>
        <v>1865729.4999999995</v>
      </c>
      <c r="AA223" s="221">
        <f t="shared" si="10"/>
        <v>14265020.499999998</v>
      </c>
      <c r="AB223" s="221"/>
      <c r="AC223" s="221"/>
      <c r="AD223" s="221">
        <f t="shared" si="15"/>
        <v>14265020.499999998</v>
      </c>
      <c r="AE223">
        <v>14265020.499999998</v>
      </c>
      <c r="AF223" s="338">
        <f t="shared" si="16"/>
        <v>0</v>
      </c>
    </row>
    <row r="224" spans="1:32" ht="14.25" x14ac:dyDescent="0.2">
      <c r="A224" s="89">
        <f t="shared" si="17"/>
        <v>221</v>
      </c>
      <c r="B224" s="212">
        <f>GD_CHUNG!B226</f>
        <v>10686</v>
      </c>
      <c r="C224" s="212" t="str">
        <f>GD_CHUNG!C226</f>
        <v>Đỗ Anh Tuấn</v>
      </c>
      <c r="D224" s="212" t="str">
        <f>GD_CHUNG!D226</f>
        <v>NV Lái xe - VHTTB</v>
      </c>
      <c r="E224" s="213" t="str">
        <f>GD_CHUNG!G226</f>
        <v>HDKX</v>
      </c>
      <c r="F224" s="214">
        <f>VLOOKUP(B224,GD_LCD_HS_LNS!$B$4:$E$1000,4,FALSE)</f>
        <v>4921000</v>
      </c>
      <c r="G224" s="215">
        <f>VLOOKUP(B224,GD_CHUNG!$B$5:$N$594,13,FALSE)</f>
        <v>10522162969018</v>
      </c>
      <c r="H224" s="216">
        <f>VLOOKUP(B224,GD_CHAM_CONG!$C$6:$AN$997,38,FALSE)</f>
        <v>27</v>
      </c>
      <c r="I224" s="216">
        <f>VLOOKUP(B224,GD_CHAM_CONG!$C$6:$AS$997,39,FALSE)+VLOOKUP(B224,GD_CHAM_CONG!$C$6:$AS$997,40,FALSE)+VLOOKUP(B224,GD_CHAM_CONG!$C$6:$AS$997,41,FALSE)+VLOOKUP(B224,GD_CHAM_CONG!$C$6:$AS$997,42,FALSE)+VLOOKUP(B224,GD_CHAM_CONG!$C$6:$AS$997,43,FALSE)</f>
        <v>0</v>
      </c>
      <c r="J224" s="216">
        <f>VLOOKUP(B224,GD_CHAM_CONG!$C$6:$AV$997,44,FALSE)+VLOOKUP(B224,GD_CHAM_CONG!$C$6:$AV$997,45,FALSE)+VLOOKUP(B224,GD_CHAM_CONG!$C$6:$AV$997,46,FALSE)</f>
        <v>0</v>
      </c>
      <c r="K224" s="216">
        <f>VLOOKUP(B224,GD_CHAM_CONG!$C$6:$AW$997,47,FALSE)</f>
        <v>0</v>
      </c>
      <c r="L224" s="216">
        <f>VLOOKUP(B224,GD_CHAM_CONG!$C$6:$AZ$997,47,FALSE)+VLOOKUP(B224,GD_CHAM_CONG!$C$6:$AZ$997,48,FALSE)</f>
        <v>0</v>
      </c>
      <c r="M224" s="216">
        <f>VLOOKUP(B224,GD_CHAM_CONG!$C$6:$BF$997,50,FALSE)+VLOOKUP(B224,GD_CHAM_CONG!$C$6:$BF$997,51,FALSE)+VLOOKUP(B224,GD_CHAM_CONG!$C$6:$BF$997,52,FALSE)+VLOOKUP(B224,GD_CHAM_CONG!$C$6:$BF$997,53,FALSE)+VLOOKUP(B224,GD_CHAM_CONG!$C$6:$BF$997,54,FALSE)</f>
        <v>0</v>
      </c>
      <c r="N224" s="217">
        <f>VLOOKUP(B224,GD_CHAM_CONG!$C$1:$BJ$480,60,FALSE)</f>
        <v>1</v>
      </c>
      <c r="O224" s="218">
        <f>RPT_LNS_LUONG_CHE_DO!BA226</f>
        <v>9630000</v>
      </c>
      <c r="P224" s="218">
        <f>VLOOKUP(B224,RPT_LNS_LUONG_CHE_DO!$B$5:$CA$989,78,FALSE)</f>
        <v>0</v>
      </c>
      <c r="Q224" s="218">
        <f>VLOOKUP(B224,RPT_PHU_CAP_TN!$B$5:$G$1000,6,FALSE)</f>
        <v>0</v>
      </c>
      <c r="R224" s="218">
        <f>VLOOKUP(B224,RPT_TIEN_AN_TRUA!$B$5:$I$1000,8,FALSE)</f>
        <v>680000</v>
      </c>
      <c r="S224" s="218">
        <f>VLOOKUP(B224,RPT_LNS_LUONG_CHE_DO!$B$5:$BV$993,68,FALSE)+VLOOKUP(B224,RPT_LNS_LUONG_CHE_DO!$B$5:$BW$993,69,FALSE)</f>
        <v>0</v>
      </c>
      <c r="T224" s="218">
        <f t="shared" si="8"/>
        <v>10310000</v>
      </c>
      <c r="U224" s="219">
        <f>VLOOKUP(B224,RPT_BAO_HIEM!$B$5:$N$1000,11,FALSE)</f>
        <v>393680</v>
      </c>
      <c r="V224" s="219">
        <f>VLOOKUP(B224,RPT_BAO_HIEM!$B$5:$N$1000,12,FALSE)</f>
        <v>73815</v>
      </c>
      <c r="W224" s="219">
        <f>VLOOKUP(B224,RPT_BAO_HIEM!$B$5:$N$1000,13,FALSE)</f>
        <v>49210</v>
      </c>
      <c r="X224" s="220">
        <f>VLOOKUP(B224,RPT_DOAN_PHI!$B$5:$H$968,7,FALSE)</f>
        <v>96300</v>
      </c>
      <c r="Y224" s="219">
        <f>VLOOKUP(B224,RPT_THUE!$B$5:$H$933,7,FALSE)</f>
        <v>101329.5</v>
      </c>
      <c r="Z224" s="219">
        <f t="shared" si="9"/>
        <v>714334.5</v>
      </c>
      <c r="AA224" s="221">
        <f t="shared" si="10"/>
        <v>9595665.5</v>
      </c>
      <c r="AB224" s="221"/>
      <c r="AC224" s="221"/>
      <c r="AD224" s="221">
        <f t="shared" si="15"/>
        <v>9595665.5</v>
      </c>
      <c r="AE224">
        <v>9595665.5</v>
      </c>
      <c r="AF224" s="338">
        <f t="shared" si="16"/>
        <v>0</v>
      </c>
    </row>
    <row r="225" spans="1:32" ht="14.25" x14ac:dyDescent="0.2">
      <c r="A225" s="89">
        <f t="shared" si="17"/>
        <v>222</v>
      </c>
      <c r="B225" s="212">
        <f>GD_CHUNG!B227</f>
        <v>10687</v>
      </c>
      <c r="C225" s="212" t="str">
        <f>GD_CHUNG!C227</f>
        <v>Lê Hồng Nam</v>
      </c>
      <c r="D225" s="212" t="str">
        <f>GD_CHUNG!D227</f>
        <v>NV Lái xe - VHTTB</v>
      </c>
      <c r="E225" s="213" t="str">
        <f>GD_CHUNG!G227</f>
        <v>HDKX</v>
      </c>
      <c r="F225" s="214">
        <f>VLOOKUP(B225,GD_LCD_HS_LNS!$B$4:$E$1000,4,FALSE)</f>
        <v>4921000</v>
      </c>
      <c r="G225" s="215">
        <f>VLOOKUP(B225,GD_CHUNG!$B$5:$N$594,13,FALSE)</f>
        <v>10520981787015</v>
      </c>
      <c r="H225" s="216">
        <f>VLOOKUP(B225,GD_CHAM_CONG!$C$6:$AN$997,38,FALSE)</f>
        <v>27</v>
      </c>
      <c r="I225" s="216">
        <f>VLOOKUP(B225,GD_CHAM_CONG!$C$6:$AS$997,39,FALSE)+VLOOKUP(B225,GD_CHAM_CONG!$C$6:$AS$997,40,FALSE)+VLOOKUP(B225,GD_CHAM_CONG!$C$6:$AS$997,41,FALSE)+VLOOKUP(B225,GD_CHAM_CONG!$C$6:$AS$997,42,FALSE)+VLOOKUP(B225,GD_CHAM_CONG!$C$6:$AS$997,43,FALSE)</f>
        <v>0</v>
      </c>
      <c r="J225" s="216">
        <f>VLOOKUP(B225,GD_CHAM_CONG!$C$6:$AV$997,44,FALSE)+VLOOKUP(B225,GD_CHAM_CONG!$C$6:$AV$997,45,FALSE)+VLOOKUP(B225,GD_CHAM_CONG!$C$6:$AV$997,46,FALSE)</f>
        <v>0</v>
      </c>
      <c r="K225" s="216">
        <f>VLOOKUP(B225,GD_CHAM_CONG!$C$6:$AW$997,47,FALSE)</f>
        <v>0</v>
      </c>
      <c r="L225" s="216">
        <f>VLOOKUP(B225,GD_CHAM_CONG!$C$6:$AZ$997,47,FALSE)+VLOOKUP(B225,GD_CHAM_CONG!$C$6:$AZ$997,48,FALSE)</f>
        <v>0</v>
      </c>
      <c r="M225" s="216">
        <f>VLOOKUP(B225,GD_CHAM_CONG!$C$6:$BF$997,50,FALSE)+VLOOKUP(B225,GD_CHAM_CONG!$C$6:$BF$997,51,FALSE)+VLOOKUP(B225,GD_CHAM_CONG!$C$6:$BF$997,52,FALSE)+VLOOKUP(B225,GD_CHAM_CONG!$C$6:$BF$997,53,FALSE)+VLOOKUP(B225,GD_CHAM_CONG!$C$6:$BF$997,54,FALSE)</f>
        <v>0</v>
      </c>
      <c r="N225" s="217">
        <f>VLOOKUP(B225,GD_CHAM_CONG!$C$1:$BJ$480,60,FALSE)</f>
        <v>1.0499999999999998</v>
      </c>
      <c r="O225" s="218">
        <f>RPT_LNS_LUONG_CHE_DO!BA227</f>
        <v>10725749.999999998</v>
      </c>
      <c r="P225" s="218">
        <f>VLOOKUP(B225,RPT_LNS_LUONG_CHE_DO!$B$5:$CA$989,78,FALSE)</f>
        <v>0</v>
      </c>
      <c r="Q225" s="218">
        <f>VLOOKUP(B225,RPT_PHU_CAP_TN!$B$5:$G$1000,6,FALSE)</f>
        <v>310000</v>
      </c>
      <c r="R225" s="218">
        <f>VLOOKUP(B225,RPT_TIEN_AN_TRUA!$B$5:$I$1000,8,FALSE)</f>
        <v>680000</v>
      </c>
      <c r="S225" s="218">
        <f>VLOOKUP(B225,RPT_LNS_LUONG_CHE_DO!$B$5:$BV$993,68,FALSE)+VLOOKUP(B225,RPT_LNS_LUONG_CHE_DO!$B$5:$BW$993,69,FALSE)</f>
        <v>0</v>
      </c>
      <c r="T225" s="218">
        <f t="shared" si="8"/>
        <v>11715749.999999998</v>
      </c>
      <c r="U225" s="219">
        <f>VLOOKUP(B225,RPT_BAO_HIEM!$B$5:$N$1000,11,FALSE)</f>
        <v>393680</v>
      </c>
      <c r="V225" s="219">
        <f>VLOOKUP(B225,RPT_BAO_HIEM!$B$5:$N$1000,12,FALSE)</f>
        <v>73815</v>
      </c>
      <c r="W225" s="219">
        <f>VLOOKUP(B225,RPT_BAO_HIEM!$B$5:$N$1000,13,FALSE)</f>
        <v>49210</v>
      </c>
      <c r="X225" s="220">
        <f>VLOOKUP(B225,RPT_DOAN_PHI!$B$5:$H$968,7,FALSE)</f>
        <v>110358</v>
      </c>
      <c r="Y225" s="219">
        <f>VLOOKUP(B225,RPT_THUE!$B$5:$H$933,7,FALSE)</f>
        <v>216366.99999999991</v>
      </c>
      <c r="Z225" s="219">
        <f t="shared" si="9"/>
        <v>843429.99999999988</v>
      </c>
      <c r="AA225" s="221">
        <f t="shared" si="10"/>
        <v>10872319.999999998</v>
      </c>
      <c r="AB225" s="221"/>
      <c r="AC225" s="221"/>
      <c r="AD225" s="221">
        <f t="shared" si="15"/>
        <v>10872319.999999998</v>
      </c>
      <c r="AE225">
        <v>10872319.999999998</v>
      </c>
      <c r="AF225" s="338">
        <f t="shared" si="16"/>
        <v>0</v>
      </c>
    </row>
    <row r="226" spans="1:32" ht="14.25" x14ac:dyDescent="0.2">
      <c r="A226" s="89">
        <f t="shared" si="17"/>
        <v>223</v>
      </c>
      <c r="B226" s="212">
        <f>GD_CHUNG!B228</f>
        <v>10688</v>
      </c>
      <c r="C226" s="212" t="str">
        <f>GD_CHUNG!C228</f>
        <v>Cao Thế Vinh</v>
      </c>
      <c r="D226" s="212" t="str">
        <f>GD_CHUNG!D228</f>
        <v>NV Lái xe - VHTTB</v>
      </c>
      <c r="E226" s="213" t="str">
        <f>GD_CHUNG!G228</f>
        <v>HDKX</v>
      </c>
      <c r="F226" s="214">
        <f>VLOOKUP(B226,GD_LCD_HS_LNS!$B$4:$E$1000,4,FALSE)</f>
        <v>4921000</v>
      </c>
      <c r="G226" s="215">
        <f>VLOOKUP(B226,GD_CHUNG!$B$5:$N$594,13,FALSE)</f>
        <v>10522162949017</v>
      </c>
      <c r="H226" s="216">
        <f>VLOOKUP(B226,GD_CHAM_CONG!$C$6:$AN$997,38,FALSE)</f>
        <v>27</v>
      </c>
      <c r="I226" s="216">
        <f>VLOOKUP(B226,GD_CHAM_CONG!$C$6:$AS$997,39,FALSE)+VLOOKUP(B226,GD_CHAM_CONG!$C$6:$AS$997,40,FALSE)+VLOOKUP(B226,GD_CHAM_CONG!$C$6:$AS$997,41,FALSE)+VLOOKUP(B226,GD_CHAM_CONG!$C$6:$AS$997,42,FALSE)+VLOOKUP(B226,GD_CHAM_CONG!$C$6:$AS$997,43,FALSE)</f>
        <v>0</v>
      </c>
      <c r="J226" s="216">
        <f>VLOOKUP(B226,GD_CHAM_CONG!$C$6:$AV$997,44,FALSE)+VLOOKUP(B226,GD_CHAM_CONG!$C$6:$AV$997,45,FALSE)+VLOOKUP(B226,GD_CHAM_CONG!$C$6:$AV$997,46,FALSE)</f>
        <v>0</v>
      </c>
      <c r="K226" s="216">
        <f>VLOOKUP(B226,GD_CHAM_CONG!$C$6:$AW$997,47,FALSE)</f>
        <v>0</v>
      </c>
      <c r="L226" s="216">
        <f>VLOOKUP(B226,GD_CHAM_CONG!$C$6:$AZ$997,47,FALSE)+VLOOKUP(B226,GD_CHAM_CONG!$C$6:$AZ$997,48,FALSE)</f>
        <v>0</v>
      </c>
      <c r="M226" s="216">
        <f>VLOOKUP(B226,GD_CHAM_CONG!$C$6:$BF$997,50,FALSE)+VLOOKUP(B226,GD_CHAM_CONG!$C$6:$BF$997,51,FALSE)+VLOOKUP(B226,GD_CHAM_CONG!$C$6:$BF$997,52,FALSE)+VLOOKUP(B226,GD_CHAM_CONG!$C$6:$BF$997,53,FALSE)+VLOOKUP(B226,GD_CHAM_CONG!$C$6:$BF$997,54,FALSE)</f>
        <v>0</v>
      </c>
      <c r="N226" s="217">
        <f>VLOOKUP(B226,GD_CHAM_CONG!$C$1:$BJ$480,60,FALSE)</f>
        <v>1</v>
      </c>
      <c r="O226" s="218">
        <f>RPT_LNS_LUONG_CHE_DO!BA228</f>
        <v>10215000</v>
      </c>
      <c r="P226" s="218">
        <f>VLOOKUP(B226,RPT_LNS_LUONG_CHE_DO!$B$5:$CA$989,78,FALSE)</f>
        <v>0</v>
      </c>
      <c r="Q226" s="218">
        <f>VLOOKUP(B226,RPT_PHU_CAP_TN!$B$5:$G$1000,6,FALSE)</f>
        <v>620000</v>
      </c>
      <c r="R226" s="218">
        <f>VLOOKUP(B226,RPT_TIEN_AN_TRUA!$B$5:$I$1000,8,FALSE)</f>
        <v>680000</v>
      </c>
      <c r="S226" s="218">
        <f>VLOOKUP(B226,RPT_LNS_LUONG_CHE_DO!$B$5:$BV$993,68,FALSE)+VLOOKUP(B226,RPT_LNS_LUONG_CHE_DO!$B$5:$BW$993,69,FALSE)</f>
        <v>0</v>
      </c>
      <c r="T226" s="218">
        <f t="shared" si="8"/>
        <v>11515000</v>
      </c>
      <c r="U226" s="219">
        <f>VLOOKUP(B226,RPT_BAO_HIEM!$B$5:$N$1000,11,FALSE)</f>
        <v>393680</v>
      </c>
      <c r="V226" s="219">
        <f>VLOOKUP(B226,RPT_BAO_HIEM!$B$5:$N$1000,12,FALSE)</f>
        <v>73815</v>
      </c>
      <c r="W226" s="219">
        <f>VLOOKUP(B226,RPT_BAO_HIEM!$B$5:$N$1000,13,FALSE)</f>
        <v>49210</v>
      </c>
      <c r="X226" s="220">
        <f>VLOOKUP(B226,RPT_DOAN_PHI!$B$5:$H$968,7,FALSE)</f>
        <v>108350</v>
      </c>
      <c r="Y226" s="219">
        <f>VLOOKUP(B226,RPT_THUE!$B$5:$H$933,7,FALSE)</f>
        <v>41829.5</v>
      </c>
      <c r="Z226" s="219">
        <f t="shared" si="9"/>
        <v>666884.5</v>
      </c>
      <c r="AA226" s="221">
        <f t="shared" si="10"/>
        <v>10848115.5</v>
      </c>
      <c r="AB226" s="221"/>
      <c r="AC226" s="221"/>
      <c r="AD226" s="221">
        <f t="shared" si="15"/>
        <v>10848115.5</v>
      </c>
      <c r="AE226">
        <v>10848115.5</v>
      </c>
      <c r="AF226" s="338">
        <f t="shared" si="16"/>
        <v>0</v>
      </c>
    </row>
    <row r="227" spans="1:32" ht="14.25" x14ac:dyDescent="0.2">
      <c r="A227" s="89">
        <f t="shared" si="17"/>
        <v>224</v>
      </c>
      <c r="B227" s="212">
        <f>GD_CHUNG!B229</f>
        <v>10689</v>
      </c>
      <c r="C227" s="212" t="str">
        <f>GD_CHUNG!C229</f>
        <v>Đỗ Minh Hải</v>
      </c>
      <c r="D227" s="212" t="str">
        <f>GD_CHUNG!D229</f>
        <v>NV Lái xe - VHTTB</v>
      </c>
      <c r="E227" s="213" t="str">
        <f>GD_CHUNG!G229</f>
        <v>HDKX</v>
      </c>
      <c r="F227" s="214">
        <f>VLOOKUP(B227,GD_LCD_HS_LNS!$B$4:$E$1000,4,FALSE)</f>
        <v>4921000</v>
      </c>
      <c r="G227" s="215">
        <f>VLOOKUP(B227,GD_CHUNG!$B$5:$N$594,13,FALSE)</f>
        <v>10520037366015</v>
      </c>
      <c r="H227" s="216">
        <f>VLOOKUP(B227,GD_CHAM_CONG!$C$6:$AN$997,38,FALSE)</f>
        <v>27</v>
      </c>
      <c r="I227" s="216">
        <f>VLOOKUP(B227,GD_CHAM_CONG!$C$6:$AS$997,39,FALSE)+VLOOKUP(B227,GD_CHAM_CONG!$C$6:$AS$997,40,FALSE)+VLOOKUP(B227,GD_CHAM_CONG!$C$6:$AS$997,41,FALSE)+VLOOKUP(B227,GD_CHAM_CONG!$C$6:$AS$997,42,FALSE)+VLOOKUP(B227,GD_CHAM_CONG!$C$6:$AS$997,43,FALSE)</f>
        <v>0</v>
      </c>
      <c r="J227" s="216">
        <f>VLOOKUP(B227,GD_CHAM_CONG!$C$6:$AV$997,44,FALSE)+VLOOKUP(B227,GD_CHAM_CONG!$C$6:$AV$997,45,FALSE)+VLOOKUP(B227,GD_CHAM_CONG!$C$6:$AV$997,46,FALSE)</f>
        <v>0</v>
      </c>
      <c r="K227" s="216">
        <f>VLOOKUP(B227,GD_CHAM_CONG!$C$6:$AW$997,47,FALSE)</f>
        <v>0</v>
      </c>
      <c r="L227" s="216">
        <f>VLOOKUP(B227,GD_CHAM_CONG!$C$6:$AZ$997,47,FALSE)+VLOOKUP(B227,GD_CHAM_CONG!$C$6:$AZ$997,48,FALSE)</f>
        <v>0</v>
      </c>
      <c r="M227" s="216">
        <f>VLOOKUP(B227,GD_CHAM_CONG!$C$6:$BF$997,50,FALSE)+VLOOKUP(B227,GD_CHAM_CONG!$C$6:$BF$997,51,FALSE)+VLOOKUP(B227,GD_CHAM_CONG!$C$6:$BF$997,52,FALSE)+VLOOKUP(B227,GD_CHAM_CONG!$C$6:$BF$997,53,FALSE)+VLOOKUP(B227,GD_CHAM_CONG!$C$6:$BF$997,54,FALSE)</f>
        <v>0</v>
      </c>
      <c r="N227" s="217">
        <f>VLOOKUP(B227,GD_CHAM_CONG!$C$1:$BJ$480,60,FALSE)</f>
        <v>1</v>
      </c>
      <c r="O227" s="218">
        <f>RPT_LNS_LUONG_CHE_DO!BA229</f>
        <v>10215000</v>
      </c>
      <c r="P227" s="218">
        <f>VLOOKUP(B227,RPT_LNS_LUONG_CHE_DO!$B$5:$CA$989,78,FALSE)</f>
        <v>0</v>
      </c>
      <c r="Q227" s="218">
        <f>VLOOKUP(B227,RPT_PHU_CAP_TN!$B$5:$G$1000,6,FALSE)</f>
        <v>310000</v>
      </c>
      <c r="R227" s="218">
        <f>VLOOKUP(B227,RPT_TIEN_AN_TRUA!$B$5:$I$1000,8,FALSE)</f>
        <v>680000</v>
      </c>
      <c r="S227" s="218">
        <f>VLOOKUP(B227,RPT_LNS_LUONG_CHE_DO!$B$5:$BV$993,68,FALSE)+VLOOKUP(B227,RPT_LNS_LUONG_CHE_DO!$B$5:$BW$993,69,FALSE)</f>
        <v>0</v>
      </c>
      <c r="T227" s="218">
        <f t="shared" si="8"/>
        <v>11205000</v>
      </c>
      <c r="U227" s="219">
        <f>VLOOKUP(B227,RPT_BAO_HIEM!$B$5:$N$1000,11,FALSE)</f>
        <v>393680</v>
      </c>
      <c r="V227" s="219">
        <f>VLOOKUP(B227,RPT_BAO_HIEM!$B$5:$N$1000,12,FALSE)</f>
        <v>73815</v>
      </c>
      <c r="W227" s="219">
        <f>VLOOKUP(B227,RPT_BAO_HIEM!$B$5:$N$1000,13,FALSE)</f>
        <v>49210</v>
      </c>
      <c r="X227" s="220">
        <f>VLOOKUP(B227,RPT_DOAN_PHI!$B$5:$H$968,7,FALSE)</f>
        <v>105250</v>
      </c>
      <c r="Y227" s="219">
        <f>VLOOKUP(B227,RPT_THUE!$B$5:$H$933,7,FALSE)</f>
        <v>190829.5</v>
      </c>
      <c r="Z227" s="219">
        <f t="shared" si="9"/>
        <v>812784.5</v>
      </c>
      <c r="AA227" s="221">
        <f t="shared" si="10"/>
        <v>10392215.5</v>
      </c>
      <c r="AB227" s="221"/>
      <c r="AC227" s="221"/>
      <c r="AD227" s="221">
        <f t="shared" si="15"/>
        <v>10392215.5</v>
      </c>
      <c r="AE227">
        <v>10392215.5</v>
      </c>
      <c r="AF227" s="338">
        <f t="shared" si="16"/>
        <v>0</v>
      </c>
    </row>
    <row r="228" spans="1:32" ht="14.25" x14ac:dyDescent="0.2">
      <c r="A228" s="89">
        <f t="shared" si="17"/>
        <v>225</v>
      </c>
      <c r="B228" s="212">
        <f>GD_CHUNG!B230</f>
        <v>10690</v>
      </c>
      <c r="C228" s="212" t="str">
        <f>GD_CHUNG!C230</f>
        <v>Phạm Đăng Khoa</v>
      </c>
      <c r="D228" s="212" t="str">
        <f>GD_CHUNG!D230</f>
        <v>NV Lái xe - VHTTB</v>
      </c>
      <c r="E228" s="213" t="str">
        <f>GD_CHUNG!G230</f>
        <v>HDKX</v>
      </c>
      <c r="F228" s="214">
        <f>VLOOKUP(B228,GD_LCD_HS_LNS!$B$4:$E$1000,4,FALSE)</f>
        <v>4921000</v>
      </c>
      <c r="G228" s="215">
        <f>VLOOKUP(B228,GD_CHUNG!$B$5:$N$594,13,FALSE)</f>
        <v>10520036699010</v>
      </c>
      <c r="H228" s="216">
        <f>VLOOKUP(B228,GD_CHAM_CONG!$C$6:$AN$997,38,FALSE)</f>
        <v>27</v>
      </c>
      <c r="I228" s="216">
        <f>VLOOKUP(B228,GD_CHAM_CONG!$C$6:$AS$997,39,FALSE)+VLOOKUP(B228,GD_CHAM_CONG!$C$6:$AS$997,40,FALSE)+VLOOKUP(B228,GD_CHAM_CONG!$C$6:$AS$997,41,FALSE)+VLOOKUP(B228,GD_CHAM_CONG!$C$6:$AS$997,42,FALSE)+VLOOKUP(B228,GD_CHAM_CONG!$C$6:$AS$997,43,FALSE)</f>
        <v>0</v>
      </c>
      <c r="J228" s="216">
        <f>VLOOKUP(B228,GD_CHAM_CONG!$C$6:$AV$997,44,FALSE)+VLOOKUP(B228,GD_CHAM_CONG!$C$6:$AV$997,45,FALSE)+VLOOKUP(B228,GD_CHAM_CONG!$C$6:$AV$997,46,FALSE)</f>
        <v>0</v>
      </c>
      <c r="K228" s="216">
        <f>VLOOKUP(B228,GD_CHAM_CONG!$C$6:$AW$997,47,FALSE)</f>
        <v>0</v>
      </c>
      <c r="L228" s="216">
        <f>VLOOKUP(B228,GD_CHAM_CONG!$C$6:$AZ$997,47,FALSE)+VLOOKUP(B228,GD_CHAM_CONG!$C$6:$AZ$997,48,FALSE)</f>
        <v>0</v>
      </c>
      <c r="M228" s="216">
        <f>VLOOKUP(B228,GD_CHAM_CONG!$C$6:$BF$997,50,FALSE)+VLOOKUP(B228,GD_CHAM_CONG!$C$6:$BF$997,51,FALSE)+VLOOKUP(B228,GD_CHAM_CONG!$C$6:$BF$997,52,FALSE)+VLOOKUP(B228,GD_CHAM_CONG!$C$6:$BF$997,53,FALSE)+VLOOKUP(B228,GD_CHAM_CONG!$C$6:$BF$997,54,FALSE)</f>
        <v>0</v>
      </c>
      <c r="N228" s="217">
        <f>VLOOKUP(B228,GD_CHAM_CONG!$C$1:$BJ$480,60,FALSE)</f>
        <v>1</v>
      </c>
      <c r="O228" s="218">
        <f>RPT_LNS_LUONG_CHE_DO!BA230</f>
        <v>9630000</v>
      </c>
      <c r="P228" s="218">
        <f>VLOOKUP(B228,RPT_LNS_LUONG_CHE_DO!$B$5:$CA$989,78,FALSE)</f>
        <v>0</v>
      </c>
      <c r="Q228" s="218">
        <f>VLOOKUP(B228,RPT_PHU_CAP_TN!$B$5:$G$1000,6,FALSE)</f>
        <v>0</v>
      </c>
      <c r="R228" s="218">
        <f>VLOOKUP(B228,RPT_TIEN_AN_TRUA!$B$5:$I$1000,8,FALSE)</f>
        <v>680000</v>
      </c>
      <c r="S228" s="218">
        <f>VLOOKUP(B228,RPT_LNS_LUONG_CHE_DO!$B$5:$BV$993,68,FALSE)+VLOOKUP(B228,RPT_LNS_LUONG_CHE_DO!$B$5:$BW$993,69,FALSE)</f>
        <v>0</v>
      </c>
      <c r="T228" s="218">
        <f t="shared" si="8"/>
        <v>10310000</v>
      </c>
      <c r="U228" s="219">
        <f>VLOOKUP(B228,RPT_BAO_HIEM!$B$5:$N$1000,11,FALSE)</f>
        <v>393680</v>
      </c>
      <c r="V228" s="219">
        <f>VLOOKUP(B228,RPT_BAO_HIEM!$B$5:$N$1000,12,FALSE)</f>
        <v>73815</v>
      </c>
      <c r="W228" s="219">
        <f>VLOOKUP(B228,RPT_BAO_HIEM!$B$5:$N$1000,13,FALSE)</f>
        <v>49210</v>
      </c>
      <c r="X228" s="220">
        <f>VLOOKUP(B228,RPT_DOAN_PHI!$B$5:$H$968,7,FALSE)</f>
        <v>96300</v>
      </c>
      <c r="Y228" s="219">
        <f>VLOOKUP(B228,RPT_THUE!$B$5:$H$933,7,FALSE)</f>
        <v>666994</v>
      </c>
      <c r="Z228" s="219">
        <f t="shared" si="9"/>
        <v>1279999</v>
      </c>
      <c r="AA228" s="221">
        <f t="shared" si="10"/>
        <v>9030001</v>
      </c>
      <c r="AB228" s="221"/>
      <c r="AC228" s="221"/>
      <c r="AD228" s="221">
        <f t="shared" si="15"/>
        <v>9030001</v>
      </c>
      <c r="AE228">
        <v>9030001</v>
      </c>
      <c r="AF228" s="338">
        <f t="shared" si="16"/>
        <v>0</v>
      </c>
    </row>
    <row r="229" spans="1:32" ht="14.25" x14ac:dyDescent="0.2">
      <c r="A229" s="89">
        <f t="shared" si="17"/>
        <v>226</v>
      </c>
      <c r="B229" s="212">
        <f>GD_CHUNG!B231</f>
        <v>10691</v>
      </c>
      <c r="C229" s="212" t="str">
        <f>GD_CHUNG!C231</f>
        <v>Hoàng Văn Thanh</v>
      </c>
      <c r="D229" s="212" t="str">
        <f>GD_CHUNG!D231</f>
        <v>NV Lái xe - VHTTB</v>
      </c>
      <c r="E229" s="213" t="str">
        <f>GD_CHUNG!G231</f>
        <v>HDKX</v>
      </c>
      <c r="F229" s="214">
        <f>VLOOKUP(B229,GD_LCD_HS_LNS!$B$4:$E$1000,4,FALSE)</f>
        <v>5541000</v>
      </c>
      <c r="G229" s="215">
        <f>VLOOKUP(B229,GD_CHUNG!$B$5:$N$594,13,FALSE)</f>
        <v>10522162954010</v>
      </c>
      <c r="H229" s="216">
        <f>VLOOKUP(B229,GD_CHAM_CONG!$C$6:$AN$997,38,FALSE)</f>
        <v>9</v>
      </c>
      <c r="I229" s="216">
        <f>VLOOKUP(B229,GD_CHAM_CONG!$C$6:$AS$997,39,FALSE)+VLOOKUP(B229,GD_CHAM_CONG!$C$6:$AS$997,40,FALSE)+VLOOKUP(B229,GD_CHAM_CONG!$C$6:$AS$997,41,FALSE)+VLOOKUP(B229,GD_CHAM_CONG!$C$6:$AS$997,42,FALSE)+VLOOKUP(B229,GD_CHAM_CONG!$C$6:$AS$997,43,FALSE)</f>
        <v>0</v>
      </c>
      <c r="J229" s="216">
        <f>VLOOKUP(B229,GD_CHAM_CONG!$C$6:$AV$997,44,FALSE)+VLOOKUP(B229,GD_CHAM_CONG!$C$6:$AV$997,45,FALSE)+VLOOKUP(B229,GD_CHAM_CONG!$C$6:$AV$997,46,FALSE)</f>
        <v>0</v>
      </c>
      <c r="K229" s="216">
        <f>VLOOKUP(B229,GD_CHAM_CONG!$C$6:$AW$997,47,FALSE)</f>
        <v>0</v>
      </c>
      <c r="L229" s="216">
        <f>VLOOKUP(B229,GD_CHAM_CONG!$C$6:$AZ$997,47,FALSE)+VLOOKUP(B229,GD_CHAM_CONG!$C$6:$AZ$997,48,FALSE)</f>
        <v>18</v>
      </c>
      <c r="M229" s="216">
        <f>VLOOKUP(B229,GD_CHAM_CONG!$C$6:$BF$997,50,FALSE)+VLOOKUP(B229,GD_CHAM_CONG!$C$6:$BF$997,51,FALSE)+VLOOKUP(B229,GD_CHAM_CONG!$C$6:$BF$997,52,FALSE)+VLOOKUP(B229,GD_CHAM_CONG!$C$6:$BF$997,53,FALSE)+VLOOKUP(B229,GD_CHAM_CONG!$C$6:$BF$997,54,FALSE)</f>
        <v>0</v>
      </c>
      <c r="N229" s="217">
        <f>VLOOKUP(B229,GD_CHAM_CONG!$C$1:$BJ$480,60,FALSE)</f>
        <v>1</v>
      </c>
      <c r="O229" s="218">
        <f>RPT_LNS_LUONG_CHE_DO!BA231</f>
        <v>3404999.9999999995</v>
      </c>
      <c r="P229" s="218">
        <f>VLOOKUP(B229,RPT_LNS_LUONG_CHE_DO!$B$5:$CA$989,78,FALSE)</f>
        <v>3836076.923076923</v>
      </c>
      <c r="Q229" s="218">
        <f>VLOOKUP(B229,RPT_PHU_CAP_TN!$B$5:$G$1000,6,FALSE)</f>
        <v>0</v>
      </c>
      <c r="R229" s="218">
        <f>VLOOKUP(B229,RPT_TIEN_AN_TRUA!$B$5:$I$1000,8,FALSE)</f>
        <v>226666.66666666666</v>
      </c>
      <c r="S229" s="218">
        <f>VLOOKUP(B229,RPT_LNS_LUONG_CHE_DO!$B$5:$BV$993,68,FALSE)+VLOOKUP(B229,RPT_LNS_LUONG_CHE_DO!$B$5:$BW$993,69,FALSE)</f>
        <v>0</v>
      </c>
      <c r="T229" s="218">
        <f t="shared" si="8"/>
        <v>7467743.5897435891</v>
      </c>
      <c r="U229" s="219">
        <f>VLOOKUP(B229,RPT_BAO_HIEM!$B$5:$N$1000,11,FALSE)</f>
        <v>443280</v>
      </c>
      <c r="V229" s="219">
        <f>VLOOKUP(B229,RPT_BAO_HIEM!$B$5:$N$1000,12,FALSE)</f>
        <v>83115</v>
      </c>
      <c r="W229" s="219">
        <f>VLOOKUP(B229,RPT_BAO_HIEM!$B$5:$N$1000,13,FALSE)</f>
        <v>55410</v>
      </c>
      <c r="X229" s="220">
        <f>VLOOKUP(B229,RPT_DOAN_PHI!$B$5:$H$968,7,FALSE)</f>
        <v>72411</v>
      </c>
      <c r="Y229" s="219">
        <f>VLOOKUP(B229,RPT_THUE!$B$5:$H$933,7,FALSE)</f>
        <v>447586.69230769225</v>
      </c>
      <c r="Z229" s="219">
        <f t="shared" si="9"/>
        <v>1101802.6923076923</v>
      </c>
      <c r="AA229" s="221">
        <f t="shared" si="10"/>
        <v>6365940.897435897</v>
      </c>
      <c r="AB229" s="221"/>
      <c r="AC229" s="221"/>
      <c r="AD229" s="221">
        <f t="shared" si="15"/>
        <v>6365940.897435897</v>
      </c>
      <c r="AE229">
        <v>6365940.897435897</v>
      </c>
      <c r="AF229" s="338">
        <f t="shared" si="16"/>
        <v>0</v>
      </c>
    </row>
    <row r="230" spans="1:32" ht="14.25" x14ac:dyDescent="0.2">
      <c r="A230" s="89">
        <f t="shared" si="17"/>
        <v>227</v>
      </c>
      <c r="B230" s="212">
        <f>GD_CHUNG!B232</f>
        <v>10692</v>
      </c>
      <c r="C230" s="212" t="str">
        <f>GD_CHUNG!C232</f>
        <v>Đỗ Quang Tiến</v>
      </c>
      <c r="D230" s="212" t="str">
        <f>GD_CHUNG!D232</f>
        <v>NV Lái xe - VHTTB</v>
      </c>
      <c r="E230" s="213" t="str">
        <f>GD_CHUNG!G232</f>
        <v>HDKX</v>
      </c>
      <c r="F230" s="214">
        <f>VLOOKUP(B230,GD_LCD_HS_LNS!$B$4:$E$1000,4,FALSE)</f>
        <v>4921000</v>
      </c>
      <c r="G230" s="215">
        <f>VLOOKUP(B230,GD_CHUNG!$B$5:$N$594,13,FALSE)</f>
        <v>10520324211014</v>
      </c>
      <c r="H230" s="216">
        <f>VLOOKUP(B230,GD_CHAM_CONG!$C$6:$AN$997,38,FALSE)</f>
        <v>27</v>
      </c>
      <c r="I230" s="216">
        <f>VLOOKUP(B230,GD_CHAM_CONG!$C$6:$AS$997,39,FALSE)+VLOOKUP(B230,GD_CHAM_CONG!$C$6:$AS$997,40,FALSE)+VLOOKUP(B230,GD_CHAM_CONG!$C$6:$AS$997,41,FALSE)+VLOOKUP(B230,GD_CHAM_CONG!$C$6:$AS$997,42,FALSE)+VLOOKUP(B230,GD_CHAM_CONG!$C$6:$AS$997,43,FALSE)</f>
        <v>0</v>
      </c>
      <c r="J230" s="216">
        <f>VLOOKUP(B230,GD_CHAM_CONG!$C$6:$AV$997,44,FALSE)+VLOOKUP(B230,GD_CHAM_CONG!$C$6:$AV$997,45,FALSE)+VLOOKUP(B230,GD_CHAM_CONG!$C$6:$AV$997,46,FALSE)</f>
        <v>0</v>
      </c>
      <c r="K230" s="216">
        <f>VLOOKUP(B230,GD_CHAM_CONG!$C$6:$AW$997,47,FALSE)</f>
        <v>0</v>
      </c>
      <c r="L230" s="216">
        <f>VLOOKUP(B230,GD_CHAM_CONG!$C$6:$AZ$997,47,FALSE)+VLOOKUP(B230,GD_CHAM_CONG!$C$6:$AZ$997,48,FALSE)</f>
        <v>0</v>
      </c>
      <c r="M230" s="216">
        <f>VLOOKUP(B230,GD_CHAM_CONG!$C$6:$BF$997,50,FALSE)+VLOOKUP(B230,GD_CHAM_CONG!$C$6:$BF$997,51,FALSE)+VLOOKUP(B230,GD_CHAM_CONG!$C$6:$BF$997,52,FALSE)+VLOOKUP(B230,GD_CHAM_CONG!$C$6:$BF$997,53,FALSE)+VLOOKUP(B230,GD_CHAM_CONG!$C$6:$BF$997,54,FALSE)</f>
        <v>0</v>
      </c>
      <c r="N230" s="217">
        <f>VLOOKUP(B230,GD_CHAM_CONG!$C$1:$BJ$480,60,FALSE)</f>
        <v>0.97</v>
      </c>
      <c r="O230" s="218">
        <f>RPT_LNS_LUONG_CHE_DO!BA232</f>
        <v>9341100</v>
      </c>
      <c r="P230" s="218">
        <f>VLOOKUP(B230,RPT_LNS_LUONG_CHE_DO!$B$5:$CA$989,78,FALSE)</f>
        <v>0</v>
      </c>
      <c r="Q230" s="218">
        <f>VLOOKUP(B230,RPT_PHU_CAP_TN!$B$5:$G$1000,6,FALSE)</f>
        <v>155000</v>
      </c>
      <c r="R230" s="218">
        <f>VLOOKUP(B230,RPT_TIEN_AN_TRUA!$B$5:$I$1000,8,FALSE)</f>
        <v>680000</v>
      </c>
      <c r="S230" s="218">
        <f>VLOOKUP(B230,RPT_LNS_LUONG_CHE_DO!$B$5:$BV$993,68,FALSE)+VLOOKUP(B230,RPT_LNS_LUONG_CHE_DO!$B$5:$BW$993,69,FALSE)</f>
        <v>0</v>
      </c>
      <c r="T230" s="218">
        <f t="shared" si="8"/>
        <v>10176100</v>
      </c>
      <c r="U230" s="219">
        <f>VLOOKUP(B230,RPT_BAO_HIEM!$B$5:$N$1000,11,FALSE)</f>
        <v>393680</v>
      </c>
      <c r="V230" s="219">
        <f>VLOOKUP(B230,RPT_BAO_HIEM!$B$5:$N$1000,12,FALSE)</f>
        <v>73815</v>
      </c>
      <c r="W230" s="219">
        <f>VLOOKUP(B230,RPT_BAO_HIEM!$B$5:$N$1000,13,FALSE)</f>
        <v>49210</v>
      </c>
      <c r="X230" s="220">
        <f>VLOOKUP(B230,RPT_DOAN_PHI!$B$5:$H$968,7,FALSE)</f>
        <v>94961</v>
      </c>
      <c r="Y230" s="219">
        <f>VLOOKUP(B230,RPT_THUE!$B$5:$H$933,7,FALSE)</f>
        <v>362919</v>
      </c>
      <c r="Z230" s="219">
        <f t="shared" si="9"/>
        <v>974585</v>
      </c>
      <c r="AA230" s="221">
        <f t="shared" si="10"/>
        <v>9201515</v>
      </c>
      <c r="AB230" s="221"/>
      <c r="AC230" s="309">
        <v>476685</v>
      </c>
      <c r="AD230" s="221">
        <f t="shared" si="15"/>
        <v>9678200</v>
      </c>
      <c r="AE230">
        <v>9678200</v>
      </c>
      <c r="AF230" s="338">
        <f t="shared" si="16"/>
        <v>0</v>
      </c>
    </row>
    <row r="231" spans="1:32" ht="14.25" x14ac:dyDescent="0.2">
      <c r="A231" s="89">
        <f t="shared" si="17"/>
        <v>228</v>
      </c>
      <c r="B231" s="212">
        <f>GD_CHUNG!B233</f>
        <v>10693</v>
      </c>
      <c r="C231" s="212" t="str">
        <f>GD_CHUNG!C233</f>
        <v>Hoàng Sơn</v>
      </c>
      <c r="D231" s="212" t="str">
        <f>GD_CHUNG!D233</f>
        <v>NV Lái xe - VHTTB</v>
      </c>
      <c r="E231" s="213" t="str">
        <f>GD_CHUNG!G233</f>
        <v>HDKX</v>
      </c>
      <c r="F231" s="214">
        <f>VLOOKUP(B231,GD_LCD_HS_LNS!$B$4:$E$1000,4,FALSE)</f>
        <v>4921000</v>
      </c>
      <c r="G231" s="215">
        <f>VLOOKUP(B231,GD_CHUNG!$B$5:$N$594,13,FALSE)</f>
        <v>10522162931010</v>
      </c>
      <c r="H231" s="216">
        <f>VLOOKUP(B231,GD_CHAM_CONG!$C$6:$AN$997,38,FALSE)</f>
        <v>27</v>
      </c>
      <c r="I231" s="216">
        <f>VLOOKUP(B231,GD_CHAM_CONG!$C$6:$AS$997,39,FALSE)+VLOOKUP(B231,GD_CHAM_CONG!$C$6:$AS$997,40,FALSE)+VLOOKUP(B231,GD_CHAM_CONG!$C$6:$AS$997,41,FALSE)+VLOOKUP(B231,GD_CHAM_CONG!$C$6:$AS$997,42,FALSE)+VLOOKUP(B231,GD_CHAM_CONG!$C$6:$AS$997,43,FALSE)</f>
        <v>0</v>
      </c>
      <c r="J231" s="216">
        <f>VLOOKUP(B231,GD_CHAM_CONG!$C$6:$AV$997,44,FALSE)+VLOOKUP(B231,GD_CHAM_CONG!$C$6:$AV$997,45,FALSE)+VLOOKUP(B231,GD_CHAM_CONG!$C$6:$AV$997,46,FALSE)</f>
        <v>0</v>
      </c>
      <c r="K231" s="216">
        <f>VLOOKUP(B231,GD_CHAM_CONG!$C$6:$AW$997,47,FALSE)</f>
        <v>0</v>
      </c>
      <c r="L231" s="216">
        <f>VLOOKUP(B231,GD_CHAM_CONG!$C$6:$AZ$997,47,FALSE)+VLOOKUP(B231,GD_CHAM_CONG!$C$6:$AZ$997,48,FALSE)</f>
        <v>0</v>
      </c>
      <c r="M231" s="216">
        <f>VLOOKUP(B231,GD_CHAM_CONG!$C$6:$BF$997,50,FALSE)+VLOOKUP(B231,GD_CHAM_CONG!$C$6:$BF$997,51,FALSE)+VLOOKUP(B231,GD_CHAM_CONG!$C$6:$BF$997,52,FALSE)+VLOOKUP(B231,GD_CHAM_CONG!$C$6:$BF$997,53,FALSE)+VLOOKUP(B231,GD_CHAM_CONG!$C$6:$BF$997,54,FALSE)</f>
        <v>0</v>
      </c>
      <c r="N231" s="217">
        <f>VLOOKUP(B231,GD_CHAM_CONG!$C$1:$BJ$480,60,FALSE)</f>
        <v>1</v>
      </c>
      <c r="O231" s="218">
        <f>RPT_LNS_LUONG_CHE_DO!BA233</f>
        <v>8100000</v>
      </c>
      <c r="P231" s="218">
        <f>VLOOKUP(B231,RPT_LNS_LUONG_CHE_DO!$B$5:$CA$989,78,FALSE)</f>
        <v>0</v>
      </c>
      <c r="Q231" s="218">
        <f>VLOOKUP(B231,RPT_PHU_CAP_TN!$B$5:$G$1000,6,FALSE)</f>
        <v>0</v>
      </c>
      <c r="R231" s="218">
        <f>VLOOKUP(B231,RPT_TIEN_AN_TRUA!$B$5:$I$1000,8,FALSE)</f>
        <v>680000</v>
      </c>
      <c r="S231" s="218">
        <f>VLOOKUP(B231,RPT_LNS_LUONG_CHE_DO!$B$5:$BV$993,68,FALSE)+VLOOKUP(B231,RPT_LNS_LUONG_CHE_DO!$B$5:$BW$993,69,FALSE)</f>
        <v>0</v>
      </c>
      <c r="T231" s="218">
        <f t="shared" si="8"/>
        <v>8780000</v>
      </c>
      <c r="U231" s="219">
        <f>VLOOKUP(B231,RPT_BAO_HIEM!$B$5:$N$1000,11,FALSE)</f>
        <v>393680</v>
      </c>
      <c r="V231" s="219">
        <f>VLOOKUP(B231,RPT_BAO_HIEM!$B$5:$N$1000,12,FALSE)</f>
        <v>73815</v>
      </c>
      <c r="W231" s="219">
        <f>VLOOKUP(B231,RPT_BAO_HIEM!$B$5:$N$1000,13,FALSE)</f>
        <v>49210</v>
      </c>
      <c r="X231" s="220">
        <f>VLOOKUP(B231,RPT_DOAN_PHI!$B$5:$H$968,7,FALSE)</f>
        <v>81000</v>
      </c>
      <c r="Y231" s="219">
        <f>VLOOKUP(B231,RPT_THUE!$B$5:$H$933,7,FALSE)</f>
        <v>148579.5</v>
      </c>
      <c r="Z231" s="219">
        <f t="shared" si="9"/>
        <v>746284.5</v>
      </c>
      <c r="AA231" s="221">
        <f t="shared" si="10"/>
        <v>8033715.5</v>
      </c>
      <c r="AB231" s="221"/>
      <c r="AC231" s="309">
        <v>400950</v>
      </c>
      <c r="AD231" s="221">
        <f t="shared" si="15"/>
        <v>8434665.5</v>
      </c>
      <c r="AE231">
        <v>8434665.5</v>
      </c>
      <c r="AF231" s="338">
        <f t="shared" si="16"/>
        <v>0</v>
      </c>
    </row>
    <row r="232" spans="1:32" ht="14.25" x14ac:dyDescent="0.2">
      <c r="A232" s="89">
        <f t="shared" si="17"/>
        <v>229</v>
      </c>
      <c r="B232" s="212">
        <f>GD_CHUNG!B234</f>
        <v>10694</v>
      </c>
      <c r="C232" s="212" t="str">
        <f>GD_CHUNG!C234</f>
        <v>Trần Văn Trà</v>
      </c>
      <c r="D232" s="212" t="str">
        <f>GD_CHUNG!D234</f>
        <v>NV Lái xe - VHTTB</v>
      </c>
      <c r="E232" s="213" t="str">
        <f>GD_CHUNG!G234</f>
        <v>HDKX</v>
      </c>
      <c r="F232" s="214">
        <f>VLOOKUP(B232,GD_LCD_HS_LNS!$B$4:$E$1000,4,FALSE)</f>
        <v>4921000</v>
      </c>
      <c r="G232" s="215">
        <f>VLOOKUP(B232,GD_CHUNG!$B$5:$N$594,13,FALSE)</f>
        <v>10522162896010</v>
      </c>
      <c r="H232" s="216">
        <f>VLOOKUP(B232,GD_CHAM_CONG!$C$6:$AN$997,38,FALSE)</f>
        <v>27</v>
      </c>
      <c r="I232" s="216">
        <f>VLOOKUP(B232,GD_CHAM_CONG!$C$6:$AS$997,39,FALSE)+VLOOKUP(B232,GD_CHAM_CONG!$C$6:$AS$997,40,FALSE)+VLOOKUP(B232,GD_CHAM_CONG!$C$6:$AS$997,41,FALSE)+VLOOKUP(B232,GD_CHAM_CONG!$C$6:$AS$997,42,FALSE)+VLOOKUP(B232,GD_CHAM_CONG!$C$6:$AS$997,43,FALSE)</f>
        <v>0</v>
      </c>
      <c r="J232" s="216">
        <f>VLOOKUP(B232,GD_CHAM_CONG!$C$6:$AV$997,44,FALSE)+VLOOKUP(B232,GD_CHAM_CONG!$C$6:$AV$997,45,FALSE)+VLOOKUP(B232,GD_CHAM_CONG!$C$6:$AV$997,46,FALSE)</f>
        <v>0</v>
      </c>
      <c r="K232" s="216">
        <f>VLOOKUP(B232,GD_CHAM_CONG!$C$6:$AW$997,47,FALSE)</f>
        <v>0</v>
      </c>
      <c r="L232" s="216">
        <f>VLOOKUP(B232,GD_CHAM_CONG!$C$6:$AZ$997,47,FALSE)+VLOOKUP(B232,GD_CHAM_CONG!$C$6:$AZ$997,48,FALSE)</f>
        <v>0</v>
      </c>
      <c r="M232" s="216">
        <f>VLOOKUP(B232,GD_CHAM_CONG!$C$6:$BF$997,50,FALSE)+VLOOKUP(B232,GD_CHAM_CONG!$C$6:$BF$997,51,FALSE)+VLOOKUP(B232,GD_CHAM_CONG!$C$6:$BF$997,52,FALSE)+VLOOKUP(B232,GD_CHAM_CONG!$C$6:$BF$997,53,FALSE)+VLOOKUP(B232,GD_CHAM_CONG!$C$6:$BF$997,54,FALSE)</f>
        <v>0</v>
      </c>
      <c r="N232" s="217">
        <f>VLOOKUP(B232,GD_CHAM_CONG!$C$1:$BJ$480,60,FALSE)</f>
        <v>1</v>
      </c>
      <c r="O232" s="218">
        <f>RPT_LNS_LUONG_CHE_DO!BA234</f>
        <v>8100000</v>
      </c>
      <c r="P232" s="218">
        <f>VLOOKUP(B232,RPT_LNS_LUONG_CHE_DO!$B$5:$CA$989,78,FALSE)</f>
        <v>0</v>
      </c>
      <c r="Q232" s="218">
        <f>VLOOKUP(B232,RPT_PHU_CAP_TN!$B$5:$G$1000,6,FALSE)</f>
        <v>155000</v>
      </c>
      <c r="R232" s="218">
        <f>VLOOKUP(B232,RPT_TIEN_AN_TRUA!$B$5:$I$1000,8,FALSE)</f>
        <v>680000</v>
      </c>
      <c r="S232" s="218">
        <f>VLOOKUP(B232,RPT_LNS_LUONG_CHE_DO!$B$5:$BV$993,68,FALSE)+VLOOKUP(B232,RPT_LNS_LUONG_CHE_DO!$B$5:$BW$993,69,FALSE)</f>
        <v>0</v>
      </c>
      <c r="T232" s="218">
        <f t="shared" si="8"/>
        <v>8935000</v>
      </c>
      <c r="U232" s="219">
        <f>VLOOKUP(B232,RPT_BAO_HIEM!$B$5:$N$1000,11,FALSE)</f>
        <v>393680</v>
      </c>
      <c r="V232" s="219">
        <f>VLOOKUP(B232,RPT_BAO_HIEM!$B$5:$N$1000,12,FALSE)</f>
        <v>73815</v>
      </c>
      <c r="W232" s="219">
        <f>VLOOKUP(B232,RPT_BAO_HIEM!$B$5:$N$1000,13,FALSE)</f>
        <v>49210</v>
      </c>
      <c r="X232" s="220">
        <f>VLOOKUP(B232,RPT_DOAN_PHI!$B$5:$H$968,7,FALSE)</f>
        <v>82550</v>
      </c>
      <c r="Y232" s="219">
        <f>VLOOKUP(B232,RPT_THUE!$B$5:$H$933,7,FALSE)</f>
        <v>0</v>
      </c>
      <c r="Z232" s="219">
        <f t="shared" si="9"/>
        <v>599255</v>
      </c>
      <c r="AA232" s="221">
        <f t="shared" si="10"/>
        <v>8335745</v>
      </c>
      <c r="AB232" s="221"/>
      <c r="AC232" s="221"/>
      <c r="AD232" s="221">
        <f t="shared" si="15"/>
        <v>8335745</v>
      </c>
      <c r="AE232">
        <v>8335745</v>
      </c>
      <c r="AF232" s="338">
        <f t="shared" si="16"/>
        <v>0</v>
      </c>
    </row>
    <row r="233" spans="1:32" ht="14.25" x14ac:dyDescent="0.2">
      <c r="A233" s="89">
        <f t="shared" si="17"/>
        <v>230</v>
      </c>
      <c r="B233" s="212">
        <f>GD_CHUNG!B235</f>
        <v>10696</v>
      </c>
      <c r="C233" s="212" t="str">
        <f>GD_CHUNG!C235</f>
        <v>Nguyễn Đình Thiện</v>
      </c>
      <c r="D233" s="212" t="str">
        <f>GD_CHUNG!D235</f>
        <v>NV Lái xe - VHTTB</v>
      </c>
      <c r="E233" s="213" t="str">
        <f>GD_CHUNG!G235</f>
        <v>HDKX</v>
      </c>
      <c r="F233" s="214">
        <f>VLOOKUP(B233,GD_LCD_HS_LNS!$B$4:$E$1000,4,FALSE)</f>
        <v>4921000</v>
      </c>
      <c r="G233" s="215">
        <f>VLOOKUP(B233,GD_CHUNG!$B$5:$N$594,13,FALSE)</f>
        <v>10520035677013</v>
      </c>
      <c r="H233" s="216">
        <f>VLOOKUP(B233,GD_CHAM_CONG!$C$6:$AN$997,38,FALSE)</f>
        <v>27</v>
      </c>
      <c r="I233" s="216">
        <f>VLOOKUP(B233,GD_CHAM_CONG!$C$6:$AS$997,39,FALSE)+VLOOKUP(B233,GD_CHAM_CONG!$C$6:$AS$997,40,FALSE)+VLOOKUP(B233,GD_CHAM_CONG!$C$6:$AS$997,41,FALSE)+VLOOKUP(B233,GD_CHAM_CONG!$C$6:$AS$997,42,FALSE)+VLOOKUP(B233,GD_CHAM_CONG!$C$6:$AS$997,43,FALSE)</f>
        <v>0</v>
      </c>
      <c r="J233" s="216">
        <f>VLOOKUP(B233,GD_CHAM_CONG!$C$6:$AV$997,44,FALSE)+VLOOKUP(B233,GD_CHAM_CONG!$C$6:$AV$997,45,FALSE)+VLOOKUP(B233,GD_CHAM_CONG!$C$6:$AV$997,46,FALSE)</f>
        <v>0</v>
      </c>
      <c r="K233" s="216">
        <f>VLOOKUP(B233,GD_CHAM_CONG!$C$6:$AW$997,47,FALSE)</f>
        <v>0</v>
      </c>
      <c r="L233" s="216">
        <f>VLOOKUP(B233,GD_CHAM_CONG!$C$6:$AZ$997,47,FALSE)+VLOOKUP(B233,GD_CHAM_CONG!$C$6:$AZ$997,48,FALSE)</f>
        <v>0</v>
      </c>
      <c r="M233" s="216">
        <f>VLOOKUP(B233,GD_CHAM_CONG!$C$6:$BF$997,50,FALSE)+VLOOKUP(B233,GD_CHAM_CONG!$C$6:$BF$997,51,FALSE)+VLOOKUP(B233,GD_CHAM_CONG!$C$6:$BF$997,52,FALSE)+VLOOKUP(B233,GD_CHAM_CONG!$C$6:$BF$997,53,FALSE)+VLOOKUP(B233,GD_CHAM_CONG!$C$6:$BF$997,54,FALSE)</f>
        <v>0</v>
      </c>
      <c r="N233" s="217">
        <f>VLOOKUP(B233,GD_CHAM_CONG!$C$1:$BJ$480,60,FALSE)</f>
        <v>1</v>
      </c>
      <c r="O233" s="218">
        <f>RPT_LNS_LUONG_CHE_DO!BA235</f>
        <v>9630000</v>
      </c>
      <c r="P233" s="218">
        <f>VLOOKUP(B233,RPT_LNS_LUONG_CHE_DO!$B$5:$CA$989,78,FALSE)</f>
        <v>0</v>
      </c>
      <c r="Q233" s="218">
        <f>VLOOKUP(B233,RPT_PHU_CAP_TN!$B$5:$G$1000,6,FALSE)</f>
        <v>0</v>
      </c>
      <c r="R233" s="218">
        <f>VLOOKUP(B233,RPT_TIEN_AN_TRUA!$B$5:$I$1000,8,FALSE)</f>
        <v>680000</v>
      </c>
      <c r="S233" s="218">
        <f>VLOOKUP(B233,RPT_LNS_LUONG_CHE_DO!$B$5:$BV$993,68,FALSE)+VLOOKUP(B233,RPT_LNS_LUONG_CHE_DO!$B$5:$BW$993,69,FALSE)</f>
        <v>0</v>
      </c>
      <c r="T233" s="218">
        <f t="shared" si="8"/>
        <v>10310000</v>
      </c>
      <c r="U233" s="219">
        <f>VLOOKUP(B233,RPT_BAO_HIEM!$B$5:$N$1000,11,FALSE)</f>
        <v>393680</v>
      </c>
      <c r="V233" s="219">
        <f>VLOOKUP(B233,RPT_BAO_HIEM!$B$5:$N$1000,12,FALSE)</f>
        <v>73815</v>
      </c>
      <c r="W233" s="219">
        <f>VLOOKUP(B233,RPT_BAO_HIEM!$B$5:$N$1000,13,FALSE)</f>
        <v>49210</v>
      </c>
      <c r="X233" s="220">
        <f>VLOOKUP(B233,RPT_DOAN_PHI!$B$5:$H$968,7,FALSE)</f>
        <v>96300</v>
      </c>
      <c r="Y233" s="219">
        <f>VLOOKUP(B233,RPT_THUE!$B$5:$H$933,7,FALSE)</f>
        <v>233179.5</v>
      </c>
      <c r="Z233" s="219">
        <f t="shared" si="9"/>
        <v>846184.5</v>
      </c>
      <c r="AA233" s="221">
        <f t="shared" si="10"/>
        <v>9463815.5</v>
      </c>
      <c r="AB233" s="309">
        <v>953370</v>
      </c>
      <c r="AC233" s="221"/>
      <c r="AD233" s="221">
        <f t="shared" si="15"/>
        <v>8510445.5</v>
      </c>
      <c r="AE233">
        <v>8510445.5</v>
      </c>
      <c r="AF233" s="338">
        <f t="shared" si="16"/>
        <v>0</v>
      </c>
    </row>
    <row r="234" spans="1:32" ht="14.25" x14ac:dyDescent="0.2">
      <c r="A234" s="89">
        <f t="shared" si="17"/>
        <v>231</v>
      </c>
      <c r="B234" s="212">
        <f>GD_CHUNG!B236</f>
        <v>10697</v>
      </c>
      <c r="C234" s="212" t="str">
        <f>GD_CHUNG!C236</f>
        <v>Trần Hưng Nhân</v>
      </c>
      <c r="D234" s="212" t="str">
        <f>GD_CHUNG!D236</f>
        <v>NV Lái xe - VHTTB</v>
      </c>
      <c r="E234" s="213" t="str">
        <f>GD_CHUNG!G236</f>
        <v>HDKX</v>
      </c>
      <c r="F234" s="214">
        <f>VLOOKUP(B234,GD_LCD_HS_LNS!$B$4:$E$1000,4,FALSE)</f>
        <v>4921000</v>
      </c>
      <c r="G234" s="215">
        <f>VLOOKUP(B234,GD_CHUNG!$B$5:$N$594,13,FALSE)</f>
        <v>10520440823019</v>
      </c>
      <c r="H234" s="216">
        <f>VLOOKUP(B234,GD_CHAM_CONG!$C$6:$AN$997,38,FALSE)</f>
        <v>27</v>
      </c>
      <c r="I234" s="216">
        <f>VLOOKUP(B234,GD_CHAM_CONG!$C$6:$AS$997,39,FALSE)+VLOOKUP(B234,GD_CHAM_CONG!$C$6:$AS$997,40,FALSE)+VLOOKUP(B234,GD_CHAM_CONG!$C$6:$AS$997,41,FALSE)+VLOOKUP(B234,GD_CHAM_CONG!$C$6:$AS$997,42,FALSE)+VLOOKUP(B234,GD_CHAM_CONG!$C$6:$AS$997,43,FALSE)</f>
        <v>0</v>
      </c>
      <c r="J234" s="216">
        <f>VLOOKUP(B234,GD_CHAM_CONG!$C$6:$AV$997,44,FALSE)+VLOOKUP(B234,GD_CHAM_CONG!$C$6:$AV$997,45,FALSE)+VLOOKUP(B234,GD_CHAM_CONG!$C$6:$AV$997,46,FALSE)</f>
        <v>0</v>
      </c>
      <c r="K234" s="216">
        <f>VLOOKUP(B234,GD_CHAM_CONG!$C$6:$AW$997,47,FALSE)</f>
        <v>0</v>
      </c>
      <c r="L234" s="216">
        <f>VLOOKUP(B234,GD_CHAM_CONG!$C$6:$AZ$997,47,FALSE)+VLOOKUP(B234,GD_CHAM_CONG!$C$6:$AZ$997,48,FALSE)</f>
        <v>0</v>
      </c>
      <c r="M234" s="216">
        <f>VLOOKUP(B234,GD_CHAM_CONG!$C$6:$BF$997,50,FALSE)+VLOOKUP(B234,GD_CHAM_CONG!$C$6:$BF$997,51,FALSE)+VLOOKUP(B234,GD_CHAM_CONG!$C$6:$BF$997,52,FALSE)+VLOOKUP(B234,GD_CHAM_CONG!$C$6:$BF$997,53,FALSE)+VLOOKUP(B234,GD_CHAM_CONG!$C$6:$BF$997,54,FALSE)</f>
        <v>0</v>
      </c>
      <c r="N234" s="217">
        <f>VLOOKUP(B234,GD_CHAM_CONG!$C$1:$BJ$480,60,FALSE)</f>
        <v>1</v>
      </c>
      <c r="O234" s="218">
        <f>RPT_LNS_LUONG_CHE_DO!BA236</f>
        <v>9630000</v>
      </c>
      <c r="P234" s="218">
        <f>VLOOKUP(B234,RPT_LNS_LUONG_CHE_DO!$B$5:$CA$989,78,FALSE)</f>
        <v>0</v>
      </c>
      <c r="Q234" s="218">
        <f>VLOOKUP(B234,RPT_PHU_CAP_TN!$B$5:$G$1000,6,FALSE)</f>
        <v>0</v>
      </c>
      <c r="R234" s="218">
        <f>VLOOKUP(B234,RPT_TIEN_AN_TRUA!$B$5:$I$1000,8,FALSE)</f>
        <v>680000</v>
      </c>
      <c r="S234" s="218">
        <f>VLOOKUP(B234,RPT_LNS_LUONG_CHE_DO!$B$5:$BV$993,68,FALSE)+VLOOKUP(B234,RPT_LNS_LUONG_CHE_DO!$B$5:$BW$993,69,FALSE)</f>
        <v>0</v>
      </c>
      <c r="T234" s="218">
        <f t="shared" si="8"/>
        <v>10310000</v>
      </c>
      <c r="U234" s="219">
        <f>VLOOKUP(B234,RPT_BAO_HIEM!$B$5:$N$1000,11,FALSE)</f>
        <v>393680</v>
      </c>
      <c r="V234" s="219">
        <f>VLOOKUP(B234,RPT_BAO_HIEM!$B$5:$N$1000,12,FALSE)</f>
        <v>73815</v>
      </c>
      <c r="W234" s="219">
        <f>VLOOKUP(B234,RPT_BAO_HIEM!$B$5:$N$1000,13,FALSE)</f>
        <v>49210</v>
      </c>
      <c r="X234" s="220">
        <f>VLOOKUP(B234,RPT_DOAN_PHI!$B$5:$H$968,7,FALSE)</f>
        <v>96300</v>
      </c>
      <c r="Y234" s="219">
        <f>VLOOKUP(B234,RPT_THUE!$B$5:$H$933,7,FALSE)</f>
        <v>101329.5</v>
      </c>
      <c r="Z234" s="219">
        <f t="shared" si="9"/>
        <v>714334.5</v>
      </c>
      <c r="AA234" s="221">
        <f t="shared" si="10"/>
        <v>9595665.5</v>
      </c>
      <c r="AB234" s="221"/>
      <c r="AC234" s="221"/>
      <c r="AD234" s="221">
        <f t="shared" si="15"/>
        <v>9595665.5</v>
      </c>
      <c r="AE234">
        <v>9595665.5</v>
      </c>
      <c r="AF234" s="338">
        <f t="shared" si="16"/>
        <v>0</v>
      </c>
    </row>
    <row r="235" spans="1:32" ht="14.25" x14ac:dyDescent="0.2">
      <c r="A235" s="89">
        <f t="shared" si="17"/>
        <v>232</v>
      </c>
      <c r="B235" s="212">
        <f>GD_CHUNG!B237</f>
        <v>10698</v>
      </c>
      <c r="C235" s="212" t="str">
        <f>GD_CHUNG!C237</f>
        <v>Nguyễn Ngọc Toàn</v>
      </c>
      <c r="D235" s="212" t="str">
        <f>GD_CHUNG!D237</f>
        <v>NV Lái xe - VHTTB</v>
      </c>
      <c r="E235" s="213" t="str">
        <f>GD_CHUNG!G237</f>
        <v>HDKX</v>
      </c>
      <c r="F235" s="214">
        <f>VLOOKUP(B235,GD_LCD_HS_LNS!$B$4:$E$1000,4,FALSE)</f>
        <v>4921000</v>
      </c>
      <c r="G235" s="215">
        <f>VLOOKUP(B235,GD_CHUNG!$B$5:$N$594,13,FALSE)</f>
        <v>10520036969018</v>
      </c>
      <c r="H235" s="216">
        <f>VLOOKUP(B235,GD_CHAM_CONG!$C$6:$AN$997,38,FALSE)</f>
        <v>27</v>
      </c>
      <c r="I235" s="216">
        <f>VLOOKUP(B235,GD_CHAM_CONG!$C$6:$AS$997,39,FALSE)+VLOOKUP(B235,GD_CHAM_CONG!$C$6:$AS$997,40,FALSE)+VLOOKUP(B235,GD_CHAM_CONG!$C$6:$AS$997,41,FALSE)+VLOOKUP(B235,GD_CHAM_CONG!$C$6:$AS$997,42,FALSE)+VLOOKUP(B235,GD_CHAM_CONG!$C$6:$AS$997,43,FALSE)</f>
        <v>0</v>
      </c>
      <c r="J235" s="216">
        <f>VLOOKUP(B235,GD_CHAM_CONG!$C$6:$AV$997,44,FALSE)+VLOOKUP(B235,GD_CHAM_CONG!$C$6:$AV$997,45,FALSE)+VLOOKUP(B235,GD_CHAM_CONG!$C$6:$AV$997,46,FALSE)</f>
        <v>0</v>
      </c>
      <c r="K235" s="216">
        <f>VLOOKUP(B235,GD_CHAM_CONG!$C$6:$AW$997,47,FALSE)</f>
        <v>0</v>
      </c>
      <c r="L235" s="216">
        <f>VLOOKUP(B235,GD_CHAM_CONG!$C$6:$AZ$997,47,FALSE)+VLOOKUP(B235,GD_CHAM_CONG!$C$6:$AZ$997,48,FALSE)</f>
        <v>0</v>
      </c>
      <c r="M235" s="216">
        <f>VLOOKUP(B235,GD_CHAM_CONG!$C$6:$BF$997,50,FALSE)+VLOOKUP(B235,GD_CHAM_CONG!$C$6:$BF$997,51,FALSE)+VLOOKUP(B235,GD_CHAM_CONG!$C$6:$BF$997,52,FALSE)+VLOOKUP(B235,GD_CHAM_CONG!$C$6:$BF$997,53,FALSE)+VLOOKUP(B235,GD_CHAM_CONG!$C$6:$BF$997,54,FALSE)</f>
        <v>0</v>
      </c>
      <c r="N235" s="217">
        <f>VLOOKUP(B235,GD_CHAM_CONG!$C$1:$BJ$480,60,FALSE)</f>
        <v>1</v>
      </c>
      <c r="O235" s="218">
        <f>RPT_LNS_LUONG_CHE_DO!BA237</f>
        <v>9630000</v>
      </c>
      <c r="P235" s="218">
        <f>VLOOKUP(B235,RPT_LNS_LUONG_CHE_DO!$B$5:$CA$989,78,FALSE)</f>
        <v>0</v>
      </c>
      <c r="Q235" s="218">
        <f>VLOOKUP(B235,RPT_PHU_CAP_TN!$B$5:$G$1000,6,FALSE)</f>
        <v>0</v>
      </c>
      <c r="R235" s="218">
        <f>VLOOKUP(B235,RPT_TIEN_AN_TRUA!$B$5:$I$1000,8,FALSE)</f>
        <v>680000</v>
      </c>
      <c r="S235" s="218">
        <f>VLOOKUP(B235,RPT_LNS_LUONG_CHE_DO!$B$5:$BV$993,68,FALSE)+VLOOKUP(B235,RPT_LNS_LUONG_CHE_DO!$B$5:$BW$993,69,FALSE)</f>
        <v>0</v>
      </c>
      <c r="T235" s="218">
        <f t="shared" si="8"/>
        <v>10310000</v>
      </c>
      <c r="U235" s="219">
        <f>VLOOKUP(B235,RPT_BAO_HIEM!$B$5:$N$1000,11,FALSE)</f>
        <v>393680</v>
      </c>
      <c r="V235" s="219">
        <f>VLOOKUP(B235,RPT_BAO_HIEM!$B$5:$N$1000,12,FALSE)</f>
        <v>73815</v>
      </c>
      <c r="W235" s="219">
        <f>VLOOKUP(B235,RPT_BAO_HIEM!$B$5:$N$1000,13,FALSE)</f>
        <v>49210</v>
      </c>
      <c r="X235" s="220">
        <f>VLOOKUP(B235,RPT_DOAN_PHI!$B$5:$H$968,7,FALSE)</f>
        <v>96300</v>
      </c>
      <c r="Y235" s="219">
        <f>VLOOKUP(B235,RPT_THUE!$B$5:$H$933,7,FALSE)</f>
        <v>101329.5</v>
      </c>
      <c r="Z235" s="219">
        <f t="shared" si="9"/>
        <v>714334.5</v>
      </c>
      <c r="AA235" s="221">
        <f t="shared" si="10"/>
        <v>9595665.5</v>
      </c>
      <c r="AB235" s="221"/>
      <c r="AC235" s="221"/>
      <c r="AD235" s="221">
        <f t="shared" si="15"/>
        <v>9595665.5</v>
      </c>
      <c r="AE235">
        <v>9595665.5</v>
      </c>
      <c r="AF235" s="338">
        <f t="shared" si="16"/>
        <v>0</v>
      </c>
    </row>
    <row r="236" spans="1:32" ht="14.25" x14ac:dyDescent="0.2">
      <c r="A236" s="89">
        <f t="shared" si="17"/>
        <v>233</v>
      </c>
      <c r="B236" s="212">
        <f>GD_CHUNG!B238</f>
        <v>10700</v>
      </c>
      <c r="C236" s="212" t="str">
        <f>GD_CHUNG!C238</f>
        <v>Đặng Đức Mạnh</v>
      </c>
      <c r="D236" s="212" t="str">
        <f>GD_CHUNG!D238</f>
        <v>NV Lái xe - VHTTB</v>
      </c>
      <c r="E236" s="213" t="str">
        <f>GD_CHUNG!G238</f>
        <v>HDKX</v>
      </c>
      <c r="F236" s="214">
        <f>VLOOKUP(B236,GD_LCD_HS_LNS!$B$4:$E$1000,4,FALSE)</f>
        <v>4921000</v>
      </c>
      <c r="G236" s="215">
        <f>VLOOKUP(B236,GD_CHUNG!$B$5:$N$594,13,FALSE)</f>
        <v>10522162952018</v>
      </c>
      <c r="H236" s="216">
        <f>VLOOKUP(B236,GD_CHAM_CONG!$C$6:$AN$997,38,FALSE)</f>
        <v>27</v>
      </c>
      <c r="I236" s="216">
        <f>VLOOKUP(B236,GD_CHAM_CONG!$C$6:$AS$997,39,FALSE)+VLOOKUP(B236,GD_CHAM_CONG!$C$6:$AS$997,40,FALSE)+VLOOKUP(B236,GD_CHAM_CONG!$C$6:$AS$997,41,FALSE)+VLOOKUP(B236,GD_CHAM_CONG!$C$6:$AS$997,42,FALSE)+VLOOKUP(B236,GD_CHAM_CONG!$C$6:$AS$997,43,FALSE)</f>
        <v>0</v>
      </c>
      <c r="J236" s="216">
        <f>VLOOKUP(B236,GD_CHAM_CONG!$C$6:$AV$997,44,FALSE)+VLOOKUP(B236,GD_CHAM_CONG!$C$6:$AV$997,45,FALSE)+VLOOKUP(B236,GD_CHAM_CONG!$C$6:$AV$997,46,FALSE)</f>
        <v>0</v>
      </c>
      <c r="K236" s="216">
        <f>VLOOKUP(B236,GD_CHAM_CONG!$C$6:$AW$997,47,FALSE)</f>
        <v>0</v>
      </c>
      <c r="L236" s="216">
        <f>VLOOKUP(B236,GD_CHAM_CONG!$C$6:$AZ$997,47,FALSE)+VLOOKUP(B236,GD_CHAM_CONG!$C$6:$AZ$997,48,FALSE)</f>
        <v>0</v>
      </c>
      <c r="M236" s="216">
        <f>VLOOKUP(B236,GD_CHAM_CONG!$C$6:$BF$997,50,FALSE)+VLOOKUP(B236,GD_CHAM_CONG!$C$6:$BF$997,51,FALSE)+VLOOKUP(B236,GD_CHAM_CONG!$C$6:$BF$997,52,FALSE)+VLOOKUP(B236,GD_CHAM_CONG!$C$6:$BF$997,53,FALSE)+VLOOKUP(B236,GD_CHAM_CONG!$C$6:$BF$997,54,FALSE)</f>
        <v>0</v>
      </c>
      <c r="N236" s="217">
        <f>VLOOKUP(B236,GD_CHAM_CONG!$C$1:$BJ$480,60,FALSE)</f>
        <v>1</v>
      </c>
      <c r="O236" s="218">
        <f>RPT_LNS_LUONG_CHE_DO!BA238</f>
        <v>9630000</v>
      </c>
      <c r="P236" s="218">
        <f>VLOOKUP(B236,RPT_LNS_LUONG_CHE_DO!$B$5:$CA$989,78,FALSE)</f>
        <v>0</v>
      </c>
      <c r="Q236" s="218">
        <f>VLOOKUP(B236,RPT_PHU_CAP_TN!$B$5:$G$1000,6,FALSE)</f>
        <v>0</v>
      </c>
      <c r="R236" s="218">
        <f>VLOOKUP(B236,RPT_TIEN_AN_TRUA!$B$5:$I$1000,8,FALSE)</f>
        <v>680000</v>
      </c>
      <c r="S236" s="218">
        <f>VLOOKUP(B236,RPT_LNS_LUONG_CHE_DO!$B$5:$BV$993,68,FALSE)+VLOOKUP(B236,RPT_LNS_LUONG_CHE_DO!$B$5:$BW$993,69,FALSE)</f>
        <v>0</v>
      </c>
      <c r="T236" s="218">
        <f t="shared" si="8"/>
        <v>10310000</v>
      </c>
      <c r="U236" s="219">
        <f>VLOOKUP(B236,RPT_BAO_HIEM!$B$5:$N$1000,11,FALSE)</f>
        <v>393680</v>
      </c>
      <c r="V236" s="219">
        <f>VLOOKUP(B236,RPT_BAO_HIEM!$B$5:$N$1000,12,FALSE)</f>
        <v>73815</v>
      </c>
      <c r="W236" s="219">
        <f>VLOOKUP(B236,RPT_BAO_HIEM!$B$5:$N$1000,13,FALSE)</f>
        <v>49210</v>
      </c>
      <c r="X236" s="220">
        <f>VLOOKUP(B236,RPT_DOAN_PHI!$B$5:$H$968,7,FALSE)</f>
        <v>96300</v>
      </c>
      <c r="Y236" s="219">
        <f>VLOOKUP(B236,RPT_THUE!$B$5:$H$933,7,FALSE)</f>
        <v>312659</v>
      </c>
      <c r="Z236" s="219">
        <f t="shared" si="9"/>
        <v>925664</v>
      </c>
      <c r="AA236" s="221">
        <f t="shared" si="10"/>
        <v>9384336</v>
      </c>
      <c r="AB236" s="221"/>
      <c r="AC236" s="221"/>
      <c r="AD236" s="221">
        <f t="shared" si="15"/>
        <v>9384336</v>
      </c>
      <c r="AE236">
        <v>9384336</v>
      </c>
      <c r="AF236" s="338">
        <f t="shared" si="16"/>
        <v>0</v>
      </c>
    </row>
    <row r="237" spans="1:32" ht="14.25" x14ac:dyDescent="0.2">
      <c r="A237" s="89">
        <f t="shared" si="17"/>
        <v>234</v>
      </c>
      <c r="B237" s="212">
        <f>GD_CHUNG!B239</f>
        <v>10701</v>
      </c>
      <c r="C237" s="212" t="str">
        <f>GD_CHUNG!C239</f>
        <v>Đỗ Ngọc Lân</v>
      </c>
      <c r="D237" s="212" t="str">
        <f>GD_CHUNG!D239</f>
        <v>NV Lái xe - VHTTB</v>
      </c>
      <c r="E237" s="213" t="str">
        <f>GD_CHUNG!G239</f>
        <v>HDKX</v>
      </c>
      <c r="F237" s="214">
        <f>VLOOKUP(B237,GD_LCD_HS_LNS!$B$4:$E$1000,4,FALSE)</f>
        <v>4921000</v>
      </c>
      <c r="G237" s="215">
        <f>VLOOKUP(B237,GD_CHUNG!$B$5:$N$594,13,FALSE)</f>
        <v>10520512504010</v>
      </c>
      <c r="H237" s="216">
        <f>VLOOKUP(B237,GD_CHAM_CONG!$C$6:$AN$997,38,FALSE)</f>
        <v>27</v>
      </c>
      <c r="I237" s="216">
        <f>VLOOKUP(B237,GD_CHAM_CONG!$C$6:$AS$997,39,FALSE)+VLOOKUP(B237,GD_CHAM_CONG!$C$6:$AS$997,40,FALSE)+VLOOKUP(B237,GD_CHAM_CONG!$C$6:$AS$997,41,FALSE)+VLOOKUP(B237,GD_CHAM_CONG!$C$6:$AS$997,42,FALSE)+VLOOKUP(B237,GD_CHAM_CONG!$C$6:$AS$997,43,FALSE)</f>
        <v>0</v>
      </c>
      <c r="J237" s="216">
        <f>VLOOKUP(B237,GD_CHAM_CONG!$C$6:$AV$997,44,FALSE)+VLOOKUP(B237,GD_CHAM_CONG!$C$6:$AV$997,45,FALSE)+VLOOKUP(B237,GD_CHAM_CONG!$C$6:$AV$997,46,FALSE)</f>
        <v>0</v>
      </c>
      <c r="K237" s="216">
        <f>VLOOKUP(B237,GD_CHAM_CONG!$C$6:$AW$997,47,FALSE)</f>
        <v>0</v>
      </c>
      <c r="L237" s="216">
        <f>VLOOKUP(B237,GD_CHAM_CONG!$C$6:$AZ$997,47,FALSE)+VLOOKUP(B237,GD_CHAM_CONG!$C$6:$AZ$997,48,FALSE)</f>
        <v>0</v>
      </c>
      <c r="M237" s="216">
        <f>VLOOKUP(B237,GD_CHAM_CONG!$C$6:$BF$997,50,FALSE)+VLOOKUP(B237,GD_CHAM_CONG!$C$6:$BF$997,51,FALSE)+VLOOKUP(B237,GD_CHAM_CONG!$C$6:$BF$997,52,FALSE)+VLOOKUP(B237,GD_CHAM_CONG!$C$6:$BF$997,53,FALSE)+VLOOKUP(B237,GD_CHAM_CONG!$C$6:$BF$997,54,FALSE)</f>
        <v>0</v>
      </c>
      <c r="N237" s="217">
        <f>VLOOKUP(B237,GD_CHAM_CONG!$C$1:$BJ$480,60,FALSE)</f>
        <v>1</v>
      </c>
      <c r="O237" s="218">
        <f>RPT_LNS_LUONG_CHE_DO!BA239</f>
        <v>9630000</v>
      </c>
      <c r="P237" s="218">
        <f>VLOOKUP(B237,RPT_LNS_LUONG_CHE_DO!$B$5:$CA$989,78,FALSE)</f>
        <v>0</v>
      </c>
      <c r="Q237" s="218">
        <f>VLOOKUP(B237,RPT_PHU_CAP_TN!$B$5:$G$1000,6,FALSE)</f>
        <v>155000</v>
      </c>
      <c r="R237" s="218">
        <f>VLOOKUP(B237,RPT_TIEN_AN_TRUA!$B$5:$I$1000,8,FALSE)</f>
        <v>680000</v>
      </c>
      <c r="S237" s="218">
        <f>VLOOKUP(B237,RPT_LNS_LUONG_CHE_DO!$B$5:$BV$993,68,FALSE)+VLOOKUP(B237,RPT_LNS_LUONG_CHE_DO!$B$5:$BW$993,69,FALSE)</f>
        <v>0</v>
      </c>
      <c r="T237" s="218">
        <f t="shared" si="8"/>
        <v>10465000</v>
      </c>
      <c r="U237" s="219">
        <f>VLOOKUP(B237,RPT_BAO_HIEM!$B$5:$N$1000,11,FALSE)</f>
        <v>393680</v>
      </c>
      <c r="V237" s="219">
        <f>VLOOKUP(B237,RPT_BAO_HIEM!$B$5:$N$1000,12,FALSE)</f>
        <v>73815</v>
      </c>
      <c r="W237" s="219">
        <f>VLOOKUP(B237,RPT_BAO_HIEM!$B$5:$N$1000,13,FALSE)</f>
        <v>49210</v>
      </c>
      <c r="X237" s="220">
        <f>VLOOKUP(B237,RPT_DOAN_PHI!$B$5:$H$968,7,FALSE)</f>
        <v>97850</v>
      </c>
      <c r="Y237" s="219">
        <f>VLOOKUP(B237,RPT_THUE!$B$5:$H$933,7,FALSE)</f>
        <v>116829.5</v>
      </c>
      <c r="Z237" s="219">
        <f t="shared" si="9"/>
        <v>731384.5</v>
      </c>
      <c r="AA237" s="221">
        <f t="shared" si="10"/>
        <v>9733615.5</v>
      </c>
      <c r="AB237" s="221"/>
      <c r="AC237" s="221"/>
      <c r="AD237" s="221">
        <f t="shared" si="15"/>
        <v>9733615.5</v>
      </c>
      <c r="AE237">
        <v>9733615.5</v>
      </c>
      <c r="AF237" s="338">
        <f t="shared" si="16"/>
        <v>0</v>
      </c>
    </row>
    <row r="238" spans="1:32" ht="14.25" x14ac:dyDescent="0.2">
      <c r="A238" s="89">
        <f t="shared" si="17"/>
        <v>235</v>
      </c>
      <c r="B238" s="212">
        <f>GD_CHUNG!B240</f>
        <v>10702</v>
      </c>
      <c r="C238" s="212" t="str">
        <f>GD_CHUNG!C240</f>
        <v>Nguyễn Tuấn Anh</v>
      </c>
      <c r="D238" s="212" t="str">
        <f>GD_CHUNG!D240</f>
        <v>NV Lái xe - VHTTB</v>
      </c>
      <c r="E238" s="213" t="str">
        <f>GD_CHUNG!G240</f>
        <v>HDKX</v>
      </c>
      <c r="F238" s="214">
        <f>VLOOKUP(B238,GD_LCD_HS_LNS!$B$4:$E$1000,4,FALSE)</f>
        <v>4921000</v>
      </c>
      <c r="G238" s="215">
        <f>VLOOKUP(B238,GD_CHUNG!$B$5:$N$594,13,FALSE)</f>
        <v>10522162956013</v>
      </c>
      <c r="H238" s="216">
        <f>VLOOKUP(B238,GD_CHAM_CONG!$C$6:$AN$997,38,FALSE)</f>
        <v>27</v>
      </c>
      <c r="I238" s="216">
        <f>VLOOKUP(B238,GD_CHAM_CONG!$C$6:$AS$997,39,FALSE)+VLOOKUP(B238,GD_CHAM_CONG!$C$6:$AS$997,40,FALSE)+VLOOKUP(B238,GD_CHAM_CONG!$C$6:$AS$997,41,FALSE)+VLOOKUP(B238,GD_CHAM_CONG!$C$6:$AS$997,42,FALSE)+VLOOKUP(B238,GD_CHAM_CONG!$C$6:$AS$997,43,FALSE)</f>
        <v>0</v>
      </c>
      <c r="J238" s="216">
        <f>VLOOKUP(B238,GD_CHAM_CONG!$C$6:$AV$997,44,FALSE)+VLOOKUP(B238,GD_CHAM_CONG!$C$6:$AV$997,45,FALSE)+VLOOKUP(B238,GD_CHAM_CONG!$C$6:$AV$997,46,FALSE)</f>
        <v>0</v>
      </c>
      <c r="K238" s="216">
        <f>VLOOKUP(B238,GD_CHAM_CONG!$C$6:$AW$997,47,FALSE)</f>
        <v>0</v>
      </c>
      <c r="L238" s="216">
        <f>VLOOKUP(B238,GD_CHAM_CONG!$C$6:$AZ$997,47,FALSE)+VLOOKUP(B238,GD_CHAM_CONG!$C$6:$AZ$997,48,FALSE)</f>
        <v>0</v>
      </c>
      <c r="M238" s="216">
        <f>VLOOKUP(B238,GD_CHAM_CONG!$C$6:$BF$997,50,FALSE)+VLOOKUP(B238,GD_CHAM_CONG!$C$6:$BF$997,51,FALSE)+VLOOKUP(B238,GD_CHAM_CONG!$C$6:$BF$997,52,FALSE)+VLOOKUP(B238,GD_CHAM_CONG!$C$6:$BF$997,53,FALSE)+VLOOKUP(B238,GD_CHAM_CONG!$C$6:$BF$997,54,FALSE)</f>
        <v>0</v>
      </c>
      <c r="N238" s="217">
        <f>VLOOKUP(B238,GD_CHAM_CONG!$C$1:$BJ$480,60,FALSE)</f>
        <v>1</v>
      </c>
      <c r="O238" s="218">
        <f>RPT_LNS_LUONG_CHE_DO!BA240</f>
        <v>9630000</v>
      </c>
      <c r="P238" s="218">
        <f>VLOOKUP(B238,RPT_LNS_LUONG_CHE_DO!$B$5:$CA$989,78,FALSE)</f>
        <v>0</v>
      </c>
      <c r="Q238" s="218">
        <f>VLOOKUP(B238,RPT_PHU_CAP_TN!$B$5:$G$1000,6,FALSE)</f>
        <v>0</v>
      </c>
      <c r="R238" s="218">
        <f>VLOOKUP(B238,RPT_TIEN_AN_TRUA!$B$5:$I$1000,8,FALSE)</f>
        <v>680000</v>
      </c>
      <c r="S238" s="218">
        <f>VLOOKUP(B238,RPT_LNS_LUONG_CHE_DO!$B$5:$BV$993,68,FALSE)+VLOOKUP(B238,RPT_LNS_LUONG_CHE_DO!$B$5:$BW$993,69,FALSE)</f>
        <v>0</v>
      </c>
      <c r="T238" s="218">
        <f t="shared" si="8"/>
        <v>10310000</v>
      </c>
      <c r="U238" s="219">
        <f>VLOOKUP(B238,RPT_BAO_HIEM!$B$5:$N$1000,11,FALSE)</f>
        <v>393680</v>
      </c>
      <c r="V238" s="219">
        <f>VLOOKUP(B238,RPT_BAO_HIEM!$B$5:$N$1000,12,FALSE)</f>
        <v>73815</v>
      </c>
      <c r="W238" s="219">
        <f>VLOOKUP(B238,RPT_BAO_HIEM!$B$5:$N$1000,13,FALSE)</f>
        <v>49210</v>
      </c>
      <c r="X238" s="220">
        <f>VLOOKUP(B238,RPT_DOAN_PHI!$B$5:$H$968,7,FALSE)</f>
        <v>96300</v>
      </c>
      <c r="Y238" s="219">
        <f>VLOOKUP(B238,RPT_THUE!$B$5:$H$933,7,FALSE)</f>
        <v>666994</v>
      </c>
      <c r="Z238" s="219">
        <f t="shared" si="9"/>
        <v>1279999</v>
      </c>
      <c r="AA238" s="221">
        <f t="shared" si="10"/>
        <v>9030001</v>
      </c>
      <c r="AB238" s="221"/>
      <c r="AC238" s="221"/>
      <c r="AD238" s="221">
        <f t="shared" si="15"/>
        <v>9030001</v>
      </c>
      <c r="AE238">
        <v>9030001</v>
      </c>
      <c r="AF238" s="338">
        <f t="shared" si="16"/>
        <v>0</v>
      </c>
    </row>
    <row r="239" spans="1:32" ht="14.25" x14ac:dyDescent="0.2">
      <c r="A239" s="89">
        <f t="shared" si="17"/>
        <v>236</v>
      </c>
      <c r="B239" s="212">
        <f>GD_CHUNG!B241</f>
        <v>10703</v>
      </c>
      <c r="C239" s="212" t="str">
        <f>GD_CHUNG!C241</f>
        <v>Trần Văn Dậu</v>
      </c>
      <c r="D239" s="212" t="str">
        <f>GD_CHUNG!D241</f>
        <v>NV Lái xe - VHTTB</v>
      </c>
      <c r="E239" s="213" t="str">
        <f>GD_CHUNG!G241</f>
        <v>HDKX</v>
      </c>
      <c r="F239" s="214">
        <f>VLOOKUP(B239,GD_LCD_HS_LNS!$B$4:$E$1000,4,FALSE)</f>
        <v>4921000</v>
      </c>
      <c r="G239" s="215">
        <f>VLOOKUP(B239,GD_CHUNG!$B$5:$N$594,13,FALSE)</f>
        <v>10522162962013</v>
      </c>
      <c r="H239" s="216">
        <f>VLOOKUP(B239,GD_CHAM_CONG!$C$6:$AN$997,38,FALSE)</f>
        <v>27</v>
      </c>
      <c r="I239" s="216">
        <f>VLOOKUP(B239,GD_CHAM_CONG!$C$6:$AS$997,39,FALSE)+VLOOKUP(B239,GD_CHAM_CONG!$C$6:$AS$997,40,FALSE)+VLOOKUP(B239,GD_CHAM_CONG!$C$6:$AS$997,41,FALSE)+VLOOKUP(B239,GD_CHAM_CONG!$C$6:$AS$997,42,FALSE)+VLOOKUP(B239,GD_CHAM_CONG!$C$6:$AS$997,43,FALSE)</f>
        <v>0</v>
      </c>
      <c r="J239" s="216">
        <f>VLOOKUP(B239,GD_CHAM_CONG!$C$6:$AV$997,44,FALSE)+VLOOKUP(B239,GD_CHAM_CONG!$C$6:$AV$997,45,FALSE)+VLOOKUP(B239,GD_CHAM_CONG!$C$6:$AV$997,46,FALSE)</f>
        <v>0</v>
      </c>
      <c r="K239" s="216">
        <f>VLOOKUP(B239,GD_CHAM_CONG!$C$6:$AW$997,47,FALSE)</f>
        <v>0</v>
      </c>
      <c r="L239" s="216">
        <f>VLOOKUP(B239,GD_CHAM_CONG!$C$6:$AZ$997,47,FALSE)+VLOOKUP(B239,GD_CHAM_CONG!$C$6:$AZ$997,48,FALSE)</f>
        <v>0</v>
      </c>
      <c r="M239" s="216">
        <f>VLOOKUP(B239,GD_CHAM_CONG!$C$6:$BF$997,50,FALSE)+VLOOKUP(B239,GD_CHAM_CONG!$C$6:$BF$997,51,FALSE)+VLOOKUP(B239,GD_CHAM_CONG!$C$6:$BF$997,52,FALSE)+VLOOKUP(B239,GD_CHAM_CONG!$C$6:$BF$997,53,FALSE)+VLOOKUP(B239,GD_CHAM_CONG!$C$6:$BF$997,54,FALSE)</f>
        <v>0</v>
      </c>
      <c r="N239" s="217">
        <f>VLOOKUP(B239,GD_CHAM_CONG!$C$1:$BJ$480,60,FALSE)</f>
        <v>1</v>
      </c>
      <c r="O239" s="218">
        <f>RPT_LNS_LUONG_CHE_DO!BA241</f>
        <v>9630000</v>
      </c>
      <c r="P239" s="218">
        <f>VLOOKUP(B239,RPT_LNS_LUONG_CHE_DO!$B$5:$CA$989,78,FALSE)</f>
        <v>0</v>
      </c>
      <c r="Q239" s="218">
        <f>VLOOKUP(B239,RPT_PHU_CAP_TN!$B$5:$G$1000,6,FALSE)</f>
        <v>0</v>
      </c>
      <c r="R239" s="218">
        <f>VLOOKUP(B239,RPT_TIEN_AN_TRUA!$B$5:$I$1000,8,FALSE)</f>
        <v>680000</v>
      </c>
      <c r="S239" s="218">
        <f>VLOOKUP(B239,RPT_LNS_LUONG_CHE_DO!$B$5:$BV$993,68,FALSE)+VLOOKUP(B239,RPT_LNS_LUONG_CHE_DO!$B$5:$BW$993,69,FALSE)</f>
        <v>0</v>
      </c>
      <c r="T239" s="218">
        <f t="shared" si="8"/>
        <v>10310000</v>
      </c>
      <c r="U239" s="219">
        <f>VLOOKUP(B239,RPT_BAO_HIEM!$B$5:$N$1000,11,FALSE)</f>
        <v>393680</v>
      </c>
      <c r="V239" s="219">
        <f>VLOOKUP(B239,RPT_BAO_HIEM!$B$5:$N$1000,12,FALSE)</f>
        <v>73815</v>
      </c>
      <c r="W239" s="219">
        <f>VLOOKUP(B239,RPT_BAO_HIEM!$B$5:$N$1000,13,FALSE)</f>
        <v>49210</v>
      </c>
      <c r="X239" s="220">
        <f>VLOOKUP(B239,RPT_DOAN_PHI!$B$5:$H$968,7,FALSE)</f>
        <v>96300</v>
      </c>
      <c r="Y239" s="219">
        <f>VLOOKUP(B239,RPT_THUE!$B$5:$H$933,7,FALSE)</f>
        <v>0</v>
      </c>
      <c r="Z239" s="219">
        <f t="shared" si="9"/>
        <v>613005</v>
      </c>
      <c r="AA239" s="221">
        <f t="shared" si="10"/>
        <v>9696995</v>
      </c>
      <c r="AB239" s="221"/>
      <c r="AC239" s="221"/>
      <c r="AD239" s="221">
        <f t="shared" si="15"/>
        <v>9696995</v>
      </c>
      <c r="AE239">
        <v>9696995</v>
      </c>
      <c r="AF239" s="338">
        <f t="shared" si="16"/>
        <v>0</v>
      </c>
    </row>
    <row r="240" spans="1:32" ht="14.25" x14ac:dyDescent="0.2">
      <c r="A240" s="89">
        <f t="shared" si="17"/>
        <v>237</v>
      </c>
      <c r="B240" s="212">
        <f>GD_CHUNG!B242</f>
        <v>11140</v>
      </c>
      <c r="C240" s="212" t="str">
        <f>GD_CHUNG!C242</f>
        <v>Nguyễn Chí Công</v>
      </c>
      <c r="D240" s="212" t="str">
        <f>GD_CHUNG!D242</f>
        <v>NV Lái xe - VHTTB</v>
      </c>
      <c r="E240" s="213" t="str">
        <f>GD_CHUNG!G242</f>
        <v>HDKX</v>
      </c>
      <c r="F240" s="214">
        <f>VLOOKUP(B240,GD_LCD_HS_LNS!$B$4:$E$1000,4,FALSE)</f>
        <v>4166000</v>
      </c>
      <c r="G240" s="215">
        <f>VLOOKUP(B240,GD_CHUNG!$B$5:$N$594,13,FALSE)</f>
        <v>19026970121013</v>
      </c>
      <c r="H240" s="216">
        <f>VLOOKUP(B240,GD_CHAM_CONG!$C$6:$AN$997,38,FALSE)</f>
        <v>27</v>
      </c>
      <c r="I240" s="216">
        <f>VLOOKUP(B240,GD_CHAM_CONG!$C$6:$AS$997,39,FALSE)+VLOOKUP(B240,GD_CHAM_CONG!$C$6:$AS$997,40,FALSE)+VLOOKUP(B240,GD_CHAM_CONG!$C$6:$AS$997,41,FALSE)+VLOOKUP(B240,GD_CHAM_CONG!$C$6:$AS$997,42,FALSE)+VLOOKUP(B240,GD_CHAM_CONG!$C$6:$AS$997,43,FALSE)</f>
        <v>0</v>
      </c>
      <c r="J240" s="216">
        <f>VLOOKUP(B240,GD_CHAM_CONG!$C$6:$AV$997,44,FALSE)+VLOOKUP(B240,GD_CHAM_CONG!$C$6:$AV$997,45,FALSE)+VLOOKUP(B240,GD_CHAM_CONG!$C$6:$AV$997,46,FALSE)</f>
        <v>0</v>
      </c>
      <c r="K240" s="216">
        <f>VLOOKUP(B240,GD_CHAM_CONG!$C$6:$AW$997,47,FALSE)</f>
        <v>0</v>
      </c>
      <c r="L240" s="216">
        <f>VLOOKUP(B240,GD_CHAM_CONG!$C$6:$AZ$997,47,FALSE)+VLOOKUP(B240,GD_CHAM_CONG!$C$6:$AZ$997,48,FALSE)</f>
        <v>0</v>
      </c>
      <c r="M240" s="216">
        <f>VLOOKUP(B240,GD_CHAM_CONG!$C$6:$BF$997,50,FALSE)+VLOOKUP(B240,GD_CHAM_CONG!$C$6:$BF$997,51,FALSE)+VLOOKUP(B240,GD_CHAM_CONG!$C$6:$BF$997,52,FALSE)+VLOOKUP(B240,GD_CHAM_CONG!$C$6:$BF$997,53,FALSE)+VLOOKUP(B240,GD_CHAM_CONG!$C$6:$BF$997,54,FALSE)</f>
        <v>0</v>
      </c>
      <c r="N240" s="217">
        <f>VLOOKUP(B240,GD_CHAM_CONG!$C$1:$BJ$480,60,FALSE)</f>
        <v>1</v>
      </c>
      <c r="O240" s="218">
        <f>RPT_LNS_LUONG_CHE_DO!BA242</f>
        <v>7560000</v>
      </c>
      <c r="P240" s="218">
        <f>VLOOKUP(B240,RPT_LNS_LUONG_CHE_DO!$B$5:$CA$989,78,FALSE)</f>
        <v>0</v>
      </c>
      <c r="Q240" s="218">
        <f>VLOOKUP(B240,RPT_PHU_CAP_TN!$B$5:$G$1000,6,FALSE)</f>
        <v>0</v>
      </c>
      <c r="R240" s="218">
        <f>VLOOKUP(B240,RPT_TIEN_AN_TRUA!$B$5:$I$1000,8,FALSE)</f>
        <v>680000</v>
      </c>
      <c r="S240" s="218">
        <f>VLOOKUP(B240,RPT_LNS_LUONG_CHE_DO!$B$5:$BV$993,68,FALSE)+VLOOKUP(B240,RPT_LNS_LUONG_CHE_DO!$B$5:$BW$993,69,FALSE)</f>
        <v>0</v>
      </c>
      <c r="T240" s="218">
        <f t="shared" si="8"/>
        <v>8240000</v>
      </c>
      <c r="U240" s="219">
        <f>VLOOKUP(B240,RPT_BAO_HIEM!$B$5:$N$1000,11,FALSE)</f>
        <v>333280</v>
      </c>
      <c r="V240" s="219">
        <f>VLOOKUP(B240,RPT_BAO_HIEM!$B$5:$N$1000,12,FALSE)</f>
        <v>62490</v>
      </c>
      <c r="W240" s="219">
        <f>VLOOKUP(B240,RPT_BAO_HIEM!$B$5:$N$1000,13,FALSE)</f>
        <v>41660</v>
      </c>
      <c r="X240" s="220">
        <f>VLOOKUP(B240,RPT_DOAN_PHI!$B$5:$H$968,7,FALSE)</f>
        <v>75600</v>
      </c>
      <c r="Y240" s="219">
        <f>VLOOKUP(B240,RPT_THUE!$B$5:$H$933,7,FALSE)</f>
        <v>274514</v>
      </c>
      <c r="Z240" s="219">
        <f t="shared" si="9"/>
        <v>787544</v>
      </c>
      <c r="AA240" s="221">
        <f t="shared" si="10"/>
        <v>7452456</v>
      </c>
      <c r="AB240" s="221"/>
      <c r="AC240" s="221"/>
      <c r="AD240" s="221">
        <f t="shared" si="15"/>
        <v>7452456</v>
      </c>
      <c r="AE240">
        <v>7452456</v>
      </c>
      <c r="AF240" s="338">
        <f t="shared" si="16"/>
        <v>0</v>
      </c>
    </row>
    <row r="241" spans="1:32" ht="14.25" x14ac:dyDescent="0.2">
      <c r="A241" s="89">
        <f t="shared" si="17"/>
        <v>238</v>
      </c>
      <c r="B241" s="212">
        <f>GD_CHUNG!B243</f>
        <v>10685</v>
      </c>
      <c r="C241" s="212" t="str">
        <f>GD_CHUNG!C243</f>
        <v>Hà Minh Trí</v>
      </c>
      <c r="D241" s="212" t="str">
        <f>GD_CHUNG!D243</f>
        <v>Đội trưởng</v>
      </c>
      <c r="E241" s="213" t="str">
        <f>GD_CHUNG!G243</f>
        <v>HDKX</v>
      </c>
      <c r="F241" s="214">
        <f>VLOOKUP(B241,GD_LCD_HS_LNS!$B$4:$E$1000,4,FALSE)</f>
        <v>5115000</v>
      </c>
      <c r="G241" s="215">
        <f>VLOOKUP(B241,GD_CHUNG!$B$5:$N$594,13,FALSE)</f>
        <v>10520003643011</v>
      </c>
      <c r="H241" s="216">
        <f>VLOOKUP(B241,GD_CHAM_CONG!$C$6:$AN$997,38,FALSE)</f>
        <v>22</v>
      </c>
      <c r="I241" s="216">
        <f>VLOOKUP(B241,GD_CHAM_CONG!$C$6:$AS$997,39,FALSE)+VLOOKUP(B241,GD_CHAM_CONG!$C$6:$AS$997,40,FALSE)+VLOOKUP(B241,GD_CHAM_CONG!$C$6:$AS$997,41,FALSE)+VLOOKUP(B241,GD_CHAM_CONG!$C$6:$AS$997,42,FALSE)+VLOOKUP(B241,GD_CHAM_CONG!$C$6:$AS$997,43,FALSE)</f>
        <v>0</v>
      </c>
      <c r="J241" s="216">
        <f>VLOOKUP(B241,GD_CHAM_CONG!$C$6:$AV$997,44,FALSE)+VLOOKUP(B241,GD_CHAM_CONG!$C$6:$AV$997,45,FALSE)+VLOOKUP(B241,GD_CHAM_CONG!$C$6:$AV$997,46,FALSE)</f>
        <v>0</v>
      </c>
      <c r="K241" s="216">
        <f>VLOOKUP(B241,GD_CHAM_CONG!$C$6:$AW$997,47,FALSE)</f>
        <v>0</v>
      </c>
      <c r="L241" s="216">
        <f>VLOOKUP(B241,GD_CHAM_CONG!$C$6:$AZ$997,47,FALSE)+VLOOKUP(B241,GD_CHAM_CONG!$C$6:$AZ$997,48,FALSE)</f>
        <v>0</v>
      </c>
      <c r="M241" s="216">
        <f>VLOOKUP(B241,GD_CHAM_CONG!$C$6:$BF$997,50,FALSE)+VLOOKUP(B241,GD_CHAM_CONG!$C$6:$BF$997,51,FALSE)+VLOOKUP(B241,GD_CHAM_CONG!$C$6:$BF$997,52,FALSE)+VLOOKUP(B241,GD_CHAM_CONG!$C$6:$BF$997,53,FALSE)+VLOOKUP(B241,GD_CHAM_CONG!$C$6:$BF$997,54,FALSE)</f>
        <v>0</v>
      </c>
      <c r="N241" s="217">
        <f>VLOOKUP(B241,GD_CHAM_CONG!$C$1:$BJ$480,60,FALSE)</f>
        <v>1</v>
      </c>
      <c r="O241" s="218">
        <f>RPT_LNS_LUONG_CHE_DO!BA243</f>
        <v>14630000</v>
      </c>
      <c r="P241" s="218">
        <f>VLOOKUP(B241,RPT_LNS_LUONG_CHE_DO!$B$5:$CA$989,78,FALSE)</f>
        <v>0</v>
      </c>
      <c r="Q241" s="218">
        <f>VLOOKUP(B241,RPT_PHU_CAP_TN!$B$5:$G$1000,6,FALSE)</f>
        <v>0</v>
      </c>
      <c r="R241" s="218">
        <f>VLOOKUP(B241,RPT_TIEN_AN_TRUA!$B$5:$I$1000,8,FALSE)</f>
        <v>554074.07407407404</v>
      </c>
      <c r="S241" s="218">
        <f>VLOOKUP(B241,RPT_LNS_LUONG_CHE_DO!$B$5:$BV$993,68,FALSE)+VLOOKUP(B241,RPT_LNS_LUONG_CHE_DO!$B$5:$BW$993,69,FALSE)</f>
        <v>0</v>
      </c>
      <c r="T241" s="218">
        <f t="shared" si="8"/>
        <v>15184074.074074075</v>
      </c>
      <c r="U241" s="219">
        <f>VLOOKUP(B241,RPT_BAO_HIEM!$B$5:$N$1000,11,FALSE)</f>
        <v>409200</v>
      </c>
      <c r="V241" s="219">
        <f>VLOOKUP(B241,RPT_BAO_HIEM!$B$5:$N$1000,12,FALSE)</f>
        <v>76725</v>
      </c>
      <c r="W241" s="219">
        <f>VLOOKUP(B241,RPT_BAO_HIEM!$B$5:$N$1000,13,FALSE)</f>
        <v>51150</v>
      </c>
      <c r="X241" s="220">
        <f>VLOOKUP(B241,RPT_DOAN_PHI!$B$5:$H$968,7,FALSE)</f>
        <v>115000</v>
      </c>
      <c r="Y241" s="219">
        <f>VLOOKUP(B241,RPT_THUE!$B$5:$H$933,7,FALSE)</f>
        <v>1485731.5</v>
      </c>
      <c r="Z241" s="219">
        <f t="shared" si="9"/>
        <v>2137806.5</v>
      </c>
      <c r="AA241" s="221">
        <f t="shared" si="10"/>
        <v>13046267.574074075</v>
      </c>
      <c r="AB241" s="309">
        <v>19351</v>
      </c>
      <c r="AC241" s="309"/>
      <c r="AD241" s="221">
        <f t="shared" si="15"/>
        <v>13026916.574074075</v>
      </c>
      <c r="AE241">
        <v>13026916.574074075</v>
      </c>
      <c r="AF241" s="338">
        <f t="shared" si="16"/>
        <v>0</v>
      </c>
    </row>
    <row r="242" spans="1:32" ht="14.25" x14ac:dyDescent="0.2">
      <c r="A242" s="89">
        <f t="shared" si="17"/>
        <v>239</v>
      </c>
      <c r="B242" s="212">
        <f>GD_CHUNG!B244</f>
        <v>10709</v>
      </c>
      <c r="C242" s="212" t="str">
        <f>GD_CHUNG!C244</f>
        <v>Lê Hữu Thịnh</v>
      </c>
      <c r="D242" s="212" t="str">
        <f>GD_CHUNG!D244</f>
        <v>Đội phó</v>
      </c>
      <c r="E242" s="213" t="str">
        <f>GD_CHUNG!G244</f>
        <v>HDKX</v>
      </c>
      <c r="F242" s="214">
        <f>VLOOKUP(B242,GD_LCD_HS_LNS!$B$4:$E$1000,4,FALSE)</f>
        <v>4921000</v>
      </c>
      <c r="G242" s="215">
        <f>VLOOKUP(B242,GD_CHUNG!$B$5:$N$594,13,FALSE)</f>
        <v>10520003340017</v>
      </c>
      <c r="H242" s="216">
        <f>VLOOKUP(B242,GD_CHAM_CONG!$C$6:$AN$997,38,FALSE)</f>
        <v>27</v>
      </c>
      <c r="I242" s="216">
        <f>VLOOKUP(B242,GD_CHAM_CONG!$C$6:$AS$997,39,FALSE)+VLOOKUP(B242,GD_CHAM_CONG!$C$6:$AS$997,40,FALSE)+VLOOKUP(B242,GD_CHAM_CONG!$C$6:$AS$997,41,FALSE)+VLOOKUP(B242,GD_CHAM_CONG!$C$6:$AS$997,42,FALSE)+VLOOKUP(B242,GD_CHAM_CONG!$C$6:$AS$997,43,FALSE)</f>
        <v>0</v>
      </c>
      <c r="J242" s="216">
        <f>VLOOKUP(B242,GD_CHAM_CONG!$C$6:$AV$997,44,FALSE)+VLOOKUP(B242,GD_CHAM_CONG!$C$6:$AV$997,45,FALSE)+VLOOKUP(B242,GD_CHAM_CONG!$C$6:$AV$997,46,FALSE)</f>
        <v>0</v>
      </c>
      <c r="K242" s="216">
        <f>VLOOKUP(B242,GD_CHAM_CONG!$C$6:$AW$997,47,FALSE)</f>
        <v>0</v>
      </c>
      <c r="L242" s="216">
        <f>VLOOKUP(B242,GD_CHAM_CONG!$C$6:$AZ$997,47,FALSE)+VLOOKUP(B242,GD_CHAM_CONG!$C$6:$AZ$997,48,FALSE)</f>
        <v>0</v>
      </c>
      <c r="M242" s="216">
        <f>VLOOKUP(B242,GD_CHAM_CONG!$C$6:$BF$997,50,FALSE)+VLOOKUP(B242,GD_CHAM_CONG!$C$6:$BF$997,51,FALSE)+VLOOKUP(B242,GD_CHAM_CONG!$C$6:$BF$997,52,FALSE)+VLOOKUP(B242,GD_CHAM_CONG!$C$6:$BF$997,53,FALSE)+VLOOKUP(B242,GD_CHAM_CONG!$C$6:$BF$997,54,FALSE)</f>
        <v>0</v>
      </c>
      <c r="N242" s="217">
        <f>VLOOKUP(B242,GD_CHAM_CONG!$C$1:$BJ$480,60,FALSE)</f>
        <v>1</v>
      </c>
      <c r="O242" s="218">
        <f>RPT_LNS_LUONG_CHE_DO!BA244</f>
        <v>14715000</v>
      </c>
      <c r="P242" s="218">
        <f>VLOOKUP(B242,RPT_LNS_LUONG_CHE_DO!$B$5:$CA$989,78,FALSE)</f>
        <v>0</v>
      </c>
      <c r="Q242" s="218">
        <f>VLOOKUP(B242,RPT_PHU_CAP_TN!$B$5:$G$1000,6,FALSE)</f>
        <v>0</v>
      </c>
      <c r="R242" s="218">
        <f>VLOOKUP(B242,RPT_TIEN_AN_TRUA!$B$5:$I$1000,8,FALSE)</f>
        <v>680000</v>
      </c>
      <c r="S242" s="218">
        <f>VLOOKUP(B242,RPT_LNS_LUONG_CHE_DO!$B$5:$BV$993,68,FALSE)+VLOOKUP(B242,RPT_LNS_LUONG_CHE_DO!$B$5:$BW$993,69,FALSE)</f>
        <v>0</v>
      </c>
      <c r="T242" s="218">
        <f t="shared" si="8"/>
        <v>15395000</v>
      </c>
      <c r="U242" s="219">
        <f>VLOOKUP(B242,RPT_BAO_HIEM!$B$5:$N$1000,11,FALSE)</f>
        <v>393680</v>
      </c>
      <c r="V242" s="219">
        <f>VLOOKUP(B242,RPT_BAO_HIEM!$B$5:$N$1000,12,FALSE)</f>
        <v>73815</v>
      </c>
      <c r="W242" s="219">
        <f>VLOOKUP(B242,RPT_BAO_HIEM!$B$5:$N$1000,13,FALSE)</f>
        <v>49210</v>
      </c>
      <c r="X242" s="220">
        <f>VLOOKUP(B242,RPT_DOAN_PHI!$B$5:$H$968,7,FALSE)</f>
        <v>115000</v>
      </c>
      <c r="Y242" s="219">
        <f>VLOOKUP(B242,RPT_THUE!$B$5:$H$933,7,FALSE)</f>
        <v>609659</v>
      </c>
      <c r="Z242" s="219">
        <f t="shared" si="9"/>
        <v>1241364</v>
      </c>
      <c r="AA242" s="221">
        <f t="shared" si="10"/>
        <v>14153636</v>
      </c>
      <c r="AB242" s="221"/>
      <c r="AC242" s="221"/>
      <c r="AD242" s="221">
        <f t="shared" si="15"/>
        <v>14153636</v>
      </c>
      <c r="AE242">
        <v>14153636</v>
      </c>
      <c r="AF242" s="338">
        <f t="shared" si="16"/>
        <v>0</v>
      </c>
    </row>
    <row r="243" spans="1:32" ht="14.25" x14ac:dyDescent="0.2">
      <c r="A243" s="89">
        <f t="shared" si="17"/>
        <v>240</v>
      </c>
      <c r="B243" s="212">
        <f>GD_CHUNG!B245</f>
        <v>10715</v>
      </c>
      <c r="C243" s="212" t="str">
        <f>GD_CHUNG!C245</f>
        <v>Trần Văn Lộc</v>
      </c>
      <c r="D243" s="212" t="str">
        <f>GD_CHUNG!D245</f>
        <v>Đội phó</v>
      </c>
      <c r="E243" s="213" t="str">
        <f>GD_CHUNG!G245</f>
        <v>HDKX</v>
      </c>
      <c r="F243" s="214">
        <f>VLOOKUP(B243,GD_LCD_HS_LNS!$B$4:$E$1000,4,FALSE)</f>
        <v>4921000</v>
      </c>
      <c r="G243" s="215">
        <f>VLOOKUP(B243,GD_CHUNG!$B$5:$N$594,13,FALSE)</f>
        <v>10522162660017</v>
      </c>
      <c r="H243" s="216">
        <f>VLOOKUP(B243,GD_CHAM_CONG!$C$6:$AN$997,38,FALSE)</f>
        <v>27</v>
      </c>
      <c r="I243" s="216">
        <f>VLOOKUP(B243,GD_CHAM_CONG!$C$6:$AS$997,39,FALSE)+VLOOKUP(B243,GD_CHAM_CONG!$C$6:$AS$997,40,FALSE)+VLOOKUP(B243,GD_CHAM_CONG!$C$6:$AS$997,41,FALSE)+VLOOKUP(B243,GD_CHAM_CONG!$C$6:$AS$997,42,FALSE)+VLOOKUP(B243,GD_CHAM_CONG!$C$6:$AS$997,43,FALSE)</f>
        <v>0</v>
      </c>
      <c r="J243" s="216">
        <f>VLOOKUP(B243,GD_CHAM_CONG!$C$6:$AV$997,44,FALSE)+VLOOKUP(B243,GD_CHAM_CONG!$C$6:$AV$997,45,FALSE)+VLOOKUP(B243,GD_CHAM_CONG!$C$6:$AV$997,46,FALSE)</f>
        <v>0</v>
      </c>
      <c r="K243" s="216">
        <f>VLOOKUP(B243,GD_CHAM_CONG!$C$6:$AW$997,47,FALSE)</f>
        <v>0</v>
      </c>
      <c r="L243" s="216">
        <f>VLOOKUP(B243,GD_CHAM_CONG!$C$6:$AZ$997,47,FALSE)+VLOOKUP(B243,GD_CHAM_CONG!$C$6:$AZ$997,48,FALSE)</f>
        <v>0</v>
      </c>
      <c r="M243" s="216">
        <f>VLOOKUP(B243,GD_CHAM_CONG!$C$6:$BF$997,50,FALSE)+VLOOKUP(B243,GD_CHAM_CONG!$C$6:$BF$997,51,FALSE)+VLOOKUP(B243,GD_CHAM_CONG!$C$6:$BF$997,52,FALSE)+VLOOKUP(B243,GD_CHAM_CONG!$C$6:$BF$997,53,FALSE)+VLOOKUP(B243,GD_CHAM_CONG!$C$6:$BF$997,54,FALSE)</f>
        <v>0</v>
      </c>
      <c r="N243" s="217">
        <f>VLOOKUP(B243,GD_CHAM_CONG!$C$1:$BJ$480,60,FALSE)</f>
        <v>1</v>
      </c>
      <c r="O243" s="218">
        <f>RPT_LNS_LUONG_CHE_DO!BA245</f>
        <v>14715000</v>
      </c>
      <c r="P243" s="218">
        <f>VLOOKUP(B243,RPT_LNS_LUONG_CHE_DO!$B$5:$CA$989,78,FALSE)</f>
        <v>0</v>
      </c>
      <c r="Q243" s="218">
        <f>VLOOKUP(B243,RPT_PHU_CAP_TN!$B$5:$G$1000,6,FALSE)</f>
        <v>0</v>
      </c>
      <c r="R243" s="218">
        <f>VLOOKUP(B243,RPT_TIEN_AN_TRUA!$B$5:$I$1000,8,FALSE)</f>
        <v>680000</v>
      </c>
      <c r="S243" s="218">
        <f>VLOOKUP(B243,RPT_LNS_LUONG_CHE_DO!$B$5:$BV$993,68,FALSE)+VLOOKUP(B243,RPT_LNS_LUONG_CHE_DO!$B$5:$BW$993,69,FALSE)</f>
        <v>0</v>
      </c>
      <c r="T243" s="218">
        <f t="shared" si="8"/>
        <v>15395000</v>
      </c>
      <c r="U243" s="219">
        <f>VLOOKUP(B243,RPT_BAO_HIEM!$B$5:$N$1000,11,FALSE)</f>
        <v>393680</v>
      </c>
      <c r="V243" s="219">
        <f>VLOOKUP(B243,RPT_BAO_HIEM!$B$5:$N$1000,12,FALSE)</f>
        <v>73815</v>
      </c>
      <c r="W243" s="219">
        <f>VLOOKUP(B243,RPT_BAO_HIEM!$B$5:$N$1000,13,FALSE)</f>
        <v>49210</v>
      </c>
      <c r="X243" s="220">
        <f>VLOOKUP(B243,RPT_DOAN_PHI!$B$5:$H$968,7,FALSE)</f>
        <v>115000</v>
      </c>
      <c r="Y243" s="219">
        <f>VLOOKUP(B243,RPT_THUE!$B$5:$H$933,7,FALSE)</f>
        <v>1539573.5</v>
      </c>
      <c r="Z243" s="219">
        <f t="shared" si="9"/>
        <v>2171278.5</v>
      </c>
      <c r="AA243" s="221">
        <f t="shared" si="10"/>
        <v>13223721.5</v>
      </c>
      <c r="AB243" s="221"/>
      <c r="AC243" s="221"/>
      <c r="AD243" s="221">
        <f t="shared" si="15"/>
        <v>13223721.5</v>
      </c>
      <c r="AE243">
        <v>13223721.5</v>
      </c>
      <c r="AF243" s="338">
        <f t="shared" si="16"/>
        <v>0</v>
      </c>
    </row>
    <row r="244" spans="1:32" ht="14.25" x14ac:dyDescent="0.2">
      <c r="A244" s="89">
        <f t="shared" si="17"/>
        <v>241</v>
      </c>
      <c r="B244" s="212">
        <f>GD_CHUNG!B246</f>
        <v>10734</v>
      </c>
      <c r="C244" s="212" t="str">
        <f>GD_CHUNG!C246</f>
        <v>Trần Duy Hải</v>
      </c>
      <c r="D244" s="212" t="str">
        <f>GD_CHUNG!D246</f>
        <v>Đội phó</v>
      </c>
      <c r="E244" s="213" t="str">
        <f>GD_CHUNG!G246</f>
        <v>HDKX</v>
      </c>
      <c r="F244" s="214">
        <f>VLOOKUP(B244,GD_LCD_HS_LNS!$B$4:$E$1000,4,FALSE)</f>
        <v>4921000</v>
      </c>
      <c r="G244" s="215">
        <f>VLOOKUP(B244,GD_CHUNG!$B$5:$N$594,13,FALSE)</f>
        <v>10522162673011</v>
      </c>
      <c r="H244" s="216">
        <f>VLOOKUP(B244,GD_CHAM_CONG!$C$6:$AN$997,38,FALSE)</f>
        <v>27</v>
      </c>
      <c r="I244" s="216">
        <f>VLOOKUP(B244,GD_CHAM_CONG!$C$6:$AS$997,39,FALSE)+VLOOKUP(B244,GD_CHAM_CONG!$C$6:$AS$997,40,FALSE)+VLOOKUP(B244,GD_CHAM_CONG!$C$6:$AS$997,41,FALSE)+VLOOKUP(B244,GD_CHAM_CONG!$C$6:$AS$997,42,FALSE)+VLOOKUP(B244,GD_CHAM_CONG!$C$6:$AS$997,43,FALSE)</f>
        <v>0</v>
      </c>
      <c r="J244" s="216">
        <f>VLOOKUP(B244,GD_CHAM_CONG!$C$6:$AV$997,44,FALSE)+VLOOKUP(B244,GD_CHAM_CONG!$C$6:$AV$997,45,FALSE)+VLOOKUP(B244,GD_CHAM_CONG!$C$6:$AV$997,46,FALSE)</f>
        <v>0</v>
      </c>
      <c r="K244" s="216">
        <f>VLOOKUP(B244,GD_CHAM_CONG!$C$6:$AW$997,47,FALSE)</f>
        <v>0</v>
      </c>
      <c r="L244" s="216">
        <f>VLOOKUP(B244,GD_CHAM_CONG!$C$6:$AZ$997,47,FALSE)+VLOOKUP(B244,GD_CHAM_CONG!$C$6:$AZ$997,48,FALSE)</f>
        <v>0</v>
      </c>
      <c r="M244" s="216">
        <f>VLOOKUP(B244,GD_CHAM_CONG!$C$6:$BF$997,50,FALSE)+VLOOKUP(B244,GD_CHAM_CONG!$C$6:$BF$997,51,FALSE)+VLOOKUP(B244,GD_CHAM_CONG!$C$6:$BF$997,52,FALSE)+VLOOKUP(B244,GD_CHAM_CONG!$C$6:$BF$997,53,FALSE)+VLOOKUP(B244,GD_CHAM_CONG!$C$6:$BF$997,54,FALSE)</f>
        <v>0</v>
      </c>
      <c r="N244" s="217">
        <f>VLOOKUP(B244,GD_CHAM_CONG!$C$1:$BJ$480,60,FALSE)</f>
        <v>0.98</v>
      </c>
      <c r="O244" s="218">
        <f>RPT_LNS_LUONG_CHE_DO!BA246</f>
        <v>14420700</v>
      </c>
      <c r="P244" s="218">
        <f>VLOOKUP(B244,RPT_LNS_LUONG_CHE_DO!$B$5:$CA$989,78,FALSE)</f>
        <v>0</v>
      </c>
      <c r="Q244" s="218">
        <f>VLOOKUP(B244,RPT_PHU_CAP_TN!$B$5:$G$1000,6,FALSE)</f>
        <v>0</v>
      </c>
      <c r="R244" s="218">
        <f>VLOOKUP(B244,RPT_TIEN_AN_TRUA!$B$5:$I$1000,8,FALSE)</f>
        <v>680000</v>
      </c>
      <c r="S244" s="218">
        <f>VLOOKUP(B244,RPT_LNS_LUONG_CHE_DO!$B$5:$BV$993,68,FALSE)+VLOOKUP(B244,RPT_LNS_LUONG_CHE_DO!$B$5:$BW$993,69,FALSE)</f>
        <v>0</v>
      </c>
      <c r="T244" s="218">
        <f t="shared" si="8"/>
        <v>15100700</v>
      </c>
      <c r="U244" s="219">
        <f>VLOOKUP(B244,RPT_BAO_HIEM!$B$5:$N$1000,11,FALSE)</f>
        <v>393680</v>
      </c>
      <c r="V244" s="219">
        <f>VLOOKUP(B244,RPT_BAO_HIEM!$B$5:$N$1000,12,FALSE)</f>
        <v>73815</v>
      </c>
      <c r="W244" s="219">
        <f>VLOOKUP(B244,RPT_BAO_HIEM!$B$5:$N$1000,13,FALSE)</f>
        <v>49210</v>
      </c>
      <c r="X244" s="220">
        <f>VLOOKUP(B244,RPT_DOAN_PHI!$B$5:$H$968,7,FALSE)</f>
        <v>115000</v>
      </c>
      <c r="Y244" s="219">
        <f>VLOOKUP(B244,RPT_THUE!$B$5:$H$933,7,FALSE)</f>
        <v>1035343.5</v>
      </c>
      <c r="Z244" s="219">
        <f t="shared" si="9"/>
        <v>1667048.5</v>
      </c>
      <c r="AA244" s="221">
        <f t="shared" si="10"/>
        <v>13433651.5</v>
      </c>
      <c r="AB244" s="221"/>
      <c r="AC244" s="221"/>
      <c r="AD244" s="221">
        <f t="shared" si="15"/>
        <v>13433651.5</v>
      </c>
      <c r="AE244">
        <v>13433651.5</v>
      </c>
      <c r="AF244" s="338">
        <f t="shared" si="16"/>
        <v>0</v>
      </c>
    </row>
    <row r="245" spans="1:32" ht="14.25" x14ac:dyDescent="0.2">
      <c r="A245" s="89">
        <f t="shared" si="17"/>
        <v>242</v>
      </c>
      <c r="B245" s="212">
        <f>GD_CHUNG!B247</f>
        <v>10646</v>
      </c>
      <c r="C245" s="212" t="str">
        <f>GD_CHUNG!C247</f>
        <v>Lê Ngọc Cường</v>
      </c>
      <c r="D245" s="212" t="str">
        <f>GD_CHUNG!D247</f>
        <v>NV Lái xe - VHTTB</v>
      </c>
      <c r="E245" s="213" t="str">
        <f>GD_CHUNG!G247</f>
        <v>HDKX</v>
      </c>
      <c r="F245" s="214">
        <f>VLOOKUP(B245,GD_LCD_HS_LNS!$B$4:$E$1000,4,FALSE)</f>
        <v>4166000</v>
      </c>
      <c r="G245" s="215">
        <f>VLOOKUP(B245,GD_CHUNG!$B$5:$N$594,13,FALSE)</f>
        <v>10522162940011</v>
      </c>
      <c r="H245" s="216">
        <f>VLOOKUP(B245,GD_CHAM_CONG!$C$6:$AN$997,38,FALSE)</f>
        <v>27</v>
      </c>
      <c r="I245" s="216">
        <f>VLOOKUP(B245,GD_CHAM_CONG!$C$6:$AS$997,39,FALSE)+VLOOKUP(B245,GD_CHAM_CONG!$C$6:$AS$997,40,FALSE)+VLOOKUP(B245,GD_CHAM_CONG!$C$6:$AS$997,41,FALSE)+VLOOKUP(B245,GD_CHAM_CONG!$C$6:$AS$997,42,FALSE)+VLOOKUP(B245,GD_CHAM_CONG!$C$6:$AS$997,43,FALSE)</f>
        <v>0</v>
      </c>
      <c r="J245" s="216">
        <f>VLOOKUP(B245,GD_CHAM_CONG!$C$6:$AV$997,44,FALSE)+VLOOKUP(B245,GD_CHAM_CONG!$C$6:$AV$997,45,FALSE)+VLOOKUP(B245,GD_CHAM_CONG!$C$6:$AV$997,46,FALSE)</f>
        <v>0</v>
      </c>
      <c r="K245" s="216">
        <f>VLOOKUP(B245,GD_CHAM_CONG!$C$6:$AW$997,47,FALSE)</f>
        <v>0</v>
      </c>
      <c r="L245" s="216">
        <f>VLOOKUP(B245,GD_CHAM_CONG!$C$6:$AZ$997,47,FALSE)+VLOOKUP(B245,GD_CHAM_CONG!$C$6:$AZ$997,48,FALSE)</f>
        <v>0</v>
      </c>
      <c r="M245" s="216">
        <f>VLOOKUP(B245,GD_CHAM_CONG!$C$6:$BF$997,50,FALSE)+VLOOKUP(B245,GD_CHAM_CONG!$C$6:$BF$997,51,FALSE)+VLOOKUP(B245,GD_CHAM_CONG!$C$6:$BF$997,52,FALSE)+VLOOKUP(B245,GD_CHAM_CONG!$C$6:$BF$997,53,FALSE)+VLOOKUP(B245,GD_CHAM_CONG!$C$6:$BF$997,54,FALSE)</f>
        <v>0</v>
      </c>
      <c r="N245" s="217">
        <f>VLOOKUP(B245,GD_CHAM_CONG!$C$1:$BJ$480,60,FALSE)</f>
        <v>1</v>
      </c>
      <c r="O245" s="218">
        <f>RPT_LNS_LUONG_CHE_DO!BA247</f>
        <v>7560000</v>
      </c>
      <c r="P245" s="218">
        <f>VLOOKUP(B245,RPT_LNS_LUONG_CHE_DO!$B$5:$CA$989,78,FALSE)</f>
        <v>0</v>
      </c>
      <c r="Q245" s="218">
        <f>VLOOKUP(B245,RPT_PHU_CAP_TN!$B$5:$G$1000,6,FALSE)</f>
        <v>0</v>
      </c>
      <c r="R245" s="218">
        <f>VLOOKUP(B245,RPT_TIEN_AN_TRUA!$B$5:$I$1000,8,FALSE)</f>
        <v>680000</v>
      </c>
      <c r="S245" s="218">
        <f>VLOOKUP(B245,RPT_LNS_LUONG_CHE_DO!$B$5:$BV$993,68,FALSE)+VLOOKUP(B245,RPT_LNS_LUONG_CHE_DO!$B$5:$BW$993,69,FALSE)</f>
        <v>0</v>
      </c>
      <c r="T245" s="218">
        <f t="shared" si="8"/>
        <v>8240000</v>
      </c>
      <c r="U245" s="219">
        <f>VLOOKUP(B245,RPT_BAO_HIEM!$B$5:$N$1000,11,FALSE)</f>
        <v>333280</v>
      </c>
      <c r="V245" s="219">
        <f>VLOOKUP(B245,RPT_BAO_HIEM!$B$5:$N$1000,12,FALSE)</f>
        <v>62490</v>
      </c>
      <c r="W245" s="219">
        <f>VLOOKUP(B245,RPT_BAO_HIEM!$B$5:$N$1000,13,FALSE)</f>
        <v>41660</v>
      </c>
      <c r="X245" s="220">
        <f>VLOOKUP(B245,RPT_DOAN_PHI!$B$5:$H$968,7,FALSE)</f>
        <v>75600</v>
      </c>
      <c r="Y245" s="219">
        <f>VLOOKUP(B245,RPT_THUE!$B$5:$H$933,7,FALSE)</f>
        <v>44457</v>
      </c>
      <c r="Z245" s="219">
        <f t="shared" si="9"/>
        <v>557487</v>
      </c>
      <c r="AA245" s="221">
        <f t="shared" si="10"/>
        <v>7682513</v>
      </c>
      <c r="AB245" s="309">
        <v>748440</v>
      </c>
      <c r="AC245" s="221"/>
      <c r="AD245" s="221">
        <f t="shared" si="15"/>
        <v>6934073</v>
      </c>
      <c r="AE245">
        <v>6934073</v>
      </c>
      <c r="AF245" s="338">
        <f t="shared" si="16"/>
        <v>0</v>
      </c>
    </row>
    <row r="246" spans="1:32" ht="14.25" x14ac:dyDescent="0.2">
      <c r="A246" s="89">
        <f t="shared" si="17"/>
        <v>243</v>
      </c>
      <c r="B246" s="212">
        <f>GD_CHUNG!B248</f>
        <v>10647</v>
      </c>
      <c r="C246" s="212" t="str">
        <f>GD_CHUNG!C248</f>
        <v>Nguyễn Tiến Anh</v>
      </c>
      <c r="D246" s="212" t="str">
        <f>GD_CHUNG!D248</f>
        <v>Nhân viên Bốc xếp</v>
      </c>
      <c r="E246" s="213" t="str">
        <f>GD_CHUNG!G248</f>
        <v>HD3N</v>
      </c>
      <c r="F246" s="214">
        <f>VLOOKUP(B246,GD_LCD_HS_LNS!$B$4:$E$1000,4,FALSE)</f>
        <v>3778000</v>
      </c>
      <c r="G246" s="215">
        <f>VLOOKUP(B246,GD_CHUNG!$B$5:$N$594,13,FALSE)</f>
        <v>19025652321015</v>
      </c>
      <c r="H246" s="216">
        <f>VLOOKUP(B246,GD_CHAM_CONG!$C$6:$AN$997,38,FALSE)</f>
        <v>27</v>
      </c>
      <c r="I246" s="216">
        <f>VLOOKUP(B246,GD_CHAM_CONG!$C$6:$AS$997,39,FALSE)+VLOOKUP(B246,GD_CHAM_CONG!$C$6:$AS$997,40,FALSE)+VLOOKUP(B246,GD_CHAM_CONG!$C$6:$AS$997,41,FALSE)+VLOOKUP(B246,GD_CHAM_CONG!$C$6:$AS$997,42,FALSE)+VLOOKUP(B246,GD_CHAM_CONG!$C$6:$AS$997,43,FALSE)</f>
        <v>0</v>
      </c>
      <c r="J246" s="216">
        <f>VLOOKUP(B246,GD_CHAM_CONG!$C$6:$AV$997,44,FALSE)+VLOOKUP(B246,GD_CHAM_CONG!$C$6:$AV$997,45,FALSE)+VLOOKUP(B246,GD_CHAM_CONG!$C$6:$AV$997,46,FALSE)</f>
        <v>0</v>
      </c>
      <c r="K246" s="216">
        <f>VLOOKUP(B246,GD_CHAM_CONG!$C$6:$AW$997,47,FALSE)</f>
        <v>0</v>
      </c>
      <c r="L246" s="216">
        <f>VLOOKUP(B246,GD_CHAM_CONG!$C$6:$AZ$997,47,FALSE)+VLOOKUP(B246,GD_CHAM_CONG!$C$6:$AZ$997,48,FALSE)</f>
        <v>0</v>
      </c>
      <c r="M246" s="216">
        <f>VLOOKUP(B246,GD_CHAM_CONG!$C$6:$BF$997,50,FALSE)+VLOOKUP(B246,GD_CHAM_CONG!$C$6:$BF$997,51,FALSE)+VLOOKUP(B246,GD_CHAM_CONG!$C$6:$BF$997,52,FALSE)+VLOOKUP(B246,GD_CHAM_CONG!$C$6:$BF$997,53,FALSE)+VLOOKUP(B246,GD_CHAM_CONG!$C$6:$BF$997,54,FALSE)</f>
        <v>0</v>
      </c>
      <c r="N246" s="217">
        <f>VLOOKUP(B246,GD_CHAM_CONG!$C$1:$BJ$480,60,FALSE)</f>
        <v>1</v>
      </c>
      <c r="O246" s="218">
        <f>RPT_LNS_LUONG_CHE_DO!BA248</f>
        <v>6750000</v>
      </c>
      <c r="P246" s="218">
        <f>VLOOKUP(B246,RPT_LNS_LUONG_CHE_DO!$B$5:$CA$989,78,FALSE)</f>
        <v>0</v>
      </c>
      <c r="Q246" s="218">
        <f>VLOOKUP(B246,RPT_PHU_CAP_TN!$B$5:$G$1000,6,FALSE)</f>
        <v>0</v>
      </c>
      <c r="R246" s="218">
        <f>VLOOKUP(B246,RPT_TIEN_AN_TRUA!$B$5:$I$1000,8,FALSE)</f>
        <v>680000</v>
      </c>
      <c r="S246" s="218">
        <f>VLOOKUP(B246,RPT_LNS_LUONG_CHE_DO!$B$5:$BV$993,68,FALSE)+VLOOKUP(B246,RPT_LNS_LUONG_CHE_DO!$B$5:$BW$993,69,FALSE)</f>
        <v>0</v>
      </c>
      <c r="T246" s="218">
        <f t="shared" si="8"/>
        <v>7430000</v>
      </c>
      <c r="U246" s="219">
        <f>VLOOKUP(B246,RPT_BAO_HIEM!$B$5:$N$1000,11,FALSE)</f>
        <v>302240</v>
      </c>
      <c r="V246" s="219">
        <f>VLOOKUP(B246,RPT_BAO_HIEM!$B$5:$N$1000,12,FALSE)</f>
        <v>56670</v>
      </c>
      <c r="W246" s="219">
        <f>VLOOKUP(B246,RPT_BAO_HIEM!$B$5:$N$1000,13,FALSE)</f>
        <v>37780</v>
      </c>
      <c r="X246" s="220">
        <f>VLOOKUP(B246,RPT_DOAN_PHI!$B$5:$H$968,7,FALSE)</f>
        <v>67500</v>
      </c>
      <c r="Y246" s="219">
        <f>VLOOKUP(B246,RPT_THUE!$B$5:$H$933,7,FALSE)</f>
        <v>0</v>
      </c>
      <c r="Z246" s="219">
        <f t="shared" si="9"/>
        <v>464190</v>
      </c>
      <c r="AA246" s="221">
        <f t="shared" si="10"/>
        <v>6965810</v>
      </c>
      <c r="AB246" s="309">
        <v>72423</v>
      </c>
      <c r="AC246" s="221"/>
      <c r="AD246" s="221">
        <f t="shared" si="15"/>
        <v>6893387</v>
      </c>
      <c r="AE246">
        <v>6893387</v>
      </c>
      <c r="AF246" s="338">
        <f t="shared" si="16"/>
        <v>0</v>
      </c>
    </row>
    <row r="247" spans="1:32" ht="14.25" x14ac:dyDescent="0.2">
      <c r="A247" s="89">
        <f t="shared" si="17"/>
        <v>244</v>
      </c>
      <c r="B247" s="212">
        <f>GD_CHUNG!B249</f>
        <v>10650</v>
      </c>
      <c r="C247" s="212" t="str">
        <f>GD_CHUNG!C249</f>
        <v>Ngô Ngọc Hảo</v>
      </c>
      <c r="D247" s="212" t="str">
        <f>GD_CHUNG!D249</f>
        <v>Nhân viên Bốc xếp</v>
      </c>
      <c r="E247" s="213" t="str">
        <f>GD_CHUNG!G249</f>
        <v>HD3N</v>
      </c>
      <c r="F247" s="214">
        <f>VLOOKUP(B247,GD_LCD_HS_LNS!$B$4:$E$1000,4,FALSE)</f>
        <v>3778000</v>
      </c>
      <c r="G247" s="215">
        <f>VLOOKUP(B247,GD_CHUNG!$B$5:$N$594,13,FALSE)</f>
        <v>10524470150014</v>
      </c>
      <c r="H247" s="216">
        <f>VLOOKUP(B247,GD_CHAM_CONG!$C$6:$AN$997,38,FALSE)</f>
        <v>22</v>
      </c>
      <c r="I247" s="216">
        <f>VLOOKUP(B247,GD_CHAM_CONG!$C$6:$AS$997,39,FALSE)+VLOOKUP(B247,GD_CHAM_CONG!$C$6:$AS$997,40,FALSE)+VLOOKUP(B247,GD_CHAM_CONG!$C$6:$AS$997,41,FALSE)+VLOOKUP(B247,GD_CHAM_CONG!$C$6:$AS$997,42,FALSE)+VLOOKUP(B247,GD_CHAM_CONG!$C$6:$AS$997,43,FALSE)</f>
        <v>0</v>
      </c>
      <c r="J247" s="216">
        <f>VLOOKUP(B247,GD_CHAM_CONG!$C$6:$AV$997,44,FALSE)+VLOOKUP(B247,GD_CHAM_CONG!$C$6:$AV$997,45,FALSE)+VLOOKUP(B247,GD_CHAM_CONG!$C$6:$AV$997,46,FALSE)</f>
        <v>0</v>
      </c>
      <c r="K247" s="216">
        <f>VLOOKUP(B247,GD_CHAM_CONG!$C$6:$AW$997,47,FALSE)</f>
        <v>0</v>
      </c>
      <c r="L247" s="216">
        <f>VLOOKUP(B247,GD_CHAM_CONG!$C$6:$AZ$997,47,FALSE)+VLOOKUP(B247,GD_CHAM_CONG!$C$6:$AZ$997,48,FALSE)</f>
        <v>0</v>
      </c>
      <c r="M247" s="216">
        <f>VLOOKUP(B247,GD_CHAM_CONG!$C$6:$BF$997,50,FALSE)+VLOOKUP(B247,GD_CHAM_CONG!$C$6:$BF$997,51,FALSE)+VLOOKUP(B247,GD_CHAM_CONG!$C$6:$BF$997,52,FALSE)+VLOOKUP(B247,GD_CHAM_CONG!$C$6:$BF$997,53,FALSE)+VLOOKUP(B247,GD_CHAM_CONG!$C$6:$BF$997,54,FALSE)</f>
        <v>0</v>
      </c>
      <c r="N247" s="217">
        <f>VLOOKUP(B247,GD_CHAM_CONG!$C$1:$BJ$480,60,FALSE)</f>
        <v>1</v>
      </c>
      <c r="O247" s="218">
        <f>RPT_LNS_LUONG_CHE_DO!BA249</f>
        <v>5830000</v>
      </c>
      <c r="P247" s="218">
        <f>VLOOKUP(B247,RPT_LNS_LUONG_CHE_DO!$B$5:$CA$989,78,FALSE)</f>
        <v>0</v>
      </c>
      <c r="Q247" s="218">
        <f>VLOOKUP(B247,RPT_PHU_CAP_TN!$B$5:$G$1000,6,FALSE)</f>
        <v>126296.29629629629</v>
      </c>
      <c r="R247" s="218">
        <f>VLOOKUP(B247,RPT_TIEN_AN_TRUA!$B$5:$I$1000,8,FALSE)</f>
        <v>554074.07407407404</v>
      </c>
      <c r="S247" s="218">
        <f>VLOOKUP(B247,RPT_LNS_LUONG_CHE_DO!$B$5:$BV$993,68,FALSE)+VLOOKUP(B247,RPT_LNS_LUONG_CHE_DO!$B$5:$BW$993,69,FALSE)</f>
        <v>0</v>
      </c>
      <c r="T247" s="218">
        <f t="shared" si="8"/>
        <v>6510370.3703703703</v>
      </c>
      <c r="U247" s="219">
        <f>VLOOKUP(B247,RPT_BAO_HIEM!$B$5:$N$1000,11,FALSE)</f>
        <v>302240</v>
      </c>
      <c r="V247" s="219">
        <f>VLOOKUP(B247,RPT_BAO_HIEM!$B$5:$N$1000,12,FALSE)</f>
        <v>56670</v>
      </c>
      <c r="W247" s="219">
        <f>VLOOKUP(B247,RPT_BAO_HIEM!$B$5:$N$1000,13,FALSE)</f>
        <v>37780</v>
      </c>
      <c r="X247" s="220">
        <f>VLOOKUP(B247,RPT_DOAN_PHI!$B$5:$H$968,7,FALSE)</f>
        <v>59563</v>
      </c>
      <c r="Y247" s="219">
        <f>VLOOKUP(B247,RPT_THUE!$B$5:$H$933,7,FALSE)</f>
        <v>173645.81481481483</v>
      </c>
      <c r="Z247" s="219">
        <f t="shared" si="9"/>
        <v>629898.81481481483</v>
      </c>
      <c r="AA247" s="221">
        <f t="shared" si="10"/>
        <v>5880471.555555556</v>
      </c>
      <c r="AB247" s="221"/>
      <c r="AC247" s="221"/>
      <c r="AD247" s="221">
        <f t="shared" si="15"/>
        <v>5880471.555555556</v>
      </c>
      <c r="AE247">
        <v>5880471.555555556</v>
      </c>
      <c r="AF247" s="338">
        <f t="shared" si="16"/>
        <v>0</v>
      </c>
    </row>
    <row r="248" spans="1:32" ht="14.25" x14ac:dyDescent="0.2">
      <c r="A248" s="89">
        <f t="shared" si="17"/>
        <v>245</v>
      </c>
      <c r="B248" s="212">
        <f>GD_CHUNG!B250</f>
        <v>10652</v>
      </c>
      <c r="C248" s="212" t="str">
        <f>GD_CHUNG!C250</f>
        <v>Trương Văn Triệu</v>
      </c>
      <c r="D248" s="212" t="str">
        <f>GD_CHUNG!D250</f>
        <v>Nhân viên Bốc xếp</v>
      </c>
      <c r="E248" s="213" t="str">
        <f>GD_CHUNG!G250</f>
        <v>HD3N</v>
      </c>
      <c r="F248" s="214">
        <f>VLOOKUP(B248,GD_LCD_HS_LNS!$B$4:$E$1000,4,FALSE)</f>
        <v>3778000</v>
      </c>
      <c r="G248" s="215">
        <f>VLOOKUP(B248,GD_CHUNG!$B$5:$N$594,13,FALSE)</f>
        <v>10524577010010</v>
      </c>
      <c r="H248" s="216">
        <f>VLOOKUP(B248,GD_CHAM_CONG!$C$6:$AN$997,38,FALSE)</f>
        <v>27</v>
      </c>
      <c r="I248" s="216">
        <f>VLOOKUP(B248,GD_CHAM_CONG!$C$6:$AS$997,39,FALSE)+VLOOKUP(B248,GD_CHAM_CONG!$C$6:$AS$997,40,FALSE)+VLOOKUP(B248,GD_CHAM_CONG!$C$6:$AS$997,41,FALSE)+VLOOKUP(B248,GD_CHAM_CONG!$C$6:$AS$997,42,FALSE)+VLOOKUP(B248,GD_CHAM_CONG!$C$6:$AS$997,43,FALSE)</f>
        <v>0</v>
      </c>
      <c r="J248" s="216">
        <f>VLOOKUP(B248,GD_CHAM_CONG!$C$6:$AV$997,44,FALSE)+VLOOKUP(B248,GD_CHAM_CONG!$C$6:$AV$997,45,FALSE)+VLOOKUP(B248,GD_CHAM_CONG!$C$6:$AV$997,46,FALSE)</f>
        <v>0</v>
      </c>
      <c r="K248" s="216">
        <f>VLOOKUP(B248,GD_CHAM_CONG!$C$6:$AW$997,47,FALSE)</f>
        <v>0</v>
      </c>
      <c r="L248" s="216">
        <f>VLOOKUP(B248,GD_CHAM_CONG!$C$6:$AZ$997,47,FALSE)+VLOOKUP(B248,GD_CHAM_CONG!$C$6:$AZ$997,48,FALSE)</f>
        <v>0</v>
      </c>
      <c r="M248" s="216">
        <f>VLOOKUP(B248,GD_CHAM_CONG!$C$6:$BF$997,50,FALSE)+VLOOKUP(B248,GD_CHAM_CONG!$C$6:$BF$997,51,FALSE)+VLOOKUP(B248,GD_CHAM_CONG!$C$6:$BF$997,52,FALSE)+VLOOKUP(B248,GD_CHAM_CONG!$C$6:$BF$997,53,FALSE)+VLOOKUP(B248,GD_CHAM_CONG!$C$6:$BF$997,54,FALSE)</f>
        <v>0</v>
      </c>
      <c r="N248" s="217">
        <f>VLOOKUP(B248,GD_CHAM_CONG!$C$1:$BJ$480,60,FALSE)</f>
        <v>1</v>
      </c>
      <c r="O248" s="218">
        <f>RPT_LNS_LUONG_CHE_DO!BA250</f>
        <v>6750000</v>
      </c>
      <c r="P248" s="218">
        <f>VLOOKUP(B248,RPT_LNS_LUONG_CHE_DO!$B$5:$CA$989,78,FALSE)</f>
        <v>0</v>
      </c>
      <c r="Q248" s="218">
        <f>VLOOKUP(B248,RPT_PHU_CAP_TN!$B$5:$G$1000,6,FALSE)</f>
        <v>0</v>
      </c>
      <c r="R248" s="218">
        <f>VLOOKUP(B248,RPT_TIEN_AN_TRUA!$B$5:$I$1000,8,FALSE)</f>
        <v>680000</v>
      </c>
      <c r="S248" s="218">
        <f>VLOOKUP(B248,RPT_LNS_LUONG_CHE_DO!$B$5:$BV$993,68,FALSE)+VLOOKUP(B248,RPT_LNS_LUONG_CHE_DO!$B$5:$BW$993,69,FALSE)</f>
        <v>0</v>
      </c>
      <c r="T248" s="218">
        <f t="shared" si="8"/>
        <v>7430000</v>
      </c>
      <c r="U248" s="219">
        <f>VLOOKUP(B248,RPT_BAO_HIEM!$B$5:$N$1000,11,FALSE)</f>
        <v>302240</v>
      </c>
      <c r="V248" s="219">
        <f>VLOOKUP(B248,RPT_BAO_HIEM!$B$5:$N$1000,12,FALSE)</f>
        <v>56670</v>
      </c>
      <c r="W248" s="219">
        <f>VLOOKUP(B248,RPT_BAO_HIEM!$B$5:$N$1000,13,FALSE)</f>
        <v>37780</v>
      </c>
      <c r="X248" s="220">
        <f>VLOOKUP(B248,RPT_DOAN_PHI!$B$5:$H$968,7,FALSE)</f>
        <v>67500</v>
      </c>
      <c r="Y248" s="219">
        <f>VLOOKUP(B248,RPT_THUE!$B$5:$H$933,7,FALSE)</f>
        <v>138057.92300000001</v>
      </c>
      <c r="Z248" s="219">
        <f t="shared" si="9"/>
        <v>602247.92299999995</v>
      </c>
      <c r="AA248" s="221">
        <f t="shared" si="10"/>
        <v>6827752.0769999996</v>
      </c>
      <c r="AB248" s="309">
        <v>329442</v>
      </c>
      <c r="AC248" s="221"/>
      <c r="AD248" s="221">
        <f t="shared" si="15"/>
        <v>6498310.0769999996</v>
      </c>
      <c r="AE248">
        <v>6498310.0769999996</v>
      </c>
      <c r="AF248" s="338">
        <f t="shared" si="16"/>
        <v>0</v>
      </c>
    </row>
    <row r="249" spans="1:32" ht="14.25" x14ac:dyDescent="0.2">
      <c r="A249" s="89">
        <f t="shared" si="17"/>
        <v>246</v>
      </c>
      <c r="B249" s="212">
        <f>GD_CHUNG!B251</f>
        <v>10653</v>
      </c>
      <c r="C249" s="212" t="str">
        <f>GD_CHUNG!C251</f>
        <v>Nguyễn Ngọc Nam</v>
      </c>
      <c r="D249" s="212" t="str">
        <f>GD_CHUNG!D251</f>
        <v>Nhân viên Bốc xếp</v>
      </c>
      <c r="E249" s="213" t="str">
        <f>GD_CHUNG!G251</f>
        <v>HD3N</v>
      </c>
      <c r="F249" s="214">
        <f>VLOOKUP(B249,GD_LCD_HS_LNS!$B$4:$E$1000,4,FALSE)</f>
        <v>3778000</v>
      </c>
      <c r="G249" s="215">
        <f>VLOOKUP(B249,GD_CHUNG!$B$5:$N$594,13,FALSE)</f>
        <v>19024178103013</v>
      </c>
      <c r="H249" s="216">
        <f>VLOOKUP(B249,GD_CHAM_CONG!$C$6:$AN$997,38,FALSE)</f>
        <v>27</v>
      </c>
      <c r="I249" s="216">
        <f>VLOOKUP(B249,GD_CHAM_CONG!$C$6:$AS$997,39,FALSE)+VLOOKUP(B249,GD_CHAM_CONG!$C$6:$AS$997,40,FALSE)+VLOOKUP(B249,GD_CHAM_CONG!$C$6:$AS$997,41,FALSE)+VLOOKUP(B249,GD_CHAM_CONG!$C$6:$AS$997,42,FALSE)+VLOOKUP(B249,GD_CHAM_CONG!$C$6:$AS$997,43,FALSE)</f>
        <v>0</v>
      </c>
      <c r="J249" s="216">
        <f>VLOOKUP(B249,GD_CHAM_CONG!$C$6:$AV$997,44,FALSE)+VLOOKUP(B249,GD_CHAM_CONG!$C$6:$AV$997,45,FALSE)+VLOOKUP(B249,GD_CHAM_CONG!$C$6:$AV$997,46,FALSE)</f>
        <v>0</v>
      </c>
      <c r="K249" s="216">
        <f>VLOOKUP(B249,GD_CHAM_CONG!$C$6:$AW$997,47,FALSE)</f>
        <v>0</v>
      </c>
      <c r="L249" s="216">
        <f>VLOOKUP(B249,GD_CHAM_CONG!$C$6:$AZ$997,47,FALSE)+VLOOKUP(B249,GD_CHAM_CONG!$C$6:$AZ$997,48,FALSE)</f>
        <v>0</v>
      </c>
      <c r="M249" s="216">
        <f>VLOOKUP(B249,GD_CHAM_CONG!$C$6:$BF$997,50,FALSE)+VLOOKUP(B249,GD_CHAM_CONG!$C$6:$BF$997,51,FALSE)+VLOOKUP(B249,GD_CHAM_CONG!$C$6:$BF$997,52,FALSE)+VLOOKUP(B249,GD_CHAM_CONG!$C$6:$BF$997,53,FALSE)+VLOOKUP(B249,GD_CHAM_CONG!$C$6:$BF$997,54,FALSE)</f>
        <v>0</v>
      </c>
      <c r="N249" s="217">
        <f>VLOOKUP(B249,GD_CHAM_CONG!$C$1:$BJ$480,60,FALSE)</f>
        <v>1</v>
      </c>
      <c r="O249" s="218">
        <f>RPT_LNS_LUONG_CHE_DO!BA251</f>
        <v>6750000</v>
      </c>
      <c r="P249" s="218">
        <f>VLOOKUP(B249,RPT_LNS_LUONG_CHE_DO!$B$5:$CA$989,78,FALSE)</f>
        <v>0</v>
      </c>
      <c r="Q249" s="218">
        <f>VLOOKUP(B249,RPT_PHU_CAP_TN!$B$5:$G$1000,6,FALSE)</f>
        <v>0</v>
      </c>
      <c r="R249" s="218">
        <f>VLOOKUP(B249,RPT_TIEN_AN_TRUA!$B$5:$I$1000,8,FALSE)</f>
        <v>680000</v>
      </c>
      <c r="S249" s="218">
        <f>VLOOKUP(B249,RPT_LNS_LUONG_CHE_DO!$B$5:$BV$993,68,FALSE)+VLOOKUP(B249,RPT_LNS_LUONG_CHE_DO!$B$5:$BW$993,69,FALSE)</f>
        <v>0</v>
      </c>
      <c r="T249" s="218">
        <f t="shared" si="8"/>
        <v>7430000</v>
      </c>
      <c r="U249" s="219">
        <f>VLOOKUP(B249,RPT_BAO_HIEM!$B$5:$N$1000,11,FALSE)</f>
        <v>302240</v>
      </c>
      <c r="V249" s="219">
        <f>VLOOKUP(B249,RPT_BAO_HIEM!$B$5:$N$1000,12,FALSE)</f>
        <v>56670</v>
      </c>
      <c r="W249" s="219">
        <f>VLOOKUP(B249,RPT_BAO_HIEM!$B$5:$N$1000,13,FALSE)</f>
        <v>37780</v>
      </c>
      <c r="X249" s="220">
        <f>VLOOKUP(B249,RPT_DOAN_PHI!$B$5:$H$968,7,FALSE)</f>
        <v>67500</v>
      </c>
      <c r="Y249" s="219">
        <f>VLOOKUP(B249,RPT_THUE!$B$5:$H$933,7,FALSE)</f>
        <v>185331</v>
      </c>
      <c r="Z249" s="219">
        <f t="shared" si="9"/>
        <v>649521</v>
      </c>
      <c r="AA249" s="221">
        <f t="shared" si="10"/>
        <v>6780479</v>
      </c>
      <c r="AB249" s="221"/>
      <c r="AC249" s="221"/>
      <c r="AD249" s="221">
        <f t="shared" si="15"/>
        <v>6780479</v>
      </c>
      <c r="AE249">
        <v>6780479</v>
      </c>
      <c r="AF249" s="338">
        <f t="shared" si="16"/>
        <v>0</v>
      </c>
    </row>
    <row r="250" spans="1:32" ht="14.25" x14ac:dyDescent="0.2">
      <c r="A250" s="89">
        <f t="shared" si="17"/>
        <v>247</v>
      </c>
      <c r="B250" s="212">
        <f>GD_CHUNG!B252</f>
        <v>10655</v>
      </c>
      <c r="C250" s="212" t="str">
        <f>GD_CHUNG!C252</f>
        <v>Nguyễn Chiến Thắng</v>
      </c>
      <c r="D250" s="212" t="str">
        <f>GD_CHUNG!D252</f>
        <v>Nhân viên Bốc xếp</v>
      </c>
      <c r="E250" s="213" t="str">
        <f>GD_CHUNG!G252</f>
        <v>HD3N</v>
      </c>
      <c r="F250" s="214">
        <f>VLOOKUP(B250,GD_LCD_HS_LNS!$B$4:$E$1000,4,FALSE)</f>
        <v>3778000</v>
      </c>
      <c r="G250" s="215">
        <f>VLOOKUP(B250,GD_CHUNG!$B$5:$N$594,13,FALSE)</f>
        <v>19025652324014</v>
      </c>
      <c r="H250" s="216">
        <f>VLOOKUP(B250,GD_CHAM_CONG!$C$6:$AN$997,38,FALSE)</f>
        <v>7</v>
      </c>
      <c r="I250" s="216">
        <f>VLOOKUP(B250,GD_CHAM_CONG!$C$6:$AS$997,39,FALSE)+VLOOKUP(B250,GD_CHAM_CONG!$C$6:$AS$997,40,FALSE)+VLOOKUP(B250,GD_CHAM_CONG!$C$6:$AS$997,41,FALSE)+VLOOKUP(B250,GD_CHAM_CONG!$C$6:$AS$997,42,FALSE)+VLOOKUP(B250,GD_CHAM_CONG!$C$6:$AS$997,43,FALSE)</f>
        <v>20</v>
      </c>
      <c r="J250" s="216">
        <f>VLOOKUP(B250,GD_CHAM_CONG!$C$6:$AV$997,44,FALSE)+VLOOKUP(B250,GD_CHAM_CONG!$C$6:$AV$997,45,FALSE)+VLOOKUP(B250,GD_CHAM_CONG!$C$6:$AV$997,46,FALSE)</f>
        <v>0</v>
      </c>
      <c r="K250" s="216">
        <f>VLOOKUP(B250,GD_CHAM_CONG!$C$6:$AW$997,47,FALSE)</f>
        <v>0</v>
      </c>
      <c r="L250" s="216">
        <f>VLOOKUP(B250,GD_CHAM_CONG!$C$6:$AZ$997,47,FALSE)+VLOOKUP(B250,GD_CHAM_CONG!$C$6:$AZ$997,48,FALSE)</f>
        <v>0</v>
      </c>
      <c r="M250" s="216">
        <f>VLOOKUP(B250,GD_CHAM_CONG!$C$6:$BF$997,50,FALSE)+VLOOKUP(B250,GD_CHAM_CONG!$C$6:$BF$997,51,FALSE)+VLOOKUP(B250,GD_CHAM_CONG!$C$6:$BF$997,52,FALSE)+VLOOKUP(B250,GD_CHAM_CONG!$C$6:$BF$997,53,FALSE)+VLOOKUP(B250,GD_CHAM_CONG!$C$6:$BF$997,54,FALSE)</f>
        <v>0</v>
      </c>
      <c r="N250" s="217">
        <f>VLOOKUP(B250,GD_CHAM_CONG!$C$1:$BJ$480,60,FALSE)</f>
        <v>1</v>
      </c>
      <c r="O250" s="218">
        <f>RPT_LNS_LUONG_CHE_DO!BA252</f>
        <v>1749999.9999999998</v>
      </c>
      <c r="P250" s="218">
        <f>VLOOKUP(B250,RPT_LNS_LUONG_CHE_DO!$B$5:$CA$989,78,FALSE)</f>
        <v>0</v>
      </c>
      <c r="Q250" s="218">
        <f>VLOOKUP(B250,RPT_PHU_CAP_TN!$B$5:$G$1000,6,FALSE)</f>
        <v>0</v>
      </c>
      <c r="R250" s="218">
        <f>VLOOKUP(B250,RPT_TIEN_AN_TRUA!$B$5:$I$1000,8,FALSE)</f>
        <v>176296.29629629629</v>
      </c>
      <c r="S250" s="218">
        <f>VLOOKUP(B250,RPT_LNS_LUONG_CHE_DO!$B$5:$BV$993,68,FALSE)+VLOOKUP(B250,RPT_LNS_LUONG_CHE_DO!$B$5:$BW$993,69,FALSE)</f>
        <v>0</v>
      </c>
      <c r="T250" s="218">
        <f t="shared" si="8"/>
        <v>1926296.2962962962</v>
      </c>
      <c r="U250" s="219">
        <f>VLOOKUP(B250,RPT_BAO_HIEM!$B$5:$N$1000,11,FALSE)</f>
        <v>302240</v>
      </c>
      <c r="V250" s="219">
        <f>VLOOKUP(B250,RPT_BAO_HIEM!$B$5:$N$1000,12,FALSE)</f>
        <v>56670</v>
      </c>
      <c r="W250" s="219">
        <f>VLOOKUP(B250,RPT_BAO_HIEM!$B$5:$N$1000,13,FALSE)</f>
        <v>37780</v>
      </c>
      <c r="X250" s="220">
        <f>VLOOKUP(B250,RPT_DOAN_PHI!$B$5:$H$968,7,FALSE)</f>
        <v>17500</v>
      </c>
      <c r="Y250" s="219">
        <f>VLOOKUP(B250,RPT_THUE!$B$5:$H$933,7,FALSE)</f>
        <v>0</v>
      </c>
      <c r="Z250" s="219">
        <f t="shared" si="9"/>
        <v>414190</v>
      </c>
      <c r="AA250" s="221">
        <f t="shared" si="10"/>
        <v>1512106.2962962962</v>
      </c>
      <c r="AB250" s="309">
        <v>668250</v>
      </c>
      <c r="AC250" s="221"/>
      <c r="AD250" s="221">
        <f t="shared" si="15"/>
        <v>843856.29629629618</v>
      </c>
      <c r="AE250">
        <v>843856.29629629618</v>
      </c>
      <c r="AF250" s="338">
        <f t="shared" si="16"/>
        <v>0</v>
      </c>
    </row>
    <row r="251" spans="1:32" ht="14.25" x14ac:dyDescent="0.2">
      <c r="A251" s="89">
        <f t="shared" si="17"/>
        <v>248</v>
      </c>
      <c r="B251" s="212">
        <f>GD_CHUNG!B253</f>
        <v>10659</v>
      </c>
      <c r="C251" s="212" t="str">
        <f>GD_CHUNG!C253</f>
        <v>Ngô Ngọc Tiến</v>
      </c>
      <c r="D251" s="212" t="str">
        <f>GD_CHUNG!D253</f>
        <v>Nhân viên Bốc xếp</v>
      </c>
      <c r="E251" s="213" t="str">
        <f>GD_CHUNG!G253</f>
        <v>HD3N</v>
      </c>
      <c r="F251" s="214">
        <f>VLOOKUP(B251,GD_LCD_HS_LNS!$B$4:$E$1000,4,FALSE)</f>
        <v>3778000</v>
      </c>
      <c r="G251" s="215">
        <f>VLOOKUP(B251,GD_CHUNG!$B$5:$N$594,13,FALSE)</f>
        <v>10525139450012</v>
      </c>
      <c r="H251" s="216">
        <f>VLOOKUP(B251,GD_CHAM_CONG!$C$6:$AN$997,38,FALSE)</f>
        <v>27</v>
      </c>
      <c r="I251" s="216">
        <f>VLOOKUP(B251,GD_CHAM_CONG!$C$6:$AS$997,39,FALSE)+VLOOKUP(B251,GD_CHAM_CONG!$C$6:$AS$997,40,FALSE)+VLOOKUP(B251,GD_CHAM_CONG!$C$6:$AS$997,41,FALSE)+VLOOKUP(B251,GD_CHAM_CONG!$C$6:$AS$997,42,FALSE)+VLOOKUP(B251,GD_CHAM_CONG!$C$6:$AS$997,43,FALSE)</f>
        <v>0</v>
      </c>
      <c r="J251" s="216">
        <f>VLOOKUP(B251,GD_CHAM_CONG!$C$6:$AV$997,44,FALSE)+VLOOKUP(B251,GD_CHAM_CONG!$C$6:$AV$997,45,FALSE)+VLOOKUP(B251,GD_CHAM_CONG!$C$6:$AV$997,46,FALSE)</f>
        <v>0</v>
      </c>
      <c r="K251" s="216">
        <f>VLOOKUP(B251,GD_CHAM_CONG!$C$6:$AW$997,47,FALSE)</f>
        <v>0</v>
      </c>
      <c r="L251" s="216">
        <f>VLOOKUP(B251,GD_CHAM_CONG!$C$6:$AZ$997,47,FALSE)+VLOOKUP(B251,GD_CHAM_CONG!$C$6:$AZ$997,48,FALSE)</f>
        <v>0</v>
      </c>
      <c r="M251" s="216">
        <f>VLOOKUP(B251,GD_CHAM_CONG!$C$6:$BF$997,50,FALSE)+VLOOKUP(B251,GD_CHAM_CONG!$C$6:$BF$997,51,FALSE)+VLOOKUP(B251,GD_CHAM_CONG!$C$6:$BF$997,52,FALSE)+VLOOKUP(B251,GD_CHAM_CONG!$C$6:$BF$997,53,FALSE)+VLOOKUP(B251,GD_CHAM_CONG!$C$6:$BF$997,54,FALSE)</f>
        <v>0</v>
      </c>
      <c r="N251" s="217">
        <f>VLOOKUP(B251,GD_CHAM_CONG!$C$1:$BJ$480,60,FALSE)</f>
        <v>1</v>
      </c>
      <c r="O251" s="218">
        <f>RPT_LNS_LUONG_CHE_DO!BA253</f>
        <v>6750000</v>
      </c>
      <c r="P251" s="218">
        <f>VLOOKUP(B251,RPT_LNS_LUONG_CHE_DO!$B$5:$CA$989,78,FALSE)</f>
        <v>0</v>
      </c>
      <c r="Q251" s="218">
        <f>VLOOKUP(B251,RPT_PHU_CAP_TN!$B$5:$G$1000,6,FALSE)</f>
        <v>0</v>
      </c>
      <c r="R251" s="218">
        <f>VLOOKUP(B251,RPT_TIEN_AN_TRUA!$B$5:$I$1000,8,FALSE)</f>
        <v>680000</v>
      </c>
      <c r="S251" s="218">
        <f>VLOOKUP(B251,RPT_LNS_LUONG_CHE_DO!$B$5:$BV$993,68,FALSE)+VLOOKUP(B251,RPT_LNS_LUONG_CHE_DO!$B$5:$BW$993,69,FALSE)</f>
        <v>0</v>
      </c>
      <c r="T251" s="218">
        <f t="shared" si="8"/>
        <v>7430000</v>
      </c>
      <c r="U251" s="219">
        <f>VLOOKUP(B251,RPT_BAO_HIEM!$B$5:$N$1000,11,FALSE)</f>
        <v>302240</v>
      </c>
      <c r="V251" s="219">
        <f>VLOOKUP(B251,RPT_BAO_HIEM!$B$5:$N$1000,12,FALSE)</f>
        <v>56670</v>
      </c>
      <c r="W251" s="219">
        <f>VLOOKUP(B251,RPT_BAO_HIEM!$B$5:$N$1000,13,FALSE)</f>
        <v>37780</v>
      </c>
      <c r="X251" s="220">
        <f>VLOOKUP(B251,RPT_DOAN_PHI!$B$5:$H$968,7,FALSE)</f>
        <v>67500</v>
      </c>
      <c r="Y251" s="219">
        <f>VLOOKUP(B251,RPT_THUE!$B$5:$H$933,7,FALSE)</f>
        <v>22206</v>
      </c>
      <c r="Z251" s="219">
        <f t="shared" si="9"/>
        <v>486396</v>
      </c>
      <c r="AA251" s="221">
        <f t="shared" si="10"/>
        <v>6943604</v>
      </c>
      <c r="AB251" s="221"/>
      <c r="AC251" s="309">
        <v>334125</v>
      </c>
      <c r="AD251" s="221">
        <f t="shared" si="15"/>
        <v>7277729</v>
      </c>
      <c r="AE251">
        <v>7277729</v>
      </c>
      <c r="AF251" s="338">
        <f t="shared" si="16"/>
        <v>0</v>
      </c>
    </row>
    <row r="252" spans="1:32" ht="14.25" x14ac:dyDescent="0.2">
      <c r="A252" s="89">
        <f t="shared" si="17"/>
        <v>249</v>
      </c>
      <c r="B252" s="212">
        <f>GD_CHUNG!B254</f>
        <v>10662</v>
      </c>
      <c r="C252" s="212" t="str">
        <f>GD_CHUNG!C254</f>
        <v>Trần Văn Tĩnh</v>
      </c>
      <c r="D252" s="212" t="str">
        <f>GD_CHUNG!D254</f>
        <v>Nhân viên Bốc xếp</v>
      </c>
      <c r="E252" s="213" t="str">
        <f>GD_CHUNG!G254</f>
        <v>HD3N</v>
      </c>
      <c r="F252" s="214">
        <f>VLOOKUP(B252,GD_LCD_HS_LNS!$B$4:$E$1000,4,FALSE)</f>
        <v>3778000</v>
      </c>
      <c r="G252" s="215">
        <f>VLOOKUP(B252,GD_CHUNG!$B$5:$N$594,13,FALSE)</f>
        <v>10525139460018</v>
      </c>
      <c r="H252" s="216">
        <f>VLOOKUP(B252,GD_CHAM_CONG!$C$6:$AN$997,38,FALSE)</f>
        <v>21</v>
      </c>
      <c r="I252" s="216">
        <f>VLOOKUP(B252,GD_CHAM_CONG!$C$6:$AS$997,39,FALSE)+VLOOKUP(B252,GD_CHAM_CONG!$C$6:$AS$997,40,FALSE)+VLOOKUP(B252,GD_CHAM_CONG!$C$6:$AS$997,41,FALSE)+VLOOKUP(B252,GD_CHAM_CONG!$C$6:$AS$997,42,FALSE)+VLOOKUP(B252,GD_CHAM_CONG!$C$6:$AS$997,43,FALSE)</f>
        <v>0</v>
      </c>
      <c r="J252" s="216">
        <f>VLOOKUP(B252,GD_CHAM_CONG!$C$6:$AV$997,44,FALSE)+VLOOKUP(B252,GD_CHAM_CONG!$C$6:$AV$997,45,FALSE)+VLOOKUP(B252,GD_CHAM_CONG!$C$6:$AV$997,46,FALSE)</f>
        <v>0</v>
      </c>
      <c r="K252" s="216">
        <f>VLOOKUP(B252,GD_CHAM_CONG!$C$6:$AW$997,47,FALSE)</f>
        <v>0</v>
      </c>
      <c r="L252" s="216">
        <f>VLOOKUP(B252,GD_CHAM_CONG!$C$6:$AZ$997,47,FALSE)+VLOOKUP(B252,GD_CHAM_CONG!$C$6:$AZ$997,48,FALSE)</f>
        <v>6</v>
      </c>
      <c r="M252" s="216">
        <f>VLOOKUP(B252,GD_CHAM_CONG!$C$6:$BF$997,50,FALSE)+VLOOKUP(B252,GD_CHAM_CONG!$C$6:$BF$997,51,FALSE)+VLOOKUP(B252,GD_CHAM_CONG!$C$6:$BF$997,52,FALSE)+VLOOKUP(B252,GD_CHAM_CONG!$C$6:$BF$997,53,FALSE)+VLOOKUP(B252,GD_CHAM_CONG!$C$6:$BF$997,54,FALSE)</f>
        <v>0</v>
      </c>
      <c r="N252" s="217">
        <f>VLOOKUP(B252,GD_CHAM_CONG!$C$1:$BJ$480,60,FALSE)</f>
        <v>1</v>
      </c>
      <c r="O252" s="218">
        <f>RPT_LNS_LUONG_CHE_DO!BA254</f>
        <v>5565000.0000000009</v>
      </c>
      <c r="P252" s="218">
        <f>VLOOKUP(B252,RPT_LNS_LUONG_CHE_DO!$B$5:$CA$989,78,FALSE)</f>
        <v>871846.15384615387</v>
      </c>
      <c r="Q252" s="218">
        <f>VLOOKUP(B252,RPT_PHU_CAP_TN!$B$5:$G$1000,6,FALSE)</f>
        <v>0</v>
      </c>
      <c r="R252" s="218">
        <f>VLOOKUP(B252,RPT_TIEN_AN_TRUA!$B$5:$I$1000,8,FALSE)</f>
        <v>528888.88888888888</v>
      </c>
      <c r="S252" s="218">
        <f>VLOOKUP(B252,RPT_LNS_LUONG_CHE_DO!$B$5:$BV$993,68,FALSE)+VLOOKUP(B252,RPT_LNS_LUONG_CHE_DO!$B$5:$BW$993,69,FALSE)</f>
        <v>0</v>
      </c>
      <c r="T252" s="218">
        <f t="shared" si="8"/>
        <v>6965735.0427350439</v>
      </c>
      <c r="U252" s="219">
        <f>VLOOKUP(B252,RPT_BAO_HIEM!$B$5:$N$1000,11,FALSE)</f>
        <v>302240</v>
      </c>
      <c r="V252" s="219">
        <f>VLOOKUP(B252,RPT_BAO_HIEM!$B$5:$N$1000,12,FALSE)</f>
        <v>56670</v>
      </c>
      <c r="W252" s="219">
        <f>VLOOKUP(B252,RPT_BAO_HIEM!$B$5:$N$1000,13,FALSE)</f>
        <v>37780</v>
      </c>
      <c r="X252" s="220">
        <f>VLOOKUP(B252,RPT_DOAN_PHI!$B$5:$H$968,7,FALSE)</f>
        <v>64368</v>
      </c>
      <c r="Y252" s="219">
        <f>VLOOKUP(B252,RPT_THUE!$B$5:$H$933,7,FALSE)</f>
        <v>189923.30769230775</v>
      </c>
      <c r="Z252" s="219">
        <f t="shared" si="9"/>
        <v>650981.30769230775</v>
      </c>
      <c r="AA252" s="221">
        <f t="shared" si="10"/>
        <v>6314753.7350427359</v>
      </c>
      <c r="AB252" s="221"/>
      <c r="AC252" s="221"/>
      <c r="AD252" s="221">
        <f t="shared" si="15"/>
        <v>6314753.7350427359</v>
      </c>
      <c r="AE252">
        <v>6314753.7350427359</v>
      </c>
      <c r="AF252" s="338">
        <f t="shared" si="16"/>
        <v>0</v>
      </c>
    </row>
    <row r="253" spans="1:32" ht="14.25" x14ac:dyDescent="0.2">
      <c r="A253" s="89">
        <f t="shared" si="17"/>
        <v>250</v>
      </c>
      <c r="B253" s="212">
        <f>GD_CHUNG!B255</f>
        <v>10663</v>
      </c>
      <c r="C253" s="212" t="str">
        <f>GD_CHUNG!C255</f>
        <v>Khổng Vũ Hùng</v>
      </c>
      <c r="D253" s="212" t="str">
        <f>GD_CHUNG!D255</f>
        <v>Nhân viên Bốc xếp</v>
      </c>
      <c r="E253" s="213" t="str">
        <f>GD_CHUNG!G255</f>
        <v>HD3N</v>
      </c>
      <c r="F253" s="214">
        <f>VLOOKUP(B253,GD_LCD_HS_LNS!$B$4:$E$1000,4,FALSE)</f>
        <v>3778000</v>
      </c>
      <c r="G253" s="215">
        <f>VLOOKUP(B253,GD_CHUNG!$B$5:$N$594,13,FALSE)</f>
        <v>10525139462010</v>
      </c>
      <c r="H253" s="216">
        <f>VLOOKUP(B253,GD_CHAM_CONG!$C$6:$AN$997,38,FALSE)</f>
        <v>25</v>
      </c>
      <c r="I253" s="216">
        <f>VLOOKUP(B253,GD_CHAM_CONG!$C$6:$AS$997,39,FALSE)+VLOOKUP(B253,GD_CHAM_CONG!$C$6:$AS$997,40,FALSE)+VLOOKUP(B253,GD_CHAM_CONG!$C$6:$AS$997,41,FALSE)+VLOOKUP(B253,GD_CHAM_CONG!$C$6:$AS$997,42,FALSE)+VLOOKUP(B253,GD_CHAM_CONG!$C$6:$AS$997,43,FALSE)</f>
        <v>2</v>
      </c>
      <c r="J253" s="216">
        <f>VLOOKUP(B253,GD_CHAM_CONG!$C$6:$AV$997,44,FALSE)+VLOOKUP(B253,GD_CHAM_CONG!$C$6:$AV$997,45,FALSE)+VLOOKUP(B253,GD_CHAM_CONG!$C$6:$AV$997,46,FALSE)</f>
        <v>0</v>
      </c>
      <c r="K253" s="216">
        <f>VLOOKUP(B253,GD_CHAM_CONG!$C$6:$AW$997,47,FALSE)</f>
        <v>0</v>
      </c>
      <c r="L253" s="216">
        <f>VLOOKUP(B253,GD_CHAM_CONG!$C$6:$AZ$997,47,FALSE)+VLOOKUP(B253,GD_CHAM_CONG!$C$6:$AZ$997,48,FALSE)</f>
        <v>0</v>
      </c>
      <c r="M253" s="216">
        <f>VLOOKUP(B253,GD_CHAM_CONG!$C$6:$BF$997,50,FALSE)+VLOOKUP(B253,GD_CHAM_CONG!$C$6:$BF$997,51,FALSE)+VLOOKUP(B253,GD_CHAM_CONG!$C$6:$BF$997,52,FALSE)+VLOOKUP(B253,GD_CHAM_CONG!$C$6:$BF$997,53,FALSE)+VLOOKUP(B253,GD_CHAM_CONG!$C$6:$BF$997,54,FALSE)</f>
        <v>0</v>
      </c>
      <c r="N253" s="217">
        <f>VLOOKUP(B253,GD_CHAM_CONG!$C$1:$BJ$480,60,FALSE)</f>
        <v>0.75</v>
      </c>
      <c r="O253" s="218">
        <f>RPT_LNS_LUONG_CHE_DO!BA255</f>
        <v>4687499.9999999991</v>
      </c>
      <c r="P253" s="218">
        <f>VLOOKUP(B253,RPT_LNS_LUONG_CHE_DO!$B$5:$CA$989,78,FALSE)</f>
        <v>0</v>
      </c>
      <c r="Q253" s="218">
        <f>VLOOKUP(B253,RPT_PHU_CAP_TN!$B$5:$G$1000,6,FALSE)</f>
        <v>0</v>
      </c>
      <c r="R253" s="218">
        <f>VLOOKUP(B253,RPT_TIEN_AN_TRUA!$B$5:$I$1000,8,FALSE)</f>
        <v>629629.62962962966</v>
      </c>
      <c r="S253" s="218">
        <f>VLOOKUP(B253,RPT_LNS_LUONG_CHE_DO!$B$5:$BV$993,68,FALSE)+VLOOKUP(B253,RPT_LNS_LUONG_CHE_DO!$B$5:$BW$993,69,FALSE)</f>
        <v>0</v>
      </c>
      <c r="T253" s="218">
        <f t="shared" si="8"/>
        <v>5317129.6296296287</v>
      </c>
      <c r="U253" s="219">
        <f>VLOOKUP(B253,RPT_BAO_HIEM!$B$5:$N$1000,11,FALSE)</f>
        <v>302240</v>
      </c>
      <c r="V253" s="219">
        <f>VLOOKUP(B253,RPT_BAO_HIEM!$B$5:$N$1000,12,FALSE)</f>
        <v>56670</v>
      </c>
      <c r="W253" s="219">
        <f>VLOOKUP(B253,RPT_BAO_HIEM!$B$5:$N$1000,13,FALSE)</f>
        <v>37780</v>
      </c>
      <c r="X253" s="220">
        <f>VLOOKUP(B253,RPT_DOAN_PHI!$B$5:$H$968,7,FALSE)</f>
        <v>46875</v>
      </c>
      <c r="Y253" s="219">
        <f>VLOOKUP(B253,RPT_THUE!$B$5:$H$933,7,FALSE)</f>
        <v>0</v>
      </c>
      <c r="Z253" s="219">
        <f t="shared" si="9"/>
        <v>443565</v>
      </c>
      <c r="AA253" s="221">
        <f t="shared" si="10"/>
        <v>4873564.6296296287</v>
      </c>
      <c r="AB253" s="309">
        <v>668250</v>
      </c>
      <c r="AC253" s="221"/>
      <c r="AD253" s="221">
        <f t="shared" si="15"/>
        <v>4205314.6296296287</v>
      </c>
      <c r="AE253">
        <v>4205314.6296296287</v>
      </c>
      <c r="AF253" s="338">
        <f t="shared" si="16"/>
        <v>0</v>
      </c>
    </row>
    <row r="254" spans="1:32" ht="14.25" x14ac:dyDescent="0.2">
      <c r="A254" s="89">
        <f t="shared" si="17"/>
        <v>251</v>
      </c>
      <c r="B254" s="212">
        <f>GD_CHUNG!B256</f>
        <v>10664</v>
      </c>
      <c r="C254" s="212" t="str">
        <f>GD_CHUNG!C256</f>
        <v>Phan Bá Tráng</v>
      </c>
      <c r="D254" s="212" t="str">
        <f>GD_CHUNG!D256</f>
        <v>Nhân viên Bốc xếp</v>
      </c>
      <c r="E254" s="213" t="str">
        <f>GD_CHUNG!G256</f>
        <v>HD3N</v>
      </c>
      <c r="F254" s="214">
        <f>VLOOKUP(B254,GD_LCD_HS_LNS!$B$4:$E$1000,4,FALSE)</f>
        <v>3778000</v>
      </c>
      <c r="G254" s="215">
        <f>VLOOKUP(B254,GD_CHUNG!$B$5:$N$594,13,FALSE)</f>
        <v>10525139464013</v>
      </c>
      <c r="H254" s="216">
        <f>VLOOKUP(B254,GD_CHAM_CONG!$C$6:$AN$997,38,FALSE)</f>
        <v>27</v>
      </c>
      <c r="I254" s="216">
        <f>VLOOKUP(B254,GD_CHAM_CONG!$C$6:$AS$997,39,FALSE)+VLOOKUP(B254,GD_CHAM_CONG!$C$6:$AS$997,40,FALSE)+VLOOKUP(B254,GD_CHAM_CONG!$C$6:$AS$997,41,FALSE)+VLOOKUP(B254,GD_CHAM_CONG!$C$6:$AS$997,42,FALSE)+VLOOKUP(B254,GD_CHAM_CONG!$C$6:$AS$997,43,FALSE)</f>
        <v>0</v>
      </c>
      <c r="J254" s="216">
        <f>VLOOKUP(B254,GD_CHAM_CONG!$C$6:$AV$997,44,FALSE)+VLOOKUP(B254,GD_CHAM_CONG!$C$6:$AV$997,45,FALSE)+VLOOKUP(B254,GD_CHAM_CONG!$C$6:$AV$997,46,FALSE)</f>
        <v>0</v>
      </c>
      <c r="K254" s="216">
        <f>VLOOKUP(B254,GD_CHAM_CONG!$C$6:$AW$997,47,FALSE)</f>
        <v>0</v>
      </c>
      <c r="L254" s="216">
        <f>VLOOKUP(B254,GD_CHAM_CONG!$C$6:$AZ$997,47,FALSE)+VLOOKUP(B254,GD_CHAM_CONG!$C$6:$AZ$997,48,FALSE)</f>
        <v>0</v>
      </c>
      <c r="M254" s="216">
        <f>VLOOKUP(B254,GD_CHAM_CONG!$C$6:$BF$997,50,FALSE)+VLOOKUP(B254,GD_CHAM_CONG!$C$6:$BF$997,51,FALSE)+VLOOKUP(B254,GD_CHAM_CONG!$C$6:$BF$997,52,FALSE)+VLOOKUP(B254,GD_CHAM_CONG!$C$6:$BF$997,53,FALSE)+VLOOKUP(B254,GD_CHAM_CONG!$C$6:$BF$997,54,FALSE)</f>
        <v>0</v>
      </c>
      <c r="N254" s="217">
        <f>VLOOKUP(B254,GD_CHAM_CONG!$C$1:$BJ$480,60,FALSE)</f>
        <v>0.9</v>
      </c>
      <c r="O254" s="218">
        <f>RPT_LNS_LUONG_CHE_DO!BA256</f>
        <v>6075000</v>
      </c>
      <c r="P254" s="218">
        <f>VLOOKUP(B254,RPT_LNS_LUONG_CHE_DO!$B$5:$CA$989,78,FALSE)</f>
        <v>0</v>
      </c>
      <c r="Q254" s="218">
        <f>VLOOKUP(B254,RPT_PHU_CAP_TN!$B$5:$G$1000,6,FALSE)</f>
        <v>0</v>
      </c>
      <c r="R254" s="218">
        <f>VLOOKUP(B254,RPT_TIEN_AN_TRUA!$B$5:$I$1000,8,FALSE)</f>
        <v>680000</v>
      </c>
      <c r="S254" s="218">
        <f>VLOOKUP(B254,RPT_LNS_LUONG_CHE_DO!$B$5:$BV$993,68,FALSE)+VLOOKUP(B254,RPT_LNS_LUONG_CHE_DO!$B$5:$BW$993,69,FALSE)</f>
        <v>0</v>
      </c>
      <c r="T254" s="218">
        <f t="shared" si="8"/>
        <v>6755000</v>
      </c>
      <c r="U254" s="219">
        <f>VLOOKUP(B254,RPT_BAO_HIEM!$B$5:$N$1000,11,FALSE)</f>
        <v>302240</v>
      </c>
      <c r="V254" s="219">
        <f>VLOOKUP(B254,RPT_BAO_HIEM!$B$5:$N$1000,12,FALSE)</f>
        <v>56670</v>
      </c>
      <c r="W254" s="219">
        <f>VLOOKUP(B254,RPT_BAO_HIEM!$B$5:$N$1000,13,FALSE)</f>
        <v>37780</v>
      </c>
      <c r="X254" s="220">
        <f>VLOOKUP(B254,RPT_DOAN_PHI!$B$5:$H$968,7,FALSE)</f>
        <v>60750</v>
      </c>
      <c r="Y254" s="219">
        <f>VLOOKUP(B254,RPT_THUE!$B$5:$H$933,7,FALSE)</f>
        <v>151581</v>
      </c>
      <c r="Z254" s="219">
        <f t="shared" si="9"/>
        <v>609021</v>
      </c>
      <c r="AA254" s="221">
        <f t="shared" si="10"/>
        <v>6145979</v>
      </c>
      <c r="AB254" s="221"/>
      <c r="AC254" s="221"/>
      <c r="AD254" s="221">
        <f t="shared" si="15"/>
        <v>6145979</v>
      </c>
      <c r="AE254">
        <v>6145979</v>
      </c>
      <c r="AF254" s="338">
        <f t="shared" si="16"/>
        <v>0</v>
      </c>
    </row>
    <row r="255" spans="1:32" ht="14.25" x14ac:dyDescent="0.2">
      <c r="A255" s="89">
        <f t="shared" si="17"/>
        <v>252</v>
      </c>
      <c r="B255" s="212">
        <f>GD_CHUNG!B257</f>
        <v>10666</v>
      </c>
      <c r="C255" s="212" t="str">
        <f>GD_CHUNG!C257</f>
        <v>Phạm Quang Trung</v>
      </c>
      <c r="D255" s="212" t="str">
        <f>GD_CHUNG!D257</f>
        <v>Nhân viên Bốc xếp</v>
      </c>
      <c r="E255" s="213" t="str">
        <f>GD_CHUNG!G257</f>
        <v>HD3N</v>
      </c>
      <c r="F255" s="214">
        <f>VLOOKUP(B255,GD_LCD_HS_LNS!$B$4:$E$1000,4,FALSE)</f>
        <v>3778000</v>
      </c>
      <c r="G255" s="215">
        <f>VLOOKUP(B255,GD_CHUNG!$B$5:$N$594,13,FALSE)</f>
        <v>10525139471011</v>
      </c>
      <c r="H255" s="216">
        <f>VLOOKUP(B255,GD_CHAM_CONG!$C$6:$AN$997,38,FALSE)</f>
        <v>27</v>
      </c>
      <c r="I255" s="216">
        <f>VLOOKUP(B255,GD_CHAM_CONG!$C$6:$AS$997,39,FALSE)+VLOOKUP(B255,GD_CHAM_CONG!$C$6:$AS$997,40,FALSE)+VLOOKUP(B255,GD_CHAM_CONG!$C$6:$AS$997,41,FALSE)+VLOOKUP(B255,GD_CHAM_CONG!$C$6:$AS$997,42,FALSE)+VLOOKUP(B255,GD_CHAM_CONG!$C$6:$AS$997,43,FALSE)</f>
        <v>0</v>
      </c>
      <c r="J255" s="216">
        <f>VLOOKUP(B255,GD_CHAM_CONG!$C$6:$AV$997,44,FALSE)+VLOOKUP(B255,GD_CHAM_CONG!$C$6:$AV$997,45,FALSE)+VLOOKUP(B255,GD_CHAM_CONG!$C$6:$AV$997,46,FALSE)</f>
        <v>0</v>
      </c>
      <c r="K255" s="216">
        <f>VLOOKUP(B255,GD_CHAM_CONG!$C$6:$AW$997,47,FALSE)</f>
        <v>0</v>
      </c>
      <c r="L255" s="216">
        <f>VLOOKUP(B255,GD_CHAM_CONG!$C$6:$AZ$997,47,FALSE)+VLOOKUP(B255,GD_CHAM_CONG!$C$6:$AZ$997,48,FALSE)</f>
        <v>0</v>
      </c>
      <c r="M255" s="216">
        <f>VLOOKUP(B255,GD_CHAM_CONG!$C$6:$BF$997,50,FALSE)+VLOOKUP(B255,GD_CHAM_CONG!$C$6:$BF$997,51,FALSE)+VLOOKUP(B255,GD_CHAM_CONG!$C$6:$BF$997,52,FALSE)+VLOOKUP(B255,GD_CHAM_CONG!$C$6:$BF$997,53,FALSE)+VLOOKUP(B255,GD_CHAM_CONG!$C$6:$BF$997,54,FALSE)</f>
        <v>0</v>
      </c>
      <c r="N255" s="217">
        <f>VLOOKUP(B255,GD_CHAM_CONG!$C$1:$BJ$480,60,FALSE)</f>
        <v>0.66</v>
      </c>
      <c r="O255" s="218">
        <f>RPT_LNS_LUONG_CHE_DO!BA257</f>
        <v>4455000</v>
      </c>
      <c r="P255" s="218">
        <f>VLOOKUP(B255,RPT_LNS_LUONG_CHE_DO!$B$5:$CA$989,78,FALSE)</f>
        <v>0</v>
      </c>
      <c r="Q255" s="218">
        <f>VLOOKUP(B255,RPT_PHU_CAP_TN!$B$5:$G$1000,6,FALSE)</f>
        <v>0</v>
      </c>
      <c r="R255" s="218">
        <f>VLOOKUP(B255,RPT_TIEN_AN_TRUA!$B$5:$I$1000,8,FALSE)</f>
        <v>680000</v>
      </c>
      <c r="S255" s="218">
        <f>VLOOKUP(B255,RPT_LNS_LUONG_CHE_DO!$B$5:$BV$993,68,FALSE)+VLOOKUP(B255,RPT_LNS_LUONG_CHE_DO!$B$5:$BW$993,69,FALSE)</f>
        <v>0</v>
      </c>
      <c r="T255" s="218">
        <f t="shared" si="8"/>
        <v>5135000</v>
      </c>
      <c r="U255" s="219">
        <f>VLOOKUP(B255,RPT_BAO_HIEM!$B$5:$N$1000,11,FALSE)</f>
        <v>302240</v>
      </c>
      <c r="V255" s="219">
        <f>VLOOKUP(B255,RPT_BAO_HIEM!$B$5:$N$1000,12,FALSE)</f>
        <v>56670</v>
      </c>
      <c r="W255" s="219">
        <f>VLOOKUP(B255,RPT_BAO_HIEM!$B$5:$N$1000,13,FALSE)</f>
        <v>37780</v>
      </c>
      <c r="X255" s="220">
        <f>VLOOKUP(B255,RPT_DOAN_PHI!$B$5:$H$968,7,FALSE)</f>
        <v>44550</v>
      </c>
      <c r="Y255" s="219">
        <f>VLOOKUP(B255,RPT_THUE!$B$5:$H$933,7,FALSE)</f>
        <v>53434.845999999998</v>
      </c>
      <c r="Z255" s="219">
        <f t="shared" si="9"/>
        <v>494674.84600000002</v>
      </c>
      <c r="AA255" s="221">
        <f t="shared" si="10"/>
        <v>4640325.1540000001</v>
      </c>
      <c r="AB255" s="309">
        <v>36211</v>
      </c>
      <c r="AC255" s="221"/>
      <c r="AD255" s="221">
        <f t="shared" si="15"/>
        <v>4604114.1540000001</v>
      </c>
      <c r="AE255">
        <v>4604114.1540000001</v>
      </c>
      <c r="AF255" s="338">
        <f t="shared" si="16"/>
        <v>0</v>
      </c>
    </row>
    <row r="256" spans="1:32" ht="14.25" x14ac:dyDescent="0.2">
      <c r="A256" s="89">
        <f t="shared" si="17"/>
        <v>253</v>
      </c>
      <c r="B256" s="212">
        <f>GD_CHUNG!B258</f>
        <v>10667</v>
      </c>
      <c r="C256" s="212" t="str">
        <f>GD_CHUNG!C258</f>
        <v>Nguyễn Phi Trường</v>
      </c>
      <c r="D256" s="212" t="str">
        <f>GD_CHUNG!D258</f>
        <v>Nhân viên Bốc xếp</v>
      </c>
      <c r="E256" s="213" t="str">
        <f>GD_CHUNG!G258</f>
        <v>HD3N</v>
      </c>
      <c r="F256" s="214">
        <f>VLOOKUP(B256,GD_LCD_HS_LNS!$B$4:$E$1000,4,FALSE)</f>
        <v>3778000</v>
      </c>
      <c r="G256" s="215">
        <f>VLOOKUP(B256,GD_CHUNG!$B$5:$N$594,13,FALSE)</f>
        <v>10522186950016</v>
      </c>
      <c r="H256" s="216">
        <f>VLOOKUP(B256,GD_CHAM_CONG!$C$6:$AN$997,38,FALSE)</f>
        <v>24</v>
      </c>
      <c r="I256" s="216">
        <f>VLOOKUP(B256,GD_CHAM_CONG!$C$6:$AS$997,39,FALSE)+VLOOKUP(B256,GD_CHAM_CONG!$C$6:$AS$997,40,FALSE)+VLOOKUP(B256,GD_CHAM_CONG!$C$6:$AS$997,41,FALSE)+VLOOKUP(B256,GD_CHAM_CONG!$C$6:$AS$997,42,FALSE)+VLOOKUP(B256,GD_CHAM_CONG!$C$6:$AS$997,43,FALSE)</f>
        <v>0</v>
      </c>
      <c r="J256" s="216">
        <f>VLOOKUP(B256,GD_CHAM_CONG!$C$6:$AV$997,44,FALSE)+VLOOKUP(B256,GD_CHAM_CONG!$C$6:$AV$997,45,FALSE)+VLOOKUP(B256,GD_CHAM_CONG!$C$6:$AV$997,46,FALSE)</f>
        <v>0</v>
      </c>
      <c r="K256" s="216">
        <f>VLOOKUP(B256,GD_CHAM_CONG!$C$6:$AW$997,47,FALSE)</f>
        <v>0</v>
      </c>
      <c r="L256" s="216">
        <f>VLOOKUP(B256,GD_CHAM_CONG!$C$6:$AZ$997,47,FALSE)+VLOOKUP(B256,GD_CHAM_CONG!$C$6:$AZ$997,48,FALSE)</f>
        <v>3</v>
      </c>
      <c r="M256" s="216">
        <f>VLOOKUP(B256,GD_CHAM_CONG!$C$6:$BF$997,50,FALSE)+VLOOKUP(B256,GD_CHAM_CONG!$C$6:$BF$997,51,FALSE)+VLOOKUP(B256,GD_CHAM_CONG!$C$6:$BF$997,52,FALSE)+VLOOKUP(B256,GD_CHAM_CONG!$C$6:$BF$997,53,FALSE)+VLOOKUP(B256,GD_CHAM_CONG!$C$6:$BF$997,54,FALSE)</f>
        <v>0</v>
      </c>
      <c r="N256" s="217">
        <f>VLOOKUP(B256,GD_CHAM_CONG!$C$1:$BJ$480,60,FALSE)</f>
        <v>0.8</v>
      </c>
      <c r="O256" s="218">
        <f>RPT_LNS_LUONG_CHE_DO!BA258</f>
        <v>4800000</v>
      </c>
      <c r="P256" s="218">
        <f>VLOOKUP(B256,RPT_LNS_LUONG_CHE_DO!$B$5:$CA$989,78,FALSE)</f>
        <v>435923.07692307694</v>
      </c>
      <c r="Q256" s="218">
        <f>VLOOKUP(B256,RPT_PHU_CAP_TN!$B$5:$G$1000,6,FALSE)</f>
        <v>0</v>
      </c>
      <c r="R256" s="218">
        <f>VLOOKUP(B256,RPT_TIEN_AN_TRUA!$B$5:$I$1000,8,FALSE)</f>
        <v>604444.44444444438</v>
      </c>
      <c r="S256" s="218">
        <f>VLOOKUP(B256,RPT_LNS_LUONG_CHE_DO!$B$5:$BV$993,68,FALSE)+VLOOKUP(B256,RPT_LNS_LUONG_CHE_DO!$B$5:$BW$993,69,FALSE)</f>
        <v>0</v>
      </c>
      <c r="T256" s="218">
        <f t="shared" si="8"/>
        <v>5840367.521367521</v>
      </c>
      <c r="U256" s="219">
        <f>VLOOKUP(B256,RPT_BAO_HIEM!$B$5:$N$1000,11,FALSE)</f>
        <v>302240</v>
      </c>
      <c r="V256" s="219">
        <f>VLOOKUP(B256,RPT_BAO_HIEM!$B$5:$N$1000,12,FALSE)</f>
        <v>56670</v>
      </c>
      <c r="W256" s="219">
        <f>VLOOKUP(B256,RPT_BAO_HIEM!$B$5:$N$1000,13,FALSE)</f>
        <v>37780</v>
      </c>
      <c r="X256" s="220">
        <f>VLOOKUP(B256,RPT_DOAN_PHI!$B$5:$H$968,7,FALSE)</f>
        <v>52359</v>
      </c>
      <c r="Y256" s="219">
        <f>VLOOKUP(B256,RPT_THUE!$B$5:$H$933,7,FALSE)</f>
        <v>109627.15384615386</v>
      </c>
      <c r="Z256" s="219">
        <f t="shared" si="9"/>
        <v>558676.15384615387</v>
      </c>
      <c r="AA256" s="221">
        <f t="shared" si="10"/>
        <v>5281691.367521367</v>
      </c>
      <c r="AB256" s="221"/>
      <c r="AC256" s="221"/>
      <c r="AD256" s="221">
        <f t="shared" si="15"/>
        <v>5281691.367521367</v>
      </c>
      <c r="AE256">
        <v>5281691.367521367</v>
      </c>
      <c r="AF256" s="338">
        <f t="shared" si="16"/>
        <v>0</v>
      </c>
    </row>
    <row r="257" spans="1:32" ht="14.25" x14ac:dyDescent="0.2">
      <c r="A257" s="89">
        <f t="shared" si="17"/>
        <v>254</v>
      </c>
      <c r="B257" s="212">
        <f>GD_CHUNG!B259</f>
        <v>10668</v>
      </c>
      <c r="C257" s="212" t="str">
        <f>GD_CHUNG!C259</f>
        <v>Đới Minh Khoa</v>
      </c>
      <c r="D257" s="212" t="str">
        <f>GD_CHUNG!D259</f>
        <v>Nhân viên Bốc xếp</v>
      </c>
      <c r="E257" s="213" t="str">
        <f>GD_CHUNG!G259</f>
        <v>HD3N</v>
      </c>
      <c r="F257" s="214">
        <f>VLOOKUP(B257,GD_LCD_HS_LNS!$B$4:$E$1000,4,FALSE)</f>
        <v>3778000</v>
      </c>
      <c r="G257" s="215">
        <f>VLOOKUP(B257,GD_CHUNG!$B$5:$N$594,13,FALSE)</f>
        <v>10525139453011</v>
      </c>
      <c r="H257" s="216">
        <f>VLOOKUP(B257,GD_CHAM_CONG!$C$6:$AN$997,38,FALSE)</f>
        <v>27</v>
      </c>
      <c r="I257" s="216">
        <f>VLOOKUP(B257,GD_CHAM_CONG!$C$6:$AS$997,39,FALSE)+VLOOKUP(B257,GD_CHAM_CONG!$C$6:$AS$997,40,FALSE)+VLOOKUP(B257,GD_CHAM_CONG!$C$6:$AS$997,41,FALSE)+VLOOKUP(B257,GD_CHAM_CONG!$C$6:$AS$997,42,FALSE)+VLOOKUP(B257,GD_CHAM_CONG!$C$6:$AS$997,43,FALSE)</f>
        <v>0</v>
      </c>
      <c r="J257" s="216">
        <f>VLOOKUP(B257,GD_CHAM_CONG!$C$6:$AV$997,44,FALSE)+VLOOKUP(B257,GD_CHAM_CONG!$C$6:$AV$997,45,FALSE)+VLOOKUP(B257,GD_CHAM_CONG!$C$6:$AV$997,46,FALSE)</f>
        <v>0</v>
      </c>
      <c r="K257" s="216">
        <f>VLOOKUP(B257,GD_CHAM_CONG!$C$6:$AW$997,47,FALSE)</f>
        <v>0</v>
      </c>
      <c r="L257" s="216">
        <f>VLOOKUP(B257,GD_CHAM_CONG!$C$6:$AZ$997,47,FALSE)+VLOOKUP(B257,GD_CHAM_CONG!$C$6:$AZ$997,48,FALSE)</f>
        <v>0</v>
      </c>
      <c r="M257" s="216">
        <f>VLOOKUP(B257,GD_CHAM_CONG!$C$6:$BF$997,50,FALSE)+VLOOKUP(B257,GD_CHAM_CONG!$C$6:$BF$997,51,FALSE)+VLOOKUP(B257,GD_CHAM_CONG!$C$6:$BF$997,52,FALSE)+VLOOKUP(B257,GD_CHAM_CONG!$C$6:$BF$997,53,FALSE)+VLOOKUP(B257,GD_CHAM_CONG!$C$6:$BF$997,54,FALSE)</f>
        <v>0</v>
      </c>
      <c r="N257" s="217">
        <f>VLOOKUP(B257,GD_CHAM_CONG!$C$1:$BJ$480,60,FALSE)</f>
        <v>1</v>
      </c>
      <c r="O257" s="218">
        <f>RPT_LNS_LUONG_CHE_DO!BA259</f>
        <v>7155000</v>
      </c>
      <c r="P257" s="218">
        <f>VLOOKUP(B257,RPT_LNS_LUONG_CHE_DO!$B$5:$CA$989,78,FALSE)</f>
        <v>0</v>
      </c>
      <c r="Q257" s="218">
        <f>VLOOKUP(B257,RPT_PHU_CAP_TN!$B$5:$G$1000,6,FALSE)</f>
        <v>310000</v>
      </c>
      <c r="R257" s="218">
        <f>VLOOKUP(B257,RPT_TIEN_AN_TRUA!$B$5:$I$1000,8,FALSE)</f>
        <v>680000</v>
      </c>
      <c r="S257" s="218">
        <f>VLOOKUP(B257,RPT_LNS_LUONG_CHE_DO!$B$5:$BV$993,68,FALSE)+VLOOKUP(B257,RPT_LNS_LUONG_CHE_DO!$B$5:$BW$993,69,FALSE)</f>
        <v>0</v>
      </c>
      <c r="T257" s="218">
        <f t="shared" si="8"/>
        <v>8145000</v>
      </c>
      <c r="U257" s="219">
        <f>VLOOKUP(B257,RPT_BAO_HIEM!$B$5:$N$1000,11,FALSE)</f>
        <v>302240</v>
      </c>
      <c r="V257" s="219">
        <f>VLOOKUP(B257,RPT_BAO_HIEM!$B$5:$N$1000,12,FALSE)</f>
        <v>56670</v>
      </c>
      <c r="W257" s="219">
        <f>VLOOKUP(B257,RPT_BAO_HIEM!$B$5:$N$1000,13,FALSE)</f>
        <v>37780</v>
      </c>
      <c r="X257" s="220">
        <f>VLOOKUP(B257,RPT_DOAN_PHI!$B$5:$H$968,7,FALSE)</f>
        <v>74650</v>
      </c>
      <c r="Y257" s="219">
        <f>VLOOKUP(B257,RPT_THUE!$B$5:$H$933,7,FALSE)</f>
        <v>263662</v>
      </c>
      <c r="Z257" s="219">
        <f t="shared" si="9"/>
        <v>735002</v>
      </c>
      <c r="AA257" s="221">
        <f t="shared" si="10"/>
        <v>7409998</v>
      </c>
      <c r="AB257" s="221"/>
      <c r="AC257" s="221"/>
      <c r="AD257" s="221">
        <f t="shared" si="15"/>
        <v>7409998</v>
      </c>
      <c r="AE257">
        <v>7409998</v>
      </c>
      <c r="AF257" s="338">
        <f t="shared" si="16"/>
        <v>0</v>
      </c>
    </row>
    <row r="258" spans="1:32" ht="14.25" x14ac:dyDescent="0.2">
      <c r="A258" s="89">
        <f t="shared" si="17"/>
        <v>255</v>
      </c>
      <c r="B258" s="212">
        <f>GD_CHUNG!B260</f>
        <v>10669</v>
      </c>
      <c r="C258" s="212" t="str">
        <f>GD_CHUNG!C260</f>
        <v>Nguyễn Xuân Tân</v>
      </c>
      <c r="D258" s="212" t="str">
        <f>GD_CHUNG!D260</f>
        <v>Nhân viên Bốc xếp</v>
      </c>
      <c r="E258" s="213" t="str">
        <f>GD_CHUNG!G260</f>
        <v>HD3N</v>
      </c>
      <c r="F258" s="214">
        <f>VLOOKUP(B258,GD_LCD_HS_LNS!$B$4:$E$1000,4,FALSE)</f>
        <v>3778000</v>
      </c>
      <c r="G258" s="215">
        <f>VLOOKUP(B258,GD_CHUNG!$B$5:$N$594,13,FALSE)</f>
        <v>19025652320019</v>
      </c>
      <c r="H258" s="216">
        <f>VLOOKUP(B258,GD_CHAM_CONG!$C$6:$AN$997,38,FALSE)</f>
        <v>27</v>
      </c>
      <c r="I258" s="216">
        <f>VLOOKUP(B258,GD_CHAM_CONG!$C$6:$AS$997,39,FALSE)+VLOOKUP(B258,GD_CHAM_CONG!$C$6:$AS$997,40,FALSE)+VLOOKUP(B258,GD_CHAM_CONG!$C$6:$AS$997,41,FALSE)+VLOOKUP(B258,GD_CHAM_CONG!$C$6:$AS$997,42,FALSE)+VLOOKUP(B258,GD_CHAM_CONG!$C$6:$AS$997,43,FALSE)</f>
        <v>0</v>
      </c>
      <c r="J258" s="216">
        <f>VLOOKUP(B258,GD_CHAM_CONG!$C$6:$AV$997,44,FALSE)+VLOOKUP(B258,GD_CHAM_CONG!$C$6:$AV$997,45,FALSE)+VLOOKUP(B258,GD_CHAM_CONG!$C$6:$AV$997,46,FALSE)</f>
        <v>0</v>
      </c>
      <c r="K258" s="216">
        <f>VLOOKUP(B258,GD_CHAM_CONG!$C$6:$AW$997,47,FALSE)</f>
        <v>0</v>
      </c>
      <c r="L258" s="216">
        <f>VLOOKUP(B258,GD_CHAM_CONG!$C$6:$AZ$997,47,FALSE)+VLOOKUP(B258,GD_CHAM_CONG!$C$6:$AZ$997,48,FALSE)</f>
        <v>0</v>
      </c>
      <c r="M258" s="216">
        <f>VLOOKUP(B258,GD_CHAM_CONG!$C$6:$BF$997,50,FALSE)+VLOOKUP(B258,GD_CHAM_CONG!$C$6:$BF$997,51,FALSE)+VLOOKUP(B258,GD_CHAM_CONG!$C$6:$BF$997,52,FALSE)+VLOOKUP(B258,GD_CHAM_CONG!$C$6:$BF$997,53,FALSE)+VLOOKUP(B258,GD_CHAM_CONG!$C$6:$BF$997,54,FALSE)</f>
        <v>0</v>
      </c>
      <c r="N258" s="217">
        <f>VLOOKUP(B258,GD_CHAM_CONG!$C$1:$BJ$480,60,FALSE)</f>
        <v>1</v>
      </c>
      <c r="O258" s="218">
        <f>RPT_LNS_LUONG_CHE_DO!BA260</f>
        <v>6750000</v>
      </c>
      <c r="P258" s="218">
        <f>VLOOKUP(B258,RPT_LNS_LUONG_CHE_DO!$B$5:$CA$989,78,FALSE)</f>
        <v>0</v>
      </c>
      <c r="Q258" s="218">
        <f>VLOOKUP(B258,RPT_PHU_CAP_TN!$B$5:$G$1000,6,FALSE)</f>
        <v>155000</v>
      </c>
      <c r="R258" s="218">
        <f>VLOOKUP(B258,RPT_TIEN_AN_TRUA!$B$5:$I$1000,8,FALSE)</f>
        <v>680000</v>
      </c>
      <c r="S258" s="218">
        <f>VLOOKUP(B258,RPT_LNS_LUONG_CHE_DO!$B$5:$BV$993,68,FALSE)+VLOOKUP(B258,RPT_LNS_LUONG_CHE_DO!$B$5:$BW$993,69,FALSE)</f>
        <v>0</v>
      </c>
      <c r="T258" s="218">
        <f t="shared" si="8"/>
        <v>7585000</v>
      </c>
      <c r="U258" s="219">
        <f>VLOOKUP(B258,RPT_BAO_HIEM!$B$5:$N$1000,11,FALSE)</f>
        <v>302240</v>
      </c>
      <c r="V258" s="219">
        <f>VLOOKUP(B258,RPT_BAO_HIEM!$B$5:$N$1000,12,FALSE)</f>
        <v>56670</v>
      </c>
      <c r="W258" s="219">
        <f>VLOOKUP(B258,RPT_BAO_HIEM!$B$5:$N$1000,13,FALSE)</f>
        <v>37780</v>
      </c>
      <c r="X258" s="220">
        <f>VLOOKUP(B258,RPT_DOAN_PHI!$B$5:$H$968,7,FALSE)</f>
        <v>69050</v>
      </c>
      <c r="Y258" s="219">
        <f>VLOOKUP(B258,RPT_THUE!$B$5:$H$933,7,FALSE)</f>
        <v>20831</v>
      </c>
      <c r="Z258" s="219">
        <f t="shared" si="9"/>
        <v>486571</v>
      </c>
      <c r="AA258" s="221">
        <f t="shared" si="10"/>
        <v>7098429</v>
      </c>
      <c r="AB258" s="221"/>
      <c r="AC258" s="221"/>
      <c r="AD258" s="221">
        <f t="shared" si="15"/>
        <v>7098429</v>
      </c>
      <c r="AE258">
        <v>7098429</v>
      </c>
      <c r="AF258" s="338">
        <f t="shared" si="16"/>
        <v>0</v>
      </c>
    </row>
    <row r="259" spans="1:32" ht="14.25" x14ac:dyDescent="0.2">
      <c r="A259" s="89">
        <f t="shared" si="17"/>
        <v>256</v>
      </c>
      <c r="B259" s="212">
        <f>GD_CHUNG!B261</f>
        <v>10670</v>
      </c>
      <c r="C259" s="212" t="str">
        <f>GD_CHUNG!C261</f>
        <v>Nguyễn Văn Toàn</v>
      </c>
      <c r="D259" s="212" t="str">
        <f>GD_CHUNG!D261</f>
        <v>Nhân viên Bốc xếp</v>
      </c>
      <c r="E259" s="213" t="str">
        <f>GD_CHUNG!G261</f>
        <v>HDKX</v>
      </c>
      <c r="F259" s="214">
        <f>VLOOKUP(B259,GD_LCD_HS_LNS!$B$4:$E$1000,4,FALSE)</f>
        <v>3778000</v>
      </c>
      <c r="G259" s="215">
        <f>VLOOKUP(B259,GD_CHUNG!$B$5:$N$594,13,FALSE)</f>
        <v>10522162915015</v>
      </c>
      <c r="H259" s="216">
        <f>VLOOKUP(B259,GD_CHAM_CONG!$C$6:$AN$997,38,FALSE)</f>
        <v>22</v>
      </c>
      <c r="I259" s="216">
        <f>VLOOKUP(B259,GD_CHAM_CONG!$C$6:$AS$997,39,FALSE)+VLOOKUP(B259,GD_CHAM_CONG!$C$6:$AS$997,40,FALSE)+VLOOKUP(B259,GD_CHAM_CONG!$C$6:$AS$997,41,FALSE)+VLOOKUP(B259,GD_CHAM_CONG!$C$6:$AS$997,42,FALSE)+VLOOKUP(B259,GD_CHAM_CONG!$C$6:$AS$997,43,FALSE)</f>
        <v>0</v>
      </c>
      <c r="J259" s="216">
        <f>VLOOKUP(B259,GD_CHAM_CONG!$C$6:$AV$997,44,FALSE)+VLOOKUP(B259,GD_CHAM_CONG!$C$6:$AV$997,45,FALSE)+VLOOKUP(B259,GD_CHAM_CONG!$C$6:$AV$997,46,FALSE)</f>
        <v>0</v>
      </c>
      <c r="K259" s="216">
        <f>VLOOKUP(B259,GD_CHAM_CONG!$C$6:$AW$997,47,FALSE)</f>
        <v>0</v>
      </c>
      <c r="L259" s="216">
        <f>VLOOKUP(B259,GD_CHAM_CONG!$C$6:$AZ$997,47,FALSE)+VLOOKUP(B259,GD_CHAM_CONG!$C$6:$AZ$997,48,FALSE)</f>
        <v>0</v>
      </c>
      <c r="M259" s="216">
        <f>VLOOKUP(B259,GD_CHAM_CONG!$C$6:$BF$997,50,FALSE)+VLOOKUP(B259,GD_CHAM_CONG!$C$6:$BF$997,51,FALSE)+VLOOKUP(B259,GD_CHAM_CONG!$C$6:$BF$997,52,FALSE)+VLOOKUP(B259,GD_CHAM_CONG!$C$6:$BF$997,53,FALSE)+VLOOKUP(B259,GD_CHAM_CONG!$C$6:$BF$997,54,FALSE)</f>
        <v>0</v>
      </c>
      <c r="N259" s="217">
        <f>VLOOKUP(B259,GD_CHAM_CONG!$C$1:$BJ$480,60,FALSE)</f>
        <v>1</v>
      </c>
      <c r="O259" s="218">
        <f>RPT_LNS_LUONG_CHE_DO!BA261</f>
        <v>6563333.333333333</v>
      </c>
      <c r="P259" s="218">
        <f>VLOOKUP(B259,RPT_LNS_LUONG_CHE_DO!$B$5:$CA$989,78,FALSE)</f>
        <v>0</v>
      </c>
      <c r="Q259" s="218">
        <f>VLOOKUP(B259,RPT_PHU_CAP_TN!$B$5:$G$1000,6,FALSE)</f>
        <v>505185.18518518517</v>
      </c>
      <c r="R259" s="218">
        <f>VLOOKUP(B259,RPT_TIEN_AN_TRUA!$B$5:$I$1000,8,FALSE)</f>
        <v>554074.07407407404</v>
      </c>
      <c r="S259" s="218">
        <f>VLOOKUP(B259,RPT_LNS_LUONG_CHE_DO!$B$5:$BV$993,68,FALSE)+VLOOKUP(B259,RPT_LNS_LUONG_CHE_DO!$B$5:$BW$993,69,FALSE)</f>
        <v>0</v>
      </c>
      <c r="T259" s="218">
        <f t="shared" si="8"/>
        <v>7622592.5925925924</v>
      </c>
      <c r="U259" s="219">
        <f>VLOOKUP(B259,RPT_BAO_HIEM!$B$5:$N$1000,11,FALSE)</f>
        <v>302240</v>
      </c>
      <c r="V259" s="219">
        <f>VLOOKUP(B259,RPT_BAO_HIEM!$B$5:$N$1000,12,FALSE)</f>
        <v>56670</v>
      </c>
      <c r="W259" s="219">
        <f>VLOOKUP(B259,RPT_BAO_HIEM!$B$5:$N$1000,13,FALSE)</f>
        <v>37780</v>
      </c>
      <c r="X259" s="220">
        <f>VLOOKUP(B259,RPT_DOAN_PHI!$B$5:$H$968,7,FALSE)</f>
        <v>70685</v>
      </c>
      <c r="Y259" s="219">
        <f>VLOOKUP(B259,RPT_THUE!$B$5:$H$933,7,FALSE)</f>
        <v>117506.92592592594</v>
      </c>
      <c r="Z259" s="219">
        <f t="shared" si="9"/>
        <v>584881.92592592596</v>
      </c>
      <c r="AA259" s="221">
        <f t="shared" si="10"/>
        <v>7037710.666666666</v>
      </c>
      <c r="AB259" s="221"/>
      <c r="AC259" s="221"/>
      <c r="AD259" s="221">
        <f t="shared" si="15"/>
        <v>7037710.666666666</v>
      </c>
      <c r="AE259">
        <v>7037710.666666666</v>
      </c>
      <c r="AF259" s="338">
        <f t="shared" si="16"/>
        <v>0</v>
      </c>
    </row>
    <row r="260" spans="1:32" ht="14.25" x14ac:dyDescent="0.2">
      <c r="A260" s="89">
        <f t="shared" si="17"/>
        <v>257</v>
      </c>
      <c r="B260" s="212">
        <f>GD_CHUNG!B262</f>
        <v>10672</v>
      </c>
      <c r="C260" s="212" t="str">
        <f>GD_CHUNG!C262</f>
        <v>Triệu Tuấn Anh</v>
      </c>
      <c r="D260" s="212" t="str">
        <f>GD_CHUNG!D262</f>
        <v>Nhân viên Bốc xếp</v>
      </c>
      <c r="E260" s="213" t="str">
        <f>GD_CHUNG!G262</f>
        <v>HDKX</v>
      </c>
      <c r="F260" s="214">
        <f>VLOOKUP(B260,GD_LCD_HS_LNS!$B$4:$E$1000,4,FALSE)</f>
        <v>4166000</v>
      </c>
      <c r="G260" s="215">
        <f>VLOOKUP(B260,GD_CHUNG!$B$5:$N$594,13,FALSE)</f>
        <v>10522162888018</v>
      </c>
      <c r="H260" s="216">
        <f>VLOOKUP(B260,GD_CHAM_CONG!$C$6:$AN$997,38,FALSE)</f>
        <v>27</v>
      </c>
      <c r="I260" s="216">
        <f>VLOOKUP(B260,GD_CHAM_CONG!$C$6:$AS$997,39,FALSE)+VLOOKUP(B260,GD_CHAM_CONG!$C$6:$AS$997,40,FALSE)+VLOOKUP(B260,GD_CHAM_CONG!$C$6:$AS$997,41,FALSE)+VLOOKUP(B260,GD_CHAM_CONG!$C$6:$AS$997,42,FALSE)+VLOOKUP(B260,GD_CHAM_CONG!$C$6:$AS$997,43,FALSE)</f>
        <v>0</v>
      </c>
      <c r="J260" s="216">
        <f>VLOOKUP(B260,GD_CHAM_CONG!$C$6:$AV$997,44,FALSE)+VLOOKUP(B260,GD_CHAM_CONG!$C$6:$AV$997,45,FALSE)+VLOOKUP(B260,GD_CHAM_CONG!$C$6:$AV$997,46,FALSE)</f>
        <v>0</v>
      </c>
      <c r="K260" s="216">
        <f>VLOOKUP(B260,GD_CHAM_CONG!$C$6:$AW$997,47,FALSE)</f>
        <v>0</v>
      </c>
      <c r="L260" s="216">
        <f>VLOOKUP(B260,GD_CHAM_CONG!$C$6:$AZ$997,47,FALSE)+VLOOKUP(B260,GD_CHAM_CONG!$C$6:$AZ$997,48,FALSE)</f>
        <v>0</v>
      </c>
      <c r="M260" s="216">
        <f>VLOOKUP(B260,GD_CHAM_CONG!$C$6:$BF$997,50,FALSE)+VLOOKUP(B260,GD_CHAM_CONG!$C$6:$BF$997,51,FALSE)+VLOOKUP(B260,GD_CHAM_CONG!$C$6:$BF$997,52,FALSE)+VLOOKUP(B260,GD_CHAM_CONG!$C$6:$BF$997,53,FALSE)+VLOOKUP(B260,GD_CHAM_CONG!$C$6:$BF$997,54,FALSE)</f>
        <v>0</v>
      </c>
      <c r="N260" s="217">
        <f>VLOOKUP(B260,GD_CHAM_CONG!$C$1:$BJ$480,60,FALSE)</f>
        <v>1</v>
      </c>
      <c r="O260" s="218">
        <f>RPT_LNS_LUONG_CHE_DO!BA262</f>
        <v>7560000</v>
      </c>
      <c r="P260" s="218">
        <f>VLOOKUP(B260,RPT_LNS_LUONG_CHE_DO!$B$5:$CA$989,78,FALSE)</f>
        <v>0</v>
      </c>
      <c r="Q260" s="218">
        <f>VLOOKUP(B260,RPT_PHU_CAP_TN!$B$5:$G$1000,6,FALSE)</f>
        <v>0</v>
      </c>
      <c r="R260" s="218">
        <f>VLOOKUP(B260,RPT_TIEN_AN_TRUA!$B$5:$I$1000,8,FALSE)</f>
        <v>680000</v>
      </c>
      <c r="S260" s="218">
        <f>VLOOKUP(B260,RPT_LNS_LUONG_CHE_DO!$B$5:$BV$993,68,FALSE)+VLOOKUP(B260,RPT_LNS_LUONG_CHE_DO!$B$5:$BW$993,69,FALSE)</f>
        <v>0</v>
      </c>
      <c r="T260" s="218">
        <f t="shared" si="8"/>
        <v>8240000</v>
      </c>
      <c r="U260" s="219">
        <f>VLOOKUP(B260,RPT_BAO_HIEM!$B$5:$N$1000,11,FALSE)</f>
        <v>333280</v>
      </c>
      <c r="V260" s="219">
        <f>VLOOKUP(B260,RPT_BAO_HIEM!$B$5:$N$1000,12,FALSE)</f>
        <v>62490</v>
      </c>
      <c r="W260" s="219">
        <f>VLOOKUP(B260,RPT_BAO_HIEM!$B$5:$N$1000,13,FALSE)</f>
        <v>41660</v>
      </c>
      <c r="X260" s="220">
        <f>VLOOKUP(B260,RPT_DOAN_PHI!$B$5:$H$968,7,FALSE)</f>
        <v>75600</v>
      </c>
      <c r="Y260" s="219">
        <f>VLOOKUP(B260,RPT_THUE!$B$5:$H$933,7,FALSE)</f>
        <v>82257</v>
      </c>
      <c r="Z260" s="219">
        <f t="shared" si="9"/>
        <v>595287</v>
      </c>
      <c r="AA260" s="221">
        <f t="shared" si="10"/>
        <v>7644713</v>
      </c>
      <c r="AB260" s="309">
        <v>40740</v>
      </c>
      <c r="AC260" s="221"/>
      <c r="AD260" s="221">
        <f t="shared" si="15"/>
        <v>7603973</v>
      </c>
      <c r="AE260">
        <v>7603973</v>
      </c>
      <c r="AF260" s="338">
        <f t="shared" ref="AF260:AF323" si="18">+AE260-AD260</f>
        <v>0</v>
      </c>
    </row>
    <row r="261" spans="1:32" ht="14.25" x14ac:dyDescent="0.2">
      <c r="A261" s="89">
        <f t="shared" si="17"/>
        <v>258</v>
      </c>
      <c r="B261" s="212">
        <f>GD_CHUNG!B263</f>
        <v>10674</v>
      </c>
      <c r="C261" s="212" t="str">
        <f>GD_CHUNG!C263</f>
        <v>Nguyễn Văn Tuế</v>
      </c>
      <c r="D261" s="212" t="str">
        <f>GD_CHUNG!D263</f>
        <v>Nhân viên Bốc xếp</v>
      </c>
      <c r="E261" s="213" t="str">
        <f>GD_CHUNG!G263</f>
        <v>HD3N</v>
      </c>
      <c r="F261" s="214">
        <f>VLOOKUP(B261,GD_LCD_HS_LNS!$B$4:$E$1000,4,FALSE)</f>
        <v>3778000</v>
      </c>
      <c r="G261" s="215">
        <f>VLOOKUP(B261,GD_CHUNG!$B$5:$N$594,13,FALSE)</f>
        <v>10523498981012</v>
      </c>
      <c r="H261" s="216">
        <f>VLOOKUP(B261,GD_CHAM_CONG!$C$6:$AN$997,38,FALSE)</f>
        <v>27</v>
      </c>
      <c r="I261" s="216">
        <f>VLOOKUP(B261,GD_CHAM_CONG!$C$6:$AS$997,39,FALSE)+VLOOKUP(B261,GD_CHAM_CONG!$C$6:$AS$997,40,FALSE)+VLOOKUP(B261,GD_CHAM_CONG!$C$6:$AS$997,41,FALSE)+VLOOKUP(B261,GD_CHAM_CONG!$C$6:$AS$997,42,FALSE)+VLOOKUP(B261,GD_CHAM_CONG!$C$6:$AS$997,43,FALSE)</f>
        <v>0</v>
      </c>
      <c r="J261" s="216">
        <f>VLOOKUP(B261,GD_CHAM_CONG!$C$6:$AV$997,44,FALSE)+VLOOKUP(B261,GD_CHAM_CONG!$C$6:$AV$997,45,FALSE)+VLOOKUP(B261,GD_CHAM_CONG!$C$6:$AV$997,46,FALSE)</f>
        <v>0</v>
      </c>
      <c r="K261" s="216">
        <f>VLOOKUP(B261,GD_CHAM_CONG!$C$6:$AW$997,47,FALSE)</f>
        <v>0</v>
      </c>
      <c r="L261" s="216">
        <f>VLOOKUP(B261,GD_CHAM_CONG!$C$6:$AZ$997,47,FALSE)+VLOOKUP(B261,GD_CHAM_CONG!$C$6:$AZ$997,48,FALSE)</f>
        <v>0</v>
      </c>
      <c r="M261" s="216">
        <f>VLOOKUP(B261,GD_CHAM_CONG!$C$6:$BF$997,50,FALSE)+VLOOKUP(B261,GD_CHAM_CONG!$C$6:$BF$997,51,FALSE)+VLOOKUP(B261,GD_CHAM_CONG!$C$6:$BF$997,52,FALSE)+VLOOKUP(B261,GD_CHAM_CONG!$C$6:$BF$997,53,FALSE)+VLOOKUP(B261,GD_CHAM_CONG!$C$6:$BF$997,54,FALSE)</f>
        <v>0</v>
      </c>
      <c r="N261" s="216">
        <f>VLOOKUP(B261,GD_CHAM_CONG!$C$1:$BJ$480,60,FALSE)</f>
        <v>1.0499999999999998</v>
      </c>
      <c r="O261" s="218">
        <f>RPT_LNS_LUONG_CHE_DO!BA263</f>
        <v>7512749.9999999991</v>
      </c>
      <c r="P261" s="218">
        <f>VLOOKUP(B261,RPT_LNS_LUONG_CHE_DO!$B$5:$CA$989,78,FALSE)</f>
        <v>0</v>
      </c>
      <c r="Q261" s="218">
        <f>VLOOKUP(B261,RPT_PHU_CAP_TN!$B$5:$G$1000,6,FALSE)</f>
        <v>310000</v>
      </c>
      <c r="R261" s="218">
        <f>VLOOKUP(B261,RPT_TIEN_AN_TRUA!$B$5:$I$1000,8,FALSE)</f>
        <v>680000</v>
      </c>
      <c r="S261" s="218">
        <f>VLOOKUP(B261,RPT_LNS_LUONG_CHE_DO!$B$5:$BV$993,68,FALSE)+VLOOKUP(B261,RPT_LNS_LUONG_CHE_DO!$B$5:$BW$993,69,FALSE)</f>
        <v>0</v>
      </c>
      <c r="T261" s="218">
        <f t="shared" si="8"/>
        <v>8502750</v>
      </c>
      <c r="U261" s="219">
        <f>VLOOKUP(B261,RPT_BAO_HIEM!$B$5:$N$1000,11,FALSE)</f>
        <v>302240</v>
      </c>
      <c r="V261" s="219">
        <f>VLOOKUP(B261,RPT_BAO_HIEM!$B$5:$N$1000,12,FALSE)</f>
        <v>56670</v>
      </c>
      <c r="W261" s="219">
        <f>VLOOKUP(B261,RPT_BAO_HIEM!$B$5:$N$1000,13,FALSE)</f>
        <v>37780</v>
      </c>
      <c r="X261" s="220">
        <f>VLOOKUP(B261,RPT_DOAN_PHI!$B$5:$H$968,7,FALSE)</f>
        <v>78228</v>
      </c>
      <c r="Y261" s="219">
        <f>VLOOKUP(B261,RPT_THUE!$B$5:$H$933,7,FALSE)</f>
        <v>52176.192499999983</v>
      </c>
      <c r="Z261" s="219">
        <f t="shared" si="9"/>
        <v>527094.1925</v>
      </c>
      <c r="AA261" s="221">
        <f t="shared" si="10"/>
        <v>7975655.8075000001</v>
      </c>
      <c r="AB261" s="309">
        <v>72423</v>
      </c>
      <c r="AC261" s="221"/>
      <c r="AD261" s="221">
        <f t="shared" si="15"/>
        <v>7903232.8075000001</v>
      </c>
      <c r="AE261">
        <v>7903232.8075000001</v>
      </c>
      <c r="AF261" s="338">
        <f t="shared" si="18"/>
        <v>0</v>
      </c>
    </row>
    <row r="262" spans="1:32" ht="14.25" x14ac:dyDescent="0.2">
      <c r="A262" s="89">
        <f t="shared" ref="A262:A325" si="19">+A261+1</f>
        <v>259</v>
      </c>
      <c r="B262" s="212">
        <f>GD_CHUNG!B264</f>
        <v>10675</v>
      </c>
      <c r="C262" s="212" t="str">
        <f>GD_CHUNG!C264</f>
        <v>Phạm Văn Bảy</v>
      </c>
      <c r="D262" s="212" t="str">
        <f>GD_CHUNG!D264</f>
        <v>Nhân viên Bốc xếp</v>
      </c>
      <c r="E262" s="213" t="str">
        <f>GD_CHUNG!G264</f>
        <v>HD3N</v>
      </c>
      <c r="F262" s="214">
        <f>VLOOKUP(B262,GD_LCD_HS_LNS!$B$4:$E$1000,4,FALSE)</f>
        <v>3778000</v>
      </c>
      <c r="G262" s="215">
        <f>VLOOKUP(B262,GD_CHUNG!$B$5:$N$594,13,FALSE)</f>
        <v>10523215468012</v>
      </c>
      <c r="H262" s="216">
        <f>VLOOKUP(B262,GD_CHAM_CONG!$C$6:$AN$997,38,FALSE)</f>
        <v>27</v>
      </c>
      <c r="I262" s="216">
        <f>VLOOKUP(B262,GD_CHAM_CONG!$C$6:$AS$997,39,FALSE)+VLOOKUP(B262,GD_CHAM_CONG!$C$6:$AS$997,40,FALSE)+VLOOKUP(B262,GD_CHAM_CONG!$C$6:$AS$997,41,FALSE)+VLOOKUP(B262,GD_CHAM_CONG!$C$6:$AS$997,42,FALSE)+VLOOKUP(B262,GD_CHAM_CONG!$C$6:$AS$997,43,FALSE)</f>
        <v>0</v>
      </c>
      <c r="J262" s="216">
        <f>VLOOKUP(B262,GD_CHAM_CONG!$C$6:$AV$997,44,FALSE)+VLOOKUP(B262,GD_CHAM_CONG!$C$6:$AV$997,45,FALSE)+VLOOKUP(B262,GD_CHAM_CONG!$C$6:$AV$997,46,FALSE)</f>
        <v>0</v>
      </c>
      <c r="K262" s="216">
        <f>VLOOKUP(B262,GD_CHAM_CONG!$C$6:$AW$997,47,FALSE)</f>
        <v>0</v>
      </c>
      <c r="L262" s="216">
        <f>VLOOKUP(B262,GD_CHAM_CONG!$C$6:$AZ$997,47,FALSE)+VLOOKUP(B262,GD_CHAM_CONG!$C$6:$AZ$997,48,FALSE)</f>
        <v>0</v>
      </c>
      <c r="M262" s="216">
        <f>VLOOKUP(B262,GD_CHAM_CONG!$C$6:$BF$997,50,FALSE)+VLOOKUP(B262,GD_CHAM_CONG!$C$6:$BF$997,51,FALSE)+VLOOKUP(B262,GD_CHAM_CONG!$C$6:$BF$997,52,FALSE)+VLOOKUP(B262,GD_CHAM_CONG!$C$6:$BF$997,53,FALSE)+VLOOKUP(B262,GD_CHAM_CONG!$C$6:$BF$997,54,FALSE)</f>
        <v>0</v>
      </c>
      <c r="N262" s="217">
        <f>VLOOKUP(B262,GD_CHAM_CONG!$C$1:$BJ$480,60,FALSE)</f>
        <v>1</v>
      </c>
      <c r="O262" s="218">
        <f>RPT_LNS_LUONG_CHE_DO!BA264</f>
        <v>7155000</v>
      </c>
      <c r="P262" s="218">
        <f>VLOOKUP(B262,RPT_LNS_LUONG_CHE_DO!$B$5:$CA$989,78,FALSE)</f>
        <v>0</v>
      </c>
      <c r="Q262" s="218">
        <f>VLOOKUP(B262,RPT_PHU_CAP_TN!$B$5:$G$1000,6,FALSE)</f>
        <v>155000</v>
      </c>
      <c r="R262" s="218">
        <f>VLOOKUP(B262,RPT_TIEN_AN_TRUA!$B$5:$I$1000,8,FALSE)</f>
        <v>680000</v>
      </c>
      <c r="S262" s="218">
        <f>VLOOKUP(B262,RPT_LNS_LUONG_CHE_DO!$B$5:$BV$993,68,FALSE)+VLOOKUP(B262,RPT_LNS_LUONG_CHE_DO!$B$5:$BW$993,69,FALSE)</f>
        <v>0</v>
      </c>
      <c r="T262" s="218">
        <f t="shared" si="8"/>
        <v>7990000</v>
      </c>
      <c r="U262" s="219">
        <f>VLOOKUP(B262,RPT_BAO_HIEM!$B$5:$N$1000,11,FALSE)</f>
        <v>302240</v>
      </c>
      <c r="V262" s="219">
        <f>VLOOKUP(B262,RPT_BAO_HIEM!$B$5:$N$1000,12,FALSE)</f>
        <v>56670</v>
      </c>
      <c r="W262" s="219">
        <f>VLOOKUP(B262,RPT_BAO_HIEM!$B$5:$N$1000,13,FALSE)</f>
        <v>37780</v>
      </c>
      <c r="X262" s="220">
        <f>VLOOKUP(B262,RPT_DOAN_PHI!$B$5:$H$968,7,FALSE)</f>
        <v>73100</v>
      </c>
      <c r="Y262" s="219">
        <f>VLOOKUP(B262,RPT_THUE!$B$5:$H$933,7,FALSE)</f>
        <v>241331</v>
      </c>
      <c r="Z262" s="219">
        <f t="shared" si="9"/>
        <v>711121</v>
      </c>
      <c r="AA262" s="221">
        <f t="shared" si="10"/>
        <v>7278879</v>
      </c>
      <c r="AB262" s="221"/>
      <c r="AC262" s="221"/>
      <c r="AD262" s="221">
        <f t="shared" si="15"/>
        <v>7278879</v>
      </c>
      <c r="AE262">
        <v>7278879</v>
      </c>
      <c r="AF262" s="338">
        <f t="shared" si="18"/>
        <v>0</v>
      </c>
    </row>
    <row r="263" spans="1:32" ht="14.25" x14ac:dyDescent="0.2">
      <c r="A263" s="89">
        <f t="shared" si="19"/>
        <v>260</v>
      </c>
      <c r="B263" s="212">
        <f>GD_CHUNG!B265</f>
        <v>10676</v>
      </c>
      <c r="C263" s="212" t="str">
        <f>GD_CHUNG!C265</f>
        <v>Vương Khắc Hòa</v>
      </c>
      <c r="D263" s="212" t="str">
        <f>GD_CHUNG!D265</f>
        <v>NV Lái xe - VHTTB</v>
      </c>
      <c r="E263" s="213" t="str">
        <f>GD_CHUNG!G265</f>
        <v>HDKX</v>
      </c>
      <c r="F263" s="214">
        <f>VLOOKUP(B263,GD_LCD_HS_LNS!$B$4:$E$1000,4,FALSE)</f>
        <v>4166000</v>
      </c>
      <c r="G263" s="215">
        <f>VLOOKUP(B263,GD_CHUNG!$B$5:$N$594,13,FALSE)</f>
        <v>10522162941016</v>
      </c>
      <c r="H263" s="216">
        <f>VLOOKUP(B263,GD_CHAM_CONG!$C$6:$AN$997,38,FALSE)</f>
        <v>27</v>
      </c>
      <c r="I263" s="216">
        <f>VLOOKUP(B263,GD_CHAM_CONG!$C$6:$AS$997,39,FALSE)+VLOOKUP(B263,GD_CHAM_CONG!$C$6:$AS$997,40,FALSE)+VLOOKUP(B263,GD_CHAM_CONG!$C$6:$AS$997,41,FALSE)+VLOOKUP(B263,GD_CHAM_CONG!$C$6:$AS$997,42,FALSE)+VLOOKUP(B263,GD_CHAM_CONG!$C$6:$AS$997,43,FALSE)</f>
        <v>0</v>
      </c>
      <c r="J263" s="216">
        <f>VLOOKUP(B263,GD_CHAM_CONG!$C$6:$AV$997,44,FALSE)+VLOOKUP(B263,GD_CHAM_CONG!$C$6:$AV$997,45,FALSE)+VLOOKUP(B263,GD_CHAM_CONG!$C$6:$AV$997,46,FALSE)</f>
        <v>0</v>
      </c>
      <c r="K263" s="216">
        <f>VLOOKUP(B263,GD_CHAM_CONG!$C$6:$AW$997,47,FALSE)</f>
        <v>0</v>
      </c>
      <c r="L263" s="216">
        <f>VLOOKUP(B263,GD_CHAM_CONG!$C$6:$AZ$997,47,FALSE)+VLOOKUP(B263,GD_CHAM_CONG!$C$6:$AZ$997,48,FALSE)</f>
        <v>0</v>
      </c>
      <c r="M263" s="216">
        <f>VLOOKUP(B263,GD_CHAM_CONG!$C$6:$BF$997,50,FALSE)+VLOOKUP(B263,GD_CHAM_CONG!$C$6:$BF$997,51,FALSE)+VLOOKUP(B263,GD_CHAM_CONG!$C$6:$BF$997,52,FALSE)+VLOOKUP(B263,GD_CHAM_CONG!$C$6:$BF$997,53,FALSE)+VLOOKUP(B263,GD_CHAM_CONG!$C$6:$BF$997,54,FALSE)</f>
        <v>0</v>
      </c>
      <c r="N263" s="217">
        <f>VLOOKUP(B263,GD_CHAM_CONG!$C$1:$BJ$480,60,FALSE)</f>
        <v>0.95</v>
      </c>
      <c r="O263" s="218">
        <f>RPT_LNS_LUONG_CHE_DO!BA265</f>
        <v>7181999.9999999991</v>
      </c>
      <c r="P263" s="218">
        <f>VLOOKUP(B263,RPT_LNS_LUONG_CHE_DO!$B$5:$CA$989,78,FALSE)</f>
        <v>0</v>
      </c>
      <c r="Q263" s="218">
        <f>VLOOKUP(B263,RPT_PHU_CAP_TN!$B$5:$G$1000,6,FALSE)</f>
        <v>0</v>
      </c>
      <c r="R263" s="218">
        <f>VLOOKUP(B263,RPT_TIEN_AN_TRUA!$B$5:$I$1000,8,FALSE)</f>
        <v>680000</v>
      </c>
      <c r="S263" s="218">
        <f>VLOOKUP(B263,RPT_LNS_LUONG_CHE_DO!$B$5:$BV$993,68,FALSE)+VLOOKUP(B263,RPT_LNS_LUONG_CHE_DO!$B$5:$BW$993,69,FALSE)</f>
        <v>0</v>
      </c>
      <c r="T263" s="218">
        <f t="shared" si="8"/>
        <v>7861999.9999999991</v>
      </c>
      <c r="U263" s="219">
        <f>VLOOKUP(B263,RPT_BAO_HIEM!$B$5:$N$1000,11,FALSE)</f>
        <v>333280</v>
      </c>
      <c r="V263" s="219">
        <f>VLOOKUP(B263,RPT_BAO_HIEM!$B$5:$N$1000,12,FALSE)</f>
        <v>62490</v>
      </c>
      <c r="W263" s="219">
        <f>VLOOKUP(B263,RPT_BAO_HIEM!$B$5:$N$1000,13,FALSE)</f>
        <v>41660</v>
      </c>
      <c r="X263" s="220">
        <f>VLOOKUP(B263,RPT_DOAN_PHI!$B$5:$H$968,7,FALSE)</f>
        <v>71820</v>
      </c>
      <c r="Y263" s="219">
        <f>VLOOKUP(B263,RPT_THUE!$B$5:$H$933,7,FALSE)</f>
        <v>82256.999999999956</v>
      </c>
      <c r="Z263" s="219">
        <f t="shared" si="9"/>
        <v>591507</v>
      </c>
      <c r="AA263" s="221">
        <f t="shared" si="10"/>
        <v>7270492.9999999991</v>
      </c>
      <c r="AB263" s="221"/>
      <c r="AC263" s="309">
        <v>333480</v>
      </c>
      <c r="AD263" s="221">
        <f t="shared" si="15"/>
        <v>7603972.9999999991</v>
      </c>
      <c r="AE263">
        <v>7603972.9999999991</v>
      </c>
      <c r="AF263" s="338">
        <f t="shared" si="18"/>
        <v>0</v>
      </c>
    </row>
    <row r="264" spans="1:32" ht="14.25" x14ac:dyDescent="0.2">
      <c r="A264" s="89">
        <f t="shared" si="19"/>
        <v>261</v>
      </c>
      <c r="B264" s="212">
        <f>GD_CHUNG!B266</f>
        <v>10677</v>
      </c>
      <c r="C264" s="212" t="str">
        <f>GD_CHUNG!C266</f>
        <v>Vũ Văn Thành</v>
      </c>
      <c r="D264" s="212" t="str">
        <f>GD_CHUNG!D266</f>
        <v>Nhân viên Bốc xếp</v>
      </c>
      <c r="E264" s="213" t="str">
        <f>GD_CHUNG!G266</f>
        <v>HD3N</v>
      </c>
      <c r="F264" s="214">
        <f>VLOOKUP(B264,GD_LCD_HS_LNS!$B$4:$E$1000,4,FALSE)</f>
        <v>3778000</v>
      </c>
      <c r="G264" s="215">
        <f>VLOOKUP(B264,GD_CHUNG!$B$5:$N$594,13,FALSE)</f>
        <v>10523498949011</v>
      </c>
      <c r="H264" s="216">
        <f>VLOOKUP(B264,GD_CHAM_CONG!$C$6:$AN$997,38,FALSE)</f>
        <v>27</v>
      </c>
      <c r="I264" s="216">
        <f>VLOOKUP(B264,GD_CHAM_CONG!$C$6:$AS$997,39,FALSE)+VLOOKUP(B264,GD_CHAM_CONG!$C$6:$AS$997,40,FALSE)+VLOOKUP(B264,GD_CHAM_CONG!$C$6:$AS$997,41,FALSE)+VLOOKUP(B264,GD_CHAM_CONG!$C$6:$AS$997,42,FALSE)+VLOOKUP(B264,GD_CHAM_CONG!$C$6:$AS$997,43,FALSE)</f>
        <v>0</v>
      </c>
      <c r="J264" s="216">
        <f>VLOOKUP(B264,GD_CHAM_CONG!$C$6:$AV$997,44,FALSE)+VLOOKUP(B264,GD_CHAM_CONG!$C$6:$AV$997,45,FALSE)+VLOOKUP(B264,GD_CHAM_CONG!$C$6:$AV$997,46,FALSE)</f>
        <v>0</v>
      </c>
      <c r="K264" s="216">
        <f>VLOOKUP(B264,GD_CHAM_CONG!$C$6:$AW$997,47,FALSE)</f>
        <v>0</v>
      </c>
      <c r="L264" s="216">
        <f>VLOOKUP(B264,GD_CHAM_CONG!$C$6:$AZ$997,47,FALSE)+VLOOKUP(B264,GD_CHAM_CONG!$C$6:$AZ$997,48,FALSE)</f>
        <v>0</v>
      </c>
      <c r="M264" s="216">
        <f>VLOOKUP(B264,GD_CHAM_CONG!$C$6:$BF$997,50,FALSE)+VLOOKUP(B264,GD_CHAM_CONG!$C$6:$BF$997,51,FALSE)+VLOOKUP(B264,GD_CHAM_CONG!$C$6:$BF$997,52,FALSE)+VLOOKUP(B264,GD_CHAM_CONG!$C$6:$BF$997,53,FALSE)+VLOOKUP(B264,GD_CHAM_CONG!$C$6:$BF$997,54,FALSE)</f>
        <v>0</v>
      </c>
      <c r="N264" s="217">
        <f>VLOOKUP(B264,GD_CHAM_CONG!$C$1:$BJ$480,60,FALSE)</f>
        <v>1</v>
      </c>
      <c r="O264" s="218">
        <f>RPT_LNS_LUONG_CHE_DO!BA266</f>
        <v>7155000</v>
      </c>
      <c r="P264" s="218">
        <f>VLOOKUP(B264,RPT_LNS_LUONG_CHE_DO!$B$5:$CA$989,78,FALSE)</f>
        <v>0</v>
      </c>
      <c r="Q264" s="218">
        <f>VLOOKUP(B264,RPT_PHU_CAP_TN!$B$5:$G$1000,6,FALSE)</f>
        <v>0</v>
      </c>
      <c r="R264" s="218">
        <f>VLOOKUP(B264,RPT_TIEN_AN_TRUA!$B$5:$I$1000,8,FALSE)</f>
        <v>680000</v>
      </c>
      <c r="S264" s="218">
        <f>VLOOKUP(B264,RPT_LNS_LUONG_CHE_DO!$B$5:$BV$993,68,FALSE)+VLOOKUP(B264,RPT_LNS_LUONG_CHE_DO!$B$5:$BW$993,69,FALSE)</f>
        <v>0</v>
      </c>
      <c r="T264" s="218">
        <f t="shared" si="8"/>
        <v>7835000</v>
      </c>
      <c r="U264" s="219">
        <f>VLOOKUP(B264,RPT_BAO_HIEM!$B$5:$N$1000,11,FALSE)</f>
        <v>302240</v>
      </c>
      <c r="V264" s="219">
        <f>VLOOKUP(B264,RPT_BAO_HIEM!$B$5:$N$1000,12,FALSE)</f>
        <v>56670</v>
      </c>
      <c r="W264" s="219">
        <f>VLOOKUP(B264,RPT_BAO_HIEM!$B$5:$N$1000,13,FALSE)</f>
        <v>37780</v>
      </c>
      <c r="X264" s="220">
        <f>VLOOKUP(B264,RPT_DOAN_PHI!$B$5:$H$968,7,FALSE)</f>
        <v>71550</v>
      </c>
      <c r="Y264" s="219">
        <f>VLOOKUP(B264,RPT_THUE!$B$5:$H$933,7,FALSE)</f>
        <v>225831</v>
      </c>
      <c r="Z264" s="219">
        <f t="shared" si="9"/>
        <v>694071</v>
      </c>
      <c r="AA264" s="221">
        <f t="shared" si="10"/>
        <v>7140929</v>
      </c>
      <c r="AB264" s="221"/>
      <c r="AC264" s="221"/>
      <c r="AD264" s="221">
        <f t="shared" si="15"/>
        <v>7140929</v>
      </c>
      <c r="AE264">
        <v>7140929</v>
      </c>
      <c r="AF264" s="338">
        <f t="shared" si="18"/>
        <v>0</v>
      </c>
    </row>
    <row r="265" spans="1:32" ht="14.25" x14ac:dyDescent="0.2">
      <c r="A265" s="89">
        <f t="shared" si="19"/>
        <v>262</v>
      </c>
      <c r="B265" s="212">
        <f>GD_CHUNG!B267</f>
        <v>10678</v>
      </c>
      <c r="C265" s="212" t="str">
        <f>GD_CHUNG!C267</f>
        <v>Phạm Thanh Quang</v>
      </c>
      <c r="D265" s="212" t="str">
        <f>GD_CHUNG!D267</f>
        <v>Nhân viên Bốc xếp</v>
      </c>
      <c r="E265" s="213" t="str">
        <f>GD_CHUNG!G267</f>
        <v>HD3N</v>
      </c>
      <c r="F265" s="214">
        <f>VLOOKUP(B265,GD_LCD_HS_LNS!$B$4:$E$1000,4,FALSE)</f>
        <v>3778000</v>
      </c>
      <c r="G265" s="215">
        <f>VLOOKUP(B265,GD_CHUNG!$B$5:$N$594,13,FALSE)</f>
        <v>10523498951016</v>
      </c>
      <c r="H265" s="216">
        <f>VLOOKUP(B265,GD_CHAM_CONG!$C$6:$AN$997,38,FALSE)</f>
        <v>27</v>
      </c>
      <c r="I265" s="216">
        <f>VLOOKUP(B265,GD_CHAM_CONG!$C$6:$AS$997,39,FALSE)+VLOOKUP(B265,GD_CHAM_CONG!$C$6:$AS$997,40,FALSE)+VLOOKUP(B265,GD_CHAM_CONG!$C$6:$AS$997,41,FALSE)+VLOOKUP(B265,GD_CHAM_CONG!$C$6:$AS$997,42,FALSE)+VLOOKUP(B265,GD_CHAM_CONG!$C$6:$AS$997,43,FALSE)</f>
        <v>0</v>
      </c>
      <c r="J265" s="216">
        <f>VLOOKUP(B265,GD_CHAM_CONG!$C$6:$AV$997,44,FALSE)+VLOOKUP(B265,GD_CHAM_CONG!$C$6:$AV$997,45,FALSE)+VLOOKUP(B265,GD_CHAM_CONG!$C$6:$AV$997,46,FALSE)</f>
        <v>0</v>
      </c>
      <c r="K265" s="216">
        <f>VLOOKUP(B265,GD_CHAM_CONG!$C$6:$AW$997,47,FALSE)</f>
        <v>0</v>
      </c>
      <c r="L265" s="216">
        <f>VLOOKUP(B265,GD_CHAM_CONG!$C$6:$AZ$997,47,FALSE)+VLOOKUP(B265,GD_CHAM_CONG!$C$6:$AZ$997,48,FALSE)</f>
        <v>0</v>
      </c>
      <c r="M265" s="216">
        <f>VLOOKUP(B265,GD_CHAM_CONG!$C$6:$BF$997,50,FALSE)+VLOOKUP(B265,GD_CHAM_CONG!$C$6:$BF$997,51,FALSE)+VLOOKUP(B265,GD_CHAM_CONG!$C$6:$BF$997,52,FALSE)+VLOOKUP(B265,GD_CHAM_CONG!$C$6:$BF$997,53,FALSE)+VLOOKUP(B265,GD_CHAM_CONG!$C$6:$BF$997,54,FALSE)</f>
        <v>0</v>
      </c>
      <c r="N265" s="217">
        <f>VLOOKUP(B265,GD_CHAM_CONG!$C$1:$BJ$480,60,FALSE)</f>
        <v>0.97</v>
      </c>
      <c r="O265" s="218">
        <f>RPT_LNS_LUONG_CHE_DO!BA267</f>
        <v>6547500</v>
      </c>
      <c r="P265" s="218">
        <f>VLOOKUP(B265,RPT_LNS_LUONG_CHE_DO!$B$5:$CA$989,78,FALSE)</f>
        <v>0</v>
      </c>
      <c r="Q265" s="218">
        <f>VLOOKUP(B265,RPT_PHU_CAP_TN!$B$5:$G$1000,6,FALSE)</f>
        <v>155000</v>
      </c>
      <c r="R265" s="218">
        <f>VLOOKUP(B265,RPT_TIEN_AN_TRUA!$B$5:$I$1000,8,FALSE)</f>
        <v>680000</v>
      </c>
      <c r="S265" s="218">
        <f>VLOOKUP(B265,RPT_LNS_LUONG_CHE_DO!$B$5:$BV$993,68,FALSE)+VLOOKUP(B265,RPT_LNS_LUONG_CHE_DO!$B$5:$BW$993,69,FALSE)</f>
        <v>0</v>
      </c>
      <c r="T265" s="218">
        <f t="shared" si="8"/>
        <v>7382500</v>
      </c>
      <c r="U265" s="219">
        <f>VLOOKUP(B265,RPT_BAO_HIEM!$B$5:$N$1000,11,FALSE)</f>
        <v>302240</v>
      </c>
      <c r="V265" s="219">
        <f>VLOOKUP(B265,RPT_BAO_HIEM!$B$5:$N$1000,12,FALSE)</f>
        <v>56670</v>
      </c>
      <c r="W265" s="219">
        <f>VLOOKUP(B265,RPT_BAO_HIEM!$B$5:$N$1000,13,FALSE)</f>
        <v>37780</v>
      </c>
      <c r="X265" s="220">
        <f>VLOOKUP(B265,RPT_DOAN_PHI!$B$5:$H$968,7,FALSE)</f>
        <v>67025</v>
      </c>
      <c r="Y265" s="219">
        <f>VLOOKUP(B265,RPT_THUE!$B$5:$H$933,7,FALSE)</f>
        <v>190706</v>
      </c>
      <c r="Z265" s="219">
        <f t="shared" si="9"/>
        <v>654421</v>
      </c>
      <c r="AA265" s="221">
        <f t="shared" si="10"/>
        <v>6728079</v>
      </c>
      <c r="AB265" s="221"/>
      <c r="AC265" s="221"/>
      <c r="AD265" s="221">
        <f t="shared" si="15"/>
        <v>6728079</v>
      </c>
      <c r="AE265">
        <v>6728079</v>
      </c>
      <c r="AF265" s="338">
        <f t="shared" si="18"/>
        <v>0</v>
      </c>
    </row>
    <row r="266" spans="1:32" ht="14.25" x14ac:dyDescent="0.2">
      <c r="A266" s="89">
        <f t="shared" si="19"/>
        <v>263</v>
      </c>
      <c r="B266" s="212">
        <f>GD_CHUNG!B268</f>
        <v>10679</v>
      </c>
      <c r="C266" s="212" t="str">
        <f>GD_CHUNG!C268</f>
        <v>Lã Văn Thảo</v>
      </c>
      <c r="D266" s="212" t="str">
        <f>GD_CHUNG!D268</f>
        <v>Nhân viên Bốc xếp</v>
      </c>
      <c r="E266" s="213" t="str">
        <f>GD_CHUNG!G268</f>
        <v>HD3N</v>
      </c>
      <c r="F266" s="214">
        <f>VLOOKUP(B266,GD_LCD_HS_LNS!$B$4:$E$1000,4,FALSE)</f>
        <v>3778000</v>
      </c>
      <c r="G266" s="215">
        <f>VLOOKUP(B266,GD_CHUNG!$B$5:$N$594,13,FALSE)</f>
        <v>10523498950011</v>
      </c>
      <c r="H266" s="216">
        <f>VLOOKUP(B266,GD_CHAM_CONG!$C$6:$AN$997,38,FALSE)</f>
        <v>23</v>
      </c>
      <c r="I266" s="216">
        <f>VLOOKUP(B266,GD_CHAM_CONG!$C$6:$AS$997,39,FALSE)+VLOOKUP(B266,GD_CHAM_CONG!$C$6:$AS$997,40,FALSE)+VLOOKUP(B266,GD_CHAM_CONG!$C$6:$AS$997,41,FALSE)+VLOOKUP(B266,GD_CHAM_CONG!$C$6:$AS$997,42,FALSE)+VLOOKUP(B266,GD_CHAM_CONG!$C$6:$AS$997,43,FALSE)</f>
        <v>4</v>
      </c>
      <c r="J266" s="216">
        <f>VLOOKUP(B266,GD_CHAM_CONG!$C$6:$AV$997,44,FALSE)+VLOOKUP(B266,GD_CHAM_CONG!$C$6:$AV$997,45,FALSE)+VLOOKUP(B266,GD_CHAM_CONG!$C$6:$AV$997,46,FALSE)</f>
        <v>0</v>
      </c>
      <c r="K266" s="216">
        <f>VLOOKUP(B266,GD_CHAM_CONG!$C$6:$AW$997,47,FALSE)</f>
        <v>0</v>
      </c>
      <c r="L266" s="216">
        <f>VLOOKUP(B266,GD_CHAM_CONG!$C$6:$AZ$997,47,FALSE)+VLOOKUP(B266,GD_CHAM_CONG!$C$6:$AZ$997,48,FALSE)</f>
        <v>0</v>
      </c>
      <c r="M266" s="216">
        <f>VLOOKUP(B266,GD_CHAM_CONG!$C$6:$BF$997,50,FALSE)+VLOOKUP(B266,GD_CHAM_CONG!$C$6:$BF$997,51,FALSE)+VLOOKUP(B266,GD_CHAM_CONG!$C$6:$BF$997,52,FALSE)+VLOOKUP(B266,GD_CHAM_CONG!$C$6:$BF$997,53,FALSE)+VLOOKUP(B266,GD_CHAM_CONG!$C$6:$BF$997,54,FALSE)</f>
        <v>0</v>
      </c>
      <c r="N266" s="217">
        <f>VLOOKUP(B266,GD_CHAM_CONG!$C$1:$BJ$480,60,FALSE)</f>
        <v>1</v>
      </c>
      <c r="O266" s="218">
        <f>RPT_LNS_LUONG_CHE_DO!BA268</f>
        <v>6095000.0000000009</v>
      </c>
      <c r="P266" s="218">
        <f>VLOOKUP(B266,RPT_LNS_LUONG_CHE_DO!$B$5:$CA$989,78,FALSE)</f>
        <v>0</v>
      </c>
      <c r="Q266" s="218">
        <f>VLOOKUP(B266,RPT_PHU_CAP_TN!$B$5:$G$1000,6,FALSE)</f>
        <v>0</v>
      </c>
      <c r="R266" s="218">
        <f>VLOOKUP(B266,RPT_TIEN_AN_TRUA!$B$5:$I$1000,8,FALSE)</f>
        <v>579259.25925925921</v>
      </c>
      <c r="S266" s="218">
        <f>VLOOKUP(B266,RPT_LNS_LUONG_CHE_DO!$B$5:$BV$993,68,FALSE)+VLOOKUP(B266,RPT_LNS_LUONG_CHE_DO!$B$5:$BW$993,69,FALSE)</f>
        <v>0</v>
      </c>
      <c r="T266" s="218">
        <f t="shared" si="8"/>
        <v>6674259.2592592603</v>
      </c>
      <c r="U266" s="219">
        <f>VLOOKUP(B266,RPT_BAO_HIEM!$B$5:$N$1000,11,FALSE)</f>
        <v>302240</v>
      </c>
      <c r="V266" s="219">
        <f>VLOOKUP(B266,RPT_BAO_HIEM!$B$5:$N$1000,12,FALSE)</f>
        <v>56670</v>
      </c>
      <c r="W266" s="219">
        <f>VLOOKUP(B266,RPT_BAO_HIEM!$B$5:$N$1000,13,FALSE)</f>
        <v>37780</v>
      </c>
      <c r="X266" s="220">
        <f>VLOOKUP(B266,RPT_DOAN_PHI!$B$5:$H$968,7,FALSE)</f>
        <v>60950</v>
      </c>
      <c r="Y266" s="219">
        <f>VLOOKUP(B266,RPT_THUE!$B$5:$H$933,7,FALSE)</f>
        <v>0</v>
      </c>
      <c r="Z266" s="219">
        <f t="shared" si="9"/>
        <v>457640</v>
      </c>
      <c r="AA266" s="221">
        <f t="shared" si="10"/>
        <v>6216619.2592592603</v>
      </c>
      <c r="AB266" s="221"/>
      <c r="AC266" s="309">
        <v>1</v>
      </c>
      <c r="AD266" s="221">
        <f t="shared" si="15"/>
        <v>6216620.2592592603</v>
      </c>
      <c r="AE266">
        <v>6216620.2592592603</v>
      </c>
      <c r="AF266" s="338">
        <f t="shared" si="18"/>
        <v>0</v>
      </c>
    </row>
    <row r="267" spans="1:32" ht="14.25" x14ac:dyDescent="0.2">
      <c r="A267" s="89">
        <f t="shared" si="19"/>
        <v>264</v>
      </c>
      <c r="B267" s="212">
        <f>GD_CHUNG!B269</f>
        <v>10680</v>
      </c>
      <c r="C267" s="212" t="str">
        <f>GD_CHUNG!C269</f>
        <v>Nguyễn Thanh Bình</v>
      </c>
      <c r="D267" s="212" t="str">
        <f>GD_CHUNG!D269</f>
        <v>Nhân viên Bốc xếp</v>
      </c>
      <c r="E267" s="213" t="str">
        <f>GD_CHUNG!G269</f>
        <v>HDKX</v>
      </c>
      <c r="F267" s="214">
        <f>VLOOKUP(B267,GD_LCD_HS_LNS!$B$4:$E$1000,4,FALSE)</f>
        <v>3778000</v>
      </c>
      <c r="G267" s="215">
        <f>VLOOKUP(B267,GD_CHUNG!$B$5:$N$594,13,FALSE)</f>
        <v>10522162869013</v>
      </c>
      <c r="H267" s="216">
        <f>VLOOKUP(B267,GD_CHAM_CONG!$C$6:$AN$997,38,FALSE)</f>
        <v>27</v>
      </c>
      <c r="I267" s="216">
        <f>VLOOKUP(B267,GD_CHAM_CONG!$C$6:$AS$997,39,FALSE)+VLOOKUP(B267,GD_CHAM_CONG!$C$6:$AS$997,40,FALSE)+VLOOKUP(B267,GD_CHAM_CONG!$C$6:$AS$997,41,FALSE)+VLOOKUP(B267,GD_CHAM_CONG!$C$6:$AS$997,42,FALSE)+VLOOKUP(B267,GD_CHAM_CONG!$C$6:$AS$997,43,FALSE)</f>
        <v>0</v>
      </c>
      <c r="J267" s="216">
        <f>VLOOKUP(B267,GD_CHAM_CONG!$C$6:$AV$997,44,FALSE)+VLOOKUP(B267,GD_CHAM_CONG!$C$6:$AV$997,45,FALSE)+VLOOKUP(B267,GD_CHAM_CONG!$C$6:$AV$997,46,FALSE)</f>
        <v>0</v>
      </c>
      <c r="K267" s="216">
        <f>VLOOKUP(B267,GD_CHAM_CONG!$C$6:$AW$997,47,FALSE)</f>
        <v>0</v>
      </c>
      <c r="L267" s="216">
        <f>VLOOKUP(B267,GD_CHAM_CONG!$C$6:$AZ$997,47,FALSE)+VLOOKUP(B267,GD_CHAM_CONG!$C$6:$AZ$997,48,FALSE)</f>
        <v>0</v>
      </c>
      <c r="M267" s="216">
        <f>VLOOKUP(B267,GD_CHAM_CONG!$C$6:$BF$997,50,FALSE)+VLOOKUP(B267,GD_CHAM_CONG!$C$6:$BF$997,51,FALSE)+VLOOKUP(B267,GD_CHAM_CONG!$C$6:$BF$997,52,FALSE)+VLOOKUP(B267,GD_CHAM_CONG!$C$6:$BF$997,53,FALSE)+VLOOKUP(B267,GD_CHAM_CONG!$C$6:$BF$997,54,FALSE)</f>
        <v>0</v>
      </c>
      <c r="N267" s="217">
        <f>VLOOKUP(B267,GD_CHAM_CONG!$C$1:$BJ$480,60,FALSE)</f>
        <v>1</v>
      </c>
      <c r="O267" s="218">
        <f>RPT_LNS_LUONG_CHE_DO!BA269</f>
        <v>8055000</v>
      </c>
      <c r="P267" s="218">
        <f>VLOOKUP(B267,RPT_LNS_LUONG_CHE_DO!$B$5:$CA$989,78,FALSE)</f>
        <v>0</v>
      </c>
      <c r="Q267" s="218">
        <f>VLOOKUP(B267,RPT_PHU_CAP_TN!$B$5:$G$1000,6,FALSE)</f>
        <v>310000</v>
      </c>
      <c r="R267" s="218">
        <f>VLOOKUP(B267,RPT_TIEN_AN_TRUA!$B$5:$I$1000,8,FALSE)</f>
        <v>680000</v>
      </c>
      <c r="S267" s="218">
        <f>VLOOKUP(B267,RPT_LNS_LUONG_CHE_DO!$B$5:$BV$993,68,FALSE)+VLOOKUP(B267,RPT_LNS_LUONG_CHE_DO!$B$5:$BW$993,69,FALSE)</f>
        <v>0</v>
      </c>
      <c r="T267" s="218">
        <f t="shared" si="8"/>
        <v>9045000</v>
      </c>
      <c r="U267" s="219">
        <f>VLOOKUP(B267,RPT_BAO_HIEM!$B$5:$N$1000,11,FALSE)</f>
        <v>302240</v>
      </c>
      <c r="V267" s="219">
        <f>VLOOKUP(B267,RPT_BAO_HIEM!$B$5:$N$1000,12,FALSE)</f>
        <v>56670</v>
      </c>
      <c r="W267" s="219">
        <f>VLOOKUP(B267,RPT_BAO_HIEM!$B$5:$N$1000,13,FALSE)</f>
        <v>37780</v>
      </c>
      <c r="X267" s="220">
        <f>VLOOKUP(B267,RPT_DOAN_PHI!$B$5:$H$968,7,FALSE)</f>
        <v>83650</v>
      </c>
      <c r="Y267" s="219">
        <f>VLOOKUP(B267,RPT_THUE!$B$5:$H$933,7,FALSE)</f>
        <v>186968.5</v>
      </c>
      <c r="Z267" s="219">
        <f t="shared" si="9"/>
        <v>667308.5</v>
      </c>
      <c r="AA267" s="221">
        <f t="shared" si="10"/>
        <v>8377691.5</v>
      </c>
      <c r="AB267" s="221"/>
      <c r="AC267" s="309">
        <v>398722</v>
      </c>
      <c r="AD267" s="221">
        <f t="shared" si="15"/>
        <v>8776413.5</v>
      </c>
      <c r="AE267">
        <v>8776413.5</v>
      </c>
      <c r="AF267" s="338">
        <f t="shared" si="18"/>
        <v>0</v>
      </c>
    </row>
    <row r="268" spans="1:32" ht="14.25" x14ac:dyDescent="0.2">
      <c r="A268" s="89">
        <f t="shared" si="19"/>
        <v>265</v>
      </c>
      <c r="B268" s="212">
        <f>GD_CHUNG!B270</f>
        <v>11086</v>
      </c>
      <c r="C268" s="212" t="str">
        <f>GD_CHUNG!C270</f>
        <v>Nguyễn Quốc Dũng</v>
      </c>
      <c r="D268" s="212" t="str">
        <f>GD_CHUNG!D270</f>
        <v>Nhân viên Bốc xếp</v>
      </c>
      <c r="E268" s="213" t="str">
        <f>GD_CHUNG!G270</f>
        <v>HD3N</v>
      </c>
      <c r="F268" s="214">
        <f>VLOOKUP(B268,GD_LCD_HS_LNS!$B$4:$E$1000,4,FALSE)</f>
        <v>3778000</v>
      </c>
      <c r="G268" s="215">
        <f>VLOOKUP(B268,GD_CHUNG!$B$5:$N$594,13,FALSE)</f>
        <v>10823818666017</v>
      </c>
      <c r="H268" s="216">
        <f>VLOOKUP(B268,GD_CHAM_CONG!$C$6:$AN$997,38,FALSE)</f>
        <v>14</v>
      </c>
      <c r="I268" s="216">
        <f>VLOOKUP(B268,GD_CHAM_CONG!$C$6:$AS$997,39,FALSE)+VLOOKUP(B268,GD_CHAM_CONG!$C$6:$AS$997,40,FALSE)+VLOOKUP(B268,GD_CHAM_CONG!$C$6:$AS$997,41,FALSE)+VLOOKUP(B268,GD_CHAM_CONG!$C$6:$AS$997,42,FALSE)+VLOOKUP(B268,GD_CHAM_CONG!$C$6:$AS$997,43,FALSE)</f>
        <v>0</v>
      </c>
      <c r="J268" s="216">
        <f>VLOOKUP(B268,GD_CHAM_CONG!$C$6:$AV$997,44,FALSE)+VLOOKUP(B268,GD_CHAM_CONG!$C$6:$AV$997,45,FALSE)+VLOOKUP(B268,GD_CHAM_CONG!$C$6:$AV$997,46,FALSE)</f>
        <v>0</v>
      </c>
      <c r="K268" s="216">
        <f>VLOOKUP(B268,GD_CHAM_CONG!$C$6:$AW$997,47,FALSE)</f>
        <v>0</v>
      </c>
      <c r="L268" s="216">
        <f>VLOOKUP(B268,GD_CHAM_CONG!$C$6:$AZ$997,47,FALSE)+VLOOKUP(B268,GD_CHAM_CONG!$C$6:$AZ$997,48,FALSE)</f>
        <v>13</v>
      </c>
      <c r="M268" s="216">
        <f>VLOOKUP(B268,GD_CHAM_CONG!$C$6:$BF$997,50,FALSE)+VLOOKUP(B268,GD_CHAM_CONG!$C$6:$BF$997,51,FALSE)+VLOOKUP(B268,GD_CHAM_CONG!$C$6:$BF$997,52,FALSE)+VLOOKUP(B268,GD_CHAM_CONG!$C$6:$BF$997,53,FALSE)+VLOOKUP(B268,GD_CHAM_CONG!$C$6:$BF$997,54,FALSE)</f>
        <v>0</v>
      </c>
      <c r="N268" s="217">
        <f>VLOOKUP(B268,GD_CHAM_CONG!$C$1:$BJ$480,60,FALSE)</f>
        <v>0.97</v>
      </c>
      <c r="O268" s="218">
        <f>RPT_LNS_LUONG_CHE_DO!BA270</f>
        <v>3394999.9999999995</v>
      </c>
      <c r="P268" s="218">
        <f>VLOOKUP(B268,RPT_LNS_LUONG_CHE_DO!$B$5:$CA$989,78,FALSE)</f>
        <v>1889000</v>
      </c>
      <c r="Q268" s="218">
        <f>VLOOKUP(B268,RPT_PHU_CAP_TN!$B$5:$G$1000,6,FALSE)</f>
        <v>80370.37037037038</v>
      </c>
      <c r="R268" s="218">
        <f>VLOOKUP(B268,RPT_TIEN_AN_TRUA!$B$5:$I$1000,8,FALSE)</f>
        <v>352592.59259259258</v>
      </c>
      <c r="S268" s="218">
        <f>VLOOKUP(B268,RPT_LNS_LUONG_CHE_DO!$B$5:$BV$993,68,FALSE)+VLOOKUP(B268,RPT_LNS_LUONG_CHE_DO!$B$5:$BW$993,69,FALSE)</f>
        <v>0</v>
      </c>
      <c r="T268" s="218">
        <f t="shared" si="8"/>
        <v>5716962.9629629627</v>
      </c>
      <c r="U268" s="219">
        <f>VLOOKUP(B268,RPT_BAO_HIEM!$B$5:$N$1000,11,FALSE)</f>
        <v>302240</v>
      </c>
      <c r="V268" s="219">
        <f>VLOOKUP(B268,RPT_BAO_HIEM!$B$5:$N$1000,12,FALSE)</f>
        <v>56670</v>
      </c>
      <c r="W268" s="219">
        <f>VLOOKUP(B268,RPT_BAO_HIEM!$B$5:$N$1000,13,FALSE)</f>
        <v>37780</v>
      </c>
      <c r="X268" s="220">
        <f>VLOOKUP(B268,RPT_DOAN_PHI!$B$5:$H$968,7,FALSE)</f>
        <v>53644</v>
      </c>
      <c r="Y268" s="219">
        <f>VLOOKUP(B268,RPT_THUE!$B$5:$H$933,7,FALSE)</f>
        <v>0</v>
      </c>
      <c r="Z268" s="219">
        <f t="shared" si="9"/>
        <v>450334</v>
      </c>
      <c r="AA268" s="221">
        <f t="shared" si="10"/>
        <v>5266628.9629629627</v>
      </c>
      <c r="AB268" s="221"/>
      <c r="AC268" s="221"/>
      <c r="AD268" s="221">
        <f t="shared" si="15"/>
        <v>5266628.9629629627</v>
      </c>
      <c r="AE268">
        <v>5266628.9629629627</v>
      </c>
      <c r="AF268" s="338">
        <f t="shared" si="18"/>
        <v>0</v>
      </c>
    </row>
    <row r="269" spans="1:32" ht="14.25" x14ac:dyDescent="0.2">
      <c r="A269" s="89">
        <f t="shared" si="19"/>
        <v>266</v>
      </c>
      <c r="B269" s="212">
        <f>GD_CHUNG!B271</f>
        <v>11092</v>
      </c>
      <c r="C269" s="212" t="str">
        <f>GD_CHUNG!C271</f>
        <v>Nguyễn Thành Long</v>
      </c>
      <c r="D269" s="212" t="str">
        <f>GD_CHUNG!D271</f>
        <v>Nhân viên Bốc xếp</v>
      </c>
      <c r="E269" s="213" t="str">
        <f>GD_CHUNG!G271</f>
        <v>HD3N</v>
      </c>
      <c r="F269" s="214">
        <f>VLOOKUP(B269,GD_LCD_HS_LNS!$B$4:$E$1000,4,FALSE)</f>
        <v>3778000</v>
      </c>
      <c r="G269" s="215">
        <f>VLOOKUP(B269,GD_CHUNG!$B$5:$N$594,13,FALSE)</f>
        <v>10521950496019</v>
      </c>
      <c r="H269" s="216">
        <f>VLOOKUP(B269,GD_CHAM_CONG!$C$6:$AN$997,38,FALSE)</f>
        <v>27</v>
      </c>
      <c r="I269" s="216">
        <f>VLOOKUP(B269,GD_CHAM_CONG!$C$6:$AS$997,39,FALSE)+VLOOKUP(B269,GD_CHAM_CONG!$C$6:$AS$997,40,FALSE)+VLOOKUP(B269,GD_CHAM_CONG!$C$6:$AS$997,41,FALSE)+VLOOKUP(B269,GD_CHAM_CONG!$C$6:$AS$997,42,FALSE)+VLOOKUP(B269,GD_CHAM_CONG!$C$6:$AS$997,43,FALSE)</f>
        <v>0</v>
      </c>
      <c r="J269" s="216">
        <f>VLOOKUP(B269,GD_CHAM_CONG!$C$6:$AV$997,44,FALSE)+VLOOKUP(B269,GD_CHAM_CONG!$C$6:$AV$997,45,FALSE)+VLOOKUP(B269,GD_CHAM_CONG!$C$6:$AV$997,46,FALSE)</f>
        <v>0</v>
      </c>
      <c r="K269" s="216">
        <f>VLOOKUP(B269,GD_CHAM_CONG!$C$6:$AW$997,47,FALSE)</f>
        <v>0</v>
      </c>
      <c r="L269" s="216">
        <f>VLOOKUP(B269,GD_CHAM_CONG!$C$6:$AZ$997,47,FALSE)+VLOOKUP(B269,GD_CHAM_CONG!$C$6:$AZ$997,48,FALSE)</f>
        <v>0</v>
      </c>
      <c r="M269" s="216">
        <f>VLOOKUP(B269,GD_CHAM_CONG!$C$6:$BF$997,50,FALSE)+VLOOKUP(B269,GD_CHAM_CONG!$C$6:$BF$997,51,FALSE)+VLOOKUP(B269,GD_CHAM_CONG!$C$6:$BF$997,52,FALSE)+VLOOKUP(B269,GD_CHAM_CONG!$C$6:$BF$997,53,FALSE)+VLOOKUP(B269,GD_CHAM_CONG!$C$6:$BF$997,54,FALSE)</f>
        <v>0</v>
      </c>
      <c r="N269" s="217">
        <f>VLOOKUP(B269,GD_CHAM_CONG!$C$1:$BJ$480,60,FALSE)</f>
        <v>1.0499999999999998</v>
      </c>
      <c r="O269" s="218">
        <f>RPT_LNS_LUONG_CHE_DO!BA271</f>
        <v>7087499.9999999991</v>
      </c>
      <c r="P269" s="218">
        <f>VLOOKUP(B269,RPT_LNS_LUONG_CHE_DO!$B$5:$CA$989,78,FALSE)</f>
        <v>0</v>
      </c>
      <c r="Q269" s="218">
        <f>VLOOKUP(B269,RPT_PHU_CAP_TN!$B$5:$G$1000,6,FALSE)</f>
        <v>0</v>
      </c>
      <c r="R269" s="218">
        <f>VLOOKUP(B269,RPT_TIEN_AN_TRUA!$B$5:$I$1000,8,FALSE)</f>
        <v>680000</v>
      </c>
      <c r="S269" s="218">
        <f>VLOOKUP(B269,RPT_LNS_LUONG_CHE_DO!$B$5:$BV$993,68,FALSE)+VLOOKUP(B269,RPT_LNS_LUONG_CHE_DO!$B$5:$BW$993,69,FALSE)</f>
        <v>0</v>
      </c>
      <c r="T269" s="218">
        <f t="shared" si="8"/>
        <v>7767499.9999999991</v>
      </c>
      <c r="U269" s="219">
        <f>VLOOKUP(B269,RPT_BAO_HIEM!$B$5:$N$1000,11,FALSE)</f>
        <v>302240</v>
      </c>
      <c r="V269" s="219">
        <f>VLOOKUP(B269,RPT_BAO_HIEM!$B$5:$N$1000,12,FALSE)</f>
        <v>56670</v>
      </c>
      <c r="W269" s="219">
        <f>VLOOKUP(B269,RPT_BAO_HIEM!$B$5:$N$1000,13,FALSE)</f>
        <v>37780</v>
      </c>
      <c r="X269" s="220">
        <f>VLOOKUP(B269,RPT_DOAN_PHI!$B$5:$H$968,7,FALSE)</f>
        <v>70875</v>
      </c>
      <c r="Y269" s="219">
        <f>VLOOKUP(B269,RPT_THUE!$B$5:$H$933,7,FALSE)</f>
        <v>202205.99999999997</v>
      </c>
      <c r="Z269" s="219">
        <f t="shared" si="9"/>
        <v>669771</v>
      </c>
      <c r="AA269" s="221">
        <f t="shared" si="10"/>
        <v>7097728.9999999991</v>
      </c>
      <c r="AB269" s="221"/>
      <c r="AC269" s="221"/>
      <c r="AD269" s="221">
        <f t="shared" si="15"/>
        <v>7097728.9999999991</v>
      </c>
      <c r="AE269">
        <v>7097728.9999999991</v>
      </c>
      <c r="AF269" s="338">
        <f t="shared" si="18"/>
        <v>0</v>
      </c>
    </row>
    <row r="270" spans="1:32" ht="14.25" x14ac:dyDescent="0.2">
      <c r="A270" s="89">
        <f t="shared" si="19"/>
        <v>267</v>
      </c>
      <c r="B270" s="212">
        <f>GD_CHUNG!B272</f>
        <v>11094</v>
      </c>
      <c r="C270" s="212" t="str">
        <f>GD_CHUNG!C272</f>
        <v>Nguyễn Xuân Đỏ</v>
      </c>
      <c r="D270" s="212" t="str">
        <f>GD_CHUNG!D272</f>
        <v>Nhân viên Bốc xếp</v>
      </c>
      <c r="E270" s="213" t="str">
        <f>GD_CHUNG!G272</f>
        <v>HD3N</v>
      </c>
      <c r="F270" s="214">
        <f>VLOOKUP(B270,GD_LCD_HS_LNS!$B$4:$E$1000,4,FALSE)</f>
        <v>3778000</v>
      </c>
      <c r="G270" s="215">
        <f>VLOOKUP(B270,GD_CHUNG!$B$5:$N$594,13,FALSE)</f>
        <v>19026970133011</v>
      </c>
      <c r="H270" s="216">
        <f>VLOOKUP(B270,GD_CHAM_CONG!$C$6:$AN$997,38,FALSE)</f>
        <v>27</v>
      </c>
      <c r="I270" s="216">
        <f>VLOOKUP(B270,GD_CHAM_CONG!$C$6:$AS$997,39,FALSE)+VLOOKUP(B270,GD_CHAM_CONG!$C$6:$AS$997,40,FALSE)+VLOOKUP(B270,GD_CHAM_CONG!$C$6:$AS$997,41,FALSE)+VLOOKUP(B270,GD_CHAM_CONG!$C$6:$AS$997,42,FALSE)+VLOOKUP(B270,GD_CHAM_CONG!$C$6:$AS$997,43,FALSE)</f>
        <v>0</v>
      </c>
      <c r="J270" s="216">
        <f>VLOOKUP(B270,GD_CHAM_CONG!$C$6:$AV$997,44,FALSE)+VLOOKUP(B270,GD_CHAM_CONG!$C$6:$AV$997,45,FALSE)+VLOOKUP(B270,GD_CHAM_CONG!$C$6:$AV$997,46,FALSE)</f>
        <v>0</v>
      </c>
      <c r="K270" s="216">
        <f>VLOOKUP(B270,GD_CHAM_CONG!$C$6:$AW$997,47,FALSE)</f>
        <v>0</v>
      </c>
      <c r="L270" s="216">
        <f>VLOOKUP(B270,GD_CHAM_CONG!$C$6:$AZ$997,47,FALSE)+VLOOKUP(B270,GD_CHAM_CONG!$C$6:$AZ$997,48,FALSE)</f>
        <v>0</v>
      </c>
      <c r="M270" s="216">
        <f>VLOOKUP(B270,GD_CHAM_CONG!$C$6:$BF$997,50,FALSE)+VLOOKUP(B270,GD_CHAM_CONG!$C$6:$BF$997,51,FALSE)+VLOOKUP(B270,GD_CHAM_CONG!$C$6:$BF$997,52,FALSE)+VLOOKUP(B270,GD_CHAM_CONG!$C$6:$BF$997,53,FALSE)+VLOOKUP(B270,GD_CHAM_CONG!$C$6:$BF$997,54,FALSE)</f>
        <v>0</v>
      </c>
      <c r="N270" s="216">
        <f>VLOOKUP(B270,GD_CHAM_CONG!$C$1:$BJ$480,60,FALSE)</f>
        <v>1.0499999999999996</v>
      </c>
      <c r="O270" s="218">
        <f>RPT_LNS_LUONG_CHE_DO!BA272</f>
        <v>7087499.9999999972</v>
      </c>
      <c r="P270" s="218">
        <f>VLOOKUP(B270,RPT_LNS_LUONG_CHE_DO!$B$5:$CA$989,78,FALSE)</f>
        <v>0</v>
      </c>
      <c r="Q270" s="218">
        <f>VLOOKUP(B270,RPT_PHU_CAP_TN!$B$5:$G$1000,6,FALSE)</f>
        <v>155000</v>
      </c>
      <c r="R270" s="218">
        <f>VLOOKUP(B270,RPT_TIEN_AN_TRUA!$B$5:$I$1000,8,FALSE)</f>
        <v>680000</v>
      </c>
      <c r="S270" s="218">
        <f>VLOOKUP(B270,RPT_LNS_LUONG_CHE_DO!$B$5:$BV$993,68,FALSE)+VLOOKUP(B270,RPT_LNS_LUONG_CHE_DO!$B$5:$BW$993,69,FALSE)</f>
        <v>0</v>
      </c>
      <c r="T270" s="218">
        <f t="shared" si="8"/>
        <v>7922499.9999999972</v>
      </c>
      <c r="U270" s="219">
        <f>VLOOKUP(B270,RPT_BAO_HIEM!$B$5:$N$1000,11,FALSE)</f>
        <v>302240</v>
      </c>
      <c r="V270" s="219">
        <f>VLOOKUP(B270,RPT_BAO_HIEM!$B$5:$N$1000,12,FALSE)</f>
        <v>56670</v>
      </c>
      <c r="W270" s="219">
        <f>VLOOKUP(B270,RPT_BAO_HIEM!$B$5:$N$1000,13,FALSE)</f>
        <v>37780</v>
      </c>
      <c r="X270" s="220">
        <f>VLOOKUP(B270,RPT_DOAN_PHI!$B$5:$H$968,7,FALSE)</f>
        <v>72425</v>
      </c>
      <c r="Y270" s="219">
        <f>VLOOKUP(B270,RPT_THUE!$B$5:$H$933,7,FALSE)</f>
        <v>217705.99999999988</v>
      </c>
      <c r="Z270" s="219">
        <f t="shared" si="9"/>
        <v>686820.99999999988</v>
      </c>
      <c r="AA270" s="221">
        <f t="shared" si="10"/>
        <v>7235678.9999999972</v>
      </c>
      <c r="AB270" s="221"/>
      <c r="AC270" s="221"/>
      <c r="AD270" s="221">
        <f t="shared" si="15"/>
        <v>7235678.9999999972</v>
      </c>
      <c r="AE270">
        <v>7235678.9999999972</v>
      </c>
      <c r="AF270" s="338">
        <f t="shared" si="18"/>
        <v>0</v>
      </c>
    </row>
    <row r="271" spans="1:32" ht="14.25" x14ac:dyDescent="0.2">
      <c r="A271" s="89">
        <f t="shared" si="19"/>
        <v>268</v>
      </c>
      <c r="B271" s="212">
        <f>GD_CHUNG!B273</f>
        <v>11095</v>
      </c>
      <c r="C271" s="212" t="str">
        <f>GD_CHUNG!C273</f>
        <v>Đỗ Văn Phụng</v>
      </c>
      <c r="D271" s="212" t="str">
        <f>GD_CHUNG!D273</f>
        <v>Nhân viên Bốc xếp</v>
      </c>
      <c r="E271" s="213" t="str">
        <f>GD_CHUNG!G273</f>
        <v>HD3N</v>
      </c>
      <c r="F271" s="214">
        <f>VLOOKUP(B271,GD_LCD_HS_LNS!$B$4:$E$1000,4,FALSE)</f>
        <v>3778000</v>
      </c>
      <c r="G271" s="215">
        <f>VLOOKUP(B271,GD_CHUNG!$B$5:$N$594,13,FALSE)</f>
        <v>19026970134018</v>
      </c>
      <c r="H271" s="216">
        <f>VLOOKUP(B271,GD_CHAM_CONG!$C$6:$AN$997,38,FALSE)</f>
        <v>27</v>
      </c>
      <c r="I271" s="216">
        <f>VLOOKUP(B271,GD_CHAM_CONG!$C$6:$AS$997,39,FALSE)+VLOOKUP(B271,GD_CHAM_CONG!$C$6:$AS$997,40,FALSE)+VLOOKUP(B271,GD_CHAM_CONG!$C$6:$AS$997,41,FALSE)+VLOOKUP(B271,GD_CHAM_CONG!$C$6:$AS$997,42,FALSE)+VLOOKUP(B271,GD_CHAM_CONG!$C$6:$AS$997,43,FALSE)</f>
        <v>0</v>
      </c>
      <c r="J271" s="216">
        <f>VLOOKUP(B271,GD_CHAM_CONG!$C$6:$AV$997,44,FALSE)+VLOOKUP(B271,GD_CHAM_CONG!$C$6:$AV$997,45,FALSE)+VLOOKUP(B271,GD_CHAM_CONG!$C$6:$AV$997,46,FALSE)</f>
        <v>0</v>
      </c>
      <c r="K271" s="216">
        <f>VLOOKUP(B271,GD_CHAM_CONG!$C$6:$AW$997,47,FALSE)</f>
        <v>0</v>
      </c>
      <c r="L271" s="216">
        <f>VLOOKUP(B271,GD_CHAM_CONG!$C$6:$AZ$997,47,FALSE)+VLOOKUP(B271,GD_CHAM_CONG!$C$6:$AZ$997,48,FALSE)</f>
        <v>0</v>
      </c>
      <c r="M271" s="216">
        <f>VLOOKUP(B271,GD_CHAM_CONG!$C$6:$BF$997,50,FALSE)+VLOOKUP(B271,GD_CHAM_CONG!$C$6:$BF$997,51,FALSE)+VLOOKUP(B271,GD_CHAM_CONG!$C$6:$BF$997,52,FALSE)+VLOOKUP(B271,GD_CHAM_CONG!$C$6:$BF$997,53,FALSE)+VLOOKUP(B271,GD_CHAM_CONG!$C$6:$BF$997,54,FALSE)</f>
        <v>0</v>
      </c>
      <c r="N271" s="217">
        <f>VLOOKUP(B271,GD_CHAM_CONG!$C$1:$BJ$480,60,FALSE)</f>
        <v>1</v>
      </c>
      <c r="O271" s="218">
        <f>RPT_LNS_LUONG_CHE_DO!BA273</f>
        <v>6750000</v>
      </c>
      <c r="P271" s="218">
        <f>VLOOKUP(B271,RPT_LNS_LUONG_CHE_DO!$B$5:$CA$989,78,FALSE)</f>
        <v>0</v>
      </c>
      <c r="Q271" s="218">
        <f>VLOOKUP(B271,RPT_PHU_CAP_TN!$B$5:$G$1000,6,FALSE)</f>
        <v>0</v>
      </c>
      <c r="R271" s="218">
        <f>VLOOKUP(B271,RPT_TIEN_AN_TRUA!$B$5:$I$1000,8,FALSE)</f>
        <v>680000</v>
      </c>
      <c r="S271" s="218">
        <f>VLOOKUP(B271,RPT_LNS_LUONG_CHE_DO!$B$5:$BV$993,68,FALSE)+VLOOKUP(B271,RPT_LNS_LUONG_CHE_DO!$B$5:$BW$993,69,FALSE)</f>
        <v>0</v>
      </c>
      <c r="T271" s="218">
        <f t="shared" si="8"/>
        <v>7430000</v>
      </c>
      <c r="U271" s="219">
        <f>VLOOKUP(B271,RPT_BAO_HIEM!$B$5:$N$1000,11,FALSE)</f>
        <v>302240</v>
      </c>
      <c r="V271" s="219">
        <f>VLOOKUP(B271,RPT_BAO_HIEM!$B$5:$N$1000,12,FALSE)</f>
        <v>56670</v>
      </c>
      <c r="W271" s="219">
        <f>VLOOKUP(B271,RPT_BAO_HIEM!$B$5:$N$1000,13,FALSE)</f>
        <v>37780</v>
      </c>
      <c r="X271" s="220">
        <f>VLOOKUP(B271,RPT_DOAN_PHI!$B$5:$H$968,7,FALSE)</f>
        <v>67500</v>
      </c>
      <c r="Y271" s="219">
        <f>VLOOKUP(B271,RPT_THUE!$B$5:$H$933,7,FALSE)</f>
        <v>5331</v>
      </c>
      <c r="Z271" s="219">
        <f t="shared" si="9"/>
        <v>469521</v>
      </c>
      <c r="AA271" s="221">
        <f t="shared" si="10"/>
        <v>6960479</v>
      </c>
      <c r="AB271" s="221"/>
      <c r="AC271" s="221"/>
      <c r="AD271" s="221">
        <f t="shared" si="15"/>
        <v>6960479</v>
      </c>
      <c r="AE271">
        <v>6960479</v>
      </c>
      <c r="AF271" s="338">
        <f t="shared" si="18"/>
        <v>0</v>
      </c>
    </row>
    <row r="272" spans="1:32" ht="14.25" x14ac:dyDescent="0.2">
      <c r="A272" s="89">
        <f t="shared" si="19"/>
        <v>269</v>
      </c>
      <c r="B272" s="212">
        <f>GD_CHUNG!B274</f>
        <v>11097</v>
      </c>
      <c r="C272" s="212" t="str">
        <f>GD_CHUNG!C274</f>
        <v>Trần Đình Thăng</v>
      </c>
      <c r="D272" s="212" t="str">
        <f>GD_CHUNG!D274</f>
        <v>Nhân viên Bốc xếp</v>
      </c>
      <c r="E272" s="213" t="str">
        <f>GD_CHUNG!G274</f>
        <v>HD3N</v>
      </c>
      <c r="F272" s="214">
        <f>VLOOKUP(B272,GD_LCD_HS_LNS!$B$4:$E$1000,4,FALSE)</f>
        <v>3778000</v>
      </c>
      <c r="G272" s="215">
        <f>VLOOKUP(B272,GD_CHUNG!$B$5:$N$594,13,FALSE)</f>
        <v>19026970136010</v>
      </c>
      <c r="H272" s="216">
        <f>VLOOKUP(B272,GD_CHAM_CONG!$C$6:$AN$997,38,FALSE)</f>
        <v>27</v>
      </c>
      <c r="I272" s="216">
        <f>VLOOKUP(B272,GD_CHAM_CONG!$C$6:$AS$997,39,FALSE)+VLOOKUP(B272,GD_CHAM_CONG!$C$6:$AS$997,40,FALSE)+VLOOKUP(B272,GD_CHAM_CONG!$C$6:$AS$997,41,FALSE)+VLOOKUP(B272,GD_CHAM_CONG!$C$6:$AS$997,42,FALSE)+VLOOKUP(B272,GD_CHAM_CONG!$C$6:$AS$997,43,FALSE)</f>
        <v>0</v>
      </c>
      <c r="J272" s="216">
        <f>VLOOKUP(B272,GD_CHAM_CONG!$C$6:$AV$997,44,FALSE)+VLOOKUP(B272,GD_CHAM_CONG!$C$6:$AV$997,45,FALSE)+VLOOKUP(B272,GD_CHAM_CONG!$C$6:$AV$997,46,FALSE)</f>
        <v>0</v>
      </c>
      <c r="K272" s="216">
        <f>VLOOKUP(B272,GD_CHAM_CONG!$C$6:$AW$997,47,FALSE)</f>
        <v>0</v>
      </c>
      <c r="L272" s="216">
        <f>VLOOKUP(B272,GD_CHAM_CONG!$C$6:$AZ$997,47,FALSE)+VLOOKUP(B272,GD_CHAM_CONG!$C$6:$AZ$997,48,FALSE)</f>
        <v>0</v>
      </c>
      <c r="M272" s="216">
        <f>VLOOKUP(B272,GD_CHAM_CONG!$C$6:$BF$997,50,FALSE)+VLOOKUP(B272,GD_CHAM_CONG!$C$6:$BF$997,51,FALSE)+VLOOKUP(B272,GD_CHAM_CONG!$C$6:$BF$997,52,FALSE)+VLOOKUP(B272,GD_CHAM_CONG!$C$6:$BF$997,53,FALSE)+VLOOKUP(B272,GD_CHAM_CONG!$C$6:$BF$997,54,FALSE)</f>
        <v>0</v>
      </c>
      <c r="N272" s="217">
        <f>VLOOKUP(B272,GD_CHAM_CONG!$C$1:$BJ$480,60,FALSE)</f>
        <v>1</v>
      </c>
      <c r="O272" s="218">
        <f>RPT_LNS_LUONG_CHE_DO!BA274</f>
        <v>6750000</v>
      </c>
      <c r="P272" s="218">
        <f>VLOOKUP(B272,RPT_LNS_LUONG_CHE_DO!$B$5:$CA$989,78,FALSE)</f>
        <v>0</v>
      </c>
      <c r="Q272" s="218">
        <f>VLOOKUP(B272,RPT_PHU_CAP_TN!$B$5:$G$1000,6,FALSE)</f>
        <v>155000</v>
      </c>
      <c r="R272" s="218">
        <f>VLOOKUP(B272,RPT_TIEN_AN_TRUA!$B$5:$I$1000,8,FALSE)</f>
        <v>680000</v>
      </c>
      <c r="S272" s="218">
        <f>VLOOKUP(B272,RPT_LNS_LUONG_CHE_DO!$B$5:$BV$993,68,FALSE)+VLOOKUP(B272,RPT_LNS_LUONG_CHE_DO!$B$5:$BW$993,69,FALSE)</f>
        <v>0</v>
      </c>
      <c r="T272" s="218">
        <f t="shared" si="8"/>
        <v>7585000</v>
      </c>
      <c r="U272" s="219">
        <f>VLOOKUP(B272,RPT_BAO_HIEM!$B$5:$N$1000,11,FALSE)</f>
        <v>302240</v>
      </c>
      <c r="V272" s="219">
        <f>VLOOKUP(B272,RPT_BAO_HIEM!$B$5:$N$1000,12,FALSE)</f>
        <v>56670</v>
      </c>
      <c r="W272" s="219">
        <f>VLOOKUP(B272,RPT_BAO_HIEM!$B$5:$N$1000,13,FALSE)</f>
        <v>37780</v>
      </c>
      <c r="X272" s="220">
        <f>VLOOKUP(B272,RPT_DOAN_PHI!$B$5:$H$968,7,FALSE)</f>
        <v>69050</v>
      </c>
      <c r="Y272" s="219">
        <f>VLOOKUP(B272,RPT_THUE!$B$5:$H$933,7,FALSE)</f>
        <v>217706</v>
      </c>
      <c r="Z272" s="219">
        <f t="shared" si="9"/>
        <v>683446</v>
      </c>
      <c r="AA272" s="221">
        <f t="shared" si="10"/>
        <v>6901554</v>
      </c>
      <c r="AB272" s="221"/>
      <c r="AC272" s="309">
        <v>334125</v>
      </c>
      <c r="AD272" s="221">
        <f t="shared" si="15"/>
        <v>7235679</v>
      </c>
      <c r="AE272">
        <v>7235679</v>
      </c>
      <c r="AF272" s="338">
        <f t="shared" si="18"/>
        <v>0</v>
      </c>
    </row>
    <row r="273" spans="1:32" ht="14.25" x14ac:dyDescent="0.2">
      <c r="A273" s="89">
        <f t="shared" si="19"/>
        <v>270</v>
      </c>
      <c r="B273" s="212">
        <f>GD_CHUNG!B275</f>
        <v>11098</v>
      </c>
      <c r="C273" s="212" t="str">
        <f>GD_CHUNG!C275</f>
        <v>Lương Bá Huỳnh</v>
      </c>
      <c r="D273" s="212" t="str">
        <f>GD_CHUNG!D275</f>
        <v>Nhân viên Bốc xếp</v>
      </c>
      <c r="E273" s="213" t="str">
        <f>GD_CHUNG!G275</f>
        <v>HD3N</v>
      </c>
      <c r="F273" s="214">
        <f>VLOOKUP(B273,GD_LCD_HS_LNS!$B$4:$E$1000,4,FALSE)</f>
        <v>3778000</v>
      </c>
      <c r="G273" s="215">
        <f>VLOOKUP(B273,GD_CHUNG!$B$5:$N$594,13,FALSE)</f>
        <v>19026970137017</v>
      </c>
      <c r="H273" s="216">
        <f>VLOOKUP(B273,GD_CHAM_CONG!$C$6:$AN$997,38,FALSE)</f>
        <v>27</v>
      </c>
      <c r="I273" s="216">
        <f>VLOOKUP(B273,GD_CHAM_CONG!$C$6:$AS$997,39,FALSE)+VLOOKUP(B273,GD_CHAM_CONG!$C$6:$AS$997,40,FALSE)+VLOOKUP(B273,GD_CHAM_CONG!$C$6:$AS$997,41,FALSE)+VLOOKUP(B273,GD_CHAM_CONG!$C$6:$AS$997,42,FALSE)+VLOOKUP(B273,GD_CHAM_CONG!$C$6:$AS$997,43,FALSE)</f>
        <v>0</v>
      </c>
      <c r="J273" s="216">
        <f>VLOOKUP(B273,GD_CHAM_CONG!$C$6:$AV$997,44,FALSE)+VLOOKUP(B273,GD_CHAM_CONG!$C$6:$AV$997,45,FALSE)+VLOOKUP(B273,GD_CHAM_CONG!$C$6:$AV$997,46,FALSE)</f>
        <v>0</v>
      </c>
      <c r="K273" s="216">
        <f>VLOOKUP(B273,GD_CHAM_CONG!$C$6:$AW$997,47,FALSE)</f>
        <v>0</v>
      </c>
      <c r="L273" s="216">
        <f>VLOOKUP(B273,GD_CHAM_CONG!$C$6:$AZ$997,47,FALSE)+VLOOKUP(B273,GD_CHAM_CONG!$C$6:$AZ$997,48,FALSE)</f>
        <v>0</v>
      </c>
      <c r="M273" s="216">
        <f>VLOOKUP(B273,GD_CHAM_CONG!$C$6:$BF$997,50,FALSE)+VLOOKUP(B273,GD_CHAM_CONG!$C$6:$BF$997,51,FALSE)+VLOOKUP(B273,GD_CHAM_CONG!$C$6:$BF$997,52,FALSE)+VLOOKUP(B273,GD_CHAM_CONG!$C$6:$BF$997,53,FALSE)+VLOOKUP(B273,GD_CHAM_CONG!$C$6:$BF$997,54,FALSE)</f>
        <v>0</v>
      </c>
      <c r="N273" s="217">
        <f>VLOOKUP(B273,GD_CHAM_CONG!$C$1:$BJ$480,60,FALSE)</f>
        <v>1</v>
      </c>
      <c r="O273" s="218">
        <f>RPT_LNS_LUONG_CHE_DO!BA275</f>
        <v>6750000</v>
      </c>
      <c r="P273" s="218">
        <f>VLOOKUP(B273,RPT_LNS_LUONG_CHE_DO!$B$5:$CA$989,78,FALSE)</f>
        <v>0</v>
      </c>
      <c r="Q273" s="218">
        <f>VLOOKUP(B273,RPT_PHU_CAP_TN!$B$5:$G$1000,6,FALSE)</f>
        <v>155000</v>
      </c>
      <c r="R273" s="218">
        <f>VLOOKUP(B273,RPT_TIEN_AN_TRUA!$B$5:$I$1000,8,FALSE)</f>
        <v>680000</v>
      </c>
      <c r="S273" s="218">
        <f>VLOOKUP(B273,RPT_LNS_LUONG_CHE_DO!$B$5:$BV$993,68,FALSE)+VLOOKUP(B273,RPT_LNS_LUONG_CHE_DO!$B$5:$BW$993,69,FALSE)</f>
        <v>0</v>
      </c>
      <c r="T273" s="218">
        <f t="shared" si="8"/>
        <v>7585000</v>
      </c>
      <c r="U273" s="219">
        <f>VLOOKUP(B273,RPT_BAO_HIEM!$B$5:$N$1000,11,FALSE)</f>
        <v>302240</v>
      </c>
      <c r="V273" s="219">
        <f>VLOOKUP(B273,RPT_BAO_HIEM!$B$5:$N$1000,12,FALSE)</f>
        <v>56670</v>
      </c>
      <c r="W273" s="219">
        <f>VLOOKUP(B273,RPT_BAO_HIEM!$B$5:$N$1000,13,FALSE)</f>
        <v>37780</v>
      </c>
      <c r="X273" s="220">
        <f>VLOOKUP(B273,RPT_DOAN_PHI!$B$5:$H$968,7,FALSE)</f>
        <v>69050</v>
      </c>
      <c r="Y273" s="219">
        <f>VLOOKUP(B273,RPT_THUE!$B$5:$H$933,7,FALSE)</f>
        <v>20831</v>
      </c>
      <c r="Z273" s="219">
        <f t="shared" si="9"/>
        <v>486571</v>
      </c>
      <c r="AA273" s="221">
        <f t="shared" si="10"/>
        <v>7098429</v>
      </c>
      <c r="AB273" s="221"/>
      <c r="AC273" s="221"/>
      <c r="AD273" s="221">
        <f t="shared" si="15"/>
        <v>7098429</v>
      </c>
      <c r="AE273">
        <v>7098429</v>
      </c>
      <c r="AF273" s="338">
        <f t="shared" si="18"/>
        <v>0</v>
      </c>
    </row>
    <row r="274" spans="1:32" ht="14.25" x14ac:dyDescent="0.2">
      <c r="A274" s="89">
        <f t="shared" si="19"/>
        <v>271</v>
      </c>
      <c r="B274" s="212">
        <f>GD_CHUNG!B276</f>
        <v>12574</v>
      </c>
      <c r="C274" s="212" t="str">
        <f>GD_CHUNG!C276</f>
        <v>Lê Văn Hùng</v>
      </c>
      <c r="D274" s="212" t="str">
        <f>GD_CHUNG!D276</f>
        <v>Nhân viên Bốc xếp</v>
      </c>
      <c r="E274" s="213" t="str">
        <f>GD_CHUNG!G276</f>
        <v>HD3N</v>
      </c>
      <c r="F274" s="214">
        <f>VLOOKUP(B274,GD_LCD_HS_LNS!$B$4:$E$1000,4,FALSE)</f>
        <v>3778000</v>
      </c>
      <c r="G274" s="215">
        <f>VLOOKUP(B274,GD_CHUNG!$B$5:$N$594,13,FALSE)</f>
        <v>19028385597013</v>
      </c>
      <c r="H274" s="216">
        <f>VLOOKUP(B274,GD_CHAM_CONG!$C$6:$AN$997,38,FALSE)</f>
        <v>27</v>
      </c>
      <c r="I274" s="216">
        <f>VLOOKUP(B274,GD_CHAM_CONG!$C$6:$AS$997,39,FALSE)+VLOOKUP(B274,GD_CHAM_CONG!$C$6:$AS$997,40,FALSE)+VLOOKUP(B274,GD_CHAM_CONG!$C$6:$AS$997,41,FALSE)+VLOOKUP(B274,GD_CHAM_CONG!$C$6:$AS$997,42,FALSE)+VLOOKUP(B274,GD_CHAM_CONG!$C$6:$AS$997,43,FALSE)</f>
        <v>0</v>
      </c>
      <c r="J274" s="216">
        <f>VLOOKUP(B274,GD_CHAM_CONG!$C$6:$AV$997,44,FALSE)+VLOOKUP(B274,GD_CHAM_CONG!$C$6:$AV$997,45,FALSE)+VLOOKUP(B274,GD_CHAM_CONG!$C$6:$AV$997,46,FALSE)</f>
        <v>0</v>
      </c>
      <c r="K274" s="216">
        <f>VLOOKUP(B274,GD_CHAM_CONG!$C$6:$AW$997,47,FALSE)</f>
        <v>0</v>
      </c>
      <c r="L274" s="216">
        <f>VLOOKUP(B274,GD_CHAM_CONG!$C$6:$AZ$997,47,FALSE)+VLOOKUP(B274,GD_CHAM_CONG!$C$6:$AZ$997,48,FALSE)</f>
        <v>0</v>
      </c>
      <c r="M274" s="216">
        <f>VLOOKUP(B274,GD_CHAM_CONG!$C$6:$BF$997,50,FALSE)+VLOOKUP(B274,GD_CHAM_CONG!$C$6:$BF$997,51,FALSE)+VLOOKUP(B274,GD_CHAM_CONG!$C$6:$BF$997,52,FALSE)+VLOOKUP(B274,GD_CHAM_CONG!$C$6:$BF$997,53,FALSE)+VLOOKUP(B274,GD_CHAM_CONG!$C$6:$BF$997,54,FALSE)</f>
        <v>0</v>
      </c>
      <c r="N274" s="217">
        <f>VLOOKUP(B274,GD_CHAM_CONG!$C$1:$BJ$480,60,FALSE)</f>
        <v>1</v>
      </c>
      <c r="O274" s="218">
        <f>RPT_LNS_LUONG_CHE_DO!BA276</f>
        <v>6750000</v>
      </c>
      <c r="P274" s="218">
        <f>VLOOKUP(B274,RPT_LNS_LUONG_CHE_DO!$B$5:$CA$989,78,FALSE)</f>
        <v>0</v>
      </c>
      <c r="Q274" s="218">
        <f>VLOOKUP(B274,RPT_PHU_CAP_TN!$B$5:$G$1000,6,FALSE)</f>
        <v>0</v>
      </c>
      <c r="R274" s="218">
        <f>VLOOKUP(B274,RPT_TIEN_AN_TRUA!$B$5:$I$1000,8,FALSE)</f>
        <v>680000</v>
      </c>
      <c r="S274" s="218">
        <f>VLOOKUP(B274,RPT_LNS_LUONG_CHE_DO!$B$5:$BV$993,68,FALSE)+VLOOKUP(B274,RPT_LNS_LUONG_CHE_DO!$B$5:$BW$993,69,FALSE)</f>
        <v>0</v>
      </c>
      <c r="T274" s="218">
        <f t="shared" si="8"/>
        <v>7430000</v>
      </c>
      <c r="U274" s="219">
        <f>VLOOKUP(B274,RPT_BAO_HIEM!$B$5:$N$1000,11,FALSE)</f>
        <v>302240</v>
      </c>
      <c r="V274" s="219">
        <f>VLOOKUP(B274,RPT_BAO_HIEM!$B$5:$N$1000,12,FALSE)</f>
        <v>56670</v>
      </c>
      <c r="W274" s="219">
        <f>VLOOKUP(B274,RPT_BAO_HIEM!$B$5:$N$1000,13,FALSE)</f>
        <v>37780</v>
      </c>
      <c r="X274" s="220">
        <f>VLOOKUP(B274,RPT_DOAN_PHI!$B$5:$H$968,7,FALSE)</f>
        <v>67500</v>
      </c>
      <c r="Y274" s="219">
        <f>VLOOKUP(B274,RPT_THUE!$B$5:$H$933,7,FALSE)</f>
        <v>5331</v>
      </c>
      <c r="Z274" s="219">
        <f t="shared" si="9"/>
        <v>469521</v>
      </c>
      <c r="AA274" s="221">
        <f t="shared" si="10"/>
        <v>6960479</v>
      </c>
      <c r="AB274" s="221"/>
      <c r="AC274" s="221"/>
      <c r="AD274" s="221">
        <f t="shared" si="15"/>
        <v>6960479</v>
      </c>
      <c r="AE274">
        <v>6960479</v>
      </c>
      <c r="AF274" s="338">
        <f t="shared" si="18"/>
        <v>0</v>
      </c>
    </row>
    <row r="275" spans="1:32" ht="14.25" x14ac:dyDescent="0.2">
      <c r="A275" s="89">
        <f t="shared" si="19"/>
        <v>272</v>
      </c>
      <c r="B275" s="212">
        <f>GD_CHUNG!B277</f>
        <v>12576</v>
      </c>
      <c r="C275" s="212" t="str">
        <f>GD_CHUNG!C277</f>
        <v>Nguyễn Tùng Giang</v>
      </c>
      <c r="D275" s="212" t="str">
        <f>GD_CHUNG!D277</f>
        <v>Nhân viên Bốc xếp</v>
      </c>
      <c r="E275" s="213" t="str">
        <f>GD_CHUNG!G277</f>
        <v>HD3N</v>
      </c>
      <c r="F275" s="214">
        <f>VLOOKUP(B275,GD_LCD_HS_LNS!$B$4:$E$1000,4,FALSE)</f>
        <v>3778000</v>
      </c>
      <c r="G275" s="215">
        <f>VLOOKUP(B275,GD_CHUNG!$B$5:$N$594,13,FALSE)</f>
        <v>19028385574013</v>
      </c>
      <c r="H275" s="216">
        <f>VLOOKUP(B275,GD_CHAM_CONG!$C$6:$AN$997,38,FALSE)</f>
        <v>27</v>
      </c>
      <c r="I275" s="216">
        <f>VLOOKUP(B275,GD_CHAM_CONG!$C$6:$AS$997,39,FALSE)+VLOOKUP(B275,GD_CHAM_CONG!$C$6:$AS$997,40,FALSE)+VLOOKUP(B275,GD_CHAM_CONG!$C$6:$AS$997,41,FALSE)+VLOOKUP(B275,GD_CHAM_CONG!$C$6:$AS$997,42,FALSE)+VLOOKUP(B275,GD_CHAM_CONG!$C$6:$AS$997,43,FALSE)</f>
        <v>0</v>
      </c>
      <c r="J275" s="216">
        <f>VLOOKUP(B275,GD_CHAM_CONG!$C$6:$AV$997,44,FALSE)+VLOOKUP(B275,GD_CHAM_CONG!$C$6:$AV$997,45,FALSE)+VLOOKUP(B275,GD_CHAM_CONG!$C$6:$AV$997,46,FALSE)</f>
        <v>0</v>
      </c>
      <c r="K275" s="216">
        <f>VLOOKUP(B275,GD_CHAM_CONG!$C$6:$AW$997,47,FALSE)</f>
        <v>0</v>
      </c>
      <c r="L275" s="216">
        <f>VLOOKUP(B275,GD_CHAM_CONG!$C$6:$AZ$997,47,FALSE)+VLOOKUP(B275,GD_CHAM_CONG!$C$6:$AZ$997,48,FALSE)</f>
        <v>0</v>
      </c>
      <c r="M275" s="216">
        <f>VLOOKUP(B275,GD_CHAM_CONG!$C$6:$BF$997,50,FALSE)+VLOOKUP(B275,GD_CHAM_CONG!$C$6:$BF$997,51,FALSE)+VLOOKUP(B275,GD_CHAM_CONG!$C$6:$BF$997,52,FALSE)+VLOOKUP(B275,GD_CHAM_CONG!$C$6:$BF$997,53,FALSE)+VLOOKUP(B275,GD_CHAM_CONG!$C$6:$BF$997,54,FALSE)</f>
        <v>0</v>
      </c>
      <c r="N275" s="217">
        <f>VLOOKUP(B275,GD_CHAM_CONG!$C$1:$BJ$480,60,FALSE)</f>
        <v>1.0499999999999996</v>
      </c>
      <c r="O275" s="218">
        <f>RPT_LNS_LUONG_CHE_DO!BA277</f>
        <v>7087499.9999999972</v>
      </c>
      <c r="P275" s="218">
        <f>VLOOKUP(B275,RPT_LNS_LUONG_CHE_DO!$B$5:$CA$989,78,FALSE)</f>
        <v>0</v>
      </c>
      <c r="Q275" s="218">
        <f>VLOOKUP(B275,RPT_PHU_CAP_TN!$B$5:$G$1000,6,FALSE)</f>
        <v>0</v>
      </c>
      <c r="R275" s="218">
        <f>VLOOKUP(B275,RPT_TIEN_AN_TRUA!$B$5:$I$1000,8,FALSE)</f>
        <v>680000</v>
      </c>
      <c r="S275" s="218">
        <f>VLOOKUP(B275,RPT_LNS_LUONG_CHE_DO!$B$5:$BV$993,68,FALSE)+VLOOKUP(B275,RPT_LNS_LUONG_CHE_DO!$B$5:$BW$993,69,FALSE)</f>
        <v>0</v>
      </c>
      <c r="T275" s="218">
        <f t="shared" si="8"/>
        <v>7767499.9999999972</v>
      </c>
      <c r="U275" s="219">
        <f>VLOOKUP(B275,RPT_BAO_HIEM!$B$5:$N$1000,11,FALSE)</f>
        <v>302240</v>
      </c>
      <c r="V275" s="219">
        <f>VLOOKUP(B275,RPT_BAO_HIEM!$B$5:$N$1000,12,FALSE)</f>
        <v>56670</v>
      </c>
      <c r="W275" s="219">
        <f>VLOOKUP(B275,RPT_BAO_HIEM!$B$5:$N$1000,13,FALSE)</f>
        <v>37780</v>
      </c>
      <c r="X275" s="220">
        <f>VLOOKUP(B275,RPT_DOAN_PHI!$B$5:$H$968,7,FALSE)</f>
        <v>70875</v>
      </c>
      <c r="Y275" s="219">
        <f>VLOOKUP(B275,RPT_THUE!$B$5:$H$933,7,FALSE)</f>
        <v>202205.99999999988</v>
      </c>
      <c r="Z275" s="219">
        <f t="shared" si="9"/>
        <v>669770.99999999988</v>
      </c>
      <c r="AA275" s="221">
        <f t="shared" si="10"/>
        <v>7097728.9999999972</v>
      </c>
      <c r="AB275" s="221"/>
      <c r="AC275" s="221"/>
      <c r="AD275" s="221">
        <f t="shared" si="15"/>
        <v>7097728.9999999972</v>
      </c>
      <c r="AE275">
        <v>7097728.9999999972</v>
      </c>
      <c r="AF275" s="338">
        <f t="shared" si="18"/>
        <v>0</v>
      </c>
    </row>
    <row r="276" spans="1:32" ht="14.25" x14ac:dyDescent="0.2">
      <c r="A276" s="89">
        <f t="shared" si="19"/>
        <v>273</v>
      </c>
      <c r="B276" s="212">
        <f>GD_CHUNG!B278</f>
        <v>12578</v>
      </c>
      <c r="C276" s="212" t="str">
        <f>GD_CHUNG!C278</f>
        <v>Bùi Bảo Long</v>
      </c>
      <c r="D276" s="212" t="str">
        <f>GD_CHUNG!D278</f>
        <v>Nhân viên Bốc xếp</v>
      </c>
      <c r="E276" s="213" t="str">
        <f>GD_CHUNG!G278</f>
        <v>HD3N</v>
      </c>
      <c r="F276" s="214">
        <f>VLOOKUP(B276,GD_LCD_HS_LNS!$B$4:$E$1000,4,FALSE)</f>
        <v>3778000</v>
      </c>
      <c r="G276" s="215">
        <f>VLOOKUP(B276,GD_CHUNG!$B$5:$N$594,13,FALSE)</f>
        <v>14022643677012</v>
      </c>
      <c r="H276" s="216">
        <f>VLOOKUP(B276,GD_CHAM_CONG!$C$6:$AN$997,38,FALSE)</f>
        <v>27</v>
      </c>
      <c r="I276" s="216">
        <f>VLOOKUP(B276,GD_CHAM_CONG!$C$6:$AS$997,39,FALSE)+VLOOKUP(B276,GD_CHAM_CONG!$C$6:$AS$997,40,FALSE)+VLOOKUP(B276,GD_CHAM_CONG!$C$6:$AS$997,41,FALSE)+VLOOKUP(B276,GD_CHAM_CONG!$C$6:$AS$997,42,FALSE)+VLOOKUP(B276,GD_CHAM_CONG!$C$6:$AS$997,43,FALSE)</f>
        <v>0</v>
      </c>
      <c r="J276" s="216">
        <f>VLOOKUP(B276,GD_CHAM_CONG!$C$6:$AV$997,44,FALSE)+VLOOKUP(B276,GD_CHAM_CONG!$C$6:$AV$997,45,FALSE)+VLOOKUP(B276,GD_CHAM_CONG!$C$6:$AV$997,46,FALSE)</f>
        <v>0</v>
      </c>
      <c r="K276" s="216">
        <f>VLOOKUP(B276,GD_CHAM_CONG!$C$6:$AW$997,47,FALSE)</f>
        <v>0</v>
      </c>
      <c r="L276" s="216">
        <f>VLOOKUP(B276,GD_CHAM_CONG!$C$6:$AZ$997,47,FALSE)+VLOOKUP(B276,GD_CHAM_CONG!$C$6:$AZ$997,48,FALSE)</f>
        <v>0</v>
      </c>
      <c r="M276" s="216">
        <f>VLOOKUP(B276,GD_CHAM_CONG!$C$6:$BF$997,50,FALSE)+VLOOKUP(B276,GD_CHAM_CONG!$C$6:$BF$997,51,FALSE)+VLOOKUP(B276,GD_CHAM_CONG!$C$6:$BF$997,52,FALSE)+VLOOKUP(B276,GD_CHAM_CONG!$C$6:$BF$997,53,FALSE)+VLOOKUP(B276,GD_CHAM_CONG!$C$6:$BF$997,54,FALSE)</f>
        <v>0</v>
      </c>
      <c r="N276" s="217">
        <f>VLOOKUP(B276,GD_CHAM_CONG!$C$1:$BJ$480,60,FALSE)</f>
        <v>1</v>
      </c>
      <c r="O276" s="218">
        <f>RPT_LNS_LUONG_CHE_DO!BA278</f>
        <v>6750000</v>
      </c>
      <c r="P276" s="218">
        <f>VLOOKUP(B276,RPT_LNS_LUONG_CHE_DO!$B$5:$CA$989,78,FALSE)</f>
        <v>0</v>
      </c>
      <c r="Q276" s="218">
        <f>VLOOKUP(B276,RPT_PHU_CAP_TN!$B$5:$G$1000,6,FALSE)</f>
        <v>155000</v>
      </c>
      <c r="R276" s="218">
        <f>VLOOKUP(B276,RPT_TIEN_AN_TRUA!$B$5:$I$1000,8,FALSE)</f>
        <v>680000</v>
      </c>
      <c r="S276" s="218">
        <f>VLOOKUP(B276,RPT_LNS_LUONG_CHE_DO!$B$5:$BV$993,68,FALSE)+VLOOKUP(B276,RPT_LNS_LUONG_CHE_DO!$B$5:$BW$993,69,FALSE)</f>
        <v>0</v>
      </c>
      <c r="T276" s="218">
        <f t="shared" si="8"/>
        <v>7585000</v>
      </c>
      <c r="U276" s="219">
        <f>VLOOKUP(B276,RPT_BAO_HIEM!$B$5:$N$1000,11,FALSE)</f>
        <v>302240</v>
      </c>
      <c r="V276" s="219">
        <f>VLOOKUP(B276,RPT_BAO_HIEM!$B$5:$N$1000,12,FALSE)</f>
        <v>56670</v>
      </c>
      <c r="W276" s="219">
        <f>VLOOKUP(B276,RPT_BAO_HIEM!$B$5:$N$1000,13,FALSE)</f>
        <v>37780</v>
      </c>
      <c r="X276" s="220">
        <f>VLOOKUP(B276,RPT_DOAN_PHI!$B$5:$H$968,7,FALSE)</f>
        <v>69050</v>
      </c>
      <c r="Y276" s="219">
        <f>VLOOKUP(B276,RPT_THUE!$B$5:$H$933,7,FALSE)</f>
        <v>200831</v>
      </c>
      <c r="Z276" s="219">
        <f t="shared" si="9"/>
        <v>666571</v>
      </c>
      <c r="AA276" s="221">
        <f t="shared" si="10"/>
        <v>6918429</v>
      </c>
      <c r="AB276" s="221"/>
      <c r="AC276" s="221"/>
      <c r="AD276" s="221">
        <f t="shared" si="15"/>
        <v>6918429</v>
      </c>
      <c r="AE276">
        <v>6918429</v>
      </c>
      <c r="AF276" s="338">
        <f t="shared" si="18"/>
        <v>0</v>
      </c>
    </row>
    <row r="277" spans="1:32" ht="14.25" x14ac:dyDescent="0.2">
      <c r="A277" s="89">
        <f t="shared" si="19"/>
        <v>274</v>
      </c>
      <c r="B277" s="212">
        <f>GD_CHUNG!B279</f>
        <v>12580</v>
      </c>
      <c r="C277" s="212" t="str">
        <f>GD_CHUNG!C279</f>
        <v>Đào Công Duẩn</v>
      </c>
      <c r="D277" s="212" t="str">
        <f>GD_CHUNG!D279</f>
        <v>Nhân viên Bốc xếp</v>
      </c>
      <c r="E277" s="213" t="str">
        <f>GD_CHUNG!G279</f>
        <v>HD3N</v>
      </c>
      <c r="F277" s="214">
        <f>VLOOKUP(B277,GD_LCD_HS_LNS!$B$4:$E$1000,4,FALSE)</f>
        <v>3778000</v>
      </c>
      <c r="G277" s="215">
        <f>VLOOKUP(B277,GD_CHUNG!$B$5:$N$594,13,FALSE)</f>
        <v>19028385612012</v>
      </c>
      <c r="H277" s="216">
        <f>VLOOKUP(B277,GD_CHAM_CONG!$C$6:$AN$997,38,FALSE)</f>
        <v>27</v>
      </c>
      <c r="I277" s="216">
        <f>VLOOKUP(B277,GD_CHAM_CONG!$C$6:$AS$997,39,FALSE)+VLOOKUP(B277,GD_CHAM_CONG!$C$6:$AS$997,40,FALSE)+VLOOKUP(B277,GD_CHAM_CONG!$C$6:$AS$997,41,FALSE)+VLOOKUP(B277,GD_CHAM_CONG!$C$6:$AS$997,42,FALSE)+VLOOKUP(B277,GD_CHAM_CONG!$C$6:$AS$997,43,FALSE)</f>
        <v>0</v>
      </c>
      <c r="J277" s="216">
        <f>VLOOKUP(B277,GD_CHAM_CONG!$C$6:$AV$997,44,FALSE)+VLOOKUP(B277,GD_CHAM_CONG!$C$6:$AV$997,45,FALSE)+VLOOKUP(B277,GD_CHAM_CONG!$C$6:$AV$997,46,FALSE)</f>
        <v>0</v>
      </c>
      <c r="K277" s="216">
        <f>VLOOKUP(B277,GD_CHAM_CONG!$C$6:$AW$997,47,FALSE)</f>
        <v>0</v>
      </c>
      <c r="L277" s="216">
        <f>VLOOKUP(B277,GD_CHAM_CONG!$C$6:$AZ$997,47,FALSE)+VLOOKUP(B277,GD_CHAM_CONG!$C$6:$AZ$997,48,FALSE)</f>
        <v>0</v>
      </c>
      <c r="M277" s="216">
        <f>VLOOKUP(B277,GD_CHAM_CONG!$C$6:$BF$997,50,FALSE)+VLOOKUP(B277,GD_CHAM_CONG!$C$6:$BF$997,51,FALSE)+VLOOKUP(B277,GD_CHAM_CONG!$C$6:$BF$997,52,FALSE)+VLOOKUP(B277,GD_CHAM_CONG!$C$6:$BF$997,53,FALSE)+VLOOKUP(B277,GD_CHAM_CONG!$C$6:$BF$997,54,FALSE)</f>
        <v>0</v>
      </c>
      <c r="N277" s="217">
        <f>VLOOKUP(B277,GD_CHAM_CONG!$C$1:$BJ$480,60,FALSE)</f>
        <v>0.8</v>
      </c>
      <c r="O277" s="218">
        <f>RPT_LNS_LUONG_CHE_DO!BA279</f>
        <v>5400000.0000000009</v>
      </c>
      <c r="P277" s="218">
        <f>VLOOKUP(B277,RPT_LNS_LUONG_CHE_DO!$B$5:$CA$989,78,FALSE)</f>
        <v>0</v>
      </c>
      <c r="Q277" s="218">
        <f>VLOOKUP(B277,RPT_PHU_CAP_TN!$B$5:$G$1000,6,FALSE)</f>
        <v>0</v>
      </c>
      <c r="R277" s="218">
        <f>VLOOKUP(B277,RPT_TIEN_AN_TRUA!$B$5:$I$1000,8,FALSE)</f>
        <v>680000</v>
      </c>
      <c r="S277" s="218">
        <f>VLOOKUP(B277,RPT_LNS_LUONG_CHE_DO!$B$5:$BV$993,68,FALSE)+VLOOKUP(B277,RPT_LNS_LUONG_CHE_DO!$B$5:$BW$993,69,FALSE)</f>
        <v>0</v>
      </c>
      <c r="T277" s="218">
        <f t="shared" si="8"/>
        <v>6080000.0000000009</v>
      </c>
      <c r="U277" s="219">
        <f>VLOOKUP(B277,RPT_BAO_HIEM!$B$5:$N$1000,11,FALSE)</f>
        <v>302240</v>
      </c>
      <c r="V277" s="219">
        <f>VLOOKUP(B277,RPT_BAO_HIEM!$B$5:$N$1000,12,FALSE)</f>
        <v>56670</v>
      </c>
      <c r="W277" s="219">
        <f>VLOOKUP(B277,RPT_BAO_HIEM!$B$5:$N$1000,13,FALSE)</f>
        <v>37780</v>
      </c>
      <c r="X277" s="220">
        <f>VLOOKUP(B277,RPT_DOAN_PHI!$B$5:$H$968,7,FALSE)</f>
        <v>54000</v>
      </c>
      <c r="Y277" s="219">
        <f>VLOOKUP(B277,RPT_THUE!$B$5:$H$933,7,FALSE)</f>
        <v>78888.692500000063</v>
      </c>
      <c r="Z277" s="219">
        <f t="shared" si="9"/>
        <v>529578.69250000012</v>
      </c>
      <c r="AA277" s="221">
        <f t="shared" si="10"/>
        <v>5550421.307500001</v>
      </c>
      <c r="AB277" s="221"/>
      <c r="AC277" s="221"/>
      <c r="AD277" s="221">
        <f t="shared" si="15"/>
        <v>5550421.307500001</v>
      </c>
      <c r="AE277">
        <v>5550421.307500001</v>
      </c>
      <c r="AF277" s="338">
        <f t="shared" si="18"/>
        <v>0</v>
      </c>
    </row>
    <row r="278" spans="1:32" ht="14.25" x14ac:dyDescent="0.2">
      <c r="A278" s="89">
        <f t="shared" si="19"/>
        <v>275</v>
      </c>
      <c r="B278" s="212">
        <f>GD_CHUNG!B280</f>
        <v>12581</v>
      </c>
      <c r="C278" s="212" t="str">
        <f>GD_CHUNG!C280</f>
        <v>Nguyễn Gia Thắng</v>
      </c>
      <c r="D278" s="212" t="str">
        <f>GD_CHUNG!D280</f>
        <v>Nhân viên Bốc xếp</v>
      </c>
      <c r="E278" s="213" t="str">
        <f>GD_CHUNG!G280</f>
        <v>HD3N</v>
      </c>
      <c r="F278" s="214">
        <f>VLOOKUP(B278,GD_LCD_HS_LNS!$B$4:$E$1000,4,FALSE)</f>
        <v>3778000</v>
      </c>
      <c r="G278" s="215">
        <f>VLOOKUP(B278,GD_CHUNG!$B$5:$N$594,13,FALSE)</f>
        <v>19028385591015</v>
      </c>
      <c r="H278" s="216">
        <f>VLOOKUP(B278,GD_CHAM_CONG!$C$6:$AN$997,38,FALSE)</f>
        <v>27</v>
      </c>
      <c r="I278" s="216">
        <f>VLOOKUP(B278,GD_CHAM_CONG!$C$6:$AS$997,39,FALSE)+VLOOKUP(B278,GD_CHAM_CONG!$C$6:$AS$997,40,FALSE)+VLOOKUP(B278,GD_CHAM_CONG!$C$6:$AS$997,41,FALSE)+VLOOKUP(B278,GD_CHAM_CONG!$C$6:$AS$997,42,FALSE)+VLOOKUP(B278,GD_CHAM_CONG!$C$6:$AS$997,43,FALSE)</f>
        <v>0</v>
      </c>
      <c r="J278" s="216">
        <f>VLOOKUP(B278,GD_CHAM_CONG!$C$6:$AV$997,44,FALSE)+VLOOKUP(B278,GD_CHAM_CONG!$C$6:$AV$997,45,FALSE)+VLOOKUP(B278,GD_CHAM_CONG!$C$6:$AV$997,46,FALSE)</f>
        <v>0</v>
      </c>
      <c r="K278" s="216">
        <f>VLOOKUP(B278,GD_CHAM_CONG!$C$6:$AW$997,47,FALSE)</f>
        <v>0</v>
      </c>
      <c r="L278" s="216">
        <f>VLOOKUP(B278,GD_CHAM_CONG!$C$6:$AZ$997,47,FALSE)+VLOOKUP(B278,GD_CHAM_CONG!$C$6:$AZ$997,48,FALSE)</f>
        <v>0</v>
      </c>
      <c r="M278" s="216">
        <f>VLOOKUP(B278,GD_CHAM_CONG!$C$6:$BF$997,50,FALSE)+VLOOKUP(B278,GD_CHAM_CONG!$C$6:$BF$997,51,FALSE)+VLOOKUP(B278,GD_CHAM_CONG!$C$6:$BF$997,52,FALSE)+VLOOKUP(B278,GD_CHAM_CONG!$C$6:$BF$997,53,FALSE)+VLOOKUP(B278,GD_CHAM_CONG!$C$6:$BF$997,54,FALSE)</f>
        <v>0</v>
      </c>
      <c r="N278" s="216">
        <f>VLOOKUP(B278,GD_CHAM_CONG!$C$1:$BJ$480,60,FALSE)</f>
        <v>1.0499999999999996</v>
      </c>
      <c r="O278" s="218">
        <f>RPT_LNS_LUONG_CHE_DO!BA280</f>
        <v>7087499.9999999972</v>
      </c>
      <c r="P278" s="218">
        <f>VLOOKUP(B278,RPT_LNS_LUONG_CHE_DO!$B$5:$CA$989,78,FALSE)</f>
        <v>0</v>
      </c>
      <c r="Q278" s="218">
        <f>VLOOKUP(B278,RPT_PHU_CAP_TN!$B$5:$G$1000,6,FALSE)</f>
        <v>0</v>
      </c>
      <c r="R278" s="218">
        <f>VLOOKUP(B278,RPT_TIEN_AN_TRUA!$B$5:$I$1000,8,FALSE)</f>
        <v>680000</v>
      </c>
      <c r="S278" s="218">
        <f>VLOOKUP(B278,RPT_LNS_LUONG_CHE_DO!$B$5:$BV$993,68,FALSE)+VLOOKUP(B278,RPT_LNS_LUONG_CHE_DO!$B$5:$BW$993,69,FALSE)</f>
        <v>0</v>
      </c>
      <c r="T278" s="218">
        <f t="shared" si="8"/>
        <v>7767499.9999999972</v>
      </c>
      <c r="U278" s="219">
        <f>VLOOKUP(B278,RPT_BAO_HIEM!$B$5:$N$1000,11,FALSE)</f>
        <v>302240</v>
      </c>
      <c r="V278" s="219">
        <f>VLOOKUP(B278,RPT_BAO_HIEM!$B$5:$N$1000,12,FALSE)</f>
        <v>56670</v>
      </c>
      <c r="W278" s="219">
        <f>VLOOKUP(B278,RPT_BAO_HIEM!$B$5:$N$1000,13,FALSE)</f>
        <v>37780</v>
      </c>
      <c r="X278" s="220">
        <f>VLOOKUP(B278,RPT_DOAN_PHI!$B$5:$H$968,7,FALSE)</f>
        <v>70875</v>
      </c>
      <c r="Y278" s="219">
        <f>VLOOKUP(B278,RPT_THUE!$B$5:$H$933,7,FALSE)</f>
        <v>202205.99999999988</v>
      </c>
      <c r="Z278" s="219">
        <f t="shared" si="9"/>
        <v>669770.99999999988</v>
      </c>
      <c r="AA278" s="221">
        <f t="shared" si="10"/>
        <v>7097728.9999999972</v>
      </c>
      <c r="AB278" s="221"/>
      <c r="AC278" s="221"/>
      <c r="AD278" s="221">
        <f t="shared" si="15"/>
        <v>7097728.9999999972</v>
      </c>
      <c r="AE278">
        <v>7097728.9999999972</v>
      </c>
      <c r="AF278" s="338">
        <f t="shared" si="18"/>
        <v>0</v>
      </c>
    </row>
    <row r="279" spans="1:32" ht="14.25" x14ac:dyDescent="0.2">
      <c r="A279" s="89">
        <f t="shared" si="19"/>
        <v>276</v>
      </c>
      <c r="B279" s="212">
        <f>GD_CHUNG!B281</f>
        <v>12583</v>
      </c>
      <c r="C279" s="212" t="str">
        <f>GD_CHUNG!C281</f>
        <v>Nguyễn Huy Đáp</v>
      </c>
      <c r="D279" s="212" t="str">
        <f>GD_CHUNG!D281</f>
        <v>Nhân viên Bốc xếp</v>
      </c>
      <c r="E279" s="213" t="str">
        <f>GD_CHUNG!G281</f>
        <v>HD3N</v>
      </c>
      <c r="F279" s="214">
        <f>VLOOKUP(B279,GD_LCD_HS_LNS!$B$4:$E$1000,4,FALSE)</f>
        <v>3778000</v>
      </c>
      <c r="G279" s="215">
        <f>VLOOKUP(B279,GD_CHUNG!$B$5:$N$594,13,FALSE)</f>
        <v>19028385582016</v>
      </c>
      <c r="H279" s="216">
        <f>VLOOKUP(B279,GD_CHAM_CONG!$C$6:$AN$997,38,FALSE)</f>
        <v>27</v>
      </c>
      <c r="I279" s="216">
        <f>VLOOKUP(B279,GD_CHAM_CONG!$C$6:$AS$997,39,FALSE)+VLOOKUP(B279,GD_CHAM_CONG!$C$6:$AS$997,40,FALSE)+VLOOKUP(B279,GD_CHAM_CONG!$C$6:$AS$997,41,FALSE)+VLOOKUP(B279,GD_CHAM_CONG!$C$6:$AS$997,42,FALSE)+VLOOKUP(B279,GD_CHAM_CONG!$C$6:$AS$997,43,FALSE)</f>
        <v>0</v>
      </c>
      <c r="J279" s="216">
        <f>VLOOKUP(B279,GD_CHAM_CONG!$C$6:$AV$997,44,FALSE)+VLOOKUP(B279,GD_CHAM_CONG!$C$6:$AV$997,45,FALSE)+VLOOKUP(B279,GD_CHAM_CONG!$C$6:$AV$997,46,FALSE)</f>
        <v>0</v>
      </c>
      <c r="K279" s="216">
        <f>VLOOKUP(B279,GD_CHAM_CONG!$C$6:$AW$997,47,FALSE)</f>
        <v>0</v>
      </c>
      <c r="L279" s="216">
        <f>VLOOKUP(B279,GD_CHAM_CONG!$C$6:$AZ$997,47,FALSE)+VLOOKUP(B279,GD_CHAM_CONG!$C$6:$AZ$997,48,FALSE)</f>
        <v>0</v>
      </c>
      <c r="M279" s="216">
        <f>VLOOKUP(B279,GD_CHAM_CONG!$C$6:$BF$997,50,FALSE)+VLOOKUP(B279,GD_CHAM_CONG!$C$6:$BF$997,51,FALSE)+VLOOKUP(B279,GD_CHAM_CONG!$C$6:$BF$997,52,FALSE)+VLOOKUP(B279,GD_CHAM_CONG!$C$6:$BF$997,53,FALSE)+VLOOKUP(B279,GD_CHAM_CONG!$C$6:$BF$997,54,FALSE)</f>
        <v>0</v>
      </c>
      <c r="N279" s="217">
        <f>VLOOKUP(B279,GD_CHAM_CONG!$C$1:$BJ$480,60,FALSE)</f>
        <v>1</v>
      </c>
      <c r="O279" s="218">
        <f>RPT_LNS_LUONG_CHE_DO!BA281</f>
        <v>6750000</v>
      </c>
      <c r="P279" s="218">
        <f>VLOOKUP(B279,RPT_LNS_LUONG_CHE_DO!$B$5:$CA$989,78,FALSE)</f>
        <v>0</v>
      </c>
      <c r="Q279" s="218">
        <f>VLOOKUP(B279,RPT_PHU_CAP_TN!$B$5:$G$1000,6,FALSE)</f>
        <v>0</v>
      </c>
      <c r="R279" s="218">
        <f>VLOOKUP(B279,RPT_TIEN_AN_TRUA!$B$5:$I$1000,8,FALSE)</f>
        <v>680000</v>
      </c>
      <c r="S279" s="218">
        <f>VLOOKUP(B279,RPT_LNS_LUONG_CHE_DO!$B$5:$BV$993,68,FALSE)+VLOOKUP(B279,RPT_LNS_LUONG_CHE_DO!$B$5:$BW$993,69,FALSE)</f>
        <v>0</v>
      </c>
      <c r="T279" s="218">
        <f t="shared" si="8"/>
        <v>7430000</v>
      </c>
      <c r="U279" s="219">
        <f>VLOOKUP(B279,RPT_BAO_HIEM!$B$5:$N$1000,11,FALSE)</f>
        <v>302240</v>
      </c>
      <c r="V279" s="219">
        <f>VLOOKUP(B279,RPT_BAO_HIEM!$B$5:$N$1000,12,FALSE)</f>
        <v>56670</v>
      </c>
      <c r="W279" s="219">
        <f>VLOOKUP(B279,RPT_BAO_HIEM!$B$5:$N$1000,13,FALSE)</f>
        <v>37780</v>
      </c>
      <c r="X279" s="220">
        <f>VLOOKUP(B279,RPT_DOAN_PHI!$B$5:$H$968,7,FALSE)</f>
        <v>67500</v>
      </c>
      <c r="Y279" s="219">
        <f>VLOOKUP(B279,RPT_THUE!$B$5:$H$933,7,FALSE)</f>
        <v>5331</v>
      </c>
      <c r="Z279" s="219">
        <f t="shared" si="9"/>
        <v>469521</v>
      </c>
      <c r="AA279" s="221">
        <f t="shared" si="10"/>
        <v>6960479</v>
      </c>
      <c r="AB279" s="221"/>
      <c r="AC279" s="221"/>
      <c r="AD279" s="221">
        <f t="shared" si="15"/>
        <v>6960479</v>
      </c>
      <c r="AE279">
        <v>6960479</v>
      </c>
      <c r="AF279" s="338">
        <f t="shared" si="18"/>
        <v>0</v>
      </c>
    </row>
    <row r="280" spans="1:32" ht="14.25" x14ac:dyDescent="0.2">
      <c r="A280" s="89">
        <f t="shared" si="19"/>
        <v>277</v>
      </c>
      <c r="B280" s="212">
        <f>GD_CHUNG!B282</f>
        <v>12584</v>
      </c>
      <c r="C280" s="212" t="str">
        <f>GD_CHUNG!C282</f>
        <v>Lê Văn Thịnh</v>
      </c>
      <c r="D280" s="212" t="str">
        <f>GD_CHUNG!D282</f>
        <v>Nhân viên Bốc xếp</v>
      </c>
      <c r="E280" s="213" t="str">
        <f>GD_CHUNG!G282</f>
        <v>HD3N</v>
      </c>
      <c r="F280" s="214">
        <f>VLOOKUP(B280,GD_LCD_HS_LNS!$B$4:$E$1000,4,FALSE)</f>
        <v>3778000</v>
      </c>
      <c r="G280" s="215">
        <f>VLOOKUP(B280,GD_CHUNG!$B$5:$N$594,13,FALSE)</f>
        <v>19028385557011</v>
      </c>
      <c r="H280" s="216">
        <f>VLOOKUP(B280,GD_CHAM_CONG!$C$6:$AN$997,38,FALSE)</f>
        <v>27</v>
      </c>
      <c r="I280" s="216">
        <f>VLOOKUP(B280,GD_CHAM_CONG!$C$6:$AS$997,39,FALSE)+VLOOKUP(B280,GD_CHAM_CONG!$C$6:$AS$997,40,FALSE)+VLOOKUP(B280,GD_CHAM_CONG!$C$6:$AS$997,41,FALSE)+VLOOKUP(B280,GD_CHAM_CONG!$C$6:$AS$997,42,FALSE)+VLOOKUP(B280,GD_CHAM_CONG!$C$6:$AS$997,43,FALSE)</f>
        <v>0</v>
      </c>
      <c r="J280" s="216">
        <f>VLOOKUP(B280,GD_CHAM_CONG!$C$6:$AV$997,44,FALSE)+VLOOKUP(B280,GD_CHAM_CONG!$C$6:$AV$997,45,FALSE)+VLOOKUP(B280,GD_CHAM_CONG!$C$6:$AV$997,46,FALSE)</f>
        <v>0</v>
      </c>
      <c r="K280" s="216">
        <f>VLOOKUP(B280,GD_CHAM_CONG!$C$6:$AW$997,47,FALSE)</f>
        <v>0</v>
      </c>
      <c r="L280" s="216">
        <f>VLOOKUP(B280,GD_CHAM_CONG!$C$6:$AZ$997,47,FALSE)+VLOOKUP(B280,GD_CHAM_CONG!$C$6:$AZ$997,48,FALSE)</f>
        <v>0</v>
      </c>
      <c r="M280" s="216">
        <f>VLOOKUP(B280,GD_CHAM_CONG!$C$6:$BF$997,50,FALSE)+VLOOKUP(B280,GD_CHAM_CONG!$C$6:$BF$997,51,FALSE)+VLOOKUP(B280,GD_CHAM_CONG!$C$6:$BF$997,52,FALSE)+VLOOKUP(B280,GD_CHAM_CONG!$C$6:$BF$997,53,FALSE)+VLOOKUP(B280,GD_CHAM_CONG!$C$6:$BF$997,54,FALSE)</f>
        <v>0</v>
      </c>
      <c r="N280" s="217">
        <f>VLOOKUP(B280,GD_CHAM_CONG!$C$1:$BJ$480,60,FALSE)</f>
        <v>1</v>
      </c>
      <c r="O280" s="218">
        <f>RPT_LNS_LUONG_CHE_DO!BA282</f>
        <v>6750000</v>
      </c>
      <c r="P280" s="218">
        <f>VLOOKUP(B280,RPT_LNS_LUONG_CHE_DO!$B$5:$CA$989,78,FALSE)</f>
        <v>0</v>
      </c>
      <c r="Q280" s="218">
        <f>VLOOKUP(B280,RPT_PHU_CAP_TN!$B$5:$G$1000,6,FALSE)</f>
        <v>0</v>
      </c>
      <c r="R280" s="218">
        <f>VLOOKUP(B280,RPT_TIEN_AN_TRUA!$B$5:$I$1000,8,FALSE)</f>
        <v>680000</v>
      </c>
      <c r="S280" s="218">
        <f>VLOOKUP(B280,RPT_LNS_LUONG_CHE_DO!$B$5:$BV$993,68,FALSE)+VLOOKUP(B280,RPT_LNS_LUONG_CHE_DO!$B$5:$BW$993,69,FALSE)</f>
        <v>0</v>
      </c>
      <c r="T280" s="218">
        <f t="shared" si="8"/>
        <v>7430000</v>
      </c>
      <c r="U280" s="219">
        <f>VLOOKUP(B280,RPT_BAO_HIEM!$B$5:$N$1000,11,FALSE)</f>
        <v>302240</v>
      </c>
      <c r="V280" s="219">
        <f>VLOOKUP(B280,RPT_BAO_HIEM!$B$5:$N$1000,12,FALSE)</f>
        <v>56670</v>
      </c>
      <c r="W280" s="219">
        <f>VLOOKUP(B280,RPT_BAO_HIEM!$B$5:$N$1000,13,FALSE)</f>
        <v>37780</v>
      </c>
      <c r="X280" s="220">
        <f>VLOOKUP(B280,RPT_DOAN_PHI!$B$5:$H$968,7,FALSE)</f>
        <v>67500</v>
      </c>
      <c r="Y280" s="219">
        <f>VLOOKUP(B280,RPT_THUE!$B$5:$H$933,7,FALSE)</f>
        <v>185331</v>
      </c>
      <c r="Z280" s="219">
        <f t="shared" si="9"/>
        <v>649521</v>
      </c>
      <c r="AA280" s="221">
        <f t="shared" si="10"/>
        <v>6780479</v>
      </c>
      <c r="AB280" s="221"/>
      <c r="AC280" s="221"/>
      <c r="AD280" s="221">
        <f t="shared" si="15"/>
        <v>6780479</v>
      </c>
      <c r="AE280">
        <v>6780479</v>
      </c>
      <c r="AF280" s="338">
        <f t="shared" si="18"/>
        <v>0</v>
      </c>
    </row>
    <row r="281" spans="1:32" ht="14.25" x14ac:dyDescent="0.2">
      <c r="A281" s="89">
        <f t="shared" si="19"/>
        <v>278</v>
      </c>
      <c r="B281" s="212">
        <f>GD_CHUNG!B283</f>
        <v>12585</v>
      </c>
      <c r="C281" s="212" t="str">
        <f>GD_CHUNG!C283</f>
        <v>Nguyễn Tuấn Anh</v>
      </c>
      <c r="D281" s="212" t="str">
        <f>GD_CHUNG!D283</f>
        <v>Nhân viên Bốc xếp</v>
      </c>
      <c r="E281" s="213" t="str">
        <f>GD_CHUNG!G283</f>
        <v>HD3N</v>
      </c>
      <c r="F281" s="214">
        <f>VLOOKUP(B281,GD_LCD_HS_LNS!$B$4:$E$1000,4,FALSE)</f>
        <v>3778000</v>
      </c>
      <c r="G281" s="215">
        <f>VLOOKUP(B281,GD_CHUNG!$B$5:$N$594,13,FALSE)</f>
        <v>19028385584019</v>
      </c>
      <c r="H281" s="216">
        <f>VLOOKUP(B281,GD_CHAM_CONG!$C$6:$AN$997,38,FALSE)</f>
        <v>27</v>
      </c>
      <c r="I281" s="216">
        <f>VLOOKUP(B281,GD_CHAM_CONG!$C$6:$AS$997,39,FALSE)+VLOOKUP(B281,GD_CHAM_CONG!$C$6:$AS$997,40,FALSE)+VLOOKUP(B281,GD_CHAM_CONG!$C$6:$AS$997,41,FALSE)+VLOOKUP(B281,GD_CHAM_CONG!$C$6:$AS$997,42,FALSE)+VLOOKUP(B281,GD_CHAM_CONG!$C$6:$AS$997,43,FALSE)</f>
        <v>0</v>
      </c>
      <c r="J281" s="216">
        <f>VLOOKUP(B281,GD_CHAM_CONG!$C$6:$AV$997,44,FALSE)+VLOOKUP(B281,GD_CHAM_CONG!$C$6:$AV$997,45,FALSE)+VLOOKUP(B281,GD_CHAM_CONG!$C$6:$AV$997,46,FALSE)</f>
        <v>0</v>
      </c>
      <c r="K281" s="216">
        <f>VLOOKUP(B281,GD_CHAM_CONG!$C$6:$AW$997,47,FALSE)</f>
        <v>0</v>
      </c>
      <c r="L281" s="216">
        <f>VLOOKUP(B281,GD_CHAM_CONG!$C$6:$AZ$997,47,FALSE)+VLOOKUP(B281,GD_CHAM_CONG!$C$6:$AZ$997,48,FALSE)</f>
        <v>0</v>
      </c>
      <c r="M281" s="216">
        <f>VLOOKUP(B281,GD_CHAM_CONG!$C$6:$BF$997,50,FALSE)+VLOOKUP(B281,GD_CHAM_CONG!$C$6:$BF$997,51,FALSE)+VLOOKUP(B281,GD_CHAM_CONG!$C$6:$BF$997,52,FALSE)+VLOOKUP(B281,GD_CHAM_CONG!$C$6:$BF$997,53,FALSE)+VLOOKUP(B281,GD_CHAM_CONG!$C$6:$BF$997,54,FALSE)</f>
        <v>0</v>
      </c>
      <c r="N281" s="217">
        <f>VLOOKUP(B281,GD_CHAM_CONG!$C$1:$BJ$480,60,FALSE)</f>
        <v>0.94</v>
      </c>
      <c r="O281" s="218">
        <f>RPT_LNS_LUONG_CHE_DO!BA283</f>
        <v>6345000</v>
      </c>
      <c r="P281" s="218">
        <f>VLOOKUP(B281,RPT_LNS_LUONG_CHE_DO!$B$5:$CA$989,78,FALSE)</f>
        <v>0</v>
      </c>
      <c r="Q281" s="218">
        <f>VLOOKUP(B281,RPT_PHU_CAP_TN!$B$5:$G$1000,6,FALSE)</f>
        <v>0</v>
      </c>
      <c r="R281" s="218">
        <f>VLOOKUP(B281,RPT_TIEN_AN_TRUA!$B$5:$I$1000,8,FALSE)</f>
        <v>680000</v>
      </c>
      <c r="S281" s="218">
        <f>VLOOKUP(B281,RPT_LNS_LUONG_CHE_DO!$B$5:$BV$993,68,FALSE)+VLOOKUP(B281,RPT_LNS_LUONG_CHE_DO!$B$5:$BW$993,69,FALSE)</f>
        <v>0</v>
      </c>
      <c r="T281" s="218">
        <f t="shared" si="8"/>
        <v>7025000</v>
      </c>
      <c r="U281" s="219">
        <f>VLOOKUP(B281,RPT_BAO_HIEM!$B$5:$N$1000,11,FALSE)</f>
        <v>302240</v>
      </c>
      <c r="V281" s="219">
        <f>VLOOKUP(B281,RPT_BAO_HIEM!$B$5:$N$1000,12,FALSE)</f>
        <v>56670</v>
      </c>
      <c r="W281" s="219">
        <f>VLOOKUP(B281,RPT_BAO_HIEM!$B$5:$N$1000,13,FALSE)</f>
        <v>37780</v>
      </c>
      <c r="X281" s="220">
        <f>VLOOKUP(B281,RPT_DOAN_PHI!$B$5:$H$968,7,FALSE)</f>
        <v>63450</v>
      </c>
      <c r="Y281" s="219">
        <f>VLOOKUP(B281,RPT_THUE!$B$5:$H$933,7,FALSE)</f>
        <v>148206</v>
      </c>
      <c r="Z281" s="219">
        <f t="shared" si="9"/>
        <v>608346</v>
      </c>
      <c r="AA281" s="221">
        <f t="shared" si="10"/>
        <v>6416654</v>
      </c>
      <c r="AB281" s="309">
        <v>334125</v>
      </c>
      <c r="AC281" s="221"/>
      <c r="AD281" s="221">
        <f t="shared" si="15"/>
        <v>6082529</v>
      </c>
      <c r="AE281">
        <v>6082529</v>
      </c>
      <c r="AF281" s="338">
        <f t="shared" si="18"/>
        <v>0</v>
      </c>
    </row>
    <row r="282" spans="1:32" ht="14.25" x14ac:dyDescent="0.2">
      <c r="A282" s="89">
        <f t="shared" si="19"/>
        <v>279</v>
      </c>
      <c r="B282" s="212">
        <f>GD_CHUNG!B284</f>
        <v>12586</v>
      </c>
      <c r="C282" s="212" t="str">
        <f>GD_CHUNG!C284</f>
        <v>Phạm Văn Trường</v>
      </c>
      <c r="D282" s="212" t="str">
        <f>GD_CHUNG!D284</f>
        <v>Nhân viên Bốc xếp</v>
      </c>
      <c r="E282" s="213" t="str">
        <f>GD_CHUNG!G284</f>
        <v>HD3N</v>
      </c>
      <c r="F282" s="214">
        <f>VLOOKUP(B282,GD_LCD_HS_LNS!$B$4:$E$1000,4,FALSE)</f>
        <v>3778000</v>
      </c>
      <c r="G282" s="215">
        <f>VLOOKUP(B282,GD_CHUNG!$B$5:$N$594,13,FALSE)</f>
        <v>19028385587018</v>
      </c>
      <c r="H282" s="216">
        <f>VLOOKUP(B282,GD_CHAM_CONG!$C$6:$AN$997,38,FALSE)</f>
        <v>27</v>
      </c>
      <c r="I282" s="216">
        <f>VLOOKUP(B282,GD_CHAM_CONG!$C$6:$AS$997,39,FALSE)+VLOOKUP(B282,GD_CHAM_CONG!$C$6:$AS$997,40,FALSE)+VLOOKUP(B282,GD_CHAM_CONG!$C$6:$AS$997,41,FALSE)+VLOOKUP(B282,GD_CHAM_CONG!$C$6:$AS$997,42,FALSE)+VLOOKUP(B282,GD_CHAM_CONG!$C$6:$AS$997,43,FALSE)</f>
        <v>0</v>
      </c>
      <c r="J282" s="216">
        <f>VLOOKUP(B282,GD_CHAM_CONG!$C$6:$AV$997,44,FALSE)+VLOOKUP(B282,GD_CHAM_CONG!$C$6:$AV$997,45,FALSE)+VLOOKUP(B282,GD_CHAM_CONG!$C$6:$AV$997,46,FALSE)</f>
        <v>0</v>
      </c>
      <c r="K282" s="216">
        <f>VLOOKUP(B282,GD_CHAM_CONG!$C$6:$AW$997,47,FALSE)</f>
        <v>0</v>
      </c>
      <c r="L282" s="216">
        <f>VLOOKUP(B282,GD_CHAM_CONG!$C$6:$AZ$997,47,FALSE)+VLOOKUP(B282,GD_CHAM_CONG!$C$6:$AZ$997,48,FALSE)</f>
        <v>0</v>
      </c>
      <c r="M282" s="216">
        <f>VLOOKUP(B282,GD_CHAM_CONG!$C$6:$BF$997,50,FALSE)+VLOOKUP(B282,GD_CHAM_CONG!$C$6:$BF$997,51,FALSE)+VLOOKUP(B282,GD_CHAM_CONG!$C$6:$BF$997,52,FALSE)+VLOOKUP(B282,GD_CHAM_CONG!$C$6:$BF$997,53,FALSE)+VLOOKUP(B282,GD_CHAM_CONG!$C$6:$BF$997,54,FALSE)</f>
        <v>0</v>
      </c>
      <c r="N282" s="217">
        <f>VLOOKUP(B282,GD_CHAM_CONG!$C$1:$BJ$480,60,FALSE)</f>
        <v>1.0499999999999994</v>
      </c>
      <c r="O282" s="218">
        <f>RPT_LNS_LUONG_CHE_DO!BA284</f>
        <v>7087499.9999999953</v>
      </c>
      <c r="P282" s="218">
        <f>VLOOKUP(B282,RPT_LNS_LUONG_CHE_DO!$B$5:$CA$989,78,FALSE)</f>
        <v>0</v>
      </c>
      <c r="Q282" s="218">
        <f>VLOOKUP(B282,RPT_PHU_CAP_TN!$B$5:$G$1000,6,FALSE)</f>
        <v>155000</v>
      </c>
      <c r="R282" s="218">
        <f>VLOOKUP(B282,RPT_TIEN_AN_TRUA!$B$5:$I$1000,8,FALSE)</f>
        <v>680000</v>
      </c>
      <c r="S282" s="218">
        <f>VLOOKUP(B282,RPT_LNS_LUONG_CHE_DO!$B$5:$BV$993,68,FALSE)+VLOOKUP(B282,RPT_LNS_LUONG_CHE_DO!$B$5:$BW$993,69,FALSE)</f>
        <v>0</v>
      </c>
      <c r="T282" s="218">
        <f t="shared" si="8"/>
        <v>7922499.9999999953</v>
      </c>
      <c r="U282" s="219">
        <f>VLOOKUP(B282,RPT_BAO_HIEM!$B$5:$N$1000,11,FALSE)</f>
        <v>302240</v>
      </c>
      <c r="V282" s="219">
        <f>VLOOKUP(B282,RPT_BAO_HIEM!$B$5:$N$1000,12,FALSE)</f>
        <v>56670</v>
      </c>
      <c r="W282" s="219">
        <f>VLOOKUP(B282,RPT_BAO_HIEM!$B$5:$N$1000,13,FALSE)</f>
        <v>37780</v>
      </c>
      <c r="X282" s="220">
        <f>VLOOKUP(B282,RPT_DOAN_PHI!$B$5:$H$968,7,FALSE)</f>
        <v>72425</v>
      </c>
      <c r="Y282" s="219">
        <f>VLOOKUP(B282,RPT_THUE!$B$5:$H$933,7,FALSE)</f>
        <v>199665.61549999978</v>
      </c>
      <c r="Z282" s="219">
        <f t="shared" si="9"/>
        <v>668780.61549999984</v>
      </c>
      <c r="AA282" s="221">
        <f t="shared" si="10"/>
        <v>7253719.384499995</v>
      </c>
      <c r="AB282" s="309">
        <v>36210</v>
      </c>
      <c r="AC282" s="221"/>
      <c r="AD282" s="221">
        <f t="shared" si="15"/>
        <v>7217509.384499995</v>
      </c>
      <c r="AE282">
        <v>7217509.384499995</v>
      </c>
      <c r="AF282" s="338">
        <f t="shared" si="18"/>
        <v>0</v>
      </c>
    </row>
    <row r="283" spans="1:32" ht="14.25" x14ac:dyDescent="0.2">
      <c r="A283" s="89">
        <f t="shared" si="19"/>
        <v>280</v>
      </c>
      <c r="B283" s="212">
        <f>GD_CHUNG!B285</f>
        <v>12587</v>
      </c>
      <c r="C283" s="212" t="str">
        <f>GD_CHUNG!C285</f>
        <v>Nguyễn Minh Dũng</v>
      </c>
      <c r="D283" s="212" t="str">
        <f>GD_CHUNG!D285</f>
        <v>Nhân viên Bốc xếp</v>
      </c>
      <c r="E283" s="213" t="str">
        <f>GD_CHUNG!G285</f>
        <v>HD3N</v>
      </c>
      <c r="F283" s="214">
        <f>VLOOKUP(B283,GD_LCD_HS_LNS!$B$4:$E$1000,4,FALSE)</f>
        <v>3778000</v>
      </c>
      <c r="G283" s="215">
        <f>VLOOKUP(B283,GD_CHUNG!$B$5:$N$594,13,FALSE)</f>
        <v>19028385600014</v>
      </c>
      <c r="H283" s="216">
        <f>VLOOKUP(B283,GD_CHAM_CONG!$C$6:$AN$997,38,FALSE)</f>
        <v>27</v>
      </c>
      <c r="I283" s="216">
        <f>VLOOKUP(B283,GD_CHAM_CONG!$C$6:$AS$997,39,FALSE)+VLOOKUP(B283,GD_CHAM_CONG!$C$6:$AS$997,40,FALSE)+VLOOKUP(B283,GD_CHAM_CONG!$C$6:$AS$997,41,FALSE)+VLOOKUP(B283,GD_CHAM_CONG!$C$6:$AS$997,42,FALSE)+VLOOKUP(B283,GD_CHAM_CONG!$C$6:$AS$997,43,FALSE)</f>
        <v>0</v>
      </c>
      <c r="J283" s="216">
        <f>VLOOKUP(B283,GD_CHAM_CONG!$C$6:$AV$997,44,FALSE)+VLOOKUP(B283,GD_CHAM_CONG!$C$6:$AV$997,45,FALSE)+VLOOKUP(B283,GD_CHAM_CONG!$C$6:$AV$997,46,FALSE)</f>
        <v>0</v>
      </c>
      <c r="K283" s="216">
        <f>VLOOKUP(B283,GD_CHAM_CONG!$C$6:$AW$997,47,FALSE)</f>
        <v>0</v>
      </c>
      <c r="L283" s="216">
        <f>VLOOKUP(B283,GD_CHAM_CONG!$C$6:$AZ$997,47,FALSE)+VLOOKUP(B283,GD_CHAM_CONG!$C$6:$AZ$997,48,FALSE)</f>
        <v>0</v>
      </c>
      <c r="M283" s="216">
        <f>VLOOKUP(B283,GD_CHAM_CONG!$C$6:$BF$997,50,FALSE)+VLOOKUP(B283,GD_CHAM_CONG!$C$6:$BF$997,51,FALSE)+VLOOKUP(B283,GD_CHAM_CONG!$C$6:$BF$997,52,FALSE)+VLOOKUP(B283,GD_CHAM_CONG!$C$6:$BF$997,53,FALSE)+VLOOKUP(B283,GD_CHAM_CONG!$C$6:$BF$997,54,FALSE)</f>
        <v>0</v>
      </c>
      <c r="N283" s="217">
        <f>VLOOKUP(B283,GD_CHAM_CONG!$C$1:$BJ$480,60,FALSE)</f>
        <v>1</v>
      </c>
      <c r="O283" s="218">
        <f>RPT_LNS_LUONG_CHE_DO!BA285</f>
        <v>6750000</v>
      </c>
      <c r="P283" s="218">
        <f>VLOOKUP(B283,RPT_LNS_LUONG_CHE_DO!$B$5:$CA$989,78,FALSE)</f>
        <v>0</v>
      </c>
      <c r="Q283" s="218">
        <f>VLOOKUP(B283,RPT_PHU_CAP_TN!$B$5:$G$1000,6,FALSE)</f>
        <v>155000</v>
      </c>
      <c r="R283" s="218">
        <f>VLOOKUP(B283,RPT_TIEN_AN_TRUA!$B$5:$I$1000,8,FALSE)</f>
        <v>680000</v>
      </c>
      <c r="S283" s="218">
        <f>VLOOKUP(B283,RPT_LNS_LUONG_CHE_DO!$B$5:$BV$993,68,FALSE)+VLOOKUP(B283,RPT_LNS_LUONG_CHE_DO!$B$5:$BW$993,69,FALSE)</f>
        <v>0</v>
      </c>
      <c r="T283" s="218">
        <f t="shared" si="8"/>
        <v>7585000</v>
      </c>
      <c r="U283" s="219">
        <f>VLOOKUP(B283,RPT_BAO_HIEM!$B$5:$N$1000,11,FALSE)</f>
        <v>302240</v>
      </c>
      <c r="V283" s="219">
        <f>VLOOKUP(B283,RPT_BAO_HIEM!$B$5:$N$1000,12,FALSE)</f>
        <v>56670</v>
      </c>
      <c r="W283" s="219">
        <f>VLOOKUP(B283,RPT_BAO_HIEM!$B$5:$N$1000,13,FALSE)</f>
        <v>37780</v>
      </c>
      <c r="X283" s="220">
        <f>VLOOKUP(B283,RPT_DOAN_PHI!$B$5:$H$968,7,FALSE)</f>
        <v>69050</v>
      </c>
      <c r="Y283" s="219">
        <f>VLOOKUP(B283,RPT_THUE!$B$5:$H$933,7,FALSE)</f>
        <v>200831</v>
      </c>
      <c r="Z283" s="219">
        <f t="shared" si="9"/>
        <v>666571</v>
      </c>
      <c r="AA283" s="221">
        <f t="shared" si="10"/>
        <v>6918429</v>
      </c>
      <c r="AB283" s="221"/>
      <c r="AC283" s="221"/>
      <c r="AD283" s="221">
        <f t="shared" si="15"/>
        <v>6918429</v>
      </c>
      <c r="AE283">
        <v>6918429</v>
      </c>
      <c r="AF283" s="338">
        <f t="shared" si="18"/>
        <v>0</v>
      </c>
    </row>
    <row r="284" spans="1:32" ht="14.25" x14ac:dyDescent="0.2">
      <c r="A284" s="89">
        <f t="shared" si="19"/>
        <v>281</v>
      </c>
      <c r="B284" s="212">
        <f>GD_CHUNG!B286</f>
        <v>12588</v>
      </c>
      <c r="C284" s="212" t="str">
        <f>GD_CHUNG!C286</f>
        <v>Đào Huy Phong</v>
      </c>
      <c r="D284" s="212" t="str">
        <f>GD_CHUNG!D286</f>
        <v>Nhân viên Bốc xếp</v>
      </c>
      <c r="E284" s="213" t="str">
        <f>GD_CHUNG!G286</f>
        <v>HD3N</v>
      </c>
      <c r="F284" s="214">
        <f>VLOOKUP(B284,GD_LCD_HS_LNS!$B$4:$E$1000,4,FALSE)</f>
        <v>3778000</v>
      </c>
      <c r="G284" s="215">
        <f>VLOOKUP(B284,GD_CHUNG!$B$5:$N$594,13,FALSE)</f>
        <v>19028385553016</v>
      </c>
      <c r="H284" s="216">
        <f>VLOOKUP(B284,GD_CHAM_CONG!$C$6:$AN$997,38,FALSE)</f>
        <v>27</v>
      </c>
      <c r="I284" s="216">
        <f>VLOOKUP(B284,GD_CHAM_CONG!$C$6:$AS$997,39,FALSE)+VLOOKUP(B284,GD_CHAM_CONG!$C$6:$AS$997,40,FALSE)+VLOOKUP(B284,GD_CHAM_CONG!$C$6:$AS$997,41,FALSE)+VLOOKUP(B284,GD_CHAM_CONG!$C$6:$AS$997,42,FALSE)+VLOOKUP(B284,GD_CHAM_CONG!$C$6:$AS$997,43,FALSE)</f>
        <v>0</v>
      </c>
      <c r="J284" s="216">
        <f>VLOOKUP(B284,GD_CHAM_CONG!$C$6:$AV$997,44,FALSE)+VLOOKUP(B284,GD_CHAM_CONG!$C$6:$AV$997,45,FALSE)+VLOOKUP(B284,GD_CHAM_CONG!$C$6:$AV$997,46,FALSE)</f>
        <v>0</v>
      </c>
      <c r="K284" s="216">
        <f>VLOOKUP(B284,GD_CHAM_CONG!$C$6:$AW$997,47,FALSE)</f>
        <v>0</v>
      </c>
      <c r="L284" s="216">
        <f>VLOOKUP(B284,GD_CHAM_CONG!$C$6:$AZ$997,47,FALSE)+VLOOKUP(B284,GD_CHAM_CONG!$C$6:$AZ$997,48,FALSE)</f>
        <v>0</v>
      </c>
      <c r="M284" s="216">
        <f>VLOOKUP(B284,GD_CHAM_CONG!$C$6:$BF$997,50,FALSE)+VLOOKUP(B284,GD_CHAM_CONG!$C$6:$BF$997,51,FALSE)+VLOOKUP(B284,GD_CHAM_CONG!$C$6:$BF$997,52,FALSE)+VLOOKUP(B284,GD_CHAM_CONG!$C$6:$BF$997,53,FALSE)+VLOOKUP(B284,GD_CHAM_CONG!$C$6:$BF$997,54,FALSE)</f>
        <v>0</v>
      </c>
      <c r="N284" s="217">
        <f>VLOOKUP(B284,GD_CHAM_CONG!$C$1:$BJ$480,60,FALSE)</f>
        <v>0.9</v>
      </c>
      <c r="O284" s="218">
        <f>RPT_LNS_LUONG_CHE_DO!BA286</f>
        <v>6075000</v>
      </c>
      <c r="P284" s="218">
        <f>VLOOKUP(B284,RPT_LNS_LUONG_CHE_DO!$B$5:$CA$989,78,FALSE)</f>
        <v>0</v>
      </c>
      <c r="Q284" s="218">
        <f>VLOOKUP(B284,RPT_PHU_CAP_TN!$B$5:$G$1000,6,FALSE)</f>
        <v>0</v>
      </c>
      <c r="R284" s="218">
        <f>VLOOKUP(B284,RPT_TIEN_AN_TRUA!$B$5:$I$1000,8,FALSE)</f>
        <v>680000</v>
      </c>
      <c r="S284" s="218">
        <f>VLOOKUP(B284,RPT_LNS_LUONG_CHE_DO!$B$5:$BV$993,68,FALSE)+VLOOKUP(B284,RPT_LNS_LUONG_CHE_DO!$B$5:$BW$993,69,FALSE)</f>
        <v>0</v>
      </c>
      <c r="T284" s="218">
        <f t="shared" si="8"/>
        <v>6755000</v>
      </c>
      <c r="U284" s="219">
        <f>VLOOKUP(B284,RPT_BAO_HIEM!$B$5:$N$1000,11,FALSE)</f>
        <v>302240</v>
      </c>
      <c r="V284" s="219">
        <f>VLOOKUP(B284,RPT_BAO_HIEM!$B$5:$N$1000,12,FALSE)</f>
        <v>56670</v>
      </c>
      <c r="W284" s="219">
        <f>VLOOKUP(B284,RPT_BAO_HIEM!$B$5:$N$1000,13,FALSE)</f>
        <v>37780</v>
      </c>
      <c r="X284" s="220">
        <f>VLOOKUP(B284,RPT_DOAN_PHI!$B$5:$H$968,7,FALSE)</f>
        <v>60750</v>
      </c>
      <c r="Y284" s="219">
        <f>VLOOKUP(B284,RPT_THUE!$B$5:$H$933,7,FALSE)</f>
        <v>151581</v>
      </c>
      <c r="Z284" s="219">
        <f t="shared" si="9"/>
        <v>609021</v>
      </c>
      <c r="AA284" s="221">
        <f t="shared" si="10"/>
        <v>6145979</v>
      </c>
      <c r="AB284" s="221"/>
      <c r="AC284" s="221"/>
      <c r="AD284" s="221">
        <f t="shared" si="15"/>
        <v>6145979</v>
      </c>
      <c r="AE284">
        <v>6145979</v>
      </c>
      <c r="AF284" s="338">
        <f t="shared" si="18"/>
        <v>0</v>
      </c>
    </row>
    <row r="285" spans="1:32" ht="14.25" x14ac:dyDescent="0.2">
      <c r="A285" s="89">
        <f t="shared" si="19"/>
        <v>282</v>
      </c>
      <c r="B285" s="212">
        <f>GD_CHUNG!B287</f>
        <v>12589</v>
      </c>
      <c r="C285" s="212" t="str">
        <f>GD_CHUNG!C287</f>
        <v>Lê Văn Thiện</v>
      </c>
      <c r="D285" s="212" t="str">
        <f>GD_CHUNG!D287</f>
        <v>Nhân viên Bốc xếp</v>
      </c>
      <c r="E285" s="213" t="str">
        <f>GD_CHUNG!G287</f>
        <v>HD3N</v>
      </c>
      <c r="F285" s="214">
        <f>VLOOKUP(B285,GD_LCD_HS_LNS!$B$4:$E$1000,4,FALSE)</f>
        <v>3778000</v>
      </c>
      <c r="G285" s="215">
        <f>VLOOKUP(B285,GD_CHUNG!$B$5:$N$594,13,FALSE)</f>
        <v>19025508778019</v>
      </c>
      <c r="H285" s="216">
        <f>VLOOKUP(B285,GD_CHAM_CONG!$C$6:$AN$997,38,FALSE)</f>
        <v>22</v>
      </c>
      <c r="I285" s="216">
        <f>VLOOKUP(B285,GD_CHAM_CONG!$C$6:$AS$997,39,FALSE)+VLOOKUP(B285,GD_CHAM_CONG!$C$6:$AS$997,40,FALSE)+VLOOKUP(B285,GD_CHAM_CONG!$C$6:$AS$997,41,FALSE)+VLOOKUP(B285,GD_CHAM_CONG!$C$6:$AS$997,42,FALSE)+VLOOKUP(B285,GD_CHAM_CONG!$C$6:$AS$997,43,FALSE)</f>
        <v>0</v>
      </c>
      <c r="J285" s="216">
        <f>VLOOKUP(B285,GD_CHAM_CONG!$C$6:$AV$997,44,FALSE)+VLOOKUP(B285,GD_CHAM_CONG!$C$6:$AV$997,45,FALSE)+VLOOKUP(B285,GD_CHAM_CONG!$C$6:$AV$997,46,FALSE)</f>
        <v>0</v>
      </c>
      <c r="K285" s="216">
        <f>VLOOKUP(B285,GD_CHAM_CONG!$C$6:$AW$997,47,FALSE)</f>
        <v>0</v>
      </c>
      <c r="L285" s="216">
        <f>VLOOKUP(B285,GD_CHAM_CONG!$C$6:$AZ$997,47,FALSE)+VLOOKUP(B285,GD_CHAM_CONG!$C$6:$AZ$997,48,FALSE)</f>
        <v>0</v>
      </c>
      <c r="M285" s="216">
        <f>VLOOKUP(B285,GD_CHAM_CONG!$C$6:$BF$997,50,FALSE)+VLOOKUP(B285,GD_CHAM_CONG!$C$6:$BF$997,51,FALSE)+VLOOKUP(B285,GD_CHAM_CONG!$C$6:$BF$997,52,FALSE)+VLOOKUP(B285,GD_CHAM_CONG!$C$6:$BF$997,53,FALSE)+VLOOKUP(B285,GD_CHAM_CONG!$C$6:$BF$997,54,FALSE)</f>
        <v>0</v>
      </c>
      <c r="N285" s="217">
        <f>VLOOKUP(B285,GD_CHAM_CONG!$C$1:$BJ$480,60,FALSE)</f>
        <v>1</v>
      </c>
      <c r="O285" s="218">
        <f>RPT_LNS_LUONG_CHE_DO!BA287</f>
        <v>5499999.9999999991</v>
      </c>
      <c r="P285" s="218">
        <f>VLOOKUP(B285,RPT_LNS_LUONG_CHE_DO!$B$5:$CA$989,78,FALSE)</f>
        <v>0</v>
      </c>
      <c r="Q285" s="218">
        <f>VLOOKUP(B285,RPT_PHU_CAP_TN!$B$5:$G$1000,6,FALSE)</f>
        <v>0</v>
      </c>
      <c r="R285" s="218">
        <f>VLOOKUP(B285,RPT_TIEN_AN_TRUA!$B$5:$I$1000,8,FALSE)</f>
        <v>554074.07407407404</v>
      </c>
      <c r="S285" s="218">
        <f>VLOOKUP(B285,RPT_LNS_LUONG_CHE_DO!$B$5:$BV$993,68,FALSE)+VLOOKUP(B285,RPT_LNS_LUONG_CHE_DO!$B$5:$BW$993,69,FALSE)</f>
        <v>0</v>
      </c>
      <c r="T285" s="218">
        <f t="shared" si="8"/>
        <v>6054074.0740740728</v>
      </c>
      <c r="U285" s="219">
        <f>VLOOKUP(B285,RPT_BAO_HIEM!$B$5:$N$1000,11,FALSE)</f>
        <v>302240</v>
      </c>
      <c r="V285" s="219">
        <f>VLOOKUP(B285,RPT_BAO_HIEM!$B$5:$N$1000,12,FALSE)</f>
        <v>56670</v>
      </c>
      <c r="W285" s="219">
        <f>VLOOKUP(B285,RPT_BAO_HIEM!$B$5:$N$1000,13,FALSE)</f>
        <v>37780</v>
      </c>
      <c r="X285" s="220">
        <f>VLOOKUP(B285,RPT_DOAN_PHI!$B$5:$H$968,7,FALSE)</f>
        <v>55000</v>
      </c>
      <c r="Y285" s="219">
        <f>VLOOKUP(B285,RPT_THUE!$B$5:$H$933,7,FALSE)</f>
        <v>122830.99999999996</v>
      </c>
      <c r="Z285" s="219">
        <f t="shared" si="9"/>
        <v>574521</v>
      </c>
      <c r="AA285" s="221">
        <f t="shared" si="10"/>
        <v>5479553.0740740728</v>
      </c>
      <c r="AB285" s="221"/>
      <c r="AC285" s="221"/>
      <c r="AD285" s="221">
        <f t="shared" si="15"/>
        <v>5479553.0740740728</v>
      </c>
      <c r="AE285">
        <v>5479553.0740740728</v>
      </c>
      <c r="AF285" s="338">
        <f t="shared" si="18"/>
        <v>0</v>
      </c>
    </row>
    <row r="286" spans="1:32" ht="14.25" x14ac:dyDescent="0.2">
      <c r="A286" s="89">
        <f t="shared" si="19"/>
        <v>283</v>
      </c>
      <c r="B286" s="212">
        <f>GD_CHUNG!B288</f>
        <v>12591</v>
      </c>
      <c r="C286" s="212" t="str">
        <f>GD_CHUNG!C288</f>
        <v>Nguyễn Xuân Quý</v>
      </c>
      <c r="D286" s="212" t="str">
        <f>GD_CHUNG!D288</f>
        <v>Nhân viên Bốc xếp</v>
      </c>
      <c r="E286" s="213" t="str">
        <f>GD_CHUNG!G288</f>
        <v>HD3N</v>
      </c>
      <c r="F286" s="214">
        <f>VLOOKUP(B286,GD_LCD_HS_LNS!$B$4:$E$1000,4,FALSE)</f>
        <v>3778000</v>
      </c>
      <c r="G286" s="215">
        <f>VLOOKUP(B286,GD_CHUNG!$B$5:$N$594,13,FALSE)</f>
        <v>19028385566010</v>
      </c>
      <c r="H286" s="216">
        <f>VLOOKUP(B286,GD_CHAM_CONG!$C$6:$AN$997,38,FALSE)</f>
        <v>27</v>
      </c>
      <c r="I286" s="216">
        <f>VLOOKUP(B286,GD_CHAM_CONG!$C$6:$AS$997,39,FALSE)+VLOOKUP(B286,GD_CHAM_CONG!$C$6:$AS$997,40,FALSE)+VLOOKUP(B286,GD_CHAM_CONG!$C$6:$AS$997,41,FALSE)+VLOOKUP(B286,GD_CHAM_CONG!$C$6:$AS$997,42,FALSE)+VLOOKUP(B286,GD_CHAM_CONG!$C$6:$AS$997,43,FALSE)</f>
        <v>0</v>
      </c>
      <c r="J286" s="216">
        <f>VLOOKUP(B286,GD_CHAM_CONG!$C$6:$AV$997,44,FALSE)+VLOOKUP(B286,GD_CHAM_CONG!$C$6:$AV$997,45,FALSE)+VLOOKUP(B286,GD_CHAM_CONG!$C$6:$AV$997,46,FALSE)</f>
        <v>0</v>
      </c>
      <c r="K286" s="216">
        <f>VLOOKUP(B286,GD_CHAM_CONG!$C$6:$AW$997,47,FALSE)</f>
        <v>0</v>
      </c>
      <c r="L286" s="216">
        <f>VLOOKUP(B286,GD_CHAM_CONG!$C$6:$AZ$997,47,FALSE)+VLOOKUP(B286,GD_CHAM_CONG!$C$6:$AZ$997,48,FALSE)</f>
        <v>0</v>
      </c>
      <c r="M286" s="216">
        <f>VLOOKUP(B286,GD_CHAM_CONG!$C$6:$BF$997,50,FALSE)+VLOOKUP(B286,GD_CHAM_CONG!$C$6:$BF$997,51,FALSE)+VLOOKUP(B286,GD_CHAM_CONG!$C$6:$BF$997,52,FALSE)+VLOOKUP(B286,GD_CHAM_CONG!$C$6:$BF$997,53,FALSE)+VLOOKUP(B286,GD_CHAM_CONG!$C$6:$BF$997,54,FALSE)</f>
        <v>0</v>
      </c>
      <c r="N286" s="217">
        <f>VLOOKUP(B286,GD_CHAM_CONG!$C$1:$BJ$480,60,FALSE)</f>
        <v>1</v>
      </c>
      <c r="O286" s="218">
        <f>RPT_LNS_LUONG_CHE_DO!BA288</f>
        <v>6750000</v>
      </c>
      <c r="P286" s="218">
        <f>VLOOKUP(B286,RPT_LNS_LUONG_CHE_DO!$B$5:$CA$989,78,FALSE)</f>
        <v>0</v>
      </c>
      <c r="Q286" s="218">
        <f>VLOOKUP(B286,RPT_PHU_CAP_TN!$B$5:$G$1000,6,FALSE)</f>
        <v>0</v>
      </c>
      <c r="R286" s="218">
        <f>VLOOKUP(B286,RPT_TIEN_AN_TRUA!$B$5:$I$1000,8,FALSE)</f>
        <v>680000</v>
      </c>
      <c r="S286" s="218">
        <f>VLOOKUP(B286,RPT_LNS_LUONG_CHE_DO!$B$5:$BV$993,68,FALSE)+VLOOKUP(B286,RPT_LNS_LUONG_CHE_DO!$B$5:$BW$993,69,FALSE)</f>
        <v>0</v>
      </c>
      <c r="T286" s="218">
        <f t="shared" si="8"/>
        <v>7430000</v>
      </c>
      <c r="U286" s="219">
        <f>VLOOKUP(B286,RPT_BAO_HIEM!$B$5:$N$1000,11,FALSE)</f>
        <v>302240</v>
      </c>
      <c r="V286" s="219">
        <f>VLOOKUP(B286,RPT_BAO_HIEM!$B$5:$N$1000,12,FALSE)</f>
        <v>56670</v>
      </c>
      <c r="W286" s="219">
        <f>VLOOKUP(B286,RPT_BAO_HIEM!$B$5:$N$1000,13,FALSE)</f>
        <v>37780</v>
      </c>
      <c r="X286" s="220">
        <f>VLOOKUP(B286,RPT_DOAN_PHI!$B$5:$H$968,7,FALSE)</f>
        <v>67500</v>
      </c>
      <c r="Y286" s="219">
        <f>VLOOKUP(B286,RPT_THUE!$B$5:$H$933,7,FALSE)</f>
        <v>0</v>
      </c>
      <c r="Z286" s="219">
        <f t="shared" si="9"/>
        <v>464190</v>
      </c>
      <c r="AA286" s="221">
        <f t="shared" si="10"/>
        <v>6965810</v>
      </c>
      <c r="AB286" s="221"/>
      <c r="AC286" s="221"/>
      <c r="AD286" s="221">
        <f t="shared" si="15"/>
        <v>6965810</v>
      </c>
      <c r="AE286">
        <v>6965810</v>
      </c>
      <c r="AF286" s="338">
        <f t="shared" si="18"/>
        <v>0</v>
      </c>
    </row>
    <row r="287" spans="1:32" ht="14.25" x14ac:dyDescent="0.2">
      <c r="A287" s="89">
        <f t="shared" si="19"/>
        <v>284</v>
      </c>
      <c r="B287" s="212">
        <f>GD_CHUNG!B289</f>
        <v>12592</v>
      </c>
      <c r="C287" s="212" t="str">
        <f>GD_CHUNG!C289</f>
        <v>Lê Minh Huy</v>
      </c>
      <c r="D287" s="212" t="str">
        <f>GD_CHUNG!D289</f>
        <v>Nhân viên Bốc xếp</v>
      </c>
      <c r="E287" s="213" t="str">
        <f>GD_CHUNG!G289</f>
        <v>HD3N</v>
      </c>
      <c r="F287" s="214">
        <f>VLOOKUP(B287,GD_LCD_HS_LNS!$B$4:$E$1000,4,FALSE)</f>
        <v>3778000</v>
      </c>
      <c r="G287" s="215">
        <f>VLOOKUP(B287,GD_CHUNG!$B$5:$N$594,13,FALSE)</f>
        <v>19028385570018</v>
      </c>
      <c r="H287" s="216">
        <f>VLOOKUP(B287,GD_CHAM_CONG!$C$6:$AN$997,38,FALSE)</f>
        <v>27</v>
      </c>
      <c r="I287" s="216">
        <f>VLOOKUP(B287,GD_CHAM_CONG!$C$6:$AS$997,39,FALSE)+VLOOKUP(B287,GD_CHAM_CONG!$C$6:$AS$997,40,FALSE)+VLOOKUP(B287,GD_CHAM_CONG!$C$6:$AS$997,41,FALSE)+VLOOKUP(B287,GD_CHAM_CONG!$C$6:$AS$997,42,FALSE)+VLOOKUP(B287,GD_CHAM_CONG!$C$6:$AS$997,43,FALSE)</f>
        <v>0</v>
      </c>
      <c r="J287" s="216">
        <f>VLOOKUP(B287,GD_CHAM_CONG!$C$6:$AV$997,44,FALSE)+VLOOKUP(B287,GD_CHAM_CONG!$C$6:$AV$997,45,FALSE)+VLOOKUP(B287,GD_CHAM_CONG!$C$6:$AV$997,46,FALSE)</f>
        <v>0</v>
      </c>
      <c r="K287" s="216">
        <f>VLOOKUP(B287,GD_CHAM_CONG!$C$6:$AW$997,47,FALSE)</f>
        <v>0</v>
      </c>
      <c r="L287" s="216">
        <f>VLOOKUP(B287,GD_CHAM_CONG!$C$6:$AZ$997,47,FALSE)+VLOOKUP(B287,GD_CHAM_CONG!$C$6:$AZ$997,48,FALSE)</f>
        <v>0</v>
      </c>
      <c r="M287" s="216">
        <f>VLOOKUP(B287,GD_CHAM_CONG!$C$6:$BF$997,50,FALSE)+VLOOKUP(B287,GD_CHAM_CONG!$C$6:$BF$997,51,FALSE)+VLOOKUP(B287,GD_CHAM_CONG!$C$6:$BF$997,52,FALSE)+VLOOKUP(B287,GD_CHAM_CONG!$C$6:$BF$997,53,FALSE)+VLOOKUP(B287,GD_CHAM_CONG!$C$6:$BF$997,54,FALSE)</f>
        <v>0</v>
      </c>
      <c r="N287" s="217">
        <f>VLOOKUP(B287,GD_CHAM_CONG!$C$1:$BJ$480,60,FALSE)</f>
        <v>1</v>
      </c>
      <c r="O287" s="218">
        <f>RPT_LNS_LUONG_CHE_DO!BA289</f>
        <v>6750000</v>
      </c>
      <c r="P287" s="218">
        <f>VLOOKUP(B287,RPT_LNS_LUONG_CHE_DO!$B$5:$CA$989,78,FALSE)</f>
        <v>0</v>
      </c>
      <c r="Q287" s="218">
        <f>VLOOKUP(B287,RPT_PHU_CAP_TN!$B$5:$G$1000,6,FALSE)</f>
        <v>0</v>
      </c>
      <c r="R287" s="218">
        <f>VLOOKUP(B287,RPT_TIEN_AN_TRUA!$B$5:$I$1000,8,FALSE)</f>
        <v>680000</v>
      </c>
      <c r="S287" s="218">
        <f>VLOOKUP(B287,RPT_LNS_LUONG_CHE_DO!$B$5:$BV$993,68,FALSE)+VLOOKUP(B287,RPT_LNS_LUONG_CHE_DO!$B$5:$BW$993,69,FALSE)</f>
        <v>0</v>
      </c>
      <c r="T287" s="218">
        <f t="shared" si="8"/>
        <v>7430000</v>
      </c>
      <c r="U287" s="219">
        <f>VLOOKUP(B287,RPT_BAO_HIEM!$B$5:$N$1000,11,FALSE)</f>
        <v>302240</v>
      </c>
      <c r="V287" s="219">
        <f>VLOOKUP(B287,RPT_BAO_HIEM!$B$5:$N$1000,12,FALSE)</f>
        <v>56670</v>
      </c>
      <c r="W287" s="219">
        <f>VLOOKUP(B287,RPT_BAO_HIEM!$B$5:$N$1000,13,FALSE)</f>
        <v>37780</v>
      </c>
      <c r="X287" s="220">
        <f>VLOOKUP(B287,RPT_DOAN_PHI!$B$5:$H$968,7,FALSE)</f>
        <v>67500</v>
      </c>
      <c r="Y287" s="219">
        <f>VLOOKUP(B287,RPT_THUE!$B$5:$H$933,7,FALSE)</f>
        <v>185331</v>
      </c>
      <c r="Z287" s="219">
        <f t="shared" si="9"/>
        <v>649521</v>
      </c>
      <c r="AA287" s="221">
        <f t="shared" si="10"/>
        <v>6780479</v>
      </c>
      <c r="AB287" s="221"/>
      <c r="AC287" s="221"/>
      <c r="AD287" s="221">
        <f t="shared" si="15"/>
        <v>6780479</v>
      </c>
      <c r="AE287">
        <v>6780479</v>
      </c>
      <c r="AF287" s="338">
        <f t="shared" si="18"/>
        <v>0</v>
      </c>
    </row>
    <row r="288" spans="1:32" ht="14.25" x14ac:dyDescent="0.2">
      <c r="A288" s="89">
        <f t="shared" si="19"/>
        <v>285</v>
      </c>
      <c r="B288" s="212">
        <f>GD_CHUNG!B290</f>
        <v>13424</v>
      </c>
      <c r="C288" s="212" t="str">
        <f>GD_CHUNG!C290</f>
        <v>Bùi Tuấn Anh</v>
      </c>
      <c r="D288" s="212" t="str">
        <f>GD_CHUNG!D290</f>
        <v>Nhân viên Bốc xếp</v>
      </c>
      <c r="E288" s="213" t="str">
        <f>GD_CHUNG!G290</f>
        <v>HD3N</v>
      </c>
      <c r="F288" s="214">
        <f>VLOOKUP(B288,GD_LCD_HS_LNS!$B$4:$E$1000,4,FALSE)</f>
        <v>3778000</v>
      </c>
      <c r="G288" s="215">
        <f>VLOOKUP(B288,GD_CHUNG!$B$5:$N$594,13,FALSE)</f>
        <v>19028960235013</v>
      </c>
      <c r="H288" s="216">
        <f>VLOOKUP(B288,GD_CHAM_CONG!$C$6:$AN$997,38,FALSE)</f>
        <v>27</v>
      </c>
      <c r="I288" s="216">
        <f>VLOOKUP(B288,GD_CHAM_CONG!$C$6:$AS$997,39,FALSE)+VLOOKUP(B288,GD_CHAM_CONG!$C$6:$AS$997,40,FALSE)+VLOOKUP(B288,GD_CHAM_CONG!$C$6:$AS$997,41,FALSE)+VLOOKUP(B288,GD_CHAM_CONG!$C$6:$AS$997,42,FALSE)+VLOOKUP(B288,GD_CHAM_CONG!$C$6:$AS$997,43,FALSE)</f>
        <v>0</v>
      </c>
      <c r="J288" s="216">
        <f>VLOOKUP(B288,GD_CHAM_CONG!$C$6:$AV$997,44,FALSE)+VLOOKUP(B288,GD_CHAM_CONG!$C$6:$AV$997,45,FALSE)+VLOOKUP(B288,GD_CHAM_CONG!$C$6:$AV$997,46,FALSE)</f>
        <v>0</v>
      </c>
      <c r="K288" s="216">
        <f>VLOOKUP(B288,GD_CHAM_CONG!$C$6:$AW$997,47,FALSE)</f>
        <v>0</v>
      </c>
      <c r="L288" s="216">
        <f>VLOOKUP(B288,GD_CHAM_CONG!$C$6:$AZ$997,47,FALSE)+VLOOKUP(B288,GD_CHAM_CONG!$C$6:$AZ$997,48,FALSE)</f>
        <v>0</v>
      </c>
      <c r="M288" s="216">
        <f>VLOOKUP(B288,GD_CHAM_CONG!$C$6:$BF$997,50,FALSE)+VLOOKUP(B288,GD_CHAM_CONG!$C$6:$BF$997,51,FALSE)+VLOOKUP(B288,GD_CHAM_CONG!$C$6:$BF$997,52,FALSE)+VLOOKUP(B288,GD_CHAM_CONG!$C$6:$BF$997,53,FALSE)+VLOOKUP(B288,GD_CHAM_CONG!$C$6:$BF$997,54,FALSE)</f>
        <v>0</v>
      </c>
      <c r="N288" s="217">
        <f>VLOOKUP(B288,GD_CHAM_CONG!$C$1:$BJ$480,60,FALSE)</f>
        <v>1</v>
      </c>
      <c r="O288" s="218">
        <f>RPT_LNS_LUONG_CHE_DO!BA290</f>
        <v>6750000</v>
      </c>
      <c r="P288" s="218">
        <f>VLOOKUP(B288,RPT_LNS_LUONG_CHE_DO!$B$5:$CA$989,78,FALSE)</f>
        <v>0</v>
      </c>
      <c r="Q288" s="218">
        <f>VLOOKUP(B288,RPT_PHU_CAP_TN!$B$5:$G$1000,6,FALSE)</f>
        <v>0</v>
      </c>
      <c r="R288" s="218">
        <f>VLOOKUP(B288,RPT_TIEN_AN_TRUA!$B$5:$I$1000,8,FALSE)</f>
        <v>680000</v>
      </c>
      <c r="S288" s="218">
        <f>VLOOKUP(B288,RPT_LNS_LUONG_CHE_DO!$B$5:$BV$993,68,FALSE)+VLOOKUP(B288,RPT_LNS_LUONG_CHE_DO!$B$5:$BW$993,69,FALSE)</f>
        <v>0</v>
      </c>
      <c r="T288" s="218">
        <f t="shared" si="8"/>
        <v>7430000</v>
      </c>
      <c r="U288" s="219">
        <f>VLOOKUP(B288,RPT_BAO_HIEM!$B$5:$N$1000,11,FALSE)</f>
        <v>302240</v>
      </c>
      <c r="V288" s="219">
        <f>VLOOKUP(B288,RPT_BAO_HIEM!$B$5:$N$1000,12,FALSE)</f>
        <v>56670</v>
      </c>
      <c r="W288" s="219">
        <f>VLOOKUP(B288,RPT_BAO_HIEM!$B$5:$N$1000,13,FALSE)</f>
        <v>37780</v>
      </c>
      <c r="X288" s="220">
        <f>VLOOKUP(B288,RPT_DOAN_PHI!$B$5:$H$968,7,FALSE)</f>
        <v>67500</v>
      </c>
      <c r="Y288" s="219">
        <f>VLOOKUP(B288,RPT_THUE!$B$5:$H$933,7,FALSE)</f>
        <v>202206</v>
      </c>
      <c r="Z288" s="219">
        <f t="shared" si="9"/>
        <v>666396</v>
      </c>
      <c r="AA288" s="221">
        <f t="shared" si="10"/>
        <v>6763604</v>
      </c>
      <c r="AB288" s="221"/>
      <c r="AC288" s="309">
        <v>334125</v>
      </c>
      <c r="AD288" s="221">
        <f t="shared" si="15"/>
        <v>7097729</v>
      </c>
      <c r="AE288">
        <v>7097729</v>
      </c>
      <c r="AF288" s="338">
        <f t="shared" si="18"/>
        <v>0</v>
      </c>
    </row>
    <row r="289" spans="1:32" ht="14.25" x14ac:dyDescent="0.2">
      <c r="A289" s="89">
        <f t="shared" si="19"/>
        <v>286</v>
      </c>
      <c r="B289" s="212">
        <f>GD_CHUNG!B291</f>
        <v>13425</v>
      </c>
      <c r="C289" s="212" t="str">
        <f>GD_CHUNG!C291</f>
        <v>Nguyễn Duy Trinh</v>
      </c>
      <c r="D289" s="212" t="str">
        <f>GD_CHUNG!D291</f>
        <v>Nhân viên Bốc xếp</v>
      </c>
      <c r="E289" s="213" t="str">
        <f>GD_CHUNG!G291</f>
        <v>HD3N</v>
      </c>
      <c r="F289" s="214">
        <f>VLOOKUP(B289,GD_LCD_HS_LNS!$B$4:$E$1000,4,FALSE)</f>
        <v>3778000</v>
      </c>
      <c r="G289" s="215">
        <f>VLOOKUP(B289,GD_CHUNG!$B$5:$N$594,13,FALSE)</f>
        <v>19020203734011</v>
      </c>
      <c r="H289" s="216">
        <f>VLOOKUP(B289,GD_CHAM_CONG!$C$6:$AN$997,38,FALSE)</f>
        <v>27</v>
      </c>
      <c r="I289" s="216">
        <f>VLOOKUP(B289,GD_CHAM_CONG!$C$6:$AS$997,39,FALSE)+VLOOKUP(B289,GD_CHAM_CONG!$C$6:$AS$997,40,FALSE)+VLOOKUP(B289,GD_CHAM_CONG!$C$6:$AS$997,41,FALSE)+VLOOKUP(B289,GD_CHAM_CONG!$C$6:$AS$997,42,FALSE)+VLOOKUP(B289,GD_CHAM_CONG!$C$6:$AS$997,43,FALSE)</f>
        <v>0</v>
      </c>
      <c r="J289" s="216">
        <f>VLOOKUP(B289,GD_CHAM_CONG!$C$6:$AV$997,44,FALSE)+VLOOKUP(B289,GD_CHAM_CONG!$C$6:$AV$997,45,FALSE)+VLOOKUP(B289,GD_CHAM_CONG!$C$6:$AV$997,46,FALSE)</f>
        <v>0</v>
      </c>
      <c r="K289" s="216">
        <f>VLOOKUP(B289,GD_CHAM_CONG!$C$6:$AW$997,47,FALSE)</f>
        <v>0</v>
      </c>
      <c r="L289" s="216">
        <f>VLOOKUP(B289,GD_CHAM_CONG!$C$6:$AZ$997,47,FALSE)+VLOOKUP(B289,GD_CHAM_CONG!$C$6:$AZ$997,48,FALSE)</f>
        <v>0</v>
      </c>
      <c r="M289" s="216">
        <f>VLOOKUP(B289,GD_CHAM_CONG!$C$6:$BF$997,50,FALSE)+VLOOKUP(B289,GD_CHAM_CONG!$C$6:$BF$997,51,FALSE)+VLOOKUP(B289,GD_CHAM_CONG!$C$6:$BF$997,52,FALSE)+VLOOKUP(B289,GD_CHAM_CONG!$C$6:$BF$997,53,FALSE)+VLOOKUP(B289,GD_CHAM_CONG!$C$6:$BF$997,54,FALSE)</f>
        <v>0</v>
      </c>
      <c r="N289" s="217">
        <f>VLOOKUP(B289,GD_CHAM_CONG!$C$1:$BJ$480,60,FALSE)</f>
        <v>1</v>
      </c>
      <c r="O289" s="218">
        <f>RPT_LNS_LUONG_CHE_DO!BA291</f>
        <v>6750000</v>
      </c>
      <c r="P289" s="218">
        <f>VLOOKUP(B289,RPT_LNS_LUONG_CHE_DO!$B$5:$CA$989,78,FALSE)</f>
        <v>0</v>
      </c>
      <c r="Q289" s="218">
        <f>VLOOKUP(B289,RPT_PHU_CAP_TN!$B$5:$G$1000,6,FALSE)</f>
        <v>155000</v>
      </c>
      <c r="R289" s="218">
        <f>VLOOKUP(B289,RPT_TIEN_AN_TRUA!$B$5:$I$1000,8,FALSE)</f>
        <v>680000</v>
      </c>
      <c r="S289" s="218">
        <f>VLOOKUP(B289,RPT_LNS_LUONG_CHE_DO!$B$5:$BV$993,68,FALSE)+VLOOKUP(B289,RPT_LNS_LUONG_CHE_DO!$B$5:$BW$993,69,FALSE)</f>
        <v>0</v>
      </c>
      <c r="T289" s="218">
        <f t="shared" si="8"/>
        <v>7585000</v>
      </c>
      <c r="U289" s="219">
        <f>VLOOKUP(B289,RPT_BAO_HIEM!$B$5:$N$1000,11,FALSE)</f>
        <v>302240</v>
      </c>
      <c r="V289" s="219">
        <f>VLOOKUP(B289,RPT_BAO_HIEM!$B$5:$N$1000,12,FALSE)</f>
        <v>56670</v>
      </c>
      <c r="W289" s="219">
        <f>VLOOKUP(B289,RPT_BAO_HIEM!$B$5:$N$1000,13,FALSE)</f>
        <v>37780</v>
      </c>
      <c r="X289" s="220">
        <f>VLOOKUP(B289,RPT_DOAN_PHI!$B$5:$H$968,7,FALSE)</f>
        <v>69050</v>
      </c>
      <c r="Y289" s="219">
        <f>VLOOKUP(B289,RPT_THUE!$B$5:$H$933,7,FALSE)</f>
        <v>217706</v>
      </c>
      <c r="Z289" s="219">
        <f t="shared" si="9"/>
        <v>683446</v>
      </c>
      <c r="AA289" s="221">
        <f t="shared" si="10"/>
        <v>6901554</v>
      </c>
      <c r="AB289" s="221"/>
      <c r="AC289" s="309">
        <v>334125</v>
      </c>
      <c r="AD289" s="221">
        <f t="shared" si="15"/>
        <v>7235679</v>
      </c>
      <c r="AE289">
        <v>7235679</v>
      </c>
      <c r="AF289" s="338">
        <f t="shared" si="18"/>
        <v>0</v>
      </c>
    </row>
    <row r="290" spans="1:32" ht="14.25" x14ac:dyDescent="0.2">
      <c r="A290" s="89">
        <f t="shared" si="19"/>
        <v>287</v>
      </c>
      <c r="B290" s="212">
        <f>GD_CHUNG!B292</f>
        <v>13436</v>
      </c>
      <c r="C290" s="212" t="str">
        <f>GD_CHUNG!C292</f>
        <v>Lê Văn Thư</v>
      </c>
      <c r="D290" s="212" t="str">
        <f>GD_CHUNG!D292</f>
        <v>Nhân viên Bốc xếp</v>
      </c>
      <c r="E290" s="213" t="str">
        <f>GD_CHUNG!G292</f>
        <v>HD3N</v>
      </c>
      <c r="F290" s="214">
        <f>VLOOKUP(B290,GD_LCD_HS_LNS!$B$4:$E$1000,4,FALSE)</f>
        <v>3778000</v>
      </c>
      <c r="G290" s="215">
        <f>VLOOKUP(B290,GD_CHUNG!$B$5:$N$594,13,FALSE)</f>
        <v>19028960271011</v>
      </c>
      <c r="H290" s="216">
        <f>VLOOKUP(B290,GD_CHAM_CONG!$C$6:$AN$997,38,FALSE)</f>
        <v>27</v>
      </c>
      <c r="I290" s="216">
        <f>VLOOKUP(B290,GD_CHAM_CONG!$C$6:$AS$997,39,FALSE)+VLOOKUP(B290,GD_CHAM_CONG!$C$6:$AS$997,40,FALSE)+VLOOKUP(B290,GD_CHAM_CONG!$C$6:$AS$997,41,FALSE)+VLOOKUP(B290,GD_CHAM_CONG!$C$6:$AS$997,42,FALSE)+VLOOKUP(B290,GD_CHAM_CONG!$C$6:$AS$997,43,FALSE)</f>
        <v>0</v>
      </c>
      <c r="J290" s="216">
        <f>VLOOKUP(B290,GD_CHAM_CONG!$C$6:$AV$997,44,FALSE)+VLOOKUP(B290,GD_CHAM_CONG!$C$6:$AV$997,45,FALSE)+VLOOKUP(B290,GD_CHAM_CONG!$C$6:$AV$997,46,FALSE)</f>
        <v>0</v>
      </c>
      <c r="K290" s="216">
        <f>VLOOKUP(B290,GD_CHAM_CONG!$C$6:$AW$997,47,FALSE)</f>
        <v>0</v>
      </c>
      <c r="L290" s="216">
        <f>VLOOKUP(B290,GD_CHAM_CONG!$C$6:$AZ$997,47,FALSE)+VLOOKUP(B290,GD_CHAM_CONG!$C$6:$AZ$997,48,FALSE)</f>
        <v>0</v>
      </c>
      <c r="M290" s="216">
        <f>VLOOKUP(B290,GD_CHAM_CONG!$C$6:$BF$997,50,FALSE)+VLOOKUP(B290,GD_CHAM_CONG!$C$6:$BF$997,51,FALSE)+VLOOKUP(B290,GD_CHAM_CONG!$C$6:$BF$997,52,FALSE)+VLOOKUP(B290,GD_CHAM_CONG!$C$6:$BF$997,53,FALSE)+VLOOKUP(B290,GD_CHAM_CONG!$C$6:$BF$997,54,FALSE)</f>
        <v>0</v>
      </c>
      <c r="N290" s="217">
        <f>VLOOKUP(B290,GD_CHAM_CONG!$C$1:$BJ$480,60,FALSE)</f>
        <v>1</v>
      </c>
      <c r="O290" s="218">
        <f>RPT_LNS_LUONG_CHE_DO!BA292</f>
        <v>6750000</v>
      </c>
      <c r="P290" s="218">
        <f>VLOOKUP(B290,RPT_LNS_LUONG_CHE_DO!$B$5:$CA$989,78,FALSE)</f>
        <v>0</v>
      </c>
      <c r="Q290" s="218">
        <f>VLOOKUP(B290,RPT_PHU_CAP_TN!$B$5:$G$1000,6,FALSE)</f>
        <v>155000</v>
      </c>
      <c r="R290" s="218">
        <f>VLOOKUP(B290,RPT_TIEN_AN_TRUA!$B$5:$I$1000,8,FALSE)</f>
        <v>680000</v>
      </c>
      <c r="S290" s="218">
        <f>VLOOKUP(B290,RPT_LNS_LUONG_CHE_DO!$B$5:$BV$993,68,FALSE)+VLOOKUP(B290,RPT_LNS_LUONG_CHE_DO!$B$5:$BW$993,69,FALSE)</f>
        <v>0</v>
      </c>
      <c r="T290" s="218">
        <f t="shared" si="8"/>
        <v>7585000</v>
      </c>
      <c r="U290" s="219">
        <f>VLOOKUP(B290,RPT_BAO_HIEM!$B$5:$N$1000,11,FALSE)</f>
        <v>302240</v>
      </c>
      <c r="V290" s="219">
        <f>VLOOKUP(B290,RPT_BAO_HIEM!$B$5:$N$1000,12,FALSE)</f>
        <v>56670</v>
      </c>
      <c r="W290" s="219">
        <f>VLOOKUP(B290,RPT_BAO_HIEM!$B$5:$N$1000,13,FALSE)</f>
        <v>37780</v>
      </c>
      <c r="X290" s="220">
        <f>VLOOKUP(B290,RPT_DOAN_PHI!$B$5:$H$968,7,FALSE)</f>
        <v>69050</v>
      </c>
      <c r="Y290" s="219">
        <f>VLOOKUP(B290,RPT_THUE!$B$5:$H$933,7,FALSE)</f>
        <v>200831</v>
      </c>
      <c r="Z290" s="219">
        <f t="shared" si="9"/>
        <v>666571</v>
      </c>
      <c r="AA290" s="221">
        <f t="shared" si="10"/>
        <v>6918429</v>
      </c>
      <c r="AB290" s="221"/>
      <c r="AC290" s="221"/>
      <c r="AD290" s="221">
        <f t="shared" si="15"/>
        <v>6918429</v>
      </c>
      <c r="AE290">
        <v>6918429</v>
      </c>
      <c r="AF290" s="338">
        <f t="shared" si="18"/>
        <v>0</v>
      </c>
    </row>
    <row r="291" spans="1:32" ht="14.25" x14ac:dyDescent="0.2">
      <c r="A291" s="89">
        <f t="shared" si="19"/>
        <v>288</v>
      </c>
      <c r="B291" s="212">
        <f>GD_CHUNG!B293</f>
        <v>13437</v>
      </c>
      <c r="C291" s="212" t="str">
        <f>GD_CHUNG!C293</f>
        <v>Phạm Ngọc Huấn</v>
      </c>
      <c r="D291" s="212" t="str">
        <f>GD_CHUNG!D293</f>
        <v>Nhân viên Bốc xếp</v>
      </c>
      <c r="E291" s="213" t="str">
        <f>GD_CHUNG!G293</f>
        <v>HD3N</v>
      </c>
      <c r="F291" s="214">
        <f>VLOOKUP(B291,GD_LCD_HS_LNS!$B$4:$E$1000,4,FALSE)</f>
        <v>3778000</v>
      </c>
      <c r="G291" s="215">
        <f>VLOOKUP(B291,GD_CHUNG!$B$5:$N$594,13,FALSE)</f>
        <v>19028960192012</v>
      </c>
      <c r="H291" s="216">
        <f>VLOOKUP(B291,GD_CHAM_CONG!$C$6:$AN$997,38,FALSE)</f>
        <v>27</v>
      </c>
      <c r="I291" s="216">
        <f>VLOOKUP(B291,GD_CHAM_CONG!$C$6:$AS$997,39,FALSE)+VLOOKUP(B291,GD_CHAM_CONG!$C$6:$AS$997,40,FALSE)+VLOOKUP(B291,GD_CHAM_CONG!$C$6:$AS$997,41,FALSE)+VLOOKUP(B291,GD_CHAM_CONG!$C$6:$AS$997,42,FALSE)+VLOOKUP(B291,GD_CHAM_CONG!$C$6:$AS$997,43,FALSE)</f>
        <v>0</v>
      </c>
      <c r="J291" s="216">
        <f>VLOOKUP(B291,GD_CHAM_CONG!$C$6:$AV$997,44,FALSE)+VLOOKUP(B291,GD_CHAM_CONG!$C$6:$AV$997,45,FALSE)+VLOOKUP(B291,GD_CHAM_CONG!$C$6:$AV$997,46,FALSE)</f>
        <v>0</v>
      </c>
      <c r="K291" s="216">
        <f>VLOOKUP(B291,GD_CHAM_CONG!$C$6:$AW$997,47,FALSE)</f>
        <v>0</v>
      </c>
      <c r="L291" s="216">
        <f>VLOOKUP(B291,GD_CHAM_CONG!$C$6:$AZ$997,47,FALSE)+VLOOKUP(B291,GD_CHAM_CONG!$C$6:$AZ$997,48,FALSE)</f>
        <v>0</v>
      </c>
      <c r="M291" s="216">
        <f>VLOOKUP(B291,GD_CHAM_CONG!$C$6:$BF$997,50,FALSE)+VLOOKUP(B291,GD_CHAM_CONG!$C$6:$BF$997,51,FALSE)+VLOOKUP(B291,GD_CHAM_CONG!$C$6:$BF$997,52,FALSE)+VLOOKUP(B291,GD_CHAM_CONG!$C$6:$BF$997,53,FALSE)+VLOOKUP(B291,GD_CHAM_CONG!$C$6:$BF$997,54,FALSE)</f>
        <v>0</v>
      </c>
      <c r="N291" s="217">
        <f>VLOOKUP(B291,GD_CHAM_CONG!$C$1:$BJ$480,60,FALSE)</f>
        <v>1</v>
      </c>
      <c r="O291" s="218">
        <f>RPT_LNS_LUONG_CHE_DO!BA293</f>
        <v>6750000</v>
      </c>
      <c r="P291" s="218">
        <f>VLOOKUP(B291,RPT_LNS_LUONG_CHE_DO!$B$5:$CA$989,78,FALSE)</f>
        <v>0</v>
      </c>
      <c r="Q291" s="218">
        <f>VLOOKUP(B291,RPT_PHU_CAP_TN!$B$5:$G$1000,6,FALSE)</f>
        <v>0</v>
      </c>
      <c r="R291" s="218">
        <f>VLOOKUP(B291,RPT_TIEN_AN_TRUA!$B$5:$I$1000,8,FALSE)</f>
        <v>680000</v>
      </c>
      <c r="S291" s="218">
        <f>VLOOKUP(B291,RPT_LNS_LUONG_CHE_DO!$B$5:$BV$993,68,FALSE)+VLOOKUP(B291,RPT_LNS_LUONG_CHE_DO!$B$5:$BW$993,69,FALSE)</f>
        <v>0</v>
      </c>
      <c r="T291" s="218">
        <f t="shared" si="8"/>
        <v>7430000</v>
      </c>
      <c r="U291" s="219">
        <f>VLOOKUP(B291,RPT_BAO_HIEM!$B$5:$N$1000,11,FALSE)</f>
        <v>302240</v>
      </c>
      <c r="V291" s="219">
        <f>VLOOKUP(B291,RPT_BAO_HIEM!$B$5:$N$1000,12,FALSE)</f>
        <v>56670</v>
      </c>
      <c r="W291" s="219">
        <f>VLOOKUP(B291,RPT_BAO_HIEM!$B$5:$N$1000,13,FALSE)</f>
        <v>37780</v>
      </c>
      <c r="X291" s="220">
        <f>VLOOKUP(B291,RPT_DOAN_PHI!$B$5:$H$968,7,FALSE)</f>
        <v>67500</v>
      </c>
      <c r="Y291" s="219">
        <f>VLOOKUP(B291,RPT_THUE!$B$5:$H$933,7,FALSE)</f>
        <v>202206</v>
      </c>
      <c r="Z291" s="219">
        <f t="shared" si="9"/>
        <v>666396</v>
      </c>
      <c r="AA291" s="221">
        <f t="shared" si="10"/>
        <v>6763604</v>
      </c>
      <c r="AB291" s="221"/>
      <c r="AC291" s="309">
        <v>334125</v>
      </c>
      <c r="AD291" s="221">
        <f t="shared" si="15"/>
        <v>7097729</v>
      </c>
      <c r="AE291">
        <v>7097729</v>
      </c>
      <c r="AF291" s="338">
        <f t="shared" si="18"/>
        <v>0</v>
      </c>
    </row>
    <row r="292" spans="1:32" ht="14.25" x14ac:dyDescent="0.2">
      <c r="A292" s="89">
        <f t="shared" si="19"/>
        <v>289</v>
      </c>
      <c r="B292" s="212">
        <f>GD_CHUNG!B294</f>
        <v>13446</v>
      </c>
      <c r="C292" s="212" t="str">
        <f>GD_CHUNG!C294</f>
        <v>Dương Công Tú</v>
      </c>
      <c r="D292" s="212" t="str">
        <f>GD_CHUNG!D294</f>
        <v>Nhân viên Bốc xếp</v>
      </c>
      <c r="E292" s="213" t="str">
        <f>GD_CHUNG!G294</f>
        <v>HD3N</v>
      </c>
      <c r="F292" s="214">
        <f>VLOOKUP(B292,GD_LCD_HS_LNS!$B$4:$E$1000,4,FALSE)</f>
        <v>3778000</v>
      </c>
      <c r="G292" s="215">
        <f>VLOOKUP(B292,GD_CHUNG!$B$5:$N$594,13,FALSE)</f>
        <v>19028960173018</v>
      </c>
      <c r="H292" s="216">
        <f>VLOOKUP(B292,GD_CHAM_CONG!$C$6:$AN$997,38,FALSE)</f>
        <v>27</v>
      </c>
      <c r="I292" s="216">
        <f>VLOOKUP(B292,GD_CHAM_CONG!$C$6:$AS$997,39,FALSE)+VLOOKUP(B292,GD_CHAM_CONG!$C$6:$AS$997,40,FALSE)+VLOOKUP(B292,GD_CHAM_CONG!$C$6:$AS$997,41,FALSE)+VLOOKUP(B292,GD_CHAM_CONG!$C$6:$AS$997,42,FALSE)+VLOOKUP(B292,GD_CHAM_CONG!$C$6:$AS$997,43,FALSE)</f>
        <v>0</v>
      </c>
      <c r="J292" s="216">
        <f>VLOOKUP(B292,GD_CHAM_CONG!$C$6:$AV$997,44,FALSE)+VLOOKUP(B292,GD_CHAM_CONG!$C$6:$AV$997,45,FALSE)+VLOOKUP(B292,GD_CHAM_CONG!$C$6:$AV$997,46,FALSE)</f>
        <v>0</v>
      </c>
      <c r="K292" s="216">
        <f>VLOOKUP(B292,GD_CHAM_CONG!$C$6:$AW$997,47,FALSE)</f>
        <v>0</v>
      </c>
      <c r="L292" s="216">
        <f>VLOOKUP(B292,GD_CHAM_CONG!$C$6:$AZ$997,47,FALSE)+VLOOKUP(B292,GD_CHAM_CONG!$C$6:$AZ$997,48,FALSE)</f>
        <v>0</v>
      </c>
      <c r="M292" s="216">
        <f>VLOOKUP(B292,GD_CHAM_CONG!$C$6:$BF$997,50,FALSE)+VLOOKUP(B292,GD_CHAM_CONG!$C$6:$BF$997,51,FALSE)+VLOOKUP(B292,GD_CHAM_CONG!$C$6:$BF$997,52,FALSE)+VLOOKUP(B292,GD_CHAM_CONG!$C$6:$BF$997,53,FALSE)+VLOOKUP(B292,GD_CHAM_CONG!$C$6:$BF$997,54,FALSE)</f>
        <v>0</v>
      </c>
      <c r="N292" s="217">
        <f>VLOOKUP(B292,GD_CHAM_CONG!$C$1:$BJ$480,60,FALSE)</f>
        <v>1</v>
      </c>
      <c r="O292" s="218">
        <f>RPT_LNS_LUONG_CHE_DO!BA294</f>
        <v>6750000</v>
      </c>
      <c r="P292" s="218">
        <f>VLOOKUP(B292,RPT_LNS_LUONG_CHE_DO!$B$5:$CA$989,78,FALSE)</f>
        <v>0</v>
      </c>
      <c r="Q292" s="218">
        <f>VLOOKUP(B292,RPT_PHU_CAP_TN!$B$5:$G$1000,6,FALSE)</f>
        <v>0</v>
      </c>
      <c r="R292" s="218">
        <f>VLOOKUP(B292,RPT_TIEN_AN_TRUA!$B$5:$I$1000,8,FALSE)</f>
        <v>680000</v>
      </c>
      <c r="S292" s="218">
        <f>VLOOKUP(B292,RPT_LNS_LUONG_CHE_DO!$B$5:$BV$993,68,FALSE)+VLOOKUP(B292,RPT_LNS_LUONG_CHE_DO!$B$5:$BW$993,69,FALSE)</f>
        <v>0</v>
      </c>
      <c r="T292" s="218">
        <f t="shared" si="8"/>
        <v>7430000</v>
      </c>
      <c r="U292" s="219">
        <f>VLOOKUP(B292,RPT_BAO_HIEM!$B$5:$N$1000,11,FALSE)</f>
        <v>302240</v>
      </c>
      <c r="V292" s="219">
        <f>VLOOKUP(B292,RPT_BAO_HIEM!$B$5:$N$1000,12,FALSE)</f>
        <v>56670</v>
      </c>
      <c r="W292" s="219">
        <f>VLOOKUP(B292,RPT_BAO_HIEM!$B$5:$N$1000,13,FALSE)</f>
        <v>37780</v>
      </c>
      <c r="X292" s="220">
        <f>VLOOKUP(B292,RPT_DOAN_PHI!$B$5:$H$968,7,FALSE)</f>
        <v>67500</v>
      </c>
      <c r="Y292" s="219">
        <f>VLOOKUP(B292,RPT_THUE!$B$5:$H$933,7,FALSE)</f>
        <v>168456</v>
      </c>
      <c r="Z292" s="219">
        <f t="shared" si="9"/>
        <v>632646</v>
      </c>
      <c r="AA292" s="221">
        <f t="shared" si="10"/>
        <v>6797354</v>
      </c>
      <c r="AB292" s="309">
        <v>334125</v>
      </c>
      <c r="AC292" s="221"/>
      <c r="AD292" s="221">
        <f t="shared" si="15"/>
        <v>6463229</v>
      </c>
      <c r="AE292">
        <v>6463229</v>
      </c>
      <c r="AF292" s="338">
        <f t="shared" si="18"/>
        <v>0</v>
      </c>
    </row>
    <row r="293" spans="1:32" ht="14.25" x14ac:dyDescent="0.2">
      <c r="A293" s="89">
        <f t="shared" si="19"/>
        <v>290</v>
      </c>
      <c r="B293" s="212">
        <f>GD_CHUNG!B295</f>
        <v>13448</v>
      </c>
      <c r="C293" s="212" t="str">
        <f>GD_CHUNG!C295</f>
        <v>Nguyễn Hùng Anh</v>
      </c>
      <c r="D293" s="212" t="str">
        <f>GD_CHUNG!D295</f>
        <v>Nhân viên Bốc xếp</v>
      </c>
      <c r="E293" s="213" t="str">
        <f>GD_CHUNG!G295</f>
        <v>HD3N</v>
      </c>
      <c r="F293" s="214">
        <f>VLOOKUP(B293,GD_LCD_HS_LNS!$B$4:$E$1000,4,FALSE)</f>
        <v>3778000</v>
      </c>
      <c r="G293" s="215">
        <f>VLOOKUP(B293,GD_CHUNG!$B$5:$N$594,13,FALSE)</f>
        <v>19028960229013</v>
      </c>
      <c r="H293" s="216">
        <f>VLOOKUP(B293,GD_CHAM_CONG!$C$6:$AN$997,38,FALSE)</f>
        <v>27</v>
      </c>
      <c r="I293" s="216">
        <f>VLOOKUP(B293,GD_CHAM_CONG!$C$6:$AS$997,39,FALSE)+VLOOKUP(B293,GD_CHAM_CONG!$C$6:$AS$997,40,FALSE)+VLOOKUP(B293,GD_CHAM_CONG!$C$6:$AS$997,41,FALSE)+VLOOKUP(B293,GD_CHAM_CONG!$C$6:$AS$997,42,FALSE)+VLOOKUP(B293,GD_CHAM_CONG!$C$6:$AS$997,43,FALSE)</f>
        <v>0</v>
      </c>
      <c r="J293" s="216">
        <f>VLOOKUP(B293,GD_CHAM_CONG!$C$6:$AV$997,44,FALSE)+VLOOKUP(B293,GD_CHAM_CONG!$C$6:$AV$997,45,FALSE)+VLOOKUP(B293,GD_CHAM_CONG!$C$6:$AV$997,46,FALSE)</f>
        <v>0</v>
      </c>
      <c r="K293" s="216">
        <f>VLOOKUP(B293,GD_CHAM_CONG!$C$6:$AW$997,47,FALSE)</f>
        <v>0</v>
      </c>
      <c r="L293" s="216">
        <f>VLOOKUP(B293,GD_CHAM_CONG!$C$6:$AZ$997,47,FALSE)+VLOOKUP(B293,GD_CHAM_CONG!$C$6:$AZ$997,48,FALSE)</f>
        <v>0</v>
      </c>
      <c r="M293" s="216">
        <f>VLOOKUP(B293,GD_CHAM_CONG!$C$6:$BF$997,50,FALSE)+VLOOKUP(B293,GD_CHAM_CONG!$C$6:$BF$997,51,FALSE)+VLOOKUP(B293,GD_CHAM_CONG!$C$6:$BF$997,52,FALSE)+VLOOKUP(B293,GD_CHAM_CONG!$C$6:$BF$997,53,FALSE)+VLOOKUP(B293,GD_CHAM_CONG!$C$6:$BF$997,54,FALSE)</f>
        <v>0</v>
      </c>
      <c r="N293" s="217">
        <f>VLOOKUP(B293,GD_CHAM_CONG!$C$1:$BJ$480,60,FALSE)</f>
        <v>1</v>
      </c>
      <c r="O293" s="218">
        <f>RPT_LNS_LUONG_CHE_DO!BA295</f>
        <v>6750000</v>
      </c>
      <c r="P293" s="218">
        <f>VLOOKUP(B293,RPT_LNS_LUONG_CHE_DO!$B$5:$CA$989,78,FALSE)</f>
        <v>0</v>
      </c>
      <c r="Q293" s="218">
        <f>VLOOKUP(B293,RPT_PHU_CAP_TN!$B$5:$G$1000,6,FALSE)</f>
        <v>0</v>
      </c>
      <c r="R293" s="218">
        <f>VLOOKUP(B293,RPT_TIEN_AN_TRUA!$B$5:$I$1000,8,FALSE)</f>
        <v>680000</v>
      </c>
      <c r="S293" s="218">
        <f>VLOOKUP(B293,RPT_LNS_LUONG_CHE_DO!$B$5:$BV$993,68,FALSE)+VLOOKUP(B293,RPT_LNS_LUONG_CHE_DO!$B$5:$BW$993,69,FALSE)</f>
        <v>0</v>
      </c>
      <c r="T293" s="218">
        <f t="shared" si="8"/>
        <v>7430000</v>
      </c>
      <c r="U293" s="219">
        <f>VLOOKUP(B293,RPT_BAO_HIEM!$B$5:$N$1000,11,FALSE)</f>
        <v>302240</v>
      </c>
      <c r="V293" s="219">
        <f>VLOOKUP(B293,RPT_BAO_HIEM!$B$5:$N$1000,12,FALSE)</f>
        <v>56670</v>
      </c>
      <c r="W293" s="219">
        <f>VLOOKUP(B293,RPT_BAO_HIEM!$B$5:$N$1000,13,FALSE)</f>
        <v>37780</v>
      </c>
      <c r="X293" s="220">
        <f>VLOOKUP(B293,RPT_DOAN_PHI!$B$5:$H$968,7,FALSE)</f>
        <v>67500</v>
      </c>
      <c r="Y293" s="219">
        <f>VLOOKUP(B293,RPT_THUE!$B$5:$H$933,7,FALSE)</f>
        <v>185331</v>
      </c>
      <c r="Z293" s="219">
        <f t="shared" si="9"/>
        <v>649521</v>
      </c>
      <c r="AA293" s="221">
        <f t="shared" si="10"/>
        <v>6780479</v>
      </c>
      <c r="AB293" s="221"/>
      <c r="AC293" s="221"/>
      <c r="AD293" s="221">
        <f t="shared" si="15"/>
        <v>6780479</v>
      </c>
      <c r="AE293">
        <v>6780479</v>
      </c>
      <c r="AF293" s="338">
        <f t="shared" si="18"/>
        <v>0</v>
      </c>
    </row>
    <row r="294" spans="1:32" ht="14.25" x14ac:dyDescent="0.2">
      <c r="A294" s="89">
        <f t="shared" si="19"/>
        <v>291</v>
      </c>
      <c r="B294" s="212">
        <f>GD_CHUNG!B296</f>
        <v>13450</v>
      </c>
      <c r="C294" s="212" t="str">
        <f>GD_CHUNG!C296</f>
        <v>Phạm Văn Mạnh</v>
      </c>
      <c r="D294" s="212" t="str">
        <f>GD_CHUNG!D296</f>
        <v>Nhân viên Bốc xếp</v>
      </c>
      <c r="E294" s="213" t="str">
        <f>GD_CHUNG!G296</f>
        <v>HD3N</v>
      </c>
      <c r="F294" s="214">
        <f>VLOOKUP(B294,GD_LCD_HS_LNS!$B$4:$E$1000,4,FALSE)</f>
        <v>3778000</v>
      </c>
      <c r="G294" s="215">
        <f>VLOOKUP(B294,GD_CHUNG!$B$5:$N$594,13,FALSE)</f>
        <v>19027722431029</v>
      </c>
      <c r="H294" s="216">
        <f>VLOOKUP(B294,GD_CHAM_CONG!$C$6:$AN$997,38,FALSE)</f>
        <v>27</v>
      </c>
      <c r="I294" s="216">
        <f>VLOOKUP(B294,GD_CHAM_CONG!$C$6:$AS$997,39,FALSE)+VLOOKUP(B294,GD_CHAM_CONG!$C$6:$AS$997,40,FALSE)+VLOOKUP(B294,GD_CHAM_CONG!$C$6:$AS$997,41,FALSE)+VLOOKUP(B294,GD_CHAM_CONG!$C$6:$AS$997,42,FALSE)+VLOOKUP(B294,GD_CHAM_CONG!$C$6:$AS$997,43,FALSE)</f>
        <v>0</v>
      </c>
      <c r="J294" s="216">
        <f>VLOOKUP(B294,GD_CHAM_CONG!$C$6:$AV$997,44,FALSE)+VLOOKUP(B294,GD_CHAM_CONG!$C$6:$AV$997,45,FALSE)+VLOOKUP(B294,GD_CHAM_CONG!$C$6:$AV$997,46,FALSE)</f>
        <v>0</v>
      </c>
      <c r="K294" s="216">
        <f>VLOOKUP(B294,GD_CHAM_CONG!$C$6:$AW$997,47,FALSE)</f>
        <v>0</v>
      </c>
      <c r="L294" s="216">
        <f>VLOOKUP(B294,GD_CHAM_CONG!$C$6:$AZ$997,47,FALSE)+VLOOKUP(B294,GD_CHAM_CONG!$C$6:$AZ$997,48,FALSE)</f>
        <v>0</v>
      </c>
      <c r="M294" s="216">
        <f>VLOOKUP(B294,GD_CHAM_CONG!$C$6:$BF$997,50,FALSE)+VLOOKUP(B294,GD_CHAM_CONG!$C$6:$BF$997,51,FALSE)+VLOOKUP(B294,GD_CHAM_CONG!$C$6:$BF$997,52,FALSE)+VLOOKUP(B294,GD_CHAM_CONG!$C$6:$BF$997,53,FALSE)+VLOOKUP(B294,GD_CHAM_CONG!$C$6:$BF$997,54,FALSE)</f>
        <v>0</v>
      </c>
      <c r="N294" s="217">
        <f>VLOOKUP(B294,GD_CHAM_CONG!$C$1:$BJ$480,60,FALSE)</f>
        <v>1</v>
      </c>
      <c r="O294" s="218">
        <f>RPT_LNS_LUONG_CHE_DO!BA296</f>
        <v>6750000</v>
      </c>
      <c r="P294" s="218">
        <f>VLOOKUP(B294,RPT_LNS_LUONG_CHE_DO!$B$5:$CA$989,78,FALSE)</f>
        <v>0</v>
      </c>
      <c r="Q294" s="218">
        <f>VLOOKUP(B294,RPT_PHU_CAP_TN!$B$5:$G$1000,6,FALSE)</f>
        <v>0</v>
      </c>
      <c r="R294" s="218">
        <f>VLOOKUP(B294,RPT_TIEN_AN_TRUA!$B$5:$I$1000,8,FALSE)</f>
        <v>680000</v>
      </c>
      <c r="S294" s="218">
        <f>VLOOKUP(B294,RPT_LNS_LUONG_CHE_DO!$B$5:$BV$993,68,FALSE)+VLOOKUP(B294,RPT_LNS_LUONG_CHE_DO!$B$5:$BW$993,69,FALSE)</f>
        <v>0</v>
      </c>
      <c r="T294" s="218">
        <f t="shared" si="8"/>
        <v>7430000</v>
      </c>
      <c r="U294" s="219">
        <f>VLOOKUP(B294,RPT_BAO_HIEM!$B$5:$N$1000,11,FALSE)</f>
        <v>302240</v>
      </c>
      <c r="V294" s="219">
        <f>VLOOKUP(B294,RPT_BAO_HIEM!$B$5:$N$1000,12,FALSE)</f>
        <v>56670</v>
      </c>
      <c r="W294" s="219">
        <f>VLOOKUP(B294,RPT_BAO_HIEM!$B$5:$N$1000,13,FALSE)</f>
        <v>37780</v>
      </c>
      <c r="X294" s="220">
        <f>VLOOKUP(B294,RPT_DOAN_PHI!$B$5:$H$968,7,FALSE)</f>
        <v>67500</v>
      </c>
      <c r="Y294" s="219">
        <f>VLOOKUP(B294,RPT_THUE!$B$5:$H$933,7,FALSE)</f>
        <v>185331</v>
      </c>
      <c r="Z294" s="219">
        <f t="shared" si="9"/>
        <v>649521</v>
      </c>
      <c r="AA294" s="221">
        <f t="shared" si="10"/>
        <v>6780479</v>
      </c>
      <c r="AB294" s="221"/>
      <c r="AC294" s="221"/>
      <c r="AD294" s="221">
        <f t="shared" si="15"/>
        <v>6780479</v>
      </c>
      <c r="AE294">
        <v>6780479</v>
      </c>
      <c r="AF294" s="338">
        <f t="shared" si="18"/>
        <v>0</v>
      </c>
    </row>
    <row r="295" spans="1:32" ht="14.25" x14ac:dyDescent="0.2">
      <c r="A295" s="89">
        <f t="shared" si="19"/>
        <v>292</v>
      </c>
      <c r="B295" s="212">
        <f>GD_CHUNG!B297</f>
        <v>13451</v>
      </c>
      <c r="C295" s="212" t="str">
        <f>GD_CHUNG!C297</f>
        <v>Vũ Minh Tiến</v>
      </c>
      <c r="D295" s="212" t="str">
        <f>GD_CHUNG!D297</f>
        <v>Nhân viên Bốc xếp</v>
      </c>
      <c r="E295" s="213" t="str">
        <f>GD_CHUNG!G297</f>
        <v>HD3N</v>
      </c>
      <c r="F295" s="214">
        <f>VLOOKUP(B295,GD_LCD_HS_LNS!$B$4:$E$1000,4,FALSE)</f>
        <v>3778000</v>
      </c>
      <c r="G295" s="215">
        <f>VLOOKUP(B295,GD_CHUNG!$B$5:$N$594,13,FALSE)</f>
        <v>19028960266016</v>
      </c>
      <c r="H295" s="216">
        <f>VLOOKUP(B295,GD_CHAM_CONG!$C$6:$AN$997,38,FALSE)</f>
        <v>27</v>
      </c>
      <c r="I295" s="216">
        <f>VLOOKUP(B295,GD_CHAM_CONG!$C$6:$AS$997,39,FALSE)+VLOOKUP(B295,GD_CHAM_CONG!$C$6:$AS$997,40,FALSE)+VLOOKUP(B295,GD_CHAM_CONG!$C$6:$AS$997,41,FALSE)+VLOOKUP(B295,GD_CHAM_CONG!$C$6:$AS$997,42,FALSE)+VLOOKUP(B295,GD_CHAM_CONG!$C$6:$AS$997,43,FALSE)</f>
        <v>0</v>
      </c>
      <c r="J295" s="216">
        <f>VLOOKUP(B295,GD_CHAM_CONG!$C$6:$AV$997,44,FALSE)+VLOOKUP(B295,GD_CHAM_CONG!$C$6:$AV$997,45,FALSE)+VLOOKUP(B295,GD_CHAM_CONG!$C$6:$AV$997,46,FALSE)</f>
        <v>0</v>
      </c>
      <c r="K295" s="216">
        <f>VLOOKUP(B295,GD_CHAM_CONG!$C$6:$AW$997,47,FALSE)</f>
        <v>0</v>
      </c>
      <c r="L295" s="216">
        <f>VLOOKUP(B295,GD_CHAM_CONG!$C$6:$AZ$997,47,FALSE)+VLOOKUP(B295,GD_CHAM_CONG!$C$6:$AZ$997,48,FALSE)</f>
        <v>0</v>
      </c>
      <c r="M295" s="216">
        <f>VLOOKUP(B295,GD_CHAM_CONG!$C$6:$BF$997,50,FALSE)+VLOOKUP(B295,GD_CHAM_CONG!$C$6:$BF$997,51,FALSE)+VLOOKUP(B295,GD_CHAM_CONG!$C$6:$BF$997,52,FALSE)+VLOOKUP(B295,GD_CHAM_CONG!$C$6:$BF$997,53,FALSE)+VLOOKUP(B295,GD_CHAM_CONG!$C$6:$BF$997,54,FALSE)</f>
        <v>0</v>
      </c>
      <c r="N295" s="217">
        <f>VLOOKUP(B295,GD_CHAM_CONG!$C$1:$BJ$480,60,FALSE)</f>
        <v>1</v>
      </c>
      <c r="O295" s="218">
        <f>RPT_LNS_LUONG_CHE_DO!BA297</f>
        <v>6750000</v>
      </c>
      <c r="P295" s="218">
        <f>VLOOKUP(B295,RPT_LNS_LUONG_CHE_DO!$B$5:$CA$989,78,FALSE)</f>
        <v>0</v>
      </c>
      <c r="Q295" s="218">
        <f>VLOOKUP(B295,RPT_PHU_CAP_TN!$B$5:$G$1000,6,FALSE)</f>
        <v>0</v>
      </c>
      <c r="R295" s="218">
        <f>VLOOKUP(B295,RPT_TIEN_AN_TRUA!$B$5:$I$1000,8,FALSE)</f>
        <v>680000</v>
      </c>
      <c r="S295" s="218">
        <f>VLOOKUP(B295,RPT_LNS_LUONG_CHE_DO!$B$5:$BV$993,68,FALSE)+VLOOKUP(B295,RPT_LNS_LUONG_CHE_DO!$B$5:$BW$993,69,FALSE)</f>
        <v>0</v>
      </c>
      <c r="T295" s="218">
        <f t="shared" si="8"/>
        <v>7430000</v>
      </c>
      <c r="U295" s="219">
        <f>VLOOKUP(B295,RPT_BAO_HIEM!$B$5:$N$1000,11,FALSE)</f>
        <v>302240</v>
      </c>
      <c r="V295" s="219">
        <f>VLOOKUP(B295,RPT_BAO_HIEM!$B$5:$N$1000,12,FALSE)</f>
        <v>56670</v>
      </c>
      <c r="W295" s="219">
        <f>VLOOKUP(B295,RPT_BAO_HIEM!$B$5:$N$1000,13,FALSE)</f>
        <v>37780</v>
      </c>
      <c r="X295" s="220">
        <f>VLOOKUP(B295,RPT_DOAN_PHI!$B$5:$H$968,7,FALSE)</f>
        <v>67500</v>
      </c>
      <c r="Y295" s="219">
        <f>VLOOKUP(B295,RPT_THUE!$B$5:$H$933,7,FALSE)</f>
        <v>185331</v>
      </c>
      <c r="Z295" s="219">
        <f t="shared" si="9"/>
        <v>649521</v>
      </c>
      <c r="AA295" s="221">
        <f t="shared" si="10"/>
        <v>6780479</v>
      </c>
      <c r="AB295" s="221"/>
      <c r="AC295" s="221"/>
      <c r="AD295" s="221">
        <f t="shared" si="15"/>
        <v>6780479</v>
      </c>
      <c r="AE295">
        <v>6780479</v>
      </c>
      <c r="AF295" s="338">
        <f t="shared" si="18"/>
        <v>0</v>
      </c>
    </row>
    <row r="296" spans="1:32" ht="14.25" x14ac:dyDescent="0.2">
      <c r="A296" s="89">
        <f t="shared" si="19"/>
        <v>293</v>
      </c>
      <c r="B296" s="212">
        <f>GD_CHUNG!B298</f>
        <v>13453</v>
      </c>
      <c r="C296" s="212" t="str">
        <f>GD_CHUNG!C298</f>
        <v>Nguyễn Văn Khiêm</v>
      </c>
      <c r="D296" s="212" t="str">
        <f>GD_CHUNG!D298</f>
        <v>Nhân viên Bốc xếp</v>
      </c>
      <c r="E296" s="213" t="str">
        <f>GD_CHUNG!G298</f>
        <v>HD3N</v>
      </c>
      <c r="F296" s="214">
        <f>VLOOKUP(B296,GD_LCD_HS_LNS!$B$4:$E$1000,4,FALSE)</f>
        <v>3778000</v>
      </c>
      <c r="G296" s="215">
        <f>VLOOKUP(B296,GD_CHUNG!$B$5:$N$594,13,FALSE)</f>
        <v>19027527604016</v>
      </c>
      <c r="H296" s="216">
        <f>VLOOKUP(B296,GD_CHAM_CONG!$C$6:$AN$997,38,FALSE)</f>
        <v>27</v>
      </c>
      <c r="I296" s="216">
        <f>VLOOKUP(B296,GD_CHAM_CONG!$C$6:$AS$997,39,FALSE)+VLOOKUP(B296,GD_CHAM_CONG!$C$6:$AS$997,40,FALSE)+VLOOKUP(B296,GD_CHAM_CONG!$C$6:$AS$997,41,FALSE)+VLOOKUP(B296,GD_CHAM_CONG!$C$6:$AS$997,42,FALSE)+VLOOKUP(B296,GD_CHAM_CONG!$C$6:$AS$997,43,FALSE)</f>
        <v>0</v>
      </c>
      <c r="J296" s="216">
        <f>VLOOKUP(B296,GD_CHAM_CONG!$C$6:$AV$997,44,FALSE)+VLOOKUP(B296,GD_CHAM_CONG!$C$6:$AV$997,45,FALSE)+VLOOKUP(B296,GD_CHAM_CONG!$C$6:$AV$997,46,FALSE)</f>
        <v>0</v>
      </c>
      <c r="K296" s="216">
        <f>VLOOKUP(B296,GD_CHAM_CONG!$C$6:$AW$997,47,FALSE)</f>
        <v>0</v>
      </c>
      <c r="L296" s="216">
        <f>VLOOKUP(B296,GD_CHAM_CONG!$C$6:$AZ$997,47,FALSE)+VLOOKUP(B296,GD_CHAM_CONG!$C$6:$AZ$997,48,FALSE)</f>
        <v>0</v>
      </c>
      <c r="M296" s="216">
        <f>VLOOKUP(B296,GD_CHAM_CONG!$C$6:$BF$997,50,FALSE)+VLOOKUP(B296,GD_CHAM_CONG!$C$6:$BF$997,51,FALSE)+VLOOKUP(B296,GD_CHAM_CONG!$C$6:$BF$997,52,FALSE)+VLOOKUP(B296,GD_CHAM_CONG!$C$6:$BF$997,53,FALSE)+VLOOKUP(B296,GD_CHAM_CONG!$C$6:$BF$997,54,FALSE)</f>
        <v>0</v>
      </c>
      <c r="N296" s="217">
        <f>VLOOKUP(B296,GD_CHAM_CONG!$C$1:$BJ$480,60,FALSE)</f>
        <v>1</v>
      </c>
      <c r="O296" s="218">
        <f>RPT_LNS_LUONG_CHE_DO!BA298</f>
        <v>6750000</v>
      </c>
      <c r="P296" s="218">
        <f>VLOOKUP(B296,RPT_LNS_LUONG_CHE_DO!$B$5:$CA$989,78,FALSE)</f>
        <v>0</v>
      </c>
      <c r="Q296" s="218">
        <f>VLOOKUP(B296,RPT_PHU_CAP_TN!$B$5:$G$1000,6,FALSE)</f>
        <v>0</v>
      </c>
      <c r="R296" s="218">
        <f>VLOOKUP(B296,RPT_TIEN_AN_TRUA!$B$5:$I$1000,8,FALSE)</f>
        <v>680000</v>
      </c>
      <c r="S296" s="218">
        <f>VLOOKUP(B296,RPT_LNS_LUONG_CHE_DO!$B$5:$BV$993,68,FALSE)+VLOOKUP(B296,RPT_LNS_LUONG_CHE_DO!$B$5:$BW$993,69,FALSE)</f>
        <v>0</v>
      </c>
      <c r="T296" s="218">
        <f t="shared" si="8"/>
        <v>7430000</v>
      </c>
      <c r="U296" s="219">
        <f>VLOOKUP(B296,RPT_BAO_HIEM!$B$5:$N$1000,11,FALSE)</f>
        <v>302240</v>
      </c>
      <c r="V296" s="219">
        <f>VLOOKUP(B296,RPT_BAO_HIEM!$B$5:$N$1000,12,FALSE)</f>
        <v>56670</v>
      </c>
      <c r="W296" s="219">
        <f>VLOOKUP(B296,RPT_BAO_HIEM!$B$5:$N$1000,13,FALSE)</f>
        <v>37780</v>
      </c>
      <c r="X296" s="220">
        <f>VLOOKUP(B296,RPT_DOAN_PHI!$B$5:$H$968,7,FALSE)</f>
        <v>67500</v>
      </c>
      <c r="Y296" s="219">
        <f>VLOOKUP(B296,RPT_THUE!$B$5:$H$933,7,FALSE)</f>
        <v>185331</v>
      </c>
      <c r="Z296" s="219">
        <f t="shared" si="9"/>
        <v>649521</v>
      </c>
      <c r="AA296" s="221">
        <f t="shared" si="10"/>
        <v>6780479</v>
      </c>
      <c r="AB296" s="221"/>
      <c r="AC296" s="221"/>
      <c r="AD296" s="221">
        <f t="shared" si="15"/>
        <v>6780479</v>
      </c>
      <c r="AE296">
        <v>6780479</v>
      </c>
      <c r="AF296" s="338">
        <f t="shared" si="18"/>
        <v>0</v>
      </c>
    </row>
    <row r="297" spans="1:32" ht="14.25" x14ac:dyDescent="0.2">
      <c r="A297" s="89">
        <f t="shared" si="19"/>
        <v>294</v>
      </c>
      <c r="B297" s="212">
        <f>GD_CHUNG!B299</f>
        <v>13454</v>
      </c>
      <c r="C297" s="212" t="str">
        <f>GD_CHUNG!C299</f>
        <v>Nguyễn Xuân Hải</v>
      </c>
      <c r="D297" s="212" t="str">
        <f>GD_CHUNG!D299</f>
        <v>Nhân viên Bốc xếp</v>
      </c>
      <c r="E297" s="213" t="str">
        <f>GD_CHUNG!G299</f>
        <v>HD3N</v>
      </c>
      <c r="F297" s="214">
        <f>VLOOKUP(B297,GD_LCD_HS_LNS!$B$4:$E$1000,4,FALSE)</f>
        <v>3778000</v>
      </c>
      <c r="G297" s="215">
        <f>VLOOKUP(B297,GD_CHUNG!$B$5:$N$594,13,FALSE)</f>
        <v>19028960290014</v>
      </c>
      <c r="H297" s="216">
        <f>VLOOKUP(B297,GD_CHAM_CONG!$C$6:$AN$997,38,FALSE)</f>
        <v>10</v>
      </c>
      <c r="I297" s="216">
        <f>VLOOKUP(B297,GD_CHAM_CONG!$C$6:$AS$997,39,FALSE)+VLOOKUP(B297,GD_CHAM_CONG!$C$6:$AS$997,40,FALSE)+VLOOKUP(B297,GD_CHAM_CONG!$C$6:$AS$997,41,FALSE)+VLOOKUP(B297,GD_CHAM_CONG!$C$6:$AS$997,42,FALSE)+VLOOKUP(B297,GD_CHAM_CONG!$C$6:$AS$997,43,FALSE)</f>
        <v>17</v>
      </c>
      <c r="J297" s="216">
        <f>VLOOKUP(B297,GD_CHAM_CONG!$C$6:$AV$997,44,FALSE)+VLOOKUP(B297,GD_CHAM_CONG!$C$6:$AV$997,45,FALSE)+VLOOKUP(B297,GD_CHAM_CONG!$C$6:$AV$997,46,FALSE)</f>
        <v>0</v>
      </c>
      <c r="K297" s="216">
        <f>VLOOKUP(B297,GD_CHAM_CONG!$C$6:$AW$997,47,FALSE)</f>
        <v>0</v>
      </c>
      <c r="L297" s="216">
        <f>VLOOKUP(B297,GD_CHAM_CONG!$C$6:$AZ$997,47,FALSE)+VLOOKUP(B297,GD_CHAM_CONG!$C$6:$AZ$997,48,FALSE)</f>
        <v>0</v>
      </c>
      <c r="M297" s="216">
        <f>VLOOKUP(B297,GD_CHAM_CONG!$C$6:$BF$997,50,FALSE)+VLOOKUP(B297,GD_CHAM_CONG!$C$6:$BF$997,51,FALSE)+VLOOKUP(B297,GD_CHAM_CONG!$C$6:$BF$997,52,FALSE)+VLOOKUP(B297,GD_CHAM_CONG!$C$6:$BF$997,53,FALSE)+VLOOKUP(B297,GD_CHAM_CONG!$C$6:$BF$997,54,FALSE)</f>
        <v>0</v>
      </c>
      <c r="N297" s="217">
        <f>VLOOKUP(B297,GD_CHAM_CONG!$C$1:$BJ$480,60,FALSE)</f>
        <v>1</v>
      </c>
      <c r="O297" s="218">
        <f>RPT_LNS_LUONG_CHE_DO!BA299</f>
        <v>2500000</v>
      </c>
      <c r="P297" s="218">
        <f>VLOOKUP(B297,RPT_LNS_LUONG_CHE_DO!$B$5:$CA$989,78,FALSE)</f>
        <v>0</v>
      </c>
      <c r="Q297" s="218">
        <f>VLOOKUP(B297,RPT_PHU_CAP_TN!$B$5:$G$1000,6,FALSE)</f>
        <v>0</v>
      </c>
      <c r="R297" s="218">
        <f>VLOOKUP(B297,RPT_TIEN_AN_TRUA!$B$5:$I$1000,8,FALSE)</f>
        <v>251851.85185185182</v>
      </c>
      <c r="S297" s="218">
        <f>VLOOKUP(B297,RPT_LNS_LUONG_CHE_DO!$B$5:$BV$993,68,FALSE)+VLOOKUP(B297,RPT_LNS_LUONG_CHE_DO!$B$5:$BW$993,69,FALSE)</f>
        <v>0</v>
      </c>
      <c r="T297" s="218">
        <f t="shared" si="8"/>
        <v>2751851.8518518517</v>
      </c>
      <c r="U297" s="219">
        <f>VLOOKUP(B297,RPT_BAO_HIEM!$B$5:$N$1000,11,FALSE)</f>
        <v>302240</v>
      </c>
      <c r="V297" s="219">
        <f>VLOOKUP(B297,RPT_BAO_HIEM!$B$5:$N$1000,12,FALSE)</f>
        <v>56670</v>
      </c>
      <c r="W297" s="219">
        <f>VLOOKUP(B297,RPT_BAO_HIEM!$B$5:$N$1000,13,FALSE)</f>
        <v>37780</v>
      </c>
      <c r="X297" s="220">
        <f>VLOOKUP(B297,RPT_DOAN_PHI!$B$5:$H$968,7,FALSE)</f>
        <v>25000</v>
      </c>
      <c r="Y297" s="219">
        <f>VLOOKUP(B297,RPT_THUE!$B$5:$H$933,7,FALSE)</f>
        <v>0</v>
      </c>
      <c r="Z297" s="219">
        <f t="shared" si="9"/>
        <v>421690</v>
      </c>
      <c r="AA297" s="221">
        <f t="shared" si="10"/>
        <v>2330161.8518518517</v>
      </c>
      <c r="AB297" s="221"/>
      <c r="AC297" s="221"/>
      <c r="AD297" s="221">
        <f t="shared" si="15"/>
        <v>2330161.8518518517</v>
      </c>
      <c r="AE297">
        <v>2330161.8518518517</v>
      </c>
      <c r="AF297" s="338">
        <f t="shared" si="18"/>
        <v>0</v>
      </c>
    </row>
    <row r="298" spans="1:32" ht="14.25" x14ac:dyDescent="0.2">
      <c r="A298" s="89">
        <f t="shared" si="19"/>
        <v>295</v>
      </c>
      <c r="B298" s="212">
        <f>GD_CHUNG!B300</f>
        <v>13455</v>
      </c>
      <c r="C298" s="212" t="str">
        <f>GD_CHUNG!C300</f>
        <v>Nguyễn Như Tuấn</v>
      </c>
      <c r="D298" s="212" t="str">
        <f>GD_CHUNG!D300</f>
        <v>Nhân viên Bốc xếp</v>
      </c>
      <c r="E298" s="213" t="str">
        <f>GD_CHUNG!G300</f>
        <v>HD3N</v>
      </c>
      <c r="F298" s="214">
        <f>VLOOKUP(B298,GD_LCD_HS_LNS!$B$4:$E$1000,4,FALSE)</f>
        <v>3778000</v>
      </c>
      <c r="G298" s="215">
        <f>VLOOKUP(B298,GD_CHUNG!$B$5:$N$594,13,FALSE)</f>
        <v>19028960241013</v>
      </c>
      <c r="H298" s="216">
        <f>VLOOKUP(B298,GD_CHAM_CONG!$C$6:$AN$997,38,FALSE)</f>
        <v>27</v>
      </c>
      <c r="I298" s="216">
        <f>VLOOKUP(B298,GD_CHAM_CONG!$C$6:$AS$997,39,FALSE)+VLOOKUP(B298,GD_CHAM_CONG!$C$6:$AS$997,40,FALSE)+VLOOKUP(B298,GD_CHAM_CONG!$C$6:$AS$997,41,FALSE)+VLOOKUP(B298,GD_CHAM_CONG!$C$6:$AS$997,42,FALSE)+VLOOKUP(B298,GD_CHAM_CONG!$C$6:$AS$997,43,FALSE)</f>
        <v>0</v>
      </c>
      <c r="J298" s="216">
        <f>VLOOKUP(B298,GD_CHAM_CONG!$C$6:$AV$997,44,FALSE)+VLOOKUP(B298,GD_CHAM_CONG!$C$6:$AV$997,45,FALSE)+VLOOKUP(B298,GD_CHAM_CONG!$C$6:$AV$997,46,FALSE)</f>
        <v>0</v>
      </c>
      <c r="K298" s="216">
        <f>VLOOKUP(B298,GD_CHAM_CONG!$C$6:$AW$997,47,FALSE)</f>
        <v>0</v>
      </c>
      <c r="L298" s="216">
        <f>VLOOKUP(B298,GD_CHAM_CONG!$C$6:$AZ$997,47,FALSE)+VLOOKUP(B298,GD_CHAM_CONG!$C$6:$AZ$997,48,FALSE)</f>
        <v>0</v>
      </c>
      <c r="M298" s="216">
        <f>VLOOKUP(B298,GD_CHAM_CONG!$C$6:$BF$997,50,FALSE)+VLOOKUP(B298,GD_CHAM_CONG!$C$6:$BF$997,51,FALSE)+VLOOKUP(B298,GD_CHAM_CONG!$C$6:$BF$997,52,FALSE)+VLOOKUP(B298,GD_CHAM_CONG!$C$6:$BF$997,53,FALSE)+VLOOKUP(B298,GD_CHAM_CONG!$C$6:$BF$997,54,FALSE)</f>
        <v>0</v>
      </c>
      <c r="N298" s="217">
        <f>VLOOKUP(B298,GD_CHAM_CONG!$C$1:$BJ$480,60,FALSE)</f>
        <v>1</v>
      </c>
      <c r="O298" s="218">
        <f>RPT_LNS_LUONG_CHE_DO!BA300</f>
        <v>6750000</v>
      </c>
      <c r="P298" s="218">
        <f>VLOOKUP(B298,RPT_LNS_LUONG_CHE_DO!$B$5:$CA$989,78,FALSE)</f>
        <v>0</v>
      </c>
      <c r="Q298" s="218">
        <f>VLOOKUP(B298,RPT_PHU_CAP_TN!$B$5:$G$1000,6,FALSE)</f>
        <v>0</v>
      </c>
      <c r="R298" s="218">
        <f>VLOOKUP(B298,RPT_TIEN_AN_TRUA!$B$5:$I$1000,8,FALSE)</f>
        <v>680000</v>
      </c>
      <c r="S298" s="218">
        <f>VLOOKUP(B298,RPT_LNS_LUONG_CHE_DO!$B$5:$BV$993,68,FALSE)+VLOOKUP(B298,RPT_LNS_LUONG_CHE_DO!$B$5:$BW$993,69,FALSE)</f>
        <v>0</v>
      </c>
      <c r="T298" s="218">
        <f t="shared" si="8"/>
        <v>7430000</v>
      </c>
      <c r="U298" s="219">
        <f>VLOOKUP(B298,RPT_BAO_HIEM!$B$5:$N$1000,11,FALSE)</f>
        <v>302240</v>
      </c>
      <c r="V298" s="219">
        <f>VLOOKUP(B298,RPT_BAO_HIEM!$B$5:$N$1000,12,FALSE)</f>
        <v>56670</v>
      </c>
      <c r="W298" s="219">
        <f>VLOOKUP(B298,RPT_BAO_HIEM!$B$5:$N$1000,13,FALSE)</f>
        <v>37780</v>
      </c>
      <c r="X298" s="220">
        <f>VLOOKUP(B298,RPT_DOAN_PHI!$B$5:$H$968,7,FALSE)</f>
        <v>67500</v>
      </c>
      <c r="Y298" s="219">
        <f>VLOOKUP(B298,RPT_THUE!$B$5:$H$933,7,FALSE)</f>
        <v>185331</v>
      </c>
      <c r="Z298" s="219">
        <f t="shared" si="9"/>
        <v>649521</v>
      </c>
      <c r="AA298" s="221">
        <f t="shared" si="10"/>
        <v>6780479</v>
      </c>
      <c r="AB298" s="221"/>
      <c r="AC298" s="221"/>
      <c r="AD298" s="221">
        <f t="shared" si="15"/>
        <v>6780479</v>
      </c>
      <c r="AE298">
        <v>6780479</v>
      </c>
      <c r="AF298" s="338">
        <f t="shared" si="18"/>
        <v>0</v>
      </c>
    </row>
    <row r="299" spans="1:32" ht="14.25" x14ac:dyDescent="0.2">
      <c r="A299" s="89">
        <f t="shared" si="19"/>
        <v>296</v>
      </c>
      <c r="B299" s="212">
        <f>GD_CHUNG!B301</f>
        <v>13457</v>
      </c>
      <c r="C299" s="212" t="str">
        <f>GD_CHUNG!C301</f>
        <v>Trần Thanh Tuấn</v>
      </c>
      <c r="D299" s="212" t="str">
        <f>GD_CHUNG!D301</f>
        <v>Nhân viên Bốc xếp</v>
      </c>
      <c r="E299" s="213" t="str">
        <f>GD_CHUNG!G301</f>
        <v>HD3N</v>
      </c>
      <c r="F299" s="214">
        <f>VLOOKUP(B299,GD_LCD_HS_LNS!$B$4:$E$1000,4,FALSE)</f>
        <v>3778000</v>
      </c>
      <c r="G299" s="215">
        <f>VLOOKUP(B299,GD_CHUNG!$B$5:$N$594,13,FALSE)</f>
        <v>10521547311017</v>
      </c>
      <c r="H299" s="216">
        <f>VLOOKUP(B299,GD_CHAM_CONG!$C$6:$AN$997,38,FALSE)</f>
        <v>27</v>
      </c>
      <c r="I299" s="216">
        <f>VLOOKUP(B299,GD_CHAM_CONG!$C$6:$AS$997,39,FALSE)+VLOOKUP(B299,GD_CHAM_CONG!$C$6:$AS$997,40,FALSE)+VLOOKUP(B299,GD_CHAM_CONG!$C$6:$AS$997,41,FALSE)+VLOOKUP(B299,GD_CHAM_CONG!$C$6:$AS$997,42,FALSE)+VLOOKUP(B299,GD_CHAM_CONG!$C$6:$AS$997,43,FALSE)</f>
        <v>0</v>
      </c>
      <c r="J299" s="216">
        <f>VLOOKUP(B299,GD_CHAM_CONG!$C$6:$AV$997,44,FALSE)+VLOOKUP(B299,GD_CHAM_CONG!$C$6:$AV$997,45,FALSE)+VLOOKUP(B299,GD_CHAM_CONG!$C$6:$AV$997,46,FALSE)</f>
        <v>0</v>
      </c>
      <c r="K299" s="216">
        <f>VLOOKUP(B299,GD_CHAM_CONG!$C$6:$AW$997,47,FALSE)</f>
        <v>0</v>
      </c>
      <c r="L299" s="216">
        <f>VLOOKUP(B299,GD_CHAM_CONG!$C$6:$AZ$997,47,FALSE)+VLOOKUP(B299,GD_CHAM_CONG!$C$6:$AZ$997,48,FALSE)</f>
        <v>0</v>
      </c>
      <c r="M299" s="216">
        <f>VLOOKUP(B299,GD_CHAM_CONG!$C$6:$BF$997,50,FALSE)+VLOOKUP(B299,GD_CHAM_CONG!$C$6:$BF$997,51,FALSE)+VLOOKUP(B299,GD_CHAM_CONG!$C$6:$BF$997,52,FALSE)+VLOOKUP(B299,GD_CHAM_CONG!$C$6:$BF$997,53,FALSE)+VLOOKUP(B299,GD_CHAM_CONG!$C$6:$BF$997,54,FALSE)</f>
        <v>0</v>
      </c>
      <c r="N299" s="217">
        <f>VLOOKUP(B299,GD_CHAM_CONG!$C$1:$BJ$480,60,FALSE)</f>
        <v>1</v>
      </c>
      <c r="O299" s="218">
        <f>RPT_LNS_LUONG_CHE_DO!BA301</f>
        <v>6750000</v>
      </c>
      <c r="P299" s="218">
        <f>VLOOKUP(B299,RPT_LNS_LUONG_CHE_DO!$B$5:$CA$989,78,FALSE)</f>
        <v>0</v>
      </c>
      <c r="Q299" s="218">
        <f>VLOOKUP(B299,RPT_PHU_CAP_TN!$B$5:$G$1000,6,FALSE)</f>
        <v>155000</v>
      </c>
      <c r="R299" s="218">
        <f>VLOOKUP(B299,RPT_TIEN_AN_TRUA!$B$5:$I$1000,8,FALSE)</f>
        <v>680000</v>
      </c>
      <c r="S299" s="218">
        <f>VLOOKUP(B299,RPT_LNS_LUONG_CHE_DO!$B$5:$BV$993,68,FALSE)+VLOOKUP(B299,RPT_LNS_LUONG_CHE_DO!$B$5:$BW$993,69,FALSE)</f>
        <v>0</v>
      </c>
      <c r="T299" s="218">
        <f t="shared" si="8"/>
        <v>7585000</v>
      </c>
      <c r="U299" s="219">
        <f>VLOOKUP(B299,RPT_BAO_HIEM!$B$5:$N$1000,11,FALSE)</f>
        <v>302240</v>
      </c>
      <c r="V299" s="219">
        <f>VLOOKUP(B299,RPT_BAO_HIEM!$B$5:$N$1000,12,FALSE)</f>
        <v>56670</v>
      </c>
      <c r="W299" s="219">
        <f>VLOOKUP(B299,RPT_BAO_HIEM!$B$5:$N$1000,13,FALSE)</f>
        <v>37780</v>
      </c>
      <c r="X299" s="220">
        <f>VLOOKUP(B299,RPT_DOAN_PHI!$B$5:$H$968,7,FALSE)</f>
        <v>69050</v>
      </c>
      <c r="Y299" s="219">
        <f>VLOOKUP(B299,RPT_THUE!$B$5:$H$933,7,FALSE)</f>
        <v>200831</v>
      </c>
      <c r="Z299" s="219">
        <f t="shared" si="9"/>
        <v>666571</v>
      </c>
      <c r="AA299" s="221">
        <f t="shared" si="10"/>
        <v>6918429</v>
      </c>
      <c r="AB299" s="221"/>
      <c r="AC299" s="221"/>
      <c r="AD299" s="221">
        <f t="shared" si="15"/>
        <v>6918429</v>
      </c>
      <c r="AE299">
        <v>6918429</v>
      </c>
      <c r="AF299" s="338">
        <f t="shared" si="18"/>
        <v>0</v>
      </c>
    </row>
    <row r="300" spans="1:32" ht="14.25" x14ac:dyDescent="0.2">
      <c r="A300" s="89">
        <f t="shared" si="19"/>
        <v>297</v>
      </c>
      <c r="B300" s="212">
        <f>GD_CHUNG!B302</f>
        <v>13458</v>
      </c>
      <c r="C300" s="212" t="str">
        <f>GD_CHUNG!C302</f>
        <v>Nguyễn Việt Hải</v>
      </c>
      <c r="D300" s="212" t="str">
        <f>GD_CHUNG!D302</f>
        <v>Nhân viên Bốc xếp</v>
      </c>
      <c r="E300" s="213" t="str">
        <f>GD_CHUNG!G302</f>
        <v>HD3N</v>
      </c>
      <c r="F300" s="214">
        <f>VLOOKUP(B300,GD_LCD_HS_LNS!$B$4:$E$1000,4,FALSE)</f>
        <v>3778000</v>
      </c>
      <c r="G300" s="215">
        <f>VLOOKUP(B300,GD_CHUNG!$B$5:$N$594,13,FALSE)</f>
        <v>19028960261014</v>
      </c>
      <c r="H300" s="216">
        <f>VLOOKUP(B300,GD_CHAM_CONG!$C$6:$AN$997,38,FALSE)</f>
        <v>27</v>
      </c>
      <c r="I300" s="216">
        <f>VLOOKUP(B300,GD_CHAM_CONG!$C$6:$AS$997,39,FALSE)+VLOOKUP(B300,GD_CHAM_CONG!$C$6:$AS$997,40,FALSE)+VLOOKUP(B300,GD_CHAM_CONG!$C$6:$AS$997,41,FALSE)+VLOOKUP(B300,GD_CHAM_CONG!$C$6:$AS$997,42,FALSE)+VLOOKUP(B300,GD_CHAM_CONG!$C$6:$AS$997,43,FALSE)</f>
        <v>0</v>
      </c>
      <c r="J300" s="216">
        <f>VLOOKUP(B300,GD_CHAM_CONG!$C$6:$AV$997,44,FALSE)+VLOOKUP(B300,GD_CHAM_CONG!$C$6:$AV$997,45,FALSE)+VLOOKUP(B300,GD_CHAM_CONG!$C$6:$AV$997,46,FALSE)</f>
        <v>0</v>
      </c>
      <c r="K300" s="216">
        <f>VLOOKUP(B300,GD_CHAM_CONG!$C$6:$AW$997,47,FALSE)</f>
        <v>0</v>
      </c>
      <c r="L300" s="216">
        <f>VLOOKUP(B300,GD_CHAM_CONG!$C$6:$AZ$997,47,FALSE)+VLOOKUP(B300,GD_CHAM_CONG!$C$6:$AZ$997,48,FALSE)</f>
        <v>0</v>
      </c>
      <c r="M300" s="216">
        <f>VLOOKUP(B300,GD_CHAM_CONG!$C$6:$BF$997,50,FALSE)+VLOOKUP(B300,GD_CHAM_CONG!$C$6:$BF$997,51,FALSE)+VLOOKUP(B300,GD_CHAM_CONG!$C$6:$BF$997,52,FALSE)+VLOOKUP(B300,GD_CHAM_CONG!$C$6:$BF$997,53,FALSE)+VLOOKUP(B300,GD_CHAM_CONG!$C$6:$BF$997,54,FALSE)</f>
        <v>0</v>
      </c>
      <c r="N300" s="217">
        <f>VLOOKUP(B300,GD_CHAM_CONG!$C$1:$BJ$480,60,FALSE)</f>
        <v>1</v>
      </c>
      <c r="O300" s="218">
        <f>RPT_LNS_LUONG_CHE_DO!BA302</f>
        <v>6750000</v>
      </c>
      <c r="P300" s="218">
        <f>VLOOKUP(B300,RPT_LNS_LUONG_CHE_DO!$B$5:$CA$989,78,FALSE)</f>
        <v>0</v>
      </c>
      <c r="Q300" s="218">
        <f>VLOOKUP(B300,RPT_PHU_CAP_TN!$B$5:$G$1000,6,FALSE)</f>
        <v>0</v>
      </c>
      <c r="R300" s="218">
        <f>VLOOKUP(B300,RPT_TIEN_AN_TRUA!$B$5:$I$1000,8,FALSE)</f>
        <v>680000</v>
      </c>
      <c r="S300" s="218">
        <f>VLOOKUP(B300,RPT_LNS_LUONG_CHE_DO!$B$5:$BV$993,68,FALSE)+VLOOKUP(B300,RPT_LNS_LUONG_CHE_DO!$B$5:$BW$993,69,FALSE)</f>
        <v>0</v>
      </c>
      <c r="T300" s="218">
        <f t="shared" si="8"/>
        <v>7430000</v>
      </c>
      <c r="U300" s="219">
        <f>VLOOKUP(B300,RPT_BAO_HIEM!$B$5:$N$1000,11,FALSE)</f>
        <v>302240</v>
      </c>
      <c r="V300" s="219">
        <f>VLOOKUP(B300,RPT_BAO_HIEM!$B$5:$N$1000,12,FALSE)</f>
        <v>56670</v>
      </c>
      <c r="W300" s="219">
        <f>VLOOKUP(B300,RPT_BAO_HIEM!$B$5:$N$1000,13,FALSE)</f>
        <v>37780</v>
      </c>
      <c r="X300" s="220">
        <f>VLOOKUP(B300,RPT_DOAN_PHI!$B$5:$H$968,7,FALSE)</f>
        <v>67500</v>
      </c>
      <c r="Y300" s="219">
        <f>VLOOKUP(B300,RPT_THUE!$B$5:$H$933,7,FALSE)</f>
        <v>185331</v>
      </c>
      <c r="Z300" s="219">
        <f t="shared" si="9"/>
        <v>649521</v>
      </c>
      <c r="AA300" s="221">
        <f t="shared" si="10"/>
        <v>6780479</v>
      </c>
      <c r="AB300" s="221"/>
      <c r="AC300" s="221"/>
      <c r="AD300" s="221">
        <f t="shared" si="15"/>
        <v>6780479</v>
      </c>
      <c r="AE300">
        <v>6780479</v>
      </c>
      <c r="AF300" s="338">
        <f t="shared" si="18"/>
        <v>0</v>
      </c>
    </row>
    <row r="301" spans="1:32" ht="14.25" x14ac:dyDescent="0.2">
      <c r="A301" s="89">
        <f t="shared" si="19"/>
        <v>298</v>
      </c>
      <c r="B301" s="212">
        <f>GD_CHUNG!B303</f>
        <v>13461</v>
      </c>
      <c r="C301" s="212" t="str">
        <f>GD_CHUNG!C303</f>
        <v>Cao Văn Mạnh</v>
      </c>
      <c r="D301" s="212" t="str">
        <f>GD_CHUNG!D303</f>
        <v>Nhân viên Bốc xếp</v>
      </c>
      <c r="E301" s="213" t="str">
        <f>GD_CHUNG!G303</f>
        <v>HD3N</v>
      </c>
      <c r="F301" s="214">
        <f>VLOOKUP(B301,GD_LCD_HS_LNS!$B$4:$E$1000,4,FALSE)</f>
        <v>3778000</v>
      </c>
      <c r="G301" s="215">
        <f>VLOOKUP(B301,GD_CHUNG!$B$5:$N$594,13,FALSE)</f>
        <v>19028960231018</v>
      </c>
      <c r="H301" s="216">
        <f>VLOOKUP(B301,GD_CHAM_CONG!$C$6:$AN$997,38,FALSE)</f>
        <v>27</v>
      </c>
      <c r="I301" s="216">
        <f>VLOOKUP(B301,GD_CHAM_CONG!$C$6:$AS$997,39,FALSE)+VLOOKUP(B301,GD_CHAM_CONG!$C$6:$AS$997,40,FALSE)+VLOOKUP(B301,GD_CHAM_CONG!$C$6:$AS$997,41,FALSE)+VLOOKUP(B301,GD_CHAM_CONG!$C$6:$AS$997,42,FALSE)+VLOOKUP(B301,GD_CHAM_CONG!$C$6:$AS$997,43,FALSE)</f>
        <v>0</v>
      </c>
      <c r="J301" s="216">
        <f>VLOOKUP(B301,GD_CHAM_CONG!$C$6:$AV$997,44,FALSE)+VLOOKUP(B301,GD_CHAM_CONG!$C$6:$AV$997,45,FALSE)+VLOOKUP(B301,GD_CHAM_CONG!$C$6:$AV$997,46,FALSE)</f>
        <v>0</v>
      </c>
      <c r="K301" s="216">
        <f>VLOOKUP(B301,GD_CHAM_CONG!$C$6:$AW$997,47,FALSE)</f>
        <v>0</v>
      </c>
      <c r="L301" s="216">
        <f>VLOOKUP(B301,GD_CHAM_CONG!$C$6:$AZ$997,47,FALSE)+VLOOKUP(B301,GD_CHAM_CONG!$C$6:$AZ$997,48,FALSE)</f>
        <v>0</v>
      </c>
      <c r="M301" s="216">
        <f>VLOOKUP(B301,GD_CHAM_CONG!$C$6:$BF$997,50,FALSE)+VLOOKUP(B301,GD_CHAM_CONG!$C$6:$BF$997,51,FALSE)+VLOOKUP(B301,GD_CHAM_CONG!$C$6:$BF$997,52,FALSE)+VLOOKUP(B301,GD_CHAM_CONG!$C$6:$BF$997,53,FALSE)+VLOOKUP(B301,GD_CHAM_CONG!$C$6:$BF$997,54,FALSE)</f>
        <v>0</v>
      </c>
      <c r="N301" s="217">
        <f>VLOOKUP(B301,GD_CHAM_CONG!$C$1:$BJ$480,60,FALSE)</f>
        <v>1</v>
      </c>
      <c r="O301" s="218">
        <f>RPT_LNS_LUONG_CHE_DO!BA303</f>
        <v>6750000</v>
      </c>
      <c r="P301" s="218">
        <f>VLOOKUP(B301,RPT_LNS_LUONG_CHE_DO!$B$5:$CA$989,78,FALSE)</f>
        <v>0</v>
      </c>
      <c r="Q301" s="218">
        <f>VLOOKUP(B301,RPT_PHU_CAP_TN!$B$5:$G$1000,6,FALSE)</f>
        <v>155000</v>
      </c>
      <c r="R301" s="218">
        <f>VLOOKUP(B301,RPT_TIEN_AN_TRUA!$B$5:$I$1000,8,FALSE)</f>
        <v>680000</v>
      </c>
      <c r="S301" s="218">
        <f>VLOOKUP(B301,RPT_LNS_LUONG_CHE_DO!$B$5:$BV$993,68,FALSE)+VLOOKUP(B301,RPT_LNS_LUONG_CHE_DO!$B$5:$BW$993,69,FALSE)</f>
        <v>0</v>
      </c>
      <c r="T301" s="218">
        <f t="shared" si="8"/>
        <v>7585000</v>
      </c>
      <c r="U301" s="219">
        <f>VLOOKUP(B301,RPT_BAO_HIEM!$B$5:$N$1000,11,FALSE)</f>
        <v>302240</v>
      </c>
      <c r="V301" s="219">
        <f>VLOOKUP(B301,RPT_BAO_HIEM!$B$5:$N$1000,12,FALSE)</f>
        <v>56670</v>
      </c>
      <c r="W301" s="219">
        <f>VLOOKUP(B301,RPT_BAO_HIEM!$B$5:$N$1000,13,FALSE)</f>
        <v>37780</v>
      </c>
      <c r="X301" s="220">
        <f>VLOOKUP(B301,RPT_DOAN_PHI!$B$5:$H$968,7,FALSE)</f>
        <v>69050</v>
      </c>
      <c r="Y301" s="219">
        <f>VLOOKUP(B301,RPT_THUE!$B$5:$H$933,7,FALSE)</f>
        <v>200831</v>
      </c>
      <c r="Z301" s="219">
        <f t="shared" si="9"/>
        <v>666571</v>
      </c>
      <c r="AA301" s="221">
        <f t="shared" si="10"/>
        <v>6918429</v>
      </c>
      <c r="AB301" s="221"/>
      <c r="AC301" s="221"/>
      <c r="AD301" s="221">
        <f t="shared" si="15"/>
        <v>6918429</v>
      </c>
      <c r="AE301">
        <v>6918429</v>
      </c>
      <c r="AF301" s="338">
        <f t="shared" si="18"/>
        <v>0</v>
      </c>
    </row>
    <row r="302" spans="1:32" ht="14.25" x14ac:dyDescent="0.2">
      <c r="A302" s="89">
        <f t="shared" si="19"/>
        <v>299</v>
      </c>
      <c r="B302" s="212">
        <f>GD_CHUNG!B304</f>
        <v>13464</v>
      </c>
      <c r="C302" s="212" t="str">
        <f>GD_CHUNG!C304</f>
        <v>Phạm Văn Dũng</v>
      </c>
      <c r="D302" s="212" t="str">
        <f>GD_CHUNG!D304</f>
        <v>Nhân viên Bốc xếp</v>
      </c>
      <c r="E302" s="213" t="str">
        <f>GD_CHUNG!G304</f>
        <v>HD3N</v>
      </c>
      <c r="F302" s="214">
        <f>VLOOKUP(B302,GD_LCD_HS_LNS!$B$4:$E$1000,4,FALSE)</f>
        <v>3778000</v>
      </c>
      <c r="G302" s="215">
        <f>VLOOKUP(B302,GD_CHUNG!$B$5:$N$594,13,FALSE)</f>
        <v>19028960254018</v>
      </c>
      <c r="H302" s="216">
        <f>VLOOKUP(B302,GD_CHAM_CONG!$C$6:$AN$997,38,FALSE)</f>
        <v>10</v>
      </c>
      <c r="I302" s="216">
        <f>VLOOKUP(B302,GD_CHAM_CONG!$C$6:$AS$997,39,FALSE)+VLOOKUP(B302,GD_CHAM_CONG!$C$6:$AS$997,40,FALSE)+VLOOKUP(B302,GD_CHAM_CONG!$C$6:$AS$997,41,FALSE)+VLOOKUP(B302,GD_CHAM_CONG!$C$6:$AS$997,42,FALSE)+VLOOKUP(B302,GD_CHAM_CONG!$C$6:$AS$997,43,FALSE)</f>
        <v>0</v>
      </c>
      <c r="J302" s="216">
        <f>VLOOKUP(B302,GD_CHAM_CONG!$C$6:$AV$997,44,FALSE)+VLOOKUP(B302,GD_CHAM_CONG!$C$6:$AV$997,45,FALSE)+VLOOKUP(B302,GD_CHAM_CONG!$C$6:$AV$997,46,FALSE)</f>
        <v>0</v>
      </c>
      <c r="K302" s="216">
        <f>VLOOKUP(B302,GD_CHAM_CONG!$C$6:$AW$997,47,FALSE)</f>
        <v>0</v>
      </c>
      <c r="L302" s="216">
        <f>VLOOKUP(B302,GD_CHAM_CONG!$C$6:$AZ$997,47,FALSE)+VLOOKUP(B302,GD_CHAM_CONG!$C$6:$AZ$997,48,FALSE)</f>
        <v>0</v>
      </c>
      <c r="M302" s="216">
        <f>VLOOKUP(B302,GD_CHAM_CONG!$C$6:$BF$997,50,FALSE)+VLOOKUP(B302,GD_CHAM_CONG!$C$6:$BF$997,51,FALSE)+VLOOKUP(B302,GD_CHAM_CONG!$C$6:$BF$997,52,FALSE)+VLOOKUP(B302,GD_CHAM_CONG!$C$6:$BF$997,53,FALSE)+VLOOKUP(B302,GD_CHAM_CONG!$C$6:$BF$997,54,FALSE)</f>
        <v>0</v>
      </c>
      <c r="N302" s="217">
        <f>VLOOKUP(B302,GD_CHAM_CONG!$C$1:$BJ$480,60,FALSE)</f>
        <v>1</v>
      </c>
      <c r="O302" s="218">
        <f>RPT_LNS_LUONG_CHE_DO!BA304</f>
        <v>2500000</v>
      </c>
      <c r="P302" s="218">
        <f>VLOOKUP(B302,RPT_LNS_LUONG_CHE_DO!$B$5:$CA$989,78,FALSE)</f>
        <v>0</v>
      </c>
      <c r="Q302" s="218">
        <f>VLOOKUP(B302,RPT_PHU_CAP_TN!$B$5:$G$1000,6,FALSE)</f>
        <v>0</v>
      </c>
      <c r="R302" s="218">
        <f>VLOOKUP(B302,RPT_TIEN_AN_TRUA!$B$5:$I$1000,8,FALSE)</f>
        <v>251851.85185185182</v>
      </c>
      <c r="S302" s="218">
        <f>VLOOKUP(B302,RPT_LNS_LUONG_CHE_DO!$B$5:$BV$993,68,FALSE)+VLOOKUP(B302,RPT_LNS_LUONG_CHE_DO!$B$5:$BW$993,69,FALSE)</f>
        <v>0</v>
      </c>
      <c r="T302" s="218">
        <f t="shared" si="8"/>
        <v>2751851.8518518517</v>
      </c>
      <c r="U302" s="219">
        <f>VLOOKUP(B302,RPT_BAO_HIEM!$B$5:$N$1000,11,FALSE)</f>
        <v>0</v>
      </c>
      <c r="V302" s="219">
        <f>VLOOKUP(B302,RPT_BAO_HIEM!$B$5:$N$1000,12,FALSE)</f>
        <v>0</v>
      </c>
      <c r="W302" s="219">
        <f>VLOOKUP(B302,RPT_BAO_HIEM!$B$5:$N$1000,13,FALSE)</f>
        <v>0</v>
      </c>
      <c r="X302" s="220">
        <f>VLOOKUP(B302,RPT_DOAN_PHI!$B$5:$H$968,7,FALSE)</f>
        <v>25000</v>
      </c>
      <c r="Y302" s="219">
        <f>VLOOKUP(B302,RPT_THUE!$B$5:$H$933,7,FALSE)</f>
        <v>0</v>
      </c>
      <c r="Z302" s="219">
        <f t="shared" si="9"/>
        <v>25000</v>
      </c>
      <c r="AA302" s="221">
        <f t="shared" si="10"/>
        <v>2726851.8518518517</v>
      </c>
      <c r="AB302" s="309">
        <v>668250</v>
      </c>
      <c r="AC302" s="309"/>
      <c r="AD302" s="221">
        <f t="shared" si="15"/>
        <v>2058601.8518518517</v>
      </c>
      <c r="AE302">
        <v>2058601.8518518517</v>
      </c>
      <c r="AF302" s="338">
        <f t="shared" si="18"/>
        <v>0</v>
      </c>
    </row>
    <row r="303" spans="1:32" ht="14.25" x14ac:dyDescent="0.2">
      <c r="A303" s="89">
        <f t="shared" si="19"/>
        <v>300</v>
      </c>
      <c r="B303" s="212">
        <f>GD_CHUNG!B305</f>
        <v>13465</v>
      </c>
      <c r="C303" s="212" t="str">
        <f>GD_CHUNG!C305</f>
        <v>Vũ Văn Tuyền</v>
      </c>
      <c r="D303" s="212" t="str">
        <f>GD_CHUNG!D305</f>
        <v>Nhân viên Bốc xếp</v>
      </c>
      <c r="E303" s="213" t="str">
        <f>GD_CHUNG!G305</f>
        <v>HD3N</v>
      </c>
      <c r="F303" s="214">
        <f>VLOOKUP(B303,GD_LCD_HS_LNS!$B$4:$E$1000,4,FALSE)</f>
        <v>3778000</v>
      </c>
      <c r="G303" s="215">
        <f>VLOOKUP(B303,GD_CHUNG!$B$5:$N$594,13,FALSE)</f>
        <v>19028960218011</v>
      </c>
      <c r="H303" s="216">
        <f>VLOOKUP(B303,GD_CHAM_CONG!$C$6:$AN$997,38,FALSE)</f>
        <v>27</v>
      </c>
      <c r="I303" s="216">
        <f>VLOOKUP(B303,GD_CHAM_CONG!$C$6:$AS$997,39,FALSE)+VLOOKUP(B303,GD_CHAM_CONG!$C$6:$AS$997,40,FALSE)+VLOOKUP(B303,GD_CHAM_CONG!$C$6:$AS$997,41,FALSE)+VLOOKUP(B303,GD_CHAM_CONG!$C$6:$AS$997,42,FALSE)+VLOOKUP(B303,GD_CHAM_CONG!$C$6:$AS$997,43,FALSE)</f>
        <v>0</v>
      </c>
      <c r="J303" s="216">
        <f>VLOOKUP(B303,GD_CHAM_CONG!$C$6:$AV$997,44,FALSE)+VLOOKUP(B303,GD_CHAM_CONG!$C$6:$AV$997,45,FALSE)+VLOOKUP(B303,GD_CHAM_CONG!$C$6:$AV$997,46,FALSE)</f>
        <v>0</v>
      </c>
      <c r="K303" s="216">
        <f>VLOOKUP(B303,GD_CHAM_CONG!$C$6:$AW$997,47,FALSE)</f>
        <v>0</v>
      </c>
      <c r="L303" s="216">
        <f>VLOOKUP(B303,GD_CHAM_CONG!$C$6:$AZ$997,47,FALSE)+VLOOKUP(B303,GD_CHAM_CONG!$C$6:$AZ$997,48,FALSE)</f>
        <v>0</v>
      </c>
      <c r="M303" s="216">
        <f>VLOOKUP(B303,GD_CHAM_CONG!$C$6:$BF$997,50,FALSE)+VLOOKUP(B303,GD_CHAM_CONG!$C$6:$BF$997,51,FALSE)+VLOOKUP(B303,GD_CHAM_CONG!$C$6:$BF$997,52,FALSE)+VLOOKUP(B303,GD_CHAM_CONG!$C$6:$BF$997,53,FALSE)+VLOOKUP(B303,GD_CHAM_CONG!$C$6:$BF$997,54,FALSE)</f>
        <v>0</v>
      </c>
      <c r="N303" s="217">
        <f>VLOOKUP(B303,GD_CHAM_CONG!$C$1:$BJ$480,60,FALSE)</f>
        <v>1</v>
      </c>
      <c r="O303" s="218">
        <f>RPT_LNS_LUONG_CHE_DO!BA305</f>
        <v>6750000</v>
      </c>
      <c r="P303" s="218">
        <f>VLOOKUP(B303,RPT_LNS_LUONG_CHE_DO!$B$5:$CA$989,78,FALSE)</f>
        <v>0</v>
      </c>
      <c r="Q303" s="218">
        <f>VLOOKUP(B303,RPT_PHU_CAP_TN!$B$5:$G$1000,6,FALSE)</f>
        <v>0</v>
      </c>
      <c r="R303" s="218">
        <f>VLOOKUP(B303,RPT_TIEN_AN_TRUA!$B$5:$I$1000,8,FALSE)</f>
        <v>680000</v>
      </c>
      <c r="S303" s="218">
        <f>VLOOKUP(B303,RPT_LNS_LUONG_CHE_DO!$B$5:$BV$993,68,FALSE)+VLOOKUP(B303,RPT_LNS_LUONG_CHE_DO!$B$5:$BW$993,69,FALSE)</f>
        <v>0</v>
      </c>
      <c r="T303" s="218">
        <f t="shared" si="8"/>
        <v>7430000</v>
      </c>
      <c r="U303" s="219">
        <f>VLOOKUP(B303,RPT_BAO_HIEM!$B$5:$N$1000,11,FALSE)</f>
        <v>302240</v>
      </c>
      <c r="V303" s="219">
        <f>VLOOKUP(B303,RPT_BAO_HIEM!$B$5:$N$1000,12,FALSE)</f>
        <v>56670</v>
      </c>
      <c r="W303" s="219">
        <f>VLOOKUP(B303,RPT_BAO_HIEM!$B$5:$N$1000,13,FALSE)</f>
        <v>37780</v>
      </c>
      <c r="X303" s="220">
        <f>VLOOKUP(B303,RPT_DOAN_PHI!$B$5:$H$968,7,FALSE)</f>
        <v>67500</v>
      </c>
      <c r="Y303" s="219">
        <f>VLOOKUP(B303,RPT_THUE!$B$5:$H$933,7,FALSE)</f>
        <v>202206</v>
      </c>
      <c r="Z303" s="219">
        <f t="shared" si="9"/>
        <v>666396</v>
      </c>
      <c r="AA303" s="221">
        <f t="shared" si="10"/>
        <v>6763604</v>
      </c>
      <c r="AB303" s="221"/>
      <c r="AC303" s="309">
        <v>334125</v>
      </c>
      <c r="AD303" s="221">
        <f t="shared" si="15"/>
        <v>7097729</v>
      </c>
      <c r="AE303">
        <v>7097729</v>
      </c>
      <c r="AF303" s="338">
        <f t="shared" si="18"/>
        <v>0</v>
      </c>
    </row>
    <row r="304" spans="1:32" ht="14.25" x14ac:dyDescent="0.2">
      <c r="A304" s="89">
        <f t="shared" si="19"/>
        <v>301</v>
      </c>
      <c r="B304" s="212">
        <f>GD_CHUNG!B306</f>
        <v>13466</v>
      </c>
      <c r="C304" s="212" t="str">
        <f>GD_CHUNG!C306</f>
        <v>Nguyễn Viết Phi</v>
      </c>
      <c r="D304" s="212" t="str">
        <f>GD_CHUNG!D306</f>
        <v>Nhân viên Bốc xếp</v>
      </c>
      <c r="E304" s="213" t="str">
        <f>GD_CHUNG!G306</f>
        <v>HD3N</v>
      </c>
      <c r="F304" s="214">
        <f>VLOOKUP(B304,GD_LCD_HS_LNS!$B$4:$E$1000,4,FALSE)</f>
        <v>3778000</v>
      </c>
      <c r="G304" s="215">
        <f>VLOOKUP(B304,GD_CHUNG!$B$5:$N$594,13,FALSE)</f>
        <v>19028609457026</v>
      </c>
      <c r="H304" s="216">
        <f>VLOOKUP(B304,GD_CHAM_CONG!$C$6:$AN$997,38,FALSE)</f>
        <v>27</v>
      </c>
      <c r="I304" s="216">
        <f>VLOOKUP(B304,GD_CHAM_CONG!$C$6:$AS$997,39,FALSE)+VLOOKUP(B304,GD_CHAM_CONG!$C$6:$AS$997,40,FALSE)+VLOOKUP(B304,GD_CHAM_CONG!$C$6:$AS$997,41,FALSE)+VLOOKUP(B304,GD_CHAM_CONG!$C$6:$AS$997,42,FALSE)+VLOOKUP(B304,GD_CHAM_CONG!$C$6:$AS$997,43,FALSE)</f>
        <v>0</v>
      </c>
      <c r="J304" s="216">
        <f>VLOOKUP(B304,GD_CHAM_CONG!$C$6:$AV$997,44,FALSE)+VLOOKUP(B304,GD_CHAM_CONG!$C$6:$AV$997,45,FALSE)+VLOOKUP(B304,GD_CHAM_CONG!$C$6:$AV$997,46,FALSE)</f>
        <v>0</v>
      </c>
      <c r="K304" s="216">
        <f>VLOOKUP(B304,GD_CHAM_CONG!$C$6:$AW$997,47,FALSE)</f>
        <v>0</v>
      </c>
      <c r="L304" s="216">
        <f>VLOOKUP(B304,GD_CHAM_CONG!$C$6:$AZ$997,47,FALSE)+VLOOKUP(B304,GD_CHAM_CONG!$C$6:$AZ$997,48,FALSE)</f>
        <v>0</v>
      </c>
      <c r="M304" s="216">
        <f>VLOOKUP(B304,GD_CHAM_CONG!$C$6:$BF$997,50,FALSE)+VLOOKUP(B304,GD_CHAM_CONG!$C$6:$BF$997,51,FALSE)+VLOOKUP(B304,GD_CHAM_CONG!$C$6:$BF$997,52,FALSE)+VLOOKUP(B304,GD_CHAM_CONG!$C$6:$BF$997,53,FALSE)+VLOOKUP(B304,GD_CHAM_CONG!$C$6:$BF$997,54,FALSE)</f>
        <v>0</v>
      </c>
      <c r="N304" s="217">
        <f>VLOOKUP(B304,GD_CHAM_CONG!$C$1:$BJ$480,60,FALSE)</f>
        <v>1</v>
      </c>
      <c r="O304" s="218">
        <f>RPT_LNS_LUONG_CHE_DO!BA306</f>
        <v>6750000</v>
      </c>
      <c r="P304" s="218">
        <f>VLOOKUP(B304,RPT_LNS_LUONG_CHE_DO!$B$5:$CA$989,78,FALSE)</f>
        <v>0</v>
      </c>
      <c r="Q304" s="218">
        <f>VLOOKUP(B304,RPT_PHU_CAP_TN!$B$5:$G$1000,6,FALSE)</f>
        <v>0</v>
      </c>
      <c r="R304" s="218">
        <f>VLOOKUP(B304,RPT_TIEN_AN_TRUA!$B$5:$I$1000,8,FALSE)</f>
        <v>680000</v>
      </c>
      <c r="S304" s="218">
        <f>VLOOKUP(B304,RPT_LNS_LUONG_CHE_DO!$B$5:$BV$993,68,FALSE)+VLOOKUP(B304,RPT_LNS_LUONG_CHE_DO!$B$5:$BW$993,69,FALSE)</f>
        <v>0</v>
      </c>
      <c r="T304" s="218">
        <f t="shared" si="8"/>
        <v>7430000</v>
      </c>
      <c r="U304" s="219">
        <f>VLOOKUP(B304,RPT_BAO_HIEM!$B$5:$N$1000,11,FALSE)</f>
        <v>302240</v>
      </c>
      <c r="V304" s="219">
        <f>VLOOKUP(B304,RPT_BAO_HIEM!$B$5:$N$1000,12,FALSE)</f>
        <v>56670</v>
      </c>
      <c r="W304" s="219">
        <f>VLOOKUP(B304,RPT_BAO_HIEM!$B$5:$N$1000,13,FALSE)</f>
        <v>37780</v>
      </c>
      <c r="X304" s="220">
        <f>VLOOKUP(B304,RPT_DOAN_PHI!$B$5:$H$968,7,FALSE)</f>
        <v>67500</v>
      </c>
      <c r="Y304" s="219">
        <f>VLOOKUP(B304,RPT_THUE!$B$5:$H$933,7,FALSE)</f>
        <v>185331</v>
      </c>
      <c r="Z304" s="219">
        <f t="shared" si="9"/>
        <v>649521</v>
      </c>
      <c r="AA304" s="221">
        <f t="shared" si="10"/>
        <v>6780479</v>
      </c>
      <c r="AB304" s="221"/>
      <c r="AC304" s="221"/>
      <c r="AD304" s="221">
        <f t="shared" si="15"/>
        <v>6780479</v>
      </c>
      <c r="AE304">
        <v>6780479</v>
      </c>
      <c r="AF304" s="338">
        <f t="shared" si="18"/>
        <v>0</v>
      </c>
    </row>
    <row r="305" spans="1:32" ht="14.25" x14ac:dyDescent="0.2">
      <c r="A305" s="89">
        <f t="shared" si="19"/>
        <v>302</v>
      </c>
      <c r="B305" s="212">
        <f>GD_CHUNG!B307</f>
        <v>13467</v>
      </c>
      <c r="C305" s="212" t="str">
        <f>GD_CHUNG!C307</f>
        <v>Tăng Văn Hải</v>
      </c>
      <c r="D305" s="212" t="str">
        <f>GD_CHUNG!D307</f>
        <v>Nhân viên Bốc xếp</v>
      </c>
      <c r="E305" s="213" t="str">
        <f>GD_CHUNG!G307</f>
        <v>HD3N</v>
      </c>
      <c r="F305" s="214">
        <f>VLOOKUP(B305,GD_LCD_HS_LNS!$B$4:$E$1000,4,FALSE)</f>
        <v>3778000</v>
      </c>
      <c r="G305" s="215">
        <f>VLOOKUP(B305,GD_CHUNG!$B$5:$N$594,13,FALSE)</f>
        <v>19028960196018</v>
      </c>
      <c r="H305" s="216">
        <f>VLOOKUP(B305,GD_CHAM_CONG!$C$6:$AN$997,38,FALSE)</f>
        <v>27</v>
      </c>
      <c r="I305" s="216">
        <f>VLOOKUP(B305,GD_CHAM_CONG!$C$6:$AS$997,39,FALSE)+VLOOKUP(B305,GD_CHAM_CONG!$C$6:$AS$997,40,FALSE)+VLOOKUP(B305,GD_CHAM_CONG!$C$6:$AS$997,41,FALSE)+VLOOKUP(B305,GD_CHAM_CONG!$C$6:$AS$997,42,FALSE)+VLOOKUP(B305,GD_CHAM_CONG!$C$6:$AS$997,43,FALSE)</f>
        <v>0</v>
      </c>
      <c r="J305" s="216">
        <f>VLOOKUP(B305,GD_CHAM_CONG!$C$6:$AV$997,44,FALSE)+VLOOKUP(B305,GD_CHAM_CONG!$C$6:$AV$997,45,FALSE)+VLOOKUP(B305,GD_CHAM_CONG!$C$6:$AV$997,46,FALSE)</f>
        <v>0</v>
      </c>
      <c r="K305" s="216">
        <f>VLOOKUP(B305,GD_CHAM_CONG!$C$6:$AW$997,47,FALSE)</f>
        <v>0</v>
      </c>
      <c r="L305" s="216">
        <f>VLOOKUP(B305,GD_CHAM_CONG!$C$6:$AZ$997,47,FALSE)+VLOOKUP(B305,GD_CHAM_CONG!$C$6:$AZ$997,48,FALSE)</f>
        <v>0</v>
      </c>
      <c r="M305" s="216">
        <f>VLOOKUP(B305,GD_CHAM_CONG!$C$6:$BF$997,50,FALSE)+VLOOKUP(B305,GD_CHAM_CONG!$C$6:$BF$997,51,FALSE)+VLOOKUP(B305,GD_CHAM_CONG!$C$6:$BF$997,52,FALSE)+VLOOKUP(B305,GD_CHAM_CONG!$C$6:$BF$997,53,FALSE)+VLOOKUP(B305,GD_CHAM_CONG!$C$6:$BF$997,54,FALSE)</f>
        <v>0</v>
      </c>
      <c r="N305" s="217">
        <f>VLOOKUP(B305,GD_CHAM_CONG!$C$1:$BJ$480,60,FALSE)</f>
        <v>1</v>
      </c>
      <c r="O305" s="218">
        <f>RPT_LNS_LUONG_CHE_DO!BA307</f>
        <v>6750000</v>
      </c>
      <c r="P305" s="218">
        <f>VLOOKUP(B305,RPT_LNS_LUONG_CHE_DO!$B$5:$CA$989,78,FALSE)</f>
        <v>0</v>
      </c>
      <c r="Q305" s="218">
        <f>VLOOKUP(B305,RPT_PHU_CAP_TN!$B$5:$G$1000,6,FALSE)</f>
        <v>0</v>
      </c>
      <c r="R305" s="218">
        <f>VLOOKUP(B305,RPT_TIEN_AN_TRUA!$B$5:$I$1000,8,FALSE)</f>
        <v>680000</v>
      </c>
      <c r="S305" s="218">
        <f>VLOOKUP(B305,RPT_LNS_LUONG_CHE_DO!$B$5:$BV$993,68,FALSE)+VLOOKUP(B305,RPT_LNS_LUONG_CHE_DO!$B$5:$BW$993,69,FALSE)</f>
        <v>0</v>
      </c>
      <c r="T305" s="218">
        <f t="shared" si="8"/>
        <v>7430000</v>
      </c>
      <c r="U305" s="219">
        <f>VLOOKUP(B305,RPT_BAO_HIEM!$B$5:$N$1000,11,FALSE)</f>
        <v>302240</v>
      </c>
      <c r="V305" s="219">
        <f>VLOOKUP(B305,RPT_BAO_HIEM!$B$5:$N$1000,12,FALSE)</f>
        <v>56670</v>
      </c>
      <c r="W305" s="219">
        <f>VLOOKUP(B305,RPT_BAO_HIEM!$B$5:$N$1000,13,FALSE)</f>
        <v>37780</v>
      </c>
      <c r="X305" s="220">
        <f>VLOOKUP(B305,RPT_DOAN_PHI!$B$5:$H$968,7,FALSE)</f>
        <v>67500</v>
      </c>
      <c r="Y305" s="219">
        <f>VLOOKUP(B305,RPT_THUE!$B$5:$H$933,7,FALSE)</f>
        <v>185331</v>
      </c>
      <c r="Z305" s="219">
        <f t="shared" si="9"/>
        <v>649521</v>
      </c>
      <c r="AA305" s="221">
        <f t="shared" si="10"/>
        <v>6780479</v>
      </c>
      <c r="AB305" s="221"/>
      <c r="AC305" s="221"/>
      <c r="AD305" s="221">
        <f t="shared" si="15"/>
        <v>6780479</v>
      </c>
      <c r="AE305">
        <v>6780479</v>
      </c>
      <c r="AF305" s="338">
        <f t="shared" si="18"/>
        <v>0</v>
      </c>
    </row>
    <row r="306" spans="1:32" ht="14.25" x14ac:dyDescent="0.2">
      <c r="A306" s="89">
        <f t="shared" si="19"/>
        <v>303</v>
      </c>
      <c r="B306" s="212">
        <f>GD_CHUNG!B308</f>
        <v>13468</v>
      </c>
      <c r="C306" s="212" t="str">
        <f>GD_CHUNG!C308</f>
        <v>Lê Trọng Tài</v>
      </c>
      <c r="D306" s="212" t="str">
        <f>GD_CHUNG!D308</f>
        <v>Nhân viên Bốc xếp</v>
      </c>
      <c r="E306" s="213" t="str">
        <f>GD_CHUNG!G308</f>
        <v>HD3N</v>
      </c>
      <c r="F306" s="214">
        <f>VLOOKUP(B306,GD_LCD_HS_LNS!$B$4:$E$1000,4,FALSE)</f>
        <v>3778000</v>
      </c>
      <c r="G306" s="215">
        <f>VLOOKUP(B306,GD_CHUNG!$B$5:$N$594,13,FALSE)</f>
        <v>19028960213011</v>
      </c>
      <c r="H306" s="216">
        <f>VLOOKUP(B306,GD_CHAM_CONG!$C$6:$AN$997,38,FALSE)</f>
        <v>22</v>
      </c>
      <c r="I306" s="216">
        <f>VLOOKUP(B306,GD_CHAM_CONG!$C$6:$AS$997,39,FALSE)+VLOOKUP(B306,GD_CHAM_CONG!$C$6:$AS$997,40,FALSE)+VLOOKUP(B306,GD_CHAM_CONG!$C$6:$AS$997,41,FALSE)+VLOOKUP(B306,GD_CHAM_CONG!$C$6:$AS$997,42,FALSE)+VLOOKUP(B306,GD_CHAM_CONG!$C$6:$AS$997,43,FALSE)</f>
        <v>0</v>
      </c>
      <c r="J306" s="216">
        <f>VLOOKUP(B306,GD_CHAM_CONG!$C$6:$AV$997,44,FALSE)+VLOOKUP(B306,GD_CHAM_CONG!$C$6:$AV$997,45,FALSE)+VLOOKUP(B306,GD_CHAM_CONG!$C$6:$AV$997,46,FALSE)</f>
        <v>0</v>
      </c>
      <c r="K306" s="216">
        <f>VLOOKUP(B306,GD_CHAM_CONG!$C$6:$AW$997,47,FALSE)</f>
        <v>0</v>
      </c>
      <c r="L306" s="216">
        <f>VLOOKUP(B306,GD_CHAM_CONG!$C$6:$AZ$997,47,FALSE)+VLOOKUP(B306,GD_CHAM_CONG!$C$6:$AZ$997,48,FALSE)</f>
        <v>0</v>
      </c>
      <c r="M306" s="216">
        <f>VLOOKUP(B306,GD_CHAM_CONG!$C$6:$BF$997,50,FALSE)+VLOOKUP(B306,GD_CHAM_CONG!$C$6:$BF$997,51,FALSE)+VLOOKUP(B306,GD_CHAM_CONG!$C$6:$BF$997,52,FALSE)+VLOOKUP(B306,GD_CHAM_CONG!$C$6:$BF$997,53,FALSE)+VLOOKUP(B306,GD_CHAM_CONG!$C$6:$BF$997,54,FALSE)</f>
        <v>0</v>
      </c>
      <c r="N306" s="217">
        <f>VLOOKUP(B306,GD_CHAM_CONG!$C$1:$BJ$480,60,FALSE)</f>
        <v>1</v>
      </c>
      <c r="O306" s="218">
        <f>RPT_LNS_LUONG_CHE_DO!BA308</f>
        <v>5499999.9999999991</v>
      </c>
      <c r="P306" s="218">
        <f>VLOOKUP(B306,RPT_LNS_LUONG_CHE_DO!$B$5:$CA$989,78,FALSE)</f>
        <v>0</v>
      </c>
      <c r="Q306" s="218">
        <f>VLOOKUP(B306,RPT_PHU_CAP_TN!$B$5:$G$1000,6,FALSE)</f>
        <v>0</v>
      </c>
      <c r="R306" s="218">
        <f>VLOOKUP(B306,RPT_TIEN_AN_TRUA!$B$5:$I$1000,8,FALSE)</f>
        <v>554074.07407407404</v>
      </c>
      <c r="S306" s="218">
        <f>VLOOKUP(B306,RPT_LNS_LUONG_CHE_DO!$B$5:$BV$993,68,FALSE)+VLOOKUP(B306,RPT_LNS_LUONG_CHE_DO!$B$5:$BW$993,69,FALSE)</f>
        <v>0</v>
      </c>
      <c r="T306" s="218">
        <f t="shared" si="8"/>
        <v>6054074.0740740728</v>
      </c>
      <c r="U306" s="219">
        <f>VLOOKUP(B306,RPT_BAO_HIEM!$B$5:$N$1000,11,FALSE)</f>
        <v>302240</v>
      </c>
      <c r="V306" s="219">
        <f>VLOOKUP(B306,RPT_BAO_HIEM!$B$5:$N$1000,12,FALSE)</f>
        <v>56670</v>
      </c>
      <c r="W306" s="219">
        <f>VLOOKUP(B306,RPT_BAO_HIEM!$B$5:$N$1000,13,FALSE)</f>
        <v>37780</v>
      </c>
      <c r="X306" s="220">
        <f>VLOOKUP(B306,RPT_DOAN_PHI!$B$5:$H$968,7,FALSE)</f>
        <v>55000</v>
      </c>
      <c r="Y306" s="219">
        <f>VLOOKUP(B306,RPT_THUE!$B$5:$H$933,7,FALSE)</f>
        <v>122830.99999999996</v>
      </c>
      <c r="Z306" s="219">
        <f t="shared" si="9"/>
        <v>574521</v>
      </c>
      <c r="AA306" s="221">
        <f t="shared" si="10"/>
        <v>5479553.0740740728</v>
      </c>
      <c r="AB306" s="221"/>
      <c r="AC306" s="221"/>
      <c r="AD306" s="221">
        <f t="shared" si="15"/>
        <v>5479553.0740740728</v>
      </c>
      <c r="AE306">
        <v>5479553.0740740728</v>
      </c>
      <c r="AF306" s="338">
        <f t="shared" si="18"/>
        <v>0</v>
      </c>
    </row>
    <row r="307" spans="1:32" ht="14.25" x14ac:dyDescent="0.2">
      <c r="A307" s="89">
        <f t="shared" si="19"/>
        <v>304</v>
      </c>
      <c r="B307" s="212">
        <f>GD_CHUNG!B309</f>
        <v>11141</v>
      </c>
      <c r="C307" s="212" t="str">
        <f>GD_CHUNG!C309</f>
        <v>Lê Trọng Lệ</v>
      </c>
      <c r="D307" s="212" t="str">
        <f>GD_CHUNG!D309</f>
        <v>Nhân viên Bốc xếp</v>
      </c>
      <c r="E307" s="213" t="str">
        <f>GD_CHUNG!G309</f>
        <v>HD3N</v>
      </c>
      <c r="F307" s="214">
        <f>VLOOKUP(B307,GD_LCD_HS_LNS!$B$4:$E$1000,4,FALSE)</f>
        <v>3778000</v>
      </c>
      <c r="G307" s="215">
        <f>VLOOKUP(B307,GD_CHUNG!$B$5:$N$594,13,FALSE)</f>
        <v>19026970122011</v>
      </c>
      <c r="H307" s="216">
        <f>VLOOKUP(B307,GD_CHAM_CONG!$C$6:$AN$997,38,FALSE)</f>
        <v>27</v>
      </c>
      <c r="I307" s="216">
        <f>VLOOKUP(B307,GD_CHAM_CONG!$C$6:$AS$997,39,FALSE)+VLOOKUP(B307,GD_CHAM_CONG!$C$6:$AS$997,40,FALSE)+VLOOKUP(B307,GD_CHAM_CONG!$C$6:$AS$997,41,FALSE)+VLOOKUP(B307,GD_CHAM_CONG!$C$6:$AS$997,42,FALSE)+VLOOKUP(B307,GD_CHAM_CONG!$C$6:$AS$997,43,FALSE)</f>
        <v>0</v>
      </c>
      <c r="J307" s="216">
        <f>VLOOKUP(B307,GD_CHAM_CONG!$C$6:$AV$997,44,FALSE)+VLOOKUP(B307,GD_CHAM_CONG!$C$6:$AV$997,45,FALSE)+VLOOKUP(B307,GD_CHAM_CONG!$C$6:$AV$997,46,FALSE)</f>
        <v>0</v>
      </c>
      <c r="K307" s="216">
        <f>VLOOKUP(B307,GD_CHAM_CONG!$C$6:$AW$997,47,FALSE)</f>
        <v>0</v>
      </c>
      <c r="L307" s="216">
        <f>VLOOKUP(B307,GD_CHAM_CONG!$C$6:$AZ$997,47,FALSE)+VLOOKUP(B307,GD_CHAM_CONG!$C$6:$AZ$997,48,FALSE)</f>
        <v>0</v>
      </c>
      <c r="M307" s="216">
        <f>VLOOKUP(B307,GD_CHAM_CONG!$C$6:$BF$997,50,FALSE)+VLOOKUP(B307,GD_CHAM_CONG!$C$6:$BF$997,51,FALSE)+VLOOKUP(B307,GD_CHAM_CONG!$C$6:$BF$997,52,FALSE)+VLOOKUP(B307,GD_CHAM_CONG!$C$6:$BF$997,53,FALSE)+VLOOKUP(B307,GD_CHAM_CONG!$C$6:$BF$997,54,FALSE)</f>
        <v>0</v>
      </c>
      <c r="N307" s="217">
        <f>VLOOKUP(B307,GD_CHAM_CONG!$C$1:$BJ$480,60,FALSE)</f>
        <v>1</v>
      </c>
      <c r="O307" s="218">
        <f>RPT_LNS_LUONG_CHE_DO!BA309</f>
        <v>6750000</v>
      </c>
      <c r="P307" s="218">
        <f>VLOOKUP(B307,RPT_LNS_LUONG_CHE_DO!$B$5:$CA$989,78,FALSE)</f>
        <v>0</v>
      </c>
      <c r="Q307" s="218">
        <f>VLOOKUP(B307,RPT_PHU_CAP_TN!$B$5:$G$1000,6,FALSE)</f>
        <v>0</v>
      </c>
      <c r="R307" s="218">
        <f>VLOOKUP(B307,RPT_TIEN_AN_TRUA!$B$5:$I$1000,8,FALSE)</f>
        <v>680000</v>
      </c>
      <c r="S307" s="218">
        <f>VLOOKUP(B307,RPT_LNS_LUONG_CHE_DO!$B$5:$BV$993,68,FALSE)+VLOOKUP(B307,RPT_LNS_LUONG_CHE_DO!$B$5:$BW$993,69,FALSE)</f>
        <v>0</v>
      </c>
      <c r="T307" s="218">
        <f t="shared" si="8"/>
        <v>7430000</v>
      </c>
      <c r="U307" s="219">
        <f>VLOOKUP(B307,RPT_BAO_HIEM!$B$5:$N$1000,11,FALSE)</f>
        <v>302240</v>
      </c>
      <c r="V307" s="219">
        <f>VLOOKUP(B307,RPT_BAO_HIEM!$B$5:$N$1000,12,FALSE)</f>
        <v>56670</v>
      </c>
      <c r="W307" s="219">
        <f>VLOOKUP(B307,RPT_BAO_HIEM!$B$5:$N$1000,13,FALSE)</f>
        <v>37780</v>
      </c>
      <c r="X307" s="220">
        <f>VLOOKUP(B307,RPT_DOAN_PHI!$B$5:$H$968,7,FALSE)</f>
        <v>67500</v>
      </c>
      <c r="Y307" s="219">
        <f>VLOOKUP(B307,RPT_THUE!$B$5:$H$933,7,FALSE)</f>
        <v>185331</v>
      </c>
      <c r="Z307" s="219">
        <f t="shared" si="9"/>
        <v>649521</v>
      </c>
      <c r="AA307" s="221">
        <f t="shared" si="10"/>
        <v>6780479</v>
      </c>
      <c r="AB307" s="221"/>
      <c r="AC307" s="221"/>
      <c r="AD307" s="221">
        <f t="shared" si="15"/>
        <v>6780479</v>
      </c>
      <c r="AE307">
        <v>6780479</v>
      </c>
      <c r="AF307" s="338">
        <f t="shared" si="18"/>
        <v>0</v>
      </c>
    </row>
    <row r="308" spans="1:32" ht="14.25" x14ac:dyDescent="0.2">
      <c r="A308" s="89">
        <f t="shared" si="19"/>
        <v>305</v>
      </c>
      <c r="B308" s="212">
        <f>GD_CHUNG!B310</f>
        <v>13715</v>
      </c>
      <c r="C308" s="212" t="str">
        <f>GD_CHUNG!C310</f>
        <v>Vũ Anh Đức</v>
      </c>
      <c r="D308" s="212" t="str">
        <f>GD_CHUNG!D310</f>
        <v>Nhân viên Bốc xếp</v>
      </c>
      <c r="E308" s="213" t="str">
        <f>GD_CHUNG!G310</f>
        <v>HDTV</v>
      </c>
      <c r="F308" s="214">
        <f>VLOOKUP(B308,GD_LCD_HS_LNS!$B$4:$E$1000,4,FALSE)</f>
        <v>3778000</v>
      </c>
      <c r="G308" s="263">
        <v>19029389546010</v>
      </c>
      <c r="H308" s="216">
        <f>VLOOKUP(B308,GD_CHAM_CONG!$C$6:$AN$997,38,FALSE)</f>
        <v>27</v>
      </c>
      <c r="I308" s="216">
        <f>VLOOKUP(B308,GD_CHAM_CONG!$C$6:$AS$997,39,FALSE)+VLOOKUP(B308,GD_CHAM_CONG!$C$6:$AS$997,40,FALSE)+VLOOKUP(B308,GD_CHAM_CONG!$C$6:$AS$997,41,FALSE)+VLOOKUP(B308,GD_CHAM_CONG!$C$6:$AS$997,42,FALSE)+VLOOKUP(B308,GD_CHAM_CONG!$C$6:$AS$997,43,FALSE)</f>
        <v>0</v>
      </c>
      <c r="J308" s="216">
        <f>VLOOKUP(B308,GD_CHAM_CONG!$C$6:$AV$997,44,FALSE)+VLOOKUP(B308,GD_CHAM_CONG!$C$6:$AV$997,45,FALSE)+VLOOKUP(B308,GD_CHAM_CONG!$C$6:$AV$997,46,FALSE)</f>
        <v>0</v>
      </c>
      <c r="K308" s="216">
        <f>VLOOKUP(B308,GD_CHAM_CONG!$C$6:$AW$997,47,FALSE)</f>
        <v>0</v>
      </c>
      <c r="L308" s="216">
        <f>VLOOKUP(B308,GD_CHAM_CONG!$C$6:$AZ$997,47,FALSE)+VLOOKUP(B308,GD_CHAM_CONG!$C$6:$AZ$997,48,FALSE)</f>
        <v>0</v>
      </c>
      <c r="M308" s="216">
        <f>VLOOKUP(B308,GD_CHAM_CONG!$C$6:$BF$997,50,FALSE)+VLOOKUP(B308,GD_CHAM_CONG!$C$6:$BF$997,51,FALSE)+VLOOKUP(B308,GD_CHAM_CONG!$C$6:$BF$997,52,FALSE)+VLOOKUP(B308,GD_CHAM_CONG!$C$6:$BF$997,53,FALSE)+VLOOKUP(B308,GD_CHAM_CONG!$C$6:$BF$997,54,FALSE)</f>
        <v>0</v>
      </c>
      <c r="N308" s="217">
        <f>VLOOKUP(B308,GD_CHAM_CONG!$C$1:$BJ$480,60,FALSE)</f>
        <v>1</v>
      </c>
      <c r="O308" s="218">
        <f>RPT_LNS_LUONG_CHE_DO!BA310</f>
        <v>4725000</v>
      </c>
      <c r="P308" s="218">
        <f>VLOOKUP(B308,RPT_LNS_LUONG_CHE_DO!$B$5:$CA$989,78,FALSE)</f>
        <v>0</v>
      </c>
      <c r="Q308" s="218">
        <f>VLOOKUP(B308,RPT_PHU_CAP_TN!$B$5:$G$1000,6,FALSE)</f>
        <v>0</v>
      </c>
      <c r="R308" s="218">
        <f>VLOOKUP(B308,RPT_TIEN_AN_TRUA!$B$5:$I$1000,8,FALSE)</f>
        <v>680000</v>
      </c>
      <c r="S308" s="218">
        <f>VLOOKUP(B308,RPT_LNS_LUONG_CHE_DO!$B$5:$BV$993,68,FALSE)+VLOOKUP(B308,RPT_LNS_LUONG_CHE_DO!$B$5:$BW$993,69,FALSE)</f>
        <v>0</v>
      </c>
      <c r="T308" s="218">
        <f t="shared" si="8"/>
        <v>5405000</v>
      </c>
      <c r="U308" s="219">
        <f>VLOOKUP(B308,RPT_BAO_HIEM!$B$5:$N$1000,11,FALSE)</f>
        <v>0</v>
      </c>
      <c r="V308" s="219">
        <f>VLOOKUP(B308,RPT_BAO_HIEM!$B$5:$N$1000,12,FALSE)</f>
        <v>0</v>
      </c>
      <c r="W308" s="219">
        <f>VLOOKUP(B308,RPT_BAO_HIEM!$B$5:$N$1000,13,FALSE)</f>
        <v>0</v>
      </c>
      <c r="X308" s="220">
        <f>VLOOKUP(B308,RPT_DOAN_PHI!$B$5:$H$968,7,FALSE)</f>
        <v>47250</v>
      </c>
      <c r="Y308" s="219">
        <f>VLOOKUP(B308,RPT_THUE!$B$5:$H$933,7,FALSE)</f>
        <v>0</v>
      </c>
      <c r="Z308" s="219">
        <f t="shared" si="9"/>
        <v>47250</v>
      </c>
      <c r="AA308" s="221">
        <f t="shared" si="10"/>
        <v>5357750</v>
      </c>
      <c r="AB308" s="221"/>
      <c r="AC308" s="221"/>
      <c r="AD308" s="221">
        <f t="shared" si="15"/>
        <v>5357750</v>
      </c>
      <c r="AE308">
        <v>5357750</v>
      </c>
      <c r="AF308" s="338">
        <f t="shared" si="18"/>
        <v>0</v>
      </c>
    </row>
    <row r="309" spans="1:32" ht="14.25" x14ac:dyDescent="0.2">
      <c r="A309" s="89">
        <f t="shared" si="19"/>
        <v>306</v>
      </c>
      <c r="B309" s="212">
        <f>GD_CHUNG!B311</f>
        <v>13716</v>
      </c>
      <c r="C309" s="212" t="str">
        <f>GD_CHUNG!C311</f>
        <v>Ngô Văn Minh</v>
      </c>
      <c r="D309" s="212" t="str">
        <f>GD_CHUNG!D311</f>
        <v>Nhân viên Bốc xếp</v>
      </c>
      <c r="E309" s="213" t="str">
        <f>GD_CHUNG!G311</f>
        <v>HDTV</v>
      </c>
      <c r="F309" s="214">
        <f>VLOOKUP(B309,GD_LCD_HS_LNS!$B$4:$E$1000,4,FALSE)</f>
        <v>3778000</v>
      </c>
      <c r="G309" s="263">
        <v>19029389547017</v>
      </c>
      <c r="H309" s="216">
        <f>VLOOKUP(B309,GD_CHAM_CONG!$C$6:$AN$997,38,FALSE)</f>
        <v>27</v>
      </c>
      <c r="I309" s="216">
        <f>VLOOKUP(B309,GD_CHAM_CONG!$C$6:$AS$997,39,FALSE)+VLOOKUP(B309,GD_CHAM_CONG!$C$6:$AS$997,40,FALSE)+VLOOKUP(B309,GD_CHAM_CONG!$C$6:$AS$997,41,FALSE)+VLOOKUP(B309,GD_CHAM_CONG!$C$6:$AS$997,42,FALSE)+VLOOKUP(B309,GD_CHAM_CONG!$C$6:$AS$997,43,FALSE)</f>
        <v>0</v>
      </c>
      <c r="J309" s="216">
        <f>VLOOKUP(B309,GD_CHAM_CONG!$C$6:$AV$997,44,FALSE)+VLOOKUP(B309,GD_CHAM_CONG!$C$6:$AV$997,45,FALSE)+VLOOKUP(B309,GD_CHAM_CONG!$C$6:$AV$997,46,FALSE)</f>
        <v>0</v>
      </c>
      <c r="K309" s="216">
        <f>VLOOKUP(B309,GD_CHAM_CONG!$C$6:$AW$997,47,FALSE)</f>
        <v>0</v>
      </c>
      <c r="L309" s="216">
        <f>VLOOKUP(B309,GD_CHAM_CONG!$C$6:$AZ$997,47,FALSE)+VLOOKUP(B309,GD_CHAM_CONG!$C$6:$AZ$997,48,FALSE)</f>
        <v>0</v>
      </c>
      <c r="M309" s="216">
        <f>VLOOKUP(B309,GD_CHAM_CONG!$C$6:$BF$997,50,FALSE)+VLOOKUP(B309,GD_CHAM_CONG!$C$6:$BF$997,51,FALSE)+VLOOKUP(B309,GD_CHAM_CONG!$C$6:$BF$997,52,FALSE)+VLOOKUP(B309,GD_CHAM_CONG!$C$6:$BF$997,53,FALSE)+VLOOKUP(B309,GD_CHAM_CONG!$C$6:$BF$997,54,FALSE)</f>
        <v>0</v>
      </c>
      <c r="N309" s="217">
        <f>VLOOKUP(B309,GD_CHAM_CONG!$C$1:$BJ$480,60,FALSE)</f>
        <v>1</v>
      </c>
      <c r="O309" s="218">
        <f>RPT_LNS_LUONG_CHE_DO!BA311</f>
        <v>4725000</v>
      </c>
      <c r="P309" s="218">
        <f>VLOOKUP(B309,RPT_LNS_LUONG_CHE_DO!$B$5:$CA$989,78,FALSE)</f>
        <v>0</v>
      </c>
      <c r="Q309" s="218">
        <f>VLOOKUP(B309,RPT_PHU_CAP_TN!$B$5:$G$1000,6,FALSE)</f>
        <v>0</v>
      </c>
      <c r="R309" s="218">
        <f>VLOOKUP(B309,RPT_TIEN_AN_TRUA!$B$5:$I$1000,8,FALSE)</f>
        <v>680000</v>
      </c>
      <c r="S309" s="218">
        <f>VLOOKUP(B309,RPT_LNS_LUONG_CHE_DO!$B$5:$BV$993,68,FALSE)+VLOOKUP(B309,RPT_LNS_LUONG_CHE_DO!$B$5:$BW$993,69,FALSE)</f>
        <v>0</v>
      </c>
      <c r="T309" s="218">
        <f t="shared" si="8"/>
        <v>5405000</v>
      </c>
      <c r="U309" s="219">
        <f>VLOOKUP(B309,RPT_BAO_HIEM!$B$5:$N$1000,11,FALSE)</f>
        <v>0</v>
      </c>
      <c r="V309" s="219">
        <f>VLOOKUP(B309,RPT_BAO_HIEM!$B$5:$N$1000,12,FALSE)</f>
        <v>0</v>
      </c>
      <c r="W309" s="219">
        <f>VLOOKUP(B309,RPT_BAO_HIEM!$B$5:$N$1000,13,FALSE)</f>
        <v>0</v>
      </c>
      <c r="X309" s="220">
        <f>VLOOKUP(B309,RPT_DOAN_PHI!$B$5:$H$968,7,FALSE)</f>
        <v>47250</v>
      </c>
      <c r="Y309" s="219">
        <f>VLOOKUP(B309,RPT_THUE!$B$5:$H$933,7,FALSE)</f>
        <v>0</v>
      </c>
      <c r="Z309" s="219">
        <f t="shared" si="9"/>
        <v>47250</v>
      </c>
      <c r="AA309" s="221">
        <f t="shared" si="10"/>
        <v>5357750</v>
      </c>
      <c r="AB309" s="221"/>
      <c r="AC309" s="221"/>
      <c r="AD309" s="221">
        <f t="shared" si="15"/>
        <v>5357750</v>
      </c>
      <c r="AE309">
        <v>5357750</v>
      </c>
      <c r="AF309" s="338">
        <f t="shared" si="18"/>
        <v>0</v>
      </c>
    </row>
    <row r="310" spans="1:32" ht="14.25" x14ac:dyDescent="0.2">
      <c r="A310" s="89">
        <f t="shared" si="19"/>
        <v>307</v>
      </c>
      <c r="B310" s="212">
        <f>GD_CHUNG!B312</f>
        <v>13717</v>
      </c>
      <c r="C310" s="212" t="str">
        <f>GD_CHUNG!C312</f>
        <v>Nguyễn Xuân Thành</v>
      </c>
      <c r="D310" s="212" t="str">
        <f>GD_CHUNG!D312</f>
        <v>Nhân viên Bốc xếp</v>
      </c>
      <c r="E310" s="213" t="str">
        <f>GD_CHUNG!G312</f>
        <v>HDTV</v>
      </c>
      <c r="F310" s="214">
        <f>VLOOKUP(B310,GD_LCD_HS_LNS!$B$4:$E$1000,4,FALSE)</f>
        <v>3778000</v>
      </c>
      <c r="G310" s="263">
        <v>19026247488022</v>
      </c>
      <c r="H310" s="216">
        <f>VLOOKUP(B310,GD_CHAM_CONG!$C$6:$AN$997,38,FALSE)</f>
        <v>27</v>
      </c>
      <c r="I310" s="216">
        <f>VLOOKUP(B310,GD_CHAM_CONG!$C$6:$AS$997,39,FALSE)+VLOOKUP(B310,GD_CHAM_CONG!$C$6:$AS$997,40,FALSE)+VLOOKUP(B310,GD_CHAM_CONG!$C$6:$AS$997,41,FALSE)+VLOOKUP(B310,GD_CHAM_CONG!$C$6:$AS$997,42,FALSE)+VLOOKUP(B310,GD_CHAM_CONG!$C$6:$AS$997,43,FALSE)</f>
        <v>0</v>
      </c>
      <c r="J310" s="216">
        <f>VLOOKUP(B310,GD_CHAM_CONG!$C$6:$AV$997,44,FALSE)+VLOOKUP(B310,GD_CHAM_CONG!$C$6:$AV$997,45,FALSE)+VLOOKUP(B310,GD_CHAM_CONG!$C$6:$AV$997,46,FALSE)</f>
        <v>0</v>
      </c>
      <c r="K310" s="216">
        <f>VLOOKUP(B310,GD_CHAM_CONG!$C$6:$AW$997,47,FALSE)</f>
        <v>0</v>
      </c>
      <c r="L310" s="216">
        <f>VLOOKUP(B310,GD_CHAM_CONG!$C$6:$AZ$997,47,FALSE)+VLOOKUP(B310,GD_CHAM_CONG!$C$6:$AZ$997,48,FALSE)</f>
        <v>0</v>
      </c>
      <c r="M310" s="216">
        <f>VLOOKUP(B310,GD_CHAM_CONG!$C$6:$BF$997,50,FALSE)+VLOOKUP(B310,GD_CHAM_CONG!$C$6:$BF$997,51,FALSE)+VLOOKUP(B310,GD_CHAM_CONG!$C$6:$BF$997,52,FALSE)+VLOOKUP(B310,GD_CHAM_CONG!$C$6:$BF$997,53,FALSE)+VLOOKUP(B310,GD_CHAM_CONG!$C$6:$BF$997,54,FALSE)</f>
        <v>0</v>
      </c>
      <c r="N310" s="217">
        <f>VLOOKUP(B310,GD_CHAM_CONG!$C$1:$BJ$480,60,FALSE)</f>
        <v>1</v>
      </c>
      <c r="O310" s="218">
        <f>RPT_LNS_LUONG_CHE_DO!BA312</f>
        <v>4725000</v>
      </c>
      <c r="P310" s="218">
        <f>VLOOKUP(B310,RPT_LNS_LUONG_CHE_DO!$B$5:$CA$989,78,FALSE)</f>
        <v>0</v>
      </c>
      <c r="Q310" s="218">
        <f>VLOOKUP(B310,RPT_PHU_CAP_TN!$B$5:$G$1000,6,FALSE)</f>
        <v>0</v>
      </c>
      <c r="R310" s="218">
        <f>VLOOKUP(B310,RPT_TIEN_AN_TRUA!$B$5:$I$1000,8,FALSE)</f>
        <v>680000</v>
      </c>
      <c r="S310" s="218">
        <f>VLOOKUP(B310,RPT_LNS_LUONG_CHE_DO!$B$5:$BV$993,68,FALSE)+VLOOKUP(B310,RPT_LNS_LUONG_CHE_DO!$B$5:$BW$993,69,FALSE)</f>
        <v>0</v>
      </c>
      <c r="T310" s="218">
        <f t="shared" si="8"/>
        <v>5405000</v>
      </c>
      <c r="U310" s="219">
        <f>VLOOKUP(B310,RPT_BAO_HIEM!$B$5:$N$1000,11,FALSE)</f>
        <v>0</v>
      </c>
      <c r="V310" s="219">
        <f>VLOOKUP(B310,RPT_BAO_HIEM!$B$5:$N$1000,12,FALSE)</f>
        <v>0</v>
      </c>
      <c r="W310" s="219">
        <f>VLOOKUP(B310,RPT_BAO_HIEM!$B$5:$N$1000,13,FALSE)</f>
        <v>0</v>
      </c>
      <c r="X310" s="220">
        <f>VLOOKUP(B310,RPT_DOAN_PHI!$B$5:$H$968,7,FALSE)</f>
        <v>47250</v>
      </c>
      <c r="Y310" s="219">
        <f>VLOOKUP(B310,RPT_THUE!$B$5:$H$933,7,FALSE)</f>
        <v>0</v>
      </c>
      <c r="Z310" s="219">
        <f t="shared" si="9"/>
        <v>47250</v>
      </c>
      <c r="AA310" s="221">
        <f t="shared" si="10"/>
        <v>5357750</v>
      </c>
      <c r="AB310" s="221"/>
      <c r="AC310" s="221"/>
      <c r="AD310" s="221">
        <f t="shared" si="15"/>
        <v>5357750</v>
      </c>
      <c r="AE310">
        <v>5357750</v>
      </c>
      <c r="AF310" s="338">
        <f t="shared" si="18"/>
        <v>0</v>
      </c>
    </row>
    <row r="311" spans="1:32" ht="14.25" x14ac:dyDescent="0.2">
      <c r="A311" s="89">
        <f t="shared" si="19"/>
        <v>308</v>
      </c>
      <c r="B311" s="212">
        <f>GD_CHUNG!B313</f>
        <v>13718</v>
      </c>
      <c r="C311" s="212" t="str">
        <f>GD_CHUNG!C313</f>
        <v>Nguyễn Khánh Duy</v>
      </c>
      <c r="D311" s="212" t="str">
        <f>GD_CHUNG!D313</f>
        <v>Nhân viên Bốc xếp</v>
      </c>
      <c r="E311" s="213" t="str">
        <f>GD_CHUNG!G313</f>
        <v>HDTV</v>
      </c>
      <c r="F311" s="214">
        <f>VLOOKUP(B311,GD_LCD_HS_LNS!$B$4:$E$1000,4,FALSE)</f>
        <v>3778000</v>
      </c>
      <c r="G311" s="263">
        <v>19029389548013</v>
      </c>
      <c r="H311" s="216">
        <f>VLOOKUP(B311,GD_CHAM_CONG!$C$6:$AN$997,38,FALSE)</f>
        <v>27</v>
      </c>
      <c r="I311" s="216">
        <f>VLOOKUP(B311,GD_CHAM_CONG!$C$6:$AS$997,39,FALSE)+VLOOKUP(B311,GD_CHAM_CONG!$C$6:$AS$997,40,FALSE)+VLOOKUP(B311,GD_CHAM_CONG!$C$6:$AS$997,41,FALSE)+VLOOKUP(B311,GD_CHAM_CONG!$C$6:$AS$997,42,FALSE)+VLOOKUP(B311,GD_CHAM_CONG!$C$6:$AS$997,43,FALSE)</f>
        <v>0</v>
      </c>
      <c r="J311" s="216">
        <f>VLOOKUP(B311,GD_CHAM_CONG!$C$6:$AV$997,44,FALSE)+VLOOKUP(B311,GD_CHAM_CONG!$C$6:$AV$997,45,FALSE)+VLOOKUP(B311,GD_CHAM_CONG!$C$6:$AV$997,46,FALSE)</f>
        <v>0</v>
      </c>
      <c r="K311" s="216">
        <f>VLOOKUP(B311,GD_CHAM_CONG!$C$6:$AW$997,47,FALSE)</f>
        <v>0</v>
      </c>
      <c r="L311" s="216">
        <f>VLOOKUP(B311,GD_CHAM_CONG!$C$6:$AZ$997,47,FALSE)+VLOOKUP(B311,GD_CHAM_CONG!$C$6:$AZ$997,48,FALSE)</f>
        <v>0</v>
      </c>
      <c r="M311" s="216">
        <f>VLOOKUP(B311,GD_CHAM_CONG!$C$6:$BF$997,50,FALSE)+VLOOKUP(B311,GD_CHAM_CONG!$C$6:$BF$997,51,FALSE)+VLOOKUP(B311,GD_CHAM_CONG!$C$6:$BF$997,52,FALSE)+VLOOKUP(B311,GD_CHAM_CONG!$C$6:$BF$997,53,FALSE)+VLOOKUP(B311,GD_CHAM_CONG!$C$6:$BF$997,54,FALSE)</f>
        <v>0</v>
      </c>
      <c r="N311" s="217">
        <f>VLOOKUP(B311,GD_CHAM_CONG!$C$1:$BJ$480,60,FALSE)</f>
        <v>1</v>
      </c>
      <c r="O311" s="218">
        <f>RPT_LNS_LUONG_CHE_DO!BA313</f>
        <v>4725000</v>
      </c>
      <c r="P311" s="218">
        <f>VLOOKUP(B311,RPT_LNS_LUONG_CHE_DO!$B$5:$CA$989,78,FALSE)</f>
        <v>0</v>
      </c>
      <c r="Q311" s="218">
        <f>VLOOKUP(B311,RPT_PHU_CAP_TN!$B$5:$G$1000,6,FALSE)</f>
        <v>0</v>
      </c>
      <c r="R311" s="218">
        <f>VLOOKUP(B311,RPT_TIEN_AN_TRUA!$B$5:$I$1000,8,FALSE)</f>
        <v>680000</v>
      </c>
      <c r="S311" s="218">
        <f>VLOOKUP(B311,RPT_LNS_LUONG_CHE_DO!$B$5:$BV$993,68,FALSE)+VLOOKUP(B311,RPT_LNS_LUONG_CHE_DO!$B$5:$BW$993,69,FALSE)</f>
        <v>0</v>
      </c>
      <c r="T311" s="218">
        <f t="shared" si="8"/>
        <v>5405000</v>
      </c>
      <c r="U311" s="219">
        <f>VLOOKUP(B311,RPT_BAO_HIEM!$B$5:$N$1000,11,FALSE)</f>
        <v>0</v>
      </c>
      <c r="V311" s="219">
        <f>VLOOKUP(B311,RPT_BAO_HIEM!$B$5:$N$1000,12,FALSE)</f>
        <v>0</v>
      </c>
      <c r="W311" s="219">
        <f>VLOOKUP(B311,RPT_BAO_HIEM!$B$5:$N$1000,13,FALSE)</f>
        <v>0</v>
      </c>
      <c r="X311" s="220">
        <f>VLOOKUP(B311,RPT_DOAN_PHI!$B$5:$H$968,7,FALSE)</f>
        <v>47250</v>
      </c>
      <c r="Y311" s="219">
        <f>VLOOKUP(B311,RPT_THUE!$B$5:$H$933,7,FALSE)</f>
        <v>0</v>
      </c>
      <c r="Z311" s="219">
        <f t="shared" si="9"/>
        <v>47250</v>
      </c>
      <c r="AA311" s="221">
        <f t="shared" si="10"/>
        <v>5357750</v>
      </c>
      <c r="AB311" s="221"/>
      <c r="AC311" s="221"/>
      <c r="AD311" s="221">
        <f t="shared" si="15"/>
        <v>5357750</v>
      </c>
      <c r="AE311">
        <v>5357750</v>
      </c>
      <c r="AF311" s="338">
        <f t="shared" si="18"/>
        <v>0</v>
      </c>
    </row>
    <row r="312" spans="1:32" ht="14.25" x14ac:dyDescent="0.2">
      <c r="A312" s="89">
        <f t="shared" si="19"/>
        <v>309</v>
      </c>
      <c r="B312" s="212">
        <f>GD_CHUNG!B314</f>
        <v>13719</v>
      </c>
      <c r="C312" s="212" t="str">
        <f>GD_CHUNG!C314</f>
        <v>Nguyễn Quang Huy</v>
      </c>
      <c r="D312" s="212" t="str">
        <f>GD_CHUNG!D314</f>
        <v>Nhân viên Bốc xếp</v>
      </c>
      <c r="E312" s="213" t="str">
        <f>GD_CHUNG!G314</f>
        <v>HDTV</v>
      </c>
      <c r="F312" s="214">
        <f>VLOOKUP(B312,GD_LCD_HS_LNS!$B$4:$E$1000,4,FALSE)</f>
        <v>3778000</v>
      </c>
      <c r="G312" s="263">
        <v>19023905478010</v>
      </c>
      <c r="H312" s="216">
        <f>VLOOKUP(B312,GD_CHAM_CONG!$C$6:$AN$997,38,FALSE)</f>
        <v>27</v>
      </c>
      <c r="I312" s="216">
        <f>VLOOKUP(B312,GD_CHAM_CONG!$C$6:$AS$997,39,FALSE)+VLOOKUP(B312,GD_CHAM_CONG!$C$6:$AS$997,40,FALSE)+VLOOKUP(B312,GD_CHAM_CONG!$C$6:$AS$997,41,FALSE)+VLOOKUP(B312,GD_CHAM_CONG!$C$6:$AS$997,42,FALSE)+VLOOKUP(B312,GD_CHAM_CONG!$C$6:$AS$997,43,FALSE)</f>
        <v>0</v>
      </c>
      <c r="J312" s="216">
        <f>VLOOKUP(B312,GD_CHAM_CONG!$C$6:$AV$997,44,FALSE)+VLOOKUP(B312,GD_CHAM_CONG!$C$6:$AV$997,45,FALSE)+VLOOKUP(B312,GD_CHAM_CONG!$C$6:$AV$997,46,FALSE)</f>
        <v>0</v>
      </c>
      <c r="K312" s="216">
        <f>VLOOKUP(B312,GD_CHAM_CONG!$C$6:$AW$997,47,FALSE)</f>
        <v>0</v>
      </c>
      <c r="L312" s="216">
        <f>VLOOKUP(B312,GD_CHAM_CONG!$C$6:$AZ$997,47,FALSE)+VLOOKUP(B312,GD_CHAM_CONG!$C$6:$AZ$997,48,FALSE)</f>
        <v>0</v>
      </c>
      <c r="M312" s="216">
        <f>VLOOKUP(B312,GD_CHAM_CONG!$C$6:$BF$997,50,FALSE)+VLOOKUP(B312,GD_CHAM_CONG!$C$6:$BF$997,51,FALSE)+VLOOKUP(B312,GD_CHAM_CONG!$C$6:$BF$997,52,FALSE)+VLOOKUP(B312,GD_CHAM_CONG!$C$6:$BF$997,53,FALSE)+VLOOKUP(B312,GD_CHAM_CONG!$C$6:$BF$997,54,FALSE)</f>
        <v>0</v>
      </c>
      <c r="N312" s="217">
        <f>VLOOKUP(B312,GD_CHAM_CONG!$C$1:$BJ$480,60,FALSE)</f>
        <v>0.95</v>
      </c>
      <c r="O312" s="218">
        <f>RPT_LNS_LUONG_CHE_DO!BA314</f>
        <v>4488749.9999999991</v>
      </c>
      <c r="P312" s="218">
        <f>VLOOKUP(B312,RPT_LNS_LUONG_CHE_DO!$B$5:$CA$989,78,FALSE)</f>
        <v>0</v>
      </c>
      <c r="Q312" s="218">
        <f>VLOOKUP(B312,RPT_PHU_CAP_TN!$B$5:$G$1000,6,FALSE)</f>
        <v>0</v>
      </c>
      <c r="R312" s="218">
        <f>VLOOKUP(B312,RPT_TIEN_AN_TRUA!$B$5:$I$1000,8,FALSE)</f>
        <v>680000</v>
      </c>
      <c r="S312" s="218">
        <f>VLOOKUP(B312,RPT_LNS_LUONG_CHE_DO!$B$5:$BV$993,68,FALSE)+VLOOKUP(B312,RPT_LNS_LUONG_CHE_DO!$B$5:$BW$993,69,FALSE)</f>
        <v>0</v>
      </c>
      <c r="T312" s="218">
        <f t="shared" si="8"/>
        <v>5168749.9999999991</v>
      </c>
      <c r="U312" s="219">
        <f>VLOOKUP(B312,RPT_BAO_HIEM!$B$5:$N$1000,11,FALSE)</f>
        <v>0</v>
      </c>
      <c r="V312" s="219">
        <f>VLOOKUP(B312,RPT_BAO_HIEM!$B$5:$N$1000,12,FALSE)</f>
        <v>0</v>
      </c>
      <c r="W312" s="219">
        <f>VLOOKUP(B312,RPT_BAO_HIEM!$B$5:$N$1000,13,FALSE)</f>
        <v>0</v>
      </c>
      <c r="X312" s="220">
        <f>VLOOKUP(B312,RPT_DOAN_PHI!$B$5:$H$968,7,FALSE)</f>
        <v>44888</v>
      </c>
      <c r="Y312" s="219">
        <f>VLOOKUP(B312,RPT_THUE!$B$5:$H$933,7,FALSE)</f>
        <v>0</v>
      </c>
      <c r="Z312" s="219">
        <f t="shared" si="9"/>
        <v>44888</v>
      </c>
      <c r="AA312" s="221">
        <f t="shared" si="10"/>
        <v>5123861.9999999991</v>
      </c>
      <c r="AB312" s="221"/>
      <c r="AC312" s="221"/>
      <c r="AD312" s="221">
        <f t="shared" si="15"/>
        <v>5123861.9999999991</v>
      </c>
      <c r="AE312">
        <v>5123861.9999999991</v>
      </c>
      <c r="AF312" s="338">
        <f t="shared" si="18"/>
        <v>0</v>
      </c>
    </row>
    <row r="313" spans="1:32" ht="14.25" x14ac:dyDescent="0.2">
      <c r="A313" s="89">
        <f t="shared" si="19"/>
        <v>310</v>
      </c>
      <c r="B313" s="212">
        <f>GD_CHUNG!B315</f>
        <v>13720</v>
      </c>
      <c r="C313" s="212" t="str">
        <f>GD_CHUNG!C315</f>
        <v>Đinh Văn Minh</v>
      </c>
      <c r="D313" s="212" t="str">
        <f>GD_CHUNG!D315</f>
        <v>Nhân viên Bốc xếp</v>
      </c>
      <c r="E313" s="213" t="str">
        <f>GD_CHUNG!G315</f>
        <v>HDTV</v>
      </c>
      <c r="F313" s="214">
        <f>VLOOKUP(B313,GD_LCD_HS_LNS!$B$4:$E$1000,4,FALSE)</f>
        <v>3778000</v>
      </c>
      <c r="G313" s="263">
        <v>19029389550018</v>
      </c>
      <c r="H313" s="216">
        <f>VLOOKUP(B313,GD_CHAM_CONG!$C$6:$AN$997,38,FALSE)</f>
        <v>27</v>
      </c>
      <c r="I313" s="216">
        <f>VLOOKUP(B313,GD_CHAM_CONG!$C$6:$AS$997,39,FALSE)+VLOOKUP(B313,GD_CHAM_CONG!$C$6:$AS$997,40,FALSE)+VLOOKUP(B313,GD_CHAM_CONG!$C$6:$AS$997,41,FALSE)+VLOOKUP(B313,GD_CHAM_CONG!$C$6:$AS$997,42,FALSE)+VLOOKUP(B313,GD_CHAM_CONG!$C$6:$AS$997,43,FALSE)</f>
        <v>0</v>
      </c>
      <c r="J313" s="216">
        <f>VLOOKUP(B313,GD_CHAM_CONG!$C$6:$AV$997,44,FALSE)+VLOOKUP(B313,GD_CHAM_CONG!$C$6:$AV$997,45,FALSE)+VLOOKUP(B313,GD_CHAM_CONG!$C$6:$AV$997,46,FALSE)</f>
        <v>0</v>
      </c>
      <c r="K313" s="216">
        <f>VLOOKUP(B313,GD_CHAM_CONG!$C$6:$AW$997,47,FALSE)</f>
        <v>0</v>
      </c>
      <c r="L313" s="216">
        <f>VLOOKUP(B313,GD_CHAM_CONG!$C$6:$AZ$997,47,FALSE)+VLOOKUP(B313,GD_CHAM_CONG!$C$6:$AZ$997,48,FALSE)</f>
        <v>0</v>
      </c>
      <c r="M313" s="216">
        <f>VLOOKUP(B313,GD_CHAM_CONG!$C$6:$BF$997,50,FALSE)+VLOOKUP(B313,GD_CHAM_CONG!$C$6:$BF$997,51,FALSE)+VLOOKUP(B313,GD_CHAM_CONG!$C$6:$BF$997,52,FALSE)+VLOOKUP(B313,GD_CHAM_CONG!$C$6:$BF$997,53,FALSE)+VLOOKUP(B313,GD_CHAM_CONG!$C$6:$BF$997,54,FALSE)</f>
        <v>0</v>
      </c>
      <c r="N313" s="217">
        <f>VLOOKUP(B313,GD_CHAM_CONG!$C$1:$BJ$480,60,FALSE)</f>
        <v>1</v>
      </c>
      <c r="O313" s="218">
        <f>RPT_LNS_LUONG_CHE_DO!BA315</f>
        <v>4725000</v>
      </c>
      <c r="P313" s="218">
        <f>VLOOKUP(B313,RPT_LNS_LUONG_CHE_DO!$B$5:$CA$989,78,FALSE)</f>
        <v>0</v>
      </c>
      <c r="Q313" s="218">
        <f>VLOOKUP(B313,RPT_PHU_CAP_TN!$B$5:$G$1000,6,FALSE)</f>
        <v>0</v>
      </c>
      <c r="R313" s="218">
        <f>VLOOKUP(B313,RPT_TIEN_AN_TRUA!$B$5:$I$1000,8,FALSE)</f>
        <v>680000</v>
      </c>
      <c r="S313" s="218">
        <f>VLOOKUP(B313,RPT_LNS_LUONG_CHE_DO!$B$5:$BV$993,68,FALSE)+VLOOKUP(B313,RPT_LNS_LUONG_CHE_DO!$B$5:$BW$993,69,FALSE)</f>
        <v>0</v>
      </c>
      <c r="T313" s="218">
        <f t="shared" si="8"/>
        <v>5405000</v>
      </c>
      <c r="U313" s="219">
        <f>VLOOKUP(B313,RPT_BAO_HIEM!$B$5:$N$1000,11,FALSE)</f>
        <v>0</v>
      </c>
      <c r="V313" s="219">
        <f>VLOOKUP(B313,RPT_BAO_HIEM!$B$5:$N$1000,12,FALSE)</f>
        <v>0</v>
      </c>
      <c r="W313" s="219">
        <f>VLOOKUP(B313,RPT_BAO_HIEM!$B$5:$N$1000,13,FALSE)</f>
        <v>0</v>
      </c>
      <c r="X313" s="220">
        <f>VLOOKUP(B313,RPT_DOAN_PHI!$B$5:$H$968,7,FALSE)</f>
        <v>47250</v>
      </c>
      <c r="Y313" s="219">
        <f>VLOOKUP(B313,RPT_THUE!$B$5:$H$933,7,FALSE)</f>
        <v>0</v>
      </c>
      <c r="Z313" s="219">
        <f t="shared" si="9"/>
        <v>47250</v>
      </c>
      <c r="AA313" s="221">
        <f t="shared" si="10"/>
        <v>5357750</v>
      </c>
      <c r="AB313" s="221"/>
      <c r="AC313" s="221"/>
      <c r="AD313" s="221">
        <f t="shared" si="15"/>
        <v>5357750</v>
      </c>
      <c r="AE313">
        <v>5357750</v>
      </c>
      <c r="AF313" s="338">
        <f t="shared" si="18"/>
        <v>0</v>
      </c>
    </row>
    <row r="314" spans="1:32" ht="14.25" x14ac:dyDescent="0.2">
      <c r="A314" s="89">
        <f t="shared" si="19"/>
        <v>311</v>
      </c>
      <c r="B314" s="212">
        <f>GD_CHUNG!B316</f>
        <v>13721</v>
      </c>
      <c r="C314" s="212" t="str">
        <f>GD_CHUNG!C316</f>
        <v>Nguyễn Đình Quân</v>
      </c>
      <c r="D314" s="212" t="str">
        <f>GD_CHUNG!D316</f>
        <v>Nhân viên Bốc xếp</v>
      </c>
      <c r="E314" s="213" t="str">
        <f>GD_CHUNG!G316</f>
        <v>HDTV</v>
      </c>
      <c r="F314" s="214">
        <f>VLOOKUP(B314,GD_LCD_HS_LNS!$B$4:$E$1000,4,FALSE)</f>
        <v>3778000</v>
      </c>
      <c r="G314" s="263">
        <v>19029389551014</v>
      </c>
      <c r="H314" s="216">
        <f>VLOOKUP(B314,GD_CHAM_CONG!$C$6:$AN$997,38,FALSE)</f>
        <v>27</v>
      </c>
      <c r="I314" s="216">
        <f>VLOOKUP(B314,GD_CHAM_CONG!$C$6:$AS$997,39,FALSE)+VLOOKUP(B314,GD_CHAM_CONG!$C$6:$AS$997,40,FALSE)+VLOOKUP(B314,GD_CHAM_CONG!$C$6:$AS$997,41,FALSE)+VLOOKUP(B314,GD_CHAM_CONG!$C$6:$AS$997,42,FALSE)+VLOOKUP(B314,GD_CHAM_CONG!$C$6:$AS$997,43,FALSE)</f>
        <v>0</v>
      </c>
      <c r="J314" s="216">
        <f>VLOOKUP(B314,GD_CHAM_CONG!$C$6:$AV$997,44,FALSE)+VLOOKUP(B314,GD_CHAM_CONG!$C$6:$AV$997,45,FALSE)+VLOOKUP(B314,GD_CHAM_CONG!$C$6:$AV$997,46,FALSE)</f>
        <v>0</v>
      </c>
      <c r="K314" s="216">
        <f>VLOOKUP(B314,GD_CHAM_CONG!$C$6:$AW$997,47,FALSE)</f>
        <v>0</v>
      </c>
      <c r="L314" s="216">
        <f>VLOOKUP(B314,GD_CHAM_CONG!$C$6:$AZ$997,47,FALSE)+VLOOKUP(B314,GD_CHAM_CONG!$C$6:$AZ$997,48,FALSE)</f>
        <v>0</v>
      </c>
      <c r="M314" s="216">
        <f>VLOOKUP(B314,GD_CHAM_CONG!$C$6:$BF$997,50,FALSE)+VLOOKUP(B314,GD_CHAM_CONG!$C$6:$BF$997,51,FALSE)+VLOOKUP(B314,GD_CHAM_CONG!$C$6:$BF$997,52,FALSE)+VLOOKUP(B314,GD_CHAM_CONG!$C$6:$BF$997,53,FALSE)+VLOOKUP(B314,GD_CHAM_CONG!$C$6:$BF$997,54,FALSE)</f>
        <v>0</v>
      </c>
      <c r="N314" s="217">
        <f>VLOOKUP(B314,GD_CHAM_CONG!$C$1:$BJ$480,60,FALSE)</f>
        <v>1</v>
      </c>
      <c r="O314" s="218">
        <f>RPT_LNS_LUONG_CHE_DO!BA316</f>
        <v>4725000</v>
      </c>
      <c r="P314" s="218">
        <f>VLOOKUP(B314,RPT_LNS_LUONG_CHE_DO!$B$5:$CA$989,78,FALSE)</f>
        <v>0</v>
      </c>
      <c r="Q314" s="218">
        <f>VLOOKUP(B314,RPT_PHU_CAP_TN!$B$5:$G$1000,6,FALSE)</f>
        <v>0</v>
      </c>
      <c r="R314" s="218">
        <f>VLOOKUP(B314,RPT_TIEN_AN_TRUA!$B$5:$I$1000,8,FALSE)</f>
        <v>680000</v>
      </c>
      <c r="S314" s="218">
        <f>VLOOKUP(B314,RPT_LNS_LUONG_CHE_DO!$B$5:$BV$993,68,FALSE)+VLOOKUP(B314,RPT_LNS_LUONG_CHE_DO!$B$5:$BW$993,69,FALSE)</f>
        <v>0</v>
      </c>
      <c r="T314" s="218">
        <f t="shared" si="8"/>
        <v>5405000</v>
      </c>
      <c r="U314" s="219">
        <f>VLOOKUP(B314,RPT_BAO_HIEM!$B$5:$N$1000,11,FALSE)</f>
        <v>0</v>
      </c>
      <c r="V314" s="219">
        <f>VLOOKUP(B314,RPT_BAO_HIEM!$B$5:$N$1000,12,FALSE)</f>
        <v>0</v>
      </c>
      <c r="W314" s="219">
        <f>VLOOKUP(B314,RPT_BAO_HIEM!$B$5:$N$1000,13,FALSE)</f>
        <v>0</v>
      </c>
      <c r="X314" s="220">
        <f>VLOOKUP(B314,RPT_DOAN_PHI!$B$5:$H$968,7,FALSE)</f>
        <v>47250</v>
      </c>
      <c r="Y314" s="219">
        <f>VLOOKUP(B314,RPT_THUE!$B$5:$H$933,7,FALSE)</f>
        <v>0</v>
      </c>
      <c r="Z314" s="219">
        <f t="shared" si="9"/>
        <v>47250</v>
      </c>
      <c r="AA314" s="221">
        <f t="shared" si="10"/>
        <v>5357750</v>
      </c>
      <c r="AB314" s="221"/>
      <c r="AC314" s="221"/>
      <c r="AD314" s="221">
        <f t="shared" si="15"/>
        <v>5357750</v>
      </c>
      <c r="AE314">
        <v>5357750</v>
      </c>
      <c r="AF314" s="338">
        <f t="shared" si="18"/>
        <v>0</v>
      </c>
    </row>
    <row r="315" spans="1:32" ht="14.25" x14ac:dyDescent="0.2">
      <c r="A315" s="89">
        <f t="shared" si="19"/>
        <v>312</v>
      </c>
      <c r="B315" s="212">
        <f>GD_CHUNG!B317</f>
        <v>13722</v>
      </c>
      <c r="C315" s="212" t="str">
        <f>GD_CHUNG!C317</f>
        <v>Hoàng Anh Tuấn</v>
      </c>
      <c r="D315" s="212" t="str">
        <f>GD_CHUNG!D317</f>
        <v>Nhân viên Bốc xếp</v>
      </c>
      <c r="E315" s="213" t="str">
        <f>GD_CHUNG!G317</f>
        <v>HDTV</v>
      </c>
      <c r="F315" s="214">
        <f>VLOOKUP(B315,GD_LCD_HS_LNS!$B$4:$E$1000,4,FALSE)</f>
        <v>3778000</v>
      </c>
      <c r="G315" s="263">
        <v>19029389552010</v>
      </c>
      <c r="H315" s="216">
        <f>VLOOKUP(B315,GD_CHAM_CONG!$C$6:$AN$997,38,FALSE)</f>
        <v>27</v>
      </c>
      <c r="I315" s="216">
        <f>VLOOKUP(B315,GD_CHAM_CONG!$C$6:$AS$997,39,FALSE)+VLOOKUP(B315,GD_CHAM_CONG!$C$6:$AS$997,40,FALSE)+VLOOKUP(B315,GD_CHAM_CONG!$C$6:$AS$997,41,FALSE)+VLOOKUP(B315,GD_CHAM_CONG!$C$6:$AS$997,42,FALSE)+VLOOKUP(B315,GD_CHAM_CONG!$C$6:$AS$997,43,FALSE)</f>
        <v>0</v>
      </c>
      <c r="J315" s="216">
        <f>VLOOKUP(B315,GD_CHAM_CONG!$C$6:$AV$997,44,FALSE)+VLOOKUP(B315,GD_CHAM_CONG!$C$6:$AV$997,45,FALSE)+VLOOKUP(B315,GD_CHAM_CONG!$C$6:$AV$997,46,FALSE)</f>
        <v>0</v>
      </c>
      <c r="K315" s="216">
        <f>VLOOKUP(B315,GD_CHAM_CONG!$C$6:$AW$997,47,FALSE)</f>
        <v>0</v>
      </c>
      <c r="L315" s="216">
        <f>VLOOKUP(B315,GD_CHAM_CONG!$C$6:$AZ$997,47,FALSE)+VLOOKUP(B315,GD_CHAM_CONG!$C$6:$AZ$997,48,FALSE)</f>
        <v>0</v>
      </c>
      <c r="M315" s="216">
        <f>VLOOKUP(B315,GD_CHAM_CONG!$C$6:$BF$997,50,FALSE)+VLOOKUP(B315,GD_CHAM_CONG!$C$6:$BF$997,51,FALSE)+VLOOKUP(B315,GD_CHAM_CONG!$C$6:$BF$997,52,FALSE)+VLOOKUP(B315,GD_CHAM_CONG!$C$6:$BF$997,53,FALSE)+VLOOKUP(B315,GD_CHAM_CONG!$C$6:$BF$997,54,FALSE)</f>
        <v>0</v>
      </c>
      <c r="N315" s="217">
        <f>VLOOKUP(B315,GD_CHAM_CONG!$C$1:$BJ$480,60,FALSE)</f>
        <v>1</v>
      </c>
      <c r="O315" s="218">
        <f>RPT_LNS_LUONG_CHE_DO!BA317</f>
        <v>4725000</v>
      </c>
      <c r="P315" s="218">
        <f>VLOOKUP(B315,RPT_LNS_LUONG_CHE_DO!$B$5:$CA$989,78,FALSE)</f>
        <v>0</v>
      </c>
      <c r="Q315" s="218">
        <f>VLOOKUP(B315,RPT_PHU_CAP_TN!$B$5:$G$1000,6,FALSE)</f>
        <v>0</v>
      </c>
      <c r="R315" s="218">
        <f>VLOOKUP(B315,RPT_TIEN_AN_TRUA!$B$5:$I$1000,8,FALSE)</f>
        <v>680000</v>
      </c>
      <c r="S315" s="218">
        <f>VLOOKUP(B315,RPT_LNS_LUONG_CHE_DO!$B$5:$BV$993,68,FALSE)+VLOOKUP(B315,RPT_LNS_LUONG_CHE_DO!$B$5:$BW$993,69,FALSE)</f>
        <v>0</v>
      </c>
      <c r="T315" s="218">
        <f t="shared" si="8"/>
        <v>5405000</v>
      </c>
      <c r="U315" s="219">
        <f>VLOOKUP(B315,RPT_BAO_HIEM!$B$5:$N$1000,11,FALSE)</f>
        <v>0</v>
      </c>
      <c r="V315" s="219">
        <f>VLOOKUP(B315,RPT_BAO_HIEM!$B$5:$N$1000,12,FALSE)</f>
        <v>0</v>
      </c>
      <c r="W315" s="219">
        <f>VLOOKUP(B315,RPT_BAO_HIEM!$B$5:$N$1000,13,FALSE)</f>
        <v>0</v>
      </c>
      <c r="X315" s="220">
        <f>VLOOKUP(B315,RPT_DOAN_PHI!$B$5:$H$968,7,FALSE)</f>
        <v>47250</v>
      </c>
      <c r="Y315" s="219">
        <f>VLOOKUP(B315,RPT_THUE!$B$5:$H$933,7,FALSE)</f>
        <v>0</v>
      </c>
      <c r="Z315" s="219">
        <f t="shared" si="9"/>
        <v>47250</v>
      </c>
      <c r="AA315" s="221">
        <f t="shared" si="10"/>
        <v>5357750</v>
      </c>
      <c r="AB315" s="221"/>
      <c r="AC315" s="221"/>
      <c r="AD315" s="221">
        <f t="shared" si="15"/>
        <v>5357750</v>
      </c>
      <c r="AE315">
        <v>5357750</v>
      </c>
      <c r="AF315" s="338">
        <f t="shared" si="18"/>
        <v>0</v>
      </c>
    </row>
    <row r="316" spans="1:32" ht="14.25" x14ac:dyDescent="0.2">
      <c r="A316" s="89">
        <f t="shared" si="19"/>
        <v>313</v>
      </c>
      <c r="B316" s="212">
        <f>GD_CHUNG!B318</f>
        <v>13723</v>
      </c>
      <c r="C316" s="212" t="str">
        <f>GD_CHUNG!C318</f>
        <v>Phạm Tiến Công</v>
      </c>
      <c r="D316" s="212" t="str">
        <f>GD_CHUNG!D318</f>
        <v>Nhân viên Bốc xếp</v>
      </c>
      <c r="E316" s="213" t="str">
        <f>GD_CHUNG!G318</f>
        <v>HDTV</v>
      </c>
      <c r="F316" s="214">
        <f>VLOOKUP(B316,GD_LCD_HS_LNS!$B$4:$E$1000,4,FALSE)</f>
        <v>3778000</v>
      </c>
      <c r="G316" s="263">
        <v>19029389553017</v>
      </c>
      <c r="H316" s="216">
        <f>VLOOKUP(B316,GD_CHAM_CONG!$C$6:$AN$997,38,FALSE)</f>
        <v>27</v>
      </c>
      <c r="I316" s="216">
        <f>VLOOKUP(B316,GD_CHAM_CONG!$C$6:$AS$997,39,FALSE)+VLOOKUP(B316,GD_CHAM_CONG!$C$6:$AS$997,40,FALSE)+VLOOKUP(B316,GD_CHAM_CONG!$C$6:$AS$997,41,FALSE)+VLOOKUP(B316,GD_CHAM_CONG!$C$6:$AS$997,42,FALSE)+VLOOKUP(B316,GD_CHAM_CONG!$C$6:$AS$997,43,FALSE)</f>
        <v>0</v>
      </c>
      <c r="J316" s="216">
        <f>VLOOKUP(B316,GD_CHAM_CONG!$C$6:$AV$997,44,FALSE)+VLOOKUP(B316,GD_CHAM_CONG!$C$6:$AV$997,45,FALSE)+VLOOKUP(B316,GD_CHAM_CONG!$C$6:$AV$997,46,FALSE)</f>
        <v>0</v>
      </c>
      <c r="K316" s="216">
        <f>VLOOKUP(B316,GD_CHAM_CONG!$C$6:$AW$997,47,FALSE)</f>
        <v>0</v>
      </c>
      <c r="L316" s="216">
        <f>VLOOKUP(B316,GD_CHAM_CONG!$C$6:$AZ$997,47,FALSE)+VLOOKUP(B316,GD_CHAM_CONG!$C$6:$AZ$997,48,FALSE)</f>
        <v>0</v>
      </c>
      <c r="M316" s="216">
        <f>VLOOKUP(B316,GD_CHAM_CONG!$C$6:$BF$997,50,FALSE)+VLOOKUP(B316,GD_CHAM_CONG!$C$6:$BF$997,51,FALSE)+VLOOKUP(B316,GD_CHAM_CONG!$C$6:$BF$997,52,FALSE)+VLOOKUP(B316,GD_CHAM_CONG!$C$6:$BF$997,53,FALSE)+VLOOKUP(B316,GD_CHAM_CONG!$C$6:$BF$997,54,FALSE)</f>
        <v>0</v>
      </c>
      <c r="N316" s="217">
        <f>VLOOKUP(B316,GD_CHAM_CONG!$C$1:$BJ$480,60,FALSE)</f>
        <v>1</v>
      </c>
      <c r="O316" s="218">
        <f>RPT_LNS_LUONG_CHE_DO!BA318</f>
        <v>4725000</v>
      </c>
      <c r="P316" s="218">
        <f>VLOOKUP(B316,RPT_LNS_LUONG_CHE_DO!$B$5:$CA$989,78,FALSE)</f>
        <v>0</v>
      </c>
      <c r="Q316" s="218">
        <f>VLOOKUP(B316,RPT_PHU_CAP_TN!$B$5:$G$1000,6,FALSE)</f>
        <v>0</v>
      </c>
      <c r="R316" s="218">
        <f>VLOOKUP(B316,RPT_TIEN_AN_TRUA!$B$5:$I$1000,8,FALSE)</f>
        <v>680000</v>
      </c>
      <c r="S316" s="218">
        <f>VLOOKUP(B316,RPT_LNS_LUONG_CHE_DO!$B$5:$BV$993,68,FALSE)+VLOOKUP(B316,RPT_LNS_LUONG_CHE_DO!$B$5:$BW$993,69,FALSE)</f>
        <v>0</v>
      </c>
      <c r="T316" s="218">
        <f t="shared" si="8"/>
        <v>5405000</v>
      </c>
      <c r="U316" s="219">
        <f>VLOOKUP(B316,RPT_BAO_HIEM!$B$5:$N$1000,11,FALSE)</f>
        <v>0</v>
      </c>
      <c r="V316" s="219">
        <f>VLOOKUP(B316,RPT_BAO_HIEM!$B$5:$N$1000,12,FALSE)</f>
        <v>0</v>
      </c>
      <c r="W316" s="219">
        <f>VLOOKUP(B316,RPT_BAO_HIEM!$B$5:$N$1000,13,FALSE)</f>
        <v>0</v>
      </c>
      <c r="X316" s="220">
        <f>VLOOKUP(B316,RPT_DOAN_PHI!$B$5:$H$968,7,FALSE)</f>
        <v>47250</v>
      </c>
      <c r="Y316" s="219">
        <f>VLOOKUP(B316,RPT_THUE!$B$5:$H$933,7,FALSE)</f>
        <v>0</v>
      </c>
      <c r="Z316" s="219">
        <f t="shared" si="9"/>
        <v>47250</v>
      </c>
      <c r="AA316" s="221">
        <f t="shared" si="10"/>
        <v>5357750</v>
      </c>
      <c r="AB316" s="221"/>
      <c r="AC316" s="221"/>
      <c r="AD316" s="221">
        <f t="shared" si="15"/>
        <v>5357750</v>
      </c>
      <c r="AE316">
        <v>5357750</v>
      </c>
      <c r="AF316" s="338">
        <f t="shared" si="18"/>
        <v>0</v>
      </c>
    </row>
    <row r="317" spans="1:32" ht="14.25" x14ac:dyDescent="0.2">
      <c r="A317" s="89">
        <f t="shared" si="19"/>
        <v>314</v>
      </c>
      <c r="B317" s="212">
        <f>GD_CHUNG!B319</f>
        <v>13724</v>
      </c>
      <c r="C317" s="212" t="str">
        <f>GD_CHUNG!C319</f>
        <v>Nguyễn Văn Hưng</v>
      </c>
      <c r="D317" s="212" t="str">
        <f>GD_CHUNG!D319</f>
        <v>Nhân viên Bốc xếp</v>
      </c>
      <c r="E317" s="213" t="str">
        <f>GD_CHUNG!G319</f>
        <v>HDTV</v>
      </c>
      <c r="F317" s="214">
        <f>VLOOKUP(B317,GD_LCD_HS_LNS!$B$4:$E$1000,4,FALSE)</f>
        <v>3778000</v>
      </c>
      <c r="G317" s="263">
        <v>19021836115013</v>
      </c>
      <c r="H317" s="216">
        <f>VLOOKUP(B317,GD_CHAM_CONG!$C$6:$AN$997,38,FALSE)</f>
        <v>27</v>
      </c>
      <c r="I317" s="216">
        <f>VLOOKUP(B317,GD_CHAM_CONG!$C$6:$AS$997,39,FALSE)+VLOOKUP(B317,GD_CHAM_CONG!$C$6:$AS$997,40,FALSE)+VLOOKUP(B317,GD_CHAM_CONG!$C$6:$AS$997,41,FALSE)+VLOOKUP(B317,GD_CHAM_CONG!$C$6:$AS$997,42,FALSE)+VLOOKUP(B317,GD_CHAM_CONG!$C$6:$AS$997,43,FALSE)</f>
        <v>0</v>
      </c>
      <c r="J317" s="216">
        <f>VLOOKUP(B317,GD_CHAM_CONG!$C$6:$AV$997,44,FALSE)+VLOOKUP(B317,GD_CHAM_CONG!$C$6:$AV$997,45,FALSE)+VLOOKUP(B317,GD_CHAM_CONG!$C$6:$AV$997,46,FALSE)</f>
        <v>0</v>
      </c>
      <c r="K317" s="216">
        <f>VLOOKUP(B317,GD_CHAM_CONG!$C$6:$AW$997,47,FALSE)</f>
        <v>0</v>
      </c>
      <c r="L317" s="216">
        <f>VLOOKUP(B317,GD_CHAM_CONG!$C$6:$AZ$997,47,FALSE)+VLOOKUP(B317,GD_CHAM_CONG!$C$6:$AZ$997,48,FALSE)</f>
        <v>0</v>
      </c>
      <c r="M317" s="216">
        <f>VLOOKUP(B317,GD_CHAM_CONG!$C$6:$BF$997,50,FALSE)+VLOOKUP(B317,GD_CHAM_CONG!$C$6:$BF$997,51,FALSE)+VLOOKUP(B317,GD_CHAM_CONG!$C$6:$BF$997,52,FALSE)+VLOOKUP(B317,GD_CHAM_CONG!$C$6:$BF$997,53,FALSE)+VLOOKUP(B317,GD_CHAM_CONG!$C$6:$BF$997,54,FALSE)</f>
        <v>0</v>
      </c>
      <c r="N317" s="217">
        <f>VLOOKUP(B317,GD_CHAM_CONG!$C$1:$BJ$480,60,FALSE)</f>
        <v>1</v>
      </c>
      <c r="O317" s="218">
        <f>RPT_LNS_LUONG_CHE_DO!BA319</f>
        <v>4725000</v>
      </c>
      <c r="P317" s="218">
        <f>VLOOKUP(B317,RPT_LNS_LUONG_CHE_DO!$B$5:$CA$989,78,FALSE)</f>
        <v>0</v>
      </c>
      <c r="Q317" s="218">
        <f>VLOOKUP(B317,RPT_PHU_CAP_TN!$B$5:$G$1000,6,FALSE)</f>
        <v>0</v>
      </c>
      <c r="R317" s="218">
        <f>VLOOKUP(B317,RPT_TIEN_AN_TRUA!$B$5:$I$1000,8,FALSE)</f>
        <v>680000</v>
      </c>
      <c r="S317" s="218">
        <f>VLOOKUP(B317,RPT_LNS_LUONG_CHE_DO!$B$5:$BV$993,68,FALSE)+VLOOKUP(B317,RPT_LNS_LUONG_CHE_DO!$B$5:$BW$993,69,FALSE)</f>
        <v>0</v>
      </c>
      <c r="T317" s="218">
        <f t="shared" si="8"/>
        <v>5405000</v>
      </c>
      <c r="U317" s="219">
        <f>VLOOKUP(B317,RPT_BAO_HIEM!$B$5:$N$1000,11,FALSE)</f>
        <v>0</v>
      </c>
      <c r="V317" s="219">
        <f>VLOOKUP(B317,RPT_BAO_HIEM!$B$5:$N$1000,12,FALSE)</f>
        <v>0</v>
      </c>
      <c r="W317" s="219">
        <f>VLOOKUP(B317,RPT_BAO_HIEM!$B$5:$N$1000,13,FALSE)</f>
        <v>0</v>
      </c>
      <c r="X317" s="220">
        <f>VLOOKUP(B317,RPT_DOAN_PHI!$B$5:$H$968,7,FALSE)</f>
        <v>47250</v>
      </c>
      <c r="Y317" s="219">
        <f>VLOOKUP(B317,RPT_THUE!$B$5:$H$933,7,FALSE)</f>
        <v>0</v>
      </c>
      <c r="Z317" s="219">
        <f t="shared" si="9"/>
        <v>47250</v>
      </c>
      <c r="AA317" s="221">
        <f t="shared" si="10"/>
        <v>5357750</v>
      </c>
      <c r="AB317" s="221"/>
      <c r="AC317" s="221"/>
      <c r="AD317" s="221">
        <f t="shared" si="15"/>
        <v>5357750</v>
      </c>
      <c r="AE317">
        <v>5357750</v>
      </c>
      <c r="AF317" s="338">
        <f t="shared" si="18"/>
        <v>0</v>
      </c>
    </row>
    <row r="318" spans="1:32" ht="14.25" x14ac:dyDescent="0.2">
      <c r="A318" s="89">
        <f t="shared" si="19"/>
        <v>315</v>
      </c>
      <c r="B318" s="212">
        <f>GD_CHUNG!B320</f>
        <v>13725</v>
      </c>
      <c r="C318" s="212" t="str">
        <f>GD_CHUNG!C320</f>
        <v>Nguyễn Ngọc Phú</v>
      </c>
      <c r="D318" s="212" t="str">
        <f>GD_CHUNG!D320</f>
        <v>Nhân viên Bốc xếp</v>
      </c>
      <c r="E318" s="213" t="str">
        <f>GD_CHUNG!G320</f>
        <v>HDTV</v>
      </c>
      <c r="F318" s="214">
        <f>VLOOKUP(B318,GD_LCD_HS_LNS!$B$4:$E$1000,4,FALSE)</f>
        <v>3778000</v>
      </c>
      <c r="G318" s="263">
        <v>19029389555011</v>
      </c>
      <c r="H318" s="216">
        <f>VLOOKUP(B318,GD_CHAM_CONG!$C$6:$AN$997,38,FALSE)</f>
        <v>27</v>
      </c>
      <c r="I318" s="216">
        <f>VLOOKUP(B318,GD_CHAM_CONG!$C$6:$AS$997,39,FALSE)+VLOOKUP(B318,GD_CHAM_CONG!$C$6:$AS$997,40,FALSE)+VLOOKUP(B318,GD_CHAM_CONG!$C$6:$AS$997,41,FALSE)+VLOOKUP(B318,GD_CHAM_CONG!$C$6:$AS$997,42,FALSE)+VLOOKUP(B318,GD_CHAM_CONG!$C$6:$AS$997,43,FALSE)</f>
        <v>0</v>
      </c>
      <c r="J318" s="216">
        <f>VLOOKUP(B318,GD_CHAM_CONG!$C$6:$AV$997,44,FALSE)+VLOOKUP(B318,GD_CHAM_CONG!$C$6:$AV$997,45,FALSE)+VLOOKUP(B318,GD_CHAM_CONG!$C$6:$AV$997,46,FALSE)</f>
        <v>0</v>
      </c>
      <c r="K318" s="216">
        <f>VLOOKUP(B318,GD_CHAM_CONG!$C$6:$AW$997,47,FALSE)</f>
        <v>0</v>
      </c>
      <c r="L318" s="216">
        <f>VLOOKUP(B318,GD_CHAM_CONG!$C$6:$AZ$997,47,FALSE)+VLOOKUP(B318,GD_CHAM_CONG!$C$6:$AZ$997,48,FALSE)</f>
        <v>0</v>
      </c>
      <c r="M318" s="216">
        <f>VLOOKUP(B318,GD_CHAM_CONG!$C$6:$BF$997,50,FALSE)+VLOOKUP(B318,GD_CHAM_CONG!$C$6:$BF$997,51,FALSE)+VLOOKUP(B318,GD_CHAM_CONG!$C$6:$BF$997,52,FALSE)+VLOOKUP(B318,GD_CHAM_CONG!$C$6:$BF$997,53,FALSE)+VLOOKUP(B318,GD_CHAM_CONG!$C$6:$BF$997,54,FALSE)</f>
        <v>0</v>
      </c>
      <c r="N318" s="217">
        <f>VLOOKUP(B318,GD_CHAM_CONG!$C$1:$BJ$480,60,FALSE)</f>
        <v>1</v>
      </c>
      <c r="O318" s="218">
        <f>RPT_LNS_LUONG_CHE_DO!BA320</f>
        <v>4725000</v>
      </c>
      <c r="P318" s="218">
        <f>VLOOKUP(B318,RPT_LNS_LUONG_CHE_DO!$B$5:$CA$989,78,FALSE)</f>
        <v>0</v>
      </c>
      <c r="Q318" s="218">
        <f>VLOOKUP(B318,RPT_PHU_CAP_TN!$B$5:$G$1000,6,FALSE)</f>
        <v>0</v>
      </c>
      <c r="R318" s="218">
        <f>VLOOKUP(B318,RPT_TIEN_AN_TRUA!$B$5:$I$1000,8,FALSE)</f>
        <v>680000</v>
      </c>
      <c r="S318" s="218">
        <f>VLOOKUP(B318,RPT_LNS_LUONG_CHE_DO!$B$5:$BV$993,68,FALSE)+VLOOKUP(B318,RPT_LNS_LUONG_CHE_DO!$B$5:$BW$993,69,FALSE)</f>
        <v>0</v>
      </c>
      <c r="T318" s="218">
        <f t="shared" si="8"/>
        <v>5405000</v>
      </c>
      <c r="U318" s="219">
        <f>VLOOKUP(B318,RPT_BAO_HIEM!$B$5:$N$1000,11,FALSE)</f>
        <v>0</v>
      </c>
      <c r="V318" s="219">
        <f>VLOOKUP(B318,RPT_BAO_HIEM!$B$5:$N$1000,12,FALSE)</f>
        <v>0</v>
      </c>
      <c r="W318" s="219">
        <f>VLOOKUP(B318,RPT_BAO_HIEM!$B$5:$N$1000,13,FALSE)</f>
        <v>0</v>
      </c>
      <c r="X318" s="220">
        <f>VLOOKUP(B318,RPT_DOAN_PHI!$B$5:$H$968,7,FALSE)</f>
        <v>47250</v>
      </c>
      <c r="Y318" s="219">
        <f>VLOOKUP(B318,RPT_THUE!$B$5:$H$933,7,FALSE)</f>
        <v>0</v>
      </c>
      <c r="Z318" s="219">
        <f t="shared" si="9"/>
        <v>47250</v>
      </c>
      <c r="AA318" s="221">
        <f t="shared" si="10"/>
        <v>5357750</v>
      </c>
      <c r="AB318" s="221"/>
      <c r="AC318" s="221"/>
      <c r="AD318" s="221">
        <f t="shared" si="15"/>
        <v>5357750</v>
      </c>
      <c r="AE318">
        <v>5357750</v>
      </c>
      <c r="AF318" s="338">
        <f t="shared" si="18"/>
        <v>0</v>
      </c>
    </row>
    <row r="319" spans="1:32" ht="14.25" x14ac:dyDescent="0.2">
      <c r="A319" s="89">
        <f t="shared" si="19"/>
        <v>316</v>
      </c>
      <c r="B319" s="212">
        <f>GD_CHUNG!B321</f>
        <v>13726</v>
      </c>
      <c r="C319" s="212" t="str">
        <f>GD_CHUNG!C321</f>
        <v>Lưu Xuân Thắng</v>
      </c>
      <c r="D319" s="212" t="str">
        <f>GD_CHUNG!D321</f>
        <v>Nhân viên Bốc xếp</v>
      </c>
      <c r="E319" s="213" t="str">
        <f>GD_CHUNG!G321</f>
        <v>HDTV</v>
      </c>
      <c r="F319" s="214">
        <f>VLOOKUP(B319,GD_LCD_HS_LNS!$B$4:$E$1000,4,FALSE)</f>
        <v>3778000</v>
      </c>
      <c r="G319" s="263">
        <v>19029389556016</v>
      </c>
      <c r="H319" s="216">
        <f>VLOOKUP(B319,GD_CHAM_CONG!$C$6:$AN$997,38,FALSE)</f>
        <v>27</v>
      </c>
      <c r="I319" s="216">
        <f>VLOOKUP(B319,GD_CHAM_CONG!$C$6:$AS$997,39,FALSE)+VLOOKUP(B319,GD_CHAM_CONG!$C$6:$AS$997,40,FALSE)+VLOOKUP(B319,GD_CHAM_CONG!$C$6:$AS$997,41,FALSE)+VLOOKUP(B319,GD_CHAM_CONG!$C$6:$AS$997,42,FALSE)+VLOOKUP(B319,GD_CHAM_CONG!$C$6:$AS$997,43,FALSE)</f>
        <v>0</v>
      </c>
      <c r="J319" s="216">
        <f>VLOOKUP(B319,GD_CHAM_CONG!$C$6:$AV$997,44,FALSE)+VLOOKUP(B319,GD_CHAM_CONG!$C$6:$AV$997,45,FALSE)+VLOOKUP(B319,GD_CHAM_CONG!$C$6:$AV$997,46,FALSE)</f>
        <v>0</v>
      </c>
      <c r="K319" s="216">
        <f>VLOOKUP(B319,GD_CHAM_CONG!$C$6:$AW$997,47,FALSE)</f>
        <v>0</v>
      </c>
      <c r="L319" s="216">
        <f>VLOOKUP(B319,GD_CHAM_CONG!$C$6:$AZ$997,47,FALSE)+VLOOKUP(B319,GD_CHAM_CONG!$C$6:$AZ$997,48,FALSE)</f>
        <v>0</v>
      </c>
      <c r="M319" s="216">
        <f>VLOOKUP(B319,GD_CHAM_CONG!$C$6:$BF$997,50,FALSE)+VLOOKUP(B319,GD_CHAM_CONG!$C$6:$BF$997,51,FALSE)+VLOOKUP(B319,GD_CHAM_CONG!$C$6:$BF$997,52,FALSE)+VLOOKUP(B319,GD_CHAM_CONG!$C$6:$BF$997,53,FALSE)+VLOOKUP(B319,GD_CHAM_CONG!$C$6:$BF$997,54,FALSE)</f>
        <v>0</v>
      </c>
      <c r="N319" s="217">
        <f>VLOOKUP(B319,GD_CHAM_CONG!$C$1:$BJ$480,60,FALSE)</f>
        <v>1</v>
      </c>
      <c r="O319" s="218">
        <f>RPT_LNS_LUONG_CHE_DO!BA321</f>
        <v>4725000</v>
      </c>
      <c r="P319" s="218">
        <f>VLOOKUP(B319,RPT_LNS_LUONG_CHE_DO!$B$5:$CA$989,78,FALSE)</f>
        <v>0</v>
      </c>
      <c r="Q319" s="218">
        <f>VLOOKUP(B319,RPT_PHU_CAP_TN!$B$5:$G$1000,6,FALSE)</f>
        <v>0</v>
      </c>
      <c r="R319" s="218">
        <f>VLOOKUP(B319,RPT_TIEN_AN_TRUA!$B$5:$I$1000,8,FALSE)</f>
        <v>680000</v>
      </c>
      <c r="S319" s="218">
        <f>VLOOKUP(B319,RPT_LNS_LUONG_CHE_DO!$B$5:$BV$993,68,FALSE)+VLOOKUP(B319,RPT_LNS_LUONG_CHE_DO!$B$5:$BW$993,69,FALSE)</f>
        <v>0</v>
      </c>
      <c r="T319" s="218">
        <f t="shared" si="8"/>
        <v>5405000</v>
      </c>
      <c r="U319" s="219">
        <f>VLOOKUP(B319,RPT_BAO_HIEM!$B$5:$N$1000,11,FALSE)</f>
        <v>0</v>
      </c>
      <c r="V319" s="219">
        <f>VLOOKUP(B319,RPT_BAO_HIEM!$B$5:$N$1000,12,FALSE)</f>
        <v>0</v>
      </c>
      <c r="W319" s="219">
        <f>VLOOKUP(B319,RPT_BAO_HIEM!$B$5:$N$1000,13,FALSE)</f>
        <v>0</v>
      </c>
      <c r="X319" s="220">
        <f>VLOOKUP(B319,RPT_DOAN_PHI!$B$5:$H$968,7,FALSE)</f>
        <v>47250</v>
      </c>
      <c r="Y319" s="219">
        <f>VLOOKUP(B319,RPT_THUE!$B$5:$H$933,7,FALSE)</f>
        <v>0</v>
      </c>
      <c r="Z319" s="219">
        <f t="shared" si="9"/>
        <v>47250</v>
      </c>
      <c r="AA319" s="221">
        <f t="shared" si="10"/>
        <v>5357750</v>
      </c>
      <c r="AB319" s="221"/>
      <c r="AC319" s="221"/>
      <c r="AD319" s="221">
        <f t="shared" si="15"/>
        <v>5357750</v>
      </c>
      <c r="AE319">
        <v>5357750</v>
      </c>
      <c r="AF319" s="338">
        <f t="shared" si="18"/>
        <v>0</v>
      </c>
    </row>
    <row r="320" spans="1:32" ht="14.25" x14ac:dyDescent="0.2">
      <c r="A320" s="89">
        <f t="shared" si="19"/>
        <v>317</v>
      </c>
      <c r="B320" s="212">
        <f>GD_CHUNG!B322</f>
        <v>13727</v>
      </c>
      <c r="C320" s="212" t="str">
        <f>GD_CHUNG!C322</f>
        <v>Trần Quang Huy</v>
      </c>
      <c r="D320" s="212" t="str">
        <f>GD_CHUNG!D322</f>
        <v>Nhân viên Bốc xếp</v>
      </c>
      <c r="E320" s="213" t="str">
        <f>GD_CHUNG!G322</f>
        <v>HDTV</v>
      </c>
      <c r="F320" s="214">
        <f>VLOOKUP(B320,GD_LCD_HS_LNS!$B$4:$E$1000,4,FALSE)</f>
        <v>3778000</v>
      </c>
      <c r="G320" s="263">
        <v>19029389557012</v>
      </c>
      <c r="H320" s="216">
        <f>VLOOKUP(B320,GD_CHAM_CONG!$C$6:$AN$997,38,FALSE)</f>
        <v>27</v>
      </c>
      <c r="I320" s="216">
        <f>VLOOKUP(B320,GD_CHAM_CONG!$C$6:$AS$997,39,FALSE)+VLOOKUP(B320,GD_CHAM_CONG!$C$6:$AS$997,40,FALSE)+VLOOKUP(B320,GD_CHAM_CONG!$C$6:$AS$997,41,FALSE)+VLOOKUP(B320,GD_CHAM_CONG!$C$6:$AS$997,42,FALSE)+VLOOKUP(B320,GD_CHAM_CONG!$C$6:$AS$997,43,FALSE)</f>
        <v>0</v>
      </c>
      <c r="J320" s="216">
        <f>VLOOKUP(B320,GD_CHAM_CONG!$C$6:$AV$997,44,FALSE)+VLOOKUP(B320,GD_CHAM_CONG!$C$6:$AV$997,45,FALSE)+VLOOKUP(B320,GD_CHAM_CONG!$C$6:$AV$997,46,FALSE)</f>
        <v>0</v>
      </c>
      <c r="K320" s="216">
        <f>VLOOKUP(B320,GD_CHAM_CONG!$C$6:$AW$997,47,FALSE)</f>
        <v>0</v>
      </c>
      <c r="L320" s="216">
        <f>VLOOKUP(B320,GD_CHAM_CONG!$C$6:$AZ$997,47,FALSE)+VLOOKUP(B320,GD_CHAM_CONG!$C$6:$AZ$997,48,FALSE)</f>
        <v>0</v>
      </c>
      <c r="M320" s="216">
        <f>VLOOKUP(B320,GD_CHAM_CONG!$C$6:$BF$997,50,FALSE)+VLOOKUP(B320,GD_CHAM_CONG!$C$6:$BF$997,51,FALSE)+VLOOKUP(B320,GD_CHAM_CONG!$C$6:$BF$997,52,FALSE)+VLOOKUP(B320,GD_CHAM_CONG!$C$6:$BF$997,53,FALSE)+VLOOKUP(B320,GD_CHAM_CONG!$C$6:$BF$997,54,FALSE)</f>
        <v>0</v>
      </c>
      <c r="N320" s="217">
        <f>VLOOKUP(B320,GD_CHAM_CONG!$C$1:$BJ$480,60,FALSE)</f>
        <v>1</v>
      </c>
      <c r="O320" s="218">
        <f>RPT_LNS_LUONG_CHE_DO!BA322</f>
        <v>4725000</v>
      </c>
      <c r="P320" s="218">
        <f>VLOOKUP(B320,RPT_LNS_LUONG_CHE_DO!$B$5:$CA$989,78,FALSE)</f>
        <v>0</v>
      </c>
      <c r="Q320" s="218">
        <f>VLOOKUP(B320,RPT_PHU_CAP_TN!$B$5:$G$1000,6,FALSE)</f>
        <v>0</v>
      </c>
      <c r="R320" s="218">
        <f>VLOOKUP(B320,RPT_TIEN_AN_TRUA!$B$5:$I$1000,8,FALSE)</f>
        <v>680000</v>
      </c>
      <c r="S320" s="218">
        <f>VLOOKUP(B320,RPT_LNS_LUONG_CHE_DO!$B$5:$BV$993,68,FALSE)+VLOOKUP(B320,RPT_LNS_LUONG_CHE_DO!$B$5:$BW$993,69,FALSE)</f>
        <v>0</v>
      </c>
      <c r="T320" s="218">
        <f t="shared" si="8"/>
        <v>5405000</v>
      </c>
      <c r="U320" s="219">
        <f>VLOOKUP(B320,RPT_BAO_HIEM!$B$5:$N$1000,11,FALSE)</f>
        <v>0</v>
      </c>
      <c r="V320" s="219">
        <f>VLOOKUP(B320,RPT_BAO_HIEM!$B$5:$N$1000,12,FALSE)</f>
        <v>0</v>
      </c>
      <c r="W320" s="219">
        <f>VLOOKUP(B320,RPT_BAO_HIEM!$B$5:$N$1000,13,FALSE)</f>
        <v>0</v>
      </c>
      <c r="X320" s="220">
        <f>VLOOKUP(B320,RPT_DOAN_PHI!$B$5:$H$968,7,FALSE)</f>
        <v>47250</v>
      </c>
      <c r="Y320" s="219">
        <f>VLOOKUP(B320,RPT_THUE!$B$5:$H$933,7,FALSE)</f>
        <v>0</v>
      </c>
      <c r="Z320" s="219">
        <f t="shared" si="9"/>
        <v>47250</v>
      </c>
      <c r="AA320" s="221">
        <f t="shared" si="10"/>
        <v>5357750</v>
      </c>
      <c r="AB320" s="221"/>
      <c r="AC320" s="221"/>
      <c r="AD320" s="221">
        <f t="shared" si="15"/>
        <v>5357750</v>
      </c>
      <c r="AE320">
        <v>5357750</v>
      </c>
      <c r="AF320" s="338">
        <f t="shared" si="18"/>
        <v>0</v>
      </c>
    </row>
    <row r="321" spans="1:32" ht="14.25" x14ac:dyDescent="0.2">
      <c r="A321" s="89">
        <f t="shared" si="19"/>
        <v>318</v>
      </c>
      <c r="B321" s="212">
        <f>GD_CHUNG!B323</f>
        <v>13729</v>
      </c>
      <c r="C321" s="212" t="str">
        <f>GD_CHUNG!C323</f>
        <v>Ngô Đức Thuận</v>
      </c>
      <c r="D321" s="212" t="str">
        <f>GD_CHUNG!D323</f>
        <v>Nhân viên Bốc xếp</v>
      </c>
      <c r="E321" s="213" t="str">
        <f>GD_CHUNG!G323</f>
        <v>HDTV</v>
      </c>
      <c r="F321" s="214">
        <f>VLOOKUP(B321,GD_LCD_HS_LNS!$B$4:$E$1000,4,FALSE)</f>
        <v>3778000</v>
      </c>
      <c r="G321" s="263">
        <v>19029389558019</v>
      </c>
      <c r="H321" s="216">
        <f>VLOOKUP(B321,GD_CHAM_CONG!$C$6:$AN$997,38,FALSE)</f>
        <v>27</v>
      </c>
      <c r="I321" s="216">
        <f>VLOOKUP(B321,GD_CHAM_CONG!$C$6:$AS$997,39,FALSE)+VLOOKUP(B321,GD_CHAM_CONG!$C$6:$AS$997,40,FALSE)+VLOOKUP(B321,GD_CHAM_CONG!$C$6:$AS$997,41,FALSE)+VLOOKUP(B321,GD_CHAM_CONG!$C$6:$AS$997,42,FALSE)+VLOOKUP(B321,GD_CHAM_CONG!$C$6:$AS$997,43,FALSE)</f>
        <v>0</v>
      </c>
      <c r="J321" s="216">
        <f>VLOOKUP(B321,GD_CHAM_CONG!$C$6:$AV$997,44,FALSE)+VLOOKUP(B321,GD_CHAM_CONG!$C$6:$AV$997,45,FALSE)+VLOOKUP(B321,GD_CHAM_CONG!$C$6:$AV$997,46,FALSE)</f>
        <v>0</v>
      </c>
      <c r="K321" s="216">
        <f>VLOOKUP(B321,GD_CHAM_CONG!$C$6:$AW$997,47,FALSE)</f>
        <v>0</v>
      </c>
      <c r="L321" s="216">
        <f>VLOOKUP(B321,GD_CHAM_CONG!$C$6:$AZ$997,47,FALSE)+VLOOKUP(B321,GD_CHAM_CONG!$C$6:$AZ$997,48,FALSE)</f>
        <v>0</v>
      </c>
      <c r="M321" s="216">
        <f>VLOOKUP(B321,GD_CHAM_CONG!$C$6:$BF$997,50,FALSE)+VLOOKUP(B321,GD_CHAM_CONG!$C$6:$BF$997,51,FALSE)+VLOOKUP(B321,GD_CHAM_CONG!$C$6:$BF$997,52,FALSE)+VLOOKUP(B321,GD_CHAM_CONG!$C$6:$BF$997,53,FALSE)+VLOOKUP(B321,GD_CHAM_CONG!$C$6:$BF$997,54,FALSE)</f>
        <v>0</v>
      </c>
      <c r="N321" s="217">
        <f>VLOOKUP(B321,GD_CHAM_CONG!$C$1:$BJ$480,60,FALSE)</f>
        <v>1</v>
      </c>
      <c r="O321" s="218">
        <f>RPT_LNS_LUONG_CHE_DO!BA323</f>
        <v>4725000</v>
      </c>
      <c r="P321" s="218">
        <f>VLOOKUP(B321,RPT_LNS_LUONG_CHE_DO!$B$5:$CA$989,78,FALSE)</f>
        <v>0</v>
      </c>
      <c r="Q321" s="218">
        <f>VLOOKUP(B321,RPT_PHU_CAP_TN!$B$5:$G$1000,6,FALSE)</f>
        <v>0</v>
      </c>
      <c r="R321" s="218">
        <f>VLOOKUP(B321,RPT_TIEN_AN_TRUA!$B$5:$I$1000,8,FALSE)</f>
        <v>680000</v>
      </c>
      <c r="S321" s="218">
        <f>VLOOKUP(B321,RPT_LNS_LUONG_CHE_DO!$B$5:$BV$993,68,FALSE)+VLOOKUP(B321,RPT_LNS_LUONG_CHE_DO!$B$5:$BW$993,69,FALSE)</f>
        <v>0</v>
      </c>
      <c r="T321" s="218">
        <f t="shared" si="8"/>
        <v>5405000</v>
      </c>
      <c r="U321" s="219">
        <f>VLOOKUP(B321,RPT_BAO_HIEM!$B$5:$N$1000,11,FALSE)</f>
        <v>0</v>
      </c>
      <c r="V321" s="219">
        <f>VLOOKUP(B321,RPT_BAO_HIEM!$B$5:$N$1000,12,FALSE)</f>
        <v>0</v>
      </c>
      <c r="W321" s="219">
        <f>VLOOKUP(B321,RPT_BAO_HIEM!$B$5:$N$1000,13,FALSE)</f>
        <v>0</v>
      </c>
      <c r="X321" s="220">
        <f>VLOOKUP(B321,RPT_DOAN_PHI!$B$5:$H$968,7,FALSE)</f>
        <v>47250</v>
      </c>
      <c r="Y321" s="219">
        <f>VLOOKUP(B321,RPT_THUE!$B$5:$H$933,7,FALSE)</f>
        <v>0</v>
      </c>
      <c r="Z321" s="219">
        <f t="shared" si="9"/>
        <v>47250</v>
      </c>
      <c r="AA321" s="221">
        <f t="shared" si="10"/>
        <v>5357750</v>
      </c>
      <c r="AB321" s="221"/>
      <c r="AC321" s="221"/>
      <c r="AD321" s="221">
        <f t="shared" si="15"/>
        <v>5357750</v>
      </c>
      <c r="AE321">
        <v>5357750</v>
      </c>
      <c r="AF321" s="338">
        <f t="shared" si="18"/>
        <v>0</v>
      </c>
    </row>
    <row r="322" spans="1:32" ht="14.25" x14ac:dyDescent="0.2">
      <c r="A322" s="89">
        <f t="shared" si="19"/>
        <v>319</v>
      </c>
      <c r="B322" s="212">
        <f>GD_CHUNG!B324</f>
        <v>13714</v>
      </c>
      <c r="C322" s="212" t="str">
        <f>GD_CHUNG!C324</f>
        <v>Nguyễn Công Cử</v>
      </c>
      <c r="D322" s="212" t="str">
        <f>GD_CHUNG!D324</f>
        <v>Nhân viên Bốc xếp</v>
      </c>
      <c r="E322" s="213" t="str">
        <f>GD_CHUNG!G324</f>
        <v>HDTV</v>
      </c>
      <c r="F322" s="214">
        <f>VLOOKUP(B322,GD_LCD_HS_LNS!$B$4:$E$1000,4,FALSE)</f>
        <v>3778000</v>
      </c>
      <c r="G322" s="263">
        <v>19029389545014</v>
      </c>
      <c r="H322" s="216">
        <f>VLOOKUP(B322,GD_CHAM_CONG!$C$6:$AN$997,38,FALSE)</f>
        <v>27</v>
      </c>
      <c r="I322" s="216">
        <f>VLOOKUP(B322,GD_CHAM_CONG!$C$6:$AS$997,39,FALSE)+VLOOKUP(B322,GD_CHAM_CONG!$C$6:$AS$997,40,FALSE)+VLOOKUP(B322,GD_CHAM_CONG!$C$6:$AS$997,41,FALSE)+VLOOKUP(B322,GD_CHAM_CONG!$C$6:$AS$997,42,FALSE)+VLOOKUP(B322,GD_CHAM_CONG!$C$6:$AS$997,43,FALSE)</f>
        <v>0</v>
      </c>
      <c r="J322" s="216">
        <f>VLOOKUP(B322,GD_CHAM_CONG!$C$6:$AV$997,44,FALSE)+VLOOKUP(B322,GD_CHAM_CONG!$C$6:$AV$997,45,FALSE)+VLOOKUP(B322,GD_CHAM_CONG!$C$6:$AV$997,46,FALSE)</f>
        <v>0</v>
      </c>
      <c r="K322" s="216">
        <f>VLOOKUP(B322,GD_CHAM_CONG!$C$6:$AW$997,47,FALSE)</f>
        <v>0</v>
      </c>
      <c r="L322" s="216">
        <f>VLOOKUP(B322,GD_CHAM_CONG!$C$6:$AZ$997,47,FALSE)+VLOOKUP(B322,GD_CHAM_CONG!$C$6:$AZ$997,48,FALSE)</f>
        <v>0</v>
      </c>
      <c r="M322" s="216">
        <f>VLOOKUP(B322,GD_CHAM_CONG!$C$6:$BF$997,50,FALSE)+VLOOKUP(B322,GD_CHAM_CONG!$C$6:$BF$997,51,FALSE)+VLOOKUP(B322,GD_CHAM_CONG!$C$6:$BF$997,52,FALSE)+VLOOKUP(B322,GD_CHAM_CONG!$C$6:$BF$997,53,FALSE)+VLOOKUP(B322,GD_CHAM_CONG!$C$6:$BF$997,54,FALSE)</f>
        <v>0</v>
      </c>
      <c r="N322" s="217">
        <f>VLOOKUP(B322,GD_CHAM_CONG!$C$1:$BJ$480,60,FALSE)</f>
        <v>1</v>
      </c>
      <c r="O322" s="218">
        <f>RPT_LNS_LUONG_CHE_DO!BA324</f>
        <v>4725000</v>
      </c>
      <c r="P322" s="218">
        <f>VLOOKUP(B322,RPT_LNS_LUONG_CHE_DO!$B$5:$CA$989,78,FALSE)</f>
        <v>0</v>
      </c>
      <c r="Q322" s="218">
        <f>VLOOKUP(B322,RPT_PHU_CAP_TN!$B$5:$G$1000,6,FALSE)</f>
        <v>0</v>
      </c>
      <c r="R322" s="218">
        <f>VLOOKUP(B322,RPT_TIEN_AN_TRUA!$B$5:$I$1000,8,FALSE)</f>
        <v>680000</v>
      </c>
      <c r="S322" s="218">
        <f>VLOOKUP(B322,RPT_LNS_LUONG_CHE_DO!$B$5:$BV$993,68,FALSE)+VLOOKUP(B322,RPT_LNS_LUONG_CHE_DO!$B$5:$BW$993,69,FALSE)</f>
        <v>0</v>
      </c>
      <c r="T322" s="218">
        <f t="shared" si="8"/>
        <v>5405000</v>
      </c>
      <c r="U322" s="219">
        <f>VLOOKUP(B322,RPT_BAO_HIEM!$B$5:$N$1000,11,FALSE)</f>
        <v>0</v>
      </c>
      <c r="V322" s="219">
        <f>VLOOKUP(B322,RPT_BAO_HIEM!$B$5:$N$1000,12,FALSE)</f>
        <v>0</v>
      </c>
      <c r="W322" s="219">
        <f>VLOOKUP(B322,RPT_BAO_HIEM!$B$5:$N$1000,13,FALSE)</f>
        <v>0</v>
      </c>
      <c r="X322" s="220">
        <f>VLOOKUP(B322,RPT_DOAN_PHI!$B$5:$H$968,7,FALSE)</f>
        <v>47250</v>
      </c>
      <c r="Y322" s="219">
        <f>VLOOKUP(B322,RPT_THUE!$B$5:$H$933,7,FALSE)</f>
        <v>0</v>
      </c>
      <c r="Z322" s="219">
        <f t="shared" si="9"/>
        <v>47250</v>
      </c>
      <c r="AA322" s="221">
        <f t="shared" si="10"/>
        <v>5357750</v>
      </c>
      <c r="AB322" s="221"/>
      <c r="AC322" s="221"/>
      <c r="AD322" s="221">
        <f t="shared" si="15"/>
        <v>5357750</v>
      </c>
      <c r="AE322">
        <v>5357750</v>
      </c>
      <c r="AF322" s="338">
        <f t="shared" si="18"/>
        <v>0</v>
      </c>
    </row>
    <row r="323" spans="1:32" ht="14.25" x14ac:dyDescent="0.2">
      <c r="A323" s="89">
        <f t="shared" si="19"/>
        <v>320</v>
      </c>
      <c r="B323" s="212">
        <f>GD_CHUNG!B325</f>
        <v>13730</v>
      </c>
      <c r="C323" s="212" t="str">
        <f>GD_CHUNG!C325</f>
        <v>Nguyễn Văn Trung</v>
      </c>
      <c r="D323" s="212" t="str">
        <f>GD_CHUNG!D325</f>
        <v>Nhân viên Bốc xếp</v>
      </c>
      <c r="E323" s="213" t="str">
        <f>GD_CHUNG!G325</f>
        <v>HDTV</v>
      </c>
      <c r="F323" s="214">
        <f>VLOOKUP(B323,GD_LCD_HS_LNS!$B$4:$E$1000,4,FALSE)</f>
        <v>3778000</v>
      </c>
      <c r="G323" s="263">
        <v>19029389560013</v>
      </c>
      <c r="H323" s="216">
        <f>VLOOKUP(B323,GD_CHAM_CONG!$C$6:$AN$997,38,FALSE)</f>
        <v>27</v>
      </c>
      <c r="I323" s="216">
        <f>VLOOKUP(B323,GD_CHAM_CONG!$C$6:$AS$997,39,FALSE)+VLOOKUP(B323,GD_CHAM_CONG!$C$6:$AS$997,40,FALSE)+VLOOKUP(B323,GD_CHAM_CONG!$C$6:$AS$997,41,FALSE)+VLOOKUP(B323,GD_CHAM_CONG!$C$6:$AS$997,42,FALSE)+VLOOKUP(B323,GD_CHAM_CONG!$C$6:$AS$997,43,FALSE)</f>
        <v>0</v>
      </c>
      <c r="J323" s="216">
        <f>VLOOKUP(B323,GD_CHAM_CONG!$C$6:$AV$997,44,FALSE)+VLOOKUP(B323,GD_CHAM_CONG!$C$6:$AV$997,45,FALSE)+VLOOKUP(B323,GD_CHAM_CONG!$C$6:$AV$997,46,FALSE)</f>
        <v>0</v>
      </c>
      <c r="K323" s="216">
        <f>VLOOKUP(B323,GD_CHAM_CONG!$C$6:$AW$997,47,FALSE)</f>
        <v>0</v>
      </c>
      <c r="L323" s="216">
        <f>VLOOKUP(B323,GD_CHAM_CONG!$C$6:$AZ$997,47,FALSE)+VLOOKUP(B323,GD_CHAM_CONG!$C$6:$AZ$997,48,FALSE)</f>
        <v>0</v>
      </c>
      <c r="M323" s="216">
        <f>VLOOKUP(B323,GD_CHAM_CONG!$C$6:$BF$997,50,FALSE)+VLOOKUP(B323,GD_CHAM_CONG!$C$6:$BF$997,51,FALSE)+VLOOKUP(B323,GD_CHAM_CONG!$C$6:$BF$997,52,FALSE)+VLOOKUP(B323,GD_CHAM_CONG!$C$6:$BF$997,53,FALSE)+VLOOKUP(B323,GD_CHAM_CONG!$C$6:$BF$997,54,FALSE)</f>
        <v>0</v>
      </c>
      <c r="N323" s="217">
        <f>VLOOKUP(B323,GD_CHAM_CONG!$C$1:$BJ$480,60,FALSE)</f>
        <v>1</v>
      </c>
      <c r="O323" s="218">
        <f>RPT_LNS_LUONG_CHE_DO!BA325</f>
        <v>4725000</v>
      </c>
      <c r="P323" s="218">
        <f>VLOOKUP(B323,RPT_LNS_LUONG_CHE_DO!$B$5:$CA$989,78,FALSE)</f>
        <v>0</v>
      </c>
      <c r="Q323" s="218">
        <f>VLOOKUP(B323,RPT_PHU_CAP_TN!$B$5:$G$1000,6,FALSE)</f>
        <v>0</v>
      </c>
      <c r="R323" s="218">
        <f>VLOOKUP(B323,RPT_TIEN_AN_TRUA!$B$5:$I$1000,8,FALSE)</f>
        <v>680000</v>
      </c>
      <c r="S323" s="218">
        <f>VLOOKUP(B323,RPT_LNS_LUONG_CHE_DO!$B$5:$BV$993,68,FALSE)+VLOOKUP(B323,RPT_LNS_LUONG_CHE_DO!$B$5:$BW$993,69,FALSE)</f>
        <v>0</v>
      </c>
      <c r="T323" s="218">
        <f t="shared" si="8"/>
        <v>5405000</v>
      </c>
      <c r="U323" s="219">
        <f>VLOOKUP(B323,RPT_BAO_HIEM!$B$5:$N$1000,11,FALSE)</f>
        <v>0</v>
      </c>
      <c r="V323" s="219">
        <f>VLOOKUP(B323,RPT_BAO_HIEM!$B$5:$N$1000,12,FALSE)</f>
        <v>0</v>
      </c>
      <c r="W323" s="219">
        <f>VLOOKUP(B323,RPT_BAO_HIEM!$B$5:$N$1000,13,FALSE)</f>
        <v>0</v>
      </c>
      <c r="X323" s="220">
        <f>VLOOKUP(B323,RPT_DOAN_PHI!$B$5:$H$968,7,FALSE)</f>
        <v>47250</v>
      </c>
      <c r="Y323" s="219">
        <f>VLOOKUP(B323,RPT_THUE!$B$5:$H$933,7,FALSE)</f>
        <v>0</v>
      </c>
      <c r="Z323" s="219">
        <f t="shared" si="9"/>
        <v>47250</v>
      </c>
      <c r="AA323" s="221">
        <f t="shared" si="10"/>
        <v>5357750</v>
      </c>
      <c r="AB323" s="221"/>
      <c r="AC323" s="221"/>
      <c r="AD323" s="221">
        <f t="shared" si="15"/>
        <v>5357750</v>
      </c>
      <c r="AE323">
        <v>5357750</v>
      </c>
      <c r="AF323" s="338">
        <f t="shared" si="18"/>
        <v>0</v>
      </c>
    </row>
    <row r="324" spans="1:32" ht="14.25" x14ac:dyDescent="0.2">
      <c r="A324" s="89">
        <f t="shared" si="19"/>
        <v>321</v>
      </c>
      <c r="B324" s="212">
        <f>GD_CHUNG!B326</f>
        <v>13731</v>
      </c>
      <c r="C324" s="212" t="str">
        <f>GD_CHUNG!C326</f>
        <v>Tạ Anh Tuấn</v>
      </c>
      <c r="D324" s="212" t="str">
        <f>GD_CHUNG!D326</f>
        <v>Nhân viên Bốc xếp</v>
      </c>
      <c r="E324" s="213" t="str">
        <f>GD_CHUNG!G326</f>
        <v>HDTV</v>
      </c>
      <c r="F324" s="214">
        <f>VLOOKUP(B324,GD_LCD_HS_LNS!$B$4:$E$1000,4,FALSE)</f>
        <v>3778000</v>
      </c>
      <c r="G324" s="263">
        <v>19029389561011</v>
      </c>
      <c r="H324" s="216">
        <f>VLOOKUP(B324,GD_CHAM_CONG!$C$6:$AN$997,38,FALSE)</f>
        <v>27</v>
      </c>
      <c r="I324" s="216">
        <f>VLOOKUP(B324,GD_CHAM_CONG!$C$6:$AS$997,39,FALSE)+VLOOKUP(B324,GD_CHAM_CONG!$C$6:$AS$997,40,FALSE)+VLOOKUP(B324,GD_CHAM_CONG!$C$6:$AS$997,41,FALSE)+VLOOKUP(B324,GD_CHAM_CONG!$C$6:$AS$997,42,FALSE)+VLOOKUP(B324,GD_CHAM_CONG!$C$6:$AS$997,43,FALSE)</f>
        <v>0</v>
      </c>
      <c r="J324" s="216">
        <f>VLOOKUP(B324,GD_CHAM_CONG!$C$6:$AV$997,44,FALSE)+VLOOKUP(B324,GD_CHAM_CONG!$C$6:$AV$997,45,FALSE)+VLOOKUP(B324,GD_CHAM_CONG!$C$6:$AV$997,46,FALSE)</f>
        <v>0</v>
      </c>
      <c r="K324" s="216">
        <f>VLOOKUP(B324,GD_CHAM_CONG!$C$6:$AW$997,47,FALSE)</f>
        <v>0</v>
      </c>
      <c r="L324" s="216">
        <f>VLOOKUP(B324,GD_CHAM_CONG!$C$6:$AZ$997,47,FALSE)+VLOOKUP(B324,GD_CHAM_CONG!$C$6:$AZ$997,48,FALSE)</f>
        <v>0</v>
      </c>
      <c r="M324" s="216">
        <f>VLOOKUP(B324,GD_CHAM_CONG!$C$6:$BF$997,50,FALSE)+VLOOKUP(B324,GD_CHAM_CONG!$C$6:$BF$997,51,FALSE)+VLOOKUP(B324,GD_CHAM_CONG!$C$6:$BF$997,52,FALSE)+VLOOKUP(B324,GD_CHAM_CONG!$C$6:$BF$997,53,FALSE)+VLOOKUP(B324,GD_CHAM_CONG!$C$6:$BF$997,54,FALSE)</f>
        <v>0</v>
      </c>
      <c r="N324" s="217">
        <f>VLOOKUP(B324,GD_CHAM_CONG!$C$1:$BJ$480,60,FALSE)</f>
        <v>1</v>
      </c>
      <c r="O324" s="218">
        <f>RPT_LNS_LUONG_CHE_DO!BA326</f>
        <v>4725000</v>
      </c>
      <c r="P324" s="218">
        <f>VLOOKUP(B324,RPT_LNS_LUONG_CHE_DO!$B$5:$CA$989,78,FALSE)</f>
        <v>0</v>
      </c>
      <c r="Q324" s="218">
        <f>VLOOKUP(B324,RPT_PHU_CAP_TN!$B$5:$G$1000,6,FALSE)</f>
        <v>0</v>
      </c>
      <c r="R324" s="218">
        <f>VLOOKUP(B324,RPT_TIEN_AN_TRUA!$B$5:$I$1000,8,FALSE)</f>
        <v>680000</v>
      </c>
      <c r="S324" s="218">
        <f>VLOOKUP(B324,RPT_LNS_LUONG_CHE_DO!$B$5:$BV$993,68,FALSE)+VLOOKUP(B324,RPT_LNS_LUONG_CHE_DO!$B$5:$BW$993,69,FALSE)</f>
        <v>0</v>
      </c>
      <c r="T324" s="218">
        <f t="shared" si="8"/>
        <v>5405000</v>
      </c>
      <c r="U324" s="219">
        <f>VLOOKUP(B324,RPT_BAO_HIEM!$B$5:$N$1000,11,FALSE)</f>
        <v>0</v>
      </c>
      <c r="V324" s="219">
        <f>VLOOKUP(B324,RPT_BAO_HIEM!$B$5:$N$1000,12,FALSE)</f>
        <v>0</v>
      </c>
      <c r="W324" s="219">
        <f>VLOOKUP(B324,RPT_BAO_HIEM!$B$5:$N$1000,13,FALSE)</f>
        <v>0</v>
      </c>
      <c r="X324" s="220">
        <f>VLOOKUP(B324,RPT_DOAN_PHI!$B$5:$H$968,7,FALSE)</f>
        <v>47250</v>
      </c>
      <c r="Y324" s="219">
        <f>VLOOKUP(B324,RPT_THUE!$B$5:$H$933,7,FALSE)</f>
        <v>0</v>
      </c>
      <c r="Z324" s="219">
        <f t="shared" si="9"/>
        <v>47250</v>
      </c>
      <c r="AA324" s="221">
        <f t="shared" si="10"/>
        <v>5357750</v>
      </c>
      <c r="AB324" s="221"/>
      <c r="AC324" s="221"/>
      <c r="AD324" s="221">
        <f t="shared" si="15"/>
        <v>5357750</v>
      </c>
      <c r="AE324">
        <v>5357750</v>
      </c>
      <c r="AF324" s="338">
        <f t="shared" ref="AF324:AF387" si="20">+AE324-AD324</f>
        <v>0</v>
      </c>
    </row>
    <row r="325" spans="1:32" ht="14.25" x14ac:dyDescent="0.2">
      <c r="A325" s="89">
        <f t="shared" si="19"/>
        <v>322</v>
      </c>
      <c r="B325" s="212">
        <f>GD_CHUNG!B327</f>
        <v>13733</v>
      </c>
      <c r="C325" s="212" t="str">
        <f>GD_CHUNG!C327</f>
        <v>Nguyễn Mạnh Hân Hoan</v>
      </c>
      <c r="D325" s="212" t="str">
        <f>GD_CHUNG!D327</f>
        <v>Nhân viên Bốc xếp</v>
      </c>
      <c r="E325" s="213" t="str">
        <f>GD_CHUNG!G327</f>
        <v>HDTV</v>
      </c>
      <c r="F325" s="214">
        <f>VLOOKUP(B325,GD_LCD_HS_LNS!$B$4:$E$1000,4,FALSE)</f>
        <v>3778000</v>
      </c>
      <c r="G325" s="263">
        <v>19029389562016</v>
      </c>
      <c r="H325" s="216">
        <f>VLOOKUP(B325,GD_CHAM_CONG!$C$6:$AN$997,38,FALSE)</f>
        <v>27</v>
      </c>
      <c r="I325" s="216">
        <f>VLOOKUP(B325,GD_CHAM_CONG!$C$6:$AS$997,39,FALSE)+VLOOKUP(B325,GD_CHAM_CONG!$C$6:$AS$997,40,FALSE)+VLOOKUP(B325,GD_CHAM_CONG!$C$6:$AS$997,41,FALSE)+VLOOKUP(B325,GD_CHAM_CONG!$C$6:$AS$997,42,FALSE)+VLOOKUP(B325,GD_CHAM_CONG!$C$6:$AS$997,43,FALSE)</f>
        <v>0</v>
      </c>
      <c r="J325" s="216">
        <f>VLOOKUP(B325,GD_CHAM_CONG!$C$6:$AV$997,44,FALSE)+VLOOKUP(B325,GD_CHAM_CONG!$C$6:$AV$997,45,FALSE)+VLOOKUP(B325,GD_CHAM_CONG!$C$6:$AV$997,46,FALSE)</f>
        <v>0</v>
      </c>
      <c r="K325" s="216">
        <f>VLOOKUP(B325,GD_CHAM_CONG!$C$6:$AW$997,47,FALSE)</f>
        <v>0</v>
      </c>
      <c r="L325" s="216">
        <f>VLOOKUP(B325,GD_CHAM_CONG!$C$6:$AZ$997,47,FALSE)+VLOOKUP(B325,GD_CHAM_CONG!$C$6:$AZ$997,48,FALSE)</f>
        <v>0</v>
      </c>
      <c r="M325" s="216">
        <f>VLOOKUP(B325,GD_CHAM_CONG!$C$6:$BF$997,50,FALSE)+VLOOKUP(B325,GD_CHAM_CONG!$C$6:$BF$997,51,FALSE)+VLOOKUP(B325,GD_CHAM_CONG!$C$6:$BF$997,52,FALSE)+VLOOKUP(B325,GD_CHAM_CONG!$C$6:$BF$997,53,FALSE)+VLOOKUP(B325,GD_CHAM_CONG!$C$6:$BF$997,54,FALSE)</f>
        <v>0</v>
      </c>
      <c r="N325" s="217">
        <f>VLOOKUP(B325,GD_CHAM_CONG!$C$1:$BJ$480,60,FALSE)</f>
        <v>1</v>
      </c>
      <c r="O325" s="218">
        <f>RPT_LNS_LUONG_CHE_DO!BA327</f>
        <v>4725000</v>
      </c>
      <c r="P325" s="218">
        <f>VLOOKUP(B325,RPT_LNS_LUONG_CHE_DO!$B$5:$CA$989,78,FALSE)</f>
        <v>0</v>
      </c>
      <c r="Q325" s="218">
        <f>VLOOKUP(B325,RPT_PHU_CAP_TN!$B$5:$G$1000,6,FALSE)</f>
        <v>0</v>
      </c>
      <c r="R325" s="218">
        <f>VLOOKUP(B325,RPT_TIEN_AN_TRUA!$B$5:$I$1000,8,FALSE)</f>
        <v>680000</v>
      </c>
      <c r="S325" s="218">
        <f>VLOOKUP(B325,RPT_LNS_LUONG_CHE_DO!$B$5:$BV$993,68,FALSE)+VLOOKUP(B325,RPT_LNS_LUONG_CHE_DO!$B$5:$BW$993,69,FALSE)</f>
        <v>0</v>
      </c>
      <c r="T325" s="218">
        <f t="shared" si="8"/>
        <v>5405000</v>
      </c>
      <c r="U325" s="219">
        <f>VLOOKUP(B325,RPT_BAO_HIEM!$B$5:$N$1000,11,FALSE)</f>
        <v>0</v>
      </c>
      <c r="V325" s="219">
        <f>VLOOKUP(B325,RPT_BAO_HIEM!$B$5:$N$1000,12,FALSE)</f>
        <v>0</v>
      </c>
      <c r="W325" s="219">
        <f>VLOOKUP(B325,RPT_BAO_HIEM!$B$5:$N$1000,13,FALSE)</f>
        <v>0</v>
      </c>
      <c r="X325" s="220">
        <f>VLOOKUP(B325,RPT_DOAN_PHI!$B$5:$H$968,7,FALSE)</f>
        <v>47250</v>
      </c>
      <c r="Y325" s="219">
        <f>VLOOKUP(B325,RPT_THUE!$B$5:$H$933,7,FALSE)</f>
        <v>0</v>
      </c>
      <c r="Z325" s="219">
        <f t="shared" si="9"/>
        <v>47250</v>
      </c>
      <c r="AA325" s="221">
        <f t="shared" si="10"/>
        <v>5357750</v>
      </c>
      <c r="AB325" s="221"/>
      <c r="AC325" s="221"/>
      <c r="AD325" s="221">
        <f t="shared" si="15"/>
        <v>5357750</v>
      </c>
      <c r="AE325">
        <v>5357750</v>
      </c>
      <c r="AF325" s="338">
        <f t="shared" si="20"/>
        <v>0</v>
      </c>
    </row>
    <row r="326" spans="1:32" ht="14.25" x14ac:dyDescent="0.2">
      <c r="A326" s="89">
        <f t="shared" ref="A326:A389" si="21">+A325+1</f>
        <v>323</v>
      </c>
      <c r="B326" s="212">
        <f>GD_CHUNG!B328</f>
        <v>13734</v>
      </c>
      <c r="C326" s="212" t="str">
        <f>GD_CHUNG!C328</f>
        <v>Nguyễn Hữu Lâm</v>
      </c>
      <c r="D326" s="212" t="str">
        <f>GD_CHUNG!D328</f>
        <v>Nhân viên Bốc xếp</v>
      </c>
      <c r="E326" s="213" t="str">
        <f>GD_CHUNG!G328</f>
        <v>HDTV</v>
      </c>
      <c r="F326" s="214">
        <f>VLOOKUP(B326,GD_LCD_HS_LNS!$B$4:$E$1000,4,FALSE)</f>
        <v>3778000</v>
      </c>
      <c r="G326" s="263">
        <v>19029389563012</v>
      </c>
      <c r="H326" s="216">
        <f>VLOOKUP(B326,GD_CHAM_CONG!$C$6:$AN$997,38,FALSE)</f>
        <v>27</v>
      </c>
      <c r="I326" s="216">
        <f>VLOOKUP(B326,GD_CHAM_CONG!$C$6:$AS$997,39,FALSE)+VLOOKUP(B326,GD_CHAM_CONG!$C$6:$AS$997,40,FALSE)+VLOOKUP(B326,GD_CHAM_CONG!$C$6:$AS$997,41,FALSE)+VLOOKUP(B326,GD_CHAM_CONG!$C$6:$AS$997,42,FALSE)+VLOOKUP(B326,GD_CHAM_CONG!$C$6:$AS$997,43,FALSE)</f>
        <v>0</v>
      </c>
      <c r="J326" s="216">
        <f>VLOOKUP(B326,GD_CHAM_CONG!$C$6:$AV$997,44,FALSE)+VLOOKUP(B326,GD_CHAM_CONG!$C$6:$AV$997,45,FALSE)+VLOOKUP(B326,GD_CHAM_CONG!$C$6:$AV$997,46,FALSE)</f>
        <v>0</v>
      </c>
      <c r="K326" s="216">
        <f>VLOOKUP(B326,GD_CHAM_CONG!$C$6:$AW$997,47,FALSE)</f>
        <v>0</v>
      </c>
      <c r="L326" s="216">
        <f>VLOOKUP(B326,GD_CHAM_CONG!$C$6:$AZ$997,47,FALSE)+VLOOKUP(B326,GD_CHAM_CONG!$C$6:$AZ$997,48,FALSE)</f>
        <v>0</v>
      </c>
      <c r="M326" s="216">
        <f>VLOOKUP(B326,GD_CHAM_CONG!$C$6:$BF$997,50,FALSE)+VLOOKUP(B326,GD_CHAM_CONG!$C$6:$BF$997,51,FALSE)+VLOOKUP(B326,GD_CHAM_CONG!$C$6:$BF$997,52,FALSE)+VLOOKUP(B326,GD_CHAM_CONG!$C$6:$BF$997,53,FALSE)+VLOOKUP(B326,GD_CHAM_CONG!$C$6:$BF$997,54,FALSE)</f>
        <v>0</v>
      </c>
      <c r="N326" s="217">
        <f>VLOOKUP(B326,GD_CHAM_CONG!$C$1:$BJ$480,60,FALSE)</f>
        <v>1</v>
      </c>
      <c r="O326" s="218">
        <f>RPT_LNS_LUONG_CHE_DO!BA328</f>
        <v>4725000</v>
      </c>
      <c r="P326" s="218">
        <f>VLOOKUP(B326,RPT_LNS_LUONG_CHE_DO!$B$5:$CA$989,78,FALSE)</f>
        <v>0</v>
      </c>
      <c r="Q326" s="218">
        <f>VLOOKUP(B326,RPT_PHU_CAP_TN!$B$5:$G$1000,6,FALSE)</f>
        <v>0</v>
      </c>
      <c r="R326" s="218">
        <f>VLOOKUP(B326,RPT_TIEN_AN_TRUA!$B$5:$I$1000,8,FALSE)</f>
        <v>680000</v>
      </c>
      <c r="S326" s="218">
        <f>VLOOKUP(B326,RPT_LNS_LUONG_CHE_DO!$B$5:$BV$993,68,FALSE)+VLOOKUP(B326,RPT_LNS_LUONG_CHE_DO!$B$5:$BW$993,69,FALSE)</f>
        <v>0</v>
      </c>
      <c r="T326" s="218">
        <f t="shared" si="8"/>
        <v>5405000</v>
      </c>
      <c r="U326" s="219">
        <f>VLOOKUP(B326,RPT_BAO_HIEM!$B$5:$N$1000,11,FALSE)</f>
        <v>0</v>
      </c>
      <c r="V326" s="219">
        <f>VLOOKUP(B326,RPT_BAO_HIEM!$B$5:$N$1000,12,FALSE)</f>
        <v>0</v>
      </c>
      <c r="W326" s="219">
        <f>VLOOKUP(B326,RPT_BAO_HIEM!$B$5:$N$1000,13,FALSE)</f>
        <v>0</v>
      </c>
      <c r="X326" s="220">
        <f>VLOOKUP(B326,RPT_DOAN_PHI!$B$5:$H$968,7,FALSE)</f>
        <v>47250</v>
      </c>
      <c r="Y326" s="219">
        <f>VLOOKUP(B326,RPT_THUE!$B$5:$H$933,7,FALSE)</f>
        <v>0</v>
      </c>
      <c r="Z326" s="219">
        <f t="shared" si="9"/>
        <v>47250</v>
      </c>
      <c r="AA326" s="221">
        <f t="shared" si="10"/>
        <v>5357750</v>
      </c>
      <c r="AB326" s="221"/>
      <c r="AC326" s="221"/>
      <c r="AD326" s="221">
        <f t="shared" si="15"/>
        <v>5357750</v>
      </c>
      <c r="AE326">
        <v>5357750</v>
      </c>
      <c r="AF326" s="338">
        <f t="shared" si="20"/>
        <v>0</v>
      </c>
    </row>
    <row r="327" spans="1:32" ht="14.25" x14ac:dyDescent="0.2">
      <c r="A327" s="89">
        <f t="shared" si="21"/>
        <v>324</v>
      </c>
      <c r="B327" s="212">
        <f>GD_CHUNG!B329</f>
        <v>13735</v>
      </c>
      <c r="C327" s="212" t="str">
        <f>GD_CHUNG!C329</f>
        <v>Trần Xuân Phương</v>
      </c>
      <c r="D327" s="212" t="str">
        <f>GD_CHUNG!D329</f>
        <v>Nhân viên Bốc xếp</v>
      </c>
      <c r="E327" s="213" t="str">
        <f>GD_CHUNG!G329</f>
        <v>HDTV</v>
      </c>
      <c r="F327" s="214">
        <f>VLOOKUP(B327,GD_LCD_HS_LNS!$B$4:$E$1000,4,FALSE)</f>
        <v>3778000</v>
      </c>
      <c r="G327" s="263">
        <v>19029389565015</v>
      </c>
      <c r="H327" s="216">
        <f>VLOOKUP(B327,GD_CHAM_CONG!$C$6:$AN$997,38,FALSE)</f>
        <v>27</v>
      </c>
      <c r="I327" s="216">
        <f>VLOOKUP(B327,GD_CHAM_CONG!$C$6:$AS$997,39,FALSE)+VLOOKUP(B327,GD_CHAM_CONG!$C$6:$AS$997,40,FALSE)+VLOOKUP(B327,GD_CHAM_CONG!$C$6:$AS$997,41,FALSE)+VLOOKUP(B327,GD_CHAM_CONG!$C$6:$AS$997,42,FALSE)+VLOOKUP(B327,GD_CHAM_CONG!$C$6:$AS$997,43,FALSE)</f>
        <v>0</v>
      </c>
      <c r="J327" s="216">
        <f>VLOOKUP(B327,GD_CHAM_CONG!$C$6:$AV$997,44,FALSE)+VLOOKUP(B327,GD_CHAM_CONG!$C$6:$AV$997,45,FALSE)+VLOOKUP(B327,GD_CHAM_CONG!$C$6:$AV$997,46,FALSE)</f>
        <v>0</v>
      </c>
      <c r="K327" s="216">
        <f>VLOOKUP(B327,GD_CHAM_CONG!$C$6:$AW$997,47,FALSE)</f>
        <v>0</v>
      </c>
      <c r="L327" s="216">
        <f>VLOOKUP(B327,GD_CHAM_CONG!$C$6:$AZ$997,47,FALSE)+VLOOKUP(B327,GD_CHAM_CONG!$C$6:$AZ$997,48,FALSE)</f>
        <v>0</v>
      </c>
      <c r="M327" s="216">
        <f>VLOOKUP(B327,GD_CHAM_CONG!$C$6:$BF$997,50,FALSE)+VLOOKUP(B327,GD_CHAM_CONG!$C$6:$BF$997,51,FALSE)+VLOOKUP(B327,GD_CHAM_CONG!$C$6:$BF$997,52,FALSE)+VLOOKUP(B327,GD_CHAM_CONG!$C$6:$BF$997,53,FALSE)+VLOOKUP(B327,GD_CHAM_CONG!$C$6:$BF$997,54,FALSE)</f>
        <v>0</v>
      </c>
      <c r="N327" s="217">
        <f>VLOOKUP(B327,GD_CHAM_CONG!$C$1:$BJ$480,60,FALSE)</f>
        <v>1</v>
      </c>
      <c r="O327" s="218">
        <f>RPT_LNS_LUONG_CHE_DO!BA329</f>
        <v>4725000</v>
      </c>
      <c r="P327" s="218">
        <f>VLOOKUP(B327,RPT_LNS_LUONG_CHE_DO!$B$5:$CA$989,78,FALSE)</f>
        <v>0</v>
      </c>
      <c r="Q327" s="218">
        <f>VLOOKUP(B327,RPT_PHU_CAP_TN!$B$5:$G$1000,6,FALSE)</f>
        <v>0</v>
      </c>
      <c r="R327" s="218">
        <f>VLOOKUP(B327,RPT_TIEN_AN_TRUA!$B$5:$I$1000,8,FALSE)</f>
        <v>680000</v>
      </c>
      <c r="S327" s="218">
        <f>VLOOKUP(B327,RPT_LNS_LUONG_CHE_DO!$B$5:$BV$993,68,FALSE)+VLOOKUP(B327,RPT_LNS_LUONG_CHE_DO!$B$5:$BW$993,69,FALSE)</f>
        <v>0</v>
      </c>
      <c r="T327" s="218">
        <f t="shared" si="8"/>
        <v>5405000</v>
      </c>
      <c r="U327" s="219">
        <f>VLOOKUP(B327,RPT_BAO_HIEM!$B$5:$N$1000,11,FALSE)</f>
        <v>0</v>
      </c>
      <c r="V327" s="219">
        <f>VLOOKUP(B327,RPT_BAO_HIEM!$B$5:$N$1000,12,FALSE)</f>
        <v>0</v>
      </c>
      <c r="W327" s="219">
        <f>VLOOKUP(B327,RPT_BAO_HIEM!$B$5:$N$1000,13,FALSE)</f>
        <v>0</v>
      </c>
      <c r="X327" s="220">
        <f>VLOOKUP(B327,RPT_DOAN_PHI!$B$5:$H$968,7,FALSE)</f>
        <v>47250</v>
      </c>
      <c r="Y327" s="219">
        <f>VLOOKUP(B327,RPT_THUE!$B$5:$H$933,7,FALSE)</f>
        <v>0</v>
      </c>
      <c r="Z327" s="219">
        <f t="shared" si="9"/>
        <v>47250</v>
      </c>
      <c r="AA327" s="221">
        <f t="shared" si="10"/>
        <v>5357750</v>
      </c>
      <c r="AB327" s="221"/>
      <c r="AC327" s="221"/>
      <c r="AD327" s="221">
        <f t="shared" si="15"/>
        <v>5357750</v>
      </c>
      <c r="AE327">
        <v>5357750</v>
      </c>
      <c r="AF327" s="338">
        <f t="shared" si="20"/>
        <v>0</v>
      </c>
    </row>
    <row r="328" spans="1:32" ht="14.25" x14ac:dyDescent="0.2">
      <c r="A328" s="89">
        <f t="shared" si="21"/>
        <v>325</v>
      </c>
      <c r="B328" s="212">
        <f>GD_CHUNG!B330</f>
        <v>13736</v>
      </c>
      <c r="C328" s="212" t="str">
        <f>GD_CHUNG!C330</f>
        <v>Nguyễn Mạnh Tưởng</v>
      </c>
      <c r="D328" s="212" t="str">
        <f>GD_CHUNG!D330</f>
        <v>Nhân viên Bốc xếp</v>
      </c>
      <c r="E328" s="213" t="str">
        <f>GD_CHUNG!G330</f>
        <v>HDTV</v>
      </c>
      <c r="F328" s="214">
        <f>VLOOKUP(B328,GD_LCD_HS_LNS!$B$4:$E$1000,4,FALSE)</f>
        <v>3778000</v>
      </c>
      <c r="G328" s="263">
        <v>19029389566011</v>
      </c>
      <c r="H328" s="216">
        <f>VLOOKUP(B328,GD_CHAM_CONG!$C$6:$AN$997,38,FALSE)</f>
        <v>27</v>
      </c>
      <c r="I328" s="216">
        <f>VLOOKUP(B328,GD_CHAM_CONG!$C$6:$AS$997,39,FALSE)+VLOOKUP(B328,GD_CHAM_CONG!$C$6:$AS$997,40,FALSE)+VLOOKUP(B328,GD_CHAM_CONG!$C$6:$AS$997,41,FALSE)+VLOOKUP(B328,GD_CHAM_CONG!$C$6:$AS$997,42,FALSE)+VLOOKUP(B328,GD_CHAM_CONG!$C$6:$AS$997,43,FALSE)</f>
        <v>0</v>
      </c>
      <c r="J328" s="216">
        <f>VLOOKUP(B328,GD_CHAM_CONG!$C$6:$AV$997,44,FALSE)+VLOOKUP(B328,GD_CHAM_CONG!$C$6:$AV$997,45,FALSE)+VLOOKUP(B328,GD_CHAM_CONG!$C$6:$AV$997,46,FALSE)</f>
        <v>0</v>
      </c>
      <c r="K328" s="216">
        <f>VLOOKUP(B328,GD_CHAM_CONG!$C$6:$AW$997,47,FALSE)</f>
        <v>0</v>
      </c>
      <c r="L328" s="216">
        <f>VLOOKUP(B328,GD_CHAM_CONG!$C$6:$AZ$997,47,FALSE)+VLOOKUP(B328,GD_CHAM_CONG!$C$6:$AZ$997,48,FALSE)</f>
        <v>0</v>
      </c>
      <c r="M328" s="216">
        <f>VLOOKUP(B328,GD_CHAM_CONG!$C$6:$BF$997,50,FALSE)+VLOOKUP(B328,GD_CHAM_CONG!$C$6:$BF$997,51,FALSE)+VLOOKUP(B328,GD_CHAM_CONG!$C$6:$BF$997,52,FALSE)+VLOOKUP(B328,GD_CHAM_CONG!$C$6:$BF$997,53,FALSE)+VLOOKUP(B328,GD_CHAM_CONG!$C$6:$BF$997,54,FALSE)</f>
        <v>0</v>
      </c>
      <c r="N328" s="217">
        <f>VLOOKUP(B328,GD_CHAM_CONG!$C$1:$BJ$480,60,FALSE)</f>
        <v>1</v>
      </c>
      <c r="O328" s="218">
        <f>RPT_LNS_LUONG_CHE_DO!BA330</f>
        <v>4725000</v>
      </c>
      <c r="P328" s="218">
        <f>VLOOKUP(B328,RPT_LNS_LUONG_CHE_DO!$B$5:$CA$989,78,FALSE)</f>
        <v>0</v>
      </c>
      <c r="Q328" s="218">
        <f>VLOOKUP(B328,RPT_PHU_CAP_TN!$B$5:$G$1000,6,FALSE)</f>
        <v>0</v>
      </c>
      <c r="R328" s="218">
        <f>VLOOKUP(B328,RPT_TIEN_AN_TRUA!$B$5:$I$1000,8,FALSE)</f>
        <v>680000</v>
      </c>
      <c r="S328" s="218">
        <f>VLOOKUP(B328,RPT_LNS_LUONG_CHE_DO!$B$5:$BV$993,68,FALSE)+VLOOKUP(B328,RPT_LNS_LUONG_CHE_DO!$B$5:$BW$993,69,FALSE)</f>
        <v>0</v>
      </c>
      <c r="T328" s="218">
        <f t="shared" si="8"/>
        <v>5405000</v>
      </c>
      <c r="U328" s="219">
        <f>VLOOKUP(B328,RPT_BAO_HIEM!$B$5:$N$1000,11,FALSE)</f>
        <v>0</v>
      </c>
      <c r="V328" s="219">
        <f>VLOOKUP(B328,RPT_BAO_HIEM!$B$5:$N$1000,12,FALSE)</f>
        <v>0</v>
      </c>
      <c r="W328" s="219">
        <f>VLOOKUP(B328,RPT_BAO_HIEM!$B$5:$N$1000,13,FALSE)</f>
        <v>0</v>
      </c>
      <c r="X328" s="220">
        <f>VLOOKUP(B328,RPT_DOAN_PHI!$B$5:$H$968,7,FALSE)</f>
        <v>47250</v>
      </c>
      <c r="Y328" s="219">
        <f>VLOOKUP(B328,RPT_THUE!$B$5:$H$933,7,FALSE)</f>
        <v>0</v>
      </c>
      <c r="Z328" s="219">
        <f t="shared" si="9"/>
        <v>47250</v>
      </c>
      <c r="AA328" s="221">
        <f t="shared" si="10"/>
        <v>5357750</v>
      </c>
      <c r="AB328" s="221"/>
      <c r="AC328" s="221"/>
      <c r="AD328" s="221">
        <f t="shared" si="15"/>
        <v>5357750</v>
      </c>
      <c r="AE328">
        <v>5357750</v>
      </c>
      <c r="AF328" s="338">
        <f t="shared" si="20"/>
        <v>0</v>
      </c>
    </row>
    <row r="329" spans="1:32" ht="14.25" x14ac:dyDescent="0.2">
      <c r="A329" s="89">
        <f t="shared" si="21"/>
        <v>326</v>
      </c>
      <c r="B329" s="212">
        <f>GD_CHUNG!B331</f>
        <v>13737</v>
      </c>
      <c r="C329" s="212" t="str">
        <f>GD_CHUNG!C331</f>
        <v>Nguyễn Minh Hiếu</v>
      </c>
      <c r="D329" s="212" t="str">
        <f>GD_CHUNG!D331</f>
        <v>Nhân viên Bốc xếp</v>
      </c>
      <c r="E329" s="213" t="str">
        <f>GD_CHUNG!G331</f>
        <v>HDTV</v>
      </c>
      <c r="F329" s="214">
        <f>VLOOKUP(B329,GD_LCD_HS_LNS!$B$4:$E$1000,4,FALSE)</f>
        <v>3778000</v>
      </c>
      <c r="G329" s="263">
        <v>19026719468020</v>
      </c>
      <c r="H329" s="216">
        <f>VLOOKUP(B329,GD_CHAM_CONG!$C$6:$AN$997,38,FALSE)</f>
        <v>27</v>
      </c>
      <c r="I329" s="216">
        <f>VLOOKUP(B329,GD_CHAM_CONG!$C$6:$AS$997,39,FALSE)+VLOOKUP(B329,GD_CHAM_CONG!$C$6:$AS$997,40,FALSE)+VLOOKUP(B329,GD_CHAM_CONG!$C$6:$AS$997,41,FALSE)+VLOOKUP(B329,GD_CHAM_CONG!$C$6:$AS$997,42,FALSE)+VLOOKUP(B329,GD_CHAM_CONG!$C$6:$AS$997,43,FALSE)</f>
        <v>0</v>
      </c>
      <c r="J329" s="216">
        <f>VLOOKUP(B329,GD_CHAM_CONG!$C$6:$AV$997,44,FALSE)+VLOOKUP(B329,GD_CHAM_CONG!$C$6:$AV$997,45,FALSE)+VLOOKUP(B329,GD_CHAM_CONG!$C$6:$AV$997,46,FALSE)</f>
        <v>0</v>
      </c>
      <c r="K329" s="216">
        <f>VLOOKUP(B329,GD_CHAM_CONG!$C$6:$AW$997,47,FALSE)</f>
        <v>0</v>
      </c>
      <c r="L329" s="216">
        <f>VLOOKUP(B329,GD_CHAM_CONG!$C$6:$AZ$997,47,FALSE)+VLOOKUP(B329,GD_CHAM_CONG!$C$6:$AZ$997,48,FALSE)</f>
        <v>0</v>
      </c>
      <c r="M329" s="216">
        <f>VLOOKUP(B329,GD_CHAM_CONG!$C$6:$BF$997,50,FALSE)+VLOOKUP(B329,GD_CHAM_CONG!$C$6:$BF$997,51,FALSE)+VLOOKUP(B329,GD_CHAM_CONG!$C$6:$BF$997,52,FALSE)+VLOOKUP(B329,GD_CHAM_CONG!$C$6:$BF$997,53,FALSE)+VLOOKUP(B329,GD_CHAM_CONG!$C$6:$BF$997,54,FALSE)</f>
        <v>0</v>
      </c>
      <c r="N329" s="217">
        <f>VLOOKUP(B329,GD_CHAM_CONG!$C$1:$BJ$480,60,FALSE)</f>
        <v>1</v>
      </c>
      <c r="O329" s="218">
        <f>RPT_LNS_LUONG_CHE_DO!BA331</f>
        <v>4725000</v>
      </c>
      <c r="P329" s="218">
        <f>VLOOKUP(B329,RPT_LNS_LUONG_CHE_DO!$B$5:$CA$989,78,FALSE)</f>
        <v>0</v>
      </c>
      <c r="Q329" s="218">
        <f>VLOOKUP(B329,RPT_PHU_CAP_TN!$B$5:$G$1000,6,FALSE)</f>
        <v>0</v>
      </c>
      <c r="R329" s="218">
        <f>VLOOKUP(B329,RPT_TIEN_AN_TRUA!$B$5:$I$1000,8,FALSE)</f>
        <v>680000</v>
      </c>
      <c r="S329" s="218">
        <f>VLOOKUP(B329,RPT_LNS_LUONG_CHE_DO!$B$5:$BV$993,68,FALSE)+VLOOKUP(B329,RPT_LNS_LUONG_CHE_DO!$B$5:$BW$993,69,FALSE)</f>
        <v>0</v>
      </c>
      <c r="T329" s="218">
        <f t="shared" si="8"/>
        <v>5405000</v>
      </c>
      <c r="U329" s="219">
        <f>VLOOKUP(B329,RPT_BAO_HIEM!$B$5:$N$1000,11,FALSE)</f>
        <v>0</v>
      </c>
      <c r="V329" s="219">
        <f>VLOOKUP(B329,RPT_BAO_HIEM!$B$5:$N$1000,12,FALSE)</f>
        <v>0</v>
      </c>
      <c r="W329" s="219">
        <f>VLOOKUP(B329,RPT_BAO_HIEM!$B$5:$N$1000,13,FALSE)</f>
        <v>0</v>
      </c>
      <c r="X329" s="220">
        <f>VLOOKUP(B329,RPT_DOAN_PHI!$B$5:$H$968,7,FALSE)</f>
        <v>47250</v>
      </c>
      <c r="Y329" s="219">
        <f>VLOOKUP(B329,RPT_THUE!$B$5:$H$933,7,FALSE)</f>
        <v>0</v>
      </c>
      <c r="Z329" s="219">
        <f t="shared" si="9"/>
        <v>47250</v>
      </c>
      <c r="AA329" s="221">
        <f t="shared" si="10"/>
        <v>5357750</v>
      </c>
      <c r="AB329" s="221"/>
      <c r="AC329" s="221"/>
      <c r="AD329" s="221">
        <f t="shared" si="15"/>
        <v>5357750</v>
      </c>
      <c r="AE329">
        <v>5357750</v>
      </c>
      <c r="AF329" s="338">
        <f t="shared" si="20"/>
        <v>0</v>
      </c>
    </row>
    <row r="330" spans="1:32" ht="14.25" x14ac:dyDescent="0.2">
      <c r="A330" s="89">
        <f t="shared" si="21"/>
        <v>327</v>
      </c>
      <c r="B330" s="212">
        <f>GD_CHUNG!B332</f>
        <v>13738</v>
      </c>
      <c r="C330" s="212" t="str">
        <f>GD_CHUNG!C332</f>
        <v>Lê Văn Hợi</v>
      </c>
      <c r="D330" s="212" t="str">
        <f>GD_CHUNG!D332</f>
        <v>Nhân viên Bốc xếp</v>
      </c>
      <c r="E330" s="213" t="str">
        <f>GD_CHUNG!G332</f>
        <v>HDTV</v>
      </c>
      <c r="F330" s="214">
        <f>VLOOKUP(B330,GD_LCD_HS_LNS!$B$4:$E$1000,4,FALSE)</f>
        <v>3778000</v>
      </c>
      <c r="G330" s="215">
        <v>19028053836014</v>
      </c>
      <c r="H330" s="216">
        <f>VLOOKUP(B330,GD_CHAM_CONG!$C$6:$AN$997,38,FALSE)</f>
        <v>27</v>
      </c>
      <c r="I330" s="216">
        <f>VLOOKUP(B330,GD_CHAM_CONG!$C$6:$AS$997,39,FALSE)+VLOOKUP(B330,GD_CHAM_CONG!$C$6:$AS$997,40,FALSE)+VLOOKUP(B330,GD_CHAM_CONG!$C$6:$AS$997,41,FALSE)+VLOOKUP(B330,GD_CHAM_CONG!$C$6:$AS$997,42,FALSE)+VLOOKUP(B330,GD_CHAM_CONG!$C$6:$AS$997,43,FALSE)</f>
        <v>0</v>
      </c>
      <c r="J330" s="216">
        <f>VLOOKUP(B330,GD_CHAM_CONG!$C$6:$AV$997,44,FALSE)+VLOOKUP(B330,GD_CHAM_CONG!$C$6:$AV$997,45,FALSE)+VLOOKUP(B330,GD_CHAM_CONG!$C$6:$AV$997,46,FALSE)</f>
        <v>0</v>
      </c>
      <c r="K330" s="216">
        <f>VLOOKUP(B330,GD_CHAM_CONG!$C$6:$AW$997,47,FALSE)</f>
        <v>0</v>
      </c>
      <c r="L330" s="216">
        <f>VLOOKUP(B330,GD_CHAM_CONG!$C$6:$AZ$997,47,FALSE)+VLOOKUP(B330,GD_CHAM_CONG!$C$6:$AZ$997,48,FALSE)</f>
        <v>0</v>
      </c>
      <c r="M330" s="216">
        <f>VLOOKUP(B330,GD_CHAM_CONG!$C$6:$BF$997,50,FALSE)+VLOOKUP(B330,GD_CHAM_CONG!$C$6:$BF$997,51,FALSE)+VLOOKUP(B330,GD_CHAM_CONG!$C$6:$BF$997,52,FALSE)+VLOOKUP(B330,GD_CHAM_CONG!$C$6:$BF$997,53,FALSE)+VLOOKUP(B330,GD_CHAM_CONG!$C$6:$BF$997,54,FALSE)</f>
        <v>0</v>
      </c>
      <c r="N330" s="217">
        <f>VLOOKUP(B330,GD_CHAM_CONG!$C$1:$BJ$480,60,FALSE)</f>
        <v>1</v>
      </c>
      <c r="O330" s="218">
        <f>RPT_LNS_LUONG_CHE_DO!BA332</f>
        <v>4725000</v>
      </c>
      <c r="P330" s="218">
        <f>VLOOKUP(B330,RPT_LNS_LUONG_CHE_DO!$B$5:$CA$989,78,FALSE)</f>
        <v>0</v>
      </c>
      <c r="Q330" s="218">
        <f>VLOOKUP(B330,RPT_PHU_CAP_TN!$B$5:$G$1000,6,FALSE)</f>
        <v>0</v>
      </c>
      <c r="R330" s="218">
        <f>VLOOKUP(B330,RPT_TIEN_AN_TRUA!$B$5:$I$1000,8,FALSE)</f>
        <v>680000</v>
      </c>
      <c r="S330" s="218">
        <f>VLOOKUP(B330,RPT_LNS_LUONG_CHE_DO!$B$5:$BV$993,68,FALSE)+VLOOKUP(B330,RPT_LNS_LUONG_CHE_DO!$B$5:$BW$993,69,FALSE)</f>
        <v>0</v>
      </c>
      <c r="T330" s="218">
        <f t="shared" si="8"/>
        <v>5405000</v>
      </c>
      <c r="U330" s="219">
        <f>VLOOKUP(B330,RPT_BAO_HIEM!$B$5:$N$1000,11,FALSE)</f>
        <v>0</v>
      </c>
      <c r="V330" s="219">
        <f>VLOOKUP(B330,RPT_BAO_HIEM!$B$5:$N$1000,12,FALSE)</f>
        <v>0</v>
      </c>
      <c r="W330" s="219">
        <f>VLOOKUP(B330,RPT_BAO_HIEM!$B$5:$N$1000,13,FALSE)</f>
        <v>0</v>
      </c>
      <c r="X330" s="220">
        <f>VLOOKUP(B330,RPT_DOAN_PHI!$B$5:$H$968,7,FALSE)</f>
        <v>47250</v>
      </c>
      <c r="Y330" s="219">
        <f>VLOOKUP(B330,RPT_THUE!$B$5:$H$933,7,FALSE)</f>
        <v>0</v>
      </c>
      <c r="Z330" s="219">
        <f t="shared" si="9"/>
        <v>47250</v>
      </c>
      <c r="AA330" s="221">
        <f t="shared" si="10"/>
        <v>5357750</v>
      </c>
      <c r="AB330" s="221"/>
      <c r="AC330" s="221"/>
      <c r="AD330" s="221">
        <f t="shared" si="15"/>
        <v>5357750</v>
      </c>
      <c r="AE330">
        <v>5357750</v>
      </c>
      <c r="AF330" s="338">
        <f t="shared" si="20"/>
        <v>0</v>
      </c>
    </row>
    <row r="331" spans="1:32" ht="14.25" x14ac:dyDescent="0.2">
      <c r="A331" s="89">
        <f t="shared" si="21"/>
        <v>328</v>
      </c>
      <c r="B331" s="212">
        <f>GD_CHUNG!B333</f>
        <v>13739</v>
      </c>
      <c r="C331" s="212" t="str">
        <f>GD_CHUNG!C333</f>
        <v>Bùi Đình Cảnh</v>
      </c>
      <c r="D331" s="212" t="str">
        <f>GD_CHUNG!D333</f>
        <v>Nhân viên Bốc xếp</v>
      </c>
      <c r="E331" s="213" t="str">
        <f>GD_CHUNG!G333</f>
        <v>HDTV</v>
      </c>
      <c r="F331" s="214">
        <f>VLOOKUP(B331,GD_LCD_HS_LNS!$B$4:$E$1000,4,FALSE)</f>
        <v>3778000</v>
      </c>
      <c r="G331" s="263">
        <v>19029389567018</v>
      </c>
      <c r="H331" s="216">
        <f>VLOOKUP(B331,GD_CHAM_CONG!$C$6:$AN$997,38,FALSE)</f>
        <v>27</v>
      </c>
      <c r="I331" s="216">
        <f>VLOOKUP(B331,GD_CHAM_CONG!$C$6:$AS$997,39,FALSE)+VLOOKUP(B331,GD_CHAM_CONG!$C$6:$AS$997,40,FALSE)+VLOOKUP(B331,GD_CHAM_CONG!$C$6:$AS$997,41,FALSE)+VLOOKUP(B331,GD_CHAM_CONG!$C$6:$AS$997,42,FALSE)+VLOOKUP(B331,GD_CHAM_CONG!$C$6:$AS$997,43,FALSE)</f>
        <v>0</v>
      </c>
      <c r="J331" s="216">
        <f>VLOOKUP(B331,GD_CHAM_CONG!$C$6:$AV$997,44,FALSE)+VLOOKUP(B331,GD_CHAM_CONG!$C$6:$AV$997,45,FALSE)+VLOOKUP(B331,GD_CHAM_CONG!$C$6:$AV$997,46,FALSE)</f>
        <v>0</v>
      </c>
      <c r="K331" s="216">
        <f>VLOOKUP(B331,GD_CHAM_CONG!$C$6:$AW$997,47,FALSE)</f>
        <v>0</v>
      </c>
      <c r="L331" s="216">
        <f>VLOOKUP(B331,GD_CHAM_CONG!$C$6:$AZ$997,47,FALSE)+VLOOKUP(B331,GD_CHAM_CONG!$C$6:$AZ$997,48,FALSE)</f>
        <v>0</v>
      </c>
      <c r="M331" s="216">
        <f>VLOOKUP(B331,GD_CHAM_CONG!$C$6:$BF$997,50,FALSE)+VLOOKUP(B331,GD_CHAM_CONG!$C$6:$BF$997,51,FALSE)+VLOOKUP(B331,GD_CHAM_CONG!$C$6:$BF$997,52,FALSE)+VLOOKUP(B331,GD_CHAM_CONG!$C$6:$BF$997,53,FALSE)+VLOOKUP(B331,GD_CHAM_CONG!$C$6:$BF$997,54,FALSE)</f>
        <v>0</v>
      </c>
      <c r="N331" s="217">
        <f>VLOOKUP(B331,GD_CHAM_CONG!$C$1:$BJ$480,60,FALSE)</f>
        <v>1</v>
      </c>
      <c r="O331" s="218">
        <f>RPT_LNS_LUONG_CHE_DO!BA333</f>
        <v>4725000</v>
      </c>
      <c r="P331" s="218">
        <f>VLOOKUP(B331,RPT_LNS_LUONG_CHE_DO!$B$5:$CA$989,78,FALSE)</f>
        <v>0</v>
      </c>
      <c r="Q331" s="218">
        <f>VLOOKUP(B331,RPT_PHU_CAP_TN!$B$5:$G$1000,6,FALSE)</f>
        <v>0</v>
      </c>
      <c r="R331" s="218">
        <f>VLOOKUP(B331,RPT_TIEN_AN_TRUA!$B$5:$I$1000,8,FALSE)</f>
        <v>680000</v>
      </c>
      <c r="S331" s="218">
        <f>VLOOKUP(B331,RPT_LNS_LUONG_CHE_DO!$B$5:$BV$993,68,FALSE)+VLOOKUP(B331,RPT_LNS_LUONG_CHE_DO!$B$5:$BW$993,69,FALSE)</f>
        <v>0</v>
      </c>
      <c r="T331" s="218">
        <f t="shared" si="8"/>
        <v>5405000</v>
      </c>
      <c r="U331" s="219">
        <f>VLOOKUP(B331,RPT_BAO_HIEM!$B$5:$N$1000,11,FALSE)</f>
        <v>0</v>
      </c>
      <c r="V331" s="219">
        <f>VLOOKUP(B331,RPT_BAO_HIEM!$B$5:$N$1000,12,FALSE)</f>
        <v>0</v>
      </c>
      <c r="W331" s="219">
        <f>VLOOKUP(B331,RPT_BAO_HIEM!$B$5:$N$1000,13,FALSE)</f>
        <v>0</v>
      </c>
      <c r="X331" s="220">
        <f>VLOOKUP(B331,RPT_DOAN_PHI!$B$5:$H$968,7,FALSE)</f>
        <v>47250</v>
      </c>
      <c r="Y331" s="219">
        <f>VLOOKUP(B331,RPT_THUE!$B$5:$H$933,7,FALSE)</f>
        <v>0</v>
      </c>
      <c r="Z331" s="219">
        <f t="shared" si="9"/>
        <v>47250</v>
      </c>
      <c r="AA331" s="221">
        <f t="shared" si="10"/>
        <v>5357750</v>
      </c>
      <c r="AB331" s="221"/>
      <c r="AC331" s="221"/>
      <c r="AD331" s="221">
        <f t="shared" si="15"/>
        <v>5357750</v>
      </c>
      <c r="AE331">
        <v>5357750</v>
      </c>
      <c r="AF331" s="338">
        <f t="shared" si="20"/>
        <v>0</v>
      </c>
    </row>
    <row r="332" spans="1:32" ht="14.25" x14ac:dyDescent="0.2">
      <c r="A332" s="89">
        <f t="shared" si="21"/>
        <v>329</v>
      </c>
      <c r="B332" s="212">
        <f>GD_CHUNG!B334</f>
        <v>13740</v>
      </c>
      <c r="C332" s="212" t="str">
        <f>GD_CHUNG!C334</f>
        <v>Nguyễn Đức Duy</v>
      </c>
      <c r="D332" s="212" t="str">
        <f>GD_CHUNG!D334</f>
        <v>Nhân viên Bốc xếp</v>
      </c>
      <c r="E332" s="213" t="str">
        <f>GD_CHUNG!G334</f>
        <v>HDTV</v>
      </c>
      <c r="F332" s="214">
        <f>VLOOKUP(B332,GD_LCD_HS_LNS!$B$4:$E$1000,4,FALSE)</f>
        <v>3778000</v>
      </c>
      <c r="G332" s="263">
        <v>19029389574014</v>
      </c>
      <c r="H332" s="216">
        <f>VLOOKUP(B332,GD_CHAM_CONG!$C$6:$AN$997,38,FALSE)</f>
        <v>27</v>
      </c>
      <c r="I332" s="216">
        <f>VLOOKUP(B332,GD_CHAM_CONG!$C$6:$AS$997,39,FALSE)+VLOOKUP(B332,GD_CHAM_CONG!$C$6:$AS$997,40,FALSE)+VLOOKUP(B332,GD_CHAM_CONG!$C$6:$AS$997,41,FALSE)+VLOOKUP(B332,GD_CHAM_CONG!$C$6:$AS$997,42,FALSE)+VLOOKUP(B332,GD_CHAM_CONG!$C$6:$AS$997,43,FALSE)</f>
        <v>0</v>
      </c>
      <c r="J332" s="216">
        <f>VLOOKUP(B332,GD_CHAM_CONG!$C$6:$AV$997,44,FALSE)+VLOOKUP(B332,GD_CHAM_CONG!$C$6:$AV$997,45,FALSE)+VLOOKUP(B332,GD_CHAM_CONG!$C$6:$AV$997,46,FALSE)</f>
        <v>0</v>
      </c>
      <c r="K332" s="216">
        <f>VLOOKUP(B332,GD_CHAM_CONG!$C$6:$AW$997,47,FALSE)</f>
        <v>0</v>
      </c>
      <c r="L332" s="216">
        <f>VLOOKUP(B332,GD_CHAM_CONG!$C$6:$AZ$997,47,FALSE)+VLOOKUP(B332,GD_CHAM_CONG!$C$6:$AZ$997,48,FALSE)</f>
        <v>0</v>
      </c>
      <c r="M332" s="216">
        <f>VLOOKUP(B332,GD_CHAM_CONG!$C$6:$BF$997,50,FALSE)+VLOOKUP(B332,GD_CHAM_CONG!$C$6:$BF$997,51,FALSE)+VLOOKUP(B332,GD_CHAM_CONG!$C$6:$BF$997,52,FALSE)+VLOOKUP(B332,GD_CHAM_CONG!$C$6:$BF$997,53,FALSE)+VLOOKUP(B332,GD_CHAM_CONG!$C$6:$BF$997,54,FALSE)</f>
        <v>0</v>
      </c>
      <c r="N332" s="217">
        <f>VLOOKUP(B332,GD_CHAM_CONG!$C$1:$BJ$480,60,FALSE)</f>
        <v>1</v>
      </c>
      <c r="O332" s="218">
        <f>RPT_LNS_LUONG_CHE_DO!BA334</f>
        <v>4725000</v>
      </c>
      <c r="P332" s="218">
        <f>VLOOKUP(B332,RPT_LNS_LUONG_CHE_DO!$B$5:$CA$989,78,FALSE)</f>
        <v>0</v>
      </c>
      <c r="Q332" s="218">
        <f>VLOOKUP(B332,RPT_PHU_CAP_TN!$B$5:$G$1000,6,FALSE)</f>
        <v>0</v>
      </c>
      <c r="R332" s="218">
        <f>VLOOKUP(B332,RPT_TIEN_AN_TRUA!$B$5:$I$1000,8,FALSE)</f>
        <v>680000</v>
      </c>
      <c r="S332" s="218">
        <f>VLOOKUP(B332,RPT_LNS_LUONG_CHE_DO!$B$5:$BV$993,68,FALSE)+VLOOKUP(B332,RPT_LNS_LUONG_CHE_DO!$B$5:$BW$993,69,FALSE)</f>
        <v>0</v>
      </c>
      <c r="T332" s="218">
        <f t="shared" si="8"/>
        <v>5405000</v>
      </c>
      <c r="U332" s="219">
        <f>VLOOKUP(B332,RPT_BAO_HIEM!$B$5:$N$1000,11,FALSE)</f>
        <v>0</v>
      </c>
      <c r="V332" s="219">
        <f>VLOOKUP(B332,RPT_BAO_HIEM!$B$5:$N$1000,12,FALSE)</f>
        <v>0</v>
      </c>
      <c r="W332" s="219">
        <f>VLOOKUP(B332,RPT_BAO_HIEM!$B$5:$N$1000,13,FALSE)</f>
        <v>0</v>
      </c>
      <c r="X332" s="220">
        <f>VLOOKUP(B332,RPT_DOAN_PHI!$B$5:$H$968,7,FALSE)</f>
        <v>47250</v>
      </c>
      <c r="Y332" s="219">
        <f>VLOOKUP(B332,RPT_THUE!$B$5:$H$933,7,FALSE)</f>
        <v>0</v>
      </c>
      <c r="Z332" s="219">
        <f t="shared" si="9"/>
        <v>47250</v>
      </c>
      <c r="AA332" s="221">
        <f t="shared" si="10"/>
        <v>5357750</v>
      </c>
      <c r="AB332" s="221"/>
      <c r="AC332" s="221"/>
      <c r="AD332" s="221">
        <f t="shared" si="15"/>
        <v>5357750</v>
      </c>
      <c r="AE332">
        <v>5357750</v>
      </c>
      <c r="AF332" s="338">
        <f t="shared" si="20"/>
        <v>0</v>
      </c>
    </row>
    <row r="333" spans="1:32" ht="14.25" x14ac:dyDescent="0.2">
      <c r="A333" s="89">
        <f t="shared" si="21"/>
        <v>330</v>
      </c>
      <c r="B333" s="212">
        <f>GD_CHUNG!B335</f>
        <v>13741</v>
      </c>
      <c r="C333" s="212" t="str">
        <f>GD_CHUNG!C335</f>
        <v>Trương Trung Hải</v>
      </c>
      <c r="D333" s="212" t="str">
        <f>GD_CHUNG!D335</f>
        <v>Nhân viên Bốc xếp</v>
      </c>
      <c r="E333" s="213" t="str">
        <f>GD_CHUNG!G335</f>
        <v>HDTV</v>
      </c>
      <c r="F333" s="214">
        <f>VLOOKUP(B333,GD_LCD_HS_LNS!$B$4:$E$1000,4,FALSE)</f>
        <v>3778000</v>
      </c>
      <c r="G333" s="263">
        <v>19029389575010</v>
      </c>
      <c r="H333" s="216">
        <f>VLOOKUP(B333,GD_CHAM_CONG!$C$6:$AN$997,38,FALSE)</f>
        <v>27</v>
      </c>
      <c r="I333" s="216">
        <f>VLOOKUP(B333,GD_CHAM_CONG!$C$6:$AS$997,39,FALSE)+VLOOKUP(B333,GD_CHAM_CONG!$C$6:$AS$997,40,FALSE)+VLOOKUP(B333,GD_CHAM_CONG!$C$6:$AS$997,41,FALSE)+VLOOKUP(B333,GD_CHAM_CONG!$C$6:$AS$997,42,FALSE)+VLOOKUP(B333,GD_CHAM_CONG!$C$6:$AS$997,43,FALSE)</f>
        <v>0</v>
      </c>
      <c r="J333" s="216">
        <f>VLOOKUP(B333,GD_CHAM_CONG!$C$6:$AV$997,44,FALSE)+VLOOKUP(B333,GD_CHAM_CONG!$C$6:$AV$997,45,FALSE)+VLOOKUP(B333,GD_CHAM_CONG!$C$6:$AV$997,46,FALSE)</f>
        <v>0</v>
      </c>
      <c r="K333" s="216">
        <f>VLOOKUP(B333,GD_CHAM_CONG!$C$6:$AW$997,47,FALSE)</f>
        <v>0</v>
      </c>
      <c r="L333" s="216">
        <f>VLOOKUP(B333,GD_CHAM_CONG!$C$6:$AZ$997,47,FALSE)+VLOOKUP(B333,GD_CHAM_CONG!$C$6:$AZ$997,48,FALSE)</f>
        <v>0</v>
      </c>
      <c r="M333" s="216">
        <f>VLOOKUP(B333,GD_CHAM_CONG!$C$6:$BF$997,50,FALSE)+VLOOKUP(B333,GD_CHAM_CONG!$C$6:$BF$997,51,FALSE)+VLOOKUP(B333,GD_CHAM_CONG!$C$6:$BF$997,52,FALSE)+VLOOKUP(B333,GD_CHAM_CONG!$C$6:$BF$997,53,FALSE)+VLOOKUP(B333,GD_CHAM_CONG!$C$6:$BF$997,54,FALSE)</f>
        <v>0</v>
      </c>
      <c r="N333" s="217">
        <f>VLOOKUP(B333,GD_CHAM_CONG!$C$1:$BJ$480,60,FALSE)</f>
        <v>1</v>
      </c>
      <c r="O333" s="218">
        <f>RPT_LNS_LUONG_CHE_DO!BA335</f>
        <v>4725000</v>
      </c>
      <c r="P333" s="218">
        <f>VLOOKUP(B333,RPT_LNS_LUONG_CHE_DO!$B$5:$CA$989,78,FALSE)</f>
        <v>0</v>
      </c>
      <c r="Q333" s="218">
        <f>VLOOKUP(B333,RPT_PHU_CAP_TN!$B$5:$G$1000,6,FALSE)</f>
        <v>0</v>
      </c>
      <c r="R333" s="218">
        <f>VLOOKUP(B333,RPT_TIEN_AN_TRUA!$B$5:$I$1000,8,FALSE)</f>
        <v>680000</v>
      </c>
      <c r="S333" s="218">
        <f>VLOOKUP(B333,RPT_LNS_LUONG_CHE_DO!$B$5:$BV$993,68,FALSE)+VLOOKUP(B333,RPT_LNS_LUONG_CHE_DO!$B$5:$BW$993,69,FALSE)</f>
        <v>0</v>
      </c>
      <c r="T333" s="218">
        <f t="shared" si="8"/>
        <v>5405000</v>
      </c>
      <c r="U333" s="219">
        <f>VLOOKUP(B333,RPT_BAO_HIEM!$B$5:$N$1000,11,FALSE)</f>
        <v>0</v>
      </c>
      <c r="V333" s="219">
        <f>VLOOKUP(B333,RPT_BAO_HIEM!$B$5:$N$1000,12,FALSE)</f>
        <v>0</v>
      </c>
      <c r="W333" s="219">
        <f>VLOOKUP(B333,RPT_BAO_HIEM!$B$5:$N$1000,13,FALSE)</f>
        <v>0</v>
      </c>
      <c r="X333" s="220">
        <f>VLOOKUP(B333,RPT_DOAN_PHI!$B$5:$H$968,7,FALSE)</f>
        <v>47250</v>
      </c>
      <c r="Y333" s="219">
        <f>VLOOKUP(B333,RPT_THUE!$B$5:$H$933,7,FALSE)</f>
        <v>0</v>
      </c>
      <c r="Z333" s="219">
        <f t="shared" si="9"/>
        <v>47250</v>
      </c>
      <c r="AA333" s="221">
        <f t="shared" si="10"/>
        <v>5357750</v>
      </c>
      <c r="AB333" s="221"/>
      <c r="AC333" s="221"/>
      <c r="AD333" s="221">
        <f t="shared" si="15"/>
        <v>5357750</v>
      </c>
      <c r="AE333">
        <v>5357750</v>
      </c>
      <c r="AF333" s="338">
        <f t="shared" si="20"/>
        <v>0</v>
      </c>
    </row>
    <row r="334" spans="1:32" ht="14.25" x14ac:dyDescent="0.2">
      <c r="A334" s="89">
        <f t="shared" si="21"/>
        <v>331</v>
      </c>
      <c r="B334" s="212">
        <f>GD_CHUNG!B336</f>
        <v>13817</v>
      </c>
      <c r="C334" s="212" t="str">
        <f>GD_CHUNG!C336</f>
        <v>Cù Quốc Trịnh</v>
      </c>
      <c r="D334" s="212" t="str">
        <f>GD_CHUNG!D336</f>
        <v>Nhân viên Bốc xếp</v>
      </c>
      <c r="E334" s="213" t="str">
        <f>GD_CHUNG!G336</f>
        <v>HDTV</v>
      </c>
      <c r="F334" s="214">
        <f>VLOOKUP(B334,GD_LCD_HS_LNS!$B$4:$E$1000,4,FALSE)</f>
        <v>3778000</v>
      </c>
      <c r="G334" s="263">
        <v>19029389559015</v>
      </c>
      <c r="H334" s="216">
        <f>VLOOKUP(B334,GD_CHAM_CONG!$C$6:$AN$997,38,FALSE)</f>
        <v>27</v>
      </c>
      <c r="I334" s="216">
        <f>VLOOKUP(B334,GD_CHAM_CONG!$C$6:$AS$997,39,FALSE)+VLOOKUP(B334,GD_CHAM_CONG!$C$6:$AS$997,40,FALSE)+VLOOKUP(B334,GD_CHAM_CONG!$C$6:$AS$997,41,FALSE)+VLOOKUP(B334,GD_CHAM_CONG!$C$6:$AS$997,42,FALSE)+VLOOKUP(B334,GD_CHAM_CONG!$C$6:$AS$997,43,FALSE)</f>
        <v>0</v>
      </c>
      <c r="J334" s="216">
        <f>VLOOKUP(B334,GD_CHAM_CONG!$C$6:$AV$997,44,FALSE)+VLOOKUP(B334,GD_CHAM_CONG!$C$6:$AV$997,45,FALSE)+VLOOKUP(B334,GD_CHAM_CONG!$C$6:$AV$997,46,FALSE)</f>
        <v>0</v>
      </c>
      <c r="K334" s="216">
        <f>VLOOKUP(B334,GD_CHAM_CONG!$C$6:$AW$997,47,FALSE)</f>
        <v>0</v>
      </c>
      <c r="L334" s="216">
        <f>VLOOKUP(B334,GD_CHAM_CONG!$C$6:$AZ$997,47,FALSE)+VLOOKUP(B334,GD_CHAM_CONG!$C$6:$AZ$997,48,FALSE)</f>
        <v>0</v>
      </c>
      <c r="M334" s="216">
        <f>VLOOKUP(B334,GD_CHAM_CONG!$C$6:$BF$997,50,FALSE)+VLOOKUP(B334,GD_CHAM_CONG!$C$6:$BF$997,51,FALSE)+VLOOKUP(B334,GD_CHAM_CONG!$C$6:$BF$997,52,FALSE)+VLOOKUP(B334,GD_CHAM_CONG!$C$6:$BF$997,53,FALSE)+VLOOKUP(B334,GD_CHAM_CONG!$C$6:$BF$997,54,FALSE)</f>
        <v>0</v>
      </c>
      <c r="N334" s="217">
        <f>VLOOKUP(B334,GD_CHAM_CONG!$C$1:$BJ$480,60,FALSE)</f>
        <v>1</v>
      </c>
      <c r="O334" s="218">
        <f>RPT_LNS_LUONG_CHE_DO!BA336</f>
        <v>4725000</v>
      </c>
      <c r="P334" s="218">
        <f>VLOOKUP(B334,RPT_LNS_LUONG_CHE_DO!$B$5:$CA$989,78,FALSE)</f>
        <v>0</v>
      </c>
      <c r="Q334" s="218">
        <f>VLOOKUP(B334,RPT_PHU_CAP_TN!$B$5:$G$1000,6,FALSE)</f>
        <v>0</v>
      </c>
      <c r="R334" s="218">
        <f>VLOOKUP(B334,RPT_TIEN_AN_TRUA!$B$5:$I$1000,8,FALSE)</f>
        <v>680000</v>
      </c>
      <c r="S334" s="218">
        <f>VLOOKUP(B334,RPT_LNS_LUONG_CHE_DO!$B$5:$BV$993,68,FALSE)+VLOOKUP(B334,RPT_LNS_LUONG_CHE_DO!$B$5:$BW$993,69,FALSE)</f>
        <v>0</v>
      </c>
      <c r="T334" s="218">
        <f t="shared" si="8"/>
        <v>5405000</v>
      </c>
      <c r="U334" s="219">
        <f>VLOOKUP(B334,RPT_BAO_HIEM!$B$5:$N$1000,11,FALSE)</f>
        <v>0</v>
      </c>
      <c r="V334" s="219">
        <f>VLOOKUP(B334,RPT_BAO_HIEM!$B$5:$N$1000,12,FALSE)</f>
        <v>0</v>
      </c>
      <c r="W334" s="219">
        <f>VLOOKUP(B334,RPT_BAO_HIEM!$B$5:$N$1000,13,FALSE)</f>
        <v>0</v>
      </c>
      <c r="X334" s="220">
        <f>VLOOKUP(B334,RPT_DOAN_PHI!$B$5:$H$968,7,FALSE)</f>
        <v>47250</v>
      </c>
      <c r="Y334" s="219">
        <f>VLOOKUP(B334,RPT_THUE!$B$5:$H$933,7,FALSE)</f>
        <v>0</v>
      </c>
      <c r="Z334" s="219">
        <f t="shared" si="9"/>
        <v>47250</v>
      </c>
      <c r="AA334" s="221">
        <f t="shared" si="10"/>
        <v>5357750</v>
      </c>
      <c r="AB334" s="221"/>
      <c r="AC334" s="221"/>
      <c r="AD334" s="221">
        <f t="shared" si="15"/>
        <v>5357750</v>
      </c>
      <c r="AE334">
        <v>5357750</v>
      </c>
      <c r="AF334" s="338">
        <f t="shared" si="20"/>
        <v>0</v>
      </c>
    </row>
    <row r="335" spans="1:32" ht="14.25" x14ac:dyDescent="0.2">
      <c r="A335" s="89">
        <f t="shared" si="21"/>
        <v>332</v>
      </c>
      <c r="B335" s="212">
        <f>GD_CHUNG!B337</f>
        <v>201516</v>
      </c>
      <c r="C335" s="212" t="str">
        <f>GD_CHUNG!C337</f>
        <v>Nguyễn Trọng Thi</v>
      </c>
      <c r="D335" s="212" t="str">
        <f>GD_CHUNG!D337</f>
        <v>Nhân viên Bốc xếp</v>
      </c>
      <c r="E335" s="213" t="str">
        <f>GD_CHUNG!G337</f>
        <v>HDTV</v>
      </c>
      <c r="F335" s="214">
        <f>VLOOKUP(B335,GD_LCD_HS_LNS!$B$4:$E$1000,4,FALSE)</f>
        <v>3778000</v>
      </c>
      <c r="G335" s="263">
        <v>19029389577013</v>
      </c>
      <c r="H335" s="216">
        <f>VLOOKUP(B335,GD_CHAM_CONG!$C$6:$AN$997,38,FALSE)</f>
        <v>24</v>
      </c>
      <c r="I335" s="216">
        <f>VLOOKUP(B335,GD_CHAM_CONG!$C$6:$AS$997,39,FALSE)+VLOOKUP(B335,GD_CHAM_CONG!$C$6:$AS$997,40,FALSE)+VLOOKUP(B335,GD_CHAM_CONG!$C$6:$AS$997,41,FALSE)+VLOOKUP(B335,GD_CHAM_CONG!$C$6:$AS$997,42,FALSE)+VLOOKUP(B335,GD_CHAM_CONG!$C$6:$AS$997,43,FALSE)</f>
        <v>0</v>
      </c>
      <c r="J335" s="216">
        <f>VLOOKUP(B335,GD_CHAM_CONG!$C$6:$AV$997,44,FALSE)+VLOOKUP(B335,GD_CHAM_CONG!$C$6:$AV$997,45,FALSE)+VLOOKUP(B335,GD_CHAM_CONG!$C$6:$AV$997,46,FALSE)</f>
        <v>0</v>
      </c>
      <c r="K335" s="216">
        <f>VLOOKUP(B335,GD_CHAM_CONG!$C$6:$AW$997,47,FALSE)</f>
        <v>0</v>
      </c>
      <c r="L335" s="216">
        <f>VLOOKUP(B335,GD_CHAM_CONG!$C$6:$AZ$997,47,FALSE)+VLOOKUP(B335,GD_CHAM_CONG!$C$6:$AZ$997,48,FALSE)</f>
        <v>0</v>
      </c>
      <c r="M335" s="216">
        <f>VLOOKUP(B335,GD_CHAM_CONG!$C$6:$BF$997,50,FALSE)+VLOOKUP(B335,GD_CHAM_CONG!$C$6:$BF$997,51,FALSE)+VLOOKUP(B335,GD_CHAM_CONG!$C$6:$BF$997,52,FALSE)+VLOOKUP(B335,GD_CHAM_CONG!$C$6:$BF$997,53,FALSE)+VLOOKUP(B335,GD_CHAM_CONG!$C$6:$BF$997,54,FALSE)</f>
        <v>0</v>
      </c>
      <c r="N335" s="217">
        <f>VLOOKUP(B335,GD_CHAM_CONG!$C$1:$BJ$480,60,FALSE)</f>
        <v>1</v>
      </c>
      <c r="O335" s="218">
        <f>RPT_LNS_LUONG_CHE_DO!BA337</f>
        <v>4200000</v>
      </c>
      <c r="P335" s="218">
        <f>VLOOKUP(B335,RPT_LNS_LUONG_CHE_DO!$B$5:$CA$989,78,FALSE)</f>
        <v>0</v>
      </c>
      <c r="Q335" s="218">
        <f>VLOOKUP(B335,RPT_PHU_CAP_TN!$B$5:$G$1000,6,FALSE)</f>
        <v>0</v>
      </c>
      <c r="R335" s="218">
        <f>VLOOKUP(B335,RPT_TIEN_AN_TRUA!$B$5:$I$1000,8,FALSE)</f>
        <v>604444.44444444438</v>
      </c>
      <c r="S335" s="218">
        <f>VLOOKUP(B335,RPT_LNS_LUONG_CHE_DO!$B$5:$BV$993,68,FALSE)+VLOOKUP(B335,RPT_LNS_LUONG_CHE_DO!$B$5:$BW$993,69,FALSE)</f>
        <v>0</v>
      </c>
      <c r="T335" s="218">
        <f t="shared" si="8"/>
        <v>4804444.444444444</v>
      </c>
      <c r="U335" s="219">
        <f>VLOOKUP(B335,RPT_BAO_HIEM!$B$5:$N$1000,11,FALSE)</f>
        <v>0</v>
      </c>
      <c r="V335" s="219">
        <f>VLOOKUP(B335,RPT_BAO_HIEM!$B$5:$N$1000,12,FALSE)</f>
        <v>0</v>
      </c>
      <c r="W335" s="219">
        <f>VLOOKUP(B335,RPT_BAO_HIEM!$B$5:$N$1000,13,FALSE)</f>
        <v>0</v>
      </c>
      <c r="X335" s="220">
        <f>VLOOKUP(B335,RPT_DOAN_PHI!$B$5:$H$968,7,FALSE)</f>
        <v>42000</v>
      </c>
      <c r="Y335" s="219">
        <f>VLOOKUP(B335,RPT_THUE!$B$5:$H$933,7,FALSE)</f>
        <v>0</v>
      </c>
      <c r="Z335" s="219">
        <f t="shared" si="9"/>
        <v>42000</v>
      </c>
      <c r="AA335" s="221">
        <f t="shared" si="10"/>
        <v>4762444.444444444</v>
      </c>
      <c r="AB335" s="221"/>
      <c r="AC335" s="221"/>
      <c r="AD335" s="221">
        <f t="shared" si="15"/>
        <v>4762444.444444444</v>
      </c>
      <c r="AE335">
        <v>4762444.444444444</v>
      </c>
      <c r="AF335" s="338">
        <f t="shared" si="20"/>
        <v>0</v>
      </c>
    </row>
    <row r="336" spans="1:32" ht="14.25" x14ac:dyDescent="0.2">
      <c r="A336" s="89">
        <f t="shared" si="21"/>
        <v>333</v>
      </c>
      <c r="B336" s="212">
        <f>GD_CHUNG!B338</f>
        <v>10681</v>
      </c>
      <c r="C336" s="212" t="str">
        <f>GD_CHUNG!C338</f>
        <v>Trần Văn Minh</v>
      </c>
      <c r="D336" s="212" t="str">
        <f>GD_CHUNG!D338</f>
        <v>NV Lái xe - VHTTB</v>
      </c>
      <c r="E336" s="213" t="str">
        <f>GD_CHUNG!G338</f>
        <v>HDKX</v>
      </c>
      <c r="F336" s="214">
        <f>VLOOKUP(B336,GD_LCD_HS_LNS!$B$4:$E$1000,4,FALSE)</f>
        <v>4921000</v>
      </c>
      <c r="G336" s="215">
        <f>VLOOKUP(B336,GD_CHUNG!$B$5:$N$594,13,FALSE)</f>
        <v>10522162833019</v>
      </c>
      <c r="H336" s="216">
        <f>VLOOKUP(B336,GD_CHAM_CONG!$C$6:$AN$997,38,FALSE)</f>
        <v>27</v>
      </c>
      <c r="I336" s="216">
        <f>VLOOKUP(B336,GD_CHAM_CONG!$C$6:$AS$997,39,FALSE)+VLOOKUP(B336,GD_CHAM_CONG!$C$6:$AS$997,40,FALSE)+VLOOKUP(B336,GD_CHAM_CONG!$C$6:$AS$997,41,FALSE)+VLOOKUP(B336,GD_CHAM_CONG!$C$6:$AS$997,42,FALSE)+VLOOKUP(B336,GD_CHAM_CONG!$C$6:$AS$997,43,FALSE)</f>
        <v>0</v>
      </c>
      <c r="J336" s="216">
        <f>VLOOKUP(B336,GD_CHAM_CONG!$C$6:$AV$997,44,FALSE)+VLOOKUP(B336,GD_CHAM_CONG!$C$6:$AV$997,45,FALSE)+VLOOKUP(B336,GD_CHAM_CONG!$C$6:$AV$997,46,FALSE)</f>
        <v>0</v>
      </c>
      <c r="K336" s="216">
        <f>VLOOKUP(B336,GD_CHAM_CONG!$C$6:$AW$997,47,FALSE)</f>
        <v>0</v>
      </c>
      <c r="L336" s="216">
        <f>VLOOKUP(B336,GD_CHAM_CONG!$C$6:$AZ$997,47,FALSE)+VLOOKUP(B336,GD_CHAM_CONG!$C$6:$AZ$997,48,FALSE)</f>
        <v>0</v>
      </c>
      <c r="M336" s="216">
        <f>VLOOKUP(B336,GD_CHAM_CONG!$C$6:$BF$997,50,FALSE)+VLOOKUP(B336,GD_CHAM_CONG!$C$6:$BF$997,51,FALSE)+VLOOKUP(B336,GD_CHAM_CONG!$C$6:$BF$997,52,FALSE)+VLOOKUP(B336,GD_CHAM_CONG!$C$6:$BF$997,53,FALSE)+VLOOKUP(B336,GD_CHAM_CONG!$C$6:$BF$997,54,FALSE)</f>
        <v>0</v>
      </c>
      <c r="N336" s="216">
        <f>VLOOKUP(B336,GD_CHAM_CONG!$C$1:$BJ$480,60,FALSE)</f>
        <v>1.0499999999999994</v>
      </c>
      <c r="O336" s="218">
        <f>RPT_LNS_LUONG_CHE_DO!BA338</f>
        <v>9544499.9999999944</v>
      </c>
      <c r="P336" s="218">
        <f>VLOOKUP(B336,RPT_LNS_LUONG_CHE_DO!$B$5:$CA$989,78,FALSE)</f>
        <v>0</v>
      </c>
      <c r="Q336" s="218">
        <f>VLOOKUP(B336,RPT_PHU_CAP_TN!$B$5:$G$1000,6,FALSE)</f>
        <v>155000</v>
      </c>
      <c r="R336" s="218">
        <f>VLOOKUP(B336,RPT_TIEN_AN_TRUA!$B$5:$I$1000,8,FALSE)</f>
        <v>680000</v>
      </c>
      <c r="S336" s="218">
        <f>VLOOKUP(B336,RPT_LNS_LUONG_CHE_DO!$B$5:$BV$993,68,FALSE)+VLOOKUP(B336,RPT_LNS_LUONG_CHE_DO!$B$5:$BW$993,69,FALSE)</f>
        <v>0</v>
      </c>
      <c r="T336" s="218">
        <f t="shared" si="8"/>
        <v>10379499.999999994</v>
      </c>
      <c r="U336" s="219">
        <f>VLOOKUP(B336,RPT_BAO_HIEM!$B$5:$N$1000,11,FALSE)</f>
        <v>393680</v>
      </c>
      <c r="V336" s="219">
        <f>VLOOKUP(B336,RPT_BAO_HIEM!$B$5:$N$1000,12,FALSE)</f>
        <v>73815</v>
      </c>
      <c r="W336" s="219">
        <f>VLOOKUP(B336,RPT_BAO_HIEM!$B$5:$N$1000,13,FALSE)</f>
        <v>49210</v>
      </c>
      <c r="X336" s="220">
        <f>VLOOKUP(B336,RPT_DOAN_PHI!$B$5:$H$968,7,FALSE)</f>
        <v>96995</v>
      </c>
      <c r="Y336" s="219">
        <f>VLOOKUP(B336,RPT_THUE!$B$5:$H$933,7,FALSE)</f>
        <v>85554.499999999724</v>
      </c>
      <c r="Z336" s="219">
        <f t="shared" si="9"/>
        <v>699254.49999999977</v>
      </c>
      <c r="AA336" s="221">
        <f t="shared" si="10"/>
        <v>9680245.4999999944</v>
      </c>
      <c r="AB336" s="221"/>
      <c r="AC336" s="221"/>
      <c r="AD336" s="221">
        <f t="shared" si="15"/>
        <v>9680245.4999999944</v>
      </c>
      <c r="AE336">
        <v>9680245.4999999944</v>
      </c>
      <c r="AF336" s="338">
        <f t="shared" si="20"/>
        <v>0</v>
      </c>
    </row>
    <row r="337" spans="1:32" ht="14.25" x14ac:dyDescent="0.2">
      <c r="A337" s="89">
        <f t="shared" si="21"/>
        <v>334</v>
      </c>
      <c r="B337" s="212">
        <f>GD_CHUNG!B339</f>
        <v>10682</v>
      </c>
      <c r="C337" s="212" t="str">
        <f>GD_CHUNG!C339</f>
        <v>Nguyễn Gia Chiến</v>
      </c>
      <c r="D337" s="212" t="str">
        <f>GD_CHUNG!D339</f>
        <v>NV Lái xe - VHTTB</v>
      </c>
      <c r="E337" s="213" t="str">
        <f>GD_CHUNG!G339</f>
        <v>HDKX</v>
      </c>
      <c r="F337" s="214">
        <f>VLOOKUP(B337,GD_LCD_HS_LNS!$B$4:$E$1000,4,FALSE)</f>
        <v>4921000</v>
      </c>
      <c r="G337" s="215">
        <f>VLOOKUP(B337,GD_CHUNG!$B$5:$N$594,13,FALSE)</f>
        <v>10522201381015</v>
      </c>
      <c r="H337" s="216">
        <f>VLOOKUP(B337,GD_CHAM_CONG!$C$6:$AN$997,38,FALSE)</f>
        <v>27</v>
      </c>
      <c r="I337" s="216">
        <f>VLOOKUP(B337,GD_CHAM_CONG!$C$6:$AS$997,39,FALSE)+VLOOKUP(B337,GD_CHAM_CONG!$C$6:$AS$997,40,FALSE)+VLOOKUP(B337,GD_CHAM_CONG!$C$6:$AS$997,41,FALSE)+VLOOKUP(B337,GD_CHAM_CONG!$C$6:$AS$997,42,FALSE)+VLOOKUP(B337,GD_CHAM_CONG!$C$6:$AS$997,43,FALSE)</f>
        <v>0</v>
      </c>
      <c r="J337" s="216">
        <f>VLOOKUP(B337,GD_CHAM_CONG!$C$6:$AV$997,44,FALSE)+VLOOKUP(B337,GD_CHAM_CONG!$C$6:$AV$997,45,FALSE)+VLOOKUP(B337,GD_CHAM_CONG!$C$6:$AV$997,46,FALSE)</f>
        <v>0</v>
      </c>
      <c r="K337" s="216">
        <f>VLOOKUP(B337,GD_CHAM_CONG!$C$6:$AW$997,47,FALSE)</f>
        <v>0</v>
      </c>
      <c r="L337" s="216">
        <f>VLOOKUP(B337,GD_CHAM_CONG!$C$6:$AZ$997,47,FALSE)+VLOOKUP(B337,GD_CHAM_CONG!$C$6:$AZ$997,48,FALSE)</f>
        <v>0</v>
      </c>
      <c r="M337" s="216">
        <f>VLOOKUP(B337,GD_CHAM_CONG!$C$6:$BF$997,50,FALSE)+VLOOKUP(B337,GD_CHAM_CONG!$C$6:$BF$997,51,FALSE)+VLOOKUP(B337,GD_CHAM_CONG!$C$6:$BF$997,52,FALSE)+VLOOKUP(B337,GD_CHAM_CONG!$C$6:$BF$997,53,FALSE)+VLOOKUP(B337,GD_CHAM_CONG!$C$6:$BF$997,54,FALSE)</f>
        <v>0</v>
      </c>
      <c r="N337" s="217">
        <f>VLOOKUP(B337,GD_CHAM_CONG!$C$1:$BJ$480,60,FALSE)</f>
        <v>1</v>
      </c>
      <c r="O337" s="218">
        <f>RPT_LNS_LUONG_CHE_DO!BA339</f>
        <v>9540000</v>
      </c>
      <c r="P337" s="218">
        <f>VLOOKUP(B337,RPT_LNS_LUONG_CHE_DO!$B$5:$CA$989,78,FALSE)</f>
        <v>0</v>
      </c>
      <c r="Q337" s="218">
        <f>VLOOKUP(B337,RPT_PHU_CAP_TN!$B$5:$G$1000,6,FALSE)</f>
        <v>0</v>
      </c>
      <c r="R337" s="218">
        <f>VLOOKUP(B337,RPT_TIEN_AN_TRUA!$B$5:$I$1000,8,FALSE)</f>
        <v>680000</v>
      </c>
      <c r="S337" s="218">
        <f>VLOOKUP(B337,RPT_LNS_LUONG_CHE_DO!$B$5:$BV$993,68,FALSE)+VLOOKUP(B337,RPT_LNS_LUONG_CHE_DO!$B$5:$BW$993,69,FALSE)</f>
        <v>0</v>
      </c>
      <c r="T337" s="218">
        <f t="shared" si="8"/>
        <v>10220000</v>
      </c>
      <c r="U337" s="219">
        <f>VLOOKUP(B337,RPT_BAO_HIEM!$B$5:$N$1000,11,FALSE)</f>
        <v>393680</v>
      </c>
      <c r="V337" s="219">
        <f>VLOOKUP(B337,RPT_BAO_HIEM!$B$5:$N$1000,12,FALSE)</f>
        <v>73815</v>
      </c>
      <c r="W337" s="219">
        <f>VLOOKUP(B337,RPT_BAO_HIEM!$B$5:$N$1000,13,FALSE)</f>
        <v>49210</v>
      </c>
      <c r="X337" s="220">
        <f>VLOOKUP(B337,RPT_DOAN_PHI!$B$5:$H$968,7,FALSE)</f>
        <v>95400</v>
      </c>
      <c r="Y337" s="219">
        <f>VLOOKUP(B337,RPT_THUE!$B$5:$H$933,7,FALSE)</f>
        <v>565832.07700000005</v>
      </c>
      <c r="Z337" s="219">
        <f t="shared" si="9"/>
        <v>1177937.077</v>
      </c>
      <c r="AA337" s="221">
        <f t="shared" si="10"/>
        <v>9042062.9230000004</v>
      </c>
      <c r="AB337" s="309">
        <v>78628</v>
      </c>
      <c r="AC337" s="221"/>
      <c r="AD337" s="221">
        <f t="shared" si="15"/>
        <v>8963434.9230000004</v>
      </c>
      <c r="AE337">
        <v>8963434.9230000004</v>
      </c>
      <c r="AF337" s="338">
        <f t="shared" si="20"/>
        <v>0</v>
      </c>
    </row>
    <row r="338" spans="1:32" ht="14.25" x14ac:dyDescent="0.2">
      <c r="A338" s="89">
        <f t="shared" si="21"/>
        <v>335</v>
      </c>
      <c r="B338" s="212">
        <f>GD_CHUNG!B340</f>
        <v>10683</v>
      </c>
      <c r="C338" s="212" t="str">
        <f>GD_CHUNG!C340</f>
        <v>Nguyễn Trung Sơn</v>
      </c>
      <c r="D338" s="212" t="str">
        <f>GD_CHUNG!D340</f>
        <v>NV Lái xe - VHTTB</v>
      </c>
      <c r="E338" s="213" t="str">
        <f>GD_CHUNG!G340</f>
        <v>HDKX</v>
      </c>
      <c r="F338" s="214">
        <f>VLOOKUP(B338,GD_LCD_HS_LNS!$B$4:$E$1000,4,FALSE)</f>
        <v>4921000</v>
      </c>
      <c r="G338" s="215">
        <f>VLOOKUP(B338,GD_CHUNG!$B$5:$N$594,13,FALSE)</f>
        <v>10522162724015</v>
      </c>
      <c r="H338" s="216">
        <f>VLOOKUP(B338,GD_CHAM_CONG!$C$6:$AN$997,38,FALSE)</f>
        <v>27</v>
      </c>
      <c r="I338" s="216">
        <f>VLOOKUP(B338,GD_CHAM_CONG!$C$6:$AS$997,39,FALSE)+VLOOKUP(B338,GD_CHAM_CONG!$C$6:$AS$997,40,FALSE)+VLOOKUP(B338,GD_CHAM_CONG!$C$6:$AS$997,41,FALSE)+VLOOKUP(B338,GD_CHAM_CONG!$C$6:$AS$997,42,FALSE)+VLOOKUP(B338,GD_CHAM_CONG!$C$6:$AS$997,43,FALSE)</f>
        <v>0</v>
      </c>
      <c r="J338" s="216">
        <f>VLOOKUP(B338,GD_CHAM_CONG!$C$6:$AV$997,44,FALSE)+VLOOKUP(B338,GD_CHAM_CONG!$C$6:$AV$997,45,FALSE)+VLOOKUP(B338,GD_CHAM_CONG!$C$6:$AV$997,46,FALSE)</f>
        <v>0</v>
      </c>
      <c r="K338" s="216">
        <f>VLOOKUP(B338,GD_CHAM_CONG!$C$6:$AW$997,47,FALSE)</f>
        <v>0</v>
      </c>
      <c r="L338" s="216">
        <f>VLOOKUP(B338,GD_CHAM_CONG!$C$6:$AZ$997,47,FALSE)+VLOOKUP(B338,GD_CHAM_CONG!$C$6:$AZ$997,48,FALSE)</f>
        <v>0</v>
      </c>
      <c r="M338" s="216">
        <f>VLOOKUP(B338,GD_CHAM_CONG!$C$6:$BF$997,50,FALSE)+VLOOKUP(B338,GD_CHAM_CONG!$C$6:$BF$997,51,FALSE)+VLOOKUP(B338,GD_CHAM_CONG!$C$6:$BF$997,52,FALSE)+VLOOKUP(B338,GD_CHAM_CONG!$C$6:$BF$997,53,FALSE)+VLOOKUP(B338,GD_CHAM_CONG!$C$6:$BF$997,54,FALSE)</f>
        <v>0</v>
      </c>
      <c r="N338" s="217">
        <f>VLOOKUP(B338,GD_CHAM_CONG!$C$1:$BJ$480,60,FALSE)</f>
        <v>1.0499999999999994</v>
      </c>
      <c r="O338" s="218">
        <f>RPT_LNS_LUONG_CHE_DO!BA340</f>
        <v>9544499.9999999944</v>
      </c>
      <c r="P338" s="218">
        <f>VLOOKUP(B338,RPT_LNS_LUONG_CHE_DO!$B$5:$CA$989,78,FALSE)</f>
        <v>0</v>
      </c>
      <c r="Q338" s="218">
        <f>VLOOKUP(B338,RPT_PHU_CAP_TN!$B$5:$G$1000,6,FALSE)</f>
        <v>0</v>
      </c>
      <c r="R338" s="218">
        <f>VLOOKUP(B338,RPT_TIEN_AN_TRUA!$B$5:$I$1000,8,FALSE)</f>
        <v>680000</v>
      </c>
      <c r="S338" s="218">
        <f>VLOOKUP(B338,RPT_LNS_LUONG_CHE_DO!$B$5:$BV$993,68,FALSE)+VLOOKUP(B338,RPT_LNS_LUONG_CHE_DO!$B$5:$BW$993,69,FALSE)</f>
        <v>0</v>
      </c>
      <c r="T338" s="218">
        <f t="shared" si="8"/>
        <v>10224499.999999994</v>
      </c>
      <c r="U338" s="219">
        <f>VLOOKUP(B338,RPT_BAO_HIEM!$B$5:$N$1000,11,FALSE)</f>
        <v>393680</v>
      </c>
      <c r="V338" s="219">
        <f>VLOOKUP(B338,RPT_BAO_HIEM!$B$5:$N$1000,12,FALSE)</f>
        <v>73815</v>
      </c>
      <c r="W338" s="219">
        <f>VLOOKUP(B338,RPT_BAO_HIEM!$B$5:$N$1000,13,FALSE)</f>
        <v>49210</v>
      </c>
      <c r="X338" s="220">
        <f>VLOOKUP(B338,RPT_DOAN_PHI!$B$5:$H$968,7,FALSE)</f>
        <v>95445</v>
      </c>
      <c r="Y338" s="219">
        <f>VLOOKUP(B338,RPT_THUE!$B$5:$H$933,7,FALSE)</f>
        <v>70054.499999999724</v>
      </c>
      <c r="Z338" s="219">
        <f t="shared" si="9"/>
        <v>682204.49999999977</v>
      </c>
      <c r="AA338" s="221">
        <f t="shared" si="10"/>
        <v>9542295.4999999944</v>
      </c>
      <c r="AB338" s="309">
        <v>269973</v>
      </c>
      <c r="AC338" s="221"/>
      <c r="AD338" s="221">
        <f t="shared" si="15"/>
        <v>9272322.4999999944</v>
      </c>
      <c r="AE338">
        <v>9272322.4999999944</v>
      </c>
      <c r="AF338" s="338">
        <f t="shared" si="20"/>
        <v>0</v>
      </c>
    </row>
    <row r="339" spans="1:32" ht="14.25" x14ac:dyDescent="0.2">
      <c r="A339" s="89">
        <f t="shared" si="21"/>
        <v>336</v>
      </c>
      <c r="B339" s="212">
        <f>GD_CHUNG!B341</f>
        <v>10684</v>
      </c>
      <c r="C339" s="212" t="str">
        <f>GD_CHUNG!C341</f>
        <v>Lê Quang Hợp</v>
      </c>
      <c r="D339" s="212" t="str">
        <f>GD_CHUNG!D341</f>
        <v>NV Lái xe - VHTTB</v>
      </c>
      <c r="E339" s="213" t="str">
        <f>GD_CHUNG!G341</f>
        <v>HDKX</v>
      </c>
      <c r="F339" s="214">
        <f>VLOOKUP(B339,GD_LCD_HS_LNS!$B$4:$E$1000,4,FALSE)</f>
        <v>4921000</v>
      </c>
      <c r="G339" s="215">
        <f>VLOOKUP(B339,GD_CHUNG!$B$5:$N$594,13,FALSE)</f>
        <v>10520053143018</v>
      </c>
      <c r="H339" s="216">
        <f>VLOOKUP(B339,GD_CHAM_CONG!$C$6:$AN$997,38,FALSE)</f>
        <v>27</v>
      </c>
      <c r="I339" s="216">
        <f>VLOOKUP(B339,GD_CHAM_CONG!$C$6:$AS$997,39,FALSE)+VLOOKUP(B339,GD_CHAM_CONG!$C$6:$AS$997,40,FALSE)+VLOOKUP(B339,GD_CHAM_CONG!$C$6:$AS$997,41,FALSE)+VLOOKUP(B339,GD_CHAM_CONG!$C$6:$AS$997,42,FALSE)+VLOOKUP(B339,GD_CHAM_CONG!$C$6:$AS$997,43,FALSE)</f>
        <v>0</v>
      </c>
      <c r="J339" s="216">
        <f>VLOOKUP(B339,GD_CHAM_CONG!$C$6:$AV$997,44,FALSE)+VLOOKUP(B339,GD_CHAM_CONG!$C$6:$AV$997,45,FALSE)+VLOOKUP(B339,GD_CHAM_CONG!$C$6:$AV$997,46,FALSE)</f>
        <v>0</v>
      </c>
      <c r="K339" s="216">
        <f>VLOOKUP(B339,GD_CHAM_CONG!$C$6:$AW$997,47,FALSE)</f>
        <v>0</v>
      </c>
      <c r="L339" s="216">
        <f>VLOOKUP(B339,GD_CHAM_CONG!$C$6:$AZ$997,47,FALSE)+VLOOKUP(B339,GD_CHAM_CONG!$C$6:$AZ$997,48,FALSE)</f>
        <v>0</v>
      </c>
      <c r="M339" s="216">
        <f>VLOOKUP(B339,GD_CHAM_CONG!$C$6:$BF$997,50,FALSE)+VLOOKUP(B339,GD_CHAM_CONG!$C$6:$BF$997,51,FALSE)+VLOOKUP(B339,GD_CHAM_CONG!$C$6:$BF$997,52,FALSE)+VLOOKUP(B339,GD_CHAM_CONG!$C$6:$BF$997,53,FALSE)+VLOOKUP(B339,GD_CHAM_CONG!$C$6:$BF$997,54,FALSE)</f>
        <v>0</v>
      </c>
      <c r="N339" s="217">
        <f>VLOOKUP(B339,GD_CHAM_CONG!$C$1:$BJ$480,60,FALSE)</f>
        <v>1</v>
      </c>
      <c r="O339" s="218">
        <f>RPT_LNS_LUONG_CHE_DO!BA341</f>
        <v>9090000</v>
      </c>
      <c r="P339" s="218">
        <f>VLOOKUP(B339,RPT_LNS_LUONG_CHE_DO!$B$5:$CA$989,78,FALSE)</f>
        <v>0</v>
      </c>
      <c r="Q339" s="218">
        <f>VLOOKUP(B339,RPT_PHU_CAP_TN!$B$5:$G$1000,6,FALSE)</f>
        <v>0</v>
      </c>
      <c r="R339" s="218">
        <f>VLOOKUP(B339,RPT_TIEN_AN_TRUA!$B$5:$I$1000,8,FALSE)</f>
        <v>680000</v>
      </c>
      <c r="S339" s="218">
        <f>VLOOKUP(B339,RPT_LNS_LUONG_CHE_DO!$B$5:$BV$993,68,FALSE)+VLOOKUP(B339,RPT_LNS_LUONG_CHE_DO!$B$5:$BW$993,69,FALSE)</f>
        <v>0</v>
      </c>
      <c r="T339" s="218">
        <f t="shared" si="8"/>
        <v>9770000</v>
      </c>
      <c r="U339" s="219">
        <f>VLOOKUP(B339,RPT_BAO_HIEM!$B$5:$N$1000,11,FALSE)</f>
        <v>393680</v>
      </c>
      <c r="V339" s="219">
        <f>VLOOKUP(B339,RPT_BAO_HIEM!$B$5:$N$1000,12,FALSE)</f>
        <v>73815</v>
      </c>
      <c r="W339" s="219">
        <f>VLOOKUP(B339,RPT_BAO_HIEM!$B$5:$N$1000,13,FALSE)</f>
        <v>49210</v>
      </c>
      <c r="X339" s="220">
        <f>VLOOKUP(B339,RPT_DOAN_PHI!$B$5:$H$968,7,FALSE)</f>
        <v>90900</v>
      </c>
      <c r="Y339" s="219">
        <f>VLOOKUP(B339,RPT_THUE!$B$5:$H$933,7,FALSE)</f>
        <v>33694.5</v>
      </c>
      <c r="Z339" s="219">
        <f t="shared" si="9"/>
        <v>641299.5</v>
      </c>
      <c r="AA339" s="221">
        <f t="shared" si="10"/>
        <v>9128700.5</v>
      </c>
      <c r="AB339" s="221"/>
      <c r="AC339" s="221"/>
      <c r="AD339" s="221">
        <f t="shared" si="15"/>
        <v>9128700.5</v>
      </c>
      <c r="AE339">
        <v>9128700.5</v>
      </c>
      <c r="AF339" s="338">
        <f t="shared" si="20"/>
        <v>0</v>
      </c>
    </row>
    <row r="340" spans="1:32" ht="14.25" x14ac:dyDescent="0.2">
      <c r="A340" s="89">
        <f t="shared" si="21"/>
        <v>337</v>
      </c>
      <c r="B340" s="212">
        <f>GD_CHUNG!B342</f>
        <v>10705</v>
      </c>
      <c r="C340" s="212" t="str">
        <f>GD_CHUNG!C342</f>
        <v>Nguyễn Hữu Nam</v>
      </c>
      <c r="D340" s="212" t="str">
        <f>GD_CHUNG!D342</f>
        <v>NV Lái xe - VHTTB</v>
      </c>
      <c r="E340" s="213" t="str">
        <f>GD_CHUNG!G342</f>
        <v>HDKX</v>
      </c>
      <c r="F340" s="214">
        <f>VLOOKUP(B340,GD_LCD_HS_LNS!$B$4:$E$1000,4,FALSE)</f>
        <v>4921000</v>
      </c>
      <c r="G340" s="215">
        <f>VLOOKUP(B340,GD_CHUNG!$B$5:$N$594,13,FALSE)</f>
        <v>10522162653010</v>
      </c>
      <c r="H340" s="216">
        <f>VLOOKUP(B340,GD_CHAM_CONG!$C$6:$AN$997,38,FALSE)</f>
        <v>27</v>
      </c>
      <c r="I340" s="216">
        <f>VLOOKUP(B340,GD_CHAM_CONG!$C$6:$AS$997,39,FALSE)+VLOOKUP(B340,GD_CHAM_CONG!$C$6:$AS$997,40,FALSE)+VLOOKUP(B340,GD_CHAM_CONG!$C$6:$AS$997,41,FALSE)+VLOOKUP(B340,GD_CHAM_CONG!$C$6:$AS$997,42,FALSE)+VLOOKUP(B340,GD_CHAM_CONG!$C$6:$AS$997,43,FALSE)</f>
        <v>0</v>
      </c>
      <c r="J340" s="216">
        <f>VLOOKUP(B340,GD_CHAM_CONG!$C$6:$AV$997,44,FALSE)+VLOOKUP(B340,GD_CHAM_CONG!$C$6:$AV$997,45,FALSE)+VLOOKUP(B340,GD_CHAM_CONG!$C$6:$AV$997,46,FALSE)</f>
        <v>0</v>
      </c>
      <c r="K340" s="216">
        <f>VLOOKUP(B340,GD_CHAM_CONG!$C$6:$AW$997,47,FALSE)</f>
        <v>0</v>
      </c>
      <c r="L340" s="216">
        <f>VLOOKUP(B340,GD_CHAM_CONG!$C$6:$AZ$997,47,FALSE)+VLOOKUP(B340,GD_CHAM_CONG!$C$6:$AZ$997,48,FALSE)</f>
        <v>0</v>
      </c>
      <c r="M340" s="216">
        <f>VLOOKUP(B340,GD_CHAM_CONG!$C$6:$BF$997,50,FALSE)+VLOOKUP(B340,GD_CHAM_CONG!$C$6:$BF$997,51,FALSE)+VLOOKUP(B340,GD_CHAM_CONG!$C$6:$BF$997,52,FALSE)+VLOOKUP(B340,GD_CHAM_CONG!$C$6:$BF$997,53,FALSE)+VLOOKUP(B340,GD_CHAM_CONG!$C$6:$BF$997,54,FALSE)</f>
        <v>0</v>
      </c>
      <c r="N340" s="217">
        <f>VLOOKUP(B340,GD_CHAM_CONG!$C$1:$BJ$480,60,FALSE)</f>
        <v>1</v>
      </c>
      <c r="O340" s="218">
        <f>RPT_LNS_LUONG_CHE_DO!BA342</f>
        <v>9090000</v>
      </c>
      <c r="P340" s="218">
        <f>VLOOKUP(B340,RPT_LNS_LUONG_CHE_DO!$B$5:$CA$989,78,FALSE)</f>
        <v>0</v>
      </c>
      <c r="Q340" s="218">
        <f>VLOOKUP(B340,RPT_PHU_CAP_TN!$B$5:$G$1000,6,FALSE)</f>
        <v>0</v>
      </c>
      <c r="R340" s="218">
        <f>VLOOKUP(B340,RPT_TIEN_AN_TRUA!$B$5:$I$1000,8,FALSE)</f>
        <v>680000</v>
      </c>
      <c r="S340" s="218">
        <f>VLOOKUP(B340,RPT_LNS_LUONG_CHE_DO!$B$5:$BV$993,68,FALSE)+VLOOKUP(B340,RPT_LNS_LUONG_CHE_DO!$B$5:$BW$993,69,FALSE)</f>
        <v>0</v>
      </c>
      <c r="T340" s="218">
        <f t="shared" si="8"/>
        <v>9770000</v>
      </c>
      <c r="U340" s="219">
        <f>VLOOKUP(B340,RPT_BAO_HIEM!$B$5:$N$1000,11,FALSE)</f>
        <v>393680</v>
      </c>
      <c r="V340" s="219">
        <f>VLOOKUP(B340,RPT_BAO_HIEM!$B$5:$N$1000,12,FALSE)</f>
        <v>73815</v>
      </c>
      <c r="W340" s="219">
        <f>VLOOKUP(B340,RPT_BAO_HIEM!$B$5:$N$1000,13,FALSE)</f>
        <v>49210</v>
      </c>
      <c r="X340" s="220">
        <f>VLOOKUP(B340,RPT_DOAN_PHI!$B$5:$H$968,7,FALSE)</f>
        <v>90900</v>
      </c>
      <c r="Y340" s="219">
        <f>VLOOKUP(B340,RPT_THUE!$B$5:$H$933,7,FALSE)</f>
        <v>47329.5</v>
      </c>
      <c r="Z340" s="219">
        <f t="shared" si="9"/>
        <v>654934.5</v>
      </c>
      <c r="AA340" s="221">
        <f t="shared" si="10"/>
        <v>9115065.5</v>
      </c>
      <c r="AB340" s="221"/>
      <c r="AC340" s="221"/>
      <c r="AD340" s="221">
        <f t="shared" si="15"/>
        <v>9115065.5</v>
      </c>
      <c r="AE340">
        <v>9115065.5</v>
      </c>
      <c r="AF340" s="338">
        <f t="shared" si="20"/>
        <v>0</v>
      </c>
    </row>
    <row r="341" spans="1:32" ht="14.25" x14ac:dyDescent="0.2">
      <c r="A341" s="89">
        <f t="shared" si="21"/>
        <v>338</v>
      </c>
      <c r="B341" s="212">
        <f>GD_CHUNG!B343</f>
        <v>10706</v>
      </c>
      <c r="C341" s="212" t="str">
        <f>GD_CHUNG!C343</f>
        <v>Đặng Đình Phương</v>
      </c>
      <c r="D341" s="212" t="str">
        <f>GD_CHUNG!D343</f>
        <v>NV Lái xe - VHTTB</v>
      </c>
      <c r="E341" s="213" t="str">
        <f>GD_CHUNG!G343</f>
        <v>HDKX</v>
      </c>
      <c r="F341" s="214">
        <f>VLOOKUP(B341,GD_LCD_HS_LNS!$B$4:$E$1000,4,FALSE)</f>
        <v>4166000</v>
      </c>
      <c r="G341" s="215">
        <f>VLOOKUP(B341,GD_CHUNG!$B$5:$N$594,13,FALSE)</f>
        <v>10522162710014</v>
      </c>
      <c r="H341" s="216">
        <f>VLOOKUP(B341,GD_CHAM_CONG!$C$6:$AN$997,38,FALSE)</f>
        <v>27</v>
      </c>
      <c r="I341" s="216">
        <f>VLOOKUP(B341,GD_CHAM_CONG!$C$6:$AS$997,39,FALSE)+VLOOKUP(B341,GD_CHAM_CONG!$C$6:$AS$997,40,FALSE)+VLOOKUP(B341,GD_CHAM_CONG!$C$6:$AS$997,41,FALSE)+VLOOKUP(B341,GD_CHAM_CONG!$C$6:$AS$997,42,FALSE)+VLOOKUP(B341,GD_CHAM_CONG!$C$6:$AS$997,43,FALSE)</f>
        <v>0</v>
      </c>
      <c r="J341" s="216">
        <f>VLOOKUP(B341,GD_CHAM_CONG!$C$6:$AV$997,44,FALSE)+VLOOKUP(B341,GD_CHAM_CONG!$C$6:$AV$997,45,FALSE)+VLOOKUP(B341,GD_CHAM_CONG!$C$6:$AV$997,46,FALSE)</f>
        <v>0</v>
      </c>
      <c r="K341" s="216">
        <f>VLOOKUP(B341,GD_CHAM_CONG!$C$6:$AW$997,47,FALSE)</f>
        <v>0</v>
      </c>
      <c r="L341" s="216">
        <f>VLOOKUP(B341,GD_CHAM_CONG!$C$6:$AZ$997,47,FALSE)+VLOOKUP(B341,GD_CHAM_CONG!$C$6:$AZ$997,48,FALSE)</f>
        <v>0</v>
      </c>
      <c r="M341" s="216">
        <f>VLOOKUP(B341,GD_CHAM_CONG!$C$6:$BF$997,50,FALSE)+VLOOKUP(B341,GD_CHAM_CONG!$C$6:$BF$997,51,FALSE)+VLOOKUP(B341,GD_CHAM_CONG!$C$6:$BF$997,52,FALSE)+VLOOKUP(B341,GD_CHAM_CONG!$C$6:$BF$997,53,FALSE)+VLOOKUP(B341,GD_CHAM_CONG!$C$6:$BF$997,54,FALSE)</f>
        <v>0</v>
      </c>
      <c r="N341" s="217">
        <f>VLOOKUP(B341,GD_CHAM_CONG!$C$1:$BJ$480,60,FALSE)</f>
        <v>1</v>
      </c>
      <c r="O341" s="218">
        <f>RPT_LNS_LUONG_CHE_DO!BA343</f>
        <v>9630000</v>
      </c>
      <c r="P341" s="218">
        <f>VLOOKUP(B341,RPT_LNS_LUONG_CHE_DO!$B$5:$CA$989,78,FALSE)</f>
        <v>0</v>
      </c>
      <c r="Q341" s="218">
        <f>VLOOKUP(B341,RPT_PHU_CAP_TN!$B$5:$G$1000,6,FALSE)</f>
        <v>310000</v>
      </c>
      <c r="R341" s="218">
        <f>VLOOKUP(B341,RPT_TIEN_AN_TRUA!$B$5:$I$1000,8,FALSE)</f>
        <v>680000</v>
      </c>
      <c r="S341" s="218">
        <f>VLOOKUP(B341,RPT_LNS_LUONG_CHE_DO!$B$5:$BV$993,68,FALSE)+VLOOKUP(B341,RPT_LNS_LUONG_CHE_DO!$B$5:$BW$993,69,FALSE)</f>
        <v>0</v>
      </c>
      <c r="T341" s="218">
        <f t="shared" si="8"/>
        <v>10620000</v>
      </c>
      <c r="U341" s="219">
        <f>VLOOKUP(B341,RPT_BAO_HIEM!$B$5:$N$1000,11,FALSE)</f>
        <v>333280</v>
      </c>
      <c r="V341" s="219">
        <f>VLOOKUP(B341,RPT_BAO_HIEM!$B$5:$N$1000,12,FALSE)</f>
        <v>62490</v>
      </c>
      <c r="W341" s="219">
        <f>VLOOKUP(B341,RPT_BAO_HIEM!$B$5:$N$1000,13,FALSE)</f>
        <v>41660</v>
      </c>
      <c r="X341" s="220">
        <f>VLOOKUP(B341,RPT_DOAN_PHI!$B$5:$H$968,7,FALSE)</f>
        <v>99400</v>
      </c>
      <c r="Y341" s="219">
        <f>VLOOKUP(B341,RPT_THUE!$B$5:$H$933,7,FALSE)</f>
        <v>164332</v>
      </c>
      <c r="Z341" s="219">
        <f t="shared" si="9"/>
        <v>701162</v>
      </c>
      <c r="AA341" s="221">
        <f t="shared" si="10"/>
        <v>9918838</v>
      </c>
      <c r="AB341" s="221"/>
      <c r="AC341" s="309">
        <v>476685</v>
      </c>
      <c r="AD341" s="221">
        <f t="shared" si="15"/>
        <v>10395523</v>
      </c>
      <c r="AE341">
        <v>10395523</v>
      </c>
      <c r="AF341" s="338">
        <f t="shared" si="20"/>
        <v>0</v>
      </c>
    </row>
    <row r="342" spans="1:32" ht="14.25" x14ac:dyDescent="0.2">
      <c r="A342" s="89">
        <f t="shared" si="21"/>
        <v>339</v>
      </c>
      <c r="B342" s="212">
        <f>GD_CHUNG!B344</f>
        <v>10707</v>
      </c>
      <c r="C342" s="212" t="str">
        <f>GD_CHUNG!C344</f>
        <v>Phù Trung Ninh</v>
      </c>
      <c r="D342" s="212" t="str">
        <f>GD_CHUNG!D344</f>
        <v>NV Lái xe - VHTTB</v>
      </c>
      <c r="E342" s="213" t="str">
        <f>GD_CHUNG!G344</f>
        <v>HDKX</v>
      </c>
      <c r="F342" s="214">
        <f>VLOOKUP(B342,GD_LCD_HS_LNS!$B$4:$E$1000,4,FALSE)</f>
        <v>4166000</v>
      </c>
      <c r="G342" s="215">
        <f>VLOOKUP(B342,GD_CHUNG!$B$5:$N$594,13,FALSE)</f>
        <v>10522162705010</v>
      </c>
      <c r="H342" s="216">
        <f>VLOOKUP(B342,GD_CHAM_CONG!$C$6:$AN$997,38,FALSE)</f>
        <v>27</v>
      </c>
      <c r="I342" s="216">
        <f>VLOOKUP(B342,GD_CHAM_CONG!$C$6:$AS$997,39,FALSE)+VLOOKUP(B342,GD_CHAM_CONG!$C$6:$AS$997,40,FALSE)+VLOOKUP(B342,GD_CHAM_CONG!$C$6:$AS$997,41,FALSE)+VLOOKUP(B342,GD_CHAM_CONG!$C$6:$AS$997,42,FALSE)+VLOOKUP(B342,GD_CHAM_CONG!$C$6:$AS$997,43,FALSE)</f>
        <v>0</v>
      </c>
      <c r="J342" s="216">
        <f>VLOOKUP(B342,GD_CHAM_CONG!$C$6:$AV$997,44,FALSE)+VLOOKUP(B342,GD_CHAM_CONG!$C$6:$AV$997,45,FALSE)+VLOOKUP(B342,GD_CHAM_CONG!$C$6:$AV$997,46,FALSE)</f>
        <v>0</v>
      </c>
      <c r="K342" s="216">
        <f>VLOOKUP(B342,GD_CHAM_CONG!$C$6:$AW$997,47,FALSE)</f>
        <v>0</v>
      </c>
      <c r="L342" s="216">
        <f>VLOOKUP(B342,GD_CHAM_CONG!$C$6:$AZ$997,47,FALSE)+VLOOKUP(B342,GD_CHAM_CONG!$C$6:$AZ$997,48,FALSE)</f>
        <v>0</v>
      </c>
      <c r="M342" s="216">
        <f>VLOOKUP(B342,GD_CHAM_CONG!$C$6:$BF$997,50,FALSE)+VLOOKUP(B342,GD_CHAM_CONG!$C$6:$BF$997,51,FALSE)+VLOOKUP(B342,GD_CHAM_CONG!$C$6:$BF$997,52,FALSE)+VLOOKUP(B342,GD_CHAM_CONG!$C$6:$BF$997,53,FALSE)+VLOOKUP(B342,GD_CHAM_CONG!$C$6:$BF$997,54,FALSE)</f>
        <v>0</v>
      </c>
      <c r="N342" s="217">
        <f>VLOOKUP(B342,GD_CHAM_CONG!$C$1:$BJ$480,60,FALSE)</f>
        <v>1</v>
      </c>
      <c r="O342" s="218">
        <f>RPT_LNS_LUONG_CHE_DO!BA344</f>
        <v>9630000</v>
      </c>
      <c r="P342" s="218">
        <f>VLOOKUP(B342,RPT_LNS_LUONG_CHE_DO!$B$5:$CA$989,78,FALSE)</f>
        <v>0</v>
      </c>
      <c r="Q342" s="218">
        <f>VLOOKUP(B342,RPT_PHU_CAP_TN!$B$5:$G$1000,6,FALSE)</f>
        <v>310000</v>
      </c>
      <c r="R342" s="218">
        <f>VLOOKUP(B342,RPT_TIEN_AN_TRUA!$B$5:$I$1000,8,FALSE)</f>
        <v>680000</v>
      </c>
      <c r="S342" s="218">
        <f>VLOOKUP(B342,RPT_LNS_LUONG_CHE_DO!$B$5:$BV$993,68,FALSE)+VLOOKUP(B342,RPT_LNS_LUONG_CHE_DO!$B$5:$BW$993,69,FALSE)</f>
        <v>0</v>
      </c>
      <c r="T342" s="218">
        <f t="shared" si="8"/>
        <v>10620000</v>
      </c>
      <c r="U342" s="219">
        <f>VLOOKUP(B342,RPT_BAO_HIEM!$B$5:$N$1000,11,FALSE)</f>
        <v>333280</v>
      </c>
      <c r="V342" s="219">
        <f>VLOOKUP(B342,RPT_BAO_HIEM!$B$5:$N$1000,12,FALSE)</f>
        <v>62490</v>
      </c>
      <c r="W342" s="219">
        <f>VLOOKUP(B342,RPT_BAO_HIEM!$B$5:$N$1000,13,FALSE)</f>
        <v>41660</v>
      </c>
      <c r="X342" s="220">
        <f>VLOOKUP(B342,RPT_DOAN_PHI!$B$5:$H$968,7,FALSE)</f>
        <v>99400</v>
      </c>
      <c r="Y342" s="219">
        <f>VLOOKUP(B342,RPT_THUE!$B$5:$H$933,7,FALSE)</f>
        <v>0</v>
      </c>
      <c r="Z342" s="219">
        <f t="shared" si="9"/>
        <v>536830</v>
      </c>
      <c r="AA342" s="221">
        <f t="shared" si="10"/>
        <v>10083170</v>
      </c>
      <c r="AB342" s="221"/>
      <c r="AC342" s="309">
        <v>476685</v>
      </c>
      <c r="AD342" s="221">
        <f t="shared" si="15"/>
        <v>10559855</v>
      </c>
      <c r="AE342">
        <v>10559855</v>
      </c>
      <c r="AF342" s="338">
        <f t="shared" si="20"/>
        <v>0</v>
      </c>
    </row>
    <row r="343" spans="1:32" ht="14.25" x14ac:dyDescent="0.2">
      <c r="A343" s="89">
        <f t="shared" si="21"/>
        <v>340</v>
      </c>
      <c r="B343" s="212">
        <f>GD_CHUNG!B345</f>
        <v>10708</v>
      </c>
      <c r="C343" s="212" t="str">
        <f>GD_CHUNG!C345</f>
        <v>Phạm Đình Thuần</v>
      </c>
      <c r="D343" s="212" t="str">
        <f>GD_CHUNG!D345</f>
        <v>NV Lái xe - VHTTB</v>
      </c>
      <c r="E343" s="213" t="str">
        <f>GD_CHUNG!G345</f>
        <v>HDKX</v>
      </c>
      <c r="F343" s="214">
        <f>VLOOKUP(B343,GD_LCD_HS_LNS!$B$4:$E$1000,4,FALSE)</f>
        <v>4921000</v>
      </c>
      <c r="G343" s="215">
        <f>VLOOKUP(B343,GD_CHUNG!$B$5:$N$594,13,FALSE)</f>
        <v>10520003333010</v>
      </c>
      <c r="H343" s="216">
        <f>VLOOKUP(B343,GD_CHAM_CONG!$C$6:$AN$997,38,FALSE)</f>
        <v>20</v>
      </c>
      <c r="I343" s="216">
        <f>VLOOKUP(B343,GD_CHAM_CONG!$C$6:$AS$997,39,FALSE)+VLOOKUP(B343,GD_CHAM_CONG!$C$6:$AS$997,40,FALSE)+VLOOKUP(B343,GD_CHAM_CONG!$C$6:$AS$997,41,FALSE)+VLOOKUP(B343,GD_CHAM_CONG!$C$6:$AS$997,42,FALSE)+VLOOKUP(B343,GD_CHAM_CONG!$C$6:$AS$997,43,FALSE)</f>
        <v>0</v>
      </c>
      <c r="J343" s="216">
        <f>VLOOKUP(B343,GD_CHAM_CONG!$C$6:$AV$997,44,FALSE)+VLOOKUP(B343,GD_CHAM_CONG!$C$6:$AV$997,45,FALSE)+VLOOKUP(B343,GD_CHAM_CONG!$C$6:$AV$997,46,FALSE)</f>
        <v>0</v>
      </c>
      <c r="K343" s="216">
        <f>VLOOKUP(B343,GD_CHAM_CONG!$C$6:$AW$997,47,FALSE)</f>
        <v>0</v>
      </c>
      <c r="L343" s="216">
        <f>VLOOKUP(B343,GD_CHAM_CONG!$C$6:$AZ$997,47,FALSE)+VLOOKUP(B343,GD_CHAM_CONG!$C$6:$AZ$997,48,FALSE)</f>
        <v>7</v>
      </c>
      <c r="M343" s="216">
        <f>VLOOKUP(B343,GD_CHAM_CONG!$C$6:$BF$997,50,FALSE)+VLOOKUP(B343,GD_CHAM_CONG!$C$6:$BF$997,51,FALSE)+VLOOKUP(B343,GD_CHAM_CONG!$C$6:$BF$997,52,FALSE)+VLOOKUP(B343,GD_CHAM_CONG!$C$6:$BF$997,53,FALSE)+VLOOKUP(B343,GD_CHAM_CONG!$C$6:$BF$997,54,FALSE)</f>
        <v>0</v>
      </c>
      <c r="N343" s="217">
        <f>VLOOKUP(B343,GD_CHAM_CONG!$C$1:$BJ$480,60,FALSE)</f>
        <v>1</v>
      </c>
      <c r="O343" s="218">
        <f>RPT_LNS_LUONG_CHE_DO!BA345</f>
        <v>7133333.333333334</v>
      </c>
      <c r="P343" s="218">
        <f>VLOOKUP(B343,RPT_LNS_LUONG_CHE_DO!$B$5:$CA$989,78,FALSE)</f>
        <v>1324884.6153846153</v>
      </c>
      <c r="Q343" s="218">
        <f>VLOOKUP(B343,RPT_PHU_CAP_TN!$B$5:$G$1000,6,FALSE)</f>
        <v>0</v>
      </c>
      <c r="R343" s="218">
        <f>VLOOKUP(B343,RPT_TIEN_AN_TRUA!$B$5:$I$1000,8,FALSE)</f>
        <v>503703.70370370365</v>
      </c>
      <c r="S343" s="218">
        <f>VLOOKUP(B343,RPT_LNS_LUONG_CHE_DO!$B$5:$BV$993,68,FALSE)+VLOOKUP(B343,RPT_LNS_LUONG_CHE_DO!$B$5:$BW$993,69,FALSE)</f>
        <v>0</v>
      </c>
      <c r="T343" s="218">
        <f t="shared" si="8"/>
        <v>8961921.6524216533</v>
      </c>
      <c r="U343" s="219">
        <f>VLOOKUP(B343,RPT_BAO_HIEM!$B$5:$N$1000,11,FALSE)</f>
        <v>393680</v>
      </c>
      <c r="V343" s="219">
        <f>VLOOKUP(B343,RPT_BAO_HIEM!$B$5:$N$1000,12,FALSE)</f>
        <v>73815</v>
      </c>
      <c r="W343" s="219">
        <f>VLOOKUP(B343,RPT_BAO_HIEM!$B$5:$N$1000,13,FALSE)</f>
        <v>49210</v>
      </c>
      <c r="X343" s="220">
        <f>VLOOKUP(B343,RPT_DOAN_PHI!$B$5:$H$968,7,FALSE)</f>
        <v>84582</v>
      </c>
      <c r="Y343" s="219">
        <f>VLOOKUP(B343,RPT_THUE!$B$5:$H$933,7,FALSE)</f>
        <v>66815.397435897496</v>
      </c>
      <c r="Z343" s="219">
        <f t="shared" si="9"/>
        <v>668102.3974358975</v>
      </c>
      <c r="AA343" s="221">
        <f t="shared" si="10"/>
        <v>8293819.2549857553</v>
      </c>
      <c r="AB343" s="221"/>
      <c r="AC343" s="309">
        <v>476685</v>
      </c>
      <c r="AD343" s="221">
        <f t="shared" si="15"/>
        <v>8770504.2549857553</v>
      </c>
      <c r="AE343">
        <v>8770504.2549857553</v>
      </c>
      <c r="AF343" s="338">
        <f t="shared" si="20"/>
        <v>0</v>
      </c>
    </row>
    <row r="344" spans="1:32" ht="14.25" x14ac:dyDescent="0.2">
      <c r="A344" s="89">
        <f t="shared" si="21"/>
        <v>341</v>
      </c>
      <c r="B344" s="212">
        <f>GD_CHUNG!B346</f>
        <v>10710</v>
      </c>
      <c r="C344" s="212" t="str">
        <f>GD_CHUNG!C346</f>
        <v>Nguyễn Anh Dũng</v>
      </c>
      <c r="D344" s="212" t="str">
        <f>GD_CHUNG!D346</f>
        <v>NV Lái xe - VHTTB</v>
      </c>
      <c r="E344" s="213" t="str">
        <f>GD_CHUNG!G346</f>
        <v>HDKX</v>
      </c>
      <c r="F344" s="214">
        <f>VLOOKUP(B344,GD_LCD_HS_LNS!$B$4:$E$1000,4,FALSE)</f>
        <v>4166000</v>
      </c>
      <c r="G344" s="215">
        <f>VLOOKUP(B344,GD_CHUNG!$B$5:$N$594,13,FALSE)</f>
        <v>10522162701015</v>
      </c>
      <c r="H344" s="216">
        <f>VLOOKUP(B344,GD_CHAM_CONG!$C$6:$AN$997,38,FALSE)</f>
        <v>27</v>
      </c>
      <c r="I344" s="216">
        <f>VLOOKUP(B344,GD_CHAM_CONG!$C$6:$AS$997,39,FALSE)+VLOOKUP(B344,GD_CHAM_CONG!$C$6:$AS$997,40,FALSE)+VLOOKUP(B344,GD_CHAM_CONG!$C$6:$AS$997,41,FALSE)+VLOOKUP(B344,GD_CHAM_CONG!$C$6:$AS$997,42,FALSE)+VLOOKUP(B344,GD_CHAM_CONG!$C$6:$AS$997,43,FALSE)</f>
        <v>0</v>
      </c>
      <c r="J344" s="216">
        <f>VLOOKUP(B344,GD_CHAM_CONG!$C$6:$AV$997,44,FALSE)+VLOOKUP(B344,GD_CHAM_CONG!$C$6:$AV$997,45,FALSE)+VLOOKUP(B344,GD_CHAM_CONG!$C$6:$AV$997,46,FALSE)</f>
        <v>0</v>
      </c>
      <c r="K344" s="216">
        <f>VLOOKUP(B344,GD_CHAM_CONG!$C$6:$AW$997,47,FALSE)</f>
        <v>0</v>
      </c>
      <c r="L344" s="216">
        <f>VLOOKUP(B344,GD_CHAM_CONG!$C$6:$AZ$997,47,FALSE)+VLOOKUP(B344,GD_CHAM_CONG!$C$6:$AZ$997,48,FALSE)</f>
        <v>0</v>
      </c>
      <c r="M344" s="216">
        <f>VLOOKUP(B344,GD_CHAM_CONG!$C$6:$BF$997,50,FALSE)+VLOOKUP(B344,GD_CHAM_CONG!$C$6:$BF$997,51,FALSE)+VLOOKUP(B344,GD_CHAM_CONG!$C$6:$BF$997,52,FALSE)+VLOOKUP(B344,GD_CHAM_CONG!$C$6:$BF$997,53,FALSE)+VLOOKUP(B344,GD_CHAM_CONG!$C$6:$BF$997,54,FALSE)</f>
        <v>0</v>
      </c>
      <c r="N344" s="217">
        <f>VLOOKUP(B344,GD_CHAM_CONG!$C$1:$BJ$480,60,FALSE)</f>
        <v>1</v>
      </c>
      <c r="O344" s="218">
        <f>RPT_LNS_LUONG_CHE_DO!BA346</f>
        <v>9630000</v>
      </c>
      <c r="P344" s="218">
        <f>VLOOKUP(B344,RPT_LNS_LUONG_CHE_DO!$B$5:$CA$989,78,FALSE)</f>
        <v>0</v>
      </c>
      <c r="Q344" s="218">
        <f>VLOOKUP(B344,RPT_PHU_CAP_TN!$B$5:$G$1000,6,FALSE)</f>
        <v>620000</v>
      </c>
      <c r="R344" s="218">
        <f>VLOOKUP(B344,RPT_TIEN_AN_TRUA!$B$5:$I$1000,8,FALSE)</f>
        <v>680000</v>
      </c>
      <c r="S344" s="218">
        <f>VLOOKUP(B344,RPT_LNS_LUONG_CHE_DO!$B$5:$BV$993,68,FALSE)+VLOOKUP(B344,RPT_LNS_LUONG_CHE_DO!$B$5:$BW$993,69,FALSE)</f>
        <v>0</v>
      </c>
      <c r="T344" s="218">
        <f t="shared" si="8"/>
        <v>10930000</v>
      </c>
      <c r="U344" s="219">
        <f>VLOOKUP(B344,RPT_BAO_HIEM!$B$5:$N$1000,11,FALSE)</f>
        <v>333280</v>
      </c>
      <c r="V344" s="219">
        <f>VLOOKUP(B344,RPT_BAO_HIEM!$B$5:$N$1000,12,FALSE)</f>
        <v>62490</v>
      </c>
      <c r="W344" s="219">
        <f>VLOOKUP(B344,RPT_BAO_HIEM!$B$5:$N$1000,13,FALSE)</f>
        <v>41660</v>
      </c>
      <c r="X344" s="220">
        <f>VLOOKUP(B344,RPT_DOAN_PHI!$B$5:$H$968,7,FALSE)</f>
        <v>102500</v>
      </c>
      <c r="Y344" s="219">
        <f>VLOOKUP(B344,RPT_THUE!$B$5:$H$933,7,FALSE)</f>
        <v>171257</v>
      </c>
      <c r="Z344" s="219">
        <f t="shared" si="9"/>
        <v>711187</v>
      </c>
      <c r="AA344" s="221">
        <f t="shared" si="10"/>
        <v>10218813</v>
      </c>
      <c r="AB344" s="221"/>
      <c r="AC344" s="221"/>
      <c r="AD344" s="221">
        <f t="shared" si="15"/>
        <v>10218813</v>
      </c>
      <c r="AE344">
        <v>10218813</v>
      </c>
      <c r="AF344" s="338">
        <f t="shared" si="20"/>
        <v>0</v>
      </c>
    </row>
    <row r="345" spans="1:32" ht="14.25" x14ac:dyDescent="0.2">
      <c r="A345" s="89">
        <f t="shared" si="21"/>
        <v>342</v>
      </c>
      <c r="B345" s="212">
        <f>GD_CHUNG!B347</f>
        <v>10711</v>
      </c>
      <c r="C345" s="212" t="str">
        <f>GD_CHUNG!C347</f>
        <v>Nguyễn Ngọc Hà</v>
      </c>
      <c r="D345" s="212" t="str">
        <f>GD_CHUNG!D347</f>
        <v>NV Lái xe - VHTTB</v>
      </c>
      <c r="E345" s="213" t="str">
        <f>GD_CHUNG!G347</f>
        <v>HDKX</v>
      </c>
      <c r="F345" s="214">
        <f>VLOOKUP(B345,GD_LCD_HS_LNS!$B$4:$E$1000,4,FALSE)</f>
        <v>4166000</v>
      </c>
      <c r="G345" s="215">
        <f>VLOOKUP(B345,GD_CHUNG!$B$5:$N$594,13,FALSE)</f>
        <v>10522162639018</v>
      </c>
      <c r="H345" s="216">
        <f>VLOOKUP(B345,GD_CHAM_CONG!$C$6:$AN$997,38,FALSE)</f>
        <v>21</v>
      </c>
      <c r="I345" s="216">
        <f>VLOOKUP(B345,GD_CHAM_CONG!$C$6:$AS$997,39,FALSE)+VLOOKUP(B345,GD_CHAM_CONG!$C$6:$AS$997,40,FALSE)+VLOOKUP(B345,GD_CHAM_CONG!$C$6:$AS$997,41,FALSE)+VLOOKUP(B345,GD_CHAM_CONG!$C$6:$AS$997,42,FALSE)+VLOOKUP(B345,GD_CHAM_CONG!$C$6:$AS$997,43,FALSE)</f>
        <v>6</v>
      </c>
      <c r="J345" s="216">
        <f>VLOOKUP(B345,GD_CHAM_CONG!$C$6:$AV$997,44,FALSE)+VLOOKUP(B345,GD_CHAM_CONG!$C$6:$AV$997,45,FALSE)+VLOOKUP(B345,GD_CHAM_CONG!$C$6:$AV$997,46,FALSE)</f>
        <v>0</v>
      </c>
      <c r="K345" s="216">
        <f>VLOOKUP(B345,GD_CHAM_CONG!$C$6:$AW$997,47,FALSE)</f>
        <v>0</v>
      </c>
      <c r="L345" s="216">
        <f>VLOOKUP(B345,GD_CHAM_CONG!$C$6:$AZ$997,47,FALSE)+VLOOKUP(B345,GD_CHAM_CONG!$C$6:$AZ$997,48,FALSE)</f>
        <v>0</v>
      </c>
      <c r="M345" s="216">
        <f>VLOOKUP(B345,GD_CHAM_CONG!$C$6:$BF$997,50,FALSE)+VLOOKUP(B345,GD_CHAM_CONG!$C$6:$BF$997,51,FALSE)+VLOOKUP(B345,GD_CHAM_CONG!$C$6:$BF$997,52,FALSE)+VLOOKUP(B345,GD_CHAM_CONG!$C$6:$BF$997,53,FALSE)+VLOOKUP(B345,GD_CHAM_CONG!$C$6:$BF$997,54,FALSE)</f>
        <v>0</v>
      </c>
      <c r="N345" s="217">
        <f>VLOOKUP(B345,GD_CHAM_CONG!$C$1:$BJ$480,60,FALSE)</f>
        <v>1</v>
      </c>
      <c r="O345" s="218">
        <f>RPT_LNS_LUONG_CHE_DO!BA347</f>
        <v>7070000</v>
      </c>
      <c r="P345" s="218">
        <f>VLOOKUP(B345,RPT_LNS_LUONG_CHE_DO!$B$5:$CA$989,78,FALSE)</f>
        <v>0</v>
      </c>
      <c r="Q345" s="218">
        <f>VLOOKUP(B345,RPT_PHU_CAP_TN!$B$5:$G$1000,6,FALSE)</f>
        <v>0</v>
      </c>
      <c r="R345" s="218">
        <f>VLOOKUP(B345,RPT_TIEN_AN_TRUA!$B$5:$I$1000,8,FALSE)</f>
        <v>528888.88888888888</v>
      </c>
      <c r="S345" s="218">
        <f>VLOOKUP(B345,RPT_LNS_LUONG_CHE_DO!$B$5:$BV$993,68,FALSE)+VLOOKUP(B345,RPT_LNS_LUONG_CHE_DO!$B$5:$BW$993,69,FALSE)</f>
        <v>0</v>
      </c>
      <c r="T345" s="218">
        <f t="shared" si="8"/>
        <v>7598888.888888889</v>
      </c>
      <c r="U345" s="219">
        <f>VLOOKUP(B345,RPT_BAO_HIEM!$B$5:$N$1000,11,FALSE)</f>
        <v>333280</v>
      </c>
      <c r="V345" s="219">
        <f>VLOOKUP(B345,RPT_BAO_HIEM!$B$5:$N$1000,12,FALSE)</f>
        <v>62490</v>
      </c>
      <c r="W345" s="219">
        <f>VLOOKUP(B345,RPT_BAO_HIEM!$B$5:$N$1000,13,FALSE)</f>
        <v>41660</v>
      </c>
      <c r="X345" s="220">
        <f>VLOOKUP(B345,RPT_DOAN_PHI!$B$5:$H$968,7,FALSE)</f>
        <v>70700</v>
      </c>
      <c r="Y345" s="219">
        <f>VLOOKUP(B345,RPT_THUE!$B$5:$H$933,7,FALSE)</f>
        <v>0</v>
      </c>
      <c r="Z345" s="219">
        <f t="shared" si="9"/>
        <v>508130</v>
      </c>
      <c r="AA345" s="221">
        <f t="shared" si="10"/>
        <v>7090758.888888889</v>
      </c>
      <c r="AB345" s="309">
        <v>79734</v>
      </c>
      <c r="AC345" s="221"/>
      <c r="AD345" s="221">
        <f t="shared" si="15"/>
        <v>7011024.888888889</v>
      </c>
      <c r="AE345">
        <v>7011024.888888889</v>
      </c>
      <c r="AF345" s="338">
        <f t="shared" si="20"/>
        <v>0</v>
      </c>
    </row>
    <row r="346" spans="1:32" ht="14.25" x14ac:dyDescent="0.2">
      <c r="A346" s="89">
        <f t="shared" si="21"/>
        <v>343</v>
      </c>
      <c r="B346" s="212">
        <f>GD_CHUNG!B348</f>
        <v>10712</v>
      </c>
      <c r="C346" s="212" t="str">
        <f>GD_CHUNG!C348</f>
        <v>Phạm Đức Long</v>
      </c>
      <c r="D346" s="212" t="str">
        <f>GD_CHUNG!D348</f>
        <v>NV Lái xe - VHTTB</v>
      </c>
      <c r="E346" s="213" t="str">
        <f>GD_CHUNG!G348</f>
        <v>HDKX</v>
      </c>
      <c r="F346" s="214">
        <f>VLOOKUP(B346,GD_LCD_HS_LNS!$B$4:$E$1000,4,FALSE)</f>
        <v>4166000</v>
      </c>
      <c r="G346" s="215">
        <f>VLOOKUP(B346,GD_CHUNG!$B$5:$N$594,13,FALSE)</f>
        <v>10522162741017</v>
      </c>
      <c r="H346" s="216">
        <f>VLOOKUP(B346,GD_CHAM_CONG!$C$6:$AN$997,38,FALSE)</f>
        <v>27</v>
      </c>
      <c r="I346" s="216">
        <f>VLOOKUP(B346,GD_CHAM_CONG!$C$6:$AS$997,39,FALSE)+VLOOKUP(B346,GD_CHAM_CONG!$C$6:$AS$997,40,FALSE)+VLOOKUP(B346,GD_CHAM_CONG!$C$6:$AS$997,41,FALSE)+VLOOKUP(B346,GD_CHAM_CONG!$C$6:$AS$997,42,FALSE)+VLOOKUP(B346,GD_CHAM_CONG!$C$6:$AS$997,43,FALSE)</f>
        <v>0</v>
      </c>
      <c r="J346" s="216">
        <f>VLOOKUP(B346,GD_CHAM_CONG!$C$6:$AV$997,44,FALSE)+VLOOKUP(B346,GD_CHAM_CONG!$C$6:$AV$997,45,FALSE)+VLOOKUP(B346,GD_CHAM_CONG!$C$6:$AV$997,46,FALSE)</f>
        <v>0</v>
      </c>
      <c r="K346" s="216">
        <f>VLOOKUP(B346,GD_CHAM_CONG!$C$6:$AW$997,47,FALSE)</f>
        <v>0</v>
      </c>
      <c r="L346" s="216">
        <f>VLOOKUP(B346,GD_CHAM_CONG!$C$6:$AZ$997,47,FALSE)+VLOOKUP(B346,GD_CHAM_CONG!$C$6:$AZ$997,48,FALSE)</f>
        <v>0</v>
      </c>
      <c r="M346" s="216">
        <f>VLOOKUP(B346,GD_CHAM_CONG!$C$6:$BF$997,50,FALSE)+VLOOKUP(B346,GD_CHAM_CONG!$C$6:$BF$997,51,FALSE)+VLOOKUP(B346,GD_CHAM_CONG!$C$6:$BF$997,52,FALSE)+VLOOKUP(B346,GD_CHAM_CONG!$C$6:$BF$997,53,FALSE)+VLOOKUP(B346,GD_CHAM_CONG!$C$6:$BF$997,54,FALSE)</f>
        <v>0</v>
      </c>
      <c r="N346" s="216">
        <f>VLOOKUP(B346,GD_CHAM_CONG!$C$1:$BJ$480,60,FALSE)</f>
        <v>1.0499999999999992</v>
      </c>
      <c r="O346" s="218">
        <f>RPT_LNS_LUONG_CHE_DO!BA348</f>
        <v>9544499.9999999925</v>
      </c>
      <c r="P346" s="218">
        <f>VLOOKUP(B346,RPT_LNS_LUONG_CHE_DO!$B$5:$CA$989,78,FALSE)</f>
        <v>0</v>
      </c>
      <c r="Q346" s="218">
        <f>VLOOKUP(B346,RPT_PHU_CAP_TN!$B$5:$G$1000,6,FALSE)</f>
        <v>0</v>
      </c>
      <c r="R346" s="218">
        <f>VLOOKUP(B346,RPT_TIEN_AN_TRUA!$B$5:$I$1000,8,FALSE)</f>
        <v>680000</v>
      </c>
      <c r="S346" s="218">
        <f>VLOOKUP(B346,RPT_LNS_LUONG_CHE_DO!$B$5:$BV$993,68,FALSE)+VLOOKUP(B346,RPT_LNS_LUONG_CHE_DO!$B$5:$BW$993,69,FALSE)</f>
        <v>0</v>
      </c>
      <c r="T346" s="218">
        <f t="shared" si="8"/>
        <v>10224499.999999993</v>
      </c>
      <c r="U346" s="219">
        <f>VLOOKUP(B346,RPT_BAO_HIEM!$B$5:$N$1000,11,FALSE)</f>
        <v>333280</v>
      </c>
      <c r="V346" s="219">
        <f>VLOOKUP(B346,RPT_BAO_HIEM!$B$5:$N$1000,12,FALSE)</f>
        <v>62490</v>
      </c>
      <c r="W346" s="219">
        <f>VLOOKUP(B346,RPT_BAO_HIEM!$B$5:$N$1000,13,FALSE)</f>
        <v>41660</v>
      </c>
      <c r="X346" s="220">
        <f>VLOOKUP(B346,RPT_DOAN_PHI!$B$5:$H$968,7,FALSE)</f>
        <v>95445</v>
      </c>
      <c r="Y346" s="219">
        <f>VLOOKUP(B346,RPT_THUE!$B$5:$H$933,7,FALSE)</f>
        <v>235256.99999999965</v>
      </c>
      <c r="Z346" s="219">
        <f t="shared" si="9"/>
        <v>768131.99999999965</v>
      </c>
      <c r="AA346" s="221">
        <f t="shared" si="10"/>
        <v>9456367.9999999925</v>
      </c>
      <c r="AB346" s="309">
        <v>449955</v>
      </c>
      <c r="AC346" s="221"/>
      <c r="AD346" s="221">
        <f t="shared" si="15"/>
        <v>9006412.9999999925</v>
      </c>
      <c r="AE346">
        <v>9006412.9999999925</v>
      </c>
      <c r="AF346" s="338">
        <f t="shared" si="20"/>
        <v>0</v>
      </c>
    </row>
    <row r="347" spans="1:32" ht="14.25" x14ac:dyDescent="0.2">
      <c r="A347" s="89">
        <f t="shared" si="21"/>
        <v>344</v>
      </c>
      <c r="B347" s="212">
        <f>GD_CHUNG!B349</f>
        <v>10713</v>
      </c>
      <c r="C347" s="212" t="str">
        <f>GD_CHUNG!C349</f>
        <v>Trịnh Văn Mạnh</v>
      </c>
      <c r="D347" s="212" t="str">
        <f>GD_CHUNG!D349</f>
        <v>NV Lái xe - VHTTB</v>
      </c>
      <c r="E347" s="213" t="str">
        <f>GD_CHUNG!G349</f>
        <v>HDKX</v>
      </c>
      <c r="F347" s="214">
        <f>VLOOKUP(B347,GD_LCD_HS_LNS!$B$4:$E$1000,4,FALSE)</f>
        <v>4166000</v>
      </c>
      <c r="G347" s="215">
        <f>VLOOKUP(B347,GD_CHUNG!$B$5:$N$594,13,FALSE)</f>
        <v>10522162648017</v>
      </c>
      <c r="H347" s="216">
        <f>VLOOKUP(B347,GD_CHAM_CONG!$C$6:$AN$997,38,FALSE)</f>
        <v>27</v>
      </c>
      <c r="I347" s="216">
        <f>VLOOKUP(B347,GD_CHAM_CONG!$C$6:$AS$997,39,FALSE)+VLOOKUP(B347,GD_CHAM_CONG!$C$6:$AS$997,40,FALSE)+VLOOKUP(B347,GD_CHAM_CONG!$C$6:$AS$997,41,FALSE)+VLOOKUP(B347,GD_CHAM_CONG!$C$6:$AS$997,42,FALSE)+VLOOKUP(B347,GD_CHAM_CONG!$C$6:$AS$997,43,FALSE)</f>
        <v>0</v>
      </c>
      <c r="J347" s="216">
        <f>VLOOKUP(B347,GD_CHAM_CONG!$C$6:$AV$997,44,FALSE)+VLOOKUP(B347,GD_CHAM_CONG!$C$6:$AV$997,45,FALSE)+VLOOKUP(B347,GD_CHAM_CONG!$C$6:$AV$997,46,FALSE)</f>
        <v>0</v>
      </c>
      <c r="K347" s="216">
        <f>VLOOKUP(B347,GD_CHAM_CONG!$C$6:$AW$997,47,FALSE)</f>
        <v>0</v>
      </c>
      <c r="L347" s="216">
        <f>VLOOKUP(B347,GD_CHAM_CONG!$C$6:$AZ$997,47,FALSE)+VLOOKUP(B347,GD_CHAM_CONG!$C$6:$AZ$997,48,FALSE)</f>
        <v>0</v>
      </c>
      <c r="M347" s="216">
        <f>VLOOKUP(B347,GD_CHAM_CONG!$C$6:$BF$997,50,FALSE)+VLOOKUP(B347,GD_CHAM_CONG!$C$6:$BF$997,51,FALSE)+VLOOKUP(B347,GD_CHAM_CONG!$C$6:$BF$997,52,FALSE)+VLOOKUP(B347,GD_CHAM_CONG!$C$6:$BF$997,53,FALSE)+VLOOKUP(B347,GD_CHAM_CONG!$C$6:$BF$997,54,FALSE)</f>
        <v>0</v>
      </c>
      <c r="N347" s="217">
        <f>VLOOKUP(B347,GD_CHAM_CONG!$C$1:$BJ$480,60,FALSE)</f>
        <v>1</v>
      </c>
      <c r="O347" s="218">
        <f>RPT_LNS_LUONG_CHE_DO!BA349</f>
        <v>9630000</v>
      </c>
      <c r="P347" s="218">
        <f>VLOOKUP(B347,RPT_LNS_LUONG_CHE_DO!$B$5:$CA$989,78,FALSE)</f>
        <v>0</v>
      </c>
      <c r="Q347" s="218">
        <f>VLOOKUP(B347,RPT_PHU_CAP_TN!$B$5:$G$1000,6,FALSE)</f>
        <v>155000</v>
      </c>
      <c r="R347" s="218">
        <f>VLOOKUP(B347,RPT_TIEN_AN_TRUA!$B$5:$I$1000,8,FALSE)</f>
        <v>680000</v>
      </c>
      <c r="S347" s="218">
        <f>VLOOKUP(B347,RPT_LNS_LUONG_CHE_DO!$B$5:$BV$993,68,FALSE)+VLOOKUP(B347,RPT_LNS_LUONG_CHE_DO!$B$5:$BW$993,69,FALSE)</f>
        <v>0</v>
      </c>
      <c r="T347" s="218">
        <f t="shared" si="8"/>
        <v>10465000</v>
      </c>
      <c r="U347" s="219">
        <f>VLOOKUP(B347,RPT_BAO_HIEM!$B$5:$N$1000,11,FALSE)</f>
        <v>333280</v>
      </c>
      <c r="V347" s="219">
        <f>VLOOKUP(B347,RPT_BAO_HIEM!$B$5:$N$1000,12,FALSE)</f>
        <v>62490</v>
      </c>
      <c r="W347" s="219">
        <f>VLOOKUP(B347,RPT_BAO_HIEM!$B$5:$N$1000,13,FALSE)</f>
        <v>41660</v>
      </c>
      <c r="X347" s="220">
        <f>VLOOKUP(B347,RPT_DOAN_PHI!$B$5:$H$968,7,FALSE)</f>
        <v>97850</v>
      </c>
      <c r="Y347" s="219">
        <f>VLOOKUP(B347,RPT_THUE!$B$5:$H$933,7,FALSE)</f>
        <v>407664</v>
      </c>
      <c r="Z347" s="219">
        <f t="shared" si="9"/>
        <v>942944</v>
      </c>
      <c r="AA347" s="221">
        <f t="shared" si="10"/>
        <v>9522056</v>
      </c>
      <c r="AB347" s="221"/>
      <c r="AC347" s="309">
        <v>476685</v>
      </c>
      <c r="AD347" s="221">
        <f t="shared" si="15"/>
        <v>9998741</v>
      </c>
      <c r="AE347">
        <v>9998741</v>
      </c>
      <c r="AF347" s="338">
        <f t="shared" si="20"/>
        <v>0</v>
      </c>
    </row>
    <row r="348" spans="1:32" ht="14.25" x14ac:dyDescent="0.2">
      <c r="A348" s="89">
        <f t="shared" si="21"/>
        <v>345</v>
      </c>
      <c r="B348" s="212">
        <f>GD_CHUNG!B350</f>
        <v>10714</v>
      </c>
      <c r="C348" s="212" t="str">
        <f>GD_CHUNG!C350</f>
        <v>Phạm Văn Hải</v>
      </c>
      <c r="D348" s="212" t="str">
        <f>GD_CHUNG!D350</f>
        <v>NV Lái xe - VHTTB</v>
      </c>
      <c r="E348" s="213" t="str">
        <f>GD_CHUNG!G350</f>
        <v>HDKX</v>
      </c>
      <c r="F348" s="214">
        <f>VLOOKUP(B348,GD_LCD_HS_LNS!$B$4:$E$1000,4,FALSE)</f>
        <v>4786000</v>
      </c>
      <c r="G348" s="215">
        <f>VLOOKUP(B348,GD_CHUNG!$B$5:$N$594,13,FALSE)</f>
        <v>10522162623014</v>
      </c>
      <c r="H348" s="216">
        <f>VLOOKUP(B348,GD_CHAM_CONG!$C$6:$AN$997,38,FALSE)</f>
        <v>27</v>
      </c>
      <c r="I348" s="216">
        <f>VLOOKUP(B348,GD_CHAM_CONG!$C$6:$AS$997,39,FALSE)+VLOOKUP(B348,GD_CHAM_CONG!$C$6:$AS$997,40,FALSE)+VLOOKUP(B348,GD_CHAM_CONG!$C$6:$AS$997,41,FALSE)+VLOOKUP(B348,GD_CHAM_CONG!$C$6:$AS$997,42,FALSE)+VLOOKUP(B348,GD_CHAM_CONG!$C$6:$AS$997,43,FALSE)</f>
        <v>0</v>
      </c>
      <c r="J348" s="216">
        <f>VLOOKUP(B348,GD_CHAM_CONG!$C$6:$AV$997,44,FALSE)+VLOOKUP(B348,GD_CHAM_CONG!$C$6:$AV$997,45,FALSE)+VLOOKUP(B348,GD_CHAM_CONG!$C$6:$AV$997,46,FALSE)</f>
        <v>0</v>
      </c>
      <c r="K348" s="216">
        <f>VLOOKUP(B348,GD_CHAM_CONG!$C$6:$AW$997,47,FALSE)</f>
        <v>0</v>
      </c>
      <c r="L348" s="216">
        <f>VLOOKUP(B348,GD_CHAM_CONG!$C$6:$AZ$997,47,FALSE)+VLOOKUP(B348,GD_CHAM_CONG!$C$6:$AZ$997,48,FALSE)</f>
        <v>0</v>
      </c>
      <c r="M348" s="216">
        <f>VLOOKUP(B348,GD_CHAM_CONG!$C$6:$BF$997,50,FALSE)+VLOOKUP(B348,GD_CHAM_CONG!$C$6:$BF$997,51,FALSE)+VLOOKUP(B348,GD_CHAM_CONG!$C$6:$BF$997,52,FALSE)+VLOOKUP(B348,GD_CHAM_CONG!$C$6:$BF$997,53,FALSE)+VLOOKUP(B348,GD_CHAM_CONG!$C$6:$BF$997,54,FALSE)</f>
        <v>0</v>
      </c>
      <c r="N348" s="217">
        <f>VLOOKUP(B348,GD_CHAM_CONG!$C$1:$BJ$480,60,FALSE)</f>
        <v>1</v>
      </c>
      <c r="O348" s="218">
        <f>RPT_LNS_LUONG_CHE_DO!BA350</f>
        <v>9630000</v>
      </c>
      <c r="P348" s="218">
        <f>VLOOKUP(B348,RPT_LNS_LUONG_CHE_DO!$B$5:$CA$989,78,FALSE)</f>
        <v>0</v>
      </c>
      <c r="Q348" s="218">
        <f>VLOOKUP(B348,RPT_PHU_CAP_TN!$B$5:$G$1000,6,FALSE)</f>
        <v>310000</v>
      </c>
      <c r="R348" s="218">
        <f>VLOOKUP(B348,RPT_TIEN_AN_TRUA!$B$5:$I$1000,8,FALSE)</f>
        <v>680000</v>
      </c>
      <c r="S348" s="218">
        <f>VLOOKUP(B348,RPT_LNS_LUONG_CHE_DO!$B$5:$BV$993,68,FALSE)+VLOOKUP(B348,RPT_LNS_LUONG_CHE_DO!$B$5:$BW$993,69,FALSE)</f>
        <v>0</v>
      </c>
      <c r="T348" s="218">
        <f t="shared" si="8"/>
        <v>10620000</v>
      </c>
      <c r="U348" s="219">
        <f>VLOOKUP(B348,RPT_BAO_HIEM!$B$5:$N$1000,11,FALSE)</f>
        <v>382880</v>
      </c>
      <c r="V348" s="219">
        <f>VLOOKUP(B348,RPT_BAO_HIEM!$B$5:$N$1000,12,FALSE)</f>
        <v>71790</v>
      </c>
      <c r="W348" s="219">
        <f>VLOOKUP(B348,RPT_BAO_HIEM!$B$5:$N$1000,13,FALSE)</f>
        <v>47860</v>
      </c>
      <c r="X348" s="220">
        <f>VLOOKUP(B348,RPT_DOAN_PHI!$B$5:$H$968,7,FALSE)</f>
        <v>99400</v>
      </c>
      <c r="Y348" s="219">
        <f>VLOOKUP(B348,RPT_THUE!$B$5:$H$933,7,FALSE)</f>
        <v>0</v>
      </c>
      <c r="Z348" s="219">
        <f t="shared" si="9"/>
        <v>601930</v>
      </c>
      <c r="AA348" s="221">
        <f t="shared" si="10"/>
        <v>10018070</v>
      </c>
      <c r="AB348" s="221"/>
      <c r="AC348" s="309">
        <v>14175</v>
      </c>
      <c r="AD348" s="221">
        <f t="shared" si="15"/>
        <v>10032245</v>
      </c>
      <c r="AE348">
        <v>10032245</v>
      </c>
      <c r="AF348" s="338">
        <f t="shared" si="20"/>
        <v>0</v>
      </c>
    </row>
    <row r="349" spans="1:32" ht="14.25" x14ac:dyDescent="0.2">
      <c r="A349" s="89">
        <f t="shared" si="21"/>
        <v>346</v>
      </c>
      <c r="B349" s="212">
        <f>GD_CHUNG!B351</f>
        <v>10716</v>
      </c>
      <c r="C349" s="212" t="str">
        <f>GD_CHUNG!C351</f>
        <v>Bùi Văn Thành</v>
      </c>
      <c r="D349" s="212" t="str">
        <f>GD_CHUNG!D351</f>
        <v>NV Lái xe - VHTTB</v>
      </c>
      <c r="E349" s="213" t="str">
        <f>GD_CHUNG!G351</f>
        <v>HDKX</v>
      </c>
      <c r="F349" s="214">
        <f>VLOOKUP(B349,GD_LCD_HS_LNS!$B$4:$E$1000,4,FALSE)</f>
        <v>4166000</v>
      </c>
      <c r="G349" s="215">
        <f>VLOOKUP(B349,GD_CHUNG!$B$5:$N$594,13,FALSE)</f>
        <v>10522162737011</v>
      </c>
      <c r="H349" s="216">
        <f>VLOOKUP(B349,GD_CHAM_CONG!$C$6:$AN$997,38,FALSE)</f>
        <v>27</v>
      </c>
      <c r="I349" s="216">
        <f>VLOOKUP(B349,GD_CHAM_CONG!$C$6:$AS$997,39,FALSE)+VLOOKUP(B349,GD_CHAM_CONG!$C$6:$AS$997,40,FALSE)+VLOOKUP(B349,GD_CHAM_CONG!$C$6:$AS$997,41,FALSE)+VLOOKUP(B349,GD_CHAM_CONG!$C$6:$AS$997,42,FALSE)+VLOOKUP(B349,GD_CHAM_CONG!$C$6:$AS$997,43,FALSE)</f>
        <v>0</v>
      </c>
      <c r="J349" s="216">
        <f>VLOOKUP(B349,GD_CHAM_CONG!$C$6:$AV$997,44,FALSE)+VLOOKUP(B349,GD_CHAM_CONG!$C$6:$AV$997,45,FALSE)+VLOOKUP(B349,GD_CHAM_CONG!$C$6:$AV$997,46,FALSE)</f>
        <v>0</v>
      </c>
      <c r="K349" s="216">
        <f>VLOOKUP(B349,GD_CHAM_CONG!$C$6:$AW$997,47,FALSE)</f>
        <v>0</v>
      </c>
      <c r="L349" s="216">
        <f>VLOOKUP(B349,GD_CHAM_CONG!$C$6:$AZ$997,47,FALSE)+VLOOKUP(B349,GD_CHAM_CONG!$C$6:$AZ$997,48,FALSE)</f>
        <v>0</v>
      </c>
      <c r="M349" s="216">
        <f>VLOOKUP(B349,GD_CHAM_CONG!$C$6:$BF$997,50,FALSE)+VLOOKUP(B349,GD_CHAM_CONG!$C$6:$BF$997,51,FALSE)+VLOOKUP(B349,GD_CHAM_CONG!$C$6:$BF$997,52,FALSE)+VLOOKUP(B349,GD_CHAM_CONG!$C$6:$BF$997,53,FALSE)+VLOOKUP(B349,GD_CHAM_CONG!$C$6:$BF$997,54,FALSE)</f>
        <v>0</v>
      </c>
      <c r="N349" s="217">
        <f>VLOOKUP(B349,GD_CHAM_CONG!$C$1:$BJ$480,60,FALSE)</f>
        <v>0.83</v>
      </c>
      <c r="O349" s="218">
        <f>RPT_LNS_LUONG_CHE_DO!BA351</f>
        <v>7133850</v>
      </c>
      <c r="P349" s="218">
        <f>VLOOKUP(B349,RPT_LNS_LUONG_CHE_DO!$B$5:$CA$989,78,FALSE)</f>
        <v>0</v>
      </c>
      <c r="Q349" s="218">
        <f>VLOOKUP(B349,RPT_PHU_CAP_TN!$B$5:$G$1000,6,FALSE)</f>
        <v>0</v>
      </c>
      <c r="R349" s="218">
        <f>VLOOKUP(B349,RPT_TIEN_AN_TRUA!$B$5:$I$1000,8,FALSE)</f>
        <v>680000</v>
      </c>
      <c r="S349" s="218">
        <f>VLOOKUP(B349,RPT_LNS_LUONG_CHE_DO!$B$5:$BV$993,68,FALSE)+VLOOKUP(B349,RPT_LNS_LUONG_CHE_DO!$B$5:$BW$993,69,FALSE)</f>
        <v>0</v>
      </c>
      <c r="T349" s="218">
        <f t="shared" si="8"/>
        <v>7813850</v>
      </c>
      <c r="U349" s="219">
        <f>VLOOKUP(B349,RPT_BAO_HIEM!$B$5:$N$1000,11,FALSE)</f>
        <v>333280</v>
      </c>
      <c r="V349" s="219">
        <f>VLOOKUP(B349,RPT_BAO_HIEM!$B$5:$N$1000,12,FALSE)</f>
        <v>62490</v>
      </c>
      <c r="W349" s="219">
        <f>VLOOKUP(B349,RPT_BAO_HIEM!$B$5:$N$1000,13,FALSE)</f>
        <v>41660</v>
      </c>
      <c r="X349" s="220">
        <f>VLOOKUP(B349,RPT_DOAN_PHI!$B$5:$H$968,7,FALSE)</f>
        <v>71339</v>
      </c>
      <c r="Y349" s="219">
        <f>VLOOKUP(B349,RPT_THUE!$B$5:$H$933,7,FALSE)</f>
        <v>0</v>
      </c>
      <c r="Z349" s="219">
        <f t="shared" si="9"/>
        <v>508769</v>
      </c>
      <c r="AA349" s="221">
        <f t="shared" si="10"/>
        <v>7305081</v>
      </c>
      <c r="AB349" s="309">
        <v>850905</v>
      </c>
      <c r="AC349" s="221"/>
      <c r="AD349" s="221">
        <f t="shared" si="15"/>
        <v>6454176</v>
      </c>
      <c r="AE349">
        <v>6454176</v>
      </c>
      <c r="AF349" s="338">
        <f t="shared" si="20"/>
        <v>0</v>
      </c>
    </row>
    <row r="350" spans="1:32" ht="14.25" x14ac:dyDescent="0.2">
      <c r="A350" s="89">
        <f t="shared" si="21"/>
        <v>347</v>
      </c>
      <c r="B350" s="212">
        <f>GD_CHUNG!B352</f>
        <v>10717</v>
      </c>
      <c r="C350" s="212" t="str">
        <f>GD_CHUNG!C352</f>
        <v>Bùi Chí Công</v>
      </c>
      <c r="D350" s="212" t="str">
        <f>GD_CHUNG!D352</f>
        <v>NV Lái xe - VHTTB</v>
      </c>
      <c r="E350" s="213" t="str">
        <f>GD_CHUNG!G352</f>
        <v>HDKX</v>
      </c>
      <c r="F350" s="214">
        <f>VLOOKUP(B350,GD_LCD_HS_LNS!$B$4:$E$1000,4,FALSE)</f>
        <v>4166000</v>
      </c>
      <c r="G350" s="215">
        <f>VLOOKUP(B350,GD_CHUNG!$B$5:$N$594,13,FALSE)</f>
        <v>10522162630010</v>
      </c>
      <c r="H350" s="216">
        <f>VLOOKUP(B350,GD_CHAM_CONG!$C$6:$AN$997,38,FALSE)</f>
        <v>27</v>
      </c>
      <c r="I350" s="216">
        <f>VLOOKUP(B350,GD_CHAM_CONG!$C$6:$AS$997,39,FALSE)+VLOOKUP(B350,GD_CHAM_CONG!$C$6:$AS$997,40,FALSE)+VLOOKUP(B350,GD_CHAM_CONG!$C$6:$AS$997,41,FALSE)+VLOOKUP(B350,GD_CHAM_CONG!$C$6:$AS$997,42,FALSE)+VLOOKUP(B350,GD_CHAM_CONG!$C$6:$AS$997,43,FALSE)</f>
        <v>0</v>
      </c>
      <c r="J350" s="216">
        <f>VLOOKUP(B350,GD_CHAM_CONG!$C$6:$AV$997,44,FALSE)+VLOOKUP(B350,GD_CHAM_CONG!$C$6:$AV$997,45,FALSE)+VLOOKUP(B350,GD_CHAM_CONG!$C$6:$AV$997,46,FALSE)</f>
        <v>0</v>
      </c>
      <c r="K350" s="216">
        <f>VLOOKUP(B350,GD_CHAM_CONG!$C$6:$AW$997,47,FALSE)</f>
        <v>0</v>
      </c>
      <c r="L350" s="216">
        <f>VLOOKUP(B350,GD_CHAM_CONG!$C$6:$AZ$997,47,FALSE)+VLOOKUP(B350,GD_CHAM_CONG!$C$6:$AZ$997,48,FALSE)</f>
        <v>0</v>
      </c>
      <c r="M350" s="216">
        <f>VLOOKUP(B350,GD_CHAM_CONG!$C$6:$BF$997,50,FALSE)+VLOOKUP(B350,GD_CHAM_CONG!$C$6:$BF$997,51,FALSE)+VLOOKUP(B350,GD_CHAM_CONG!$C$6:$BF$997,52,FALSE)+VLOOKUP(B350,GD_CHAM_CONG!$C$6:$BF$997,53,FALSE)+VLOOKUP(B350,GD_CHAM_CONG!$C$6:$BF$997,54,FALSE)</f>
        <v>0</v>
      </c>
      <c r="N350" s="217">
        <f>VLOOKUP(B350,GD_CHAM_CONG!$C$1:$BJ$480,60,FALSE)</f>
        <v>1</v>
      </c>
      <c r="O350" s="218">
        <f>RPT_LNS_LUONG_CHE_DO!BA352</f>
        <v>8595000</v>
      </c>
      <c r="P350" s="218">
        <f>VLOOKUP(B350,RPT_LNS_LUONG_CHE_DO!$B$5:$CA$989,78,FALSE)</f>
        <v>0</v>
      </c>
      <c r="Q350" s="218">
        <f>VLOOKUP(B350,RPT_PHU_CAP_TN!$B$5:$G$1000,6,FALSE)</f>
        <v>0</v>
      </c>
      <c r="R350" s="218">
        <f>VLOOKUP(B350,RPT_TIEN_AN_TRUA!$B$5:$I$1000,8,FALSE)</f>
        <v>680000</v>
      </c>
      <c r="S350" s="218">
        <f>VLOOKUP(B350,RPT_LNS_LUONG_CHE_DO!$B$5:$BV$993,68,FALSE)+VLOOKUP(B350,RPT_LNS_LUONG_CHE_DO!$B$5:$BW$993,69,FALSE)</f>
        <v>0</v>
      </c>
      <c r="T350" s="218">
        <f t="shared" si="8"/>
        <v>9275000</v>
      </c>
      <c r="U350" s="219">
        <f>VLOOKUP(B350,RPT_BAO_HIEM!$B$5:$N$1000,11,FALSE)</f>
        <v>333280</v>
      </c>
      <c r="V350" s="219">
        <f>VLOOKUP(B350,RPT_BAO_HIEM!$B$5:$N$1000,12,FALSE)</f>
        <v>62490</v>
      </c>
      <c r="W350" s="219">
        <f>VLOOKUP(B350,RPT_BAO_HIEM!$B$5:$N$1000,13,FALSE)</f>
        <v>41660</v>
      </c>
      <c r="X350" s="220">
        <f>VLOOKUP(B350,RPT_DOAN_PHI!$B$5:$H$968,7,FALSE)</f>
        <v>85950</v>
      </c>
      <c r="Y350" s="219">
        <f>VLOOKUP(B350,RPT_THUE!$B$5:$H$933,7,FALSE)</f>
        <v>524489</v>
      </c>
      <c r="Z350" s="219">
        <f t="shared" si="9"/>
        <v>1047869</v>
      </c>
      <c r="AA350" s="221">
        <f t="shared" si="10"/>
        <v>8227131</v>
      </c>
      <c r="AB350" s="221"/>
      <c r="AC350" s="309">
        <v>425452</v>
      </c>
      <c r="AD350" s="221">
        <f t="shared" si="15"/>
        <v>8652583</v>
      </c>
      <c r="AE350">
        <v>8652583</v>
      </c>
      <c r="AF350" s="338">
        <f t="shared" si="20"/>
        <v>0</v>
      </c>
    </row>
    <row r="351" spans="1:32" ht="14.25" x14ac:dyDescent="0.2">
      <c r="A351" s="89">
        <f t="shared" si="21"/>
        <v>348</v>
      </c>
      <c r="B351" s="212">
        <f>GD_CHUNG!B353</f>
        <v>10718</v>
      </c>
      <c r="C351" s="212" t="str">
        <f>GD_CHUNG!C353</f>
        <v>Nguyễn Văn Định</v>
      </c>
      <c r="D351" s="212" t="str">
        <f>GD_CHUNG!D353</f>
        <v>NV Lái xe - VHTTB</v>
      </c>
      <c r="E351" s="213" t="str">
        <f>GD_CHUNG!G353</f>
        <v>HDKX</v>
      </c>
      <c r="F351" s="214">
        <f>VLOOKUP(B351,GD_LCD_HS_LNS!$B$4:$E$1000,4,FALSE)</f>
        <v>4166000</v>
      </c>
      <c r="G351" s="215">
        <f>VLOOKUP(B351,GD_CHUNG!$B$5:$N$594,13,FALSE)</f>
        <v>10520321899015</v>
      </c>
      <c r="H351" s="216">
        <f>VLOOKUP(B351,GD_CHAM_CONG!$C$6:$AN$997,38,FALSE)</f>
        <v>27</v>
      </c>
      <c r="I351" s="216">
        <f>VLOOKUP(B351,GD_CHAM_CONG!$C$6:$AS$997,39,FALSE)+VLOOKUP(B351,GD_CHAM_CONG!$C$6:$AS$997,40,FALSE)+VLOOKUP(B351,GD_CHAM_CONG!$C$6:$AS$997,41,FALSE)+VLOOKUP(B351,GD_CHAM_CONG!$C$6:$AS$997,42,FALSE)+VLOOKUP(B351,GD_CHAM_CONG!$C$6:$AS$997,43,FALSE)</f>
        <v>0</v>
      </c>
      <c r="J351" s="216">
        <f>VLOOKUP(B351,GD_CHAM_CONG!$C$6:$AV$997,44,FALSE)+VLOOKUP(B351,GD_CHAM_CONG!$C$6:$AV$997,45,FALSE)+VLOOKUP(B351,GD_CHAM_CONG!$C$6:$AV$997,46,FALSE)</f>
        <v>0</v>
      </c>
      <c r="K351" s="216">
        <f>VLOOKUP(B351,GD_CHAM_CONG!$C$6:$AW$997,47,FALSE)</f>
        <v>0</v>
      </c>
      <c r="L351" s="216">
        <f>VLOOKUP(B351,GD_CHAM_CONG!$C$6:$AZ$997,47,FALSE)+VLOOKUP(B351,GD_CHAM_CONG!$C$6:$AZ$997,48,FALSE)</f>
        <v>0</v>
      </c>
      <c r="M351" s="216">
        <f>VLOOKUP(B351,GD_CHAM_CONG!$C$6:$BF$997,50,FALSE)+VLOOKUP(B351,GD_CHAM_CONG!$C$6:$BF$997,51,FALSE)+VLOOKUP(B351,GD_CHAM_CONG!$C$6:$BF$997,52,FALSE)+VLOOKUP(B351,GD_CHAM_CONG!$C$6:$BF$997,53,FALSE)+VLOOKUP(B351,GD_CHAM_CONG!$C$6:$BF$997,54,FALSE)</f>
        <v>0</v>
      </c>
      <c r="N351" s="217">
        <f>VLOOKUP(B351,GD_CHAM_CONG!$C$1:$BJ$480,60,FALSE)</f>
        <v>1</v>
      </c>
      <c r="O351" s="218">
        <f>RPT_LNS_LUONG_CHE_DO!BA353</f>
        <v>8595000</v>
      </c>
      <c r="P351" s="218">
        <f>VLOOKUP(B351,RPT_LNS_LUONG_CHE_DO!$B$5:$CA$989,78,FALSE)</f>
        <v>0</v>
      </c>
      <c r="Q351" s="218">
        <f>VLOOKUP(B351,RPT_PHU_CAP_TN!$B$5:$G$1000,6,FALSE)</f>
        <v>155000</v>
      </c>
      <c r="R351" s="218">
        <f>VLOOKUP(B351,RPT_TIEN_AN_TRUA!$B$5:$I$1000,8,FALSE)</f>
        <v>680000</v>
      </c>
      <c r="S351" s="218">
        <f>VLOOKUP(B351,RPT_LNS_LUONG_CHE_DO!$B$5:$BV$993,68,FALSE)+VLOOKUP(B351,RPT_LNS_LUONG_CHE_DO!$B$5:$BW$993,69,FALSE)</f>
        <v>0</v>
      </c>
      <c r="T351" s="218">
        <f t="shared" si="8"/>
        <v>9430000</v>
      </c>
      <c r="U351" s="219">
        <f>VLOOKUP(B351,RPT_BAO_HIEM!$B$5:$N$1000,11,FALSE)</f>
        <v>333280</v>
      </c>
      <c r="V351" s="219">
        <f>VLOOKUP(B351,RPT_BAO_HIEM!$B$5:$N$1000,12,FALSE)</f>
        <v>62490</v>
      </c>
      <c r="W351" s="219">
        <f>VLOOKUP(B351,RPT_BAO_HIEM!$B$5:$N$1000,13,FALSE)</f>
        <v>41660</v>
      </c>
      <c r="X351" s="220">
        <f>VLOOKUP(B351,RPT_DOAN_PHI!$B$5:$H$968,7,FALSE)</f>
        <v>87500</v>
      </c>
      <c r="Y351" s="219">
        <f>VLOOKUP(B351,RPT_THUE!$B$5:$H$933,7,FALSE)</f>
        <v>3626.2310000000057</v>
      </c>
      <c r="Z351" s="219">
        <f t="shared" si="9"/>
        <v>528556.23100000003</v>
      </c>
      <c r="AA351" s="221">
        <f t="shared" si="10"/>
        <v>8901443.7689999994</v>
      </c>
      <c r="AB351" s="309">
        <v>26578</v>
      </c>
      <c r="AC351" s="221"/>
      <c r="AD351" s="221">
        <f t="shared" si="15"/>
        <v>8874865.7689999994</v>
      </c>
      <c r="AE351">
        <v>8874865.7689999994</v>
      </c>
      <c r="AF351" s="338">
        <f t="shared" si="20"/>
        <v>0</v>
      </c>
    </row>
    <row r="352" spans="1:32" ht="14.25" x14ac:dyDescent="0.2">
      <c r="A352" s="89">
        <f t="shared" si="21"/>
        <v>349</v>
      </c>
      <c r="B352" s="212">
        <f>GD_CHUNG!B354</f>
        <v>10719</v>
      </c>
      <c r="C352" s="212" t="str">
        <f>GD_CHUNG!C354</f>
        <v>Nguyễn Hải Anh</v>
      </c>
      <c r="D352" s="212" t="str">
        <f>GD_CHUNG!D354</f>
        <v>NV Lái xe - VHTTB</v>
      </c>
      <c r="E352" s="213" t="str">
        <f>GD_CHUNG!G354</f>
        <v>HDKX</v>
      </c>
      <c r="F352" s="214">
        <f>VLOOKUP(B352,GD_LCD_HS_LNS!$B$4:$E$1000,4,FALSE)</f>
        <v>4166000</v>
      </c>
      <c r="G352" s="215">
        <f>VLOOKUP(B352,GD_CHUNG!$B$5:$N$594,13,FALSE)</f>
        <v>10320272242014</v>
      </c>
      <c r="H352" s="216">
        <f>VLOOKUP(B352,GD_CHAM_CONG!$C$6:$AN$997,38,FALSE)</f>
        <v>27</v>
      </c>
      <c r="I352" s="216">
        <f>VLOOKUP(B352,GD_CHAM_CONG!$C$6:$AS$997,39,FALSE)+VLOOKUP(B352,GD_CHAM_CONG!$C$6:$AS$997,40,FALSE)+VLOOKUP(B352,GD_CHAM_CONG!$C$6:$AS$997,41,FALSE)+VLOOKUP(B352,GD_CHAM_CONG!$C$6:$AS$997,42,FALSE)+VLOOKUP(B352,GD_CHAM_CONG!$C$6:$AS$997,43,FALSE)</f>
        <v>0</v>
      </c>
      <c r="J352" s="216">
        <f>VLOOKUP(B352,GD_CHAM_CONG!$C$6:$AV$997,44,FALSE)+VLOOKUP(B352,GD_CHAM_CONG!$C$6:$AV$997,45,FALSE)+VLOOKUP(B352,GD_CHAM_CONG!$C$6:$AV$997,46,FALSE)</f>
        <v>0</v>
      </c>
      <c r="K352" s="216">
        <f>VLOOKUP(B352,GD_CHAM_CONG!$C$6:$AW$997,47,FALSE)</f>
        <v>0</v>
      </c>
      <c r="L352" s="216">
        <f>VLOOKUP(B352,GD_CHAM_CONG!$C$6:$AZ$997,47,FALSE)+VLOOKUP(B352,GD_CHAM_CONG!$C$6:$AZ$997,48,FALSE)</f>
        <v>0</v>
      </c>
      <c r="M352" s="216">
        <f>VLOOKUP(B352,GD_CHAM_CONG!$C$6:$BF$997,50,FALSE)+VLOOKUP(B352,GD_CHAM_CONG!$C$6:$BF$997,51,FALSE)+VLOOKUP(B352,GD_CHAM_CONG!$C$6:$BF$997,52,FALSE)+VLOOKUP(B352,GD_CHAM_CONG!$C$6:$BF$997,53,FALSE)+VLOOKUP(B352,GD_CHAM_CONG!$C$6:$BF$997,54,FALSE)</f>
        <v>0</v>
      </c>
      <c r="N352" s="217">
        <f>VLOOKUP(B352,GD_CHAM_CONG!$C$1:$BJ$480,60,FALSE)</f>
        <v>1</v>
      </c>
      <c r="O352" s="218">
        <f>RPT_LNS_LUONG_CHE_DO!BA354</f>
        <v>8595000</v>
      </c>
      <c r="P352" s="218">
        <f>VLOOKUP(B352,RPT_LNS_LUONG_CHE_DO!$B$5:$CA$989,78,FALSE)</f>
        <v>0</v>
      </c>
      <c r="Q352" s="218">
        <f>VLOOKUP(B352,RPT_PHU_CAP_TN!$B$5:$G$1000,6,FALSE)</f>
        <v>155000</v>
      </c>
      <c r="R352" s="218">
        <f>VLOOKUP(B352,RPT_TIEN_AN_TRUA!$B$5:$I$1000,8,FALSE)</f>
        <v>680000</v>
      </c>
      <c r="S352" s="218">
        <f>VLOOKUP(B352,RPT_LNS_LUONG_CHE_DO!$B$5:$BV$993,68,FALSE)+VLOOKUP(B352,RPT_LNS_LUONG_CHE_DO!$B$5:$BW$993,69,FALSE)</f>
        <v>0</v>
      </c>
      <c r="T352" s="218">
        <f t="shared" si="8"/>
        <v>9430000</v>
      </c>
      <c r="U352" s="219">
        <f>VLOOKUP(B352,RPT_BAO_HIEM!$B$5:$N$1000,11,FALSE)</f>
        <v>333280</v>
      </c>
      <c r="V352" s="219">
        <f>VLOOKUP(B352,RPT_BAO_HIEM!$B$5:$N$1000,12,FALSE)</f>
        <v>62490</v>
      </c>
      <c r="W352" s="219">
        <f>VLOOKUP(B352,RPT_BAO_HIEM!$B$5:$N$1000,13,FALSE)</f>
        <v>41660</v>
      </c>
      <c r="X352" s="220">
        <f>VLOOKUP(B352,RPT_DOAN_PHI!$B$5:$H$968,7,FALSE)</f>
        <v>87500</v>
      </c>
      <c r="Y352" s="219">
        <f>VLOOKUP(B352,RPT_THUE!$B$5:$H$933,7,FALSE)</f>
        <v>424360.1540000001</v>
      </c>
      <c r="Z352" s="219">
        <f t="shared" si="9"/>
        <v>949290.1540000001</v>
      </c>
      <c r="AA352" s="221">
        <f t="shared" si="10"/>
        <v>8480709.8460000008</v>
      </c>
      <c r="AB352" s="309">
        <v>66444</v>
      </c>
      <c r="AC352" s="221"/>
      <c r="AD352" s="221">
        <f t="shared" si="15"/>
        <v>8414265.8460000008</v>
      </c>
      <c r="AE352">
        <v>8414265.8460000008</v>
      </c>
      <c r="AF352" s="338">
        <f t="shared" si="20"/>
        <v>0</v>
      </c>
    </row>
    <row r="353" spans="1:32" ht="14.25" x14ac:dyDescent="0.2">
      <c r="A353" s="89">
        <f t="shared" si="21"/>
        <v>350</v>
      </c>
      <c r="B353" s="212">
        <f>GD_CHUNG!B355</f>
        <v>10720</v>
      </c>
      <c r="C353" s="212" t="str">
        <f>GD_CHUNG!C355</f>
        <v>Bùi Kiên Trung</v>
      </c>
      <c r="D353" s="212" t="str">
        <f>GD_CHUNG!D355</f>
        <v>NV Lái xe - VHTTB</v>
      </c>
      <c r="E353" s="213" t="str">
        <f>GD_CHUNG!G355</f>
        <v>HDKX</v>
      </c>
      <c r="F353" s="214">
        <f>VLOOKUP(B353,GD_LCD_HS_LNS!$B$4:$E$1000,4,FALSE)</f>
        <v>4166000</v>
      </c>
      <c r="G353" s="215">
        <f>VLOOKUP(B353,GD_CHUNG!$B$5:$N$594,13,FALSE)</f>
        <v>10522156672011</v>
      </c>
      <c r="H353" s="216">
        <f>VLOOKUP(B353,GD_CHAM_CONG!$C$6:$AN$997,38,FALSE)</f>
        <v>27</v>
      </c>
      <c r="I353" s="216">
        <f>VLOOKUP(B353,GD_CHAM_CONG!$C$6:$AS$997,39,FALSE)+VLOOKUP(B353,GD_CHAM_CONG!$C$6:$AS$997,40,FALSE)+VLOOKUP(B353,GD_CHAM_CONG!$C$6:$AS$997,41,FALSE)+VLOOKUP(B353,GD_CHAM_CONG!$C$6:$AS$997,42,FALSE)+VLOOKUP(B353,GD_CHAM_CONG!$C$6:$AS$997,43,FALSE)</f>
        <v>0</v>
      </c>
      <c r="J353" s="216">
        <f>VLOOKUP(B353,GD_CHAM_CONG!$C$6:$AV$997,44,FALSE)+VLOOKUP(B353,GD_CHAM_CONG!$C$6:$AV$997,45,FALSE)+VLOOKUP(B353,GD_CHAM_CONG!$C$6:$AV$997,46,FALSE)</f>
        <v>0</v>
      </c>
      <c r="K353" s="216">
        <f>VLOOKUP(B353,GD_CHAM_CONG!$C$6:$AW$997,47,FALSE)</f>
        <v>0</v>
      </c>
      <c r="L353" s="216">
        <f>VLOOKUP(B353,GD_CHAM_CONG!$C$6:$AZ$997,47,FALSE)+VLOOKUP(B353,GD_CHAM_CONG!$C$6:$AZ$997,48,FALSE)</f>
        <v>0</v>
      </c>
      <c r="M353" s="216">
        <f>VLOOKUP(B353,GD_CHAM_CONG!$C$6:$BF$997,50,FALSE)+VLOOKUP(B353,GD_CHAM_CONG!$C$6:$BF$997,51,FALSE)+VLOOKUP(B353,GD_CHAM_CONG!$C$6:$BF$997,52,FALSE)+VLOOKUP(B353,GD_CHAM_CONG!$C$6:$BF$997,53,FALSE)+VLOOKUP(B353,GD_CHAM_CONG!$C$6:$BF$997,54,FALSE)</f>
        <v>0</v>
      </c>
      <c r="N353" s="217">
        <f>VLOOKUP(B353,GD_CHAM_CONG!$C$1:$BJ$480,60,FALSE)</f>
        <v>1</v>
      </c>
      <c r="O353" s="218">
        <f>RPT_LNS_LUONG_CHE_DO!BA355</f>
        <v>8595000</v>
      </c>
      <c r="P353" s="218">
        <f>VLOOKUP(B353,RPT_LNS_LUONG_CHE_DO!$B$5:$CA$989,78,FALSE)</f>
        <v>0</v>
      </c>
      <c r="Q353" s="218">
        <f>VLOOKUP(B353,RPT_PHU_CAP_TN!$B$5:$G$1000,6,FALSE)</f>
        <v>0</v>
      </c>
      <c r="R353" s="218">
        <f>VLOOKUP(B353,RPT_TIEN_AN_TRUA!$B$5:$I$1000,8,FALSE)</f>
        <v>680000</v>
      </c>
      <c r="S353" s="218">
        <f>VLOOKUP(B353,RPT_LNS_LUONG_CHE_DO!$B$5:$BV$993,68,FALSE)+VLOOKUP(B353,RPT_LNS_LUONG_CHE_DO!$B$5:$BW$993,69,FALSE)</f>
        <v>0</v>
      </c>
      <c r="T353" s="218">
        <f t="shared" si="8"/>
        <v>9275000</v>
      </c>
      <c r="U353" s="219">
        <f>VLOOKUP(B353,RPT_BAO_HIEM!$B$5:$N$1000,11,FALSE)</f>
        <v>333280</v>
      </c>
      <c r="V353" s="219">
        <f>VLOOKUP(B353,RPT_BAO_HIEM!$B$5:$N$1000,12,FALSE)</f>
        <v>62490</v>
      </c>
      <c r="W353" s="219">
        <f>VLOOKUP(B353,RPT_BAO_HIEM!$B$5:$N$1000,13,FALSE)</f>
        <v>41660</v>
      </c>
      <c r="X353" s="220">
        <f>VLOOKUP(B353,RPT_DOAN_PHI!$B$5:$H$968,7,FALSE)</f>
        <v>85950</v>
      </c>
      <c r="Y353" s="219">
        <f>VLOOKUP(B353,RPT_THUE!$B$5:$H$933,7,FALSE)</f>
        <v>0</v>
      </c>
      <c r="Z353" s="219">
        <f t="shared" si="9"/>
        <v>523380</v>
      </c>
      <c r="AA353" s="221">
        <f t="shared" si="10"/>
        <v>8751620</v>
      </c>
      <c r="AB353" s="221"/>
      <c r="AC353" s="221"/>
      <c r="AD353" s="221">
        <f t="shared" si="15"/>
        <v>8751620</v>
      </c>
      <c r="AE353">
        <v>8751620</v>
      </c>
      <c r="AF353" s="338">
        <f t="shared" si="20"/>
        <v>0</v>
      </c>
    </row>
    <row r="354" spans="1:32" ht="14.25" x14ac:dyDescent="0.2">
      <c r="A354" s="89">
        <f t="shared" si="21"/>
        <v>351</v>
      </c>
      <c r="B354" s="212">
        <f>GD_CHUNG!B356</f>
        <v>10721</v>
      </c>
      <c r="C354" s="212" t="str">
        <f>GD_CHUNG!C356</f>
        <v>Vũ Quốc Cường</v>
      </c>
      <c r="D354" s="212" t="str">
        <f>GD_CHUNG!D356</f>
        <v>NV Lái xe - VHTTB</v>
      </c>
      <c r="E354" s="213" t="str">
        <f>GD_CHUNG!G356</f>
        <v>HDKX</v>
      </c>
      <c r="F354" s="214">
        <f>VLOOKUP(B354,GD_LCD_HS_LNS!$B$4:$E$1000,4,FALSE)</f>
        <v>4921000</v>
      </c>
      <c r="G354" s="215">
        <f>VLOOKUP(B354,GD_CHUNG!$B$5:$N$594,13,FALSE)</f>
        <v>10522162892015</v>
      </c>
      <c r="H354" s="216">
        <f>VLOOKUP(B354,GD_CHAM_CONG!$C$6:$AN$997,38,FALSE)</f>
        <v>27</v>
      </c>
      <c r="I354" s="216">
        <f>VLOOKUP(B354,GD_CHAM_CONG!$C$6:$AS$997,39,FALSE)+VLOOKUP(B354,GD_CHAM_CONG!$C$6:$AS$997,40,FALSE)+VLOOKUP(B354,GD_CHAM_CONG!$C$6:$AS$997,41,FALSE)+VLOOKUP(B354,GD_CHAM_CONG!$C$6:$AS$997,42,FALSE)+VLOOKUP(B354,GD_CHAM_CONG!$C$6:$AS$997,43,FALSE)</f>
        <v>0</v>
      </c>
      <c r="J354" s="216">
        <f>VLOOKUP(B354,GD_CHAM_CONG!$C$6:$AV$997,44,FALSE)+VLOOKUP(B354,GD_CHAM_CONG!$C$6:$AV$997,45,FALSE)+VLOOKUP(B354,GD_CHAM_CONG!$C$6:$AV$997,46,FALSE)</f>
        <v>0</v>
      </c>
      <c r="K354" s="216">
        <f>VLOOKUP(B354,GD_CHAM_CONG!$C$6:$AW$997,47,FALSE)</f>
        <v>0</v>
      </c>
      <c r="L354" s="216">
        <f>VLOOKUP(B354,GD_CHAM_CONG!$C$6:$AZ$997,47,FALSE)+VLOOKUP(B354,GD_CHAM_CONG!$C$6:$AZ$997,48,FALSE)</f>
        <v>0</v>
      </c>
      <c r="M354" s="216">
        <f>VLOOKUP(B354,GD_CHAM_CONG!$C$6:$BF$997,50,FALSE)+VLOOKUP(B354,GD_CHAM_CONG!$C$6:$BF$997,51,FALSE)+VLOOKUP(B354,GD_CHAM_CONG!$C$6:$BF$997,52,FALSE)+VLOOKUP(B354,GD_CHAM_CONG!$C$6:$BF$997,53,FALSE)+VLOOKUP(B354,GD_CHAM_CONG!$C$6:$BF$997,54,FALSE)</f>
        <v>0</v>
      </c>
      <c r="N354" s="217">
        <f>VLOOKUP(B354,GD_CHAM_CONG!$C$1:$BJ$480,60,FALSE)</f>
        <v>1</v>
      </c>
      <c r="O354" s="218">
        <f>RPT_LNS_LUONG_CHE_DO!BA356</f>
        <v>8100000</v>
      </c>
      <c r="P354" s="218">
        <f>VLOOKUP(B354,RPT_LNS_LUONG_CHE_DO!$B$5:$CA$989,78,FALSE)</f>
        <v>0</v>
      </c>
      <c r="Q354" s="218">
        <f>VLOOKUP(B354,RPT_PHU_CAP_TN!$B$5:$G$1000,6,FALSE)</f>
        <v>0</v>
      </c>
      <c r="R354" s="218">
        <f>VLOOKUP(B354,RPT_TIEN_AN_TRUA!$B$5:$I$1000,8,FALSE)</f>
        <v>680000</v>
      </c>
      <c r="S354" s="218">
        <f>VLOOKUP(B354,RPT_LNS_LUONG_CHE_DO!$B$5:$BV$993,68,FALSE)+VLOOKUP(B354,RPT_LNS_LUONG_CHE_DO!$B$5:$BW$993,69,FALSE)</f>
        <v>0</v>
      </c>
      <c r="T354" s="218">
        <f t="shared" si="8"/>
        <v>8780000</v>
      </c>
      <c r="U354" s="219">
        <f>VLOOKUP(B354,RPT_BAO_HIEM!$B$5:$N$1000,11,FALSE)</f>
        <v>393680</v>
      </c>
      <c r="V354" s="219">
        <f>VLOOKUP(B354,RPT_BAO_HIEM!$B$5:$N$1000,12,FALSE)</f>
        <v>73815</v>
      </c>
      <c r="W354" s="219">
        <f>VLOOKUP(B354,RPT_BAO_HIEM!$B$5:$N$1000,13,FALSE)</f>
        <v>49210</v>
      </c>
      <c r="X354" s="220">
        <f>VLOOKUP(B354,RPT_DOAN_PHI!$B$5:$H$968,7,FALSE)</f>
        <v>81000</v>
      </c>
      <c r="Y354" s="219">
        <f>VLOOKUP(B354,RPT_THUE!$B$5:$H$933,7,FALSE)</f>
        <v>366659</v>
      </c>
      <c r="Z354" s="219">
        <f t="shared" si="9"/>
        <v>964364</v>
      </c>
      <c r="AA354" s="221">
        <f t="shared" si="10"/>
        <v>7815636</v>
      </c>
      <c r="AB354" s="221"/>
      <c r="AC354" s="221"/>
      <c r="AD354" s="221">
        <f t="shared" si="15"/>
        <v>7815636</v>
      </c>
      <c r="AE354">
        <v>7815636</v>
      </c>
      <c r="AF354" s="338">
        <f t="shared" si="20"/>
        <v>0</v>
      </c>
    </row>
    <row r="355" spans="1:32" ht="14.25" x14ac:dyDescent="0.2">
      <c r="A355" s="89">
        <f t="shared" si="21"/>
        <v>352</v>
      </c>
      <c r="B355" s="212">
        <f>GD_CHUNG!B357</f>
        <v>10722</v>
      </c>
      <c r="C355" s="212" t="str">
        <f>GD_CHUNG!C357</f>
        <v>Vũ Văn Dương</v>
      </c>
      <c r="D355" s="212" t="str">
        <f>GD_CHUNG!D357</f>
        <v>NV Lái xe - VHTTB</v>
      </c>
      <c r="E355" s="213" t="str">
        <f>GD_CHUNG!G357</f>
        <v>HDKX</v>
      </c>
      <c r="F355" s="214">
        <f>VLOOKUP(B355,GD_LCD_HS_LNS!$B$4:$E$1000,4,FALSE)</f>
        <v>4166000</v>
      </c>
      <c r="G355" s="215">
        <f>VLOOKUP(B355,GD_CHUNG!$B$5:$N$594,13,FALSE)</f>
        <v>10522162900018</v>
      </c>
      <c r="H355" s="216">
        <f>VLOOKUP(B355,GD_CHAM_CONG!$C$6:$AN$997,38,FALSE)</f>
        <v>27</v>
      </c>
      <c r="I355" s="216">
        <f>VLOOKUP(B355,GD_CHAM_CONG!$C$6:$AS$997,39,FALSE)+VLOOKUP(B355,GD_CHAM_CONG!$C$6:$AS$997,40,FALSE)+VLOOKUP(B355,GD_CHAM_CONG!$C$6:$AS$997,41,FALSE)+VLOOKUP(B355,GD_CHAM_CONG!$C$6:$AS$997,42,FALSE)+VLOOKUP(B355,GD_CHAM_CONG!$C$6:$AS$997,43,FALSE)</f>
        <v>0</v>
      </c>
      <c r="J355" s="216">
        <f>VLOOKUP(B355,GD_CHAM_CONG!$C$6:$AV$997,44,FALSE)+VLOOKUP(B355,GD_CHAM_CONG!$C$6:$AV$997,45,FALSE)+VLOOKUP(B355,GD_CHAM_CONG!$C$6:$AV$997,46,FALSE)</f>
        <v>0</v>
      </c>
      <c r="K355" s="216">
        <f>VLOOKUP(B355,GD_CHAM_CONG!$C$6:$AW$997,47,FALSE)</f>
        <v>0</v>
      </c>
      <c r="L355" s="216">
        <f>VLOOKUP(B355,GD_CHAM_CONG!$C$6:$AZ$997,47,FALSE)+VLOOKUP(B355,GD_CHAM_CONG!$C$6:$AZ$997,48,FALSE)</f>
        <v>0</v>
      </c>
      <c r="M355" s="216">
        <f>VLOOKUP(B355,GD_CHAM_CONG!$C$6:$BF$997,50,FALSE)+VLOOKUP(B355,GD_CHAM_CONG!$C$6:$BF$997,51,FALSE)+VLOOKUP(B355,GD_CHAM_CONG!$C$6:$BF$997,52,FALSE)+VLOOKUP(B355,GD_CHAM_CONG!$C$6:$BF$997,53,FALSE)+VLOOKUP(B355,GD_CHAM_CONG!$C$6:$BF$997,54,FALSE)</f>
        <v>0</v>
      </c>
      <c r="N355" s="217">
        <f>VLOOKUP(B355,GD_CHAM_CONG!$C$1:$BJ$480,60,FALSE)</f>
        <v>1</v>
      </c>
      <c r="O355" s="218">
        <f>RPT_LNS_LUONG_CHE_DO!BA357</f>
        <v>8100000</v>
      </c>
      <c r="P355" s="218">
        <f>VLOOKUP(B355,RPT_LNS_LUONG_CHE_DO!$B$5:$CA$989,78,FALSE)</f>
        <v>0</v>
      </c>
      <c r="Q355" s="218">
        <f>VLOOKUP(B355,RPT_PHU_CAP_TN!$B$5:$G$1000,6,FALSE)</f>
        <v>0</v>
      </c>
      <c r="R355" s="218">
        <f>VLOOKUP(B355,RPT_TIEN_AN_TRUA!$B$5:$I$1000,8,FALSE)</f>
        <v>680000</v>
      </c>
      <c r="S355" s="218">
        <f>VLOOKUP(B355,RPT_LNS_LUONG_CHE_DO!$B$5:$BV$993,68,FALSE)+VLOOKUP(B355,RPT_LNS_LUONG_CHE_DO!$B$5:$BW$993,69,FALSE)</f>
        <v>0</v>
      </c>
      <c r="T355" s="218">
        <f t="shared" si="8"/>
        <v>8780000</v>
      </c>
      <c r="U355" s="219">
        <f>VLOOKUP(B355,RPT_BAO_HIEM!$B$5:$N$1000,11,FALSE)</f>
        <v>333280</v>
      </c>
      <c r="V355" s="219">
        <f>VLOOKUP(B355,RPT_BAO_HIEM!$B$5:$N$1000,12,FALSE)</f>
        <v>62490</v>
      </c>
      <c r="W355" s="219">
        <f>VLOOKUP(B355,RPT_BAO_HIEM!$B$5:$N$1000,13,FALSE)</f>
        <v>41660</v>
      </c>
      <c r="X355" s="220">
        <f>VLOOKUP(B355,RPT_DOAN_PHI!$B$5:$H$968,7,FALSE)</f>
        <v>81000</v>
      </c>
      <c r="Y355" s="219">
        <f>VLOOKUP(B355,RPT_THUE!$B$5:$H$933,7,FALSE)</f>
        <v>423014</v>
      </c>
      <c r="Z355" s="219">
        <f t="shared" si="9"/>
        <v>941444</v>
      </c>
      <c r="AA355" s="221">
        <f t="shared" si="10"/>
        <v>7838556</v>
      </c>
      <c r="AB355" s="221"/>
      <c r="AC355" s="309">
        <v>400950</v>
      </c>
      <c r="AD355" s="221">
        <f t="shared" si="15"/>
        <v>8239506</v>
      </c>
      <c r="AE355">
        <v>8239506</v>
      </c>
      <c r="AF355" s="338">
        <f t="shared" si="20"/>
        <v>0</v>
      </c>
    </row>
    <row r="356" spans="1:32" ht="14.25" x14ac:dyDescent="0.2">
      <c r="A356" s="89">
        <f t="shared" si="21"/>
        <v>353</v>
      </c>
      <c r="B356" s="212">
        <f>GD_CHUNG!B358</f>
        <v>10723</v>
      </c>
      <c r="C356" s="212" t="str">
        <f>GD_CHUNG!C358</f>
        <v>Vũ Văn Thái</v>
      </c>
      <c r="D356" s="212" t="str">
        <f>GD_CHUNG!D358</f>
        <v>NV Lái xe - VHTTB</v>
      </c>
      <c r="E356" s="213" t="str">
        <f>GD_CHUNG!G358</f>
        <v>HDKX</v>
      </c>
      <c r="F356" s="214">
        <f>VLOOKUP(B356,GD_LCD_HS_LNS!$B$4:$E$1000,4,FALSE)</f>
        <v>4166000</v>
      </c>
      <c r="G356" s="215">
        <f>VLOOKUP(B356,GD_CHUNG!$B$5:$N$594,13,FALSE)</f>
        <v>10520767892014</v>
      </c>
      <c r="H356" s="216">
        <f>VLOOKUP(B356,GD_CHAM_CONG!$C$6:$AN$997,38,FALSE)</f>
        <v>27</v>
      </c>
      <c r="I356" s="216">
        <f>VLOOKUP(B356,GD_CHAM_CONG!$C$6:$AS$997,39,FALSE)+VLOOKUP(B356,GD_CHAM_CONG!$C$6:$AS$997,40,FALSE)+VLOOKUP(B356,GD_CHAM_CONG!$C$6:$AS$997,41,FALSE)+VLOOKUP(B356,GD_CHAM_CONG!$C$6:$AS$997,42,FALSE)+VLOOKUP(B356,GD_CHAM_CONG!$C$6:$AS$997,43,FALSE)</f>
        <v>0</v>
      </c>
      <c r="J356" s="216">
        <f>VLOOKUP(B356,GD_CHAM_CONG!$C$6:$AV$997,44,FALSE)+VLOOKUP(B356,GD_CHAM_CONG!$C$6:$AV$997,45,FALSE)+VLOOKUP(B356,GD_CHAM_CONG!$C$6:$AV$997,46,FALSE)</f>
        <v>0</v>
      </c>
      <c r="K356" s="216">
        <f>VLOOKUP(B356,GD_CHAM_CONG!$C$6:$AW$997,47,FALSE)</f>
        <v>0</v>
      </c>
      <c r="L356" s="216">
        <f>VLOOKUP(B356,GD_CHAM_CONG!$C$6:$AZ$997,47,FALSE)+VLOOKUP(B356,GD_CHAM_CONG!$C$6:$AZ$997,48,FALSE)</f>
        <v>0</v>
      </c>
      <c r="M356" s="216">
        <f>VLOOKUP(B356,GD_CHAM_CONG!$C$6:$BF$997,50,FALSE)+VLOOKUP(B356,GD_CHAM_CONG!$C$6:$BF$997,51,FALSE)+VLOOKUP(B356,GD_CHAM_CONG!$C$6:$BF$997,52,FALSE)+VLOOKUP(B356,GD_CHAM_CONG!$C$6:$BF$997,53,FALSE)+VLOOKUP(B356,GD_CHAM_CONG!$C$6:$BF$997,54,FALSE)</f>
        <v>0</v>
      </c>
      <c r="N356" s="217">
        <f>VLOOKUP(B356,GD_CHAM_CONG!$C$1:$BJ$480,60,FALSE)</f>
        <v>1.0499999999999992</v>
      </c>
      <c r="O356" s="218">
        <f>RPT_LNS_LUONG_CHE_DO!BA358</f>
        <v>9024749.9999999925</v>
      </c>
      <c r="P356" s="218">
        <f>VLOOKUP(B356,RPT_LNS_LUONG_CHE_DO!$B$5:$CA$989,78,FALSE)</f>
        <v>0</v>
      </c>
      <c r="Q356" s="218">
        <f>VLOOKUP(B356,RPT_PHU_CAP_TN!$B$5:$G$1000,6,FALSE)</f>
        <v>0</v>
      </c>
      <c r="R356" s="218">
        <f>VLOOKUP(B356,RPT_TIEN_AN_TRUA!$B$5:$I$1000,8,FALSE)</f>
        <v>680000</v>
      </c>
      <c r="S356" s="218">
        <f>VLOOKUP(B356,RPT_LNS_LUONG_CHE_DO!$B$5:$BV$993,68,FALSE)+VLOOKUP(B356,RPT_LNS_LUONG_CHE_DO!$B$5:$BW$993,69,FALSE)</f>
        <v>0</v>
      </c>
      <c r="T356" s="218">
        <f t="shared" si="8"/>
        <v>9704749.9999999925</v>
      </c>
      <c r="U356" s="219">
        <f>VLOOKUP(B356,RPT_BAO_HIEM!$B$5:$N$1000,11,FALSE)</f>
        <v>333280</v>
      </c>
      <c r="V356" s="219">
        <f>VLOOKUP(B356,RPT_BAO_HIEM!$B$5:$N$1000,12,FALSE)</f>
        <v>62490</v>
      </c>
      <c r="W356" s="219">
        <f>VLOOKUP(B356,RPT_BAO_HIEM!$B$5:$N$1000,13,FALSE)</f>
        <v>41660</v>
      </c>
      <c r="X356" s="220">
        <f>VLOOKUP(B356,RPT_DOAN_PHI!$B$5:$H$968,7,FALSE)</f>
        <v>90247</v>
      </c>
      <c r="Y356" s="219">
        <f>VLOOKUP(B356,RPT_THUE!$B$5:$H$933,7,FALSE)</f>
        <v>0</v>
      </c>
      <c r="Z356" s="219">
        <f t="shared" si="9"/>
        <v>527677</v>
      </c>
      <c r="AA356" s="221">
        <f t="shared" si="10"/>
        <v>9177072.9999999925</v>
      </c>
      <c r="AB356" s="221"/>
      <c r="AC356" s="221"/>
      <c r="AD356" s="221">
        <f t="shared" si="15"/>
        <v>9177072.9999999925</v>
      </c>
      <c r="AE356">
        <v>9177072.9999999925</v>
      </c>
      <c r="AF356" s="338">
        <f t="shared" si="20"/>
        <v>0</v>
      </c>
    </row>
    <row r="357" spans="1:32" ht="14.25" x14ac:dyDescent="0.2">
      <c r="A357" s="89">
        <f t="shared" si="21"/>
        <v>354</v>
      </c>
      <c r="B357" s="212">
        <f>GD_CHUNG!B359</f>
        <v>10725</v>
      </c>
      <c r="C357" s="212" t="str">
        <f>GD_CHUNG!C359</f>
        <v>Phạm Quang Sơn</v>
      </c>
      <c r="D357" s="212" t="str">
        <f>GD_CHUNG!D359</f>
        <v>NV Lái xe - VHTTB</v>
      </c>
      <c r="E357" s="213" t="str">
        <f>GD_CHUNG!G359</f>
        <v>HDKX</v>
      </c>
      <c r="F357" s="214">
        <f>VLOOKUP(B357,GD_LCD_HS_LNS!$B$4:$E$1000,4,FALSE)</f>
        <v>4921000</v>
      </c>
      <c r="G357" s="215">
        <f>VLOOKUP(B357,GD_CHUNG!$B$5:$N$594,13,FALSE)</f>
        <v>10522162913012</v>
      </c>
      <c r="H357" s="216">
        <f>VLOOKUP(B357,GD_CHAM_CONG!$C$6:$AN$997,38,FALSE)</f>
        <v>27</v>
      </c>
      <c r="I357" s="216">
        <f>VLOOKUP(B357,GD_CHAM_CONG!$C$6:$AS$997,39,FALSE)+VLOOKUP(B357,GD_CHAM_CONG!$C$6:$AS$997,40,FALSE)+VLOOKUP(B357,GD_CHAM_CONG!$C$6:$AS$997,41,FALSE)+VLOOKUP(B357,GD_CHAM_CONG!$C$6:$AS$997,42,FALSE)+VLOOKUP(B357,GD_CHAM_CONG!$C$6:$AS$997,43,FALSE)</f>
        <v>0</v>
      </c>
      <c r="J357" s="216">
        <f>VLOOKUP(B357,GD_CHAM_CONG!$C$6:$AV$997,44,FALSE)+VLOOKUP(B357,GD_CHAM_CONG!$C$6:$AV$997,45,FALSE)+VLOOKUP(B357,GD_CHAM_CONG!$C$6:$AV$997,46,FALSE)</f>
        <v>0</v>
      </c>
      <c r="K357" s="216">
        <f>VLOOKUP(B357,GD_CHAM_CONG!$C$6:$AW$997,47,FALSE)</f>
        <v>0</v>
      </c>
      <c r="L357" s="216">
        <f>VLOOKUP(B357,GD_CHAM_CONG!$C$6:$AZ$997,47,FALSE)+VLOOKUP(B357,GD_CHAM_CONG!$C$6:$AZ$997,48,FALSE)</f>
        <v>0</v>
      </c>
      <c r="M357" s="216">
        <f>VLOOKUP(B357,GD_CHAM_CONG!$C$6:$BF$997,50,FALSE)+VLOOKUP(B357,GD_CHAM_CONG!$C$6:$BF$997,51,FALSE)+VLOOKUP(B357,GD_CHAM_CONG!$C$6:$BF$997,52,FALSE)+VLOOKUP(B357,GD_CHAM_CONG!$C$6:$BF$997,53,FALSE)+VLOOKUP(B357,GD_CHAM_CONG!$C$6:$BF$997,54,FALSE)</f>
        <v>0</v>
      </c>
      <c r="N357" s="217">
        <f>VLOOKUP(B357,GD_CHAM_CONG!$C$1:$BJ$480,60,FALSE)</f>
        <v>1</v>
      </c>
      <c r="O357" s="218">
        <f>RPT_LNS_LUONG_CHE_DO!BA359</f>
        <v>8100000</v>
      </c>
      <c r="P357" s="218">
        <f>VLOOKUP(B357,RPT_LNS_LUONG_CHE_DO!$B$5:$CA$989,78,FALSE)</f>
        <v>0</v>
      </c>
      <c r="Q357" s="218">
        <f>VLOOKUP(B357,RPT_PHU_CAP_TN!$B$5:$G$1000,6,FALSE)</f>
        <v>0</v>
      </c>
      <c r="R357" s="218">
        <f>VLOOKUP(B357,RPT_TIEN_AN_TRUA!$B$5:$I$1000,8,FALSE)</f>
        <v>680000</v>
      </c>
      <c r="S357" s="218">
        <f>VLOOKUP(B357,RPT_LNS_LUONG_CHE_DO!$B$5:$BV$993,68,FALSE)+VLOOKUP(B357,RPT_LNS_LUONG_CHE_DO!$B$5:$BW$993,69,FALSE)</f>
        <v>0</v>
      </c>
      <c r="T357" s="218">
        <f t="shared" si="8"/>
        <v>8780000</v>
      </c>
      <c r="U357" s="219">
        <f>VLOOKUP(B357,RPT_BAO_HIEM!$B$5:$N$1000,11,FALSE)</f>
        <v>393680</v>
      </c>
      <c r="V357" s="219">
        <f>VLOOKUP(B357,RPT_BAO_HIEM!$B$5:$N$1000,12,FALSE)</f>
        <v>73815</v>
      </c>
      <c r="W357" s="219">
        <f>VLOOKUP(B357,RPT_BAO_HIEM!$B$5:$N$1000,13,FALSE)</f>
        <v>49210</v>
      </c>
      <c r="X357" s="220">
        <f>VLOOKUP(B357,RPT_DOAN_PHI!$B$5:$H$968,7,FALSE)</f>
        <v>81000</v>
      </c>
      <c r="Y357" s="219">
        <f>VLOOKUP(B357,RPT_THUE!$B$5:$H$933,7,FALSE)</f>
        <v>0</v>
      </c>
      <c r="Z357" s="219">
        <f t="shared" si="9"/>
        <v>597705</v>
      </c>
      <c r="AA357" s="221">
        <f t="shared" si="10"/>
        <v>8182295</v>
      </c>
      <c r="AB357" s="221"/>
      <c r="AC357" s="221"/>
      <c r="AD357" s="221">
        <f t="shared" si="15"/>
        <v>8182295</v>
      </c>
      <c r="AE357">
        <v>8182295</v>
      </c>
      <c r="AF357" s="338">
        <f t="shared" si="20"/>
        <v>0</v>
      </c>
    </row>
    <row r="358" spans="1:32" ht="14.25" x14ac:dyDescent="0.2">
      <c r="A358" s="89">
        <f t="shared" si="21"/>
        <v>355</v>
      </c>
      <c r="B358" s="212">
        <f>GD_CHUNG!B360</f>
        <v>10726</v>
      </c>
      <c r="C358" s="212" t="str">
        <f>GD_CHUNG!C360</f>
        <v>Vũ Mạnh Hùng</v>
      </c>
      <c r="D358" s="212" t="str">
        <f>GD_CHUNG!D360</f>
        <v>NV Lái xe - VHTTB</v>
      </c>
      <c r="E358" s="213" t="str">
        <f>GD_CHUNG!G360</f>
        <v>HDKX</v>
      </c>
      <c r="F358" s="214">
        <f>VLOOKUP(B358,GD_LCD_HS_LNS!$B$4:$E$1000,4,FALSE)</f>
        <v>4166000</v>
      </c>
      <c r="G358" s="215">
        <f>VLOOKUP(B358,GD_CHUNG!$B$5:$N$594,13,FALSE)</f>
        <v>10523498946012</v>
      </c>
      <c r="H358" s="216">
        <f>VLOOKUP(B358,GD_CHAM_CONG!$C$6:$AN$997,38,FALSE)</f>
        <v>22</v>
      </c>
      <c r="I358" s="216">
        <f>VLOOKUP(B358,GD_CHAM_CONG!$C$6:$AS$997,39,FALSE)+VLOOKUP(B358,GD_CHAM_CONG!$C$6:$AS$997,40,FALSE)+VLOOKUP(B358,GD_CHAM_CONG!$C$6:$AS$997,41,FALSE)+VLOOKUP(B358,GD_CHAM_CONG!$C$6:$AS$997,42,FALSE)+VLOOKUP(B358,GD_CHAM_CONG!$C$6:$AS$997,43,FALSE)</f>
        <v>0</v>
      </c>
      <c r="J358" s="216">
        <f>VLOOKUP(B358,GD_CHAM_CONG!$C$6:$AV$997,44,FALSE)+VLOOKUP(B358,GD_CHAM_CONG!$C$6:$AV$997,45,FALSE)+VLOOKUP(B358,GD_CHAM_CONG!$C$6:$AV$997,46,FALSE)</f>
        <v>0</v>
      </c>
      <c r="K358" s="216">
        <f>VLOOKUP(B358,GD_CHAM_CONG!$C$6:$AW$997,47,FALSE)</f>
        <v>0</v>
      </c>
      <c r="L358" s="216">
        <f>VLOOKUP(B358,GD_CHAM_CONG!$C$6:$AZ$997,47,FALSE)+VLOOKUP(B358,GD_CHAM_CONG!$C$6:$AZ$997,48,FALSE)</f>
        <v>5</v>
      </c>
      <c r="M358" s="216">
        <f>VLOOKUP(B358,GD_CHAM_CONG!$C$6:$BF$997,50,FALSE)+VLOOKUP(B358,GD_CHAM_CONG!$C$6:$BF$997,51,FALSE)+VLOOKUP(B358,GD_CHAM_CONG!$C$6:$BF$997,52,FALSE)+VLOOKUP(B358,GD_CHAM_CONG!$C$6:$BF$997,53,FALSE)+VLOOKUP(B358,GD_CHAM_CONG!$C$6:$BF$997,54,FALSE)</f>
        <v>0</v>
      </c>
      <c r="N358" s="217">
        <f>VLOOKUP(B358,GD_CHAM_CONG!$C$1:$BJ$480,60,FALSE)</f>
        <v>0.95</v>
      </c>
      <c r="O358" s="218">
        <f>RPT_LNS_LUONG_CHE_DO!BA360</f>
        <v>6269999.9999999991</v>
      </c>
      <c r="P358" s="218">
        <f>VLOOKUP(B358,RPT_LNS_LUONG_CHE_DO!$B$5:$CA$989,78,FALSE)</f>
        <v>801153.84615384624</v>
      </c>
      <c r="Q358" s="218">
        <f>VLOOKUP(B358,RPT_PHU_CAP_TN!$B$5:$G$1000,6,FALSE)</f>
        <v>0</v>
      </c>
      <c r="R358" s="218">
        <f>VLOOKUP(B358,RPT_TIEN_AN_TRUA!$B$5:$I$1000,8,FALSE)</f>
        <v>554074.07407407404</v>
      </c>
      <c r="S358" s="218">
        <f>VLOOKUP(B358,RPT_LNS_LUONG_CHE_DO!$B$5:$BV$993,68,FALSE)+VLOOKUP(B358,RPT_LNS_LUONG_CHE_DO!$B$5:$BW$993,69,FALSE)</f>
        <v>0</v>
      </c>
      <c r="T358" s="218">
        <f t="shared" si="8"/>
        <v>7625227.9202279188</v>
      </c>
      <c r="U358" s="219">
        <f>VLOOKUP(B358,RPT_BAO_HIEM!$B$5:$N$1000,11,FALSE)</f>
        <v>333280</v>
      </c>
      <c r="V358" s="219">
        <f>VLOOKUP(B358,RPT_BAO_HIEM!$B$5:$N$1000,12,FALSE)</f>
        <v>62490</v>
      </c>
      <c r="W358" s="219">
        <f>VLOOKUP(B358,RPT_BAO_HIEM!$B$5:$N$1000,13,FALSE)</f>
        <v>41660</v>
      </c>
      <c r="X358" s="220">
        <f>VLOOKUP(B358,RPT_DOAN_PHI!$B$5:$H$968,7,FALSE)</f>
        <v>70712</v>
      </c>
      <c r="Y358" s="219">
        <f>VLOOKUP(B358,RPT_THUE!$B$5:$H$933,7,FALSE)</f>
        <v>0</v>
      </c>
      <c r="Z358" s="219">
        <f t="shared" si="9"/>
        <v>508142</v>
      </c>
      <c r="AA358" s="221">
        <f t="shared" si="10"/>
        <v>7117085.9202279188</v>
      </c>
      <c r="AB358" s="309">
        <v>240570</v>
      </c>
      <c r="AC358" s="221"/>
      <c r="AD358" s="221">
        <f t="shared" si="15"/>
        <v>6876515.9202279188</v>
      </c>
      <c r="AE358">
        <v>6876515.9202279188</v>
      </c>
      <c r="AF358" s="338">
        <f t="shared" si="20"/>
        <v>0</v>
      </c>
    </row>
    <row r="359" spans="1:32" ht="14.25" x14ac:dyDescent="0.2">
      <c r="A359" s="89">
        <f t="shared" si="21"/>
        <v>356</v>
      </c>
      <c r="B359" s="212">
        <f>GD_CHUNG!B361</f>
        <v>10727</v>
      </c>
      <c r="C359" s="212" t="str">
        <f>GD_CHUNG!C361</f>
        <v>Trần Mạnh Hùng</v>
      </c>
      <c r="D359" s="212" t="str">
        <f>GD_CHUNG!D361</f>
        <v>NV Lái xe - VHTTB</v>
      </c>
      <c r="E359" s="213" t="str">
        <f>GD_CHUNG!G361</f>
        <v>HDKX</v>
      </c>
      <c r="F359" s="214">
        <f>VLOOKUP(B359,GD_LCD_HS_LNS!$B$4:$E$1000,4,FALSE)</f>
        <v>4166000</v>
      </c>
      <c r="G359" s="215">
        <f>VLOOKUP(B359,GD_CHUNG!$B$5:$N$594,13,FALSE)</f>
        <v>10520633859010</v>
      </c>
      <c r="H359" s="216">
        <f>VLOOKUP(B359,GD_CHAM_CONG!$C$6:$AN$997,38,FALSE)</f>
        <v>27</v>
      </c>
      <c r="I359" s="216">
        <f>VLOOKUP(B359,GD_CHAM_CONG!$C$6:$AS$997,39,FALSE)+VLOOKUP(B359,GD_CHAM_CONG!$C$6:$AS$997,40,FALSE)+VLOOKUP(B359,GD_CHAM_CONG!$C$6:$AS$997,41,FALSE)+VLOOKUP(B359,GD_CHAM_CONG!$C$6:$AS$997,42,FALSE)+VLOOKUP(B359,GD_CHAM_CONG!$C$6:$AS$997,43,FALSE)</f>
        <v>0</v>
      </c>
      <c r="J359" s="216">
        <f>VLOOKUP(B359,GD_CHAM_CONG!$C$6:$AV$997,44,FALSE)+VLOOKUP(B359,GD_CHAM_CONG!$C$6:$AV$997,45,FALSE)+VLOOKUP(B359,GD_CHAM_CONG!$C$6:$AV$997,46,FALSE)</f>
        <v>0</v>
      </c>
      <c r="K359" s="216">
        <f>VLOOKUP(B359,GD_CHAM_CONG!$C$6:$AW$997,47,FALSE)</f>
        <v>0</v>
      </c>
      <c r="L359" s="216">
        <f>VLOOKUP(B359,GD_CHAM_CONG!$C$6:$AZ$997,47,FALSE)+VLOOKUP(B359,GD_CHAM_CONG!$C$6:$AZ$997,48,FALSE)</f>
        <v>0</v>
      </c>
      <c r="M359" s="216">
        <f>VLOOKUP(B359,GD_CHAM_CONG!$C$6:$BF$997,50,FALSE)+VLOOKUP(B359,GD_CHAM_CONG!$C$6:$BF$997,51,FALSE)+VLOOKUP(B359,GD_CHAM_CONG!$C$6:$BF$997,52,FALSE)+VLOOKUP(B359,GD_CHAM_CONG!$C$6:$BF$997,53,FALSE)+VLOOKUP(B359,GD_CHAM_CONG!$C$6:$BF$997,54,FALSE)</f>
        <v>0</v>
      </c>
      <c r="N359" s="217">
        <f>VLOOKUP(B359,GD_CHAM_CONG!$C$1:$BJ$480,60,FALSE)</f>
        <v>1</v>
      </c>
      <c r="O359" s="218">
        <f>RPT_LNS_LUONG_CHE_DO!BA361</f>
        <v>8010000</v>
      </c>
      <c r="P359" s="218">
        <f>VLOOKUP(B359,RPT_LNS_LUONG_CHE_DO!$B$5:$CA$989,78,FALSE)</f>
        <v>0</v>
      </c>
      <c r="Q359" s="218">
        <f>VLOOKUP(B359,RPT_PHU_CAP_TN!$B$5:$G$1000,6,FALSE)</f>
        <v>0</v>
      </c>
      <c r="R359" s="218">
        <f>VLOOKUP(B359,RPT_TIEN_AN_TRUA!$B$5:$I$1000,8,FALSE)</f>
        <v>680000</v>
      </c>
      <c r="S359" s="218">
        <f>VLOOKUP(B359,RPT_LNS_LUONG_CHE_DO!$B$5:$BV$993,68,FALSE)+VLOOKUP(B359,RPT_LNS_LUONG_CHE_DO!$B$5:$BW$993,69,FALSE)</f>
        <v>0</v>
      </c>
      <c r="T359" s="218">
        <f t="shared" si="8"/>
        <v>8690000</v>
      </c>
      <c r="U359" s="219">
        <f>VLOOKUP(B359,RPT_BAO_HIEM!$B$5:$N$1000,11,FALSE)</f>
        <v>333280</v>
      </c>
      <c r="V359" s="219">
        <f>VLOOKUP(B359,RPT_BAO_HIEM!$B$5:$N$1000,12,FALSE)</f>
        <v>62490</v>
      </c>
      <c r="W359" s="219">
        <f>VLOOKUP(B359,RPT_BAO_HIEM!$B$5:$N$1000,13,FALSE)</f>
        <v>41660</v>
      </c>
      <c r="X359" s="220">
        <f>VLOOKUP(B359,RPT_DOAN_PHI!$B$5:$H$968,7,FALSE)</f>
        <v>80100</v>
      </c>
      <c r="Y359" s="219">
        <f>VLOOKUP(B359,RPT_THUE!$B$5:$H$933,7,FALSE)</f>
        <v>111237</v>
      </c>
      <c r="Z359" s="219">
        <f t="shared" si="9"/>
        <v>628767</v>
      </c>
      <c r="AA359" s="221">
        <f t="shared" si="10"/>
        <v>8061233</v>
      </c>
      <c r="AB359" s="309">
        <v>317196</v>
      </c>
      <c r="AC359" s="221"/>
      <c r="AD359" s="221">
        <f t="shared" si="15"/>
        <v>7744037</v>
      </c>
      <c r="AE359">
        <v>7744037</v>
      </c>
      <c r="AF359" s="338">
        <f t="shared" si="20"/>
        <v>0</v>
      </c>
    </row>
    <row r="360" spans="1:32" ht="14.25" x14ac:dyDescent="0.2">
      <c r="A360" s="89">
        <f t="shared" si="21"/>
        <v>357</v>
      </c>
      <c r="B360" s="212">
        <f>GD_CHUNG!B362</f>
        <v>10728</v>
      </c>
      <c r="C360" s="212" t="str">
        <f>GD_CHUNG!C362</f>
        <v>Nguyễn Mạnh Hùng</v>
      </c>
      <c r="D360" s="212" t="str">
        <f>GD_CHUNG!D362</f>
        <v>NV Lái xe - VHTTB</v>
      </c>
      <c r="E360" s="213" t="str">
        <f>GD_CHUNG!G362</f>
        <v>HDKX</v>
      </c>
      <c r="F360" s="214">
        <f>VLOOKUP(B360,GD_LCD_HS_LNS!$B$4:$E$1000,4,FALSE)</f>
        <v>4166000</v>
      </c>
      <c r="G360" s="215">
        <f>VLOOKUP(B360,GD_CHUNG!$B$5:$N$594,13,FALSE)</f>
        <v>10522162904013</v>
      </c>
      <c r="H360" s="216">
        <f>VLOOKUP(B360,GD_CHAM_CONG!$C$6:$AN$997,38,FALSE)</f>
        <v>27</v>
      </c>
      <c r="I360" s="216">
        <f>VLOOKUP(B360,GD_CHAM_CONG!$C$6:$AS$997,39,FALSE)+VLOOKUP(B360,GD_CHAM_CONG!$C$6:$AS$997,40,FALSE)+VLOOKUP(B360,GD_CHAM_CONG!$C$6:$AS$997,41,FALSE)+VLOOKUP(B360,GD_CHAM_CONG!$C$6:$AS$997,42,FALSE)+VLOOKUP(B360,GD_CHAM_CONG!$C$6:$AS$997,43,FALSE)</f>
        <v>0</v>
      </c>
      <c r="J360" s="216">
        <f>VLOOKUP(B360,GD_CHAM_CONG!$C$6:$AV$997,44,FALSE)+VLOOKUP(B360,GD_CHAM_CONG!$C$6:$AV$997,45,FALSE)+VLOOKUP(B360,GD_CHAM_CONG!$C$6:$AV$997,46,FALSE)</f>
        <v>0</v>
      </c>
      <c r="K360" s="216">
        <f>VLOOKUP(B360,GD_CHAM_CONG!$C$6:$AW$997,47,FALSE)</f>
        <v>0</v>
      </c>
      <c r="L360" s="216">
        <f>VLOOKUP(B360,GD_CHAM_CONG!$C$6:$AZ$997,47,FALSE)+VLOOKUP(B360,GD_CHAM_CONG!$C$6:$AZ$997,48,FALSE)</f>
        <v>0</v>
      </c>
      <c r="M360" s="216">
        <f>VLOOKUP(B360,GD_CHAM_CONG!$C$6:$BF$997,50,FALSE)+VLOOKUP(B360,GD_CHAM_CONG!$C$6:$BF$997,51,FALSE)+VLOOKUP(B360,GD_CHAM_CONG!$C$6:$BF$997,52,FALSE)+VLOOKUP(B360,GD_CHAM_CONG!$C$6:$BF$997,53,FALSE)+VLOOKUP(B360,GD_CHAM_CONG!$C$6:$BF$997,54,FALSE)</f>
        <v>0</v>
      </c>
      <c r="N360" s="217">
        <f>VLOOKUP(B360,GD_CHAM_CONG!$C$1:$BJ$480,60,FALSE)</f>
        <v>1</v>
      </c>
      <c r="O360" s="218">
        <f>RPT_LNS_LUONG_CHE_DO!BA362</f>
        <v>8100000</v>
      </c>
      <c r="P360" s="218">
        <f>VLOOKUP(B360,RPT_LNS_LUONG_CHE_DO!$B$5:$CA$989,78,FALSE)</f>
        <v>0</v>
      </c>
      <c r="Q360" s="218">
        <f>VLOOKUP(B360,RPT_PHU_CAP_TN!$B$5:$G$1000,6,FALSE)</f>
        <v>155000</v>
      </c>
      <c r="R360" s="218">
        <f>VLOOKUP(B360,RPT_TIEN_AN_TRUA!$B$5:$I$1000,8,FALSE)</f>
        <v>680000</v>
      </c>
      <c r="S360" s="218">
        <f>VLOOKUP(B360,RPT_LNS_LUONG_CHE_DO!$B$5:$BV$993,68,FALSE)+VLOOKUP(B360,RPT_LNS_LUONG_CHE_DO!$B$5:$BW$993,69,FALSE)</f>
        <v>0</v>
      </c>
      <c r="T360" s="218">
        <f t="shared" si="8"/>
        <v>8935000</v>
      </c>
      <c r="U360" s="219">
        <f>VLOOKUP(B360,RPT_BAO_HIEM!$B$5:$N$1000,11,FALSE)</f>
        <v>333280</v>
      </c>
      <c r="V360" s="219">
        <f>VLOOKUP(B360,RPT_BAO_HIEM!$B$5:$N$1000,12,FALSE)</f>
        <v>62490</v>
      </c>
      <c r="W360" s="219">
        <f>VLOOKUP(B360,RPT_BAO_HIEM!$B$5:$N$1000,13,FALSE)</f>
        <v>41660</v>
      </c>
      <c r="X360" s="220">
        <f>VLOOKUP(B360,RPT_DOAN_PHI!$B$5:$H$968,7,FALSE)</f>
        <v>82550</v>
      </c>
      <c r="Y360" s="219">
        <f>VLOOKUP(B360,RPT_THUE!$B$5:$H$933,7,FALSE)</f>
        <v>0</v>
      </c>
      <c r="Z360" s="219">
        <f t="shared" si="9"/>
        <v>519980</v>
      </c>
      <c r="AA360" s="221">
        <f t="shared" si="10"/>
        <v>8415020</v>
      </c>
      <c r="AB360" s="309">
        <v>106311</v>
      </c>
      <c r="AC360" s="221"/>
      <c r="AD360" s="221">
        <f t="shared" si="15"/>
        <v>8308709</v>
      </c>
      <c r="AE360">
        <v>8308709</v>
      </c>
      <c r="AF360" s="338">
        <f t="shared" si="20"/>
        <v>0</v>
      </c>
    </row>
    <row r="361" spans="1:32" ht="14.25" x14ac:dyDescent="0.2">
      <c r="A361" s="89">
        <f t="shared" si="21"/>
        <v>358</v>
      </c>
      <c r="B361" s="212">
        <f>GD_CHUNG!B363</f>
        <v>10729</v>
      </c>
      <c r="C361" s="212" t="str">
        <f>GD_CHUNG!C363</f>
        <v>Nguyễn Thanh Quyết</v>
      </c>
      <c r="D361" s="212" t="str">
        <f>GD_CHUNG!D363</f>
        <v>NV Lái xe - VHTTB</v>
      </c>
      <c r="E361" s="213" t="str">
        <f>GD_CHUNG!G363</f>
        <v>HDKX</v>
      </c>
      <c r="F361" s="214">
        <f>VLOOKUP(B361,GD_LCD_HS_LNS!$B$4:$E$1000,4,FALSE)</f>
        <v>4166000</v>
      </c>
      <c r="G361" s="215">
        <f>VLOOKUP(B361,GD_CHUNG!$B$5:$N$594,13,FALSE)</f>
        <v>10523640518015</v>
      </c>
      <c r="H361" s="216">
        <f>VLOOKUP(B361,GD_CHAM_CONG!$C$6:$AN$997,38,FALSE)</f>
        <v>27</v>
      </c>
      <c r="I361" s="216">
        <f>VLOOKUP(B361,GD_CHAM_CONG!$C$6:$AS$997,39,FALSE)+VLOOKUP(B361,GD_CHAM_CONG!$C$6:$AS$997,40,FALSE)+VLOOKUP(B361,GD_CHAM_CONG!$C$6:$AS$997,41,FALSE)+VLOOKUP(B361,GD_CHAM_CONG!$C$6:$AS$997,42,FALSE)+VLOOKUP(B361,GD_CHAM_CONG!$C$6:$AS$997,43,FALSE)</f>
        <v>0</v>
      </c>
      <c r="J361" s="216">
        <f>VLOOKUP(B361,GD_CHAM_CONG!$C$6:$AV$997,44,FALSE)+VLOOKUP(B361,GD_CHAM_CONG!$C$6:$AV$997,45,FALSE)+VLOOKUP(B361,GD_CHAM_CONG!$C$6:$AV$997,46,FALSE)</f>
        <v>0</v>
      </c>
      <c r="K361" s="216">
        <f>VLOOKUP(B361,GD_CHAM_CONG!$C$6:$AW$997,47,FALSE)</f>
        <v>0</v>
      </c>
      <c r="L361" s="216">
        <f>VLOOKUP(B361,GD_CHAM_CONG!$C$6:$AZ$997,47,FALSE)+VLOOKUP(B361,GD_CHAM_CONG!$C$6:$AZ$997,48,FALSE)</f>
        <v>0</v>
      </c>
      <c r="M361" s="216">
        <f>VLOOKUP(B361,GD_CHAM_CONG!$C$6:$BF$997,50,FALSE)+VLOOKUP(B361,GD_CHAM_CONG!$C$6:$BF$997,51,FALSE)+VLOOKUP(B361,GD_CHAM_CONG!$C$6:$BF$997,52,FALSE)+VLOOKUP(B361,GD_CHAM_CONG!$C$6:$BF$997,53,FALSE)+VLOOKUP(B361,GD_CHAM_CONG!$C$6:$BF$997,54,FALSE)</f>
        <v>0</v>
      </c>
      <c r="N361" s="217">
        <f>VLOOKUP(B361,GD_CHAM_CONG!$C$1:$BJ$480,60,FALSE)</f>
        <v>1</v>
      </c>
      <c r="O361" s="218">
        <f>RPT_LNS_LUONG_CHE_DO!BA363</f>
        <v>8100000</v>
      </c>
      <c r="P361" s="218">
        <f>VLOOKUP(B361,RPT_LNS_LUONG_CHE_DO!$B$5:$CA$989,78,FALSE)</f>
        <v>0</v>
      </c>
      <c r="Q361" s="218">
        <f>VLOOKUP(B361,RPT_PHU_CAP_TN!$B$5:$G$1000,6,FALSE)</f>
        <v>155000</v>
      </c>
      <c r="R361" s="218">
        <f>VLOOKUP(B361,RPT_TIEN_AN_TRUA!$B$5:$I$1000,8,FALSE)</f>
        <v>680000</v>
      </c>
      <c r="S361" s="218">
        <f>VLOOKUP(B361,RPT_LNS_LUONG_CHE_DO!$B$5:$BV$993,68,FALSE)+VLOOKUP(B361,RPT_LNS_LUONG_CHE_DO!$B$5:$BW$993,69,FALSE)</f>
        <v>0</v>
      </c>
      <c r="T361" s="218">
        <f t="shared" si="8"/>
        <v>8935000</v>
      </c>
      <c r="U361" s="219">
        <f>VLOOKUP(B361,RPT_BAO_HIEM!$B$5:$N$1000,11,FALSE)</f>
        <v>333280</v>
      </c>
      <c r="V361" s="219">
        <f>VLOOKUP(B361,RPT_BAO_HIEM!$B$5:$N$1000,12,FALSE)</f>
        <v>62490</v>
      </c>
      <c r="W361" s="219">
        <f>VLOOKUP(B361,RPT_BAO_HIEM!$B$5:$N$1000,13,FALSE)</f>
        <v>41660</v>
      </c>
      <c r="X361" s="220">
        <f>VLOOKUP(B361,RPT_DOAN_PHI!$B$5:$H$968,7,FALSE)</f>
        <v>82550</v>
      </c>
      <c r="Y361" s="219">
        <f>VLOOKUP(B361,RPT_THUE!$B$5:$H$933,7,FALSE)</f>
        <v>151757</v>
      </c>
      <c r="Z361" s="219">
        <f t="shared" si="9"/>
        <v>671737</v>
      </c>
      <c r="AA361" s="221">
        <f t="shared" si="10"/>
        <v>8263263</v>
      </c>
      <c r="AB361" s="221"/>
      <c r="AC361" s="221"/>
      <c r="AD361" s="221">
        <f t="shared" si="15"/>
        <v>8263263</v>
      </c>
      <c r="AE361">
        <v>8263263</v>
      </c>
      <c r="AF361" s="338">
        <f t="shared" si="20"/>
        <v>0</v>
      </c>
    </row>
    <row r="362" spans="1:32" ht="14.25" x14ac:dyDescent="0.2">
      <c r="A362" s="89">
        <f t="shared" si="21"/>
        <v>359</v>
      </c>
      <c r="B362" s="212">
        <f>GD_CHUNG!B364</f>
        <v>10730</v>
      </c>
      <c r="C362" s="212" t="str">
        <f>GD_CHUNG!C364</f>
        <v>Nguyễn Thanh Bình</v>
      </c>
      <c r="D362" s="212" t="str">
        <f>GD_CHUNG!D364</f>
        <v>NV Lái xe - VHTTB</v>
      </c>
      <c r="E362" s="213" t="str">
        <f>GD_CHUNG!G364</f>
        <v>HDKX</v>
      </c>
      <c r="F362" s="214">
        <f>VLOOKUP(B362,GD_LCD_HS_LNS!$B$4:$E$1000,4,FALSE)</f>
        <v>4166000</v>
      </c>
      <c r="G362" s="215">
        <f>VLOOKUP(B362,GD_CHUNG!$B$5:$N$594,13,FALSE)</f>
        <v>10520003287019</v>
      </c>
      <c r="H362" s="216">
        <f>VLOOKUP(B362,GD_CHAM_CONG!$C$6:$AN$997,38,FALSE)</f>
        <v>27</v>
      </c>
      <c r="I362" s="216">
        <f>VLOOKUP(B362,GD_CHAM_CONG!$C$6:$AS$997,39,FALSE)+VLOOKUP(B362,GD_CHAM_CONG!$C$6:$AS$997,40,FALSE)+VLOOKUP(B362,GD_CHAM_CONG!$C$6:$AS$997,41,FALSE)+VLOOKUP(B362,GD_CHAM_CONG!$C$6:$AS$997,42,FALSE)+VLOOKUP(B362,GD_CHAM_CONG!$C$6:$AS$997,43,FALSE)</f>
        <v>0</v>
      </c>
      <c r="J362" s="216">
        <f>VLOOKUP(B362,GD_CHAM_CONG!$C$6:$AV$997,44,FALSE)+VLOOKUP(B362,GD_CHAM_CONG!$C$6:$AV$997,45,FALSE)+VLOOKUP(B362,GD_CHAM_CONG!$C$6:$AV$997,46,FALSE)</f>
        <v>0</v>
      </c>
      <c r="K362" s="216">
        <f>VLOOKUP(B362,GD_CHAM_CONG!$C$6:$AW$997,47,FALSE)</f>
        <v>0</v>
      </c>
      <c r="L362" s="216">
        <f>VLOOKUP(B362,GD_CHAM_CONG!$C$6:$AZ$997,47,FALSE)+VLOOKUP(B362,GD_CHAM_CONG!$C$6:$AZ$997,48,FALSE)</f>
        <v>0</v>
      </c>
      <c r="M362" s="216">
        <f>VLOOKUP(B362,GD_CHAM_CONG!$C$6:$BF$997,50,FALSE)+VLOOKUP(B362,GD_CHAM_CONG!$C$6:$BF$997,51,FALSE)+VLOOKUP(B362,GD_CHAM_CONG!$C$6:$BF$997,52,FALSE)+VLOOKUP(B362,GD_CHAM_CONG!$C$6:$BF$997,53,FALSE)+VLOOKUP(B362,GD_CHAM_CONG!$C$6:$BF$997,54,FALSE)</f>
        <v>0</v>
      </c>
      <c r="N362" s="217">
        <f>VLOOKUP(B362,GD_CHAM_CONG!$C$1:$BJ$480,60,FALSE)</f>
        <v>1</v>
      </c>
      <c r="O362" s="218">
        <f>RPT_LNS_LUONG_CHE_DO!BA364</f>
        <v>9630000</v>
      </c>
      <c r="P362" s="218">
        <f>VLOOKUP(B362,RPT_LNS_LUONG_CHE_DO!$B$5:$CA$989,78,FALSE)</f>
        <v>0</v>
      </c>
      <c r="Q362" s="218">
        <f>VLOOKUP(B362,RPT_PHU_CAP_TN!$B$5:$G$1000,6,FALSE)</f>
        <v>0</v>
      </c>
      <c r="R362" s="218">
        <f>VLOOKUP(B362,RPT_TIEN_AN_TRUA!$B$5:$I$1000,8,FALSE)</f>
        <v>680000</v>
      </c>
      <c r="S362" s="218">
        <f>VLOOKUP(B362,RPT_LNS_LUONG_CHE_DO!$B$5:$BV$993,68,FALSE)+VLOOKUP(B362,RPT_LNS_LUONG_CHE_DO!$B$5:$BW$993,69,FALSE)</f>
        <v>0</v>
      </c>
      <c r="T362" s="218">
        <f t="shared" si="8"/>
        <v>10310000</v>
      </c>
      <c r="U362" s="219">
        <f>VLOOKUP(B362,RPT_BAO_HIEM!$B$5:$N$1000,11,FALSE)</f>
        <v>333280</v>
      </c>
      <c r="V362" s="219">
        <f>VLOOKUP(B362,RPT_BAO_HIEM!$B$5:$N$1000,12,FALSE)</f>
        <v>62490</v>
      </c>
      <c r="W362" s="219">
        <f>VLOOKUP(B362,RPT_BAO_HIEM!$B$5:$N$1000,13,FALSE)</f>
        <v>41660</v>
      </c>
      <c r="X362" s="220">
        <f>VLOOKUP(B362,RPT_DOAN_PHI!$B$5:$H$968,7,FALSE)</f>
        <v>96300</v>
      </c>
      <c r="Y362" s="219">
        <f>VLOOKUP(B362,RPT_THUE!$B$5:$H$933,7,FALSE)</f>
        <v>4180.0769999999557</v>
      </c>
      <c r="Z362" s="219">
        <f t="shared" si="9"/>
        <v>537910.07699999993</v>
      </c>
      <c r="AA362" s="221">
        <f t="shared" si="10"/>
        <v>9772089.9230000004</v>
      </c>
      <c r="AB362" s="309">
        <v>132889</v>
      </c>
      <c r="AC362" s="221"/>
      <c r="AD362" s="221">
        <f t="shared" si="15"/>
        <v>9639200.9230000004</v>
      </c>
      <c r="AE362">
        <v>9639200.9230000004</v>
      </c>
      <c r="AF362" s="338">
        <f t="shared" si="20"/>
        <v>0</v>
      </c>
    </row>
    <row r="363" spans="1:32" ht="14.25" x14ac:dyDescent="0.2">
      <c r="A363" s="89">
        <f t="shared" si="21"/>
        <v>360</v>
      </c>
      <c r="B363" s="212">
        <f>GD_CHUNG!B365</f>
        <v>10731</v>
      </c>
      <c r="C363" s="212" t="str">
        <f>GD_CHUNG!C365</f>
        <v>Vũ Tiến Lịch</v>
      </c>
      <c r="D363" s="212" t="str">
        <f>GD_CHUNG!D365</f>
        <v>NV Lái xe - VHTTB</v>
      </c>
      <c r="E363" s="213" t="str">
        <f>GD_CHUNG!G365</f>
        <v>HDKX</v>
      </c>
      <c r="F363" s="214">
        <f>VLOOKUP(B363,GD_LCD_HS_LNS!$B$4:$E$1000,4,FALSE)</f>
        <v>4921000</v>
      </c>
      <c r="G363" s="215">
        <f>VLOOKUP(B363,GD_CHUNG!$B$5:$N$594,13,FALSE)</f>
        <v>10523640500019</v>
      </c>
      <c r="H363" s="216">
        <f>VLOOKUP(B363,GD_CHAM_CONG!$C$6:$AN$997,38,FALSE)</f>
        <v>27</v>
      </c>
      <c r="I363" s="216">
        <f>VLOOKUP(B363,GD_CHAM_CONG!$C$6:$AS$997,39,FALSE)+VLOOKUP(B363,GD_CHAM_CONG!$C$6:$AS$997,40,FALSE)+VLOOKUP(B363,GD_CHAM_CONG!$C$6:$AS$997,41,FALSE)+VLOOKUP(B363,GD_CHAM_CONG!$C$6:$AS$997,42,FALSE)+VLOOKUP(B363,GD_CHAM_CONG!$C$6:$AS$997,43,FALSE)</f>
        <v>0</v>
      </c>
      <c r="J363" s="216">
        <f>VLOOKUP(B363,GD_CHAM_CONG!$C$6:$AV$997,44,FALSE)+VLOOKUP(B363,GD_CHAM_CONG!$C$6:$AV$997,45,FALSE)+VLOOKUP(B363,GD_CHAM_CONG!$C$6:$AV$997,46,FALSE)</f>
        <v>0</v>
      </c>
      <c r="K363" s="216">
        <f>VLOOKUP(B363,GD_CHAM_CONG!$C$6:$AW$997,47,FALSE)</f>
        <v>0</v>
      </c>
      <c r="L363" s="216">
        <f>VLOOKUP(B363,GD_CHAM_CONG!$C$6:$AZ$997,47,FALSE)+VLOOKUP(B363,GD_CHAM_CONG!$C$6:$AZ$997,48,FALSE)</f>
        <v>0</v>
      </c>
      <c r="M363" s="216">
        <f>VLOOKUP(B363,GD_CHAM_CONG!$C$6:$BF$997,50,FALSE)+VLOOKUP(B363,GD_CHAM_CONG!$C$6:$BF$997,51,FALSE)+VLOOKUP(B363,GD_CHAM_CONG!$C$6:$BF$997,52,FALSE)+VLOOKUP(B363,GD_CHAM_CONG!$C$6:$BF$997,53,FALSE)+VLOOKUP(B363,GD_CHAM_CONG!$C$6:$BF$997,54,FALSE)</f>
        <v>0</v>
      </c>
      <c r="N363" s="217">
        <f>VLOOKUP(B363,GD_CHAM_CONG!$C$1:$BJ$480,60,FALSE)</f>
        <v>1</v>
      </c>
      <c r="O363" s="218">
        <f>RPT_LNS_LUONG_CHE_DO!BA365</f>
        <v>8100000</v>
      </c>
      <c r="P363" s="218">
        <f>VLOOKUP(B363,RPT_LNS_LUONG_CHE_DO!$B$5:$CA$989,78,FALSE)</f>
        <v>0</v>
      </c>
      <c r="Q363" s="218">
        <f>VLOOKUP(B363,RPT_PHU_CAP_TN!$B$5:$G$1000,6,FALSE)</f>
        <v>0</v>
      </c>
      <c r="R363" s="218">
        <f>VLOOKUP(B363,RPT_TIEN_AN_TRUA!$B$5:$I$1000,8,FALSE)</f>
        <v>680000</v>
      </c>
      <c r="S363" s="218">
        <f>VLOOKUP(B363,RPT_LNS_LUONG_CHE_DO!$B$5:$BV$993,68,FALSE)+VLOOKUP(B363,RPT_LNS_LUONG_CHE_DO!$B$5:$BW$993,69,FALSE)</f>
        <v>0</v>
      </c>
      <c r="T363" s="218">
        <f t="shared" si="8"/>
        <v>8780000</v>
      </c>
      <c r="U363" s="219">
        <f>VLOOKUP(B363,RPT_BAO_HIEM!$B$5:$N$1000,11,FALSE)</f>
        <v>393680</v>
      </c>
      <c r="V363" s="219">
        <f>VLOOKUP(B363,RPT_BAO_HIEM!$B$5:$N$1000,12,FALSE)</f>
        <v>73815</v>
      </c>
      <c r="W363" s="219">
        <f>VLOOKUP(B363,RPT_BAO_HIEM!$B$5:$N$1000,13,FALSE)</f>
        <v>49210</v>
      </c>
      <c r="X363" s="220">
        <f>VLOOKUP(B363,RPT_DOAN_PHI!$B$5:$H$968,7,FALSE)</f>
        <v>81000</v>
      </c>
      <c r="Y363" s="219">
        <f>VLOOKUP(B363,RPT_THUE!$B$5:$H$933,7,FALSE)</f>
        <v>0</v>
      </c>
      <c r="Z363" s="219">
        <f t="shared" si="9"/>
        <v>597705</v>
      </c>
      <c r="AA363" s="221">
        <f t="shared" si="10"/>
        <v>8182295</v>
      </c>
      <c r="AB363" s="309">
        <v>721710</v>
      </c>
      <c r="AC363" s="221"/>
      <c r="AD363" s="221">
        <f t="shared" si="15"/>
        <v>7460585</v>
      </c>
      <c r="AE363">
        <v>7460585</v>
      </c>
      <c r="AF363" s="338">
        <f t="shared" si="20"/>
        <v>0</v>
      </c>
    </row>
    <row r="364" spans="1:32" ht="14.25" x14ac:dyDescent="0.2">
      <c r="A364" s="89">
        <f t="shared" si="21"/>
        <v>361</v>
      </c>
      <c r="B364" s="212">
        <f>GD_CHUNG!B366</f>
        <v>10732</v>
      </c>
      <c r="C364" s="212" t="str">
        <f>GD_CHUNG!C366</f>
        <v>Nguyễn Xuân Hợi</v>
      </c>
      <c r="D364" s="212" t="str">
        <f>GD_CHUNG!D366</f>
        <v>NV Lái xe - VHTTB</v>
      </c>
      <c r="E364" s="213" t="str">
        <f>GD_CHUNG!G366</f>
        <v>HDKX</v>
      </c>
      <c r="F364" s="214">
        <f>VLOOKUP(B364,GD_LCD_HS_LNS!$B$4:$E$1000,4,FALSE)</f>
        <v>4921000</v>
      </c>
      <c r="G364" s="215">
        <f>VLOOKUP(B364,GD_CHUNG!$B$5:$N$594,13,FALSE)</f>
        <v>10520153811018</v>
      </c>
      <c r="H364" s="216">
        <f>VLOOKUP(B364,GD_CHAM_CONG!$C$6:$AN$997,38,FALSE)</f>
        <v>20</v>
      </c>
      <c r="I364" s="216">
        <f>VLOOKUP(B364,GD_CHAM_CONG!$C$6:$AS$997,39,FALSE)+VLOOKUP(B364,GD_CHAM_CONG!$C$6:$AS$997,40,FALSE)+VLOOKUP(B364,GD_CHAM_CONG!$C$6:$AS$997,41,FALSE)+VLOOKUP(B364,GD_CHAM_CONG!$C$6:$AS$997,42,FALSE)+VLOOKUP(B364,GD_CHAM_CONG!$C$6:$AS$997,43,FALSE)</f>
        <v>0</v>
      </c>
      <c r="J364" s="216">
        <f>VLOOKUP(B364,GD_CHAM_CONG!$C$6:$AV$997,44,FALSE)+VLOOKUP(B364,GD_CHAM_CONG!$C$6:$AV$997,45,FALSE)+VLOOKUP(B364,GD_CHAM_CONG!$C$6:$AV$997,46,FALSE)</f>
        <v>0</v>
      </c>
      <c r="K364" s="216">
        <f>VLOOKUP(B364,GD_CHAM_CONG!$C$6:$AW$997,47,FALSE)</f>
        <v>0</v>
      </c>
      <c r="L364" s="216">
        <f>VLOOKUP(B364,GD_CHAM_CONG!$C$6:$AZ$997,47,FALSE)+VLOOKUP(B364,GD_CHAM_CONG!$C$6:$AZ$997,48,FALSE)</f>
        <v>7</v>
      </c>
      <c r="M364" s="216">
        <f>VLOOKUP(B364,GD_CHAM_CONG!$C$6:$BF$997,50,FALSE)+VLOOKUP(B364,GD_CHAM_CONG!$C$6:$BF$997,51,FALSE)+VLOOKUP(B364,GD_CHAM_CONG!$C$6:$BF$997,52,FALSE)+VLOOKUP(B364,GD_CHAM_CONG!$C$6:$BF$997,53,FALSE)+VLOOKUP(B364,GD_CHAM_CONG!$C$6:$BF$997,54,FALSE)</f>
        <v>0</v>
      </c>
      <c r="N364" s="217">
        <f>VLOOKUP(B364,GD_CHAM_CONG!$C$1:$BJ$480,60,FALSE)</f>
        <v>1</v>
      </c>
      <c r="O364" s="218">
        <f>RPT_LNS_LUONG_CHE_DO!BA366</f>
        <v>5933333.333333333</v>
      </c>
      <c r="P364" s="218">
        <f>VLOOKUP(B364,RPT_LNS_LUONG_CHE_DO!$B$5:$CA$989,78,FALSE)</f>
        <v>1324884.6153846153</v>
      </c>
      <c r="Q364" s="218">
        <f>VLOOKUP(B364,RPT_PHU_CAP_TN!$B$5:$G$1000,6,FALSE)</f>
        <v>0</v>
      </c>
      <c r="R364" s="218">
        <f>VLOOKUP(B364,RPT_TIEN_AN_TRUA!$B$5:$I$1000,8,FALSE)</f>
        <v>503703.70370370365</v>
      </c>
      <c r="S364" s="218">
        <f>VLOOKUP(B364,RPT_LNS_LUONG_CHE_DO!$B$5:$BV$993,68,FALSE)+VLOOKUP(B364,RPT_LNS_LUONG_CHE_DO!$B$5:$BW$993,69,FALSE)</f>
        <v>0</v>
      </c>
      <c r="T364" s="218">
        <f t="shared" si="8"/>
        <v>7761921.6524216514</v>
      </c>
      <c r="U364" s="219">
        <f>VLOOKUP(B364,RPT_BAO_HIEM!$B$5:$N$1000,11,FALSE)</f>
        <v>393680</v>
      </c>
      <c r="V364" s="219">
        <f>VLOOKUP(B364,RPT_BAO_HIEM!$B$5:$N$1000,12,FALSE)</f>
        <v>73815</v>
      </c>
      <c r="W364" s="219">
        <f>VLOOKUP(B364,RPT_BAO_HIEM!$B$5:$N$1000,13,FALSE)</f>
        <v>49210</v>
      </c>
      <c r="X364" s="220">
        <f>VLOOKUP(B364,RPT_DOAN_PHI!$B$5:$H$968,7,FALSE)</f>
        <v>72582</v>
      </c>
      <c r="Y364" s="219">
        <f>VLOOKUP(B364,RPT_THUE!$B$5:$H$933,7,FALSE)</f>
        <v>0</v>
      </c>
      <c r="Z364" s="219">
        <f t="shared" si="9"/>
        <v>589287</v>
      </c>
      <c r="AA364" s="221">
        <f t="shared" si="10"/>
        <v>7172634.6524216514</v>
      </c>
      <c r="AB364" s="221"/>
      <c r="AC364" s="221"/>
      <c r="AD364" s="221">
        <f t="shared" si="15"/>
        <v>7172634.6524216514</v>
      </c>
      <c r="AE364">
        <v>7172634.6524216514</v>
      </c>
      <c r="AF364" s="338">
        <f t="shared" si="20"/>
        <v>0</v>
      </c>
    </row>
    <row r="365" spans="1:32" ht="14.25" x14ac:dyDescent="0.2">
      <c r="A365" s="89">
        <f t="shared" si="21"/>
        <v>362</v>
      </c>
      <c r="B365" s="212">
        <f>GD_CHUNG!B367</f>
        <v>10733</v>
      </c>
      <c r="C365" s="212" t="str">
        <f>GD_CHUNG!C367</f>
        <v>Nguyễn Văn Sơn</v>
      </c>
      <c r="D365" s="212" t="str">
        <f>GD_CHUNG!D367</f>
        <v>NV Lái xe - VHTTB</v>
      </c>
      <c r="E365" s="213" t="str">
        <f>GD_CHUNG!G367</f>
        <v>HDKX</v>
      </c>
      <c r="F365" s="214">
        <f>VLOOKUP(B365,GD_LCD_HS_LNS!$B$4:$E$1000,4,FALSE)</f>
        <v>4921000</v>
      </c>
      <c r="G365" s="215">
        <f>VLOOKUP(B365,GD_CHUNG!$B$5:$N$594,13,FALSE)</f>
        <v>10523499015012</v>
      </c>
      <c r="H365" s="216">
        <f>VLOOKUP(B365,GD_CHAM_CONG!$C$6:$AN$997,38,FALSE)</f>
        <v>27</v>
      </c>
      <c r="I365" s="216">
        <f>VLOOKUP(B365,GD_CHAM_CONG!$C$6:$AS$997,39,FALSE)+VLOOKUP(B365,GD_CHAM_CONG!$C$6:$AS$997,40,FALSE)+VLOOKUP(B365,GD_CHAM_CONG!$C$6:$AS$997,41,FALSE)+VLOOKUP(B365,GD_CHAM_CONG!$C$6:$AS$997,42,FALSE)+VLOOKUP(B365,GD_CHAM_CONG!$C$6:$AS$997,43,FALSE)</f>
        <v>0</v>
      </c>
      <c r="J365" s="216">
        <f>VLOOKUP(B365,GD_CHAM_CONG!$C$6:$AV$997,44,FALSE)+VLOOKUP(B365,GD_CHAM_CONG!$C$6:$AV$997,45,FALSE)+VLOOKUP(B365,GD_CHAM_CONG!$C$6:$AV$997,46,FALSE)</f>
        <v>0</v>
      </c>
      <c r="K365" s="216">
        <f>VLOOKUP(B365,GD_CHAM_CONG!$C$6:$AW$997,47,FALSE)</f>
        <v>0</v>
      </c>
      <c r="L365" s="216">
        <f>VLOOKUP(B365,GD_CHAM_CONG!$C$6:$AZ$997,47,FALSE)+VLOOKUP(B365,GD_CHAM_CONG!$C$6:$AZ$997,48,FALSE)</f>
        <v>0</v>
      </c>
      <c r="M365" s="216">
        <f>VLOOKUP(B365,GD_CHAM_CONG!$C$6:$BF$997,50,FALSE)+VLOOKUP(B365,GD_CHAM_CONG!$C$6:$BF$997,51,FALSE)+VLOOKUP(B365,GD_CHAM_CONG!$C$6:$BF$997,52,FALSE)+VLOOKUP(B365,GD_CHAM_CONG!$C$6:$BF$997,53,FALSE)+VLOOKUP(B365,GD_CHAM_CONG!$C$6:$BF$997,54,FALSE)</f>
        <v>0</v>
      </c>
      <c r="N365" s="217">
        <f>VLOOKUP(B365,GD_CHAM_CONG!$C$1:$BJ$480,60,FALSE)</f>
        <v>1</v>
      </c>
      <c r="O365" s="218">
        <f>RPT_LNS_LUONG_CHE_DO!BA367</f>
        <v>8100000</v>
      </c>
      <c r="P365" s="218">
        <f>VLOOKUP(B365,RPT_LNS_LUONG_CHE_DO!$B$5:$CA$989,78,FALSE)</f>
        <v>0</v>
      </c>
      <c r="Q365" s="218">
        <f>VLOOKUP(B365,RPT_PHU_CAP_TN!$B$5:$G$1000,6,FALSE)</f>
        <v>0</v>
      </c>
      <c r="R365" s="218">
        <f>VLOOKUP(B365,RPT_TIEN_AN_TRUA!$B$5:$I$1000,8,FALSE)</f>
        <v>680000</v>
      </c>
      <c r="S365" s="218">
        <f>VLOOKUP(B365,RPT_LNS_LUONG_CHE_DO!$B$5:$BV$993,68,FALSE)+VLOOKUP(B365,RPT_LNS_LUONG_CHE_DO!$B$5:$BW$993,69,FALSE)</f>
        <v>0</v>
      </c>
      <c r="T365" s="218">
        <f t="shared" si="8"/>
        <v>8780000</v>
      </c>
      <c r="U365" s="219">
        <f>VLOOKUP(B365,RPT_BAO_HIEM!$B$5:$N$1000,11,FALSE)</f>
        <v>393680</v>
      </c>
      <c r="V365" s="219">
        <f>VLOOKUP(B365,RPT_BAO_HIEM!$B$5:$N$1000,12,FALSE)</f>
        <v>73815</v>
      </c>
      <c r="W365" s="219">
        <f>VLOOKUP(B365,RPT_BAO_HIEM!$B$5:$N$1000,13,FALSE)</f>
        <v>49210</v>
      </c>
      <c r="X365" s="220">
        <f>VLOOKUP(B365,RPT_DOAN_PHI!$B$5:$H$968,7,FALSE)</f>
        <v>81000</v>
      </c>
      <c r="Y365" s="219">
        <f>VLOOKUP(B365,RPT_THUE!$B$5:$H$933,7,FALSE)</f>
        <v>0</v>
      </c>
      <c r="Z365" s="219">
        <f t="shared" si="9"/>
        <v>597705</v>
      </c>
      <c r="AA365" s="221">
        <f t="shared" si="10"/>
        <v>8182295</v>
      </c>
      <c r="AB365" s="221"/>
      <c r="AC365" s="221"/>
      <c r="AD365" s="221">
        <f t="shared" si="15"/>
        <v>8182295</v>
      </c>
      <c r="AE365">
        <v>8182295</v>
      </c>
      <c r="AF365" s="338">
        <f t="shared" si="20"/>
        <v>0</v>
      </c>
    </row>
    <row r="366" spans="1:32" ht="14.25" x14ac:dyDescent="0.2">
      <c r="A366" s="89">
        <f t="shared" si="21"/>
        <v>363</v>
      </c>
      <c r="B366" s="212">
        <f>GD_CHUNG!B368</f>
        <v>11132</v>
      </c>
      <c r="C366" s="212" t="str">
        <f>GD_CHUNG!C368</f>
        <v>Nguyễn Hữu Chức</v>
      </c>
      <c r="D366" s="212" t="str">
        <f>GD_CHUNG!D368</f>
        <v>NV Lái xe - VHTTB</v>
      </c>
      <c r="E366" s="213" t="str">
        <f>GD_CHUNG!G368</f>
        <v>HD3N</v>
      </c>
      <c r="F366" s="214">
        <f>VLOOKUP(B366,GD_LCD_HS_LNS!$B$4:$E$1000,4,FALSE)</f>
        <v>4921000</v>
      </c>
      <c r="G366" s="215">
        <f>VLOOKUP(B366,GD_CHUNG!$B$5:$N$594,13,FALSE)</f>
        <v>19026970114017</v>
      </c>
      <c r="H366" s="216">
        <f>VLOOKUP(B366,GD_CHAM_CONG!$C$6:$AN$997,38,FALSE)</f>
        <v>15</v>
      </c>
      <c r="I366" s="216">
        <f>VLOOKUP(B366,GD_CHAM_CONG!$C$6:$AS$997,39,FALSE)+VLOOKUP(B366,GD_CHAM_CONG!$C$6:$AS$997,40,FALSE)+VLOOKUP(B366,GD_CHAM_CONG!$C$6:$AS$997,41,FALSE)+VLOOKUP(B366,GD_CHAM_CONG!$C$6:$AS$997,42,FALSE)+VLOOKUP(B366,GD_CHAM_CONG!$C$6:$AS$997,43,FALSE)</f>
        <v>5</v>
      </c>
      <c r="J366" s="216">
        <f>VLOOKUP(B366,GD_CHAM_CONG!$C$6:$AV$997,44,FALSE)+VLOOKUP(B366,GD_CHAM_CONG!$C$6:$AV$997,45,FALSE)+VLOOKUP(B366,GD_CHAM_CONG!$C$6:$AV$997,46,FALSE)</f>
        <v>0</v>
      </c>
      <c r="K366" s="216">
        <f>VLOOKUP(B366,GD_CHAM_CONG!$C$6:$AW$997,47,FALSE)</f>
        <v>0</v>
      </c>
      <c r="L366" s="216">
        <f>VLOOKUP(B366,GD_CHAM_CONG!$C$6:$AZ$997,47,FALSE)+VLOOKUP(B366,GD_CHAM_CONG!$C$6:$AZ$997,48,FALSE)</f>
        <v>7</v>
      </c>
      <c r="M366" s="216">
        <f>VLOOKUP(B366,GD_CHAM_CONG!$C$6:$BF$997,50,FALSE)+VLOOKUP(B366,GD_CHAM_CONG!$C$6:$BF$997,51,FALSE)+VLOOKUP(B366,GD_CHAM_CONG!$C$6:$BF$997,52,FALSE)+VLOOKUP(B366,GD_CHAM_CONG!$C$6:$BF$997,53,FALSE)+VLOOKUP(B366,GD_CHAM_CONG!$C$6:$BF$997,54,FALSE)</f>
        <v>0</v>
      </c>
      <c r="N366" s="217">
        <f>VLOOKUP(B366,GD_CHAM_CONG!$C$1:$BJ$480,60,FALSE)</f>
        <v>1</v>
      </c>
      <c r="O366" s="218">
        <f>RPT_LNS_LUONG_CHE_DO!BA368</f>
        <v>4500000</v>
      </c>
      <c r="P366" s="218">
        <f>VLOOKUP(B366,RPT_LNS_LUONG_CHE_DO!$B$5:$CA$989,78,FALSE)</f>
        <v>1324884.6153846153</v>
      </c>
      <c r="Q366" s="218">
        <f>VLOOKUP(B366,RPT_PHU_CAP_TN!$B$5:$G$1000,6,FALSE)</f>
        <v>0</v>
      </c>
      <c r="R366" s="218">
        <f>VLOOKUP(B366,RPT_TIEN_AN_TRUA!$B$5:$I$1000,8,FALSE)</f>
        <v>377777.77777777781</v>
      </c>
      <c r="S366" s="218">
        <f>VLOOKUP(B366,RPT_LNS_LUONG_CHE_DO!$B$5:$BV$993,68,FALSE)+VLOOKUP(B366,RPT_LNS_LUONG_CHE_DO!$B$5:$BW$993,69,FALSE)</f>
        <v>0</v>
      </c>
      <c r="T366" s="218">
        <f t="shared" si="8"/>
        <v>6202662.393162393</v>
      </c>
      <c r="U366" s="219">
        <f>VLOOKUP(B366,RPT_BAO_HIEM!$B$5:$N$1000,11,FALSE)</f>
        <v>393680</v>
      </c>
      <c r="V366" s="219">
        <f>VLOOKUP(B366,RPT_BAO_HIEM!$B$5:$N$1000,12,FALSE)</f>
        <v>73815</v>
      </c>
      <c r="W366" s="219">
        <f>VLOOKUP(B366,RPT_BAO_HIEM!$B$5:$N$1000,13,FALSE)</f>
        <v>49210</v>
      </c>
      <c r="X366" s="220">
        <f>VLOOKUP(B366,RPT_DOAN_PHI!$B$5:$H$968,7,FALSE)</f>
        <v>58249</v>
      </c>
      <c r="Y366" s="219">
        <f>VLOOKUP(B366,RPT_THUE!$B$5:$H$933,7,FALSE)</f>
        <v>14573.730769230751</v>
      </c>
      <c r="Z366" s="219">
        <f t="shared" si="9"/>
        <v>589527.73076923075</v>
      </c>
      <c r="AA366" s="221">
        <f t="shared" si="10"/>
        <v>5613134.662393162</v>
      </c>
      <c r="AB366" s="221"/>
      <c r="AC366" s="221"/>
      <c r="AD366" s="221">
        <f t="shared" si="15"/>
        <v>5613134.662393162</v>
      </c>
      <c r="AE366">
        <v>5613134.662393162</v>
      </c>
      <c r="AF366" s="338">
        <f t="shared" si="20"/>
        <v>0</v>
      </c>
    </row>
    <row r="367" spans="1:32" ht="14.25" x14ac:dyDescent="0.2">
      <c r="A367" s="89">
        <f t="shared" si="21"/>
        <v>364</v>
      </c>
      <c r="B367" s="212">
        <f>GD_CHUNG!B369</f>
        <v>11133</v>
      </c>
      <c r="C367" s="212" t="str">
        <f>GD_CHUNG!C369</f>
        <v>Phù Định</v>
      </c>
      <c r="D367" s="212" t="str">
        <f>GD_CHUNG!D369</f>
        <v>NV Lái xe - VHTTB</v>
      </c>
      <c r="E367" s="213" t="str">
        <f>GD_CHUNG!G369</f>
        <v>HD3N</v>
      </c>
      <c r="F367" s="214">
        <f>VLOOKUP(B367,GD_LCD_HS_LNS!$B$4:$E$1000,4,FALSE)</f>
        <v>4921000</v>
      </c>
      <c r="G367" s="215">
        <f>VLOOKUP(B367,GD_CHUNG!$B$5:$N$594,13,FALSE)</f>
        <v>11521309936010</v>
      </c>
      <c r="H367" s="216">
        <f>VLOOKUP(B367,GD_CHAM_CONG!$C$6:$AN$997,38,FALSE)</f>
        <v>27</v>
      </c>
      <c r="I367" s="216">
        <f>VLOOKUP(B367,GD_CHAM_CONG!$C$6:$AS$997,39,FALSE)+VLOOKUP(B367,GD_CHAM_CONG!$C$6:$AS$997,40,FALSE)+VLOOKUP(B367,GD_CHAM_CONG!$C$6:$AS$997,41,FALSE)+VLOOKUP(B367,GD_CHAM_CONG!$C$6:$AS$997,42,FALSE)+VLOOKUP(B367,GD_CHAM_CONG!$C$6:$AS$997,43,FALSE)</f>
        <v>0</v>
      </c>
      <c r="J367" s="216">
        <f>VLOOKUP(B367,GD_CHAM_CONG!$C$6:$AV$997,44,FALSE)+VLOOKUP(B367,GD_CHAM_CONG!$C$6:$AV$997,45,FALSE)+VLOOKUP(B367,GD_CHAM_CONG!$C$6:$AV$997,46,FALSE)</f>
        <v>0</v>
      </c>
      <c r="K367" s="216">
        <f>VLOOKUP(B367,GD_CHAM_CONG!$C$6:$AW$997,47,FALSE)</f>
        <v>0</v>
      </c>
      <c r="L367" s="216">
        <f>VLOOKUP(B367,GD_CHAM_CONG!$C$6:$AZ$997,47,FALSE)+VLOOKUP(B367,GD_CHAM_CONG!$C$6:$AZ$997,48,FALSE)</f>
        <v>0</v>
      </c>
      <c r="M367" s="216">
        <f>VLOOKUP(B367,GD_CHAM_CONG!$C$6:$BF$997,50,FALSE)+VLOOKUP(B367,GD_CHAM_CONG!$C$6:$BF$997,51,FALSE)+VLOOKUP(B367,GD_CHAM_CONG!$C$6:$BF$997,52,FALSE)+VLOOKUP(B367,GD_CHAM_CONG!$C$6:$BF$997,53,FALSE)+VLOOKUP(B367,GD_CHAM_CONG!$C$6:$BF$997,54,FALSE)</f>
        <v>0</v>
      </c>
      <c r="N367" s="217">
        <f>VLOOKUP(B367,GD_CHAM_CONG!$C$1:$BJ$480,60,FALSE)</f>
        <v>1</v>
      </c>
      <c r="O367" s="218">
        <f>RPT_LNS_LUONG_CHE_DO!BA369</f>
        <v>8100000</v>
      </c>
      <c r="P367" s="218">
        <f>VLOOKUP(B367,RPT_LNS_LUONG_CHE_DO!$B$5:$CA$989,78,FALSE)</f>
        <v>0</v>
      </c>
      <c r="Q367" s="218">
        <f>VLOOKUP(B367,RPT_PHU_CAP_TN!$B$5:$G$1000,6,FALSE)</f>
        <v>0</v>
      </c>
      <c r="R367" s="218">
        <f>VLOOKUP(B367,RPT_TIEN_AN_TRUA!$B$5:$I$1000,8,FALSE)</f>
        <v>680000</v>
      </c>
      <c r="S367" s="218">
        <f>VLOOKUP(B367,RPT_LNS_LUONG_CHE_DO!$B$5:$BV$993,68,FALSE)+VLOOKUP(B367,RPT_LNS_LUONG_CHE_DO!$B$5:$BW$993,69,FALSE)</f>
        <v>0</v>
      </c>
      <c r="T367" s="218">
        <f t="shared" si="8"/>
        <v>8780000</v>
      </c>
      <c r="U367" s="219">
        <f>VLOOKUP(B367,RPT_BAO_HIEM!$B$5:$N$1000,11,FALSE)</f>
        <v>393680</v>
      </c>
      <c r="V367" s="219">
        <f>VLOOKUP(B367,RPT_BAO_HIEM!$B$5:$N$1000,12,FALSE)</f>
        <v>73815</v>
      </c>
      <c r="W367" s="219">
        <f>VLOOKUP(B367,RPT_BAO_HIEM!$B$5:$N$1000,13,FALSE)</f>
        <v>49210</v>
      </c>
      <c r="X367" s="220">
        <f>VLOOKUP(B367,RPT_DOAN_PHI!$B$5:$H$968,7,FALSE)</f>
        <v>81000</v>
      </c>
      <c r="Y367" s="219">
        <f>VLOOKUP(B367,RPT_THUE!$B$5:$H$933,7,FALSE)</f>
        <v>112129.5</v>
      </c>
      <c r="Z367" s="219">
        <f t="shared" si="9"/>
        <v>709834.5</v>
      </c>
      <c r="AA367" s="221">
        <f t="shared" si="10"/>
        <v>8070165.5</v>
      </c>
      <c r="AB367" s="309">
        <v>320760</v>
      </c>
      <c r="AC367" s="221"/>
      <c r="AD367" s="221">
        <f t="shared" si="15"/>
        <v>7749405.5</v>
      </c>
      <c r="AE367">
        <v>7749405.5</v>
      </c>
      <c r="AF367" s="338">
        <f t="shared" si="20"/>
        <v>0</v>
      </c>
    </row>
    <row r="368" spans="1:32" ht="14.25" x14ac:dyDescent="0.2">
      <c r="A368" s="89">
        <f t="shared" si="21"/>
        <v>365</v>
      </c>
      <c r="B368" s="212">
        <f>GD_CHUNG!B370</f>
        <v>11134</v>
      </c>
      <c r="C368" s="212" t="str">
        <f>GD_CHUNG!C370</f>
        <v>Hồ Ngọc Hà</v>
      </c>
      <c r="D368" s="212" t="str">
        <f>GD_CHUNG!D370</f>
        <v>NV Lái xe - VHTTB</v>
      </c>
      <c r="E368" s="213" t="str">
        <f>GD_CHUNG!G370</f>
        <v>HD3N</v>
      </c>
      <c r="F368" s="214">
        <f>VLOOKUP(B368,GD_LCD_HS_LNS!$B$4:$E$1000,4,FALSE)</f>
        <v>4921000</v>
      </c>
      <c r="G368" s="215">
        <f>VLOOKUP(B368,GD_CHUNG!$B$5:$N$594,13,FALSE)</f>
        <v>19026970115013</v>
      </c>
      <c r="H368" s="216">
        <f>VLOOKUP(B368,GD_CHAM_CONG!$C$6:$AN$997,38,FALSE)</f>
        <v>20</v>
      </c>
      <c r="I368" s="216">
        <f>VLOOKUP(B368,GD_CHAM_CONG!$C$6:$AS$997,39,FALSE)+VLOOKUP(B368,GD_CHAM_CONG!$C$6:$AS$997,40,FALSE)+VLOOKUP(B368,GD_CHAM_CONG!$C$6:$AS$997,41,FALSE)+VLOOKUP(B368,GD_CHAM_CONG!$C$6:$AS$997,42,FALSE)+VLOOKUP(B368,GD_CHAM_CONG!$C$6:$AS$997,43,FALSE)</f>
        <v>0</v>
      </c>
      <c r="J368" s="216">
        <f>VLOOKUP(B368,GD_CHAM_CONG!$C$6:$AV$997,44,FALSE)+VLOOKUP(B368,GD_CHAM_CONG!$C$6:$AV$997,45,FALSE)+VLOOKUP(B368,GD_CHAM_CONG!$C$6:$AV$997,46,FALSE)</f>
        <v>0</v>
      </c>
      <c r="K368" s="216">
        <f>VLOOKUP(B368,GD_CHAM_CONG!$C$6:$AW$997,47,FALSE)</f>
        <v>0</v>
      </c>
      <c r="L368" s="216">
        <f>VLOOKUP(B368,GD_CHAM_CONG!$C$6:$AZ$997,47,FALSE)+VLOOKUP(B368,GD_CHAM_CONG!$C$6:$AZ$997,48,FALSE)</f>
        <v>7</v>
      </c>
      <c r="M368" s="216">
        <f>VLOOKUP(B368,GD_CHAM_CONG!$C$6:$BF$997,50,FALSE)+VLOOKUP(B368,GD_CHAM_CONG!$C$6:$BF$997,51,FALSE)+VLOOKUP(B368,GD_CHAM_CONG!$C$6:$BF$997,52,FALSE)+VLOOKUP(B368,GD_CHAM_CONG!$C$6:$BF$997,53,FALSE)+VLOOKUP(B368,GD_CHAM_CONG!$C$6:$BF$997,54,FALSE)</f>
        <v>0</v>
      </c>
      <c r="N368" s="217">
        <f>VLOOKUP(B368,GD_CHAM_CONG!$C$1:$BJ$480,60,FALSE)</f>
        <v>1</v>
      </c>
      <c r="O368" s="218">
        <f>RPT_LNS_LUONG_CHE_DO!BA370</f>
        <v>6000000</v>
      </c>
      <c r="P368" s="218">
        <f>VLOOKUP(B368,RPT_LNS_LUONG_CHE_DO!$B$5:$CA$989,78,FALSE)</f>
        <v>1324884.6153846153</v>
      </c>
      <c r="Q368" s="218">
        <f>VLOOKUP(B368,RPT_PHU_CAP_TN!$B$5:$G$1000,6,FALSE)</f>
        <v>0</v>
      </c>
      <c r="R368" s="218">
        <f>VLOOKUP(B368,RPT_TIEN_AN_TRUA!$B$5:$I$1000,8,FALSE)</f>
        <v>503703.70370370365</v>
      </c>
      <c r="S368" s="218">
        <f>VLOOKUP(B368,RPT_LNS_LUONG_CHE_DO!$B$5:$BV$993,68,FALSE)+VLOOKUP(B368,RPT_LNS_LUONG_CHE_DO!$B$5:$BW$993,69,FALSE)</f>
        <v>0</v>
      </c>
      <c r="T368" s="218">
        <f t="shared" si="8"/>
        <v>7828588.3190883184</v>
      </c>
      <c r="U368" s="219">
        <f>VLOOKUP(B368,RPT_BAO_HIEM!$B$5:$N$1000,11,FALSE)</f>
        <v>393680</v>
      </c>
      <c r="V368" s="219">
        <f>VLOOKUP(B368,RPT_BAO_HIEM!$B$5:$N$1000,12,FALSE)</f>
        <v>73815</v>
      </c>
      <c r="W368" s="219">
        <f>VLOOKUP(B368,RPT_BAO_HIEM!$B$5:$N$1000,13,FALSE)</f>
        <v>49210</v>
      </c>
      <c r="X368" s="220">
        <f>VLOOKUP(B368,RPT_DOAN_PHI!$B$5:$H$968,7,FALSE)</f>
        <v>73249</v>
      </c>
      <c r="Y368" s="219">
        <f>VLOOKUP(B368,RPT_THUE!$B$5:$H$933,7,FALSE)</f>
        <v>0</v>
      </c>
      <c r="Z368" s="219">
        <f t="shared" si="9"/>
        <v>589954</v>
      </c>
      <c r="AA368" s="221">
        <f t="shared" si="10"/>
        <v>7238634.3190883184</v>
      </c>
      <c r="AB368" s="221"/>
      <c r="AC368" s="221"/>
      <c r="AD368" s="221">
        <f t="shared" si="15"/>
        <v>7238634.3190883184</v>
      </c>
      <c r="AE368">
        <v>7238634.3190883184</v>
      </c>
      <c r="AF368" s="338">
        <f t="shared" si="20"/>
        <v>0</v>
      </c>
    </row>
    <row r="369" spans="1:32" ht="14.25" x14ac:dyDescent="0.2">
      <c r="A369" s="89">
        <f t="shared" si="21"/>
        <v>366</v>
      </c>
      <c r="B369" s="212">
        <f>GD_CHUNG!B371</f>
        <v>11135</v>
      </c>
      <c r="C369" s="212" t="str">
        <f>GD_CHUNG!C371</f>
        <v>Nguyễn Đắc Thanh</v>
      </c>
      <c r="D369" s="212" t="str">
        <f>GD_CHUNG!D371</f>
        <v>NV Lái xe - VHTTB</v>
      </c>
      <c r="E369" s="213" t="str">
        <f>GD_CHUNG!G371</f>
        <v>HD3N</v>
      </c>
      <c r="F369" s="214">
        <f>VLOOKUP(B369,GD_LCD_HS_LNS!$B$4:$E$1000,4,FALSE)</f>
        <v>4921000</v>
      </c>
      <c r="G369" s="215">
        <f>VLOOKUP(B369,GD_CHUNG!$B$5:$N$594,13,FALSE)</f>
        <v>19026970116011</v>
      </c>
      <c r="H369" s="216">
        <f>VLOOKUP(B369,GD_CHAM_CONG!$C$6:$AN$997,38,FALSE)</f>
        <v>23</v>
      </c>
      <c r="I369" s="216">
        <f>VLOOKUP(B369,GD_CHAM_CONG!$C$6:$AS$997,39,FALSE)+VLOOKUP(B369,GD_CHAM_CONG!$C$6:$AS$997,40,FALSE)+VLOOKUP(B369,GD_CHAM_CONG!$C$6:$AS$997,41,FALSE)+VLOOKUP(B369,GD_CHAM_CONG!$C$6:$AS$997,42,FALSE)+VLOOKUP(B369,GD_CHAM_CONG!$C$6:$AS$997,43,FALSE)</f>
        <v>4</v>
      </c>
      <c r="J369" s="216">
        <f>VLOOKUP(B369,GD_CHAM_CONG!$C$6:$AV$997,44,FALSE)+VLOOKUP(B369,GD_CHAM_CONG!$C$6:$AV$997,45,FALSE)+VLOOKUP(B369,GD_CHAM_CONG!$C$6:$AV$997,46,FALSE)</f>
        <v>0</v>
      </c>
      <c r="K369" s="216">
        <f>VLOOKUP(B369,GD_CHAM_CONG!$C$6:$AW$997,47,FALSE)</f>
        <v>0</v>
      </c>
      <c r="L369" s="216">
        <f>VLOOKUP(B369,GD_CHAM_CONG!$C$6:$AZ$997,47,FALSE)+VLOOKUP(B369,GD_CHAM_CONG!$C$6:$AZ$997,48,FALSE)</f>
        <v>0</v>
      </c>
      <c r="M369" s="216">
        <f>VLOOKUP(B369,GD_CHAM_CONG!$C$6:$BF$997,50,FALSE)+VLOOKUP(B369,GD_CHAM_CONG!$C$6:$BF$997,51,FALSE)+VLOOKUP(B369,GD_CHAM_CONG!$C$6:$BF$997,52,FALSE)+VLOOKUP(B369,GD_CHAM_CONG!$C$6:$BF$997,53,FALSE)+VLOOKUP(B369,GD_CHAM_CONG!$C$6:$BF$997,54,FALSE)</f>
        <v>0</v>
      </c>
      <c r="N369" s="217">
        <f>VLOOKUP(B369,GD_CHAM_CONG!$C$1:$BJ$480,60,FALSE)</f>
        <v>1</v>
      </c>
      <c r="O369" s="218">
        <f>RPT_LNS_LUONG_CHE_DO!BA371</f>
        <v>6900000.0000000009</v>
      </c>
      <c r="P369" s="218">
        <f>VLOOKUP(B369,RPT_LNS_LUONG_CHE_DO!$B$5:$CA$989,78,FALSE)</f>
        <v>0</v>
      </c>
      <c r="Q369" s="218">
        <f>VLOOKUP(B369,RPT_PHU_CAP_TN!$B$5:$G$1000,6,FALSE)</f>
        <v>0</v>
      </c>
      <c r="R369" s="218">
        <f>VLOOKUP(B369,RPT_TIEN_AN_TRUA!$B$5:$I$1000,8,FALSE)</f>
        <v>579259.25925925921</v>
      </c>
      <c r="S369" s="218">
        <f>VLOOKUP(B369,RPT_LNS_LUONG_CHE_DO!$B$5:$BV$993,68,FALSE)+VLOOKUP(B369,RPT_LNS_LUONG_CHE_DO!$B$5:$BW$993,69,FALSE)</f>
        <v>0</v>
      </c>
      <c r="T369" s="218">
        <f t="shared" si="8"/>
        <v>7479259.2592592603</v>
      </c>
      <c r="U369" s="219">
        <f>VLOOKUP(B369,RPT_BAO_HIEM!$B$5:$N$1000,11,FALSE)</f>
        <v>393680</v>
      </c>
      <c r="V369" s="219">
        <f>VLOOKUP(B369,RPT_BAO_HIEM!$B$5:$N$1000,12,FALSE)</f>
        <v>73815</v>
      </c>
      <c r="W369" s="219">
        <f>VLOOKUP(B369,RPT_BAO_HIEM!$B$5:$N$1000,13,FALSE)</f>
        <v>49210</v>
      </c>
      <c r="X369" s="220">
        <f>VLOOKUP(B369,RPT_DOAN_PHI!$B$5:$H$968,7,FALSE)</f>
        <v>69000</v>
      </c>
      <c r="Y369" s="219">
        <f>VLOOKUP(B369,RPT_THUE!$B$5:$H$933,7,FALSE)</f>
        <v>0</v>
      </c>
      <c r="Z369" s="219">
        <f t="shared" si="9"/>
        <v>585705</v>
      </c>
      <c r="AA369" s="221">
        <f t="shared" si="10"/>
        <v>6893554.2592592603</v>
      </c>
      <c r="AB369" s="309">
        <v>2004750</v>
      </c>
      <c r="AC369" s="221"/>
      <c r="AD369" s="221">
        <f t="shared" si="15"/>
        <v>4888804.2592592603</v>
      </c>
      <c r="AE369">
        <v>4888804.2592592603</v>
      </c>
      <c r="AF369" s="338">
        <f t="shared" si="20"/>
        <v>0</v>
      </c>
    </row>
    <row r="370" spans="1:32" ht="14.25" x14ac:dyDescent="0.2">
      <c r="A370" s="89">
        <f t="shared" si="21"/>
        <v>367</v>
      </c>
      <c r="B370" s="212">
        <f>GD_CHUNG!B372</f>
        <v>11136</v>
      </c>
      <c r="C370" s="212" t="str">
        <f>GD_CHUNG!C372</f>
        <v>Nguyễn Huy Dũng</v>
      </c>
      <c r="D370" s="212" t="str">
        <f>GD_CHUNG!D372</f>
        <v>NV Lái xe - VHTTB</v>
      </c>
      <c r="E370" s="213" t="str">
        <f>GD_CHUNG!G372</f>
        <v>HD3N</v>
      </c>
      <c r="F370" s="214">
        <f>VLOOKUP(B370,GD_LCD_HS_LNS!$B$4:$E$1000,4,FALSE)</f>
        <v>4166000</v>
      </c>
      <c r="G370" s="215">
        <f>VLOOKUP(B370,GD_CHUNG!$B$5:$N$594,13,FALSE)</f>
        <v>19026970117016</v>
      </c>
      <c r="H370" s="216">
        <f>VLOOKUP(B370,GD_CHAM_CONG!$C$6:$AN$997,38,FALSE)</f>
        <v>27</v>
      </c>
      <c r="I370" s="216">
        <f>VLOOKUP(B370,GD_CHAM_CONG!$C$6:$AS$997,39,FALSE)+VLOOKUP(B370,GD_CHAM_CONG!$C$6:$AS$997,40,FALSE)+VLOOKUP(B370,GD_CHAM_CONG!$C$6:$AS$997,41,FALSE)+VLOOKUP(B370,GD_CHAM_CONG!$C$6:$AS$997,42,FALSE)+VLOOKUP(B370,GD_CHAM_CONG!$C$6:$AS$997,43,FALSE)</f>
        <v>0</v>
      </c>
      <c r="J370" s="216">
        <f>VLOOKUP(B370,GD_CHAM_CONG!$C$6:$AV$997,44,FALSE)+VLOOKUP(B370,GD_CHAM_CONG!$C$6:$AV$997,45,FALSE)+VLOOKUP(B370,GD_CHAM_CONG!$C$6:$AV$997,46,FALSE)</f>
        <v>0</v>
      </c>
      <c r="K370" s="216">
        <f>VLOOKUP(B370,GD_CHAM_CONG!$C$6:$AW$997,47,FALSE)</f>
        <v>0</v>
      </c>
      <c r="L370" s="216">
        <f>VLOOKUP(B370,GD_CHAM_CONG!$C$6:$AZ$997,47,FALSE)+VLOOKUP(B370,GD_CHAM_CONG!$C$6:$AZ$997,48,FALSE)</f>
        <v>0</v>
      </c>
      <c r="M370" s="216">
        <f>VLOOKUP(B370,GD_CHAM_CONG!$C$6:$BF$997,50,FALSE)+VLOOKUP(B370,GD_CHAM_CONG!$C$6:$BF$997,51,FALSE)+VLOOKUP(B370,GD_CHAM_CONG!$C$6:$BF$997,52,FALSE)+VLOOKUP(B370,GD_CHAM_CONG!$C$6:$BF$997,53,FALSE)+VLOOKUP(B370,GD_CHAM_CONG!$C$6:$BF$997,54,FALSE)</f>
        <v>0</v>
      </c>
      <c r="N370" s="217">
        <f>VLOOKUP(B370,GD_CHAM_CONG!$C$1:$BJ$480,60,FALSE)</f>
        <v>0.9</v>
      </c>
      <c r="O370" s="218">
        <f>RPT_LNS_LUONG_CHE_DO!BA372</f>
        <v>6804000</v>
      </c>
      <c r="P370" s="218">
        <f>VLOOKUP(B370,RPT_LNS_LUONG_CHE_DO!$B$5:$CA$989,78,FALSE)</f>
        <v>0</v>
      </c>
      <c r="Q370" s="218">
        <f>VLOOKUP(B370,RPT_PHU_CAP_TN!$B$5:$G$1000,6,FALSE)</f>
        <v>0</v>
      </c>
      <c r="R370" s="218">
        <f>VLOOKUP(B370,RPT_TIEN_AN_TRUA!$B$5:$I$1000,8,FALSE)</f>
        <v>680000</v>
      </c>
      <c r="S370" s="218">
        <f>VLOOKUP(B370,RPT_LNS_LUONG_CHE_DO!$B$5:$BV$993,68,FALSE)+VLOOKUP(B370,RPT_LNS_LUONG_CHE_DO!$B$5:$BW$993,69,FALSE)</f>
        <v>0</v>
      </c>
      <c r="T370" s="218">
        <f t="shared" si="8"/>
        <v>7484000</v>
      </c>
      <c r="U370" s="219">
        <f>VLOOKUP(B370,RPT_BAO_HIEM!$B$5:$N$1000,11,FALSE)</f>
        <v>333280</v>
      </c>
      <c r="V370" s="219">
        <f>VLOOKUP(B370,RPT_BAO_HIEM!$B$5:$N$1000,12,FALSE)</f>
        <v>62490</v>
      </c>
      <c r="W370" s="219">
        <f>VLOOKUP(B370,RPT_BAO_HIEM!$B$5:$N$1000,13,FALSE)</f>
        <v>41660</v>
      </c>
      <c r="X370" s="220">
        <f>VLOOKUP(B370,RPT_DOAN_PHI!$B$5:$H$968,7,FALSE)</f>
        <v>68040</v>
      </c>
      <c r="Y370" s="219">
        <f>VLOOKUP(B370,RPT_THUE!$B$5:$H$933,7,FALSE)</f>
        <v>213117</v>
      </c>
      <c r="Z370" s="219">
        <f t="shared" si="9"/>
        <v>718587</v>
      </c>
      <c r="AA370" s="221">
        <f t="shared" si="10"/>
        <v>6765413</v>
      </c>
      <c r="AB370" s="309">
        <v>224532</v>
      </c>
      <c r="AC370" s="221"/>
      <c r="AD370" s="221">
        <f t="shared" si="15"/>
        <v>6540881</v>
      </c>
      <c r="AE370">
        <v>6540881</v>
      </c>
      <c r="AF370" s="338">
        <f t="shared" si="20"/>
        <v>0</v>
      </c>
    </row>
    <row r="371" spans="1:32" ht="14.25" x14ac:dyDescent="0.2">
      <c r="A371" s="89">
        <f t="shared" si="21"/>
        <v>368</v>
      </c>
      <c r="B371" s="212">
        <f>GD_CHUNG!B373</f>
        <v>11137</v>
      </c>
      <c r="C371" s="212" t="str">
        <f>GD_CHUNG!C373</f>
        <v>Nguyễn Văn Phong</v>
      </c>
      <c r="D371" s="212" t="str">
        <f>GD_CHUNG!D373</f>
        <v>NV Lái xe - VHTTB</v>
      </c>
      <c r="E371" s="213" t="str">
        <f>GD_CHUNG!G373</f>
        <v>HD3N</v>
      </c>
      <c r="F371" s="214">
        <f>VLOOKUP(B371,GD_LCD_HS_LNS!$B$4:$E$1000,4,FALSE)</f>
        <v>4166000</v>
      </c>
      <c r="G371" s="215">
        <f>VLOOKUP(B371,GD_CHUNG!$B$5:$N$594,13,FALSE)</f>
        <v>19027009697019</v>
      </c>
      <c r="H371" s="216">
        <f>VLOOKUP(B371,GD_CHAM_CONG!$C$6:$AN$997,38,FALSE)</f>
        <v>27</v>
      </c>
      <c r="I371" s="216">
        <f>VLOOKUP(B371,GD_CHAM_CONG!$C$6:$AS$997,39,FALSE)+VLOOKUP(B371,GD_CHAM_CONG!$C$6:$AS$997,40,FALSE)+VLOOKUP(B371,GD_CHAM_CONG!$C$6:$AS$997,41,FALSE)+VLOOKUP(B371,GD_CHAM_CONG!$C$6:$AS$997,42,FALSE)+VLOOKUP(B371,GD_CHAM_CONG!$C$6:$AS$997,43,FALSE)</f>
        <v>0</v>
      </c>
      <c r="J371" s="216">
        <f>VLOOKUP(B371,GD_CHAM_CONG!$C$6:$AV$997,44,FALSE)+VLOOKUP(B371,GD_CHAM_CONG!$C$6:$AV$997,45,FALSE)+VLOOKUP(B371,GD_CHAM_CONG!$C$6:$AV$997,46,FALSE)</f>
        <v>0</v>
      </c>
      <c r="K371" s="216">
        <f>VLOOKUP(B371,GD_CHAM_CONG!$C$6:$AW$997,47,FALSE)</f>
        <v>0</v>
      </c>
      <c r="L371" s="216">
        <f>VLOOKUP(B371,GD_CHAM_CONG!$C$6:$AZ$997,47,FALSE)+VLOOKUP(B371,GD_CHAM_CONG!$C$6:$AZ$997,48,FALSE)</f>
        <v>0</v>
      </c>
      <c r="M371" s="216">
        <f>VLOOKUP(B371,GD_CHAM_CONG!$C$6:$BF$997,50,FALSE)+VLOOKUP(B371,GD_CHAM_CONG!$C$6:$BF$997,51,FALSE)+VLOOKUP(B371,GD_CHAM_CONG!$C$6:$BF$997,52,FALSE)+VLOOKUP(B371,GD_CHAM_CONG!$C$6:$BF$997,53,FALSE)+VLOOKUP(B371,GD_CHAM_CONG!$C$6:$BF$997,54,FALSE)</f>
        <v>0</v>
      </c>
      <c r="N371" s="217">
        <f>VLOOKUP(B371,GD_CHAM_CONG!$C$1:$BJ$480,60,FALSE)</f>
        <v>0.95</v>
      </c>
      <c r="O371" s="218">
        <f>RPT_LNS_LUONG_CHE_DO!BA373</f>
        <v>7181999.9999999991</v>
      </c>
      <c r="P371" s="218">
        <f>VLOOKUP(B371,RPT_LNS_LUONG_CHE_DO!$B$5:$CA$989,78,FALSE)</f>
        <v>0</v>
      </c>
      <c r="Q371" s="218">
        <f>VLOOKUP(B371,RPT_PHU_CAP_TN!$B$5:$G$1000,6,FALSE)</f>
        <v>0</v>
      </c>
      <c r="R371" s="218">
        <f>VLOOKUP(B371,RPT_TIEN_AN_TRUA!$B$5:$I$1000,8,FALSE)</f>
        <v>680000</v>
      </c>
      <c r="S371" s="218">
        <f>VLOOKUP(B371,RPT_LNS_LUONG_CHE_DO!$B$5:$BV$993,68,FALSE)+VLOOKUP(B371,RPT_LNS_LUONG_CHE_DO!$B$5:$BW$993,69,FALSE)</f>
        <v>0</v>
      </c>
      <c r="T371" s="218">
        <f t="shared" si="8"/>
        <v>7861999.9999999991</v>
      </c>
      <c r="U371" s="219">
        <f>VLOOKUP(B371,RPT_BAO_HIEM!$B$5:$N$1000,11,FALSE)</f>
        <v>333280</v>
      </c>
      <c r="V371" s="219">
        <f>VLOOKUP(B371,RPT_BAO_HIEM!$B$5:$N$1000,12,FALSE)</f>
        <v>62490</v>
      </c>
      <c r="W371" s="219">
        <f>VLOOKUP(B371,RPT_BAO_HIEM!$B$5:$N$1000,13,FALSE)</f>
        <v>41660</v>
      </c>
      <c r="X371" s="220">
        <f>VLOOKUP(B371,RPT_DOAN_PHI!$B$5:$H$968,7,FALSE)</f>
        <v>71820</v>
      </c>
      <c r="Y371" s="219">
        <f>VLOOKUP(B371,RPT_THUE!$B$5:$H$933,7,FALSE)</f>
        <v>243356.99999999997</v>
      </c>
      <c r="Z371" s="219">
        <f t="shared" si="9"/>
        <v>752607</v>
      </c>
      <c r="AA371" s="221">
        <f t="shared" si="10"/>
        <v>7109392.9999999991</v>
      </c>
      <c r="AB371" s="221"/>
      <c r="AC371" s="221"/>
      <c r="AD371" s="221">
        <f t="shared" si="15"/>
        <v>7109392.9999999991</v>
      </c>
      <c r="AE371">
        <v>7109392.9999999991</v>
      </c>
      <c r="AF371" s="338">
        <f t="shared" si="20"/>
        <v>0</v>
      </c>
    </row>
    <row r="372" spans="1:32" ht="14.25" x14ac:dyDescent="0.2">
      <c r="A372" s="89">
        <f t="shared" si="21"/>
        <v>369</v>
      </c>
      <c r="B372" s="212">
        <f>GD_CHUNG!B374</f>
        <v>11138</v>
      </c>
      <c r="C372" s="212" t="str">
        <f>GD_CHUNG!C374</f>
        <v>Phạm Việt Tùng</v>
      </c>
      <c r="D372" s="212" t="str">
        <f>GD_CHUNG!D374</f>
        <v>NV Lái xe - VHTTB</v>
      </c>
      <c r="E372" s="213" t="str">
        <f>GD_CHUNG!G374</f>
        <v>HD3N</v>
      </c>
      <c r="F372" s="214">
        <f>VLOOKUP(B372,GD_LCD_HS_LNS!$B$4:$E$1000,4,FALSE)</f>
        <v>4921000</v>
      </c>
      <c r="G372" s="215">
        <f>VLOOKUP(B372,GD_CHUNG!$B$5:$N$594,13,FALSE)</f>
        <v>19026970119019</v>
      </c>
      <c r="H372" s="216">
        <f>VLOOKUP(B372,GD_CHAM_CONG!$C$6:$AN$997,38,FALSE)</f>
        <v>27</v>
      </c>
      <c r="I372" s="216">
        <f>VLOOKUP(B372,GD_CHAM_CONG!$C$6:$AS$997,39,FALSE)+VLOOKUP(B372,GD_CHAM_CONG!$C$6:$AS$997,40,FALSE)+VLOOKUP(B372,GD_CHAM_CONG!$C$6:$AS$997,41,FALSE)+VLOOKUP(B372,GD_CHAM_CONG!$C$6:$AS$997,42,FALSE)+VLOOKUP(B372,GD_CHAM_CONG!$C$6:$AS$997,43,FALSE)</f>
        <v>0</v>
      </c>
      <c r="J372" s="216">
        <f>VLOOKUP(B372,GD_CHAM_CONG!$C$6:$AV$997,44,FALSE)+VLOOKUP(B372,GD_CHAM_CONG!$C$6:$AV$997,45,FALSE)+VLOOKUP(B372,GD_CHAM_CONG!$C$6:$AV$997,46,FALSE)</f>
        <v>0</v>
      </c>
      <c r="K372" s="216">
        <f>VLOOKUP(B372,GD_CHAM_CONG!$C$6:$AW$997,47,FALSE)</f>
        <v>0</v>
      </c>
      <c r="L372" s="216">
        <f>VLOOKUP(B372,GD_CHAM_CONG!$C$6:$AZ$997,47,FALSE)+VLOOKUP(B372,GD_CHAM_CONG!$C$6:$AZ$997,48,FALSE)</f>
        <v>0</v>
      </c>
      <c r="M372" s="216">
        <f>VLOOKUP(B372,GD_CHAM_CONG!$C$6:$BF$997,50,FALSE)+VLOOKUP(B372,GD_CHAM_CONG!$C$6:$BF$997,51,FALSE)+VLOOKUP(B372,GD_CHAM_CONG!$C$6:$BF$997,52,FALSE)+VLOOKUP(B372,GD_CHAM_CONG!$C$6:$BF$997,53,FALSE)+VLOOKUP(B372,GD_CHAM_CONG!$C$6:$BF$997,54,FALSE)</f>
        <v>0</v>
      </c>
      <c r="N372" s="217">
        <f>VLOOKUP(B372,GD_CHAM_CONG!$C$1:$BJ$480,60,FALSE)</f>
        <v>0.97</v>
      </c>
      <c r="O372" s="218">
        <f>RPT_LNS_LUONG_CHE_DO!BA374</f>
        <v>7857000</v>
      </c>
      <c r="P372" s="218">
        <f>VLOOKUP(B372,RPT_LNS_LUONG_CHE_DO!$B$5:$CA$989,78,FALSE)</f>
        <v>0</v>
      </c>
      <c r="Q372" s="218">
        <f>VLOOKUP(B372,RPT_PHU_CAP_TN!$B$5:$G$1000,6,FALSE)</f>
        <v>0</v>
      </c>
      <c r="R372" s="218">
        <f>VLOOKUP(B372,RPT_TIEN_AN_TRUA!$B$5:$I$1000,8,FALSE)</f>
        <v>680000</v>
      </c>
      <c r="S372" s="218">
        <f>VLOOKUP(B372,RPT_LNS_LUONG_CHE_DO!$B$5:$BV$993,68,FALSE)+VLOOKUP(B372,RPT_LNS_LUONG_CHE_DO!$B$5:$BW$993,69,FALSE)</f>
        <v>0</v>
      </c>
      <c r="T372" s="218">
        <f t="shared" si="8"/>
        <v>8537000</v>
      </c>
      <c r="U372" s="219">
        <f>VLOOKUP(B372,RPT_BAO_HIEM!$B$5:$N$1000,11,FALSE)</f>
        <v>393680</v>
      </c>
      <c r="V372" s="219">
        <f>VLOOKUP(B372,RPT_BAO_HIEM!$B$5:$N$1000,12,FALSE)</f>
        <v>73815</v>
      </c>
      <c r="W372" s="219">
        <f>VLOOKUP(B372,RPT_BAO_HIEM!$B$5:$N$1000,13,FALSE)</f>
        <v>49210</v>
      </c>
      <c r="X372" s="220">
        <f>VLOOKUP(B372,RPT_DOAN_PHI!$B$5:$H$968,7,FALSE)</f>
        <v>78570</v>
      </c>
      <c r="Y372" s="219">
        <f>VLOOKUP(B372,RPT_THUE!$B$5:$H$933,7,FALSE)</f>
        <v>269459</v>
      </c>
      <c r="Z372" s="219">
        <f t="shared" si="9"/>
        <v>864734</v>
      </c>
      <c r="AA372" s="221">
        <f t="shared" si="10"/>
        <v>7672266</v>
      </c>
      <c r="AB372" s="309">
        <v>721710</v>
      </c>
      <c r="AC372" s="221"/>
      <c r="AD372" s="221">
        <f t="shared" si="15"/>
        <v>6950556</v>
      </c>
      <c r="AE372">
        <v>6950556</v>
      </c>
      <c r="AF372" s="338">
        <f t="shared" si="20"/>
        <v>0</v>
      </c>
    </row>
    <row r="373" spans="1:32" ht="14.25" x14ac:dyDescent="0.2">
      <c r="A373" s="89">
        <f t="shared" si="21"/>
        <v>370</v>
      </c>
      <c r="B373" s="212">
        <f>GD_CHUNG!B375</f>
        <v>11139</v>
      </c>
      <c r="C373" s="212" t="str">
        <f>GD_CHUNG!C375</f>
        <v>Phùng Viết Dũng</v>
      </c>
      <c r="D373" s="212" t="str">
        <f>GD_CHUNG!D375</f>
        <v>NV Lái xe - VHTTB</v>
      </c>
      <c r="E373" s="213" t="str">
        <f>GD_CHUNG!G375</f>
        <v>HD3N</v>
      </c>
      <c r="F373" s="214">
        <f>VLOOKUP(B373,GD_LCD_HS_LNS!$B$4:$E$1000,4,FALSE)</f>
        <v>4166000</v>
      </c>
      <c r="G373" s="215">
        <f>VLOOKUP(B373,GD_CHUNG!$B$5:$N$594,13,FALSE)</f>
        <v>19026970120017</v>
      </c>
      <c r="H373" s="216">
        <f>VLOOKUP(B373,GD_CHAM_CONG!$C$6:$AN$997,38,FALSE)</f>
        <v>27</v>
      </c>
      <c r="I373" s="216">
        <f>VLOOKUP(B373,GD_CHAM_CONG!$C$6:$AS$997,39,FALSE)+VLOOKUP(B373,GD_CHAM_CONG!$C$6:$AS$997,40,FALSE)+VLOOKUP(B373,GD_CHAM_CONG!$C$6:$AS$997,41,FALSE)+VLOOKUP(B373,GD_CHAM_CONG!$C$6:$AS$997,42,FALSE)+VLOOKUP(B373,GD_CHAM_CONG!$C$6:$AS$997,43,FALSE)</f>
        <v>0</v>
      </c>
      <c r="J373" s="216">
        <f>VLOOKUP(B373,GD_CHAM_CONG!$C$6:$AV$997,44,FALSE)+VLOOKUP(B373,GD_CHAM_CONG!$C$6:$AV$997,45,FALSE)+VLOOKUP(B373,GD_CHAM_CONG!$C$6:$AV$997,46,FALSE)</f>
        <v>0</v>
      </c>
      <c r="K373" s="216">
        <f>VLOOKUP(B373,GD_CHAM_CONG!$C$6:$AW$997,47,FALSE)</f>
        <v>0</v>
      </c>
      <c r="L373" s="216">
        <f>VLOOKUP(B373,GD_CHAM_CONG!$C$6:$AZ$997,47,FALSE)+VLOOKUP(B373,GD_CHAM_CONG!$C$6:$AZ$997,48,FALSE)</f>
        <v>0</v>
      </c>
      <c r="M373" s="216">
        <f>VLOOKUP(B373,GD_CHAM_CONG!$C$6:$BF$997,50,FALSE)+VLOOKUP(B373,GD_CHAM_CONG!$C$6:$BF$997,51,FALSE)+VLOOKUP(B373,GD_CHAM_CONG!$C$6:$BF$997,52,FALSE)+VLOOKUP(B373,GD_CHAM_CONG!$C$6:$BF$997,53,FALSE)+VLOOKUP(B373,GD_CHAM_CONG!$C$6:$BF$997,54,FALSE)</f>
        <v>0</v>
      </c>
      <c r="N373" s="217">
        <f>VLOOKUP(B373,GD_CHAM_CONG!$C$1:$BJ$480,60,FALSE)</f>
        <v>0.95</v>
      </c>
      <c r="O373" s="218">
        <f>RPT_LNS_LUONG_CHE_DO!BA375</f>
        <v>7181999.9999999991</v>
      </c>
      <c r="P373" s="218">
        <f>VLOOKUP(B373,RPT_LNS_LUONG_CHE_DO!$B$5:$CA$989,78,FALSE)</f>
        <v>0</v>
      </c>
      <c r="Q373" s="218">
        <f>VLOOKUP(B373,RPT_PHU_CAP_TN!$B$5:$G$1000,6,FALSE)</f>
        <v>0</v>
      </c>
      <c r="R373" s="218">
        <f>VLOOKUP(B373,RPT_TIEN_AN_TRUA!$B$5:$I$1000,8,FALSE)</f>
        <v>680000</v>
      </c>
      <c r="S373" s="218">
        <f>VLOOKUP(B373,RPT_LNS_LUONG_CHE_DO!$B$5:$BV$993,68,FALSE)+VLOOKUP(B373,RPT_LNS_LUONG_CHE_DO!$B$5:$BW$993,69,FALSE)</f>
        <v>0</v>
      </c>
      <c r="T373" s="218">
        <f t="shared" si="8"/>
        <v>7861999.9999999991</v>
      </c>
      <c r="U373" s="219">
        <f>VLOOKUP(B373,RPT_BAO_HIEM!$B$5:$N$1000,11,FALSE)</f>
        <v>333280</v>
      </c>
      <c r="V373" s="219">
        <f>VLOOKUP(B373,RPT_BAO_HIEM!$B$5:$N$1000,12,FALSE)</f>
        <v>62490</v>
      </c>
      <c r="W373" s="219">
        <f>VLOOKUP(B373,RPT_BAO_HIEM!$B$5:$N$1000,13,FALSE)</f>
        <v>41660</v>
      </c>
      <c r="X373" s="220">
        <f>VLOOKUP(B373,RPT_DOAN_PHI!$B$5:$H$968,7,FALSE)</f>
        <v>71820</v>
      </c>
      <c r="Y373" s="219">
        <f>VLOOKUP(B373,RPT_THUE!$B$5:$H$933,7,FALSE)</f>
        <v>0</v>
      </c>
      <c r="Z373" s="219">
        <f t="shared" si="9"/>
        <v>509250</v>
      </c>
      <c r="AA373" s="221">
        <f t="shared" si="10"/>
        <v>7352749.9999999991</v>
      </c>
      <c r="AB373" s="221"/>
      <c r="AC373" s="221"/>
      <c r="AD373" s="221">
        <f t="shared" si="15"/>
        <v>7352749.9999999991</v>
      </c>
      <c r="AE373">
        <v>7352749.9999999991</v>
      </c>
      <c r="AF373" s="338">
        <f t="shared" si="20"/>
        <v>0</v>
      </c>
    </row>
    <row r="374" spans="1:32" ht="14.25" x14ac:dyDescent="0.2">
      <c r="A374" s="89">
        <f t="shared" si="21"/>
        <v>371</v>
      </c>
      <c r="B374" s="212">
        <f>GD_CHUNG!B376</f>
        <v>11142</v>
      </c>
      <c r="C374" s="212" t="str">
        <f>GD_CHUNG!C376</f>
        <v>Trần Văn Chính</v>
      </c>
      <c r="D374" s="212" t="str">
        <f>GD_CHUNG!D376</f>
        <v>NV Lái xe - VHTTB</v>
      </c>
      <c r="E374" s="213" t="str">
        <f>GD_CHUNG!G376</f>
        <v>HD3N</v>
      </c>
      <c r="F374" s="214">
        <f>VLOOKUP(B374,GD_LCD_HS_LNS!$B$4:$E$1000,4,FALSE)</f>
        <v>4166000</v>
      </c>
      <c r="G374" s="215">
        <f>VLOOKUP(B374,GD_CHUNG!$B$5:$N$594,13,FALSE)</f>
        <v>19026970123016</v>
      </c>
      <c r="H374" s="216">
        <f>VLOOKUP(B374,GD_CHAM_CONG!$C$6:$AN$997,38,FALSE)</f>
        <v>27</v>
      </c>
      <c r="I374" s="216">
        <f>VLOOKUP(B374,GD_CHAM_CONG!$C$6:$AS$997,39,FALSE)+VLOOKUP(B374,GD_CHAM_CONG!$C$6:$AS$997,40,FALSE)+VLOOKUP(B374,GD_CHAM_CONG!$C$6:$AS$997,41,FALSE)+VLOOKUP(B374,GD_CHAM_CONG!$C$6:$AS$997,42,FALSE)+VLOOKUP(B374,GD_CHAM_CONG!$C$6:$AS$997,43,FALSE)</f>
        <v>0</v>
      </c>
      <c r="J374" s="216">
        <f>VLOOKUP(B374,GD_CHAM_CONG!$C$6:$AV$997,44,FALSE)+VLOOKUP(B374,GD_CHAM_CONG!$C$6:$AV$997,45,FALSE)+VLOOKUP(B374,GD_CHAM_CONG!$C$6:$AV$997,46,FALSE)</f>
        <v>0</v>
      </c>
      <c r="K374" s="216">
        <f>VLOOKUP(B374,GD_CHAM_CONG!$C$6:$AW$997,47,FALSE)</f>
        <v>0</v>
      </c>
      <c r="L374" s="216">
        <f>VLOOKUP(B374,GD_CHAM_CONG!$C$6:$AZ$997,47,FALSE)+VLOOKUP(B374,GD_CHAM_CONG!$C$6:$AZ$997,48,FALSE)</f>
        <v>0</v>
      </c>
      <c r="M374" s="216">
        <f>VLOOKUP(B374,GD_CHAM_CONG!$C$6:$BF$997,50,FALSE)+VLOOKUP(B374,GD_CHAM_CONG!$C$6:$BF$997,51,FALSE)+VLOOKUP(B374,GD_CHAM_CONG!$C$6:$BF$997,52,FALSE)+VLOOKUP(B374,GD_CHAM_CONG!$C$6:$BF$997,53,FALSE)+VLOOKUP(B374,GD_CHAM_CONG!$C$6:$BF$997,54,FALSE)</f>
        <v>0</v>
      </c>
      <c r="N374" s="217">
        <f>VLOOKUP(B374,GD_CHAM_CONG!$C$1:$BJ$480,60,FALSE)</f>
        <v>1</v>
      </c>
      <c r="O374" s="218">
        <f>RPT_LNS_LUONG_CHE_DO!BA376</f>
        <v>7560000</v>
      </c>
      <c r="P374" s="218">
        <f>VLOOKUP(B374,RPT_LNS_LUONG_CHE_DO!$B$5:$CA$989,78,FALSE)</f>
        <v>0</v>
      </c>
      <c r="Q374" s="218">
        <f>VLOOKUP(B374,RPT_PHU_CAP_TN!$B$5:$G$1000,6,FALSE)</f>
        <v>0</v>
      </c>
      <c r="R374" s="218">
        <f>VLOOKUP(B374,RPT_TIEN_AN_TRUA!$B$5:$I$1000,8,FALSE)</f>
        <v>680000</v>
      </c>
      <c r="S374" s="218">
        <f>VLOOKUP(B374,RPT_LNS_LUONG_CHE_DO!$B$5:$BV$993,68,FALSE)+VLOOKUP(B374,RPT_LNS_LUONG_CHE_DO!$B$5:$BW$993,69,FALSE)</f>
        <v>0</v>
      </c>
      <c r="T374" s="218">
        <f t="shared" si="8"/>
        <v>8240000</v>
      </c>
      <c r="U374" s="219">
        <f>VLOOKUP(B374,RPT_BAO_HIEM!$B$5:$N$1000,11,FALSE)</f>
        <v>333280</v>
      </c>
      <c r="V374" s="219">
        <f>VLOOKUP(B374,RPT_BAO_HIEM!$B$5:$N$1000,12,FALSE)</f>
        <v>62490</v>
      </c>
      <c r="W374" s="219">
        <f>VLOOKUP(B374,RPT_BAO_HIEM!$B$5:$N$1000,13,FALSE)</f>
        <v>41660</v>
      </c>
      <c r="X374" s="220">
        <f>VLOOKUP(B374,RPT_DOAN_PHI!$B$5:$H$968,7,FALSE)</f>
        <v>75600</v>
      </c>
      <c r="Y374" s="219">
        <f>VLOOKUP(B374,RPT_THUE!$B$5:$H$933,7,FALSE)</f>
        <v>228237</v>
      </c>
      <c r="Z374" s="219">
        <f t="shared" si="9"/>
        <v>741267</v>
      </c>
      <c r="AA374" s="221">
        <f t="shared" si="10"/>
        <v>7498733</v>
      </c>
      <c r="AB374" s="309">
        <v>673596</v>
      </c>
      <c r="AC374" s="221"/>
      <c r="AD374" s="221">
        <f t="shared" si="15"/>
        <v>6825137</v>
      </c>
      <c r="AE374">
        <v>6825137</v>
      </c>
      <c r="AF374" s="338">
        <f t="shared" si="20"/>
        <v>0</v>
      </c>
    </row>
    <row r="375" spans="1:32" ht="14.25" x14ac:dyDescent="0.2">
      <c r="A375" s="89">
        <f t="shared" si="21"/>
        <v>372</v>
      </c>
      <c r="B375" s="212">
        <f>GD_CHUNG!B377</f>
        <v>11143</v>
      </c>
      <c r="C375" s="212" t="str">
        <f>GD_CHUNG!C377</f>
        <v>Phù Xuân Tiền</v>
      </c>
      <c r="D375" s="212" t="str">
        <f>GD_CHUNG!D377</f>
        <v>NV Lái xe - VHTTB</v>
      </c>
      <c r="E375" s="213" t="str">
        <f>GD_CHUNG!G377</f>
        <v>HD3N</v>
      </c>
      <c r="F375" s="214">
        <f>VLOOKUP(B375,GD_LCD_HS_LNS!$B$4:$E$1000,4,FALSE)</f>
        <v>4166000</v>
      </c>
      <c r="G375" s="215">
        <f>VLOOKUP(B375,GD_CHUNG!$B$5:$N$594,13,FALSE)</f>
        <v>10522594122016</v>
      </c>
      <c r="H375" s="216">
        <f>VLOOKUP(B375,GD_CHAM_CONG!$C$6:$AN$997,38,FALSE)</f>
        <v>27</v>
      </c>
      <c r="I375" s="216">
        <f>VLOOKUP(B375,GD_CHAM_CONG!$C$6:$AS$997,39,FALSE)+VLOOKUP(B375,GD_CHAM_CONG!$C$6:$AS$997,40,FALSE)+VLOOKUP(B375,GD_CHAM_CONG!$C$6:$AS$997,41,FALSE)+VLOOKUP(B375,GD_CHAM_CONG!$C$6:$AS$997,42,FALSE)+VLOOKUP(B375,GD_CHAM_CONG!$C$6:$AS$997,43,FALSE)</f>
        <v>0</v>
      </c>
      <c r="J375" s="216">
        <f>VLOOKUP(B375,GD_CHAM_CONG!$C$6:$AV$997,44,FALSE)+VLOOKUP(B375,GD_CHAM_CONG!$C$6:$AV$997,45,FALSE)+VLOOKUP(B375,GD_CHAM_CONG!$C$6:$AV$997,46,FALSE)</f>
        <v>0</v>
      </c>
      <c r="K375" s="216">
        <f>VLOOKUP(B375,GD_CHAM_CONG!$C$6:$AW$997,47,FALSE)</f>
        <v>0</v>
      </c>
      <c r="L375" s="216">
        <f>VLOOKUP(B375,GD_CHAM_CONG!$C$6:$AZ$997,47,FALSE)+VLOOKUP(B375,GD_CHAM_CONG!$C$6:$AZ$997,48,FALSE)</f>
        <v>0</v>
      </c>
      <c r="M375" s="216">
        <f>VLOOKUP(B375,GD_CHAM_CONG!$C$6:$BF$997,50,FALSE)+VLOOKUP(B375,GD_CHAM_CONG!$C$6:$BF$997,51,FALSE)+VLOOKUP(B375,GD_CHAM_CONG!$C$6:$BF$997,52,FALSE)+VLOOKUP(B375,GD_CHAM_CONG!$C$6:$BF$997,53,FALSE)+VLOOKUP(B375,GD_CHAM_CONG!$C$6:$BF$997,54,FALSE)</f>
        <v>0</v>
      </c>
      <c r="N375" s="217">
        <f>VLOOKUP(B375,GD_CHAM_CONG!$C$1:$BJ$480,60,FALSE)</f>
        <v>1</v>
      </c>
      <c r="O375" s="218">
        <f>RPT_LNS_LUONG_CHE_DO!BA377</f>
        <v>7560000</v>
      </c>
      <c r="P375" s="218">
        <f>VLOOKUP(B375,RPT_LNS_LUONG_CHE_DO!$B$5:$CA$989,78,FALSE)</f>
        <v>0</v>
      </c>
      <c r="Q375" s="218">
        <f>VLOOKUP(B375,RPT_PHU_CAP_TN!$B$5:$G$1000,6,FALSE)</f>
        <v>0</v>
      </c>
      <c r="R375" s="218">
        <f>VLOOKUP(B375,RPT_TIEN_AN_TRUA!$B$5:$I$1000,8,FALSE)</f>
        <v>680000</v>
      </c>
      <c r="S375" s="218">
        <f>VLOOKUP(B375,RPT_LNS_LUONG_CHE_DO!$B$5:$BV$993,68,FALSE)+VLOOKUP(B375,RPT_LNS_LUONG_CHE_DO!$B$5:$BW$993,69,FALSE)</f>
        <v>0</v>
      </c>
      <c r="T375" s="218">
        <f t="shared" si="8"/>
        <v>8240000</v>
      </c>
      <c r="U375" s="219">
        <f>VLOOKUP(B375,RPT_BAO_HIEM!$B$5:$N$1000,11,FALSE)</f>
        <v>333280</v>
      </c>
      <c r="V375" s="219">
        <f>VLOOKUP(B375,RPT_BAO_HIEM!$B$5:$N$1000,12,FALSE)</f>
        <v>62490</v>
      </c>
      <c r="W375" s="219">
        <f>VLOOKUP(B375,RPT_BAO_HIEM!$B$5:$N$1000,13,FALSE)</f>
        <v>41660</v>
      </c>
      <c r="X375" s="220">
        <f>VLOOKUP(B375,RPT_DOAN_PHI!$B$5:$H$968,7,FALSE)</f>
        <v>75600</v>
      </c>
      <c r="Y375" s="219">
        <f>VLOOKUP(B375,RPT_THUE!$B$5:$H$933,7,FALSE)</f>
        <v>0</v>
      </c>
      <c r="Z375" s="219">
        <f t="shared" si="9"/>
        <v>513030</v>
      </c>
      <c r="AA375" s="221">
        <f t="shared" si="10"/>
        <v>7726970</v>
      </c>
      <c r="AB375" s="221"/>
      <c r="AC375" s="221"/>
      <c r="AD375" s="221">
        <f t="shared" si="15"/>
        <v>7726970</v>
      </c>
      <c r="AE375">
        <v>7726970</v>
      </c>
      <c r="AF375" s="338">
        <f t="shared" si="20"/>
        <v>0</v>
      </c>
    </row>
    <row r="376" spans="1:32" ht="14.25" x14ac:dyDescent="0.2">
      <c r="A376" s="89">
        <f t="shared" si="21"/>
        <v>373</v>
      </c>
      <c r="B376" s="212">
        <f>GD_CHUNG!B378</f>
        <v>11144</v>
      </c>
      <c r="C376" s="212" t="str">
        <f>GD_CHUNG!C378</f>
        <v>Đinh Văn Bền</v>
      </c>
      <c r="D376" s="212" t="str">
        <f>GD_CHUNG!D378</f>
        <v>NV Lái xe - VHTTB</v>
      </c>
      <c r="E376" s="213" t="str">
        <f>GD_CHUNG!G378</f>
        <v>HD3N</v>
      </c>
      <c r="F376" s="214">
        <f>VLOOKUP(B376,GD_LCD_HS_LNS!$B$4:$E$1000,4,FALSE)</f>
        <v>4166000</v>
      </c>
      <c r="G376" s="215">
        <f>VLOOKUP(B376,GD_CHUNG!$B$5:$N$594,13,FALSE)</f>
        <v>19026970124012</v>
      </c>
      <c r="H376" s="216">
        <f>VLOOKUP(B376,GD_CHAM_CONG!$C$6:$AN$997,38,FALSE)</f>
        <v>27</v>
      </c>
      <c r="I376" s="216">
        <f>VLOOKUP(B376,GD_CHAM_CONG!$C$6:$AS$997,39,FALSE)+VLOOKUP(B376,GD_CHAM_CONG!$C$6:$AS$997,40,FALSE)+VLOOKUP(B376,GD_CHAM_CONG!$C$6:$AS$997,41,FALSE)+VLOOKUP(B376,GD_CHAM_CONG!$C$6:$AS$997,42,FALSE)+VLOOKUP(B376,GD_CHAM_CONG!$C$6:$AS$997,43,FALSE)</f>
        <v>0</v>
      </c>
      <c r="J376" s="216">
        <f>VLOOKUP(B376,GD_CHAM_CONG!$C$6:$AV$997,44,FALSE)+VLOOKUP(B376,GD_CHAM_CONG!$C$6:$AV$997,45,FALSE)+VLOOKUP(B376,GD_CHAM_CONG!$C$6:$AV$997,46,FALSE)</f>
        <v>0</v>
      </c>
      <c r="K376" s="216">
        <f>VLOOKUP(B376,GD_CHAM_CONG!$C$6:$AW$997,47,FALSE)</f>
        <v>0</v>
      </c>
      <c r="L376" s="216">
        <f>VLOOKUP(B376,GD_CHAM_CONG!$C$6:$AZ$997,47,FALSE)+VLOOKUP(B376,GD_CHAM_CONG!$C$6:$AZ$997,48,FALSE)</f>
        <v>0</v>
      </c>
      <c r="M376" s="216">
        <f>VLOOKUP(B376,GD_CHAM_CONG!$C$6:$BF$997,50,FALSE)+VLOOKUP(B376,GD_CHAM_CONG!$C$6:$BF$997,51,FALSE)+VLOOKUP(B376,GD_CHAM_CONG!$C$6:$BF$997,52,FALSE)+VLOOKUP(B376,GD_CHAM_CONG!$C$6:$BF$997,53,FALSE)+VLOOKUP(B376,GD_CHAM_CONG!$C$6:$BF$997,54,FALSE)</f>
        <v>0</v>
      </c>
      <c r="N376" s="216">
        <f>VLOOKUP(B376,GD_CHAM_CONG!$C$1:$BJ$480,60,FALSE)</f>
        <v>1.0499999999999992</v>
      </c>
      <c r="O376" s="218">
        <f>RPT_LNS_LUONG_CHE_DO!BA378</f>
        <v>7937999.9999999935</v>
      </c>
      <c r="P376" s="218">
        <f>VLOOKUP(B376,RPT_LNS_LUONG_CHE_DO!$B$5:$CA$989,78,FALSE)</f>
        <v>0</v>
      </c>
      <c r="Q376" s="218">
        <f>VLOOKUP(B376,RPT_PHU_CAP_TN!$B$5:$G$1000,6,FALSE)</f>
        <v>0</v>
      </c>
      <c r="R376" s="218">
        <f>VLOOKUP(B376,RPT_TIEN_AN_TRUA!$B$5:$I$1000,8,FALSE)</f>
        <v>680000</v>
      </c>
      <c r="S376" s="218">
        <f>VLOOKUP(B376,RPT_LNS_LUONG_CHE_DO!$B$5:$BV$993,68,FALSE)+VLOOKUP(B376,RPT_LNS_LUONG_CHE_DO!$B$5:$BW$993,69,FALSE)</f>
        <v>0</v>
      </c>
      <c r="T376" s="218">
        <f t="shared" si="8"/>
        <v>8617999.9999999925</v>
      </c>
      <c r="U376" s="219">
        <f>VLOOKUP(B376,RPT_BAO_HIEM!$B$5:$N$1000,11,FALSE)</f>
        <v>333280</v>
      </c>
      <c r="V376" s="219">
        <f>VLOOKUP(B376,RPT_BAO_HIEM!$B$5:$N$1000,12,FALSE)</f>
        <v>62490</v>
      </c>
      <c r="W376" s="219">
        <f>VLOOKUP(B376,RPT_BAO_HIEM!$B$5:$N$1000,13,FALSE)</f>
        <v>41660</v>
      </c>
      <c r="X376" s="220">
        <f>VLOOKUP(B376,RPT_DOAN_PHI!$B$5:$H$968,7,FALSE)</f>
        <v>79380</v>
      </c>
      <c r="Y376" s="219">
        <f>VLOOKUP(B376,RPT_THUE!$B$5:$H$933,7,FALSE)</f>
        <v>312313.9999999993</v>
      </c>
      <c r="Z376" s="219">
        <f t="shared" si="9"/>
        <v>829123.9999999993</v>
      </c>
      <c r="AA376" s="221">
        <f t="shared" si="10"/>
        <v>7788875.9999999935</v>
      </c>
      <c r="AB376" s="221"/>
      <c r="AC376" s="221"/>
      <c r="AD376" s="221">
        <f t="shared" si="15"/>
        <v>7788875.9999999935</v>
      </c>
      <c r="AE376">
        <v>7788875.9999999935</v>
      </c>
      <c r="AF376" s="338">
        <f t="shared" si="20"/>
        <v>0</v>
      </c>
    </row>
    <row r="377" spans="1:32" ht="14.25" x14ac:dyDescent="0.2">
      <c r="A377" s="89">
        <f t="shared" si="21"/>
        <v>374</v>
      </c>
      <c r="B377" s="212">
        <f>GD_CHUNG!B379</f>
        <v>11145</v>
      </c>
      <c r="C377" s="212" t="str">
        <f>GD_CHUNG!C379</f>
        <v>Nguyễn Tiến Ngọc</v>
      </c>
      <c r="D377" s="212" t="str">
        <f>GD_CHUNG!D379</f>
        <v>NV Lái xe - VHTTB</v>
      </c>
      <c r="E377" s="213" t="str">
        <f>GD_CHUNG!G379</f>
        <v>HD3N</v>
      </c>
      <c r="F377" s="214">
        <f>VLOOKUP(B377,GD_LCD_HS_LNS!$B$4:$E$1000,4,FALSE)</f>
        <v>4921000</v>
      </c>
      <c r="G377" s="215">
        <f>VLOOKUP(B377,GD_CHUNG!$B$5:$N$594,13,FALSE)</f>
        <v>19026970126015</v>
      </c>
      <c r="H377" s="216">
        <f>VLOOKUP(B377,GD_CHAM_CONG!$C$6:$AN$997,38,FALSE)</f>
        <v>27</v>
      </c>
      <c r="I377" s="216">
        <f>VLOOKUP(B377,GD_CHAM_CONG!$C$6:$AS$997,39,FALSE)+VLOOKUP(B377,GD_CHAM_CONG!$C$6:$AS$997,40,FALSE)+VLOOKUP(B377,GD_CHAM_CONG!$C$6:$AS$997,41,FALSE)+VLOOKUP(B377,GD_CHAM_CONG!$C$6:$AS$997,42,FALSE)+VLOOKUP(B377,GD_CHAM_CONG!$C$6:$AS$997,43,FALSE)</f>
        <v>0</v>
      </c>
      <c r="J377" s="216">
        <f>VLOOKUP(B377,GD_CHAM_CONG!$C$6:$AV$997,44,FALSE)+VLOOKUP(B377,GD_CHAM_CONG!$C$6:$AV$997,45,FALSE)+VLOOKUP(B377,GD_CHAM_CONG!$C$6:$AV$997,46,FALSE)</f>
        <v>0</v>
      </c>
      <c r="K377" s="216">
        <f>VLOOKUP(B377,GD_CHAM_CONG!$C$6:$AW$997,47,FALSE)</f>
        <v>0</v>
      </c>
      <c r="L377" s="216">
        <f>VLOOKUP(B377,GD_CHAM_CONG!$C$6:$AZ$997,47,FALSE)+VLOOKUP(B377,GD_CHAM_CONG!$C$6:$AZ$997,48,FALSE)</f>
        <v>0</v>
      </c>
      <c r="M377" s="216">
        <f>VLOOKUP(B377,GD_CHAM_CONG!$C$6:$BF$997,50,FALSE)+VLOOKUP(B377,GD_CHAM_CONG!$C$6:$BF$997,51,FALSE)+VLOOKUP(B377,GD_CHAM_CONG!$C$6:$BF$997,52,FALSE)+VLOOKUP(B377,GD_CHAM_CONG!$C$6:$BF$997,53,FALSE)+VLOOKUP(B377,GD_CHAM_CONG!$C$6:$BF$997,54,FALSE)</f>
        <v>0</v>
      </c>
      <c r="N377" s="217">
        <f>VLOOKUP(B377,GD_CHAM_CONG!$C$1:$BJ$480,60,FALSE)</f>
        <v>1.0499999999999989</v>
      </c>
      <c r="O377" s="218">
        <f>RPT_LNS_LUONG_CHE_DO!BA379</f>
        <v>8504999.9999999907</v>
      </c>
      <c r="P377" s="218">
        <f>VLOOKUP(B377,RPT_LNS_LUONG_CHE_DO!$B$5:$CA$989,78,FALSE)</f>
        <v>0</v>
      </c>
      <c r="Q377" s="218">
        <f>VLOOKUP(B377,RPT_PHU_CAP_TN!$B$5:$G$1000,6,FALSE)</f>
        <v>0</v>
      </c>
      <c r="R377" s="218">
        <f>VLOOKUP(B377,RPT_TIEN_AN_TRUA!$B$5:$I$1000,8,FALSE)</f>
        <v>680000</v>
      </c>
      <c r="S377" s="218">
        <f>VLOOKUP(B377,RPT_LNS_LUONG_CHE_DO!$B$5:$BV$993,68,FALSE)+VLOOKUP(B377,RPT_LNS_LUONG_CHE_DO!$B$5:$BW$993,69,FALSE)</f>
        <v>0</v>
      </c>
      <c r="T377" s="218">
        <f t="shared" si="8"/>
        <v>9184999.9999999907</v>
      </c>
      <c r="U377" s="219">
        <f>VLOOKUP(B377,RPT_BAO_HIEM!$B$5:$N$1000,11,FALSE)</f>
        <v>393680</v>
      </c>
      <c r="V377" s="219">
        <f>VLOOKUP(B377,RPT_BAO_HIEM!$B$5:$N$1000,12,FALSE)</f>
        <v>73815</v>
      </c>
      <c r="W377" s="219">
        <f>VLOOKUP(B377,RPT_BAO_HIEM!$B$5:$N$1000,13,FALSE)</f>
        <v>49210</v>
      </c>
      <c r="X377" s="220">
        <f>VLOOKUP(B377,RPT_DOAN_PHI!$B$5:$H$968,7,FALSE)</f>
        <v>85050</v>
      </c>
      <c r="Y377" s="219">
        <f>VLOOKUP(B377,RPT_THUE!$B$5:$H$933,7,FALSE)</f>
        <v>239479.49999999953</v>
      </c>
      <c r="Z377" s="219">
        <f t="shared" si="9"/>
        <v>841234.49999999953</v>
      </c>
      <c r="AA377" s="221">
        <f t="shared" si="10"/>
        <v>8343765.4999999907</v>
      </c>
      <c r="AB377" s="309">
        <v>1764180</v>
      </c>
      <c r="AC377" s="221"/>
      <c r="AD377" s="221">
        <f t="shared" si="15"/>
        <v>6579585.4999999907</v>
      </c>
      <c r="AE377">
        <v>6579585.4999999907</v>
      </c>
      <c r="AF377" s="338">
        <f t="shared" si="20"/>
        <v>0</v>
      </c>
    </row>
    <row r="378" spans="1:32" ht="14.25" x14ac:dyDescent="0.2">
      <c r="A378" s="89">
        <f t="shared" si="21"/>
        <v>375</v>
      </c>
      <c r="B378" s="212">
        <f>GD_CHUNG!B380</f>
        <v>13406</v>
      </c>
      <c r="C378" s="212" t="str">
        <f>GD_CHUNG!C380</f>
        <v>Hoàng Đình Mạnh</v>
      </c>
      <c r="D378" s="212" t="str">
        <f>GD_CHUNG!D380</f>
        <v>NV Lái xe - VHTTB</v>
      </c>
      <c r="E378" s="213" t="str">
        <f>GD_CHUNG!G380</f>
        <v>HD3N</v>
      </c>
      <c r="F378" s="214">
        <f>VLOOKUP(B378,GD_LCD_HS_LNS!$B$4:$E$1000,4,FALSE)</f>
        <v>4166000</v>
      </c>
      <c r="G378" s="215">
        <f>VLOOKUP(B378,GD_CHUNG!$B$5:$N$594,13,FALSE)</f>
        <v>19028960166011</v>
      </c>
      <c r="H378" s="216">
        <f>VLOOKUP(B378,GD_CHAM_CONG!$C$6:$AN$997,38,FALSE)</f>
        <v>27</v>
      </c>
      <c r="I378" s="216">
        <f>VLOOKUP(B378,GD_CHAM_CONG!$C$6:$AS$997,39,FALSE)+VLOOKUP(B378,GD_CHAM_CONG!$C$6:$AS$997,40,FALSE)+VLOOKUP(B378,GD_CHAM_CONG!$C$6:$AS$997,41,FALSE)+VLOOKUP(B378,GD_CHAM_CONG!$C$6:$AS$997,42,FALSE)+VLOOKUP(B378,GD_CHAM_CONG!$C$6:$AS$997,43,FALSE)</f>
        <v>0</v>
      </c>
      <c r="J378" s="216">
        <f>VLOOKUP(B378,GD_CHAM_CONG!$C$6:$AV$997,44,FALSE)+VLOOKUP(B378,GD_CHAM_CONG!$C$6:$AV$997,45,FALSE)+VLOOKUP(B378,GD_CHAM_CONG!$C$6:$AV$997,46,FALSE)</f>
        <v>0</v>
      </c>
      <c r="K378" s="216">
        <f>VLOOKUP(B378,GD_CHAM_CONG!$C$6:$AW$997,47,FALSE)</f>
        <v>0</v>
      </c>
      <c r="L378" s="216">
        <f>VLOOKUP(B378,GD_CHAM_CONG!$C$6:$AZ$997,47,FALSE)+VLOOKUP(B378,GD_CHAM_CONG!$C$6:$AZ$997,48,FALSE)</f>
        <v>0</v>
      </c>
      <c r="M378" s="216">
        <f>VLOOKUP(B378,GD_CHAM_CONG!$C$6:$BF$997,50,FALSE)+VLOOKUP(B378,GD_CHAM_CONG!$C$6:$BF$997,51,FALSE)+VLOOKUP(B378,GD_CHAM_CONG!$C$6:$BF$997,52,FALSE)+VLOOKUP(B378,GD_CHAM_CONG!$C$6:$BF$997,53,FALSE)+VLOOKUP(B378,GD_CHAM_CONG!$C$6:$BF$997,54,FALSE)</f>
        <v>0</v>
      </c>
      <c r="N378" s="217">
        <f>VLOOKUP(B378,GD_CHAM_CONG!$C$1:$BJ$480,60,FALSE)</f>
        <v>1</v>
      </c>
      <c r="O378" s="218">
        <f>RPT_LNS_LUONG_CHE_DO!BA380</f>
        <v>7560000</v>
      </c>
      <c r="P378" s="218">
        <f>VLOOKUP(B378,RPT_LNS_LUONG_CHE_DO!$B$5:$CA$989,78,FALSE)</f>
        <v>0</v>
      </c>
      <c r="Q378" s="218">
        <f>VLOOKUP(B378,RPT_PHU_CAP_TN!$B$5:$G$1000,6,FALSE)</f>
        <v>0</v>
      </c>
      <c r="R378" s="218">
        <f>VLOOKUP(B378,RPT_TIEN_AN_TRUA!$B$5:$I$1000,8,FALSE)</f>
        <v>680000</v>
      </c>
      <c r="S378" s="218">
        <f>VLOOKUP(B378,RPT_LNS_LUONG_CHE_DO!$B$5:$BV$993,68,FALSE)+VLOOKUP(B378,RPT_LNS_LUONG_CHE_DO!$B$5:$BW$993,69,FALSE)</f>
        <v>0</v>
      </c>
      <c r="T378" s="218">
        <f t="shared" si="8"/>
        <v>8240000</v>
      </c>
      <c r="U378" s="219">
        <f>VLOOKUP(B378,RPT_BAO_HIEM!$B$5:$N$1000,11,FALSE)</f>
        <v>333280</v>
      </c>
      <c r="V378" s="219">
        <f>VLOOKUP(B378,RPT_BAO_HIEM!$B$5:$N$1000,12,FALSE)</f>
        <v>62490</v>
      </c>
      <c r="W378" s="219">
        <f>VLOOKUP(B378,RPT_BAO_HIEM!$B$5:$N$1000,13,FALSE)</f>
        <v>41660</v>
      </c>
      <c r="X378" s="220">
        <f>VLOOKUP(B378,RPT_DOAN_PHI!$B$5:$H$968,7,FALSE)</f>
        <v>75600</v>
      </c>
      <c r="Y378" s="219">
        <f>VLOOKUP(B378,RPT_THUE!$B$5:$H$933,7,FALSE)</f>
        <v>247718.5385</v>
      </c>
      <c r="Z378" s="219">
        <f t="shared" si="9"/>
        <v>760748.53850000002</v>
      </c>
      <c r="AA378" s="221">
        <f t="shared" si="10"/>
        <v>7479251.4615000002</v>
      </c>
      <c r="AB378" s="221"/>
      <c r="AC378" s="221"/>
      <c r="AD378" s="221">
        <f t="shared" si="15"/>
        <v>7479251.4615000002</v>
      </c>
      <c r="AE378">
        <v>7479251.4615000002</v>
      </c>
      <c r="AF378" s="338">
        <f t="shared" si="20"/>
        <v>0</v>
      </c>
    </row>
    <row r="379" spans="1:32" ht="14.25" x14ac:dyDescent="0.2">
      <c r="A379" s="89">
        <f t="shared" si="21"/>
        <v>376</v>
      </c>
      <c r="B379" s="212">
        <f>GD_CHUNG!B381</f>
        <v>13407</v>
      </c>
      <c r="C379" s="212" t="str">
        <f>GD_CHUNG!C381</f>
        <v>Vương Văn Tiến</v>
      </c>
      <c r="D379" s="212" t="str">
        <f>GD_CHUNG!D381</f>
        <v>NV Lái xe - VHTTB</v>
      </c>
      <c r="E379" s="213" t="str">
        <f>GD_CHUNG!G381</f>
        <v>HD3N</v>
      </c>
      <c r="F379" s="214">
        <f>VLOOKUP(B379,GD_LCD_HS_LNS!$B$4:$E$1000,4,FALSE)</f>
        <v>4166000</v>
      </c>
      <c r="G379" s="215">
        <f>VLOOKUP(B379,GD_CHUNG!$B$5:$N$594,13,FALSE)</f>
        <v>19028973518014</v>
      </c>
      <c r="H379" s="216">
        <f>VLOOKUP(B379,GD_CHAM_CONG!$C$6:$AN$997,38,FALSE)</f>
        <v>27</v>
      </c>
      <c r="I379" s="216">
        <f>VLOOKUP(B379,GD_CHAM_CONG!$C$6:$AS$997,39,FALSE)+VLOOKUP(B379,GD_CHAM_CONG!$C$6:$AS$997,40,FALSE)+VLOOKUP(B379,GD_CHAM_CONG!$C$6:$AS$997,41,FALSE)+VLOOKUP(B379,GD_CHAM_CONG!$C$6:$AS$997,42,FALSE)+VLOOKUP(B379,GD_CHAM_CONG!$C$6:$AS$997,43,FALSE)</f>
        <v>0</v>
      </c>
      <c r="J379" s="216">
        <f>VLOOKUP(B379,GD_CHAM_CONG!$C$6:$AV$997,44,FALSE)+VLOOKUP(B379,GD_CHAM_CONG!$C$6:$AV$997,45,FALSE)+VLOOKUP(B379,GD_CHAM_CONG!$C$6:$AV$997,46,FALSE)</f>
        <v>0</v>
      </c>
      <c r="K379" s="216">
        <f>VLOOKUP(B379,GD_CHAM_CONG!$C$6:$AW$997,47,FALSE)</f>
        <v>0</v>
      </c>
      <c r="L379" s="216">
        <f>VLOOKUP(B379,GD_CHAM_CONG!$C$6:$AZ$997,47,FALSE)+VLOOKUP(B379,GD_CHAM_CONG!$C$6:$AZ$997,48,FALSE)</f>
        <v>0</v>
      </c>
      <c r="M379" s="216">
        <f>VLOOKUP(B379,GD_CHAM_CONG!$C$6:$BF$997,50,FALSE)+VLOOKUP(B379,GD_CHAM_CONG!$C$6:$BF$997,51,FALSE)+VLOOKUP(B379,GD_CHAM_CONG!$C$6:$BF$997,52,FALSE)+VLOOKUP(B379,GD_CHAM_CONG!$C$6:$BF$997,53,FALSE)+VLOOKUP(B379,GD_CHAM_CONG!$C$6:$BF$997,54,FALSE)</f>
        <v>0</v>
      </c>
      <c r="N379" s="217">
        <f>VLOOKUP(B379,GD_CHAM_CONG!$C$1:$BJ$480,60,FALSE)</f>
        <v>0.9</v>
      </c>
      <c r="O379" s="218">
        <f>RPT_LNS_LUONG_CHE_DO!BA381</f>
        <v>6804000</v>
      </c>
      <c r="P379" s="218">
        <f>VLOOKUP(B379,RPT_LNS_LUONG_CHE_DO!$B$5:$CA$989,78,FALSE)</f>
        <v>0</v>
      </c>
      <c r="Q379" s="218">
        <f>VLOOKUP(B379,RPT_PHU_CAP_TN!$B$5:$G$1000,6,FALSE)</f>
        <v>0</v>
      </c>
      <c r="R379" s="218">
        <f>VLOOKUP(B379,RPT_TIEN_AN_TRUA!$B$5:$I$1000,8,FALSE)</f>
        <v>680000</v>
      </c>
      <c r="S379" s="218">
        <f>VLOOKUP(B379,RPT_LNS_LUONG_CHE_DO!$B$5:$BV$993,68,FALSE)+VLOOKUP(B379,RPT_LNS_LUONG_CHE_DO!$B$5:$BW$993,69,FALSE)</f>
        <v>0</v>
      </c>
      <c r="T379" s="218">
        <f t="shared" si="8"/>
        <v>7484000</v>
      </c>
      <c r="U379" s="219">
        <f>VLOOKUP(B379,RPT_BAO_HIEM!$B$5:$N$1000,11,FALSE)</f>
        <v>333280</v>
      </c>
      <c r="V379" s="219">
        <f>VLOOKUP(B379,RPT_BAO_HIEM!$B$5:$N$1000,12,FALSE)</f>
        <v>62490</v>
      </c>
      <c r="W379" s="219">
        <f>VLOOKUP(B379,RPT_BAO_HIEM!$B$5:$N$1000,13,FALSE)</f>
        <v>41660</v>
      </c>
      <c r="X379" s="220">
        <f>VLOOKUP(B379,RPT_DOAN_PHI!$B$5:$H$968,7,FALSE)</f>
        <v>68040</v>
      </c>
      <c r="Y379" s="219">
        <f>VLOOKUP(B379,RPT_THUE!$B$5:$H$933,7,FALSE)</f>
        <v>224457</v>
      </c>
      <c r="Z379" s="219">
        <f t="shared" si="9"/>
        <v>729927</v>
      </c>
      <c r="AA379" s="221">
        <f t="shared" si="10"/>
        <v>6754073</v>
      </c>
      <c r="AB379" s="221"/>
      <c r="AC379" s="221"/>
      <c r="AD379" s="221">
        <f t="shared" si="15"/>
        <v>6754073</v>
      </c>
      <c r="AE379">
        <v>6754073</v>
      </c>
      <c r="AF379" s="338">
        <f t="shared" si="20"/>
        <v>0</v>
      </c>
    </row>
    <row r="380" spans="1:32" ht="14.25" x14ac:dyDescent="0.2">
      <c r="A380" s="89">
        <f t="shared" si="21"/>
        <v>377</v>
      </c>
      <c r="B380" s="212">
        <f>GD_CHUNG!B382</f>
        <v>13408</v>
      </c>
      <c r="C380" s="212" t="str">
        <f>GD_CHUNG!C382</f>
        <v>Nguyễn Phương Thắng</v>
      </c>
      <c r="D380" s="212" t="str">
        <f>GD_CHUNG!D382</f>
        <v>NV Lái xe - VHTTB</v>
      </c>
      <c r="E380" s="213" t="str">
        <f>GD_CHUNG!G382</f>
        <v>HD3N</v>
      </c>
      <c r="F380" s="214">
        <f>VLOOKUP(B380,GD_LCD_HS_LNS!$B$4:$E$1000,4,FALSE)</f>
        <v>4166000</v>
      </c>
      <c r="G380" s="215">
        <f>VLOOKUP(B380,GD_CHUNG!$B$5:$N$594,13,FALSE)</f>
        <v>19028960268019</v>
      </c>
      <c r="H380" s="216">
        <f>VLOOKUP(B380,GD_CHAM_CONG!$C$6:$AN$997,38,FALSE)</f>
        <v>27</v>
      </c>
      <c r="I380" s="216">
        <f>VLOOKUP(B380,GD_CHAM_CONG!$C$6:$AS$997,39,FALSE)+VLOOKUP(B380,GD_CHAM_CONG!$C$6:$AS$997,40,FALSE)+VLOOKUP(B380,GD_CHAM_CONG!$C$6:$AS$997,41,FALSE)+VLOOKUP(B380,GD_CHAM_CONG!$C$6:$AS$997,42,FALSE)+VLOOKUP(B380,GD_CHAM_CONG!$C$6:$AS$997,43,FALSE)</f>
        <v>0</v>
      </c>
      <c r="J380" s="216">
        <f>VLOOKUP(B380,GD_CHAM_CONG!$C$6:$AV$997,44,FALSE)+VLOOKUP(B380,GD_CHAM_CONG!$C$6:$AV$997,45,FALSE)+VLOOKUP(B380,GD_CHAM_CONG!$C$6:$AV$997,46,FALSE)</f>
        <v>0</v>
      </c>
      <c r="K380" s="216">
        <f>VLOOKUP(B380,GD_CHAM_CONG!$C$6:$AW$997,47,FALSE)</f>
        <v>0</v>
      </c>
      <c r="L380" s="216">
        <f>VLOOKUP(B380,GD_CHAM_CONG!$C$6:$AZ$997,47,FALSE)+VLOOKUP(B380,GD_CHAM_CONG!$C$6:$AZ$997,48,FALSE)</f>
        <v>0</v>
      </c>
      <c r="M380" s="216">
        <f>VLOOKUP(B380,GD_CHAM_CONG!$C$6:$BF$997,50,FALSE)+VLOOKUP(B380,GD_CHAM_CONG!$C$6:$BF$997,51,FALSE)+VLOOKUP(B380,GD_CHAM_CONG!$C$6:$BF$997,52,FALSE)+VLOOKUP(B380,GD_CHAM_CONG!$C$6:$BF$997,53,FALSE)+VLOOKUP(B380,GD_CHAM_CONG!$C$6:$BF$997,54,FALSE)</f>
        <v>0</v>
      </c>
      <c r="N380" s="217">
        <f>VLOOKUP(B380,GD_CHAM_CONG!$C$1:$BJ$480,60,FALSE)</f>
        <v>1</v>
      </c>
      <c r="O380" s="218">
        <f>RPT_LNS_LUONG_CHE_DO!BA382</f>
        <v>7560000</v>
      </c>
      <c r="P380" s="218">
        <f>VLOOKUP(B380,RPT_LNS_LUONG_CHE_DO!$B$5:$CA$989,78,FALSE)</f>
        <v>0</v>
      </c>
      <c r="Q380" s="218">
        <f>VLOOKUP(B380,RPT_PHU_CAP_TN!$B$5:$G$1000,6,FALSE)</f>
        <v>0</v>
      </c>
      <c r="R380" s="218">
        <f>VLOOKUP(B380,RPT_TIEN_AN_TRUA!$B$5:$I$1000,8,FALSE)</f>
        <v>680000</v>
      </c>
      <c r="S380" s="218">
        <f>VLOOKUP(B380,RPT_LNS_LUONG_CHE_DO!$B$5:$BV$993,68,FALSE)+VLOOKUP(B380,RPT_LNS_LUONG_CHE_DO!$B$5:$BW$993,69,FALSE)</f>
        <v>0</v>
      </c>
      <c r="T380" s="218">
        <f t="shared" si="8"/>
        <v>8240000</v>
      </c>
      <c r="U380" s="219">
        <f>VLOOKUP(B380,RPT_BAO_HIEM!$B$5:$N$1000,11,FALSE)</f>
        <v>333280</v>
      </c>
      <c r="V380" s="219">
        <f>VLOOKUP(B380,RPT_BAO_HIEM!$B$5:$N$1000,12,FALSE)</f>
        <v>62490</v>
      </c>
      <c r="W380" s="219">
        <f>VLOOKUP(B380,RPT_BAO_HIEM!$B$5:$N$1000,13,FALSE)</f>
        <v>41660</v>
      </c>
      <c r="X380" s="220">
        <f>VLOOKUP(B380,RPT_DOAN_PHI!$B$5:$H$968,7,FALSE)</f>
        <v>75600</v>
      </c>
      <c r="Y380" s="219">
        <f>VLOOKUP(B380,RPT_THUE!$B$5:$H$933,7,FALSE)</f>
        <v>228237</v>
      </c>
      <c r="Z380" s="219">
        <f t="shared" si="9"/>
        <v>741267</v>
      </c>
      <c r="AA380" s="221">
        <f t="shared" si="10"/>
        <v>7498733</v>
      </c>
      <c r="AB380" s="309">
        <v>673596</v>
      </c>
      <c r="AC380" s="221"/>
      <c r="AD380" s="221">
        <f t="shared" si="15"/>
        <v>6825137</v>
      </c>
      <c r="AE380">
        <v>6825137</v>
      </c>
      <c r="AF380" s="338">
        <f t="shared" si="20"/>
        <v>0</v>
      </c>
    </row>
    <row r="381" spans="1:32" ht="14.25" x14ac:dyDescent="0.2">
      <c r="A381" s="89">
        <f t="shared" si="21"/>
        <v>378</v>
      </c>
      <c r="B381" s="212">
        <f>GD_CHUNG!B383</f>
        <v>13409</v>
      </c>
      <c r="C381" s="212" t="str">
        <f>GD_CHUNG!C383</f>
        <v>Lê Tuấn Anh</v>
      </c>
      <c r="D381" s="212" t="str">
        <f>GD_CHUNG!D383</f>
        <v>NV Lái xe - VHTTB</v>
      </c>
      <c r="E381" s="213" t="str">
        <f>GD_CHUNG!G383</f>
        <v>HD3N</v>
      </c>
      <c r="F381" s="214">
        <f>VLOOKUP(B381,GD_LCD_HS_LNS!$B$4:$E$1000,4,FALSE)</f>
        <v>4166000</v>
      </c>
      <c r="G381" s="215">
        <f>VLOOKUP(B381,GD_CHUNG!$B$5:$N$594,13,FALSE)</f>
        <v>19026625319021</v>
      </c>
      <c r="H381" s="216">
        <f>VLOOKUP(B381,GD_CHAM_CONG!$C$6:$AN$997,38,FALSE)</f>
        <v>27</v>
      </c>
      <c r="I381" s="216">
        <f>VLOOKUP(B381,GD_CHAM_CONG!$C$6:$AS$997,39,FALSE)+VLOOKUP(B381,GD_CHAM_CONG!$C$6:$AS$997,40,FALSE)+VLOOKUP(B381,GD_CHAM_CONG!$C$6:$AS$997,41,FALSE)+VLOOKUP(B381,GD_CHAM_CONG!$C$6:$AS$997,42,FALSE)+VLOOKUP(B381,GD_CHAM_CONG!$C$6:$AS$997,43,FALSE)</f>
        <v>0</v>
      </c>
      <c r="J381" s="216">
        <f>VLOOKUP(B381,GD_CHAM_CONG!$C$6:$AV$997,44,FALSE)+VLOOKUP(B381,GD_CHAM_CONG!$C$6:$AV$997,45,FALSE)+VLOOKUP(B381,GD_CHAM_CONG!$C$6:$AV$997,46,FALSE)</f>
        <v>0</v>
      </c>
      <c r="K381" s="216">
        <f>VLOOKUP(B381,GD_CHAM_CONG!$C$6:$AW$997,47,FALSE)</f>
        <v>0</v>
      </c>
      <c r="L381" s="216">
        <f>VLOOKUP(B381,GD_CHAM_CONG!$C$6:$AZ$997,47,FALSE)+VLOOKUP(B381,GD_CHAM_CONG!$C$6:$AZ$997,48,FALSE)</f>
        <v>0</v>
      </c>
      <c r="M381" s="216">
        <f>VLOOKUP(B381,GD_CHAM_CONG!$C$6:$BF$997,50,FALSE)+VLOOKUP(B381,GD_CHAM_CONG!$C$6:$BF$997,51,FALSE)+VLOOKUP(B381,GD_CHAM_CONG!$C$6:$BF$997,52,FALSE)+VLOOKUP(B381,GD_CHAM_CONG!$C$6:$BF$997,53,FALSE)+VLOOKUP(B381,GD_CHAM_CONG!$C$6:$BF$997,54,FALSE)</f>
        <v>0</v>
      </c>
      <c r="N381" s="217">
        <f>VLOOKUP(B381,GD_CHAM_CONG!$C$1:$BJ$480,60,FALSE)</f>
        <v>1</v>
      </c>
      <c r="O381" s="218">
        <f>RPT_LNS_LUONG_CHE_DO!BA383</f>
        <v>7560000</v>
      </c>
      <c r="P381" s="218">
        <f>VLOOKUP(B381,RPT_LNS_LUONG_CHE_DO!$B$5:$CA$989,78,FALSE)</f>
        <v>0</v>
      </c>
      <c r="Q381" s="218">
        <f>VLOOKUP(B381,RPT_PHU_CAP_TN!$B$5:$G$1000,6,FALSE)</f>
        <v>0</v>
      </c>
      <c r="R381" s="218">
        <f>VLOOKUP(B381,RPT_TIEN_AN_TRUA!$B$5:$I$1000,8,FALSE)</f>
        <v>680000</v>
      </c>
      <c r="S381" s="218">
        <f>VLOOKUP(B381,RPT_LNS_LUONG_CHE_DO!$B$5:$BV$993,68,FALSE)+VLOOKUP(B381,RPT_LNS_LUONG_CHE_DO!$B$5:$BW$993,69,FALSE)</f>
        <v>0</v>
      </c>
      <c r="T381" s="218">
        <f t="shared" si="8"/>
        <v>8240000</v>
      </c>
      <c r="U381" s="219">
        <f>VLOOKUP(B381,RPT_BAO_HIEM!$B$5:$N$1000,11,FALSE)</f>
        <v>333280</v>
      </c>
      <c r="V381" s="219">
        <f>VLOOKUP(B381,RPT_BAO_HIEM!$B$5:$N$1000,12,FALSE)</f>
        <v>62490</v>
      </c>
      <c r="W381" s="219">
        <f>VLOOKUP(B381,RPT_BAO_HIEM!$B$5:$N$1000,13,FALSE)</f>
        <v>41660</v>
      </c>
      <c r="X381" s="220">
        <f>VLOOKUP(B381,RPT_DOAN_PHI!$B$5:$H$968,7,FALSE)</f>
        <v>75600</v>
      </c>
      <c r="Y381" s="219">
        <f>VLOOKUP(B381,RPT_THUE!$B$5:$H$933,7,FALSE)</f>
        <v>274514</v>
      </c>
      <c r="Z381" s="219">
        <f t="shared" si="9"/>
        <v>787544</v>
      </c>
      <c r="AA381" s="221">
        <f t="shared" si="10"/>
        <v>7452456</v>
      </c>
      <c r="AB381" s="221"/>
      <c r="AC381" s="221"/>
      <c r="AD381" s="221">
        <f t="shared" si="15"/>
        <v>7452456</v>
      </c>
      <c r="AE381">
        <v>7452456</v>
      </c>
      <c r="AF381" s="338">
        <f t="shared" si="20"/>
        <v>0</v>
      </c>
    </row>
    <row r="382" spans="1:32" ht="14.25" x14ac:dyDescent="0.2">
      <c r="A382" s="89">
        <f t="shared" si="21"/>
        <v>379</v>
      </c>
      <c r="B382" s="212">
        <f>GD_CHUNG!B384</f>
        <v>13410</v>
      </c>
      <c r="C382" s="212" t="str">
        <f>GD_CHUNG!C384</f>
        <v>Đoàn Văn Phương</v>
      </c>
      <c r="D382" s="212" t="str">
        <f>GD_CHUNG!D384</f>
        <v>NV Lái xe - VHTTB</v>
      </c>
      <c r="E382" s="213" t="str">
        <f>GD_CHUNG!G384</f>
        <v>HD3N</v>
      </c>
      <c r="F382" s="214">
        <f>VLOOKUP(B382,GD_LCD_HS_LNS!$B$4:$E$1000,4,FALSE)</f>
        <v>4166000</v>
      </c>
      <c r="G382" s="215">
        <f>VLOOKUP(B382,GD_CHUNG!$B$5:$N$594,13,FALSE)</f>
        <v>19028960279010</v>
      </c>
      <c r="H382" s="216">
        <f>VLOOKUP(B382,GD_CHAM_CONG!$C$6:$AN$997,38,FALSE)</f>
        <v>27</v>
      </c>
      <c r="I382" s="216">
        <f>VLOOKUP(B382,GD_CHAM_CONG!$C$6:$AS$997,39,FALSE)+VLOOKUP(B382,GD_CHAM_CONG!$C$6:$AS$997,40,FALSE)+VLOOKUP(B382,GD_CHAM_CONG!$C$6:$AS$997,41,FALSE)+VLOOKUP(B382,GD_CHAM_CONG!$C$6:$AS$997,42,FALSE)+VLOOKUP(B382,GD_CHAM_CONG!$C$6:$AS$997,43,FALSE)</f>
        <v>0</v>
      </c>
      <c r="J382" s="216">
        <f>VLOOKUP(B382,GD_CHAM_CONG!$C$6:$AV$997,44,FALSE)+VLOOKUP(B382,GD_CHAM_CONG!$C$6:$AV$997,45,FALSE)+VLOOKUP(B382,GD_CHAM_CONG!$C$6:$AV$997,46,FALSE)</f>
        <v>0</v>
      </c>
      <c r="K382" s="216">
        <f>VLOOKUP(B382,GD_CHAM_CONG!$C$6:$AW$997,47,FALSE)</f>
        <v>0</v>
      </c>
      <c r="L382" s="216">
        <f>VLOOKUP(B382,GD_CHAM_CONG!$C$6:$AZ$997,47,FALSE)+VLOOKUP(B382,GD_CHAM_CONG!$C$6:$AZ$997,48,FALSE)</f>
        <v>0</v>
      </c>
      <c r="M382" s="216">
        <f>VLOOKUP(B382,GD_CHAM_CONG!$C$6:$BF$997,50,FALSE)+VLOOKUP(B382,GD_CHAM_CONG!$C$6:$BF$997,51,FALSE)+VLOOKUP(B382,GD_CHAM_CONG!$C$6:$BF$997,52,FALSE)+VLOOKUP(B382,GD_CHAM_CONG!$C$6:$BF$997,53,FALSE)+VLOOKUP(B382,GD_CHAM_CONG!$C$6:$BF$997,54,FALSE)</f>
        <v>0</v>
      </c>
      <c r="N382" s="217">
        <f>VLOOKUP(B382,GD_CHAM_CONG!$C$1:$BJ$480,60,FALSE)</f>
        <v>0.95</v>
      </c>
      <c r="O382" s="218">
        <f>RPT_LNS_LUONG_CHE_DO!BA384</f>
        <v>7181999.9999999991</v>
      </c>
      <c r="P382" s="218">
        <f>VLOOKUP(B382,RPT_LNS_LUONG_CHE_DO!$B$5:$CA$989,78,FALSE)</f>
        <v>0</v>
      </c>
      <c r="Q382" s="218">
        <f>VLOOKUP(B382,RPT_PHU_CAP_TN!$B$5:$G$1000,6,FALSE)</f>
        <v>0</v>
      </c>
      <c r="R382" s="218">
        <f>VLOOKUP(B382,RPT_TIEN_AN_TRUA!$B$5:$I$1000,8,FALSE)</f>
        <v>680000</v>
      </c>
      <c r="S382" s="218">
        <f>VLOOKUP(B382,RPT_LNS_LUONG_CHE_DO!$B$5:$BV$993,68,FALSE)+VLOOKUP(B382,RPT_LNS_LUONG_CHE_DO!$B$5:$BW$993,69,FALSE)</f>
        <v>0</v>
      </c>
      <c r="T382" s="218">
        <f t="shared" si="8"/>
        <v>7861999.9999999991</v>
      </c>
      <c r="U382" s="219">
        <f>VLOOKUP(B382,RPT_BAO_HIEM!$B$5:$N$1000,11,FALSE)</f>
        <v>333280</v>
      </c>
      <c r="V382" s="219">
        <f>VLOOKUP(B382,RPT_BAO_HIEM!$B$5:$N$1000,12,FALSE)</f>
        <v>62490</v>
      </c>
      <c r="W382" s="219">
        <f>VLOOKUP(B382,RPT_BAO_HIEM!$B$5:$N$1000,13,FALSE)</f>
        <v>41660</v>
      </c>
      <c r="X382" s="220">
        <f>VLOOKUP(B382,RPT_DOAN_PHI!$B$5:$H$968,7,FALSE)</f>
        <v>71820</v>
      </c>
      <c r="Y382" s="219">
        <f>VLOOKUP(B382,RPT_THUE!$B$5:$H$933,7,FALSE)</f>
        <v>243356.99999999997</v>
      </c>
      <c r="Z382" s="219">
        <f t="shared" si="9"/>
        <v>752607</v>
      </c>
      <c r="AA382" s="221">
        <f t="shared" si="10"/>
        <v>7109392.9999999991</v>
      </c>
      <c r="AB382" s="221"/>
      <c r="AC382" s="221"/>
      <c r="AD382" s="221">
        <f t="shared" si="15"/>
        <v>7109392.9999999991</v>
      </c>
      <c r="AE382">
        <v>7109392.9999999991</v>
      </c>
      <c r="AF382" s="338">
        <f t="shared" si="20"/>
        <v>0</v>
      </c>
    </row>
    <row r="383" spans="1:32" ht="14.25" x14ac:dyDescent="0.2">
      <c r="A383" s="89">
        <f t="shared" si="21"/>
        <v>380</v>
      </c>
      <c r="B383" s="212">
        <f>GD_CHUNG!B385</f>
        <v>13411</v>
      </c>
      <c r="C383" s="212" t="str">
        <f>GD_CHUNG!C385</f>
        <v>Nguyễn Văn Hà</v>
      </c>
      <c r="D383" s="212" t="str">
        <f>GD_CHUNG!D385</f>
        <v>NV Lái xe - VHTTB</v>
      </c>
      <c r="E383" s="213" t="str">
        <f>GD_CHUNG!G385</f>
        <v>HD3N</v>
      </c>
      <c r="F383" s="214">
        <f>VLOOKUP(B383,GD_LCD_HS_LNS!$B$4:$E$1000,4,FALSE)</f>
        <v>4166000</v>
      </c>
      <c r="G383" s="215">
        <f>VLOOKUP(B383,GD_CHUNG!$B$5:$N$594,13,FALSE)</f>
        <v>19028960239019</v>
      </c>
      <c r="H383" s="216">
        <f>VLOOKUP(B383,GD_CHAM_CONG!$C$6:$AN$997,38,FALSE)</f>
        <v>27</v>
      </c>
      <c r="I383" s="216">
        <f>VLOOKUP(B383,GD_CHAM_CONG!$C$6:$AS$997,39,FALSE)+VLOOKUP(B383,GD_CHAM_CONG!$C$6:$AS$997,40,FALSE)+VLOOKUP(B383,GD_CHAM_CONG!$C$6:$AS$997,41,FALSE)+VLOOKUP(B383,GD_CHAM_CONG!$C$6:$AS$997,42,FALSE)+VLOOKUP(B383,GD_CHAM_CONG!$C$6:$AS$997,43,FALSE)</f>
        <v>0</v>
      </c>
      <c r="J383" s="216">
        <f>VLOOKUP(B383,GD_CHAM_CONG!$C$6:$AV$997,44,FALSE)+VLOOKUP(B383,GD_CHAM_CONG!$C$6:$AV$997,45,FALSE)+VLOOKUP(B383,GD_CHAM_CONG!$C$6:$AV$997,46,FALSE)</f>
        <v>0</v>
      </c>
      <c r="K383" s="216">
        <f>VLOOKUP(B383,GD_CHAM_CONG!$C$6:$AW$997,47,FALSE)</f>
        <v>0</v>
      </c>
      <c r="L383" s="216">
        <f>VLOOKUP(B383,GD_CHAM_CONG!$C$6:$AZ$997,47,FALSE)+VLOOKUP(B383,GD_CHAM_CONG!$C$6:$AZ$997,48,FALSE)</f>
        <v>0</v>
      </c>
      <c r="M383" s="216">
        <f>VLOOKUP(B383,GD_CHAM_CONG!$C$6:$BF$997,50,FALSE)+VLOOKUP(B383,GD_CHAM_CONG!$C$6:$BF$997,51,FALSE)+VLOOKUP(B383,GD_CHAM_CONG!$C$6:$BF$997,52,FALSE)+VLOOKUP(B383,GD_CHAM_CONG!$C$6:$BF$997,53,FALSE)+VLOOKUP(B383,GD_CHAM_CONG!$C$6:$BF$997,54,FALSE)</f>
        <v>0</v>
      </c>
      <c r="N383" s="217">
        <f>VLOOKUP(B383,GD_CHAM_CONG!$C$1:$BJ$480,60,FALSE)</f>
        <v>0.85</v>
      </c>
      <c r="O383" s="218">
        <f>RPT_LNS_LUONG_CHE_DO!BA385</f>
        <v>6426000</v>
      </c>
      <c r="P383" s="218">
        <f>VLOOKUP(B383,RPT_LNS_LUONG_CHE_DO!$B$5:$CA$989,78,FALSE)</f>
        <v>0</v>
      </c>
      <c r="Q383" s="218">
        <f>VLOOKUP(B383,RPT_PHU_CAP_TN!$B$5:$G$1000,6,FALSE)</f>
        <v>0</v>
      </c>
      <c r="R383" s="218">
        <f>VLOOKUP(B383,RPT_TIEN_AN_TRUA!$B$5:$I$1000,8,FALSE)</f>
        <v>680000</v>
      </c>
      <c r="S383" s="218">
        <f>VLOOKUP(B383,RPT_LNS_LUONG_CHE_DO!$B$5:$BV$993,68,FALSE)+VLOOKUP(B383,RPT_LNS_LUONG_CHE_DO!$B$5:$BW$993,69,FALSE)</f>
        <v>0</v>
      </c>
      <c r="T383" s="218">
        <f t="shared" si="8"/>
        <v>7106000</v>
      </c>
      <c r="U383" s="219">
        <f>VLOOKUP(B383,RPT_BAO_HIEM!$B$5:$N$1000,11,FALSE)</f>
        <v>333280</v>
      </c>
      <c r="V383" s="219">
        <f>VLOOKUP(B383,RPT_BAO_HIEM!$B$5:$N$1000,12,FALSE)</f>
        <v>62490</v>
      </c>
      <c r="W383" s="219">
        <f>VLOOKUP(B383,RPT_BAO_HIEM!$B$5:$N$1000,13,FALSE)</f>
        <v>41660</v>
      </c>
      <c r="X383" s="220">
        <f>VLOOKUP(B383,RPT_DOAN_PHI!$B$5:$H$968,7,FALSE)</f>
        <v>64260</v>
      </c>
      <c r="Y383" s="219">
        <f>VLOOKUP(B383,RPT_THUE!$B$5:$H$933,7,FALSE)</f>
        <v>205557</v>
      </c>
      <c r="Z383" s="219">
        <f t="shared" si="9"/>
        <v>707247</v>
      </c>
      <c r="AA383" s="221">
        <f t="shared" si="10"/>
        <v>6398753</v>
      </c>
      <c r="AB383" s="221"/>
      <c r="AC383" s="221"/>
      <c r="AD383" s="221">
        <f t="shared" si="15"/>
        <v>6398753</v>
      </c>
      <c r="AE383">
        <v>6398753</v>
      </c>
      <c r="AF383" s="338">
        <f t="shared" si="20"/>
        <v>0</v>
      </c>
    </row>
    <row r="384" spans="1:32" ht="14.25" x14ac:dyDescent="0.2">
      <c r="A384" s="89">
        <f t="shared" si="21"/>
        <v>381</v>
      </c>
      <c r="B384" s="212">
        <f>GD_CHUNG!B386</f>
        <v>13412</v>
      </c>
      <c r="C384" s="212" t="str">
        <f>GD_CHUNG!C386</f>
        <v>Nguyễn Mạnh Hiếu</v>
      </c>
      <c r="D384" s="212" t="str">
        <f>GD_CHUNG!D386</f>
        <v>NV Lái xe - VHTTB</v>
      </c>
      <c r="E384" s="213" t="str">
        <f>GD_CHUNG!G386</f>
        <v>HD3N</v>
      </c>
      <c r="F384" s="214">
        <f>VLOOKUP(B384,GD_LCD_HS_LNS!$B$4:$E$1000,4,FALSE)</f>
        <v>4166000</v>
      </c>
      <c r="G384" s="215">
        <f>VLOOKUP(B384,GD_CHUNG!$B$5:$N$594,13,FALSE)</f>
        <v>19023520863010</v>
      </c>
      <c r="H384" s="216">
        <f>VLOOKUP(B384,GD_CHAM_CONG!$C$6:$AN$997,38,FALSE)</f>
        <v>27</v>
      </c>
      <c r="I384" s="216">
        <f>VLOOKUP(B384,GD_CHAM_CONG!$C$6:$AS$997,39,FALSE)+VLOOKUP(B384,GD_CHAM_CONG!$C$6:$AS$997,40,FALSE)+VLOOKUP(B384,GD_CHAM_CONG!$C$6:$AS$997,41,FALSE)+VLOOKUP(B384,GD_CHAM_CONG!$C$6:$AS$997,42,FALSE)+VLOOKUP(B384,GD_CHAM_CONG!$C$6:$AS$997,43,FALSE)</f>
        <v>0</v>
      </c>
      <c r="J384" s="216">
        <f>VLOOKUP(B384,GD_CHAM_CONG!$C$6:$AV$997,44,FALSE)+VLOOKUP(B384,GD_CHAM_CONG!$C$6:$AV$997,45,FALSE)+VLOOKUP(B384,GD_CHAM_CONG!$C$6:$AV$997,46,FALSE)</f>
        <v>0</v>
      </c>
      <c r="K384" s="216">
        <f>VLOOKUP(B384,GD_CHAM_CONG!$C$6:$AW$997,47,FALSE)</f>
        <v>0</v>
      </c>
      <c r="L384" s="216">
        <f>VLOOKUP(B384,GD_CHAM_CONG!$C$6:$AZ$997,47,FALSE)+VLOOKUP(B384,GD_CHAM_CONG!$C$6:$AZ$997,48,FALSE)</f>
        <v>0</v>
      </c>
      <c r="M384" s="216">
        <f>VLOOKUP(B384,GD_CHAM_CONG!$C$6:$BF$997,50,FALSE)+VLOOKUP(B384,GD_CHAM_CONG!$C$6:$BF$997,51,FALSE)+VLOOKUP(B384,GD_CHAM_CONG!$C$6:$BF$997,52,FALSE)+VLOOKUP(B384,GD_CHAM_CONG!$C$6:$BF$997,53,FALSE)+VLOOKUP(B384,GD_CHAM_CONG!$C$6:$BF$997,54,FALSE)</f>
        <v>0</v>
      </c>
      <c r="N384" s="217">
        <f>VLOOKUP(B384,GD_CHAM_CONG!$C$1:$BJ$480,60,FALSE)</f>
        <v>1</v>
      </c>
      <c r="O384" s="218">
        <f>RPT_LNS_LUONG_CHE_DO!BA386</f>
        <v>7560000</v>
      </c>
      <c r="P384" s="218">
        <f>VLOOKUP(B384,RPT_LNS_LUONG_CHE_DO!$B$5:$CA$989,78,FALSE)</f>
        <v>0</v>
      </c>
      <c r="Q384" s="218">
        <f>VLOOKUP(B384,RPT_PHU_CAP_TN!$B$5:$G$1000,6,FALSE)</f>
        <v>0</v>
      </c>
      <c r="R384" s="218">
        <f>VLOOKUP(B384,RPT_TIEN_AN_TRUA!$B$5:$I$1000,8,FALSE)</f>
        <v>680000</v>
      </c>
      <c r="S384" s="218">
        <f>VLOOKUP(B384,RPT_LNS_LUONG_CHE_DO!$B$5:$BV$993,68,FALSE)+VLOOKUP(B384,RPT_LNS_LUONG_CHE_DO!$B$5:$BW$993,69,FALSE)</f>
        <v>0</v>
      </c>
      <c r="T384" s="218">
        <f t="shared" si="8"/>
        <v>8240000</v>
      </c>
      <c r="U384" s="219">
        <f>VLOOKUP(B384,RPT_BAO_HIEM!$B$5:$N$1000,11,FALSE)</f>
        <v>333280</v>
      </c>
      <c r="V384" s="219">
        <f>VLOOKUP(B384,RPT_BAO_HIEM!$B$5:$N$1000,12,FALSE)</f>
        <v>62490</v>
      </c>
      <c r="W384" s="219">
        <f>VLOOKUP(B384,RPT_BAO_HIEM!$B$5:$N$1000,13,FALSE)</f>
        <v>41660</v>
      </c>
      <c r="X384" s="220">
        <f>VLOOKUP(B384,RPT_DOAN_PHI!$B$5:$H$968,7,FALSE)</f>
        <v>75600</v>
      </c>
      <c r="Y384" s="219">
        <f>VLOOKUP(B384,RPT_THUE!$B$5:$H$933,7,FALSE)</f>
        <v>274514</v>
      </c>
      <c r="Z384" s="219">
        <f t="shared" si="9"/>
        <v>787544</v>
      </c>
      <c r="AA384" s="221">
        <f t="shared" si="10"/>
        <v>7452456</v>
      </c>
      <c r="AB384" s="221"/>
      <c r="AC384" s="221"/>
      <c r="AD384" s="221">
        <f t="shared" si="15"/>
        <v>7452456</v>
      </c>
      <c r="AE384">
        <v>7452456</v>
      </c>
      <c r="AF384" s="338">
        <f t="shared" si="20"/>
        <v>0</v>
      </c>
    </row>
    <row r="385" spans="1:32" ht="14.25" x14ac:dyDescent="0.2">
      <c r="A385" s="89">
        <f t="shared" si="21"/>
        <v>382</v>
      </c>
      <c r="B385" s="212">
        <f>GD_CHUNG!B387</f>
        <v>13413</v>
      </c>
      <c r="C385" s="212" t="str">
        <f>GD_CHUNG!C387</f>
        <v>Vũ Việt Hùng</v>
      </c>
      <c r="D385" s="212" t="str">
        <f>GD_CHUNG!D387</f>
        <v>NV Lái xe - VHTTB</v>
      </c>
      <c r="E385" s="213" t="str">
        <f>GD_CHUNG!G387</f>
        <v>HD3N</v>
      </c>
      <c r="F385" s="214">
        <f>VLOOKUP(B385,GD_LCD_HS_LNS!$B$4:$E$1000,4,FALSE)</f>
        <v>4166000</v>
      </c>
      <c r="G385" s="215">
        <f>VLOOKUP(B385,GD_CHUNG!$B$5:$N$594,13,FALSE)</f>
        <v>19023520871013</v>
      </c>
      <c r="H385" s="216">
        <f>VLOOKUP(B385,GD_CHAM_CONG!$C$6:$AN$997,38,FALSE)</f>
        <v>27</v>
      </c>
      <c r="I385" s="216">
        <f>VLOOKUP(B385,GD_CHAM_CONG!$C$6:$AS$997,39,FALSE)+VLOOKUP(B385,GD_CHAM_CONG!$C$6:$AS$997,40,FALSE)+VLOOKUP(B385,GD_CHAM_CONG!$C$6:$AS$997,41,FALSE)+VLOOKUP(B385,GD_CHAM_CONG!$C$6:$AS$997,42,FALSE)+VLOOKUP(B385,GD_CHAM_CONG!$C$6:$AS$997,43,FALSE)</f>
        <v>0</v>
      </c>
      <c r="J385" s="216">
        <f>VLOOKUP(B385,GD_CHAM_CONG!$C$6:$AV$997,44,FALSE)+VLOOKUP(B385,GD_CHAM_CONG!$C$6:$AV$997,45,FALSE)+VLOOKUP(B385,GD_CHAM_CONG!$C$6:$AV$997,46,FALSE)</f>
        <v>0</v>
      </c>
      <c r="K385" s="216">
        <f>VLOOKUP(B385,GD_CHAM_CONG!$C$6:$AW$997,47,FALSE)</f>
        <v>0</v>
      </c>
      <c r="L385" s="216">
        <f>VLOOKUP(B385,GD_CHAM_CONG!$C$6:$AZ$997,47,FALSE)+VLOOKUP(B385,GD_CHAM_CONG!$C$6:$AZ$997,48,FALSE)</f>
        <v>0</v>
      </c>
      <c r="M385" s="216">
        <f>VLOOKUP(B385,GD_CHAM_CONG!$C$6:$BF$997,50,FALSE)+VLOOKUP(B385,GD_CHAM_CONG!$C$6:$BF$997,51,FALSE)+VLOOKUP(B385,GD_CHAM_CONG!$C$6:$BF$997,52,FALSE)+VLOOKUP(B385,GD_CHAM_CONG!$C$6:$BF$997,53,FALSE)+VLOOKUP(B385,GD_CHAM_CONG!$C$6:$BF$997,54,FALSE)</f>
        <v>0</v>
      </c>
      <c r="N385" s="216">
        <f>VLOOKUP(B385,GD_CHAM_CONG!$C$1:$BJ$480,60,FALSE)</f>
        <v>1.0499999999999989</v>
      </c>
      <c r="O385" s="218">
        <f>RPT_LNS_LUONG_CHE_DO!BA387</f>
        <v>7937999.9999999916</v>
      </c>
      <c r="P385" s="218">
        <f>VLOOKUP(B385,RPT_LNS_LUONG_CHE_DO!$B$5:$CA$989,78,FALSE)</f>
        <v>0</v>
      </c>
      <c r="Q385" s="218">
        <f>VLOOKUP(B385,RPT_PHU_CAP_TN!$B$5:$G$1000,6,FALSE)</f>
        <v>0</v>
      </c>
      <c r="R385" s="218">
        <f>VLOOKUP(B385,RPT_TIEN_AN_TRUA!$B$5:$I$1000,8,FALSE)</f>
        <v>680000</v>
      </c>
      <c r="S385" s="218">
        <f>VLOOKUP(B385,RPT_LNS_LUONG_CHE_DO!$B$5:$BV$993,68,FALSE)+VLOOKUP(B385,RPT_LNS_LUONG_CHE_DO!$B$5:$BW$993,69,FALSE)</f>
        <v>0</v>
      </c>
      <c r="T385" s="218">
        <f t="shared" si="8"/>
        <v>8617999.9999999925</v>
      </c>
      <c r="U385" s="219">
        <f>VLOOKUP(B385,RPT_BAO_HIEM!$B$5:$N$1000,11,FALSE)</f>
        <v>333280</v>
      </c>
      <c r="V385" s="219">
        <f>VLOOKUP(B385,RPT_BAO_HIEM!$B$5:$N$1000,12,FALSE)</f>
        <v>62490</v>
      </c>
      <c r="W385" s="219">
        <f>VLOOKUP(B385,RPT_BAO_HIEM!$B$5:$N$1000,13,FALSE)</f>
        <v>41660</v>
      </c>
      <c r="X385" s="220">
        <f>VLOOKUP(B385,RPT_DOAN_PHI!$B$5:$H$968,7,FALSE)</f>
        <v>79380</v>
      </c>
      <c r="Y385" s="219">
        <f>VLOOKUP(B385,RPT_THUE!$B$5:$H$933,7,FALSE)</f>
        <v>312313.9999999993</v>
      </c>
      <c r="Z385" s="219">
        <f t="shared" si="9"/>
        <v>829123.9999999993</v>
      </c>
      <c r="AA385" s="221">
        <f t="shared" si="10"/>
        <v>7788875.9999999935</v>
      </c>
      <c r="AB385" s="221"/>
      <c r="AC385" s="221"/>
      <c r="AD385" s="221">
        <f t="shared" si="15"/>
        <v>7788875.9999999935</v>
      </c>
      <c r="AE385">
        <v>7788875.9999999935</v>
      </c>
      <c r="AF385" s="338">
        <f t="shared" si="20"/>
        <v>0</v>
      </c>
    </row>
    <row r="386" spans="1:32" ht="14.25" x14ac:dyDescent="0.2">
      <c r="A386" s="89">
        <f t="shared" si="21"/>
        <v>383</v>
      </c>
      <c r="B386" s="212">
        <f>GD_CHUNG!B388</f>
        <v>13414</v>
      </c>
      <c r="C386" s="212" t="str">
        <f>GD_CHUNG!C388</f>
        <v>Lê Hữu Hóa</v>
      </c>
      <c r="D386" s="212" t="str">
        <f>GD_CHUNG!D388</f>
        <v>NV Lái xe - VHTTB</v>
      </c>
      <c r="E386" s="213" t="str">
        <f>GD_CHUNG!G388</f>
        <v>HD3N</v>
      </c>
      <c r="F386" s="214">
        <f>VLOOKUP(B386,GD_LCD_HS_LNS!$B$4:$E$1000,4,FALSE)</f>
        <v>4166000</v>
      </c>
      <c r="G386" s="215">
        <f>VLOOKUP(B386,GD_CHUNG!$B$5:$N$594,13,FALSE)</f>
        <v>19028960282011</v>
      </c>
      <c r="H386" s="216">
        <f>VLOOKUP(B386,GD_CHAM_CONG!$C$6:$AN$997,38,FALSE)</f>
        <v>27</v>
      </c>
      <c r="I386" s="216">
        <f>VLOOKUP(B386,GD_CHAM_CONG!$C$6:$AS$997,39,FALSE)+VLOOKUP(B386,GD_CHAM_CONG!$C$6:$AS$997,40,FALSE)+VLOOKUP(B386,GD_CHAM_CONG!$C$6:$AS$997,41,FALSE)+VLOOKUP(B386,GD_CHAM_CONG!$C$6:$AS$997,42,FALSE)+VLOOKUP(B386,GD_CHAM_CONG!$C$6:$AS$997,43,FALSE)</f>
        <v>0</v>
      </c>
      <c r="J386" s="216">
        <f>VLOOKUP(B386,GD_CHAM_CONG!$C$6:$AV$997,44,FALSE)+VLOOKUP(B386,GD_CHAM_CONG!$C$6:$AV$997,45,FALSE)+VLOOKUP(B386,GD_CHAM_CONG!$C$6:$AV$997,46,FALSE)</f>
        <v>0</v>
      </c>
      <c r="K386" s="216">
        <f>VLOOKUP(B386,GD_CHAM_CONG!$C$6:$AW$997,47,FALSE)</f>
        <v>0</v>
      </c>
      <c r="L386" s="216">
        <f>VLOOKUP(B386,GD_CHAM_CONG!$C$6:$AZ$997,47,FALSE)+VLOOKUP(B386,GD_CHAM_CONG!$C$6:$AZ$997,48,FALSE)</f>
        <v>0</v>
      </c>
      <c r="M386" s="216">
        <f>VLOOKUP(B386,GD_CHAM_CONG!$C$6:$BF$997,50,FALSE)+VLOOKUP(B386,GD_CHAM_CONG!$C$6:$BF$997,51,FALSE)+VLOOKUP(B386,GD_CHAM_CONG!$C$6:$BF$997,52,FALSE)+VLOOKUP(B386,GD_CHAM_CONG!$C$6:$BF$997,53,FALSE)+VLOOKUP(B386,GD_CHAM_CONG!$C$6:$BF$997,54,FALSE)</f>
        <v>0</v>
      </c>
      <c r="N386" s="217">
        <f>VLOOKUP(B386,GD_CHAM_CONG!$C$1:$BJ$480,60,FALSE)</f>
        <v>1</v>
      </c>
      <c r="O386" s="218">
        <f>RPT_LNS_LUONG_CHE_DO!BA388</f>
        <v>7560000</v>
      </c>
      <c r="P386" s="218">
        <f>VLOOKUP(B386,RPT_LNS_LUONG_CHE_DO!$B$5:$CA$989,78,FALSE)</f>
        <v>0</v>
      </c>
      <c r="Q386" s="218">
        <f>VLOOKUP(B386,RPT_PHU_CAP_TN!$B$5:$G$1000,6,FALSE)</f>
        <v>0</v>
      </c>
      <c r="R386" s="218">
        <f>VLOOKUP(B386,RPT_TIEN_AN_TRUA!$B$5:$I$1000,8,FALSE)</f>
        <v>680000</v>
      </c>
      <c r="S386" s="218">
        <f>VLOOKUP(B386,RPT_LNS_LUONG_CHE_DO!$B$5:$BV$993,68,FALSE)+VLOOKUP(B386,RPT_LNS_LUONG_CHE_DO!$B$5:$BW$993,69,FALSE)</f>
        <v>0</v>
      </c>
      <c r="T386" s="218">
        <f t="shared" si="8"/>
        <v>8240000</v>
      </c>
      <c r="U386" s="219">
        <f>VLOOKUP(B386,RPT_BAO_HIEM!$B$5:$N$1000,11,FALSE)</f>
        <v>333280</v>
      </c>
      <c r="V386" s="219">
        <f>VLOOKUP(B386,RPT_BAO_HIEM!$B$5:$N$1000,12,FALSE)</f>
        <v>62490</v>
      </c>
      <c r="W386" s="219">
        <f>VLOOKUP(B386,RPT_BAO_HIEM!$B$5:$N$1000,13,FALSE)</f>
        <v>41660</v>
      </c>
      <c r="X386" s="220">
        <f>VLOOKUP(B386,RPT_DOAN_PHI!$B$5:$H$968,7,FALSE)</f>
        <v>75600</v>
      </c>
      <c r="Y386" s="219">
        <f>VLOOKUP(B386,RPT_THUE!$B$5:$H$933,7,FALSE)</f>
        <v>274514</v>
      </c>
      <c r="Z386" s="219">
        <f t="shared" si="9"/>
        <v>787544</v>
      </c>
      <c r="AA386" s="221">
        <f t="shared" si="10"/>
        <v>7452456</v>
      </c>
      <c r="AB386" s="221"/>
      <c r="AC386" s="221"/>
      <c r="AD386" s="221">
        <f t="shared" si="15"/>
        <v>7452456</v>
      </c>
      <c r="AE386">
        <v>7452456</v>
      </c>
      <c r="AF386" s="338">
        <f t="shared" si="20"/>
        <v>0</v>
      </c>
    </row>
    <row r="387" spans="1:32" ht="14.25" x14ac:dyDescent="0.2">
      <c r="A387" s="89">
        <f t="shared" si="21"/>
        <v>384</v>
      </c>
      <c r="B387" s="212">
        <f>GD_CHUNG!B389</f>
        <v>13415</v>
      </c>
      <c r="C387" s="212" t="str">
        <f>GD_CHUNG!C389</f>
        <v>Đinh Văn Duyên</v>
      </c>
      <c r="D387" s="212" t="str">
        <f>GD_CHUNG!D389</f>
        <v>NV Lái xe - VHTTB</v>
      </c>
      <c r="E387" s="213" t="str">
        <f>GD_CHUNG!G389</f>
        <v>HD3N</v>
      </c>
      <c r="F387" s="214">
        <f>VLOOKUP(B387,GD_LCD_HS_LNS!$B$4:$E$1000,4,FALSE)</f>
        <v>4166000</v>
      </c>
      <c r="G387" s="215">
        <f>VLOOKUP(B387,GD_CHUNG!$B$5:$N$594,13,FALSE)</f>
        <v>19028960226014</v>
      </c>
      <c r="H387" s="216">
        <f>VLOOKUP(B387,GD_CHAM_CONG!$C$6:$AN$997,38,FALSE)</f>
        <v>27</v>
      </c>
      <c r="I387" s="216">
        <f>VLOOKUP(B387,GD_CHAM_CONG!$C$6:$AS$997,39,FALSE)+VLOOKUP(B387,GD_CHAM_CONG!$C$6:$AS$997,40,FALSE)+VLOOKUP(B387,GD_CHAM_CONG!$C$6:$AS$997,41,FALSE)+VLOOKUP(B387,GD_CHAM_CONG!$C$6:$AS$997,42,FALSE)+VLOOKUP(B387,GD_CHAM_CONG!$C$6:$AS$997,43,FALSE)</f>
        <v>0</v>
      </c>
      <c r="J387" s="216">
        <f>VLOOKUP(B387,GD_CHAM_CONG!$C$6:$AV$997,44,FALSE)+VLOOKUP(B387,GD_CHAM_CONG!$C$6:$AV$997,45,FALSE)+VLOOKUP(B387,GD_CHAM_CONG!$C$6:$AV$997,46,FALSE)</f>
        <v>0</v>
      </c>
      <c r="K387" s="216">
        <f>VLOOKUP(B387,GD_CHAM_CONG!$C$6:$AW$997,47,FALSE)</f>
        <v>0</v>
      </c>
      <c r="L387" s="216">
        <f>VLOOKUP(B387,GD_CHAM_CONG!$C$6:$AZ$997,47,FALSE)+VLOOKUP(B387,GD_CHAM_CONG!$C$6:$AZ$997,48,FALSE)</f>
        <v>0</v>
      </c>
      <c r="M387" s="216">
        <f>VLOOKUP(B387,GD_CHAM_CONG!$C$6:$BF$997,50,FALSE)+VLOOKUP(B387,GD_CHAM_CONG!$C$6:$BF$997,51,FALSE)+VLOOKUP(B387,GD_CHAM_CONG!$C$6:$BF$997,52,FALSE)+VLOOKUP(B387,GD_CHAM_CONG!$C$6:$BF$997,53,FALSE)+VLOOKUP(B387,GD_CHAM_CONG!$C$6:$BF$997,54,FALSE)</f>
        <v>0</v>
      </c>
      <c r="N387" s="217">
        <f>VLOOKUP(B387,GD_CHAM_CONG!$C$1:$BJ$480,60,FALSE)</f>
        <v>0.95</v>
      </c>
      <c r="O387" s="218">
        <f>RPT_LNS_LUONG_CHE_DO!BA389</f>
        <v>7181999.9999999991</v>
      </c>
      <c r="P387" s="218">
        <f>VLOOKUP(B387,RPT_LNS_LUONG_CHE_DO!$B$5:$CA$989,78,FALSE)</f>
        <v>0</v>
      </c>
      <c r="Q387" s="218">
        <f>VLOOKUP(B387,RPT_PHU_CAP_TN!$B$5:$G$1000,6,FALSE)</f>
        <v>0</v>
      </c>
      <c r="R387" s="218">
        <f>VLOOKUP(B387,RPT_TIEN_AN_TRUA!$B$5:$I$1000,8,FALSE)</f>
        <v>680000</v>
      </c>
      <c r="S387" s="218">
        <f>VLOOKUP(B387,RPT_LNS_LUONG_CHE_DO!$B$5:$BV$993,68,FALSE)+VLOOKUP(B387,RPT_LNS_LUONG_CHE_DO!$B$5:$BW$993,69,FALSE)</f>
        <v>0</v>
      </c>
      <c r="T387" s="218">
        <f t="shared" si="8"/>
        <v>7861999.9999999991</v>
      </c>
      <c r="U387" s="219">
        <f>VLOOKUP(B387,RPT_BAO_HIEM!$B$5:$N$1000,11,FALSE)</f>
        <v>333280</v>
      </c>
      <c r="V387" s="219">
        <f>VLOOKUP(B387,RPT_BAO_HIEM!$B$5:$N$1000,12,FALSE)</f>
        <v>62490</v>
      </c>
      <c r="W387" s="219">
        <f>VLOOKUP(B387,RPT_BAO_HIEM!$B$5:$N$1000,13,FALSE)</f>
        <v>41660</v>
      </c>
      <c r="X387" s="220">
        <f>VLOOKUP(B387,RPT_DOAN_PHI!$B$5:$H$968,7,FALSE)</f>
        <v>71820</v>
      </c>
      <c r="Y387" s="219">
        <f>VLOOKUP(B387,RPT_THUE!$B$5:$H$933,7,FALSE)</f>
        <v>243356.99999999997</v>
      </c>
      <c r="Z387" s="219">
        <f t="shared" si="9"/>
        <v>752607</v>
      </c>
      <c r="AA387" s="221">
        <f t="shared" si="10"/>
        <v>7109392.9999999991</v>
      </c>
      <c r="AB387" s="221"/>
      <c r="AC387" s="221"/>
      <c r="AD387" s="221">
        <f t="shared" si="15"/>
        <v>7109392.9999999991</v>
      </c>
      <c r="AE387">
        <v>7109392.9999999991</v>
      </c>
      <c r="AF387" s="338">
        <f t="shared" si="20"/>
        <v>0</v>
      </c>
    </row>
    <row r="388" spans="1:32" ht="14.25" x14ac:dyDescent="0.2">
      <c r="A388" s="89">
        <f t="shared" si="21"/>
        <v>385</v>
      </c>
      <c r="B388" s="212">
        <f>GD_CHUNG!B390</f>
        <v>13530</v>
      </c>
      <c r="C388" s="212" t="str">
        <f>GD_CHUNG!C390</f>
        <v>Lương Văn Dư</v>
      </c>
      <c r="D388" s="212" t="str">
        <f>GD_CHUNG!D390</f>
        <v>NV Lái xe - VHTTB</v>
      </c>
      <c r="E388" s="213" t="str">
        <f>GD_CHUNG!G390</f>
        <v>HD3N</v>
      </c>
      <c r="F388" s="214">
        <f>VLOOKUP(B388,GD_LCD_HS_LNS!$B$4:$E$1000,4,FALSE)</f>
        <v>4166000</v>
      </c>
      <c r="G388" s="215">
        <f>VLOOKUP(B388,GD_CHUNG!$B$5:$N$594,13,FALSE)</f>
        <v>19021243324015</v>
      </c>
      <c r="H388" s="216">
        <f>VLOOKUP(B388,GD_CHAM_CONG!$C$6:$AN$997,38,FALSE)</f>
        <v>27</v>
      </c>
      <c r="I388" s="216">
        <f>VLOOKUP(B388,GD_CHAM_CONG!$C$6:$AS$997,39,FALSE)+VLOOKUP(B388,GD_CHAM_CONG!$C$6:$AS$997,40,FALSE)+VLOOKUP(B388,GD_CHAM_CONG!$C$6:$AS$997,41,FALSE)+VLOOKUP(B388,GD_CHAM_CONG!$C$6:$AS$997,42,FALSE)+VLOOKUP(B388,GD_CHAM_CONG!$C$6:$AS$997,43,FALSE)</f>
        <v>0</v>
      </c>
      <c r="J388" s="216">
        <f>VLOOKUP(B388,GD_CHAM_CONG!$C$6:$AV$997,44,FALSE)+VLOOKUP(B388,GD_CHAM_CONG!$C$6:$AV$997,45,FALSE)+VLOOKUP(B388,GD_CHAM_CONG!$C$6:$AV$997,46,FALSE)</f>
        <v>0</v>
      </c>
      <c r="K388" s="216">
        <f>VLOOKUP(B388,GD_CHAM_CONG!$C$6:$AW$997,47,FALSE)</f>
        <v>0</v>
      </c>
      <c r="L388" s="216">
        <f>VLOOKUP(B388,GD_CHAM_CONG!$C$6:$AZ$997,47,FALSE)+VLOOKUP(B388,GD_CHAM_CONG!$C$6:$AZ$997,48,FALSE)</f>
        <v>0</v>
      </c>
      <c r="M388" s="216">
        <f>VLOOKUP(B388,GD_CHAM_CONG!$C$6:$BF$997,50,FALSE)+VLOOKUP(B388,GD_CHAM_CONG!$C$6:$BF$997,51,FALSE)+VLOOKUP(B388,GD_CHAM_CONG!$C$6:$BF$997,52,FALSE)+VLOOKUP(B388,GD_CHAM_CONG!$C$6:$BF$997,53,FALSE)+VLOOKUP(B388,GD_CHAM_CONG!$C$6:$BF$997,54,FALSE)</f>
        <v>0</v>
      </c>
      <c r="N388" s="217">
        <f>VLOOKUP(B388,GD_CHAM_CONG!$C$1:$BJ$480,60,FALSE)</f>
        <v>1</v>
      </c>
      <c r="O388" s="218">
        <f>RPT_LNS_LUONG_CHE_DO!BA390</f>
        <v>7560000</v>
      </c>
      <c r="P388" s="218">
        <f>VLOOKUP(B388,RPT_LNS_LUONG_CHE_DO!$B$5:$CA$989,78,FALSE)</f>
        <v>0</v>
      </c>
      <c r="Q388" s="218">
        <f>VLOOKUP(B388,RPT_PHU_CAP_TN!$B$5:$G$1000,6,FALSE)</f>
        <v>0</v>
      </c>
      <c r="R388" s="218">
        <f>VLOOKUP(B388,RPT_TIEN_AN_TRUA!$B$5:$I$1000,8,FALSE)</f>
        <v>680000</v>
      </c>
      <c r="S388" s="218">
        <f>VLOOKUP(B388,RPT_LNS_LUONG_CHE_DO!$B$5:$BV$993,68,FALSE)+VLOOKUP(B388,RPT_LNS_LUONG_CHE_DO!$B$5:$BW$993,69,FALSE)</f>
        <v>0</v>
      </c>
      <c r="T388" s="218">
        <f t="shared" si="8"/>
        <v>8240000</v>
      </c>
      <c r="U388" s="219">
        <f>VLOOKUP(B388,RPT_BAO_HIEM!$B$5:$N$1000,11,FALSE)</f>
        <v>333280</v>
      </c>
      <c r="V388" s="219">
        <f>VLOOKUP(B388,RPT_BAO_HIEM!$B$5:$N$1000,12,FALSE)</f>
        <v>62490</v>
      </c>
      <c r="W388" s="219">
        <f>VLOOKUP(B388,RPT_BAO_HIEM!$B$5:$N$1000,13,FALSE)</f>
        <v>41660</v>
      </c>
      <c r="X388" s="220">
        <f>VLOOKUP(B388,RPT_DOAN_PHI!$B$5:$H$968,7,FALSE)</f>
        <v>75600</v>
      </c>
      <c r="Y388" s="219">
        <f>VLOOKUP(B388,RPT_THUE!$B$5:$H$933,7,FALSE)</f>
        <v>274514</v>
      </c>
      <c r="Z388" s="219">
        <f t="shared" si="9"/>
        <v>787544</v>
      </c>
      <c r="AA388" s="221">
        <f t="shared" si="10"/>
        <v>7452456</v>
      </c>
      <c r="AB388" s="221"/>
      <c r="AC388" s="221"/>
      <c r="AD388" s="221">
        <f t="shared" si="15"/>
        <v>7452456</v>
      </c>
      <c r="AE388">
        <v>7452456</v>
      </c>
      <c r="AF388" s="338">
        <f t="shared" ref="AF388:AF451" si="22">+AE388-AD388</f>
        <v>0</v>
      </c>
    </row>
    <row r="389" spans="1:32" ht="14.25" x14ac:dyDescent="0.2">
      <c r="A389" s="89">
        <f t="shared" si="21"/>
        <v>386</v>
      </c>
      <c r="B389" s="212">
        <f>GD_CHUNG!B391</f>
        <v>13529</v>
      </c>
      <c r="C389" s="212" t="str">
        <f>GD_CHUNG!C391</f>
        <v>Cao Thế Vĩnh</v>
      </c>
      <c r="D389" s="212" t="str">
        <f>GD_CHUNG!D391</f>
        <v>NV Lái xe - VHTTB</v>
      </c>
      <c r="E389" s="213" t="str">
        <f>GD_CHUNG!G391</f>
        <v>HD3N</v>
      </c>
      <c r="F389" s="214">
        <f>VLOOKUP(B389,GD_LCD_HS_LNS!$B$4:$E$1000,4,FALSE)</f>
        <v>4166000</v>
      </c>
      <c r="G389" s="215">
        <f>VLOOKUP(B389,GD_CHUNG!$B$5:$N$594,13,FALSE)</f>
        <v>10520632990016</v>
      </c>
      <c r="H389" s="216">
        <f>VLOOKUP(B389,GD_CHAM_CONG!$C$6:$AN$997,38,FALSE)</f>
        <v>27</v>
      </c>
      <c r="I389" s="216">
        <f>VLOOKUP(B389,GD_CHAM_CONG!$C$6:$AS$997,39,FALSE)+VLOOKUP(B389,GD_CHAM_CONG!$C$6:$AS$997,40,FALSE)+VLOOKUP(B389,GD_CHAM_CONG!$C$6:$AS$997,41,FALSE)+VLOOKUP(B389,GD_CHAM_CONG!$C$6:$AS$997,42,FALSE)+VLOOKUP(B389,GD_CHAM_CONG!$C$6:$AS$997,43,FALSE)</f>
        <v>0</v>
      </c>
      <c r="J389" s="216">
        <f>VLOOKUP(B389,GD_CHAM_CONG!$C$6:$AV$997,44,FALSE)+VLOOKUP(B389,GD_CHAM_CONG!$C$6:$AV$997,45,FALSE)+VLOOKUP(B389,GD_CHAM_CONG!$C$6:$AV$997,46,FALSE)</f>
        <v>0</v>
      </c>
      <c r="K389" s="216">
        <f>VLOOKUP(B389,GD_CHAM_CONG!$C$6:$AW$997,47,FALSE)</f>
        <v>0</v>
      </c>
      <c r="L389" s="216">
        <f>VLOOKUP(B389,GD_CHAM_CONG!$C$6:$AZ$997,47,FALSE)+VLOOKUP(B389,GD_CHAM_CONG!$C$6:$AZ$997,48,FALSE)</f>
        <v>0</v>
      </c>
      <c r="M389" s="216">
        <f>VLOOKUP(B389,GD_CHAM_CONG!$C$6:$BF$997,50,FALSE)+VLOOKUP(B389,GD_CHAM_CONG!$C$6:$BF$997,51,FALSE)+VLOOKUP(B389,GD_CHAM_CONG!$C$6:$BF$997,52,FALSE)+VLOOKUP(B389,GD_CHAM_CONG!$C$6:$BF$997,53,FALSE)+VLOOKUP(B389,GD_CHAM_CONG!$C$6:$BF$997,54,FALSE)</f>
        <v>0</v>
      </c>
      <c r="N389" s="217">
        <f>VLOOKUP(B389,GD_CHAM_CONG!$C$1:$BJ$480,60,FALSE)</f>
        <v>0.95</v>
      </c>
      <c r="O389" s="218">
        <f>RPT_LNS_LUONG_CHE_DO!BA391</f>
        <v>7181999.9999999991</v>
      </c>
      <c r="P389" s="218">
        <f>VLOOKUP(B389,RPT_LNS_LUONG_CHE_DO!$B$5:$CA$989,78,FALSE)</f>
        <v>0</v>
      </c>
      <c r="Q389" s="218">
        <f>VLOOKUP(B389,RPT_PHU_CAP_TN!$B$5:$G$1000,6,FALSE)</f>
        <v>0</v>
      </c>
      <c r="R389" s="218">
        <f>VLOOKUP(B389,RPT_TIEN_AN_TRUA!$B$5:$I$1000,8,FALSE)</f>
        <v>680000</v>
      </c>
      <c r="S389" s="218">
        <f>VLOOKUP(B389,RPT_LNS_LUONG_CHE_DO!$B$5:$BV$993,68,FALSE)+VLOOKUP(B389,RPT_LNS_LUONG_CHE_DO!$B$5:$BW$993,69,FALSE)</f>
        <v>0</v>
      </c>
      <c r="T389" s="218">
        <f t="shared" si="8"/>
        <v>7861999.9999999991</v>
      </c>
      <c r="U389" s="219">
        <f>VLOOKUP(B389,RPT_BAO_HIEM!$B$5:$N$1000,11,FALSE)</f>
        <v>333280</v>
      </c>
      <c r="V389" s="219">
        <f>VLOOKUP(B389,RPT_BAO_HIEM!$B$5:$N$1000,12,FALSE)</f>
        <v>62490</v>
      </c>
      <c r="W389" s="219">
        <f>VLOOKUP(B389,RPT_BAO_HIEM!$B$5:$N$1000,13,FALSE)</f>
        <v>41660</v>
      </c>
      <c r="X389" s="220">
        <f>VLOOKUP(B389,RPT_DOAN_PHI!$B$5:$H$968,7,FALSE)</f>
        <v>71820</v>
      </c>
      <c r="Y389" s="219">
        <f>VLOOKUP(B389,RPT_THUE!$B$5:$H$933,7,FALSE)</f>
        <v>243356.99999999997</v>
      </c>
      <c r="Z389" s="219">
        <f t="shared" si="9"/>
        <v>752607</v>
      </c>
      <c r="AA389" s="221">
        <f t="shared" si="10"/>
        <v>7109392.9999999991</v>
      </c>
      <c r="AB389" s="221"/>
      <c r="AC389" s="221"/>
      <c r="AD389" s="221">
        <f t="shared" si="15"/>
        <v>7109392.9999999991</v>
      </c>
      <c r="AE389">
        <v>7109392.9999999991</v>
      </c>
      <c r="AF389" s="338">
        <f t="shared" si="22"/>
        <v>0</v>
      </c>
    </row>
    <row r="390" spans="1:32" ht="14.25" x14ac:dyDescent="0.2">
      <c r="A390" s="89">
        <f t="shared" ref="A390:A453" si="23">+A389+1</f>
        <v>387</v>
      </c>
      <c r="B390" s="212">
        <f>GD_CHUNG!B392</f>
        <v>10648</v>
      </c>
      <c r="C390" s="212" t="str">
        <f>GD_CHUNG!C392</f>
        <v>Phạm Minh Thành</v>
      </c>
      <c r="D390" s="212" t="str">
        <f>GD_CHUNG!D392</f>
        <v>NV Lái xe - VHTTB</v>
      </c>
      <c r="E390" s="213" t="str">
        <f>GD_CHUNG!G392</f>
        <v>HD3N</v>
      </c>
      <c r="F390" s="214">
        <f>VLOOKUP(B390,GD_LCD_HS_LNS!$B$4:$E$1000,4,FALSE)</f>
        <v>4166000</v>
      </c>
      <c r="G390" s="215">
        <f>VLOOKUP(B390,GD_CHUNG!$B$5:$N$594,13,FALSE)</f>
        <v>11623063628017</v>
      </c>
      <c r="H390" s="216">
        <f>VLOOKUP(B390,GD_CHAM_CONG!$C$6:$AN$997,38,FALSE)</f>
        <v>27</v>
      </c>
      <c r="I390" s="216">
        <f>VLOOKUP(B390,GD_CHAM_CONG!$C$6:$AS$997,39,FALSE)+VLOOKUP(B390,GD_CHAM_CONG!$C$6:$AS$997,40,FALSE)+VLOOKUP(B390,GD_CHAM_CONG!$C$6:$AS$997,41,FALSE)+VLOOKUP(B390,GD_CHAM_CONG!$C$6:$AS$997,42,FALSE)+VLOOKUP(B390,GD_CHAM_CONG!$C$6:$AS$997,43,FALSE)</f>
        <v>0</v>
      </c>
      <c r="J390" s="216">
        <f>VLOOKUP(B390,GD_CHAM_CONG!$C$6:$AV$997,44,FALSE)+VLOOKUP(B390,GD_CHAM_CONG!$C$6:$AV$997,45,FALSE)+VLOOKUP(B390,GD_CHAM_CONG!$C$6:$AV$997,46,FALSE)</f>
        <v>0</v>
      </c>
      <c r="K390" s="216">
        <f>VLOOKUP(B390,GD_CHAM_CONG!$C$6:$AW$997,47,FALSE)</f>
        <v>0</v>
      </c>
      <c r="L390" s="216">
        <f>VLOOKUP(B390,GD_CHAM_CONG!$C$6:$AZ$997,47,FALSE)+VLOOKUP(B390,GD_CHAM_CONG!$C$6:$AZ$997,48,FALSE)</f>
        <v>0</v>
      </c>
      <c r="M390" s="216">
        <f>VLOOKUP(B390,GD_CHAM_CONG!$C$6:$BF$997,50,FALSE)+VLOOKUP(B390,GD_CHAM_CONG!$C$6:$BF$997,51,FALSE)+VLOOKUP(B390,GD_CHAM_CONG!$C$6:$BF$997,52,FALSE)+VLOOKUP(B390,GD_CHAM_CONG!$C$6:$BF$997,53,FALSE)+VLOOKUP(B390,GD_CHAM_CONG!$C$6:$BF$997,54,FALSE)</f>
        <v>0</v>
      </c>
      <c r="N390" s="217">
        <f>VLOOKUP(B390,GD_CHAM_CONG!$C$1:$BJ$480,60,FALSE)</f>
        <v>0.91</v>
      </c>
      <c r="O390" s="218">
        <f>RPT_LNS_LUONG_CHE_DO!BA392</f>
        <v>6879600</v>
      </c>
      <c r="P390" s="218">
        <f>VLOOKUP(B390,RPT_LNS_LUONG_CHE_DO!$B$5:$CA$989,78,FALSE)</f>
        <v>0</v>
      </c>
      <c r="Q390" s="218">
        <f>VLOOKUP(B390,RPT_PHU_CAP_TN!$B$5:$G$1000,6,FALSE)</f>
        <v>0</v>
      </c>
      <c r="R390" s="218">
        <f>VLOOKUP(B390,RPT_TIEN_AN_TRUA!$B$5:$I$1000,8,FALSE)</f>
        <v>680000</v>
      </c>
      <c r="S390" s="218">
        <f>VLOOKUP(B390,RPT_LNS_LUONG_CHE_DO!$B$5:$BV$993,68,FALSE)+VLOOKUP(B390,RPT_LNS_LUONG_CHE_DO!$B$5:$BW$993,69,FALSE)</f>
        <v>0</v>
      </c>
      <c r="T390" s="218">
        <f t="shared" si="8"/>
        <v>7559600</v>
      </c>
      <c r="U390" s="219">
        <f>VLOOKUP(B390,RPT_BAO_HIEM!$B$5:$N$1000,11,FALSE)</f>
        <v>333280</v>
      </c>
      <c r="V390" s="219">
        <f>VLOOKUP(B390,RPT_BAO_HIEM!$B$5:$N$1000,12,FALSE)</f>
        <v>62490</v>
      </c>
      <c r="W390" s="219">
        <f>VLOOKUP(B390,RPT_BAO_HIEM!$B$5:$N$1000,13,FALSE)</f>
        <v>41660</v>
      </c>
      <c r="X390" s="220">
        <f>VLOOKUP(B390,RPT_DOAN_PHI!$B$5:$H$968,7,FALSE)</f>
        <v>68796</v>
      </c>
      <c r="Y390" s="219">
        <f>VLOOKUP(B390,RPT_THUE!$B$5:$H$933,7,FALSE)</f>
        <v>216897</v>
      </c>
      <c r="Z390" s="219">
        <f t="shared" si="9"/>
        <v>723123</v>
      </c>
      <c r="AA390" s="221">
        <f t="shared" si="10"/>
        <v>6836477</v>
      </c>
      <c r="AB390" s="309">
        <v>224532</v>
      </c>
      <c r="AC390" s="221"/>
      <c r="AD390" s="221">
        <f t="shared" si="15"/>
        <v>6611945</v>
      </c>
      <c r="AE390">
        <v>6611945</v>
      </c>
      <c r="AF390" s="338">
        <f t="shared" si="22"/>
        <v>0</v>
      </c>
    </row>
    <row r="391" spans="1:32" ht="14.25" x14ac:dyDescent="0.2">
      <c r="A391" s="89">
        <f t="shared" si="23"/>
        <v>388</v>
      </c>
      <c r="B391" s="212">
        <f>GD_CHUNG!B393</f>
        <v>10649</v>
      </c>
      <c r="C391" s="212" t="str">
        <f>GD_CHUNG!C393</f>
        <v>Vũ Minh Tú</v>
      </c>
      <c r="D391" s="212" t="str">
        <f>GD_CHUNG!D393</f>
        <v>NV Lái xe - VHTTB</v>
      </c>
      <c r="E391" s="213" t="str">
        <f>GD_CHUNG!G393</f>
        <v>HD3N</v>
      </c>
      <c r="F391" s="214">
        <f>VLOOKUP(B391,GD_LCD_HS_LNS!$B$4:$E$1000,4,FALSE)</f>
        <v>4166000</v>
      </c>
      <c r="G391" s="215">
        <f>VLOOKUP(B391,GD_CHUNG!$B$5:$N$594,13,FALSE)</f>
        <v>10524470154011</v>
      </c>
      <c r="H391" s="216">
        <f>VLOOKUP(B391,GD_CHAM_CONG!$C$6:$AN$997,38,FALSE)</f>
        <v>27</v>
      </c>
      <c r="I391" s="216">
        <f>VLOOKUP(B391,GD_CHAM_CONG!$C$6:$AS$997,39,FALSE)+VLOOKUP(B391,GD_CHAM_CONG!$C$6:$AS$997,40,FALSE)+VLOOKUP(B391,GD_CHAM_CONG!$C$6:$AS$997,41,FALSE)+VLOOKUP(B391,GD_CHAM_CONG!$C$6:$AS$997,42,FALSE)+VLOOKUP(B391,GD_CHAM_CONG!$C$6:$AS$997,43,FALSE)</f>
        <v>0</v>
      </c>
      <c r="J391" s="216">
        <f>VLOOKUP(B391,GD_CHAM_CONG!$C$6:$AV$997,44,FALSE)+VLOOKUP(B391,GD_CHAM_CONG!$C$6:$AV$997,45,FALSE)+VLOOKUP(B391,GD_CHAM_CONG!$C$6:$AV$997,46,FALSE)</f>
        <v>0</v>
      </c>
      <c r="K391" s="216">
        <f>VLOOKUP(B391,GD_CHAM_CONG!$C$6:$AW$997,47,FALSE)</f>
        <v>0</v>
      </c>
      <c r="L391" s="216">
        <f>VLOOKUP(B391,GD_CHAM_CONG!$C$6:$AZ$997,47,FALSE)+VLOOKUP(B391,GD_CHAM_CONG!$C$6:$AZ$997,48,FALSE)</f>
        <v>0</v>
      </c>
      <c r="M391" s="216">
        <f>VLOOKUP(B391,GD_CHAM_CONG!$C$6:$BF$997,50,FALSE)+VLOOKUP(B391,GD_CHAM_CONG!$C$6:$BF$997,51,FALSE)+VLOOKUP(B391,GD_CHAM_CONG!$C$6:$BF$997,52,FALSE)+VLOOKUP(B391,GD_CHAM_CONG!$C$6:$BF$997,53,FALSE)+VLOOKUP(B391,GD_CHAM_CONG!$C$6:$BF$997,54,FALSE)</f>
        <v>0</v>
      </c>
      <c r="N391" s="217">
        <f>VLOOKUP(B391,GD_CHAM_CONG!$C$1:$BJ$480,60,FALSE)</f>
        <v>1</v>
      </c>
      <c r="O391" s="218">
        <f>RPT_LNS_LUONG_CHE_DO!BA393</f>
        <v>7560000</v>
      </c>
      <c r="P391" s="218">
        <f>VLOOKUP(B391,RPT_LNS_LUONG_CHE_DO!$B$5:$CA$989,78,FALSE)</f>
        <v>0</v>
      </c>
      <c r="Q391" s="218">
        <f>VLOOKUP(B391,RPT_PHU_CAP_TN!$B$5:$G$1000,6,FALSE)</f>
        <v>0</v>
      </c>
      <c r="R391" s="218">
        <f>VLOOKUP(B391,RPT_TIEN_AN_TRUA!$B$5:$I$1000,8,FALSE)</f>
        <v>680000</v>
      </c>
      <c r="S391" s="218">
        <f>VLOOKUP(B391,RPT_LNS_LUONG_CHE_DO!$B$5:$BV$993,68,FALSE)+VLOOKUP(B391,RPT_LNS_LUONG_CHE_DO!$B$5:$BW$993,69,FALSE)</f>
        <v>0</v>
      </c>
      <c r="T391" s="218">
        <f t="shared" si="8"/>
        <v>8240000</v>
      </c>
      <c r="U391" s="219">
        <f>VLOOKUP(B391,RPT_BAO_HIEM!$B$5:$N$1000,11,FALSE)</f>
        <v>333280</v>
      </c>
      <c r="V391" s="219">
        <f>VLOOKUP(B391,RPT_BAO_HIEM!$B$5:$N$1000,12,FALSE)</f>
        <v>62490</v>
      </c>
      <c r="W391" s="219">
        <f>VLOOKUP(B391,RPT_BAO_HIEM!$B$5:$N$1000,13,FALSE)</f>
        <v>41660</v>
      </c>
      <c r="X391" s="220">
        <f>VLOOKUP(B391,RPT_DOAN_PHI!$B$5:$H$968,7,FALSE)</f>
        <v>75600</v>
      </c>
      <c r="Y391" s="219">
        <f>VLOOKUP(B391,RPT_THUE!$B$5:$H$933,7,FALSE)</f>
        <v>82257</v>
      </c>
      <c r="Z391" s="219">
        <f t="shared" si="9"/>
        <v>595287</v>
      </c>
      <c r="AA391" s="221">
        <f t="shared" si="10"/>
        <v>7644713</v>
      </c>
      <c r="AB391" s="221"/>
      <c r="AC391" s="221"/>
      <c r="AD391" s="221">
        <f t="shared" si="15"/>
        <v>7644713</v>
      </c>
      <c r="AE391">
        <v>7644713</v>
      </c>
      <c r="AF391" s="338">
        <f t="shared" si="22"/>
        <v>0</v>
      </c>
    </row>
    <row r="392" spans="1:32" ht="14.25" x14ac:dyDescent="0.2">
      <c r="A392" s="89">
        <f t="shared" si="23"/>
        <v>389</v>
      </c>
      <c r="B392" s="212">
        <f>GD_CHUNG!B394</f>
        <v>10651</v>
      </c>
      <c r="C392" s="212" t="str">
        <f>GD_CHUNG!C394</f>
        <v>Đỗ Văn Chính</v>
      </c>
      <c r="D392" s="212" t="str">
        <f>GD_CHUNG!D394</f>
        <v>NV Lái xe - VHTTB</v>
      </c>
      <c r="E392" s="213" t="str">
        <f>GD_CHUNG!G394</f>
        <v>HD3N</v>
      </c>
      <c r="F392" s="214">
        <f>VLOOKUP(B392,GD_LCD_HS_LNS!$B$4:$E$1000,4,FALSE)</f>
        <v>4166000</v>
      </c>
      <c r="G392" s="215">
        <f>VLOOKUP(B392,GD_CHUNG!$B$5:$N$594,13,FALSE)</f>
        <v>10525139402018</v>
      </c>
      <c r="H392" s="216">
        <f>VLOOKUP(B392,GD_CHAM_CONG!$C$6:$AN$997,38,FALSE)</f>
        <v>27</v>
      </c>
      <c r="I392" s="216">
        <f>VLOOKUP(B392,GD_CHAM_CONG!$C$6:$AS$997,39,FALSE)+VLOOKUP(B392,GD_CHAM_CONG!$C$6:$AS$997,40,FALSE)+VLOOKUP(B392,GD_CHAM_CONG!$C$6:$AS$997,41,FALSE)+VLOOKUP(B392,GD_CHAM_CONG!$C$6:$AS$997,42,FALSE)+VLOOKUP(B392,GD_CHAM_CONG!$C$6:$AS$997,43,FALSE)</f>
        <v>0</v>
      </c>
      <c r="J392" s="216">
        <f>VLOOKUP(B392,GD_CHAM_CONG!$C$6:$AV$997,44,FALSE)+VLOOKUP(B392,GD_CHAM_CONG!$C$6:$AV$997,45,FALSE)+VLOOKUP(B392,GD_CHAM_CONG!$C$6:$AV$997,46,FALSE)</f>
        <v>0</v>
      </c>
      <c r="K392" s="216">
        <f>VLOOKUP(B392,GD_CHAM_CONG!$C$6:$AW$997,47,FALSE)</f>
        <v>0</v>
      </c>
      <c r="L392" s="216">
        <f>VLOOKUP(B392,GD_CHAM_CONG!$C$6:$AZ$997,47,FALSE)+VLOOKUP(B392,GD_CHAM_CONG!$C$6:$AZ$997,48,FALSE)</f>
        <v>0</v>
      </c>
      <c r="M392" s="216">
        <f>VLOOKUP(B392,GD_CHAM_CONG!$C$6:$BF$997,50,FALSE)+VLOOKUP(B392,GD_CHAM_CONG!$C$6:$BF$997,51,FALSE)+VLOOKUP(B392,GD_CHAM_CONG!$C$6:$BF$997,52,FALSE)+VLOOKUP(B392,GD_CHAM_CONG!$C$6:$BF$997,53,FALSE)+VLOOKUP(B392,GD_CHAM_CONG!$C$6:$BF$997,54,FALSE)</f>
        <v>0</v>
      </c>
      <c r="N392" s="217">
        <f>VLOOKUP(B392,GD_CHAM_CONG!$C$1:$BJ$480,60,FALSE)</f>
        <v>0.97</v>
      </c>
      <c r="O392" s="218">
        <f>RPT_LNS_LUONG_CHE_DO!BA394</f>
        <v>7333200</v>
      </c>
      <c r="P392" s="218">
        <f>VLOOKUP(B392,RPT_LNS_LUONG_CHE_DO!$B$5:$CA$989,78,FALSE)</f>
        <v>0</v>
      </c>
      <c r="Q392" s="218">
        <f>VLOOKUP(B392,RPT_PHU_CAP_TN!$B$5:$G$1000,6,FALSE)</f>
        <v>0</v>
      </c>
      <c r="R392" s="218">
        <f>VLOOKUP(B392,RPT_TIEN_AN_TRUA!$B$5:$I$1000,8,FALSE)</f>
        <v>680000</v>
      </c>
      <c r="S392" s="218">
        <f>VLOOKUP(B392,RPT_LNS_LUONG_CHE_DO!$B$5:$BV$993,68,FALSE)+VLOOKUP(B392,RPT_LNS_LUONG_CHE_DO!$B$5:$BW$993,69,FALSE)</f>
        <v>0</v>
      </c>
      <c r="T392" s="218">
        <f t="shared" si="8"/>
        <v>8013200</v>
      </c>
      <c r="U392" s="219">
        <f>VLOOKUP(B392,RPT_BAO_HIEM!$B$5:$N$1000,11,FALSE)</f>
        <v>333280</v>
      </c>
      <c r="V392" s="219">
        <f>VLOOKUP(B392,RPT_BAO_HIEM!$B$5:$N$1000,12,FALSE)</f>
        <v>62490</v>
      </c>
      <c r="W392" s="219">
        <f>VLOOKUP(B392,RPT_BAO_HIEM!$B$5:$N$1000,13,FALSE)</f>
        <v>41660</v>
      </c>
      <c r="X392" s="220">
        <f>VLOOKUP(B392,RPT_DOAN_PHI!$B$5:$H$968,7,FALSE)</f>
        <v>73332</v>
      </c>
      <c r="Y392" s="219">
        <f>VLOOKUP(B392,RPT_THUE!$B$5:$H$933,7,FALSE)</f>
        <v>70917</v>
      </c>
      <c r="Z392" s="219">
        <f t="shared" si="9"/>
        <v>581679</v>
      </c>
      <c r="AA392" s="221">
        <f t="shared" si="10"/>
        <v>7431521</v>
      </c>
      <c r="AB392" s="221"/>
      <c r="AC392" s="221"/>
      <c r="AD392" s="221">
        <f t="shared" si="15"/>
        <v>7431521</v>
      </c>
      <c r="AE392">
        <v>7431521</v>
      </c>
      <c r="AF392" s="338">
        <f t="shared" si="22"/>
        <v>0</v>
      </c>
    </row>
    <row r="393" spans="1:32" ht="14.25" x14ac:dyDescent="0.2">
      <c r="A393" s="89">
        <f t="shared" si="23"/>
        <v>390</v>
      </c>
      <c r="B393" s="212">
        <f>GD_CHUNG!B395</f>
        <v>10656</v>
      </c>
      <c r="C393" s="212" t="str">
        <f>GD_CHUNG!C395</f>
        <v>Bùi Việt Bắc</v>
      </c>
      <c r="D393" s="212" t="str">
        <f>GD_CHUNG!D395</f>
        <v>NV Lái xe - VHTTB</v>
      </c>
      <c r="E393" s="213" t="str">
        <f>GD_CHUNG!G395</f>
        <v>HD3N</v>
      </c>
      <c r="F393" s="214">
        <f>VLOOKUP(B393,GD_LCD_HS_LNS!$B$4:$E$1000,4,FALSE)</f>
        <v>4166000</v>
      </c>
      <c r="G393" s="215">
        <f>VLOOKUP(B393,GD_CHUNG!$B$5:$N$594,13,FALSE)</f>
        <v>10525139458013</v>
      </c>
      <c r="H393" s="216">
        <f>VLOOKUP(B393,GD_CHAM_CONG!$C$6:$AN$997,38,FALSE)</f>
        <v>27</v>
      </c>
      <c r="I393" s="216">
        <f>VLOOKUP(B393,GD_CHAM_CONG!$C$6:$AS$997,39,FALSE)+VLOOKUP(B393,GD_CHAM_CONG!$C$6:$AS$997,40,FALSE)+VLOOKUP(B393,GD_CHAM_CONG!$C$6:$AS$997,41,FALSE)+VLOOKUP(B393,GD_CHAM_CONG!$C$6:$AS$997,42,FALSE)+VLOOKUP(B393,GD_CHAM_CONG!$C$6:$AS$997,43,FALSE)</f>
        <v>0</v>
      </c>
      <c r="J393" s="216">
        <f>VLOOKUP(B393,GD_CHAM_CONG!$C$6:$AV$997,44,FALSE)+VLOOKUP(B393,GD_CHAM_CONG!$C$6:$AV$997,45,FALSE)+VLOOKUP(B393,GD_CHAM_CONG!$C$6:$AV$997,46,FALSE)</f>
        <v>0</v>
      </c>
      <c r="K393" s="216">
        <f>VLOOKUP(B393,GD_CHAM_CONG!$C$6:$AW$997,47,FALSE)</f>
        <v>0</v>
      </c>
      <c r="L393" s="216">
        <f>VLOOKUP(B393,GD_CHAM_CONG!$C$6:$AZ$997,47,FALSE)+VLOOKUP(B393,GD_CHAM_CONG!$C$6:$AZ$997,48,FALSE)</f>
        <v>0</v>
      </c>
      <c r="M393" s="216">
        <f>VLOOKUP(B393,GD_CHAM_CONG!$C$6:$BF$997,50,FALSE)+VLOOKUP(B393,GD_CHAM_CONG!$C$6:$BF$997,51,FALSE)+VLOOKUP(B393,GD_CHAM_CONG!$C$6:$BF$997,52,FALSE)+VLOOKUP(B393,GD_CHAM_CONG!$C$6:$BF$997,53,FALSE)+VLOOKUP(B393,GD_CHAM_CONG!$C$6:$BF$997,54,FALSE)</f>
        <v>0</v>
      </c>
      <c r="N393" s="217">
        <f>VLOOKUP(B393,GD_CHAM_CONG!$C$1:$BJ$480,60,FALSE)</f>
        <v>1.0499999999999989</v>
      </c>
      <c r="O393" s="218">
        <f>RPT_LNS_LUONG_CHE_DO!BA395</f>
        <v>7512749.9999999925</v>
      </c>
      <c r="P393" s="218">
        <f>VLOOKUP(B393,RPT_LNS_LUONG_CHE_DO!$B$5:$CA$989,78,FALSE)</f>
        <v>0</v>
      </c>
      <c r="Q393" s="218">
        <f>VLOOKUP(B393,RPT_PHU_CAP_TN!$B$5:$G$1000,6,FALSE)</f>
        <v>0</v>
      </c>
      <c r="R393" s="218">
        <f>VLOOKUP(B393,RPT_TIEN_AN_TRUA!$B$5:$I$1000,8,FALSE)</f>
        <v>680000</v>
      </c>
      <c r="S393" s="218">
        <f>VLOOKUP(B393,RPT_LNS_LUONG_CHE_DO!$B$5:$BV$993,68,FALSE)+VLOOKUP(B393,RPT_LNS_LUONG_CHE_DO!$B$5:$BW$993,69,FALSE)</f>
        <v>0</v>
      </c>
      <c r="T393" s="218">
        <f t="shared" si="8"/>
        <v>8192749.9999999925</v>
      </c>
      <c r="U393" s="219">
        <f>VLOOKUP(B393,RPT_BAO_HIEM!$B$5:$N$1000,11,FALSE)</f>
        <v>333280</v>
      </c>
      <c r="V393" s="219">
        <f>VLOOKUP(B393,RPT_BAO_HIEM!$B$5:$N$1000,12,FALSE)</f>
        <v>62490</v>
      </c>
      <c r="W393" s="219">
        <f>VLOOKUP(B393,RPT_BAO_HIEM!$B$5:$N$1000,13,FALSE)</f>
        <v>41660</v>
      </c>
      <c r="X393" s="220">
        <f>VLOOKUP(B393,RPT_DOAN_PHI!$B$5:$H$968,7,FALSE)</f>
        <v>75127</v>
      </c>
      <c r="Y393" s="219">
        <f>VLOOKUP(B393,RPT_THUE!$B$5:$H$933,7,FALSE)</f>
        <v>203869.49999999965</v>
      </c>
      <c r="Z393" s="219">
        <f t="shared" si="9"/>
        <v>716426.49999999965</v>
      </c>
      <c r="AA393" s="221">
        <f t="shared" si="10"/>
        <v>7476323.4999999925</v>
      </c>
      <c r="AB393" s="309">
        <v>708345</v>
      </c>
      <c r="AC393" s="221"/>
      <c r="AD393" s="221">
        <f t="shared" si="15"/>
        <v>6767978.4999999925</v>
      </c>
      <c r="AE393">
        <v>6767978.4999999925</v>
      </c>
      <c r="AF393" s="338">
        <f t="shared" si="22"/>
        <v>0</v>
      </c>
    </row>
    <row r="394" spans="1:32" ht="14.25" x14ac:dyDescent="0.2">
      <c r="A394" s="89">
        <f t="shared" si="23"/>
        <v>391</v>
      </c>
      <c r="B394" s="212">
        <f>GD_CHUNG!B396</f>
        <v>10658</v>
      </c>
      <c r="C394" s="212" t="str">
        <f>GD_CHUNG!C396</f>
        <v>Nguyễn Phương Tuấn</v>
      </c>
      <c r="D394" s="212" t="str">
        <f>GD_CHUNG!D396</f>
        <v>NV Lái xe - VHTTB</v>
      </c>
      <c r="E394" s="213" t="str">
        <f>GD_CHUNG!G396</f>
        <v>HD3N</v>
      </c>
      <c r="F394" s="214">
        <f>VLOOKUP(B394,GD_LCD_HS_LNS!$B$4:$E$1000,4,FALSE)</f>
        <v>4166000</v>
      </c>
      <c r="G394" s="215">
        <f>VLOOKUP(B394,GD_CHUNG!$B$5:$N$594,13,FALSE)</f>
        <v>10525139448018</v>
      </c>
      <c r="H394" s="216">
        <f>VLOOKUP(B394,GD_CHAM_CONG!$C$6:$AN$997,38,FALSE)</f>
        <v>27</v>
      </c>
      <c r="I394" s="216">
        <f>VLOOKUP(B394,GD_CHAM_CONG!$C$6:$AS$997,39,FALSE)+VLOOKUP(B394,GD_CHAM_CONG!$C$6:$AS$997,40,FALSE)+VLOOKUP(B394,GD_CHAM_CONG!$C$6:$AS$997,41,FALSE)+VLOOKUP(B394,GD_CHAM_CONG!$C$6:$AS$997,42,FALSE)+VLOOKUP(B394,GD_CHAM_CONG!$C$6:$AS$997,43,FALSE)</f>
        <v>0</v>
      </c>
      <c r="J394" s="216">
        <f>VLOOKUP(B394,GD_CHAM_CONG!$C$6:$AV$997,44,FALSE)+VLOOKUP(B394,GD_CHAM_CONG!$C$6:$AV$997,45,FALSE)+VLOOKUP(B394,GD_CHAM_CONG!$C$6:$AV$997,46,FALSE)</f>
        <v>0</v>
      </c>
      <c r="K394" s="216">
        <f>VLOOKUP(B394,GD_CHAM_CONG!$C$6:$AW$997,47,FALSE)</f>
        <v>0</v>
      </c>
      <c r="L394" s="216">
        <f>VLOOKUP(B394,GD_CHAM_CONG!$C$6:$AZ$997,47,FALSE)+VLOOKUP(B394,GD_CHAM_CONG!$C$6:$AZ$997,48,FALSE)</f>
        <v>0</v>
      </c>
      <c r="M394" s="216">
        <f>VLOOKUP(B394,GD_CHAM_CONG!$C$6:$BF$997,50,FALSE)+VLOOKUP(B394,GD_CHAM_CONG!$C$6:$BF$997,51,FALSE)+VLOOKUP(B394,GD_CHAM_CONG!$C$6:$BF$997,52,FALSE)+VLOOKUP(B394,GD_CHAM_CONG!$C$6:$BF$997,53,FALSE)+VLOOKUP(B394,GD_CHAM_CONG!$C$6:$BF$997,54,FALSE)</f>
        <v>0</v>
      </c>
      <c r="N394" s="217">
        <f>VLOOKUP(B394,GD_CHAM_CONG!$C$1:$BJ$480,60,FALSE)</f>
        <v>1</v>
      </c>
      <c r="O394" s="218">
        <f>RPT_LNS_LUONG_CHE_DO!BA396</f>
        <v>7560000</v>
      </c>
      <c r="P394" s="218">
        <f>VLOOKUP(B394,RPT_LNS_LUONG_CHE_DO!$B$5:$CA$989,78,FALSE)</f>
        <v>0</v>
      </c>
      <c r="Q394" s="218">
        <f>VLOOKUP(B394,RPT_PHU_CAP_TN!$B$5:$G$1000,6,FALSE)</f>
        <v>0</v>
      </c>
      <c r="R394" s="218">
        <f>VLOOKUP(B394,RPT_TIEN_AN_TRUA!$B$5:$I$1000,8,FALSE)</f>
        <v>680000</v>
      </c>
      <c r="S394" s="218">
        <f>VLOOKUP(B394,RPT_LNS_LUONG_CHE_DO!$B$5:$BV$993,68,FALSE)+VLOOKUP(B394,RPT_LNS_LUONG_CHE_DO!$B$5:$BW$993,69,FALSE)</f>
        <v>0</v>
      </c>
      <c r="T394" s="218">
        <f t="shared" si="8"/>
        <v>8240000</v>
      </c>
      <c r="U394" s="219">
        <f>VLOOKUP(B394,RPT_BAO_HIEM!$B$5:$N$1000,11,FALSE)</f>
        <v>333280</v>
      </c>
      <c r="V394" s="219">
        <f>VLOOKUP(B394,RPT_BAO_HIEM!$B$5:$N$1000,12,FALSE)</f>
        <v>62490</v>
      </c>
      <c r="W394" s="219">
        <f>VLOOKUP(B394,RPT_BAO_HIEM!$B$5:$N$1000,13,FALSE)</f>
        <v>41660</v>
      </c>
      <c r="X394" s="220">
        <f>VLOOKUP(B394,RPT_DOAN_PHI!$B$5:$H$968,7,FALSE)</f>
        <v>75600</v>
      </c>
      <c r="Y394" s="219">
        <f>VLOOKUP(B394,RPT_THUE!$B$5:$H$933,7,FALSE)</f>
        <v>0</v>
      </c>
      <c r="Z394" s="219">
        <f t="shared" si="9"/>
        <v>513030</v>
      </c>
      <c r="AA394" s="221">
        <f t="shared" si="10"/>
        <v>7726970</v>
      </c>
      <c r="AB394" s="221"/>
      <c r="AC394" s="221"/>
      <c r="AD394" s="221">
        <f t="shared" si="15"/>
        <v>7726970</v>
      </c>
      <c r="AE394">
        <v>7726970</v>
      </c>
      <c r="AF394" s="338">
        <f t="shared" si="22"/>
        <v>0</v>
      </c>
    </row>
    <row r="395" spans="1:32" ht="14.25" x14ac:dyDescent="0.2">
      <c r="A395" s="89">
        <f t="shared" si="23"/>
        <v>392</v>
      </c>
      <c r="B395" s="212">
        <f>GD_CHUNG!B397</f>
        <v>10665</v>
      </c>
      <c r="C395" s="212" t="str">
        <f>GD_CHUNG!C397</f>
        <v>Trần Hồng Sơn</v>
      </c>
      <c r="D395" s="212" t="str">
        <f>GD_CHUNG!D397</f>
        <v>NV Lái xe - VHTTB</v>
      </c>
      <c r="E395" s="213" t="str">
        <f>GD_CHUNG!G397</f>
        <v>HD3N</v>
      </c>
      <c r="F395" s="214">
        <f>VLOOKUP(B395,GD_LCD_HS_LNS!$B$4:$E$1000,4,FALSE)</f>
        <v>4166000</v>
      </c>
      <c r="G395" s="215">
        <f>VLOOKUP(B395,GD_CHUNG!$B$5:$N$594,13,FALSE)</f>
        <v>10525139467012</v>
      </c>
      <c r="H395" s="216">
        <f>VLOOKUP(B395,GD_CHAM_CONG!$C$6:$AN$997,38,FALSE)</f>
        <v>23</v>
      </c>
      <c r="I395" s="216">
        <f>VLOOKUP(B395,GD_CHAM_CONG!$C$6:$AS$997,39,FALSE)+VLOOKUP(B395,GD_CHAM_CONG!$C$6:$AS$997,40,FALSE)+VLOOKUP(B395,GD_CHAM_CONG!$C$6:$AS$997,41,FALSE)+VLOOKUP(B395,GD_CHAM_CONG!$C$6:$AS$997,42,FALSE)+VLOOKUP(B395,GD_CHAM_CONG!$C$6:$AS$997,43,FALSE)</f>
        <v>0</v>
      </c>
      <c r="J395" s="216">
        <f>VLOOKUP(B395,GD_CHAM_CONG!$C$6:$AV$997,44,FALSE)+VLOOKUP(B395,GD_CHAM_CONG!$C$6:$AV$997,45,FALSE)+VLOOKUP(B395,GD_CHAM_CONG!$C$6:$AV$997,46,FALSE)</f>
        <v>0</v>
      </c>
      <c r="K395" s="216">
        <f>VLOOKUP(B395,GD_CHAM_CONG!$C$6:$AW$997,47,FALSE)</f>
        <v>0</v>
      </c>
      <c r="L395" s="216">
        <f>VLOOKUP(B395,GD_CHAM_CONG!$C$6:$AZ$997,47,FALSE)+VLOOKUP(B395,GD_CHAM_CONG!$C$6:$AZ$997,48,FALSE)</f>
        <v>4</v>
      </c>
      <c r="M395" s="216">
        <f>VLOOKUP(B395,GD_CHAM_CONG!$C$6:$BF$997,50,FALSE)+VLOOKUP(B395,GD_CHAM_CONG!$C$6:$BF$997,51,FALSE)+VLOOKUP(B395,GD_CHAM_CONG!$C$6:$BF$997,52,FALSE)+VLOOKUP(B395,GD_CHAM_CONG!$C$6:$BF$997,53,FALSE)+VLOOKUP(B395,GD_CHAM_CONG!$C$6:$BF$997,54,FALSE)</f>
        <v>0</v>
      </c>
      <c r="N395" s="217">
        <f>VLOOKUP(B395,GD_CHAM_CONG!$C$1:$BJ$480,60,FALSE)</f>
        <v>1</v>
      </c>
      <c r="O395" s="218">
        <f>RPT_LNS_LUONG_CHE_DO!BA397</f>
        <v>6439999.9999999991</v>
      </c>
      <c r="P395" s="218">
        <f>VLOOKUP(B395,RPT_LNS_LUONG_CHE_DO!$B$5:$CA$989,78,FALSE)</f>
        <v>640923.07692307699</v>
      </c>
      <c r="Q395" s="218">
        <f>VLOOKUP(B395,RPT_PHU_CAP_TN!$B$5:$G$1000,6,FALSE)</f>
        <v>0</v>
      </c>
      <c r="R395" s="218">
        <f>VLOOKUP(B395,RPT_TIEN_AN_TRUA!$B$5:$I$1000,8,FALSE)</f>
        <v>579259.25925925921</v>
      </c>
      <c r="S395" s="218">
        <f>VLOOKUP(B395,RPT_LNS_LUONG_CHE_DO!$B$5:$BV$993,68,FALSE)+VLOOKUP(B395,RPT_LNS_LUONG_CHE_DO!$B$5:$BW$993,69,FALSE)</f>
        <v>0</v>
      </c>
      <c r="T395" s="218">
        <f t="shared" si="8"/>
        <v>7660182.3361823354</v>
      </c>
      <c r="U395" s="219">
        <f>VLOOKUP(B395,RPT_BAO_HIEM!$B$5:$N$1000,11,FALSE)</f>
        <v>333280</v>
      </c>
      <c r="V395" s="219">
        <f>VLOOKUP(B395,RPT_BAO_HIEM!$B$5:$N$1000,12,FALSE)</f>
        <v>62490</v>
      </c>
      <c r="W395" s="219">
        <f>VLOOKUP(B395,RPT_BAO_HIEM!$B$5:$N$1000,13,FALSE)</f>
        <v>41660</v>
      </c>
      <c r="X395" s="220">
        <f>VLOOKUP(B395,RPT_DOAN_PHI!$B$5:$H$968,7,FALSE)</f>
        <v>70809</v>
      </c>
      <c r="Y395" s="219">
        <f>VLOOKUP(B395,RPT_THUE!$B$5:$H$933,7,FALSE)</f>
        <v>238303.15384615381</v>
      </c>
      <c r="Z395" s="219">
        <f t="shared" si="9"/>
        <v>746542.15384615376</v>
      </c>
      <c r="AA395" s="221">
        <f t="shared" si="10"/>
        <v>6913640.1823361814</v>
      </c>
      <c r="AB395" s="221"/>
      <c r="AC395" s="221"/>
      <c r="AD395" s="221">
        <f t="shared" si="15"/>
        <v>6913640.1823361814</v>
      </c>
      <c r="AE395">
        <v>6913640.1823361814</v>
      </c>
      <c r="AF395" s="338">
        <f t="shared" si="22"/>
        <v>0</v>
      </c>
    </row>
    <row r="396" spans="1:32" ht="14.25" x14ac:dyDescent="0.2">
      <c r="A396" s="89">
        <f t="shared" si="23"/>
        <v>393</v>
      </c>
      <c r="B396" s="212">
        <f>GD_CHUNG!B398</f>
        <v>10671</v>
      </c>
      <c r="C396" s="212" t="str">
        <f>GD_CHUNG!C398</f>
        <v>Lê Đức Duy</v>
      </c>
      <c r="D396" s="212" t="str">
        <f>GD_CHUNG!D398</f>
        <v>NV Lái xe - VHTTB</v>
      </c>
      <c r="E396" s="213" t="str">
        <f>GD_CHUNG!G398</f>
        <v>HD3N</v>
      </c>
      <c r="F396" s="214">
        <f>VLOOKUP(B396,GD_LCD_HS_LNS!$B$4:$E$1000,4,FALSE)</f>
        <v>4166000</v>
      </c>
      <c r="G396" s="215">
        <f>VLOOKUP(B396,GD_CHUNG!$B$5:$N$594,13,FALSE)</f>
        <v>10522089555013</v>
      </c>
      <c r="H396" s="216">
        <f>VLOOKUP(B396,GD_CHAM_CONG!$C$6:$AN$997,38,FALSE)</f>
        <v>20</v>
      </c>
      <c r="I396" s="216">
        <f>VLOOKUP(B396,GD_CHAM_CONG!$C$6:$AS$997,39,FALSE)+VLOOKUP(B396,GD_CHAM_CONG!$C$6:$AS$997,40,FALSE)+VLOOKUP(B396,GD_CHAM_CONG!$C$6:$AS$997,41,FALSE)+VLOOKUP(B396,GD_CHAM_CONG!$C$6:$AS$997,42,FALSE)+VLOOKUP(B396,GD_CHAM_CONG!$C$6:$AS$997,43,FALSE)</f>
        <v>0</v>
      </c>
      <c r="J396" s="216">
        <f>VLOOKUP(B396,GD_CHAM_CONG!$C$6:$AV$997,44,FALSE)+VLOOKUP(B396,GD_CHAM_CONG!$C$6:$AV$997,45,FALSE)+VLOOKUP(B396,GD_CHAM_CONG!$C$6:$AV$997,46,FALSE)</f>
        <v>0</v>
      </c>
      <c r="K396" s="216">
        <f>VLOOKUP(B396,GD_CHAM_CONG!$C$6:$AW$997,47,FALSE)</f>
        <v>0</v>
      </c>
      <c r="L396" s="216">
        <f>VLOOKUP(B396,GD_CHAM_CONG!$C$6:$AZ$997,47,FALSE)+VLOOKUP(B396,GD_CHAM_CONG!$C$6:$AZ$997,48,FALSE)</f>
        <v>7</v>
      </c>
      <c r="M396" s="216">
        <f>VLOOKUP(B396,GD_CHAM_CONG!$C$6:$BF$997,50,FALSE)+VLOOKUP(B396,GD_CHAM_CONG!$C$6:$BF$997,51,FALSE)+VLOOKUP(B396,GD_CHAM_CONG!$C$6:$BF$997,52,FALSE)+VLOOKUP(B396,GD_CHAM_CONG!$C$6:$BF$997,53,FALSE)+VLOOKUP(B396,GD_CHAM_CONG!$C$6:$BF$997,54,FALSE)</f>
        <v>0</v>
      </c>
      <c r="N396" s="217">
        <f>VLOOKUP(B396,GD_CHAM_CONG!$C$1:$BJ$480,60,FALSE)</f>
        <v>0.95</v>
      </c>
      <c r="O396" s="218">
        <f>RPT_LNS_LUONG_CHE_DO!BA398</f>
        <v>5319999.9999999991</v>
      </c>
      <c r="P396" s="218">
        <f>VLOOKUP(B396,RPT_LNS_LUONG_CHE_DO!$B$5:$CA$989,78,FALSE)</f>
        <v>1121615.3846153845</v>
      </c>
      <c r="Q396" s="218">
        <f>VLOOKUP(B396,RPT_PHU_CAP_TN!$B$5:$G$1000,6,FALSE)</f>
        <v>0</v>
      </c>
      <c r="R396" s="218">
        <f>VLOOKUP(B396,RPT_TIEN_AN_TRUA!$B$5:$I$1000,8,FALSE)</f>
        <v>503703.70370370365</v>
      </c>
      <c r="S396" s="218">
        <f>VLOOKUP(B396,RPT_LNS_LUONG_CHE_DO!$B$5:$BV$993,68,FALSE)+VLOOKUP(B396,RPT_LNS_LUONG_CHE_DO!$B$5:$BW$993,69,FALSE)</f>
        <v>0</v>
      </c>
      <c r="T396" s="218">
        <f t="shared" si="8"/>
        <v>6945319.0883190874</v>
      </c>
      <c r="U396" s="219">
        <f>VLOOKUP(B396,RPT_BAO_HIEM!$B$5:$N$1000,11,FALSE)</f>
        <v>333280</v>
      </c>
      <c r="V396" s="219">
        <f>VLOOKUP(B396,RPT_BAO_HIEM!$B$5:$N$1000,12,FALSE)</f>
        <v>62490</v>
      </c>
      <c r="W396" s="219">
        <f>VLOOKUP(B396,RPT_BAO_HIEM!$B$5:$N$1000,13,FALSE)</f>
        <v>41660</v>
      </c>
      <c r="X396" s="220">
        <f>VLOOKUP(B396,RPT_DOAN_PHI!$B$5:$H$968,7,FALSE)</f>
        <v>64416</v>
      </c>
      <c r="Y396" s="219">
        <f>VLOOKUP(B396,RPT_THUE!$B$5:$H$933,7,FALSE)</f>
        <v>7437.7692307692023</v>
      </c>
      <c r="Z396" s="219">
        <f t="shared" si="9"/>
        <v>509283.76923076919</v>
      </c>
      <c r="AA396" s="221">
        <f t="shared" si="10"/>
        <v>6436035.3190883184</v>
      </c>
      <c r="AB396" s="309">
        <v>374220</v>
      </c>
      <c r="AC396" s="221"/>
      <c r="AD396" s="221">
        <f t="shared" si="15"/>
        <v>6061815.3190883184</v>
      </c>
      <c r="AE396">
        <v>6061815.3190883184</v>
      </c>
      <c r="AF396" s="338">
        <f t="shared" si="22"/>
        <v>0</v>
      </c>
    </row>
    <row r="397" spans="1:32" ht="14.25" x14ac:dyDescent="0.2">
      <c r="A397" s="89">
        <f t="shared" si="23"/>
        <v>394</v>
      </c>
      <c r="B397" s="212">
        <f>GD_CHUNG!B399</f>
        <v>10673</v>
      </c>
      <c r="C397" s="212" t="str">
        <f>GD_CHUNG!C399</f>
        <v>Đặng Xuân Sơn</v>
      </c>
      <c r="D397" s="212" t="str">
        <f>GD_CHUNG!D399</f>
        <v>NV Lái xe - VHTTB</v>
      </c>
      <c r="E397" s="213" t="str">
        <f>GD_CHUNG!G399</f>
        <v>HDKX</v>
      </c>
      <c r="F397" s="214">
        <f>VLOOKUP(B397,GD_LCD_HS_LNS!$B$4:$E$1000,4,FALSE)</f>
        <v>4166000</v>
      </c>
      <c r="G397" s="215">
        <f>VLOOKUP(B397,GD_CHUNG!$B$5:$N$594,13,FALSE)</f>
        <v>10522162937019</v>
      </c>
      <c r="H397" s="216">
        <f>VLOOKUP(B397,GD_CHAM_CONG!$C$6:$AN$997,38,FALSE)</f>
        <v>27</v>
      </c>
      <c r="I397" s="216">
        <f>VLOOKUP(B397,GD_CHAM_CONG!$C$6:$AS$997,39,FALSE)+VLOOKUP(B397,GD_CHAM_CONG!$C$6:$AS$997,40,FALSE)+VLOOKUP(B397,GD_CHAM_CONG!$C$6:$AS$997,41,FALSE)+VLOOKUP(B397,GD_CHAM_CONG!$C$6:$AS$997,42,FALSE)+VLOOKUP(B397,GD_CHAM_CONG!$C$6:$AS$997,43,FALSE)</f>
        <v>0</v>
      </c>
      <c r="J397" s="216">
        <f>VLOOKUP(B397,GD_CHAM_CONG!$C$6:$AV$997,44,FALSE)+VLOOKUP(B397,GD_CHAM_CONG!$C$6:$AV$997,45,FALSE)+VLOOKUP(B397,GD_CHAM_CONG!$C$6:$AV$997,46,FALSE)</f>
        <v>0</v>
      </c>
      <c r="K397" s="216">
        <f>VLOOKUP(B397,GD_CHAM_CONG!$C$6:$AW$997,47,FALSE)</f>
        <v>0</v>
      </c>
      <c r="L397" s="216">
        <f>VLOOKUP(B397,GD_CHAM_CONG!$C$6:$AZ$997,47,FALSE)+VLOOKUP(B397,GD_CHAM_CONG!$C$6:$AZ$997,48,FALSE)</f>
        <v>0</v>
      </c>
      <c r="M397" s="216">
        <f>VLOOKUP(B397,GD_CHAM_CONG!$C$6:$BF$997,50,FALSE)+VLOOKUP(B397,GD_CHAM_CONG!$C$6:$BF$997,51,FALSE)+VLOOKUP(B397,GD_CHAM_CONG!$C$6:$BF$997,52,FALSE)+VLOOKUP(B397,GD_CHAM_CONG!$C$6:$BF$997,53,FALSE)+VLOOKUP(B397,GD_CHAM_CONG!$C$6:$BF$997,54,FALSE)</f>
        <v>0</v>
      </c>
      <c r="N397" s="217">
        <f>VLOOKUP(B397,GD_CHAM_CONG!$C$1:$BJ$480,60,FALSE)</f>
        <v>1</v>
      </c>
      <c r="O397" s="218">
        <f>RPT_LNS_LUONG_CHE_DO!BA399</f>
        <v>7560000</v>
      </c>
      <c r="P397" s="218">
        <f>VLOOKUP(B397,RPT_LNS_LUONG_CHE_DO!$B$5:$CA$989,78,FALSE)</f>
        <v>0</v>
      </c>
      <c r="Q397" s="218">
        <f>VLOOKUP(B397,RPT_PHU_CAP_TN!$B$5:$G$1000,6,FALSE)</f>
        <v>0</v>
      </c>
      <c r="R397" s="218">
        <f>VLOOKUP(B397,RPT_TIEN_AN_TRUA!$B$5:$I$1000,8,FALSE)</f>
        <v>680000</v>
      </c>
      <c r="S397" s="218">
        <f>VLOOKUP(B397,RPT_LNS_LUONG_CHE_DO!$B$5:$BV$993,68,FALSE)+VLOOKUP(B397,RPT_LNS_LUONG_CHE_DO!$B$5:$BW$993,69,FALSE)</f>
        <v>0</v>
      </c>
      <c r="T397" s="218">
        <f t="shared" si="8"/>
        <v>8240000</v>
      </c>
      <c r="U397" s="219">
        <f>VLOOKUP(B397,RPT_BAO_HIEM!$B$5:$N$1000,11,FALSE)</f>
        <v>333280</v>
      </c>
      <c r="V397" s="219">
        <f>VLOOKUP(B397,RPT_BAO_HIEM!$B$5:$N$1000,12,FALSE)</f>
        <v>62490</v>
      </c>
      <c r="W397" s="219">
        <f>VLOOKUP(B397,RPT_BAO_HIEM!$B$5:$N$1000,13,FALSE)</f>
        <v>41660</v>
      </c>
      <c r="X397" s="220">
        <f>VLOOKUP(B397,RPT_DOAN_PHI!$B$5:$H$968,7,FALSE)</f>
        <v>75600</v>
      </c>
      <c r="Y397" s="219">
        <f>VLOOKUP(B397,RPT_THUE!$B$5:$H$933,7,FALSE)</f>
        <v>0</v>
      </c>
      <c r="Z397" s="219">
        <f t="shared" si="9"/>
        <v>513030</v>
      </c>
      <c r="AA397" s="221">
        <f t="shared" si="10"/>
        <v>7726970</v>
      </c>
      <c r="AB397" s="309">
        <v>299376</v>
      </c>
      <c r="AC397" s="221"/>
      <c r="AD397" s="221">
        <f t="shared" si="15"/>
        <v>7427594</v>
      </c>
      <c r="AE397">
        <v>7427594</v>
      </c>
      <c r="AF397" s="338">
        <f t="shared" si="22"/>
        <v>0</v>
      </c>
    </row>
    <row r="398" spans="1:32" ht="14.25" x14ac:dyDescent="0.2">
      <c r="A398" s="89">
        <f t="shared" si="23"/>
        <v>395</v>
      </c>
      <c r="B398" s="212">
        <f>GD_CHUNG!B400</f>
        <v>11091</v>
      </c>
      <c r="C398" s="212" t="str">
        <f>GD_CHUNG!C400</f>
        <v>Nguyễn Như Cương</v>
      </c>
      <c r="D398" s="212" t="str">
        <f>GD_CHUNG!D400</f>
        <v>NV Lái xe - VHTTB</v>
      </c>
      <c r="E398" s="213" t="str">
        <f>GD_CHUNG!G400</f>
        <v>HD3N</v>
      </c>
      <c r="F398" s="214">
        <f>VLOOKUP(B398,GD_LCD_HS_LNS!$B$4:$E$1000,4,FALSE)</f>
        <v>4166000</v>
      </c>
      <c r="G398" s="215">
        <f>VLOOKUP(B398,GD_CHUNG!$B$5:$N$594,13,FALSE)</f>
        <v>19026970130012</v>
      </c>
      <c r="H398" s="216">
        <f>VLOOKUP(B398,GD_CHAM_CONG!$C$6:$AN$997,38,FALSE)</f>
        <v>27</v>
      </c>
      <c r="I398" s="216">
        <f>VLOOKUP(B398,GD_CHAM_CONG!$C$6:$AS$997,39,FALSE)+VLOOKUP(B398,GD_CHAM_CONG!$C$6:$AS$997,40,FALSE)+VLOOKUP(B398,GD_CHAM_CONG!$C$6:$AS$997,41,FALSE)+VLOOKUP(B398,GD_CHAM_CONG!$C$6:$AS$997,42,FALSE)+VLOOKUP(B398,GD_CHAM_CONG!$C$6:$AS$997,43,FALSE)</f>
        <v>0</v>
      </c>
      <c r="J398" s="216">
        <f>VLOOKUP(B398,GD_CHAM_CONG!$C$6:$AV$997,44,FALSE)+VLOOKUP(B398,GD_CHAM_CONG!$C$6:$AV$997,45,FALSE)+VLOOKUP(B398,GD_CHAM_CONG!$C$6:$AV$997,46,FALSE)</f>
        <v>0</v>
      </c>
      <c r="K398" s="216">
        <f>VLOOKUP(B398,GD_CHAM_CONG!$C$6:$AW$997,47,FALSE)</f>
        <v>0</v>
      </c>
      <c r="L398" s="216">
        <f>VLOOKUP(B398,GD_CHAM_CONG!$C$6:$AZ$997,47,FALSE)+VLOOKUP(B398,GD_CHAM_CONG!$C$6:$AZ$997,48,FALSE)</f>
        <v>0</v>
      </c>
      <c r="M398" s="216">
        <f>VLOOKUP(B398,GD_CHAM_CONG!$C$6:$BF$997,50,FALSE)+VLOOKUP(B398,GD_CHAM_CONG!$C$6:$BF$997,51,FALSE)+VLOOKUP(B398,GD_CHAM_CONG!$C$6:$BF$997,52,FALSE)+VLOOKUP(B398,GD_CHAM_CONG!$C$6:$BF$997,53,FALSE)+VLOOKUP(B398,GD_CHAM_CONG!$C$6:$BF$997,54,FALSE)</f>
        <v>0</v>
      </c>
      <c r="N398" s="217">
        <f>VLOOKUP(B398,GD_CHAM_CONG!$C$1:$BJ$480,60,FALSE)</f>
        <v>1</v>
      </c>
      <c r="O398" s="218">
        <f>RPT_LNS_LUONG_CHE_DO!BA400</f>
        <v>7560000</v>
      </c>
      <c r="P398" s="218">
        <f>VLOOKUP(B398,RPT_LNS_LUONG_CHE_DO!$B$5:$CA$989,78,FALSE)</f>
        <v>0</v>
      </c>
      <c r="Q398" s="218">
        <f>VLOOKUP(B398,RPT_PHU_CAP_TN!$B$5:$G$1000,6,FALSE)</f>
        <v>0</v>
      </c>
      <c r="R398" s="218">
        <f>VLOOKUP(B398,RPT_TIEN_AN_TRUA!$B$5:$I$1000,8,FALSE)</f>
        <v>680000</v>
      </c>
      <c r="S398" s="218">
        <f>VLOOKUP(B398,RPT_LNS_LUONG_CHE_DO!$B$5:$BV$993,68,FALSE)+VLOOKUP(B398,RPT_LNS_LUONG_CHE_DO!$B$5:$BW$993,69,FALSE)</f>
        <v>0</v>
      </c>
      <c r="T398" s="218">
        <f t="shared" si="8"/>
        <v>8240000</v>
      </c>
      <c r="U398" s="219">
        <f>VLOOKUP(B398,RPT_BAO_HIEM!$B$5:$N$1000,11,FALSE)</f>
        <v>333280</v>
      </c>
      <c r="V398" s="219">
        <f>VLOOKUP(B398,RPT_BAO_HIEM!$B$5:$N$1000,12,FALSE)</f>
        <v>62490</v>
      </c>
      <c r="W398" s="219">
        <f>VLOOKUP(B398,RPT_BAO_HIEM!$B$5:$N$1000,13,FALSE)</f>
        <v>41660</v>
      </c>
      <c r="X398" s="220">
        <f>VLOOKUP(B398,RPT_DOAN_PHI!$B$5:$H$968,7,FALSE)</f>
        <v>75600</v>
      </c>
      <c r="Y398" s="219">
        <f>VLOOKUP(B398,RPT_THUE!$B$5:$H$933,7,FALSE)</f>
        <v>274514</v>
      </c>
      <c r="Z398" s="219">
        <f t="shared" si="9"/>
        <v>787544</v>
      </c>
      <c r="AA398" s="221">
        <f t="shared" si="10"/>
        <v>7452456</v>
      </c>
      <c r="AB398" s="221"/>
      <c r="AC398" s="221"/>
      <c r="AD398" s="221">
        <f t="shared" si="15"/>
        <v>7452456</v>
      </c>
      <c r="AE398">
        <v>7452456</v>
      </c>
      <c r="AF398" s="338">
        <f t="shared" si="22"/>
        <v>0</v>
      </c>
    </row>
    <row r="399" spans="1:32" ht="14.25" x14ac:dyDescent="0.2">
      <c r="A399" s="89">
        <f t="shared" si="23"/>
        <v>396</v>
      </c>
      <c r="B399" s="212">
        <f>GD_CHUNG!B401</f>
        <v>11093</v>
      </c>
      <c r="C399" s="212" t="str">
        <f>GD_CHUNG!C401</f>
        <v>Đỗ Chí Thanh</v>
      </c>
      <c r="D399" s="212" t="str">
        <f>GD_CHUNG!D401</f>
        <v>NV Lái xe - VHTTB</v>
      </c>
      <c r="E399" s="213" t="str">
        <f>GD_CHUNG!G401</f>
        <v>HD3N</v>
      </c>
      <c r="F399" s="214">
        <f>VLOOKUP(B399,GD_LCD_HS_LNS!$B$4:$E$1000,4,FALSE)</f>
        <v>4166000</v>
      </c>
      <c r="G399" s="215">
        <f>VLOOKUP(B399,GD_CHUNG!$B$5:$N$594,13,FALSE)</f>
        <v>19020229093012</v>
      </c>
      <c r="H399" s="216">
        <f>VLOOKUP(B399,GD_CHAM_CONG!$C$6:$AN$997,38,FALSE)</f>
        <v>27</v>
      </c>
      <c r="I399" s="216">
        <f>VLOOKUP(B399,GD_CHAM_CONG!$C$6:$AS$997,39,FALSE)+VLOOKUP(B399,GD_CHAM_CONG!$C$6:$AS$997,40,FALSE)+VLOOKUP(B399,GD_CHAM_CONG!$C$6:$AS$997,41,FALSE)+VLOOKUP(B399,GD_CHAM_CONG!$C$6:$AS$997,42,FALSE)+VLOOKUP(B399,GD_CHAM_CONG!$C$6:$AS$997,43,FALSE)</f>
        <v>0</v>
      </c>
      <c r="J399" s="216">
        <f>VLOOKUP(B399,GD_CHAM_CONG!$C$6:$AV$997,44,FALSE)+VLOOKUP(B399,GD_CHAM_CONG!$C$6:$AV$997,45,FALSE)+VLOOKUP(B399,GD_CHAM_CONG!$C$6:$AV$997,46,FALSE)</f>
        <v>0</v>
      </c>
      <c r="K399" s="216">
        <f>VLOOKUP(B399,GD_CHAM_CONG!$C$6:$AW$997,47,FALSE)</f>
        <v>0</v>
      </c>
      <c r="L399" s="216">
        <f>VLOOKUP(B399,GD_CHAM_CONG!$C$6:$AZ$997,47,FALSE)+VLOOKUP(B399,GD_CHAM_CONG!$C$6:$AZ$997,48,FALSE)</f>
        <v>0</v>
      </c>
      <c r="M399" s="216">
        <f>VLOOKUP(B399,GD_CHAM_CONG!$C$6:$BF$997,50,FALSE)+VLOOKUP(B399,GD_CHAM_CONG!$C$6:$BF$997,51,FALSE)+VLOOKUP(B399,GD_CHAM_CONG!$C$6:$BF$997,52,FALSE)+VLOOKUP(B399,GD_CHAM_CONG!$C$6:$BF$997,53,FALSE)+VLOOKUP(B399,GD_CHAM_CONG!$C$6:$BF$997,54,FALSE)</f>
        <v>0</v>
      </c>
      <c r="N399" s="217">
        <f>VLOOKUP(B399,GD_CHAM_CONG!$C$1:$BJ$480,60,FALSE)</f>
        <v>1</v>
      </c>
      <c r="O399" s="218">
        <f>RPT_LNS_LUONG_CHE_DO!BA401</f>
        <v>7560000</v>
      </c>
      <c r="P399" s="218">
        <f>VLOOKUP(B399,RPT_LNS_LUONG_CHE_DO!$B$5:$CA$989,78,FALSE)</f>
        <v>0</v>
      </c>
      <c r="Q399" s="218">
        <f>VLOOKUP(B399,RPT_PHU_CAP_TN!$B$5:$G$1000,6,FALSE)</f>
        <v>0</v>
      </c>
      <c r="R399" s="218">
        <f>VLOOKUP(B399,RPT_TIEN_AN_TRUA!$B$5:$I$1000,8,FALSE)</f>
        <v>680000</v>
      </c>
      <c r="S399" s="218">
        <f>VLOOKUP(B399,RPT_LNS_LUONG_CHE_DO!$B$5:$BV$993,68,FALSE)+VLOOKUP(B399,RPT_LNS_LUONG_CHE_DO!$B$5:$BW$993,69,FALSE)</f>
        <v>0</v>
      </c>
      <c r="T399" s="218">
        <f t="shared" si="8"/>
        <v>8240000</v>
      </c>
      <c r="U399" s="219">
        <f>VLOOKUP(B399,RPT_BAO_HIEM!$B$5:$N$1000,11,FALSE)</f>
        <v>333280</v>
      </c>
      <c r="V399" s="219">
        <f>VLOOKUP(B399,RPT_BAO_HIEM!$B$5:$N$1000,12,FALSE)</f>
        <v>62490</v>
      </c>
      <c r="W399" s="219">
        <f>VLOOKUP(B399,RPT_BAO_HIEM!$B$5:$N$1000,13,FALSE)</f>
        <v>41660</v>
      </c>
      <c r="X399" s="220">
        <f>VLOOKUP(B399,RPT_DOAN_PHI!$B$5:$H$968,7,FALSE)</f>
        <v>75600</v>
      </c>
      <c r="Y399" s="219">
        <f>VLOOKUP(B399,RPT_THUE!$B$5:$H$933,7,FALSE)</f>
        <v>82257</v>
      </c>
      <c r="Z399" s="219">
        <f t="shared" si="9"/>
        <v>595287</v>
      </c>
      <c r="AA399" s="221">
        <f t="shared" si="10"/>
        <v>7644713</v>
      </c>
      <c r="AB399" s="221"/>
      <c r="AC399" s="221"/>
      <c r="AD399" s="221">
        <f t="shared" si="15"/>
        <v>7644713</v>
      </c>
      <c r="AE399">
        <v>7644713</v>
      </c>
      <c r="AF399" s="338">
        <f t="shared" si="22"/>
        <v>0</v>
      </c>
    </row>
    <row r="400" spans="1:32" ht="14.25" x14ac:dyDescent="0.2">
      <c r="A400" s="89">
        <f t="shared" si="23"/>
        <v>397</v>
      </c>
      <c r="B400" s="212">
        <f>GD_CHUNG!B402</f>
        <v>12572</v>
      </c>
      <c r="C400" s="212" t="str">
        <f>GD_CHUNG!C402</f>
        <v>Trần Quốc Việt</v>
      </c>
      <c r="D400" s="212" t="str">
        <f>GD_CHUNG!D402</f>
        <v>NV Lái xe - VHTTB</v>
      </c>
      <c r="E400" s="213" t="str">
        <f>GD_CHUNG!G402</f>
        <v>HD3N</v>
      </c>
      <c r="F400" s="214">
        <f>VLOOKUP(B400,GD_LCD_HS_LNS!$B$4:$E$1000,4,FALSE)</f>
        <v>4166000</v>
      </c>
      <c r="G400" s="215">
        <f>VLOOKUP(B400,GD_CHUNG!$B$5:$N$594,13,FALSE)</f>
        <v>19028385614015</v>
      </c>
      <c r="H400" s="216">
        <f>VLOOKUP(B400,GD_CHAM_CONG!$C$6:$AN$997,38,FALSE)</f>
        <v>27</v>
      </c>
      <c r="I400" s="216">
        <f>VLOOKUP(B400,GD_CHAM_CONG!$C$6:$AS$997,39,FALSE)+VLOOKUP(B400,GD_CHAM_CONG!$C$6:$AS$997,40,FALSE)+VLOOKUP(B400,GD_CHAM_CONG!$C$6:$AS$997,41,FALSE)+VLOOKUP(B400,GD_CHAM_CONG!$C$6:$AS$997,42,FALSE)+VLOOKUP(B400,GD_CHAM_CONG!$C$6:$AS$997,43,FALSE)</f>
        <v>0</v>
      </c>
      <c r="J400" s="216">
        <f>VLOOKUP(B400,GD_CHAM_CONG!$C$6:$AV$997,44,FALSE)+VLOOKUP(B400,GD_CHAM_CONG!$C$6:$AV$997,45,FALSE)+VLOOKUP(B400,GD_CHAM_CONG!$C$6:$AV$997,46,FALSE)</f>
        <v>0</v>
      </c>
      <c r="K400" s="216">
        <f>VLOOKUP(B400,GD_CHAM_CONG!$C$6:$AW$997,47,FALSE)</f>
        <v>0</v>
      </c>
      <c r="L400" s="216">
        <f>VLOOKUP(B400,GD_CHAM_CONG!$C$6:$AZ$997,47,FALSE)+VLOOKUP(B400,GD_CHAM_CONG!$C$6:$AZ$997,48,FALSE)</f>
        <v>0</v>
      </c>
      <c r="M400" s="216">
        <f>VLOOKUP(B400,GD_CHAM_CONG!$C$6:$BF$997,50,FALSE)+VLOOKUP(B400,GD_CHAM_CONG!$C$6:$BF$997,51,FALSE)+VLOOKUP(B400,GD_CHAM_CONG!$C$6:$BF$997,52,FALSE)+VLOOKUP(B400,GD_CHAM_CONG!$C$6:$BF$997,53,FALSE)+VLOOKUP(B400,GD_CHAM_CONG!$C$6:$BF$997,54,FALSE)</f>
        <v>0</v>
      </c>
      <c r="N400" s="217">
        <f>VLOOKUP(B400,GD_CHAM_CONG!$C$1:$BJ$480,60,FALSE)</f>
        <v>1</v>
      </c>
      <c r="O400" s="218">
        <f>RPT_LNS_LUONG_CHE_DO!BA402</f>
        <v>7560000</v>
      </c>
      <c r="P400" s="218">
        <f>VLOOKUP(B400,RPT_LNS_LUONG_CHE_DO!$B$5:$CA$989,78,FALSE)</f>
        <v>0</v>
      </c>
      <c r="Q400" s="218">
        <f>VLOOKUP(B400,RPT_PHU_CAP_TN!$B$5:$G$1000,6,FALSE)</f>
        <v>0</v>
      </c>
      <c r="R400" s="218">
        <f>VLOOKUP(B400,RPT_TIEN_AN_TRUA!$B$5:$I$1000,8,FALSE)</f>
        <v>680000</v>
      </c>
      <c r="S400" s="218">
        <f>VLOOKUP(B400,RPT_LNS_LUONG_CHE_DO!$B$5:$BV$993,68,FALSE)+VLOOKUP(B400,RPT_LNS_LUONG_CHE_DO!$B$5:$BW$993,69,FALSE)</f>
        <v>0</v>
      </c>
      <c r="T400" s="218">
        <f t="shared" si="8"/>
        <v>8240000</v>
      </c>
      <c r="U400" s="219">
        <f>VLOOKUP(B400,RPT_BAO_HIEM!$B$5:$N$1000,11,FALSE)</f>
        <v>333280</v>
      </c>
      <c r="V400" s="219">
        <f>VLOOKUP(B400,RPT_BAO_HIEM!$B$5:$N$1000,12,FALSE)</f>
        <v>62490</v>
      </c>
      <c r="W400" s="219">
        <f>VLOOKUP(B400,RPT_BAO_HIEM!$B$5:$N$1000,13,FALSE)</f>
        <v>41660</v>
      </c>
      <c r="X400" s="220">
        <f>VLOOKUP(B400,RPT_DOAN_PHI!$B$5:$H$968,7,FALSE)</f>
        <v>75600</v>
      </c>
      <c r="Y400" s="219">
        <f>VLOOKUP(B400,RPT_THUE!$B$5:$H$933,7,FALSE)</f>
        <v>101157</v>
      </c>
      <c r="Z400" s="219">
        <f t="shared" si="9"/>
        <v>614187</v>
      </c>
      <c r="AA400" s="221">
        <f t="shared" si="10"/>
        <v>7625813</v>
      </c>
      <c r="AB400" s="221"/>
      <c r="AC400" s="309">
        <v>374220</v>
      </c>
      <c r="AD400" s="221">
        <f t="shared" si="15"/>
        <v>8000033</v>
      </c>
      <c r="AE400">
        <v>8000033</v>
      </c>
      <c r="AF400" s="338">
        <f t="shared" si="22"/>
        <v>0</v>
      </c>
    </row>
    <row r="401" spans="1:32" ht="14.25" x14ac:dyDescent="0.2">
      <c r="A401" s="89">
        <f t="shared" si="23"/>
        <v>398</v>
      </c>
      <c r="B401" s="212">
        <f>GD_CHUNG!B403</f>
        <v>12573</v>
      </c>
      <c r="C401" s="212" t="str">
        <f>GD_CHUNG!C403</f>
        <v>Trần Thế Khánh</v>
      </c>
      <c r="D401" s="212" t="str">
        <f>GD_CHUNG!D403</f>
        <v>NV Lái xe - VHTTB</v>
      </c>
      <c r="E401" s="213" t="str">
        <f>GD_CHUNG!G403</f>
        <v>HD3N</v>
      </c>
      <c r="F401" s="214">
        <f>VLOOKUP(B401,GD_LCD_HS_LNS!$B$4:$E$1000,4,FALSE)</f>
        <v>4166000</v>
      </c>
      <c r="G401" s="215">
        <f>VLOOKUP(B401,GD_CHUNG!$B$5:$N$594,13,FALSE)</f>
        <v>10523002508010</v>
      </c>
      <c r="H401" s="216">
        <f>VLOOKUP(B401,GD_CHAM_CONG!$C$6:$AN$997,38,FALSE)</f>
        <v>27</v>
      </c>
      <c r="I401" s="216">
        <f>VLOOKUP(B401,GD_CHAM_CONG!$C$6:$AS$997,39,FALSE)+VLOOKUP(B401,GD_CHAM_CONG!$C$6:$AS$997,40,FALSE)+VLOOKUP(B401,GD_CHAM_CONG!$C$6:$AS$997,41,FALSE)+VLOOKUP(B401,GD_CHAM_CONG!$C$6:$AS$997,42,FALSE)+VLOOKUP(B401,GD_CHAM_CONG!$C$6:$AS$997,43,FALSE)</f>
        <v>0</v>
      </c>
      <c r="J401" s="216">
        <f>VLOOKUP(B401,GD_CHAM_CONG!$C$6:$AV$997,44,FALSE)+VLOOKUP(B401,GD_CHAM_CONG!$C$6:$AV$997,45,FALSE)+VLOOKUP(B401,GD_CHAM_CONG!$C$6:$AV$997,46,FALSE)</f>
        <v>0</v>
      </c>
      <c r="K401" s="216">
        <f>VLOOKUP(B401,GD_CHAM_CONG!$C$6:$AW$997,47,FALSE)</f>
        <v>0</v>
      </c>
      <c r="L401" s="216">
        <f>VLOOKUP(B401,GD_CHAM_CONG!$C$6:$AZ$997,47,FALSE)+VLOOKUP(B401,GD_CHAM_CONG!$C$6:$AZ$997,48,FALSE)</f>
        <v>0</v>
      </c>
      <c r="M401" s="216">
        <f>VLOOKUP(B401,GD_CHAM_CONG!$C$6:$BF$997,50,FALSE)+VLOOKUP(B401,GD_CHAM_CONG!$C$6:$BF$997,51,FALSE)+VLOOKUP(B401,GD_CHAM_CONG!$C$6:$BF$997,52,FALSE)+VLOOKUP(B401,GD_CHAM_CONG!$C$6:$BF$997,53,FALSE)+VLOOKUP(B401,GD_CHAM_CONG!$C$6:$BF$997,54,FALSE)</f>
        <v>0</v>
      </c>
      <c r="N401" s="217">
        <f>VLOOKUP(B401,GD_CHAM_CONG!$C$1:$BJ$480,60,FALSE)</f>
        <v>1</v>
      </c>
      <c r="O401" s="218">
        <f>RPT_LNS_LUONG_CHE_DO!BA403</f>
        <v>7560000</v>
      </c>
      <c r="P401" s="218">
        <f>VLOOKUP(B401,RPT_LNS_LUONG_CHE_DO!$B$5:$CA$989,78,FALSE)</f>
        <v>0</v>
      </c>
      <c r="Q401" s="218">
        <f>VLOOKUP(B401,RPT_PHU_CAP_TN!$B$5:$G$1000,6,FALSE)</f>
        <v>0</v>
      </c>
      <c r="R401" s="218">
        <f>VLOOKUP(B401,RPT_TIEN_AN_TRUA!$B$5:$I$1000,8,FALSE)</f>
        <v>680000</v>
      </c>
      <c r="S401" s="218">
        <f>VLOOKUP(B401,RPT_LNS_LUONG_CHE_DO!$B$5:$BV$993,68,FALSE)+VLOOKUP(B401,RPT_LNS_LUONG_CHE_DO!$B$5:$BW$993,69,FALSE)</f>
        <v>0</v>
      </c>
      <c r="T401" s="218">
        <f t="shared" si="8"/>
        <v>8240000</v>
      </c>
      <c r="U401" s="219">
        <f>VLOOKUP(B401,RPT_BAO_HIEM!$B$5:$N$1000,11,FALSE)</f>
        <v>333280</v>
      </c>
      <c r="V401" s="219">
        <f>VLOOKUP(B401,RPT_BAO_HIEM!$B$5:$N$1000,12,FALSE)</f>
        <v>62490</v>
      </c>
      <c r="W401" s="219">
        <f>VLOOKUP(B401,RPT_BAO_HIEM!$B$5:$N$1000,13,FALSE)</f>
        <v>41660</v>
      </c>
      <c r="X401" s="220">
        <f>VLOOKUP(B401,RPT_DOAN_PHI!$B$5:$H$968,7,FALSE)</f>
        <v>75600</v>
      </c>
      <c r="Y401" s="219">
        <f>VLOOKUP(B401,RPT_THUE!$B$5:$H$933,7,FALSE)</f>
        <v>70917</v>
      </c>
      <c r="Z401" s="219">
        <f t="shared" si="9"/>
        <v>583947</v>
      </c>
      <c r="AA401" s="221">
        <f t="shared" si="10"/>
        <v>7656053</v>
      </c>
      <c r="AB401" s="309">
        <v>224532</v>
      </c>
      <c r="AC401" s="221"/>
      <c r="AD401" s="221">
        <f t="shared" si="15"/>
        <v>7431521</v>
      </c>
      <c r="AE401">
        <v>7431521</v>
      </c>
      <c r="AF401" s="338">
        <f t="shared" si="22"/>
        <v>0</v>
      </c>
    </row>
    <row r="402" spans="1:32" ht="14.25" x14ac:dyDescent="0.2">
      <c r="A402" s="89">
        <f t="shared" si="23"/>
        <v>399</v>
      </c>
      <c r="B402" s="212">
        <f>GD_CHUNG!B404</f>
        <v>12575</v>
      </c>
      <c r="C402" s="212" t="str">
        <f>GD_CHUNG!C404</f>
        <v>Nguyễn Văn Thắng</v>
      </c>
      <c r="D402" s="212" t="str">
        <f>GD_CHUNG!D404</f>
        <v>NV Lái xe - VHTTB</v>
      </c>
      <c r="E402" s="213" t="str">
        <f>GD_CHUNG!G404</f>
        <v>HD3N</v>
      </c>
      <c r="F402" s="214">
        <f>VLOOKUP(B402,GD_LCD_HS_LNS!$B$4:$E$1000,4,FALSE)</f>
        <v>4166000</v>
      </c>
      <c r="G402" s="215">
        <f>VLOOKUP(B402,GD_CHUNG!$B$5:$N$594,13,FALSE)</f>
        <v>19021952031013</v>
      </c>
      <c r="H402" s="216">
        <f>VLOOKUP(B402,GD_CHAM_CONG!$C$6:$AN$997,38,FALSE)</f>
        <v>27</v>
      </c>
      <c r="I402" s="216">
        <f>VLOOKUP(B402,GD_CHAM_CONG!$C$6:$AS$997,39,FALSE)+VLOOKUP(B402,GD_CHAM_CONG!$C$6:$AS$997,40,FALSE)+VLOOKUP(B402,GD_CHAM_CONG!$C$6:$AS$997,41,FALSE)+VLOOKUP(B402,GD_CHAM_CONG!$C$6:$AS$997,42,FALSE)+VLOOKUP(B402,GD_CHAM_CONG!$C$6:$AS$997,43,FALSE)</f>
        <v>0</v>
      </c>
      <c r="J402" s="216">
        <f>VLOOKUP(B402,GD_CHAM_CONG!$C$6:$AV$997,44,FALSE)+VLOOKUP(B402,GD_CHAM_CONG!$C$6:$AV$997,45,FALSE)+VLOOKUP(B402,GD_CHAM_CONG!$C$6:$AV$997,46,FALSE)</f>
        <v>0</v>
      </c>
      <c r="K402" s="216">
        <f>VLOOKUP(B402,GD_CHAM_CONG!$C$6:$AW$997,47,FALSE)</f>
        <v>0</v>
      </c>
      <c r="L402" s="216">
        <f>VLOOKUP(B402,GD_CHAM_CONG!$C$6:$AZ$997,47,FALSE)+VLOOKUP(B402,GD_CHAM_CONG!$C$6:$AZ$997,48,FALSE)</f>
        <v>0</v>
      </c>
      <c r="M402" s="216">
        <f>VLOOKUP(B402,GD_CHAM_CONG!$C$6:$BF$997,50,FALSE)+VLOOKUP(B402,GD_CHAM_CONG!$C$6:$BF$997,51,FALSE)+VLOOKUP(B402,GD_CHAM_CONG!$C$6:$BF$997,52,FALSE)+VLOOKUP(B402,GD_CHAM_CONG!$C$6:$BF$997,53,FALSE)+VLOOKUP(B402,GD_CHAM_CONG!$C$6:$BF$997,54,FALSE)</f>
        <v>0</v>
      </c>
      <c r="N402" s="217">
        <f>VLOOKUP(B402,GD_CHAM_CONG!$C$1:$BJ$480,60,FALSE)</f>
        <v>0.98</v>
      </c>
      <c r="O402" s="218">
        <f>RPT_LNS_LUONG_CHE_DO!BA404</f>
        <v>7408799.9999999991</v>
      </c>
      <c r="P402" s="218">
        <f>VLOOKUP(B402,RPT_LNS_LUONG_CHE_DO!$B$5:$CA$989,78,FALSE)</f>
        <v>0</v>
      </c>
      <c r="Q402" s="218">
        <f>VLOOKUP(B402,RPT_PHU_CAP_TN!$B$5:$G$1000,6,FALSE)</f>
        <v>0</v>
      </c>
      <c r="R402" s="218">
        <f>VLOOKUP(B402,RPT_TIEN_AN_TRUA!$B$5:$I$1000,8,FALSE)</f>
        <v>680000</v>
      </c>
      <c r="S402" s="218">
        <f>VLOOKUP(B402,RPT_LNS_LUONG_CHE_DO!$B$5:$BV$993,68,FALSE)+VLOOKUP(B402,RPT_LNS_LUONG_CHE_DO!$B$5:$BW$993,69,FALSE)</f>
        <v>0</v>
      </c>
      <c r="T402" s="218">
        <f t="shared" si="8"/>
        <v>8088799.9999999991</v>
      </c>
      <c r="U402" s="219">
        <f>VLOOKUP(B402,RPT_BAO_HIEM!$B$5:$N$1000,11,FALSE)</f>
        <v>333280</v>
      </c>
      <c r="V402" s="219">
        <f>VLOOKUP(B402,RPT_BAO_HIEM!$B$5:$N$1000,12,FALSE)</f>
        <v>62490</v>
      </c>
      <c r="W402" s="219">
        <f>VLOOKUP(B402,RPT_BAO_HIEM!$B$5:$N$1000,13,FALSE)</f>
        <v>41660</v>
      </c>
      <c r="X402" s="220">
        <f>VLOOKUP(B402,RPT_DOAN_PHI!$B$5:$H$968,7,FALSE)</f>
        <v>74088</v>
      </c>
      <c r="Y402" s="219">
        <f>VLOOKUP(B402,RPT_THUE!$B$5:$H$933,7,FALSE)</f>
        <v>182900.84599999996</v>
      </c>
      <c r="Z402" s="219">
        <f t="shared" si="9"/>
        <v>694418.8459999999</v>
      </c>
      <c r="AA402" s="221">
        <f t="shared" si="10"/>
        <v>7394381.1539999992</v>
      </c>
      <c r="AB402" s="309">
        <v>146177</v>
      </c>
      <c r="AC402" s="221"/>
      <c r="AD402" s="221">
        <f t="shared" si="15"/>
        <v>7248204.1539999992</v>
      </c>
      <c r="AE402">
        <v>7248204.1539999992</v>
      </c>
      <c r="AF402" s="338">
        <f t="shared" si="22"/>
        <v>0</v>
      </c>
    </row>
    <row r="403" spans="1:32" ht="14.25" x14ac:dyDescent="0.2">
      <c r="A403" s="89">
        <f t="shared" si="23"/>
        <v>400</v>
      </c>
      <c r="B403" s="212">
        <f>GD_CHUNG!B405</f>
        <v>12577</v>
      </c>
      <c r="C403" s="212" t="str">
        <f>GD_CHUNG!C405</f>
        <v>Lê Ngọc Hùng</v>
      </c>
      <c r="D403" s="212" t="str">
        <f>GD_CHUNG!D405</f>
        <v>NV Lái xe - VHTTB</v>
      </c>
      <c r="E403" s="213" t="str">
        <f>GD_CHUNG!G405</f>
        <v>HD3N</v>
      </c>
      <c r="F403" s="214">
        <f>VLOOKUP(B403,GD_LCD_HS_LNS!$B$4:$E$1000,4,FALSE)</f>
        <v>4166000</v>
      </c>
      <c r="G403" s="215">
        <f>VLOOKUP(B403,GD_CHUNG!$B$5:$N$594,13,FALSE)</f>
        <v>19022281111013</v>
      </c>
      <c r="H403" s="216">
        <f>VLOOKUP(B403,GD_CHAM_CONG!$C$6:$AN$997,38,FALSE)</f>
        <v>27</v>
      </c>
      <c r="I403" s="216">
        <f>VLOOKUP(B403,GD_CHAM_CONG!$C$6:$AS$997,39,FALSE)+VLOOKUP(B403,GD_CHAM_CONG!$C$6:$AS$997,40,FALSE)+VLOOKUP(B403,GD_CHAM_CONG!$C$6:$AS$997,41,FALSE)+VLOOKUP(B403,GD_CHAM_CONG!$C$6:$AS$997,42,FALSE)+VLOOKUP(B403,GD_CHAM_CONG!$C$6:$AS$997,43,FALSE)</f>
        <v>0</v>
      </c>
      <c r="J403" s="216">
        <f>VLOOKUP(B403,GD_CHAM_CONG!$C$6:$AV$997,44,FALSE)+VLOOKUP(B403,GD_CHAM_CONG!$C$6:$AV$997,45,FALSE)+VLOOKUP(B403,GD_CHAM_CONG!$C$6:$AV$997,46,FALSE)</f>
        <v>0</v>
      </c>
      <c r="K403" s="216">
        <f>VLOOKUP(B403,GD_CHAM_CONG!$C$6:$AW$997,47,FALSE)</f>
        <v>0</v>
      </c>
      <c r="L403" s="216">
        <f>VLOOKUP(B403,GD_CHAM_CONG!$C$6:$AZ$997,47,FALSE)+VLOOKUP(B403,GD_CHAM_CONG!$C$6:$AZ$997,48,FALSE)</f>
        <v>0</v>
      </c>
      <c r="M403" s="216">
        <f>VLOOKUP(B403,GD_CHAM_CONG!$C$6:$BF$997,50,FALSE)+VLOOKUP(B403,GD_CHAM_CONG!$C$6:$BF$997,51,FALSE)+VLOOKUP(B403,GD_CHAM_CONG!$C$6:$BF$997,52,FALSE)+VLOOKUP(B403,GD_CHAM_CONG!$C$6:$BF$997,53,FALSE)+VLOOKUP(B403,GD_CHAM_CONG!$C$6:$BF$997,54,FALSE)</f>
        <v>0</v>
      </c>
      <c r="N403" s="217">
        <f>VLOOKUP(B403,GD_CHAM_CONG!$C$1:$BJ$480,60,FALSE)</f>
        <v>1</v>
      </c>
      <c r="O403" s="218">
        <f>RPT_LNS_LUONG_CHE_DO!BA405</f>
        <v>7560000</v>
      </c>
      <c r="P403" s="218">
        <f>VLOOKUP(B403,RPT_LNS_LUONG_CHE_DO!$B$5:$CA$989,78,FALSE)</f>
        <v>0</v>
      </c>
      <c r="Q403" s="218">
        <f>VLOOKUP(B403,RPT_PHU_CAP_TN!$B$5:$G$1000,6,FALSE)</f>
        <v>0</v>
      </c>
      <c r="R403" s="218">
        <f>VLOOKUP(B403,RPT_TIEN_AN_TRUA!$B$5:$I$1000,8,FALSE)</f>
        <v>680000</v>
      </c>
      <c r="S403" s="218">
        <f>VLOOKUP(B403,RPT_LNS_LUONG_CHE_DO!$B$5:$BV$993,68,FALSE)+VLOOKUP(B403,RPT_LNS_LUONG_CHE_DO!$B$5:$BW$993,69,FALSE)</f>
        <v>0</v>
      </c>
      <c r="T403" s="218">
        <f t="shared" si="8"/>
        <v>8240000</v>
      </c>
      <c r="U403" s="219">
        <f>VLOOKUP(B403,RPT_BAO_HIEM!$B$5:$N$1000,11,FALSE)</f>
        <v>333280</v>
      </c>
      <c r="V403" s="219">
        <f>VLOOKUP(B403,RPT_BAO_HIEM!$B$5:$N$1000,12,FALSE)</f>
        <v>62490</v>
      </c>
      <c r="W403" s="219">
        <f>VLOOKUP(B403,RPT_BAO_HIEM!$B$5:$N$1000,13,FALSE)</f>
        <v>41660</v>
      </c>
      <c r="X403" s="220">
        <f>VLOOKUP(B403,RPT_DOAN_PHI!$B$5:$H$968,7,FALSE)</f>
        <v>75600</v>
      </c>
      <c r="Y403" s="219">
        <f>VLOOKUP(B403,RPT_THUE!$B$5:$H$933,7,FALSE)</f>
        <v>274514</v>
      </c>
      <c r="Z403" s="219">
        <f t="shared" si="9"/>
        <v>787544</v>
      </c>
      <c r="AA403" s="221">
        <f t="shared" si="10"/>
        <v>7452456</v>
      </c>
      <c r="AB403" s="221"/>
      <c r="AC403" s="221"/>
      <c r="AD403" s="221">
        <f t="shared" si="15"/>
        <v>7452456</v>
      </c>
      <c r="AE403">
        <v>7452456</v>
      </c>
      <c r="AF403" s="338">
        <f t="shared" si="22"/>
        <v>0</v>
      </c>
    </row>
    <row r="404" spans="1:32" ht="14.25" x14ac:dyDescent="0.2">
      <c r="A404" s="89">
        <f t="shared" si="23"/>
        <v>401</v>
      </c>
      <c r="B404" s="212">
        <f>GD_CHUNG!B406</f>
        <v>12579</v>
      </c>
      <c r="C404" s="212" t="str">
        <f>GD_CHUNG!C406</f>
        <v>Nguyễn Ngọc Công</v>
      </c>
      <c r="D404" s="212" t="str">
        <f>GD_CHUNG!D406</f>
        <v>NV Lái xe - VHTTB</v>
      </c>
      <c r="E404" s="213" t="str">
        <f>GD_CHUNG!G406</f>
        <v>HD3N</v>
      </c>
      <c r="F404" s="214">
        <f>VLOOKUP(B404,GD_LCD_HS_LNS!$B$4:$E$1000,4,FALSE)</f>
        <v>4166000</v>
      </c>
      <c r="G404" s="215">
        <f>VLOOKUP(B404,GD_CHUNG!$B$5:$N$594,13,FALSE)</f>
        <v>19028385607019</v>
      </c>
      <c r="H404" s="216">
        <f>VLOOKUP(B404,GD_CHAM_CONG!$C$6:$AN$997,38,FALSE)</f>
        <v>27</v>
      </c>
      <c r="I404" s="216">
        <f>VLOOKUP(B404,GD_CHAM_CONG!$C$6:$AS$997,39,FALSE)+VLOOKUP(B404,GD_CHAM_CONG!$C$6:$AS$997,40,FALSE)+VLOOKUP(B404,GD_CHAM_CONG!$C$6:$AS$997,41,FALSE)+VLOOKUP(B404,GD_CHAM_CONG!$C$6:$AS$997,42,FALSE)+VLOOKUP(B404,GD_CHAM_CONG!$C$6:$AS$997,43,FALSE)</f>
        <v>0</v>
      </c>
      <c r="J404" s="216">
        <f>VLOOKUP(B404,GD_CHAM_CONG!$C$6:$AV$997,44,FALSE)+VLOOKUP(B404,GD_CHAM_CONG!$C$6:$AV$997,45,FALSE)+VLOOKUP(B404,GD_CHAM_CONG!$C$6:$AV$997,46,FALSE)</f>
        <v>0</v>
      </c>
      <c r="K404" s="216">
        <f>VLOOKUP(B404,GD_CHAM_CONG!$C$6:$AW$997,47,FALSE)</f>
        <v>0</v>
      </c>
      <c r="L404" s="216">
        <f>VLOOKUP(B404,GD_CHAM_CONG!$C$6:$AZ$997,47,FALSE)+VLOOKUP(B404,GD_CHAM_CONG!$C$6:$AZ$997,48,FALSE)</f>
        <v>0</v>
      </c>
      <c r="M404" s="216">
        <f>VLOOKUP(B404,GD_CHAM_CONG!$C$6:$BF$997,50,FALSE)+VLOOKUP(B404,GD_CHAM_CONG!$C$6:$BF$997,51,FALSE)+VLOOKUP(B404,GD_CHAM_CONG!$C$6:$BF$997,52,FALSE)+VLOOKUP(B404,GD_CHAM_CONG!$C$6:$BF$997,53,FALSE)+VLOOKUP(B404,GD_CHAM_CONG!$C$6:$BF$997,54,FALSE)</f>
        <v>0</v>
      </c>
      <c r="N404" s="217">
        <f>VLOOKUP(B404,GD_CHAM_CONG!$C$1:$BJ$480,60,FALSE)</f>
        <v>1</v>
      </c>
      <c r="O404" s="218">
        <f>RPT_LNS_LUONG_CHE_DO!BA406</f>
        <v>7560000</v>
      </c>
      <c r="P404" s="218">
        <f>VLOOKUP(B404,RPT_LNS_LUONG_CHE_DO!$B$5:$CA$989,78,FALSE)</f>
        <v>0</v>
      </c>
      <c r="Q404" s="218">
        <f>VLOOKUP(B404,RPT_PHU_CAP_TN!$B$5:$G$1000,6,FALSE)</f>
        <v>0</v>
      </c>
      <c r="R404" s="218">
        <f>VLOOKUP(B404,RPT_TIEN_AN_TRUA!$B$5:$I$1000,8,FALSE)</f>
        <v>680000</v>
      </c>
      <c r="S404" s="218">
        <f>VLOOKUP(B404,RPT_LNS_LUONG_CHE_DO!$B$5:$BV$993,68,FALSE)+VLOOKUP(B404,RPT_LNS_LUONG_CHE_DO!$B$5:$BW$993,69,FALSE)</f>
        <v>0</v>
      </c>
      <c r="T404" s="218">
        <f t="shared" si="8"/>
        <v>8240000</v>
      </c>
      <c r="U404" s="219">
        <f>VLOOKUP(B404,RPT_BAO_HIEM!$B$5:$N$1000,11,FALSE)</f>
        <v>333280</v>
      </c>
      <c r="V404" s="219">
        <f>VLOOKUP(B404,RPT_BAO_HIEM!$B$5:$N$1000,12,FALSE)</f>
        <v>62490</v>
      </c>
      <c r="W404" s="219">
        <f>VLOOKUP(B404,RPT_BAO_HIEM!$B$5:$N$1000,13,FALSE)</f>
        <v>41660</v>
      </c>
      <c r="X404" s="220">
        <f>VLOOKUP(B404,RPT_DOAN_PHI!$B$5:$H$968,7,FALSE)</f>
        <v>75600</v>
      </c>
      <c r="Y404" s="219">
        <f>VLOOKUP(B404,RPT_THUE!$B$5:$H$933,7,FALSE)</f>
        <v>233180.07700000002</v>
      </c>
      <c r="Z404" s="219">
        <f t="shared" si="9"/>
        <v>746210.07700000005</v>
      </c>
      <c r="AA404" s="221">
        <f t="shared" si="10"/>
        <v>7493789.9230000004</v>
      </c>
      <c r="AB404" s="221"/>
      <c r="AC404" s="221"/>
      <c r="AD404" s="221">
        <f t="shared" si="15"/>
        <v>7493789.9230000004</v>
      </c>
      <c r="AE404">
        <v>7493789.9230000004</v>
      </c>
      <c r="AF404" s="338">
        <f t="shared" si="22"/>
        <v>0</v>
      </c>
    </row>
    <row r="405" spans="1:32" ht="14.25" x14ac:dyDescent="0.2">
      <c r="A405" s="89">
        <f t="shared" si="23"/>
        <v>402</v>
      </c>
      <c r="B405" s="212">
        <f>GD_CHUNG!B407</f>
        <v>13750</v>
      </c>
      <c r="C405" s="212" t="str">
        <f>GD_CHUNG!C407</f>
        <v>Lê Anh Hùng</v>
      </c>
      <c r="D405" s="212" t="str">
        <f>GD_CHUNG!D407</f>
        <v>NV Lái xe - VHTTB</v>
      </c>
      <c r="E405" s="213" t="str">
        <f>GD_CHUNG!G407</f>
        <v>HDTV</v>
      </c>
      <c r="F405" s="214">
        <f>VLOOKUP(B405,GD_LCD_HS_LNS!$B$4:$E$1000,4,FALSE)</f>
        <v>4166000</v>
      </c>
      <c r="G405" s="263">
        <v>19029389542015</v>
      </c>
      <c r="H405" s="216">
        <f>VLOOKUP(B405,GD_CHAM_CONG!$C$6:$AN$997,38,FALSE)</f>
        <v>12</v>
      </c>
      <c r="I405" s="216">
        <f>VLOOKUP(B405,GD_CHAM_CONG!$C$6:$AS$997,39,FALSE)+VLOOKUP(B405,GD_CHAM_CONG!$C$6:$AS$997,40,FALSE)+VLOOKUP(B405,GD_CHAM_CONG!$C$6:$AS$997,41,FALSE)+VLOOKUP(B405,GD_CHAM_CONG!$C$6:$AS$997,42,FALSE)+VLOOKUP(B405,GD_CHAM_CONG!$C$6:$AS$997,43,FALSE)</f>
        <v>0</v>
      </c>
      <c r="J405" s="216">
        <f>VLOOKUP(B405,GD_CHAM_CONG!$C$6:$AV$997,44,FALSE)+VLOOKUP(B405,GD_CHAM_CONG!$C$6:$AV$997,45,FALSE)+VLOOKUP(B405,GD_CHAM_CONG!$C$6:$AV$997,46,FALSE)</f>
        <v>0</v>
      </c>
      <c r="K405" s="216">
        <f>VLOOKUP(B405,GD_CHAM_CONG!$C$6:$AW$997,47,FALSE)</f>
        <v>0</v>
      </c>
      <c r="L405" s="216">
        <f>VLOOKUP(B405,GD_CHAM_CONG!$C$6:$AZ$997,47,FALSE)+VLOOKUP(B405,GD_CHAM_CONG!$C$6:$AZ$997,48,FALSE)</f>
        <v>0</v>
      </c>
      <c r="M405" s="216">
        <f>VLOOKUP(B405,GD_CHAM_CONG!$C$6:$BF$997,50,FALSE)+VLOOKUP(B405,GD_CHAM_CONG!$C$6:$BF$997,51,FALSE)+VLOOKUP(B405,GD_CHAM_CONG!$C$6:$BF$997,52,FALSE)+VLOOKUP(B405,GD_CHAM_CONG!$C$6:$BF$997,53,FALSE)+VLOOKUP(B405,GD_CHAM_CONG!$C$6:$BF$997,54,FALSE)</f>
        <v>0</v>
      </c>
      <c r="N405" s="217">
        <f>VLOOKUP(B405,GD_CHAM_CONG!$C$1:$BJ$480,60,FALSE)</f>
        <v>1</v>
      </c>
      <c r="O405" s="218">
        <f>RPT_LNS_LUONG_CHE_DO!BA407</f>
        <v>2351999.9999999995</v>
      </c>
      <c r="P405" s="218">
        <f>VLOOKUP(B405,RPT_LNS_LUONG_CHE_DO!$B$5:$CA$989,78,FALSE)</f>
        <v>0</v>
      </c>
      <c r="Q405" s="218">
        <f>VLOOKUP(B405,RPT_PHU_CAP_TN!$B$5:$G$1000,6,FALSE)</f>
        <v>0</v>
      </c>
      <c r="R405" s="218">
        <f>VLOOKUP(B405,RPT_TIEN_AN_TRUA!$B$5:$I$1000,8,FALSE)</f>
        <v>302222.22222222219</v>
      </c>
      <c r="S405" s="218">
        <f>VLOOKUP(B405,RPT_LNS_LUONG_CHE_DO!$B$5:$BV$993,68,FALSE)+VLOOKUP(B405,RPT_LNS_LUONG_CHE_DO!$B$5:$BW$993,69,FALSE)</f>
        <v>0</v>
      </c>
      <c r="T405" s="218">
        <f t="shared" si="8"/>
        <v>2654222.2222222215</v>
      </c>
      <c r="U405" s="219">
        <f>VLOOKUP(B405,RPT_BAO_HIEM!$B$5:$N$1000,11,FALSE)</f>
        <v>0</v>
      </c>
      <c r="V405" s="219">
        <f>VLOOKUP(B405,RPT_BAO_HIEM!$B$5:$N$1000,12,FALSE)</f>
        <v>0</v>
      </c>
      <c r="W405" s="219">
        <f>VLOOKUP(B405,RPT_BAO_HIEM!$B$5:$N$1000,13,FALSE)</f>
        <v>0</v>
      </c>
      <c r="X405" s="220">
        <f>VLOOKUP(B405,RPT_DOAN_PHI!$B$5:$H$968,7,FALSE)</f>
        <v>23520</v>
      </c>
      <c r="Y405" s="219">
        <f>VLOOKUP(B405,RPT_THUE!$B$5:$H$933,7,FALSE)</f>
        <v>0</v>
      </c>
      <c r="Z405" s="219">
        <f t="shared" si="9"/>
        <v>23520</v>
      </c>
      <c r="AA405" s="221">
        <f t="shared" si="10"/>
        <v>2630702.2222222215</v>
      </c>
      <c r="AB405" s="221"/>
      <c r="AC405" s="221"/>
      <c r="AD405" s="221">
        <f t="shared" si="15"/>
        <v>2630702.2222222215</v>
      </c>
      <c r="AE405">
        <v>2630702.2222222215</v>
      </c>
      <c r="AF405" s="338">
        <f t="shared" si="22"/>
        <v>0</v>
      </c>
    </row>
    <row r="406" spans="1:32" ht="14.25" x14ac:dyDescent="0.2">
      <c r="A406" s="89">
        <f t="shared" si="23"/>
        <v>403</v>
      </c>
      <c r="B406" s="212">
        <f>GD_CHUNG!B408</f>
        <v>13751</v>
      </c>
      <c r="C406" s="212" t="str">
        <f>GD_CHUNG!C408</f>
        <v>Nguyễn Mạnh Hùng</v>
      </c>
      <c r="D406" s="212" t="str">
        <f>GD_CHUNG!D408</f>
        <v>NV Lái xe - VHTTB</v>
      </c>
      <c r="E406" s="213" t="str">
        <f>GD_CHUNG!G408</f>
        <v>HDTV</v>
      </c>
      <c r="F406" s="214">
        <f>VLOOKUP(B406,GD_LCD_HS_LNS!$B$4:$E$1000,4,FALSE)</f>
        <v>4166000</v>
      </c>
      <c r="G406" s="263">
        <v>19029389544018</v>
      </c>
      <c r="H406" s="216">
        <f>VLOOKUP(B406,GD_CHAM_CONG!$C$6:$AN$997,38,FALSE)</f>
        <v>12</v>
      </c>
      <c r="I406" s="216">
        <f>VLOOKUP(B406,GD_CHAM_CONG!$C$6:$AS$997,39,FALSE)+VLOOKUP(B406,GD_CHAM_CONG!$C$6:$AS$997,40,FALSE)+VLOOKUP(B406,GD_CHAM_CONG!$C$6:$AS$997,41,FALSE)+VLOOKUP(B406,GD_CHAM_CONG!$C$6:$AS$997,42,FALSE)+VLOOKUP(B406,GD_CHAM_CONG!$C$6:$AS$997,43,FALSE)</f>
        <v>0</v>
      </c>
      <c r="J406" s="216">
        <f>VLOOKUP(B406,GD_CHAM_CONG!$C$6:$AV$997,44,FALSE)+VLOOKUP(B406,GD_CHAM_CONG!$C$6:$AV$997,45,FALSE)+VLOOKUP(B406,GD_CHAM_CONG!$C$6:$AV$997,46,FALSE)</f>
        <v>0</v>
      </c>
      <c r="K406" s="216">
        <f>VLOOKUP(B406,GD_CHAM_CONG!$C$6:$AW$997,47,FALSE)</f>
        <v>0</v>
      </c>
      <c r="L406" s="216">
        <f>VLOOKUP(B406,GD_CHAM_CONG!$C$6:$AZ$997,47,FALSE)+VLOOKUP(B406,GD_CHAM_CONG!$C$6:$AZ$997,48,FALSE)</f>
        <v>0</v>
      </c>
      <c r="M406" s="216">
        <f>VLOOKUP(B406,GD_CHAM_CONG!$C$6:$BF$997,50,FALSE)+VLOOKUP(B406,GD_CHAM_CONG!$C$6:$BF$997,51,FALSE)+VLOOKUP(B406,GD_CHAM_CONG!$C$6:$BF$997,52,FALSE)+VLOOKUP(B406,GD_CHAM_CONG!$C$6:$BF$997,53,FALSE)+VLOOKUP(B406,GD_CHAM_CONG!$C$6:$BF$997,54,FALSE)</f>
        <v>0</v>
      </c>
      <c r="N406" s="217">
        <f>VLOOKUP(B406,GD_CHAM_CONG!$C$1:$BJ$480,60,FALSE)</f>
        <v>1</v>
      </c>
      <c r="O406" s="218">
        <f>RPT_LNS_LUONG_CHE_DO!BA408</f>
        <v>2351999.9999999995</v>
      </c>
      <c r="P406" s="218">
        <f>VLOOKUP(B406,RPT_LNS_LUONG_CHE_DO!$B$5:$CA$989,78,FALSE)</f>
        <v>0</v>
      </c>
      <c r="Q406" s="218">
        <f>VLOOKUP(B406,RPT_PHU_CAP_TN!$B$5:$G$1000,6,FALSE)</f>
        <v>0</v>
      </c>
      <c r="R406" s="218">
        <f>VLOOKUP(B406,RPT_TIEN_AN_TRUA!$B$5:$I$1000,8,FALSE)</f>
        <v>302222.22222222219</v>
      </c>
      <c r="S406" s="218">
        <f>VLOOKUP(B406,RPT_LNS_LUONG_CHE_DO!$B$5:$BV$993,68,FALSE)+VLOOKUP(B406,RPT_LNS_LUONG_CHE_DO!$B$5:$BW$993,69,FALSE)</f>
        <v>0</v>
      </c>
      <c r="T406" s="218">
        <f t="shared" si="8"/>
        <v>2654222.2222222215</v>
      </c>
      <c r="U406" s="219">
        <f>VLOOKUP(B406,RPT_BAO_HIEM!$B$5:$N$1000,11,FALSE)</f>
        <v>0</v>
      </c>
      <c r="V406" s="219">
        <f>VLOOKUP(B406,RPT_BAO_HIEM!$B$5:$N$1000,12,FALSE)</f>
        <v>0</v>
      </c>
      <c r="W406" s="219">
        <f>VLOOKUP(B406,RPT_BAO_HIEM!$B$5:$N$1000,13,FALSE)</f>
        <v>0</v>
      </c>
      <c r="X406" s="220">
        <f>VLOOKUP(B406,RPT_DOAN_PHI!$B$5:$H$968,7,FALSE)</f>
        <v>23520</v>
      </c>
      <c r="Y406" s="219">
        <f>VLOOKUP(B406,RPT_THUE!$B$5:$H$933,7,FALSE)</f>
        <v>0</v>
      </c>
      <c r="Z406" s="219">
        <f t="shared" si="9"/>
        <v>23520</v>
      </c>
      <c r="AA406" s="221">
        <f t="shared" si="10"/>
        <v>2630702.2222222215</v>
      </c>
      <c r="AB406" s="221"/>
      <c r="AC406" s="221"/>
      <c r="AD406" s="221">
        <f t="shared" si="15"/>
        <v>2630702.2222222215</v>
      </c>
      <c r="AE406">
        <v>2630702.2222222215</v>
      </c>
      <c r="AF406" s="338">
        <f t="shared" si="22"/>
        <v>0</v>
      </c>
    </row>
    <row r="407" spans="1:32" ht="14.25" x14ac:dyDescent="0.2">
      <c r="A407" s="89">
        <f t="shared" si="23"/>
        <v>404</v>
      </c>
      <c r="B407" s="212">
        <f>GD_CHUNG!B409</f>
        <v>10758</v>
      </c>
      <c r="C407" s="212" t="str">
        <f>GD_CHUNG!C409</f>
        <v>Trương Thị Minh Phượng</v>
      </c>
      <c r="D407" s="212" t="str">
        <f>GD_CHUNG!D409</f>
        <v>Đội phó</v>
      </c>
      <c r="E407" s="213" t="str">
        <f>GD_CHUNG!G409</f>
        <v>HDKX</v>
      </c>
      <c r="F407" s="214">
        <f>VLOOKUP(B407,GD_LCD_HS_LNS!$B$4:$E$1000,4,FALSE)</f>
        <v>4921000</v>
      </c>
      <c r="G407" s="215">
        <f>VLOOKUP(B407,GD_CHUNG!$B$5:$N$594,13,FALSE)</f>
        <v>10522161446011</v>
      </c>
      <c r="H407" s="216">
        <f>VLOOKUP(B407,GD_CHAM_CONG!$C$6:$AN$997,38,FALSE)</f>
        <v>27</v>
      </c>
      <c r="I407" s="216">
        <f>VLOOKUP(B407,GD_CHAM_CONG!$C$6:$AS$997,39,FALSE)+VLOOKUP(B407,GD_CHAM_CONG!$C$6:$AS$997,40,FALSE)+VLOOKUP(B407,GD_CHAM_CONG!$C$6:$AS$997,41,FALSE)+VLOOKUP(B407,GD_CHAM_CONG!$C$6:$AS$997,42,FALSE)+VLOOKUP(B407,GD_CHAM_CONG!$C$6:$AS$997,43,FALSE)</f>
        <v>0</v>
      </c>
      <c r="J407" s="216">
        <f>VLOOKUP(B407,GD_CHAM_CONG!$C$6:$AV$997,44,FALSE)+VLOOKUP(B407,GD_CHAM_CONG!$C$6:$AV$997,45,FALSE)+VLOOKUP(B407,GD_CHAM_CONG!$C$6:$AV$997,46,FALSE)</f>
        <v>0</v>
      </c>
      <c r="K407" s="216">
        <f>VLOOKUP(B407,GD_CHAM_CONG!$C$6:$AW$997,47,FALSE)</f>
        <v>0</v>
      </c>
      <c r="L407" s="216">
        <f>VLOOKUP(B407,GD_CHAM_CONG!$C$6:$AZ$997,47,FALSE)+VLOOKUP(B407,GD_CHAM_CONG!$C$6:$AZ$997,48,FALSE)</f>
        <v>0</v>
      </c>
      <c r="M407" s="216">
        <f>VLOOKUP(B407,GD_CHAM_CONG!$C$6:$BF$997,50,FALSE)+VLOOKUP(B407,GD_CHAM_CONG!$C$6:$BF$997,51,FALSE)+VLOOKUP(B407,GD_CHAM_CONG!$C$6:$BF$997,52,FALSE)+VLOOKUP(B407,GD_CHAM_CONG!$C$6:$BF$997,53,FALSE)+VLOOKUP(B407,GD_CHAM_CONG!$C$6:$BF$997,54,FALSE)</f>
        <v>0</v>
      </c>
      <c r="N407" s="216">
        <f>VLOOKUP(B407,GD_CHAM_CONG!$C$1:$BJ$480,60,FALSE)</f>
        <v>1.0499999999999987</v>
      </c>
      <c r="O407" s="218">
        <f>RPT_LNS_LUONG_CHE_DO!BA409</f>
        <v>12143249.999999985</v>
      </c>
      <c r="P407" s="218">
        <f>VLOOKUP(B407,RPT_LNS_LUONG_CHE_DO!$B$5:$CA$989,78,FALSE)</f>
        <v>0</v>
      </c>
      <c r="Q407" s="218">
        <f>VLOOKUP(B407,RPT_PHU_CAP_TN!$B$5:$G$1000,6,FALSE)</f>
        <v>0</v>
      </c>
      <c r="R407" s="218">
        <f>VLOOKUP(B407,RPT_TIEN_AN_TRUA!$B$5:$I$1000,8,FALSE)</f>
        <v>680000</v>
      </c>
      <c r="S407" s="218">
        <f>VLOOKUP(B407,RPT_LNS_LUONG_CHE_DO!$B$5:$BV$993,68,FALSE)+VLOOKUP(B407,RPT_LNS_LUONG_CHE_DO!$B$5:$BW$993,69,FALSE)</f>
        <v>0</v>
      </c>
      <c r="T407" s="218">
        <f t="shared" si="8"/>
        <v>12823249.999999985</v>
      </c>
      <c r="U407" s="219">
        <f>VLOOKUP(B407,RPT_BAO_HIEM!$B$5:$N$1000,11,FALSE)</f>
        <v>393680</v>
      </c>
      <c r="V407" s="219">
        <f>VLOOKUP(B407,RPT_BAO_HIEM!$B$5:$N$1000,12,FALSE)</f>
        <v>73815</v>
      </c>
      <c r="W407" s="219">
        <f>VLOOKUP(B407,RPT_BAO_HIEM!$B$5:$N$1000,13,FALSE)</f>
        <v>49210</v>
      </c>
      <c r="X407" s="220">
        <f>VLOOKUP(B407,RPT_DOAN_PHI!$B$5:$H$968,7,FALSE)</f>
        <v>115000</v>
      </c>
      <c r="Y407" s="219">
        <f>VLOOKUP(B407,RPT_THUE!$B$5:$H$933,7,FALSE)</f>
        <v>761225.99999999767</v>
      </c>
      <c r="Z407" s="219">
        <f t="shared" si="9"/>
        <v>1392930.9999999977</v>
      </c>
      <c r="AA407" s="221">
        <f t="shared" si="10"/>
        <v>11430318.999999987</v>
      </c>
      <c r="AB407" s="221"/>
      <c r="AC407" s="221"/>
      <c r="AD407" s="221">
        <f t="shared" si="15"/>
        <v>11430318.999999987</v>
      </c>
      <c r="AE407">
        <v>11430318.999999987</v>
      </c>
      <c r="AF407" s="338">
        <f t="shared" si="22"/>
        <v>0</v>
      </c>
    </row>
    <row r="408" spans="1:32" ht="14.25" x14ac:dyDescent="0.2">
      <c r="A408" s="89">
        <f t="shared" si="23"/>
        <v>405</v>
      </c>
      <c r="B408" s="212">
        <f>GD_CHUNG!B410</f>
        <v>10644</v>
      </c>
      <c r="C408" s="212" t="str">
        <f>GD_CHUNG!C410</f>
        <v>Nguyễn Văn Bình</v>
      </c>
      <c r="D408" s="212" t="str">
        <f>GD_CHUNG!D410</f>
        <v>KTV mặt đất</v>
      </c>
      <c r="E408" s="213" t="str">
        <f>GD_CHUNG!G410</f>
        <v>HDKX</v>
      </c>
      <c r="F408" s="214">
        <f>VLOOKUP(B408,GD_LCD_HS_LNS!$B$4:$E$1000,4,FALSE)</f>
        <v>4921000</v>
      </c>
      <c r="G408" s="215">
        <f>VLOOKUP(B408,GD_CHUNG!$B$5:$N$594,13,FALSE)</f>
        <v>10522162944015</v>
      </c>
      <c r="H408" s="216">
        <f>VLOOKUP(B408,GD_CHAM_CONG!$C$6:$AN$997,38,FALSE)</f>
        <v>27</v>
      </c>
      <c r="I408" s="216">
        <f>VLOOKUP(B408,GD_CHAM_CONG!$C$6:$AS$997,39,FALSE)+VLOOKUP(B408,GD_CHAM_CONG!$C$6:$AS$997,40,FALSE)+VLOOKUP(B408,GD_CHAM_CONG!$C$6:$AS$997,41,FALSE)+VLOOKUP(B408,GD_CHAM_CONG!$C$6:$AS$997,42,FALSE)+VLOOKUP(B408,GD_CHAM_CONG!$C$6:$AS$997,43,FALSE)</f>
        <v>0</v>
      </c>
      <c r="J408" s="216">
        <f>VLOOKUP(B408,GD_CHAM_CONG!$C$6:$AV$997,44,FALSE)+VLOOKUP(B408,GD_CHAM_CONG!$C$6:$AV$997,45,FALSE)+VLOOKUP(B408,GD_CHAM_CONG!$C$6:$AV$997,46,FALSE)</f>
        <v>0</v>
      </c>
      <c r="K408" s="216">
        <f>VLOOKUP(B408,GD_CHAM_CONG!$C$6:$AW$997,47,FALSE)</f>
        <v>0</v>
      </c>
      <c r="L408" s="216">
        <f>VLOOKUP(B408,GD_CHAM_CONG!$C$6:$AZ$997,47,FALSE)+VLOOKUP(B408,GD_CHAM_CONG!$C$6:$AZ$997,48,FALSE)</f>
        <v>0</v>
      </c>
      <c r="M408" s="216">
        <f>VLOOKUP(B408,GD_CHAM_CONG!$C$6:$BF$997,50,FALSE)+VLOOKUP(B408,GD_CHAM_CONG!$C$6:$BF$997,51,FALSE)+VLOOKUP(B408,GD_CHAM_CONG!$C$6:$BF$997,52,FALSE)+VLOOKUP(B408,GD_CHAM_CONG!$C$6:$BF$997,53,FALSE)+VLOOKUP(B408,GD_CHAM_CONG!$C$6:$BF$997,54,FALSE)</f>
        <v>0</v>
      </c>
      <c r="N408" s="217">
        <f>VLOOKUP(B408,GD_CHAM_CONG!$C$1:$BJ$480,60,FALSE)</f>
        <v>1</v>
      </c>
      <c r="O408" s="218">
        <f>RPT_LNS_LUONG_CHE_DO!BA410</f>
        <v>11565000</v>
      </c>
      <c r="P408" s="218">
        <f>VLOOKUP(B408,RPT_LNS_LUONG_CHE_DO!$B$5:$CA$989,78,FALSE)</f>
        <v>0</v>
      </c>
      <c r="Q408" s="218">
        <f>VLOOKUP(B408,RPT_PHU_CAP_TN!$B$5:$G$1000,6,FALSE)</f>
        <v>0</v>
      </c>
      <c r="R408" s="218">
        <f>VLOOKUP(B408,RPT_TIEN_AN_TRUA!$B$5:$I$1000,8,FALSE)</f>
        <v>680000</v>
      </c>
      <c r="S408" s="218">
        <f>VLOOKUP(B408,RPT_LNS_LUONG_CHE_DO!$B$5:$BV$993,68,FALSE)+VLOOKUP(B408,RPT_LNS_LUONG_CHE_DO!$B$5:$BW$993,69,FALSE)</f>
        <v>0</v>
      </c>
      <c r="T408" s="218">
        <f t="shared" si="8"/>
        <v>12245000</v>
      </c>
      <c r="U408" s="219">
        <f>VLOOKUP(B408,RPT_BAO_HIEM!$B$5:$N$1000,11,FALSE)</f>
        <v>393680</v>
      </c>
      <c r="V408" s="219">
        <f>VLOOKUP(B408,RPT_BAO_HIEM!$B$5:$N$1000,12,FALSE)</f>
        <v>73815</v>
      </c>
      <c r="W408" s="219">
        <f>VLOOKUP(B408,RPT_BAO_HIEM!$B$5:$N$1000,13,FALSE)</f>
        <v>49210</v>
      </c>
      <c r="X408" s="220">
        <f>VLOOKUP(B408,RPT_DOAN_PHI!$B$5:$H$968,7,FALSE)</f>
        <v>115000</v>
      </c>
      <c r="Y408" s="219">
        <f>VLOOKUP(B408,RPT_THUE!$B$5:$H$933,7,FALSE)</f>
        <v>179837.1925</v>
      </c>
      <c r="Z408" s="219">
        <f t="shared" si="9"/>
        <v>811542.1925</v>
      </c>
      <c r="AA408" s="221">
        <f t="shared" si="10"/>
        <v>11433457.807499999</v>
      </c>
      <c r="AB408" s="309">
        <v>141533</v>
      </c>
      <c r="AC408" s="221"/>
      <c r="AD408" s="221">
        <f t="shared" si="15"/>
        <v>11291924.807499999</v>
      </c>
      <c r="AE408">
        <v>11291924.807499999</v>
      </c>
      <c r="AF408" s="338">
        <f t="shared" si="22"/>
        <v>0</v>
      </c>
    </row>
    <row r="409" spans="1:32" ht="14.25" x14ac:dyDescent="0.2">
      <c r="A409" s="89">
        <f t="shared" si="23"/>
        <v>406</v>
      </c>
      <c r="B409" s="212">
        <f>GD_CHUNG!B411</f>
        <v>10645</v>
      </c>
      <c r="C409" s="212" t="str">
        <f>GD_CHUNG!C411</f>
        <v>Thân Hoài Nam</v>
      </c>
      <c r="D409" s="212" t="str">
        <f>GD_CHUNG!D411</f>
        <v>KTV mặt đất</v>
      </c>
      <c r="E409" s="213" t="str">
        <f>GD_CHUNG!G411</f>
        <v>HDKX</v>
      </c>
      <c r="F409" s="214">
        <f>VLOOKUP(B409,GD_LCD_HS_LNS!$B$4:$E$1000,4,FALSE)</f>
        <v>5115000</v>
      </c>
      <c r="G409" s="215">
        <f>VLOOKUP(B409,GD_CHUNG!$B$5:$N$594,13,FALSE)</f>
        <v>10520029783014</v>
      </c>
      <c r="H409" s="216">
        <f>VLOOKUP(B409,GD_CHAM_CONG!$C$6:$AN$997,38,FALSE)</f>
        <v>27</v>
      </c>
      <c r="I409" s="216">
        <f>VLOOKUP(B409,GD_CHAM_CONG!$C$6:$AS$997,39,FALSE)+VLOOKUP(B409,GD_CHAM_CONG!$C$6:$AS$997,40,FALSE)+VLOOKUP(B409,GD_CHAM_CONG!$C$6:$AS$997,41,FALSE)+VLOOKUP(B409,GD_CHAM_CONG!$C$6:$AS$997,42,FALSE)+VLOOKUP(B409,GD_CHAM_CONG!$C$6:$AS$997,43,FALSE)</f>
        <v>0</v>
      </c>
      <c r="J409" s="216">
        <f>VLOOKUP(B409,GD_CHAM_CONG!$C$6:$AV$997,44,FALSE)+VLOOKUP(B409,GD_CHAM_CONG!$C$6:$AV$997,45,FALSE)+VLOOKUP(B409,GD_CHAM_CONG!$C$6:$AV$997,46,FALSE)</f>
        <v>0</v>
      </c>
      <c r="K409" s="216">
        <f>VLOOKUP(B409,GD_CHAM_CONG!$C$6:$AW$997,47,FALSE)</f>
        <v>0</v>
      </c>
      <c r="L409" s="216">
        <f>VLOOKUP(B409,GD_CHAM_CONG!$C$6:$AZ$997,47,FALSE)+VLOOKUP(B409,GD_CHAM_CONG!$C$6:$AZ$997,48,FALSE)</f>
        <v>0</v>
      </c>
      <c r="M409" s="216">
        <f>VLOOKUP(B409,GD_CHAM_CONG!$C$6:$BF$997,50,FALSE)+VLOOKUP(B409,GD_CHAM_CONG!$C$6:$BF$997,51,FALSE)+VLOOKUP(B409,GD_CHAM_CONG!$C$6:$BF$997,52,FALSE)+VLOOKUP(B409,GD_CHAM_CONG!$C$6:$BF$997,53,FALSE)+VLOOKUP(B409,GD_CHAM_CONG!$C$6:$BF$997,54,FALSE)</f>
        <v>0</v>
      </c>
      <c r="N409" s="217">
        <f>VLOOKUP(B409,GD_CHAM_CONG!$C$1:$BJ$480,60,FALSE)</f>
        <v>0.9</v>
      </c>
      <c r="O409" s="218">
        <f>RPT_LNS_LUONG_CHE_DO!BA411</f>
        <v>12757500</v>
      </c>
      <c r="P409" s="218">
        <f>VLOOKUP(B409,RPT_LNS_LUONG_CHE_DO!$B$5:$CA$989,78,FALSE)</f>
        <v>0</v>
      </c>
      <c r="Q409" s="218">
        <f>VLOOKUP(B409,RPT_PHU_CAP_TN!$B$5:$G$1000,6,FALSE)</f>
        <v>0</v>
      </c>
      <c r="R409" s="218">
        <f>VLOOKUP(B409,RPT_TIEN_AN_TRUA!$B$5:$I$1000,8,FALSE)</f>
        <v>680000</v>
      </c>
      <c r="S409" s="218">
        <f>VLOOKUP(B409,RPT_LNS_LUONG_CHE_DO!$B$5:$BV$993,68,FALSE)+VLOOKUP(B409,RPT_LNS_LUONG_CHE_DO!$B$5:$BW$993,69,FALSE)</f>
        <v>0</v>
      </c>
      <c r="T409" s="218">
        <f t="shared" si="8"/>
        <v>13437500</v>
      </c>
      <c r="U409" s="219">
        <f>VLOOKUP(B409,RPT_BAO_HIEM!$B$5:$N$1000,11,FALSE)</f>
        <v>409200</v>
      </c>
      <c r="V409" s="219">
        <f>VLOOKUP(B409,RPT_BAO_HIEM!$B$5:$N$1000,12,FALSE)</f>
        <v>76725</v>
      </c>
      <c r="W409" s="219">
        <f>VLOOKUP(B409,RPT_BAO_HIEM!$B$5:$N$1000,13,FALSE)</f>
        <v>51150</v>
      </c>
      <c r="X409" s="220">
        <f>VLOOKUP(B409,RPT_DOAN_PHI!$B$5:$H$968,7,FALSE)</f>
        <v>115000</v>
      </c>
      <c r="Y409" s="219">
        <f>VLOOKUP(B409,RPT_THUE!$B$5:$H$933,7,FALSE)</f>
        <v>1186856.5</v>
      </c>
      <c r="Z409" s="219">
        <f t="shared" si="9"/>
        <v>1838931.5</v>
      </c>
      <c r="AA409" s="221">
        <f t="shared" si="10"/>
        <v>11598568.5</v>
      </c>
      <c r="AB409" s="309">
        <v>51896</v>
      </c>
      <c r="AC409" s="221"/>
      <c r="AD409" s="221">
        <f t="shared" si="15"/>
        <v>11546672.5</v>
      </c>
      <c r="AE409">
        <v>11546672.5</v>
      </c>
      <c r="AF409" s="338">
        <f t="shared" si="22"/>
        <v>0</v>
      </c>
    </row>
    <row r="410" spans="1:32" ht="14.25" x14ac:dyDescent="0.2">
      <c r="A410" s="89">
        <f t="shared" si="23"/>
        <v>407</v>
      </c>
      <c r="B410" s="212">
        <f>GD_CHUNG!B412</f>
        <v>13531</v>
      </c>
      <c r="C410" s="212" t="str">
        <f>GD_CHUNG!C412</f>
        <v>Võ Thị Vân</v>
      </c>
      <c r="D410" s="212" t="str">
        <f>GD_CHUNG!D412</f>
        <v>Nhân viên vệ sinh khu bay</v>
      </c>
      <c r="E410" s="213" t="str">
        <f>GD_CHUNG!G412</f>
        <v>HD3N</v>
      </c>
      <c r="F410" s="214">
        <f>VLOOKUP(B410,GD_LCD_HS_LNS!$B$4:$E$1000,4,FALSE)</f>
        <v>3100000</v>
      </c>
      <c r="G410" s="215">
        <f>VLOOKUP(B410,GD_CHUNG!$B$5:$N$594,13,FALSE)</f>
        <v>19028960288011</v>
      </c>
      <c r="H410" s="216">
        <f>VLOOKUP(B410,GD_CHAM_CONG!$C$6:$AN$997,38,FALSE)</f>
        <v>27</v>
      </c>
      <c r="I410" s="216">
        <f>VLOOKUP(B410,GD_CHAM_CONG!$C$6:$AS$997,39,FALSE)+VLOOKUP(B410,GD_CHAM_CONG!$C$6:$AS$997,40,FALSE)+VLOOKUP(B410,GD_CHAM_CONG!$C$6:$AS$997,41,FALSE)+VLOOKUP(B410,GD_CHAM_CONG!$C$6:$AS$997,42,FALSE)+VLOOKUP(B410,GD_CHAM_CONG!$C$6:$AS$997,43,FALSE)</f>
        <v>0</v>
      </c>
      <c r="J410" s="216">
        <f>VLOOKUP(B410,GD_CHAM_CONG!$C$6:$AV$997,44,FALSE)+VLOOKUP(B410,GD_CHAM_CONG!$C$6:$AV$997,45,FALSE)+VLOOKUP(B410,GD_CHAM_CONG!$C$6:$AV$997,46,FALSE)</f>
        <v>0</v>
      </c>
      <c r="K410" s="216">
        <f>VLOOKUP(B410,GD_CHAM_CONG!$C$6:$AW$997,47,FALSE)</f>
        <v>0</v>
      </c>
      <c r="L410" s="216">
        <f>VLOOKUP(B410,GD_CHAM_CONG!$C$6:$AZ$997,47,FALSE)+VLOOKUP(B410,GD_CHAM_CONG!$C$6:$AZ$997,48,FALSE)</f>
        <v>0</v>
      </c>
      <c r="M410" s="216">
        <f>VLOOKUP(B410,GD_CHAM_CONG!$C$6:$BF$997,50,FALSE)+VLOOKUP(B410,GD_CHAM_CONG!$C$6:$BF$997,51,FALSE)+VLOOKUP(B410,GD_CHAM_CONG!$C$6:$BF$997,52,FALSE)+VLOOKUP(B410,GD_CHAM_CONG!$C$6:$BF$997,53,FALSE)+VLOOKUP(B410,GD_CHAM_CONG!$C$6:$BF$997,54,FALSE)</f>
        <v>0</v>
      </c>
      <c r="N410" s="217">
        <f>VLOOKUP(B410,GD_CHAM_CONG!$C$1:$BJ$480,60,FALSE)</f>
        <v>1</v>
      </c>
      <c r="O410" s="218">
        <f>RPT_LNS_LUONG_CHE_DO!BA412</f>
        <v>6615000</v>
      </c>
      <c r="P410" s="218">
        <f>VLOOKUP(B410,RPT_LNS_LUONG_CHE_DO!$B$5:$CA$989,78,FALSE)</f>
        <v>0</v>
      </c>
      <c r="Q410" s="218">
        <f>VLOOKUP(B410,RPT_PHU_CAP_TN!$B$5:$G$1000,6,FALSE)</f>
        <v>0</v>
      </c>
      <c r="R410" s="218">
        <f>VLOOKUP(B410,RPT_TIEN_AN_TRUA!$B$5:$I$1000,8,FALSE)</f>
        <v>680000</v>
      </c>
      <c r="S410" s="218">
        <f>VLOOKUP(B410,RPT_LNS_LUONG_CHE_DO!$B$5:$BV$993,68,FALSE)+VLOOKUP(B410,RPT_LNS_LUONG_CHE_DO!$B$5:$BW$993,69,FALSE)</f>
        <v>0</v>
      </c>
      <c r="T410" s="218">
        <f t="shared" si="8"/>
        <v>7295000</v>
      </c>
      <c r="U410" s="219">
        <f>VLOOKUP(B410,RPT_BAO_HIEM!$B$5:$N$1000,11,FALSE)</f>
        <v>248000</v>
      </c>
      <c r="V410" s="219">
        <f>VLOOKUP(B410,RPT_BAO_HIEM!$B$5:$N$1000,12,FALSE)</f>
        <v>46500</v>
      </c>
      <c r="W410" s="219">
        <f>VLOOKUP(B410,RPT_BAO_HIEM!$B$5:$N$1000,13,FALSE)</f>
        <v>31000</v>
      </c>
      <c r="X410" s="220">
        <f>VLOOKUP(B410,RPT_DOAN_PHI!$B$5:$H$968,7,FALSE)</f>
        <v>66150</v>
      </c>
      <c r="Y410" s="219">
        <f>VLOOKUP(B410,RPT_THUE!$B$5:$H$933,7,FALSE)</f>
        <v>178950</v>
      </c>
      <c r="Z410" s="219">
        <f t="shared" si="9"/>
        <v>570600</v>
      </c>
      <c r="AA410" s="221">
        <f t="shared" si="10"/>
        <v>6724400</v>
      </c>
      <c r="AB410" s="221"/>
      <c r="AC410" s="221"/>
      <c r="AD410" s="221">
        <f t="shared" si="15"/>
        <v>6724400</v>
      </c>
      <c r="AE410">
        <v>6724400</v>
      </c>
      <c r="AF410" s="338">
        <f t="shared" si="22"/>
        <v>0</v>
      </c>
    </row>
    <row r="411" spans="1:32" ht="14.25" x14ac:dyDescent="0.2">
      <c r="A411" s="89">
        <f t="shared" si="23"/>
        <v>408</v>
      </c>
      <c r="B411" s="212">
        <f>GD_CHUNG!B413</f>
        <v>12508</v>
      </c>
      <c r="C411" s="212" t="str">
        <f>GD_CHUNG!C413</f>
        <v>Nguyễn Hồng Nhung</v>
      </c>
      <c r="D411" s="212" t="str">
        <f>GD_CHUNG!D413</f>
        <v>Nv vệ sinh</v>
      </c>
      <c r="E411" s="213" t="str">
        <f>GD_CHUNG!G413</f>
        <v>HD3N</v>
      </c>
      <c r="F411" s="214">
        <f>VLOOKUP(B411,GD_LCD_HS_LNS!$B$4:$E$1000,4,FALSE)</f>
        <v>3100000</v>
      </c>
      <c r="G411" s="215">
        <f>VLOOKUP(B411,GD_CHUNG!$B$5:$N$594,13,FALSE)</f>
        <v>19028242764016</v>
      </c>
      <c r="H411" s="216">
        <f>VLOOKUP(B411,GD_CHAM_CONG!$C$6:$AN$997,38,FALSE)</f>
        <v>27</v>
      </c>
      <c r="I411" s="216">
        <f>VLOOKUP(B411,GD_CHAM_CONG!$C$6:$AS$997,39,FALSE)+VLOOKUP(B411,GD_CHAM_CONG!$C$6:$AS$997,40,FALSE)+VLOOKUP(B411,GD_CHAM_CONG!$C$6:$AS$997,41,FALSE)+VLOOKUP(B411,GD_CHAM_CONG!$C$6:$AS$997,42,FALSE)+VLOOKUP(B411,GD_CHAM_CONG!$C$6:$AS$997,43,FALSE)</f>
        <v>0</v>
      </c>
      <c r="J411" s="216">
        <f>VLOOKUP(B411,GD_CHAM_CONG!$C$6:$AV$997,44,FALSE)+VLOOKUP(B411,GD_CHAM_CONG!$C$6:$AV$997,45,FALSE)+VLOOKUP(B411,GD_CHAM_CONG!$C$6:$AV$997,46,FALSE)</f>
        <v>0</v>
      </c>
      <c r="K411" s="216">
        <f>VLOOKUP(B411,GD_CHAM_CONG!$C$6:$AW$997,47,FALSE)</f>
        <v>0</v>
      </c>
      <c r="L411" s="216">
        <f>VLOOKUP(B411,GD_CHAM_CONG!$C$6:$AZ$997,47,FALSE)+VLOOKUP(B411,GD_CHAM_CONG!$C$6:$AZ$997,48,FALSE)</f>
        <v>0</v>
      </c>
      <c r="M411" s="216">
        <f>VLOOKUP(B411,GD_CHAM_CONG!$C$6:$BF$997,50,FALSE)+VLOOKUP(B411,GD_CHAM_CONG!$C$6:$BF$997,51,FALSE)+VLOOKUP(B411,GD_CHAM_CONG!$C$6:$BF$997,52,FALSE)+VLOOKUP(B411,GD_CHAM_CONG!$C$6:$BF$997,53,FALSE)+VLOOKUP(B411,GD_CHAM_CONG!$C$6:$BF$997,54,FALSE)</f>
        <v>0</v>
      </c>
      <c r="N411" s="217">
        <f>VLOOKUP(B411,GD_CHAM_CONG!$C$1:$BJ$480,60,FALSE)</f>
        <v>1</v>
      </c>
      <c r="O411" s="218">
        <f>RPT_LNS_LUONG_CHE_DO!BA413</f>
        <v>6615000</v>
      </c>
      <c r="P411" s="218">
        <f>VLOOKUP(B411,RPT_LNS_LUONG_CHE_DO!$B$5:$CA$989,78,FALSE)</f>
        <v>0</v>
      </c>
      <c r="Q411" s="218">
        <f>VLOOKUP(B411,RPT_PHU_CAP_TN!$B$5:$G$1000,6,FALSE)</f>
        <v>0</v>
      </c>
      <c r="R411" s="218">
        <f>VLOOKUP(B411,RPT_TIEN_AN_TRUA!$B$5:$I$1000,8,FALSE)</f>
        <v>680000</v>
      </c>
      <c r="S411" s="218">
        <f>VLOOKUP(B411,RPT_LNS_LUONG_CHE_DO!$B$5:$BV$993,68,FALSE)+VLOOKUP(B411,RPT_LNS_LUONG_CHE_DO!$B$5:$BW$993,69,FALSE)</f>
        <v>0</v>
      </c>
      <c r="T411" s="218">
        <f t="shared" si="8"/>
        <v>7295000</v>
      </c>
      <c r="U411" s="219">
        <f>VLOOKUP(B411,RPT_BAO_HIEM!$B$5:$N$1000,11,FALSE)</f>
        <v>248000</v>
      </c>
      <c r="V411" s="219">
        <f>VLOOKUP(B411,RPT_BAO_HIEM!$B$5:$N$1000,12,FALSE)</f>
        <v>46500</v>
      </c>
      <c r="W411" s="219">
        <f>VLOOKUP(B411,RPT_BAO_HIEM!$B$5:$N$1000,13,FALSE)</f>
        <v>31000</v>
      </c>
      <c r="X411" s="220">
        <f>VLOOKUP(B411,RPT_DOAN_PHI!$B$5:$H$968,7,FALSE)</f>
        <v>66150</v>
      </c>
      <c r="Y411" s="219">
        <f>VLOOKUP(B411,RPT_THUE!$B$5:$H$933,7,FALSE)</f>
        <v>0</v>
      </c>
      <c r="Z411" s="219">
        <f t="shared" si="9"/>
        <v>391650</v>
      </c>
      <c r="AA411" s="221">
        <f t="shared" si="10"/>
        <v>6903350</v>
      </c>
      <c r="AB411" s="221"/>
      <c r="AC411" s="221"/>
      <c r="AD411" s="221">
        <f t="shared" si="15"/>
        <v>6903350</v>
      </c>
      <c r="AE411">
        <v>6903350</v>
      </c>
      <c r="AF411" s="338">
        <f t="shared" si="22"/>
        <v>0</v>
      </c>
    </row>
    <row r="412" spans="1:32" ht="14.25" x14ac:dyDescent="0.2">
      <c r="A412" s="89">
        <f t="shared" si="23"/>
        <v>409</v>
      </c>
      <c r="B412" s="212">
        <f>GD_CHUNG!B414</f>
        <v>12596</v>
      </c>
      <c r="C412" s="212" t="str">
        <f>GD_CHUNG!C414</f>
        <v>Phan Thị Hải Yến</v>
      </c>
      <c r="D412" s="212" t="str">
        <f>GD_CHUNG!D414</f>
        <v>Nv vệ sinh</v>
      </c>
      <c r="E412" s="213" t="str">
        <f>GD_CHUNG!G414</f>
        <v>HD3N</v>
      </c>
      <c r="F412" s="214">
        <f>VLOOKUP(B412,GD_LCD_HS_LNS!$B$4:$E$1000,4,FALSE)</f>
        <v>3100000</v>
      </c>
      <c r="G412" s="215">
        <f>VLOOKUP(B412,GD_CHUNG!$B$5:$N$594,13,FALSE)</f>
        <v>10524239067015</v>
      </c>
      <c r="H412" s="216">
        <f>VLOOKUP(B412,GD_CHAM_CONG!$C$6:$AN$997,38,FALSE)</f>
        <v>27</v>
      </c>
      <c r="I412" s="216">
        <f>VLOOKUP(B412,GD_CHAM_CONG!$C$6:$AS$997,39,FALSE)+VLOOKUP(B412,GD_CHAM_CONG!$C$6:$AS$997,40,FALSE)+VLOOKUP(B412,GD_CHAM_CONG!$C$6:$AS$997,41,FALSE)+VLOOKUP(B412,GD_CHAM_CONG!$C$6:$AS$997,42,FALSE)+VLOOKUP(B412,GD_CHAM_CONG!$C$6:$AS$997,43,FALSE)</f>
        <v>0</v>
      </c>
      <c r="J412" s="216">
        <f>VLOOKUP(B412,GD_CHAM_CONG!$C$6:$AV$997,44,FALSE)+VLOOKUP(B412,GD_CHAM_CONG!$C$6:$AV$997,45,FALSE)+VLOOKUP(B412,GD_CHAM_CONG!$C$6:$AV$997,46,FALSE)</f>
        <v>0</v>
      </c>
      <c r="K412" s="216">
        <f>VLOOKUP(B412,GD_CHAM_CONG!$C$6:$AW$997,47,FALSE)</f>
        <v>0</v>
      </c>
      <c r="L412" s="216">
        <f>VLOOKUP(B412,GD_CHAM_CONG!$C$6:$AZ$997,47,FALSE)+VLOOKUP(B412,GD_CHAM_CONG!$C$6:$AZ$997,48,FALSE)</f>
        <v>0</v>
      </c>
      <c r="M412" s="216">
        <f>VLOOKUP(B412,GD_CHAM_CONG!$C$6:$BF$997,50,FALSE)+VLOOKUP(B412,GD_CHAM_CONG!$C$6:$BF$997,51,FALSE)+VLOOKUP(B412,GD_CHAM_CONG!$C$6:$BF$997,52,FALSE)+VLOOKUP(B412,GD_CHAM_CONG!$C$6:$BF$997,53,FALSE)+VLOOKUP(B412,GD_CHAM_CONG!$C$6:$BF$997,54,FALSE)</f>
        <v>0</v>
      </c>
      <c r="N412" s="217">
        <f>VLOOKUP(B412,GD_CHAM_CONG!$C$1:$BJ$480,60,FALSE)</f>
        <v>1</v>
      </c>
      <c r="O412" s="218">
        <f>RPT_LNS_LUONG_CHE_DO!BA414</f>
        <v>6615000</v>
      </c>
      <c r="P412" s="218">
        <f>VLOOKUP(B412,RPT_LNS_LUONG_CHE_DO!$B$5:$CA$989,78,FALSE)</f>
        <v>0</v>
      </c>
      <c r="Q412" s="218">
        <f>VLOOKUP(B412,RPT_PHU_CAP_TN!$B$5:$G$1000,6,FALSE)</f>
        <v>0</v>
      </c>
      <c r="R412" s="218">
        <f>VLOOKUP(B412,RPT_TIEN_AN_TRUA!$B$5:$I$1000,8,FALSE)</f>
        <v>680000</v>
      </c>
      <c r="S412" s="218">
        <f>VLOOKUP(B412,RPT_LNS_LUONG_CHE_DO!$B$5:$BV$993,68,FALSE)+VLOOKUP(B412,RPT_LNS_LUONG_CHE_DO!$B$5:$BW$993,69,FALSE)</f>
        <v>0</v>
      </c>
      <c r="T412" s="218">
        <f t="shared" si="8"/>
        <v>7295000</v>
      </c>
      <c r="U412" s="219">
        <f>VLOOKUP(B412,RPT_BAO_HIEM!$B$5:$N$1000,11,FALSE)</f>
        <v>248000</v>
      </c>
      <c r="V412" s="219">
        <f>VLOOKUP(B412,RPT_BAO_HIEM!$B$5:$N$1000,12,FALSE)</f>
        <v>46500</v>
      </c>
      <c r="W412" s="219">
        <f>VLOOKUP(B412,RPT_BAO_HIEM!$B$5:$N$1000,13,FALSE)</f>
        <v>31000</v>
      </c>
      <c r="X412" s="220">
        <f>VLOOKUP(B412,RPT_DOAN_PHI!$B$5:$H$968,7,FALSE)</f>
        <v>66150</v>
      </c>
      <c r="Y412" s="219">
        <f>VLOOKUP(B412,RPT_THUE!$B$5:$H$933,7,FALSE)</f>
        <v>0</v>
      </c>
      <c r="Z412" s="219">
        <f t="shared" si="9"/>
        <v>391650</v>
      </c>
      <c r="AA412" s="221">
        <f t="shared" si="10"/>
        <v>6903350</v>
      </c>
      <c r="AB412" s="221"/>
      <c r="AC412" s="221"/>
      <c r="AD412" s="221">
        <f t="shared" si="15"/>
        <v>6903350</v>
      </c>
      <c r="AE412">
        <v>6903350</v>
      </c>
      <c r="AF412" s="338">
        <f t="shared" si="22"/>
        <v>0</v>
      </c>
    </row>
    <row r="413" spans="1:32" ht="14.25" x14ac:dyDescent="0.2">
      <c r="A413" s="89">
        <f t="shared" si="23"/>
        <v>410</v>
      </c>
      <c r="B413" s="212">
        <f>GD_CHUNG!B415</f>
        <v>12597</v>
      </c>
      <c r="C413" s="212" t="str">
        <f>GD_CHUNG!C415</f>
        <v>Doãn Thị Thanh Hà</v>
      </c>
      <c r="D413" s="212" t="str">
        <f>GD_CHUNG!D415</f>
        <v>Nv vệ sinh</v>
      </c>
      <c r="E413" s="213" t="str">
        <f>GD_CHUNG!G415</f>
        <v>HD3N</v>
      </c>
      <c r="F413" s="214">
        <f>VLOOKUP(B413,GD_LCD_HS_LNS!$B$4:$E$1000,4,FALSE)</f>
        <v>3100000</v>
      </c>
      <c r="G413" s="215">
        <f>VLOOKUP(B413,GD_CHUNG!$B$5:$N$594,13,FALSE)</f>
        <v>10823281572010</v>
      </c>
      <c r="H413" s="216">
        <f>VLOOKUP(B413,GD_CHAM_CONG!$C$6:$AN$997,38,FALSE)</f>
        <v>27</v>
      </c>
      <c r="I413" s="216">
        <f>VLOOKUP(B413,GD_CHAM_CONG!$C$6:$AS$997,39,FALSE)+VLOOKUP(B413,GD_CHAM_CONG!$C$6:$AS$997,40,FALSE)+VLOOKUP(B413,GD_CHAM_CONG!$C$6:$AS$997,41,FALSE)+VLOOKUP(B413,GD_CHAM_CONG!$C$6:$AS$997,42,FALSE)+VLOOKUP(B413,GD_CHAM_CONG!$C$6:$AS$997,43,FALSE)</f>
        <v>0</v>
      </c>
      <c r="J413" s="216">
        <f>VLOOKUP(B413,GD_CHAM_CONG!$C$6:$AV$997,44,FALSE)+VLOOKUP(B413,GD_CHAM_CONG!$C$6:$AV$997,45,FALSE)+VLOOKUP(B413,GD_CHAM_CONG!$C$6:$AV$997,46,FALSE)</f>
        <v>0</v>
      </c>
      <c r="K413" s="216">
        <f>VLOOKUP(B413,GD_CHAM_CONG!$C$6:$AW$997,47,FALSE)</f>
        <v>0</v>
      </c>
      <c r="L413" s="216">
        <f>VLOOKUP(B413,GD_CHAM_CONG!$C$6:$AZ$997,47,FALSE)+VLOOKUP(B413,GD_CHAM_CONG!$C$6:$AZ$997,48,FALSE)</f>
        <v>0</v>
      </c>
      <c r="M413" s="216">
        <f>VLOOKUP(B413,GD_CHAM_CONG!$C$6:$BF$997,50,FALSE)+VLOOKUP(B413,GD_CHAM_CONG!$C$6:$BF$997,51,FALSE)+VLOOKUP(B413,GD_CHAM_CONG!$C$6:$BF$997,52,FALSE)+VLOOKUP(B413,GD_CHAM_CONG!$C$6:$BF$997,53,FALSE)+VLOOKUP(B413,GD_CHAM_CONG!$C$6:$BF$997,54,FALSE)</f>
        <v>0</v>
      </c>
      <c r="N413" s="217">
        <f>VLOOKUP(B413,GD_CHAM_CONG!$C$1:$BJ$480,60,FALSE)</f>
        <v>1</v>
      </c>
      <c r="O413" s="218">
        <f>RPT_LNS_LUONG_CHE_DO!BA415</f>
        <v>6615000</v>
      </c>
      <c r="P413" s="218">
        <f>VLOOKUP(B413,RPT_LNS_LUONG_CHE_DO!$B$5:$CA$989,78,FALSE)</f>
        <v>0</v>
      </c>
      <c r="Q413" s="218">
        <f>VLOOKUP(B413,RPT_PHU_CAP_TN!$B$5:$G$1000,6,FALSE)</f>
        <v>0</v>
      </c>
      <c r="R413" s="218">
        <f>VLOOKUP(B413,RPT_TIEN_AN_TRUA!$B$5:$I$1000,8,FALSE)</f>
        <v>680000</v>
      </c>
      <c r="S413" s="218">
        <f>VLOOKUP(B413,RPT_LNS_LUONG_CHE_DO!$B$5:$BV$993,68,FALSE)+VLOOKUP(B413,RPT_LNS_LUONG_CHE_DO!$B$5:$BW$993,69,FALSE)</f>
        <v>0</v>
      </c>
      <c r="T413" s="218">
        <f t="shared" si="8"/>
        <v>7295000</v>
      </c>
      <c r="U413" s="219">
        <f>VLOOKUP(B413,RPT_BAO_HIEM!$B$5:$N$1000,11,FALSE)</f>
        <v>248000</v>
      </c>
      <c r="V413" s="219">
        <f>VLOOKUP(B413,RPT_BAO_HIEM!$B$5:$N$1000,12,FALSE)</f>
        <v>46500</v>
      </c>
      <c r="W413" s="219">
        <f>VLOOKUP(B413,RPT_BAO_HIEM!$B$5:$N$1000,13,FALSE)</f>
        <v>31000</v>
      </c>
      <c r="X413" s="220">
        <f>VLOOKUP(B413,RPT_DOAN_PHI!$B$5:$H$968,7,FALSE)</f>
        <v>66150</v>
      </c>
      <c r="Y413" s="219">
        <f>VLOOKUP(B413,RPT_THUE!$B$5:$H$933,7,FALSE)</f>
        <v>0</v>
      </c>
      <c r="Z413" s="219">
        <f t="shared" si="9"/>
        <v>391650</v>
      </c>
      <c r="AA413" s="221">
        <f t="shared" si="10"/>
        <v>6903350</v>
      </c>
      <c r="AB413" s="221"/>
      <c r="AC413" s="221"/>
      <c r="AD413" s="221">
        <f t="shared" si="15"/>
        <v>6903350</v>
      </c>
      <c r="AE413">
        <v>6903350</v>
      </c>
      <c r="AF413" s="338">
        <f t="shared" si="22"/>
        <v>0</v>
      </c>
    </row>
    <row r="414" spans="1:32" ht="14.25" x14ac:dyDescent="0.2">
      <c r="A414" s="89">
        <f t="shared" si="23"/>
        <v>411</v>
      </c>
      <c r="B414" s="212">
        <f>GD_CHUNG!B416</f>
        <v>13098</v>
      </c>
      <c r="C414" s="212" t="str">
        <f>GD_CHUNG!C416</f>
        <v>Đặng Thị Thúy Hằng</v>
      </c>
      <c r="D414" s="212" t="str">
        <f>GD_CHUNG!D416</f>
        <v>Nv vệ sinh</v>
      </c>
      <c r="E414" s="213" t="str">
        <f>GD_CHUNG!G416</f>
        <v>HD3N</v>
      </c>
      <c r="F414" s="214">
        <f>VLOOKUP(B414,GD_LCD_HS_LNS!$B$4:$E$1000,4,FALSE)</f>
        <v>3100000</v>
      </c>
      <c r="G414" s="215">
        <f>VLOOKUP(B414,GD_CHUNG!$B$5:$N$594,13,FALSE)</f>
        <v>19028834689017</v>
      </c>
      <c r="H414" s="216">
        <f>VLOOKUP(B414,GD_CHAM_CONG!$C$6:$AN$997,38,FALSE)</f>
        <v>27</v>
      </c>
      <c r="I414" s="216">
        <f>VLOOKUP(B414,GD_CHAM_CONG!$C$6:$AS$997,39,FALSE)+VLOOKUP(B414,GD_CHAM_CONG!$C$6:$AS$997,40,FALSE)+VLOOKUP(B414,GD_CHAM_CONG!$C$6:$AS$997,41,FALSE)+VLOOKUP(B414,GD_CHAM_CONG!$C$6:$AS$997,42,FALSE)+VLOOKUP(B414,GD_CHAM_CONG!$C$6:$AS$997,43,FALSE)</f>
        <v>0</v>
      </c>
      <c r="J414" s="216">
        <f>VLOOKUP(B414,GD_CHAM_CONG!$C$6:$AV$997,44,FALSE)+VLOOKUP(B414,GD_CHAM_CONG!$C$6:$AV$997,45,FALSE)+VLOOKUP(B414,GD_CHAM_CONG!$C$6:$AV$997,46,FALSE)</f>
        <v>0</v>
      </c>
      <c r="K414" s="216">
        <f>VLOOKUP(B414,GD_CHAM_CONG!$C$6:$AW$997,47,FALSE)</f>
        <v>0</v>
      </c>
      <c r="L414" s="216">
        <f>VLOOKUP(B414,GD_CHAM_CONG!$C$6:$AZ$997,47,FALSE)+VLOOKUP(B414,GD_CHAM_CONG!$C$6:$AZ$997,48,FALSE)</f>
        <v>0</v>
      </c>
      <c r="M414" s="216">
        <f>VLOOKUP(B414,GD_CHAM_CONG!$C$6:$BF$997,50,FALSE)+VLOOKUP(B414,GD_CHAM_CONG!$C$6:$BF$997,51,FALSE)+VLOOKUP(B414,GD_CHAM_CONG!$C$6:$BF$997,52,FALSE)+VLOOKUP(B414,GD_CHAM_CONG!$C$6:$BF$997,53,FALSE)+VLOOKUP(B414,GD_CHAM_CONG!$C$6:$BF$997,54,FALSE)</f>
        <v>0</v>
      </c>
      <c r="N414" s="217">
        <f>VLOOKUP(B414,GD_CHAM_CONG!$C$1:$BJ$480,60,FALSE)</f>
        <v>1</v>
      </c>
      <c r="O414" s="218">
        <f>RPT_LNS_LUONG_CHE_DO!BA416</f>
        <v>6615000</v>
      </c>
      <c r="P414" s="218">
        <f>VLOOKUP(B414,RPT_LNS_LUONG_CHE_DO!$B$5:$CA$989,78,FALSE)</f>
        <v>0</v>
      </c>
      <c r="Q414" s="218">
        <f>VLOOKUP(B414,RPT_PHU_CAP_TN!$B$5:$G$1000,6,FALSE)</f>
        <v>0</v>
      </c>
      <c r="R414" s="218">
        <f>VLOOKUP(B414,RPT_TIEN_AN_TRUA!$B$5:$I$1000,8,FALSE)</f>
        <v>680000</v>
      </c>
      <c r="S414" s="218">
        <f>VLOOKUP(B414,RPT_LNS_LUONG_CHE_DO!$B$5:$BV$993,68,FALSE)+VLOOKUP(B414,RPT_LNS_LUONG_CHE_DO!$B$5:$BW$993,69,FALSE)</f>
        <v>0</v>
      </c>
      <c r="T414" s="218">
        <f t="shared" si="8"/>
        <v>7295000</v>
      </c>
      <c r="U414" s="219">
        <f>VLOOKUP(B414,RPT_BAO_HIEM!$B$5:$N$1000,11,FALSE)</f>
        <v>248000</v>
      </c>
      <c r="V414" s="219">
        <f>VLOOKUP(B414,RPT_BAO_HIEM!$B$5:$N$1000,12,FALSE)</f>
        <v>46500</v>
      </c>
      <c r="W414" s="219">
        <f>VLOOKUP(B414,RPT_BAO_HIEM!$B$5:$N$1000,13,FALSE)</f>
        <v>31000</v>
      </c>
      <c r="X414" s="220">
        <f>VLOOKUP(B414,RPT_DOAN_PHI!$B$5:$H$968,7,FALSE)</f>
        <v>66150</v>
      </c>
      <c r="Y414" s="219">
        <f>VLOOKUP(B414,RPT_THUE!$B$5:$H$933,7,FALSE)</f>
        <v>0</v>
      </c>
      <c r="Z414" s="219">
        <f t="shared" si="9"/>
        <v>391650</v>
      </c>
      <c r="AA414" s="221">
        <f t="shared" si="10"/>
        <v>6903350</v>
      </c>
      <c r="AB414" s="221"/>
      <c r="AC414" s="221"/>
      <c r="AD414" s="221">
        <f t="shared" si="15"/>
        <v>6903350</v>
      </c>
      <c r="AE414">
        <v>6903350</v>
      </c>
      <c r="AF414" s="338">
        <f t="shared" si="22"/>
        <v>0</v>
      </c>
    </row>
    <row r="415" spans="1:32" ht="14.25" x14ac:dyDescent="0.2">
      <c r="A415" s="89">
        <f t="shared" si="23"/>
        <v>412</v>
      </c>
      <c r="B415" s="212">
        <f>GD_CHUNG!B417</f>
        <v>13100</v>
      </c>
      <c r="C415" s="212" t="str">
        <f>GD_CHUNG!C417</f>
        <v>Nguyễn Thị Mến</v>
      </c>
      <c r="D415" s="212" t="str">
        <f>GD_CHUNG!D417</f>
        <v>Nv vệ sinh</v>
      </c>
      <c r="E415" s="213" t="str">
        <f>GD_CHUNG!G417</f>
        <v>HD3N</v>
      </c>
      <c r="F415" s="214">
        <f>VLOOKUP(B415,GD_LCD_HS_LNS!$B$4:$E$1000,4,FALSE)</f>
        <v>3100000</v>
      </c>
      <c r="G415" s="215">
        <f>VLOOKUP(B415,GD_CHUNG!$B$5:$N$594,13,FALSE)</f>
        <v>19028834691011</v>
      </c>
      <c r="H415" s="216">
        <f>VLOOKUP(B415,GD_CHAM_CONG!$C$6:$AN$997,38,FALSE)</f>
        <v>27</v>
      </c>
      <c r="I415" s="216">
        <f>VLOOKUP(B415,GD_CHAM_CONG!$C$6:$AS$997,39,FALSE)+VLOOKUP(B415,GD_CHAM_CONG!$C$6:$AS$997,40,FALSE)+VLOOKUP(B415,GD_CHAM_CONG!$C$6:$AS$997,41,FALSE)+VLOOKUP(B415,GD_CHAM_CONG!$C$6:$AS$997,42,FALSE)+VLOOKUP(B415,GD_CHAM_CONG!$C$6:$AS$997,43,FALSE)</f>
        <v>0</v>
      </c>
      <c r="J415" s="216">
        <f>VLOOKUP(B415,GD_CHAM_CONG!$C$6:$AV$997,44,FALSE)+VLOOKUP(B415,GD_CHAM_CONG!$C$6:$AV$997,45,FALSE)+VLOOKUP(B415,GD_CHAM_CONG!$C$6:$AV$997,46,FALSE)</f>
        <v>0</v>
      </c>
      <c r="K415" s="216">
        <f>VLOOKUP(B415,GD_CHAM_CONG!$C$6:$AW$997,47,FALSE)</f>
        <v>0</v>
      </c>
      <c r="L415" s="216">
        <f>VLOOKUP(B415,GD_CHAM_CONG!$C$6:$AZ$997,47,FALSE)+VLOOKUP(B415,GD_CHAM_CONG!$C$6:$AZ$997,48,FALSE)</f>
        <v>0</v>
      </c>
      <c r="M415" s="216">
        <f>VLOOKUP(B415,GD_CHAM_CONG!$C$6:$BF$997,50,FALSE)+VLOOKUP(B415,GD_CHAM_CONG!$C$6:$BF$997,51,FALSE)+VLOOKUP(B415,GD_CHAM_CONG!$C$6:$BF$997,52,FALSE)+VLOOKUP(B415,GD_CHAM_CONG!$C$6:$BF$997,53,FALSE)+VLOOKUP(B415,GD_CHAM_CONG!$C$6:$BF$997,54,FALSE)</f>
        <v>0</v>
      </c>
      <c r="N415" s="217">
        <f>VLOOKUP(B415,GD_CHAM_CONG!$C$1:$BJ$480,60,FALSE)</f>
        <v>1</v>
      </c>
      <c r="O415" s="218">
        <f>RPT_LNS_LUONG_CHE_DO!BA417</f>
        <v>6615000</v>
      </c>
      <c r="P415" s="218">
        <f>VLOOKUP(B415,RPT_LNS_LUONG_CHE_DO!$B$5:$CA$989,78,FALSE)</f>
        <v>0</v>
      </c>
      <c r="Q415" s="218">
        <f>VLOOKUP(B415,RPT_PHU_CAP_TN!$B$5:$G$1000,6,FALSE)</f>
        <v>0</v>
      </c>
      <c r="R415" s="218">
        <f>VLOOKUP(B415,RPT_TIEN_AN_TRUA!$B$5:$I$1000,8,FALSE)</f>
        <v>680000</v>
      </c>
      <c r="S415" s="218">
        <f>VLOOKUP(B415,RPT_LNS_LUONG_CHE_DO!$B$5:$BV$993,68,FALSE)+VLOOKUP(B415,RPT_LNS_LUONG_CHE_DO!$B$5:$BW$993,69,FALSE)</f>
        <v>0</v>
      </c>
      <c r="T415" s="218">
        <f t="shared" si="8"/>
        <v>7295000</v>
      </c>
      <c r="U415" s="219">
        <f>VLOOKUP(B415,RPT_BAO_HIEM!$B$5:$N$1000,11,FALSE)</f>
        <v>248000</v>
      </c>
      <c r="V415" s="219">
        <f>VLOOKUP(B415,RPT_BAO_HIEM!$B$5:$N$1000,12,FALSE)</f>
        <v>46500</v>
      </c>
      <c r="W415" s="219">
        <f>VLOOKUP(B415,RPT_BAO_HIEM!$B$5:$N$1000,13,FALSE)</f>
        <v>31000</v>
      </c>
      <c r="X415" s="220">
        <f>VLOOKUP(B415,RPT_DOAN_PHI!$B$5:$H$968,7,FALSE)</f>
        <v>66150</v>
      </c>
      <c r="Y415" s="219">
        <f>VLOOKUP(B415,RPT_THUE!$B$5:$H$933,7,FALSE)</f>
        <v>178950</v>
      </c>
      <c r="Z415" s="219">
        <f t="shared" si="9"/>
        <v>570600</v>
      </c>
      <c r="AA415" s="221">
        <f t="shared" si="10"/>
        <v>6724400</v>
      </c>
      <c r="AB415" s="221"/>
      <c r="AC415" s="221"/>
      <c r="AD415" s="221">
        <f t="shared" si="15"/>
        <v>6724400</v>
      </c>
      <c r="AE415">
        <v>6724400</v>
      </c>
      <c r="AF415" s="338">
        <f t="shared" si="22"/>
        <v>0</v>
      </c>
    </row>
    <row r="416" spans="1:32" ht="14.25" x14ac:dyDescent="0.2">
      <c r="A416" s="89">
        <f t="shared" si="23"/>
        <v>413</v>
      </c>
      <c r="B416" s="212">
        <f>GD_CHUNG!B418</f>
        <v>10754</v>
      </c>
      <c r="C416" s="212" t="str">
        <f>GD_CHUNG!C418</f>
        <v>Đào Hồng Phúc</v>
      </c>
      <c r="D416" s="212" t="str">
        <f>GD_CHUNG!D418</f>
        <v>Nv VS MB</v>
      </c>
      <c r="E416" s="213" t="str">
        <f>GD_CHUNG!G418</f>
        <v>HDKX</v>
      </c>
      <c r="F416" s="214">
        <f>VLOOKUP(B416,GD_LCD_HS_LNS!$B$4:$E$1000,4,FALSE)</f>
        <v>3100000</v>
      </c>
      <c r="G416" s="215">
        <f>VLOOKUP(B416,GD_CHUNG!$B$5:$N$594,13,FALSE)</f>
        <v>10522162862019</v>
      </c>
      <c r="H416" s="216">
        <f>VLOOKUP(B416,GD_CHAM_CONG!$C$6:$AN$997,38,FALSE)</f>
        <v>27</v>
      </c>
      <c r="I416" s="216">
        <f>VLOOKUP(B416,GD_CHAM_CONG!$C$6:$AS$997,39,FALSE)+VLOOKUP(B416,GD_CHAM_CONG!$C$6:$AS$997,40,FALSE)+VLOOKUP(B416,GD_CHAM_CONG!$C$6:$AS$997,41,FALSE)+VLOOKUP(B416,GD_CHAM_CONG!$C$6:$AS$997,42,FALSE)+VLOOKUP(B416,GD_CHAM_CONG!$C$6:$AS$997,43,FALSE)</f>
        <v>0</v>
      </c>
      <c r="J416" s="216">
        <f>VLOOKUP(B416,GD_CHAM_CONG!$C$6:$AV$997,44,FALSE)+VLOOKUP(B416,GD_CHAM_CONG!$C$6:$AV$997,45,FALSE)+VLOOKUP(B416,GD_CHAM_CONG!$C$6:$AV$997,46,FALSE)</f>
        <v>0</v>
      </c>
      <c r="K416" s="216">
        <f>VLOOKUP(B416,GD_CHAM_CONG!$C$6:$AW$997,47,FALSE)</f>
        <v>0</v>
      </c>
      <c r="L416" s="216">
        <f>VLOOKUP(B416,GD_CHAM_CONG!$C$6:$AZ$997,47,FALSE)+VLOOKUP(B416,GD_CHAM_CONG!$C$6:$AZ$997,48,FALSE)</f>
        <v>0</v>
      </c>
      <c r="M416" s="216">
        <f>VLOOKUP(B416,GD_CHAM_CONG!$C$6:$BF$997,50,FALSE)+VLOOKUP(B416,GD_CHAM_CONG!$C$6:$BF$997,51,FALSE)+VLOOKUP(B416,GD_CHAM_CONG!$C$6:$BF$997,52,FALSE)+VLOOKUP(B416,GD_CHAM_CONG!$C$6:$BF$997,53,FALSE)+VLOOKUP(B416,GD_CHAM_CONG!$C$6:$BF$997,54,FALSE)</f>
        <v>0</v>
      </c>
      <c r="N416" s="217">
        <f>VLOOKUP(B416,GD_CHAM_CONG!$C$1:$BJ$480,60,FALSE)</f>
        <v>1</v>
      </c>
      <c r="O416" s="218">
        <f>RPT_LNS_LUONG_CHE_DO!BA418</f>
        <v>7425000</v>
      </c>
      <c r="P416" s="218">
        <f>VLOOKUP(B416,RPT_LNS_LUONG_CHE_DO!$B$5:$CA$989,78,FALSE)</f>
        <v>0</v>
      </c>
      <c r="Q416" s="218">
        <f>VLOOKUP(B416,RPT_PHU_CAP_TN!$B$5:$G$1000,6,FALSE)</f>
        <v>0</v>
      </c>
      <c r="R416" s="218">
        <f>VLOOKUP(B416,RPT_TIEN_AN_TRUA!$B$5:$I$1000,8,FALSE)</f>
        <v>680000</v>
      </c>
      <c r="S416" s="218">
        <f>VLOOKUP(B416,RPT_LNS_LUONG_CHE_DO!$B$5:$BV$993,68,FALSE)+VLOOKUP(B416,RPT_LNS_LUONG_CHE_DO!$B$5:$BW$993,69,FALSE)</f>
        <v>0</v>
      </c>
      <c r="T416" s="218">
        <f t="shared" si="8"/>
        <v>8105000</v>
      </c>
      <c r="U416" s="219">
        <f>VLOOKUP(B416,RPT_BAO_HIEM!$B$5:$N$1000,11,FALSE)</f>
        <v>248000</v>
      </c>
      <c r="V416" s="219">
        <f>VLOOKUP(B416,RPT_BAO_HIEM!$B$5:$N$1000,12,FALSE)</f>
        <v>46500</v>
      </c>
      <c r="W416" s="219">
        <f>VLOOKUP(B416,RPT_BAO_HIEM!$B$5:$N$1000,13,FALSE)</f>
        <v>31000</v>
      </c>
      <c r="X416" s="220">
        <f>VLOOKUP(B416,RPT_DOAN_PHI!$B$5:$H$968,7,FALSE)</f>
        <v>74250</v>
      </c>
      <c r="Y416" s="219">
        <f>VLOOKUP(B416,RPT_THUE!$B$5:$H$933,7,FALSE)</f>
        <v>307025</v>
      </c>
      <c r="Z416" s="219">
        <f t="shared" si="9"/>
        <v>706775</v>
      </c>
      <c r="AA416" s="221">
        <f t="shared" si="10"/>
        <v>7398225</v>
      </c>
      <c r="AB416" s="221"/>
      <c r="AC416" s="309">
        <v>367537</v>
      </c>
      <c r="AD416" s="221">
        <f t="shared" si="15"/>
        <v>7765762</v>
      </c>
      <c r="AE416">
        <v>7765762</v>
      </c>
      <c r="AF416" s="338">
        <f t="shared" si="22"/>
        <v>0</v>
      </c>
    </row>
    <row r="417" spans="1:32" ht="14.25" x14ac:dyDescent="0.2">
      <c r="A417" s="89">
        <f t="shared" si="23"/>
        <v>414</v>
      </c>
      <c r="B417" s="212">
        <f>GD_CHUNG!B419</f>
        <v>10755</v>
      </c>
      <c r="C417" s="212" t="str">
        <f>GD_CHUNG!C419</f>
        <v>Quàng Thị Hạnh</v>
      </c>
      <c r="D417" s="212" t="str">
        <f>GD_CHUNG!D419</f>
        <v>Nv VS MB</v>
      </c>
      <c r="E417" s="213" t="str">
        <f>GD_CHUNG!G419</f>
        <v>HDKX</v>
      </c>
      <c r="F417" s="214">
        <f>VLOOKUP(B417,GD_LCD_HS_LNS!$B$4:$E$1000,4,FALSE)</f>
        <v>4456000</v>
      </c>
      <c r="G417" s="215">
        <f>VLOOKUP(B417,GD_CHUNG!$B$5:$N$594,13,FALSE)</f>
        <v>19027888158010</v>
      </c>
      <c r="H417" s="216">
        <f>VLOOKUP(B417,GD_CHAM_CONG!$C$6:$AN$997,38,FALSE)</f>
        <v>27</v>
      </c>
      <c r="I417" s="216">
        <f>VLOOKUP(B417,GD_CHAM_CONG!$C$6:$AS$997,39,FALSE)+VLOOKUP(B417,GD_CHAM_CONG!$C$6:$AS$997,40,FALSE)+VLOOKUP(B417,GD_CHAM_CONG!$C$6:$AS$997,41,FALSE)+VLOOKUP(B417,GD_CHAM_CONG!$C$6:$AS$997,42,FALSE)+VLOOKUP(B417,GD_CHAM_CONG!$C$6:$AS$997,43,FALSE)</f>
        <v>0</v>
      </c>
      <c r="J417" s="216">
        <f>VLOOKUP(B417,GD_CHAM_CONG!$C$6:$AV$997,44,FALSE)+VLOOKUP(B417,GD_CHAM_CONG!$C$6:$AV$997,45,FALSE)+VLOOKUP(B417,GD_CHAM_CONG!$C$6:$AV$997,46,FALSE)</f>
        <v>0</v>
      </c>
      <c r="K417" s="216">
        <f>VLOOKUP(B417,GD_CHAM_CONG!$C$6:$AW$997,47,FALSE)</f>
        <v>0</v>
      </c>
      <c r="L417" s="216">
        <f>VLOOKUP(B417,GD_CHAM_CONG!$C$6:$AZ$997,47,FALSE)+VLOOKUP(B417,GD_CHAM_CONG!$C$6:$AZ$997,48,FALSE)</f>
        <v>0</v>
      </c>
      <c r="M417" s="216">
        <f>VLOOKUP(B417,GD_CHAM_CONG!$C$6:$BF$997,50,FALSE)+VLOOKUP(B417,GD_CHAM_CONG!$C$6:$BF$997,51,FALSE)+VLOOKUP(B417,GD_CHAM_CONG!$C$6:$BF$997,52,FALSE)+VLOOKUP(B417,GD_CHAM_CONG!$C$6:$BF$997,53,FALSE)+VLOOKUP(B417,GD_CHAM_CONG!$C$6:$BF$997,54,FALSE)</f>
        <v>0</v>
      </c>
      <c r="N417" s="217">
        <f>VLOOKUP(B417,GD_CHAM_CONG!$C$1:$BJ$480,60,FALSE)</f>
        <v>1</v>
      </c>
      <c r="O417" s="218">
        <f>RPT_LNS_LUONG_CHE_DO!BA419</f>
        <v>7875000</v>
      </c>
      <c r="P417" s="218">
        <f>VLOOKUP(B417,RPT_LNS_LUONG_CHE_DO!$B$5:$CA$989,78,FALSE)</f>
        <v>0</v>
      </c>
      <c r="Q417" s="218">
        <f>VLOOKUP(B417,RPT_PHU_CAP_TN!$B$5:$G$1000,6,FALSE)</f>
        <v>0</v>
      </c>
      <c r="R417" s="218">
        <f>VLOOKUP(B417,RPT_TIEN_AN_TRUA!$B$5:$I$1000,8,FALSE)</f>
        <v>680000</v>
      </c>
      <c r="S417" s="218">
        <f>VLOOKUP(B417,RPT_LNS_LUONG_CHE_DO!$B$5:$BV$993,68,FALSE)+VLOOKUP(B417,RPT_LNS_LUONG_CHE_DO!$B$5:$BW$993,69,FALSE)</f>
        <v>0</v>
      </c>
      <c r="T417" s="218">
        <f t="shared" si="8"/>
        <v>8555000</v>
      </c>
      <c r="U417" s="219">
        <f>VLOOKUP(B417,RPT_BAO_HIEM!$B$5:$N$1000,11,FALSE)</f>
        <v>356480</v>
      </c>
      <c r="V417" s="219">
        <f>VLOOKUP(B417,RPT_BAO_HIEM!$B$5:$N$1000,12,FALSE)</f>
        <v>66840</v>
      </c>
      <c r="W417" s="219">
        <f>VLOOKUP(B417,RPT_BAO_HIEM!$B$5:$N$1000,13,FALSE)</f>
        <v>44560</v>
      </c>
      <c r="X417" s="220">
        <f>VLOOKUP(B417,RPT_DOAN_PHI!$B$5:$H$968,7,FALSE)</f>
        <v>78750</v>
      </c>
      <c r="Y417" s="219">
        <f>VLOOKUP(B417,RPT_THUE!$B$5:$H$933,7,FALSE)</f>
        <v>0</v>
      </c>
      <c r="Z417" s="219">
        <f t="shared" si="9"/>
        <v>546630</v>
      </c>
      <c r="AA417" s="221">
        <f t="shared" si="10"/>
        <v>8008370</v>
      </c>
      <c r="AB417" s="309">
        <v>42722</v>
      </c>
      <c r="AC417" s="221"/>
      <c r="AD417" s="221">
        <f t="shared" si="15"/>
        <v>7965648</v>
      </c>
      <c r="AE417">
        <v>7965648</v>
      </c>
      <c r="AF417" s="338">
        <f t="shared" si="22"/>
        <v>0</v>
      </c>
    </row>
    <row r="418" spans="1:32" ht="14.25" x14ac:dyDescent="0.2">
      <c r="A418" s="89">
        <f t="shared" si="23"/>
        <v>415</v>
      </c>
      <c r="B418" s="212">
        <f>GD_CHUNG!B420</f>
        <v>10756</v>
      </c>
      <c r="C418" s="212" t="str">
        <f>GD_CHUNG!C420</f>
        <v>Nguyễn Bình Minh</v>
      </c>
      <c r="D418" s="212" t="str">
        <f>GD_CHUNG!D420</f>
        <v>Nv VS MB</v>
      </c>
      <c r="E418" s="213" t="str">
        <f>GD_CHUNG!G420</f>
        <v>HDKX</v>
      </c>
      <c r="F418" s="214">
        <f>VLOOKUP(B418,GD_LCD_HS_LNS!$B$4:$E$1000,4,FALSE)</f>
        <v>4456000</v>
      </c>
      <c r="G418" s="215">
        <f>VLOOKUP(B418,GD_CHUNG!$B$5:$N$594,13,FALSE)</f>
        <v>10520653609010</v>
      </c>
      <c r="H418" s="216">
        <f>VLOOKUP(B418,GD_CHAM_CONG!$C$6:$AN$997,38,FALSE)</f>
        <v>27</v>
      </c>
      <c r="I418" s="216">
        <f>VLOOKUP(B418,GD_CHAM_CONG!$C$6:$AS$997,39,FALSE)+VLOOKUP(B418,GD_CHAM_CONG!$C$6:$AS$997,40,FALSE)+VLOOKUP(B418,GD_CHAM_CONG!$C$6:$AS$997,41,FALSE)+VLOOKUP(B418,GD_CHAM_CONG!$C$6:$AS$997,42,FALSE)+VLOOKUP(B418,GD_CHAM_CONG!$C$6:$AS$997,43,FALSE)</f>
        <v>0</v>
      </c>
      <c r="J418" s="216">
        <f>VLOOKUP(B418,GD_CHAM_CONG!$C$6:$AV$997,44,FALSE)+VLOOKUP(B418,GD_CHAM_CONG!$C$6:$AV$997,45,FALSE)+VLOOKUP(B418,GD_CHAM_CONG!$C$6:$AV$997,46,FALSE)</f>
        <v>0</v>
      </c>
      <c r="K418" s="216">
        <f>VLOOKUP(B418,GD_CHAM_CONG!$C$6:$AW$997,47,FALSE)</f>
        <v>0</v>
      </c>
      <c r="L418" s="216">
        <f>VLOOKUP(B418,GD_CHAM_CONG!$C$6:$AZ$997,47,FALSE)+VLOOKUP(B418,GD_CHAM_CONG!$C$6:$AZ$997,48,FALSE)</f>
        <v>0</v>
      </c>
      <c r="M418" s="216">
        <f>VLOOKUP(B418,GD_CHAM_CONG!$C$6:$BF$997,50,FALSE)+VLOOKUP(B418,GD_CHAM_CONG!$C$6:$BF$997,51,FALSE)+VLOOKUP(B418,GD_CHAM_CONG!$C$6:$BF$997,52,FALSE)+VLOOKUP(B418,GD_CHAM_CONG!$C$6:$BF$997,53,FALSE)+VLOOKUP(B418,GD_CHAM_CONG!$C$6:$BF$997,54,FALSE)</f>
        <v>0</v>
      </c>
      <c r="N418" s="217">
        <f>VLOOKUP(B418,GD_CHAM_CONG!$C$1:$BJ$480,60,FALSE)</f>
        <v>1</v>
      </c>
      <c r="O418" s="218">
        <f>RPT_LNS_LUONG_CHE_DO!BA420</f>
        <v>7875000</v>
      </c>
      <c r="P418" s="218">
        <f>VLOOKUP(B418,RPT_LNS_LUONG_CHE_DO!$B$5:$CA$989,78,FALSE)</f>
        <v>0</v>
      </c>
      <c r="Q418" s="218">
        <f>VLOOKUP(B418,RPT_PHU_CAP_TN!$B$5:$G$1000,6,FALSE)</f>
        <v>0</v>
      </c>
      <c r="R418" s="218">
        <f>VLOOKUP(B418,RPT_TIEN_AN_TRUA!$B$5:$I$1000,8,FALSE)</f>
        <v>680000</v>
      </c>
      <c r="S418" s="218">
        <f>VLOOKUP(B418,RPT_LNS_LUONG_CHE_DO!$B$5:$BV$993,68,FALSE)+VLOOKUP(B418,RPT_LNS_LUONG_CHE_DO!$B$5:$BW$993,69,FALSE)</f>
        <v>0</v>
      </c>
      <c r="T418" s="218">
        <f t="shared" si="8"/>
        <v>8555000</v>
      </c>
      <c r="U418" s="219">
        <f>VLOOKUP(B418,RPT_BAO_HIEM!$B$5:$N$1000,11,FALSE)</f>
        <v>356480</v>
      </c>
      <c r="V418" s="219">
        <f>VLOOKUP(B418,RPT_BAO_HIEM!$B$5:$N$1000,12,FALSE)</f>
        <v>66840</v>
      </c>
      <c r="W418" s="219">
        <f>VLOOKUP(B418,RPT_BAO_HIEM!$B$5:$N$1000,13,FALSE)</f>
        <v>44560</v>
      </c>
      <c r="X418" s="220">
        <f>VLOOKUP(B418,RPT_DOAN_PHI!$B$5:$H$968,7,FALSE)</f>
        <v>78750</v>
      </c>
      <c r="Y418" s="219">
        <f>VLOOKUP(B418,RPT_THUE!$B$5:$H$933,7,FALSE)</f>
        <v>110712</v>
      </c>
      <c r="Z418" s="219">
        <f t="shared" si="9"/>
        <v>657342</v>
      </c>
      <c r="AA418" s="221">
        <f t="shared" si="10"/>
        <v>7897658</v>
      </c>
      <c r="AB418" s="221"/>
      <c r="AC418" s="221"/>
      <c r="AD418" s="221">
        <f t="shared" si="15"/>
        <v>7897658</v>
      </c>
      <c r="AE418">
        <v>7897658</v>
      </c>
      <c r="AF418" s="338">
        <f t="shared" si="22"/>
        <v>0</v>
      </c>
    </row>
    <row r="419" spans="1:32" ht="14.25" x14ac:dyDescent="0.2">
      <c r="A419" s="89">
        <f t="shared" si="23"/>
        <v>416</v>
      </c>
      <c r="B419" s="212">
        <f>GD_CHUNG!B421</f>
        <v>10757</v>
      </c>
      <c r="C419" s="212" t="str">
        <f>GD_CHUNG!C421</f>
        <v>Nguyễn Văn Quý</v>
      </c>
      <c r="D419" s="212" t="str">
        <f>GD_CHUNG!D421</f>
        <v>NV Lái xe - VHTTB</v>
      </c>
      <c r="E419" s="213" t="str">
        <f>GD_CHUNG!G421</f>
        <v>HDKX</v>
      </c>
      <c r="F419" s="214">
        <f>VLOOKUP(B419,GD_LCD_HS_LNS!$B$4:$E$1000,4,FALSE)</f>
        <v>4166000</v>
      </c>
      <c r="G419" s="215">
        <f>VLOOKUP(B419,GD_CHUNG!$B$5:$N$594,13,FALSE)</f>
        <v>10520082208013</v>
      </c>
      <c r="H419" s="216">
        <f>VLOOKUP(B419,GD_CHAM_CONG!$C$6:$AN$997,38,FALSE)</f>
        <v>27</v>
      </c>
      <c r="I419" s="216">
        <f>VLOOKUP(B419,GD_CHAM_CONG!$C$6:$AS$997,39,FALSE)+VLOOKUP(B419,GD_CHAM_CONG!$C$6:$AS$997,40,FALSE)+VLOOKUP(B419,GD_CHAM_CONG!$C$6:$AS$997,41,FALSE)+VLOOKUP(B419,GD_CHAM_CONG!$C$6:$AS$997,42,FALSE)+VLOOKUP(B419,GD_CHAM_CONG!$C$6:$AS$997,43,FALSE)</f>
        <v>0</v>
      </c>
      <c r="J419" s="216">
        <f>VLOOKUP(B419,GD_CHAM_CONG!$C$6:$AV$997,44,FALSE)+VLOOKUP(B419,GD_CHAM_CONG!$C$6:$AV$997,45,FALSE)+VLOOKUP(B419,GD_CHAM_CONG!$C$6:$AV$997,46,FALSE)</f>
        <v>0</v>
      </c>
      <c r="K419" s="216">
        <f>VLOOKUP(B419,GD_CHAM_CONG!$C$6:$AW$997,47,FALSE)</f>
        <v>0</v>
      </c>
      <c r="L419" s="216">
        <f>VLOOKUP(B419,GD_CHAM_CONG!$C$6:$AZ$997,47,FALSE)+VLOOKUP(B419,GD_CHAM_CONG!$C$6:$AZ$997,48,FALSE)</f>
        <v>0</v>
      </c>
      <c r="M419" s="216">
        <f>VLOOKUP(B419,GD_CHAM_CONG!$C$6:$BF$997,50,FALSE)+VLOOKUP(B419,GD_CHAM_CONG!$C$6:$BF$997,51,FALSE)+VLOOKUP(B419,GD_CHAM_CONG!$C$6:$BF$997,52,FALSE)+VLOOKUP(B419,GD_CHAM_CONG!$C$6:$BF$997,53,FALSE)+VLOOKUP(B419,GD_CHAM_CONG!$C$6:$BF$997,54,FALSE)</f>
        <v>0</v>
      </c>
      <c r="N419" s="217">
        <f>VLOOKUP(B419,GD_CHAM_CONG!$C$1:$BJ$480,60,FALSE)</f>
        <v>1</v>
      </c>
      <c r="O419" s="218">
        <f>RPT_LNS_LUONG_CHE_DO!BA421</f>
        <v>7560000</v>
      </c>
      <c r="P419" s="218">
        <f>VLOOKUP(B419,RPT_LNS_LUONG_CHE_DO!$B$5:$CA$989,78,FALSE)</f>
        <v>0</v>
      </c>
      <c r="Q419" s="218">
        <f>VLOOKUP(B419,RPT_PHU_CAP_TN!$B$5:$G$1000,6,FALSE)</f>
        <v>0</v>
      </c>
      <c r="R419" s="218">
        <f>VLOOKUP(B419,RPT_TIEN_AN_TRUA!$B$5:$I$1000,8,FALSE)</f>
        <v>680000</v>
      </c>
      <c r="S419" s="218">
        <f>VLOOKUP(B419,RPT_LNS_LUONG_CHE_DO!$B$5:$BV$993,68,FALSE)+VLOOKUP(B419,RPT_LNS_LUONG_CHE_DO!$B$5:$BW$993,69,FALSE)</f>
        <v>0</v>
      </c>
      <c r="T419" s="218">
        <f t="shared" si="8"/>
        <v>8240000</v>
      </c>
      <c r="U419" s="219">
        <f>VLOOKUP(B419,RPT_BAO_HIEM!$B$5:$N$1000,11,FALSE)</f>
        <v>333280</v>
      </c>
      <c r="V419" s="219">
        <f>VLOOKUP(B419,RPT_BAO_HIEM!$B$5:$N$1000,12,FALSE)</f>
        <v>62490</v>
      </c>
      <c r="W419" s="219">
        <f>VLOOKUP(B419,RPT_BAO_HIEM!$B$5:$N$1000,13,FALSE)</f>
        <v>41660</v>
      </c>
      <c r="X419" s="220">
        <f>VLOOKUP(B419,RPT_DOAN_PHI!$B$5:$H$968,7,FALSE)</f>
        <v>75600</v>
      </c>
      <c r="Y419" s="219">
        <f>VLOOKUP(B419,RPT_THUE!$B$5:$H$933,7,FALSE)</f>
        <v>67137</v>
      </c>
      <c r="Z419" s="219">
        <f t="shared" si="9"/>
        <v>580167</v>
      </c>
      <c r="AA419" s="221">
        <f t="shared" si="10"/>
        <v>7659833</v>
      </c>
      <c r="AB419" s="309">
        <v>411306</v>
      </c>
      <c r="AC419" s="221"/>
      <c r="AD419" s="221">
        <f t="shared" si="15"/>
        <v>7248527</v>
      </c>
      <c r="AE419">
        <v>7248527</v>
      </c>
      <c r="AF419" s="338">
        <f t="shared" si="22"/>
        <v>0</v>
      </c>
    </row>
    <row r="420" spans="1:32" ht="14.25" x14ac:dyDescent="0.2">
      <c r="A420" s="89">
        <f t="shared" si="23"/>
        <v>417</v>
      </c>
      <c r="B420" s="212">
        <f>GD_CHUNG!B422</f>
        <v>10759</v>
      </c>
      <c r="C420" s="212" t="str">
        <f>GD_CHUNG!C422</f>
        <v>Nguyễn Anh Đức</v>
      </c>
      <c r="D420" s="212" t="str">
        <f>GD_CHUNG!D422</f>
        <v>Nv VS MB</v>
      </c>
      <c r="E420" s="213" t="str">
        <f>GD_CHUNG!G422</f>
        <v>HDKX</v>
      </c>
      <c r="F420" s="214">
        <f>VLOOKUP(B420,GD_LCD_HS_LNS!$B$4:$E$1000,4,FALSE)</f>
        <v>3100000</v>
      </c>
      <c r="G420" s="215">
        <f>VLOOKUP(B420,GD_CHUNG!$B$5:$N$594,13,FALSE)</f>
        <v>10522162865018</v>
      </c>
      <c r="H420" s="216">
        <f>VLOOKUP(B420,GD_CHAM_CONG!$C$6:$AN$997,38,FALSE)</f>
        <v>27</v>
      </c>
      <c r="I420" s="216">
        <f>VLOOKUP(B420,GD_CHAM_CONG!$C$6:$AS$997,39,FALSE)+VLOOKUP(B420,GD_CHAM_CONG!$C$6:$AS$997,40,FALSE)+VLOOKUP(B420,GD_CHAM_CONG!$C$6:$AS$997,41,FALSE)+VLOOKUP(B420,GD_CHAM_CONG!$C$6:$AS$997,42,FALSE)+VLOOKUP(B420,GD_CHAM_CONG!$C$6:$AS$997,43,FALSE)</f>
        <v>0</v>
      </c>
      <c r="J420" s="216">
        <f>VLOOKUP(B420,GD_CHAM_CONG!$C$6:$AV$997,44,FALSE)+VLOOKUP(B420,GD_CHAM_CONG!$C$6:$AV$997,45,FALSE)+VLOOKUP(B420,GD_CHAM_CONG!$C$6:$AV$997,46,FALSE)</f>
        <v>0</v>
      </c>
      <c r="K420" s="216">
        <f>VLOOKUP(B420,GD_CHAM_CONG!$C$6:$AW$997,47,FALSE)</f>
        <v>0</v>
      </c>
      <c r="L420" s="216">
        <f>VLOOKUP(B420,GD_CHAM_CONG!$C$6:$AZ$997,47,FALSE)+VLOOKUP(B420,GD_CHAM_CONG!$C$6:$AZ$997,48,FALSE)</f>
        <v>0</v>
      </c>
      <c r="M420" s="216">
        <f>VLOOKUP(B420,GD_CHAM_CONG!$C$6:$BF$997,50,FALSE)+VLOOKUP(B420,GD_CHAM_CONG!$C$6:$BF$997,51,FALSE)+VLOOKUP(B420,GD_CHAM_CONG!$C$6:$BF$997,52,FALSE)+VLOOKUP(B420,GD_CHAM_CONG!$C$6:$BF$997,53,FALSE)+VLOOKUP(B420,GD_CHAM_CONG!$C$6:$BF$997,54,FALSE)</f>
        <v>0</v>
      </c>
      <c r="N420" s="217">
        <f>VLOOKUP(B420,GD_CHAM_CONG!$C$1:$BJ$480,60,FALSE)</f>
        <v>1</v>
      </c>
      <c r="O420" s="218">
        <f>RPT_LNS_LUONG_CHE_DO!BA422</f>
        <v>7425000</v>
      </c>
      <c r="P420" s="218">
        <f>VLOOKUP(B420,RPT_LNS_LUONG_CHE_DO!$B$5:$CA$989,78,FALSE)</f>
        <v>0</v>
      </c>
      <c r="Q420" s="218">
        <f>VLOOKUP(B420,RPT_PHU_CAP_TN!$B$5:$G$1000,6,FALSE)</f>
        <v>0</v>
      </c>
      <c r="R420" s="218">
        <f>VLOOKUP(B420,RPT_TIEN_AN_TRUA!$B$5:$I$1000,8,FALSE)</f>
        <v>680000</v>
      </c>
      <c r="S420" s="218">
        <f>VLOOKUP(B420,RPT_LNS_LUONG_CHE_DO!$B$5:$BV$993,68,FALSE)+VLOOKUP(B420,RPT_LNS_LUONG_CHE_DO!$B$5:$BW$993,69,FALSE)</f>
        <v>0</v>
      </c>
      <c r="T420" s="218">
        <f t="shared" si="8"/>
        <v>8105000</v>
      </c>
      <c r="U420" s="219">
        <f>VLOOKUP(B420,RPT_BAO_HIEM!$B$5:$N$1000,11,FALSE)</f>
        <v>248000</v>
      </c>
      <c r="V420" s="219">
        <f>VLOOKUP(B420,RPT_BAO_HIEM!$B$5:$N$1000,12,FALSE)</f>
        <v>46500</v>
      </c>
      <c r="W420" s="219">
        <f>VLOOKUP(B420,RPT_BAO_HIEM!$B$5:$N$1000,13,FALSE)</f>
        <v>31000</v>
      </c>
      <c r="X420" s="220">
        <f>VLOOKUP(B420,RPT_DOAN_PHI!$B$5:$H$968,7,FALSE)</f>
        <v>74250</v>
      </c>
      <c r="Y420" s="219">
        <f>VLOOKUP(B420,RPT_THUE!$B$5:$H$933,7,FALSE)</f>
        <v>98512.5</v>
      </c>
      <c r="Z420" s="219">
        <f t="shared" si="9"/>
        <v>498262.5</v>
      </c>
      <c r="AA420" s="221">
        <f t="shared" si="10"/>
        <v>7606737.5</v>
      </c>
      <c r="AB420" s="221"/>
      <c r="AC420" s="309">
        <v>367537</v>
      </c>
      <c r="AD420" s="221">
        <f t="shared" si="15"/>
        <v>7974274.5</v>
      </c>
      <c r="AE420">
        <v>7974274.5</v>
      </c>
      <c r="AF420" s="338">
        <f t="shared" si="22"/>
        <v>0</v>
      </c>
    </row>
    <row r="421" spans="1:32" ht="14.25" x14ac:dyDescent="0.2">
      <c r="A421" s="89">
        <f t="shared" si="23"/>
        <v>418</v>
      </c>
      <c r="B421" s="212">
        <f>GD_CHUNG!B423</f>
        <v>10760</v>
      </c>
      <c r="C421" s="212" t="str">
        <f>GD_CHUNG!C423</f>
        <v>Trần Thị Ngọc Lan</v>
      </c>
      <c r="D421" s="212" t="str">
        <f>GD_CHUNG!D423</f>
        <v>Nv VS MB</v>
      </c>
      <c r="E421" s="213" t="str">
        <f>GD_CHUNG!G423</f>
        <v>HDKX</v>
      </c>
      <c r="F421" s="214">
        <f>VLOOKUP(B421,GD_LCD_HS_LNS!$B$4:$E$1000,4,FALSE)</f>
        <v>3100000</v>
      </c>
      <c r="G421" s="215">
        <f>VLOOKUP(B421,GD_CHUNG!$B$5:$N$594,13,FALSE)</f>
        <v>10522162843014</v>
      </c>
      <c r="H421" s="216">
        <f>VLOOKUP(B421,GD_CHAM_CONG!$C$6:$AN$997,38,FALSE)</f>
        <v>0</v>
      </c>
      <c r="I421" s="216">
        <f>VLOOKUP(B421,GD_CHAM_CONG!$C$6:$AS$997,39,FALSE)+VLOOKUP(B421,GD_CHAM_CONG!$C$6:$AS$997,40,FALSE)+VLOOKUP(B421,GD_CHAM_CONG!$C$6:$AS$997,41,FALSE)+VLOOKUP(B421,GD_CHAM_CONG!$C$6:$AS$997,42,FALSE)+VLOOKUP(B421,GD_CHAM_CONG!$C$6:$AS$997,43,FALSE)</f>
        <v>0</v>
      </c>
      <c r="J421" s="216">
        <f>VLOOKUP(B421,GD_CHAM_CONG!$C$6:$AV$997,44,FALSE)+VLOOKUP(B421,GD_CHAM_CONG!$C$6:$AV$997,45,FALSE)+VLOOKUP(B421,GD_CHAM_CONG!$C$6:$AV$997,46,FALSE)</f>
        <v>27</v>
      </c>
      <c r="K421" s="216">
        <f>VLOOKUP(B421,GD_CHAM_CONG!$C$6:$AW$997,47,FALSE)</f>
        <v>0</v>
      </c>
      <c r="L421" s="216">
        <f>VLOOKUP(B421,GD_CHAM_CONG!$C$6:$AZ$997,47,FALSE)+VLOOKUP(B421,GD_CHAM_CONG!$C$6:$AZ$997,48,FALSE)</f>
        <v>0</v>
      </c>
      <c r="M421" s="216">
        <f>VLOOKUP(B421,GD_CHAM_CONG!$C$6:$BF$997,50,FALSE)+VLOOKUP(B421,GD_CHAM_CONG!$C$6:$BF$997,51,FALSE)+VLOOKUP(B421,GD_CHAM_CONG!$C$6:$BF$997,52,FALSE)+VLOOKUP(B421,GD_CHAM_CONG!$C$6:$BF$997,53,FALSE)+VLOOKUP(B421,GD_CHAM_CONG!$C$6:$BF$997,54,FALSE)</f>
        <v>0</v>
      </c>
      <c r="N421" s="217">
        <f>VLOOKUP(B421,GD_CHAM_CONG!$C$1:$BJ$480,60,FALSE)</f>
        <v>1</v>
      </c>
      <c r="O421" s="218">
        <f>RPT_LNS_LUONG_CHE_DO!BA423</f>
        <v>742500</v>
      </c>
      <c r="P421" s="218">
        <f>VLOOKUP(B421,RPT_LNS_LUONG_CHE_DO!$B$5:$CA$989,78,FALSE)</f>
        <v>0</v>
      </c>
      <c r="Q421" s="218">
        <f>VLOOKUP(B421,RPT_PHU_CAP_TN!$B$5:$G$1000,6,FALSE)</f>
        <v>0</v>
      </c>
      <c r="R421" s="218">
        <f>VLOOKUP(B421,RPT_TIEN_AN_TRUA!$B$5:$I$1000,8,FALSE)</f>
        <v>0</v>
      </c>
      <c r="S421" s="218">
        <f>VLOOKUP(B421,RPT_LNS_LUONG_CHE_DO!$B$5:$BV$993,68,FALSE)+VLOOKUP(B421,RPT_LNS_LUONG_CHE_DO!$B$5:$BW$993,69,FALSE)</f>
        <v>0</v>
      </c>
      <c r="T421" s="218">
        <f t="shared" si="8"/>
        <v>742500</v>
      </c>
      <c r="U421" s="219">
        <f>VLOOKUP(B421,RPT_BAO_HIEM!$B$5:$N$1000,11,FALSE)</f>
        <v>0</v>
      </c>
      <c r="V421" s="219">
        <f>VLOOKUP(B421,RPT_BAO_HIEM!$B$5:$N$1000,12,FALSE)</f>
        <v>0</v>
      </c>
      <c r="W421" s="219">
        <f>VLOOKUP(B421,RPT_BAO_HIEM!$B$5:$N$1000,13,FALSE)</f>
        <v>0</v>
      </c>
      <c r="X421" s="220">
        <f>VLOOKUP(B421,RPT_DOAN_PHI!$B$5:$H$968,7,FALSE)</f>
        <v>7425</v>
      </c>
      <c r="Y421" s="219">
        <f>VLOOKUP(B421,RPT_THUE!$B$5:$H$933,7,FALSE)</f>
        <v>0</v>
      </c>
      <c r="Z421" s="219">
        <f t="shared" si="9"/>
        <v>7425</v>
      </c>
      <c r="AA421" s="221">
        <f t="shared" si="10"/>
        <v>735075</v>
      </c>
      <c r="AB421" s="221"/>
      <c r="AC421" s="221"/>
      <c r="AD421" s="221">
        <f t="shared" si="15"/>
        <v>735075</v>
      </c>
      <c r="AE421">
        <v>735075</v>
      </c>
      <c r="AF421" s="338">
        <f t="shared" si="22"/>
        <v>0</v>
      </c>
    </row>
    <row r="422" spans="1:32" ht="14.25" x14ac:dyDescent="0.2">
      <c r="A422" s="89">
        <f t="shared" si="23"/>
        <v>419</v>
      </c>
      <c r="B422" s="212">
        <f>GD_CHUNG!B424</f>
        <v>10761</v>
      </c>
      <c r="C422" s="212" t="str">
        <f>GD_CHUNG!C424</f>
        <v>Nguyễn Thị Anh Thơ</v>
      </c>
      <c r="D422" s="212" t="str">
        <f>GD_CHUNG!D424</f>
        <v>Nv VS MB</v>
      </c>
      <c r="E422" s="213" t="str">
        <f>GD_CHUNG!G424</f>
        <v>HDKX</v>
      </c>
      <c r="F422" s="214">
        <f>VLOOKUP(B422,GD_LCD_HS_LNS!$B$4:$E$1000,4,FALSE)</f>
        <v>3100000</v>
      </c>
      <c r="G422" s="215">
        <f>VLOOKUP(B422,GD_CHUNG!$B$5:$N$594,13,FALSE)</f>
        <v>10521622097018</v>
      </c>
      <c r="H422" s="216">
        <f>VLOOKUP(B422,GD_CHAM_CONG!$C$6:$AN$997,38,FALSE)</f>
        <v>27</v>
      </c>
      <c r="I422" s="216">
        <f>VLOOKUP(B422,GD_CHAM_CONG!$C$6:$AS$997,39,FALSE)+VLOOKUP(B422,GD_CHAM_CONG!$C$6:$AS$997,40,FALSE)+VLOOKUP(B422,GD_CHAM_CONG!$C$6:$AS$997,41,FALSE)+VLOOKUP(B422,GD_CHAM_CONG!$C$6:$AS$997,42,FALSE)+VLOOKUP(B422,GD_CHAM_CONG!$C$6:$AS$997,43,FALSE)</f>
        <v>0</v>
      </c>
      <c r="J422" s="216">
        <f>VLOOKUP(B422,GD_CHAM_CONG!$C$6:$AV$997,44,FALSE)+VLOOKUP(B422,GD_CHAM_CONG!$C$6:$AV$997,45,FALSE)+VLOOKUP(B422,GD_CHAM_CONG!$C$6:$AV$997,46,FALSE)</f>
        <v>0</v>
      </c>
      <c r="K422" s="216">
        <f>VLOOKUP(B422,GD_CHAM_CONG!$C$6:$AW$997,47,FALSE)</f>
        <v>0</v>
      </c>
      <c r="L422" s="216">
        <f>VLOOKUP(B422,GD_CHAM_CONG!$C$6:$AZ$997,47,FALSE)+VLOOKUP(B422,GD_CHAM_CONG!$C$6:$AZ$997,48,FALSE)</f>
        <v>0</v>
      </c>
      <c r="M422" s="216">
        <f>VLOOKUP(B422,GD_CHAM_CONG!$C$6:$BF$997,50,FALSE)+VLOOKUP(B422,GD_CHAM_CONG!$C$6:$BF$997,51,FALSE)+VLOOKUP(B422,GD_CHAM_CONG!$C$6:$BF$997,52,FALSE)+VLOOKUP(B422,GD_CHAM_CONG!$C$6:$BF$997,53,FALSE)+VLOOKUP(B422,GD_CHAM_CONG!$C$6:$BF$997,54,FALSE)</f>
        <v>0</v>
      </c>
      <c r="N422" s="217">
        <f>VLOOKUP(B422,GD_CHAM_CONG!$C$1:$BJ$480,60,FALSE)</f>
        <v>1.0499999999999987</v>
      </c>
      <c r="O422" s="218">
        <f>RPT_LNS_LUONG_CHE_DO!BA424</f>
        <v>7796249.9999999898</v>
      </c>
      <c r="P422" s="218">
        <f>VLOOKUP(B422,RPT_LNS_LUONG_CHE_DO!$B$5:$CA$989,78,FALSE)</f>
        <v>0</v>
      </c>
      <c r="Q422" s="218">
        <f>VLOOKUP(B422,RPT_PHU_CAP_TN!$B$5:$G$1000,6,FALSE)</f>
        <v>0</v>
      </c>
      <c r="R422" s="218">
        <f>VLOOKUP(B422,RPT_TIEN_AN_TRUA!$B$5:$I$1000,8,FALSE)</f>
        <v>680000</v>
      </c>
      <c r="S422" s="218">
        <f>VLOOKUP(B422,RPT_LNS_LUONG_CHE_DO!$B$5:$BV$993,68,FALSE)+VLOOKUP(B422,RPT_LNS_LUONG_CHE_DO!$B$5:$BW$993,69,FALSE)</f>
        <v>0</v>
      </c>
      <c r="T422" s="218">
        <f t="shared" si="8"/>
        <v>8476249.9999999888</v>
      </c>
      <c r="U422" s="219">
        <f>VLOOKUP(B422,RPT_BAO_HIEM!$B$5:$N$1000,11,FALSE)</f>
        <v>248000</v>
      </c>
      <c r="V422" s="219">
        <f>VLOOKUP(B422,RPT_BAO_HIEM!$B$5:$N$1000,12,FALSE)</f>
        <v>46500</v>
      </c>
      <c r="W422" s="219">
        <f>VLOOKUP(B422,RPT_BAO_HIEM!$B$5:$N$1000,13,FALSE)</f>
        <v>31000</v>
      </c>
      <c r="X422" s="220">
        <f>VLOOKUP(B422,RPT_DOAN_PHI!$B$5:$H$968,7,FALSE)</f>
        <v>77962</v>
      </c>
      <c r="Y422" s="219">
        <f>VLOOKUP(B422,RPT_THUE!$B$5:$H$933,7,FALSE)</f>
        <v>98512.499999999447</v>
      </c>
      <c r="Z422" s="219">
        <f t="shared" si="9"/>
        <v>501974.49999999942</v>
      </c>
      <c r="AA422" s="221">
        <f t="shared" si="10"/>
        <v>7974275.4999999898</v>
      </c>
      <c r="AB422" s="221"/>
      <c r="AC422" s="221"/>
      <c r="AD422" s="221">
        <f t="shared" si="15"/>
        <v>7974275.4999999898</v>
      </c>
      <c r="AE422">
        <v>7974275.4999999898</v>
      </c>
      <c r="AF422" s="338">
        <f t="shared" si="22"/>
        <v>0</v>
      </c>
    </row>
    <row r="423" spans="1:32" ht="14.25" x14ac:dyDescent="0.2">
      <c r="A423" s="89">
        <f t="shared" si="23"/>
        <v>420</v>
      </c>
      <c r="B423" s="212">
        <f>GD_CHUNG!B425</f>
        <v>10762</v>
      </c>
      <c r="C423" s="212" t="str">
        <f>GD_CHUNG!C425</f>
        <v>Nguyễn Thị Kim Thu</v>
      </c>
      <c r="D423" s="212" t="str">
        <f>GD_CHUNG!D425</f>
        <v>Nv VS MB</v>
      </c>
      <c r="E423" s="213" t="str">
        <f>GD_CHUNG!G425</f>
        <v>HDKX</v>
      </c>
      <c r="F423" s="214">
        <f>VLOOKUP(B423,GD_LCD_HS_LNS!$B$4:$E$1000,4,FALSE)</f>
        <v>3720000</v>
      </c>
      <c r="G423" s="215">
        <f>VLOOKUP(B423,GD_CHUNG!$B$5:$N$594,13,FALSE)</f>
        <v>10520054750015</v>
      </c>
      <c r="H423" s="216">
        <f>VLOOKUP(B423,GD_CHAM_CONG!$C$6:$AN$997,38,FALSE)</f>
        <v>27</v>
      </c>
      <c r="I423" s="216">
        <f>VLOOKUP(B423,GD_CHAM_CONG!$C$6:$AS$997,39,FALSE)+VLOOKUP(B423,GD_CHAM_CONG!$C$6:$AS$997,40,FALSE)+VLOOKUP(B423,GD_CHAM_CONG!$C$6:$AS$997,41,FALSE)+VLOOKUP(B423,GD_CHAM_CONG!$C$6:$AS$997,42,FALSE)+VLOOKUP(B423,GD_CHAM_CONG!$C$6:$AS$997,43,FALSE)</f>
        <v>0</v>
      </c>
      <c r="J423" s="216">
        <f>VLOOKUP(B423,GD_CHAM_CONG!$C$6:$AV$997,44,FALSE)+VLOOKUP(B423,GD_CHAM_CONG!$C$6:$AV$997,45,FALSE)+VLOOKUP(B423,GD_CHAM_CONG!$C$6:$AV$997,46,FALSE)</f>
        <v>0</v>
      </c>
      <c r="K423" s="216">
        <f>VLOOKUP(B423,GD_CHAM_CONG!$C$6:$AW$997,47,FALSE)</f>
        <v>0</v>
      </c>
      <c r="L423" s="216">
        <f>VLOOKUP(B423,GD_CHAM_CONG!$C$6:$AZ$997,47,FALSE)+VLOOKUP(B423,GD_CHAM_CONG!$C$6:$AZ$997,48,FALSE)</f>
        <v>0</v>
      </c>
      <c r="M423" s="216">
        <f>VLOOKUP(B423,GD_CHAM_CONG!$C$6:$BF$997,50,FALSE)+VLOOKUP(B423,GD_CHAM_CONG!$C$6:$BF$997,51,FALSE)+VLOOKUP(B423,GD_CHAM_CONG!$C$6:$BF$997,52,FALSE)+VLOOKUP(B423,GD_CHAM_CONG!$C$6:$BF$997,53,FALSE)+VLOOKUP(B423,GD_CHAM_CONG!$C$6:$BF$997,54,FALSE)</f>
        <v>0</v>
      </c>
      <c r="N423" s="217">
        <f>VLOOKUP(B423,GD_CHAM_CONG!$C$1:$BJ$480,60,FALSE)</f>
        <v>1</v>
      </c>
      <c r="O423" s="218">
        <f>RPT_LNS_LUONG_CHE_DO!BA425</f>
        <v>7875000</v>
      </c>
      <c r="P423" s="218">
        <f>VLOOKUP(B423,RPT_LNS_LUONG_CHE_DO!$B$5:$CA$989,78,FALSE)</f>
        <v>0</v>
      </c>
      <c r="Q423" s="218">
        <f>VLOOKUP(B423,RPT_PHU_CAP_TN!$B$5:$G$1000,6,FALSE)</f>
        <v>155000</v>
      </c>
      <c r="R423" s="218">
        <f>VLOOKUP(B423,RPT_TIEN_AN_TRUA!$B$5:$I$1000,8,FALSE)</f>
        <v>680000</v>
      </c>
      <c r="S423" s="218">
        <f>VLOOKUP(B423,RPT_LNS_LUONG_CHE_DO!$B$5:$BV$993,68,FALSE)+VLOOKUP(B423,RPT_LNS_LUONG_CHE_DO!$B$5:$BW$993,69,FALSE)</f>
        <v>0</v>
      </c>
      <c r="T423" s="218">
        <f t="shared" si="8"/>
        <v>8710000</v>
      </c>
      <c r="U423" s="219">
        <f>VLOOKUP(B423,RPT_BAO_HIEM!$B$5:$N$1000,11,FALSE)</f>
        <v>297600</v>
      </c>
      <c r="V423" s="219">
        <f>VLOOKUP(B423,RPT_BAO_HIEM!$B$5:$N$1000,12,FALSE)</f>
        <v>55800</v>
      </c>
      <c r="W423" s="219">
        <f>VLOOKUP(B423,RPT_BAO_HIEM!$B$5:$N$1000,13,FALSE)</f>
        <v>37200</v>
      </c>
      <c r="X423" s="220">
        <f>VLOOKUP(B423,RPT_DOAN_PHI!$B$5:$H$968,7,FALSE)</f>
        <v>80300</v>
      </c>
      <c r="Y423" s="219">
        <f>VLOOKUP(B423,RPT_THUE!$B$5:$H$933,7,FALSE)</f>
        <v>0</v>
      </c>
      <c r="Z423" s="219">
        <f t="shared" si="9"/>
        <v>470900</v>
      </c>
      <c r="AA423" s="221">
        <f t="shared" si="10"/>
        <v>8239100</v>
      </c>
      <c r="AB423" s="221"/>
      <c r="AC423" s="221"/>
      <c r="AD423" s="221">
        <f t="shared" si="15"/>
        <v>8239100</v>
      </c>
      <c r="AE423">
        <v>8239100</v>
      </c>
      <c r="AF423" s="338">
        <f t="shared" si="22"/>
        <v>0</v>
      </c>
    </row>
    <row r="424" spans="1:32" ht="14.25" x14ac:dyDescent="0.2">
      <c r="A424" s="89">
        <f t="shared" si="23"/>
        <v>421</v>
      </c>
      <c r="B424" s="212">
        <f>GD_CHUNG!B426</f>
        <v>10763</v>
      </c>
      <c r="C424" s="212" t="str">
        <f>GD_CHUNG!C426</f>
        <v>Nguyễn Thị Ngà</v>
      </c>
      <c r="D424" s="212" t="str">
        <f>GD_CHUNG!D426</f>
        <v>Nv VS MB</v>
      </c>
      <c r="E424" s="213" t="str">
        <f>GD_CHUNG!G426</f>
        <v>HDKX</v>
      </c>
      <c r="F424" s="214">
        <f>VLOOKUP(B424,GD_LCD_HS_LNS!$B$4:$E$1000,4,FALSE)</f>
        <v>3720000</v>
      </c>
      <c r="G424" s="215">
        <f>VLOOKUP(B424,GD_CHUNG!$B$5:$N$594,13,FALSE)</f>
        <v>10521802139010</v>
      </c>
      <c r="H424" s="216">
        <f>VLOOKUP(B424,GD_CHAM_CONG!$C$6:$AN$997,38,FALSE)</f>
        <v>27</v>
      </c>
      <c r="I424" s="216">
        <f>VLOOKUP(B424,GD_CHAM_CONG!$C$6:$AS$997,39,FALSE)+VLOOKUP(B424,GD_CHAM_CONG!$C$6:$AS$997,40,FALSE)+VLOOKUP(B424,GD_CHAM_CONG!$C$6:$AS$997,41,FALSE)+VLOOKUP(B424,GD_CHAM_CONG!$C$6:$AS$997,42,FALSE)+VLOOKUP(B424,GD_CHAM_CONG!$C$6:$AS$997,43,FALSE)</f>
        <v>0</v>
      </c>
      <c r="J424" s="216">
        <f>VLOOKUP(B424,GD_CHAM_CONG!$C$6:$AV$997,44,FALSE)+VLOOKUP(B424,GD_CHAM_CONG!$C$6:$AV$997,45,FALSE)+VLOOKUP(B424,GD_CHAM_CONG!$C$6:$AV$997,46,FALSE)</f>
        <v>0</v>
      </c>
      <c r="K424" s="216">
        <f>VLOOKUP(B424,GD_CHAM_CONG!$C$6:$AW$997,47,FALSE)</f>
        <v>0</v>
      </c>
      <c r="L424" s="216">
        <f>VLOOKUP(B424,GD_CHAM_CONG!$C$6:$AZ$997,47,FALSE)+VLOOKUP(B424,GD_CHAM_CONG!$C$6:$AZ$997,48,FALSE)</f>
        <v>0</v>
      </c>
      <c r="M424" s="216">
        <f>VLOOKUP(B424,GD_CHAM_CONG!$C$6:$BF$997,50,FALSE)+VLOOKUP(B424,GD_CHAM_CONG!$C$6:$BF$997,51,FALSE)+VLOOKUP(B424,GD_CHAM_CONG!$C$6:$BF$997,52,FALSE)+VLOOKUP(B424,GD_CHAM_CONG!$C$6:$BF$997,53,FALSE)+VLOOKUP(B424,GD_CHAM_CONG!$C$6:$BF$997,54,FALSE)</f>
        <v>0</v>
      </c>
      <c r="N424" s="217">
        <f>VLOOKUP(B424,GD_CHAM_CONG!$C$1:$BJ$480,60,FALSE)</f>
        <v>1</v>
      </c>
      <c r="O424" s="218">
        <f>RPT_LNS_LUONG_CHE_DO!BA426</f>
        <v>7875000</v>
      </c>
      <c r="P424" s="218">
        <f>VLOOKUP(B424,RPT_LNS_LUONG_CHE_DO!$B$5:$CA$989,78,FALSE)</f>
        <v>0</v>
      </c>
      <c r="Q424" s="218">
        <f>VLOOKUP(B424,RPT_PHU_CAP_TN!$B$5:$G$1000,6,FALSE)</f>
        <v>0</v>
      </c>
      <c r="R424" s="218">
        <f>VLOOKUP(B424,RPT_TIEN_AN_TRUA!$B$5:$I$1000,8,FALSE)</f>
        <v>680000</v>
      </c>
      <c r="S424" s="218">
        <f>VLOOKUP(B424,RPT_LNS_LUONG_CHE_DO!$B$5:$BV$993,68,FALSE)+VLOOKUP(B424,RPT_LNS_LUONG_CHE_DO!$B$5:$BW$993,69,FALSE)</f>
        <v>0</v>
      </c>
      <c r="T424" s="218">
        <f t="shared" si="8"/>
        <v>8555000</v>
      </c>
      <c r="U424" s="219">
        <f>VLOOKUP(B424,RPT_BAO_HIEM!$B$5:$N$1000,11,FALSE)</f>
        <v>297600</v>
      </c>
      <c r="V424" s="219">
        <f>VLOOKUP(B424,RPT_BAO_HIEM!$B$5:$N$1000,12,FALSE)</f>
        <v>55800</v>
      </c>
      <c r="W424" s="219">
        <f>VLOOKUP(B424,RPT_BAO_HIEM!$B$5:$N$1000,13,FALSE)</f>
        <v>37200</v>
      </c>
      <c r="X424" s="220">
        <f>VLOOKUP(B424,RPT_DOAN_PHI!$B$5:$H$968,7,FALSE)</f>
        <v>78750</v>
      </c>
      <c r="Y424" s="219">
        <f>VLOOKUP(B424,RPT_THUE!$B$5:$H$933,7,FALSE)</f>
        <v>0</v>
      </c>
      <c r="Z424" s="219">
        <f t="shared" si="9"/>
        <v>469350</v>
      </c>
      <c r="AA424" s="221">
        <f t="shared" si="10"/>
        <v>8085650</v>
      </c>
      <c r="AB424" s="221"/>
      <c r="AC424" s="221"/>
      <c r="AD424" s="221">
        <f t="shared" si="15"/>
        <v>8085650</v>
      </c>
      <c r="AE424">
        <v>8085650</v>
      </c>
      <c r="AF424" s="338">
        <f t="shared" si="22"/>
        <v>0</v>
      </c>
    </row>
    <row r="425" spans="1:32" ht="14.25" x14ac:dyDescent="0.2">
      <c r="A425" s="89">
        <f t="shared" si="23"/>
        <v>422</v>
      </c>
      <c r="B425" s="212">
        <f>GD_CHUNG!B427</f>
        <v>10764</v>
      </c>
      <c r="C425" s="212" t="str">
        <f>GD_CHUNG!C427</f>
        <v>Nguyễn Thị Kim Anh</v>
      </c>
      <c r="D425" s="212" t="str">
        <f>GD_CHUNG!D427</f>
        <v>Nv VS MB</v>
      </c>
      <c r="E425" s="213" t="str">
        <f>GD_CHUNG!G427</f>
        <v>HDKX</v>
      </c>
      <c r="F425" s="214">
        <f>VLOOKUP(B425,GD_LCD_HS_LNS!$B$4:$E$1000,4,FALSE)</f>
        <v>3100000</v>
      </c>
      <c r="G425" s="215">
        <f>VLOOKUP(B425,GD_CHUNG!$B$5:$N$594,13,FALSE)</f>
        <v>10522162747015</v>
      </c>
      <c r="H425" s="216">
        <f>VLOOKUP(B425,GD_CHAM_CONG!$C$6:$AN$997,38,FALSE)</f>
        <v>27</v>
      </c>
      <c r="I425" s="216">
        <f>VLOOKUP(B425,GD_CHAM_CONG!$C$6:$AS$997,39,FALSE)+VLOOKUP(B425,GD_CHAM_CONG!$C$6:$AS$997,40,FALSE)+VLOOKUP(B425,GD_CHAM_CONG!$C$6:$AS$997,41,FALSE)+VLOOKUP(B425,GD_CHAM_CONG!$C$6:$AS$997,42,FALSE)+VLOOKUP(B425,GD_CHAM_CONG!$C$6:$AS$997,43,FALSE)</f>
        <v>0</v>
      </c>
      <c r="J425" s="216">
        <f>VLOOKUP(B425,GD_CHAM_CONG!$C$6:$AV$997,44,FALSE)+VLOOKUP(B425,GD_CHAM_CONG!$C$6:$AV$997,45,FALSE)+VLOOKUP(B425,GD_CHAM_CONG!$C$6:$AV$997,46,FALSE)</f>
        <v>0</v>
      </c>
      <c r="K425" s="216">
        <f>VLOOKUP(B425,GD_CHAM_CONG!$C$6:$AW$997,47,FALSE)</f>
        <v>0</v>
      </c>
      <c r="L425" s="216">
        <f>VLOOKUP(B425,GD_CHAM_CONG!$C$6:$AZ$997,47,FALSE)+VLOOKUP(B425,GD_CHAM_CONG!$C$6:$AZ$997,48,FALSE)</f>
        <v>0</v>
      </c>
      <c r="M425" s="216">
        <f>VLOOKUP(B425,GD_CHAM_CONG!$C$6:$BF$997,50,FALSE)+VLOOKUP(B425,GD_CHAM_CONG!$C$6:$BF$997,51,FALSE)+VLOOKUP(B425,GD_CHAM_CONG!$C$6:$BF$997,52,FALSE)+VLOOKUP(B425,GD_CHAM_CONG!$C$6:$BF$997,53,FALSE)+VLOOKUP(B425,GD_CHAM_CONG!$C$6:$BF$997,54,FALSE)</f>
        <v>0</v>
      </c>
      <c r="N425" s="217">
        <f>VLOOKUP(B425,GD_CHAM_CONG!$C$1:$BJ$480,60,FALSE)</f>
        <v>1</v>
      </c>
      <c r="O425" s="218">
        <f>RPT_LNS_LUONG_CHE_DO!BA427</f>
        <v>7425000</v>
      </c>
      <c r="P425" s="218">
        <f>VLOOKUP(B425,RPT_LNS_LUONG_CHE_DO!$B$5:$CA$989,78,FALSE)</f>
        <v>0</v>
      </c>
      <c r="Q425" s="218">
        <f>VLOOKUP(B425,RPT_PHU_CAP_TN!$B$5:$G$1000,6,FALSE)</f>
        <v>0</v>
      </c>
      <c r="R425" s="218">
        <f>VLOOKUP(B425,RPT_TIEN_AN_TRUA!$B$5:$I$1000,8,FALSE)</f>
        <v>680000</v>
      </c>
      <c r="S425" s="218">
        <f>VLOOKUP(B425,RPT_LNS_LUONG_CHE_DO!$B$5:$BV$993,68,FALSE)+VLOOKUP(B425,RPT_LNS_LUONG_CHE_DO!$B$5:$BW$993,69,FALSE)</f>
        <v>0</v>
      </c>
      <c r="T425" s="218">
        <f t="shared" si="8"/>
        <v>8105000</v>
      </c>
      <c r="U425" s="219">
        <f>VLOOKUP(B425,RPT_BAO_HIEM!$B$5:$N$1000,11,FALSE)</f>
        <v>248000</v>
      </c>
      <c r="V425" s="219">
        <f>VLOOKUP(B425,RPT_BAO_HIEM!$B$5:$N$1000,12,FALSE)</f>
        <v>46500</v>
      </c>
      <c r="W425" s="219">
        <f>VLOOKUP(B425,RPT_BAO_HIEM!$B$5:$N$1000,13,FALSE)</f>
        <v>31000</v>
      </c>
      <c r="X425" s="220">
        <f>VLOOKUP(B425,RPT_DOAN_PHI!$B$5:$H$968,7,FALSE)</f>
        <v>74250</v>
      </c>
      <c r="Y425" s="219">
        <f>VLOOKUP(B425,RPT_THUE!$B$5:$H$933,7,FALSE)</f>
        <v>79950</v>
      </c>
      <c r="Z425" s="219">
        <f t="shared" si="9"/>
        <v>479700</v>
      </c>
      <c r="AA425" s="221">
        <f t="shared" si="10"/>
        <v>7625300</v>
      </c>
      <c r="AB425" s="221"/>
      <c r="AC425" s="221"/>
      <c r="AD425" s="221">
        <f t="shared" si="15"/>
        <v>7625300</v>
      </c>
      <c r="AE425">
        <v>7625300</v>
      </c>
      <c r="AF425" s="338">
        <f t="shared" si="22"/>
        <v>0</v>
      </c>
    </row>
    <row r="426" spans="1:32" ht="14.25" x14ac:dyDescent="0.2">
      <c r="A426" s="89">
        <f t="shared" si="23"/>
        <v>423</v>
      </c>
      <c r="B426" s="212">
        <f>GD_CHUNG!B428</f>
        <v>10766</v>
      </c>
      <c r="C426" s="212" t="str">
        <f>GD_CHUNG!C428</f>
        <v>Nguyễn Thị Mai</v>
      </c>
      <c r="D426" s="212" t="str">
        <f>GD_CHUNG!D428</f>
        <v>Nv VS MB</v>
      </c>
      <c r="E426" s="213" t="str">
        <f>GD_CHUNG!G428</f>
        <v>HD3N</v>
      </c>
      <c r="F426" s="214">
        <f>VLOOKUP(B426,GD_LCD_HS_LNS!$B$4:$E$1000,4,FALSE)</f>
        <v>3100000</v>
      </c>
      <c r="G426" s="215">
        <f>VLOOKUP(B426,GD_CHUNG!$B$5:$N$594,13,FALSE)</f>
        <v>19025652310013</v>
      </c>
      <c r="H426" s="216">
        <f>VLOOKUP(B426,GD_CHAM_CONG!$C$6:$AN$997,38,FALSE)</f>
        <v>27</v>
      </c>
      <c r="I426" s="216">
        <f>VLOOKUP(B426,GD_CHAM_CONG!$C$6:$AS$997,39,FALSE)+VLOOKUP(B426,GD_CHAM_CONG!$C$6:$AS$997,40,FALSE)+VLOOKUP(B426,GD_CHAM_CONG!$C$6:$AS$997,41,FALSE)+VLOOKUP(B426,GD_CHAM_CONG!$C$6:$AS$997,42,FALSE)+VLOOKUP(B426,GD_CHAM_CONG!$C$6:$AS$997,43,FALSE)</f>
        <v>0</v>
      </c>
      <c r="J426" s="216">
        <f>VLOOKUP(B426,GD_CHAM_CONG!$C$6:$AV$997,44,FALSE)+VLOOKUP(B426,GD_CHAM_CONG!$C$6:$AV$997,45,FALSE)+VLOOKUP(B426,GD_CHAM_CONG!$C$6:$AV$997,46,FALSE)</f>
        <v>0</v>
      </c>
      <c r="K426" s="216">
        <f>VLOOKUP(B426,GD_CHAM_CONG!$C$6:$AW$997,47,FALSE)</f>
        <v>0</v>
      </c>
      <c r="L426" s="216">
        <f>VLOOKUP(B426,GD_CHAM_CONG!$C$6:$AZ$997,47,FALSE)+VLOOKUP(B426,GD_CHAM_CONG!$C$6:$AZ$997,48,FALSE)</f>
        <v>0</v>
      </c>
      <c r="M426" s="216">
        <f>VLOOKUP(B426,GD_CHAM_CONG!$C$6:$BF$997,50,FALSE)+VLOOKUP(B426,GD_CHAM_CONG!$C$6:$BF$997,51,FALSE)+VLOOKUP(B426,GD_CHAM_CONG!$C$6:$BF$997,52,FALSE)+VLOOKUP(B426,GD_CHAM_CONG!$C$6:$BF$997,53,FALSE)+VLOOKUP(B426,GD_CHAM_CONG!$C$6:$BF$997,54,FALSE)</f>
        <v>0</v>
      </c>
      <c r="N426" s="217">
        <f>VLOOKUP(B426,GD_CHAM_CONG!$C$1:$BJ$480,60,FALSE)</f>
        <v>1</v>
      </c>
      <c r="O426" s="218">
        <f>RPT_LNS_LUONG_CHE_DO!BA428</f>
        <v>6615000</v>
      </c>
      <c r="P426" s="218">
        <f>VLOOKUP(B426,RPT_LNS_LUONG_CHE_DO!$B$5:$CA$989,78,FALSE)</f>
        <v>0</v>
      </c>
      <c r="Q426" s="218">
        <f>VLOOKUP(B426,RPT_PHU_CAP_TN!$B$5:$G$1000,6,FALSE)</f>
        <v>0</v>
      </c>
      <c r="R426" s="218">
        <f>VLOOKUP(B426,RPT_TIEN_AN_TRUA!$B$5:$I$1000,8,FALSE)</f>
        <v>680000</v>
      </c>
      <c r="S426" s="218">
        <f>VLOOKUP(B426,RPT_LNS_LUONG_CHE_DO!$B$5:$BV$993,68,FALSE)+VLOOKUP(B426,RPT_LNS_LUONG_CHE_DO!$B$5:$BW$993,69,FALSE)</f>
        <v>0</v>
      </c>
      <c r="T426" s="218">
        <f t="shared" si="8"/>
        <v>7295000</v>
      </c>
      <c r="U426" s="219">
        <f>VLOOKUP(B426,RPT_BAO_HIEM!$B$5:$N$1000,11,FALSE)</f>
        <v>248000</v>
      </c>
      <c r="V426" s="219">
        <f>VLOOKUP(B426,RPT_BAO_HIEM!$B$5:$N$1000,12,FALSE)</f>
        <v>46500</v>
      </c>
      <c r="W426" s="219">
        <f>VLOOKUP(B426,RPT_BAO_HIEM!$B$5:$N$1000,13,FALSE)</f>
        <v>31000</v>
      </c>
      <c r="X426" s="220">
        <f>VLOOKUP(B426,RPT_DOAN_PHI!$B$5:$H$968,7,FALSE)</f>
        <v>66150</v>
      </c>
      <c r="Y426" s="219">
        <f>VLOOKUP(B426,RPT_THUE!$B$5:$H$933,7,FALSE)</f>
        <v>178950</v>
      </c>
      <c r="Z426" s="219">
        <f t="shared" si="9"/>
        <v>570600</v>
      </c>
      <c r="AA426" s="221">
        <f t="shared" si="10"/>
        <v>6724400</v>
      </c>
      <c r="AB426" s="221"/>
      <c r="AC426" s="221"/>
      <c r="AD426" s="221">
        <f t="shared" si="15"/>
        <v>6724400</v>
      </c>
      <c r="AE426">
        <v>6724400</v>
      </c>
      <c r="AF426" s="338">
        <f t="shared" si="22"/>
        <v>0</v>
      </c>
    </row>
    <row r="427" spans="1:32" ht="14.25" x14ac:dyDescent="0.2">
      <c r="A427" s="89">
        <f t="shared" si="23"/>
        <v>424</v>
      </c>
      <c r="B427" s="212">
        <f>GD_CHUNG!B429</f>
        <v>10767</v>
      </c>
      <c r="C427" s="212" t="str">
        <f>GD_CHUNG!C429</f>
        <v>Nguyễn Thị Huệ</v>
      </c>
      <c r="D427" s="212" t="str">
        <f>GD_CHUNG!D429</f>
        <v>Nv VS MB</v>
      </c>
      <c r="E427" s="213" t="str">
        <f>GD_CHUNG!G429</f>
        <v>HD3N</v>
      </c>
      <c r="F427" s="214">
        <f>VLOOKUP(B427,GD_LCD_HS_LNS!$B$4:$E$1000,4,FALSE)</f>
        <v>3100000</v>
      </c>
      <c r="G427" s="215">
        <f>VLOOKUP(B427,GD_CHUNG!$B$5:$N$594,13,FALSE)</f>
        <v>10525139526019</v>
      </c>
      <c r="H427" s="216">
        <f>VLOOKUP(B427,GD_CHAM_CONG!$C$6:$AN$997,38,FALSE)</f>
        <v>27</v>
      </c>
      <c r="I427" s="216">
        <f>VLOOKUP(B427,GD_CHAM_CONG!$C$6:$AS$997,39,FALSE)+VLOOKUP(B427,GD_CHAM_CONG!$C$6:$AS$997,40,FALSE)+VLOOKUP(B427,GD_CHAM_CONG!$C$6:$AS$997,41,FALSE)+VLOOKUP(B427,GD_CHAM_CONG!$C$6:$AS$997,42,FALSE)+VLOOKUP(B427,GD_CHAM_CONG!$C$6:$AS$997,43,FALSE)</f>
        <v>0</v>
      </c>
      <c r="J427" s="216">
        <f>VLOOKUP(B427,GD_CHAM_CONG!$C$6:$AV$997,44,FALSE)+VLOOKUP(B427,GD_CHAM_CONG!$C$6:$AV$997,45,FALSE)+VLOOKUP(B427,GD_CHAM_CONG!$C$6:$AV$997,46,FALSE)</f>
        <v>0</v>
      </c>
      <c r="K427" s="216">
        <f>VLOOKUP(B427,GD_CHAM_CONG!$C$6:$AW$997,47,FALSE)</f>
        <v>0</v>
      </c>
      <c r="L427" s="216">
        <f>VLOOKUP(B427,GD_CHAM_CONG!$C$6:$AZ$997,47,FALSE)+VLOOKUP(B427,GD_CHAM_CONG!$C$6:$AZ$997,48,FALSE)</f>
        <v>0</v>
      </c>
      <c r="M427" s="216">
        <f>VLOOKUP(B427,GD_CHAM_CONG!$C$6:$BF$997,50,FALSE)+VLOOKUP(B427,GD_CHAM_CONG!$C$6:$BF$997,51,FALSE)+VLOOKUP(B427,GD_CHAM_CONG!$C$6:$BF$997,52,FALSE)+VLOOKUP(B427,GD_CHAM_CONG!$C$6:$BF$997,53,FALSE)+VLOOKUP(B427,GD_CHAM_CONG!$C$6:$BF$997,54,FALSE)</f>
        <v>0</v>
      </c>
      <c r="N427" s="217">
        <f>VLOOKUP(B427,GD_CHAM_CONG!$C$1:$BJ$480,60,FALSE)</f>
        <v>1</v>
      </c>
      <c r="O427" s="218">
        <f>RPT_LNS_LUONG_CHE_DO!BA429</f>
        <v>6615000</v>
      </c>
      <c r="P427" s="218">
        <f>VLOOKUP(B427,RPT_LNS_LUONG_CHE_DO!$B$5:$CA$989,78,FALSE)</f>
        <v>0</v>
      </c>
      <c r="Q427" s="218">
        <f>VLOOKUP(B427,RPT_PHU_CAP_TN!$B$5:$G$1000,6,FALSE)</f>
        <v>0</v>
      </c>
      <c r="R427" s="218">
        <f>VLOOKUP(B427,RPT_TIEN_AN_TRUA!$B$5:$I$1000,8,FALSE)</f>
        <v>680000</v>
      </c>
      <c r="S427" s="218">
        <f>VLOOKUP(B427,RPT_LNS_LUONG_CHE_DO!$B$5:$BV$993,68,FALSE)+VLOOKUP(B427,RPT_LNS_LUONG_CHE_DO!$B$5:$BW$993,69,FALSE)</f>
        <v>0</v>
      </c>
      <c r="T427" s="218">
        <f t="shared" si="8"/>
        <v>7295000</v>
      </c>
      <c r="U427" s="219">
        <f>VLOOKUP(B427,RPT_BAO_HIEM!$B$5:$N$1000,11,FALSE)</f>
        <v>248000</v>
      </c>
      <c r="V427" s="219">
        <f>VLOOKUP(B427,RPT_BAO_HIEM!$B$5:$N$1000,12,FALSE)</f>
        <v>46500</v>
      </c>
      <c r="W427" s="219">
        <f>VLOOKUP(B427,RPT_BAO_HIEM!$B$5:$N$1000,13,FALSE)</f>
        <v>31000</v>
      </c>
      <c r="X427" s="220">
        <f>VLOOKUP(B427,RPT_DOAN_PHI!$B$5:$H$968,7,FALSE)</f>
        <v>66150</v>
      </c>
      <c r="Y427" s="219">
        <f>VLOOKUP(B427,RPT_THUE!$B$5:$H$933,7,FALSE)</f>
        <v>0</v>
      </c>
      <c r="Z427" s="219">
        <f t="shared" si="9"/>
        <v>391650</v>
      </c>
      <c r="AA427" s="221">
        <f t="shared" si="10"/>
        <v>6903350</v>
      </c>
      <c r="AB427" s="221"/>
      <c r="AC427" s="221"/>
      <c r="AD427" s="221">
        <f t="shared" si="15"/>
        <v>6903350</v>
      </c>
      <c r="AE427">
        <v>6903350</v>
      </c>
      <c r="AF427" s="338">
        <f t="shared" si="22"/>
        <v>0</v>
      </c>
    </row>
    <row r="428" spans="1:32" ht="14.25" x14ac:dyDescent="0.2">
      <c r="A428" s="89">
        <f t="shared" si="23"/>
        <v>425</v>
      </c>
      <c r="B428" s="212">
        <f>GD_CHUNG!B430</f>
        <v>10768</v>
      </c>
      <c r="C428" s="212" t="str">
        <f>GD_CHUNG!C430</f>
        <v>Trần Duyên Hải</v>
      </c>
      <c r="D428" s="212" t="str">
        <f>GD_CHUNG!D430</f>
        <v>Nv VS MB</v>
      </c>
      <c r="E428" s="213" t="str">
        <f>GD_CHUNG!G430</f>
        <v>HD3N</v>
      </c>
      <c r="F428" s="214">
        <f>VLOOKUP(B428,GD_LCD_HS_LNS!$B$4:$E$1000,4,FALSE)</f>
        <v>3100000</v>
      </c>
      <c r="G428" s="215">
        <f>VLOOKUP(B428,GD_CHUNG!$B$5:$N$594,13,FALSE)</f>
        <v>19024815240011</v>
      </c>
      <c r="H428" s="216">
        <f>VLOOKUP(B428,GD_CHAM_CONG!$C$6:$AN$997,38,FALSE)</f>
        <v>27</v>
      </c>
      <c r="I428" s="216">
        <f>VLOOKUP(B428,GD_CHAM_CONG!$C$6:$AS$997,39,FALSE)+VLOOKUP(B428,GD_CHAM_CONG!$C$6:$AS$997,40,FALSE)+VLOOKUP(B428,GD_CHAM_CONG!$C$6:$AS$997,41,FALSE)+VLOOKUP(B428,GD_CHAM_CONG!$C$6:$AS$997,42,FALSE)+VLOOKUP(B428,GD_CHAM_CONG!$C$6:$AS$997,43,FALSE)</f>
        <v>0</v>
      </c>
      <c r="J428" s="216">
        <f>VLOOKUP(B428,GD_CHAM_CONG!$C$6:$AV$997,44,FALSE)+VLOOKUP(B428,GD_CHAM_CONG!$C$6:$AV$997,45,FALSE)+VLOOKUP(B428,GD_CHAM_CONG!$C$6:$AV$997,46,FALSE)</f>
        <v>0</v>
      </c>
      <c r="K428" s="216">
        <f>VLOOKUP(B428,GD_CHAM_CONG!$C$6:$AW$997,47,FALSE)</f>
        <v>0</v>
      </c>
      <c r="L428" s="216">
        <f>VLOOKUP(B428,GD_CHAM_CONG!$C$6:$AZ$997,47,FALSE)+VLOOKUP(B428,GD_CHAM_CONG!$C$6:$AZ$997,48,FALSE)</f>
        <v>0</v>
      </c>
      <c r="M428" s="216">
        <f>VLOOKUP(B428,GD_CHAM_CONG!$C$6:$BF$997,50,FALSE)+VLOOKUP(B428,GD_CHAM_CONG!$C$6:$BF$997,51,FALSE)+VLOOKUP(B428,GD_CHAM_CONG!$C$6:$BF$997,52,FALSE)+VLOOKUP(B428,GD_CHAM_CONG!$C$6:$BF$997,53,FALSE)+VLOOKUP(B428,GD_CHAM_CONG!$C$6:$BF$997,54,FALSE)</f>
        <v>0</v>
      </c>
      <c r="N428" s="216">
        <f>VLOOKUP(B428,GD_CHAM_CONG!$C$1:$BJ$480,60,FALSE)</f>
        <v>1.0499999999999987</v>
      </c>
      <c r="O428" s="218">
        <f>RPT_LNS_LUONG_CHE_DO!BA430</f>
        <v>6945749.9999999916</v>
      </c>
      <c r="P428" s="218">
        <f>VLOOKUP(B428,RPT_LNS_LUONG_CHE_DO!$B$5:$CA$989,78,FALSE)</f>
        <v>0</v>
      </c>
      <c r="Q428" s="218">
        <f>VLOOKUP(B428,RPT_PHU_CAP_TN!$B$5:$G$1000,6,FALSE)</f>
        <v>0</v>
      </c>
      <c r="R428" s="218">
        <f>VLOOKUP(B428,RPT_TIEN_AN_TRUA!$B$5:$I$1000,8,FALSE)</f>
        <v>680000</v>
      </c>
      <c r="S428" s="218">
        <f>VLOOKUP(B428,RPT_LNS_LUONG_CHE_DO!$B$5:$BV$993,68,FALSE)+VLOOKUP(B428,RPT_LNS_LUONG_CHE_DO!$B$5:$BW$993,69,FALSE)</f>
        <v>0</v>
      </c>
      <c r="T428" s="218">
        <f t="shared" si="8"/>
        <v>7625749.9999999916</v>
      </c>
      <c r="U428" s="219">
        <f>VLOOKUP(B428,RPT_BAO_HIEM!$B$5:$N$1000,11,FALSE)</f>
        <v>248000</v>
      </c>
      <c r="V428" s="219">
        <f>VLOOKUP(B428,RPT_BAO_HIEM!$B$5:$N$1000,12,FALSE)</f>
        <v>46500</v>
      </c>
      <c r="W428" s="219">
        <f>VLOOKUP(B428,RPT_BAO_HIEM!$B$5:$N$1000,13,FALSE)</f>
        <v>31000</v>
      </c>
      <c r="X428" s="220">
        <f>VLOOKUP(B428,RPT_DOAN_PHI!$B$5:$H$968,7,FALSE)</f>
        <v>69457</v>
      </c>
      <c r="Y428" s="219">
        <f>VLOOKUP(B428,RPT_THUE!$B$5:$H$933,7,FALSE)</f>
        <v>0</v>
      </c>
      <c r="Z428" s="219">
        <f t="shared" si="9"/>
        <v>394957</v>
      </c>
      <c r="AA428" s="221">
        <f t="shared" si="10"/>
        <v>7230792.9999999916</v>
      </c>
      <c r="AB428" s="221"/>
      <c r="AC428" s="221"/>
      <c r="AD428" s="221">
        <f t="shared" si="15"/>
        <v>7230792.9999999916</v>
      </c>
      <c r="AE428">
        <v>7230792.9999999916</v>
      </c>
      <c r="AF428" s="338">
        <f t="shared" si="22"/>
        <v>0</v>
      </c>
    </row>
    <row r="429" spans="1:32" ht="14.25" x14ac:dyDescent="0.2">
      <c r="A429" s="89">
        <f t="shared" si="23"/>
        <v>426</v>
      </c>
      <c r="B429" s="212">
        <f>GD_CHUNG!B431</f>
        <v>10769</v>
      </c>
      <c r="C429" s="212" t="str">
        <f>GD_CHUNG!C431</f>
        <v>Nguyễn Thị Hải Yến</v>
      </c>
      <c r="D429" s="212" t="str">
        <f>GD_CHUNG!D431</f>
        <v>Nv VS MB</v>
      </c>
      <c r="E429" s="213" t="str">
        <f>GD_CHUNG!G431</f>
        <v>HD3N</v>
      </c>
      <c r="F429" s="214">
        <f>VLOOKUP(B429,GD_LCD_HS_LNS!$B$4:$E$1000,4,FALSE)</f>
        <v>3100000</v>
      </c>
      <c r="G429" s="215">
        <f>VLOOKUP(B429,GD_CHUNG!$B$5:$N$594,13,FALSE)</f>
        <v>19025652313012</v>
      </c>
      <c r="H429" s="216">
        <f>VLOOKUP(B429,GD_CHAM_CONG!$C$6:$AN$997,38,FALSE)</f>
        <v>27</v>
      </c>
      <c r="I429" s="216">
        <f>VLOOKUP(B429,GD_CHAM_CONG!$C$6:$AS$997,39,FALSE)+VLOOKUP(B429,GD_CHAM_CONG!$C$6:$AS$997,40,FALSE)+VLOOKUP(B429,GD_CHAM_CONG!$C$6:$AS$997,41,FALSE)+VLOOKUP(B429,GD_CHAM_CONG!$C$6:$AS$997,42,FALSE)+VLOOKUP(B429,GD_CHAM_CONG!$C$6:$AS$997,43,FALSE)</f>
        <v>0</v>
      </c>
      <c r="J429" s="216">
        <f>VLOOKUP(B429,GD_CHAM_CONG!$C$6:$AV$997,44,FALSE)+VLOOKUP(B429,GD_CHAM_CONG!$C$6:$AV$997,45,FALSE)+VLOOKUP(B429,GD_CHAM_CONG!$C$6:$AV$997,46,FALSE)</f>
        <v>0</v>
      </c>
      <c r="K429" s="216">
        <f>VLOOKUP(B429,GD_CHAM_CONG!$C$6:$AW$997,47,FALSE)</f>
        <v>0</v>
      </c>
      <c r="L429" s="216">
        <f>VLOOKUP(B429,GD_CHAM_CONG!$C$6:$AZ$997,47,FALSE)+VLOOKUP(B429,GD_CHAM_CONG!$C$6:$AZ$997,48,FALSE)</f>
        <v>0</v>
      </c>
      <c r="M429" s="216">
        <f>VLOOKUP(B429,GD_CHAM_CONG!$C$6:$BF$997,50,FALSE)+VLOOKUP(B429,GD_CHAM_CONG!$C$6:$BF$997,51,FALSE)+VLOOKUP(B429,GD_CHAM_CONG!$C$6:$BF$997,52,FALSE)+VLOOKUP(B429,GD_CHAM_CONG!$C$6:$BF$997,53,FALSE)+VLOOKUP(B429,GD_CHAM_CONG!$C$6:$BF$997,54,FALSE)</f>
        <v>0</v>
      </c>
      <c r="N429" s="217">
        <f>VLOOKUP(B429,GD_CHAM_CONG!$C$1:$BJ$480,60,FALSE)</f>
        <v>1</v>
      </c>
      <c r="O429" s="218">
        <f>RPT_LNS_LUONG_CHE_DO!BA431</f>
        <v>6615000</v>
      </c>
      <c r="P429" s="218">
        <f>VLOOKUP(B429,RPT_LNS_LUONG_CHE_DO!$B$5:$CA$989,78,FALSE)</f>
        <v>0</v>
      </c>
      <c r="Q429" s="218">
        <f>VLOOKUP(B429,RPT_PHU_CAP_TN!$B$5:$G$1000,6,FALSE)</f>
        <v>0</v>
      </c>
      <c r="R429" s="218">
        <f>VLOOKUP(B429,RPT_TIEN_AN_TRUA!$B$5:$I$1000,8,FALSE)</f>
        <v>680000</v>
      </c>
      <c r="S429" s="218">
        <f>VLOOKUP(B429,RPT_LNS_LUONG_CHE_DO!$B$5:$BV$993,68,FALSE)+VLOOKUP(B429,RPT_LNS_LUONG_CHE_DO!$B$5:$BW$993,69,FALSE)</f>
        <v>0</v>
      </c>
      <c r="T429" s="218">
        <f t="shared" si="8"/>
        <v>7295000</v>
      </c>
      <c r="U429" s="219">
        <f>VLOOKUP(B429,RPT_BAO_HIEM!$B$5:$N$1000,11,FALSE)</f>
        <v>248000</v>
      </c>
      <c r="V429" s="219">
        <f>VLOOKUP(B429,RPT_BAO_HIEM!$B$5:$N$1000,12,FALSE)</f>
        <v>46500</v>
      </c>
      <c r="W429" s="219">
        <f>VLOOKUP(B429,RPT_BAO_HIEM!$B$5:$N$1000,13,FALSE)</f>
        <v>31000</v>
      </c>
      <c r="X429" s="220">
        <f>VLOOKUP(B429,RPT_DOAN_PHI!$B$5:$H$968,7,FALSE)</f>
        <v>66150</v>
      </c>
      <c r="Y429" s="219">
        <f>VLOOKUP(B429,RPT_THUE!$B$5:$H$933,7,FALSE)</f>
        <v>178950</v>
      </c>
      <c r="Z429" s="219">
        <f t="shared" si="9"/>
        <v>570600</v>
      </c>
      <c r="AA429" s="221">
        <f t="shared" si="10"/>
        <v>6724400</v>
      </c>
      <c r="AB429" s="221"/>
      <c r="AC429" s="221"/>
      <c r="AD429" s="221">
        <f t="shared" si="15"/>
        <v>6724400</v>
      </c>
      <c r="AE429">
        <v>6724400</v>
      </c>
      <c r="AF429" s="338">
        <f t="shared" si="22"/>
        <v>0</v>
      </c>
    </row>
    <row r="430" spans="1:32" ht="14.25" x14ac:dyDescent="0.2">
      <c r="A430" s="89">
        <f t="shared" si="23"/>
        <v>427</v>
      </c>
      <c r="B430" s="212">
        <f>GD_CHUNG!B432</f>
        <v>10770</v>
      </c>
      <c r="C430" s="212" t="str">
        <f>GD_CHUNG!C432</f>
        <v>Trần Trọng Anh Chí</v>
      </c>
      <c r="D430" s="212" t="str">
        <f>GD_CHUNG!D432</f>
        <v>Nv VS MB</v>
      </c>
      <c r="E430" s="213" t="str">
        <f>GD_CHUNG!G432</f>
        <v>HD3N</v>
      </c>
      <c r="F430" s="214">
        <f>VLOOKUP(B430,GD_LCD_HS_LNS!$B$4:$E$1000,4,FALSE)</f>
        <v>3100000</v>
      </c>
      <c r="G430" s="215">
        <f>VLOOKUP(B430,GD_CHUNG!$B$5:$N$594,13,FALSE)</f>
        <v>19025652318014</v>
      </c>
      <c r="H430" s="216">
        <f>VLOOKUP(B430,GD_CHAM_CONG!$C$6:$AN$997,38,FALSE)</f>
        <v>27</v>
      </c>
      <c r="I430" s="216">
        <f>VLOOKUP(B430,GD_CHAM_CONG!$C$6:$AS$997,39,FALSE)+VLOOKUP(B430,GD_CHAM_CONG!$C$6:$AS$997,40,FALSE)+VLOOKUP(B430,GD_CHAM_CONG!$C$6:$AS$997,41,FALSE)+VLOOKUP(B430,GD_CHAM_CONG!$C$6:$AS$997,42,FALSE)+VLOOKUP(B430,GD_CHAM_CONG!$C$6:$AS$997,43,FALSE)</f>
        <v>0</v>
      </c>
      <c r="J430" s="216">
        <f>VLOOKUP(B430,GD_CHAM_CONG!$C$6:$AV$997,44,FALSE)+VLOOKUP(B430,GD_CHAM_CONG!$C$6:$AV$997,45,FALSE)+VLOOKUP(B430,GD_CHAM_CONG!$C$6:$AV$997,46,FALSE)</f>
        <v>0</v>
      </c>
      <c r="K430" s="216">
        <f>VLOOKUP(B430,GD_CHAM_CONG!$C$6:$AW$997,47,FALSE)</f>
        <v>0</v>
      </c>
      <c r="L430" s="216">
        <f>VLOOKUP(B430,GD_CHAM_CONG!$C$6:$AZ$997,47,FALSE)+VLOOKUP(B430,GD_CHAM_CONG!$C$6:$AZ$997,48,FALSE)</f>
        <v>0</v>
      </c>
      <c r="M430" s="216">
        <f>VLOOKUP(B430,GD_CHAM_CONG!$C$6:$BF$997,50,FALSE)+VLOOKUP(B430,GD_CHAM_CONG!$C$6:$BF$997,51,FALSE)+VLOOKUP(B430,GD_CHAM_CONG!$C$6:$BF$997,52,FALSE)+VLOOKUP(B430,GD_CHAM_CONG!$C$6:$BF$997,53,FALSE)+VLOOKUP(B430,GD_CHAM_CONG!$C$6:$BF$997,54,FALSE)</f>
        <v>0</v>
      </c>
      <c r="N430" s="217">
        <f>VLOOKUP(B430,GD_CHAM_CONG!$C$1:$BJ$480,60,FALSE)</f>
        <v>1</v>
      </c>
      <c r="O430" s="218">
        <f>RPT_LNS_LUONG_CHE_DO!BA432</f>
        <v>6615000</v>
      </c>
      <c r="P430" s="218">
        <f>VLOOKUP(B430,RPT_LNS_LUONG_CHE_DO!$B$5:$CA$989,78,FALSE)</f>
        <v>0</v>
      </c>
      <c r="Q430" s="218">
        <f>VLOOKUP(B430,RPT_PHU_CAP_TN!$B$5:$G$1000,6,FALSE)</f>
        <v>0</v>
      </c>
      <c r="R430" s="218">
        <f>VLOOKUP(B430,RPT_TIEN_AN_TRUA!$B$5:$I$1000,8,FALSE)</f>
        <v>680000</v>
      </c>
      <c r="S430" s="218">
        <f>VLOOKUP(B430,RPT_LNS_LUONG_CHE_DO!$B$5:$BV$993,68,FALSE)+VLOOKUP(B430,RPT_LNS_LUONG_CHE_DO!$B$5:$BW$993,69,FALSE)</f>
        <v>0</v>
      </c>
      <c r="T430" s="218">
        <f t="shared" si="8"/>
        <v>7295000</v>
      </c>
      <c r="U430" s="219">
        <f>VLOOKUP(B430,RPT_BAO_HIEM!$B$5:$N$1000,11,FALSE)</f>
        <v>248000</v>
      </c>
      <c r="V430" s="219">
        <f>VLOOKUP(B430,RPT_BAO_HIEM!$B$5:$N$1000,12,FALSE)</f>
        <v>46500</v>
      </c>
      <c r="W430" s="219">
        <f>VLOOKUP(B430,RPT_BAO_HIEM!$B$5:$N$1000,13,FALSE)</f>
        <v>31000</v>
      </c>
      <c r="X430" s="220">
        <f>VLOOKUP(B430,RPT_DOAN_PHI!$B$5:$H$968,7,FALSE)</f>
        <v>66150</v>
      </c>
      <c r="Y430" s="219">
        <f>VLOOKUP(B430,RPT_THUE!$B$5:$H$933,7,FALSE)</f>
        <v>178950</v>
      </c>
      <c r="Z430" s="219">
        <f t="shared" si="9"/>
        <v>570600</v>
      </c>
      <c r="AA430" s="221">
        <f t="shared" si="10"/>
        <v>6724400</v>
      </c>
      <c r="AB430" s="221"/>
      <c r="AC430" s="221"/>
      <c r="AD430" s="221">
        <f t="shared" si="15"/>
        <v>6724400</v>
      </c>
      <c r="AE430">
        <v>6724400</v>
      </c>
      <c r="AF430" s="338">
        <f t="shared" si="22"/>
        <v>0</v>
      </c>
    </row>
    <row r="431" spans="1:32" ht="14.25" x14ac:dyDescent="0.2">
      <c r="A431" s="89">
        <f t="shared" si="23"/>
        <v>428</v>
      </c>
      <c r="B431" s="212">
        <f>GD_CHUNG!B433</f>
        <v>10771</v>
      </c>
      <c r="C431" s="212" t="str">
        <f>GD_CHUNG!C433</f>
        <v>Trần Thị Thu Thuỷ</v>
      </c>
      <c r="D431" s="212" t="str">
        <f>GD_CHUNG!D433</f>
        <v>Nv VS MB</v>
      </c>
      <c r="E431" s="213" t="str">
        <f>GD_CHUNG!G433</f>
        <v>HD3N</v>
      </c>
      <c r="F431" s="214">
        <f>VLOOKUP(B431,GD_LCD_HS_LNS!$B$4:$E$1000,4,FALSE)</f>
        <v>3100000</v>
      </c>
      <c r="G431" s="215">
        <f>VLOOKUP(B431,GD_CHUNG!$B$5:$N$594,13,FALSE)</f>
        <v>19025652315015</v>
      </c>
      <c r="H431" s="216">
        <f>VLOOKUP(B431,GD_CHAM_CONG!$C$6:$AN$997,38,FALSE)</f>
        <v>27</v>
      </c>
      <c r="I431" s="216">
        <f>VLOOKUP(B431,GD_CHAM_CONG!$C$6:$AS$997,39,FALSE)+VLOOKUP(B431,GD_CHAM_CONG!$C$6:$AS$997,40,FALSE)+VLOOKUP(B431,GD_CHAM_CONG!$C$6:$AS$997,41,FALSE)+VLOOKUP(B431,GD_CHAM_CONG!$C$6:$AS$997,42,FALSE)+VLOOKUP(B431,GD_CHAM_CONG!$C$6:$AS$997,43,FALSE)</f>
        <v>0</v>
      </c>
      <c r="J431" s="216">
        <f>VLOOKUP(B431,GD_CHAM_CONG!$C$6:$AV$997,44,FALSE)+VLOOKUP(B431,GD_CHAM_CONG!$C$6:$AV$997,45,FALSE)+VLOOKUP(B431,GD_CHAM_CONG!$C$6:$AV$997,46,FALSE)</f>
        <v>0</v>
      </c>
      <c r="K431" s="216">
        <f>VLOOKUP(B431,GD_CHAM_CONG!$C$6:$AW$997,47,FALSE)</f>
        <v>0</v>
      </c>
      <c r="L431" s="216">
        <f>VLOOKUP(B431,GD_CHAM_CONG!$C$6:$AZ$997,47,FALSE)+VLOOKUP(B431,GD_CHAM_CONG!$C$6:$AZ$997,48,FALSE)</f>
        <v>0</v>
      </c>
      <c r="M431" s="216">
        <f>VLOOKUP(B431,GD_CHAM_CONG!$C$6:$BF$997,50,FALSE)+VLOOKUP(B431,GD_CHAM_CONG!$C$6:$BF$997,51,FALSE)+VLOOKUP(B431,GD_CHAM_CONG!$C$6:$BF$997,52,FALSE)+VLOOKUP(B431,GD_CHAM_CONG!$C$6:$BF$997,53,FALSE)+VLOOKUP(B431,GD_CHAM_CONG!$C$6:$BF$997,54,FALSE)</f>
        <v>0</v>
      </c>
      <c r="N431" s="217">
        <f>VLOOKUP(B431,GD_CHAM_CONG!$C$1:$BJ$480,60,FALSE)</f>
        <v>1</v>
      </c>
      <c r="O431" s="218">
        <f>RPT_LNS_LUONG_CHE_DO!BA433</f>
        <v>6615000</v>
      </c>
      <c r="P431" s="218">
        <f>VLOOKUP(B431,RPT_LNS_LUONG_CHE_DO!$B$5:$CA$989,78,FALSE)</f>
        <v>0</v>
      </c>
      <c r="Q431" s="218">
        <f>VLOOKUP(B431,RPT_PHU_CAP_TN!$B$5:$G$1000,6,FALSE)</f>
        <v>0</v>
      </c>
      <c r="R431" s="218">
        <f>VLOOKUP(B431,RPT_TIEN_AN_TRUA!$B$5:$I$1000,8,FALSE)</f>
        <v>680000</v>
      </c>
      <c r="S431" s="218">
        <f>VLOOKUP(B431,RPT_LNS_LUONG_CHE_DO!$B$5:$BV$993,68,FALSE)+VLOOKUP(B431,RPT_LNS_LUONG_CHE_DO!$B$5:$BW$993,69,FALSE)</f>
        <v>0</v>
      </c>
      <c r="T431" s="218">
        <f t="shared" si="8"/>
        <v>7295000</v>
      </c>
      <c r="U431" s="219">
        <f>VLOOKUP(B431,RPT_BAO_HIEM!$B$5:$N$1000,11,FALSE)</f>
        <v>248000</v>
      </c>
      <c r="V431" s="219">
        <f>VLOOKUP(B431,RPT_BAO_HIEM!$B$5:$N$1000,12,FALSE)</f>
        <v>46500</v>
      </c>
      <c r="W431" s="219">
        <f>VLOOKUP(B431,RPT_BAO_HIEM!$B$5:$N$1000,13,FALSE)</f>
        <v>31000</v>
      </c>
      <c r="X431" s="220">
        <f>VLOOKUP(B431,RPT_DOAN_PHI!$B$5:$H$968,7,FALSE)</f>
        <v>66150</v>
      </c>
      <c r="Y431" s="219">
        <f>VLOOKUP(B431,RPT_THUE!$B$5:$H$933,7,FALSE)</f>
        <v>0</v>
      </c>
      <c r="Z431" s="219">
        <f t="shared" si="9"/>
        <v>391650</v>
      </c>
      <c r="AA431" s="221">
        <f t="shared" si="10"/>
        <v>6903350</v>
      </c>
      <c r="AB431" s="221"/>
      <c r="AC431" s="221"/>
      <c r="AD431" s="221">
        <f t="shared" si="15"/>
        <v>6903350</v>
      </c>
      <c r="AE431">
        <v>6903350</v>
      </c>
      <c r="AF431" s="338">
        <f t="shared" si="22"/>
        <v>0</v>
      </c>
    </row>
    <row r="432" spans="1:32" ht="14.25" x14ac:dyDescent="0.2">
      <c r="A432" s="89">
        <f t="shared" si="23"/>
        <v>429</v>
      </c>
      <c r="B432" s="212">
        <f>GD_CHUNG!B434</f>
        <v>10772</v>
      </c>
      <c r="C432" s="212" t="str">
        <f>GD_CHUNG!C434</f>
        <v>Đậu Thị Hồng Nguyệt</v>
      </c>
      <c r="D432" s="212" t="str">
        <f>GD_CHUNG!D434</f>
        <v>Nv VS MB</v>
      </c>
      <c r="E432" s="213" t="str">
        <f>GD_CHUNG!G434</f>
        <v>HDKX</v>
      </c>
      <c r="F432" s="214">
        <f>VLOOKUP(B432,GD_LCD_HS_LNS!$B$4:$E$1000,4,FALSE)</f>
        <v>3100000</v>
      </c>
      <c r="G432" s="215">
        <f>VLOOKUP(B432,GD_CHUNG!$B$5:$N$594,13,FALSE)</f>
        <v>10520912391010</v>
      </c>
      <c r="H432" s="216">
        <f>VLOOKUP(B432,GD_CHAM_CONG!$C$6:$AN$997,38,FALSE)</f>
        <v>27</v>
      </c>
      <c r="I432" s="216">
        <f>VLOOKUP(B432,GD_CHAM_CONG!$C$6:$AS$997,39,FALSE)+VLOOKUP(B432,GD_CHAM_CONG!$C$6:$AS$997,40,FALSE)+VLOOKUP(B432,GD_CHAM_CONG!$C$6:$AS$997,41,FALSE)+VLOOKUP(B432,GD_CHAM_CONG!$C$6:$AS$997,42,FALSE)+VLOOKUP(B432,GD_CHAM_CONG!$C$6:$AS$997,43,FALSE)</f>
        <v>0</v>
      </c>
      <c r="J432" s="216">
        <f>VLOOKUP(B432,GD_CHAM_CONG!$C$6:$AV$997,44,FALSE)+VLOOKUP(B432,GD_CHAM_CONG!$C$6:$AV$997,45,FALSE)+VLOOKUP(B432,GD_CHAM_CONG!$C$6:$AV$997,46,FALSE)</f>
        <v>0</v>
      </c>
      <c r="K432" s="216">
        <f>VLOOKUP(B432,GD_CHAM_CONG!$C$6:$AW$997,47,FALSE)</f>
        <v>0</v>
      </c>
      <c r="L432" s="216">
        <f>VLOOKUP(B432,GD_CHAM_CONG!$C$6:$AZ$997,47,FALSE)+VLOOKUP(B432,GD_CHAM_CONG!$C$6:$AZ$997,48,FALSE)</f>
        <v>0</v>
      </c>
      <c r="M432" s="216">
        <f>VLOOKUP(B432,GD_CHAM_CONG!$C$6:$BF$997,50,FALSE)+VLOOKUP(B432,GD_CHAM_CONG!$C$6:$BF$997,51,FALSE)+VLOOKUP(B432,GD_CHAM_CONG!$C$6:$BF$997,52,FALSE)+VLOOKUP(B432,GD_CHAM_CONG!$C$6:$BF$997,53,FALSE)+VLOOKUP(B432,GD_CHAM_CONG!$C$6:$BF$997,54,FALSE)</f>
        <v>0</v>
      </c>
      <c r="N432" s="217">
        <f>VLOOKUP(B432,GD_CHAM_CONG!$C$1:$BJ$480,60,FALSE)</f>
        <v>1</v>
      </c>
      <c r="O432" s="218">
        <f>RPT_LNS_LUONG_CHE_DO!BA434</f>
        <v>7020000</v>
      </c>
      <c r="P432" s="218">
        <f>VLOOKUP(B432,RPT_LNS_LUONG_CHE_DO!$B$5:$CA$989,78,FALSE)</f>
        <v>0</v>
      </c>
      <c r="Q432" s="218">
        <f>VLOOKUP(B432,RPT_PHU_CAP_TN!$B$5:$G$1000,6,FALSE)</f>
        <v>0</v>
      </c>
      <c r="R432" s="218">
        <f>VLOOKUP(B432,RPT_TIEN_AN_TRUA!$B$5:$I$1000,8,FALSE)</f>
        <v>680000</v>
      </c>
      <c r="S432" s="218">
        <f>VLOOKUP(B432,RPT_LNS_LUONG_CHE_DO!$B$5:$BV$993,68,FALSE)+VLOOKUP(B432,RPT_LNS_LUONG_CHE_DO!$B$5:$BW$993,69,FALSE)</f>
        <v>0</v>
      </c>
      <c r="T432" s="218">
        <f t="shared" si="8"/>
        <v>7700000</v>
      </c>
      <c r="U432" s="219">
        <f>VLOOKUP(B432,RPT_BAO_HIEM!$B$5:$N$1000,11,FALSE)</f>
        <v>248000</v>
      </c>
      <c r="V432" s="219">
        <f>VLOOKUP(B432,RPT_BAO_HIEM!$B$5:$N$1000,12,FALSE)</f>
        <v>46500</v>
      </c>
      <c r="W432" s="219">
        <f>VLOOKUP(B432,RPT_BAO_HIEM!$B$5:$N$1000,13,FALSE)</f>
        <v>31000</v>
      </c>
      <c r="X432" s="220">
        <f>VLOOKUP(B432,RPT_DOAN_PHI!$B$5:$H$968,7,FALSE)</f>
        <v>70200</v>
      </c>
      <c r="Y432" s="219">
        <f>VLOOKUP(B432,RPT_THUE!$B$5:$H$933,7,FALSE)</f>
        <v>0</v>
      </c>
      <c r="Z432" s="219">
        <f t="shared" si="9"/>
        <v>395700</v>
      </c>
      <c r="AA432" s="221">
        <f t="shared" si="10"/>
        <v>7304300</v>
      </c>
      <c r="AB432" s="221"/>
      <c r="AC432" s="221"/>
      <c r="AD432" s="221">
        <f t="shared" si="15"/>
        <v>7304300</v>
      </c>
      <c r="AE432">
        <v>7304300</v>
      </c>
      <c r="AF432" s="338">
        <f t="shared" si="22"/>
        <v>0</v>
      </c>
    </row>
    <row r="433" spans="1:32" ht="14.25" x14ac:dyDescent="0.2">
      <c r="A433" s="89">
        <f t="shared" si="23"/>
        <v>430</v>
      </c>
      <c r="B433" s="212">
        <f>GD_CHUNG!B435</f>
        <v>10773</v>
      </c>
      <c r="C433" s="212" t="str">
        <f>GD_CHUNG!C435</f>
        <v>Nguyễn Thị Mến</v>
      </c>
      <c r="D433" s="212" t="str">
        <f>GD_CHUNG!D435</f>
        <v>Nv VS MB</v>
      </c>
      <c r="E433" s="213" t="str">
        <f>GD_CHUNG!G435</f>
        <v>HDKX</v>
      </c>
      <c r="F433" s="214">
        <f>VLOOKUP(B433,GD_LCD_HS_LNS!$B$4:$E$1000,4,FALSE)</f>
        <v>3100000</v>
      </c>
      <c r="G433" s="215">
        <f>VLOOKUP(B433,GD_CHUNG!$B$5:$N$594,13,FALSE)</f>
        <v>10520052686018</v>
      </c>
      <c r="H433" s="216">
        <f>VLOOKUP(B433,GD_CHAM_CONG!$C$6:$AN$997,38,FALSE)</f>
        <v>27</v>
      </c>
      <c r="I433" s="216">
        <f>VLOOKUP(B433,GD_CHAM_CONG!$C$6:$AS$997,39,FALSE)+VLOOKUP(B433,GD_CHAM_CONG!$C$6:$AS$997,40,FALSE)+VLOOKUP(B433,GD_CHAM_CONG!$C$6:$AS$997,41,FALSE)+VLOOKUP(B433,GD_CHAM_CONG!$C$6:$AS$997,42,FALSE)+VLOOKUP(B433,GD_CHAM_CONG!$C$6:$AS$997,43,FALSE)</f>
        <v>0</v>
      </c>
      <c r="J433" s="216">
        <f>VLOOKUP(B433,GD_CHAM_CONG!$C$6:$AV$997,44,FALSE)+VLOOKUP(B433,GD_CHAM_CONG!$C$6:$AV$997,45,FALSE)+VLOOKUP(B433,GD_CHAM_CONG!$C$6:$AV$997,46,FALSE)</f>
        <v>0</v>
      </c>
      <c r="K433" s="216">
        <f>VLOOKUP(B433,GD_CHAM_CONG!$C$6:$AW$997,47,FALSE)</f>
        <v>0</v>
      </c>
      <c r="L433" s="216">
        <f>VLOOKUP(B433,GD_CHAM_CONG!$C$6:$AZ$997,47,FALSE)+VLOOKUP(B433,GD_CHAM_CONG!$C$6:$AZ$997,48,FALSE)</f>
        <v>0</v>
      </c>
      <c r="M433" s="216">
        <f>VLOOKUP(B433,GD_CHAM_CONG!$C$6:$BF$997,50,FALSE)+VLOOKUP(B433,GD_CHAM_CONG!$C$6:$BF$997,51,FALSE)+VLOOKUP(B433,GD_CHAM_CONG!$C$6:$BF$997,52,FALSE)+VLOOKUP(B433,GD_CHAM_CONG!$C$6:$BF$997,53,FALSE)+VLOOKUP(B433,GD_CHAM_CONG!$C$6:$BF$997,54,FALSE)</f>
        <v>0</v>
      </c>
      <c r="N433" s="217">
        <f>VLOOKUP(B433,GD_CHAM_CONG!$C$1:$BJ$480,60,FALSE)</f>
        <v>1</v>
      </c>
      <c r="O433" s="218">
        <f>RPT_LNS_LUONG_CHE_DO!BA435</f>
        <v>7425000</v>
      </c>
      <c r="P433" s="218">
        <f>VLOOKUP(B433,RPT_LNS_LUONG_CHE_DO!$B$5:$CA$989,78,FALSE)</f>
        <v>0</v>
      </c>
      <c r="Q433" s="218">
        <f>VLOOKUP(B433,RPT_PHU_CAP_TN!$B$5:$G$1000,6,FALSE)</f>
        <v>155000</v>
      </c>
      <c r="R433" s="218">
        <f>VLOOKUP(B433,RPT_TIEN_AN_TRUA!$B$5:$I$1000,8,FALSE)</f>
        <v>680000</v>
      </c>
      <c r="S433" s="218">
        <f>VLOOKUP(B433,RPT_LNS_LUONG_CHE_DO!$B$5:$BV$993,68,FALSE)+VLOOKUP(B433,RPT_LNS_LUONG_CHE_DO!$B$5:$BW$993,69,FALSE)</f>
        <v>0</v>
      </c>
      <c r="T433" s="218">
        <f t="shared" si="8"/>
        <v>8260000</v>
      </c>
      <c r="U433" s="219">
        <f>VLOOKUP(B433,RPT_BAO_HIEM!$B$5:$N$1000,11,FALSE)</f>
        <v>248000</v>
      </c>
      <c r="V433" s="219">
        <f>VLOOKUP(B433,RPT_BAO_HIEM!$B$5:$N$1000,12,FALSE)</f>
        <v>46500</v>
      </c>
      <c r="W433" s="219">
        <f>VLOOKUP(B433,RPT_BAO_HIEM!$B$5:$N$1000,13,FALSE)</f>
        <v>31000</v>
      </c>
      <c r="X433" s="220">
        <f>VLOOKUP(B433,RPT_DOAN_PHI!$B$5:$H$968,7,FALSE)</f>
        <v>75800</v>
      </c>
      <c r="Y433" s="219">
        <f>VLOOKUP(B433,RPT_THUE!$B$5:$H$933,7,FALSE)</f>
        <v>0</v>
      </c>
      <c r="Z433" s="219">
        <f t="shared" si="9"/>
        <v>401300</v>
      </c>
      <c r="AA433" s="221">
        <f t="shared" si="10"/>
        <v>7858700</v>
      </c>
      <c r="AB433" s="221"/>
      <c r="AC433" s="221"/>
      <c r="AD433" s="221">
        <f t="shared" si="15"/>
        <v>7858700</v>
      </c>
      <c r="AE433">
        <v>7858700</v>
      </c>
      <c r="AF433" s="338">
        <f t="shared" si="22"/>
        <v>0</v>
      </c>
    </row>
    <row r="434" spans="1:32" ht="14.25" x14ac:dyDescent="0.2">
      <c r="A434" s="89">
        <f t="shared" si="23"/>
        <v>431</v>
      </c>
      <c r="B434" s="212">
        <f>GD_CHUNG!B436</f>
        <v>10774</v>
      </c>
      <c r="C434" s="212" t="str">
        <f>GD_CHUNG!C436</f>
        <v>Lò Thị Phượng</v>
      </c>
      <c r="D434" s="212" t="str">
        <f>GD_CHUNG!D436</f>
        <v>Nv VS MB</v>
      </c>
      <c r="E434" s="213" t="str">
        <f>GD_CHUNG!G436</f>
        <v>HDKX</v>
      </c>
      <c r="F434" s="214">
        <f>VLOOKUP(B434,GD_LCD_HS_LNS!$B$4:$E$1000,4,FALSE)</f>
        <v>3100000</v>
      </c>
      <c r="G434" s="215">
        <f>VLOOKUP(B434,GD_CHUNG!$B$5:$N$594,13,FALSE)</f>
        <v>10523608618016</v>
      </c>
      <c r="H434" s="216">
        <f>VLOOKUP(B434,GD_CHAM_CONG!$C$6:$AN$997,38,FALSE)</f>
        <v>0</v>
      </c>
      <c r="I434" s="216">
        <f>VLOOKUP(B434,GD_CHAM_CONG!$C$6:$AS$997,39,FALSE)+VLOOKUP(B434,GD_CHAM_CONG!$C$6:$AS$997,40,FALSE)+VLOOKUP(B434,GD_CHAM_CONG!$C$6:$AS$997,41,FALSE)+VLOOKUP(B434,GD_CHAM_CONG!$C$6:$AS$997,42,FALSE)+VLOOKUP(B434,GD_CHAM_CONG!$C$6:$AS$997,43,FALSE)</f>
        <v>0</v>
      </c>
      <c r="J434" s="216">
        <f>VLOOKUP(B434,GD_CHAM_CONG!$C$6:$AV$997,44,FALSE)+VLOOKUP(B434,GD_CHAM_CONG!$C$6:$AV$997,45,FALSE)+VLOOKUP(B434,GD_CHAM_CONG!$C$6:$AV$997,46,FALSE)</f>
        <v>0</v>
      </c>
      <c r="K434" s="216">
        <f>VLOOKUP(B434,GD_CHAM_CONG!$C$6:$AW$997,47,FALSE)</f>
        <v>0</v>
      </c>
      <c r="L434" s="216">
        <f>VLOOKUP(B434,GD_CHAM_CONG!$C$6:$AZ$997,47,FALSE)+VLOOKUP(B434,GD_CHAM_CONG!$C$6:$AZ$997,48,FALSE)</f>
        <v>0</v>
      </c>
      <c r="M434" s="216">
        <f>VLOOKUP(B434,GD_CHAM_CONG!$C$6:$BF$997,50,FALSE)+VLOOKUP(B434,GD_CHAM_CONG!$C$6:$BF$997,51,FALSE)+VLOOKUP(B434,GD_CHAM_CONG!$C$6:$BF$997,52,FALSE)+VLOOKUP(B434,GD_CHAM_CONG!$C$6:$BF$997,53,FALSE)+VLOOKUP(B434,GD_CHAM_CONG!$C$6:$BF$997,54,FALSE)</f>
        <v>0</v>
      </c>
      <c r="N434" s="217">
        <f>VLOOKUP(B434,GD_CHAM_CONG!$C$1:$BJ$480,60,FALSE)</f>
        <v>1</v>
      </c>
      <c r="O434" s="218">
        <f>RPT_LNS_LUONG_CHE_DO!BA436</f>
        <v>0</v>
      </c>
      <c r="P434" s="218">
        <f>VLOOKUP(B434,RPT_LNS_LUONG_CHE_DO!$B$5:$CA$989,78,FALSE)</f>
        <v>0</v>
      </c>
      <c r="Q434" s="218">
        <f>VLOOKUP(B434,RPT_PHU_CAP_TN!$B$5:$G$1000,6,FALSE)</f>
        <v>0</v>
      </c>
      <c r="R434" s="218">
        <f>VLOOKUP(B434,RPT_TIEN_AN_TRUA!$B$5:$I$1000,8,FALSE)</f>
        <v>0</v>
      </c>
      <c r="S434" s="218">
        <f>VLOOKUP(B434,RPT_LNS_LUONG_CHE_DO!$B$5:$BV$993,68,FALSE)+VLOOKUP(B434,RPT_LNS_LUONG_CHE_DO!$B$5:$BW$993,69,FALSE)</f>
        <v>0</v>
      </c>
      <c r="T434" s="218">
        <f t="shared" si="8"/>
        <v>0</v>
      </c>
      <c r="U434" s="219">
        <f>VLOOKUP(B434,RPT_BAO_HIEM!$B$5:$N$1000,11,FALSE)</f>
        <v>0</v>
      </c>
      <c r="V434" s="219">
        <f>VLOOKUP(B434,RPT_BAO_HIEM!$B$5:$N$1000,12,FALSE)</f>
        <v>0</v>
      </c>
      <c r="W434" s="219">
        <f>VLOOKUP(B434,RPT_BAO_HIEM!$B$5:$N$1000,13,FALSE)</f>
        <v>0</v>
      </c>
      <c r="X434" s="220">
        <f>VLOOKUP(B434,RPT_DOAN_PHI!$B$5:$H$968,7,FALSE)</f>
        <v>0</v>
      </c>
      <c r="Y434" s="219">
        <f>VLOOKUP(B434,RPT_THUE!$B$5:$H$933,7,FALSE)</f>
        <v>0</v>
      </c>
      <c r="Z434" s="219">
        <f t="shared" si="9"/>
        <v>0</v>
      </c>
      <c r="AA434" s="221">
        <f t="shared" si="10"/>
        <v>0</v>
      </c>
      <c r="AB434" s="221"/>
      <c r="AC434" s="221"/>
      <c r="AD434" s="221">
        <f t="shared" si="15"/>
        <v>0</v>
      </c>
      <c r="AE434">
        <v>0</v>
      </c>
      <c r="AF434" s="338">
        <f t="shared" si="22"/>
        <v>0</v>
      </c>
    </row>
    <row r="435" spans="1:32" ht="14.25" x14ac:dyDescent="0.2">
      <c r="A435" s="89">
        <f t="shared" si="23"/>
        <v>432</v>
      </c>
      <c r="B435" s="212">
        <f>GD_CHUNG!B437</f>
        <v>10775</v>
      </c>
      <c r="C435" s="212" t="str">
        <f>GD_CHUNG!C437</f>
        <v>Đặng Thị Thu Hường</v>
      </c>
      <c r="D435" s="212" t="str">
        <f>GD_CHUNG!D437</f>
        <v>Nv VS MB</v>
      </c>
      <c r="E435" s="213" t="str">
        <f>GD_CHUNG!G437</f>
        <v>HDKX</v>
      </c>
      <c r="F435" s="214">
        <f>VLOOKUP(B435,GD_LCD_HS_LNS!$B$4:$E$1000,4,FALSE)</f>
        <v>4456000</v>
      </c>
      <c r="G435" s="215">
        <f>VLOOKUP(B435,GD_CHUNG!$B$5:$N$594,13,FALSE)</f>
        <v>10522161456017</v>
      </c>
      <c r="H435" s="216">
        <f>VLOOKUP(B435,GD_CHAM_CONG!$C$6:$AN$997,38,FALSE)</f>
        <v>27</v>
      </c>
      <c r="I435" s="216">
        <f>VLOOKUP(B435,GD_CHAM_CONG!$C$6:$AS$997,39,FALSE)+VLOOKUP(B435,GD_CHAM_CONG!$C$6:$AS$997,40,FALSE)+VLOOKUP(B435,GD_CHAM_CONG!$C$6:$AS$997,41,FALSE)+VLOOKUP(B435,GD_CHAM_CONG!$C$6:$AS$997,42,FALSE)+VLOOKUP(B435,GD_CHAM_CONG!$C$6:$AS$997,43,FALSE)</f>
        <v>0</v>
      </c>
      <c r="J435" s="216">
        <f>VLOOKUP(B435,GD_CHAM_CONG!$C$6:$AV$997,44,FALSE)+VLOOKUP(B435,GD_CHAM_CONG!$C$6:$AV$997,45,FALSE)+VLOOKUP(B435,GD_CHAM_CONG!$C$6:$AV$997,46,FALSE)</f>
        <v>0</v>
      </c>
      <c r="K435" s="216">
        <f>VLOOKUP(B435,GD_CHAM_CONG!$C$6:$AW$997,47,FALSE)</f>
        <v>0</v>
      </c>
      <c r="L435" s="216">
        <f>VLOOKUP(B435,GD_CHAM_CONG!$C$6:$AZ$997,47,FALSE)+VLOOKUP(B435,GD_CHAM_CONG!$C$6:$AZ$997,48,FALSE)</f>
        <v>0</v>
      </c>
      <c r="M435" s="216">
        <f>VLOOKUP(B435,GD_CHAM_CONG!$C$6:$BF$997,50,FALSE)+VLOOKUP(B435,GD_CHAM_CONG!$C$6:$BF$997,51,FALSE)+VLOOKUP(B435,GD_CHAM_CONG!$C$6:$BF$997,52,FALSE)+VLOOKUP(B435,GD_CHAM_CONG!$C$6:$BF$997,53,FALSE)+VLOOKUP(B435,GD_CHAM_CONG!$C$6:$BF$997,54,FALSE)</f>
        <v>0</v>
      </c>
      <c r="N435" s="217">
        <f>VLOOKUP(B435,GD_CHAM_CONG!$C$1:$BJ$480,60,FALSE)</f>
        <v>1</v>
      </c>
      <c r="O435" s="218">
        <f>RPT_LNS_LUONG_CHE_DO!BA437</f>
        <v>7875000</v>
      </c>
      <c r="P435" s="218">
        <f>VLOOKUP(B435,RPT_LNS_LUONG_CHE_DO!$B$5:$CA$989,78,FALSE)</f>
        <v>0</v>
      </c>
      <c r="Q435" s="218">
        <f>VLOOKUP(B435,RPT_PHU_CAP_TN!$B$5:$G$1000,6,FALSE)</f>
        <v>0</v>
      </c>
      <c r="R435" s="218">
        <f>VLOOKUP(B435,RPT_TIEN_AN_TRUA!$B$5:$I$1000,8,FALSE)</f>
        <v>680000</v>
      </c>
      <c r="S435" s="218">
        <f>VLOOKUP(B435,RPT_LNS_LUONG_CHE_DO!$B$5:$BV$993,68,FALSE)+VLOOKUP(B435,RPT_LNS_LUONG_CHE_DO!$B$5:$BW$993,69,FALSE)</f>
        <v>0</v>
      </c>
      <c r="T435" s="218">
        <f t="shared" si="8"/>
        <v>8555000</v>
      </c>
      <c r="U435" s="219">
        <f>VLOOKUP(B435,RPT_BAO_HIEM!$B$5:$N$1000,11,FALSE)</f>
        <v>356480</v>
      </c>
      <c r="V435" s="219">
        <f>VLOOKUP(B435,RPT_BAO_HIEM!$B$5:$N$1000,12,FALSE)</f>
        <v>66840</v>
      </c>
      <c r="W435" s="219">
        <f>VLOOKUP(B435,RPT_BAO_HIEM!$B$5:$N$1000,13,FALSE)</f>
        <v>44560</v>
      </c>
      <c r="X435" s="220">
        <f>VLOOKUP(B435,RPT_DOAN_PHI!$B$5:$H$968,7,FALSE)</f>
        <v>78750</v>
      </c>
      <c r="Y435" s="219">
        <f>VLOOKUP(B435,RPT_THUE!$B$5:$H$933,7,FALSE)</f>
        <v>0</v>
      </c>
      <c r="Z435" s="219">
        <f t="shared" si="9"/>
        <v>546630</v>
      </c>
      <c r="AA435" s="221">
        <f t="shared" si="10"/>
        <v>8008370</v>
      </c>
      <c r="AB435" s="221"/>
      <c r="AC435" s="221"/>
      <c r="AD435" s="221">
        <f t="shared" si="15"/>
        <v>8008370</v>
      </c>
      <c r="AE435">
        <v>8008370</v>
      </c>
      <c r="AF435" s="338">
        <f t="shared" si="22"/>
        <v>0</v>
      </c>
    </row>
    <row r="436" spans="1:32" ht="14.25" x14ac:dyDescent="0.2">
      <c r="A436" s="89">
        <f t="shared" si="23"/>
        <v>433</v>
      </c>
      <c r="B436" s="212">
        <f>GD_CHUNG!B438</f>
        <v>10776</v>
      </c>
      <c r="C436" s="212" t="str">
        <f>GD_CHUNG!C438</f>
        <v>Nguyễn Thị Thu</v>
      </c>
      <c r="D436" s="212" t="str">
        <f>GD_CHUNG!D438</f>
        <v>Nv VS MB</v>
      </c>
      <c r="E436" s="213" t="str">
        <f>GD_CHUNG!G438</f>
        <v>HDKX</v>
      </c>
      <c r="F436" s="214">
        <f>VLOOKUP(B436,GD_LCD_HS_LNS!$B$4:$E$1000,4,FALSE)</f>
        <v>3100000</v>
      </c>
      <c r="G436" s="215">
        <f>VLOOKUP(B436,GD_CHUNG!$B$5:$N$594,13,FALSE)</f>
        <v>10521482614017</v>
      </c>
      <c r="H436" s="216">
        <f>VLOOKUP(B436,GD_CHAM_CONG!$C$6:$AN$997,38,FALSE)</f>
        <v>0</v>
      </c>
      <c r="I436" s="216">
        <f>VLOOKUP(B436,GD_CHAM_CONG!$C$6:$AS$997,39,FALSE)+VLOOKUP(B436,GD_CHAM_CONG!$C$6:$AS$997,40,FALSE)+VLOOKUP(B436,GD_CHAM_CONG!$C$6:$AS$997,41,FALSE)+VLOOKUP(B436,GD_CHAM_CONG!$C$6:$AS$997,42,FALSE)+VLOOKUP(B436,GD_CHAM_CONG!$C$6:$AS$997,43,FALSE)</f>
        <v>0</v>
      </c>
      <c r="J436" s="216">
        <f>VLOOKUP(B436,GD_CHAM_CONG!$C$6:$AV$997,44,FALSE)+VLOOKUP(B436,GD_CHAM_CONG!$C$6:$AV$997,45,FALSE)+VLOOKUP(B436,GD_CHAM_CONG!$C$6:$AV$997,46,FALSE)</f>
        <v>27</v>
      </c>
      <c r="K436" s="216">
        <f>VLOOKUP(B436,GD_CHAM_CONG!$C$6:$AW$997,47,FALSE)</f>
        <v>0</v>
      </c>
      <c r="L436" s="216">
        <f>VLOOKUP(B436,GD_CHAM_CONG!$C$6:$AZ$997,47,FALSE)+VLOOKUP(B436,GD_CHAM_CONG!$C$6:$AZ$997,48,FALSE)</f>
        <v>0</v>
      </c>
      <c r="M436" s="216">
        <f>VLOOKUP(B436,GD_CHAM_CONG!$C$6:$BF$997,50,FALSE)+VLOOKUP(B436,GD_CHAM_CONG!$C$6:$BF$997,51,FALSE)+VLOOKUP(B436,GD_CHAM_CONG!$C$6:$BF$997,52,FALSE)+VLOOKUP(B436,GD_CHAM_CONG!$C$6:$BF$997,53,FALSE)+VLOOKUP(B436,GD_CHAM_CONG!$C$6:$BF$997,54,FALSE)</f>
        <v>0</v>
      </c>
      <c r="N436" s="217">
        <f>VLOOKUP(B436,GD_CHAM_CONG!$C$1:$BJ$480,60,FALSE)</f>
        <v>1</v>
      </c>
      <c r="O436" s="218">
        <f>RPT_LNS_LUONG_CHE_DO!BA438</f>
        <v>702000.00000000012</v>
      </c>
      <c r="P436" s="218">
        <f>VLOOKUP(B436,RPT_LNS_LUONG_CHE_DO!$B$5:$CA$989,78,FALSE)</f>
        <v>0</v>
      </c>
      <c r="Q436" s="218">
        <f>VLOOKUP(B436,RPT_PHU_CAP_TN!$B$5:$G$1000,6,FALSE)</f>
        <v>0</v>
      </c>
      <c r="R436" s="218">
        <f>VLOOKUP(B436,RPT_TIEN_AN_TRUA!$B$5:$I$1000,8,FALSE)</f>
        <v>0</v>
      </c>
      <c r="S436" s="218">
        <f>VLOOKUP(B436,RPT_LNS_LUONG_CHE_DO!$B$5:$BV$993,68,FALSE)+VLOOKUP(B436,RPT_LNS_LUONG_CHE_DO!$B$5:$BW$993,69,FALSE)</f>
        <v>0</v>
      </c>
      <c r="T436" s="218">
        <f t="shared" si="8"/>
        <v>702000.00000000012</v>
      </c>
      <c r="U436" s="219">
        <f>VLOOKUP(B436,RPT_BAO_HIEM!$B$5:$N$1000,11,FALSE)</f>
        <v>0</v>
      </c>
      <c r="V436" s="219">
        <f>VLOOKUP(B436,RPT_BAO_HIEM!$B$5:$N$1000,12,FALSE)</f>
        <v>0</v>
      </c>
      <c r="W436" s="219">
        <f>VLOOKUP(B436,RPT_BAO_HIEM!$B$5:$N$1000,13,FALSE)</f>
        <v>0</v>
      </c>
      <c r="X436" s="220">
        <f>VLOOKUP(B436,RPT_DOAN_PHI!$B$5:$H$968,7,FALSE)</f>
        <v>7020</v>
      </c>
      <c r="Y436" s="219">
        <f>VLOOKUP(B436,RPT_THUE!$B$5:$H$933,7,FALSE)</f>
        <v>0</v>
      </c>
      <c r="Z436" s="219">
        <f t="shared" si="9"/>
        <v>7020</v>
      </c>
      <c r="AA436" s="221">
        <f t="shared" si="10"/>
        <v>694980.00000000012</v>
      </c>
      <c r="AB436" s="221"/>
      <c r="AC436" s="221"/>
      <c r="AD436" s="221">
        <f t="shared" si="15"/>
        <v>694980.00000000012</v>
      </c>
      <c r="AE436">
        <v>694980.00000000012</v>
      </c>
      <c r="AF436" s="338">
        <f t="shared" si="22"/>
        <v>0</v>
      </c>
    </row>
    <row r="437" spans="1:32" ht="14.25" x14ac:dyDescent="0.2">
      <c r="A437" s="89">
        <f t="shared" si="23"/>
        <v>434</v>
      </c>
      <c r="B437" s="212">
        <f>GD_CHUNG!B439</f>
        <v>10777</v>
      </c>
      <c r="C437" s="212" t="str">
        <f>GD_CHUNG!C439</f>
        <v>Nguyễn Thị Lý</v>
      </c>
      <c r="D437" s="212" t="str">
        <f>GD_CHUNG!D439</f>
        <v>Nv VS MB</v>
      </c>
      <c r="E437" s="213" t="str">
        <f>GD_CHUNG!G439</f>
        <v>HDKX</v>
      </c>
      <c r="F437" s="214">
        <f>VLOOKUP(B437,GD_LCD_HS_LNS!$B$4:$E$1000,4,FALSE)</f>
        <v>3100000</v>
      </c>
      <c r="G437" s="215">
        <f>VLOOKUP(B437,GD_CHUNG!$B$5:$N$594,13,FALSE)</f>
        <v>10523608658018</v>
      </c>
      <c r="H437" s="216">
        <f>VLOOKUP(B437,GD_CHAM_CONG!$C$6:$AN$997,38,FALSE)</f>
        <v>27</v>
      </c>
      <c r="I437" s="216">
        <f>VLOOKUP(B437,GD_CHAM_CONG!$C$6:$AS$997,39,FALSE)+VLOOKUP(B437,GD_CHAM_CONG!$C$6:$AS$997,40,FALSE)+VLOOKUP(B437,GD_CHAM_CONG!$C$6:$AS$997,41,FALSE)+VLOOKUP(B437,GD_CHAM_CONG!$C$6:$AS$997,42,FALSE)+VLOOKUP(B437,GD_CHAM_CONG!$C$6:$AS$997,43,FALSE)</f>
        <v>0</v>
      </c>
      <c r="J437" s="216">
        <f>VLOOKUP(B437,GD_CHAM_CONG!$C$6:$AV$997,44,FALSE)+VLOOKUP(B437,GD_CHAM_CONG!$C$6:$AV$997,45,FALSE)+VLOOKUP(B437,GD_CHAM_CONG!$C$6:$AV$997,46,FALSE)</f>
        <v>0</v>
      </c>
      <c r="K437" s="216">
        <f>VLOOKUP(B437,GD_CHAM_CONG!$C$6:$AW$997,47,FALSE)</f>
        <v>0</v>
      </c>
      <c r="L437" s="216">
        <f>VLOOKUP(B437,GD_CHAM_CONG!$C$6:$AZ$997,47,FALSE)+VLOOKUP(B437,GD_CHAM_CONG!$C$6:$AZ$997,48,FALSE)</f>
        <v>0</v>
      </c>
      <c r="M437" s="216">
        <f>VLOOKUP(B437,GD_CHAM_CONG!$C$6:$BF$997,50,FALSE)+VLOOKUP(B437,GD_CHAM_CONG!$C$6:$BF$997,51,FALSE)+VLOOKUP(B437,GD_CHAM_CONG!$C$6:$BF$997,52,FALSE)+VLOOKUP(B437,GD_CHAM_CONG!$C$6:$BF$997,53,FALSE)+VLOOKUP(B437,GD_CHAM_CONG!$C$6:$BF$997,54,FALSE)</f>
        <v>0</v>
      </c>
      <c r="N437" s="217">
        <f>VLOOKUP(B437,GD_CHAM_CONG!$C$1:$BJ$480,60,FALSE)</f>
        <v>1</v>
      </c>
      <c r="O437" s="218">
        <f>RPT_LNS_LUONG_CHE_DO!BA439</f>
        <v>7020000</v>
      </c>
      <c r="P437" s="218">
        <f>VLOOKUP(B437,RPT_LNS_LUONG_CHE_DO!$B$5:$CA$989,78,FALSE)</f>
        <v>0</v>
      </c>
      <c r="Q437" s="218">
        <f>VLOOKUP(B437,RPT_PHU_CAP_TN!$B$5:$G$1000,6,FALSE)</f>
        <v>0</v>
      </c>
      <c r="R437" s="218">
        <f>VLOOKUP(B437,RPT_TIEN_AN_TRUA!$B$5:$I$1000,8,FALSE)</f>
        <v>680000</v>
      </c>
      <c r="S437" s="218">
        <f>VLOOKUP(B437,RPT_LNS_LUONG_CHE_DO!$B$5:$BV$993,68,FALSE)+VLOOKUP(B437,RPT_LNS_LUONG_CHE_DO!$B$5:$BW$993,69,FALSE)</f>
        <v>0</v>
      </c>
      <c r="T437" s="218">
        <f t="shared" si="8"/>
        <v>7700000</v>
      </c>
      <c r="U437" s="219">
        <f>VLOOKUP(B437,RPT_BAO_HIEM!$B$5:$N$1000,11,FALSE)</f>
        <v>248000</v>
      </c>
      <c r="V437" s="219">
        <f>VLOOKUP(B437,RPT_BAO_HIEM!$B$5:$N$1000,12,FALSE)</f>
        <v>46500</v>
      </c>
      <c r="W437" s="219">
        <f>VLOOKUP(B437,RPT_BAO_HIEM!$B$5:$N$1000,13,FALSE)</f>
        <v>31000</v>
      </c>
      <c r="X437" s="220">
        <f>VLOOKUP(B437,RPT_DOAN_PHI!$B$5:$H$968,7,FALSE)</f>
        <v>70200</v>
      </c>
      <c r="Y437" s="219">
        <f>VLOOKUP(B437,RPT_THUE!$B$5:$H$933,7,FALSE)</f>
        <v>219450</v>
      </c>
      <c r="Z437" s="219">
        <f t="shared" si="9"/>
        <v>615150</v>
      </c>
      <c r="AA437" s="221">
        <f t="shared" si="10"/>
        <v>7084850</v>
      </c>
      <c r="AB437" s="221"/>
      <c r="AC437" s="221"/>
      <c r="AD437" s="221">
        <f t="shared" si="15"/>
        <v>7084850</v>
      </c>
      <c r="AE437">
        <v>7084850</v>
      </c>
      <c r="AF437" s="338">
        <f t="shared" si="22"/>
        <v>0</v>
      </c>
    </row>
    <row r="438" spans="1:32" ht="14.25" x14ac:dyDescent="0.2">
      <c r="A438" s="89">
        <f t="shared" si="23"/>
        <v>435</v>
      </c>
      <c r="B438" s="212">
        <f>GD_CHUNG!B440</f>
        <v>10780</v>
      </c>
      <c r="C438" s="212" t="str">
        <f>GD_CHUNG!C440</f>
        <v>Hoàng Hải Yến</v>
      </c>
      <c r="D438" s="212" t="str">
        <f>GD_CHUNG!D440</f>
        <v>Nv VS MB</v>
      </c>
      <c r="E438" s="213" t="str">
        <f>GD_CHUNG!G440</f>
        <v>HDKX</v>
      </c>
      <c r="F438" s="214">
        <f>VLOOKUP(B438,GD_LCD_HS_LNS!$B$4:$E$1000,4,FALSE)</f>
        <v>3100000</v>
      </c>
      <c r="G438" s="215">
        <f>VLOOKUP(B438,GD_CHUNG!$B$5:$N$594,13,FALSE)</f>
        <v>10523608711016</v>
      </c>
      <c r="H438" s="216">
        <f>VLOOKUP(B438,GD_CHAM_CONG!$C$6:$AN$997,38,FALSE)</f>
        <v>27</v>
      </c>
      <c r="I438" s="216">
        <f>VLOOKUP(B438,GD_CHAM_CONG!$C$6:$AS$997,39,FALSE)+VLOOKUP(B438,GD_CHAM_CONG!$C$6:$AS$997,40,FALSE)+VLOOKUP(B438,GD_CHAM_CONG!$C$6:$AS$997,41,FALSE)+VLOOKUP(B438,GD_CHAM_CONG!$C$6:$AS$997,42,FALSE)+VLOOKUP(B438,GD_CHAM_CONG!$C$6:$AS$997,43,FALSE)</f>
        <v>0</v>
      </c>
      <c r="J438" s="216">
        <f>VLOOKUP(B438,GD_CHAM_CONG!$C$6:$AV$997,44,FALSE)+VLOOKUP(B438,GD_CHAM_CONG!$C$6:$AV$997,45,FALSE)+VLOOKUP(B438,GD_CHAM_CONG!$C$6:$AV$997,46,FALSE)</f>
        <v>0</v>
      </c>
      <c r="K438" s="216">
        <f>VLOOKUP(B438,GD_CHAM_CONG!$C$6:$AW$997,47,FALSE)</f>
        <v>0</v>
      </c>
      <c r="L438" s="216">
        <f>VLOOKUP(B438,GD_CHAM_CONG!$C$6:$AZ$997,47,FALSE)+VLOOKUP(B438,GD_CHAM_CONG!$C$6:$AZ$997,48,FALSE)</f>
        <v>0</v>
      </c>
      <c r="M438" s="216">
        <f>VLOOKUP(B438,GD_CHAM_CONG!$C$6:$BF$997,50,FALSE)+VLOOKUP(B438,GD_CHAM_CONG!$C$6:$BF$997,51,FALSE)+VLOOKUP(B438,GD_CHAM_CONG!$C$6:$BF$997,52,FALSE)+VLOOKUP(B438,GD_CHAM_CONG!$C$6:$BF$997,53,FALSE)+VLOOKUP(B438,GD_CHAM_CONG!$C$6:$BF$997,54,FALSE)</f>
        <v>0</v>
      </c>
      <c r="N438" s="217">
        <f>VLOOKUP(B438,GD_CHAM_CONG!$C$1:$BJ$480,60,FALSE)</f>
        <v>1</v>
      </c>
      <c r="O438" s="218">
        <f>RPT_LNS_LUONG_CHE_DO!BA440</f>
        <v>7020000</v>
      </c>
      <c r="P438" s="218">
        <f>VLOOKUP(B438,RPT_LNS_LUONG_CHE_DO!$B$5:$CA$989,78,FALSE)</f>
        <v>0</v>
      </c>
      <c r="Q438" s="218">
        <f>VLOOKUP(B438,RPT_PHU_CAP_TN!$B$5:$G$1000,6,FALSE)</f>
        <v>0</v>
      </c>
      <c r="R438" s="218">
        <f>VLOOKUP(B438,RPT_TIEN_AN_TRUA!$B$5:$I$1000,8,FALSE)</f>
        <v>680000</v>
      </c>
      <c r="S438" s="218">
        <f>VLOOKUP(B438,RPT_LNS_LUONG_CHE_DO!$B$5:$BV$993,68,FALSE)+VLOOKUP(B438,RPT_LNS_LUONG_CHE_DO!$B$5:$BW$993,69,FALSE)</f>
        <v>0</v>
      </c>
      <c r="T438" s="218">
        <f t="shared" si="8"/>
        <v>7700000</v>
      </c>
      <c r="U438" s="219">
        <f>VLOOKUP(B438,RPT_BAO_HIEM!$B$5:$N$1000,11,FALSE)</f>
        <v>248000</v>
      </c>
      <c r="V438" s="219">
        <f>VLOOKUP(B438,RPT_BAO_HIEM!$B$5:$N$1000,12,FALSE)</f>
        <v>46500</v>
      </c>
      <c r="W438" s="219">
        <f>VLOOKUP(B438,RPT_BAO_HIEM!$B$5:$N$1000,13,FALSE)</f>
        <v>31000</v>
      </c>
      <c r="X438" s="220">
        <f>VLOOKUP(B438,RPT_DOAN_PHI!$B$5:$H$968,7,FALSE)</f>
        <v>70200</v>
      </c>
      <c r="Y438" s="219">
        <f>VLOOKUP(B438,RPT_THUE!$B$5:$H$933,7,FALSE)</f>
        <v>0</v>
      </c>
      <c r="Z438" s="219">
        <f t="shared" si="9"/>
        <v>395700</v>
      </c>
      <c r="AA438" s="221">
        <f t="shared" si="10"/>
        <v>7304300</v>
      </c>
      <c r="AB438" s="221"/>
      <c r="AC438" s="221"/>
      <c r="AD438" s="221">
        <f t="shared" si="15"/>
        <v>7304300</v>
      </c>
      <c r="AE438">
        <v>7304300</v>
      </c>
      <c r="AF438" s="338">
        <f t="shared" si="22"/>
        <v>0</v>
      </c>
    </row>
    <row r="439" spans="1:32" ht="14.25" x14ac:dyDescent="0.2">
      <c r="A439" s="89">
        <f t="shared" si="23"/>
        <v>436</v>
      </c>
      <c r="B439" s="212">
        <f>GD_CHUNG!B441</f>
        <v>10781</v>
      </c>
      <c r="C439" s="212" t="str">
        <f>GD_CHUNG!C441</f>
        <v>Lê Phương Huyền</v>
      </c>
      <c r="D439" s="212" t="str">
        <f>GD_CHUNG!D441</f>
        <v>Nv VS MB</v>
      </c>
      <c r="E439" s="213" t="str">
        <f>GD_CHUNG!G441</f>
        <v>HDKX</v>
      </c>
      <c r="F439" s="214">
        <f>VLOOKUP(B439,GD_LCD_HS_LNS!$B$4:$E$1000,4,FALSE)</f>
        <v>3100000</v>
      </c>
      <c r="G439" s="215">
        <f>VLOOKUP(B439,GD_CHUNG!$B$5:$N$594,13,FALSE)</f>
        <v>10523608674013</v>
      </c>
      <c r="H439" s="216">
        <f>VLOOKUP(B439,GD_CHAM_CONG!$C$6:$AN$997,38,FALSE)</f>
        <v>27</v>
      </c>
      <c r="I439" s="216">
        <f>VLOOKUP(B439,GD_CHAM_CONG!$C$6:$AS$997,39,FALSE)+VLOOKUP(B439,GD_CHAM_CONG!$C$6:$AS$997,40,FALSE)+VLOOKUP(B439,GD_CHAM_CONG!$C$6:$AS$997,41,FALSE)+VLOOKUP(B439,GD_CHAM_CONG!$C$6:$AS$997,42,FALSE)+VLOOKUP(B439,GD_CHAM_CONG!$C$6:$AS$997,43,FALSE)</f>
        <v>0</v>
      </c>
      <c r="J439" s="216">
        <f>VLOOKUP(B439,GD_CHAM_CONG!$C$6:$AV$997,44,FALSE)+VLOOKUP(B439,GD_CHAM_CONG!$C$6:$AV$997,45,FALSE)+VLOOKUP(B439,GD_CHAM_CONG!$C$6:$AV$997,46,FALSE)</f>
        <v>0</v>
      </c>
      <c r="K439" s="216">
        <f>VLOOKUP(B439,GD_CHAM_CONG!$C$6:$AW$997,47,FALSE)</f>
        <v>0</v>
      </c>
      <c r="L439" s="216">
        <f>VLOOKUP(B439,GD_CHAM_CONG!$C$6:$AZ$997,47,FALSE)+VLOOKUP(B439,GD_CHAM_CONG!$C$6:$AZ$997,48,FALSE)</f>
        <v>0</v>
      </c>
      <c r="M439" s="216">
        <f>VLOOKUP(B439,GD_CHAM_CONG!$C$6:$BF$997,50,FALSE)+VLOOKUP(B439,GD_CHAM_CONG!$C$6:$BF$997,51,FALSE)+VLOOKUP(B439,GD_CHAM_CONG!$C$6:$BF$997,52,FALSE)+VLOOKUP(B439,GD_CHAM_CONG!$C$6:$BF$997,53,FALSE)+VLOOKUP(B439,GD_CHAM_CONG!$C$6:$BF$997,54,FALSE)</f>
        <v>0</v>
      </c>
      <c r="N439" s="217">
        <f>VLOOKUP(B439,GD_CHAM_CONG!$C$1:$BJ$480,60,FALSE)</f>
        <v>1</v>
      </c>
      <c r="O439" s="218">
        <f>RPT_LNS_LUONG_CHE_DO!BA441</f>
        <v>7020000</v>
      </c>
      <c r="P439" s="218">
        <f>VLOOKUP(B439,RPT_LNS_LUONG_CHE_DO!$B$5:$CA$989,78,FALSE)</f>
        <v>0</v>
      </c>
      <c r="Q439" s="218">
        <f>VLOOKUP(B439,RPT_PHU_CAP_TN!$B$5:$G$1000,6,FALSE)</f>
        <v>0</v>
      </c>
      <c r="R439" s="218">
        <f>VLOOKUP(B439,RPT_TIEN_AN_TRUA!$B$5:$I$1000,8,FALSE)</f>
        <v>680000</v>
      </c>
      <c r="S439" s="218">
        <f>VLOOKUP(B439,RPT_LNS_LUONG_CHE_DO!$B$5:$BV$993,68,FALSE)+VLOOKUP(B439,RPT_LNS_LUONG_CHE_DO!$B$5:$BW$993,69,FALSE)</f>
        <v>0</v>
      </c>
      <c r="T439" s="218">
        <f t="shared" si="8"/>
        <v>7700000</v>
      </c>
      <c r="U439" s="219">
        <f>VLOOKUP(B439,RPT_BAO_HIEM!$B$5:$N$1000,11,FALSE)</f>
        <v>248000</v>
      </c>
      <c r="V439" s="219">
        <f>VLOOKUP(B439,RPT_BAO_HIEM!$B$5:$N$1000,12,FALSE)</f>
        <v>46500</v>
      </c>
      <c r="W439" s="219">
        <f>VLOOKUP(B439,RPT_BAO_HIEM!$B$5:$N$1000,13,FALSE)</f>
        <v>31000</v>
      </c>
      <c r="X439" s="220">
        <f>VLOOKUP(B439,RPT_DOAN_PHI!$B$5:$H$968,7,FALSE)</f>
        <v>70200</v>
      </c>
      <c r="Y439" s="219">
        <f>VLOOKUP(B439,RPT_THUE!$B$5:$H$933,7,FALSE)</f>
        <v>39450</v>
      </c>
      <c r="Z439" s="219">
        <f t="shared" si="9"/>
        <v>435150</v>
      </c>
      <c r="AA439" s="221">
        <f t="shared" si="10"/>
        <v>7264850</v>
      </c>
      <c r="AB439" s="221"/>
      <c r="AC439" s="221"/>
      <c r="AD439" s="221">
        <f t="shared" si="15"/>
        <v>7264850</v>
      </c>
      <c r="AE439">
        <v>7264850</v>
      </c>
      <c r="AF439" s="338">
        <f t="shared" si="22"/>
        <v>0</v>
      </c>
    </row>
    <row r="440" spans="1:32" ht="14.25" x14ac:dyDescent="0.2">
      <c r="A440" s="89">
        <f t="shared" si="23"/>
        <v>437</v>
      </c>
      <c r="B440" s="212">
        <f>GD_CHUNG!B442</f>
        <v>10782</v>
      </c>
      <c r="C440" s="212" t="str">
        <f>GD_CHUNG!C442</f>
        <v>Phạm Thị Lan Phương</v>
      </c>
      <c r="D440" s="212" t="str">
        <f>GD_CHUNG!D442</f>
        <v>Nv VS MB</v>
      </c>
      <c r="E440" s="213" t="str">
        <f>GD_CHUNG!G442</f>
        <v>HD3N</v>
      </c>
      <c r="F440" s="214">
        <f>VLOOKUP(B440,GD_LCD_HS_LNS!$B$4:$E$1000,4,FALSE)</f>
        <v>3100000</v>
      </c>
      <c r="G440" s="215">
        <f>VLOOKUP(B440,GD_CHUNG!$B$5:$N$594,13,FALSE)</f>
        <v>19020205572017</v>
      </c>
      <c r="H440" s="216">
        <f>VLOOKUP(B440,GD_CHAM_CONG!$C$6:$AN$997,38,FALSE)</f>
        <v>27</v>
      </c>
      <c r="I440" s="216">
        <f>VLOOKUP(B440,GD_CHAM_CONG!$C$6:$AS$997,39,FALSE)+VLOOKUP(B440,GD_CHAM_CONG!$C$6:$AS$997,40,FALSE)+VLOOKUP(B440,GD_CHAM_CONG!$C$6:$AS$997,41,FALSE)+VLOOKUP(B440,GD_CHAM_CONG!$C$6:$AS$997,42,FALSE)+VLOOKUP(B440,GD_CHAM_CONG!$C$6:$AS$997,43,FALSE)</f>
        <v>0</v>
      </c>
      <c r="J440" s="216">
        <f>VLOOKUP(B440,GD_CHAM_CONG!$C$6:$AV$997,44,FALSE)+VLOOKUP(B440,GD_CHAM_CONG!$C$6:$AV$997,45,FALSE)+VLOOKUP(B440,GD_CHAM_CONG!$C$6:$AV$997,46,FALSE)</f>
        <v>0</v>
      </c>
      <c r="K440" s="216">
        <f>VLOOKUP(B440,GD_CHAM_CONG!$C$6:$AW$997,47,FALSE)</f>
        <v>0</v>
      </c>
      <c r="L440" s="216">
        <f>VLOOKUP(B440,GD_CHAM_CONG!$C$6:$AZ$997,47,FALSE)+VLOOKUP(B440,GD_CHAM_CONG!$C$6:$AZ$997,48,FALSE)</f>
        <v>0</v>
      </c>
      <c r="M440" s="216">
        <f>VLOOKUP(B440,GD_CHAM_CONG!$C$6:$BF$997,50,FALSE)+VLOOKUP(B440,GD_CHAM_CONG!$C$6:$BF$997,51,FALSE)+VLOOKUP(B440,GD_CHAM_CONG!$C$6:$BF$997,52,FALSE)+VLOOKUP(B440,GD_CHAM_CONG!$C$6:$BF$997,53,FALSE)+VLOOKUP(B440,GD_CHAM_CONG!$C$6:$BF$997,54,FALSE)</f>
        <v>0</v>
      </c>
      <c r="N440" s="217">
        <f>VLOOKUP(B440,GD_CHAM_CONG!$C$1:$BJ$480,60,FALSE)</f>
        <v>1</v>
      </c>
      <c r="O440" s="218">
        <f>RPT_LNS_LUONG_CHE_DO!BA442</f>
        <v>6615000</v>
      </c>
      <c r="P440" s="218">
        <f>VLOOKUP(B440,RPT_LNS_LUONG_CHE_DO!$B$5:$CA$989,78,FALSE)</f>
        <v>0</v>
      </c>
      <c r="Q440" s="218">
        <f>VLOOKUP(B440,RPT_PHU_CAP_TN!$B$5:$G$1000,6,FALSE)</f>
        <v>0</v>
      </c>
      <c r="R440" s="218">
        <f>VLOOKUP(B440,RPT_TIEN_AN_TRUA!$B$5:$I$1000,8,FALSE)</f>
        <v>680000</v>
      </c>
      <c r="S440" s="218">
        <f>VLOOKUP(B440,RPT_LNS_LUONG_CHE_DO!$B$5:$BV$993,68,FALSE)+VLOOKUP(B440,RPT_LNS_LUONG_CHE_DO!$B$5:$BW$993,69,FALSE)</f>
        <v>0</v>
      </c>
      <c r="T440" s="218">
        <f t="shared" si="8"/>
        <v>7295000</v>
      </c>
      <c r="U440" s="219">
        <f>VLOOKUP(B440,RPT_BAO_HIEM!$B$5:$N$1000,11,FALSE)</f>
        <v>248000</v>
      </c>
      <c r="V440" s="219">
        <f>VLOOKUP(B440,RPT_BAO_HIEM!$B$5:$N$1000,12,FALSE)</f>
        <v>46500</v>
      </c>
      <c r="W440" s="219">
        <f>VLOOKUP(B440,RPT_BAO_HIEM!$B$5:$N$1000,13,FALSE)</f>
        <v>31000</v>
      </c>
      <c r="X440" s="220">
        <f>VLOOKUP(B440,RPT_DOAN_PHI!$B$5:$H$968,7,FALSE)</f>
        <v>66150</v>
      </c>
      <c r="Y440" s="219">
        <f>VLOOKUP(B440,RPT_THUE!$B$5:$H$933,7,FALSE)</f>
        <v>0</v>
      </c>
      <c r="Z440" s="219">
        <f t="shared" si="9"/>
        <v>391650</v>
      </c>
      <c r="AA440" s="221">
        <f t="shared" si="10"/>
        <v>6903350</v>
      </c>
      <c r="AB440" s="221"/>
      <c r="AC440" s="221"/>
      <c r="AD440" s="221">
        <f t="shared" si="15"/>
        <v>6903350</v>
      </c>
      <c r="AE440">
        <v>6903350</v>
      </c>
      <c r="AF440" s="338">
        <f t="shared" si="22"/>
        <v>0</v>
      </c>
    </row>
    <row r="441" spans="1:32" ht="14.25" x14ac:dyDescent="0.2">
      <c r="A441" s="89">
        <f t="shared" si="23"/>
        <v>438</v>
      </c>
      <c r="B441" s="212">
        <f>GD_CHUNG!B443</f>
        <v>10783</v>
      </c>
      <c r="C441" s="212" t="str">
        <f>GD_CHUNG!C443</f>
        <v>Phạm Thị Thúy Ngà</v>
      </c>
      <c r="D441" s="212" t="str">
        <f>GD_CHUNG!D443</f>
        <v>Nv VS MB</v>
      </c>
      <c r="E441" s="213" t="str">
        <f>GD_CHUNG!G443</f>
        <v>HDKX</v>
      </c>
      <c r="F441" s="214">
        <f>VLOOKUP(B441,GD_LCD_HS_LNS!$B$4:$E$1000,4,FALSE)</f>
        <v>3720000</v>
      </c>
      <c r="G441" s="215">
        <f>VLOOKUP(B441,GD_CHUNG!$B$5:$N$594,13,FALSE)</f>
        <v>10520052575011</v>
      </c>
      <c r="H441" s="216">
        <f>VLOOKUP(B441,GD_CHAM_CONG!$C$6:$AN$997,38,FALSE)</f>
        <v>27</v>
      </c>
      <c r="I441" s="216">
        <f>VLOOKUP(B441,GD_CHAM_CONG!$C$6:$AS$997,39,FALSE)+VLOOKUP(B441,GD_CHAM_CONG!$C$6:$AS$997,40,FALSE)+VLOOKUP(B441,GD_CHAM_CONG!$C$6:$AS$997,41,FALSE)+VLOOKUP(B441,GD_CHAM_CONG!$C$6:$AS$997,42,FALSE)+VLOOKUP(B441,GD_CHAM_CONG!$C$6:$AS$997,43,FALSE)</f>
        <v>0</v>
      </c>
      <c r="J441" s="216">
        <f>VLOOKUP(B441,GD_CHAM_CONG!$C$6:$AV$997,44,FALSE)+VLOOKUP(B441,GD_CHAM_CONG!$C$6:$AV$997,45,FALSE)+VLOOKUP(B441,GD_CHAM_CONG!$C$6:$AV$997,46,FALSE)</f>
        <v>0</v>
      </c>
      <c r="K441" s="216">
        <f>VLOOKUP(B441,GD_CHAM_CONG!$C$6:$AW$997,47,FALSE)</f>
        <v>0</v>
      </c>
      <c r="L441" s="216">
        <f>VLOOKUP(B441,GD_CHAM_CONG!$C$6:$AZ$997,47,FALSE)+VLOOKUP(B441,GD_CHAM_CONG!$C$6:$AZ$997,48,FALSE)</f>
        <v>0</v>
      </c>
      <c r="M441" s="216">
        <f>VLOOKUP(B441,GD_CHAM_CONG!$C$6:$BF$997,50,FALSE)+VLOOKUP(B441,GD_CHAM_CONG!$C$6:$BF$997,51,FALSE)+VLOOKUP(B441,GD_CHAM_CONG!$C$6:$BF$997,52,FALSE)+VLOOKUP(B441,GD_CHAM_CONG!$C$6:$BF$997,53,FALSE)+VLOOKUP(B441,GD_CHAM_CONG!$C$6:$BF$997,54,FALSE)</f>
        <v>0</v>
      </c>
      <c r="N441" s="217">
        <f>VLOOKUP(B441,GD_CHAM_CONG!$C$1:$BJ$480,60,FALSE)</f>
        <v>1</v>
      </c>
      <c r="O441" s="218">
        <f>RPT_LNS_LUONG_CHE_DO!BA443</f>
        <v>7875000</v>
      </c>
      <c r="P441" s="218">
        <f>VLOOKUP(B441,RPT_LNS_LUONG_CHE_DO!$B$5:$CA$989,78,FALSE)</f>
        <v>0</v>
      </c>
      <c r="Q441" s="218">
        <f>VLOOKUP(B441,RPT_PHU_CAP_TN!$B$5:$G$1000,6,FALSE)</f>
        <v>155000</v>
      </c>
      <c r="R441" s="218">
        <f>VLOOKUP(B441,RPT_TIEN_AN_TRUA!$B$5:$I$1000,8,FALSE)</f>
        <v>680000</v>
      </c>
      <c r="S441" s="218">
        <f>VLOOKUP(B441,RPT_LNS_LUONG_CHE_DO!$B$5:$BV$993,68,FALSE)+VLOOKUP(B441,RPT_LNS_LUONG_CHE_DO!$B$5:$BW$993,69,FALSE)</f>
        <v>0</v>
      </c>
      <c r="T441" s="218">
        <f t="shared" si="8"/>
        <v>8710000</v>
      </c>
      <c r="U441" s="219">
        <f>VLOOKUP(B441,RPT_BAO_HIEM!$B$5:$N$1000,11,FALSE)</f>
        <v>297600</v>
      </c>
      <c r="V441" s="219">
        <f>VLOOKUP(B441,RPT_BAO_HIEM!$B$5:$N$1000,12,FALSE)</f>
        <v>55800</v>
      </c>
      <c r="W441" s="219">
        <f>VLOOKUP(B441,RPT_BAO_HIEM!$B$5:$N$1000,13,FALSE)</f>
        <v>37200</v>
      </c>
      <c r="X441" s="220">
        <f>VLOOKUP(B441,RPT_DOAN_PHI!$B$5:$H$968,7,FALSE)</f>
        <v>80300</v>
      </c>
      <c r="Y441" s="219">
        <f>VLOOKUP(B441,RPT_THUE!$B$5:$H$933,7,FALSE)</f>
        <v>0</v>
      </c>
      <c r="Z441" s="219">
        <f t="shared" si="9"/>
        <v>470900</v>
      </c>
      <c r="AA441" s="221">
        <f t="shared" si="10"/>
        <v>8239100</v>
      </c>
      <c r="AB441" s="221"/>
      <c r="AC441" s="221"/>
      <c r="AD441" s="221">
        <f t="shared" si="15"/>
        <v>8239100</v>
      </c>
      <c r="AE441">
        <v>8239100</v>
      </c>
      <c r="AF441" s="338">
        <f t="shared" si="22"/>
        <v>0</v>
      </c>
    </row>
    <row r="442" spans="1:32" ht="14.25" x14ac:dyDescent="0.2">
      <c r="A442" s="89">
        <f t="shared" si="23"/>
        <v>439</v>
      </c>
      <c r="B442" s="212">
        <f>GD_CHUNG!B444</f>
        <v>11769</v>
      </c>
      <c r="C442" s="212" t="str">
        <f>GD_CHUNG!C444</f>
        <v>Ngô Thị Hường</v>
      </c>
      <c r="D442" s="212" t="str">
        <f>GD_CHUNG!D444</f>
        <v>Nv VS MB</v>
      </c>
      <c r="E442" s="213" t="str">
        <f>GD_CHUNG!G444</f>
        <v>HD3N</v>
      </c>
      <c r="F442" s="214">
        <f>VLOOKUP(B442,GD_LCD_HS_LNS!$B$4:$E$1000,4,FALSE)</f>
        <v>3100000</v>
      </c>
      <c r="G442" s="215">
        <f>VLOOKUP(B442,GD_CHUNG!$B$5:$N$594,13,FALSE)</f>
        <v>19026925247014</v>
      </c>
      <c r="H442" s="216">
        <f>VLOOKUP(B442,GD_CHAM_CONG!$C$6:$AN$997,38,FALSE)</f>
        <v>27</v>
      </c>
      <c r="I442" s="216">
        <f>VLOOKUP(B442,GD_CHAM_CONG!$C$6:$AS$997,39,FALSE)+VLOOKUP(B442,GD_CHAM_CONG!$C$6:$AS$997,40,FALSE)+VLOOKUP(B442,GD_CHAM_CONG!$C$6:$AS$997,41,FALSE)+VLOOKUP(B442,GD_CHAM_CONG!$C$6:$AS$997,42,FALSE)+VLOOKUP(B442,GD_CHAM_CONG!$C$6:$AS$997,43,FALSE)</f>
        <v>0</v>
      </c>
      <c r="J442" s="216">
        <f>VLOOKUP(B442,GD_CHAM_CONG!$C$6:$AV$997,44,FALSE)+VLOOKUP(B442,GD_CHAM_CONG!$C$6:$AV$997,45,FALSE)+VLOOKUP(B442,GD_CHAM_CONG!$C$6:$AV$997,46,FALSE)</f>
        <v>0</v>
      </c>
      <c r="K442" s="216">
        <f>VLOOKUP(B442,GD_CHAM_CONG!$C$6:$AW$997,47,FALSE)</f>
        <v>0</v>
      </c>
      <c r="L442" s="216">
        <f>VLOOKUP(B442,GD_CHAM_CONG!$C$6:$AZ$997,47,FALSE)+VLOOKUP(B442,GD_CHAM_CONG!$C$6:$AZ$997,48,FALSE)</f>
        <v>0</v>
      </c>
      <c r="M442" s="216">
        <f>VLOOKUP(B442,GD_CHAM_CONG!$C$6:$BF$997,50,FALSE)+VLOOKUP(B442,GD_CHAM_CONG!$C$6:$BF$997,51,FALSE)+VLOOKUP(B442,GD_CHAM_CONG!$C$6:$BF$997,52,FALSE)+VLOOKUP(B442,GD_CHAM_CONG!$C$6:$BF$997,53,FALSE)+VLOOKUP(B442,GD_CHAM_CONG!$C$6:$BF$997,54,FALSE)</f>
        <v>0</v>
      </c>
      <c r="N442" s="217">
        <f>VLOOKUP(B442,GD_CHAM_CONG!$C$1:$BJ$480,60,FALSE)</f>
        <v>1</v>
      </c>
      <c r="O442" s="218">
        <f>RPT_LNS_LUONG_CHE_DO!BA444</f>
        <v>6615000</v>
      </c>
      <c r="P442" s="218">
        <f>VLOOKUP(B442,RPT_LNS_LUONG_CHE_DO!$B$5:$CA$989,78,FALSE)</f>
        <v>0</v>
      </c>
      <c r="Q442" s="218">
        <f>VLOOKUP(B442,RPT_PHU_CAP_TN!$B$5:$G$1000,6,FALSE)</f>
        <v>0</v>
      </c>
      <c r="R442" s="218">
        <f>VLOOKUP(B442,RPT_TIEN_AN_TRUA!$B$5:$I$1000,8,FALSE)</f>
        <v>680000</v>
      </c>
      <c r="S442" s="218">
        <f>VLOOKUP(B442,RPT_LNS_LUONG_CHE_DO!$B$5:$BV$993,68,FALSE)+VLOOKUP(B442,RPT_LNS_LUONG_CHE_DO!$B$5:$BW$993,69,FALSE)</f>
        <v>0</v>
      </c>
      <c r="T442" s="218">
        <f t="shared" si="8"/>
        <v>7295000</v>
      </c>
      <c r="U442" s="219">
        <f>VLOOKUP(B442,RPT_BAO_HIEM!$B$5:$N$1000,11,FALSE)</f>
        <v>248000</v>
      </c>
      <c r="V442" s="219">
        <f>VLOOKUP(B442,RPT_BAO_HIEM!$B$5:$N$1000,12,FALSE)</f>
        <v>46500</v>
      </c>
      <c r="W442" s="219">
        <f>VLOOKUP(B442,RPT_BAO_HIEM!$B$5:$N$1000,13,FALSE)</f>
        <v>31000</v>
      </c>
      <c r="X442" s="220">
        <f>VLOOKUP(B442,RPT_DOAN_PHI!$B$5:$H$968,7,FALSE)</f>
        <v>66150</v>
      </c>
      <c r="Y442" s="219">
        <f>VLOOKUP(B442,RPT_THUE!$B$5:$H$933,7,FALSE)</f>
        <v>178950</v>
      </c>
      <c r="Z442" s="219">
        <f t="shared" si="9"/>
        <v>570600</v>
      </c>
      <c r="AA442" s="221">
        <f t="shared" si="10"/>
        <v>6724400</v>
      </c>
      <c r="AB442" s="221"/>
      <c r="AC442" s="221"/>
      <c r="AD442" s="221">
        <f t="shared" si="15"/>
        <v>6724400</v>
      </c>
      <c r="AE442">
        <v>6724400</v>
      </c>
      <c r="AF442" s="338">
        <f t="shared" si="22"/>
        <v>0</v>
      </c>
    </row>
    <row r="443" spans="1:32" ht="14.25" x14ac:dyDescent="0.2">
      <c r="A443" s="89">
        <f t="shared" si="23"/>
        <v>440</v>
      </c>
      <c r="B443" s="212">
        <f>GD_CHUNG!B445</f>
        <v>201502</v>
      </c>
      <c r="C443" s="212" t="str">
        <f>GD_CHUNG!C445</f>
        <v>Nguyễn Thị Khánh</v>
      </c>
      <c r="D443" s="212" t="str">
        <f>GD_CHUNG!D445</f>
        <v>Nhân viên VSMB</v>
      </c>
      <c r="E443" s="213" t="str">
        <f>GD_CHUNG!G445</f>
        <v>HD1N</v>
      </c>
      <c r="F443" s="214">
        <f>VLOOKUP(B443,GD_LCD_HS_LNS!$B$4:$E$1000,4,FALSE)</f>
        <v>3100000</v>
      </c>
      <c r="G443" s="263">
        <v>19029389609012</v>
      </c>
      <c r="H443" s="216">
        <f>VLOOKUP(B443,GD_CHAM_CONG!$C$6:$AN$997,38,FALSE)</f>
        <v>27</v>
      </c>
      <c r="I443" s="216">
        <f>VLOOKUP(B443,GD_CHAM_CONG!$C$6:$AS$997,39,FALSE)+VLOOKUP(B443,GD_CHAM_CONG!$C$6:$AS$997,40,FALSE)+VLOOKUP(B443,GD_CHAM_CONG!$C$6:$AS$997,41,FALSE)+VLOOKUP(B443,GD_CHAM_CONG!$C$6:$AS$997,42,FALSE)+VLOOKUP(B443,GD_CHAM_CONG!$C$6:$AS$997,43,FALSE)</f>
        <v>0</v>
      </c>
      <c r="J443" s="216">
        <f>VLOOKUP(B443,GD_CHAM_CONG!$C$6:$AV$997,44,FALSE)+VLOOKUP(B443,GD_CHAM_CONG!$C$6:$AV$997,45,FALSE)+VLOOKUP(B443,GD_CHAM_CONG!$C$6:$AV$997,46,FALSE)</f>
        <v>0</v>
      </c>
      <c r="K443" s="216">
        <f>VLOOKUP(B443,GD_CHAM_CONG!$C$6:$AW$997,47,FALSE)</f>
        <v>0</v>
      </c>
      <c r="L443" s="216">
        <f>VLOOKUP(B443,GD_CHAM_CONG!$C$6:$AZ$997,47,FALSE)+VLOOKUP(B443,GD_CHAM_CONG!$C$6:$AZ$997,48,FALSE)</f>
        <v>0</v>
      </c>
      <c r="M443" s="216">
        <f>VLOOKUP(B443,GD_CHAM_CONG!$C$6:$BF$997,50,FALSE)+VLOOKUP(B443,GD_CHAM_CONG!$C$6:$BF$997,51,FALSE)+VLOOKUP(B443,GD_CHAM_CONG!$C$6:$BF$997,52,FALSE)+VLOOKUP(B443,GD_CHAM_CONG!$C$6:$BF$997,53,FALSE)+VLOOKUP(B443,GD_CHAM_CONG!$C$6:$BF$997,54,FALSE)</f>
        <v>0</v>
      </c>
      <c r="N443" s="217">
        <f>VLOOKUP(B443,GD_CHAM_CONG!$C$1:$BJ$480,60,FALSE)</f>
        <v>1</v>
      </c>
      <c r="O443" s="218">
        <f>RPT_LNS_LUONG_CHE_DO!BA445</f>
        <v>5953500</v>
      </c>
      <c r="P443" s="218">
        <f>VLOOKUP(B443,RPT_LNS_LUONG_CHE_DO!$B$5:$CA$989,78,FALSE)</f>
        <v>0</v>
      </c>
      <c r="Q443" s="218">
        <f>VLOOKUP(B443,RPT_PHU_CAP_TN!$B$5:$G$1000,6,FALSE)</f>
        <v>0</v>
      </c>
      <c r="R443" s="218">
        <f>VLOOKUP(B443,RPT_TIEN_AN_TRUA!$B$5:$I$1000,8,FALSE)</f>
        <v>680000</v>
      </c>
      <c r="S443" s="218">
        <f>VLOOKUP(B443,RPT_LNS_LUONG_CHE_DO!$B$5:$BV$993,68,FALSE)+VLOOKUP(B443,RPT_LNS_LUONG_CHE_DO!$B$5:$BW$993,69,FALSE)</f>
        <v>0</v>
      </c>
      <c r="T443" s="218">
        <f t="shared" si="8"/>
        <v>6633500</v>
      </c>
      <c r="U443" s="219">
        <f>VLOOKUP(B443,RPT_BAO_HIEM!$B$5:$N$1000,11,FALSE)</f>
        <v>248000</v>
      </c>
      <c r="V443" s="219">
        <f>VLOOKUP(B443,RPT_BAO_HIEM!$B$5:$N$1000,12,FALSE)</f>
        <v>46500</v>
      </c>
      <c r="W443" s="219">
        <f>VLOOKUP(B443,RPT_BAO_HIEM!$B$5:$N$1000,13,FALSE)</f>
        <v>31000</v>
      </c>
      <c r="X443" s="220">
        <f>VLOOKUP(B443,RPT_DOAN_PHI!$B$5:$H$968,7,FALSE)</f>
        <v>59535</v>
      </c>
      <c r="Y443" s="219">
        <f>VLOOKUP(B443,RPT_THUE!$B$5:$H$933,7,FALSE)</f>
        <v>62925</v>
      </c>
      <c r="Z443" s="219">
        <f t="shared" si="9"/>
        <v>447960</v>
      </c>
      <c r="AA443" s="221">
        <f t="shared" si="10"/>
        <v>6185540</v>
      </c>
      <c r="AB443" s="221"/>
      <c r="AC443" s="309">
        <v>4455</v>
      </c>
      <c r="AD443" s="221">
        <f t="shared" si="15"/>
        <v>6189995</v>
      </c>
      <c r="AE443">
        <v>6189995</v>
      </c>
      <c r="AF443" s="338">
        <f t="shared" si="22"/>
        <v>0</v>
      </c>
    </row>
    <row r="444" spans="1:32" ht="14.25" x14ac:dyDescent="0.2">
      <c r="A444" s="89">
        <f t="shared" si="23"/>
        <v>441</v>
      </c>
      <c r="B444" s="212">
        <f>GD_CHUNG!B446</f>
        <v>13728</v>
      </c>
      <c r="C444" s="212" t="str">
        <f>GD_CHUNG!C446</f>
        <v>Nguyễn Thị Thanh</v>
      </c>
      <c r="D444" s="212" t="str">
        <f>GD_CHUNG!D446</f>
        <v>Nv vệ sinh</v>
      </c>
      <c r="E444" s="213" t="str">
        <f>GD_CHUNG!G446</f>
        <v>HDTV</v>
      </c>
      <c r="F444" s="214">
        <f>VLOOKUP(B444,GD_LCD_HS_LNS!$B$4:$E$1000,4,FALSE)</f>
        <v>3100000</v>
      </c>
      <c r="G444" s="263">
        <v>19024874931011</v>
      </c>
      <c r="H444" s="216">
        <f>VLOOKUP(B444,GD_CHAM_CONG!$C$6:$AN$997,38,FALSE)</f>
        <v>27</v>
      </c>
      <c r="I444" s="216">
        <f>VLOOKUP(B444,GD_CHAM_CONG!$C$6:$AS$997,39,FALSE)+VLOOKUP(B444,GD_CHAM_CONG!$C$6:$AS$997,40,FALSE)+VLOOKUP(B444,GD_CHAM_CONG!$C$6:$AS$997,41,FALSE)+VLOOKUP(B444,GD_CHAM_CONG!$C$6:$AS$997,42,FALSE)+VLOOKUP(B444,GD_CHAM_CONG!$C$6:$AS$997,43,FALSE)</f>
        <v>0</v>
      </c>
      <c r="J444" s="216">
        <f>VLOOKUP(B444,GD_CHAM_CONG!$C$6:$AV$997,44,FALSE)+VLOOKUP(B444,GD_CHAM_CONG!$C$6:$AV$997,45,FALSE)+VLOOKUP(B444,GD_CHAM_CONG!$C$6:$AV$997,46,FALSE)</f>
        <v>0</v>
      </c>
      <c r="K444" s="216">
        <f>VLOOKUP(B444,GD_CHAM_CONG!$C$6:$AW$997,47,FALSE)</f>
        <v>0</v>
      </c>
      <c r="L444" s="216">
        <f>VLOOKUP(B444,GD_CHAM_CONG!$C$6:$AZ$997,47,FALSE)+VLOOKUP(B444,GD_CHAM_CONG!$C$6:$AZ$997,48,FALSE)</f>
        <v>0</v>
      </c>
      <c r="M444" s="216">
        <f>VLOOKUP(B444,GD_CHAM_CONG!$C$6:$BF$997,50,FALSE)+VLOOKUP(B444,GD_CHAM_CONG!$C$6:$BF$997,51,FALSE)+VLOOKUP(B444,GD_CHAM_CONG!$C$6:$BF$997,52,FALSE)+VLOOKUP(B444,GD_CHAM_CONG!$C$6:$BF$997,53,FALSE)+VLOOKUP(B444,GD_CHAM_CONG!$C$6:$BF$997,54,FALSE)</f>
        <v>0</v>
      </c>
      <c r="N444" s="217">
        <f>VLOOKUP(B444,GD_CHAM_CONG!$C$1:$BJ$480,60,FALSE)</f>
        <v>1</v>
      </c>
      <c r="O444" s="218">
        <f>RPT_LNS_LUONG_CHE_DO!BA446</f>
        <v>4630500</v>
      </c>
      <c r="P444" s="218">
        <f>VLOOKUP(B444,RPT_LNS_LUONG_CHE_DO!$B$5:$CA$989,78,FALSE)</f>
        <v>0</v>
      </c>
      <c r="Q444" s="218">
        <f>VLOOKUP(B444,RPT_PHU_CAP_TN!$B$5:$G$1000,6,FALSE)</f>
        <v>0</v>
      </c>
      <c r="R444" s="218">
        <f>VLOOKUP(B444,RPT_TIEN_AN_TRUA!$B$5:$I$1000,8,FALSE)</f>
        <v>680000</v>
      </c>
      <c r="S444" s="218">
        <f>VLOOKUP(B444,RPT_LNS_LUONG_CHE_DO!$B$5:$BV$993,68,FALSE)+VLOOKUP(B444,RPT_LNS_LUONG_CHE_DO!$B$5:$BW$993,69,FALSE)</f>
        <v>0</v>
      </c>
      <c r="T444" s="218">
        <f t="shared" si="8"/>
        <v>5310500</v>
      </c>
      <c r="U444" s="219">
        <f>VLOOKUP(B444,RPT_BAO_HIEM!$B$5:$N$1000,11,FALSE)</f>
        <v>0</v>
      </c>
      <c r="V444" s="219">
        <f>VLOOKUP(B444,RPT_BAO_HIEM!$B$5:$N$1000,12,FALSE)</f>
        <v>0</v>
      </c>
      <c r="W444" s="219">
        <f>VLOOKUP(B444,RPT_BAO_HIEM!$B$5:$N$1000,13,FALSE)</f>
        <v>0</v>
      </c>
      <c r="X444" s="220">
        <f>VLOOKUP(B444,RPT_DOAN_PHI!$B$5:$H$968,7,FALSE)</f>
        <v>46305</v>
      </c>
      <c r="Y444" s="219">
        <f>VLOOKUP(B444,RPT_THUE!$B$5:$H$933,7,FALSE)</f>
        <v>0</v>
      </c>
      <c r="Z444" s="219">
        <f t="shared" si="9"/>
        <v>46305</v>
      </c>
      <c r="AA444" s="221">
        <f t="shared" si="10"/>
        <v>5264195</v>
      </c>
      <c r="AB444" s="221"/>
      <c r="AC444" s="221"/>
      <c r="AD444" s="221">
        <f t="shared" si="15"/>
        <v>5264195</v>
      </c>
      <c r="AE444">
        <v>5264195</v>
      </c>
      <c r="AF444" s="338">
        <f t="shared" si="22"/>
        <v>0</v>
      </c>
    </row>
    <row r="445" spans="1:32" ht="14.25" x14ac:dyDescent="0.2">
      <c r="A445" s="89">
        <f t="shared" si="23"/>
        <v>442</v>
      </c>
      <c r="B445" s="212">
        <f>GD_CHUNG!B447</f>
        <v>13745</v>
      </c>
      <c r="C445" s="212" t="str">
        <f>GD_CHUNG!C447</f>
        <v>Nguyễn Thị Hoài Hương</v>
      </c>
      <c r="D445" s="212" t="str">
        <f>GD_CHUNG!D447</f>
        <v>Nv vệ sinh</v>
      </c>
      <c r="E445" s="213" t="str">
        <f>GD_CHUNG!G447</f>
        <v>HDTV</v>
      </c>
      <c r="F445" s="214">
        <f>VLOOKUP(B445,GD_LCD_HS_LNS!$B$4:$E$1000,4,FALSE)</f>
        <v>3100000</v>
      </c>
      <c r="G445" s="263">
        <v>19029389538018</v>
      </c>
      <c r="H445" s="216">
        <f>VLOOKUP(B445,GD_CHAM_CONG!$C$6:$AN$997,38,FALSE)</f>
        <v>27</v>
      </c>
      <c r="I445" s="216">
        <f>VLOOKUP(B445,GD_CHAM_CONG!$C$6:$AS$997,39,FALSE)+VLOOKUP(B445,GD_CHAM_CONG!$C$6:$AS$997,40,FALSE)+VLOOKUP(B445,GD_CHAM_CONG!$C$6:$AS$997,41,FALSE)+VLOOKUP(B445,GD_CHAM_CONG!$C$6:$AS$997,42,FALSE)+VLOOKUP(B445,GD_CHAM_CONG!$C$6:$AS$997,43,FALSE)</f>
        <v>0</v>
      </c>
      <c r="J445" s="216">
        <f>VLOOKUP(B445,GD_CHAM_CONG!$C$6:$AV$997,44,FALSE)+VLOOKUP(B445,GD_CHAM_CONG!$C$6:$AV$997,45,FALSE)+VLOOKUP(B445,GD_CHAM_CONG!$C$6:$AV$997,46,FALSE)</f>
        <v>0</v>
      </c>
      <c r="K445" s="216">
        <f>VLOOKUP(B445,GD_CHAM_CONG!$C$6:$AW$997,47,FALSE)</f>
        <v>0</v>
      </c>
      <c r="L445" s="216">
        <f>VLOOKUP(B445,GD_CHAM_CONG!$C$6:$AZ$997,47,FALSE)+VLOOKUP(B445,GD_CHAM_CONG!$C$6:$AZ$997,48,FALSE)</f>
        <v>0</v>
      </c>
      <c r="M445" s="216">
        <f>VLOOKUP(B445,GD_CHAM_CONG!$C$6:$BF$997,50,FALSE)+VLOOKUP(B445,GD_CHAM_CONG!$C$6:$BF$997,51,FALSE)+VLOOKUP(B445,GD_CHAM_CONG!$C$6:$BF$997,52,FALSE)+VLOOKUP(B445,GD_CHAM_CONG!$C$6:$BF$997,53,FALSE)+VLOOKUP(B445,GD_CHAM_CONG!$C$6:$BF$997,54,FALSE)</f>
        <v>0</v>
      </c>
      <c r="N445" s="217">
        <f>VLOOKUP(B445,GD_CHAM_CONG!$C$1:$BJ$480,60,FALSE)</f>
        <v>1</v>
      </c>
      <c r="O445" s="218">
        <f>RPT_LNS_LUONG_CHE_DO!BA447</f>
        <v>4630500</v>
      </c>
      <c r="P445" s="218">
        <f>VLOOKUP(B445,RPT_LNS_LUONG_CHE_DO!$B$5:$CA$989,78,FALSE)</f>
        <v>0</v>
      </c>
      <c r="Q445" s="218">
        <f>VLOOKUP(B445,RPT_PHU_CAP_TN!$B$5:$G$1000,6,FALSE)</f>
        <v>0</v>
      </c>
      <c r="R445" s="218">
        <f>VLOOKUP(B445,RPT_TIEN_AN_TRUA!$B$5:$I$1000,8,FALSE)</f>
        <v>680000</v>
      </c>
      <c r="S445" s="218">
        <f>VLOOKUP(B445,RPT_LNS_LUONG_CHE_DO!$B$5:$BV$993,68,FALSE)+VLOOKUP(B445,RPT_LNS_LUONG_CHE_DO!$B$5:$BW$993,69,FALSE)</f>
        <v>0</v>
      </c>
      <c r="T445" s="218">
        <f t="shared" si="8"/>
        <v>5310500</v>
      </c>
      <c r="U445" s="219">
        <f>VLOOKUP(B445,RPT_BAO_HIEM!$B$5:$N$1000,11,FALSE)</f>
        <v>0</v>
      </c>
      <c r="V445" s="219">
        <f>VLOOKUP(B445,RPT_BAO_HIEM!$B$5:$N$1000,12,FALSE)</f>
        <v>0</v>
      </c>
      <c r="W445" s="219">
        <f>VLOOKUP(B445,RPT_BAO_HIEM!$B$5:$N$1000,13,FALSE)</f>
        <v>0</v>
      </c>
      <c r="X445" s="220">
        <f>VLOOKUP(B445,RPT_DOAN_PHI!$B$5:$H$968,7,FALSE)</f>
        <v>46305</v>
      </c>
      <c r="Y445" s="219">
        <f>VLOOKUP(B445,RPT_THUE!$B$5:$H$933,7,FALSE)</f>
        <v>0</v>
      </c>
      <c r="Z445" s="219">
        <f t="shared" si="9"/>
        <v>46305</v>
      </c>
      <c r="AA445" s="221">
        <f t="shared" si="10"/>
        <v>5264195</v>
      </c>
      <c r="AB445" s="221"/>
      <c r="AC445" s="221"/>
      <c r="AD445" s="221">
        <f t="shared" si="15"/>
        <v>5264195</v>
      </c>
      <c r="AE445">
        <v>5264195</v>
      </c>
      <c r="AF445" s="338">
        <f t="shared" si="22"/>
        <v>0</v>
      </c>
    </row>
    <row r="446" spans="1:32" ht="14.25" x14ac:dyDescent="0.2">
      <c r="A446" s="89">
        <f t="shared" si="23"/>
        <v>443</v>
      </c>
      <c r="B446" s="212">
        <f>GD_CHUNG!B448</f>
        <v>13746</v>
      </c>
      <c r="C446" s="212" t="str">
        <f>GD_CHUNG!C448</f>
        <v>Nguyễn Minh Tuấn</v>
      </c>
      <c r="D446" s="212" t="str">
        <f>GD_CHUNG!D448</f>
        <v>Nv vệ sinh</v>
      </c>
      <c r="E446" s="213" t="str">
        <f>GD_CHUNG!G448</f>
        <v>HDTV</v>
      </c>
      <c r="F446" s="214">
        <f>VLOOKUP(B446,GD_LCD_HS_LNS!$B$4:$E$1000,4,FALSE)</f>
        <v>3100000</v>
      </c>
      <c r="G446" s="263">
        <v>19029389540012</v>
      </c>
      <c r="H446" s="216">
        <f>VLOOKUP(B446,GD_CHAM_CONG!$C$6:$AN$997,38,FALSE)</f>
        <v>27</v>
      </c>
      <c r="I446" s="216">
        <f>VLOOKUP(B446,GD_CHAM_CONG!$C$6:$AS$997,39,FALSE)+VLOOKUP(B446,GD_CHAM_CONG!$C$6:$AS$997,40,FALSE)+VLOOKUP(B446,GD_CHAM_CONG!$C$6:$AS$997,41,FALSE)+VLOOKUP(B446,GD_CHAM_CONG!$C$6:$AS$997,42,FALSE)+VLOOKUP(B446,GD_CHAM_CONG!$C$6:$AS$997,43,FALSE)</f>
        <v>0</v>
      </c>
      <c r="J446" s="216">
        <f>VLOOKUP(B446,GD_CHAM_CONG!$C$6:$AV$997,44,FALSE)+VLOOKUP(B446,GD_CHAM_CONG!$C$6:$AV$997,45,FALSE)+VLOOKUP(B446,GD_CHAM_CONG!$C$6:$AV$997,46,FALSE)</f>
        <v>0</v>
      </c>
      <c r="K446" s="216">
        <f>VLOOKUP(B446,GD_CHAM_CONG!$C$6:$AW$997,47,FALSE)</f>
        <v>0</v>
      </c>
      <c r="L446" s="216">
        <f>VLOOKUP(B446,GD_CHAM_CONG!$C$6:$AZ$997,47,FALSE)+VLOOKUP(B446,GD_CHAM_CONG!$C$6:$AZ$997,48,FALSE)</f>
        <v>0</v>
      </c>
      <c r="M446" s="216">
        <f>VLOOKUP(B446,GD_CHAM_CONG!$C$6:$BF$997,50,FALSE)+VLOOKUP(B446,GD_CHAM_CONG!$C$6:$BF$997,51,FALSE)+VLOOKUP(B446,GD_CHAM_CONG!$C$6:$BF$997,52,FALSE)+VLOOKUP(B446,GD_CHAM_CONG!$C$6:$BF$997,53,FALSE)+VLOOKUP(B446,GD_CHAM_CONG!$C$6:$BF$997,54,FALSE)</f>
        <v>0</v>
      </c>
      <c r="N446" s="217">
        <f>VLOOKUP(B446,GD_CHAM_CONG!$C$1:$BJ$480,60,FALSE)</f>
        <v>1</v>
      </c>
      <c r="O446" s="218">
        <f>RPT_LNS_LUONG_CHE_DO!BA448</f>
        <v>4630500</v>
      </c>
      <c r="P446" s="218">
        <f>VLOOKUP(B446,RPT_LNS_LUONG_CHE_DO!$B$5:$CA$989,78,FALSE)</f>
        <v>0</v>
      </c>
      <c r="Q446" s="218">
        <f>VLOOKUP(B446,RPT_PHU_CAP_TN!$B$5:$G$1000,6,FALSE)</f>
        <v>0</v>
      </c>
      <c r="R446" s="218">
        <f>VLOOKUP(B446,RPT_TIEN_AN_TRUA!$B$5:$I$1000,8,FALSE)</f>
        <v>680000</v>
      </c>
      <c r="S446" s="218">
        <f>VLOOKUP(B446,RPT_LNS_LUONG_CHE_DO!$B$5:$BV$993,68,FALSE)+VLOOKUP(B446,RPT_LNS_LUONG_CHE_DO!$B$5:$BW$993,69,FALSE)</f>
        <v>0</v>
      </c>
      <c r="T446" s="218">
        <f t="shared" si="8"/>
        <v>5310500</v>
      </c>
      <c r="U446" s="219">
        <f>VLOOKUP(B446,RPT_BAO_HIEM!$B$5:$N$1000,11,FALSE)</f>
        <v>0</v>
      </c>
      <c r="V446" s="219">
        <f>VLOOKUP(B446,RPT_BAO_HIEM!$B$5:$N$1000,12,FALSE)</f>
        <v>0</v>
      </c>
      <c r="W446" s="219">
        <f>VLOOKUP(B446,RPT_BAO_HIEM!$B$5:$N$1000,13,FALSE)</f>
        <v>0</v>
      </c>
      <c r="X446" s="220">
        <f>VLOOKUP(B446,RPT_DOAN_PHI!$B$5:$H$968,7,FALSE)</f>
        <v>46305</v>
      </c>
      <c r="Y446" s="219">
        <f>VLOOKUP(B446,RPT_THUE!$B$5:$H$933,7,FALSE)</f>
        <v>0</v>
      </c>
      <c r="Z446" s="219">
        <f t="shared" si="9"/>
        <v>46305</v>
      </c>
      <c r="AA446" s="221">
        <f t="shared" si="10"/>
        <v>5264195</v>
      </c>
      <c r="AB446" s="221"/>
      <c r="AC446" s="221"/>
      <c r="AD446" s="221">
        <f t="shared" si="15"/>
        <v>5264195</v>
      </c>
      <c r="AE446">
        <v>5264195</v>
      </c>
      <c r="AF446" s="338">
        <f t="shared" si="22"/>
        <v>0</v>
      </c>
    </row>
    <row r="447" spans="1:32" ht="14.25" x14ac:dyDescent="0.2">
      <c r="A447" s="89">
        <f t="shared" si="23"/>
        <v>444</v>
      </c>
      <c r="B447" s="212">
        <f>GD_CHUNG!B449</f>
        <v>13747</v>
      </c>
      <c r="C447" s="212" t="str">
        <f>GD_CHUNG!C449</f>
        <v>Nguyễn Thị Liên</v>
      </c>
      <c r="D447" s="212" t="str">
        <f>GD_CHUNG!D449</f>
        <v>Nv vệ sinh</v>
      </c>
      <c r="E447" s="213" t="str">
        <f>GD_CHUNG!G449</f>
        <v>HDTV</v>
      </c>
      <c r="F447" s="214">
        <f>VLOOKUP(B447,GD_LCD_HS_LNS!$B$4:$E$1000,4,FALSE)</f>
        <v>3100000</v>
      </c>
      <c r="G447" s="263">
        <v>19029389541019</v>
      </c>
      <c r="H447" s="216">
        <f>VLOOKUP(B447,GD_CHAM_CONG!$C$6:$AN$997,38,FALSE)</f>
        <v>27</v>
      </c>
      <c r="I447" s="216">
        <f>VLOOKUP(B447,GD_CHAM_CONG!$C$6:$AS$997,39,FALSE)+VLOOKUP(B447,GD_CHAM_CONG!$C$6:$AS$997,40,FALSE)+VLOOKUP(B447,GD_CHAM_CONG!$C$6:$AS$997,41,FALSE)+VLOOKUP(B447,GD_CHAM_CONG!$C$6:$AS$997,42,FALSE)+VLOOKUP(B447,GD_CHAM_CONG!$C$6:$AS$997,43,FALSE)</f>
        <v>0</v>
      </c>
      <c r="J447" s="216">
        <f>VLOOKUP(B447,GD_CHAM_CONG!$C$6:$AV$997,44,FALSE)+VLOOKUP(B447,GD_CHAM_CONG!$C$6:$AV$997,45,FALSE)+VLOOKUP(B447,GD_CHAM_CONG!$C$6:$AV$997,46,FALSE)</f>
        <v>0</v>
      </c>
      <c r="K447" s="216">
        <f>VLOOKUP(B447,GD_CHAM_CONG!$C$6:$AW$997,47,FALSE)</f>
        <v>0</v>
      </c>
      <c r="L447" s="216">
        <f>VLOOKUP(B447,GD_CHAM_CONG!$C$6:$AZ$997,47,FALSE)+VLOOKUP(B447,GD_CHAM_CONG!$C$6:$AZ$997,48,FALSE)</f>
        <v>0</v>
      </c>
      <c r="M447" s="216">
        <f>VLOOKUP(B447,GD_CHAM_CONG!$C$6:$BF$997,50,FALSE)+VLOOKUP(B447,GD_CHAM_CONG!$C$6:$BF$997,51,FALSE)+VLOOKUP(B447,GD_CHAM_CONG!$C$6:$BF$997,52,FALSE)+VLOOKUP(B447,GD_CHAM_CONG!$C$6:$BF$997,53,FALSE)+VLOOKUP(B447,GD_CHAM_CONG!$C$6:$BF$997,54,FALSE)</f>
        <v>0</v>
      </c>
      <c r="N447" s="217">
        <f>VLOOKUP(B447,GD_CHAM_CONG!$C$1:$BJ$480,60,FALSE)</f>
        <v>1</v>
      </c>
      <c r="O447" s="218">
        <f>RPT_LNS_LUONG_CHE_DO!BA449</f>
        <v>4630500</v>
      </c>
      <c r="P447" s="218">
        <f>VLOOKUP(B447,RPT_LNS_LUONG_CHE_DO!$B$5:$CA$989,78,FALSE)</f>
        <v>0</v>
      </c>
      <c r="Q447" s="218">
        <f>VLOOKUP(B447,RPT_PHU_CAP_TN!$B$5:$G$1000,6,FALSE)</f>
        <v>0</v>
      </c>
      <c r="R447" s="218">
        <f>VLOOKUP(B447,RPT_TIEN_AN_TRUA!$B$5:$I$1000,8,FALSE)</f>
        <v>680000</v>
      </c>
      <c r="S447" s="218">
        <f>VLOOKUP(B447,RPT_LNS_LUONG_CHE_DO!$B$5:$BV$993,68,FALSE)+VLOOKUP(B447,RPT_LNS_LUONG_CHE_DO!$B$5:$BW$993,69,FALSE)</f>
        <v>0</v>
      </c>
      <c r="T447" s="218">
        <f t="shared" si="8"/>
        <v>5310500</v>
      </c>
      <c r="U447" s="219">
        <f>VLOOKUP(B447,RPT_BAO_HIEM!$B$5:$N$1000,11,FALSE)</f>
        <v>0</v>
      </c>
      <c r="V447" s="219">
        <f>VLOOKUP(B447,RPT_BAO_HIEM!$B$5:$N$1000,12,FALSE)</f>
        <v>0</v>
      </c>
      <c r="W447" s="219">
        <f>VLOOKUP(B447,RPT_BAO_HIEM!$B$5:$N$1000,13,FALSE)</f>
        <v>0</v>
      </c>
      <c r="X447" s="220">
        <f>VLOOKUP(B447,RPT_DOAN_PHI!$B$5:$H$968,7,FALSE)</f>
        <v>46305</v>
      </c>
      <c r="Y447" s="219">
        <f>VLOOKUP(B447,RPT_THUE!$B$5:$H$933,7,FALSE)</f>
        <v>0</v>
      </c>
      <c r="Z447" s="219">
        <f t="shared" si="9"/>
        <v>46305</v>
      </c>
      <c r="AA447" s="221">
        <f t="shared" si="10"/>
        <v>5264195</v>
      </c>
      <c r="AB447" s="221"/>
      <c r="AC447" s="221"/>
      <c r="AD447" s="221">
        <f t="shared" si="15"/>
        <v>5264195</v>
      </c>
      <c r="AE447">
        <v>5264195</v>
      </c>
      <c r="AF447" s="338">
        <f t="shared" si="22"/>
        <v>0</v>
      </c>
    </row>
    <row r="448" spans="1:32" ht="14.25" x14ac:dyDescent="0.2">
      <c r="A448" s="89">
        <f t="shared" si="23"/>
        <v>445</v>
      </c>
      <c r="B448" s="212">
        <f>GD_CHUNG!B450</f>
        <v>13748</v>
      </c>
      <c r="C448" s="212" t="str">
        <f>GD_CHUNG!C450</f>
        <v>Thiều Thị Thu Lan</v>
      </c>
      <c r="D448" s="212" t="str">
        <f>GD_CHUNG!D450</f>
        <v>Nv vệ sinh</v>
      </c>
      <c r="E448" s="213" t="str">
        <f>GD_CHUNG!G450</f>
        <v>HDTV</v>
      </c>
      <c r="F448" s="214">
        <f>VLOOKUP(B448,GD_LCD_HS_LNS!$B$4:$E$1000,4,FALSE)</f>
        <v>3100000</v>
      </c>
      <c r="G448" s="263">
        <v>19023031512027</v>
      </c>
      <c r="H448" s="216">
        <f>VLOOKUP(B448,GD_CHAM_CONG!$C$6:$AN$997,38,FALSE)</f>
        <v>27</v>
      </c>
      <c r="I448" s="216">
        <f>VLOOKUP(B448,GD_CHAM_CONG!$C$6:$AS$997,39,FALSE)+VLOOKUP(B448,GD_CHAM_CONG!$C$6:$AS$997,40,FALSE)+VLOOKUP(B448,GD_CHAM_CONG!$C$6:$AS$997,41,FALSE)+VLOOKUP(B448,GD_CHAM_CONG!$C$6:$AS$997,42,FALSE)+VLOOKUP(B448,GD_CHAM_CONG!$C$6:$AS$997,43,FALSE)</f>
        <v>0</v>
      </c>
      <c r="J448" s="216">
        <f>VLOOKUP(B448,GD_CHAM_CONG!$C$6:$AV$997,44,FALSE)+VLOOKUP(B448,GD_CHAM_CONG!$C$6:$AV$997,45,FALSE)+VLOOKUP(B448,GD_CHAM_CONG!$C$6:$AV$997,46,FALSE)</f>
        <v>0</v>
      </c>
      <c r="K448" s="216">
        <f>VLOOKUP(B448,GD_CHAM_CONG!$C$6:$AW$997,47,FALSE)</f>
        <v>0</v>
      </c>
      <c r="L448" s="216">
        <f>VLOOKUP(B448,GD_CHAM_CONG!$C$6:$AZ$997,47,FALSE)+VLOOKUP(B448,GD_CHAM_CONG!$C$6:$AZ$997,48,FALSE)</f>
        <v>0</v>
      </c>
      <c r="M448" s="216">
        <f>VLOOKUP(B448,GD_CHAM_CONG!$C$6:$BF$997,50,FALSE)+VLOOKUP(B448,GD_CHAM_CONG!$C$6:$BF$997,51,FALSE)+VLOOKUP(B448,GD_CHAM_CONG!$C$6:$BF$997,52,FALSE)+VLOOKUP(B448,GD_CHAM_CONG!$C$6:$BF$997,53,FALSE)+VLOOKUP(B448,GD_CHAM_CONG!$C$6:$BF$997,54,FALSE)</f>
        <v>0</v>
      </c>
      <c r="N448" s="217">
        <f>VLOOKUP(B448,GD_CHAM_CONG!$C$1:$BJ$480,60,FALSE)</f>
        <v>1</v>
      </c>
      <c r="O448" s="218">
        <f>RPT_LNS_LUONG_CHE_DO!BA450</f>
        <v>4630500</v>
      </c>
      <c r="P448" s="218">
        <f>VLOOKUP(B448,RPT_LNS_LUONG_CHE_DO!$B$5:$CA$989,78,FALSE)</f>
        <v>0</v>
      </c>
      <c r="Q448" s="218">
        <f>VLOOKUP(B448,RPT_PHU_CAP_TN!$B$5:$G$1000,6,FALSE)</f>
        <v>0</v>
      </c>
      <c r="R448" s="218">
        <f>VLOOKUP(B448,RPT_TIEN_AN_TRUA!$B$5:$I$1000,8,FALSE)</f>
        <v>680000</v>
      </c>
      <c r="S448" s="218">
        <f>VLOOKUP(B448,RPT_LNS_LUONG_CHE_DO!$B$5:$BV$993,68,FALSE)+VLOOKUP(B448,RPT_LNS_LUONG_CHE_DO!$B$5:$BW$993,69,FALSE)</f>
        <v>0</v>
      </c>
      <c r="T448" s="218">
        <f t="shared" si="8"/>
        <v>5310500</v>
      </c>
      <c r="U448" s="219">
        <f>VLOOKUP(B448,RPT_BAO_HIEM!$B$5:$N$1000,11,FALSE)</f>
        <v>0</v>
      </c>
      <c r="V448" s="219">
        <f>VLOOKUP(B448,RPT_BAO_HIEM!$B$5:$N$1000,12,FALSE)</f>
        <v>0</v>
      </c>
      <c r="W448" s="219">
        <f>VLOOKUP(B448,RPT_BAO_HIEM!$B$5:$N$1000,13,FALSE)</f>
        <v>0</v>
      </c>
      <c r="X448" s="220">
        <f>VLOOKUP(B448,RPT_DOAN_PHI!$B$5:$H$968,7,FALSE)</f>
        <v>46305</v>
      </c>
      <c r="Y448" s="219">
        <f>VLOOKUP(B448,RPT_THUE!$B$5:$H$933,7,FALSE)</f>
        <v>0</v>
      </c>
      <c r="Z448" s="219">
        <f t="shared" si="9"/>
        <v>46305</v>
      </c>
      <c r="AA448" s="221">
        <f t="shared" si="10"/>
        <v>5264195</v>
      </c>
      <c r="AB448" s="221"/>
      <c r="AC448" s="221"/>
      <c r="AD448" s="221">
        <f t="shared" si="15"/>
        <v>5264195</v>
      </c>
      <c r="AE448">
        <v>5264195</v>
      </c>
      <c r="AF448" s="338">
        <f t="shared" si="22"/>
        <v>0</v>
      </c>
    </row>
    <row r="449" spans="1:32" ht="14.25" x14ac:dyDescent="0.2">
      <c r="A449" s="89">
        <f t="shared" si="23"/>
        <v>446</v>
      </c>
      <c r="B449" s="212">
        <f>GD_CHUNG!B451</f>
        <v>13749</v>
      </c>
      <c r="C449" s="212" t="str">
        <f>GD_CHUNG!C451</f>
        <v>Chu Phương Thảo</v>
      </c>
      <c r="D449" s="212" t="str">
        <f>GD_CHUNG!D451</f>
        <v>Nv vệ sinh</v>
      </c>
      <c r="E449" s="213" t="str">
        <f>GD_CHUNG!G451</f>
        <v>HDTV</v>
      </c>
      <c r="F449" s="214">
        <f>VLOOKUP(B449,GD_LCD_HS_LNS!$B$4:$E$1000,4,FALSE)</f>
        <v>3100000</v>
      </c>
      <c r="G449" s="215">
        <v>19028308979019</v>
      </c>
      <c r="H449" s="216">
        <f>VLOOKUP(B449,GD_CHAM_CONG!$C$6:$AN$997,38,FALSE)</f>
        <v>27</v>
      </c>
      <c r="I449" s="216">
        <f>VLOOKUP(B449,GD_CHAM_CONG!$C$6:$AS$997,39,FALSE)+VLOOKUP(B449,GD_CHAM_CONG!$C$6:$AS$997,40,FALSE)+VLOOKUP(B449,GD_CHAM_CONG!$C$6:$AS$997,41,FALSE)+VLOOKUP(B449,GD_CHAM_CONG!$C$6:$AS$997,42,FALSE)+VLOOKUP(B449,GD_CHAM_CONG!$C$6:$AS$997,43,FALSE)</f>
        <v>0</v>
      </c>
      <c r="J449" s="216">
        <f>VLOOKUP(B449,GD_CHAM_CONG!$C$6:$AV$997,44,FALSE)+VLOOKUP(B449,GD_CHAM_CONG!$C$6:$AV$997,45,FALSE)+VLOOKUP(B449,GD_CHAM_CONG!$C$6:$AV$997,46,FALSE)</f>
        <v>0</v>
      </c>
      <c r="K449" s="216">
        <f>VLOOKUP(B449,GD_CHAM_CONG!$C$6:$AW$997,47,FALSE)</f>
        <v>0</v>
      </c>
      <c r="L449" s="216">
        <f>VLOOKUP(B449,GD_CHAM_CONG!$C$6:$AZ$997,47,FALSE)+VLOOKUP(B449,GD_CHAM_CONG!$C$6:$AZ$997,48,FALSE)</f>
        <v>0</v>
      </c>
      <c r="M449" s="216">
        <f>VLOOKUP(B449,GD_CHAM_CONG!$C$6:$BF$997,50,FALSE)+VLOOKUP(B449,GD_CHAM_CONG!$C$6:$BF$997,51,FALSE)+VLOOKUP(B449,GD_CHAM_CONG!$C$6:$BF$997,52,FALSE)+VLOOKUP(B449,GD_CHAM_CONG!$C$6:$BF$997,53,FALSE)+VLOOKUP(B449,GD_CHAM_CONG!$C$6:$BF$997,54,FALSE)</f>
        <v>0</v>
      </c>
      <c r="N449" s="217">
        <f>VLOOKUP(B449,GD_CHAM_CONG!$C$1:$BJ$480,60,FALSE)</f>
        <v>1</v>
      </c>
      <c r="O449" s="218">
        <f>RPT_LNS_LUONG_CHE_DO!BA451</f>
        <v>4630500</v>
      </c>
      <c r="P449" s="218">
        <f>VLOOKUP(B449,RPT_LNS_LUONG_CHE_DO!$B$5:$CA$989,78,FALSE)</f>
        <v>0</v>
      </c>
      <c r="Q449" s="218">
        <f>VLOOKUP(B449,RPT_PHU_CAP_TN!$B$5:$G$1000,6,FALSE)</f>
        <v>0</v>
      </c>
      <c r="R449" s="218">
        <f>VLOOKUP(B449,RPT_TIEN_AN_TRUA!$B$5:$I$1000,8,FALSE)</f>
        <v>680000</v>
      </c>
      <c r="S449" s="218">
        <f>VLOOKUP(B449,RPT_LNS_LUONG_CHE_DO!$B$5:$BV$993,68,FALSE)+VLOOKUP(B449,RPT_LNS_LUONG_CHE_DO!$B$5:$BW$993,69,FALSE)</f>
        <v>0</v>
      </c>
      <c r="T449" s="218">
        <f t="shared" si="8"/>
        <v>5310500</v>
      </c>
      <c r="U449" s="219">
        <f>VLOOKUP(B449,RPT_BAO_HIEM!$B$5:$N$1000,11,FALSE)</f>
        <v>0</v>
      </c>
      <c r="V449" s="219">
        <f>VLOOKUP(B449,RPT_BAO_HIEM!$B$5:$N$1000,12,FALSE)</f>
        <v>0</v>
      </c>
      <c r="W449" s="219">
        <f>VLOOKUP(B449,RPT_BAO_HIEM!$B$5:$N$1000,13,FALSE)</f>
        <v>0</v>
      </c>
      <c r="X449" s="220">
        <f>VLOOKUP(B449,RPT_DOAN_PHI!$B$5:$H$968,7,FALSE)</f>
        <v>46305</v>
      </c>
      <c r="Y449" s="219">
        <f>VLOOKUP(B449,RPT_THUE!$B$5:$H$933,7,FALSE)</f>
        <v>0</v>
      </c>
      <c r="Z449" s="219">
        <f t="shared" si="9"/>
        <v>46305</v>
      </c>
      <c r="AA449" s="221">
        <f t="shared" si="10"/>
        <v>5264195</v>
      </c>
      <c r="AB449" s="221"/>
      <c r="AC449" s="221"/>
      <c r="AD449" s="221">
        <f t="shared" si="15"/>
        <v>5264195</v>
      </c>
      <c r="AE449">
        <v>5264195</v>
      </c>
      <c r="AF449" s="338">
        <f t="shared" si="22"/>
        <v>0</v>
      </c>
    </row>
    <row r="450" spans="1:32" ht="14.25" x14ac:dyDescent="0.2">
      <c r="A450" s="89">
        <f t="shared" si="23"/>
        <v>447</v>
      </c>
      <c r="B450" s="212">
        <f>GD_CHUNG!B452</f>
        <v>11082</v>
      </c>
      <c r="C450" s="212" t="str">
        <f>GD_CHUNG!C452</f>
        <v>Hoàng Trung Dũng</v>
      </c>
      <c r="D450" s="212" t="str">
        <f>GD_CHUNG!D452</f>
        <v>CV Kỹ thuật</v>
      </c>
      <c r="E450" s="213" t="str">
        <f>GD_CHUNG!G452</f>
        <v>HD3N</v>
      </c>
      <c r="F450" s="214">
        <f>VLOOKUP(B450,GD_LCD_HS_LNS!$B$4:$E$1000,4,FALSE)</f>
        <v>4534000</v>
      </c>
      <c r="G450" s="215">
        <f>VLOOKUP(B450,GD_CHUNG!$B$5:$N$594,13,FALSE)</f>
        <v>19026970112014</v>
      </c>
      <c r="H450" s="216">
        <f>VLOOKUP(B450,GD_CHAM_CONG!$C$6:$AN$997,38,FALSE)</f>
        <v>27</v>
      </c>
      <c r="I450" s="216">
        <f>VLOOKUP(B450,GD_CHAM_CONG!$C$6:$AS$997,39,FALSE)+VLOOKUP(B450,GD_CHAM_CONG!$C$6:$AS$997,40,FALSE)+VLOOKUP(B450,GD_CHAM_CONG!$C$6:$AS$997,41,FALSE)+VLOOKUP(B450,GD_CHAM_CONG!$C$6:$AS$997,42,FALSE)+VLOOKUP(B450,GD_CHAM_CONG!$C$6:$AS$997,43,FALSE)</f>
        <v>0</v>
      </c>
      <c r="J450" s="216">
        <f>VLOOKUP(B450,GD_CHAM_CONG!$C$6:$AV$997,44,FALSE)+VLOOKUP(B450,GD_CHAM_CONG!$C$6:$AV$997,45,FALSE)+VLOOKUP(B450,GD_CHAM_CONG!$C$6:$AV$997,46,FALSE)</f>
        <v>0</v>
      </c>
      <c r="K450" s="216">
        <f>VLOOKUP(B450,GD_CHAM_CONG!$C$6:$AW$997,47,FALSE)</f>
        <v>0</v>
      </c>
      <c r="L450" s="216">
        <f>VLOOKUP(B450,GD_CHAM_CONG!$C$6:$AZ$997,47,FALSE)+VLOOKUP(B450,GD_CHAM_CONG!$C$6:$AZ$997,48,FALSE)</f>
        <v>0</v>
      </c>
      <c r="M450" s="216">
        <f>VLOOKUP(B450,GD_CHAM_CONG!$C$6:$BF$997,50,FALSE)+VLOOKUP(B450,GD_CHAM_CONG!$C$6:$BF$997,51,FALSE)+VLOOKUP(B450,GD_CHAM_CONG!$C$6:$BF$997,52,FALSE)+VLOOKUP(B450,GD_CHAM_CONG!$C$6:$BF$997,53,FALSE)+VLOOKUP(B450,GD_CHAM_CONG!$C$6:$BF$997,54,FALSE)</f>
        <v>0</v>
      </c>
      <c r="N450" s="217">
        <f>VLOOKUP(B450,GD_CHAM_CONG!$C$1:$BJ$480,60,FALSE)</f>
        <v>1</v>
      </c>
      <c r="O450" s="218">
        <f>RPT_LNS_LUONG_CHE_DO!BA452</f>
        <v>11700000</v>
      </c>
      <c r="P450" s="218">
        <f>VLOOKUP(B450,RPT_LNS_LUONG_CHE_DO!$B$5:$CA$989,78,FALSE)</f>
        <v>0</v>
      </c>
      <c r="Q450" s="218">
        <f>VLOOKUP(B450,RPT_PHU_CAP_TN!$B$5:$G$1000,6,FALSE)</f>
        <v>0</v>
      </c>
      <c r="R450" s="218">
        <f>VLOOKUP(B450,RPT_TIEN_AN_TRUA!$B$5:$I$1000,8,FALSE)</f>
        <v>680000</v>
      </c>
      <c r="S450" s="218">
        <f>VLOOKUP(B450,RPT_LNS_LUONG_CHE_DO!$B$5:$BV$993,68,FALSE)+VLOOKUP(B450,RPT_LNS_LUONG_CHE_DO!$B$5:$BW$993,69,FALSE)</f>
        <v>0</v>
      </c>
      <c r="T450" s="218">
        <f t="shared" si="8"/>
        <v>12380000</v>
      </c>
      <c r="U450" s="219">
        <f>VLOOKUP(B450,RPT_BAO_HIEM!$B$5:$N$1000,11,FALSE)</f>
        <v>362720</v>
      </c>
      <c r="V450" s="219">
        <f>VLOOKUP(B450,RPT_BAO_HIEM!$B$5:$N$1000,12,FALSE)</f>
        <v>68010</v>
      </c>
      <c r="W450" s="219">
        <f>VLOOKUP(B450,RPT_BAO_HIEM!$B$5:$N$1000,13,FALSE)</f>
        <v>45340</v>
      </c>
      <c r="X450" s="220">
        <f>VLOOKUP(B450,RPT_DOAN_PHI!$B$5:$H$968,7,FALSE)</f>
        <v>115000</v>
      </c>
      <c r="Y450" s="219">
        <f>VLOOKUP(B450,RPT_THUE!$B$5:$H$933,7,FALSE)</f>
        <v>374786</v>
      </c>
      <c r="Z450" s="219">
        <f t="shared" si="9"/>
        <v>965856</v>
      </c>
      <c r="AA450" s="221">
        <f t="shared" si="10"/>
        <v>11414144</v>
      </c>
      <c r="AB450" s="221"/>
      <c r="AC450" s="221"/>
      <c r="AD450" s="221">
        <f t="shared" si="15"/>
        <v>11414144</v>
      </c>
      <c r="AE450">
        <v>11414144</v>
      </c>
      <c r="AF450" s="338">
        <f t="shared" si="22"/>
        <v>0</v>
      </c>
    </row>
    <row r="451" spans="1:32" ht="14.25" x14ac:dyDescent="0.2">
      <c r="A451" s="89">
        <f t="shared" si="23"/>
        <v>448</v>
      </c>
      <c r="B451" s="212">
        <f>GD_CHUNG!B453</f>
        <v>11083</v>
      </c>
      <c r="C451" s="212" t="str">
        <f>GD_CHUNG!C453</f>
        <v>Bùi Văn Nam</v>
      </c>
      <c r="D451" s="212" t="str">
        <f>GD_CHUNG!D453</f>
        <v>CV Kỹ thuật</v>
      </c>
      <c r="E451" s="213" t="str">
        <f>GD_CHUNG!G453</f>
        <v>HD3N</v>
      </c>
      <c r="F451" s="214">
        <f>VLOOKUP(B451,GD_LCD_HS_LNS!$B$4:$E$1000,4,FALSE)</f>
        <v>4534000</v>
      </c>
      <c r="G451" s="215">
        <f>VLOOKUP(B451,GD_CHUNG!$B$5:$N$594,13,FALSE)</f>
        <v>19026970113010</v>
      </c>
      <c r="H451" s="216">
        <f>VLOOKUP(B451,GD_CHAM_CONG!$C$6:$AN$997,38,FALSE)</f>
        <v>27</v>
      </c>
      <c r="I451" s="216">
        <f>VLOOKUP(B451,GD_CHAM_CONG!$C$6:$AS$997,39,FALSE)+VLOOKUP(B451,GD_CHAM_CONG!$C$6:$AS$997,40,FALSE)+VLOOKUP(B451,GD_CHAM_CONG!$C$6:$AS$997,41,FALSE)+VLOOKUP(B451,GD_CHAM_CONG!$C$6:$AS$997,42,FALSE)+VLOOKUP(B451,GD_CHAM_CONG!$C$6:$AS$997,43,FALSE)</f>
        <v>0</v>
      </c>
      <c r="J451" s="216">
        <f>VLOOKUP(B451,GD_CHAM_CONG!$C$6:$AV$997,44,FALSE)+VLOOKUP(B451,GD_CHAM_CONG!$C$6:$AV$997,45,FALSE)+VLOOKUP(B451,GD_CHAM_CONG!$C$6:$AV$997,46,FALSE)</f>
        <v>0</v>
      </c>
      <c r="K451" s="216">
        <f>VLOOKUP(B451,GD_CHAM_CONG!$C$6:$AW$997,47,FALSE)</f>
        <v>0</v>
      </c>
      <c r="L451" s="216">
        <f>VLOOKUP(B451,GD_CHAM_CONG!$C$6:$AZ$997,47,FALSE)+VLOOKUP(B451,GD_CHAM_CONG!$C$6:$AZ$997,48,FALSE)</f>
        <v>0</v>
      </c>
      <c r="M451" s="216">
        <f>VLOOKUP(B451,GD_CHAM_CONG!$C$6:$BF$997,50,FALSE)+VLOOKUP(B451,GD_CHAM_CONG!$C$6:$BF$997,51,FALSE)+VLOOKUP(B451,GD_CHAM_CONG!$C$6:$BF$997,52,FALSE)+VLOOKUP(B451,GD_CHAM_CONG!$C$6:$BF$997,53,FALSE)+VLOOKUP(B451,GD_CHAM_CONG!$C$6:$BF$997,54,FALSE)</f>
        <v>0</v>
      </c>
      <c r="N451" s="217">
        <f>VLOOKUP(B451,GD_CHAM_CONG!$C$1:$BJ$480,60,FALSE)</f>
        <v>1</v>
      </c>
      <c r="O451" s="218">
        <f>RPT_LNS_LUONG_CHE_DO!BA453</f>
        <v>11700000</v>
      </c>
      <c r="P451" s="218">
        <f>VLOOKUP(B451,RPT_LNS_LUONG_CHE_DO!$B$5:$CA$989,78,FALSE)</f>
        <v>0</v>
      </c>
      <c r="Q451" s="218">
        <f>VLOOKUP(B451,RPT_PHU_CAP_TN!$B$5:$G$1000,6,FALSE)</f>
        <v>0</v>
      </c>
      <c r="R451" s="218">
        <f>VLOOKUP(B451,RPT_TIEN_AN_TRUA!$B$5:$I$1000,8,FALSE)</f>
        <v>680000</v>
      </c>
      <c r="S451" s="218">
        <f>VLOOKUP(B451,RPT_LNS_LUONG_CHE_DO!$B$5:$BV$993,68,FALSE)+VLOOKUP(B451,RPT_LNS_LUONG_CHE_DO!$B$5:$BW$993,69,FALSE)</f>
        <v>0</v>
      </c>
      <c r="T451" s="218">
        <f t="shared" si="8"/>
        <v>12380000</v>
      </c>
      <c r="U451" s="219">
        <f>VLOOKUP(B451,RPT_BAO_HIEM!$B$5:$N$1000,11,FALSE)</f>
        <v>362720</v>
      </c>
      <c r="V451" s="219">
        <f>VLOOKUP(B451,RPT_BAO_HIEM!$B$5:$N$1000,12,FALSE)</f>
        <v>68010</v>
      </c>
      <c r="W451" s="219">
        <f>VLOOKUP(B451,RPT_BAO_HIEM!$B$5:$N$1000,13,FALSE)</f>
        <v>45340</v>
      </c>
      <c r="X451" s="220">
        <f>VLOOKUP(B451,RPT_DOAN_PHI!$B$5:$H$968,7,FALSE)</f>
        <v>115000</v>
      </c>
      <c r="Y451" s="219">
        <f>VLOOKUP(B451,RPT_THUE!$B$5:$H$933,7,FALSE)</f>
        <v>1155982</v>
      </c>
      <c r="Z451" s="219">
        <f t="shared" si="9"/>
        <v>1747052</v>
      </c>
      <c r="AA451" s="221">
        <f t="shared" si="10"/>
        <v>10632948</v>
      </c>
      <c r="AB451" s="221"/>
      <c r="AC451" s="221"/>
      <c r="AD451" s="221">
        <f t="shared" si="15"/>
        <v>10632948</v>
      </c>
      <c r="AE451">
        <v>10632948</v>
      </c>
      <c r="AF451" s="338">
        <f t="shared" si="22"/>
        <v>0</v>
      </c>
    </row>
    <row r="452" spans="1:32" ht="14.25" x14ac:dyDescent="0.2">
      <c r="A452" s="89">
        <f t="shared" si="23"/>
        <v>449</v>
      </c>
      <c r="B452" s="212">
        <f>GD_CHUNG!B454</f>
        <v>10643</v>
      </c>
      <c r="C452" s="212" t="str">
        <f>GD_CHUNG!C454</f>
        <v>Nguyễn Văn Thành</v>
      </c>
      <c r="D452" s="212" t="str">
        <f>GD_CHUNG!D454</f>
        <v>KTV mặt đất</v>
      </c>
      <c r="E452" s="213" t="str">
        <f>GD_CHUNG!G454</f>
        <v>HDKX</v>
      </c>
      <c r="F452" s="214">
        <f>VLOOKUP(B452,GD_LCD_HS_LNS!$B$4:$E$1000,4,FALSE)</f>
        <v>3856000</v>
      </c>
      <c r="G452" s="215">
        <f>VLOOKUP(B452,GD_CHUNG!$B$5:$N$594,13,FALSE)</f>
        <v>10523640469014</v>
      </c>
      <c r="H452" s="216">
        <f>VLOOKUP(B452,GD_CHAM_CONG!$C$6:$AN$997,38,FALSE)</f>
        <v>27</v>
      </c>
      <c r="I452" s="216">
        <f>VLOOKUP(B452,GD_CHAM_CONG!$C$6:$AS$997,39,FALSE)+VLOOKUP(B452,GD_CHAM_CONG!$C$6:$AS$997,40,FALSE)+VLOOKUP(B452,GD_CHAM_CONG!$C$6:$AS$997,41,FALSE)+VLOOKUP(B452,GD_CHAM_CONG!$C$6:$AS$997,42,FALSE)+VLOOKUP(B452,GD_CHAM_CONG!$C$6:$AS$997,43,FALSE)</f>
        <v>0</v>
      </c>
      <c r="J452" s="216">
        <f>VLOOKUP(B452,GD_CHAM_CONG!$C$6:$AV$997,44,FALSE)+VLOOKUP(B452,GD_CHAM_CONG!$C$6:$AV$997,45,FALSE)+VLOOKUP(B452,GD_CHAM_CONG!$C$6:$AV$997,46,FALSE)</f>
        <v>0</v>
      </c>
      <c r="K452" s="216">
        <f>VLOOKUP(B452,GD_CHAM_CONG!$C$6:$AW$997,47,FALSE)</f>
        <v>0</v>
      </c>
      <c r="L452" s="216">
        <f>VLOOKUP(B452,GD_CHAM_CONG!$C$6:$AZ$997,47,FALSE)+VLOOKUP(B452,GD_CHAM_CONG!$C$6:$AZ$997,48,FALSE)</f>
        <v>0</v>
      </c>
      <c r="M452" s="216">
        <f>VLOOKUP(B452,GD_CHAM_CONG!$C$6:$BF$997,50,FALSE)+VLOOKUP(B452,GD_CHAM_CONG!$C$6:$BF$997,51,FALSE)+VLOOKUP(B452,GD_CHAM_CONG!$C$6:$BF$997,52,FALSE)+VLOOKUP(B452,GD_CHAM_CONG!$C$6:$BF$997,53,FALSE)+VLOOKUP(B452,GD_CHAM_CONG!$C$6:$BF$997,54,FALSE)</f>
        <v>0</v>
      </c>
      <c r="N452" s="217">
        <f>VLOOKUP(B452,GD_CHAM_CONG!$C$1:$BJ$480,60,FALSE)</f>
        <v>1</v>
      </c>
      <c r="O452" s="218">
        <f>RPT_LNS_LUONG_CHE_DO!BA454</f>
        <v>9900000</v>
      </c>
      <c r="P452" s="218">
        <f>VLOOKUP(B452,RPT_LNS_LUONG_CHE_DO!$B$5:$CA$989,78,FALSE)</f>
        <v>0</v>
      </c>
      <c r="Q452" s="218">
        <f>VLOOKUP(B452,RPT_PHU_CAP_TN!$B$5:$G$1000,6,FALSE)</f>
        <v>0</v>
      </c>
      <c r="R452" s="218">
        <f>VLOOKUP(B452,RPT_TIEN_AN_TRUA!$B$5:$I$1000,8,FALSE)</f>
        <v>680000</v>
      </c>
      <c r="S452" s="218">
        <f>VLOOKUP(B452,RPT_LNS_LUONG_CHE_DO!$B$5:$BV$993,68,FALSE)+VLOOKUP(B452,RPT_LNS_LUONG_CHE_DO!$B$5:$BW$993,69,FALSE)</f>
        <v>0</v>
      </c>
      <c r="T452" s="218">
        <f t="shared" si="8"/>
        <v>10580000</v>
      </c>
      <c r="U452" s="219">
        <f>VLOOKUP(B452,RPT_BAO_HIEM!$B$5:$N$1000,11,FALSE)</f>
        <v>308480</v>
      </c>
      <c r="V452" s="219">
        <f>VLOOKUP(B452,RPT_BAO_HIEM!$B$5:$N$1000,12,FALSE)</f>
        <v>57840</v>
      </c>
      <c r="W452" s="219">
        <f>VLOOKUP(B452,RPT_BAO_HIEM!$B$5:$N$1000,13,FALSE)</f>
        <v>38560</v>
      </c>
      <c r="X452" s="220">
        <f>VLOOKUP(B452,RPT_DOAN_PHI!$B$5:$H$968,7,FALSE)</f>
        <v>99000</v>
      </c>
      <c r="Y452" s="219">
        <f>VLOOKUP(B452,RPT_THUE!$B$5:$H$933,7,FALSE)</f>
        <v>164262</v>
      </c>
      <c r="Z452" s="219">
        <f t="shared" si="9"/>
        <v>668142</v>
      </c>
      <c r="AA452" s="221">
        <f t="shared" si="10"/>
        <v>9911858</v>
      </c>
      <c r="AB452" s="221"/>
      <c r="AC452" s="309">
        <v>490050</v>
      </c>
      <c r="AD452" s="221">
        <f t="shared" si="15"/>
        <v>10401908</v>
      </c>
      <c r="AE452">
        <v>10401908</v>
      </c>
      <c r="AF452" s="338">
        <f t="shared" ref="AF452:AF514" si="24">+AE452-AD452</f>
        <v>0</v>
      </c>
    </row>
    <row r="453" spans="1:32" ht="14.25" x14ac:dyDescent="0.2">
      <c r="A453" s="89">
        <f t="shared" si="23"/>
        <v>450</v>
      </c>
      <c r="B453" s="212">
        <f>GD_CHUNG!B455</f>
        <v>13049</v>
      </c>
      <c r="C453" s="212" t="str">
        <f>GD_CHUNG!C455</f>
        <v>Nguyễn Đức Anh</v>
      </c>
      <c r="D453" s="212" t="str">
        <f>GD_CHUNG!D455</f>
        <v>Nhân viên kỹ thuật</v>
      </c>
      <c r="E453" s="213" t="str">
        <f>GD_CHUNG!G455</f>
        <v>HD3N</v>
      </c>
      <c r="F453" s="214">
        <f>VLOOKUP(B453,GD_LCD_HS_LNS!$B$4:$E$1000,4,FALSE)</f>
        <v>4166000</v>
      </c>
      <c r="G453" s="215">
        <f>VLOOKUP(B453,GD_CHUNG!$B$5:$N$594,13,FALSE)</f>
        <v>19028834678015</v>
      </c>
      <c r="H453" s="216">
        <f>VLOOKUP(B453,GD_CHAM_CONG!$C$6:$AN$997,38,FALSE)</f>
        <v>27</v>
      </c>
      <c r="I453" s="216">
        <f>VLOOKUP(B453,GD_CHAM_CONG!$C$6:$AS$997,39,FALSE)+VLOOKUP(B453,GD_CHAM_CONG!$C$6:$AS$997,40,FALSE)+VLOOKUP(B453,GD_CHAM_CONG!$C$6:$AS$997,41,FALSE)+VLOOKUP(B453,GD_CHAM_CONG!$C$6:$AS$997,42,FALSE)+VLOOKUP(B453,GD_CHAM_CONG!$C$6:$AS$997,43,FALSE)</f>
        <v>0</v>
      </c>
      <c r="J453" s="216">
        <f>VLOOKUP(B453,GD_CHAM_CONG!$C$6:$AV$997,44,FALSE)+VLOOKUP(B453,GD_CHAM_CONG!$C$6:$AV$997,45,FALSE)+VLOOKUP(B453,GD_CHAM_CONG!$C$6:$AV$997,46,FALSE)</f>
        <v>0</v>
      </c>
      <c r="K453" s="216">
        <f>VLOOKUP(B453,GD_CHAM_CONG!$C$6:$AW$997,47,FALSE)</f>
        <v>0</v>
      </c>
      <c r="L453" s="216">
        <f>VLOOKUP(B453,GD_CHAM_CONG!$C$6:$AZ$997,47,FALSE)+VLOOKUP(B453,GD_CHAM_CONG!$C$6:$AZ$997,48,FALSE)</f>
        <v>0</v>
      </c>
      <c r="M453" s="216">
        <f>VLOOKUP(B453,GD_CHAM_CONG!$C$6:$BF$997,50,FALSE)+VLOOKUP(B453,GD_CHAM_CONG!$C$6:$BF$997,51,FALSE)+VLOOKUP(B453,GD_CHAM_CONG!$C$6:$BF$997,52,FALSE)+VLOOKUP(B453,GD_CHAM_CONG!$C$6:$BF$997,53,FALSE)+VLOOKUP(B453,GD_CHAM_CONG!$C$6:$BF$997,54,FALSE)</f>
        <v>0</v>
      </c>
      <c r="N453" s="217">
        <f>VLOOKUP(B453,GD_CHAM_CONG!$C$1:$BJ$480,60,FALSE)</f>
        <v>1</v>
      </c>
      <c r="O453" s="218">
        <f>RPT_LNS_LUONG_CHE_DO!BA455</f>
        <v>8325000</v>
      </c>
      <c r="P453" s="218">
        <f>VLOOKUP(B453,RPT_LNS_LUONG_CHE_DO!$B$5:$CA$989,78,FALSE)</f>
        <v>0</v>
      </c>
      <c r="Q453" s="218">
        <f>VLOOKUP(B453,RPT_PHU_CAP_TN!$B$5:$G$1000,6,FALSE)</f>
        <v>0</v>
      </c>
      <c r="R453" s="218">
        <f>VLOOKUP(B453,RPT_TIEN_AN_TRUA!$B$5:$I$1000,8,FALSE)</f>
        <v>680000</v>
      </c>
      <c r="S453" s="218">
        <f>VLOOKUP(B453,RPT_LNS_LUONG_CHE_DO!$B$5:$BV$993,68,FALSE)+VLOOKUP(B453,RPT_LNS_LUONG_CHE_DO!$B$5:$BW$993,69,FALSE)</f>
        <v>0</v>
      </c>
      <c r="T453" s="218">
        <f t="shared" si="8"/>
        <v>9005000</v>
      </c>
      <c r="U453" s="219">
        <f>VLOOKUP(B453,RPT_BAO_HIEM!$B$5:$N$1000,11,FALSE)</f>
        <v>333280</v>
      </c>
      <c r="V453" s="219">
        <f>VLOOKUP(B453,RPT_BAO_HIEM!$B$5:$N$1000,12,FALSE)</f>
        <v>62490</v>
      </c>
      <c r="W453" s="219">
        <f>VLOOKUP(B453,RPT_BAO_HIEM!$B$5:$N$1000,13,FALSE)</f>
        <v>41660</v>
      </c>
      <c r="X453" s="220">
        <f>VLOOKUP(B453,RPT_DOAN_PHI!$B$5:$H$968,7,FALSE)</f>
        <v>83250</v>
      </c>
      <c r="Y453" s="219">
        <f>VLOOKUP(B453,RPT_THUE!$B$5:$H$933,7,FALSE)</f>
        <v>158757</v>
      </c>
      <c r="Z453" s="219">
        <f t="shared" si="9"/>
        <v>679437</v>
      </c>
      <c r="AA453" s="221">
        <f t="shared" si="10"/>
        <v>8325563</v>
      </c>
      <c r="AB453" s="221"/>
      <c r="AC453" s="221"/>
      <c r="AD453" s="221">
        <f t="shared" si="15"/>
        <v>8325563</v>
      </c>
      <c r="AE453">
        <v>8325563</v>
      </c>
      <c r="AF453" s="338">
        <f t="shared" si="24"/>
        <v>0</v>
      </c>
    </row>
    <row r="454" spans="1:32" ht="14.25" x14ac:dyDescent="0.2">
      <c r="A454" s="89">
        <f t="shared" ref="A454:A517" si="25">+A453+1</f>
        <v>451</v>
      </c>
      <c r="B454" s="212">
        <f>GD_CHUNG!B456</f>
        <v>10595</v>
      </c>
      <c r="C454" s="212" t="str">
        <f>GD_CHUNG!C456</f>
        <v>Lê Thị Mai</v>
      </c>
      <c r="D454" s="212" t="str">
        <f>GD_CHUNG!D456</f>
        <v>Nhân viên kế toán</v>
      </c>
      <c r="E454" s="213" t="str">
        <f>GD_CHUNG!G456</f>
        <v>HDKX</v>
      </c>
      <c r="F454" s="214">
        <f>VLOOKUP(B454,GD_LCD_HS_LNS!$B$4:$E$1000,4,FALSE)</f>
        <v>3488000</v>
      </c>
      <c r="G454" s="215">
        <f>VLOOKUP(B454,GD_CHUNG!$B$5:$N$594,13,FALSE)</f>
        <v>10524470158015</v>
      </c>
      <c r="H454" s="216">
        <f>VLOOKUP(B454,GD_CHAM_CONG!$C$6:$AN$997,38,FALSE)</f>
        <v>23</v>
      </c>
      <c r="I454" s="216">
        <f>VLOOKUP(B454,GD_CHAM_CONG!$C$6:$AS$997,39,FALSE)+VLOOKUP(B454,GD_CHAM_CONG!$C$6:$AS$997,40,FALSE)+VLOOKUP(B454,GD_CHAM_CONG!$C$6:$AS$997,41,FALSE)+VLOOKUP(B454,GD_CHAM_CONG!$C$6:$AS$997,42,FALSE)+VLOOKUP(B454,GD_CHAM_CONG!$C$6:$AS$997,43,FALSE)</f>
        <v>0</v>
      </c>
      <c r="J454" s="216">
        <f>VLOOKUP(B454,GD_CHAM_CONG!$C$6:$AV$997,44,FALSE)+VLOOKUP(B454,GD_CHAM_CONG!$C$6:$AV$997,45,FALSE)+VLOOKUP(B454,GD_CHAM_CONG!$C$6:$AV$997,46,FALSE)</f>
        <v>0</v>
      </c>
      <c r="K454" s="216">
        <f>VLOOKUP(B454,GD_CHAM_CONG!$C$6:$AW$997,47,FALSE)</f>
        <v>0</v>
      </c>
      <c r="L454" s="216">
        <f>VLOOKUP(B454,GD_CHAM_CONG!$C$6:$AZ$997,47,FALSE)+VLOOKUP(B454,GD_CHAM_CONG!$C$6:$AZ$997,48,FALSE)</f>
        <v>0</v>
      </c>
      <c r="M454" s="216">
        <f>VLOOKUP(B454,GD_CHAM_CONG!$C$6:$BF$997,50,FALSE)+VLOOKUP(B454,GD_CHAM_CONG!$C$6:$BF$997,51,FALSE)+VLOOKUP(B454,GD_CHAM_CONG!$C$6:$BF$997,52,FALSE)+VLOOKUP(B454,GD_CHAM_CONG!$C$6:$BF$997,53,FALSE)+VLOOKUP(B454,GD_CHAM_CONG!$C$6:$BF$997,54,FALSE)</f>
        <v>0</v>
      </c>
      <c r="N454" s="217">
        <f>VLOOKUP(B454,GD_CHAM_CONG!$C$1:$BJ$480,60,FALSE)</f>
        <v>1</v>
      </c>
      <c r="O454" s="218">
        <f>RPT_LNS_LUONG_CHE_DO!BA456</f>
        <v>8550000</v>
      </c>
      <c r="P454" s="218">
        <f>VLOOKUP(B454,RPT_LNS_LUONG_CHE_DO!$B$5:$CA$989,78,FALSE)</f>
        <v>0</v>
      </c>
      <c r="Q454" s="218">
        <f>VLOOKUP(B454,RPT_PHU_CAP_TN!$B$5:$G$1000,6,FALSE)</f>
        <v>0</v>
      </c>
      <c r="R454" s="218">
        <f>VLOOKUP(B454,RPT_TIEN_AN_TRUA!$B$5:$I$1000,8,FALSE)</f>
        <v>680000</v>
      </c>
      <c r="S454" s="218">
        <f>VLOOKUP(B454,RPT_LNS_LUONG_CHE_DO!$B$5:$BV$993,68,FALSE)+VLOOKUP(B454,RPT_LNS_LUONG_CHE_DO!$B$5:$BW$993,69,FALSE)</f>
        <v>0</v>
      </c>
      <c r="T454" s="218">
        <f t="shared" si="8"/>
        <v>9230000</v>
      </c>
      <c r="U454" s="219">
        <f>VLOOKUP(B454,RPT_BAO_HIEM!$B$5:$N$1000,11,FALSE)</f>
        <v>279040</v>
      </c>
      <c r="V454" s="219">
        <f>VLOOKUP(B454,RPT_BAO_HIEM!$B$5:$N$1000,12,FALSE)</f>
        <v>52320</v>
      </c>
      <c r="W454" s="219">
        <f>VLOOKUP(B454,RPT_BAO_HIEM!$B$5:$N$1000,13,FALSE)</f>
        <v>34880</v>
      </c>
      <c r="X454" s="220">
        <f>VLOOKUP(B454,RPT_DOAN_PHI!$B$5:$H$968,7,FALSE)</f>
        <v>85500</v>
      </c>
      <c r="Y454" s="219">
        <f>VLOOKUP(B454,RPT_THUE!$B$5:$H$933,7,FALSE)</f>
        <v>188376</v>
      </c>
      <c r="Z454" s="219">
        <f t="shared" si="9"/>
        <v>640116</v>
      </c>
      <c r="AA454" s="221">
        <f t="shared" si="10"/>
        <v>8589884</v>
      </c>
      <c r="AB454" s="221"/>
      <c r="AC454" s="221"/>
      <c r="AD454" s="221">
        <f t="shared" si="15"/>
        <v>8589884</v>
      </c>
      <c r="AE454">
        <v>8589884</v>
      </c>
      <c r="AF454" s="338">
        <f t="shared" si="24"/>
        <v>0</v>
      </c>
    </row>
    <row r="455" spans="1:32" ht="14.25" x14ac:dyDescent="0.2">
      <c r="A455" s="89">
        <f t="shared" si="25"/>
        <v>452</v>
      </c>
      <c r="B455" s="212">
        <f>GD_CHUNG!B457</f>
        <v>10793</v>
      </c>
      <c r="C455" s="212" t="str">
        <f>GD_CHUNG!C457</f>
        <v>Lê Thị Thúy</v>
      </c>
      <c r="D455" s="212" t="str">
        <f>GD_CHUNG!D457</f>
        <v>Nhân viên kế toán</v>
      </c>
      <c r="E455" s="213" t="str">
        <f>GD_CHUNG!G457</f>
        <v>HDKX</v>
      </c>
      <c r="F455" s="214">
        <f>VLOOKUP(B455,GD_LCD_HS_LNS!$B$4:$E$1000,4,FALSE)</f>
        <v>3488000</v>
      </c>
      <c r="G455" s="215">
        <f>VLOOKUP(B455,GD_CHUNG!$B$5:$N$594,13,FALSE)</f>
        <v>10523640486016</v>
      </c>
      <c r="H455" s="216">
        <f>VLOOKUP(B455,GD_CHAM_CONG!$C$6:$AN$997,38,FALSE)</f>
        <v>23</v>
      </c>
      <c r="I455" s="216">
        <f>VLOOKUP(B455,GD_CHAM_CONG!$C$6:$AS$997,39,FALSE)+VLOOKUP(B455,GD_CHAM_CONG!$C$6:$AS$997,40,FALSE)+VLOOKUP(B455,GD_CHAM_CONG!$C$6:$AS$997,41,FALSE)+VLOOKUP(B455,GD_CHAM_CONG!$C$6:$AS$997,42,FALSE)+VLOOKUP(B455,GD_CHAM_CONG!$C$6:$AS$997,43,FALSE)</f>
        <v>0</v>
      </c>
      <c r="J455" s="216">
        <f>VLOOKUP(B455,GD_CHAM_CONG!$C$6:$AV$997,44,FALSE)+VLOOKUP(B455,GD_CHAM_CONG!$C$6:$AV$997,45,FALSE)+VLOOKUP(B455,GD_CHAM_CONG!$C$6:$AV$997,46,FALSE)</f>
        <v>0</v>
      </c>
      <c r="K455" s="216">
        <f>VLOOKUP(B455,GD_CHAM_CONG!$C$6:$AW$997,47,FALSE)</f>
        <v>0</v>
      </c>
      <c r="L455" s="216">
        <f>VLOOKUP(B455,GD_CHAM_CONG!$C$6:$AZ$997,47,FALSE)+VLOOKUP(B455,GD_CHAM_CONG!$C$6:$AZ$997,48,FALSE)</f>
        <v>0</v>
      </c>
      <c r="M455" s="216">
        <f>VLOOKUP(B455,GD_CHAM_CONG!$C$6:$BF$997,50,FALSE)+VLOOKUP(B455,GD_CHAM_CONG!$C$6:$BF$997,51,FALSE)+VLOOKUP(B455,GD_CHAM_CONG!$C$6:$BF$997,52,FALSE)+VLOOKUP(B455,GD_CHAM_CONG!$C$6:$BF$997,53,FALSE)+VLOOKUP(B455,GD_CHAM_CONG!$C$6:$BF$997,54,FALSE)</f>
        <v>0</v>
      </c>
      <c r="N455" s="217">
        <f>VLOOKUP(B455,GD_CHAM_CONG!$C$1:$BJ$480,60,FALSE)</f>
        <v>1</v>
      </c>
      <c r="O455" s="218">
        <f>RPT_LNS_LUONG_CHE_DO!BA457</f>
        <v>11700000</v>
      </c>
      <c r="P455" s="218">
        <f>VLOOKUP(B455,RPT_LNS_LUONG_CHE_DO!$B$5:$CA$989,78,FALSE)</f>
        <v>0</v>
      </c>
      <c r="Q455" s="218">
        <f>VLOOKUP(B455,RPT_PHU_CAP_TN!$B$5:$G$1000,6,FALSE)</f>
        <v>0</v>
      </c>
      <c r="R455" s="218">
        <f>VLOOKUP(B455,RPT_TIEN_AN_TRUA!$B$5:$I$1000,8,FALSE)</f>
        <v>680000</v>
      </c>
      <c r="S455" s="218">
        <f>VLOOKUP(B455,RPT_LNS_LUONG_CHE_DO!$B$5:$BV$993,68,FALSE)+VLOOKUP(B455,RPT_LNS_LUONG_CHE_DO!$B$5:$BW$993,69,FALSE)</f>
        <v>0</v>
      </c>
      <c r="T455" s="218">
        <f t="shared" si="8"/>
        <v>12380000</v>
      </c>
      <c r="U455" s="219">
        <f>VLOOKUP(B455,RPT_BAO_HIEM!$B$5:$N$1000,11,FALSE)</f>
        <v>279040</v>
      </c>
      <c r="V455" s="219">
        <f>VLOOKUP(B455,RPT_BAO_HIEM!$B$5:$N$1000,12,FALSE)</f>
        <v>52320</v>
      </c>
      <c r="W455" s="219">
        <f>VLOOKUP(B455,RPT_BAO_HIEM!$B$5:$N$1000,13,FALSE)</f>
        <v>34880</v>
      </c>
      <c r="X455" s="220">
        <f>VLOOKUP(B455,RPT_DOAN_PHI!$B$5:$H$968,7,FALSE)</f>
        <v>115000</v>
      </c>
      <c r="Y455" s="219">
        <f>VLOOKUP(B455,RPT_THUE!$B$5:$H$933,7,FALSE)</f>
        <v>1183440</v>
      </c>
      <c r="Z455" s="219">
        <f t="shared" si="9"/>
        <v>1664680</v>
      </c>
      <c r="AA455" s="221">
        <f t="shared" si="10"/>
        <v>10715320</v>
      </c>
      <c r="AB455" s="221"/>
      <c r="AC455" s="221"/>
      <c r="AD455" s="221">
        <f t="shared" si="15"/>
        <v>10715320</v>
      </c>
      <c r="AE455">
        <v>10715320</v>
      </c>
      <c r="AF455" s="338">
        <f t="shared" si="24"/>
        <v>0</v>
      </c>
    </row>
    <row r="456" spans="1:32" ht="14.25" x14ac:dyDescent="0.2">
      <c r="A456" s="89">
        <f t="shared" si="25"/>
        <v>453</v>
      </c>
      <c r="B456" s="212">
        <f>GD_CHUNG!B458</f>
        <v>12660</v>
      </c>
      <c r="C456" s="212" t="str">
        <f>GD_CHUNG!C458</f>
        <v>Bùi Thị Thu</v>
      </c>
      <c r="D456" s="212" t="str">
        <f>GD_CHUNG!D458</f>
        <v>Nhân viên kế toán</v>
      </c>
      <c r="E456" s="213" t="str">
        <f>GD_CHUNG!G458</f>
        <v>HD3N</v>
      </c>
      <c r="F456" s="214">
        <f>VLOOKUP(B456,GD_LCD_HS_LNS!$B$4:$E$1000,4,FALSE)</f>
        <v>4534000</v>
      </c>
      <c r="G456" s="215">
        <f>VLOOKUP(B456,GD_CHUNG!$B$5:$N$594,13,FALSE)</f>
        <v>19027307720015</v>
      </c>
      <c r="H456" s="216">
        <f>VLOOKUP(B456,GD_CHAM_CONG!$C$6:$AN$997,38,FALSE)</f>
        <v>23</v>
      </c>
      <c r="I456" s="216">
        <f>VLOOKUP(B456,GD_CHAM_CONG!$C$6:$AS$997,39,FALSE)+VLOOKUP(B456,GD_CHAM_CONG!$C$6:$AS$997,40,FALSE)+VLOOKUP(B456,GD_CHAM_CONG!$C$6:$AS$997,41,FALSE)+VLOOKUP(B456,GD_CHAM_CONG!$C$6:$AS$997,42,FALSE)+VLOOKUP(B456,GD_CHAM_CONG!$C$6:$AS$997,43,FALSE)</f>
        <v>0</v>
      </c>
      <c r="J456" s="216">
        <f>VLOOKUP(B456,GD_CHAM_CONG!$C$6:$AV$997,44,FALSE)+VLOOKUP(B456,GD_CHAM_CONG!$C$6:$AV$997,45,FALSE)+VLOOKUP(B456,GD_CHAM_CONG!$C$6:$AV$997,46,FALSE)</f>
        <v>0</v>
      </c>
      <c r="K456" s="216">
        <f>VLOOKUP(B456,GD_CHAM_CONG!$C$6:$AW$997,47,FALSE)</f>
        <v>0</v>
      </c>
      <c r="L456" s="216">
        <f>VLOOKUP(B456,GD_CHAM_CONG!$C$6:$AZ$997,47,FALSE)+VLOOKUP(B456,GD_CHAM_CONG!$C$6:$AZ$997,48,FALSE)</f>
        <v>0</v>
      </c>
      <c r="M456" s="216">
        <f>VLOOKUP(B456,GD_CHAM_CONG!$C$6:$BF$997,50,FALSE)+VLOOKUP(B456,GD_CHAM_CONG!$C$6:$BF$997,51,FALSE)+VLOOKUP(B456,GD_CHAM_CONG!$C$6:$BF$997,52,FALSE)+VLOOKUP(B456,GD_CHAM_CONG!$C$6:$BF$997,53,FALSE)+VLOOKUP(B456,GD_CHAM_CONG!$C$6:$BF$997,54,FALSE)</f>
        <v>0</v>
      </c>
      <c r="N456" s="217">
        <f>VLOOKUP(B456,GD_CHAM_CONG!$C$1:$BJ$480,60,FALSE)</f>
        <v>0.95</v>
      </c>
      <c r="O456" s="218">
        <f>RPT_LNS_LUONG_CHE_DO!BA458</f>
        <v>9405000</v>
      </c>
      <c r="P456" s="218">
        <f>VLOOKUP(B456,RPT_LNS_LUONG_CHE_DO!$B$5:$CA$989,78,FALSE)</f>
        <v>0</v>
      </c>
      <c r="Q456" s="218">
        <f>VLOOKUP(B456,RPT_PHU_CAP_TN!$B$5:$G$1000,6,FALSE)</f>
        <v>0</v>
      </c>
      <c r="R456" s="218">
        <f>VLOOKUP(B456,RPT_TIEN_AN_TRUA!$B$5:$I$1000,8,FALSE)</f>
        <v>680000</v>
      </c>
      <c r="S456" s="218">
        <f>VLOOKUP(B456,RPT_LNS_LUONG_CHE_DO!$B$5:$BV$993,68,FALSE)+VLOOKUP(B456,RPT_LNS_LUONG_CHE_DO!$B$5:$BW$993,69,FALSE)</f>
        <v>0</v>
      </c>
      <c r="T456" s="218">
        <f t="shared" si="8"/>
        <v>10085000</v>
      </c>
      <c r="U456" s="219">
        <f>VLOOKUP(B456,RPT_BAO_HIEM!$B$5:$N$1000,11,FALSE)</f>
        <v>362720</v>
      </c>
      <c r="V456" s="219">
        <f>VLOOKUP(B456,RPT_BAO_HIEM!$B$5:$N$1000,12,FALSE)</f>
        <v>68010</v>
      </c>
      <c r="W456" s="219">
        <f>VLOOKUP(B456,RPT_BAO_HIEM!$B$5:$N$1000,13,FALSE)</f>
        <v>45340</v>
      </c>
      <c r="X456" s="220">
        <f>VLOOKUP(B456,RPT_DOAN_PHI!$B$5:$H$968,7,FALSE)</f>
        <v>94050</v>
      </c>
      <c r="Y456" s="219">
        <f>VLOOKUP(B456,RPT_THUE!$B$5:$H$933,7,FALSE)</f>
        <v>635786</v>
      </c>
      <c r="Z456" s="219">
        <f t="shared" si="9"/>
        <v>1205906</v>
      </c>
      <c r="AA456" s="221">
        <f t="shared" si="10"/>
        <v>8879094</v>
      </c>
      <c r="AB456" s="309">
        <v>468853</v>
      </c>
      <c r="AC456" s="309"/>
      <c r="AD456" s="221">
        <f t="shared" si="15"/>
        <v>8410241</v>
      </c>
      <c r="AE456">
        <v>8410241</v>
      </c>
      <c r="AF456" s="338">
        <f t="shared" si="24"/>
        <v>0</v>
      </c>
    </row>
    <row r="457" spans="1:32" ht="14.25" x14ac:dyDescent="0.2">
      <c r="A457" s="89">
        <f t="shared" si="25"/>
        <v>454</v>
      </c>
      <c r="B457" s="212">
        <f>GD_CHUNG!B459</f>
        <v>10794</v>
      </c>
      <c r="C457" s="212" t="str">
        <f>GD_CHUNG!C459</f>
        <v>Nguyễn Thị Kim Huệ</v>
      </c>
      <c r="D457" s="212" t="str">
        <f>GD_CHUNG!D459</f>
        <v>NV Thủ Quỹ</v>
      </c>
      <c r="E457" s="213" t="str">
        <f>GD_CHUNG!G459</f>
        <v>HDKX</v>
      </c>
      <c r="F457" s="214">
        <f>VLOOKUP(B457,GD_LCD_HS_LNS!$B$4:$E$1000,4,FALSE)</f>
        <v>3488000</v>
      </c>
      <c r="G457" s="215">
        <f>VLOOKUP(B457,GD_CHUNG!$B$5:$N$594,13,FALSE)</f>
        <v>10520052695017</v>
      </c>
      <c r="H457" s="216">
        <f>VLOOKUP(B457,GD_CHAM_CONG!$C$6:$AN$997,38,FALSE)</f>
        <v>23</v>
      </c>
      <c r="I457" s="216">
        <f>VLOOKUP(B457,GD_CHAM_CONG!$C$6:$AS$997,39,FALSE)+VLOOKUP(B457,GD_CHAM_CONG!$C$6:$AS$997,40,FALSE)+VLOOKUP(B457,GD_CHAM_CONG!$C$6:$AS$997,41,FALSE)+VLOOKUP(B457,GD_CHAM_CONG!$C$6:$AS$997,42,FALSE)+VLOOKUP(B457,GD_CHAM_CONG!$C$6:$AS$997,43,FALSE)</f>
        <v>0</v>
      </c>
      <c r="J457" s="216">
        <f>VLOOKUP(B457,GD_CHAM_CONG!$C$6:$AV$997,44,FALSE)+VLOOKUP(B457,GD_CHAM_CONG!$C$6:$AV$997,45,FALSE)+VLOOKUP(B457,GD_CHAM_CONG!$C$6:$AV$997,46,FALSE)</f>
        <v>0</v>
      </c>
      <c r="K457" s="216">
        <f>VLOOKUP(B457,GD_CHAM_CONG!$C$6:$AW$997,47,FALSE)</f>
        <v>0</v>
      </c>
      <c r="L457" s="216">
        <f>VLOOKUP(B457,GD_CHAM_CONG!$C$6:$AZ$997,47,FALSE)+VLOOKUP(B457,GD_CHAM_CONG!$C$6:$AZ$997,48,FALSE)</f>
        <v>0</v>
      </c>
      <c r="M457" s="216">
        <f>VLOOKUP(B457,GD_CHAM_CONG!$C$6:$BF$997,50,FALSE)+VLOOKUP(B457,GD_CHAM_CONG!$C$6:$BF$997,51,FALSE)+VLOOKUP(B457,GD_CHAM_CONG!$C$6:$BF$997,52,FALSE)+VLOOKUP(B457,GD_CHAM_CONG!$C$6:$BF$997,53,FALSE)+VLOOKUP(B457,GD_CHAM_CONG!$C$6:$BF$997,54,FALSE)</f>
        <v>0</v>
      </c>
      <c r="N457" s="217">
        <f>VLOOKUP(B457,GD_CHAM_CONG!$C$1:$BJ$480,60,FALSE)</f>
        <v>1</v>
      </c>
      <c r="O457" s="218">
        <f>RPT_LNS_LUONG_CHE_DO!BA459</f>
        <v>9585000</v>
      </c>
      <c r="P457" s="218">
        <f>VLOOKUP(B457,RPT_LNS_LUONG_CHE_DO!$B$5:$CA$989,78,FALSE)</f>
        <v>0</v>
      </c>
      <c r="Q457" s="218">
        <f>VLOOKUP(B457,RPT_PHU_CAP_TN!$B$5:$G$1000,6,FALSE)</f>
        <v>0</v>
      </c>
      <c r="R457" s="218">
        <f>VLOOKUP(B457,RPT_TIEN_AN_TRUA!$B$5:$I$1000,8,FALSE)</f>
        <v>680000</v>
      </c>
      <c r="S457" s="218">
        <f>VLOOKUP(B457,RPT_LNS_LUONG_CHE_DO!$B$5:$BV$993,68,FALSE)+VLOOKUP(B457,RPT_LNS_LUONG_CHE_DO!$B$5:$BW$993,69,FALSE)</f>
        <v>0</v>
      </c>
      <c r="T457" s="218">
        <f t="shared" si="8"/>
        <v>10265000</v>
      </c>
      <c r="U457" s="219">
        <f>VLOOKUP(B457,RPT_BAO_HIEM!$B$5:$N$1000,11,FALSE)</f>
        <v>279040</v>
      </c>
      <c r="V457" s="219">
        <f>VLOOKUP(B457,RPT_BAO_HIEM!$B$5:$N$1000,12,FALSE)</f>
        <v>52320</v>
      </c>
      <c r="W457" s="219">
        <f>VLOOKUP(B457,RPT_BAO_HIEM!$B$5:$N$1000,13,FALSE)</f>
        <v>34880</v>
      </c>
      <c r="X457" s="220">
        <f>VLOOKUP(B457,RPT_DOAN_PHI!$B$5:$H$968,7,FALSE)</f>
        <v>95850</v>
      </c>
      <c r="Y457" s="219">
        <f>VLOOKUP(B457,RPT_THUE!$B$5:$H$933,7,FALSE)</f>
        <v>333752</v>
      </c>
      <c r="Z457" s="219">
        <f t="shared" si="9"/>
        <v>795842</v>
      </c>
      <c r="AA457" s="221">
        <f t="shared" si="10"/>
        <v>9469158</v>
      </c>
      <c r="AB457" s="221"/>
      <c r="AC457" s="221"/>
      <c r="AD457" s="221">
        <f t="shared" si="15"/>
        <v>9469158</v>
      </c>
      <c r="AE457">
        <v>9469158</v>
      </c>
      <c r="AF457" s="338">
        <f t="shared" si="24"/>
        <v>0</v>
      </c>
    </row>
    <row r="458" spans="1:32" ht="14.25" x14ac:dyDescent="0.2">
      <c r="A458" s="89">
        <f t="shared" si="25"/>
        <v>455</v>
      </c>
      <c r="B458" s="212">
        <f>GD_CHUNG!B460</f>
        <v>10788</v>
      </c>
      <c r="C458" s="212" t="str">
        <f>GD_CHUNG!C460</f>
        <v>Phạm Thị Thu Hiền</v>
      </c>
      <c r="D458" s="212" t="str">
        <f>GD_CHUNG!D460</f>
        <v>Chuyên viên TCKT</v>
      </c>
      <c r="E458" s="213" t="str">
        <f>GD_CHUNG!G460</f>
        <v>HDKX</v>
      </c>
      <c r="F458" s="214">
        <f>VLOOKUP(B458,GD_LCD_HS_LNS!$B$4:$E$1000,4,FALSE)</f>
        <v>4534000</v>
      </c>
      <c r="G458" s="215">
        <f>VLOOKUP(B458,GD_CHUNG!$B$5:$N$594,13,FALSE)</f>
        <v>10522161952014</v>
      </c>
      <c r="H458" s="216">
        <f>VLOOKUP(B458,GD_CHAM_CONG!$C$6:$AN$997,38,FALSE)</f>
        <v>23</v>
      </c>
      <c r="I458" s="216">
        <f>VLOOKUP(B458,GD_CHAM_CONG!$C$6:$AS$997,39,FALSE)+VLOOKUP(B458,GD_CHAM_CONG!$C$6:$AS$997,40,FALSE)+VLOOKUP(B458,GD_CHAM_CONG!$C$6:$AS$997,41,FALSE)+VLOOKUP(B458,GD_CHAM_CONG!$C$6:$AS$997,42,FALSE)+VLOOKUP(B458,GD_CHAM_CONG!$C$6:$AS$997,43,FALSE)</f>
        <v>0</v>
      </c>
      <c r="J458" s="216">
        <f>VLOOKUP(B458,GD_CHAM_CONG!$C$6:$AV$997,44,FALSE)+VLOOKUP(B458,GD_CHAM_CONG!$C$6:$AV$997,45,FALSE)+VLOOKUP(B458,GD_CHAM_CONG!$C$6:$AV$997,46,FALSE)</f>
        <v>0</v>
      </c>
      <c r="K458" s="216">
        <f>VLOOKUP(B458,GD_CHAM_CONG!$C$6:$AW$997,47,FALSE)</f>
        <v>0</v>
      </c>
      <c r="L458" s="216">
        <f>VLOOKUP(B458,GD_CHAM_CONG!$C$6:$AZ$997,47,FALSE)+VLOOKUP(B458,GD_CHAM_CONG!$C$6:$AZ$997,48,FALSE)</f>
        <v>0</v>
      </c>
      <c r="M458" s="216">
        <f>VLOOKUP(B458,GD_CHAM_CONG!$C$6:$BF$997,50,FALSE)+VLOOKUP(B458,GD_CHAM_CONG!$C$6:$BF$997,51,FALSE)+VLOOKUP(B458,GD_CHAM_CONG!$C$6:$BF$997,52,FALSE)+VLOOKUP(B458,GD_CHAM_CONG!$C$6:$BF$997,53,FALSE)+VLOOKUP(B458,GD_CHAM_CONG!$C$6:$BF$997,54,FALSE)</f>
        <v>0</v>
      </c>
      <c r="N458" s="217">
        <f>VLOOKUP(B458,GD_CHAM_CONG!$C$1:$BJ$480,60,FALSE)</f>
        <v>1</v>
      </c>
      <c r="O458" s="218">
        <f>RPT_LNS_LUONG_CHE_DO!BA460</f>
        <v>13140000</v>
      </c>
      <c r="P458" s="218">
        <f>VLOOKUP(B458,RPT_LNS_LUONG_CHE_DO!$B$5:$CA$989,78,FALSE)</f>
        <v>0</v>
      </c>
      <c r="Q458" s="218">
        <f>VLOOKUP(B458,RPT_PHU_CAP_TN!$B$5:$G$1000,6,FALSE)</f>
        <v>0</v>
      </c>
      <c r="R458" s="218">
        <f>VLOOKUP(B458,RPT_TIEN_AN_TRUA!$B$5:$I$1000,8,FALSE)</f>
        <v>680000</v>
      </c>
      <c r="S458" s="218">
        <f>VLOOKUP(B458,RPT_LNS_LUONG_CHE_DO!$B$5:$BV$993,68,FALSE)+VLOOKUP(B458,RPT_LNS_LUONG_CHE_DO!$B$5:$BW$993,69,FALSE)</f>
        <v>0</v>
      </c>
      <c r="T458" s="218">
        <f t="shared" si="8"/>
        <v>13820000</v>
      </c>
      <c r="U458" s="219">
        <f>VLOOKUP(B458,RPT_BAO_HIEM!$B$5:$N$1000,11,FALSE)</f>
        <v>362720</v>
      </c>
      <c r="V458" s="219">
        <f>VLOOKUP(B458,RPT_BAO_HIEM!$B$5:$N$1000,12,FALSE)</f>
        <v>68010</v>
      </c>
      <c r="W458" s="219">
        <f>VLOOKUP(B458,RPT_BAO_HIEM!$B$5:$N$1000,13,FALSE)</f>
        <v>45340</v>
      </c>
      <c r="X458" s="220">
        <f>VLOOKUP(B458,RPT_DOAN_PHI!$B$5:$H$968,7,FALSE)</f>
        <v>115000</v>
      </c>
      <c r="Y458" s="219">
        <f>VLOOKUP(B458,RPT_THUE!$B$5:$H$933,7,FALSE)</f>
        <v>535919.56600000011</v>
      </c>
      <c r="Z458" s="219">
        <f t="shared" si="9"/>
        <v>1126989.5660000001</v>
      </c>
      <c r="AA458" s="221">
        <f t="shared" si="10"/>
        <v>12693010.434</v>
      </c>
      <c r="AB458" s="309">
        <v>146938</v>
      </c>
      <c r="AC458" s="221"/>
      <c r="AD458" s="221">
        <f t="shared" si="15"/>
        <v>12546072.434</v>
      </c>
      <c r="AE458">
        <v>12546072.434</v>
      </c>
      <c r="AF458" s="338">
        <f t="shared" si="24"/>
        <v>0</v>
      </c>
    </row>
    <row r="459" spans="1:32" ht="14.25" x14ac:dyDescent="0.2">
      <c r="A459" s="89">
        <f t="shared" si="25"/>
        <v>456</v>
      </c>
      <c r="B459" s="212">
        <f>GD_CHUNG!B461</f>
        <v>10789</v>
      </c>
      <c r="C459" s="212" t="str">
        <f>GD_CHUNG!C461</f>
        <v>Hoàng Thị Trang Nhung</v>
      </c>
      <c r="D459" s="212" t="str">
        <f>GD_CHUNG!D461</f>
        <v>Chuyên viên TCKT</v>
      </c>
      <c r="E459" s="213" t="str">
        <f>GD_CHUNG!G461</f>
        <v>HDKX</v>
      </c>
      <c r="F459" s="214">
        <f>VLOOKUP(B459,GD_LCD_HS_LNS!$B$4:$E$1000,4,FALSE)</f>
        <v>4534000</v>
      </c>
      <c r="G459" s="215">
        <f>VLOOKUP(B459,GD_CHUNG!$B$5:$N$594,13,FALSE)</f>
        <v>10522161961013</v>
      </c>
      <c r="H459" s="216">
        <f>VLOOKUP(B459,GD_CHAM_CONG!$C$6:$AN$997,38,FALSE)</f>
        <v>9</v>
      </c>
      <c r="I459" s="216">
        <f>VLOOKUP(B459,GD_CHAM_CONG!$C$6:$AS$997,39,FALSE)+VLOOKUP(B459,GD_CHAM_CONG!$C$6:$AS$997,40,FALSE)+VLOOKUP(B459,GD_CHAM_CONG!$C$6:$AS$997,41,FALSE)+VLOOKUP(B459,GD_CHAM_CONG!$C$6:$AS$997,42,FALSE)+VLOOKUP(B459,GD_CHAM_CONG!$C$6:$AS$997,43,FALSE)</f>
        <v>0</v>
      </c>
      <c r="J459" s="216">
        <f>VLOOKUP(B459,GD_CHAM_CONG!$C$6:$AV$997,44,FALSE)+VLOOKUP(B459,GD_CHAM_CONG!$C$6:$AV$997,45,FALSE)+VLOOKUP(B459,GD_CHAM_CONG!$C$6:$AV$997,46,FALSE)</f>
        <v>14</v>
      </c>
      <c r="K459" s="216">
        <f>VLOOKUP(B459,GD_CHAM_CONG!$C$6:$AW$997,47,FALSE)</f>
        <v>0</v>
      </c>
      <c r="L459" s="216">
        <f>VLOOKUP(B459,GD_CHAM_CONG!$C$6:$AZ$997,47,FALSE)+VLOOKUP(B459,GD_CHAM_CONG!$C$6:$AZ$997,48,FALSE)</f>
        <v>0</v>
      </c>
      <c r="M459" s="216">
        <f>VLOOKUP(B459,GD_CHAM_CONG!$C$6:$BF$997,50,FALSE)+VLOOKUP(B459,GD_CHAM_CONG!$C$6:$BF$997,51,FALSE)+VLOOKUP(B459,GD_CHAM_CONG!$C$6:$BF$997,52,FALSE)+VLOOKUP(B459,GD_CHAM_CONG!$C$6:$BF$997,53,FALSE)+VLOOKUP(B459,GD_CHAM_CONG!$C$6:$BF$997,54,FALSE)</f>
        <v>0</v>
      </c>
      <c r="N459" s="217">
        <f>VLOOKUP(B459,GD_CHAM_CONG!$C$1:$BJ$480,60,FALSE)</f>
        <v>1</v>
      </c>
      <c r="O459" s="218">
        <f>RPT_LNS_LUONG_CHE_DO!BA461</f>
        <v>5941565.2173913047</v>
      </c>
      <c r="P459" s="218">
        <f>VLOOKUP(B459,RPT_LNS_LUONG_CHE_DO!$B$5:$CA$989,78,FALSE)</f>
        <v>0</v>
      </c>
      <c r="Q459" s="218">
        <f>VLOOKUP(B459,RPT_PHU_CAP_TN!$B$5:$G$1000,6,FALSE)</f>
        <v>0</v>
      </c>
      <c r="R459" s="218">
        <f>VLOOKUP(B459,RPT_TIEN_AN_TRUA!$B$5:$I$1000,8,FALSE)</f>
        <v>266086.95652173914</v>
      </c>
      <c r="S459" s="218">
        <f>VLOOKUP(B459,RPT_LNS_LUONG_CHE_DO!$B$5:$BV$993,68,FALSE)+VLOOKUP(B459,RPT_LNS_LUONG_CHE_DO!$B$5:$BW$993,69,FALSE)</f>
        <v>0</v>
      </c>
      <c r="T459" s="218">
        <f t="shared" si="8"/>
        <v>6207652.1739130439</v>
      </c>
      <c r="U459" s="219">
        <f>VLOOKUP(B459,RPT_BAO_HIEM!$B$5:$N$1000,11,FALSE)</f>
        <v>0</v>
      </c>
      <c r="V459" s="219">
        <f>VLOOKUP(B459,RPT_BAO_HIEM!$B$5:$N$1000,12,FALSE)</f>
        <v>0</v>
      </c>
      <c r="W459" s="219">
        <f>VLOOKUP(B459,RPT_BAO_HIEM!$B$5:$N$1000,13,FALSE)</f>
        <v>0</v>
      </c>
      <c r="X459" s="220">
        <f>VLOOKUP(B459,RPT_DOAN_PHI!$B$5:$H$968,7,FALSE)</f>
        <v>59416</v>
      </c>
      <c r="Y459" s="219">
        <f>VLOOKUP(B459,RPT_THUE!$B$5:$H$933,7,FALSE)</f>
        <v>0</v>
      </c>
      <c r="Z459" s="219">
        <f t="shared" si="9"/>
        <v>59416</v>
      </c>
      <c r="AA459" s="221">
        <f t="shared" si="10"/>
        <v>6148236.1739130439</v>
      </c>
      <c r="AB459" s="221"/>
      <c r="AC459" s="221"/>
      <c r="AD459" s="221">
        <f t="shared" si="15"/>
        <v>6148236.1739130439</v>
      </c>
      <c r="AE459">
        <v>6148236.1739130439</v>
      </c>
      <c r="AF459" s="338">
        <f t="shared" si="24"/>
        <v>0</v>
      </c>
    </row>
    <row r="460" spans="1:32" ht="14.25" x14ac:dyDescent="0.2">
      <c r="A460" s="89">
        <f t="shared" si="25"/>
        <v>457</v>
      </c>
      <c r="B460" s="212">
        <f>GD_CHUNG!B462</f>
        <v>10790</v>
      </c>
      <c r="C460" s="212" t="str">
        <f>GD_CHUNG!C462</f>
        <v>Đào Thị Chín</v>
      </c>
      <c r="D460" s="212" t="str">
        <f>GD_CHUNG!D462</f>
        <v>Chuyên viên TCKT</v>
      </c>
      <c r="E460" s="213" t="str">
        <f>GD_CHUNG!G462</f>
        <v>HDKX</v>
      </c>
      <c r="F460" s="214">
        <f>VLOOKUP(B460,GD_LCD_HS_LNS!$B$4:$E$1000,4,FALSE)</f>
        <v>4534000</v>
      </c>
      <c r="G460" s="215">
        <f>VLOOKUP(B460,GD_CHUNG!$B$5:$N$594,13,FALSE)</f>
        <v>10520107419014</v>
      </c>
      <c r="H460" s="216">
        <f>VLOOKUP(B460,GD_CHAM_CONG!$C$6:$AN$997,38,FALSE)</f>
        <v>23</v>
      </c>
      <c r="I460" s="216">
        <f>VLOOKUP(B460,GD_CHAM_CONG!$C$6:$AS$997,39,FALSE)+VLOOKUP(B460,GD_CHAM_CONG!$C$6:$AS$997,40,FALSE)+VLOOKUP(B460,GD_CHAM_CONG!$C$6:$AS$997,41,FALSE)+VLOOKUP(B460,GD_CHAM_CONG!$C$6:$AS$997,42,FALSE)+VLOOKUP(B460,GD_CHAM_CONG!$C$6:$AS$997,43,FALSE)</f>
        <v>0</v>
      </c>
      <c r="J460" s="216">
        <f>VLOOKUP(B460,GD_CHAM_CONG!$C$6:$AV$997,44,FALSE)+VLOOKUP(B460,GD_CHAM_CONG!$C$6:$AV$997,45,FALSE)+VLOOKUP(B460,GD_CHAM_CONG!$C$6:$AV$997,46,FALSE)</f>
        <v>0</v>
      </c>
      <c r="K460" s="216">
        <f>VLOOKUP(B460,GD_CHAM_CONG!$C$6:$AW$997,47,FALSE)</f>
        <v>0</v>
      </c>
      <c r="L460" s="216">
        <f>VLOOKUP(B460,GD_CHAM_CONG!$C$6:$AZ$997,47,FALSE)+VLOOKUP(B460,GD_CHAM_CONG!$C$6:$AZ$997,48,FALSE)</f>
        <v>0</v>
      </c>
      <c r="M460" s="216">
        <f>VLOOKUP(B460,GD_CHAM_CONG!$C$6:$BF$997,50,FALSE)+VLOOKUP(B460,GD_CHAM_CONG!$C$6:$BF$997,51,FALSE)+VLOOKUP(B460,GD_CHAM_CONG!$C$6:$BF$997,52,FALSE)+VLOOKUP(B460,GD_CHAM_CONG!$C$6:$BF$997,53,FALSE)+VLOOKUP(B460,GD_CHAM_CONG!$C$6:$BF$997,54,FALSE)</f>
        <v>0</v>
      </c>
      <c r="N460" s="217">
        <f>VLOOKUP(B460,GD_CHAM_CONG!$C$1:$BJ$480,60,FALSE)</f>
        <v>1</v>
      </c>
      <c r="O460" s="218">
        <f>RPT_LNS_LUONG_CHE_DO!BA462</f>
        <v>13140000</v>
      </c>
      <c r="P460" s="218">
        <f>VLOOKUP(B460,RPT_LNS_LUONG_CHE_DO!$B$5:$CA$989,78,FALSE)</f>
        <v>0</v>
      </c>
      <c r="Q460" s="218">
        <f>VLOOKUP(B460,RPT_PHU_CAP_TN!$B$5:$G$1000,6,FALSE)</f>
        <v>0</v>
      </c>
      <c r="R460" s="218">
        <f>VLOOKUP(B460,RPT_TIEN_AN_TRUA!$B$5:$I$1000,8,FALSE)</f>
        <v>680000</v>
      </c>
      <c r="S460" s="218">
        <f>VLOOKUP(B460,RPT_LNS_LUONG_CHE_DO!$B$5:$BV$993,68,FALSE)+VLOOKUP(B460,RPT_LNS_LUONG_CHE_DO!$B$5:$BW$993,69,FALSE)</f>
        <v>0</v>
      </c>
      <c r="T460" s="218">
        <f t="shared" si="8"/>
        <v>13820000</v>
      </c>
      <c r="U460" s="219">
        <f>VLOOKUP(B460,RPT_BAO_HIEM!$B$5:$N$1000,11,FALSE)</f>
        <v>362720</v>
      </c>
      <c r="V460" s="219">
        <f>VLOOKUP(B460,RPT_BAO_HIEM!$B$5:$N$1000,12,FALSE)</f>
        <v>68010</v>
      </c>
      <c r="W460" s="219">
        <f>VLOOKUP(B460,RPT_BAO_HIEM!$B$5:$N$1000,13,FALSE)</f>
        <v>45340</v>
      </c>
      <c r="X460" s="220">
        <f>VLOOKUP(B460,RPT_DOAN_PHI!$B$5:$H$968,7,FALSE)</f>
        <v>115000</v>
      </c>
      <c r="Y460" s="219">
        <f>VLOOKUP(B460,RPT_THUE!$B$5:$H$933,7,FALSE)</f>
        <v>662786</v>
      </c>
      <c r="Z460" s="219">
        <f t="shared" si="9"/>
        <v>1253856</v>
      </c>
      <c r="AA460" s="221">
        <f t="shared" si="10"/>
        <v>12566144</v>
      </c>
      <c r="AB460" s="221"/>
      <c r="AC460" s="221"/>
      <c r="AD460" s="221">
        <f t="shared" si="15"/>
        <v>12566144</v>
      </c>
      <c r="AE460">
        <v>12566144</v>
      </c>
      <c r="AF460" s="338">
        <f t="shared" si="24"/>
        <v>0</v>
      </c>
    </row>
    <row r="461" spans="1:32" ht="14.25" x14ac:dyDescent="0.2">
      <c r="A461" s="89">
        <f t="shared" si="25"/>
        <v>458</v>
      </c>
      <c r="B461" s="212">
        <f>GD_CHUNG!B463</f>
        <v>10791</v>
      </c>
      <c r="C461" s="212" t="str">
        <f>GD_CHUNG!C463</f>
        <v>Trần Thu Trang</v>
      </c>
      <c r="D461" s="212" t="str">
        <f>GD_CHUNG!D463</f>
        <v>Chuyên viên TCKT</v>
      </c>
      <c r="E461" s="213" t="str">
        <f>GD_CHUNG!G463</f>
        <v>HDKX</v>
      </c>
      <c r="F461" s="214">
        <f>VLOOKUP(B461,GD_LCD_HS_LNS!$B$4:$E$1000,4,FALSE)</f>
        <v>4534000</v>
      </c>
      <c r="G461" s="215">
        <f>VLOOKUP(B461,GD_CHUNG!$B$5:$N$594,13,FALSE)</f>
        <v>10520473286019</v>
      </c>
      <c r="H461" s="216">
        <f>VLOOKUP(B461,GD_CHAM_CONG!$C$6:$AN$997,38,FALSE)</f>
        <v>23</v>
      </c>
      <c r="I461" s="216">
        <f>VLOOKUP(B461,GD_CHAM_CONG!$C$6:$AS$997,39,FALSE)+VLOOKUP(B461,GD_CHAM_CONG!$C$6:$AS$997,40,FALSE)+VLOOKUP(B461,GD_CHAM_CONG!$C$6:$AS$997,41,FALSE)+VLOOKUP(B461,GD_CHAM_CONG!$C$6:$AS$997,42,FALSE)+VLOOKUP(B461,GD_CHAM_CONG!$C$6:$AS$997,43,FALSE)</f>
        <v>0</v>
      </c>
      <c r="J461" s="216">
        <f>VLOOKUP(B461,GD_CHAM_CONG!$C$6:$AV$997,44,FALSE)+VLOOKUP(B461,GD_CHAM_CONG!$C$6:$AV$997,45,FALSE)+VLOOKUP(B461,GD_CHAM_CONG!$C$6:$AV$997,46,FALSE)</f>
        <v>0</v>
      </c>
      <c r="K461" s="216">
        <f>VLOOKUP(B461,GD_CHAM_CONG!$C$6:$AW$997,47,FALSE)</f>
        <v>0</v>
      </c>
      <c r="L461" s="216">
        <f>VLOOKUP(B461,GD_CHAM_CONG!$C$6:$AZ$997,47,FALSE)+VLOOKUP(B461,GD_CHAM_CONG!$C$6:$AZ$997,48,FALSE)</f>
        <v>0</v>
      </c>
      <c r="M461" s="216">
        <f>VLOOKUP(B461,GD_CHAM_CONG!$C$6:$BF$997,50,FALSE)+VLOOKUP(B461,GD_CHAM_CONG!$C$6:$BF$997,51,FALSE)+VLOOKUP(B461,GD_CHAM_CONG!$C$6:$BF$997,52,FALSE)+VLOOKUP(B461,GD_CHAM_CONG!$C$6:$BF$997,53,FALSE)+VLOOKUP(B461,GD_CHAM_CONG!$C$6:$BF$997,54,FALSE)</f>
        <v>0</v>
      </c>
      <c r="N461" s="217">
        <f>VLOOKUP(B461,GD_CHAM_CONG!$C$1:$BJ$480,60,FALSE)</f>
        <v>1</v>
      </c>
      <c r="O461" s="218">
        <f>RPT_LNS_LUONG_CHE_DO!BA463</f>
        <v>11115000</v>
      </c>
      <c r="P461" s="218">
        <f>VLOOKUP(B461,RPT_LNS_LUONG_CHE_DO!$B$5:$CA$989,78,FALSE)</f>
        <v>0</v>
      </c>
      <c r="Q461" s="218">
        <f>VLOOKUP(B461,RPT_PHU_CAP_TN!$B$5:$G$1000,6,FALSE)</f>
        <v>0</v>
      </c>
      <c r="R461" s="218">
        <f>VLOOKUP(B461,RPT_TIEN_AN_TRUA!$B$5:$I$1000,8,FALSE)</f>
        <v>680000</v>
      </c>
      <c r="S461" s="218">
        <f>VLOOKUP(B461,RPT_LNS_LUONG_CHE_DO!$B$5:$BV$993,68,FALSE)+VLOOKUP(B461,RPT_LNS_LUONG_CHE_DO!$B$5:$BW$993,69,FALSE)</f>
        <v>0</v>
      </c>
      <c r="T461" s="218">
        <f t="shared" si="8"/>
        <v>11795000</v>
      </c>
      <c r="U461" s="219">
        <f>VLOOKUP(B461,RPT_BAO_HIEM!$B$5:$N$1000,11,FALSE)</f>
        <v>362720</v>
      </c>
      <c r="V461" s="219">
        <f>VLOOKUP(B461,RPT_BAO_HIEM!$B$5:$N$1000,12,FALSE)</f>
        <v>68010</v>
      </c>
      <c r="W461" s="219">
        <f>VLOOKUP(B461,RPT_BAO_HIEM!$B$5:$N$1000,13,FALSE)</f>
        <v>45340</v>
      </c>
      <c r="X461" s="220">
        <f>VLOOKUP(B461,RPT_DOAN_PHI!$B$5:$H$968,7,FALSE)</f>
        <v>111150</v>
      </c>
      <c r="Y461" s="219">
        <f>VLOOKUP(B461,RPT_THUE!$B$5:$H$933,7,FALSE)</f>
        <v>617786</v>
      </c>
      <c r="Z461" s="219">
        <f t="shared" si="9"/>
        <v>1205006</v>
      </c>
      <c r="AA461" s="221">
        <f t="shared" si="10"/>
        <v>10589994</v>
      </c>
      <c r="AB461" s="221"/>
      <c r="AC461" s="221"/>
      <c r="AD461" s="221">
        <f t="shared" si="15"/>
        <v>10589994</v>
      </c>
      <c r="AE461">
        <v>10589994</v>
      </c>
      <c r="AF461" s="338">
        <f t="shared" si="24"/>
        <v>0</v>
      </c>
    </row>
    <row r="462" spans="1:32" ht="14.25" x14ac:dyDescent="0.2">
      <c r="A462" s="89">
        <f t="shared" si="25"/>
        <v>459</v>
      </c>
      <c r="B462" s="212">
        <f>GD_CHUNG!B464</f>
        <v>11147</v>
      </c>
      <c r="C462" s="212" t="str">
        <f>GD_CHUNG!C464</f>
        <v>Vũ Chí Kiên</v>
      </c>
      <c r="D462" s="212" t="str">
        <f>GD_CHUNG!D464</f>
        <v>Chuyên viên TCKT</v>
      </c>
      <c r="E462" s="213" t="str">
        <f>GD_CHUNG!G464</f>
        <v>HDKX</v>
      </c>
      <c r="F462" s="214">
        <f>VLOOKUP(B462,GD_LCD_HS_LNS!$B$4:$E$1000,4,FALSE)</f>
        <v>5309000</v>
      </c>
      <c r="G462" s="215">
        <f>VLOOKUP(B462,GD_CHUNG!$B$5:$N$594,13,FALSE)</f>
        <v>10522175759012</v>
      </c>
      <c r="H462" s="216">
        <f>VLOOKUP(B462,GD_CHAM_CONG!$C$6:$AN$997,38,FALSE)</f>
        <v>23</v>
      </c>
      <c r="I462" s="216">
        <f>VLOOKUP(B462,GD_CHAM_CONG!$C$6:$AS$997,39,FALSE)+VLOOKUP(B462,GD_CHAM_CONG!$C$6:$AS$997,40,FALSE)+VLOOKUP(B462,GD_CHAM_CONG!$C$6:$AS$997,41,FALSE)+VLOOKUP(B462,GD_CHAM_CONG!$C$6:$AS$997,42,FALSE)+VLOOKUP(B462,GD_CHAM_CONG!$C$6:$AS$997,43,FALSE)</f>
        <v>0</v>
      </c>
      <c r="J462" s="216">
        <f>VLOOKUP(B462,GD_CHAM_CONG!$C$6:$AV$997,44,FALSE)+VLOOKUP(B462,GD_CHAM_CONG!$C$6:$AV$997,45,FALSE)+VLOOKUP(B462,GD_CHAM_CONG!$C$6:$AV$997,46,FALSE)</f>
        <v>0</v>
      </c>
      <c r="K462" s="216">
        <f>VLOOKUP(B462,GD_CHAM_CONG!$C$6:$AW$997,47,FALSE)</f>
        <v>0</v>
      </c>
      <c r="L462" s="216">
        <f>VLOOKUP(B462,GD_CHAM_CONG!$C$6:$AZ$997,47,FALSE)+VLOOKUP(B462,GD_CHAM_CONG!$C$6:$AZ$997,48,FALSE)</f>
        <v>0</v>
      </c>
      <c r="M462" s="216">
        <f>VLOOKUP(B462,GD_CHAM_CONG!$C$6:$BF$997,50,FALSE)+VLOOKUP(B462,GD_CHAM_CONG!$C$6:$BF$997,51,FALSE)+VLOOKUP(B462,GD_CHAM_CONG!$C$6:$BF$997,52,FALSE)+VLOOKUP(B462,GD_CHAM_CONG!$C$6:$BF$997,53,FALSE)+VLOOKUP(B462,GD_CHAM_CONG!$C$6:$BF$997,54,FALSE)</f>
        <v>0</v>
      </c>
      <c r="N462" s="217">
        <f>VLOOKUP(B462,GD_CHAM_CONG!$C$1:$BJ$480,60,FALSE)</f>
        <v>1</v>
      </c>
      <c r="O462" s="218">
        <f>RPT_LNS_LUONG_CHE_DO!BA464</f>
        <v>23355000</v>
      </c>
      <c r="P462" s="218">
        <f>VLOOKUP(B462,RPT_LNS_LUONG_CHE_DO!$B$5:$CA$989,78,FALSE)</f>
        <v>0</v>
      </c>
      <c r="Q462" s="218">
        <f>VLOOKUP(B462,RPT_PHU_CAP_TN!$B$5:$G$1000,6,FALSE)</f>
        <v>0</v>
      </c>
      <c r="R462" s="218">
        <f>VLOOKUP(B462,RPT_TIEN_AN_TRUA!$B$5:$I$1000,8,FALSE)</f>
        <v>680000</v>
      </c>
      <c r="S462" s="218">
        <f>VLOOKUP(B462,RPT_LNS_LUONG_CHE_DO!$B$5:$BV$993,68,FALSE)+VLOOKUP(B462,RPT_LNS_LUONG_CHE_DO!$B$5:$BW$993,69,FALSE)</f>
        <v>0</v>
      </c>
      <c r="T462" s="218">
        <f t="shared" si="8"/>
        <v>24035000</v>
      </c>
      <c r="U462" s="219">
        <f>VLOOKUP(B462,RPT_BAO_HIEM!$B$5:$N$1000,11,FALSE)</f>
        <v>424720</v>
      </c>
      <c r="V462" s="219">
        <f>VLOOKUP(B462,RPT_BAO_HIEM!$B$5:$N$1000,12,FALSE)</f>
        <v>79635</v>
      </c>
      <c r="W462" s="219">
        <f>VLOOKUP(B462,RPT_BAO_HIEM!$B$5:$N$1000,13,FALSE)</f>
        <v>53090</v>
      </c>
      <c r="X462" s="220">
        <f>VLOOKUP(B462,RPT_DOAN_PHI!$B$5:$H$968,7,FALSE)</f>
        <v>115000</v>
      </c>
      <c r="Y462" s="219">
        <f>VLOOKUP(B462,RPT_THUE!$B$5:$H$933,7,FALSE)</f>
        <v>3819265.9999999991</v>
      </c>
      <c r="Z462" s="219">
        <f t="shared" si="9"/>
        <v>4491710.9999999991</v>
      </c>
      <c r="AA462" s="221">
        <f t="shared" si="10"/>
        <v>19543289</v>
      </c>
      <c r="AB462" s="221"/>
      <c r="AC462" s="309">
        <v>1</v>
      </c>
      <c r="AD462" s="221">
        <f t="shared" si="15"/>
        <v>19543290</v>
      </c>
      <c r="AE462">
        <v>19543290</v>
      </c>
      <c r="AF462" s="338">
        <f t="shared" si="24"/>
        <v>0</v>
      </c>
    </row>
    <row r="463" spans="1:32" ht="14.25" x14ac:dyDescent="0.2">
      <c r="A463" s="89">
        <f t="shared" si="25"/>
        <v>460</v>
      </c>
      <c r="B463" s="212">
        <f>GD_CHUNG!B465</f>
        <v>10563</v>
      </c>
      <c r="C463" s="212" t="str">
        <f>GD_CHUNG!C465</f>
        <v>Lưu Xuân Cường</v>
      </c>
      <c r="D463" s="212" t="str">
        <f>GD_CHUNG!D465</f>
        <v>Trưởng phòng</v>
      </c>
      <c r="E463" s="213" t="str">
        <f>GD_CHUNG!G465</f>
        <v>HDKX</v>
      </c>
      <c r="F463" s="214">
        <f>VLOOKUP(B463,GD_LCD_HS_LNS!$B$4:$E$1000,4,FALSE)</f>
        <v>5503000</v>
      </c>
      <c r="G463" s="215">
        <f>VLOOKUP(B463,GD_CHUNG!$B$5:$N$594,13,FALSE)</f>
        <v>10520052608017</v>
      </c>
      <c r="H463" s="216">
        <f>VLOOKUP(B463,GD_CHAM_CONG!$C$6:$AN$997,38,FALSE)</f>
        <v>23</v>
      </c>
      <c r="I463" s="216">
        <f>VLOOKUP(B463,GD_CHAM_CONG!$C$6:$AS$997,39,FALSE)+VLOOKUP(B463,GD_CHAM_CONG!$C$6:$AS$997,40,FALSE)+VLOOKUP(B463,GD_CHAM_CONG!$C$6:$AS$997,41,FALSE)+VLOOKUP(B463,GD_CHAM_CONG!$C$6:$AS$997,42,FALSE)+VLOOKUP(B463,GD_CHAM_CONG!$C$6:$AS$997,43,FALSE)</f>
        <v>0</v>
      </c>
      <c r="J463" s="216">
        <f>VLOOKUP(B463,GD_CHAM_CONG!$C$6:$AV$997,44,FALSE)+VLOOKUP(B463,GD_CHAM_CONG!$C$6:$AV$997,45,FALSE)+VLOOKUP(B463,GD_CHAM_CONG!$C$6:$AV$997,46,FALSE)</f>
        <v>0</v>
      </c>
      <c r="K463" s="216">
        <f>VLOOKUP(B463,GD_CHAM_CONG!$C$6:$AW$997,47,FALSE)</f>
        <v>0</v>
      </c>
      <c r="L463" s="216">
        <f>VLOOKUP(B463,GD_CHAM_CONG!$C$6:$AZ$997,47,FALSE)+VLOOKUP(B463,GD_CHAM_CONG!$C$6:$AZ$997,48,FALSE)</f>
        <v>0</v>
      </c>
      <c r="M463" s="216">
        <f>VLOOKUP(B463,GD_CHAM_CONG!$C$6:$BF$997,50,FALSE)+VLOOKUP(B463,GD_CHAM_CONG!$C$6:$BF$997,51,FALSE)+VLOOKUP(B463,GD_CHAM_CONG!$C$6:$BF$997,52,FALSE)+VLOOKUP(B463,GD_CHAM_CONG!$C$6:$BF$997,53,FALSE)+VLOOKUP(B463,GD_CHAM_CONG!$C$6:$BF$997,54,FALSE)</f>
        <v>0</v>
      </c>
      <c r="N463" s="217">
        <f>VLOOKUP(B463,GD_CHAM_CONG!$C$1:$BJ$480,60,FALSE)</f>
        <v>1</v>
      </c>
      <c r="O463" s="218">
        <f>RPT_LNS_LUONG_CHE_DO!BA465</f>
        <v>28485000</v>
      </c>
      <c r="P463" s="218">
        <f>VLOOKUP(B463,RPT_LNS_LUONG_CHE_DO!$B$5:$CA$989,78,FALSE)</f>
        <v>0</v>
      </c>
      <c r="Q463" s="218">
        <f>VLOOKUP(B463,RPT_PHU_CAP_TN!$B$5:$G$1000,6,FALSE)</f>
        <v>0</v>
      </c>
      <c r="R463" s="218">
        <f>VLOOKUP(B463,RPT_TIEN_AN_TRUA!$B$5:$I$1000,8,FALSE)</f>
        <v>680000</v>
      </c>
      <c r="S463" s="218">
        <f>VLOOKUP(B463,RPT_LNS_LUONG_CHE_DO!$B$5:$BV$993,68,FALSE)+VLOOKUP(B463,RPT_LNS_LUONG_CHE_DO!$B$5:$BW$993,69,FALSE)</f>
        <v>0</v>
      </c>
      <c r="T463" s="218">
        <f t="shared" si="8"/>
        <v>29165000</v>
      </c>
      <c r="U463" s="219">
        <f>VLOOKUP(B463,RPT_BAO_HIEM!$B$5:$N$1000,11,FALSE)</f>
        <v>440240</v>
      </c>
      <c r="V463" s="219">
        <f>VLOOKUP(B463,RPT_BAO_HIEM!$B$5:$N$1000,12,FALSE)</f>
        <v>82545</v>
      </c>
      <c r="W463" s="219">
        <f>VLOOKUP(B463,RPT_BAO_HIEM!$B$5:$N$1000,13,FALSE)</f>
        <v>55030</v>
      </c>
      <c r="X463" s="220">
        <f>VLOOKUP(B463,RPT_DOAN_PHI!$B$5:$H$968,7,FALSE)</f>
        <v>115000</v>
      </c>
      <c r="Y463" s="219">
        <f>VLOOKUP(B463,RPT_THUE!$B$5:$H$933,7,FALSE)</f>
        <v>5647514.4999999981</v>
      </c>
      <c r="Z463" s="219">
        <f t="shared" si="9"/>
        <v>6340329.4999999981</v>
      </c>
      <c r="AA463" s="221">
        <f t="shared" si="10"/>
        <v>22824670.5</v>
      </c>
      <c r="AB463" s="221"/>
      <c r="AC463" s="221"/>
      <c r="AD463" s="221">
        <f t="shared" si="15"/>
        <v>22824670.5</v>
      </c>
      <c r="AE463">
        <v>22824670.5</v>
      </c>
      <c r="AF463" s="338">
        <f t="shared" si="24"/>
        <v>0</v>
      </c>
    </row>
    <row r="464" spans="1:32" ht="14.25" x14ac:dyDescent="0.2">
      <c r="A464" s="89">
        <f t="shared" si="25"/>
        <v>461</v>
      </c>
      <c r="B464" s="212">
        <f>GD_CHUNG!B466</f>
        <v>10556</v>
      </c>
      <c r="C464" s="212" t="str">
        <f>GD_CHUNG!C466</f>
        <v>Nguyễn Thị Thuỳ Linh</v>
      </c>
      <c r="D464" s="212" t="str">
        <f>GD_CHUNG!D466</f>
        <v>Phó Trưởng Phòng</v>
      </c>
      <c r="E464" s="213" t="str">
        <f>GD_CHUNG!G466</f>
        <v>HDKX</v>
      </c>
      <c r="F464" s="214">
        <f>VLOOKUP(B464,GD_LCD_HS_LNS!$B$4:$E$1000,4,FALSE)</f>
        <v>5309000</v>
      </c>
      <c r="G464" s="215">
        <f>VLOOKUP(B464,GD_CHUNG!$B$5:$N$594,13,FALSE)</f>
        <v>10522148006010</v>
      </c>
      <c r="H464" s="216">
        <f>VLOOKUP(B464,GD_CHAM_CONG!$C$6:$AN$997,38,FALSE)</f>
        <v>23</v>
      </c>
      <c r="I464" s="216">
        <f>VLOOKUP(B464,GD_CHAM_CONG!$C$6:$AS$997,39,FALSE)+VLOOKUP(B464,GD_CHAM_CONG!$C$6:$AS$997,40,FALSE)+VLOOKUP(B464,GD_CHAM_CONG!$C$6:$AS$997,41,FALSE)+VLOOKUP(B464,GD_CHAM_CONG!$C$6:$AS$997,42,FALSE)+VLOOKUP(B464,GD_CHAM_CONG!$C$6:$AS$997,43,FALSE)</f>
        <v>0</v>
      </c>
      <c r="J464" s="216">
        <f>VLOOKUP(B464,GD_CHAM_CONG!$C$6:$AV$997,44,FALSE)+VLOOKUP(B464,GD_CHAM_CONG!$C$6:$AV$997,45,FALSE)+VLOOKUP(B464,GD_CHAM_CONG!$C$6:$AV$997,46,FALSE)</f>
        <v>0</v>
      </c>
      <c r="K464" s="216">
        <f>VLOOKUP(B464,GD_CHAM_CONG!$C$6:$AW$997,47,FALSE)</f>
        <v>0</v>
      </c>
      <c r="L464" s="216">
        <f>VLOOKUP(B464,GD_CHAM_CONG!$C$6:$AZ$997,47,FALSE)+VLOOKUP(B464,GD_CHAM_CONG!$C$6:$AZ$997,48,FALSE)</f>
        <v>0</v>
      </c>
      <c r="M464" s="216">
        <f>VLOOKUP(B464,GD_CHAM_CONG!$C$6:$BF$997,50,FALSE)+VLOOKUP(B464,GD_CHAM_CONG!$C$6:$BF$997,51,FALSE)+VLOOKUP(B464,GD_CHAM_CONG!$C$6:$BF$997,52,FALSE)+VLOOKUP(B464,GD_CHAM_CONG!$C$6:$BF$997,53,FALSE)+VLOOKUP(B464,GD_CHAM_CONG!$C$6:$BF$997,54,FALSE)</f>
        <v>0</v>
      </c>
      <c r="N464" s="217">
        <f>VLOOKUP(B464,GD_CHAM_CONG!$C$1:$BJ$480,60,FALSE)</f>
        <v>1</v>
      </c>
      <c r="O464" s="218">
        <f>RPT_LNS_LUONG_CHE_DO!BA466</f>
        <v>23355000</v>
      </c>
      <c r="P464" s="218">
        <f>VLOOKUP(B464,RPT_LNS_LUONG_CHE_DO!$B$5:$CA$989,78,FALSE)</f>
        <v>0</v>
      </c>
      <c r="Q464" s="218">
        <f>VLOOKUP(B464,RPT_PHU_CAP_TN!$B$5:$G$1000,6,FALSE)</f>
        <v>0</v>
      </c>
      <c r="R464" s="218">
        <f>VLOOKUP(B464,RPT_TIEN_AN_TRUA!$B$5:$I$1000,8,FALSE)</f>
        <v>680000</v>
      </c>
      <c r="S464" s="218">
        <f>VLOOKUP(B464,RPT_LNS_LUONG_CHE_DO!$B$5:$BV$993,68,FALSE)+VLOOKUP(B464,RPT_LNS_LUONG_CHE_DO!$B$5:$BW$993,69,FALSE)</f>
        <v>0</v>
      </c>
      <c r="T464" s="218">
        <f t="shared" si="8"/>
        <v>24035000</v>
      </c>
      <c r="U464" s="219">
        <f>VLOOKUP(B464,RPT_BAO_HIEM!$B$5:$N$1000,11,FALSE)</f>
        <v>424720</v>
      </c>
      <c r="V464" s="219">
        <f>VLOOKUP(B464,RPT_BAO_HIEM!$B$5:$N$1000,12,FALSE)</f>
        <v>79635</v>
      </c>
      <c r="W464" s="219">
        <f>VLOOKUP(B464,RPT_BAO_HIEM!$B$5:$N$1000,13,FALSE)</f>
        <v>53090</v>
      </c>
      <c r="X464" s="220">
        <f>VLOOKUP(B464,RPT_DOAN_PHI!$B$5:$H$968,7,FALSE)</f>
        <v>115000</v>
      </c>
      <c r="Y464" s="219">
        <f>VLOOKUP(B464,RPT_THUE!$B$5:$H$933,7,FALSE)</f>
        <v>2553590.182</v>
      </c>
      <c r="Z464" s="219">
        <f t="shared" si="9"/>
        <v>3226035.182</v>
      </c>
      <c r="AA464" s="221">
        <f t="shared" si="10"/>
        <v>20808964.818</v>
      </c>
      <c r="AB464" s="309">
        <v>1</v>
      </c>
      <c r="AC464" s="221"/>
      <c r="AD464" s="221">
        <f t="shared" si="15"/>
        <v>20808963.818</v>
      </c>
      <c r="AE464">
        <v>20808963.818</v>
      </c>
      <c r="AF464" s="338">
        <f t="shared" si="24"/>
        <v>0</v>
      </c>
    </row>
    <row r="465" spans="1:41" ht="14.25" x14ac:dyDescent="0.2">
      <c r="A465" s="89">
        <f t="shared" si="25"/>
        <v>462</v>
      </c>
      <c r="B465" s="212">
        <f>GD_CHUNG!B467</f>
        <v>10797</v>
      </c>
      <c r="C465" s="212" t="str">
        <f>GD_CHUNG!C467</f>
        <v>Nguyễn Hữu Hạ</v>
      </c>
      <c r="D465" s="212" t="str">
        <f>GD_CHUNG!D467</f>
        <v>CV Đảng Đoàn - Thi đua</v>
      </c>
      <c r="E465" s="213" t="str">
        <f>GD_CHUNG!G467</f>
        <v>HDKX</v>
      </c>
      <c r="F465" s="214">
        <f>VLOOKUP(B465,GD_LCD_HS_LNS!$B$4:$E$1000,4,FALSE)</f>
        <v>4592000</v>
      </c>
      <c r="G465" s="215">
        <f>VLOOKUP(B465,GD_CHUNG!$B$5:$N$594,13,FALSE)</f>
        <v>10520107390016</v>
      </c>
      <c r="H465" s="216">
        <f>VLOOKUP(B465,GD_CHAM_CONG!$C$6:$AN$997,38,FALSE)</f>
        <v>23</v>
      </c>
      <c r="I465" s="216">
        <f>VLOOKUP(B465,GD_CHAM_CONG!$C$6:$AS$997,39,FALSE)+VLOOKUP(B465,GD_CHAM_CONG!$C$6:$AS$997,40,FALSE)+VLOOKUP(B465,GD_CHAM_CONG!$C$6:$AS$997,41,FALSE)+VLOOKUP(B465,GD_CHAM_CONG!$C$6:$AS$997,42,FALSE)+VLOOKUP(B465,GD_CHAM_CONG!$C$6:$AS$997,43,FALSE)</f>
        <v>0</v>
      </c>
      <c r="J465" s="216">
        <f>VLOOKUP(B465,GD_CHAM_CONG!$C$6:$AV$997,44,FALSE)+VLOOKUP(B465,GD_CHAM_CONG!$C$6:$AV$997,45,FALSE)+VLOOKUP(B465,GD_CHAM_CONG!$C$6:$AV$997,46,FALSE)</f>
        <v>0</v>
      </c>
      <c r="K465" s="216">
        <f>VLOOKUP(B465,GD_CHAM_CONG!$C$6:$AW$997,47,FALSE)</f>
        <v>0</v>
      </c>
      <c r="L465" s="216">
        <f>VLOOKUP(B465,GD_CHAM_CONG!$C$6:$AZ$997,47,FALSE)+VLOOKUP(B465,GD_CHAM_CONG!$C$6:$AZ$997,48,FALSE)</f>
        <v>0</v>
      </c>
      <c r="M465" s="216">
        <f>VLOOKUP(B465,GD_CHAM_CONG!$C$6:$BF$997,50,FALSE)+VLOOKUP(B465,GD_CHAM_CONG!$C$6:$BF$997,51,FALSE)+VLOOKUP(B465,GD_CHAM_CONG!$C$6:$BF$997,52,FALSE)+VLOOKUP(B465,GD_CHAM_CONG!$C$6:$BF$997,53,FALSE)+VLOOKUP(B465,GD_CHAM_CONG!$C$6:$BF$997,54,FALSE)</f>
        <v>0</v>
      </c>
      <c r="N465" s="217">
        <f>VLOOKUP(B465,GD_CHAM_CONG!$C$1:$BJ$480,60,FALSE)</f>
        <v>1</v>
      </c>
      <c r="O465" s="218">
        <f>RPT_LNS_LUONG_CHE_DO!BA467</f>
        <v>12510000</v>
      </c>
      <c r="P465" s="218">
        <f>VLOOKUP(B465,RPT_LNS_LUONG_CHE_DO!$B$5:$CA$989,78,FALSE)</f>
        <v>0</v>
      </c>
      <c r="Q465" s="218">
        <f>VLOOKUP(B465,RPT_PHU_CAP_TN!$B$5:$G$1000,6,FALSE)</f>
        <v>0</v>
      </c>
      <c r="R465" s="218">
        <f>VLOOKUP(B465,RPT_TIEN_AN_TRUA!$B$5:$I$1000,8,FALSE)</f>
        <v>680000</v>
      </c>
      <c r="S465" s="218">
        <f>VLOOKUP(B465,RPT_LNS_LUONG_CHE_DO!$B$5:$BV$993,68,FALSE)+VLOOKUP(B465,RPT_LNS_LUONG_CHE_DO!$B$5:$BW$993,69,FALSE)</f>
        <v>0</v>
      </c>
      <c r="T465" s="218">
        <f t="shared" si="8"/>
        <v>13190000</v>
      </c>
      <c r="U465" s="219">
        <f>VLOOKUP(B465,RPT_BAO_HIEM!$B$5:$N$1000,11,FALSE)</f>
        <v>367360</v>
      </c>
      <c r="V465" s="219">
        <f>VLOOKUP(B465,RPT_BAO_HIEM!$B$5:$N$1000,12,FALSE)</f>
        <v>68880</v>
      </c>
      <c r="W465" s="219">
        <f>VLOOKUP(B465,RPT_BAO_HIEM!$B$5:$N$1000,13,FALSE)</f>
        <v>45920</v>
      </c>
      <c r="X465" s="220">
        <f>VLOOKUP(B465,RPT_DOAN_PHI!$B$5:$H$968,7,FALSE)</f>
        <v>115000</v>
      </c>
      <c r="Y465" s="219">
        <f>VLOOKUP(B465,RPT_THUE!$B$5:$H$933,7,FALSE)</f>
        <v>535568</v>
      </c>
      <c r="Z465" s="219">
        <f t="shared" si="9"/>
        <v>1132728</v>
      </c>
      <c r="AA465" s="221">
        <f t="shared" si="10"/>
        <v>12057272</v>
      </c>
      <c r="AB465" s="221"/>
      <c r="AC465" s="221"/>
      <c r="AD465" s="221">
        <f t="shared" si="15"/>
        <v>12057272</v>
      </c>
      <c r="AE465">
        <v>12057272</v>
      </c>
      <c r="AF465" s="338">
        <f t="shared" si="24"/>
        <v>0</v>
      </c>
    </row>
    <row r="466" spans="1:41" ht="14.25" x14ac:dyDescent="0.2">
      <c r="A466" s="89">
        <f t="shared" si="25"/>
        <v>463</v>
      </c>
      <c r="B466" s="212">
        <f>GD_CHUNG!B468</f>
        <v>10803</v>
      </c>
      <c r="C466" s="212" t="str">
        <f>GD_CHUNG!C468</f>
        <v>Hà Duyên Lâm</v>
      </c>
      <c r="D466" s="212" t="str">
        <f>GD_CHUNG!D468</f>
        <v>Lái xe CT</v>
      </c>
      <c r="E466" s="213" t="str">
        <f>GD_CHUNG!G468</f>
        <v>HDKX</v>
      </c>
      <c r="F466" s="214">
        <f>VLOOKUP(B466,GD_LCD_HS_LNS!$B$4:$E$1000,4,FALSE)</f>
        <v>4166000</v>
      </c>
      <c r="G466" s="215">
        <f>VLOOKUP(B466,GD_CHUNG!$B$5:$N$594,13,FALSE)</f>
        <v>10520047944017</v>
      </c>
      <c r="H466" s="216">
        <f>VLOOKUP(B466,GD_CHAM_CONG!$C$6:$AN$997,38,FALSE)</f>
        <v>23</v>
      </c>
      <c r="I466" s="216">
        <f>VLOOKUP(B466,GD_CHAM_CONG!$C$6:$AS$997,39,FALSE)+VLOOKUP(B466,GD_CHAM_CONG!$C$6:$AS$997,40,FALSE)+VLOOKUP(B466,GD_CHAM_CONG!$C$6:$AS$997,41,FALSE)+VLOOKUP(B466,GD_CHAM_CONG!$C$6:$AS$997,42,FALSE)+VLOOKUP(B466,GD_CHAM_CONG!$C$6:$AS$997,43,FALSE)</f>
        <v>0</v>
      </c>
      <c r="J466" s="216">
        <f>VLOOKUP(B466,GD_CHAM_CONG!$C$6:$AV$997,44,FALSE)+VLOOKUP(B466,GD_CHAM_CONG!$C$6:$AV$997,45,FALSE)+VLOOKUP(B466,GD_CHAM_CONG!$C$6:$AV$997,46,FALSE)</f>
        <v>0</v>
      </c>
      <c r="K466" s="216">
        <f>VLOOKUP(B466,GD_CHAM_CONG!$C$6:$AW$997,47,FALSE)</f>
        <v>0</v>
      </c>
      <c r="L466" s="216">
        <f>VLOOKUP(B466,GD_CHAM_CONG!$C$6:$AZ$997,47,FALSE)+VLOOKUP(B466,GD_CHAM_CONG!$C$6:$AZ$997,48,FALSE)</f>
        <v>0</v>
      </c>
      <c r="M466" s="216">
        <f>VLOOKUP(B466,GD_CHAM_CONG!$C$6:$BF$997,50,FALSE)+VLOOKUP(B466,GD_CHAM_CONG!$C$6:$BF$997,51,FALSE)+VLOOKUP(B466,GD_CHAM_CONG!$C$6:$BF$997,52,FALSE)+VLOOKUP(B466,GD_CHAM_CONG!$C$6:$BF$997,53,FALSE)+VLOOKUP(B466,GD_CHAM_CONG!$C$6:$BF$997,54,FALSE)</f>
        <v>0</v>
      </c>
      <c r="N466" s="217">
        <f>VLOOKUP(B466,GD_CHAM_CONG!$C$1:$BJ$480,60,FALSE)</f>
        <v>1</v>
      </c>
      <c r="O466" s="218">
        <f>RPT_LNS_LUONG_CHE_DO!BA468</f>
        <v>10215000</v>
      </c>
      <c r="P466" s="218">
        <f>VLOOKUP(B466,RPT_LNS_LUONG_CHE_DO!$B$5:$CA$989,78,FALSE)</f>
        <v>0</v>
      </c>
      <c r="Q466" s="218">
        <f>VLOOKUP(B466,RPT_PHU_CAP_TN!$B$5:$G$1000,6,FALSE)</f>
        <v>0</v>
      </c>
      <c r="R466" s="218">
        <f>VLOOKUP(B466,RPT_TIEN_AN_TRUA!$B$5:$I$1000,8,FALSE)</f>
        <v>680000</v>
      </c>
      <c r="S466" s="218">
        <f>VLOOKUP(B466,RPT_LNS_LUONG_CHE_DO!$B$5:$BV$993,68,FALSE)+VLOOKUP(B466,RPT_LNS_LUONG_CHE_DO!$B$5:$BW$993,69,FALSE)</f>
        <v>0</v>
      </c>
      <c r="T466" s="218">
        <f t="shared" si="8"/>
        <v>10895000</v>
      </c>
      <c r="U466" s="219">
        <f>VLOOKUP(B466,RPT_BAO_HIEM!$B$5:$N$1000,11,FALSE)</f>
        <v>333280</v>
      </c>
      <c r="V466" s="219">
        <f>VLOOKUP(B466,RPT_BAO_HIEM!$B$5:$N$1000,12,FALSE)</f>
        <v>62490</v>
      </c>
      <c r="W466" s="219">
        <f>VLOOKUP(B466,RPT_BAO_HIEM!$B$5:$N$1000,13,FALSE)</f>
        <v>41660</v>
      </c>
      <c r="X466" s="220">
        <f>VLOOKUP(B466,RPT_DOAN_PHI!$B$5:$H$968,7,FALSE)</f>
        <v>102150</v>
      </c>
      <c r="Y466" s="219">
        <f>VLOOKUP(B466,RPT_THUE!$B$5:$H$933,7,FALSE)</f>
        <v>152007</v>
      </c>
      <c r="Z466" s="219">
        <f t="shared" si="9"/>
        <v>691587</v>
      </c>
      <c r="AA466" s="221">
        <f t="shared" si="10"/>
        <v>10203413</v>
      </c>
      <c r="AB466" s="221"/>
      <c r="AC466" s="221"/>
      <c r="AD466" s="221">
        <f t="shared" si="15"/>
        <v>10203413</v>
      </c>
      <c r="AE466">
        <v>10203413</v>
      </c>
      <c r="AF466" s="338">
        <f t="shared" si="24"/>
        <v>0</v>
      </c>
    </row>
    <row r="467" spans="1:41" ht="14.25" x14ac:dyDescent="0.2">
      <c r="A467" s="89">
        <f t="shared" si="25"/>
        <v>464</v>
      </c>
      <c r="B467" s="212">
        <f>GD_CHUNG!B469</f>
        <v>10800</v>
      </c>
      <c r="C467" s="212" t="str">
        <f>GD_CHUNG!C469</f>
        <v>Hoàng Thùy Lan</v>
      </c>
      <c r="D467" s="212" t="str">
        <f>GD_CHUNG!D469</f>
        <v>NV đào tạo huấn luyện</v>
      </c>
      <c r="E467" s="213" t="str">
        <f>GD_CHUNG!G469</f>
        <v>HDKX</v>
      </c>
      <c r="F467" s="214">
        <f>VLOOKUP(B467,GD_LCD_HS_LNS!$B$4:$E$1000,4,FALSE)</f>
        <v>3488000</v>
      </c>
      <c r="G467" s="215">
        <f>VLOOKUP(B467,GD_CHUNG!$B$5:$N$594,13,FALSE)</f>
        <v>10522162005019</v>
      </c>
      <c r="H467" s="216">
        <f>VLOOKUP(B467,GD_CHAM_CONG!$C$6:$AN$997,38,FALSE)</f>
        <v>23</v>
      </c>
      <c r="I467" s="216">
        <f>VLOOKUP(B467,GD_CHAM_CONG!$C$6:$AS$997,39,FALSE)+VLOOKUP(B467,GD_CHAM_CONG!$C$6:$AS$997,40,FALSE)+VLOOKUP(B467,GD_CHAM_CONG!$C$6:$AS$997,41,FALSE)+VLOOKUP(B467,GD_CHAM_CONG!$C$6:$AS$997,42,FALSE)+VLOOKUP(B467,GD_CHAM_CONG!$C$6:$AS$997,43,FALSE)</f>
        <v>0</v>
      </c>
      <c r="J467" s="216">
        <f>VLOOKUP(B467,GD_CHAM_CONG!$C$6:$AV$997,44,FALSE)+VLOOKUP(B467,GD_CHAM_CONG!$C$6:$AV$997,45,FALSE)+VLOOKUP(B467,GD_CHAM_CONG!$C$6:$AV$997,46,FALSE)</f>
        <v>0</v>
      </c>
      <c r="K467" s="216">
        <f>VLOOKUP(B467,GD_CHAM_CONG!$C$6:$AW$997,47,FALSE)</f>
        <v>0</v>
      </c>
      <c r="L467" s="216">
        <f>VLOOKUP(B467,GD_CHAM_CONG!$C$6:$AZ$997,47,FALSE)+VLOOKUP(B467,GD_CHAM_CONG!$C$6:$AZ$997,48,FALSE)</f>
        <v>0</v>
      </c>
      <c r="M467" s="216">
        <f>VLOOKUP(B467,GD_CHAM_CONG!$C$6:$BF$997,50,FALSE)+VLOOKUP(B467,GD_CHAM_CONG!$C$6:$BF$997,51,FALSE)+VLOOKUP(B467,GD_CHAM_CONG!$C$6:$BF$997,52,FALSE)+VLOOKUP(B467,GD_CHAM_CONG!$C$6:$BF$997,53,FALSE)+VLOOKUP(B467,GD_CHAM_CONG!$C$6:$BF$997,54,FALSE)</f>
        <v>0</v>
      </c>
      <c r="N467" s="217">
        <f>VLOOKUP(B467,GD_CHAM_CONG!$C$1:$BJ$480,60,FALSE)</f>
        <v>1</v>
      </c>
      <c r="O467" s="218">
        <f>RPT_LNS_LUONG_CHE_DO!BA469</f>
        <v>9585000</v>
      </c>
      <c r="P467" s="218">
        <f>VLOOKUP(B467,RPT_LNS_LUONG_CHE_DO!$B$5:$CA$989,78,FALSE)</f>
        <v>0</v>
      </c>
      <c r="Q467" s="218">
        <f>VLOOKUP(B467,RPT_PHU_CAP_TN!$B$5:$G$1000,6,FALSE)</f>
        <v>0</v>
      </c>
      <c r="R467" s="218">
        <f>VLOOKUP(B467,RPT_TIEN_AN_TRUA!$B$5:$I$1000,8,FALSE)</f>
        <v>680000</v>
      </c>
      <c r="S467" s="218">
        <f>VLOOKUP(B467,RPT_LNS_LUONG_CHE_DO!$B$5:$BV$993,68,FALSE)+VLOOKUP(B467,RPT_LNS_LUONG_CHE_DO!$B$5:$BW$993,69,FALSE)</f>
        <v>0</v>
      </c>
      <c r="T467" s="218">
        <f t="shared" si="8"/>
        <v>10265000</v>
      </c>
      <c r="U467" s="219">
        <f>VLOOKUP(B467,RPT_BAO_HIEM!$B$5:$N$1000,11,FALSE)</f>
        <v>279040</v>
      </c>
      <c r="V467" s="219">
        <f>VLOOKUP(B467,RPT_BAO_HIEM!$B$5:$N$1000,12,FALSE)</f>
        <v>52320</v>
      </c>
      <c r="W467" s="219">
        <f>VLOOKUP(B467,RPT_BAO_HIEM!$B$5:$N$1000,13,FALSE)</f>
        <v>34880</v>
      </c>
      <c r="X467" s="220">
        <f>VLOOKUP(B467,RPT_DOAN_PHI!$B$5:$H$968,7,FALSE)</f>
        <v>95850</v>
      </c>
      <c r="Y467" s="219">
        <f>VLOOKUP(B467,RPT_THUE!$B$5:$H$933,7,FALSE)</f>
        <v>381677</v>
      </c>
      <c r="Z467" s="219">
        <f t="shared" si="9"/>
        <v>843767</v>
      </c>
      <c r="AA467" s="221">
        <f t="shared" si="10"/>
        <v>9421233</v>
      </c>
      <c r="AB467" s="221"/>
      <c r="AC467" s="309">
        <v>474457</v>
      </c>
      <c r="AD467" s="221">
        <f t="shared" si="15"/>
        <v>9895690</v>
      </c>
      <c r="AE467">
        <v>9895690</v>
      </c>
      <c r="AF467" s="338">
        <f t="shared" si="24"/>
        <v>0</v>
      </c>
    </row>
    <row r="468" spans="1:41" ht="14.25" x14ac:dyDescent="0.2">
      <c r="A468" s="89">
        <f t="shared" si="25"/>
        <v>465</v>
      </c>
      <c r="B468" s="212">
        <f>GD_CHUNG!B470</f>
        <v>10801</v>
      </c>
      <c r="C468" s="212" t="str">
        <f>GD_CHUNG!C470</f>
        <v>Diệu Linh</v>
      </c>
      <c r="D468" s="212" t="str">
        <f>GD_CHUNG!D470</f>
        <v>NV đào tạo huấn luyện</v>
      </c>
      <c r="E468" s="213" t="str">
        <f>GD_CHUNG!G470</f>
        <v>HDKX</v>
      </c>
      <c r="F468" s="214">
        <f>VLOOKUP(B468,GD_LCD_HS_LNS!$B$4:$E$1000,4,FALSE)</f>
        <v>4534000</v>
      </c>
      <c r="G468" s="215">
        <f>VLOOKUP(B468,GD_CHUNG!$B$5:$N$594,13,FALSE)</f>
        <v>10522162985013</v>
      </c>
      <c r="H468" s="216">
        <f>VLOOKUP(B468,GD_CHAM_CONG!$C$6:$AN$997,38,FALSE)</f>
        <v>23</v>
      </c>
      <c r="I468" s="216">
        <f>VLOOKUP(B468,GD_CHAM_CONG!$C$6:$AS$997,39,FALSE)+VLOOKUP(B468,GD_CHAM_CONG!$C$6:$AS$997,40,FALSE)+VLOOKUP(B468,GD_CHAM_CONG!$C$6:$AS$997,41,FALSE)+VLOOKUP(B468,GD_CHAM_CONG!$C$6:$AS$997,42,FALSE)+VLOOKUP(B468,GD_CHAM_CONG!$C$6:$AS$997,43,FALSE)</f>
        <v>0</v>
      </c>
      <c r="J468" s="216">
        <f>VLOOKUP(B468,GD_CHAM_CONG!$C$6:$AV$997,44,FALSE)+VLOOKUP(B468,GD_CHAM_CONG!$C$6:$AV$997,45,FALSE)+VLOOKUP(B468,GD_CHAM_CONG!$C$6:$AV$997,46,FALSE)</f>
        <v>0</v>
      </c>
      <c r="K468" s="216">
        <f>VLOOKUP(B468,GD_CHAM_CONG!$C$6:$AW$997,47,FALSE)</f>
        <v>0</v>
      </c>
      <c r="L468" s="216">
        <f>VLOOKUP(B468,GD_CHAM_CONG!$C$6:$AZ$997,47,FALSE)+VLOOKUP(B468,GD_CHAM_CONG!$C$6:$AZ$997,48,FALSE)</f>
        <v>0</v>
      </c>
      <c r="M468" s="216">
        <f>VLOOKUP(B468,GD_CHAM_CONG!$C$6:$BF$997,50,FALSE)+VLOOKUP(B468,GD_CHAM_CONG!$C$6:$BF$997,51,FALSE)+VLOOKUP(B468,GD_CHAM_CONG!$C$6:$BF$997,52,FALSE)+VLOOKUP(B468,GD_CHAM_CONG!$C$6:$BF$997,53,FALSE)+VLOOKUP(B468,GD_CHAM_CONG!$C$6:$BF$997,54,FALSE)</f>
        <v>0</v>
      </c>
      <c r="N468" s="217">
        <f>VLOOKUP(B468,GD_CHAM_CONG!$C$1:$BJ$480,60,FALSE)</f>
        <v>1</v>
      </c>
      <c r="O468" s="218">
        <f>RPT_LNS_LUONG_CHE_DO!BA470</f>
        <v>11700000</v>
      </c>
      <c r="P468" s="218">
        <f>VLOOKUP(B468,RPT_LNS_LUONG_CHE_DO!$B$5:$CA$989,78,FALSE)</f>
        <v>0</v>
      </c>
      <c r="Q468" s="218">
        <f>VLOOKUP(B468,RPT_PHU_CAP_TN!$B$5:$G$1000,6,FALSE)</f>
        <v>0</v>
      </c>
      <c r="R468" s="218">
        <f>VLOOKUP(B468,RPT_TIEN_AN_TRUA!$B$5:$I$1000,8,FALSE)</f>
        <v>680000</v>
      </c>
      <c r="S468" s="218">
        <f>VLOOKUP(B468,RPT_LNS_LUONG_CHE_DO!$B$5:$BV$993,68,FALSE)+VLOOKUP(B468,RPT_LNS_LUONG_CHE_DO!$B$5:$BW$993,69,FALSE)</f>
        <v>0</v>
      </c>
      <c r="T468" s="218">
        <f t="shared" si="8"/>
        <v>12380000</v>
      </c>
      <c r="U468" s="219">
        <f>VLOOKUP(B468,RPT_BAO_HIEM!$B$5:$N$1000,11,FALSE)</f>
        <v>362720</v>
      </c>
      <c r="V468" s="219">
        <f>VLOOKUP(B468,RPT_BAO_HIEM!$B$5:$N$1000,12,FALSE)</f>
        <v>68010</v>
      </c>
      <c r="W468" s="219">
        <f>VLOOKUP(B468,RPT_BAO_HIEM!$B$5:$N$1000,13,FALSE)</f>
        <v>45340</v>
      </c>
      <c r="X468" s="220">
        <f>VLOOKUP(B468,RPT_DOAN_PHI!$B$5:$H$968,7,FALSE)</f>
        <v>115000</v>
      </c>
      <c r="Y468" s="219">
        <f>VLOOKUP(B468,RPT_THUE!$B$5:$H$933,7,FALSE)</f>
        <v>374786</v>
      </c>
      <c r="Z468" s="219">
        <f t="shared" si="9"/>
        <v>965856</v>
      </c>
      <c r="AA468" s="221">
        <f t="shared" si="10"/>
        <v>11414144</v>
      </c>
      <c r="AB468" s="221"/>
      <c r="AC468" s="221"/>
      <c r="AD468" s="221">
        <f t="shared" si="15"/>
        <v>11414144</v>
      </c>
      <c r="AE468">
        <v>11414144</v>
      </c>
      <c r="AF468" s="338">
        <f t="shared" si="24"/>
        <v>0</v>
      </c>
    </row>
    <row r="469" spans="1:41" ht="14.25" x14ac:dyDescent="0.2">
      <c r="A469" s="89">
        <f t="shared" si="25"/>
        <v>466</v>
      </c>
      <c r="B469" s="212">
        <f>GD_CHUNG!B471</f>
        <v>10802</v>
      </c>
      <c r="C469" s="212" t="str">
        <f>GD_CHUNG!C471</f>
        <v>Hà Phương Thảo</v>
      </c>
      <c r="D469" s="212" t="str">
        <f>GD_CHUNG!D471</f>
        <v>NV hành chính</v>
      </c>
      <c r="E469" s="213" t="str">
        <f>GD_CHUNG!G471</f>
        <v>HDKX</v>
      </c>
      <c r="F469" s="214">
        <f>VLOOKUP(B469,GD_LCD_HS_LNS!$B$4:$E$1000,4,FALSE)</f>
        <v>3488000</v>
      </c>
      <c r="G469" s="215">
        <f>VLOOKUP(B469,GD_CHUNG!$B$5:$N$594,13,FALSE)</f>
        <v>10523640479011</v>
      </c>
      <c r="H469" s="216">
        <f>VLOOKUP(B469,GD_CHAM_CONG!$C$6:$AN$997,38,FALSE)</f>
        <v>23</v>
      </c>
      <c r="I469" s="216">
        <f>VLOOKUP(B469,GD_CHAM_CONG!$C$6:$AS$997,39,FALSE)+VLOOKUP(B469,GD_CHAM_CONG!$C$6:$AS$997,40,FALSE)+VLOOKUP(B469,GD_CHAM_CONG!$C$6:$AS$997,41,FALSE)+VLOOKUP(B469,GD_CHAM_CONG!$C$6:$AS$997,42,FALSE)+VLOOKUP(B469,GD_CHAM_CONG!$C$6:$AS$997,43,FALSE)</f>
        <v>0</v>
      </c>
      <c r="J469" s="216">
        <f>VLOOKUP(B469,GD_CHAM_CONG!$C$6:$AV$997,44,FALSE)+VLOOKUP(B469,GD_CHAM_CONG!$C$6:$AV$997,45,FALSE)+VLOOKUP(B469,GD_CHAM_CONG!$C$6:$AV$997,46,FALSE)</f>
        <v>0</v>
      </c>
      <c r="K469" s="216">
        <f>VLOOKUP(B469,GD_CHAM_CONG!$C$6:$AW$997,47,FALSE)</f>
        <v>0</v>
      </c>
      <c r="L469" s="216">
        <f>VLOOKUP(B469,GD_CHAM_CONG!$C$6:$AZ$997,47,FALSE)+VLOOKUP(B469,GD_CHAM_CONG!$C$6:$AZ$997,48,FALSE)</f>
        <v>0</v>
      </c>
      <c r="M469" s="216">
        <f>VLOOKUP(B469,GD_CHAM_CONG!$C$6:$BF$997,50,FALSE)+VLOOKUP(B469,GD_CHAM_CONG!$C$6:$BF$997,51,FALSE)+VLOOKUP(B469,GD_CHAM_CONG!$C$6:$BF$997,52,FALSE)+VLOOKUP(B469,GD_CHAM_CONG!$C$6:$BF$997,53,FALSE)+VLOOKUP(B469,GD_CHAM_CONG!$C$6:$BF$997,54,FALSE)</f>
        <v>0</v>
      </c>
      <c r="N469" s="217">
        <f>VLOOKUP(B469,GD_CHAM_CONG!$C$1:$BJ$480,60,FALSE)</f>
        <v>1</v>
      </c>
      <c r="O469" s="218">
        <f>RPT_LNS_LUONG_CHE_DO!BA471</f>
        <v>9900000</v>
      </c>
      <c r="P469" s="218">
        <f>VLOOKUP(B469,RPT_LNS_LUONG_CHE_DO!$B$5:$CA$989,78,FALSE)</f>
        <v>0</v>
      </c>
      <c r="Q469" s="218">
        <f>VLOOKUP(B469,RPT_PHU_CAP_TN!$B$5:$G$1000,6,FALSE)</f>
        <v>0</v>
      </c>
      <c r="R469" s="218">
        <f>VLOOKUP(B469,RPT_TIEN_AN_TRUA!$B$5:$I$1000,8,FALSE)</f>
        <v>680000</v>
      </c>
      <c r="S469" s="218">
        <f>VLOOKUP(B469,RPT_LNS_LUONG_CHE_DO!$B$5:$BV$993,68,FALSE)+VLOOKUP(B469,RPT_LNS_LUONG_CHE_DO!$B$5:$BW$993,69,FALSE)</f>
        <v>0</v>
      </c>
      <c r="T469" s="218">
        <f t="shared" si="8"/>
        <v>10580000</v>
      </c>
      <c r="U469" s="219">
        <f>VLOOKUP(B469,RPT_BAO_HIEM!$B$5:$N$1000,11,FALSE)</f>
        <v>279040</v>
      </c>
      <c r="V469" s="219">
        <f>VLOOKUP(B469,RPT_BAO_HIEM!$B$5:$N$1000,12,FALSE)</f>
        <v>52320</v>
      </c>
      <c r="W469" s="219">
        <f>VLOOKUP(B469,RPT_BAO_HIEM!$B$5:$N$1000,13,FALSE)</f>
        <v>34880</v>
      </c>
      <c r="X469" s="220">
        <f>VLOOKUP(B469,RPT_DOAN_PHI!$B$5:$H$968,7,FALSE)</f>
        <v>99000</v>
      </c>
      <c r="Y469" s="219">
        <f>VLOOKUP(B469,RPT_THUE!$B$5:$H$933,7,FALSE)</f>
        <v>396752</v>
      </c>
      <c r="Z469" s="219">
        <f t="shared" si="9"/>
        <v>861992</v>
      </c>
      <c r="AA469" s="221">
        <f t="shared" si="10"/>
        <v>9718008</v>
      </c>
      <c r="AB469" s="221"/>
      <c r="AC469" s="221"/>
      <c r="AD469" s="221">
        <f t="shared" si="15"/>
        <v>9718008</v>
      </c>
      <c r="AE469">
        <v>9718008</v>
      </c>
      <c r="AF469" s="338">
        <f t="shared" si="24"/>
        <v>0</v>
      </c>
    </row>
    <row r="470" spans="1:41" ht="14.25" x14ac:dyDescent="0.2">
      <c r="A470" s="89">
        <f t="shared" si="25"/>
        <v>467</v>
      </c>
      <c r="B470" s="212">
        <f>GD_CHUNG!B472</f>
        <v>10805</v>
      </c>
      <c r="C470" s="212" t="str">
        <f>GD_CHUNG!C472</f>
        <v>Trịnh Thị Thu Hằng</v>
      </c>
      <c r="D470" s="212" t="str">
        <f>GD_CHUNG!D472</f>
        <v>NV Hành chính - VT</v>
      </c>
      <c r="E470" s="213" t="str">
        <f>GD_CHUNG!G472</f>
        <v>HDKX</v>
      </c>
      <c r="F470" s="214">
        <f>VLOOKUP(B470,GD_LCD_HS_LNS!$B$4:$E$1000,4,FALSE)</f>
        <v>3197000</v>
      </c>
      <c r="G470" s="215">
        <f>VLOOKUP(B470,GD_CHUNG!$B$5:$N$594,13,FALSE)</f>
        <v>10520173139014</v>
      </c>
      <c r="H470" s="216">
        <f>VLOOKUP(B470,GD_CHAM_CONG!$C$6:$AN$997,38,FALSE)</f>
        <v>23</v>
      </c>
      <c r="I470" s="216">
        <f>VLOOKUP(B470,GD_CHAM_CONG!$C$6:$AS$997,39,FALSE)+VLOOKUP(B470,GD_CHAM_CONG!$C$6:$AS$997,40,FALSE)+VLOOKUP(B470,GD_CHAM_CONG!$C$6:$AS$997,41,FALSE)+VLOOKUP(B470,GD_CHAM_CONG!$C$6:$AS$997,42,FALSE)+VLOOKUP(B470,GD_CHAM_CONG!$C$6:$AS$997,43,FALSE)</f>
        <v>0</v>
      </c>
      <c r="J470" s="216">
        <f>VLOOKUP(B470,GD_CHAM_CONG!$C$6:$AV$997,44,FALSE)+VLOOKUP(B470,GD_CHAM_CONG!$C$6:$AV$997,45,FALSE)+VLOOKUP(B470,GD_CHAM_CONG!$C$6:$AV$997,46,FALSE)</f>
        <v>0</v>
      </c>
      <c r="K470" s="216">
        <f>VLOOKUP(B470,GD_CHAM_CONG!$C$6:$AW$997,47,FALSE)</f>
        <v>0</v>
      </c>
      <c r="L470" s="216">
        <f>VLOOKUP(B470,GD_CHAM_CONG!$C$6:$AZ$997,47,FALSE)+VLOOKUP(B470,GD_CHAM_CONG!$C$6:$AZ$997,48,FALSE)</f>
        <v>0</v>
      </c>
      <c r="M470" s="216">
        <f>VLOOKUP(B470,GD_CHAM_CONG!$C$6:$BF$997,50,FALSE)+VLOOKUP(B470,GD_CHAM_CONG!$C$6:$BF$997,51,FALSE)+VLOOKUP(B470,GD_CHAM_CONG!$C$6:$BF$997,52,FALSE)+VLOOKUP(B470,GD_CHAM_CONG!$C$6:$BF$997,53,FALSE)+VLOOKUP(B470,GD_CHAM_CONG!$C$6:$BF$997,54,FALSE)</f>
        <v>0</v>
      </c>
      <c r="N470" s="217">
        <f>VLOOKUP(B470,GD_CHAM_CONG!$C$1:$BJ$480,60,FALSE)</f>
        <v>1</v>
      </c>
      <c r="O470" s="218">
        <f>RPT_LNS_LUONG_CHE_DO!BA472</f>
        <v>8100000</v>
      </c>
      <c r="P470" s="218">
        <f>VLOOKUP(B470,RPT_LNS_LUONG_CHE_DO!$B$5:$CA$989,78,FALSE)</f>
        <v>0</v>
      </c>
      <c r="Q470" s="218">
        <f>VLOOKUP(B470,RPT_PHU_CAP_TN!$B$5:$G$1000,6,FALSE)</f>
        <v>0</v>
      </c>
      <c r="R470" s="218">
        <f>VLOOKUP(B470,RPT_TIEN_AN_TRUA!$B$5:$I$1000,8,FALSE)</f>
        <v>680000</v>
      </c>
      <c r="S470" s="218">
        <f>VLOOKUP(B470,RPT_LNS_LUONG_CHE_DO!$B$5:$BV$993,68,FALSE)+VLOOKUP(B470,RPT_LNS_LUONG_CHE_DO!$B$5:$BW$993,69,FALSE)</f>
        <v>0</v>
      </c>
      <c r="T470" s="218">
        <f t="shared" si="8"/>
        <v>8780000</v>
      </c>
      <c r="U470" s="219">
        <f>VLOOKUP(B470,RPT_BAO_HIEM!$B$5:$N$1000,11,FALSE)</f>
        <v>255760</v>
      </c>
      <c r="V470" s="219">
        <f>VLOOKUP(B470,RPT_BAO_HIEM!$B$5:$N$1000,12,FALSE)</f>
        <v>47955</v>
      </c>
      <c r="W470" s="219">
        <f>VLOOKUP(B470,RPT_BAO_HIEM!$B$5:$N$1000,13,FALSE)</f>
        <v>31970</v>
      </c>
      <c r="X470" s="220">
        <f>VLOOKUP(B470,RPT_DOAN_PHI!$B$5:$H$968,7,FALSE)</f>
        <v>81000</v>
      </c>
      <c r="Y470" s="219">
        <f>VLOOKUP(B470,RPT_THUE!$B$5:$H$933,7,FALSE)</f>
        <v>85126.43</v>
      </c>
      <c r="Z470" s="219">
        <f t="shared" si="9"/>
        <v>501811.43</v>
      </c>
      <c r="AA470" s="221">
        <f t="shared" si="10"/>
        <v>8278188.5700000003</v>
      </c>
      <c r="AB470" s="309">
        <v>170966</v>
      </c>
      <c r="AC470" s="221"/>
      <c r="AD470" s="221">
        <f t="shared" si="15"/>
        <v>8107222.5700000003</v>
      </c>
      <c r="AE470">
        <v>8107222.5700000003</v>
      </c>
      <c r="AF470" s="338">
        <f t="shared" si="24"/>
        <v>0</v>
      </c>
    </row>
    <row r="471" spans="1:41" ht="14.25" x14ac:dyDescent="0.2">
      <c r="A471" s="89">
        <f t="shared" si="25"/>
        <v>468</v>
      </c>
      <c r="B471" s="212">
        <f>GD_CHUNG!B473</f>
        <v>10566</v>
      </c>
      <c r="C471" s="212" t="str">
        <f>GD_CHUNG!C473</f>
        <v>Nguyễn Thị Ngọc</v>
      </c>
      <c r="D471" s="212" t="str">
        <f>GD_CHUNG!D473</f>
        <v>NV Kế hoạch - Quản lý chất lượng</v>
      </c>
      <c r="E471" s="213" t="str">
        <f>GD_CHUNG!G473</f>
        <v>HDKX</v>
      </c>
      <c r="F471" s="214">
        <f>VLOOKUP(B471,GD_LCD_HS_LNS!$B$4:$E$1000,4,FALSE)</f>
        <v>4534000</v>
      </c>
      <c r="G471" s="215">
        <f>VLOOKUP(B471,GD_CHUNG!$B$5:$N$594,13,FALSE)</f>
        <v>10522162194016</v>
      </c>
      <c r="H471" s="216">
        <f>VLOOKUP(B471,GD_CHAM_CONG!$C$6:$AN$997,38,FALSE)</f>
        <v>23</v>
      </c>
      <c r="I471" s="216">
        <f>VLOOKUP(B471,GD_CHAM_CONG!$C$6:$AS$997,39,FALSE)+VLOOKUP(B471,GD_CHAM_CONG!$C$6:$AS$997,40,FALSE)+VLOOKUP(B471,GD_CHAM_CONG!$C$6:$AS$997,41,FALSE)+VLOOKUP(B471,GD_CHAM_CONG!$C$6:$AS$997,42,FALSE)+VLOOKUP(B471,GD_CHAM_CONG!$C$6:$AS$997,43,FALSE)</f>
        <v>0</v>
      </c>
      <c r="J471" s="216">
        <f>VLOOKUP(B471,GD_CHAM_CONG!$C$6:$AV$997,44,FALSE)+VLOOKUP(B471,GD_CHAM_CONG!$C$6:$AV$997,45,FALSE)+VLOOKUP(B471,GD_CHAM_CONG!$C$6:$AV$997,46,FALSE)</f>
        <v>0</v>
      </c>
      <c r="K471" s="216">
        <f>VLOOKUP(B471,GD_CHAM_CONG!$C$6:$AW$997,47,FALSE)</f>
        <v>0</v>
      </c>
      <c r="L471" s="216">
        <f>VLOOKUP(B471,GD_CHAM_CONG!$C$6:$AZ$997,47,FALSE)+VLOOKUP(B471,GD_CHAM_CONG!$C$6:$AZ$997,48,FALSE)</f>
        <v>0</v>
      </c>
      <c r="M471" s="216">
        <f>VLOOKUP(B471,GD_CHAM_CONG!$C$6:$BF$997,50,FALSE)+VLOOKUP(B471,GD_CHAM_CONG!$C$6:$BF$997,51,FALSE)+VLOOKUP(B471,GD_CHAM_CONG!$C$6:$BF$997,52,FALSE)+VLOOKUP(B471,GD_CHAM_CONG!$C$6:$BF$997,53,FALSE)+VLOOKUP(B471,GD_CHAM_CONG!$C$6:$BF$997,54,FALSE)</f>
        <v>0</v>
      </c>
      <c r="N471" s="217">
        <f>VLOOKUP(B471,GD_CHAM_CONG!$C$1:$BJ$480,60,FALSE)</f>
        <v>1</v>
      </c>
      <c r="O471" s="218">
        <f>RPT_LNS_LUONG_CHE_DO!BA473</f>
        <v>11700000</v>
      </c>
      <c r="P471" s="218">
        <f>VLOOKUP(B471,RPT_LNS_LUONG_CHE_DO!$B$5:$CA$989,78,FALSE)</f>
        <v>0</v>
      </c>
      <c r="Q471" s="218">
        <f>VLOOKUP(B471,RPT_PHU_CAP_TN!$B$5:$G$1000,6,FALSE)</f>
        <v>0</v>
      </c>
      <c r="R471" s="218">
        <f>VLOOKUP(B471,RPT_TIEN_AN_TRUA!$B$5:$I$1000,8,FALSE)</f>
        <v>680000</v>
      </c>
      <c r="S471" s="218">
        <f>VLOOKUP(B471,RPT_LNS_LUONG_CHE_DO!$B$5:$BV$993,68,FALSE)+VLOOKUP(B471,RPT_LNS_LUONG_CHE_DO!$B$5:$BW$993,69,FALSE)</f>
        <v>0</v>
      </c>
      <c r="T471" s="218">
        <f t="shared" si="8"/>
        <v>12380000</v>
      </c>
      <c r="U471" s="219">
        <f>VLOOKUP(B471,RPT_BAO_HIEM!$B$5:$N$1000,11,FALSE)</f>
        <v>362720</v>
      </c>
      <c r="V471" s="219">
        <f>VLOOKUP(B471,RPT_BAO_HIEM!$B$5:$N$1000,12,FALSE)</f>
        <v>68010</v>
      </c>
      <c r="W471" s="219">
        <f>VLOOKUP(B471,RPT_BAO_HIEM!$B$5:$N$1000,13,FALSE)</f>
        <v>45340</v>
      </c>
      <c r="X471" s="220">
        <f>VLOOKUP(B471,RPT_DOAN_PHI!$B$5:$H$968,7,FALSE)</f>
        <v>115000</v>
      </c>
      <c r="Y471" s="219">
        <f>VLOOKUP(B471,RPT_THUE!$B$5:$H$933,7,FALSE)</f>
        <v>734786</v>
      </c>
      <c r="Z471" s="219">
        <f t="shared" si="9"/>
        <v>1325856</v>
      </c>
      <c r="AA471" s="221">
        <f t="shared" si="10"/>
        <v>11054144</v>
      </c>
      <c r="AB471" s="221"/>
      <c r="AC471" s="221"/>
      <c r="AD471" s="221">
        <f t="shared" si="15"/>
        <v>11054144</v>
      </c>
      <c r="AE471">
        <v>11054144</v>
      </c>
      <c r="AF471" s="338">
        <f t="shared" si="24"/>
        <v>0</v>
      </c>
    </row>
    <row r="472" spans="1:41" ht="14.25" x14ac:dyDescent="0.2">
      <c r="A472" s="89">
        <f t="shared" si="25"/>
        <v>469</v>
      </c>
      <c r="B472" s="212">
        <f>GD_CHUNG!B474</f>
        <v>10804</v>
      </c>
      <c r="C472" s="212" t="str">
        <f>GD_CHUNG!C474</f>
        <v>Vũ Thị Hoà</v>
      </c>
      <c r="D472" s="212" t="str">
        <f>GD_CHUNG!D474</f>
        <v>NV Lao động tiền lương</v>
      </c>
      <c r="E472" s="213" t="str">
        <f>GD_CHUNG!G474</f>
        <v>HDKX</v>
      </c>
      <c r="F472" s="214">
        <f>VLOOKUP(B472,GD_LCD_HS_LNS!$B$4:$E$1000,4,FALSE)</f>
        <v>4534000</v>
      </c>
      <c r="G472" s="215">
        <f>VLOOKUP(B472,GD_CHUNG!$B$5:$N$594,13,FALSE)</f>
        <v>10520875472013</v>
      </c>
      <c r="H472" s="216">
        <f>VLOOKUP(B472,GD_CHAM_CONG!$C$6:$AN$997,38,FALSE)</f>
        <v>23</v>
      </c>
      <c r="I472" s="216">
        <f>VLOOKUP(B472,GD_CHAM_CONG!$C$6:$AS$997,39,FALSE)+VLOOKUP(B472,GD_CHAM_CONG!$C$6:$AS$997,40,FALSE)+VLOOKUP(B472,GD_CHAM_CONG!$C$6:$AS$997,41,FALSE)+VLOOKUP(B472,GD_CHAM_CONG!$C$6:$AS$997,42,FALSE)+VLOOKUP(B472,GD_CHAM_CONG!$C$6:$AS$997,43,FALSE)</f>
        <v>0</v>
      </c>
      <c r="J472" s="216">
        <f>VLOOKUP(B472,GD_CHAM_CONG!$C$6:$AV$997,44,FALSE)+VLOOKUP(B472,GD_CHAM_CONG!$C$6:$AV$997,45,FALSE)+VLOOKUP(B472,GD_CHAM_CONG!$C$6:$AV$997,46,FALSE)</f>
        <v>0</v>
      </c>
      <c r="K472" s="216">
        <f>VLOOKUP(B472,GD_CHAM_CONG!$C$6:$AW$997,47,FALSE)</f>
        <v>0</v>
      </c>
      <c r="L472" s="216">
        <f>VLOOKUP(B472,GD_CHAM_CONG!$C$6:$AZ$997,47,FALSE)+VLOOKUP(B472,GD_CHAM_CONG!$C$6:$AZ$997,48,FALSE)</f>
        <v>0</v>
      </c>
      <c r="M472" s="216">
        <f>VLOOKUP(B472,GD_CHAM_CONG!$C$6:$BF$997,50,FALSE)+VLOOKUP(B472,GD_CHAM_CONG!$C$6:$BF$997,51,FALSE)+VLOOKUP(B472,GD_CHAM_CONG!$C$6:$BF$997,52,FALSE)+VLOOKUP(B472,GD_CHAM_CONG!$C$6:$BF$997,53,FALSE)+VLOOKUP(B472,GD_CHAM_CONG!$C$6:$BF$997,54,FALSE)</f>
        <v>0</v>
      </c>
      <c r="N472" s="217">
        <f>VLOOKUP(B472,GD_CHAM_CONG!$C$1:$BJ$480,60,FALSE)</f>
        <v>1</v>
      </c>
      <c r="O472" s="218">
        <f>RPT_LNS_LUONG_CHE_DO!BA474</f>
        <v>12419999.999999998</v>
      </c>
      <c r="P472" s="218">
        <f>VLOOKUP(B472,RPT_LNS_LUONG_CHE_DO!$B$5:$CA$989,78,FALSE)</f>
        <v>0</v>
      </c>
      <c r="Q472" s="218">
        <f>VLOOKUP(B472,RPT_PHU_CAP_TN!$B$5:$G$1000,6,FALSE)</f>
        <v>0</v>
      </c>
      <c r="R472" s="218">
        <f>VLOOKUP(B472,RPT_TIEN_AN_TRUA!$B$5:$I$1000,8,FALSE)</f>
        <v>680000</v>
      </c>
      <c r="S472" s="218">
        <f>VLOOKUP(B472,RPT_LNS_LUONG_CHE_DO!$B$5:$BV$993,68,FALSE)+VLOOKUP(B472,RPT_LNS_LUONG_CHE_DO!$B$5:$BW$993,69,FALSE)</f>
        <v>0</v>
      </c>
      <c r="T472" s="218">
        <f t="shared" si="8"/>
        <v>13099999.999999998</v>
      </c>
      <c r="U472" s="219">
        <f>VLOOKUP(B472,RPT_BAO_HIEM!$B$5:$N$1000,11,FALSE)</f>
        <v>362720</v>
      </c>
      <c r="V472" s="219">
        <f>VLOOKUP(B472,RPT_BAO_HIEM!$B$5:$N$1000,12,FALSE)</f>
        <v>68010</v>
      </c>
      <c r="W472" s="219">
        <f>VLOOKUP(B472,RPT_BAO_HIEM!$B$5:$N$1000,13,FALSE)</f>
        <v>45340</v>
      </c>
      <c r="X472" s="220">
        <f>VLOOKUP(B472,RPT_DOAN_PHI!$B$5:$H$968,7,FALSE)</f>
        <v>115000</v>
      </c>
      <c r="Y472" s="219">
        <f>VLOOKUP(B472,RPT_THUE!$B$5:$H$933,7,FALSE)</f>
        <v>204392.99999999991</v>
      </c>
      <c r="Z472" s="219">
        <f t="shared" si="9"/>
        <v>795462.99999999988</v>
      </c>
      <c r="AA472" s="221">
        <f t="shared" si="10"/>
        <v>12304536.999999998</v>
      </c>
      <c r="AB472" s="221"/>
      <c r="AC472" s="221"/>
      <c r="AD472" s="221">
        <f t="shared" si="15"/>
        <v>12304536.999999998</v>
      </c>
      <c r="AE472">
        <v>12304536.999999998</v>
      </c>
      <c r="AF472" s="338">
        <f t="shared" si="24"/>
        <v>0</v>
      </c>
    </row>
    <row r="473" spans="1:41" ht="14.25" x14ac:dyDescent="0.2">
      <c r="A473" s="89">
        <f t="shared" si="25"/>
        <v>470</v>
      </c>
      <c r="B473" s="212">
        <f>GD_CHUNG!B475</f>
        <v>11117</v>
      </c>
      <c r="C473" s="212" t="str">
        <f>GD_CHUNG!C475</f>
        <v>Nguyễn Hương Giang</v>
      </c>
      <c r="D473" s="212" t="str">
        <f>GD_CHUNG!D475</f>
        <v>NV PVHK</v>
      </c>
      <c r="E473" s="213" t="str">
        <f>GD_CHUNG!G475</f>
        <v>HD3N</v>
      </c>
      <c r="F473" s="214">
        <f>VLOOKUP(B473,GD_LCD_HS_LNS!$B$4:$E$1000,4,FALSE)</f>
        <v>3488000</v>
      </c>
      <c r="G473" s="215">
        <f>VLOOKUP(B473,GD_CHUNG!$B$5:$N$594,13,FALSE)</f>
        <v>19026970099018</v>
      </c>
      <c r="H473" s="216">
        <f>VLOOKUP(B473,GD_CHAM_CONG!$C$6:$AN$997,38,FALSE)</f>
        <v>23</v>
      </c>
      <c r="I473" s="216">
        <f>VLOOKUP(B473,GD_CHAM_CONG!$C$6:$AS$997,39,FALSE)+VLOOKUP(B473,GD_CHAM_CONG!$C$6:$AS$997,40,FALSE)+VLOOKUP(B473,GD_CHAM_CONG!$C$6:$AS$997,41,FALSE)+VLOOKUP(B473,GD_CHAM_CONG!$C$6:$AS$997,42,FALSE)+VLOOKUP(B473,GD_CHAM_CONG!$C$6:$AS$997,43,FALSE)</f>
        <v>0</v>
      </c>
      <c r="J473" s="216">
        <f>VLOOKUP(B473,GD_CHAM_CONG!$C$6:$AV$997,44,FALSE)+VLOOKUP(B473,GD_CHAM_CONG!$C$6:$AV$997,45,FALSE)+VLOOKUP(B473,GD_CHAM_CONG!$C$6:$AV$997,46,FALSE)</f>
        <v>0</v>
      </c>
      <c r="K473" s="216">
        <f>VLOOKUP(B473,GD_CHAM_CONG!$C$6:$AW$997,47,FALSE)</f>
        <v>0</v>
      </c>
      <c r="L473" s="216">
        <f>VLOOKUP(B473,GD_CHAM_CONG!$C$6:$AZ$997,47,FALSE)+VLOOKUP(B473,GD_CHAM_CONG!$C$6:$AZ$997,48,FALSE)</f>
        <v>0</v>
      </c>
      <c r="M473" s="216">
        <f>VLOOKUP(B473,GD_CHAM_CONG!$C$6:$BF$997,50,FALSE)+VLOOKUP(B473,GD_CHAM_CONG!$C$6:$BF$997,51,FALSE)+VLOOKUP(B473,GD_CHAM_CONG!$C$6:$BF$997,52,FALSE)+VLOOKUP(B473,GD_CHAM_CONG!$C$6:$BF$997,53,FALSE)+VLOOKUP(B473,GD_CHAM_CONG!$C$6:$BF$997,54,FALSE)</f>
        <v>0</v>
      </c>
      <c r="N473" s="217">
        <f>VLOOKUP(B473,GD_CHAM_CONG!$C$1:$BJ$480,60,FALSE)</f>
        <v>1</v>
      </c>
      <c r="O473" s="218">
        <f>RPT_LNS_LUONG_CHE_DO!BA475</f>
        <v>9900000</v>
      </c>
      <c r="P473" s="218">
        <f>VLOOKUP(B473,RPT_LNS_LUONG_CHE_DO!$B$5:$CA$989,78,FALSE)</f>
        <v>0</v>
      </c>
      <c r="Q473" s="218">
        <f>VLOOKUP(B473,RPT_PHU_CAP_TN!$B$5:$G$1000,6,FALSE)</f>
        <v>0</v>
      </c>
      <c r="R473" s="218">
        <f>VLOOKUP(B473,RPT_TIEN_AN_TRUA!$B$5:$I$1000,8,FALSE)</f>
        <v>680000</v>
      </c>
      <c r="S473" s="218">
        <f>VLOOKUP(B473,RPT_LNS_LUONG_CHE_DO!$B$5:$BV$993,68,FALSE)+VLOOKUP(B473,RPT_LNS_LUONG_CHE_DO!$B$5:$BW$993,69,FALSE)</f>
        <v>0</v>
      </c>
      <c r="T473" s="218">
        <f t="shared" si="8"/>
        <v>10580000</v>
      </c>
      <c r="U473" s="219">
        <f>VLOOKUP(B473,RPT_BAO_HIEM!$B$5:$N$1000,11,FALSE)</f>
        <v>279040</v>
      </c>
      <c r="V473" s="219">
        <f>VLOOKUP(B473,RPT_BAO_HIEM!$B$5:$N$1000,12,FALSE)</f>
        <v>52320</v>
      </c>
      <c r="W473" s="219">
        <f>VLOOKUP(B473,RPT_BAO_HIEM!$B$5:$N$1000,13,FALSE)</f>
        <v>34880</v>
      </c>
      <c r="X473" s="220">
        <f>VLOOKUP(B473,RPT_DOAN_PHI!$B$5:$H$968,7,FALSE)</f>
        <v>99000</v>
      </c>
      <c r="Y473" s="219">
        <f>VLOOKUP(B473,RPT_THUE!$B$5:$H$933,7,FALSE)</f>
        <v>733440</v>
      </c>
      <c r="Z473" s="219">
        <f t="shared" si="9"/>
        <v>1198680</v>
      </c>
      <c r="AA473" s="221">
        <f t="shared" si="10"/>
        <v>9381320</v>
      </c>
      <c r="AB473" s="221"/>
      <c r="AC473" s="221"/>
      <c r="AD473" s="221">
        <f t="shared" si="15"/>
        <v>9381320</v>
      </c>
      <c r="AE473">
        <v>9381320</v>
      </c>
      <c r="AF473" s="338">
        <f t="shared" si="24"/>
        <v>0</v>
      </c>
    </row>
    <row r="474" spans="1:41" ht="14.25" x14ac:dyDescent="0.2">
      <c r="A474" s="89">
        <f t="shared" si="25"/>
        <v>471</v>
      </c>
      <c r="B474" s="212">
        <f>GD_CHUNG!B476</f>
        <v>10735</v>
      </c>
      <c r="C474" s="212" t="str">
        <f>GD_CHUNG!C476</f>
        <v>Nguyễn Thị Phương Lan</v>
      </c>
      <c r="D474" s="212" t="str">
        <f>GD_CHUNG!D476</f>
        <v>NV Thống kê - Tổng hợp</v>
      </c>
      <c r="E474" s="213" t="str">
        <f>GD_CHUNG!G476</f>
        <v>HDKX</v>
      </c>
      <c r="F474" s="214">
        <f>VLOOKUP(B474,GD_LCD_HS_LNS!$B$4:$E$1000,4,FALSE)</f>
        <v>3488000</v>
      </c>
      <c r="G474" s="215">
        <f>VLOOKUP(B474,GD_CHUNG!$B$5:$N$594,13,FALSE)</f>
        <v>10520052581011</v>
      </c>
      <c r="H474" s="216">
        <f>VLOOKUP(B474,GD_CHAM_CONG!$C$6:$AN$997,38,FALSE)</f>
        <v>23</v>
      </c>
      <c r="I474" s="216">
        <f>VLOOKUP(B474,GD_CHAM_CONG!$C$6:$AS$997,39,FALSE)+VLOOKUP(B474,GD_CHAM_CONG!$C$6:$AS$997,40,FALSE)+VLOOKUP(B474,GD_CHAM_CONG!$C$6:$AS$997,41,FALSE)+VLOOKUP(B474,GD_CHAM_CONG!$C$6:$AS$997,42,FALSE)+VLOOKUP(B474,GD_CHAM_CONG!$C$6:$AS$997,43,FALSE)</f>
        <v>0</v>
      </c>
      <c r="J474" s="216">
        <f>VLOOKUP(B474,GD_CHAM_CONG!$C$6:$AV$997,44,FALSE)+VLOOKUP(B474,GD_CHAM_CONG!$C$6:$AV$997,45,FALSE)+VLOOKUP(B474,GD_CHAM_CONG!$C$6:$AV$997,46,FALSE)</f>
        <v>0</v>
      </c>
      <c r="K474" s="216">
        <f>VLOOKUP(B474,GD_CHAM_CONG!$C$6:$AW$997,47,FALSE)</f>
        <v>0</v>
      </c>
      <c r="L474" s="216">
        <f>VLOOKUP(B474,GD_CHAM_CONG!$C$6:$AZ$997,47,FALSE)+VLOOKUP(B474,GD_CHAM_CONG!$C$6:$AZ$997,48,FALSE)</f>
        <v>0</v>
      </c>
      <c r="M474" s="216">
        <f>VLOOKUP(B474,GD_CHAM_CONG!$C$6:$BF$997,50,FALSE)+VLOOKUP(B474,GD_CHAM_CONG!$C$6:$BF$997,51,FALSE)+VLOOKUP(B474,GD_CHAM_CONG!$C$6:$BF$997,52,FALSE)+VLOOKUP(B474,GD_CHAM_CONG!$C$6:$BF$997,53,FALSE)+VLOOKUP(B474,GD_CHAM_CONG!$C$6:$BF$997,54,FALSE)</f>
        <v>0</v>
      </c>
      <c r="N474" s="217">
        <f>VLOOKUP(B474,GD_CHAM_CONG!$C$1:$BJ$480,60,FALSE)</f>
        <v>1</v>
      </c>
      <c r="O474" s="218">
        <f>RPT_LNS_LUONG_CHE_DO!BA476</f>
        <v>9900000</v>
      </c>
      <c r="P474" s="218">
        <f>VLOOKUP(B474,RPT_LNS_LUONG_CHE_DO!$B$5:$CA$989,78,FALSE)</f>
        <v>0</v>
      </c>
      <c r="Q474" s="218">
        <f>VLOOKUP(B474,RPT_PHU_CAP_TN!$B$5:$G$1000,6,FALSE)</f>
        <v>0</v>
      </c>
      <c r="R474" s="218">
        <f>VLOOKUP(B474,RPT_TIEN_AN_TRUA!$B$5:$I$1000,8,FALSE)</f>
        <v>680000</v>
      </c>
      <c r="S474" s="218">
        <f>VLOOKUP(B474,RPT_LNS_LUONG_CHE_DO!$B$5:$BV$993,68,FALSE)+VLOOKUP(B474,RPT_LNS_LUONG_CHE_DO!$B$5:$BW$993,69,FALSE)</f>
        <v>0</v>
      </c>
      <c r="T474" s="218">
        <f t="shared" si="8"/>
        <v>10580000</v>
      </c>
      <c r="U474" s="219">
        <f>VLOOKUP(B474,RPT_BAO_HIEM!$B$5:$N$1000,11,FALSE)</f>
        <v>279040</v>
      </c>
      <c r="V474" s="219">
        <f>VLOOKUP(B474,RPT_BAO_HIEM!$B$5:$N$1000,12,FALSE)</f>
        <v>52320</v>
      </c>
      <c r="W474" s="219">
        <f>VLOOKUP(B474,RPT_BAO_HIEM!$B$5:$N$1000,13,FALSE)</f>
        <v>34880</v>
      </c>
      <c r="X474" s="220">
        <f>VLOOKUP(B474,RPT_DOAN_PHI!$B$5:$H$968,7,FALSE)</f>
        <v>99000</v>
      </c>
      <c r="Y474" s="219">
        <f>VLOOKUP(B474,RPT_THUE!$B$5:$H$933,7,FALSE)</f>
        <v>143376</v>
      </c>
      <c r="Z474" s="219">
        <f t="shared" si="9"/>
        <v>608616</v>
      </c>
      <c r="AA474" s="221">
        <f t="shared" si="10"/>
        <v>9971384</v>
      </c>
      <c r="AB474" s="221"/>
      <c r="AC474" s="221"/>
      <c r="AD474" s="221">
        <f t="shared" si="15"/>
        <v>9971384</v>
      </c>
      <c r="AE474">
        <v>9971384</v>
      </c>
      <c r="AF474" s="338">
        <f t="shared" si="24"/>
        <v>0</v>
      </c>
    </row>
    <row r="475" spans="1:41" ht="14.25" x14ac:dyDescent="0.2">
      <c r="A475" s="89">
        <f t="shared" si="25"/>
        <v>472</v>
      </c>
      <c r="B475" s="212">
        <f>GD_CHUNG!B477</f>
        <v>10562</v>
      </c>
      <c r="C475" s="212" t="str">
        <f>GD_CHUNG!C477</f>
        <v>Phạm Thị Thịnh</v>
      </c>
      <c r="D475" s="212" t="str">
        <f>GD_CHUNG!D477</f>
        <v>NV Hành chính - VT</v>
      </c>
      <c r="E475" s="213" t="str">
        <f>GD_CHUNG!G477</f>
        <v>HDKX</v>
      </c>
      <c r="F475" s="214">
        <f>VLOOKUP(B475,GD_LCD_HS_LNS!$B$4:$E$1000,4,FALSE)</f>
        <v>3488000</v>
      </c>
      <c r="G475" s="215">
        <f>VLOOKUP(B475,GD_CHUNG!$B$5:$N$594,13,FALSE)</f>
        <v>10522161892011</v>
      </c>
      <c r="H475" s="216">
        <f>VLOOKUP(B475,GD_CHAM_CONG!$C$6:$AN$997,38,FALSE)</f>
        <v>23</v>
      </c>
      <c r="I475" s="216">
        <f>VLOOKUP(B475,GD_CHAM_CONG!$C$6:$AS$997,39,FALSE)+VLOOKUP(B475,GD_CHAM_CONG!$C$6:$AS$997,40,FALSE)+VLOOKUP(B475,GD_CHAM_CONG!$C$6:$AS$997,41,FALSE)+VLOOKUP(B475,GD_CHAM_CONG!$C$6:$AS$997,42,FALSE)+VLOOKUP(B475,GD_CHAM_CONG!$C$6:$AS$997,43,FALSE)</f>
        <v>0</v>
      </c>
      <c r="J475" s="216">
        <f>VLOOKUP(B475,GD_CHAM_CONG!$C$6:$AV$997,44,FALSE)+VLOOKUP(B475,GD_CHAM_CONG!$C$6:$AV$997,45,FALSE)+VLOOKUP(B475,GD_CHAM_CONG!$C$6:$AV$997,46,FALSE)</f>
        <v>0</v>
      </c>
      <c r="K475" s="216">
        <f>VLOOKUP(B475,GD_CHAM_CONG!$C$6:$AW$997,47,FALSE)</f>
        <v>0</v>
      </c>
      <c r="L475" s="216">
        <f>VLOOKUP(B475,GD_CHAM_CONG!$C$6:$AZ$997,47,FALSE)+VLOOKUP(B475,GD_CHAM_CONG!$C$6:$AZ$997,48,FALSE)</f>
        <v>0</v>
      </c>
      <c r="M475" s="216">
        <f>VLOOKUP(B475,GD_CHAM_CONG!$C$6:$BF$997,50,FALSE)+VLOOKUP(B475,GD_CHAM_CONG!$C$6:$BF$997,51,FALSE)+VLOOKUP(B475,GD_CHAM_CONG!$C$6:$BF$997,52,FALSE)+VLOOKUP(B475,GD_CHAM_CONG!$C$6:$BF$997,53,FALSE)+VLOOKUP(B475,GD_CHAM_CONG!$C$6:$BF$997,54,FALSE)</f>
        <v>0</v>
      </c>
      <c r="N475" s="217">
        <f>VLOOKUP(B475,GD_CHAM_CONG!$C$1:$BJ$480,60,FALSE)</f>
        <v>1</v>
      </c>
      <c r="O475" s="218">
        <f>RPT_LNS_LUONG_CHE_DO!BA477</f>
        <v>8550000</v>
      </c>
      <c r="P475" s="218">
        <f>VLOOKUP(B475,RPT_LNS_LUONG_CHE_DO!$B$5:$CA$989,78,FALSE)</f>
        <v>0</v>
      </c>
      <c r="Q475" s="218">
        <f>VLOOKUP(B475,RPT_PHU_CAP_TN!$B$5:$G$1000,6,FALSE)</f>
        <v>0</v>
      </c>
      <c r="R475" s="218">
        <f>VLOOKUP(B475,RPT_TIEN_AN_TRUA!$B$5:$I$1000,8,FALSE)</f>
        <v>680000</v>
      </c>
      <c r="S475" s="218">
        <f>VLOOKUP(B475,RPT_LNS_LUONG_CHE_DO!$B$5:$BV$993,68,FALSE)+VLOOKUP(B475,RPT_LNS_LUONG_CHE_DO!$B$5:$BW$993,69,FALSE)</f>
        <v>0</v>
      </c>
      <c r="T475" s="218">
        <f t="shared" si="8"/>
        <v>9230000</v>
      </c>
      <c r="U475" s="219">
        <f>VLOOKUP(B475,RPT_BAO_HIEM!$B$5:$N$1000,11,FALSE)</f>
        <v>279040</v>
      </c>
      <c r="V475" s="219">
        <f>VLOOKUP(B475,RPT_BAO_HIEM!$B$5:$N$1000,12,FALSE)</f>
        <v>52320</v>
      </c>
      <c r="W475" s="219">
        <f>VLOOKUP(B475,RPT_BAO_HIEM!$B$5:$N$1000,13,FALSE)</f>
        <v>34880</v>
      </c>
      <c r="X475" s="220">
        <f>VLOOKUP(B475,RPT_DOAN_PHI!$B$5:$H$968,7,FALSE)</f>
        <v>85500</v>
      </c>
      <c r="Y475" s="219">
        <f>VLOOKUP(B475,RPT_THUE!$B$5:$H$933,7,FALSE)</f>
        <v>22962.363499999978</v>
      </c>
      <c r="Z475" s="219">
        <f t="shared" si="9"/>
        <v>474702.36349999998</v>
      </c>
      <c r="AA475" s="221">
        <f t="shared" si="10"/>
        <v>8755297.636500001</v>
      </c>
      <c r="AB475" s="309">
        <v>484739</v>
      </c>
      <c r="AC475" s="221"/>
      <c r="AD475" s="221">
        <f t="shared" si="15"/>
        <v>8270558.636500001</v>
      </c>
      <c r="AE475">
        <v>8270558.636500001</v>
      </c>
      <c r="AF475" s="338">
        <f t="shared" si="24"/>
        <v>0</v>
      </c>
    </row>
    <row r="476" spans="1:41" ht="14.25" x14ac:dyDescent="0.2">
      <c r="A476" s="89">
        <f t="shared" si="25"/>
        <v>473</v>
      </c>
      <c r="B476" s="212">
        <f>GD_CHUNG!B478</f>
        <v>10637</v>
      </c>
      <c r="C476" s="212" t="str">
        <f>GD_CHUNG!C478</f>
        <v>Trần Đình Cát</v>
      </c>
      <c r="D476" s="212" t="str">
        <f>GD_CHUNG!D478</f>
        <v>NV trông giữ hành lý</v>
      </c>
      <c r="E476" s="213" t="str">
        <f>GD_CHUNG!G478</f>
        <v>HDKX</v>
      </c>
      <c r="F476" s="214">
        <f>VLOOKUP(B476,GD_LCD_HS_LNS!$B$4:$E$1000,4,FALSE)</f>
        <v>4553000</v>
      </c>
      <c r="G476" s="215">
        <f>VLOOKUP(B476,GD_CHUNG!$B$5:$N$594,13,FALSE)</f>
        <v>10520052613010</v>
      </c>
      <c r="H476" s="216">
        <f>VLOOKUP(B476,GD_CHAM_CONG!$C$6:$AN$997,38,FALSE)</f>
        <v>0</v>
      </c>
      <c r="I476" s="216">
        <f>VLOOKUP(B476,GD_CHAM_CONG!$C$6:$AS$997,39,FALSE)+VLOOKUP(B476,GD_CHAM_CONG!$C$6:$AS$997,40,FALSE)+VLOOKUP(B476,GD_CHAM_CONG!$C$6:$AS$997,41,FALSE)+VLOOKUP(B476,GD_CHAM_CONG!$C$6:$AS$997,42,FALSE)+VLOOKUP(B476,GD_CHAM_CONG!$C$6:$AS$997,43,FALSE)</f>
        <v>0</v>
      </c>
      <c r="J476" s="216">
        <f>VLOOKUP(B476,GD_CHAM_CONG!$C$6:$AV$997,44,FALSE)+VLOOKUP(B476,GD_CHAM_CONG!$C$6:$AV$997,45,FALSE)+VLOOKUP(B476,GD_CHAM_CONG!$C$6:$AV$997,46,FALSE)</f>
        <v>0</v>
      </c>
      <c r="K476" s="216">
        <f>VLOOKUP(B476,GD_CHAM_CONG!$C$6:$AW$997,47,FALSE)</f>
        <v>0</v>
      </c>
      <c r="L476" s="216">
        <f>VLOOKUP(B476,GD_CHAM_CONG!$C$6:$AZ$997,47,FALSE)+VLOOKUP(B476,GD_CHAM_CONG!$C$6:$AZ$997,48,FALSE)</f>
        <v>0</v>
      </c>
      <c r="M476" s="216">
        <f>VLOOKUP(B476,GD_CHAM_CONG!$C$6:$BF$997,50,FALSE)+VLOOKUP(B476,GD_CHAM_CONG!$C$6:$BF$997,51,FALSE)+VLOOKUP(B476,GD_CHAM_CONG!$C$6:$BF$997,52,FALSE)+VLOOKUP(B476,GD_CHAM_CONG!$C$6:$BF$997,53,FALSE)+VLOOKUP(B476,GD_CHAM_CONG!$C$6:$BF$997,54,FALSE)</f>
        <v>0</v>
      </c>
      <c r="N476" s="217">
        <f>VLOOKUP(B476,GD_CHAM_CONG!$C$1:$BJ$480,60,FALSE)</f>
        <v>1</v>
      </c>
      <c r="O476" s="218">
        <f>RPT_LNS_LUONG_CHE_DO!BA478</f>
        <v>0</v>
      </c>
      <c r="P476" s="218">
        <f>VLOOKUP(B476,RPT_LNS_LUONG_CHE_DO!$B$5:$CA$989,78,FALSE)</f>
        <v>0</v>
      </c>
      <c r="Q476" s="218">
        <f>VLOOKUP(B476,RPT_PHU_CAP_TN!$B$5:$G$1000,6,FALSE)</f>
        <v>0</v>
      </c>
      <c r="R476" s="218">
        <f>VLOOKUP(B476,RPT_TIEN_AN_TRUA!$B$5:$I$1000,8,FALSE)</f>
        <v>0</v>
      </c>
      <c r="S476" s="218">
        <f>VLOOKUP(B476,RPT_LNS_LUONG_CHE_DO!$B$5:$BV$993,68,FALSE)+VLOOKUP(B476,RPT_LNS_LUONG_CHE_DO!$B$5:$BW$993,69,FALSE)</f>
        <v>0</v>
      </c>
      <c r="T476" s="218">
        <f t="shared" si="8"/>
        <v>0</v>
      </c>
      <c r="U476" s="219">
        <f>VLOOKUP(B476,RPT_BAO_HIEM!$B$5:$N$1000,11,FALSE)</f>
        <v>0</v>
      </c>
      <c r="V476" s="219">
        <f>VLOOKUP(B476,RPT_BAO_HIEM!$B$5:$N$1000,12,FALSE)</f>
        <v>0</v>
      </c>
      <c r="W476" s="219">
        <f>VLOOKUP(B476,RPT_BAO_HIEM!$B$5:$N$1000,13,FALSE)</f>
        <v>0</v>
      </c>
      <c r="X476" s="220">
        <f>VLOOKUP(B476,RPT_DOAN_PHI!$B$5:$H$968,7,FALSE)</f>
        <v>0</v>
      </c>
      <c r="Y476" s="219">
        <f>VLOOKUP(B476,RPT_THUE!$B$5:$H$933,7,FALSE)</f>
        <v>0</v>
      </c>
      <c r="Z476" s="219">
        <f t="shared" si="9"/>
        <v>0</v>
      </c>
      <c r="AA476" s="221">
        <f t="shared" si="10"/>
        <v>0</v>
      </c>
      <c r="AB476" s="309">
        <v>247272</v>
      </c>
      <c r="AC476" s="221"/>
      <c r="AD476" s="221">
        <f t="shared" si="15"/>
        <v>-247272</v>
      </c>
      <c r="AE476">
        <v>-247272</v>
      </c>
      <c r="AF476" s="338">
        <f t="shared" si="24"/>
        <v>0</v>
      </c>
    </row>
    <row r="477" spans="1:41" ht="14.25" x14ac:dyDescent="0.2">
      <c r="A477" s="89">
        <f t="shared" si="25"/>
        <v>474</v>
      </c>
      <c r="B477" s="212">
        <f>GD_CHUNG!B479</f>
        <v>10799</v>
      </c>
      <c r="C477" s="212" t="str">
        <f>GD_CHUNG!C479</f>
        <v>Phương Lan</v>
      </c>
      <c r="D477" s="212" t="str">
        <f>GD_CHUNG!D479</f>
        <v>Chuyên viên lao động tiền lương</v>
      </c>
      <c r="E477" s="213" t="str">
        <f>GD_CHUNG!G479</f>
        <v>HDKX</v>
      </c>
      <c r="F477" s="214">
        <f>VLOOKUP(B477,GD_LCD_HS_LNS!$B$4:$E$1000,4,FALSE)</f>
        <v>4534000</v>
      </c>
      <c r="G477" s="215">
        <f>VLOOKUP(B477,GD_CHUNG!$B$5:$N$594,13,FALSE)</f>
        <v>10522162728010</v>
      </c>
      <c r="H477" s="216">
        <f>VLOOKUP(B477,GD_CHAM_CONG!$C$6:$AN$997,38,FALSE)</f>
        <v>23</v>
      </c>
      <c r="I477" s="216">
        <f>VLOOKUP(B477,GD_CHAM_CONG!$C$6:$AS$997,39,FALSE)+VLOOKUP(B477,GD_CHAM_CONG!$C$6:$AS$997,40,FALSE)+VLOOKUP(B477,GD_CHAM_CONG!$C$6:$AS$997,41,FALSE)+VLOOKUP(B477,GD_CHAM_CONG!$C$6:$AS$997,42,FALSE)+VLOOKUP(B477,GD_CHAM_CONG!$C$6:$AS$997,43,FALSE)</f>
        <v>0</v>
      </c>
      <c r="J477" s="216">
        <f>VLOOKUP(B477,GD_CHAM_CONG!$C$6:$AV$997,44,FALSE)+VLOOKUP(B477,GD_CHAM_CONG!$C$6:$AV$997,45,FALSE)+VLOOKUP(B477,GD_CHAM_CONG!$C$6:$AV$997,46,FALSE)</f>
        <v>0</v>
      </c>
      <c r="K477" s="216">
        <f>VLOOKUP(B477,GD_CHAM_CONG!$C$6:$AW$997,47,FALSE)</f>
        <v>0</v>
      </c>
      <c r="L477" s="216">
        <f>VLOOKUP(B477,GD_CHAM_CONG!$C$6:$AZ$997,47,FALSE)+VLOOKUP(B477,GD_CHAM_CONG!$C$6:$AZ$997,48,FALSE)</f>
        <v>0</v>
      </c>
      <c r="M477" s="216">
        <f>VLOOKUP(B477,GD_CHAM_CONG!$C$6:$BF$997,50,FALSE)+VLOOKUP(B477,GD_CHAM_CONG!$C$6:$BF$997,51,FALSE)+VLOOKUP(B477,GD_CHAM_CONG!$C$6:$BF$997,52,FALSE)+VLOOKUP(B477,GD_CHAM_CONG!$C$6:$BF$997,53,FALSE)+VLOOKUP(B477,GD_CHAM_CONG!$C$6:$BF$997,54,FALSE)</f>
        <v>0</v>
      </c>
      <c r="N477" s="217">
        <f>VLOOKUP(B477,GD_CHAM_CONG!$C$1:$BJ$480,60,FALSE)</f>
        <v>1.0499999999999985</v>
      </c>
      <c r="O477" s="218">
        <f>RPT_LNS_LUONG_CHE_DO!BA479</f>
        <v>14647499.99999998</v>
      </c>
      <c r="P477" s="218">
        <f>VLOOKUP(B477,RPT_LNS_LUONG_CHE_DO!$B$5:$CA$989,78,FALSE)</f>
        <v>0</v>
      </c>
      <c r="Q477" s="218">
        <f>VLOOKUP(B477,RPT_PHU_CAP_TN!$B$5:$G$1000,6,FALSE)</f>
        <v>0</v>
      </c>
      <c r="R477" s="218">
        <f>VLOOKUP(B477,RPT_TIEN_AN_TRUA!$B$5:$I$1000,8,FALSE)</f>
        <v>680000</v>
      </c>
      <c r="S477" s="218">
        <f>VLOOKUP(B477,RPT_LNS_LUONG_CHE_DO!$B$5:$BV$993,68,FALSE)+VLOOKUP(B477,RPT_LNS_LUONG_CHE_DO!$B$5:$BW$993,69,FALSE)</f>
        <v>0</v>
      </c>
      <c r="T477" s="218">
        <f t="shared" si="8"/>
        <v>15327499.99999998</v>
      </c>
      <c r="U477" s="219">
        <f>VLOOKUP(B477,RPT_BAO_HIEM!$B$5:$N$1000,11,FALSE)</f>
        <v>362720</v>
      </c>
      <c r="V477" s="219">
        <f>VLOOKUP(B477,RPT_BAO_HIEM!$B$5:$N$1000,12,FALSE)</f>
        <v>68010</v>
      </c>
      <c r="W477" s="219">
        <f>VLOOKUP(B477,RPT_BAO_HIEM!$B$5:$N$1000,13,FALSE)</f>
        <v>45340</v>
      </c>
      <c r="X477" s="220">
        <f>VLOOKUP(B477,RPT_DOAN_PHI!$B$5:$H$968,7,FALSE)</f>
        <v>115000</v>
      </c>
      <c r="Y477" s="219">
        <f>VLOOKUP(B477,RPT_THUE!$B$5:$H$933,7,FALSE)</f>
        <v>1463106.9999999967</v>
      </c>
      <c r="Z477" s="219">
        <f t="shared" si="9"/>
        <v>2054176.9999999967</v>
      </c>
      <c r="AA477" s="221">
        <f t="shared" si="10"/>
        <v>13273322.999999983</v>
      </c>
      <c r="AB477" s="221"/>
      <c r="AC477" s="309">
        <v>1</v>
      </c>
      <c r="AD477" s="221">
        <f t="shared" si="15"/>
        <v>13273323.999999983</v>
      </c>
      <c r="AE477">
        <v>13273323.999999983</v>
      </c>
      <c r="AF477" s="338">
        <f t="shared" si="24"/>
        <v>0</v>
      </c>
    </row>
    <row r="478" spans="1:41" ht="14.25" x14ac:dyDescent="0.2">
      <c r="A478" s="89">
        <f t="shared" si="25"/>
        <v>475</v>
      </c>
      <c r="B478" s="212">
        <f>GD_CHUNG!B480</f>
        <v>11108</v>
      </c>
      <c r="C478" s="212" t="str">
        <f>GD_CHUNG!C480</f>
        <v>Phạm Thùy Dung</v>
      </c>
      <c r="D478" s="212" t="str">
        <f>GD_CHUNG!D480</f>
        <v>Nhân viên phục vụ hành khách</v>
      </c>
      <c r="E478" s="213" t="str">
        <f>GD_CHUNG!G480</f>
        <v>HD3N</v>
      </c>
      <c r="F478" s="214">
        <f>VLOOKUP(B478,GD_LCD_HS_LNS!$B$4:$E$1000,4,FALSE)</f>
        <v>3875000</v>
      </c>
      <c r="G478" s="215">
        <f>VLOOKUP(B478,GD_CHUNG!$B$5:$N$594,13,FALSE)</f>
        <v>0</v>
      </c>
      <c r="H478" s="216">
        <f>VLOOKUP(B478,GD_CHAM_CONG!$C$6:$AN$997,38,FALSE)</f>
        <v>0</v>
      </c>
      <c r="I478" s="216">
        <f>VLOOKUP(B478,GD_CHAM_CONG!$C$6:$AS$997,39,FALSE)+VLOOKUP(B478,GD_CHAM_CONG!$C$6:$AS$997,40,FALSE)+VLOOKUP(B478,GD_CHAM_CONG!$C$6:$AS$997,41,FALSE)+VLOOKUP(B478,GD_CHAM_CONG!$C$6:$AS$997,42,FALSE)+VLOOKUP(B478,GD_CHAM_CONG!$C$6:$AS$997,43,FALSE)</f>
        <v>0</v>
      </c>
      <c r="J478" s="216">
        <f>VLOOKUP(B478,GD_CHAM_CONG!$C$6:$AV$997,44,FALSE)+VLOOKUP(B478,GD_CHAM_CONG!$C$6:$AV$997,45,FALSE)+VLOOKUP(B478,GD_CHAM_CONG!$C$6:$AV$997,46,FALSE)</f>
        <v>0</v>
      </c>
      <c r="K478" s="216">
        <f>VLOOKUP(B478,GD_CHAM_CONG!$C$6:$AW$997,47,FALSE)</f>
        <v>0</v>
      </c>
      <c r="L478" s="216">
        <f>VLOOKUP(B478,GD_CHAM_CONG!$C$6:$AZ$997,47,FALSE)+VLOOKUP(B478,GD_CHAM_CONG!$C$6:$AZ$997,48,FALSE)</f>
        <v>0</v>
      </c>
      <c r="M478" s="216">
        <f>VLOOKUP(B478,GD_CHAM_CONG!$C$6:$BF$997,50,FALSE)+VLOOKUP(B478,GD_CHAM_CONG!$C$6:$BF$997,51,FALSE)+VLOOKUP(B478,GD_CHAM_CONG!$C$6:$BF$997,52,FALSE)+VLOOKUP(B478,GD_CHAM_CONG!$C$6:$BF$997,53,FALSE)+VLOOKUP(B478,GD_CHAM_CONG!$C$6:$BF$997,54,FALSE)</f>
        <v>0</v>
      </c>
      <c r="N478" s="217">
        <f>VLOOKUP(B478,GD_CHAM_CONG!$C$1:$BJ$480,60,FALSE)</f>
        <v>1</v>
      </c>
      <c r="O478" s="218">
        <f>RPT_LNS_LUONG_CHE_DO!BA480</f>
        <v>0</v>
      </c>
      <c r="P478" s="218">
        <f>VLOOKUP(B478,RPT_LNS_LUONG_CHE_DO!$B$5:$CA$989,78,FALSE)</f>
        <v>0</v>
      </c>
      <c r="Q478" s="218">
        <f>VLOOKUP(B478,RPT_PHU_CAP_TN!$B$5:$G$1000,6,FALSE)</f>
        <v>0</v>
      </c>
      <c r="R478" s="218">
        <f>VLOOKUP(B478,RPT_TIEN_AN_TRUA!$B$5:$I$1000,8,FALSE)</f>
        <v>0</v>
      </c>
      <c r="S478" s="218">
        <f>VLOOKUP(B478,RPT_LNS_LUONG_CHE_DO!$B$5:$BV$993,68,FALSE)+VLOOKUP(B478,RPT_LNS_LUONG_CHE_DO!$B$5:$BW$993,69,FALSE)</f>
        <v>0</v>
      </c>
      <c r="T478" s="218">
        <f t="shared" si="8"/>
        <v>0</v>
      </c>
      <c r="U478" s="219">
        <f>VLOOKUP(B478,RPT_BAO_HIEM!$B$5:$N$1000,11,FALSE)</f>
        <v>0</v>
      </c>
      <c r="V478" s="219">
        <f>VLOOKUP(B478,RPT_BAO_HIEM!$B$5:$N$1000,12,FALSE)</f>
        <v>0</v>
      </c>
      <c r="W478" s="219">
        <f>VLOOKUP(B478,RPT_BAO_HIEM!$B$5:$N$1000,13,FALSE)</f>
        <v>0</v>
      </c>
      <c r="X478" s="220">
        <f>VLOOKUP(B478,RPT_DOAN_PHI!$B$5:$H$968,7,FALSE)</f>
        <v>0</v>
      </c>
      <c r="Y478" s="219">
        <f>VLOOKUP(B478,RPT_THUE!$B$5:$H$933,7,FALSE)</f>
        <v>0</v>
      </c>
      <c r="Z478" s="219">
        <f t="shared" si="9"/>
        <v>0</v>
      </c>
      <c r="AA478" s="221">
        <f t="shared" si="10"/>
        <v>0</v>
      </c>
      <c r="AB478" s="221"/>
      <c r="AC478" s="221"/>
      <c r="AD478" s="221">
        <f t="shared" si="15"/>
        <v>0</v>
      </c>
      <c r="AE478">
        <v>0</v>
      </c>
      <c r="AF478" s="338">
        <f t="shared" si="24"/>
        <v>0</v>
      </c>
    </row>
    <row r="479" spans="1:41" ht="14.25" x14ac:dyDescent="0.2">
      <c r="A479" s="89">
        <f t="shared" si="25"/>
        <v>476</v>
      </c>
      <c r="B479" s="299">
        <f>GD_CHUNG!B481</f>
        <v>13777</v>
      </c>
      <c r="C479" s="299" t="str">
        <f>GD_CHUNG!C481</f>
        <v>Nguyễn Đức Huy</v>
      </c>
      <c r="D479" s="299" t="str">
        <f>GD_CHUNG!D481</f>
        <v>Nhân viên cân bằng trọng tải nhóm 2</v>
      </c>
      <c r="E479" s="76" t="str">
        <f>GD_CHUNG!G481</f>
        <v>HDHV</v>
      </c>
      <c r="F479" s="317">
        <f>VLOOKUP(B479,GD_LCD_HS_LNS!$B$4:$E$1000,4,FALSE)</f>
        <v>3972000</v>
      </c>
      <c r="G479" s="318">
        <f>VLOOKUP(B479,GD_CHUNG!$B$5:$N$594,13,FALSE)</f>
        <v>0</v>
      </c>
      <c r="H479" s="319">
        <f>VLOOKUP(B479,GD_CHAM_CONG!$C$481:$AN$997,38,FALSE)</f>
        <v>8</v>
      </c>
      <c r="I479" s="319">
        <f>VLOOKUP(B479,GD_CHAM_CONG!$C$6:$AS$997,39,FALSE)+VLOOKUP(B479,GD_CHAM_CONG!$C$6:$AS$997,40,FALSE)+VLOOKUP(B479,GD_CHAM_CONG!$C$6:$AS$997,41,FALSE)+VLOOKUP(B479,GD_CHAM_CONG!$C$6:$AS$997,42,FALSE)+VLOOKUP(B479,GD_CHAM_CONG!$C$6:$AS$997,43,FALSE)</f>
        <v>0</v>
      </c>
      <c r="J479" s="319">
        <f>VLOOKUP(B479,GD_CHAM_CONG!$C$6:$AV$997,44,FALSE)+VLOOKUP(B479,GD_CHAM_CONG!$C$6:$AV$997,45,FALSE)+VLOOKUP(B479,GD_CHAM_CONG!$C$6:$AV$997,46,FALSE)</f>
        <v>0</v>
      </c>
      <c r="K479" s="319">
        <f>VLOOKUP(B479,GD_CHAM_CONG!$C$6:$AW$997,47,FALSE)</f>
        <v>0</v>
      </c>
      <c r="L479" s="319">
        <f>VLOOKUP(B479,GD_CHAM_CONG!$C$6:$AZ$997,47,FALSE)+VLOOKUP(B479,GD_CHAM_CONG!$C$6:$AZ$997,48,FALSE)</f>
        <v>0</v>
      </c>
      <c r="M479" s="319">
        <f>VLOOKUP(B479,GD_CHAM_CONG!$C$6:$BF$997,50,FALSE)+VLOOKUP(B479,GD_CHAM_CONG!$C$6:$BF$997,51,FALSE)+VLOOKUP(B479,GD_CHAM_CONG!$C$6:$BF$997,52,FALSE)+VLOOKUP(B479,GD_CHAM_CONG!$C$6:$BF$997,53,FALSE)+VLOOKUP(B479,GD_CHAM_CONG!$C$6:$BF$997,54,FALSE)</f>
        <v>0</v>
      </c>
      <c r="N479" s="217">
        <f>VLOOKUP(B479,GD_CHAM_CONG!$C$480:$BJ$599,60,FALSE)</f>
        <v>1</v>
      </c>
      <c r="O479" s="76">
        <f>RPT_LNS_LUONG_CHE_DO!BA481</f>
        <v>240000</v>
      </c>
      <c r="P479" s="76">
        <f>VLOOKUP(B479,RPT_LNS_LUONG_CHE_DO!$B$5:$CA$989,78,FALSE)</f>
        <v>0</v>
      </c>
      <c r="Q479" s="76">
        <f>VLOOKUP(B479,RPT_PHU_CAP_TN!$B$5:$G$1000,6,FALSE)</f>
        <v>0</v>
      </c>
      <c r="R479" s="93">
        <v>0</v>
      </c>
      <c r="S479" s="76">
        <f>VLOOKUP(B479,RPT_LNS_LUONG_CHE_DO!$B$5:$BV$993,68,FALSE)+VLOOKUP(B479,RPT_LNS_LUONG_CHE_DO!$B$5:$BW$993,69,FALSE)</f>
        <v>0</v>
      </c>
      <c r="T479" s="76">
        <f t="shared" si="8"/>
        <v>240000</v>
      </c>
      <c r="U479" s="76">
        <f>VLOOKUP(B479,RPT_BAO_HIEM!$B$5:$N$1000,11,FALSE)</f>
        <v>0</v>
      </c>
      <c r="V479" s="76">
        <f>VLOOKUP(B479,RPT_BAO_HIEM!$B$5:$N$1000,12,FALSE)</f>
        <v>0</v>
      </c>
      <c r="W479" s="76">
        <f>VLOOKUP(B479,RPT_BAO_HIEM!$B$5:$N$1000,13,FALSE)</f>
        <v>0</v>
      </c>
      <c r="X479" s="320">
        <f>VLOOKUP(B479,RPT_DOAN_PHI!$B$481:$H$894,7,FALSE)</f>
        <v>2400</v>
      </c>
      <c r="Y479" s="76">
        <f>VLOOKUP(B479,RPT_THUE!$B$5:$H$933,7,FALSE)</f>
        <v>0</v>
      </c>
      <c r="Z479" s="76">
        <f t="shared" si="9"/>
        <v>2400</v>
      </c>
      <c r="AA479" s="76">
        <f t="shared" si="10"/>
        <v>237600</v>
      </c>
      <c r="AB479" s="76"/>
      <c r="AC479" s="76"/>
      <c r="AD479" s="76">
        <f t="shared" si="15"/>
        <v>237600</v>
      </c>
      <c r="AE479" s="302">
        <v>237600</v>
      </c>
      <c r="AF479" s="338">
        <f t="shared" si="24"/>
        <v>0</v>
      </c>
      <c r="AG479" s="302"/>
      <c r="AH479" s="302"/>
      <c r="AI479" s="302"/>
      <c r="AJ479" s="302"/>
      <c r="AK479" s="302"/>
      <c r="AL479" s="302"/>
      <c r="AM479" s="302"/>
      <c r="AN479" s="302"/>
      <c r="AO479" s="302"/>
    </row>
    <row r="480" spans="1:41" ht="14.25" x14ac:dyDescent="0.2">
      <c r="A480" s="89">
        <f t="shared" si="25"/>
        <v>477</v>
      </c>
      <c r="B480" s="299">
        <f>GD_CHUNG!B482</f>
        <v>13783</v>
      </c>
      <c r="C480" s="299" t="str">
        <f>GD_CHUNG!C482</f>
        <v>Trần Đăng Khoa</v>
      </c>
      <c r="D480" s="299" t="str">
        <f>GD_CHUNG!D482</f>
        <v>Nhân viên cân bằng trọng tải nhóm 2</v>
      </c>
      <c r="E480" s="76" t="str">
        <f>GD_CHUNG!G482</f>
        <v>HDHV</v>
      </c>
      <c r="F480" s="317">
        <f>VLOOKUP(B480,GD_LCD_HS_LNS!$B$4:$E$1000,4,FALSE)</f>
        <v>3972000</v>
      </c>
      <c r="G480" s="318">
        <f>VLOOKUP(B480,GD_CHUNG!$B$5:$N$594,13,FALSE)</f>
        <v>0</v>
      </c>
      <c r="H480" s="319">
        <f>VLOOKUP(B480,GD_CHAM_CONG!$C$481:$AN$997,38,FALSE)</f>
        <v>8</v>
      </c>
      <c r="I480" s="319">
        <f>VLOOKUP(B480,GD_CHAM_CONG!$C$6:$AS$997,39,FALSE)+VLOOKUP(B480,GD_CHAM_CONG!$C$6:$AS$997,40,FALSE)+VLOOKUP(B480,GD_CHAM_CONG!$C$6:$AS$997,41,FALSE)+VLOOKUP(B480,GD_CHAM_CONG!$C$6:$AS$997,42,FALSE)+VLOOKUP(B480,GD_CHAM_CONG!$C$6:$AS$997,43,FALSE)</f>
        <v>0</v>
      </c>
      <c r="J480" s="319">
        <f>VLOOKUP(B480,GD_CHAM_CONG!$C$6:$AV$997,44,FALSE)+VLOOKUP(B480,GD_CHAM_CONG!$C$6:$AV$997,45,FALSE)+VLOOKUP(B480,GD_CHAM_CONG!$C$6:$AV$997,46,FALSE)</f>
        <v>0</v>
      </c>
      <c r="K480" s="319">
        <f>VLOOKUP(B480,GD_CHAM_CONG!$C$6:$AW$997,47,FALSE)</f>
        <v>0</v>
      </c>
      <c r="L480" s="319">
        <f>VLOOKUP(B480,GD_CHAM_CONG!$C$6:$AZ$997,47,FALSE)+VLOOKUP(B480,GD_CHAM_CONG!$C$6:$AZ$997,48,FALSE)</f>
        <v>0</v>
      </c>
      <c r="M480" s="319">
        <f>VLOOKUP(B480,GD_CHAM_CONG!$C$6:$BF$997,50,FALSE)+VLOOKUP(B480,GD_CHAM_CONG!$C$6:$BF$997,51,FALSE)+VLOOKUP(B480,GD_CHAM_CONG!$C$6:$BF$997,52,FALSE)+VLOOKUP(B480,GD_CHAM_CONG!$C$6:$BF$997,53,FALSE)+VLOOKUP(B480,GD_CHAM_CONG!$C$6:$BF$997,54,FALSE)</f>
        <v>0</v>
      </c>
      <c r="N480" s="217">
        <f>VLOOKUP(B480,GD_CHAM_CONG!$C$480:$BJ$599,60,FALSE)</f>
        <v>1</v>
      </c>
      <c r="O480" s="76">
        <f>RPT_LNS_LUONG_CHE_DO!BA482</f>
        <v>240000</v>
      </c>
      <c r="P480" s="76">
        <f>VLOOKUP(B480,RPT_LNS_LUONG_CHE_DO!$B$5:$CA$989,78,FALSE)</f>
        <v>0</v>
      </c>
      <c r="Q480" s="76">
        <f>VLOOKUP(B480,RPT_PHU_CAP_TN!$B$5:$G$1000,6,FALSE)</f>
        <v>0</v>
      </c>
      <c r="R480" s="93">
        <v>0</v>
      </c>
      <c r="S480" s="76">
        <f>VLOOKUP(B480,RPT_LNS_LUONG_CHE_DO!$B$5:$BV$993,68,FALSE)+VLOOKUP(B480,RPT_LNS_LUONG_CHE_DO!$B$5:$BW$993,69,FALSE)</f>
        <v>0</v>
      </c>
      <c r="T480" s="76">
        <f t="shared" si="8"/>
        <v>240000</v>
      </c>
      <c r="U480" s="76">
        <f>VLOOKUP(B480,RPT_BAO_HIEM!$B$5:$N$1000,11,FALSE)</f>
        <v>0</v>
      </c>
      <c r="V480" s="76">
        <f>VLOOKUP(B480,RPT_BAO_HIEM!$B$5:$N$1000,12,FALSE)</f>
        <v>0</v>
      </c>
      <c r="W480" s="76">
        <f>VLOOKUP(B480,RPT_BAO_HIEM!$B$5:$N$1000,13,FALSE)</f>
        <v>0</v>
      </c>
      <c r="X480" s="320">
        <f>VLOOKUP(B480,RPT_DOAN_PHI!$B$481:$H$894,7,FALSE)</f>
        <v>2400</v>
      </c>
      <c r="Y480" s="76">
        <f>VLOOKUP(B480,RPT_THUE!$B$5:$H$933,7,FALSE)</f>
        <v>0</v>
      </c>
      <c r="Z480" s="76">
        <f t="shared" si="9"/>
        <v>2400</v>
      </c>
      <c r="AA480" s="76">
        <f t="shared" si="10"/>
        <v>237600</v>
      </c>
      <c r="AB480" s="76"/>
      <c r="AC480" s="76"/>
      <c r="AD480" s="76">
        <f t="shared" si="15"/>
        <v>237600</v>
      </c>
      <c r="AE480" s="302">
        <v>237600</v>
      </c>
      <c r="AF480" s="338">
        <f t="shared" si="24"/>
        <v>0</v>
      </c>
      <c r="AG480" s="302"/>
      <c r="AH480" s="302"/>
      <c r="AI480" s="302"/>
      <c r="AJ480" s="302"/>
      <c r="AK480" s="302"/>
      <c r="AL480" s="302"/>
      <c r="AM480" s="302"/>
      <c r="AN480" s="302"/>
      <c r="AO480" s="302"/>
    </row>
    <row r="481" spans="1:41" ht="14.25" x14ac:dyDescent="0.2">
      <c r="A481" s="89">
        <f t="shared" si="25"/>
        <v>478</v>
      </c>
      <c r="B481" s="299">
        <f>GD_CHUNG!B483</f>
        <v>13785</v>
      </c>
      <c r="C481" s="299" t="str">
        <f>GD_CHUNG!C483</f>
        <v>Nguyễn Thị Nam Phương</v>
      </c>
      <c r="D481" s="299" t="str">
        <f>GD_CHUNG!D483</f>
        <v>Nhân viên cân bằng trọng tải nhóm 2</v>
      </c>
      <c r="E481" s="76" t="str">
        <f>GD_CHUNG!G483</f>
        <v>HDHV</v>
      </c>
      <c r="F481" s="317">
        <f>VLOOKUP(B481,GD_LCD_HS_LNS!$B$4:$E$1000,4,FALSE)</f>
        <v>3972000</v>
      </c>
      <c r="G481" s="318">
        <f>VLOOKUP(B481,GD_CHUNG!$B$5:$N$594,13,FALSE)</f>
        <v>0</v>
      </c>
      <c r="H481" s="319">
        <f>VLOOKUP(B481,GD_CHAM_CONG!$C$481:$AN$997,38,FALSE)</f>
        <v>8</v>
      </c>
      <c r="I481" s="319">
        <f>VLOOKUP(B481,GD_CHAM_CONG!$C$6:$AS$997,39,FALSE)+VLOOKUP(B481,GD_CHAM_CONG!$C$6:$AS$997,40,FALSE)+VLOOKUP(B481,GD_CHAM_CONG!$C$6:$AS$997,41,FALSE)+VLOOKUP(B481,GD_CHAM_CONG!$C$6:$AS$997,42,FALSE)+VLOOKUP(B481,GD_CHAM_CONG!$C$6:$AS$997,43,FALSE)</f>
        <v>0</v>
      </c>
      <c r="J481" s="319">
        <f>VLOOKUP(B481,GD_CHAM_CONG!$C$6:$AV$997,44,FALSE)+VLOOKUP(B481,GD_CHAM_CONG!$C$6:$AV$997,45,FALSE)+VLOOKUP(B481,GD_CHAM_CONG!$C$6:$AV$997,46,FALSE)</f>
        <v>0</v>
      </c>
      <c r="K481" s="319">
        <f>VLOOKUP(B481,GD_CHAM_CONG!$C$6:$AW$997,47,FALSE)</f>
        <v>0</v>
      </c>
      <c r="L481" s="319">
        <f>VLOOKUP(B481,GD_CHAM_CONG!$C$6:$AZ$997,47,FALSE)+VLOOKUP(B481,GD_CHAM_CONG!$C$6:$AZ$997,48,FALSE)</f>
        <v>0</v>
      </c>
      <c r="M481" s="319">
        <f>VLOOKUP(B481,GD_CHAM_CONG!$C$6:$BF$997,50,FALSE)+VLOOKUP(B481,GD_CHAM_CONG!$C$6:$BF$997,51,FALSE)+VLOOKUP(B481,GD_CHAM_CONG!$C$6:$BF$997,52,FALSE)+VLOOKUP(B481,GD_CHAM_CONG!$C$6:$BF$997,53,FALSE)+VLOOKUP(B481,GD_CHAM_CONG!$C$6:$BF$997,54,FALSE)</f>
        <v>0</v>
      </c>
      <c r="N481" s="217">
        <f>VLOOKUP(B481,GD_CHAM_CONG!$C$480:$BJ$599,60,FALSE)</f>
        <v>1</v>
      </c>
      <c r="O481" s="76">
        <f>RPT_LNS_LUONG_CHE_DO!BA483</f>
        <v>240000</v>
      </c>
      <c r="P481" s="76">
        <f>VLOOKUP(B481,RPT_LNS_LUONG_CHE_DO!$B$5:$CA$989,78,FALSE)</f>
        <v>0</v>
      </c>
      <c r="Q481" s="76">
        <f>VLOOKUP(B481,RPT_PHU_CAP_TN!$B$5:$G$1000,6,FALSE)</f>
        <v>0</v>
      </c>
      <c r="R481" s="93">
        <v>0</v>
      </c>
      <c r="S481" s="76">
        <f>VLOOKUP(B481,RPT_LNS_LUONG_CHE_DO!$B$5:$BV$993,68,FALSE)+VLOOKUP(B481,RPT_LNS_LUONG_CHE_DO!$B$5:$BW$993,69,FALSE)</f>
        <v>0</v>
      </c>
      <c r="T481" s="76">
        <f t="shared" si="8"/>
        <v>240000</v>
      </c>
      <c r="U481" s="76">
        <f>VLOOKUP(B481,RPT_BAO_HIEM!$B$5:$N$1000,11,FALSE)</f>
        <v>0</v>
      </c>
      <c r="V481" s="76">
        <f>VLOOKUP(B481,RPT_BAO_HIEM!$B$5:$N$1000,12,FALSE)</f>
        <v>0</v>
      </c>
      <c r="W481" s="76">
        <f>VLOOKUP(B481,RPT_BAO_HIEM!$B$5:$N$1000,13,FALSE)</f>
        <v>0</v>
      </c>
      <c r="X481" s="320">
        <f>VLOOKUP(B481,RPT_DOAN_PHI!$B$481:$H$894,7,FALSE)</f>
        <v>2400</v>
      </c>
      <c r="Y481" s="76">
        <f>VLOOKUP(B481,RPT_THUE!$B$5:$H$933,7,FALSE)</f>
        <v>0</v>
      </c>
      <c r="Z481" s="76">
        <f t="shared" si="9"/>
        <v>2400</v>
      </c>
      <c r="AA481" s="76">
        <f t="shared" si="10"/>
        <v>237600</v>
      </c>
      <c r="AB481" s="76"/>
      <c r="AC481" s="76"/>
      <c r="AD481" s="76">
        <f t="shared" si="15"/>
        <v>237600</v>
      </c>
      <c r="AE481" s="302">
        <v>237600</v>
      </c>
      <c r="AF481" s="338">
        <f t="shared" si="24"/>
        <v>0</v>
      </c>
      <c r="AG481" s="302"/>
      <c r="AH481" s="302"/>
      <c r="AI481" s="302"/>
      <c r="AJ481" s="302"/>
      <c r="AK481" s="302"/>
      <c r="AL481" s="302"/>
      <c r="AM481" s="302"/>
      <c r="AN481" s="302"/>
      <c r="AO481" s="302"/>
    </row>
    <row r="482" spans="1:41" ht="14.25" x14ac:dyDescent="0.2">
      <c r="A482" s="89">
        <f t="shared" si="25"/>
        <v>479</v>
      </c>
      <c r="B482" s="299">
        <f>GD_CHUNG!B484</f>
        <v>13786</v>
      </c>
      <c r="C482" s="299" t="str">
        <f>GD_CHUNG!C484</f>
        <v>Đinh Đức Nam</v>
      </c>
      <c r="D482" s="299" t="str">
        <f>GD_CHUNG!D484</f>
        <v>Nhân viên cân bằng trọng tải nhóm 2</v>
      </c>
      <c r="E482" s="76" t="str">
        <f>GD_CHUNG!G484</f>
        <v>HDHV</v>
      </c>
      <c r="F482" s="317">
        <f>VLOOKUP(B482,GD_LCD_HS_LNS!$B$4:$E$1000,4,FALSE)</f>
        <v>3972000</v>
      </c>
      <c r="G482" s="318">
        <f>VLOOKUP(B482,GD_CHUNG!$B$5:$N$594,13,FALSE)</f>
        <v>0</v>
      </c>
      <c r="H482" s="319">
        <f>VLOOKUP(B482,GD_CHAM_CONG!$C$481:$AN$997,38,FALSE)</f>
        <v>8</v>
      </c>
      <c r="I482" s="319">
        <f>VLOOKUP(B482,GD_CHAM_CONG!$C$6:$AS$997,39,FALSE)+VLOOKUP(B482,GD_CHAM_CONG!$C$6:$AS$997,40,FALSE)+VLOOKUP(B482,GD_CHAM_CONG!$C$6:$AS$997,41,FALSE)+VLOOKUP(B482,GD_CHAM_CONG!$C$6:$AS$997,42,FALSE)+VLOOKUP(B482,GD_CHAM_CONG!$C$6:$AS$997,43,FALSE)</f>
        <v>0</v>
      </c>
      <c r="J482" s="319">
        <f>VLOOKUP(B482,GD_CHAM_CONG!$C$6:$AV$997,44,FALSE)+VLOOKUP(B482,GD_CHAM_CONG!$C$6:$AV$997,45,FALSE)+VLOOKUP(B482,GD_CHAM_CONG!$C$6:$AV$997,46,FALSE)</f>
        <v>0</v>
      </c>
      <c r="K482" s="319">
        <f>VLOOKUP(B482,GD_CHAM_CONG!$C$6:$AW$997,47,FALSE)</f>
        <v>0</v>
      </c>
      <c r="L482" s="319">
        <f>VLOOKUP(B482,GD_CHAM_CONG!$C$6:$AZ$997,47,FALSE)+VLOOKUP(B482,GD_CHAM_CONG!$C$6:$AZ$997,48,FALSE)</f>
        <v>0</v>
      </c>
      <c r="M482" s="319">
        <f>VLOOKUP(B482,GD_CHAM_CONG!$C$6:$BF$997,50,FALSE)+VLOOKUP(B482,GD_CHAM_CONG!$C$6:$BF$997,51,FALSE)+VLOOKUP(B482,GD_CHAM_CONG!$C$6:$BF$997,52,FALSE)+VLOOKUP(B482,GD_CHAM_CONG!$C$6:$BF$997,53,FALSE)+VLOOKUP(B482,GD_CHAM_CONG!$C$6:$BF$997,54,FALSE)</f>
        <v>0</v>
      </c>
      <c r="N482" s="217">
        <f>VLOOKUP(B482,GD_CHAM_CONG!$C$480:$BJ$599,60,FALSE)</f>
        <v>1</v>
      </c>
      <c r="O482" s="76">
        <f>RPT_LNS_LUONG_CHE_DO!BA484</f>
        <v>240000</v>
      </c>
      <c r="P482" s="76">
        <f>VLOOKUP(B482,RPT_LNS_LUONG_CHE_DO!$B$5:$CA$989,78,FALSE)</f>
        <v>0</v>
      </c>
      <c r="Q482" s="76">
        <f>VLOOKUP(B482,RPT_PHU_CAP_TN!$B$5:$G$1000,6,FALSE)</f>
        <v>0</v>
      </c>
      <c r="R482" s="93">
        <v>0</v>
      </c>
      <c r="S482" s="76">
        <f>VLOOKUP(B482,RPT_LNS_LUONG_CHE_DO!$B$5:$BV$993,68,FALSE)+VLOOKUP(B482,RPT_LNS_LUONG_CHE_DO!$B$5:$BW$993,69,FALSE)</f>
        <v>0</v>
      </c>
      <c r="T482" s="76">
        <f t="shared" si="8"/>
        <v>240000</v>
      </c>
      <c r="U482" s="76">
        <f>VLOOKUP(B482,RPT_BAO_HIEM!$B$5:$N$1000,11,FALSE)</f>
        <v>0</v>
      </c>
      <c r="V482" s="76">
        <f>VLOOKUP(B482,RPT_BAO_HIEM!$B$5:$N$1000,12,FALSE)</f>
        <v>0</v>
      </c>
      <c r="W482" s="76">
        <f>VLOOKUP(B482,RPT_BAO_HIEM!$B$5:$N$1000,13,FALSE)</f>
        <v>0</v>
      </c>
      <c r="X482" s="320">
        <f>VLOOKUP(B482,RPT_DOAN_PHI!$B$481:$H$894,7,FALSE)</f>
        <v>2400</v>
      </c>
      <c r="Y482" s="76">
        <f>VLOOKUP(B482,RPT_THUE!$B$5:$H$933,7,FALSE)</f>
        <v>0</v>
      </c>
      <c r="Z482" s="76">
        <f t="shared" si="9"/>
        <v>2400</v>
      </c>
      <c r="AA482" s="76">
        <f t="shared" si="10"/>
        <v>237600</v>
      </c>
      <c r="AB482" s="76"/>
      <c r="AC482" s="76"/>
      <c r="AD482" s="76">
        <f t="shared" si="15"/>
        <v>237600</v>
      </c>
      <c r="AE482" s="302">
        <v>237600</v>
      </c>
      <c r="AF482" s="338">
        <f t="shared" si="24"/>
        <v>0</v>
      </c>
      <c r="AG482" s="302"/>
      <c r="AH482" s="302"/>
      <c r="AI482" s="302"/>
      <c r="AJ482" s="302"/>
      <c r="AK482" s="302"/>
      <c r="AL482" s="302"/>
      <c r="AM482" s="302"/>
      <c r="AN482" s="302"/>
      <c r="AO482" s="302"/>
    </row>
    <row r="483" spans="1:41" ht="14.25" x14ac:dyDescent="0.2">
      <c r="A483" s="89">
        <f t="shared" si="25"/>
        <v>480</v>
      </c>
      <c r="B483" s="299">
        <f>GD_CHUNG!B485</f>
        <v>13787</v>
      </c>
      <c r="C483" s="299" t="str">
        <f>GD_CHUNG!C485</f>
        <v>Nguyễn Thái Sơn</v>
      </c>
      <c r="D483" s="299" t="str">
        <f>GD_CHUNG!D485</f>
        <v>Nhân viên cân bằng trọng tải nhóm 2</v>
      </c>
      <c r="E483" s="76" t="str">
        <f>GD_CHUNG!G485</f>
        <v>HDHV</v>
      </c>
      <c r="F483" s="317">
        <f>VLOOKUP(B483,GD_LCD_HS_LNS!$B$4:$E$1000,4,FALSE)</f>
        <v>3972000</v>
      </c>
      <c r="G483" s="318">
        <f>VLOOKUP(B483,GD_CHUNG!$B$5:$N$594,13,FALSE)</f>
        <v>0</v>
      </c>
      <c r="H483" s="319">
        <f>VLOOKUP(B483,GD_CHAM_CONG!$C$481:$AN$997,38,FALSE)</f>
        <v>8</v>
      </c>
      <c r="I483" s="319">
        <f>VLOOKUP(B483,GD_CHAM_CONG!$C$6:$AS$997,39,FALSE)+VLOOKUP(B483,GD_CHAM_CONG!$C$6:$AS$997,40,FALSE)+VLOOKUP(B483,GD_CHAM_CONG!$C$6:$AS$997,41,FALSE)+VLOOKUP(B483,GD_CHAM_CONG!$C$6:$AS$997,42,FALSE)+VLOOKUP(B483,GD_CHAM_CONG!$C$6:$AS$997,43,FALSE)</f>
        <v>0</v>
      </c>
      <c r="J483" s="319">
        <f>VLOOKUP(B483,GD_CHAM_CONG!$C$6:$AV$997,44,FALSE)+VLOOKUP(B483,GD_CHAM_CONG!$C$6:$AV$997,45,FALSE)+VLOOKUP(B483,GD_CHAM_CONG!$C$6:$AV$997,46,FALSE)</f>
        <v>0</v>
      </c>
      <c r="K483" s="319">
        <f>VLOOKUP(B483,GD_CHAM_CONG!$C$6:$AW$997,47,FALSE)</f>
        <v>0</v>
      </c>
      <c r="L483" s="319">
        <f>VLOOKUP(B483,GD_CHAM_CONG!$C$6:$AZ$997,47,FALSE)+VLOOKUP(B483,GD_CHAM_CONG!$C$6:$AZ$997,48,FALSE)</f>
        <v>0</v>
      </c>
      <c r="M483" s="319">
        <f>VLOOKUP(B483,GD_CHAM_CONG!$C$6:$BF$997,50,FALSE)+VLOOKUP(B483,GD_CHAM_CONG!$C$6:$BF$997,51,FALSE)+VLOOKUP(B483,GD_CHAM_CONG!$C$6:$BF$997,52,FALSE)+VLOOKUP(B483,GD_CHAM_CONG!$C$6:$BF$997,53,FALSE)+VLOOKUP(B483,GD_CHAM_CONG!$C$6:$BF$997,54,FALSE)</f>
        <v>0</v>
      </c>
      <c r="N483" s="217">
        <f>VLOOKUP(B483,GD_CHAM_CONG!$C$480:$BJ$599,60,FALSE)</f>
        <v>1</v>
      </c>
      <c r="O483" s="76">
        <f>RPT_LNS_LUONG_CHE_DO!BA485</f>
        <v>240000</v>
      </c>
      <c r="P483" s="76">
        <f>VLOOKUP(B483,RPT_LNS_LUONG_CHE_DO!$B$5:$CA$989,78,FALSE)</f>
        <v>0</v>
      </c>
      <c r="Q483" s="76">
        <f>VLOOKUP(B483,RPT_PHU_CAP_TN!$B$5:$G$1000,6,FALSE)</f>
        <v>0</v>
      </c>
      <c r="R483" s="93">
        <v>0</v>
      </c>
      <c r="S483" s="76">
        <f>VLOOKUP(B483,RPT_LNS_LUONG_CHE_DO!$B$5:$BV$993,68,FALSE)+VLOOKUP(B483,RPT_LNS_LUONG_CHE_DO!$B$5:$BW$993,69,FALSE)</f>
        <v>0</v>
      </c>
      <c r="T483" s="76">
        <f t="shared" si="8"/>
        <v>240000</v>
      </c>
      <c r="U483" s="76">
        <f>VLOOKUP(B483,RPT_BAO_HIEM!$B$5:$N$1000,11,FALSE)</f>
        <v>0</v>
      </c>
      <c r="V483" s="76">
        <f>VLOOKUP(B483,RPT_BAO_HIEM!$B$5:$N$1000,12,FALSE)</f>
        <v>0</v>
      </c>
      <c r="W483" s="76">
        <f>VLOOKUP(B483,RPT_BAO_HIEM!$B$5:$N$1000,13,FALSE)</f>
        <v>0</v>
      </c>
      <c r="X483" s="320">
        <f>VLOOKUP(B483,RPT_DOAN_PHI!$B$481:$H$894,7,FALSE)</f>
        <v>2400</v>
      </c>
      <c r="Y483" s="76">
        <f>VLOOKUP(B483,RPT_THUE!$B$5:$H$933,7,FALSE)</f>
        <v>0</v>
      </c>
      <c r="Z483" s="76">
        <f t="shared" si="9"/>
        <v>2400</v>
      </c>
      <c r="AA483" s="76">
        <f t="shared" si="10"/>
        <v>237600</v>
      </c>
      <c r="AB483" s="76"/>
      <c r="AC483" s="76"/>
      <c r="AD483" s="76">
        <f t="shared" si="15"/>
        <v>237600</v>
      </c>
      <c r="AE483" s="302">
        <v>237600</v>
      </c>
      <c r="AF483" s="338">
        <f t="shared" si="24"/>
        <v>0</v>
      </c>
      <c r="AG483" s="302"/>
      <c r="AH483" s="302"/>
      <c r="AI483" s="302"/>
      <c r="AJ483" s="302"/>
      <c r="AK483" s="302"/>
      <c r="AL483" s="302"/>
      <c r="AM483" s="302"/>
      <c r="AN483" s="302"/>
      <c r="AO483" s="302"/>
    </row>
    <row r="484" spans="1:41" ht="14.25" x14ac:dyDescent="0.2">
      <c r="A484" s="89">
        <f t="shared" si="25"/>
        <v>481</v>
      </c>
      <c r="B484" s="299">
        <f>GD_CHUNG!B486</f>
        <v>13788</v>
      </c>
      <c r="C484" s="299" t="str">
        <f>GD_CHUNG!C486</f>
        <v>Nguyễn Thành Luân</v>
      </c>
      <c r="D484" s="299" t="str">
        <f>GD_CHUNG!D486</f>
        <v>Nhân viên cân bằng trọng tải nhóm 2</v>
      </c>
      <c r="E484" s="76" t="str">
        <f>GD_CHUNG!G486</f>
        <v>HDHV</v>
      </c>
      <c r="F484" s="317">
        <f>VLOOKUP(B484,GD_LCD_HS_LNS!$B$4:$E$1000,4,FALSE)</f>
        <v>3972000</v>
      </c>
      <c r="G484" s="318">
        <f>VLOOKUP(B484,GD_CHUNG!$B$5:$N$594,13,FALSE)</f>
        <v>0</v>
      </c>
      <c r="H484" s="319">
        <f>VLOOKUP(B484,GD_CHAM_CONG!$C$481:$AN$997,38,FALSE)</f>
        <v>8</v>
      </c>
      <c r="I484" s="319">
        <f>VLOOKUP(B484,GD_CHAM_CONG!$C$6:$AS$997,39,FALSE)+VLOOKUP(B484,GD_CHAM_CONG!$C$6:$AS$997,40,FALSE)+VLOOKUP(B484,GD_CHAM_CONG!$C$6:$AS$997,41,FALSE)+VLOOKUP(B484,GD_CHAM_CONG!$C$6:$AS$997,42,FALSE)+VLOOKUP(B484,GD_CHAM_CONG!$C$6:$AS$997,43,FALSE)</f>
        <v>0</v>
      </c>
      <c r="J484" s="319">
        <f>VLOOKUP(B484,GD_CHAM_CONG!$C$6:$AV$997,44,FALSE)+VLOOKUP(B484,GD_CHAM_CONG!$C$6:$AV$997,45,FALSE)+VLOOKUP(B484,GD_CHAM_CONG!$C$6:$AV$997,46,FALSE)</f>
        <v>0</v>
      </c>
      <c r="K484" s="319">
        <f>VLOOKUP(B484,GD_CHAM_CONG!$C$6:$AW$997,47,FALSE)</f>
        <v>0</v>
      </c>
      <c r="L484" s="319">
        <f>VLOOKUP(B484,GD_CHAM_CONG!$C$6:$AZ$997,47,FALSE)+VLOOKUP(B484,GD_CHAM_CONG!$C$6:$AZ$997,48,FALSE)</f>
        <v>0</v>
      </c>
      <c r="M484" s="319">
        <f>VLOOKUP(B484,GD_CHAM_CONG!$C$6:$BF$997,50,FALSE)+VLOOKUP(B484,GD_CHAM_CONG!$C$6:$BF$997,51,FALSE)+VLOOKUP(B484,GD_CHAM_CONG!$C$6:$BF$997,52,FALSE)+VLOOKUP(B484,GD_CHAM_CONG!$C$6:$BF$997,53,FALSE)+VLOOKUP(B484,GD_CHAM_CONG!$C$6:$BF$997,54,FALSE)</f>
        <v>0</v>
      </c>
      <c r="N484" s="217">
        <f>VLOOKUP(B484,GD_CHAM_CONG!$C$480:$BJ$599,60,FALSE)</f>
        <v>1</v>
      </c>
      <c r="O484" s="76">
        <f>RPT_LNS_LUONG_CHE_DO!BA486</f>
        <v>240000</v>
      </c>
      <c r="P484" s="76">
        <f>VLOOKUP(B484,RPT_LNS_LUONG_CHE_DO!$B$5:$CA$989,78,FALSE)</f>
        <v>0</v>
      </c>
      <c r="Q484" s="76">
        <f>VLOOKUP(B484,RPT_PHU_CAP_TN!$B$5:$G$1000,6,FALSE)</f>
        <v>0</v>
      </c>
      <c r="R484" s="93">
        <v>0</v>
      </c>
      <c r="S484" s="76">
        <f>VLOOKUP(B484,RPT_LNS_LUONG_CHE_DO!$B$5:$BV$993,68,FALSE)+VLOOKUP(B484,RPT_LNS_LUONG_CHE_DO!$B$5:$BW$993,69,FALSE)</f>
        <v>0</v>
      </c>
      <c r="T484" s="76">
        <f t="shared" si="8"/>
        <v>240000</v>
      </c>
      <c r="U484" s="76">
        <f>VLOOKUP(B484,RPT_BAO_HIEM!$B$5:$N$1000,11,FALSE)</f>
        <v>0</v>
      </c>
      <c r="V484" s="76">
        <f>VLOOKUP(B484,RPT_BAO_HIEM!$B$5:$N$1000,12,FALSE)</f>
        <v>0</v>
      </c>
      <c r="W484" s="76">
        <f>VLOOKUP(B484,RPT_BAO_HIEM!$B$5:$N$1000,13,FALSE)</f>
        <v>0</v>
      </c>
      <c r="X484" s="320">
        <f>VLOOKUP(B484,RPT_DOAN_PHI!$B$481:$H$894,7,FALSE)</f>
        <v>2400</v>
      </c>
      <c r="Y484" s="76">
        <f>VLOOKUP(B484,RPT_THUE!$B$5:$H$933,7,FALSE)</f>
        <v>0</v>
      </c>
      <c r="Z484" s="76">
        <f t="shared" si="9"/>
        <v>2400</v>
      </c>
      <c r="AA484" s="76">
        <f t="shared" si="10"/>
        <v>237600</v>
      </c>
      <c r="AB484" s="76"/>
      <c r="AC484" s="76"/>
      <c r="AD484" s="76">
        <f t="shared" si="15"/>
        <v>237600</v>
      </c>
      <c r="AE484" s="302">
        <v>237600</v>
      </c>
      <c r="AF484" s="338">
        <f t="shared" si="24"/>
        <v>0</v>
      </c>
      <c r="AG484" s="302"/>
      <c r="AH484" s="302"/>
      <c r="AI484" s="302"/>
      <c r="AJ484" s="302"/>
      <c r="AK484" s="302"/>
      <c r="AL484" s="302"/>
      <c r="AM484" s="302"/>
      <c r="AN484" s="302"/>
      <c r="AO484" s="302"/>
    </row>
    <row r="485" spans="1:41" ht="12.75" x14ac:dyDescent="0.2">
      <c r="A485" s="89">
        <f t="shared" si="25"/>
        <v>482</v>
      </c>
      <c r="B485" s="299">
        <f>GD_CHUNG!B487</f>
        <v>13789</v>
      </c>
      <c r="C485" s="299" t="str">
        <f>GD_CHUNG!C487</f>
        <v>Nguyễn Mạnh Cường</v>
      </c>
      <c r="D485" s="299" t="str">
        <f>GD_CHUNG!D487</f>
        <v>Nhân viên cân bằng trọng tải nhóm 2</v>
      </c>
      <c r="E485" s="76" t="str">
        <f>GD_CHUNG!G487</f>
        <v>HDHV</v>
      </c>
      <c r="F485" s="317">
        <f>VLOOKUP(B485,GD_LCD_HS_LNS!$B$4:$E$1000,4,FALSE)</f>
        <v>3972000</v>
      </c>
      <c r="G485" s="76"/>
      <c r="H485" s="319">
        <f>VLOOKUP(B485,GD_CHAM_CONG!$C$481:$AN$997,38,FALSE)</f>
        <v>8</v>
      </c>
      <c r="I485" s="319">
        <f>VLOOKUP(B485,GD_CHAM_CONG!$C$6:$AS$997,39,FALSE)+VLOOKUP(B485,GD_CHAM_CONG!$C$6:$AS$997,40,FALSE)+VLOOKUP(B485,GD_CHAM_CONG!$C$6:$AS$997,41,FALSE)+VLOOKUP(B485,GD_CHAM_CONG!$C$6:$AS$997,42,FALSE)+VLOOKUP(B485,GD_CHAM_CONG!$C$6:$AS$997,43,FALSE)</f>
        <v>0</v>
      </c>
      <c r="J485" s="319">
        <f>VLOOKUP(B485,GD_CHAM_CONG!$C$6:$AV$997,44,FALSE)+VLOOKUP(B485,GD_CHAM_CONG!$C$6:$AV$997,45,FALSE)+VLOOKUP(B485,GD_CHAM_CONG!$C$6:$AV$997,46,FALSE)</f>
        <v>0</v>
      </c>
      <c r="K485" s="319">
        <f>VLOOKUP(B485,GD_CHAM_CONG!$C$6:$AW$997,47,FALSE)</f>
        <v>0</v>
      </c>
      <c r="L485" s="319">
        <f>VLOOKUP(B485,GD_CHAM_CONG!$C$6:$AZ$997,47,FALSE)+VLOOKUP(B485,GD_CHAM_CONG!$C$6:$AZ$997,48,FALSE)</f>
        <v>0</v>
      </c>
      <c r="M485" s="319">
        <f>VLOOKUP(B485,GD_CHAM_CONG!$C$6:$BF$997,50,FALSE)+VLOOKUP(B485,GD_CHAM_CONG!$C$6:$BF$997,51,FALSE)+VLOOKUP(B485,GD_CHAM_CONG!$C$6:$BF$997,52,FALSE)+VLOOKUP(B485,GD_CHAM_CONG!$C$6:$BF$997,53,FALSE)+VLOOKUP(B485,GD_CHAM_CONG!$C$6:$BF$997,54,FALSE)</f>
        <v>0</v>
      </c>
      <c r="N485" s="217">
        <f>VLOOKUP(B485,GD_CHAM_CONG!$C$480:$BJ$599,60,FALSE)</f>
        <v>1</v>
      </c>
      <c r="O485" s="76">
        <f>RPT_LNS_LUONG_CHE_DO!BA487</f>
        <v>240000</v>
      </c>
      <c r="P485" s="76">
        <f>VLOOKUP(B485,RPT_LNS_LUONG_CHE_DO!$B$5:$CA$989,78,FALSE)</f>
        <v>0</v>
      </c>
      <c r="Q485" s="76">
        <f>VLOOKUP(B485,RPT_PHU_CAP_TN!$B$5:$G$1000,6,FALSE)</f>
        <v>0</v>
      </c>
      <c r="R485" s="93">
        <v>0</v>
      </c>
      <c r="S485" s="76">
        <f>VLOOKUP(B485,RPT_LNS_LUONG_CHE_DO!$B$5:$BV$993,68,FALSE)+VLOOKUP(B485,RPT_LNS_LUONG_CHE_DO!$B$5:$BW$993,69,FALSE)</f>
        <v>0</v>
      </c>
      <c r="T485" s="76">
        <f t="shared" si="8"/>
        <v>240000</v>
      </c>
      <c r="U485" s="76">
        <f>VLOOKUP(B485,RPT_BAO_HIEM!$B$5:$N$1000,11,FALSE)</f>
        <v>0</v>
      </c>
      <c r="V485" s="76">
        <f>VLOOKUP(B485,RPT_BAO_HIEM!$B$5:$N$1000,12,FALSE)</f>
        <v>0</v>
      </c>
      <c r="W485" s="76">
        <f>VLOOKUP(B485,RPT_BAO_HIEM!$B$5:$N$1000,13,FALSE)</f>
        <v>0</v>
      </c>
      <c r="X485" s="320">
        <f>VLOOKUP(B485,RPT_DOAN_PHI!$B$481:$H$894,7,FALSE)</f>
        <v>2400</v>
      </c>
      <c r="Y485" s="76">
        <f>VLOOKUP(B485,RPT_THUE!$B$5:$H$933,7,FALSE)</f>
        <v>0</v>
      </c>
      <c r="Z485" s="76">
        <f t="shared" si="9"/>
        <v>2400</v>
      </c>
      <c r="AA485" s="76">
        <f t="shared" si="10"/>
        <v>237600</v>
      </c>
      <c r="AB485" s="76"/>
      <c r="AC485" s="76"/>
      <c r="AD485" s="76">
        <f t="shared" si="15"/>
        <v>237600</v>
      </c>
      <c r="AE485" s="302">
        <v>237600</v>
      </c>
      <c r="AF485" s="338">
        <f t="shared" si="24"/>
        <v>0</v>
      </c>
      <c r="AG485" s="302"/>
      <c r="AH485" s="302"/>
      <c r="AI485" s="302"/>
      <c r="AJ485" s="302"/>
      <c r="AK485" s="302"/>
      <c r="AL485" s="302"/>
      <c r="AM485" s="302"/>
      <c r="AN485" s="302"/>
      <c r="AO485" s="302"/>
    </row>
    <row r="486" spans="1:41" ht="12.75" x14ac:dyDescent="0.2">
      <c r="A486" s="89">
        <f t="shared" si="25"/>
        <v>483</v>
      </c>
      <c r="B486" s="299">
        <f>GD_CHUNG!B488</f>
        <v>13790</v>
      </c>
      <c r="C486" s="299" t="str">
        <f>GD_CHUNG!C488</f>
        <v>Trần Đức Hạnh</v>
      </c>
      <c r="D486" s="299" t="str">
        <f>GD_CHUNG!D488</f>
        <v>Nhân viên cân bằng trọng tải nhóm 2</v>
      </c>
      <c r="E486" s="76" t="str">
        <f>GD_CHUNG!G488</f>
        <v>HDHV</v>
      </c>
      <c r="F486" s="317">
        <f>VLOOKUP(B486,GD_LCD_HS_LNS!$B$4:$E$1000,4,FALSE)</f>
        <v>3972000</v>
      </c>
      <c r="G486" s="76"/>
      <c r="H486" s="319">
        <f>VLOOKUP(B486,GD_CHAM_CONG!$C$481:$AN$997,38,FALSE)</f>
        <v>8</v>
      </c>
      <c r="I486" s="319">
        <f>VLOOKUP(B486,GD_CHAM_CONG!$C$6:$AS$997,39,FALSE)+VLOOKUP(B486,GD_CHAM_CONG!$C$6:$AS$997,40,FALSE)+VLOOKUP(B486,GD_CHAM_CONG!$C$6:$AS$997,41,FALSE)+VLOOKUP(B486,GD_CHAM_CONG!$C$6:$AS$997,42,FALSE)+VLOOKUP(B486,GD_CHAM_CONG!$C$6:$AS$997,43,FALSE)</f>
        <v>0</v>
      </c>
      <c r="J486" s="319">
        <f>VLOOKUP(B486,GD_CHAM_CONG!$C$6:$AV$997,44,FALSE)+VLOOKUP(B486,GD_CHAM_CONG!$C$6:$AV$997,45,FALSE)+VLOOKUP(B486,GD_CHAM_CONG!$C$6:$AV$997,46,FALSE)</f>
        <v>0</v>
      </c>
      <c r="K486" s="319">
        <f>VLOOKUP(B486,GD_CHAM_CONG!$C$6:$AW$997,47,FALSE)</f>
        <v>0</v>
      </c>
      <c r="L486" s="319">
        <f>VLOOKUP(B486,GD_CHAM_CONG!$C$6:$AZ$997,47,FALSE)+VLOOKUP(B486,GD_CHAM_CONG!$C$6:$AZ$997,48,FALSE)</f>
        <v>0</v>
      </c>
      <c r="M486" s="319">
        <f>VLOOKUP(B486,GD_CHAM_CONG!$C$6:$BF$997,50,FALSE)+VLOOKUP(B486,GD_CHAM_CONG!$C$6:$BF$997,51,FALSE)+VLOOKUP(B486,GD_CHAM_CONG!$C$6:$BF$997,52,FALSE)+VLOOKUP(B486,GD_CHAM_CONG!$C$6:$BF$997,53,FALSE)+VLOOKUP(B486,GD_CHAM_CONG!$C$6:$BF$997,54,FALSE)</f>
        <v>0</v>
      </c>
      <c r="N486" s="217">
        <f>VLOOKUP(B486,GD_CHAM_CONG!$C$480:$BJ$599,60,FALSE)</f>
        <v>1</v>
      </c>
      <c r="O486" s="76">
        <f>RPT_LNS_LUONG_CHE_DO!BA488</f>
        <v>240000</v>
      </c>
      <c r="P486" s="76">
        <f>VLOOKUP(B486,RPT_LNS_LUONG_CHE_DO!$B$5:$CA$989,78,FALSE)</f>
        <v>0</v>
      </c>
      <c r="Q486" s="76">
        <f>VLOOKUP(B486,RPT_PHU_CAP_TN!$B$5:$G$1000,6,FALSE)</f>
        <v>0</v>
      </c>
      <c r="R486" s="93">
        <v>0</v>
      </c>
      <c r="S486" s="76">
        <f>VLOOKUP(B486,RPT_LNS_LUONG_CHE_DO!$B$5:$BV$993,68,FALSE)+VLOOKUP(B486,RPT_LNS_LUONG_CHE_DO!$B$5:$BW$993,69,FALSE)</f>
        <v>0</v>
      </c>
      <c r="T486" s="76">
        <f t="shared" si="8"/>
        <v>240000</v>
      </c>
      <c r="U486" s="76">
        <f>VLOOKUP(B486,RPT_BAO_HIEM!$B$5:$N$1000,11,FALSE)</f>
        <v>0</v>
      </c>
      <c r="V486" s="76">
        <f>VLOOKUP(B486,RPT_BAO_HIEM!$B$5:$N$1000,12,FALSE)</f>
        <v>0</v>
      </c>
      <c r="W486" s="76">
        <f>VLOOKUP(B486,RPT_BAO_HIEM!$B$5:$N$1000,13,FALSE)</f>
        <v>0</v>
      </c>
      <c r="X486" s="320">
        <f>VLOOKUP(B486,RPT_DOAN_PHI!$B$481:$H$894,7,FALSE)</f>
        <v>2400</v>
      </c>
      <c r="Y486" s="76">
        <f>VLOOKUP(B486,RPT_THUE!$B$5:$H$933,7,FALSE)</f>
        <v>0</v>
      </c>
      <c r="Z486" s="76">
        <f t="shared" si="9"/>
        <v>2400</v>
      </c>
      <c r="AA486" s="76">
        <f t="shared" si="10"/>
        <v>237600</v>
      </c>
      <c r="AB486" s="76"/>
      <c r="AC486" s="76"/>
      <c r="AD486" s="76">
        <f t="shared" si="15"/>
        <v>237600</v>
      </c>
      <c r="AE486" s="302">
        <v>237600</v>
      </c>
      <c r="AF486" s="338">
        <f t="shared" si="24"/>
        <v>0</v>
      </c>
      <c r="AG486" s="302"/>
      <c r="AH486" s="302"/>
      <c r="AI486" s="302"/>
      <c r="AJ486" s="302"/>
      <c r="AK486" s="302"/>
      <c r="AL486" s="302"/>
      <c r="AM486" s="302"/>
      <c r="AN486" s="302"/>
      <c r="AO486" s="302"/>
    </row>
    <row r="487" spans="1:41" ht="12.75" x14ac:dyDescent="0.2">
      <c r="A487" s="89">
        <f t="shared" si="25"/>
        <v>484</v>
      </c>
      <c r="B487" s="299">
        <f>GD_CHUNG!B489</f>
        <v>13791</v>
      </c>
      <c r="C487" s="299" t="str">
        <f>GD_CHUNG!C489</f>
        <v>Nguyễn Danh Huy</v>
      </c>
      <c r="D487" s="299" t="str">
        <f>GD_CHUNG!D489</f>
        <v>Nhân viên cân bằng trọng tải nhóm 2</v>
      </c>
      <c r="E487" s="76" t="str">
        <f>GD_CHUNG!G489</f>
        <v>HDHV</v>
      </c>
      <c r="F487" s="317">
        <f>VLOOKUP(B487,GD_LCD_HS_LNS!$B$4:$E$1000,4,FALSE)</f>
        <v>3972000</v>
      </c>
      <c r="G487" s="76"/>
      <c r="H487" s="319">
        <f>VLOOKUP(B487,GD_CHAM_CONG!$C$481:$AN$997,38,FALSE)</f>
        <v>8</v>
      </c>
      <c r="I487" s="319">
        <f>VLOOKUP(B487,GD_CHAM_CONG!$C$6:$AS$997,39,FALSE)+VLOOKUP(B487,GD_CHAM_CONG!$C$6:$AS$997,40,FALSE)+VLOOKUP(B487,GD_CHAM_CONG!$C$6:$AS$997,41,FALSE)+VLOOKUP(B487,GD_CHAM_CONG!$C$6:$AS$997,42,FALSE)+VLOOKUP(B487,GD_CHAM_CONG!$C$6:$AS$997,43,FALSE)</f>
        <v>0</v>
      </c>
      <c r="J487" s="319">
        <f>VLOOKUP(B487,GD_CHAM_CONG!$C$6:$AV$997,44,FALSE)+VLOOKUP(B487,GD_CHAM_CONG!$C$6:$AV$997,45,FALSE)+VLOOKUP(B487,GD_CHAM_CONG!$C$6:$AV$997,46,FALSE)</f>
        <v>0</v>
      </c>
      <c r="K487" s="319">
        <f>VLOOKUP(B487,GD_CHAM_CONG!$C$6:$AW$997,47,FALSE)</f>
        <v>0</v>
      </c>
      <c r="L487" s="319">
        <f>VLOOKUP(B487,GD_CHAM_CONG!$C$6:$AZ$997,47,FALSE)+VLOOKUP(B487,GD_CHAM_CONG!$C$6:$AZ$997,48,FALSE)</f>
        <v>0</v>
      </c>
      <c r="M487" s="319">
        <f>VLOOKUP(B487,GD_CHAM_CONG!$C$6:$BF$997,50,FALSE)+VLOOKUP(B487,GD_CHAM_CONG!$C$6:$BF$997,51,FALSE)+VLOOKUP(B487,GD_CHAM_CONG!$C$6:$BF$997,52,FALSE)+VLOOKUP(B487,GD_CHAM_CONG!$C$6:$BF$997,53,FALSE)+VLOOKUP(B487,GD_CHAM_CONG!$C$6:$BF$997,54,FALSE)</f>
        <v>0</v>
      </c>
      <c r="N487" s="217">
        <f>VLOOKUP(B487,GD_CHAM_CONG!$C$480:$BJ$599,60,FALSE)</f>
        <v>1</v>
      </c>
      <c r="O487" s="76">
        <f>RPT_LNS_LUONG_CHE_DO!BA489</f>
        <v>240000</v>
      </c>
      <c r="P487" s="76">
        <f>VLOOKUP(B487,RPT_LNS_LUONG_CHE_DO!$B$5:$CA$989,78,FALSE)</f>
        <v>0</v>
      </c>
      <c r="Q487" s="76">
        <f>VLOOKUP(B487,RPT_PHU_CAP_TN!$B$5:$G$1000,6,FALSE)</f>
        <v>0</v>
      </c>
      <c r="R487" s="93">
        <v>0</v>
      </c>
      <c r="S487" s="76">
        <f>VLOOKUP(B487,RPT_LNS_LUONG_CHE_DO!$B$5:$BV$993,68,FALSE)+VLOOKUP(B487,RPT_LNS_LUONG_CHE_DO!$B$5:$BW$993,69,FALSE)</f>
        <v>0</v>
      </c>
      <c r="T487" s="76">
        <f t="shared" si="8"/>
        <v>240000</v>
      </c>
      <c r="U487" s="76">
        <f>VLOOKUP(B487,RPT_BAO_HIEM!$B$5:$N$1000,11,FALSE)</f>
        <v>0</v>
      </c>
      <c r="V487" s="76">
        <f>VLOOKUP(B487,RPT_BAO_HIEM!$B$5:$N$1000,12,FALSE)</f>
        <v>0</v>
      </c>
      <c r="W487" s="76">
        <f>VLOOKUP(B487,RPT_BAO_HIEM!$B$5:$N$1000,13,FALSE)</f>
        <v>0</v>
      </c>
      <c r="X487" s="320">
        <f>VLOOKUP(B487,RPT_DOAN_PHI!$B$481:$H$894,7,FALSE)</f>
        <v>2400</v>
      </c>
      <c r="Y487" s="76">
        <f>VLOOKUP(B487,RPT_THUE!$B$5:$H$933,7,FALSE)</f>
        <v>0</v>
      </c>
      <c r="Z487" s="76">
        <f t="shared" si="9"/>
        <v>2400</v>
      </c>
      <c r="AA487" s="76">
        <f t="shared" si="10"/>
        <v>237600</v>
      </c>
      <c r="AB487" s="76"/>
      <c r="AC487" s="76"/>
      <c r="AD487" s="76">
        <f t="shared" si="15"/>
        <v>237600</v>
      </c>
      <c r="AE487" s="302">
        <v>237600</v>
      </c>
      <c r="AF487" s="338">
        <f t="shared" si="24"/>
        <v>0</v>
      </c>
      <c r="AG487" s="302"/>
      <c r="AH487" s="302"/>
      <c r="AI487" s="302"/>
      <c r="AJ487" s="302"/>
      <c r="AK487" s="302"/>
      <c r="AL487" s="302"/>
      <c r="AM487" s="302"/>
      <c r="AN487" s="302"/>
      <c r="AO487" s="302"/>
    </row>
    <row r="488" spans="1:41" ht="12.75" x14ac:dyDescent="0.2">
      <c r="A488" s="89">
        <f t="shared" si="25"/>
        <v>485</v>
      </c>
      <c r="B488" s="299">
        <f>GD_CHUNG!B490</f>
        <v>13792</v>
      </c>
      <c r="C488" s="299" t="str">
        <f>GD_CHUNG!C490</f>
        <v>Lê Xuân Điệp</v>
      </c>
      <c r="D488" s="299" t="str">
        <f>GD_CHUNG!D490</f>
        <v>Nhân viên cân bằng trọng tải nhóm 2</v>
      </c>
      <c r="E488" s="76" t="str">
        <f>GD_CHUNG!G490</f>
        <v>HDHV</v>
      </c>
      <c r="F488" s="317">
        <f>VLOOKUP(B488,GD_LCD_HS_LNS!$B$4:$E$1000,4,FALSE)</f>
        <v>3972000</v>
      </c>
      <c r="G488" s="76"/>
      <c r="H488" s="319">
        <f>VLOOKUP(B488,GD_CHAM_CONG!$C$481:$AN$997,38,FALSE)</f>
        <v>8</v>
      </c>
      <c r="I488" s="319">
        <f>VLOOKUP(B488,GD_CHAM_CONG!$C$6:$AS$997,39,FALSE)+VLOOKUP(B488,GD_CHAM_CONG!$C$6:$AS$997,40,FALSE)+VLOOKUP(B488,GD_CHAM_CONG!$C$6:$AS$997,41,FALSE)+VLOOKUP(B488,GD_CHAM_CONG!$C$6:$AS$997,42,FALSE)+VLOOKUP(B488,GD_CHAM_CONG!$C$6:$AS$997,43,FALSE)</f>
        <v>0</v>
      </c>
      <c r="J488" s="319">
        <f>VLOOKUP(B488,GD_CHAM_CONG!$C$6:$AV$997,44,FALSE)+VLOOKUP(B488,GD_CHAM_CONG!$C$6:$AV$997,45,FALSE)+VLOOKUP(B488,GD_CHAM_CONG!$C$6:$AV$997,46,FALSE)</f>
        <v>0</v>
      </c>
      <c r="K488" s="319">
        <f>VLOOKUP(B488,GD_CHAM_CONG!$C$6:$AW$997,47,FALSE)</f>
        <v>0</v>
      </c>
      <c r="L488" s="319">
        <f>VLOOKUP(B488,GD_CHAM_CONG!$C$6:$AZ$997,47,FALSE)+VLOOKUP(B488,GD_CHAM_CONG!$C$6:$AZ$997,48,FALSE)</f>
        <v>0</v>
      </c>
      <c r="M488" s="319">
        <f>VLOOKUP(B488,GD_CHAM_CONG!$C$6:$BF$997,50,FALSE)+VLOOKUP(B488,GD_CHAM_CONG!$C$6:$BF$997,51,FALSE)+VLOOKUP(B488,GD_CHAM_CONG!$C$6:$BF$997,52,FALSE)+VLOOKUP(B488,GD_CHAM_CONG!$C$6:$BF$997,53,FALSE)+VLOOKUP(B488,GD_CHAM_CONG!$C$6:$BF$997,54,FALSE)</f>
        <v>0</v>
      </c>
      <c r="N488" s="217">
        <f>VLOOKUP(B488,GD_CHAM_CONG!$C$480:$BJ$599,60,FALSE)</f>
        <v>1</v>
      </c>
      <c r="O488" s="76">
        <f>RPT_LNS_LUONG_CHE_DO!BA490</f>
        <v>240000</v>
      </c>
      <c r="P488" s="76">
        <f>VLOOKUP(B488,RPT_LNS_LUONG_CHE_DO!$B$5:$CA$989,78,FALSE)</f>
        <v>0</v>
      </c>
      <c r="Q488" s="76">
        <f>VLOOKUP(B488,RPT_PHU_CAP_TN!$B$5:$G$1000,6,FALSE)</f>
        <v>0</v>
      </c>
      <c r="R488" s="93">
        <v>0</v>
      </c>
      <c r="S488" s="76">
        <f>VLOOKUP(B488,RPT_LNS_LUONG_CHE_DO!$B$5:$BV$993,68,FALSE)+VLOOKUP(B488,RPT_LNS_LUONG_CHE_DO!$B$5:$BW$993,69,FALSE)</f>
        <v>0</v>
      </c>
      <c r="T488" s="76">
        <f t="shared" si="8"/>
        <v>240000</v>
      </c>
      <c r="U488" s="76">
        <f>VLOOKUP(B488,RPT_BAO_HIEM!$B$5:$N$1000,11,FALSE)</f>
        <v>0</v>
      </c>
      <c r="V488" s="76">
        <f>VLOOKUP(B488,RPT_BAO_HIEM!$B$5:$N$1000,12,FALSE)</f>
        <v>0</v>
      </c>
      <c r="W488" s="76">
        <f>VLOOKUP(B488,RPT_BAO_HIEM!$B$5:$N$1000,13,FALSE)</f>
        <v>0</v>
      </c>
      <c r="X488" s="320">
        <f>VLOOKUP(B488,RPT_DOAN_PHI!$B$481:$H$894,7,FALSE)</f>
        <v>2400</v>
      </c>
      <c r="Y488" s="76">
        <f>VLOOKUP(B488,RPT_THUE!$B$5:$H$933,7,FALSE)</f>
        <v>0</v>
      </c>
      <c r="Z488" s="76">
        <f t="shared" si="9"/>
        <v>2400</v>
      </c>
      <c r="AA488" s="76">
        <f t="shared" si="10"/>
        <v>237600</v>
      </c>
      <c r="AB488" s="76"/>
      <c r="AC488" s="76"/>
      <c r="AD488" s="76">
        <f t="shared" si="15"/>
        <v>237600</v>
      </c>
      <c r="AE488" s="302">
        <v>237600</v>
      </c>
      <c r="AF488" s="338">
        <f t="shared" si="24"/>
        <v>0</v>
      </c>
      <c r="AG488" s="302"/>
      <c r="AH488" s="302"/>
      <c r="AI488" s="302"/>
      <c r="AJ488" s="302"/>
      <c r="AK488" s="302"/>
      <c r="AL488" s="302"/>
      <c r="AM488" s="302"/>
      <c r="AN488" s="302"/>
      <c r="AO488" s="302"/>
    </row>
    <row r="489" spans="1:41" ht="12.75" x14ac:dyDescent="0.2">
      <c r="A489" s="89">
        <f t="shared" si="25"/>
        <v>486</v>
      </c>
      <c r="B489" s="299">
        <f>GD_CHUNG!B491</f>
        <v>13793</v>
      </c>
      <c r="C489" s="299" t="str">
        <f>GD_CHUNG!C491</f>
        <v>Trần Hoàng Kiên</v>
      </c>
      <c r="D489" s="299" t="str">
        <f>GD_CHUNG!D491</f>
        <v>Nhân viên cân bằng trọng tải nhóm 2</v>
      </c>
      <c r="E489" s="76" t="str">
        <f>GD_CHUNG!G491</f>
        <v>HDHV</v>
      </c>
      <c r="F489" s="317">
        <f>VLOOKUP(B489,GD_LCD_HS_LNS!$B$4:$E$1000,4,FALSE)</f>
        <v>3972000</v>
      </c>
      <c r="G489" s="76"/>
      <c r="H489" s="319">
        <f>VLOOKUP(B489,GD_CHAM_CONG!$C$481:$AN$997,38,FALSE)</f>
        <v>8</v>
      </c>
      <c r="I489" s="319">
        <f>VLOOKUP(B489,GD_CHAM_CONG!$C$6:$AS$997,39,FALSE)+VLOOKUP(B489,GD_CHAM_CONG!$C$6:$AS$997,40,FALSE)+VLOOKUP(B489,GD_CHAM_CONG!$C$6:$AS$997,41,FALSE)+VLOOKUP(B489,GD_CHAM_CONG!$C$6:$AS$997,42,FALSE)+VLOOKUP(B489,GD_CHAM_CONG!$C$6:$AS$997,43,FALSE)</f>
        <v>0</v>
      </c>
      <c r="J489" s="319">
        <f>VLOOKUP(B489,GD_CHAM_CONG!$C$6:$AV$997,44,FALSE)+VLOOKUP(B489,GD_CHAM_CONG!$C$6:$AV$997,45,FALSE)+VLOOKUP(B489,GD_CHAM_CONG!$C$6:$AV$997,46,FALSE)</f>
        <v>0</v>
      </c>
      <c r="K489" s="319">
        <f>VLOOKUP(B489,GD_CHAM_CONG!$C$6:$AW$997,47,FALSE)</f>
        <v>0</v>
      </c>
      <c r="L489" s="319">
        <f>VLOOKUP(B489,GD_CHAM_CONG!$C$6:$AZ$997,47,FALSE)+VLOOKUP(B489,GD_CHAM_CONG!$C$6:$AZ$997,48,FALSE)</f>
        <v>0</v>
      </c>
      <c r="M489" s="319">
        <f>VLOOKUP(B489,GD_CHAM_CONG!$C$6:$BF$997,50,FALSE)+VLOOKUP(B489,GD_CHAM_CONG!$C$6:$BF$997,51,FALSE)+VLOOKUP(B489,GD_CHAM_CONG!$C$6:$BF$997,52,FALSE)+VLOOKUP(B489,GD_CHAM_CONG!$C$6:$BF$997,53,FALSE)+VLOOKUP(B489,GD_CHAM_CONG!$C$6:$BF$997,54,FALSE)</f>
        <v>0</v>
      </c>
      <c r="N489" s="217">
        <f>VLOOKUP(B489,GD_CHAM_CONG!$C$480:$BJ$599,60,FALSE)</f>
        <v>1</v>
      </c>
      <c r="O489" s="76">
        <f>RPT_LNS_LUONG_CHE_DO!BA491</f>
        <v>240000</v>
      </c>
      <c r="P489" s="76">
        <f>VLOOKUP(B489,RPT_LNS_LUONG_CHE_DO!$B$5:$CA$989,78,FALSE)</f>
        <v>0</v>
      </c>
      <c r="Q489" s="76">
        <f>VLOOKUP(B489,RPT_PHU_CAP_TN!$B$5:$G$1000,6,FALSE)</f>
        <v>0</v>
      </c>
      <c r="R489" s="93">
        <v>0</v>
      </c>
      <c r="S489" s="76">
        <f>VLOOKUP(B489,RPT_LNS_LUONG_CHE_DO!$B$5:$BV$993,68,FALSE)+VLOOKUP(B489,RPT_LNS_LUONG_CHE_DO!$B$5:$BW$993,69,FALSE)</f>
        <v>0</v>
      </c>
      <c r="T489" s="76">
        <f t="shared" si="8"/>
        <v>240000</v>
      </c>
      <c r="U489" s="76">
        <f>VLOOKUP(B489,RPT_BAO_HIEM!$B$5:$N$1000,11,FALSE)</f>
        <v>0</v>
      </c>
      <c r="V489" s="76">
        <f>VLOOKUP(B489,RPT_BAO_HIEM!$B$5:$N$1000,12,FALSE)</f>
        <v>0</v>
      </c>
      <c r="W489" s="76">
        <f>VLOOKUP(B489,RPT_BAO_HIEM!$B$5:$N$1000,13,FALSE)</f>
        <v>0</v>
      </c>
      <c r="X489" s="320">
        <f>VLOOKUP(B489,RPT_DOAN_PHI!$B$481:$H$894,7,FALSE)</f>
        <v>2400</v>
      </c>
      <c r="Y489" s="76">
        <f>VLOOKUP(B489,RPT_THUE!$B$5:$H$933,7,FALSE)</f>
        <v>0</v>
      </c>
      <c r="Z489" s="76">
        <f t="shared" si="9"/>
        <v>2400</v>
      </c>
      <c r="AA489" s="76">
        <f t="shared" si="10"/>
        <v>237600</v>
      </c>
      <c r="AB489" s="76"/>
      <c r="AC489" s="76"/>
      <c r="AD489" s="76">
        <f t="shared" si="15"/>
        <v>237600</v>
      </c>
      <c r="AE489" s="302">
        <v>237600</v>
      </c>
      <c r="AF489" s="338">
        <f t="shared" si="24"/>
        <v>0</v>
      </c>
      <c r="AG489" s="302"/>
      <c r="AH489" s="302"/>
      <c r="AI489" s="302"/>
      <c r="AJ489" s="302"/>
      <c r="AK489" s="302"/>
      <c r="AL489" s="302"/>
      <c r="AM489" s="302"/>
      <c r="AN489" s="302"/>
      <c r="AO489" s="302"/>
    </row>
    <row r="490" spans="1:41" ht="12.75" x14ac:dyDescent="0.2">
      <c r="A490" s="89">
        <f t="shared" si="25"/>
        <v>487</v>
      </c>
      <c r="B490" s="299">
        <f>GD_CHUNG!B492</f>
        <v>13794</v>
      </c>
      <c r="C490" s="299" t="str">
        <f>GD_CHUNG!C492</f>
        <v>Đặng Lê Minh</v>
      </c>
      <c r="D490" s="299" t="str">
        <f>GD_CHUNG!D492</f>
        <v>Nhân viên cân bằng trọng tải nhóm 2</v>
      </c>
      <c r="E490" s="76" t="str">
        <f>GD_CHUNG!G492</f>
        <v>HDHV</v>
      </c>
      <c r="F490" s="317">
        <f>VLOOKUP(B490,GD_LCD_HS_LNS!$B$4:$E$1000,4,FALSE)</f>
        <v>3972000</v>
      </c>
      <c r="G490" s="76"/>
      <c r="H490" s="319">
        <f>VLOOKUP(B490,GD_CHAM_CONG!$C$481:$AN$997,38,FALSE)</f>
        <v>8</v>
      </c>
      <c r="I490" s="319">
        <f>VLOOKUP(B490,GD_CHAM_CONG!$C$6:$AS$997,39,FALSE)+VLOOKUP(B490,GD_CHAM_CONG!$C$6:$AS$997,40,FALSE)+VLOOKUP(B490,GD_CHAM_CONG!$C$6:$AS$997,41,FALSE)+VLOOKUP(B490,GD_CHAM_CONG!$C$6:$AS$997,42,FALSE)+VLOOKUP(B490,GD_CHAM_CONG!$C$6:$AS$997,43,FALSE)</f>
        <v>0</v>
      </c>
      <c r="J490" s="319">
        <f>VLOOKUP(B490,GD_CHAM_CONG!$C$6:$AV$997,44,FALSE)+VLOOKUP(B490,GD_CHAM_CONG!$C$6:$AV$997,45,FALSE)+VLOOKUP(B490,GD_CHAM_CONG!$C$6:$AV$997,46,FALSE)</f>
        <v>0</v>
      </c>
      <c r="K490" s="319">
        <f>VLOOKUP(B490,GD_CHAM_CONG!$C$6:$AW$997,47,FALSE)</f>
        <v>0</v>
      </c>
      <c r="L490" s="319">
        <f>VLOOKUP(B490,GD_CHAM_CONG!$C$6:$AZ$997,47,FALSE)+VLOOKUP(B490,GD_CHAM_CONG!$C$6:$AZ$997,48,FALSE)</f>
        <v>0</v>
      </c>
      <c r="M490" s="319">
        <f>VLOOKUP(B490,GD_CHAM_CONG!$C$6:$BF$997,50,FALSE)+VLOOKUP(B490,GD_CHAM_CONG!$C$6:$BF$997,51,FALSE)+VLOOKUP(B490,GD_CHAM_CONG!$C$6:$BF$997,52,FALSE)+VLOOKUP(B490,GD_CHAM_CONG!$C$6:$BF$997,53,FALSE)+VLOOKUP(B490,GD_CHAM_CONG!$C$6:$BF$997,54,FALSE)</f>
        <v>0</v>
      </c>
      <c r="N490" s="217">
        <f>VLOOKUP(B490,GD_CHAM_CONG!$C$480:$BJ$599,60,FALSE)</f>
        <v>1</v>
      </c>
      <c r="O490" s="76">
        <f>RPT_LNS_LUONG_CHE_DO!BA492</f>
        <v>240000</v>
      </c>
      <c r="P490" s="76">
        <f>VLOOKUP(B490,RPT_LNS_LUONG_CHE_DO!$B$5:$CA$989,78,FALSE)</f>
        <v>0</v>
      </c>
      <c r="Q490" s="76">
        <f>VLOOKUP(B490,RPT_PHU_CAP_TN!$B$5:$G$1000,6,FALSE)</f>
        <v>0</v>
      </c>
      <c r="R490" s="93">
        <v>0</v>
      </c>
      <c r="S490" s="76">
        <f>VLOOKUP(B490,RPT_LNS_LUONG_CHE_DO!$B$5:$BV$993,68,FALSE)+VLOOKUP(B490,RPT_LNS_LUONG_CHE_DO!$B$5:$BW$993,69,FALSE)</f>
        <v>0</v>
      </c>
      <c r="T490" s="76">
        <f t="shared" si="8"/>
        <v>240000</v>
      </c>
      <c r="U490" s="76">
        <f>VLOOKUP(B490,RPT_BAO_HIEM!$B$5:$N$1000,11,FALSE)</f>
        <v>0</v>
      </c>
      <c r="V490" s="76">
        <f>VLOOKUP(B490,RPT_BAO_HIEM!$B$5:$N$1000,12,FALSE)</f>
        <v>0</v>
      </c>
      <c r="W490" s="76">
        <f>VLOOKUP(B490,RPT_BAO_HIEM!$B$5:$N$1000,13,FALSE)</f>
        <v>0</v>
      </c>
      <c r="X490" s="320">
        <f>VLOOKUP(B490,RPT_DOAN_PHI!$B$481:$H$894,7,FALSE)</f>
        <v>2400</v>
      </c>
      <c r="Y490" s="76">
        <f>VLOOKUP(B490,RPT_THUE!$B$5:$H$933,7,FALSE)</f>
        <v>0</v>
      </c>
      <c r="Z490" s="76">
        <f t="shared" si="9"/>
        <v>2400</v>
      </c>
      <c r="AA490" s="76">
        <f t="shared" si="10"/>
        <v>237600</v>
      </c>
      <c r="AB490" s="76"/>
      <c r="AC490" s="76"/>
      <c r="AD490" s="76">
        <f t="shared" si="15"/>
        <v>237600</v>
      </c>
      <c r="AE490" s="302">
        <v>237600</v>
      </c>
      <c r="AF490" s="338">
        <f t="shared" si="24"/>
        <v>0</v>
      </c>
      <c r="AG490" s="302"/>
      <c r="AH490" s="302"/>
      <c r="AI490" s="302"/>
      <c r="AJ490" s="302"/>
      <c r="AK490" s="302"/>
      <c r="AL490" s="302"/>
      <c r="AM490" s="302"/>
      <c r="AN490" s="302"/>
      <c r="AO490" s="302"/>
    </row>
    <row r="491" spans="1:41" ht="12.75" x14ac:dyDescent="0.2">
      <c r="A491" s="89">
        <f t="shared" si="25"/>
        <v>488</v>
      </c>
      <c r="B491" s="299">
        <f>GD_CHUNG!B493</f>
        <v>201503</v>
      </c>
      <c r="C491" s="299" t="str">
        <f>GD_CHUNG!C493</f>
        <v>Nguyễn Việt Hà</v>
      </c>
      <c r="D491" s="299" t="str">
        <f>GD_CHUNG!D493</f>
        <v>Nhân viên cân bằng trọng tải nhóm 2</v>
      </c>
      <c r="E491" s="76" t="str">
        <f>GD_CHUNG!G493</f>
        <v>HDHV</v>
      </c>
      <c r="F491" s="317">
        <f>VLOOKUP(B491,GD_LCD_HS_LNS!$B$4:$E$1000,4,FALSE)</f>
        <v>3972000</v>
      </c>
      <c r="G491" s="76"/>
      <c r="H491" s="319">
        <f>VLOOKUP(B491,GD_CHAM_CONG!$C$481:$AN$997,38,FALSE)</f>
        <v>8</v>
      </c>
      <c r="I491" s="319">
        <f>VLOOKUP(B491,GD_CHAM_CONG!$C$6:$AS$997,39,FALSE)+VLOOKUP(B491,GD_CHAM_CONG!$C$6:$AS$997,40,FALSE)+VLOOKUP(B491,GD_CHAM_CONG!$C$6:$AS$997,41,FALSE)+VLOOKUP(B491,GD_CHAM_CONG!$C$6:$AS$997,42,FALSE)+VLOOKUP(B491,GD_CHAM_CONG!$C$6:$AS$997,43,FALSE)</f>
        <v>0</v>
      </c>
      <c r="J491" s="319">
        <f>VLOOKUP(B491,GD_CHAM_CONG!$C$6:$AV$997,44,FALSE)+VLOOKUP(B491,GD_CHAM_CONG!$C$6:$AV$997,45,FALSE)+VLOOKUP(B491,GD_CHAM_CONG!$C$6:$AV$997,46,FALSE)</f>
        <v>0</v>
      </c>
      <c r="K491" s="319">
        <f>VLOOKUP(B491,GD_CHAM_CONG!$C$6:$AW$997,47,FALSE)</f>
        <v>0</v>
      </c>
      <c r="L491" s="319">
        <f>VLOOKUP(B491,GD_CHAM_CONG!$C$6:$AZ$997,47,FALSE)+VLOOKUP(B491,GD_CHAM_CONG!$C$6:$AZ$997,48,FALSE)</f>
        <v>0</v>
      </c>
      <c r="M491" s="319">
        <f>VLOOKUP(B491,GD_CHAM_CONG!$C$6:$BF$997,50,FALSE)+VLOOKUP(B491,GD_CHAM_CONG!$C$6:$BF$997,51,FALSE)+VLOOKUP(B491,GD_CHAM_CONG!$C$6:$BF$997,52,FALSE)+VLOOKUP(B491,GD_CHAM_CONG!$C$6:$BF$997,53,FALSE)+VLOOKUP(B491,GD_CHAM_CONG!$C$6:$BF$997,54,FALSE)</f>
        <v>0</v>
      </c>
      <c r="N491" s="217">
        <f>VLOOKUP(B491,GD_CHAM_CONG!$C$480:$BJ$599,60,FALSE)</f>
        <v>1</v>
      </c>
      <c r="O491" s="76">
        <f>RPT_LNS_LUONG_CHE_DO!BA493</f>
        <v>240000</v>
      </c>
      <c r="P491" s="76">
        <f>VLOOKUP(B491,RPT_LNS_LUONG_CHE_DO!$B$5:$CA$989,78,FALSE)</f>
        <v>0</v>
      </c>
      <c r="Q491" s="76">
        <f>VLOOKUP(B491,RPT_PHU_CAP_TN!$B$5:$G$1000,6,FALSE)</f>
        <v>0</v>
      </c>
      <c r="R491" s="93">
        <v>0</v>
      </c>
      <c r="S491" s="76">
        <f>VLOOKUP(B491,RPT_LNS_LUONG_CHE_DO!$B$5:$BV$993,68,FALSE)+VLOOKUP(B491,RPT_LNS_LUONG_CHE_DO!$B$5:$BW$993,69,FALSE)</f>
        <v>0</v>
      </c>
      <c r="T491" s="76">
        <f t="shared" si="8"/>
        <v>240000</v>
      </c>
      <c r="U491" s="76">
        <f>VLOOKUP(B491,RPT_BAO_HIEM!$B$5:$N$1000,11,FALSE)</f>
        <v>0</v>
      </c>
      <c r="V491" s="76">
        <f>VLOOKUP(B491,RPT_BAO_HIEM!$B$5:$N$1000,12,FALSE)</f>
        <v>0</v>
      </c>
      <c r="W491" s="76">
        <f>VLOOKUP(B491,RPT_BAO_HIEM!$B$5:$N$1000,13,FALSE)</f>
        <v>0</v>
      </c>
      <c r="X491" s="320">
        <f>VLOOKUP(B491,RPT_DOAN_PHI!$B$481:$H$894,7,FALSE)</f>
        <v>2400</v>
      </c>
      <c r="Y491" s="76">
        <f>VLOOKUP(B491,RPT_THUE!$B$5:$H$933,7,FALSE)</f>
        <v>0</v>
      </c>
      <c r="Z491" s="76">
        <f t="shared" si="9"/>
        <v>2400</v>
      </c>
      <c r="AA491" s="76">
        <f t="shared" si="10"/>
        <v>237600</v>
      </c>
      <c r="AB491" s="76"/>
      <c r="AC491" s="76"/>
      <c r="AD491" s="76">
        <f t="shared" si="15"/>
        <v>237600</v>
      </c>
      <c r="AE491" s="302">
        <v>237600</v>
      </c>
      <c r="AF491" s="338">
        <f t="shared" si="24"/>
        <v>0</v>
      </c>
      <c r="AG491" s="302"/>
      <c r="AH491" s="302"/>
      <c r="AI491" s="302"/>
      <c r="AJ491" s="302"/>
      <c r="AK491" s="302"/>
      <c r="AL491" s="302"/>
      <c r="AM491" s="302"/>
      <c r="AN491" s="302"/>
      <c r="AO491" s="302"/>
    </row>
    <row r="492" spans="1:41" ht="12.75" x14ac:dyDescent="0.2">
      <c r="A492" s="89">
        <f t="shared" si="25"/>
        <v>489</v>
      </c>
      <c r="B492" s="299">
        <f>GD_CHUNG!B494</f>
        <v>201504</v>
      </c>
      <c r="C492" s="299" t="str">
        <f>GD_CHUNG!C494</f>
        <v>Lê Khánh Toàn</v>
      </c>
      <c r="D492" s="299" t="str">
        <f>GD_CHUNG!D494</f>
        <v>Nhân viên cân bằng trọng tải nhóm 2</v>
      </c>
      <c r="E492" s="76" t="str">
        <f>GD_CHUNG!G494</f>
        <v>HDHV</v>
      </c>
      <c r="F492" s="317">
        <f>VLOOKUP(B492,GD_LCD_HS_LNS!$B$4:$E$1000,4,FALSE)</f>
        <v>3972000</v>
      </c>
      <c r="G492" s="76"/>
      <c r="H492" s="319">
        <f>VLOOKUP(B492,GD_CHAM_CONG!$C$481:$AN$997,38,FALSE)</f>
        <v>8</v>
      </c>
      <c r="I492" s="319">
        <f>VLOOKUP(B492,GD_CHAM_CONG!$C$6:$AS$997,39,FALSE)+VLOOKUP(B492,GD_CHAM_CONG!$C$6:$AS$997,40,FALSE)+VLOOKUP(B492,GD_CHAM_CONG!$C$6:$AS$997,41,FALSE)+VLOOKUP(B492,GD_CHAM_CONG!$C$6:$AS$997,42,FALSE)+VLOOKUP(B492,GD_CHAM_CONG!$C$6:$AS$997,43,FALSE)</f>
        <v>0</v>
      </c>
      <c r="J492" s="319">
        <f>VLOOKUP(B492,GD_CHAM_CONG!$C$6:$AV$997,44,FALSE)+VLOOKUP(B492,GD_CHAM_CONG!$C$6:$AV$997,45,FALSE)+VLOOKUP(B492,GD_CHAM_CONG!$C$6:$AV$997,46,FALSE)</f>
        <v>0</v>
      </c>
      <c r="K492" s="319">
        <f>VLOOKUP(B492,GD_CHAM_CONG!$C$6:$AW$997,47,FALSE)</f>
        <v>0</v>
      </c>
      <c r="L492" s="319">
        <f>VLOOKUP(B492,GD_CHAM_CONG!$C$6:$AZ$997,47,FALSE)+VLOOKUP(B492,GD_CHAM_CONG!$C$6:$AZ$997,48,FALSE)</f>
        <v>0</v>
      </c>
      <c r="M492" s="319">
        <f>VLOOKUP(B492,GD_CHAM_CONG!$C$6:$BF$997,50,FALSE)+VLOOKUP(B492,GD_CHAM_CONG!$C$6:$BF$997,51,FALSE)+VLOOKUP(B492,GD_CHAM_CONG!$C$6:$BF$997,52,FALSE)+VLOOKUP(B492,GD_CHAM_CONG!$C$6:$BF$997,53,FALSE)+VLOOKUP(B492,GD_CHAM_CONG!$C$6:$BF$997,54,FALSE)</f>
        <v>0</v>
      </c>
      <c r="N492" s="217">
        <f>VLOOKUP(B492,GD_CHAM_CONG!$C$480:$BJ$599,60,FALSE)</f>
        <v>1</v>
      </c>
      <c r="O492" s="76">
        <f>RPT_LNS_LUONG_CHE_DO!BA494</f>
        <v>240000</v>
      </c>
      <c r="P492" s="76">
        <f>VLOOKUP(B492,RPT_LNS_LUONG_CHE_DO!$B$5:$CA$989,78,FALSE)</f>
        <v>0</v>
      </c>
      <c r="Q492" s="76">
        <f>VLOOKUP(B492,RPT_PHU_CAP_TN!$B$5:$G$1000,6,FALSE)</f>
        <v>0</v>
      </c>
      <c r="R492" s="93">
        <v>0</v>
      </c>
      <c r="S492" s="76">
        <f>VLOOKUP(B492,RPT_LNS_LUONG_CHE_DO!$B$5:$BV$993,68,FALSE)+VLOOKUP(B492,RPT_LNS_LUONG_CHE_DO!$B$5:$BW$993,69,FALSE)</f>
        <v>0</v>
      </c>
      <c r="T492" s="76">
        <f t="shared" si="8"/>
        <v>240000</v>
      </c>
      <c r="U492" s="76">
        <f>VLOOKUP(B492,RPT_BAO_HIEM!$B$5:$N$1000,11,FALSE)</f>
        <v>0</v>
      </c>
      <c r="V492" s="76">
        <f>VLOOKUP(B492,RPT_BAO_HIEM!$B$5:$N$1000,12,FALSE)</f>
        <v>0</v>
      </c>
      <c r="W492" s="76">
        <f>VLOOKUP(B492,RPT_BAO_HIEM!$B$5:$N$1000,13,FALSE)</f>
        <v>0</v>
      </c>
      <c r="X492" s="320">
        <f>VLOOKUP(B492,RPT_DOAN_PHI!$B$481:$H$894,7,FALSE)</f>
        <v>2400</v>
      </c>
      <c r="Y492" s="76">
        <f>VLOOKUP(B492,RPT_THUE!$B$5:$H$933,7,FALSE)</f>
        <v>0</v>
      </c>
      <c r="Z492" s="76">
        <f t="shared" si="9"/>
        <v>2400</v>
      </c>
      <c r="AA492" s="76">
        <f t="shared" si="10"/>
        <v>237600</v>
      </c>
      <c r="AB492" s="76"/>
      <c r="AC492" s="76"/>
      <c r="AD492" s="76">
        <f t="shared" si="15"/>
        <v>237600</v>
      </c>
      <c r="AE492" s="302">
        <v>237600</v>
      </c>
      <c r="AF492" s="338">
        <f t="shared" si="24"/>
        <v>0</v>
      </c>
      <c r="AG492" s="302"/>
      <c r="AH492" s="302"/>
      <c r="AI492" s="302"/>
      <c r="AJ492" s="302"/>
      <c r="AK492" s="302"/>
      <c r="AL492" s="302"/>
      <c r="AM492" s="302"/>
      <c r="AN492" s="302"/>
      <c r="AO492" s="302"/>
    </row>
    <row r="493" spans="1:41" ht="12.75" x14ac:dyDescent="0.2">
      <c r="A493" s="89">
        <f t="shared" si="25"/>
        <v>490</v>
      </c>
      <c r="B493" s="299">
        <f>GD_CHUNG!B495</f>
        <v>13753</v>
      </c>
      <c r="C493" s="299" t="str">
        <f>GD_CHUNG!C495</f>
        <v>Phan Thanh Hà</v>
      </c>
      <c r="D493" s="299" t="str">
        <f>GD_CHUNG!D495</f>
        <v>Nhân viên phục vụ hành khách</v>
      </c>
      <c r="E493" s="76" t="str">
        <f>GD_CHUNG!G495</f>
        <v>HDHV</v>
      </c>
      <c r="F493" s="317">
        <f>VLOOKUP(B493,GD_LCD_HS_LNS!$B$4:$E$1000,4,FALSE)</f>
        <v>3875000</v>
      </c>
      <c r="G493" s="76"/>
      <c r="H493" s="319">
        <f>VLOOKUP(B493,GD_CHAM_CONG!$C$481:$AN$997,38,FALSE)</f>
        <v>17</v>
      </c>
      <c r="I493" s="319">
        <f>VLOOKUP(B493,GD_CHAM_CONG!$C$6:$AS$997,39,FALSE)+VLOOKUP(B493,GD_CHAM_CONG!$C$6:$AS$997,40,FALSE)+VLOOKUP(B493,GD_CHAM_CONG!$C$6:$AS$997,41,FALSE)+VLOOKUP(B493,GD_CHAM_CONG!$C$6:$AS$997,42,FALSE)+VLOOKUP(B493,GD_CHAM_CONG!$C$6:$AS$997,43,FALSE)</f>
        <v>0</v>
      </c>
      <c r="J493" s="319">
        <f>VLOOKUP(B493,GD_CHAM_CONG!$C$6:$AV$997,44,FALSE)+VLOOKUP(B493,GD_CHAM_CONG!$C$6:$AV$997,45,FALSE)+VLOOKUP(B493,GD_CHAM_CONG!$C$6:$AV$997,46,FALSE)</f>
        <v>0</v>
      </c>
      <c r="K493" s="319">
        <f>VLOOKUP(B493,GD_CHAM_CONG!$C$6:$AW$997,47,FALSE)</f>
        <v>0</v>
      </c>
      <c r="L493" s="319">
        <f>VLOOKUP(B493,GD_CHAM_CONG!$C$6:$AZ$997,47,FALSE)+VLOOKUP(B493,GD_CHAM_CONG!$C$6:$AZ$997,48,FALSE)</f>
        <v>0</v>
      </c>
      <c r="M493" s="319">
        <f>VLOOKUP(B493,GD_CHAM_CONG!$C$6:$BF$997,50,FALSE)+VLOOKUP(B493,GD_CHAM_CONG!$C$6:$BF$997,51,FALSE)+VLOOKUP(B493,GD_CHAM_CONG!$C$6:$BF$997,52,FALSE)+VLOOKUP(B493,GD_CHAM_CONG!$C$6:$BF$997,53,FALSE)+VLOOKUP(B493,GD_CHAM_CONG!$C$6:$BF$997,54,FALSE)</f>
        <v>0</v>
      </c>
      <c r="N493" s="217">
        <f>VLOOKUP(B493,GD_CHAM_CONG!$C$480:$BJ$599,60,FALSE)</f>
        <v>1</v>
      </c>
      <c r="O493" s="76">
        <f>RPT_LNS_LUONG_CHE_DO!BA495</f>
        <v>510000</v>
      </c>
      <c r="P493" s="76">
        <f>VLOOKUP(B493,RPT_LNS_LUONG_CHE_DO!$B$5:$CA$989,78,FALSE)</f>
        <v>0</v>
      </c>
      <c r="Q493" s="76">
        <f>VLOOKUP(B493,RPT_PHU_CAP_TN!$B$5:$G$1000,6,FALSE)</f>
        <v>0</v>
      </c>
      <c r="R493" s="93">
        <v>0</v>
      </c>
      <c r="S493" s="76">
        <f>VLOOKUP(B493,RPT_LNS_LUONG_CHE_DO!$B$5:$BV$993,68,FALSE)+VLOOKUP(B493,RPT_LNS_LUONG_CHE_DO!$B$5:$BW$993,69,FALSE)</f>
        <v>0</v>
      </c>
      <c r="T493" s="76">
        <f t="shared" si="8"/>
        <v>510000</v>
      </c>
      <c r="U493" s="76">
        <f>VLOOKUP(B493,RPT_BAO_HIEM!$B$5:$N$1000,11,FALSE)</f>
        <v>0</v>
      </c>
      <c r="V493" s="76">
        <f>VLOOKUP(B493,RPT_BAO_HIEM!$B$5:$N$1000,12,FALSE)</f>
        <v>0</v>
      </c>
      <c r="W493" s="76">
        <f>VLOOKUP(B493,RPT_BAO_HIEM!$B$5:$N$1000,13,FALSE)</f>
        <v>0</v>
      </c>
      <c r="X493" s="320">
        <f>VLOOKUP(B493,RPT_DOAN_PHI!$B$481:$H$894,7,FALSE)</f>
        <v>5100</v>
      </c>
      <c r="Y493" s="76">
        <f>VLOOKUP(B493,RPT_THUE!$B$5:$H$933,7,FALSE)</f>
        <v>0</v>
      </c>
      <c r="Z493" s="76">
        <f t="shared" si="9"/>
        <v>5100</v>
      </c>
      <c r="AA493" s="76">
        <f t="shared" si="10"/>
        <v>504900</v>
      </c>
      <c r="AB493" s="76"/>
      <c r="AC493" s="76"/>
      <c r="AD493" s="76">
        <f t="shared" si="15"/>
        <v>504900</v>
      </c>
      <c r="AE493" s="302">
        <v>504900</v>
      </c>
      <c r="AF493" s="338">
        <f t="shared" si="24"/>
        <v>0</v>
      </c>
      <c r="AG493" s="302"/>
      <c r="AH493" s="302"/>
      <c r="AI493" s="302"/>
      <c r="AJ493" s="302"/>
      <c r="AK493" s="302"/>
      <c r="AL493" s="302"/>
      <c r="AM493" s="302"/>
      <c r="AN493" s="302"/>
      <c r="AO493" s="302"/>
    </row>
    <row r="494" spans="1:41" ht="12.75" x14ac:dyDescent="0.2">
      <c r="A494" s="89">
        <f t="shared" si="25"/>
        <v>491</v>
      </c>
      <c r="B494" s="299">
        <f>GD_CHUNG!B496</f>
        <v>13758</v>
      </c>
      <c r="C494" s="299" t="str">
        <f>GD_CHUNG!C496</f>
        <v>Trần Vân Anh</v>
      </c>
      <c r="D494" s="299" t="str">
        <f>GD_CHUNG!D496</f>
        <v>Nhân viên phục vụ hành khách</v>
      </c>
      <c r="E494" s="76" t="str">
        <f>GD_CHUNG!G496</f>
        <v>HDHV</v>
      </c>
      <c r="F494" s="317">
        <f>VLOOKUP(B494,GD_LCD_HS_LNS!$B$4:$E$1000,4,FALSE)</f>
        <v>3875000</v>
      </c>
      <c r="G494" s="76"/>
      <c r="H494" s="319">
        <f>VLOOKUP(B494,GD_CHAM_CONG!$C$481:$AN$997,38,FALSE)</f>
        <v>17</v>
      </c>
      <c r="I494" s="319">
        <f>VLOOKUP(B494,GD_CHAM_CONG!$C$6:$AS$997,39,FALSE)+VLOOKUP(B494,GD_CHAM_CONG!$C$6:$AS$997,40,FALSE)+VLOOKUP(B494,GD_CHAM_CONG!$C$6:$AS$997,41,FALSE)+VLOOKUP(B494,GD_CHAM_CONG!$C$6:$AS$997,42,FALSE)+VLOOKUP(B494,GD_CHAM_CONG!$C$6:$AS$997,43,FALSE)</f>
        <v>0</v>
      </c>
      <c r="J494" s="319">
        <f>VLOOKUP(B494,GD_CHAM_CONG!$C$6:$AV$997,44,FALSE)+VLOOKUP(B494,GD_CHAM_CONG!$C$6:$AV$997,45,FALSE)+VLOOKUP(B494,GD_CHAM_CONG!$C$6:$AV$997,46,FALSE)</f>
        <v>0</v>
      </c>
      <c r="K494" s="319">
        <f>VLOOKUP(B494,GD_CHAM_CONG!$C$6:$AW$997,47,FALSE)</f>
        <v>0</v>
      </c>
      <c r="L494" s="319">
        <f>VLOOKUP(B494,GD_CHAM_CONG!$C$6:$AZ$997,47,FALSE)+VLOOKUP(B494,GD_CHAM_CONG!$C$6:$AZ$997,48,FALSE)</f>
        <v>0</v>
      </c>
      <c r="M494" s="319">
        <f>VLOOKUP(B494,GD_CHAM_CONG!$C$6:$BF$997,50,FALSE)+VLOOKUP(B494,GD_CHAM_CONG!$C$6:$BF$997,51,FALSE)+VLOOKUP(B494,GD_CHAM_CONG!$C$6:$BF$997,52,FALSE)+VLOOKUP(B494,GD_CHAM_CONG!$C$6:$BF$997,53,FALSE)+VLOOKUP(B494,GD_CHAM_CONG!$C$6:$BF$997,54,FALSE)</f>
        <v>0</v>
      </c>
      <c r="N494" s="217">
        <f>VLOOKUP(B494,GD_CHAM_CONG!$C$480:$BJ$599,60,FALSE)</f>
        <v>1</v>
      </c>
      <c r="O494" s="76">
        <f>RPT_LNS_LUONG_CHE_DO!BA496</f>
        <v>510000</v>
      </c>
      <c r="P494" s="76">
        <f>VLOOKUP(B494,RPT_LNS_LUONG_CHE_DO!$B$5:$CA$989,78,FALSE)</f>
        <v>0</v>
      </c>
      <c r="Q494" s="76">
        <f>VLOOKUP(B494,RPT_PHU_CAP_TN!$B$5:$G$1000,6,FALSE)</f>
        <v>0</v>
      </c>
      <c r="R494" s="93">
        <v>0</v>
      </c>
      <c r="S494" s="76">
        <f>VLOOKUP(B494,RPT_LNS_LUONG_CHE_DO!$B$5:$BV$993,68,FALSE)+VLOOKUP(B494,RPT_LNS_LUONG_CHE_DO!$B$5:$BW$993,69,FALSE)</f>
        <v>0</v>
      </c>
      <c r="T494" s="76">
        <f t="shared" si="8"/>
        <v>510000</v>
      </c>
      <c r="U494" s="76">
        <f>VLOOKUP(B494,RPT_BAO_HIEM!$B$5:$N$1000,11,FALSE)</f>
        <v>0</v>
      </c>
      <c r="V494" s="76">
        <f>VLOOKUP(B494,RPT_BAO_HIEM!$B$5:$N$1000,12,FALSE)</f>
        <v>0</v>
      </c>
      <c r="W494" s="76">
        <f>VLOOKUP(B494,RPT_BAO_HIEM!$B$5:$N$1000,13,FALSE)</f>
        <v>0</v>
      </c>
      <c r="X494" s="320">
        <f>VLOOKUP(B494,RPT_DOAN_PHI!$B$481:$H$894,7,FALSE)</f>
        <v>5100</v>
      </c>
      <c r="Y494" s="76">
        <f>VLOOKUP(B494,RPT_THUE!$B$5:$H$933,7,FALSE)</f>
        <v>0</v>
      </c>
      <c r="Z494" s="76">
        <f t="shared" si="9"/>
        <v>5100</v>
      </c>
      <c r="AA494" s="76">
        <f t="shared" si="10"/>
        <v>504900</v>
      </c>
      <c r="AB494" s="76"/>
      <c r="AC494" s="76"/>
      <c r="AD494" s="76">
        <f t="shared" si="15"/>
        <v>504900</v>
      </c>
      <c r="AE494" s="302">
        <v>504900</v>
      </c>
      <c r="AF494" s="338">
        <f t="shared" si="24"/>
        <v>0</v>
      </c>
      <c r="AG494" s="302"/>
      <c r="AH494" s="302"/>
      <c r="AI494" s="302"/>
      <c r="AJ494" s="302"/>
      <c r="AK494" s="302"/>
      <c r="AL494" s="302"/>
      <c r="AM494" s="302"/>
      <c r="AN494" s="302"/>
      <c r="AO494" s="302"/>
    </row>
    <row r="495" spans="1:41" ht="12.75" x14ac:dyDescent="0.2">
      <c r="A495" s="89">
        <f t="shared" si="25"/>
        <v>492</v>
      </c>
      <c r="B495" s="299">
        <f>GD_CHUNG!B497</f>
        <v>13759</v>
      </c>
      <c r="C495" s="299" t="str">
        <f>GD_CHUNG!C497</f>
        <v>Nguyễn Thị Thanh Loan</v>
      </c>
      <c r="D495" s="299" t="str">
        <f>GD_CHUNG!D497</f>
        <v>Nhân viên phục vụ hành khách</v>
      </c>
      <c r="E495" s="76" t="str">
        <f>GD_CHUNG!G497</f>
        <v>HDHV</v>
      </c>
      <c r="F495" s="317">
        <f>VLOOKUP(B495,GD_LCD_HS_LNS!$B$4:$E$1000,4,FALSE)</f>
        <v>3875000</v>
      </c>
      <c r="G495" s="76"/>
      <c r="H495" s="319">
        <f>VLOOKUP(B495,GD_CHAM_CONG!$C$481:$AN$997,38,FALSE)</f>
        <v>17</v>
      </c>
      <c r="I495" s="319">
        <f>VLOOKUP(B495,GD_CHAM_CONG!$C$6:$AS$997,39,FALSE)+VLOOKUP(B495,GD_CHAM_CONG!$C$6:$AS$997,40,FALSE)+VLOOKUP(B495,GD_CHAM_CONG!$C$6:$AS$997,41,FALSE)+VLOOKUP(B495,GD_CHAM_CONG!$C$6:$AS$997,42,FALSE)+VLOOKUP(B495,GD_CHAM_CONG!$C$6:$AS$997,43,FALSE)</f>
        <v>0</v>
      </c>
      <c r="J495" s="319">
        <f>VLOOKUP(B495,GD_CHAM_CONG!$C$6:$AV$997,44,FALSE)+VLOOKUP(B495,GD_CHAM_CONG!$C$6:$AV$997,45,FALSE)+VLOOKUP(B495,GD_CHAM_CONG!$C$6:$AV$997,46,FALSE)</f>
        <v>0</v>
      </c>
      <c r="K495" s="319">
        <f>VLOOKUP(B495,GD_CHAM_CONG!$C$6:$AW$997,47,FALSE)</f>
        <v>0</v>
      </c>
      <c r="L495" s="319">
        <f>VLOOKUP(B495,GD_CHAM_CONG!$C$6:$AZ$997,47,FALSE)+VLOOKUP(B495,GD_CHAM_CONG!$C$6:$AZ$997,48,FALSE)</f>
        <v>0</v>
      </c>
      <c r="M495" s="319">
        <f>VLOOKUP(B495,GD_CHAM_CONG!$C$6:$BF$997,50,FALSE)+VLOOKUP(B495,GD_CHAM_CONG!$C$6:$BF$997,51,FALSE)+VLOOKUP(B495,GD_CHAM_CONG!$C$6:$BF$997,52,FALSE)+VLOOKUP(B495,GD_CHAM_CONG!$C$6:$BF$997,53,FALSE)+VLOOKUP(B495,GD_CHAM_CONG!$C$6:$BF$997,54,FALSE)</f>
        <v>0</v>
      </c>
      <c r="N495" s="217">
        <f>VLOOKUP(B495,GD_CHAM_CONG!$C$480:$BJ$599,60,FALSE)</f>
        <v>1</v>
      </c>
      <c r="O495" s="76">
        <f>RPT_LNS_LUONG_CHE_DO!BA497</f>
        <v>510000</v>
      </c>
      <c r="P495" s="76">
        <f>VLOOKUP(B495,RPT_LNS_LUONG_CHE_DO!$B$5:$CA$989,78,FALSE)</f>
        <v>0</v>
      </c>
      <c r="Q495" s="76">
        <f>VLOOKUP(B495,RPT_PHU_CAP_TN!$B$5:$G$1000,6,FALSE)</f>
        <v>0</v>
      </c>
      <c r="R495" s="93">
        <v>0</v>
      </c>
      <c r="S495" s="76">
        <f>VLOOKUP(B495,RPT_LNS_LUONG_CHE_DO!$B$5:$BV$993,68,FALSE)+VLOOKUP(B495,RPT_LNS_LUONG_CHE_DO!$B$5:$BW$993,69,FALSE)</f>
        <v>0</v>
      </c>
      <c r="T495" s="76">
        <f t="shared" si="8"/>
        <v>510000</v>
      </c>
      <c r="U495" s="76">
        <f>VLOOKUP(B495,RPT_BAO_HIEM!$B$5:$N$1000,11,FALSE)</f>
        <v>0</v>
      </c>
      <c r="V495" s="76">
        <f>VLOOKUP(B495,RPT_BAO_HIEM!$B$5:$N$1000,12,FALSE)</f>
        <v>0</v>
      </c>
      <c r="W495" s="76">
        <f>VLOOKUP(B495,RPT_BAO_HIEM!$B$5:$N$1000,13,FALSE)</f>
        <v>0</v>
      </c>
      <c r="X495" s="320">
        <f>VLOOKUP(B495,RPT_DOAN_PHI!$B$481:$H$894,7,FALSE)</f>
        <v>5100</v>
      </c>
      <c r="Y495" s="76">
        <f>VLOOKUP(B495,RPT_THUE!$B$5:$H$933,7,FALSE)</f>
        <v>0</v>
      </c>
      <c r="Z495" s="76">
        <f t="shared" si="9"/>
        <v>5100</v>
      </c>
      <c r="AA495" s="76">
        <f t="shared" si="10"/>
        <v>504900</v>
      </c>
      <c r="AB495" s="76"/>
      <c r="AC495" s="76"/>
      <c r="AD495" s="76">
        <f t="shared" si="15"/>
        <v>504900</v>
      </c>
      <c r="AE495" s="302">
        <v>504900</v>
      </c>
      <c r="AF495" s="338">
        <f t="shared" si="24"/>
        <v>0</v>
      </c>
      <c r="AG495" s="302"/>
      <c r="AH495" s="302"/>
      <c r="AI495" s="302"/>
      <c r="AJ495" s="302"/>
      <c r="AK495" s="302"/>
      <c r="AL495" s="302"/>
      <c r="AM495" s="302"/>
      <c r="AN495" s="302"/>
      <c r="AO495" s="302"/>
    </row>
    <row r="496" spans="1:41" ht="12.75" x14ac:dyDescent="0.2">
      <c r="A496" s="89">
        <f t="shared" si="25"/>
        <v>493</v>
      </c>
      <c r="B496" s="299">
        <f>GD_CHUNG!B498</f>
        <v>13760</v>
      </c>
      <c r="C496" s="299" t="str">
        <f>GD_CHUNG!C498</f>
        <v>Trần Thùy Trang</v>
      </c>
      <c r="D496" s="299" t="str">
        <f>GD_CHUNG!D498</f>
        <v>Nhân viên phục vụ hành khách</v>
      </c>
      <c r="E496" s="76" t="str">
        <f>GD_CHUNG!G498</f>
        <v>HDHV</v>
      </c>
      <c r="F496" s="317">
        <f>VLOOKUP(B496,GD_LCD_HS_LNS!$B$4:$E$1000,4,FALSE)</f>
        <v>3875000</v>
      </c>
      <c r="G496" s="76"/>
      <c r="H496" s="319">
        <f>VLOOKUP(B496,GD_CHAM_CONG!$C$481:$AN$997,38,FALSE)</f>
        <v>17</v>
      </c>
      <c r="I496" s="319">
        <f>VLOOKUP(B496,GD_CHAM_CONG!$C$6:$AS$997,39,FALSE)+VLOOKUP(B496,GD_CHAM_CONG!$C$6:$AS$997,40,FALSE)+VLOOKUP(B496,GD_CHAM_CONG!$C$6:$AS$997,41,FALSE)+VLOOKUP(B496,GD_CHAM_CONG!$C$6:$AS$997,42,FALSE)+VLOOKUP(B496,GD_CHAM_CONG!$C$6:$AS$997,43,FALSE)</f>
        <v>0</v>
      </c>
      <c r="J496" s="319">
        <f>VLOOKUP(B496,GD_CHAM_CONG!$C$6:$AV$997,44,FALSE)+VLOOKUP(B496,GD_CHAM_CONG!$C$6:$AV$997,45,FALSE)+VLOOKUP(B496,GD_CHAM_CONG!$C$6:$AV$997,46,FALSE)</f>
        <v>0</v>
      </c>
      <c r="K496" s="319">
        <f>VLOOKUP(B496,GD_CHAM_CONG!$C$6:$AW$997,47,FALSE)</f>
        <v>0</v>
      </c>
      <c r="L496" s="319">
        <f>VLOOKUP(B496,GD_CHAM_CONG!$C$6:$AZ$997,47,FALSE)+VLOOKUP(B496,GD_CHAM_CONG!$C$6:$AZ$997,48,FALSE)</f>
        <v>0</v>
      </c>
      <c r="M496" s="319">
        <f>VLOOKUP(B496,GD_CHAM_CONG!$C$6:$BF$997,50,FALSE)+VLOOKUP(B496,GD_CHAM_CONG!$C$6:$BF$997,51,FALSE)+VLOOKUP(B496,GD_CHAM_CONG!$C$6:$BF$997,52,FALSE)+VLOOKUP(B496,GD_CHAM_CONG!$C$6:$BF$997,53,FALSE)+VLOOKUP(B496,GD_CHAM_CONG!$C$6:$BF$997,54,FALSE)</f>
        <v>0</v>
      </c>
      <c r="N496" s="217">
        <f>VLOOKUP(B496,GD_CHAM_CONG!$C$480:$BJ$599,60,FALSE)</f>
        <v>1</v>
      </c>
      <c r="O496" s="76">
        <f>RPT_LNS_LUONG_CHE_DO!BA498</f>
        <v>510000</v>
      </c>
      <c r="P496" s="76">
        <f>VLOOKUP(B496,RPT_LNS_LUONG_CHE_DO!$B$5:$CA$989,78,FALSE)</f>
        <v>0</v>
      </c>
      <c r="Q496" s="76">
        <f>VLOOKUP(B496,RPT_PHU_CAP_TN!$B$5:$G$1000,6,FALSE)</f>
        <v>0</v>
      </c>
      <c r="R496" s="93">
        <v>0</v>
      </c>
      <c r="S496" s="76">
        <f>VLOOKUP(B496,RPT_LNS_LUONG_CHE_DO!$B$5:$BV$993,68,FALSE)+VLOOKUP(B496,RPT_LNS_LUONG_CHE_DO!$B$5:$BW$993,69,FALSE)</f>
        <v>0</v>
      </c>
      <c r="T496" s="76">
        <f t="shared" si="8"/>
        <v>510000</v>
      </c>
      <c r="U496" s="76">
        <f>VLOOKUP(B496,RPT_BAO_HIEM!$B$5:$N$1000,11,FALSE)</f>
        <v>0</v>
      </c>
      <c r="V496" s="76">
        <f>VLOOKUP(B496,RPT_BAO_HIEM!$B$5:$N$1000,12,FALSE)</f>
        <v>0</v>
      </c>
      <c r="W496" s="76">
        <f>VLOOKUP(B496,RPT_BAO_HIEM!$B$5:$N$1000,13,FALSE)</f>
        <v>0</v>
      </c>
      <c r="X496" s="320">
        <f>VLOOKUP(B496,RPT_DOAN_PHI!$B$481:$H$894,7,FALSE)</f>
        <v>5100</v>
      </c>
      <c r="Y496" s="76">
        <f>VLOOKUP(B496,RPT_THUE!$B$5:$H$933,7,FALSE)</f>
        <v>0</v>
      </c>
      <c r="Z496" s="76">
        <f t="shared" si="9"/>
        <v>5100</v>
      </c>
      <c r="AA496" s="76">
        <f t="shared" si="10"/>
        <v>504900</v>
      </c>
      <c r="AB496" s="76"/>
      <c r="AC496" s="76"/>
      <c r="AD496" s="76">
        <f t="shared" si="15"/>
        <v>504900</v>
      </c>
      <c r="AE496" s="302">
        <v>504900</v>
      </c>
      <c r="AF496" s="338">
        <f t="shared" si="24"/>
        <v>0</v>
      </c>
      <c r="AG496" s="302"/>
      <c r="AH496" s="302"/>
      <c r="AI496" s="302"/>
      <c r="AJ496" s="302"/>
      <c r="AK496" s="302"/>
      <c r="AL496" s="302"/>
      <c r="AM496" s="302"/>
      <c r="AN496" s="302"/>
      <c r="AO496" s="302"/>
    </row>
    <row r="497" spans="1:41" ht="12.75" x14ac:dyDescent="0.2">
      <c r="A497" s="89">
        <f t="shared" si="25"/>
        <v>494</v>
      </c>
      <c r="B497" s="299">
        <f>GD_CHUNG!B499</f>
        <v>13762</v>
      </c>
      <c r="C497" s="299" t="str">
        <f>GD_CHUNG!C499</f>
        <v>Bùi Thị Út</v>
      </c>
      <c r="D497" s="299" t="str">
        <f>GD_CHUNG!D499</f>
        <v>Nhân viên phục vụ hành khách</v>
      </c>
      <c r="E497" s="76" t="str">
        <f>GD_CHUNG!G499</f>
        <v>HDHV</v>
      </c>
      <c r="F497" s="317">
        <f>VLOOKUP(B497,GD_LCD_HS_LNS!$B$4:$E$1000,4,FALSE)</f>
        <v>3875000</v>
      </c>
      <c r="G497" s="76"/>
      <c r="H497" s="319">
        <f>VLOOKUP(B497,GD_CHAM_CONG!$C$481:$AN$997,38,FALSE)</f>
        <v>17</v>
      </c>
      <c r="I497" s="319">
        <f>VLOOKUP(B497,GD_CHAM_CONG!$C$6:$AS$997,39,FALSE)+VLOOKUP(B497,GD_CHAM_CONG!$C$6:$AS$997,40,FALSE)+VLOOKUP(B497,GD_CHAM_CONG!$C$6:$AS$997,41,FALSE)+VLOOKUP(B497,GD_CHAM_CONG!$C$6:$AS$997,42,FALSE)+VLOOKUP(B497,GD_CHAM_CONG!$C$6:$AS$997,43,FALSE)</f>
        <v>0</v>
      </c>
      <c r="J497" s="319">
        <f>VLOOKUP(B497,GD_CHAM_CONG!$C$6:$AV$997,44,FALSE)+VLOOKUP(B497,GD_CHAM_CONG!$C$6:$AV$997,45,FALSE)+VLOOKUP(B497,GD_CHAM_CONG!$C$6:$AV$997,46,FALSE)</f>
        <v>0</v>
      </c>
      <c r="K497" s="319">
        <f>VLOOKUP(B497,GD_CHAM_CONG!$C$6:$AW$997,47,FALSE)</f>
        <v>0</v>
      </c>
      <c r="L497" s="319">
        <f>VLOOKUP(B497,GD_CHAM_CONG!$C$6:$AZ$997,47,FALSE)+VLOOKUP(B497,GD_CHAM_CONG!$C$6:$AZ$997,48,FALSE)</f>
        <v>0</v>
      </c>
      <c r="M497" s="319">
        <f>VLOOKUP(B497,GD_CHAM_CONG!$C$6:$BF$997,50,FALSE)+VLOOKUP(B497,GD_CHAM_CONG!$C$6:$BF$997,51,FALSE)+VLOOKUP(B497,GD_CHAM_CONG!$C$6:$BF$997,52,FALSE)+VLOOKUP(B497,GD_CHAM_CONG!$C$6:$BF$997,53,FALSE)+VLOOKUP(B497,GD_CHAM_CONG!$C$6:$BF$997,54,FALSE)</f>
        <v>0</v>
      </c>
      <c r="N497" s="217">
        <f>VLOOKUP(B497,GD_CHAM_CONG!$C$480:$BJ$599,60,FALSE)</f>
        <v>1</v>
      </c>
      <c r="O497" s="76">
        <f>RPT_LNS_LUONG_CHE_DO!BA499</f>
        <v>510000</v>
      </c>
      <c r="P497" s="76">
        <f>VLOOKUP(B497,RPT_LNS_LUONG_CHE_DO!$B$5:$CA$989,78,FALSE)</f>
        <v>0</v>
      </c>
      <c r="Q497" s="76">
        <f>VLOOKUP(B497,RPT_PHU_CAP_TN!$B$5:$G$1000,6,FALSE)</f>
        <v>0</v>
      </c>
      <c r="R497" s="93">
        <v>0</v>
      </c>
      <c r="S497" s="76">
        <f>VLOOKUP(B497,RPT_LNS_LUONG_CHE_DO!$B$5:$BV$993,68,FALSE)+VLOOKUP(B497,RPT_LNS_LUONG_CHE_DO!$B$5:$BW$993,69,FALSE)</f>
        <v>0</v>
      </c>
      <c r="T497" s="76">
        <f t="shared" si="8"/>
        <v>510000</v>
      </c>
      <c r="U497" s="76">
        <f>VLOOKUP(B497,RPT_BAO_HIEM!$B$5:$N$1000,11,FALSE)</f>
        <v>0</v>
      </c>
      <c r="V497" s="76">
        <f>VLOOKUP(B497,RPT_BAO_HIEM!$B$5:$N$1000,12,FALSE)</f>
        <v>0</v>
      </c>
      <c r="W497" s="76">
        <f>VLOOKUP(B497,RPT_BAO_HIEM!$B$5:$N$1000,13,FALSE)</f>
        <v>0</v>
      </c>
      <c r="X497" s="320">
        <f>VLOOKUP(B497,RPT_DOAN_PHI!$B$481:$H$894,7,FALSE)</f>
        <v>5100</v>
      </c>
      <c r="Y497" s="76">
        <f>VLOOKUP(B497,RPT_THUE!$B$5:$H$933,7,FALSE)</f>
        <v>0</v>
      </c>
      <c r="Z497" s="76">
        <f t="shared" si="9"/>
        <v>5100</v>
      </c>
      <c r="AA497" s="76">
        <f t="shared" si="10"/>
        <v>504900</v>
      </c>
      <c r="AB497" s="76"/>
      <c r="AC497" s="76"/>
      <c r="AD497" s="76">
        <f t="shared" si="15"/>
        <v>504900</v>
      </c>
      <c r="AE497" s="302">
        <v>504900</v>
      </c>
      <c r="AF497" s="338">
        <f t="shared" si="24"/>
        <v>0</v>
      </c>
      <c r="AG497" s="302"/>
      <c r="AH497" s="302"/>
      <c r="AI497" s="302"/>
      <c r="AJ497" s="302"/>
      <c r="AK497" s="302"/>
      <c r="AL497" s="302"/>
      <c r="AM497" s="302"/>
      <c r="AN497" s="302"/>
      <c r="AO497" s="302"/>
    </row>
    <row r="498" spans="1:41" ht="12.75" x14ac:dyDescent="0.2">
      <c r="A498" s="89">
        <f t="shared" si="25"/>
        <v>495</v>
      </c>
      <c r="B498" s="299">
        <f>GD_CHUNG!B500</f>
        <v>13763</v>
      </c>
      <c r="C498" s="299" t="str">
        <f>GD_CHUNG!C500</f>
        <v>Lê Mai Anh</v>
      </c>
      <c r="D498" s="299" t="str">
        <f>GD_CHUNG!D500</f>
        <v>Nhân viên phục vụ hành khách</v>
      </c>
      <c r="E498" s="76" t="str">
        <f>GD_CHUNG!G500</f>
        <v>HDHV</v>
      </c>
      <c r="F498" s="317">
        <f>VLOOKUP(B498,GD_LCD_HS_LNS!$B$4:$E$1000,4,FALSE)</f>
        <v>3875000</v>
      </c>
      <c r="G498" s="76"/>
      <c r="H498" s="319">
        <f>VLOOKUP(B498,GD_CHAM_CONG!$C$481:$AN$997,38,FALSE)</f>
        <v>17</v>
      </c>
      <c r="I498" s="319">
        <f>VLOOKUP(B498,GD_CHAM_CONG!$C$6:$AS$997,39,FALSE)+VLOOKUP(B498,GD_CHAM_CONG!$C$6:$AS$997,40,FALSE)+VLOOKUP(B498,GD_CHAM_CONG!$C$6:$AS$997,41,FALSE)+VLOOKUP(B498,GD_CHAM_CONG!$C$6:$AS$997,42,FALSE)+VLOOKUP(B498,GD_CHAM_CONG!$C$6:$AS$997,43,FALSE)</f>
        <v>0</v>
      </c>
      <c r="J498" s="319">
        <f>VLOOKUP(B498,GD_CHAM_CONG!$C$6:$AV$997,44,FALSE)+VLOOKUP(B498,GD_CHAM_CONG!$C$6:$AV$997,45,FALSE)+VLOOKUP(B498,GD_CHAM_CONG!$C$6:$AV$997,46,FALSE)</f>
        <v>0</v>
      </c>
      <c r="K498" s="319">
        <f>VLOOKUP(B498,GD_CHAM_CONG!$C$6:$AW$997,47,FALSE)</f>
        <v>0</v>
      </c>
      <c r="L498" s="319">
        <f>VLOOKUP(B498,GD_CHAM_CONG!$C$6:$AZ$997,47,FALSE)+VLOOKUP(B498,GD_CHAM_CONG!$C$6:$AZ$997,48,FALSE)</f>
        <v>0</v>
      </c>
      <c r="M498" s="319">
        <f>VLOOKUP(B498,GD_CHAM_CONG!$C$6:$BF$997,50,FALSE)+VLOOKUP(B498,GD_CHAM_CONG!$C$6:$BF$997,51,FALSE)+VLOOKUP(B498,GD_CHAM_CONG!$C$6:$BF$997,52,FALSE)+VLOOKUP(B498,GD_CHAM_CONG!$C$6:$BF$997,53,FALSE)+VLOOKUP(B498,GD_CHAM_CONG!$C$6:$BF$997,54,FALSE)</f>
        <v>0</v>
      </c>
      <c r="N498" s="217">
        <f>VLOOKUP(B498,GD_CHAM_CONG!$C$480:$BJ$599,60,FALSE)</f>
        <v>1</v>
      </c>
      <c r="O498" s="76">
        <f>RPT_LNS_LUONG_CHE_DO!BA500</f>
        <v>510000</v>
      </c>
      <c r="P498" s="76">
        <f>VLOOKUP(B498,RPT_LNS_LUONG_CHE_DO!$B$5:$CA$989,78,FALSE)</f>
        <v>0</v>
      </c>
      <c r="Q498" s="76">
        <f>VLOOKUP(B498,RPT_PHU_CAP_TN!$B$5:$G$1000,6,FALSE)</f>
        <v>0</v>
      </c>
      <c r="R498" s="93">
        <v>0</v>
      </c>
      <c r="S498" s="76">
        <f>VLOOKUP(B498,RPT_LNS_LUONG_CHE_DO!$B$5:$BV$993,68,FALSE)+VLOOKUP(B498,RPT_LNS_LUONG_CHE_DO!$B$5:$BW$993,69,FALSE)</f>
        <v>0</v>
      </c>
      <c r="T498" s="76">
        <f t="shared" si="8"/>
        <v>510000</v>
      </c>
      <c r="U498" s="76">
        <f>VLOOKUP(B498,RPT_BAO_HIEM!$B$5:$N$1000,11,FALSE)</f>
        <v>0</v>
      </c>
      <c r="V498" s="76">
        <f>VLOOKUP(B498,RPT_BAO_HIEM!$B$5:$N$1000,12,FALSE)</f>
        <v>0</v>
      </c>
      <c r="W498" s="76">
        <f>VLOOKUP(B498,RPT_BAO_HIEM!$B$5:$N$1000,13,FALSE)</f>
        <v>0</v>
      </c>
      <c r="X498" s="320">
        <f>VLOOKUP(B498,RPT_DOAN_PHI!$B$481:$H$894,7,FALSE)</f>
        <v>5100</v>
      </c>
      <c r="Y498" s="76">
        <f>VLOOKUP(B498,RPT_THUE!$B$5:$H$933,7,FALSE)</f>
        <v>0</v>
      </c>
      <c r="Z498" s="76">
        <f t="shared" si="9"/>
        <v>5100</v>
      </c>
      <c r="AA498" s="76">
        <f t="shared" si="10"/>
        <v>504900</v>
      </c>
      <c r="AB498" s="76"/>
      <c r="AC498" s="76"/>
      <c r="AD498" s="76">
        <f t="shared" si="15"/>
        <v>504900</v>
      </c>
      <c r="AE498" s="302">
        <v>504900</v>
      </c>
      <c r="AF498" s="338">
        <f t="shared" si="24"/>
        <v>0</v>
      </c>
      <c r="AG498" s="302"/>
      <c r="AH498" s="302"/>
      <c r="AI498" s="302"/>
      <c r="AJ498" s="302"/>
      <c r="AK498" s="302"/>
      <c r="AL498" s="302"/>
      <c r="AM498" s="302"/>
      <c r="AN498" s="302"/>
      <c r="AO498" s="302"/>
    </row>
    <row r="499" spans="1:41" ht="12.75" x14ac:dyDescent="0.2">
      <c r="A499" s="89">
        <f t="shared" si="25"/>
        <v>496</v>
      </c>
      <c r="B499" s="299">
        <f>GD_CHUNG!B501</f>
        <v>13764</v>
      </c>
      <c r="C499" s="299" t="str">
        <f>GD_CHUNG!C501</f>
        <v>Đỗ Thị Ngọc Hà</v>
      </c>
      <c r="D499" s="299" t="str">
        <f>GD_CHUNG!D501</f>
        <v>Nhân viên phục vụ hành khách</v>
      </c>
      <c r="E499" s="76" t="str">
        <f>GD_CHUNG!G501</f>
        <v>HDHV</v>
      </c>
      <c r="F499" s="317">
        <f>VLOOKUP(B499,GD_LCD_HS_LNS!$B$4:$E$1000,4,FALSE)</f>
        <v>3875000</v>
      </c>
      <c r="G499" s="76"/>
      <c r="H499" s="319">
        <f>VLOOKUP(B499,GD_CHAM_CONG!$C$481:$AN$997,38,FALSE)</f>
        <v>17</v>
      </c>
      <c r="I499" s="319">
        <f>VLOOKUP(B499,GD_CHAM_CONG!$C$6:$AS$997,39,FALSE)+VLOOKUP(B499,GD_CHAM_CONG!$C$6:$AS$997,40,FALSE)+VLOOKUP(B499,GD_CHAM_CONG!$C$6:$AS$997,41,FALSE)+VLOOKUP(B499,GD_CHAM_CONG!$C$6:$AS$997,42,FALSE)+VLOOKUP(B499,GD_CHAM_CONG!$C$6:$AS$997,43,FALSE)</f>
        <v>0</v>
      </c>
      <c r="J499" s="319">
        <f>VLOOKUP(B499,GD_CHAM_CONG!$C$6:$AV$997,44,FALSE)+VLOOKUP(B499,GD_CHAM_CONG!$C$6:$AV$997,45,FALSE)+VLOOKUP(B499,GD_CHAM_CONG!$C$6:$AV$997,46,FALSE)</f>
        <v>0</v>
      </c>
      <c r="K499" s="319">
        <f>VLOOKUP(B499,GD_CHAM_CONG!$C$6:$AW$997,47,FALSE)</f>
        <v>0</v>
      </c>
      <c r="L499" s="319">
        <f>VLOOKUP(B499,GD_CHAM_CONG!$C$6:$AZ$997,47,FALSE)+VLOOKUP(B499,GD_CHAM_CONG!$C$6:$AZ$997,48,FALSE)</f>
        <v>0</v>
      </c>
      <c r="M499" s="319">
        <f>VLOOKUP(B499,GD_CHAM_CONG!$C$6:$BF$997,50,FALSE)+VLOOKUP(B499,GD_CHAM_CONG!$C$6:$BF$997,51,FALSE)+VLOOKUP(B499,GD_CHAM_CONG!$C$6:$BF$997,52,FALSE)+VLOOKUP(B499,GD_CHAM_CONG!$C$6:$BF$997,53,FALSE)+VLOOKUP(B499,GD_CHAM_CONG!$C$6:$BF$997,54,FALSE)</f>
        <v>0</v>
      </c>
      <c r="N499" s="217">
        <f>VLOOKUP(B499,GD_CHAM_CONG!$C$480:$BJ$599,60,FALSE)</f>
        <v>1</v>
      </c>
      <c r="O499" s="76">
        <f>RPT_LNS_LUONG_CHE_DO!BA501</f>
        <v>510000</v>
      </c>
      <c r="P499" s="76">
        <f>VLOOKUP(B499,RPT_LNS_LUONG_CHE_DO!$B$5:$CA$989,78,FALSE)</f>
        <v>0</v>
      </c>
      <c r="Q499" s="76">
        <f>VLOOKUP(B499,RPT_PHU_CAP_TN!$B$5:$G$1000,6,FALSE)</f>
        <v>0</v>
      </c>
      <c r="R499" s="93">
        <v>0</v>
      </c>
      <c r="S499" s="76">
        <f>VLOOKUP(B499,RPT_LNS_LUONG_CHE_DO!$B$5:$BV$993,68,FALSE)+VLOOKUP(B499,RPT_LNS_LUONG_CHE_DO!$B$5:$BW$993,69,FALSE)</f>
        <v>0</v>
      </c>
      <c r="T499" s="76">
        <f t="shared" si="8"/>
        <v>510000</v>
      </c>
      <c r="U499" s="76">
        <f>VLOOKUP(B499,RPT_BAO_HIEM!$B$5:$N$1000,11,FALSE)</f>
        <v>0</v>
      </c>
      <c r="V499" s="76">
        <f>VLOOKUP(B499,RPT_BAO_HIEM!$B$5:$N$1000,12,FALSE)</f>
        <v>0</v>
      </c>
      <c r="W499" s="76">
        <f>VLOOKUP(B499,RPT_BAO_HIEM!$B$5:$N$1000,13,FALSE)</f>
        <v>0</v>
      </c>
      <c r="X499" s="320">
        <f>VLOOKUP(B499,RPT_DOAN_PHI!$B$481:$H$894,7,FALSE)</f>
        <v>5100</v>
      </c>
      <c r="Y499" s="76">
        <f>VLOOKUP(B499,RPT_THUE!$B$5:$H$933,7,FALSE)</f>
        <v>0</v>
      </c>
      <c r="Z499" s="76">
        <f t="shared" si="9"/>
        <v>5100</v>
      </c>
      <c r="AA499" s="76">
        <f t="shared" si="10"/>
        <v>504900</v>
      </c>
      <c r="AB499" s="76"/>
      <c r="AC499" s="76"/>
      <c r="AD499" s="76">
        <f t="shared" si="15"/>
        <v>504900</v>
      </c>
      <c r="AE499" s="302">
        <v>504900</v>
      </c>
      <c r="AF499" s="338">
        <f t="shared" si="24"/>
        <v>0</v>
      </c>
      <c r="AG499" s="302"/>
      <c r="AH499" s="302"/>
      <c r="AI499" s="302"/>
      <c r="AJ499" s="302"/>
      <c r="AK499" s="302"/>
      <c r="AL499" s="302"/>
      <c r="AM499" s="302"/>
      <c r="AN499" s="302"/>
      <c r="AO499" s="302"/>
    </row>
    <row r="500" spans="1:41" ht="12.75" x14ac:dyDescent="0.2">
      <c r="A500" s="89">
        <f t="shared" si="25"/>
        <v>497</v>
      </c>
      <c r="B500" s="299">
        <f>GD_CHUNG!B502</f>
        <v>13765</v>
      </c>
      <c r="C500" s="299" t="str">
        <f>GD_CHUNG!C502</f>
        <v>Phạm Tú Châu</v>
      </c>
      <c r="D500" s="299" t="str">
        <f>GD_CHUNG!D502</f>
        <v>Nhân viên phục vụ hành khách</v>
      </c>
      <c r="E500" s="76" t="str">
        <f>GD_CHUNG!G502</f>
        <v>HDHV</v>
      </c>
      <c r="F500" s="317">
        <f>VLOOKUP(B500,GD_LCD_HS_LNS!$B$4:$E$1000,4,FALSE)</f>
        <v>3875000</v>
      </c>
      <c r="G500" s="76"/>
      <c r="H500" s="319">
        <f>VLOOKUP(B500,GD_CHAM_CONG!$C$481:$AN$997,38,FALSE)</f>
        <v>17</v>
      </c>
      <c r="I500" s="319">
        <f>VLOOKUP(B500,GD_CHAM_CONG!$C$6:$AS$997,39,FALSE)+VLOOKUP(B500,GD_CHAM_CONG!$C$6:$AS$997,40,FALSE)+VLOOKUP(B500,GD_CHAM_CONG!$C$6:$AS$997,41,FALSE)+VLOOKUP(B500,GD_CHAM_CONG!$C$6:$AS$997,42,FALSE)+VLOOKUP(B500,GD_CHAM_CONG!$C$6:$AS$997,43,FALSE)</f>
        <v>0</v>
      </c>
      <c r="J500" s="319">
        <f>VLOOKUP(B500,GD_CHAM_CONG!$C$6:$AV$997,44,FALSE)+VLOOKUP(B500,GD_CHAM_CONG!$C$6:$AV$997,45,FALSE)+VLOOKUP(B500,GD_CHAM_CONG!$C$6:$AV$997,46,FALSE)</f>
        <v>0</v>
      </c>
      <c r="K500" s="319">
        <f>VLOOKUP(B500,GD_CHAM_CONG!$C$6:$AW$997,47,FALSE)</f>
        <v>0</v>
      </c>
      <c r="L500" s="319">
        <f>VLOOKUP(B500,GD_CHAM_CONG!$C$6:$AZ$997,47,FALSE)+VLOOKUP(B500,GD_CHAM_CONG!$C$6:$AZ$997,48,FALSE)</f>
        <v>0</v>
      </c>
      <c r="M500" s="319">
        <f>VLOOKUP(B500,GD_CHAM_CONG!$C$6:$BF$997,50,FALSE)+VLOOKUP(B500,GD_CHAM_CONG!$C$6:$BF$997,51,FALSE)+VLOOKUP(B500,GD_CHAM_CONG!$C$6:$BF$997,52,FALSE)+VLOOKUP(B500,GD_CHAM_CONG!$C$6:$BF$997,53,FALSE)+VLOOKUP(B500,GD_CHAM_CONG!$C$6:$BF$997,54,FALSE)</f>
        <v>0</v>
      </c>
      <c r="N500" s="217">
        <f>VLOOKUP(B500,GD_CHAM_CONG!$C$480:$BJ$599,60,FALSE)</f>
        <v>1</v>
      </c>
      <c r="O500" s="76">
        <f>RPT_LNS_LUONG_CHE_DO!BA502</f>
        <v>510000</v>
      </c>
      <c r="P500" s="76">
        <f>VLOOKUP(B500,RPT_LNS_LUONG_CHE_DO!$B$5:$CA$989,78,FALSE)</f>
        <v>0</v>
      </c>
      <c r="Q500" s="76">
        <f>VLOOKUP(B500,RPT_PHU_CAP_TN!$B$5:$G$1000,6,FALSE)</f>
        <v>0</v>
      </c>
      <c r="R500" s="93">
        <v>0</v>
      </c>
      <c r="S500" s="76">
        <f>VLOOKUP(B500,RPT_LNS_LUONG_CHE_DO!$B$5:$BV$993,68,FALSE)+VLOOKUP(B500,RPT_LNS_LUONG_CHE_DO!$B$5:$BW$993,69,FALSE)</f>
        <v>0</v>
      </c>
      <c r="T500" s="76">
        <f t="shared" si="8"/>
        <v>510000</v>
      </c>
      <c r="U500" s="76">
        <f>VLOOKUP(B500,RPT_BAO_HIEM!$B$5:$N$1000,11,FALSE)</f>
        <v>0</v>
      </c>
      <c r="V500" s="76">
        <f>VLOOKUP(B500,RPT_BAO_HIEM!$B$5:$N$1000,12,FALSE)</f>
        <v>0</v>
      </c>
      <c r="W500" s="76">
        <f>VLOOKUP(B500,RPT_BAO_HIEM!$B$5:$N$1000,13,FALSE)</f>
        <v>0</v>
      </c>
      <c r="X500" s="320">
        <f>VLOOKUP(B500,RPT_DOAN_PHI!$B$481:$H$894,7,FALSE)</f>
        <v>5100</v>
      </c>
      <c r="Y500" s="76">
        <f>VLOOKUP(B500,RPT_THUE!$B$5:$H$933,7,FALSE)</f>
        <v>0</v>
      </c>
      <c r="Z500" s="76">
        <f t="shared" si="9"/>
        <v>5100</v>
      </c>
      <c r="AA500" s="76">
        <f t="shared" si="10"/>
        <v>504900</v>
      </c>
      <c r="AB500" s="76"/>
      <c r="AC500" s="76"/>
      <c r="AD500" s="76">
        <f t="shared" si="15"/>
        <v>504900</v>
      </c>
      <c r="AE500" s="302">
        <v>504900</v>
      </c>
      <c r="AF500" s="338">
        <f t="shared" si="24"/>
        <v>0</v>
      </c>
      <c r="AG500" s="302"/>
      <c r="AH500" s="302"/>
      <c r="AI500" s="302"/>
      <c r="AJ500" s="302"/>
      <c r="AK500" s="302"/>
      <c r="AL500" s="302"/>
      <c r="AM500" s="302"/>
      <c r="AN500" s="302"/>
      <c r="AO500" s="302"/>
    </row>
    <row r="501" spans="1:41" ht="12.75" x14ac:dyDescent="0.2">
      <c r="A501" s="89">
        <f t="shared" si="25"/>
        <v>498</v>
      </c>
      <c r="B501" s="299">
        <f>GD_CHUNG!B503</f>
        <v>13766</v>
      </c>
      <c r="C501" s="299" t="str">
        <f>GD_CHUNG!C503</f>
        <v>Nguyễn Thị Phương Dung</v>
      </c>
      <c r="D501" s="299" t="str">
        <f>GD_CHUNG!D503</f>
        <v>Nhân viên phục vụ hành khách</v>
      </c>
      <c r="E501" s="76" t="str">
        <f>GD_CHUNG!G503</f>
        <v>HDHV</v>
      </c>
      <c r="F501" s="317">
        <f>VLOOKUP(B501,GD_LCD_HS_LNS!$B$4:$E$1000,4,FALSE)</f>
        <v>3875000</v>
      </c>
      <c r="G501" s="76"/>
      <c r="H501" s="319">
        <f>VLOOKUP(B501,GD_CHAM_CONG!$C$481:$AN$997,38,FALSE)</f>
        <v>17</v>
      </c>
      <c r="I501" s="319">
        <f>VLOOKUP(B501,GD_CHAM_CONG!$C$6:$AS$997,39,FALSE)+VLOOKUP(B501,GD_CHAM_CONG!$C$6:$AS$997,40,FALSE)+VLOOKUP(B501,GD_CHAM_CONG!$C$6:$AS$997,41,FALSE)+VLOOKUP(B501,GD_CHAM_CONG!$C$6:$AS$997,42,FALSE)+VLOOKUP(B501,GD_CHAM_CONG!$C$6:$AS$997,43,FALSE)</f>
        <v>0</v>
      </c>
      <c r="J501" s="319">
        <f>VLOOKUP(B501,GD_CHAM_CONG!$C$6:$AV$997,44,FALSE)+VLOOKUP(B501,GD_CHAM_CONG!$C$6:$AV$997,45,FALSE)+VLOOKUP(B501,GD_CHAM_CONG!$C$6:$AV$997,46,FALSE)</f>
        <v>0</v>
      </c>
      <c r="K501" s="319">
        <f>VLOOKUP(B501,GD_CHAM_CONG!$C$6:$AW$997,47,FALSE)</f>
        <v>0</v>
      </c>
      <c r="L501" s="319">
        <f>VLOOKUP(B501,GD_CHAM_CONG!$C$6:$AZ$997,47,FALSE)+VLOOKUP(B501,GD_CHAM_CONG!$C$6:$AZ$997,48,FALSE)</f>
        <v>0</v>
      </c>
      <c r="M501" s="319">
        <f>VLOOKUP(B501,GD_CHAM_CONG!$C$6:$BF$997,50,FALSE)+VLOOKUP(B501,GD_CHAM_CONG!$C$6:$BF$997,51,FALSE)+VLOOKUP(B501,GD_CHAM_CONG!$C$6:$BF$997,52,FALSE)+VLOOKUP(B501,GD_CHAM_CONG!$C$6:$BF$997,53,FALSE)+VLOOKUP(B501,GD_CHAM_CONG!$C$6:$BF$997,54,FALSE)</f>
        <v>0</v>
      </c>
      <c r="N501" s="217">
        <f>VLOOKUP(B501,GD_CHAM_CONG!$C$480:$BJ$599,60,FALSE)</f>
        <v>1</v>
      </c>
      <c r="O501" s="76">
        <f>RPT_LNS_LUONG_CHE_DO!BA503</f>
        <v>510000</v>
      </c>
      <c r="P501" s="76">
        <f>VLOOKUP(B501,RPT_LNS_LUONG_CHE_DO!$B$5:$CA$989,78,FALSE)</f>
        <v>0</v>
      </c>
      <c r="Q501" s="76">
        <f>VLOOKUP(B501,RPT_PHU_CAP_TN!$B$5:$G$1000,6,FALSE)</f>
        <v>0</v>
      </c>
      <c r="R501" s="93">
        <v>0</v>
      </c>
      <c r="S501" s="76">
        <f>VLOOKUP(B501,RPT_LNS_LUONG_CHE_DO!$B$5:$BV$993,68,FALSE)+VLOOKUP(B501,RPT_LNS_LUONG_CHE_DO!$B$5:$BW$993,69,FALSE)</f>
        <v>0</v>
      </c>
      <c r="T501" s="76">
        <f t="shared" si="8"/>
        <v>510000</v>
      </c>
      <c r="U501" s="76">
        <f>VLOOKUP(B501,RPT_BAO_HIEM!$B$5:$N$1000,11,FALSE)</f>
        <v>0</v>
      </c>
      <c r="V501" s="76">
        <f>VLOOKUP(B501,RPT_BAO_HIEM!$B$5:$N$1000,12,FALSE)</f>
        <v>0</v>
      </c>
      <c r="W501" s="76">
        <f>VLOOKUP(B501,RPT_BAO_HIEM!$B$5:$N$1000,13,FALSE)</f>
        <v>0</v>
      </c>
      <c r="X501" s="320">
        <f>VLOOKUP(B501,RPT_DOAN_PHI!$B$481:$H$894,7,FALSE)</f>
        <v>5100</v>
      </c>
      <c r="Y501" s="76">
        <f>VLOOKUP(B501,RPT_THUE!$B$5:$H$933,7,FALSE)</f>
        <v>0</v>
      </c>
      <c r="Z501" s="76">
        <f t="shared" si="9"/>
        <v>5100</v>
      </c>
      <c r="AA501" s="76">
        <f t="shared" si="10"/>
        <v>504900</v>
      </c>
      <c r="AB501" s="76"/>
      <c r="AC501" s="76"/>
      <c r="AD501" s="76">
        <f t="shared" si="15"/>
        <v>504900</v>
      </c>
      <c r="AE501" s="302">
        <v>504900</v>
      </c>
      <c r="AF501" s="338">
        <f t="shared" si="24"/>
        <v>0</v>
      </c>
      <c r="AG501" s="302"/>
      <c r="AH501" s="302"/>
      <c r="AI501" s="302"/>
      <c r="AJ501" s="302"/>
      <c r="AK501" s="302"/>
      <c r="AL501" s="302"/>
      <c r="AM501" s="302"/>
      <c r="AN501" s="302"/>
      <c r="AO501" s="302"/>
    </row>
    <row r="502" spans="1:41" ht="12.75" x14ac:dyDescent="0.2">
      <c r="A502" s="89">
        <f t="shared" si="25"/>
        <v>499</v>
      </c>
      <c r="B502" s="299">
        <f>GD_CHUNG!B504</f>
        <v>13767</v>
      </c>
      <c r="C502" s="299" t="str">
        <f>GD_CHUNG!C504</f>
        <v>Trần Thị Phương Anh</v>
      </c>
      <c r="D502" s="299" t="str">
        <f>GD_CHUNG!D504</f>
        <v>Nhân viên phục vụ hành khách</v>
      </c>
      <c r="E502" s="76" t="str">
        <f>GD_CHUNG!G504</f>
        <v>HDHV</v>
      </c>
      <c r="F502" s="317">
        <f>VLOOKUP(B502,GD_LCD_HS_LNS!$B$4:$E$1000,4,FALSE)</f>
        <v>3875000</v>
      </c>
      <c r="G502" s="76"/>
      <c r="H502" s="319">
        <f>VLOOKUP(B502,GD_CHAM_CONG!$C$481:$AN$997,38,FALSE)</f>
        <v>17</v>
      </c>
      <c r="I502" s="319">
        <f>VLOOKUP(B502,GD_CHAM_CONG!$C$6:$AS$997,39,FALSE)+VLOOKUP(B502,GD_CHAM_CONG!$C$6:$AS$997,40,FALSE)+VLOOKUP(B502,GD_CHAM_CONG!$C$6:$AS$997,41,FALSE)+VLOOKUP(B502,GD_CHAM_CONG!$C$6:$AS$997,42,FALSE)+VLOOKUP(B502,GD_CHAM_CONG!$C$6:$AS$997,43,FALSE)</f>
        <v>0</v>
      </c>
      <c r="J502" s="319">
        <f>VLOOKUP(B502,GD_CHAM_CONG!$C$6:$AV$997,44,FALSE)+VLOOKUP(B502,GD_CHAM_CONG!$C$6:$AV$997,45,FALSE)+VLOOKUP(B502,GD_CHAM_CONG!$C$6:$AV$997,46,FALSE)</f>
        <v>0</v>
      </c>
      <c r="K502" s="319">
        <f>VLOOKUP(B502,GD_CHAM_CONG!$C$6:$AW$997,47,FALSE)</f>
        <v>0</v>
      </c>
      <c r="L502" s="319">
        <f>VLOOKUP(B502,GD_CHAM_CONG!$C$6:$AZ$997,47,FALSE)+VLOOKUP(B502,GD_CHAM_CONG!$C$6:$AZ$997,48,FALSE)</f>
        <v>0</v>
      </c>
      <c r="M502" s="319">
        <f>VLOOKUP(B502,GD_CHAM_CONG!$C$6:$BF$997,50,FALSE)+VLOOKUP(B502,GD_CHAM_CONG!$C$6:$BF$997,51,FALSE)+VLOOKUP(B502,GD_CHAM_CONG!$C$6:$BF$997,52,FALSE)+VLOOKUP(B502,GD_CHAM_CONG!$C$6:$BF$997,53,FALSE)+VLOOKUP(B502,GD_CHAM_CONG!$C$6:$BF$997,54,FALSE)</f>
        <v>0</v>
      </c>
      <c r="N502" s="217">
        <f>VLOOKUP(B502,GD_CHAM_CONG!$C$480:$BJ$599,60,FALSE)</f>
        <v>1</v>
      </c>
      <c r="O502" s="76">
        <f>RPT_LNS_LUONG_CHE_DO!BA504</f>
        <v>510000</v>
      </c>
      <c r="P502" s="76">
        <f>VLOOKUP(B502,RPT_LNS_LUONG_CHE_DO!$B$5:$CA$989,78,FALSE)</f>
        <v>0</v>
      </c>
      <c r="Q502" s="76">
        <f>VLOOKUP(B502,RPT_PHU_CAP_TN!$B$5:$G$1000,6,FALSE)</f>
        <v>0</v>
      </c>
      <c r="R502" s="93">
        <v>0</v>
      </c>
      <c r="S502" s="76">
        <f>VLOOKUP(B502,RPT_LNS_LUONG_CHE_DO!$B$5:$BV$993,68,FALSE)+VLOOKUP(B502,RPT_LNS_LUONG_CHE_DO!$B$5:$BW$993,69,FALSE)</f>
        <v>0</v>
      </c>
      <c r="T502" s="76">
        <f t="shared" si="8"/>
        <v>510000</v>
      </c>
      <c r="U502" s="76">
        <f>VLOOKUP(B502,RPT_BAO_HIEM!$B$5:$N$1000,11,FALSE)</f>
        <v>0</v>
      </c>
      <c r="V502" s="76">
        <f>VLOOKUP(B502,RPT_BAO_HIEM!$B$5:$N$1000,12,FALSE)</f>
        <v>0</v>
      </c>
      <c r="W502" s="76">
        <f>VLOOKUP(B502,RPT_BAO_HIEM!$B$5:$N$1000,13,FALSE)</f>
        <v>0</v>
      </c>
      <c r="X502" s="320">
        <f>VLOOKUP(B502,RPT_DOAN_PHI!$B$481:$H$894,7,FALSE)</f>
        <v>5100</v>
      </c>
      <c r="Y502" s="76">
        <f>VLOOKUP(B502,RPT_THUE!$B$5:$H$933,7,FALSE)</f>
        <v>0</v>
      </c>
      <c r="Z502" s="76">
        <f t="shared" si="9"/>
        <v>5100</v>
      </c>
      <c r="AA502" s="76">
        <f t="shared" si="10"/>
        <v>504900</v>
      </c>
      <c r="AB502" s="76"/>
      <c r="AC502" s="76"/>
      <c r="AD502" s="76">
        <f t="shared" si="15"/>
        <v>504900</v>
      </c>
      <c r="AE502" s="302">
        <v>504900</v>
      </c>
      <c r="AF502" s="338">
        <f t="shared" si="24"/>
        <v>0</v>
      </c>
      <c r="AG502" s="302"/>
      <c r="AH502" s="302"/>
      <c r="AI502" s="302"/>
      <c r="AJ502" s="302"/>
      <c r="AK502" s="302"/>
      <c r="AL502" s="302"/>
      <c r="AM502" s="302"/>
      <c r="AN502" s="302"/>
      <c r="AO502" s="302"/>
    </row>
    <row r="503" spans="1:41" ht="12.75" x14ac:dyDescent="0.2">
      <c r="A503" s="89">
        <f t="shared" si="25"/>
        <v>500</v>
      </c>
      <c r="B503" s="299">
        <f>GD_CHUNG!B505</f>
        <v>13769</v>
      </c>
      <c r="C503" s="299" t="str">
        <f>GD_CHUNG!C505</f>
        <v>Nguyễn Thị Hồng Thu</v>
      </c>
      <c r="D503" s="299" t="str">
        <f>GD_CHUNG!D505</f>
        <v>Nhân viên phục vụ hành khách</v>
      </c>
      <c r="E503" s="76" t="str">
        <f>GD_CHUNG!G505</f>
        <v>HDHV</v>
      </c>
      <c r="F503" s="317">
        <f>VLOOKUP(B503,GD_LCD_HS_LNS!$B$4:$E$1000,4,FALSE)</f>
        <v>3875000</v>
      </c>
      <c r="G503" s="76"/>
      <c r="H503" s="319">
        <f>VLOOKUP(B503,GD_CHAM_CONG!$C$481:$AN$997,38,FALSE)</f>
        <v>17</v>
      </c>
      <c r="I503" s="319">
        <f>VLOOKUP(B503,GD_CHAM_CONG!$C$6:$AS$997,39,FALSE)+VLOOKUP(B503,GD_CHAM_CONG!$C$6:$AS$997,40,FALSE)+VLOOKUP(B503,GD_CHAM_CONG!$C$6:$AS$997,41,FALSE)+VLOOKUP(B503,GD_CHAM_CONG!$C$6:$AS$997,42,FALSE)+VLOOKUP(B503,GD_CHAM_CONG!$C$6:$AS$997,43,FALSE)</f>
        <v>0</v>
      </c>
      <c r="J503" s="319">
        <f>VLOOKUP(B503,GD_CHAM_CONG!$C$6:$AV$997,44,FALSE)+VLOOKUP(B503,GD_CHAM_CONG!$C$6:$AV$997,45,FALSE)+VLOOKUP(B503,GD_CHAM_CONG!$C$6:$AV$997,46,FALSE)</f>
        <v>0</v>
      </c>
      <c r="K503" s="319">
        <f>VLOOKUP(B503,GD_CHAM_CONG!$C$6:$AW$997,47,FALSE)</f>
        <v>0</v>
      </c>
      <c r="L503" s="319">
        <f>VLOOKUP(B503,GD_CHAM_CONG!$C$6:$AZ$997,47,FALSE)+VLOOKUP(B503,GD_CHAM_CONG!$C$6:$AZ$997,48,FALSE)</f>
        <v>0</v>
      </c>
      <c r="M503" s="319">
        <f>VLOOKUP(B503,GD_CHAM_CONG!$C$6:$BF$997,50,FALSE)+VLOOKUP(B503,GD_CHAM_CONG!$C$6:$BF$997,51,FALSE)+VLOOKUP(B503,GD_CHAM_CONG!$C$6:$BF$997,52,FALSE)+VLOOKUP(B503,GD_CHAM_CONG!$C$6:$BF$997,53,FALSE)+VLOOKUP(B503,GD_CHAM_CONG!$C$6:$BF$997,54,FALSE)</f>
        <v>0</v>
      </c>
      <c r="N503" s="217">
        <f>VLOOKUP(B503,GD_CHAM_CONG!$C$480:$BJ$599,60,FALSE)</f>
        <v>1</v>
      </c>
      <c r="O503" s="76">
        <f>RPT_LNS_LUONG_CHE_DO!BA505</f>
        <v>510000</v>
      </c>
      <c r="P503" s="76">
        <f>VLOOKUP(B503,RPT_LNS_LUONG_CHE_DO!$B$5:$CA$989,78,FALSE)</f>
        <v>0</v>
      </c>
      <c r="Q503" s="76">
        <f>VLOOKUP(B503,RPT_PHU_CAP_TN!$B$5:$G$1000,6,FALSE)</f>
        <v>0</v>
      </c>
      <c r="R503" s="93">
        <v>0</v>
      </c>
      <c r="S503" s="76">
        <f>VLOOKUP(B503,RPT_LNS_LUONG_CHE_DO!$B$5:$BV$993,68,FALSE)+VLOOKUP(B503,RPT_LNS_LUONG_CHE_DO!$B$5:$BW$993,69,FALSE)</f>
        <v>0</v>
      </c>
      <c r="T503" s="76">
        <f t="shared" si="8"/>
        <v>510000</v>
      </c>
      <c r="U503" s="76">
        <f>VLOOKUP(B503,RPT_BAO_HIEM!$B$5:$N$1000,11,FALSE)</f>
        <v>0</v>
      </c>
      <c r="V503" s="76">
        <f>VLOOKUP(B503,RPT_BAO_HIEM!$B$5:$N$1000,12,FALSE)</f>
        <v>0</v>
      </c>
      <c r="W503" s="76">
        <f>VLOOKUP(B503,RPT_BAO_HIEM!$B$5:$N$1000,13,FALSE)</f>
        <v>0</v>
      </c>
      <c r="X503" s="320">
        <f>VLOOKUP(B503,RPT_DOAN_PHI!$B$481:$H$894,7,FALSE)</f>
        <v>5100</v>
      </c>
      <c r="Y503" s="76">
        <f>VLOOKUP(B503,RPT_THUE!$B$5:$H$933,7,FALSE)</f>
        <v>0</v>
      </c>
      <c r="Z503" s="76">
        <f t="shared" si="9"/>
        <v>5100</v>
      </c>
      <c r="AA503" s="76">
        <f t="shared" si="10"/>
        <v>504900</v>
      </c>
      <c r="AB503" s="76"/>
      <c r="AC503" s="76"/>
      <c r="AD503" s="76">
        <f t="shared" si="15"/>
        <v>504900</v>
      </c>
      <c r="AE503" s="302">
        <v>504900</v>
      </c>
      <c r="AF503" s="338">
        <f t="shared" si="24"/>
        <v>0</v>
      </c>
      <c r="AG503" s="302"/>
      <c r="AH503" s="302"/>
      <c r="AI503" s="302"/>
      <c r="AJ503" s="302"/>
      <c r="AK503" s="302"/>
      <c r="AL503" s="302"/>
      <c r="AM503" s="302"/>
      <c r="AN503" s="302"/>
      <c r="AO503" s="302"/>
    </row>
    <row r="504" spans="1:41" ht="12.75" x14ac:dyDescent="0.2">
      <c r="A504" s="89">
        <f t="shared" si="25"/>
        <v>501</v>
      </c>
      <c r="B504" s="299">
        <f>GD_CHUNG!B507</f>
        <v>13771</v>
      </c>
      <c r="C504" s="299" t="str">
        <f>GD_CHUNG!C507</f>
        <v>Nguyễn Thị Thoa</v>
      </c>
      <c r="D504" s="299" t="str">
        <f>GD_CHUNG!D507</f>
        <v>Nhân viên phục vụ hành khách</v>
      </c>
      <c r="E504" s="76" t="str">
        <f>GD_CHUNG!G507</f>
        <v>HDHV</v>
      </c>
      <c r="F504" s="317">
        <f>VLOOKUP(B504,GD_LCD_HS_LNS!$B$4:$E$1000,4,FALSE)</f>
        <v>3875000</v>
      </c>
      <c r="G504" s="76"/>
      <c r="H504" s="319">
        <f>VLOOKUP(B504,GD_CHAM_CONG!$C$481:$AN$997,38,FALSE)</f>
        <v>17</v>
      </c>
      <c r="I504" s="319">
        <f>VLOOKUP(B504,GD_CHAM_CONG!$C$6:$AS$997,39,FALSE)+VLOOKUP(B504,GD_CHAM_CONG!$C$6:$AS$997,40,FALSE)+VLOOKUP(B504,GD_CHAM_CONG!$C$6:$AS$997,41,FALSE)+VLOOKUP(B504,GD_CHAM_CONG!$C$6:$AS$997,42,FALSE)+VLOOKUP(B504,GD_CHAM_CONG!$C$6:$AS$997,43,FALSE)</f>
        <v>0</v>
      </c>
      <c r="J504" s="319">
        <f>VLOOKUP(B504,GD_CHAM_CONG!$C$6:$AV$997,44,FALSE)+VLOOKUP(B504,GD_CHAM_CONG!$C$6:$AV$997,45,FALSE)+VLOOKUP(B504,GD_CHAM_CONG!$C$6:$AV$997,46,FALSE)</f>
        <v>0</v>
      </c>
      <c r="K504" s="319">
        <f>VLOOKUP(B504,GD_CHAM_CONG!$C$6:$AW$997,47,FALSE)</f>
        <v>0</v>
      </c>
      <c r="L504" s="319">
        <f>VLOOKUP(B504,GD_CHAM_CONG!$C$6:$AZ$997,47,FALSE)+VLOOKUP(B504,GD_CHAM_CONG!$C$6:$AZ$997,48,FALSE)</f>
        <v>0</v>
      </c>
      <c r="M504" s="319">
        <f>VLOOKUP(B504,GD_CHAM_CONG!$C$6:$BF$997,50,FALSE)+VLOOKUP(B504,GD_CHAM_CONG!$C$6:$BF$997,51,FALSE)+VLOOKUP(B504,GD_CHAM_CONG!$C$6:$BF$997,52,FALSE)+VLOOKUP(B504,GD_CHAM_CONG!$C$6:$BF$997,53,FALSE)+VLOOKUP(B504,GD_CHAM_CONG!$C$6:$BF$997,54,FALSE)</f>
        <v>0</v>
      </c>
      <c r="N504" s="217">
        <f>VLOOKUP(B504,GD_CHAM_CONG!$C$480:$BJ$599,60,FALSE)</f>
        <v>1</v>
      </c>
      <c r="O504" s="76">
        <f>RPT_LNS_LUONG_CHE_DO!BA507</f>
        <v>510000</v>
      </c>
      <c r="P504" s="76">
        <f>VLOOKUP(B504,RPT_LNS_LUONG_CHE_DO!$B$5:$CA$989,78,FALSE)</f>
        <v>0</v>
      </c>
      <c r="Q504" s="76">
        <f>VLOOKUP(B504,RPT_PHU_CAP_TN!$B$5:$G$1000,6,FALSE)</f>
        <v>0</v>
      </c>
      <c r="R504" s="93">
        <v>0</v>
      </c>
      <c r="S504" s="76">
        <f>VLOOKUP(B504,RPT_LNS_LUONG_CHE_DO!$B$5:$BV$993,68,FALSE)+VLOOKUP(B504,RPT_LNS_LUONG_CHE_DO!$B$5:$BW$993,69,FALSE)</f>
        <v>0</v>
      </c>
      <c r="T504" s="76">
        <f t="shared" si="8"/>
        <v>510000</v>
      </c>
      <c r="U504" s="76">
        <f>VLOOKUP(B504,RPT_BAO_HIEM!$B$5:$N$1000,11,FALSE)</f>
        <v>0</v>
      </c>
      <c r="V504" s="76">
        <f>VLOOKUP(B504,RPT_BAO_HIEM!$B$5:$N$1000,12,FALSE)</f>
        <v>0</v>
      </c>
      <c r="W504" s="76">
        <f>VLOOKUP(B504,RPT_BAO_HIEM!$B$5:$N$1000,13,FALSE)</f>
        <v>0</v>
      </c>
      <c r="X504" s="320">
        <f>VLOOKUP(B504,RPT_DOAN_PHI!$B$481:$H$894,7,FALSE)</f>
        <v>5100</v>
      </c>
      <c r="Y504" s="76">
        <f>VLOOKUP(B504,RPT_THUE!$B$5:$H$933,7,FALSE)</f>
        <v>0</v>
      </c>
      <c r="Z504" s="76">
        <f t="shared" si="9"/>
        <v>5100</v>
      </c>
      <c r="AA504" s="76">
        <f t="shared" si="10"/>
        <v>504900</v>
      </c>
      <c r="AB504" s="76"/>
      <c r="AC504" s="76"/>
      <c r="AD504" s="76">
        <f t="shared" si="15"/>
        <v>504900</v>
      </c>
      <c r="AE504" s="302">
        <v>504900</v>
      </c>
      <c r="AF504" s="338">
        <f t="shared" si="24"/>
        <v>0</v>
      </c>
      <c r="AG504" s="302"/>
      <c r="AH504" s="302"/>
      <c r="AI504" s="302"/>
      <c r="AJ504" s="302"/>
      <c r="AK504" s="302"/>
      <c r="AL504" s="302"/>
      <c r="AM504" s="302"/>
      <c r="AN504" s="302"/>
      <c r="AO504" s="302"/>
    </row>
    <row r="505" spans="1:41" ht="12.75" x14ac:dyDescent="0.2">
      <c r="A505" s="89">
        <f t="shared" si="25"/>
        <v>502</v>
      </c>
      <c r="B505" s="299">
        <f>GD_CHUNG!B508</f>
        <v>13772</v>
      </c>
      <c r="C505" s="299" t="str">
        <f>GD_CHUNG!C508</f>
        <v>Nguyễn Thị Thu Thủy</v>
      </c>
      <c r="D505" s="299" t="str">
        <f>GD_CHUNG!D508</f>
        <v>Nhân viên phục vụ hành khách</v>
      </c>
      <c r="E505" s="76" t="str">
        <f>GD_CHUNG!G508</f>
        <v>HDHV</v>
      </c>
      <c r="F505" s="317">
        <f>VLOOKUP(B505,GD_LCD_HS_LNS!$B$4:$E$1000,4,FALSE)</f>
        <v>3875000</v>
      </c>
      <c r="G505" s="76"/>
      <c r="H505" s="319">
        <f>VLOOKUP(B505,GD_CHAM_CONG!$C$481:$AN$997,38,FALSE)</f>
        <v>17</v>
      </c>
      <c r="I505" s="319">
        <f>VLOOKUP(B505,GD_CHAM_CONG!$C$6:$AS$997,39,FALSE)+VLOOKUP(B505,GD_CHAM_CONG!$C$6:$AS$997,40,FALSE)+VLOOKUP(B505,GD_CHAM_CONG!$C$6:$AS$997,41,FALSE)+VLOOKUP(B505,GD_CHAM_CONG!$C$6:$AS$997,42,FALSE)+VLOOKUP(B505,GD_CHAM_CONG!$C$6:$AS$997,43,FALSE)</f>
        <v>0</v>
      </c>
      <c r="J505" s="319">
        <f>VLOOKUP(B505,GD_CHAM_CONG!$C$6:$AV$997,44,FALSE)+VLOOKUP(B505,GD_CHAM_CONG!$C$6:$AV$997,45,FALSE)+VLOOKUP(B505,GD_CHAM_CONG!$C$6:$AV$997,46,FALSE)</f>
        <v>0</v>
      </c>
      <c r="K505" s="319">
        <f>VLOOKUP(B505,GD_CHAM_CONG!$C$6:$AW$997,47,FALSE)</f>
        <v>0</v>
      </c>
      <c r="L505" s="319">
        <f>VLOOKUP(B505,GD_CHAM_CONG!$C$6:$AZ$997,47,FALSE)+VLOOKUP(B505,GD_CHAM_CONG!$C$6:$AZ$997,48,FALSE)</f>
        <v>0</v>
      </c>
      <c r="M505" s="319">
        <f>VLOOKUP(B505,GD_CHAM_CONG!$C$6:$BF$997,50,FALSE)+VLOOKUP(B505,GD_CHAM_CONG!$C$6:$BF$997,51,FALSE)+VLOOKUP(B505,GD_CHAM_CONG!$C$6:$BF$997,52,FALSE)+VLOOKUP(B505,GD_CHAM_CONG!$C$6:$BF$997,53,FALSE)+VLOOKUP(B505,GD_CHAM_CONG!$C$6:$BF$997,54,FALSE)</f>
        <v>0</v>
      </c>
      <c r="N505" s="217">
        <f>VLOOKUP(B505,GD_CHAM_CONG!$C$480:$BJ$599,60,FALSE)</f>
        <v>1</v>
      </c>
      <c r="O505" s="76">
        <f>RPT_LNS_LUONG_CHE_DO!BA508</f>
        <v>510000</v>
      </c>
      <c r="P505" s="76">
        <f>VLOOKUP(B505,RPT_LNS_LUONG_CHE_DO!$B$5:$CA$989,78,FALSE)</f>
        <v>0</v>
      </c>
      <c r="Q505" s="76">
        <f>VLOOKUP(B505,RPT_PHU_CAP_TN!$B$5:$G$1000,6,FALSE)</f>
        <v>0</v>
      </c>
      <c r="R505" s="93">
        <v>0</v>
      </c>
      <c r="S505" s="76">
        <f>VLOOKUP(B505,RPT_LNS_LUONG_CHE_DO!$B$5:$BV$993,68,FALSE)+VLOOKUP(B505,RPT_LNS_LUONG_CHE_DO!$B$5:$BW$993,69,FALSE)</f>
        <v>0</v>
      </c>
      <c r="T505" s="76">
        <f t="shared" si="8"/>
        <v>510000</v>
      </c>
      <c r="U505" s="76">
        <f>VLOOKUP(B505,RPT_BAO_HIEM!$B$5:$N$1000,11,FALSE)</f>
        <v>0</v>
      </c>
      <c r="V505" s="76">
        <f>VLOOKUP(B505,RPT_BAO_HIEM!$B$5:$N$1000,12,FALSE)</f>
        <v>0</v>
      </c>
      <c r="W505" s="76">
        <f>VLOOKUP(B505,RPT_BAO_HIEM!$B$5:$N$1000,13,FALSE)</f>
        <v>0</v>
      </c>
      <c r="X505" s="320">
        <f>VLOOKUP(B505,RPT_DOAN_PHI!$B$481:$H$894,7,FALSE)</f>
        <v>5100</v>
      </c>
      <c r="Y505" s="76">
        <f>VLOOKUP(B505,RPT_THUE!$B$5:$H$933,7,FALSE)</f>
        <v>0</v>
      </c>
      <c r="Z505" s="76">
        <f t="shared" si="9"/>
        <v>5100</v>
      </c>
      <c r="AA505" s="76">
        <f t="shared" si="10"/>
        <v>504900</v>
      </c>
      <c r="AB505" s="76"/>
      <c r="AC505" s="76"/>
      <c r="AD505" s="76">
        <f t="shared" si="15"/>
        <v>504900</v>
      </c>
      <c r="AE505" s="302">
        <v>504900</v>
      </c>
      <c r="AF505" s="338">
        <f t="shared" si="24"/>
        <v>0</v>
      </c>
      <c r="AG505" s="302"/>
      <c r="AH505" s="302"/>
      <c r="AI505" s="302"/>
      <c r="AJ505" s="302"/>
      <c r="AK505" s="302"/>
      <c r="AL505" s="302"/>
      <c r="AM505" s="302"/>
      <c r="AN505" s="302"/>
      <c r="AO505" s="302"/>
    </row>
    <row r="506" spans="1:41" ht="12.75" x14ac:dyDescent="0.2">
      <c r="A506" s="89">
        <f t="shared" si="25"/>
        <v>503</v>
      </c>
      <c r="B506" s="299">
        <f>GD_CHUNG!B509</f>
        <v>13773</v>
      </c>
      <c r="C506" s="299" t="str">
        <f>GD_CHUNG!C509</f>
        <v>Nguyễn Thị Trang</v>
      </c>
      <c r="D506" s="299" t="str">
        <f>GD_CHUNG!D509</f>
        <v>Nhân viên phục vụ hành khách</v>
      </c>
      <c r="E506" s="76" t="str">
        <f>GD_CHUNG!G509</f>
        <v>HDHV</v>
      </c>
      <c r="F506" s="317">
        <f>VLOOKUP(B506,GD_LCD_HS_LNS!$B$4:$E$1000,4,FALSE)</f>
        <v>3875000</v>
      </c>
      <c r="G506" s="76"/>
      <c r="H506" s="319">
        <f>VLOOKUP(B506,GD_CHAM_CONG!$C$481:$AN$997,38,FALSE)</f>
        <v>17</v>
      </c>
      <c r="I506" s="319">
        <f>VLOOKUP(B506,GD_CHAM_CONG!$C$6:$AS$997,39,FALSE)+VLOOKUP(B506,GD_CHAM_CONG!$C$6:$AS$997,40,FALSE)+VLOOKUP(B506,GD_CHAM_CONG!$C$6:$AS$997,41,FALSE)+VLOOKUP(B506,GD_CHAM_CONG!$C$6:$AS$997,42,FALSE)+VLOOKUP(B506,GD_CHAM_CONG!$C$6:$AS$997,43,FALSE)</f>
        <v>0</v>
      </c>
      <c r="J506" s="319">
        <f>VLOOKUP(B506,GD_CHAM_CONG!$C$6:$AV$997,44,FALSE)+VLOOKUP(B506,GD_CHAM_CONG!$C$6:$AV$997,45,FALSE)+VLOOKUP(B506,GD_CHAM_CONG!$C$6:$AV$997,46,FALSE)</f>
        <v>0</v>
      </c>
      <c r="K506" s="319">
        <f>VLOOKUP(B506,GD_CHAM_CONG!$C$6:$AW$997,47,FALSE)</f>
        <v>0</v>
      </c>
      <c r="L506" s="319">
        <f>VLOOKUP(B506,GD_CHAM_CONG!$C$6:$AZ$997,47,FALSE)+VLOOKUP(B506,GD_CHAM_CONG!$C$6:$AZ$997,48,FALSE)</f>
        <v>0</v>
      </c>
      <c r="M506" s="319">
        <f>VLOOKUP(B506,GD_CHAM_CONG!$C$6:$BF$997,50,FALSE)+VLOOKUP(B506,GD_CHAM_CONG!$C$6:$BF$997,51,FALSE)+VLOOKUP(B506,GD_CHAM_CONG!$C$6:$BF$997,52,FALSE)+VLOOKUP(B506,GD_CHAM_CONG!$C$6:$BF$997,53,FALSE)+VLOOKUP(B506,GD_CHAM_CONG!$C$6:$BF$997,54,FALSE)</f>
        <v>0</v>
      </c>
      <c r="N506" s="217">
        <f>VLOOKUP(B506,GD_CHAM_CONG!$C$480:$BJ$599,60,FALSE)</f>
        <v>1</v>
      </c>
      <c r="O506" s="76">
        <f>RPT_LNS_LUONG_CHE_DO!BA509</f>
        <v>510000</v>
      </c>
      <c r="P506" s="76">
        <f>VLOOKUP(B506,RPT_LNS_LUONG_CHE_DO!$B$5:$CA$989,78,FALSE)</f>
        <v>0</v>
      </c>
      <c r="Q506" s="76">
        <f>VLOOKUP(B506,RPT_PHU_CAP_TN!$B$5:$G$1000,6,FALSE)</f>
        <v>0</v>
      </c>
      <c r="R506" s="93">
        <v>0</v>
      </c>
      <c r="S506" s="76">
        <f>VLOOKUP(B506,RPT_LNS_LUONG_CHE_DO!$B$5:$BV$993,68,FALSE)+VLOOKUP(B506,RPT_LNS_LUONG_CHE_DO!$B$5:$BW$993,69,FALSE)</f>
        <v>0</v>
      </c>
      <c r="T506" s="76">
        <f t="shared" si="8"/>
        <v>510000</v>
      </c>
      <c r="U506" s="76">
        <f>VLOOKUP(B506,RPT_BAO_HIEM!$B$5:$N$1000,11,FALSE)</f>
        <v>0</v>
      </c>
      <c r="V506" s="76">
        <f>VLOOKUP(B506,RPT_BAO_HIEM!$B$5:$N$1000,12,FALSE)</f>
        <v>0</v>
      </c>
      <c r="W506" s="76">
        <f>VLOOKUP(B506,RPT_BAO_HIEM!$B$5:$N$1000,13,FALSE)</f>
        <v>0</v>
      </c>
      <c r="X506" s="320">
        <f>VLOOKUP(B506,RPT_DOAN_PHI!$B$481:$H$894,7,FALSE)</f>
        <v>5100</v>
      </c>
      <c r="Y506" s="76">
        <f>VLOOKUP(B506,RPT_THUE!$B$5:$H$933,7,FALSE)</f>
        <v>0</v>
      </c>
      <c r="Z506" s="76">
        <f t="shared" si="9"/>
        <v>5100</v>
      </c>
      <c r="AA506" s="76">
        <f t="shared" si="10"/>
        <v>504900</v>
      </c>
      <c r="AB506" s="76"/>
      <c r="AC506" s="76"/>
      <c r="AD506" s="76">
        <f t="shared" si="15"/>
        <v>504900</v>
      </c>
      <c r="AE506" s="302">
        <v>504900</v>
      </c>
      <c r="AF506" s="338">
        <f t="shared" si="24"/>
        <v>0</v>
      </c>
      <c r="AG506" s="302"/>
      <c r="AH506" s="302"/>
      <c r="AI506" s="302"/>
      <c r="AJ506" s="302"/>
      <c r="AK506" s="302"/>
      <c r="AL506" s="302"/>
      <c r="AM506" s="302"/>
      <c r="AN506" s="302"/>
      <c r="AO506" s="302"/>
    </row>
    <row r="507" spans="1:41" ht="12.75" x14ac:dyDescent="0.2">
      <c r="A507" s="89">
        <f t="shared" si="25"/>
        <v>504</v>
      </c>
      <c r="B507" s="299">
        <f>GD_CHUNG!B510</f>
        <v>13774</v>
      </c>
      <c r="C507" s="299" t="str">
        <f>GD_CHUNG!C510</f>
        <v>Hoàng Thị Kiều Trang</v>
      </c>
      <c r="D507" s="299" t="str">
        <f>GD_CHUNG!D510</f>
        <v>Nhân viên phục vụ hành khách</v>
      </c>
      <c r="E507" s="76" t="str">
        <f>GD_CHUNG!G510</f>
        <v>HDHV</v>
      </c>
      <c r="F507" s="317">
        <f>VLOOKUP(B507,GD_LCD_HS_LNS!$B$4:$E$1000,4,FALSE)</f>
        <v>3875000</v>
      </c>
      <c r="G507" s="76"/>
      <c r="H507" s="319">
        <f>VLOOKUP(B507,GD_CHAM_CONG!$C$481:$AN$997,38,FALSE)</f>
        <v>17</v>
      </c>
      <c r="I507" s="319">
        <f>VLOOKUP(B507,GD_CHAM_CONG!$C$6:$AS$997,39,FALSE)+VLOOKUP(B507,GD_CHAM_CONG!$C$6:$AS$997,40,FALSE)+VLOOKUP(B507,GD_CHAM_CONG!$C$6:$AS$997,41,FALSE)+VLOOKUP(B507,GD_CHAM_CONG!$C$6:$AS$997,42,FALSE)+VLOOKUP(B507,GD_CHAM_CONG!$C$6:$AS$997,43,FALSE)</f>
        <v>0</v>
      </c>
      <c r="J507" s="319">
        <f>VLOOKUP(B507,GD_CHAM_CONG!$C$6:$AV$997,44,FALSE)+VLOOKUP(B507,GD_CHAM_CONG!$C$6:$AV$997,45,FALSE)+VLOOKUP(B507,GD_CHAM_CONG!$C$6:$AV$997,46,FALSE)</f>
        <v>0</v>
      </c>
      <c r="K507" s="319">
        <f>VLOOKUP(B507,GD_CHAM_CONG!$C$6:$AW$997,47,FALSE)</f>
        <v>0</v>
      </c>
      <c r="L507" s="319">
        <f>VLOOKUP(B507,GD_CHAM_CONG!$C$6:$AZ$997,47,FALSE)+VLOOKUP(B507,GD_CHAM_CONG!$C$6:$AZ$997,48,FALSE)</f>
        <v>0</v>
      </c>
      <c r="M507" s="319">
        <f>VLOOKUP(B507,GD_CHAM_CONG!$C$6:$BF$997,50,FALSE)+VLOOKUP(B507,GD_CHAM_CONG!$C$6:$BF$997,51,FALSE)+VLOOKUP(B507,GD_CHAM_CONG!$C$6:$BF$997,52,FALSE)+VLOOKUP(B507,GD_CHAM_CONG!$C$6:$BF$997,53,FALSE)+VLOOKUP(B507,GD_CHAM_CONG!$C$6:$BF$997,54,FALSE)</f>
        <v>0</v>
      </c>
      <c r="N507" s="217">
        <f>VLOOKUP(B507,GD_CHAM_CONG!$C$480:$BJ$599,60,FALSE)</f>
        <v>1</v>
      </c>
      <c r="O507" s="76">
        <f>RPT_LNS_LUONG_CHE_DO!BA510</f>
        <v>510000</v>
      </c>
      <c r="P507" s="76">
        <f>VLOOKUP(B507,RPT_LNS_LUONG_CHE_DO!$B$5:$CA$989,78,FALSE)</f>
        <v>0</v>
      </c>
      <c r="Q507" s="76">
        <f>VLOOKUP(B507,RPT_PHU_CAP_TN!$B$5:$G$1000,6,FALSE)</f>
        <v>0</v>
      </c>
      <c r="R507" s="93">
        <v>0</v>
      </c>
      <c r="S507" s="76">
        <f>VLOOKUP(B507,RPT_LNS_LUONG_CHE_DO!$B$5:$BV$993,68,FALSE)+VLOOKUP(B507,RPT_LNS_LUONG_CHE_DO!$B$5:$BW$993,69,FALSE)</f>
        <v>0</v>
      </c>
      <c r="T507" s="76">
        <f t="shared" si="8"/>
        <v>510000</v>
      </c>
      <c r="U507" s="76">
        <f>VLOOKUP(B507,RPT_BAO_HIEM!$B$5:$N$1000,11,FALSE)</f>
        <v>0</v>
      </c>
      <c r="V507" s="76">
        <f>VLOOKUP(B507,RPT_BAO_HIEM!$B$5:$N$1000,12,FALSE)</f>
        <v>0</v>
      </c>
      <c r="W507" s="76">
        <f>VLOOKUP(B507,RPT_BAO_HIEM!$B$5:$N$1000,13,FALSE)</f>
        <v>0</v>
      </c>
      <c r="X507" s="320">
        <f>VLOOKUP(B507,RPT_DOAN_PHI!$B$481:$H$894,7,FALSE)</f>
        <v>5100</v>
      </c>
      <c r="Y507" s="76">
        <f>VLOOKUP(B507,RPT_THUE!$B$5:$H$933,7,FALSE)</f>
        <v>0</v>
      </c>
      <c r="Z507" s="76">
        <f t="shared" si="9"/>
        <v>5100</v>
      </c>
      <c r="AA507" s="76">
        <f t="shared" si="10"/>
        <v>504900</v>
      </c>
      <c r="AB507" s="76"/>
      <c r="AC507" s="76"/>
      <c r="AD507" s="76">
        <f t="shared" si="15"/>
        <v>504900</v>
      </c>
      <c r="AE507" s="302">
        <v>504900</v>
      </c>
      <c r="AF507" s="338">
        <f t="shared" si="24"/>
        <v>0</v>
      </c>
      <c r="AG507" s="302"/>
      <c r="AH507" s="302"/>
      <c r="AI507" s="302"/>
      <c r="AJ507" s="302"/>
      <c r="AK507" s="302"/>
      <c r="AL507" s="302"/>
      <c r="AM507" s="302"/>
      <c r="AN507" s="302"/>
      <c r="AO507" s="302"/>
    </row>
    <row r="508" spans="1:41" ht="12.75" x14ac:dyDescent="0.2">
      <c r="A508" s="89">
        <f t="shared" si="25"/>
        <v>505</v>
      </c>
      <c r="B508" s="299">
        <f>GD_CHUNG!B511</f>
        <v>13775</v>
      </c>
      <c r="C508" s="299" t="str">
        <f>GD_CHUNG!C511</f>
        <v>Ngô Thị Thơm</v>
      </c>
      <c r="D508" s="299" t="str">
        <f>GD_CHUNG!D511</f>
        <v>Nhân viên phục vụ hành khách</v>
      </c>
      <c r="E508" s="76" t="str">
        <f>GD_CHUNG!G511</f>
        <v>HDHV</v>
      </c>
      <c r="F508" s="317">
        <f>VLOOKUP(B508,GD_LCD_HS_LNS!$B$4:$E$1000,4,FALSE)</f>
        <v>3875000</v>
      </c>
      <c r="G508" s="76"/>
      <c r="H508" s="319">
        <f>VLOOKUP(B508,GD_CHAM_CONG!$C$481:$AN$997,38,FALSE)</f>
        <v>17</v>
      </c>
      <c r="I508" s="319">
        <f>VLOOKUP(B508,GD_CHAM_CONG!$C$6:$AS$997,39,FALSE)+VLOOKUP(B508,GD_CHAM_CONG!$C$6:$AS$997,40,FALSE)+VLOOKUP(B508,GD_CHAM_CONG!$C$6:$AS$997,41,FALSE)+VLOOKUP(B508,GD_CHAM_CONG!$C$6:$AS$997,42,FALSE)+VLOOKUP(B508,GD_CHAM_CONG!$C$6:$AS$997,43,FALSE)</f>
        <v>0</v>
      </c>
      <c r="J508" s="319">
        <f>VLOOKUP(B508,GD_CHAM_CONG!$C$6:$AV$997,44,FALSE)+VLOOKUP(B508,GD_CHAM_CONG!$C$6:$AV$997,45,FALSE)+VLOOKUP(B508,GD_CHAM_CONG!$C$6:$AV$997,46,FALSE)</f>
        <v>0</v>
      </c>
      <c r="K508" s="319">
        <f>VLOOKUP(B508,GD_CHAM_CONG!$C$6:$AW$997,47,FALSE)</f>
        <v>0</v>
      </c>
      <c r="L508" s="319">
        <f>VLOOKUP(B508,GD_CHAM_CONG!$C$6:$AZ$997,47,FALSE)+VLOOKUP(B508,GD_CHAM_CONG!$C$6:$AZ$997,48,FALSE)</f>
        <v>0</v>
      </c>
      <c r="M508" s="319">
        <f>VLOOKUP(B508,GD_CHAM_CONG!$C$6:$BF$997,50,FALSE)+VLOOKUP(B508,GD_CHAM_CONG!$C$6:$BF$997,51,FALSE)+VLOOKUP(B508,GD_CHAM_CONG!$C$6:$BF$997,52,FALSE)+VLOOKUP(B508,GD_CHAM_CONG!$C$6:$BF$997,53,FALSE)+VLOOKUP(B508,GD_CHAM_CONG!$C$6:$BF$997,54,FALSE)</f>
        <v>0</v>
      </c>
      <c r="N508" s="217">
        <f>VLOOKUP(B508,GD_CHAM_CONG!$C$480:$BJ$599,60,FALSE)</f>
        <v>1</v>
      </c>
      <c r="O508" s="76">
        <f>RPT_LNS_LUONG_CHE_DO!BA511</f>
        <v>510000</v>
      </c>
      <c r="P508" s="76">
        <f>VLOOKUP(B508,RPT_LNS_LUONG_CHE_DO!$B$5:$CA$989,78,FALSE)</f>
        <v>0</v>
      </c>
      <c r="Q508" s="76">
        <f>VLOOKUP(B508,RPT_PHU_CAP_TN!$B$5:$G$1000,6,FALSE)</f>
        <v>0</v>
      </c>
      <c r="R508" s="93">
        <v>0</v>
      </c>
      <c r="S508" s="76">
        <f>VLOOKUP(B508,RPT_LNS_LUONG_CHE_DO!$B$5:$BV$993,68,FALSE)+VLOOKUP(B508,RPT_LNS_LUONG_CHE_DO!$B$5:$BW$993,69,FALSE)</f>
        <v>0</v>
      </c>
      <c r="T508" s="76">
        <f t="shared" si="8"/>
        <v>510000</v>
      </c>
      <c r="U508" s="76">
        <f>VLOOKUP(B508,RPT_BAO_HIEM!$B$5:$N$1000,11,FALSE)</f>
        <v>0</v>
      </c>
      <c r="V508" s="76">
        <f>VLOOKUP(B508,RPT_BAO_HIEM!$B$5:$N$1000,12,FALSE)</f>
        <v>0</v>
      </c>
      <c r="W508" s="76">
        <f>VLOOKUP(B508,RPT_BAO_HIEM!$B$5:$N$1000,13,FALSE)</f>
        <v>0</v>
      </c>
      <c r="X508" s="320">
        <f>VLOOKUP(B508,RPT_DOAN_PHI!$B$481:$H$894,7,FALSE)</f>
        <v>5100</v>
      </c>
      <c r="Y508" s="76">
        <f>VLOOKUP(B508,RPT_THUE!$B$5:$H$933,7,FALSE)</f>
        <v>0</v>
      </c>
      <c r="Z508" s="76">
        <f t="shared" si="9"/>
        <v>5100</v>
      </c>
      <c r="AA508" s="76">
        <f t="shared" si="10"/>
        <v>504900</v>
      </c>
      <c r="AB508" s="76"/>
      <c r="AC508" s="76"/>
      <c r="AD508" s="76">
        <f t="shared" si="15"/>
        <v>504900</v>
      </c>
      <c r="AE508" s="302">
        <v>504900</v>
      </c>
      <c r="AF508" s="338">
        <f t="shared" si="24"/>
        <v>0</v>
      </c>
      <c r="AG508" s="302"/>
      <c r="AH508" s="302"/>
      <c r="AI508" s="302"/>
      <c r="AJ508" s="302"/>
      <c r="AK508" s="302"/>
      <c r="AL508" s="302"/>
      <c r="AM508" s="302"/>
      <c r="AN508" s="302"/>
      <c r="AO508" s="302"/>
    </row>
    <row r="509" spans="1:41" ht="12.75" x14ac:dyDescent="0.2">
      <c r="A509" s="89">
        <f t="shared" si="25"/>
        <v>506</v>
      </c>
      <c r="B509" s="299">
        <f>GD_CHUNG!B512</f>
        <v>13776</v>
      </c>
      <c r="C509" s="299" t="str">
        <f>GD_CHUNG!C512</f>
        <v>Đặng Thị Thùy Dương</v>
      </c>
      <c r="D509" s="299" t="str">
        <f>GD_CHUNG!D512</f>
        <v>Nhân viên phục vụ hành khách</v>
      </c>
      <c r="E509" s="76" t="str">
        <f>GD_CHUNG!G512</f>
        <v>HDHV</v>
      </c>
      <c r="F509" s="317">
        <f>VLOOKUP(B509,GD_LCD_HS_LNS!$B$4:$E$1000,4,FALSE)</f>
        <v>3875000</v>
      </c>
      <c r="G509" s="76"/>
      <c r="H509" s="319">
        <f>VLOOKUP(B509,GD_CHAM_CONG!$C$481:$AN$997,38,FALSE)</f>
        <v>17</v>
      </c>
      <c r="I509" s="319">
        <f>VLOOKUP(B509,GD_CHAM_CONG!$C$6:$AS$997,39,FALSE)+VLOOKUP(B509,GD_CHAM_CONG!$C$6:$AS$997,40,FALSE)+VLOOKUP(B509,GD_CHAM_CONG!$C$6:$AS$997,41,FALSE)+VLOOKUP(B509,GD_CHAM_CONG!$C$6:$AS$997,42,FALSE)+VLOOKUP(B509,GD_CHAM_CONG!$C$6:$AS$997,43,FALSE)</f>
        <v>0</v>
      </c>
      <c r="J509" s="319">
        <f>VLOOKUP(B509,GD_CHAM_CONG!$C$6:$AV$997,44,FALSE)+VLOOKUP(B509,GD_CHAM_CONG!$C$6:$AV$997,45,FALSE)+VLOOKUP(B509,GD_CHAM_CONG!$C$6:$AV$997,46,FALSE)</f>
        <v>0</v>
      </c>
      <c r="K509" s="319">
        <f>VLOOKUP(B509,GD_CHAM_CONG!$C$6:$AW$997,47,FALSE)</f>
        <v>0</v>
      </c>
      <c r="L509" s="319">
        <f>VLOOKUP(B509,GD_CHAM_CONG!$C$6:$AZ$997,47,FALSE)+VLOOKUP(B509,GD_CHAM_CONG!$C$6:$AZ$997,48,FALSE)</f>
        <v>0</v>
      </c>
      <c r="M509" s="319">
        <f>VLOOKUP(B509,GD_CHAM_CONG!$C$6:$BF$997,50,FALSE)+VLOOKUP(B509,GD_CHAM_CONG!$C$6:$BF$997,51,FALSE)+VLOOKUP(B509,GD_CHAM_CONG!$C$6:$BF$997,52,FALSE)+VLOOKUP(B509,GD_CHAM_CONG!$C$6:$BF$997,53,FALSE)+VLOOKUP(B509,GD_CHAM_CONG!$C$6:$BF$997,54,FALSE)</f>
        <v>0</v>
      </c>
      <c r="N509" s="217">
        <f>VLOOKUP(B509,GD_CHAM_CONG!$C$480:$BJ$599,60,FALSE)</f>
        <v>1</v>
      </c>
      <c r="O509" s="76">
        <f>RPT_LNS_LUONG_CHE_DO!BA512</f>
        <v>510000</v>
      </c>
      <c r="P509" s="76">
        <f>VLOOKUP(B509,RPT_LNS_LUONG_CHE_DO!$B$5:$CA$989,78,FALSE)</f>
        <v>0</v>
      </c>
      <c r="Q509" s="76">
        <f>VLOOKUP(B509,RPT_PHU_CAP_TN!$B$5:$G$1000,6,FALSE)</f>
        <v>0</v>
      </c>
      <c r="R509" s="93">
        <v>0</v>
      </c>
      <c r="S509" s="76">
        <f>VLOOKUP(B509,RPT_LNS_LUONG_CHE_DO!$B$5:$BV$993,68,FALSE)+VLOOKUP(B509,RPT_LNS_LUONG_CHE_DO!$B$5:$BW$993,69,FALSE)</f>
        <v>0</v>
      </c>
      <c r="T509" s="76">
        <f t="shared" si="8"/>
        <v>510000</v>
      </c>
      <c r="U509" s="76">
        <f>VLOOKUP(B509,RPT_BAO_HIEM!$B$5:$N$1000,11,FALSE)</f>
        <v>0</v>
      </c>
      <c r="V509" s="76">
        <f>VLOOKUP(B509,RPT_BAO_HIEM!$B$5:$N$1000,12,FALSE)</f>
        <v>0</v>
      </c>
      <c r="W509" s="76">
        <f>VLOOKUP(B509,RPT_BAO_HIEM!$B$5:$N$1000,13,FALSE)</f>
        <v>0</v>
      </c>
      <c r="X509" s="320">
        <f>VLOOKUP(B509,RPT_DOAN_PHI!$B$481:$H$894,7,FALSE)</f>
        <v>5100</v>
      </c>
      <c r="Y509" s="76">
        <f>VLOOKUP(B509,RPT_THUE!$B$5:$H$933,7,FALSE)</f>
        <v>0</v>
      </c>
      <c r="Z509" s="76">
        <f t="shared" si="9"/>
        <v>5100</v>
      </c>
      <c r="AA509" s="76">
        <f t="shared" si="10"/>
        <v>504900</v>
      </c>
      <c r="AB509" s="76"/>
      <c r="AC509" s="76"/>
      <c r="AD509" s="76">
        <f t="shared" si="15"/>
        <v>504900</v>
      </c>
      <c r="AE509" s="302">
        <v>504900</v>
      </c>
      <c r="AF509" s="338">
        <f t="shared" si="24"/>
        <v>0</v>
      </c>
      <c r="AG509" s="302"/>
      <c r="AH509" s="302"/>
      <c r="AI509" s="302"/>
      <c r="AJ509" s="302"/>
      <c r="AK509" s="302"/>
      <c r="AL509" s="302"/>
      <c r="AM509" s="302"/>
      <c r="AN509" s="302"/>
      <c r="AO509" s="302"/>
    </row>
    <row r="510" spans="1:41" ht="12.75" x14ac:dyDescent="0.2">
      <c r="A510" s="89">
        <f t="shared" si="25"/>
        <v>507</v>
      </c>
      <c r="B510" s="299">
        <f>GD_CHUNG!B513</f>
        <v>13778</v>
      </c>
      <c r="C510" s="299" t="str">
        <f>GD_CHUNG!C513</f>
        <v>Nguyễn Phương Cương</v>
      </c>
      <c r="D510" s="299" t="str">
        <f>GD_CHUNG!D513</f>
        <v>Nhân viên phục vụ hành khách</v>
      </c>
      <c r="E510" s="76" t="str">
        <f>GD_CHUNG!G513</f>
        <v>HDHV</v>
      </c>
      <c r="F510" s="317">
        <f>VLOOKUP(B510,GD_LCD_HS_LNS!$B$4:$E$1000,4,FALSE)</f>
        <v>3875000</v>
      </c>
      <c r="G510" s="76"/>
      <c r="H510" s="319">
        <f>VLOOKUP(B510,GD_CHAM_CONG!$C$481:$AN$997,38,FALSE)</f>
        <v>17</v>
      </c>
      <c r="I510" s="319">
        <f>VLOOKUP(B510,GD_CHAM_CONG!$C$6:$AS$997,39,FALSE)+VLOOKUP(B510,GD_CHAM_CONG!$C$6:$AS$997,40,FALSE)+VLOOKUP(B510,GD_CHAM_CONG!$C$6:$AS$997,41,FALSE)+VLOOKUP(B510,GD_CHAM_CONG!$C$6:$AS$997,42,FALSE)+VLOOKUP(B510,GD_CHAM_CONG!$C$6:$AS$997,43,FALSE)</f>
        <v>0</v>
      </c>
      <c r="J510" s="319">
        <f>VLOOKUP(B510,GD_CHAM_CONG!$C$6:$AV$997,44,FALSE)+VLOOKUP(B510,GD_CHAM_CONG!$C$6:$AV$997,45,FALSE)+VLOOKUP(B510,GD_CHAM_CONG!$C$6:$AV$997,46,FALSE)</f>
        <v>0</v>
      </c>
      <c r="K510" s="319">
        <f>VLOOKUP(B510,GD_CHAM_CONG!$C$6:$AW$997,47,FALSE)</f>
        <v>0</v>
      </c>
      <c r="L510" s="319">
        <f>VLOOKUP(B510,GD_CHAM_CONG!$C$6:$AZ$997,47,FALSE)+VLOOKUP(B510,GD_CHAM_CONG!$C$6:$AZ$997,48,FALSE)</f>
        <v>0</v>
      </c>
      <c r="M510" s="319">
        <f>VLOOKUP(B510,GD_CHAM_CONG!$C$6:$BF$997,50,FALSE)+VLOOKUP(B510,GD_CHAM_CONG!$C$6:$BF$997,51,FALSE)+VLOOKUP(B510,GD_CHAM_CONG!$C$6:$BF$997,52,FALSE)+VLOOKUP(B510,GD_CHAM_CONG!$C$6:$BF$997,53,FALSE)+VLOOKUP(B510,GD_CHAM_CONG!$C$6:$BF$997,54,FALSE)</f>
        <v>0</v>
      </c>
      <c r="N510" s="217">
        <f>VLOOKUP(B510,GD_CHAM_CONG!$C$480:$BJ$599,60,FALSE)</f>
        <v>1</v>
      </c>
      <c r="O510" s="76">
        <f>RPT_LNS_LUONG_CHE_DO!BA513</f>
        <v>510000</v>
      </c>
      <c r="P510" s="76">
        <f>VLOOKUP(B510,RPT_LNS_LUONG_CHE_DO!$B$5:$CA$989,78,FALSE)</f>
        <v>0</v>
      </c>
      <c r="Q510" s="76">
        <f>VLOOKUP(B510,RPT_PHU_CAP_TN!$B$5:$G$1000,6,FALSE)</f>
        <v>0</v>
      </c>
      <c r="R510" s="93">
        <v>0</v>
      </c>
      <c r="S510" s="76">
        <f>VLOOKUP(B510,RPT_LNS_LUONG_CHE_DO!$B$5:$BV$993,68,FALSE)+VLOOKUP(B510,RPT_LNS_LUONG_CHE_DO!$B$5:$BW$993,69,FALSE)</f>
        <v>0</v>
      </c>
      <c r="T510" s="76">
        <f t="shared" si="8"/>
        <v>510000</v>
      </c>
      <c r="U510" s="76">
        <f>VLOOKUP(B510,RPT_BAO_HIEM!$B$5:$N$1000,11,FALSE)</f>
        <v>0</v>
      </c>
      <c r="V510" s="76">
        <f>VLOOKUP(B510,RPT_BAO_HIEM!$B$5:$N$1000,12,FALSE)</f>
        <v>0</v>
      </c>
      <c r="W510" s="76">
        <f>VLOOKUP(B510,RPT_BAO_HIEM!$B$5:$N$1000,13,FALSE)</f>
        <v>0</v>
      </c>
      <c r="X510" s="320">
        <f>VLOOKUP(B510,RPT_DOAN_PHI!$B$481:$H$894,7,FALSE)</f>
        <v>5100</v>
      </c>
      <c r="Y510" s="76">
        <f>VLOOKUP(B510,RPT_THUE!$B$5:$H$933,7,FALSE)</f>
        <v>0</v>
      </c>
      <c r="Z510" s="76">
        <f t="shared" si="9"/>
        <v>5100</v>
      </c>
      <c r="AA510" s="76">
        <f t="shared" si="10"/>
        <v>504900</v>
      </c>
      <c r="AB510" s="76"/>
      <c r="AC510" s="76"/>
      <c r="AD510" s="76">
        <f t="shared" si="15"/>
        <v>504900</v>
      </c>
      <c r="AE510" s="302">
        <v>504900</v>
      </c>
      <c r="AF510" s="338">
        <f t="shared" si="24"/>
        <v>0</v>
      </c>
      <c r="AG510" s="302"/>
      <c r="AH510" s="302"/>
      <c r="AI510" s="302"/>
      <c r="AJ510" s="302"/>
      <c r="AK510" s="302"/>
      <c r="AL510" s="302"/>
      <c r="AM510" s="302"/>
      <c r="AN510" s="302"/>
      <c r="AO510" s="302"/>
    </row>
    <row r="511" spans="1:41" ht="12.75" x14ac:dyDescent="0.2">
      <c r="A511" s="89">
        <f t="shared" si="25"/>
        <v>508</v>
      </c>
      <c r="B511" s="299">
        <f>GD_CHUNG!B514</f>
        <v>13779</v>
      </c>
      <c r="C511" s="299" t="str">
        <f>GD_CHUNG!C514</f>
        <v>Lê Hoàng Gia</v>
      </c>
      <c r="D511" s="299" t="str">
        <f>GD_CHUNG!D514</f>
        <v>Nhân viên phục vụ hành khách</v>
      </c>
      <c r="E511" s="76" t="str">
        <f>GD_CHUNG!G514</f>
        <v>HDHV</v>
      </c>
      <c r="F511" s="317">
        <f>VLOOKUP(B511,GD_LCD_HS_LNS!$B$4:$E$1000,4,FALSE)</f>
        <v>3875000</v>
      </c>
      <c r="G511" s="76"/>
      <c r="H511" s="319">
        <f>VLOOKUP(B511,GD_CHAM_CONG!$C$481:$AN$997,38,FALSE)</f>
        <v>17</v>
      </c>
      <c r="I511" s="319">
        <f>VLOOKUP(B511,GD_CHAM_CONG!$C$6:$AS$997,39,FALSE)+VLOOKUP(B511,GD_CHAM_CONG!$C$6:$AS$997,40,FALSE)+VLOOKUP(B511,GD_CHAM_CONG!$C$6:$AS$997,41,FALSE)+VLOOKUP(B511,GD_CHAM_CONG!$C$6:$AS$997,42,FALSE)+VLOOKUP(B511,GD_CHAM_CONG!$C$6:$AS$997,43,FALSE)</f>
        <v>0</v>
      </c>
      <c r="J511" s="319">
        <f>VLOOKUP(B511,GD_CHAM_CONG!$C$6:$AV$997,44,FALSE)+VLOOKUP(B511,GD_CHAM_CONG!$C$6:$AV$997,45,FALSE)+VLOOKUP(B511,GD_CHAM_CONG!$C$6:$AV$997,46,FALSE)</f>
        <v>0</v>
      </c>
      <c r="K511" s="319">
        <f>VLOOKUP(B511,GD_CHAM_CONG!$C$6:$AW$997,47,FALSE)</f>
        <v>0</v>
      </c>
      <c r="L511" s="319">
        <f>VLOOKUP(B511,GD_CHAM_CONG!$C$6:$AZ$997,47,FALSE)+VLOOKUP(B511,GD_CHAM_CONG!$C$6:$AZ$997,48,FALSE)</f>
        <v>0</v>
      </c>
      <c r="M511" s="319">
        <f>VLOOKUP(B511,GD_CHAM_CONG!$C$6:$BF$997,50,FALSE)+VLOOKUP(B511,GD_CHAM_CONG!$C$6:$BF$997,51,FALSE)+VLOOKUP(B511,GD_CHAM_CONG!$C$6:$BF$997,52,FALSE)+VLOOKUP(B511,GD_CHAM_CONG!$C$6:$BF$997,53,FALSE)+VLOOKUP(B511,GD_CHAM_CONG!$C$6:$BF$997,54,FALSE)</f>
        <v>0</v>
      </c>
      <c r="N511" s="217">
        <f>VLOOKUP(B511,GD_CHAM_CONG!$C$480:$BJ$599,60,FALSE)</f>
        <v>1</v>
      </c>
      <c r="O511" s="76">
        <f>RPT_LNS_LUONG_CHE_DO!BA514</f>
        <v>510000</v>
      </c>
      <c r="P511" s="76">
        <f>VLOOKUP(B511,RPT_LNS_LUONG_CHE_DO!$B$5:$CA$989,78,FALSE)</f>
        <v>0</v>
      </c>
      <c r="Q511" s="76">
        <f>VLOOKUP(B511,RPT_PHU_CAP_TN!$B$5:$G$1000,6,FALSE)</f>
        <v>0</v>
      </c>
      <c r="R511" s="93">
        <v>0</v>
      </c>
      <c r="S511" s="76">
        <f>VLOOKUP(B511,RPT_LNS_LUONG_CHE_DO!$B$5:$BV$993,68,FALSE)+VLOOKUP(B511,RPT_LNS_LUONG_CHE_DO!$B$5:$BW$993,69,FALSE)</f>
        <v>0</v>
      </c>
      <c r="T511" s="76">
        <f t="shared" si="8"/>
        <v>510000</v>
      </c>
      <c r="U511" s="76">
        <f>VLOOKUP(B511,RPT_BAO_HIEM!$B$5:$N$1000,11,FALSE)</f>
        <v>0</v>
      </c>
      <c r="V511" s="76">
        <f>VLOOKUP(B511,RPT_BAO_HIEM!$B$5:$N$1000,12,FALSE)</f>
        <v>0</v>
      </c>
      <c r="W511" s="76">
        <f>VLOOKUP(B511,RPT_BAO_HIEM!$B$5:$N$1000,13,FALSE)</f>
        <v>0</v>
      </c>
      <c r="X511" s="320">
        <f>VLOOKUP(B511,RPT_DOAN_PHI!$B$481:$H$894,7,FALSE)</f>
        <v>5100</v>
      </c>
      <c r="Y511" s="76">
        <f>VLOOKUP(B511,RPT_THUE!$B$5:$H$933,7,FALSE)</f>
        <v>0</v>
      </c>
      <c r="Z511" s="76">
        <f t="shared" si="9"/>
        <v>5100</v>
      </c>
      <c r="AA511" s="76">
        <f t="shared" si="10"/>
        <v>504900</v>
      </c>
      <c r="AB511" s="76"/>
      <c r="AC511" s="76"/>
      <c r="AD511" s="76">
        <f t="shared" si="15"/>
        <v>504900</v>
      </c>
      <c r="AE511" s="302">
        <v>504900</v>
      </c>
      <c r="AF511" s="338">
        <f t="shared" si="24"/>
        <v>0</v>
      </c>
      <c r="AG511" s="302"/>
      <c r="AH511" s="302"/>
      <c r="AI511" s="302"/>
      <c r="AJ511" s="302"/>
      <c r="AK511" s="302"/>
      <c r="AL511" s="302"/>
      <c r="AM511" s="302"/>
      <c r="AN511" s="302"/>
      <c r="AO511" s="302"/>
    </row>
    <row r="512" spans="1:41" ht="12.75" x14ac:dyDescent="0.2">
      <c r="A512" s="89">
        <f t="shared" si="25"/>
        <v>509</v>
      </c>
      <c r="B512" s="299">
        <f>GD_CHUNG!B515</f>
        <v>13780</v>
      </c>
      <c r="C512" s="299" t="str">
        <f>GD_CHUNG!C515</f>
        <v>Nguyễn Quang Hà Sơn</v>
      </c>
      <c r="D512" s="299" t="str">
        <f>GD_CHUNG!D515</f>
        <v>Nhân viên phục vụ hành khách</v>
      </c>
      <c r="E512" s="76" t="str">
        <f>GD_CHUNG!G515</f>
        <v>HDHV</v>
      </c>
      <c r="F512" s="317">
        <f>VLOOKUP(B512,GD_LCD_HS_LNS!$B$4:$E$1000,4,FALSE)</f>
        <v>3875000</v>
      </c>
      <c r="G512" s="76"/>
      <c r="H512" s="319">
        <f>VLOOKUP(B512,GD_CHAM_CONG!$C$481:$AN$997,38,FALSE)</f>
        <v>17</v>
      </c>
      <c r="I512" s="319">
        <f>VLOOKUP(B512,GD_CHAM_CONG!$C$6:$AS$997,39,FALSE)+VLOOKUP(B512,GD_CHAM_CONG!$C$6:$AS$997,40,FALSE)+VLOOKUP(B512,GD_CHAM_CONG!$C$6:$AS$997,41,FALSE)+VLOOKUP(B512,GD_CHAM_CONG!$C$6:$AS$997,42,FALSE)+VLOOKUP(B512,GD_CHAM_CONG!$C$6:$AS$997,43,FALSE)</f>
        <v>0</v>
      </c>
      <c r="J512" s="319">
        <f>VLOOKUP(B512,GD_CHAM_CONG!$C$6:$AV$997,44,FALSE)+VLOOKUP(B512,GD_CHAM_CONG!$C$6:$AV$997,45,FALSE)+VLOOKUP(B512,GD_CHAM_CONG!$C$6:$AV$997,46,FALSE)</f>
        <v>0</v>
      </c>
      <c r="K512" s="319">
        <f>VLOOKUP(B512,GD_CHAM_CONG!$C$6:$AW$997,47,FALSE)</f>
        <v>0</v>
      </c>
      <c r="L512" s="319">
        <f>VLOOKUP(B512,GD_CHAM_CONG!$C$6:$AZ$997,47,FALSE)+VLOOKUP(B512,GD_CHAM_CONG!$C$6:$AZ$997,48,FALSE)</f>
        <v>0</v>
      </c>
      <c r="M512" s="319">
        <f>VLOOKUP(B512,GD_CHAM_CONG!$C$6:$BF$997,50,FALSE)+VLOOKUP(B512,GD_CHAM_CONG!$C$6:$BF$997,51,FALSE)+VLOOKUP(B512,GD_CHAM_CONG!$C$6:$BF$997,52,FALSE)+VLOOKUP(B512,GD_CHAM_CONG!$C$6:$BF$997,53,FALSE)+VLOOKUP(B512,GD_CHAM_CONG!$C$6:$BF$997,54,FALSE)</f>
        <v>0</v>
      </c>
      <c r="N512" s="217">
        <f>VLOOKUP(B512,GD_CHAM_CONG!$C$480:$BJ$599,60,FALSE)</f>
        <v>1</v>
      </c>
      <c r="O512" s="76">
        <f>RPT_LNS_LUONG_CHE_DO!BA515</f>
        <v>510000</v>
      </c>
      <c r="P512" s="76">
        <f>VLOOKUP(B512,RPT_LNS_LUONG_CHE_DO!$B$5:$CA$989,78,FALSE)</f>
        <v>0</v>
      </c>
      <c r="Q512" s="76">
        <f>VLOOKUP(B512,RPT_PHU_CAP_TN!$B$5:$G$1000,6,FALSE)</f>
        <v>0</v>
      </c>
      <c r="R512" s="93">
        <v>0</v>
      </c>
      <c r="S512" s="76">
        <f>VLOOKUP(B512,RPT_LNS_LUONG_CHE_DO!$B$5:$BV$993,68,FALSE)+VLOOKUP(B512,RPT_LNS_LUONG_CHE_DO!$B$5:$BW$993,69,FALSE)</f>
        <v>0</v>
      </c>
      <c r="T512" s="76">
        <f t="shared" si="8"/>
        <v>510000</v>
      </c>
      <c r="U512" s="76">
        <f>VLOOKUP(B512,RPT_BAO_HIEM!$B$5:$N$1000,11,FALSE)</f>
        <v>0</v>
      </c>
      <c r="V512" s="76">
        <f>VLOOKUP(B512,RPT_BAO_HIEM!$B$5:$N$1000,12,FALSE)</f>
        <v>0</v>
      </c>
      <c r="W512" s="76">
        <f>VLOOKUP(B512,RPT_BAO_HIEM!$B$5:$N$1000,13,FALSE)</f>
        <v>0</v>
      </c>
      <c r="X512" s="320">
        <f>VLOOKUP(B512,RPT_DOAN_PHI!$B$481:$H$894,7,FALSE)</f>
        <v>5100</v>
      </c>
      <c r="Y512" s="76">
        <f>VLOOKUP(B512,RPT_THUE!$B$5:$H$933,7,FALSE)</f>
        <v>0</v>
      </c>
      <c r="Z512" s="76">
        <f t="shared" si="9"/>
        <v>5100</v>
      </c>
      <c r="AA512" s="76">
        <f t="shared" si="10"/>
        <v>504900</v>
      </c>
      <c r="AB512" s="76"/>
      <c r="AC512" s="76"/>
      <c r="AD512" s="76">
        <f t="shared" si="15"/>
        <v>504900</v>
      </c>
      <c r="AE512" s="302">
        <v>504900</v>
      </c>
      <c r="AF512" s="338">
        <f t="shared" si="24"/>
        <v>0</v>
      </c>
      <c r="AG512" s="302"/>
      <c r="AH512" s="302"/>
      <c r="AI512" s="302"/>
      <c r="AJ512" s="302"/>
      <c r="AK512" s="302"/>
      <c r="AL512" s="302"/>
      <c r="AM512" s="302"/>
      <c r="AN512" s="302"/>
      <c r="AO512" s="302"/>
    </row>
    <row r="513" spans="1:41" ht="12.75" x14ac:dyDescent="0.2">
      <c r="A513" s="89">
        <f t="shared" si="25"/>
        <v>510</v>
      </c>
      <c r="B513" s="299">
        <f>GD_CHUNG!B516</f>
        <v>13781</v>
      </c>
      <c r="C513" s="299" t="str">
        <f>GD_CHUNG!C516</f>
        <v>Bùi Anh Tuấn</v>
      </c>
      <c r="D513" s="299" t="str">
        <f>GD_CHUNG!D516</f>
        <v>Nhân viên phục vụ hành khách</v>
      </c>
      <c r="E513" s="76" t="str">
        <f>GD_CHUNG!G516</f>
        <v>HDHV</v>
      </c>
      <c r="F513" s="317">
        <f>VLOOKUP(B513,GD_LCD_HS_LNS!$B$4:$E$1000,4,FALSE)</f>
        <v>3875000</v>
      </c>
      <c r="G513" s="76"/>
      <c r="H513" s="319">
        <f>VLOOKUP(B513,GD_CHAM_CONG!$C$481:$AN$997,38,FALSE)</f>
        <v>17</v>
      </c>
      <c r="I513" s="319">
        <f>VLOOKUP(B513,GD_CHAM_CONG!$C$6:$AS$997,39,FALSE)+VLOOKUP(B513,GD_CHAM_CONG!$C$6:$AS$997,40,FALSE)+VLOOKUP(B513,GD_CHAM_CONG!$C$6:$AS$997,41,FALSE)+VLOOKUP(B513,GD_CHAM_CONG!$C$6:$AS$997,42,FALSE)+VLOOKUP(B513,GD_CHAM_CONG!$C$6:$AS$997,43,FALSE)</f>
        <v>0</v>
      </c>
      <c r="J513" s="319">
        <f>VLOOKUP(B513,GD_CHAM_CONG!$C$6:$AV$997,44,FALSE)+VLOOKUP(B513,GD_CHAM_CONG!$C$6:$AV$997,45,FALSE)+VLOOKUP(B513,GD_CHAM_CONG!$C$6:$AV$997,46,FALSE)</f>
        <v>0</v>
      </c>
      <c r="K513" s="319">
        <f>VLOOKUP(B513,GD_CHAM_CONG!$C$6:$AW$997,47,FALSE)</f>
        <v>0</v>
      </c>
      <c r="L513" s="319">
        <f>VLOOKUP(B513,GD_CHAM_CONG!$C$6:$AZ$997,47,FALSE)+VLOOKUP(B513,GD_CHAM_CONG!$C$6:$AZ$997,48,FALSE)</f>
        <v>0</v>
      </c>
      <c r="M513" s="319">
        <f>VLOOKUP(B513,GD_CHAM_CONG!$C$6:$BF$997,50,FALSE)+VLOOKUP(B513,GD_CHAM_CONG!$C$6:$BF$997,51,FALSE)+VLOOKUP(B513,GD_CHAM_CONG!$C$6:$BF$997,52,FALSE)+VLOOKUP(B513,GD_CHAM_CONG!$C$6:$BF$997,53,FALSE)+VLOOKUP(B513,GD_CHAM_CONG!$C$6:$BF$997,54,FALSE)</f>
        <v>0</v>
      </c>
      <c r="N513" s="217">
        <f>VLOOKUP(B513,GD_CHAM_CONG!$C$480:$BJ$599,60,FALSE)</f>
        <v>1</v>
      </c>
      <c r="O513" s="76">
        <f>RPT_LNS_LUONG_CHE_DO!BA516</f>
        <v>510000</v>
      </c>
      <c r="P513" s="76">
        <f>VLOOKUP(B513,RPT_LNS_LUONG_CHE_DO!$B$5:$CA$989,78,FALSE)</f>
        <v>0</v>
      </c>
      <c r="Q513" s="76">
        <f>VLOOKUP(B513,RPT_PHU_CAP_TN!$B$5:$G$1000,6,FALSE)</f>
        <v>0</v>
      </c>
      <c r="R513" s="93">
        <v>0</v>
      </c>
      <c r="S513" s="76">
        <f>VLOOKUP(B513,RPT_LNS_LUONG_CHE_DO!$B$5:$BV$993,68,FALSE)+VLOOKUP(B513,RPT_LNS_LUONG_CHE_DO!$B$5:$BW$993,69,FALSE)</f>
        <v>0</v>
      </c>
      <c r="T513" s="76">
        <f t="shared" si="8"/>
        <v>510000</v>
      </c>
      <c r="U513" s="76">
        <f>VLOOKUP(B513,RPT_BAO_HIEM!$B$5:$N$1000,11,FALSE)</f>
        <v>0</v>
      </c>
      <c r="V513" s="76">
        <f>VLOOKUP(B513,RPT_BAO_HIEM!$B$5:$N$1000,12,FALSE)</f>
        <v>0</v>
      </c>
      <c r="W513" s="76">
        <f>VLOOKUP(B513,RPT_BAO_HIEM!$B$5:$N$1000,13,FALSE)</f>
        <v>0</v>
      </c>
      <c r="X513" s="320">
        <f>VLOOKUP(B513,RPT_DOAN_PHI!$B$481:$H$894,7,FALSE)</f>
        <v>5100</v>
      </c>
      <c r="Y513" s="76">
        <f>VLOOKUP(B513,RPT_THUE!$B$5:$H$933,7,FALSE)</f>
        <v>0</v>
      </c>
      <c r="Z513" s="76">
        <f t="shared" si="9"/>
        <v>5100</v>
      </c>
      <c r="AA513" s="76">
        <f t="shared" si="10"/>
        <v>504900</v>
      </c>
      <c r="AB513" s="76"/>
      <c r="AC513" s="76"/>
      <c r="AD513" s="76">
        <f t="shared" si="15"/>
        <v>504900</v>
      </c>
      <c r="AE513" s="302">
        <v>504900</v>
      </c>
      <c r="AF513" s="338">
        <f t="shared" si="24"/>
        <v>0</v>
      </c>
      <c r="AG513" s="302"/>
      <c r="AH513" s="302"/>
      <c r="AI513" s="302"/>
      <c r="AJ513" s="302"/>
      <c r="AK513" s="302"/>
      <c r="AL513" s="302"/>
      <c r="AM513" s="302"/>
      <c r="AN513" s="302"/>
      <c r="AO513" s="302"/>
    </row>
    <row r="514" spans="1:41" ht="12.75" x14ac:dyDescent="0.2">
      <c r="A514" s="89">
        <f t="shared" si="25"/>
        <v>511</v>
      </c>
      <c r="B514" s="299">
        <f>GD_CHUNG!B517</f>
        <v>13782</v>
      </c>
      <c r="C514" s="299" t="str">
        <f>GD_CHUNG!C517</f>
        <v>Hoàng Thanh Tùng</v>
      </c>
      <c r="D514" s="299" t="str">
        <f>GD_CHUNG!D517</f>
        <v>Nhân viên phục vụ hành khách</v>
      </c>
      <c r="E514" s="76" t="str">
        <f>GD_CHUNG!G517</f>
        <v>HDHV</v>
      </c>
      <c r="F514" s="317">
        <f>VLOOKUP(B514,GD_LCD_HS_LNS!$B$4:$E$1000,4,FALSE)</f>
        <v>3875000</v>
      </c>
      <c r="G514" s="76"/>
      <c r="H514" s="319">
        <f>VLOOKUP(B514,GD_CHAM_CONG!$C$481:$AN$997,38,FALSE)</f>
        <v>17</v>
      </c>
      <c r="I514" s="319">
        <f>VLOOKUP(B514,GD_CHAM_CONG!$C$6:$AS$997,39,FALSE)+VLOOKUP(B514,GD_CHAM_CONG!$C$6:$AS$997,40,FALSE)+VLOOKUP(B514,GD_CHAM_CONG!$C$6:$AS$997,41,FALSE)+VLOOKUP(B514,GD_CHAM_CONG!$C$6:$AS$997,42,FALSE)+VLOOKUP(B514,GD_CHAM_CONG!$C$6:$AS$997,43,FALSE)</f>
        <v>0</v>
      </c>
      <c r="J514" s="319">
        <f>VLOOKUP(B514,GD_CHAM_CONG!$C$6:$AV$997,44,FALSE)+VLOOKUP(B514,GD_CHAM_CONG!$C$6:$AV$997,45,FALSE)+VLOOKUP(B514,GD_CHAM_CONG!$C$6:$AV$997,46,FALSE)</f>
        <v>0</v>
      </c>
      <c r="K514" s="319">
        <f>VLOOKUP(B514,GD_CHAM_CONG!$C$6:$AW$997,47,FALSE)</f>
        <v>0</v>
      </c>
      <c r="L514" s="319">
        <f>VLOOKUP(B514,GD_CHAM_CONG!$C$6:$AZ$997,47,FALSE)+VLOOKUP(B514,GD_CHAM_CONG!$C$6:$AZ$997,48,FALSE)</f>
        <v>0</v>
      </c>
      <c r="M514" s="319">
        <f>VLOOKUP(B514,GD_CHAM_CONG!$C$6:$BF$997,50,FALSE)+VLOOKUP(B514,GD_CHAM_CONG!$C$6:$BF$997,51,FALSE)+VLOOKUP(B514,GD_CHAM_CONG!$C$6:$BF$997,52,FALSE)+VLOOKUP(B514,GD_CHAM_CONG!$C$6:$BF$997,53,FALSE)+VLOOKUP(B514,GD_CHAM_CONG!$C$6:$BF$997,54,FALSE)</f>
        <v>0</v>
      </c>
      <c r="N514" s="217">
        <f>VLOOKUP(B514,GD_CHAM_CONG!$C$480:$BJ$599,60,FALSE)</f>
        <v>1</v>
      </c>
      <c r="O514" s="76">
        <f>RPT_LNS_LUONG_CHE_DO!BA517</f>
        <v>510000</v>
      </c>
      <c r="P514" s="76">
        <f>VLOOKUP(B514,RPT_LNS_LUONG_CHE_DO!$B$5:$CA$989,78,FALSE)</f>
        <v>0</v>
      </c>
      <c r="Q514" s="76">
        <f>VLOOKUP(B514,RPT_PHU_CAP_TN!$B$5:$G$1000,6,FALSE)</f>
        <v>0</v>
      </c>
      <c r="R514" s="93">
        <v>0</v>
      </c>
      <c r="S514" s="76">
        <f>VLOOKUP(B514,RPT_LNS_LUONG_CHE_DO!$B$5:$BV$993,68,FALSE)+VLOOKUP(B514,RPT_LNS_LUONG_CHE_DO!$B$5:$BW$993,69,FALSE)</f>
        <v>0</v>
      </c>
      <c r="T514" s="76">
        <f t="shared" si="8"/>
        <v>510000</v>
      </c>
      <c r="U514" s="76">
        <f>VLOOKUP(B514,RPT_BAO_HIEM!$B$5:$N$1000,11,FALSE)</f>
        <v>0</v>
      </c>
      <c r="V514" s="76">
        <f>VLOOKUP(B514,RPT_BAO_HIEM!$B$5:$N$1000,12,FALSE)</f>
        <v>0</v>
      </c>
      <c r="W514" s="76">
        <f>VLOOKUP(B514,RPT_BAO_HIEM!$B$5:$N$1000,13,FALSE)</f>
        <v>0</v>
      </c>
      <c r="X514" s="320">
        <f>VLOOKUP(B514,RPT_DOAN_PHI!$B$481:$H$894,7,FALSE)</f>
        <v>5100</v>
      </c>
      <c r="Y514" s="76">
        <f>VLOOKUP(B514,RPT_THUE!$B$5:$H$933,7,FALSE)</f>
        <v>0</v>
      </c>
      <c r="Z514" s="76">
        <f t="shared" si="9"/>
        <v>5100</v>
      </c>
      <c r="AA514" s="76">
        <f t="shared" si="10"/>
        <v>504900</v>
      </c>
      <c r="AB514" s="76"/>
      <c r="AC514" s="76"/>
      <c r="AD514" s="76">
        <f t="shared" si="15"/>
        <v>504900</v>
      </c>
      <c r="AE514" s="302">
        <v>504900</v>
      </c>
      <c r="AF514" s="338">
        <f t="shared" si="24"/>
        <v>0</v>
      </c>
      <c r="AG514" s="302"/>
      <c r="AH514" s="302"/>
      <c r="AI514" s="302"/>
      <c r="AJ514" s="302"/>
      <c r="AK514" s="302"/>
      <c r="AL514" s="302"/>
      <c r="AM514" s="302"/>
      <c r="AN514" s="302"/>
      <c r="AO514" s="302"/>
    </row>
    <row r="515" spans="1:41" ht="12.75" x14ac:dyDescent="0.2">
      <c r="A515" s="89">
        <f t="shared" si="25"/>
        <v>512</v>
      </c>
      <c r="B515" s="299">
        <f>GD_CHUNG!B518</f>
        <v>13784</v>
      </c>
      <c r="C515" s="299" t="str">
        <f>GD_CHUNG!C518</f>
        <v>Đoàn Duy Anh</v>
      </c>
      <c r="D515" s="299" t="str">
        <f>GD_CHUNG!D518</f>
        <v>Nhân viên phục vụ hành khách</v>
      </c>
      <c r="E515" s="76" t="str">
        <f>GD_CHUNG!G518</f>
        <v>HDHV</v>
      </c>
      <c r="F515" s="317">
        <f>VLOOKUP(B515,GD_LCD_HS_LNS!$B$4:$E$1000,4,FALSE)</f>
        <v>3875000</v>
      </c>
      <c r="G515" s="76"/>
      <c r="H515" s="319">
        <f>VLOOKUP(B515,GD_CHAM_CONG!$C$481:$AN$997,38,FALSE)</f>
        <v>17</v>
      </c>
      <c r="I515" s="319">
        <f>VLOOKUP(B515,GD_CHAM_CONG!$C$6:$AS$997,39,FALSE)+VLOOKUP(B515,GD_CHAM_CONG!$C$6:$AS$997,40,FALSE)+VLOOKUP(B515,GD_CHAM_CONG!$C$6:$AS$997,41,FALSE)+VLOOKUP(B515,GD_CHAM_CONG!$C$6:$AS$997,42,FALSE)+VLOOKUP(B515,GD_CHAM_CONG!$C$6:$AS$997,43,FALSE)</f>
        <v>0</v>
      </c>
      <c r="J515" s="319">
        <f>VLOOKUP(B515,GD_CHAM_CONG!$C$6:$AV$997,44,FALSE)+VLOOKUP(B515,GD_CHAM_CONG!$C$6:$AV$997,45,FALSE)+VLOOKUP(B515,GD_CHAM_CONG!$C$6:$AV$997,46,FALSE)</f>
        <v>0</v>
      </c>
      <c r="K515" s="319">
        <f>VLOOKUP(B515,GD_CHAM_CONG!$C$6:$AW$997,47,FALSE)</f>
        <v>0</v>
      </c>
      <c r="L515" s="319">
        <f>VLOOKUP(B515,GD_CHAM_CONG!$C$6:$AZ$997,47,FALSE)+VLOOKUP(B515,GD_CHAM_CONG!$C$6:$AZ$997,48,FALSE)</f>
        <v>0</v>
      </c>
      <c r="M515" s="319">
        <f>VLOOKUP(B515,GD_CHAM_CONG!$C$6:$BF$997,50,FALSE)+VLOOKUP(B515,GD_CHAM_CONG!$C$6:$BF$997,51,FALSE)+VLOOKUP(B515,GD_CHAM_CONG!$C$6:$BF$997,52,FALSE)+VLOOKUP(B515,GD_CHAM_CONG!$C$6:$BF$997,53,FALSE)+VLOOKUP(B515,GD_CHAM_CONG!$C$6:$BF$997,54,FALSE)</f>
        <v>0</v>
      </c>
      <c r="N515" s="217">
        <f>VLOOKUP(B515,GD_CHAM_CONG!$C$480:$BJ$599,60,FALSE)</f>
        <v>1</v>
      </c>
      <c r="O515" s="76">
        <f>RPT_LNS_LUONG_CHE_DO!BA518</f>
        <v>510000</v>
      </c>
      <c r="P515" s="76">
        <f>VLOOKUP(B515,RPT_LNS_LUONG_CHE_DO!$B$5:$CA$989,78,FALSE)</f>
        <v>0</v>
      </c>
      <c r="Q515" s="76">
        <f>VLOOKUP(B515,RPT_PHU_CAP_TN!$B$5:$G$1000,6,FALSE)</f>
        <v>0</v>
      </c>
      <c r="R515" s="93">
        <v>0</v>
      </c>
      <c r="S515" s="76">
        <f>VLOOKUP(B515,RPT_LNS_LUONG_CHE_DO!$B$5:$BV$993,68,FALSE)+VLOOKUP(B515,RPT_LNS_LUONG_CHE_DO!$B$5:$BW$993,69,FALSE)</f>
        <v>0</v>
      </c>
      <c r="T515" s="76">
        <f t="shared" si="8"/>
        <v>510000</v>
      </c>
      <c r="U515" s="76">
        <f>VLOOKUP(B515,RPT_BAO_HIEM!$B$5:$N$1000,11,FALSE)</f>
        <v>0</v>
      </c>
      <c r="V515" s="76">
        <f>VLOOKUP(B515,RPT_BAO_HIEM!$B$5:$N$1000,12,FALSE)</f>
        <v>0</v>
      </c>
      <c r="W515" s="76">
        <f>VLOOKUP(B515,RPT_BAO_HIEM!$B$5:$N$1000,13,FALSE)</f>
        <v>0</v>
      </c>
      <c r="X515" s="320">
        <f>VLOOKUP(B515,RPT_DOAN_PHI!$B$481:$H$894,7,FALSE)</f>
        <v>5100</v>
      </c>
      <c r="Y515" s="76">
        <f>VLOOKUP(B515,RPT_THUE!$B$5:$H$933,7,FALSE)</f>
        <v>0</v>
      </c>
      <c r="Z515" s="76">
        <f t="shared" si="9"/>
        <v>5100</v>
      </c>
      <c r="AA515" s="76">
        <f t="shared" si="10"/>
        <v>504900</v>
      </c>
      <c r="AB515" s="76"/>
      <c r="AC515" s="76"/>
      <c r="AD515" s="76">
        <f t="shared" si="15"/>
        <v>504900</v>
      </c>
      <c r="AE515" s="302">
        <v>504900</v>
      </c>
      <c r="AF515" s="338">
        <f t="shared" ref="AF515:AF534" si="26">+AE515-AD515</f>
        <v>0</v>
      </c>
      <c r="AG515" s="302"/>
      <c r="AH515" s="302"/>
      <c r="AI515" s="302"/>
      <c r="AJ515" s="302"/>
      <c r="AK515" s="302"/>
      <c r="AL515" s="302"/>
      <c r="AM515" s="302"/>
      <c r="AN515" s="302"/>
      <c r="AO515" s="302"/>
    </row>
    <row r="516" spans="1:41" ht="12.75" x14ac:dyDescent="0.2">
      <c r="A516" s="89">
        <f t="shared" si="25"/>
        <v>513</v>
      </c>
      <c r="B516" s="299">
        <f>GD_CHUNG!B519</f>
        <v>13754</v>
      </c>
      <c r="C516" s="299" t="str">
        <f>GD_CHUNG!C519</f>
        <v>Đinh Kiều Trang</v>
      </c>
      <c r="D516" s="299" t="str">
        <f>GD_CHUNG!D519</f>
        <v>Nhân viên phục vụ hành khách</v>
      </c>
      <c r="E516" s="76" t="str">
        <f>GD_CHUNG!G519</f>
        <v>HDHV</v>
      </c>
      <c r="F516" s="317">
        <f>VLOOKUP(B516,GD_LCD_HS_LNS!$B$4:$E$1000,4,FALSE)</f>
        <v>3875000</v>
      </c>
      <c r="G516" s="76"/>
      <c r="H516" s="319">
        <f>VLOOKUP(B516,GD_CHAM_CONG!$C$481:$AN$997,38,FALSE)</f>
        <v>17</v>
      </c>
      <c r="I516" s="319">
        <f>VLOOKUP(B516,GD_CHAM_CONG!$C$6:$AS$997,39,FALSE)+VLOOKUP(B516,GD_CHAM_CONG!$C$6:$AS$997,40,FALSE)+VLOOKUP(B516,GD_CHAM_CONG!$C$6:$AS$997,41,FALSE)+VLOOKUP(B516,GD_CHAM_CONG!$C$6:$AS$997,42,FALSE)+VLOOKUP(B516,GD_CHAM_CONG!$C$6:$AS$997,43,FALSE)</f>
        <v>0</v>
      </c>
      <c r="J516" s="319">
        <f>VLOOKUP(B516,GD_CHAM_CONG!$C$6:$AV$997,44,FALSE)+VLOOKUP(B516,GD_CHAM_CONG!$C$6:$AV$997,45,FALSE)+VLOOKUP(B516,GD_CHAM_CONG!$C$6:$AV$997,46,FALSE)</f>
        <v>0</v>
      </c>
      <c r="K516" s="319">
        <f>VLOOKUP(B516,GD_CHAM_CONG!$C$6:$AW$997,47,FALSE)</f>
        <v>0</v>
      </c>
      <c r="L516" s="319">
        <f>VLOOKUP(B516,GD_CHAM_CONG!$C$6:$AZ$997,47,FALSE)+VLOOKUP(B516,GD_CHAM_CONG!$C$6:$AZ$997,48,FALSE)</f>
        <v>0</v>
      </c>
      <c r="M516" s="319">
        <f>VLOOKUP(B516,GD_CHAM_CONG!$C$6:$BF$997,50,FALSE)+VLOOKUP(B516,GD_CHAM_CONG!$C$6:$BF$997,51,FALSE)+VLOOKUP(B516,GD_CHAM_CONG!$C$6:$BF$997,52,FALSE)+VLOOKUP(B516,GD_CHAM_CONG!$C$6:$BF$997,53,FALSE)+VLOOKUP(B516,GD_CHAM_CONG!$C$6:$BF$997,54,FALSE)</f>
        <v>0</v>
      </c>
      <c r="N516" s="217">
        <f>VLOOKUP(B516,GD_CHAM_CONG!$C$480:$BJ$599,60,FALSE)</f>
        <v>1</v>
      </c>
      <c r="O516" s="76">
        <f>RPT_LNS_LUONG_CHE_DO!BA519</f>
        <v>510000</v>
      </c>
      <c r="P516" s="76">
        <f>VLOOKUP(B516,RPT_LNS_LUONG_CHE_DO!$B$5:$CA$989,78,FALSE)</f>
        <v>0</v>
      </c>
      <c r="Q516" s="76">
        <f>VLOOKUP(B516,RPT_PHU_CAP_TN!$B$5:$G$1000,6,FALSE)</f>
        <v>0</v>
      </c>
      <c r="R516" s="93">
        <v>0</v>
      </c>
      <c r="S516" s="76">
        <f>VLOOKUP(B516,RPT_LNS_LUONG_CHE_DO!$B$5:$BV$993,68,FALSE)+VLOOKUP(B516,RPT_LNS_LUONG_CHE_DO!$B$5:$BW$993,69,FALSE)</f>
        <v>0</v>
      </c>
      <c r="T516" s="76">
        <f t="shared" si="8"/>
        <v>510000</v>
      </c>
      <c r="U516" s="76">
        <f>VLOOKUP(B516,RPT_BAO_HIEM!$B$5:$N$1000,11,FALSE)</f>
        <v>0</v>
      </c>
      <c r="V516" s="76">
        <f>VLOOKUP(B516,RPT_BAO_HIEM!$B$5:$N$1000,12,FALSE)</f>
        <v>0</v>
      </c>
      <c r="W516" s="76">
        <f>VLOOKUP(B516,RPT_BAO_HIEM!$B$5:$N$1000,13,FALSE)</f>
        <v>0</v>
      </c>
      <c r="X516" s="320">
        <f>VLOOKUP(B516,RPT_DOAN_PHI!$B$481:$H$894,7,FALSE)</f>
        <v>5100</v>
      </c>
      <c r="Y516" s="76">
        <f>VLOOKUP(B516,RPT_THUE!$B$5:$H$933,7,FALSE)</f>
        <v>0</v>
      </c>
      <c r="Z516" s="76">
        <f t="shared" si="9"/>
        <v>5100</v>
      </c>
      <c r="AA516" s="76">
        <f t="shared" si="10"/>
        <v>504900</v>
      </c>
      <c r="AB516" s="76"/>
      <c r="AC516" s="76"/>
      <c r="AD516" s="76">
        <f t="shared" si="15"/>
        <v>504900</v>
      </c>
      <c r="AE516" s="302">
        <v>504900</v>
      </c>
      <c r="AF516" s="338">
        <f t="shared" si="26"/>
        <v>0</v>
      </c>
      <c r="AG516" s="302"/>
      <c r="AH516" s="302"/>
      <c r="AI516" s="302"/>
      <c r="AJ516" s="302"/>
      <c r="AK516" s="302"/>
      <c r="AL516" s="302"/>
      <c r="AM516" s="302"/>
      <c r="AN516" s="302"/>
      <c r="AO516" s="302"/>
    </row>
    <row r="517" spans="1:41" ht="12.75" x14ac:dyDescent="0.2">
      <c r="A517" s="89">
        <f t="shared" si="25"/>
        <v>514</v>
      </c>
      <c r="B517" s="299">
        <f>GD_CHUNG!B520</f>
        <v>13756</v>
      </c>
      <c r="C517" s="299" t="str">
        <f>GD_CHUNG!C520</f>
        <v>Nguyễn Thị Diệu Hoa</v>
      </c>
      <c r="D517" s="299" t="str">
        <f>GD_CHUNG!D520</f>
        <v>Nhân viên phục vụ hành khách</v>
      </c>
      <c r="E517" s="76" t="str">
        <f>GD_CHUNG!G520</f>
        <v>HDHV</v>
      </c>
      <c r="F517" s="317">
        <f>VLOOKUP(B517,GD_LCD_HS_LNS!$B$4:$E$1000,4,FALSE)</f>
        <v>3875000</v>
      </c>
      <c r="G517" s="76"/>
      <c r="H517" s="319">
        <f>VLOOKUP(B517,GD_CHAM_CONG!$C$481:$AN$997,38,FALSE)</f>
        <v>17</v>
      </c>
      <c r="I517" s="319">
        <f>VLOOKUP(B517,GD_CHAM_CONG!$C$6:$AS$997,39,FALSE)+VLOOKUP(B517,GD_CHAM_CONG!$C$6:$AS$997,40,FALSE)+VLOOKUP(B517,GD_CHAM_CONG!$C$6:$AS$997,41,FALSE)+VLOOKUP(B517,GD_CHAM_CONG!$C$6:$AS$997,42,FALSE)+VLOOKUP(B517,GD_CHAM_CONG!$C$6:$AS$997,43,FALSE)</f>
        <v>0</v>
      </c>
      <c r="J517" s="319">
        <f>VLOOKUP(B517,GD_CHAM_CONG!$C$6:$AV$997,44,FALSE)+VLOOKUP(B517,GD_CHAM_CONG!$C$6:$AV$997,45,FALSE)+VLOOKUP(B517,GD_CHAM_CONG!$C$6:$AV$997,46,FALSE)</f>
        <v>0</v>
      </c>
      <c r="K517" s="319">
        <f>VLOOKUP(B517,GD_CHAM_CONG!$C$6:$AW$997,47,FALSE)</f>
        <v>0</v>
      </c>
      <c r="L517" s="319">
        <f>VLOOKUP(B517,GD_CHAM_CONG!$C$6:$AZ$997,47,FALSE)+VLOOKUP(B517,GD_CHAM_CONG!$C$6:$AZ$997,48,FALSE)</f>
        <v>0</v>
      </c>
      <c r="M517" s="319">
        <f>VLOOKUP(B517,GD_CHAM_CONG!$C$6:$BF$997,50,FALSE)+VLOOKUP(B517,GD_CHAM_CONG!$C$6:$BF$997,51,FALSE)+VLOOKUP(B517,GD_CHAM_CONG!$C$6:$BF$997,52,FALSE)+VLOOKUP(B517,GD_CHAM_CONG!$C$6:$BF$997,53,FALSE)+VLOOKUP(B517,GD_CHAM_CONG!$C$6:$BF$997,54,FALSE)</f>
        <v>0</v>
      </c>
      <c r="N517" s="217">
        <f>VLOOKUP(B517,GD_CHAM_CONG!$C$480:$BJ$599,60,FALSE)</f>
        <v>1</v>
      </c>
      <c r="O517" s="76">
        <f>RPT_LNS_LUONG_CHE_DO!BA520</f>
        <v>510000</v>
      </c>
      <c r="P517" s="76">
        <f>VLOOKUP(B517,RPT_LNS_LUONG_CHE_DO!$B$5:$CA$989,78,FALSE)</f>
        <v>0</v>
      </c>
      <c r="Q517" s="76">
        <f>VLOOKUP(B517,RPT_PHU_CAP_TN!$B$5:$G$1000,6,FALSE)</f>
        <v>0</v>
      </c>
      <c r="R517" s="93">
        <v>0</v>
      </c>
      <c r="S517" s="76">
        <f>VLOOKUP(B517,RPT_LNS_LUONG_CHE_DO!$B$5:$BV$993,68,FALSE)+VLOOKUP(B517,RPT_LNS_LUONG_CHE_DO!$B$5:$BW$993,69,FALSE)</f>
        <v>0</v>
      </c>
      <c r="T517" s="76">
        <f t="shared" si="8"/>
        <v>510000</v>
      </c>
      <c r="U517" s="76">
        <f>VLOOKUP(B517,RPT_BAO_HIEM!$B$5:$N$1000,11,FALSE)</f>
        <v>0</v>
      </c>
      <c r="V517" s="76">
        <f>VLOOKUP(B517,RPT_BAO_HIEM!$B$5:$N$1000,12,FALSE)</f>
        <v>0</v>
      </c>
      <c r="W517" s="76">
        <f>VLOOKUP(B517,RPT_BAO_HIEM!$B$5:$N$1000,13,FALSE)</f>
        <v>0</v>
      </c>
      <c r="X517" s="320">
        <f>VLOOKUP(B517,RPT_DOAN_PHI!$B$481:$H$894,7,FALSE)</f>
        <v>5100</v>
      </c>
      <c r="Y517" s="76">
        <f>VLOOKUP(B517,RPT_THUE!$B$5:$H$933,7,FALSE)</f>
        <v>0</v>
      </c>
      <c r="Z517" s="76">
        <f t="shared" si="9"/>
        <v>5100</v>
      </c>
      <c r="AA517" s="76">
        <f t="shared" si="10"/>
        <v>504900</v>
      </c>
      <c r="AB517" s="76"/>
      <c r="AC517" s="76"/>
      <c r="AD517" s="76">
        <f t="shared" si="15"/>
        <v>504900</v>
      </c>
      <c r="AE517" s="302">
        <v>504900</v>
      </c>
      <c r="AF517" s="338">
        <f t="shared" si="26"/>
        <v>0</v>
      </c>
      <c r="AG517" s="302"/>
      <c r="AH517" s="302"/>
      <c r="AI517" s="302"/>
      <c r="AJ517" s="302"/>
      <c r="AK517" s="302"/>
      <c r="AL517" s="302"/>
      <c r="AM517" s="302"/>
      <c r="AN517" s="302"/>
      <c r="AO517" s="302"/>
    </row>
    <row r="518" spans="1:41" ht="12.75" x14ac:dyDescent="0.2">
      <c r="A518" s="89">
        <f t="shared" ref="A518:A532" si="27">+A517+1</f>
        <v>515</v>
      </c>
      <c r="B518" s="299">
        <f>GD_CHUNG!B521</f>
        <v>13757</v>
      </c>
      <c r="C518" s="299" t="str">
        <f>GD_CHUNG!C521</f>
        <v>Trần Thanh Trang</v>
      </c>
      <c r="D518" s="299" t="str">
        <f>GD_CHUNG!D521</f>
        <v>Nhân viên phục vụ hành khách</v>
      </c>
      <c r="E518" s="76" t="str">
        <f>GD_CHUNG!G521</f>
        <v>HDHV</v>
      </c>
      <c r="F518" s="317">
        <f>VLOOKUP(B518,GD_LCD_HS_LNS!$B$4:$E$1000,4,FALSE)</f>
        <v>3875000</v>
      </c>
      <c r="G518" s="76"/>
      <c r="H518" s="319">
        <f>VLOOKUP(B518,GD_CHAM_CONG!$C$481:$AN$997,38,FALSE)</f>
        <v>17</v>
      </c>
      <c r="I518" s="319">
        <f>VLOOKUP(B518,GD_CHAM_CONG!$C$6:$AS$997,39,FALSE)+VLOOKUP(B518,GD_CHAM_CONG!$C$6:$AS$997,40,FALSE)+VLOOKUP(B518,GD_CHAM_CONG!$C$6:$AS$997,41,FALSE)+VLOOKUP(B518,GD_CHAM_CONG!$C$6:$AS$997,42,FALSE)+VLOOKUP(B518,GD_CHAM_CONG!$C$6:$AS$997,43,FALSE)</f>
        <v>0</v>
      </c>
      <c r="J518" s="319">
        <f>VLOOKUP(B518,GD_CHAM_CONG!$C$6:$AV$997,44,FALSE)+VLOOKUP(B518,GD_CHAM_CONG!$C$6:$AV$997,45,FALSE)+VLOOKUP(B518,GD_CHAM_CONG!$C$6:$AV$997,46,FALSE)</f>
        <v>0</v>
      </c>
      <c r="K518" s="319">
        <f>VLOOKUP(B518,GD_CHAM_CONG!$C$6:$AW$997,47,FALSE)</f>
        <v>0</v>
      </c>
      <c r="L518" s="319">
        <f>VLOOKUP(B518,GD_CHAM_CONG!$C$6:$AZ$997,47,FALSE)+VLOOKUP(B518,GD_CHAM_CONG!$C$6:$AZ$997,48,FALSE)</f>
        <v>0</v>
      </c>
      <c r="M518" s="319">
        <f>VLOOKUP(B518,GD_CHAM_CONG!$C$6:$BF$997,50,FALSE)+VLOOKUP(B518,GD_CHAM_CONG!$C$6:$BF$997,51,FALSE)+VLOOKUP(B518,GD_CHAM_CONG!$C$6:$BF$997,52,FALSE)+VLOOKUP(B518,GD_CHAM_CONG!$C$6:$BF$997,53,FALSE)+VLOOKUP(B518,GD_CHAM_CONG!$C$6:$BF$997,54,FALSE)</f>
        <v>0</v>
      </c>
      <c r="N518" s="217">
        <f>VLOOKUP(B518,GD_CHAM_CONG!$C$480:$BJ$599,60,FALSE)</f>
        <v>1</v>
      </c>
      <c r="O518" s="76">
        <f>RPT_LNS_LUONG_CHE_DO!BA521</f>
        <v>510000</v>
      </c>
      <c r="P518" s="76">
        <f>VLOOKUP(B518,RPT_LNS_LUONG_CHE_DO!$B$5:$CA$989,78,FALSE)</f>
        <v>0</v>
      </c>
      <c r="Q518" s="76">
        <f>VLOOKUP(B518,RPT_PHU_CAP_TN!$B$5:$G$1000,6,FALSE)</f>
        <v>0</v>
      </c>
      <c r="R518" s="93">
        <v>0</v>
      </c>
      <c r="S518" s="76">
        <f>VLOOKUP(B518,RPT_LNS_LUONG_CHE_DO!$B$5:$BV$993,68,FALSE)+VLOOKUP(B518,RPT_LNS_LUONG_CHE_DO!$B$5:$BW$993,69,FALSE)</f>
        <v>0</v>
      </c>
      <c r="T518" s="76">
        <f t="shared" si="8"/>
        <v>510000</v>
      </c>
      <c r="U518" s="76">
        <f>VLOOKUP(B518,RPT_BAO_HIEM!$B$5:$N$1000,11,FALSE)</f>
        <v>0</v>
      </c>
      <c r="V518" s="76">
        <f>VLOOKUP(B518,RPT_BAO_HIEM!$B$5:$N$1000,12,FALSE)</f>
        <v>0</v>
      </c>
      <c r="W518" s="76">
        <f>VLOOKUP(B518,RPT_BAO_HIEM!$B$5:$N$1000,13,FALSE)</f>
        <v>0</v>
      </c>
      <c r="X518" s="320">
        <f>VLOOKUP(B518,RPT_DOAN_PHI!$B$481:$H$894,7,FALSE)</f>
        <v>5100</v>
      </c>
      <c r="Y518" s="76">
        <f>VLOOKUP(B518,RPT_THUE!$B$5:$H$933,7,FALSE)</f>
        <v>0</v>
      </c>
      <c r="Z518" s="76">
        <f t="shared" si="9"/>
        <v>5100</v>
      </c>
      <c r="AA518" s="76">
        <f t="shared" si="10"/>
        <v>504900</v>
      </c>
      <c r="AB518" s="76"/>
      <c r="AC518" s="76"/>
      <c r="AD518" s="76">
        <f t="shared" si="15"/>
        <v>504900</v>
      </c>
      <c r="AE518" s="302">
        <v>504900</v>
      </c>
      <c r="AF518" s="338">
        <f t="shared" si="26"/>
        <v>0</v>
      </c>
      <c r="AG518" s="302"/>
      <c r="AH518" s="302"/>
      <c r="AI518" s="302"/>
      <c r="AJ518" s="302"/>
      <c r="AK518" s="302"/>
      <c r="AL518" s="302"/>
      <c r="AM518" s="302"/>
      <c r="AN518" s="302"/>
      <c r="AO518" s="302"/>
    </row>
    <row r="519" spans="1:41" ht="12.75" x14ac:dyDescent="0.2">
      <c r="A519" s="89">
        <f t="shared" si="27"/>
        <v>516</v>
      </c>
      <c r="B519" s="299">
        <f>GD_CHUNG!B522</f>
        <v>13768</v>
      </c>
      <c r="C519" s="299" t="str">
        <f>GD_CHUNG!C522</f>
        <v>Mạc Thị Thùy Dương</v>
      </c>
      <c r="D519" s="299" t="str">
        <f>GD_CHUNG!D522</f>
        <v>Nhân viên phục vụ hành khách</v>
      </c>
      <c r="E519" s="76" t="str">
        <f>GD_CHUNG!G522</f>
        <v>HDHV</v>
      </c>
      <c r="F519" s="317">
        <f>VLOOKUP(B519,GD_LCD_HS_LNS!$B$4:$E$1000,4,FALSE)</f>
        <v>3875000</v>
      </c>
      <c r="G519" s="76"/>
      <c r="H519" s="319">
        <f>VLOOKUP(B519,GD_CHAM_CONG!$C$481:$AN$997,38,FALSE)</f>
        <v>17</v>
      </c>
      <c r="I519" s="319">
        <f>VLOOKUP(B519,GD_CHAM_CONG!$C$6:$AS$997,39,FALSE)+VLOOKUP(B519,GD_CHAM_CONG!$C$6:$AS$997,40,FALSE)+VLOOKUP(B519,GD_CHAM_CONG!$C$6:$AS$997,41,FALSE)+VLOOKUP(B519,GD_CHAM_CONG!$C$6:$AS$997,42,FALSE)+VLOOKUP(B519,GD_CHAM_CONG!$C$6:$AS$997,43,FALSE)</f>
        <v>0</v>
      </c>
      <c r="J519" s="319">
        <f>VLOOKUP(B519,GD_CHAM_CONG!$C$6:$AV$997,44,FALSE)+VLOOKUP(B519,GD_CHAM_CONG!$C$6:$AV$997,45,FALSE)+VLOOKUP(B519,GD_CHAM_CONG!$C$6:$AV$997,46,FALSE)</f>
        <v>0</v>
      </c>
      <c r="K519" s="319">
        <f>VLOOKUP(B519,GD_CHAM_CONG!$C$6:$AW$997,47,FALSE)</f>
        <v>0</v>
      </c>
      <c r="L519" s="319">
        <f>VLOOKUP(B519,GD_CHAM_CONG!$C$6:$AZ$997,47,FALSE)+VLOOKUP(B519,GD_CHAM_CONG!$C$6:$AZ$997,48,FALSE)</f>
        <v>0</v>
      </c>
      <c r="M519" s="319">
        <f>VLOOKUP(B519,GD_CHAM_CONG!$C$6:$BF$997,50,FALSE)+VLOOKUP(B519,GD_CHAM_CONG!$C$6:$BF$997,51,FALSE)+VLOOKUP(B519,GD_CHAM_CONG!$C$6:$BF$997,52,FALSE)+VLOOKUP(B519,GD_CHAM_CONG!$C$6:$BF$997,53,FALSE)+VLOOKUP(B519,GD_CHAM_CONG!$C$6:$BF$997,54,FALSE)</f>
        <v>0</v>
      </c>
      <c r="N519" s="217">
        <f>VLOOKUP(B519,GD_CHAM_CONG!$C$480:$BJ$599,60,FALSE)</f>
        <v>1</v>
      </c>
      <c r="O519" s="76">
        <f>RPT_LNS_LUONG_CHE_DO!BA522</f>
        <v>510000</v>
      </c>
      <c r="P519" s="76">
        <f>VLOOKUP(B519,RPT_LNS_LUONG_CHE_DO!$B$5:$CA$989,78,FALSE)</f>
        <v>0</v>
      </c>
      <c r="Q519" s="76">
        <f>VLOOKUP(B519,RPT_PHU_CAP_TN!$B$5:$G$1000,6,FALSE)</f>
        <v>0</v>
      </c>
      <c r="R519" s="93">
        <v>0</v>
      </c>
      <c r="S519" s="76">
        <f>VLOOKUP(B519,RPT_LNS_LUONG_CHE_DO!$B$5:$BV$993,68,FALSE)+VLOOKUP(B519,RPT_LNS_LUONG_CHE_DO!$B$5:$BW$993,69,FALSE)</f>
        <v>0</v>
      </c>
      <c r="T519" s="76">
        <f t="shared" si="8"/>
        <v>510000</v>
      </c>
      <c r="U519" s="76">
        <f>VLOOKUP(B519,RPT_BAO_HIEM!$B$5:$N$1000,11,FALSE)</f>
        <v>0</v>
      </c>
      <c r="V519" s="76">
        <f>VLOOKUP(B519,RPT_BAO_HIEM!$B$5:$N$1000,12,FALSE)</f>
        <v>0</v>
      </c>
      <c r="W519" s="76">
        <f>VLOOKUP(B519,RPT_BAO_HIEM!$B$5:$N$1000,13,FALSE)</f>
        <v>0</v>
      </c>
      <c r="X519" s="320">
        <f>VLOOKUP(B519,RPT_DOAN_PHI!$B$481:$H$894,7,FALSE)</f>
        <v>5100</v>
      </c>
      <c r="Y519" s="76">
        <f>VLOOKUP(B519,RPT_THUE!$B$5:$H$933,7,FALSE)</f>
        <v>0</v>
      </c>
      <c r="Z519" s="76">
        <f t="shared" si="9"/>
        <v>5100</v>
      </c>
      <c r="AA519" s="76">
        <f t="shared" si="10"/>
        <v>504900</v>
      </c>
      <c r="AB519" s="76"/>
      <c r="AC519" s="76"/>
      <c r="AD519" s="76">
        <f t="shared" si="15"/>
        <v>504900</v>
      </c>
      <c r="AE519" s="302">
        <v>504900</v>
      </c>
      <c r="AF519" s="338">
        <f t="shared" si="26"/>
        <v>0</v>
      </c>
      <c r="AG519" s="302"/>
      <c r="AH519" s="302"/>
      <c r="AI519" s="302"/>
      <c r="AJ519" s="302"/>
      <c r="AK519" s="302"/>
      <c r="AL519" s="302"/>
      <c r="AM519" s="302"/>
      <c r="AN519" s="302"/>
      <c r="AO519" s="302"/>
    </row>
    <row r="520" spans="1:41" ht="12.75" x14ac:dyDescent="0.2">
      <c r="A520" s="89">
        <f t="shared" si="27"/>
        <v>517</v>
      </c>
      <c r="B520" s="299">
        <f>GD_CHUNG!B523</f>
        <v>201505</v>
      </c>
      <c r="C520" s="299" t="str">
        <f>GD_CHUNG!C523</f>
        <v>Nguyễn Văn Lập</v>
      </c>
      <c r="D520" s="299" t="str">
        <f>GD_CHUNG!D523</f>
        <v>Nhân viên phục vụ hành khách</v>
      </c>
      <c r="E520" s="76" t="str">
        <f>GD_CHUNG!G523</f>
        <v>HDHV</v>
      </c>
      <c r="F520" s="317">
        <f>VLOOKUP(B520,GD_LCD_HS_LNS!$B$4:$E$1000,4,FALSE)</f>
        <v>3875000</v>
      </c>
      <c r="G520" s="76"/>
      <c r="H520" s="319">
        <f>VLOOKUP(B520,GD_CHAM_CONG!$C$481:$AN$997,38,FALSE)</f>
        <v>17</v>
      </c>
      <c r="I520" s="319">
        <f>VLOOKUP(B520,GD_CHAM_CONG!$C$6:$AS$997,39,FALSE)+VLOOKUP(B520,GD_CHAM_CONG!$C$6:$AS$997,40,FALSE)+VLOOKUP(B520,GD_CHAM_CONG!$C$6:$AS$997,41,FALSE)+VLOOKUP(B520,GD_CHAM_CONG!$C$6:$AS$997,42,FALSE)+VLOOKUP(B520,GD_CHAM_CONG!$C$6:$AS$997,43,FALSE)</f>
        <v>0</v>
      </c>
      <c r="J520" s="319">
        <f>VLOOKUP(B520,GD_CHAM_CONG!$C$6:$AV$997,44,FALSE)+VLOOKUP(B520,GD_CHAM_CONG!$C$6:$AV$997,45,FALSE)+VLOOKUP(B520,GD_CHAM_CONG!$C$6:$AV$997,46,FALSE)</f>
        <v>0</v>
      </c>
      <c r="K520" s="319">
        <f>VLOOKUP(B520,GD_CHAM_CONG!$C$6:$AW$997,47,FALSE)</f>
        <v>0</v>
      </c>
      <c r="L520" s="319">
        <f>VLOOKUP(B520,GD_CHAM_CONG!$C$6:$AZ$997,47,FALSE)+VLOOKUP(B520,GD_CHAM_CONG!$C$6:$AZ$997,48,FALSE)</f>
        <v>0</v>
      </c>
      <c r="M520" s="319">
        <f>VLOOKUP(B520,GD_CHAM_CONG!$C$6:$BF$997,50,FALSE)+VLOOKUP(B520,GD_CHAM_CONG!$C$6:$BF$997,51,FALSE)+VLOOKUP(B520,GD_CHAM_CONG!$C$6:$BF$997,52,FALSE)+VLOOKUP(B520,GD_CHAM_CONG!$C$6:$BF$997,53,FALSE)+VLOOKUP(B520,GD_CHAM_CONG!$C$6:$BF$997,54,FALSE)</f>
        <v>0</v>
      </c>
      <c r="N520" s="217">
        <f>VLOOKUP(B520,GD_CHAM_CONG!$C$480:$BJ$599,60,FALSE)</f>
        <v>1</v>
      </c>
      <c r="O520" s="76">
        <f>RPT_LNS_LUONG_CHE_DO!BA523</f>
        <v>510000</v>
      </c>
      <c r="P520" s="76">
        <f>VLOOKUP(B520,RPT_LNS_LUONG_CHE_DO!$B$5:$CA$989,78,FALSE)</f>
        <v>0</v>
      </c>
      <c r="Q520" s="76">
        <f>VLOOKUP(B520,RPT_PHU_CAP_TN!$B$5:$G$1000,6,FALSE)</f>
        <v>0</v>
      </c>
      <c r="R520" s="93">
        <v>0</v>
      </c>
      <c r="S520" s="76">
        <f>VLOOKUP(B520,RPT_LNS_LUONG_CHE_DO!$B$5:$BV$993,68,FALSE)+VLOOKUP(B520,RPT_LNS_LUONG_CHE_DO!$B$5:$BW$993,69,FALSE)</f>
        <v>0</v>
      </c>
      <c r="T520" s="76">
        <f t="shared" si="8"/>
        <v>510000</v>
      </c>
      <c r="U520" s="76">
        <f>VLOOKUP(B520,RPT_BAO_HIEM!$B$5:$N$1000,11,FALSE)</f>
        <v>0</v>
      </c>
      <c r="V520" s="76">
        <f>VLOOKUP(B520,RPT_BAO_HIEM!$B$5:$N$1000,12,FALSE)</f>
        <v>0</v>
      </c>
      <c r="W520" s="76">
        <f>VLOOKUP(B520,RPT_BAO_HIEM!$B$5:$N$1000,13,FALSE)</f>
        <v>0</v>
      </c>
      <c r="X520" s="320">
        <f>VLOOKUP(B520,RPT_DOAN_PHI!$B$481:$H$894,7,FALSE)</f>
        <v>5100</v>
      </c>
      <c r="Y520" s="76">
        <f>VLOOKUP(B520,RPT_THUE!$B$5:$H$933,7,FALSE)</f>
        <v>0</v>
      </c>
      <c r="Z520" s="76">
        <f t="shared" si="9"/>
        <v>5100</v>
      </c>
      <c r="AA520" s="76">
        <f t="shared" si="10"/>
        <v>504900</v>
      </c>
      <c r="AB520" s="76"/>
      <c r="AC520" s="76"/>
      <c r="AD520" s="76">
        <f t="shared" si="15"/>
        <v>504900</v>
      </c>
      <c r="AE520" s="302">
        <v>504900</v>
      </c>
      <c r="AF520" s="338">
        <f t="shared" si="26"/>
        <v>0</v>
      </c>
      <c r="AG520" s="302"/>
      <c r="AH520" s="302"/>
      <c r="AI520" s="302"/>
      <c r="AJ520" s="302"/>
      <c r="AK520" s="302"/>
      <c r="AL520" s="302"/>
      <c r="AM520" s="302"/>
      <c r="AN520" s="302"/>
      <c r="AO520" s="302"/>
    </row>
    <row r="521" spans="1:41" ht="12.75" x14ac:dyDescent="0.2">
      <c r="A521" s="89">
        <f t="shared" si="27"/>
        <v>518</v>
      </c>
      <c r="B521" s="299">
        <f>GD_CHUNG!B524</f>
        <v>201506</v>
      </c>
      <c r="C521" s="299" t="str">
        <f>GD_CHUNG!C524</f>
        <v>Đặng Thị Hằng Linh</v>
      </c>
      <c r="D521" s="299" t="str">
        <f>GD_CHUNG!D524</f>
        <v>Nhân viên phục vụ hành khách</v>
      </c>
      <c r="E521" s="76" t="str">
        <f>GD_CHUNG!G524</f>
        <v>HDHV</v>
      </c>
      <c r="F521" s="317">
        <f>VLOOKUP(B521,GD_LCD_HS_LNS!$B$4:$E$1000,4,FALSE)</f>
        <v>3875000</v>
      </c>
      <c r="G521" s="76"/>
      <c r="H521" s="319">
        <f>VLOOKUP(B521,GD_CHAM_CONG!$C$481:$AN$997,38,FALSE)</f>
        <v>17</v>
      </c>
      <c r="I521" s="319">
        <f>VLOOKUP(B521,GD_CHAM_CONG!$C$6:$AS$997,39,FALSE)+VLOOKUP(B521,GD_CHAM_CONG!$C$6:$AS$997,40,FALSE)+VLOOKUP(B521,GD_CHAM_CONG!$C$6:$AS$997,41,FALSE)+VLOOKUP(B521,GD_CHAM_CONG!$C$6:$AS$997,42,FALSE)+VLOOKUP(B521,GD_CHAM_CONG!$C$6:$AS$997,43,FALSE)</f>
        <v>0</v>
      </c>
      <c r="J521" s="319">
        <f>VLOOKUP(B521,GD_CHAM_CONG!$C$6:$AV$997,44,FALSE)+VLOOKUP(B521,GD_CHAM_CONG!$C$6:$AV$997,45,FALSE)+VLOOKUP(B521,GD_CHAM_CONG!$C$6:$AV$997,46,FALSE)</f>
        <v>0</v>
      </c>
      <c r="K521" s="319">
        <f>VLOOKUP(B521,GD_CHAM_CONG!$C$6:$AW$997,47,FALSE)</f>
        <v>0</v>
      </c>
      <c r="L521" s="319">
        <f>VLOOKUP(B521,GD_CHAM_CONG!$C$6:$AZ$997,47,FALSE)+VLOOKUP(B521,GD_CHAM_CONG!$C$6:$AZ$997,48,FALSE)</f>
        <v>0</v>
      </c>
      <c r="M521" s="319">
        <f>VLOOKUP(B521,GD_CHAM_CONG!$C$6:$BF$997,50,FALSE)+VLOOKUP(B521,GD_CHAM_CONG!$C$6:$BF$997,51,FALSE)+VLOOKUP(B521,GD_CHAM_CONG!$C$6:$BF$997,52,FALSE)+VLOOKUP(B521,GD_CHAM_CONG!$C$6:$BF$997,53,FALSE)+VLOOKUP(B521,GD_CHAM_CONG!$C$6:$BF$997,54,FALSE)</f>
        <v>0</v>
      </c>
      <c r="N521" s="217">
        <f>VLOOKUP(B521,GD_CHAM_CONG!$C$480:$BJ$599,60,FALSE)</f>
        <v>1</v>
      </c>
      <c r="O521" s="76">
        <f>RPT_LNS_LUONG_CHE_DO!BA524</f>
        <v>510000</v>
      </c>
      <c r="P521" s="76">
        <f>VLOOKUP(B521,RPT_LNS_LUONG_CHE_DO!$B$5:$CA$989,78,FALSE)</f>
        <v>0</v>
      </c>
      <c r="Q521" s="76">
        <f>VLOOKUP(B521,RPT_PHU_CAP_TN!$B$5:$G$1000,6,FALSE)</f>
        <v>0</v>
      </c>
      <c r="R521" s="93">
        <v>0</v>
      </c>
      <c r="S521" s="76">
        <f>VLOOKUP(B521,RPT_LNS_LUONG_CHE_DO!$B$5:$BV$993,68,FALSE)+VLOOKUP(B521,RPT_LNS_LUONG_CHE_DO!$B$5:$BW$993,69,FALSE)</f>
        <v>0</v>
      </c>
      <c r="T521" s="76">
        <f t="shared" si="8"/>
        <v>510000</v>
      </c>
      <c r="U521" s="76">
        <f>VLOOKUP(B521,RPT_BAO_HIEM!$B$5:$N$1000,11,FALSE)</f>
        <v>0</v>
      </c>
      <c r="V521" s="76">
        <f>VLOOKUP(B521,RPT_BAO_HIEM!$B$5:$N$1000,12,FALSE)</f>
        <v>0</v>
      </c>
      <c r="W521" s="76">
        <f>VLOOKUP(B521,RPT_BAO_HIEM!$B$5:$N$1000,13,FALSE)</f>
        <v>0</v>
      </c>
      <c r="X521" s="320">
        <f>VLOOKUP(B521,RPT_DOAN_PHI!$B$481:$H$894,7,FALSE)</f>
        <v>5100</v>
      </c>
      <c r="Y521" s="76">
        <f>VLOOKUP(B521,RPT_THUE!$B$5:$H$933,7,FALSE)</f>
        <v>0</v>
      </c>
      <c r="Z521" s="76">
        <f t="shared" si="9"/>
        <v>5100</v>
      </c>
      <c r="AA521" s="76">
        <f t="shared" si="10"/>
        <v>504900</v>
      </c>
      <c r="AB521" s="76"/>
      <c r="AC521" s="76"/>
      <c r="AD521" s="76">
        <f t="shared" si="15"/>
        <v>504900</v>
      </c>
      <c r="AE521" s="302">
        <v>504900</v>
      </c>
      <c r="AF521" s="338">
        <f t="shared" si="26"/>
        <v>0</v>
      </c>
      <c r="AG521" s="302"/>
      <c r="AH521" s="302"/>
      <c r="AI521" s="302"/>
      <c r="AJ521" s="302"/>
      <c r="AK521" s="302"/>
      <c r="AL521" s="302"/>
      <c r="AM521" s="302"/>
      <c r="AN521" s="302"/>
      <c r="AO521" s="302"/>
    </row>
    <row r="522" spans="1:41" ht="12.75" x14ac:dyDescent="0.2">
      <c r="A522" s="89">
        <f t="shared" si="27"/>
        <v>519</v>
      </c>
      <c r="B522" s="299">
        <f>GD_CHUNG!B525</f>
        <v>201507</v>
      </c>
      <c r="C522" s="299" t="str">
        <f>GD_CHUNG!C525</f>
        <v>Hà Ngọc Bích</v>
      </c>
      <c r="D522" s="299" t="str">
        <f>GD_CHUNG!D525</f>
        <v>Nhân viên phục vụ hành khách</v>
      </c>
      <c r="E522" s="76" t="str">
        <f>GD_CHUNG!G525</f>
        <v>HDHV</v>
      </c>
      <c r="F522" s="317">
        <f>VLOOKUP(B522,GD_LCD_HS_LNS!$B$4:$E$1000,4,FALSE)</f>
        <v>3875000</v>
      </c>
      <c r="G522" s="76"/>
      <c r="H522" s="319">
        <f>VLOOKUP(B522,GD_CHAM_CONG!$C$481:$AN$997,38,FALSE)</f>
        <v>17</v>
      </c>
      <c r="I522" s="319">
        <f>VLOOKUP(B522,GD_CHAM_CONG!$C$6:$AS$997,39,FALSE)+VLOOKUP(B522,GD_CHAM_CONG!$C$6:$AS$997,40,FALSE)+VLOOKUP(B522,GD_CHAM_CONG!$C$6:$AS$997,41,FALSE)+VLOOKUP(B522,GD_CHAM_CONG!$C$6:$AS$997,42,FALSE)+VLOOKUP(B522,GD_CHAM_CONG!$C$6:$AS$997,43,FALSE)</f>
        <v>0</v>
      </c>
      <c r="J522" s="319">
        <f>VLOOKUP(B522,GD_CHAM_CONG!$C$6:$AV$997,44,FALSE)+VLOOKUP(B522,GD_CHAM_CONG!$C$6:$AV$997,45,FALSE)+VLOOKUP(B522,GD_CHAM_CONG!$C$6:$AV$997,46,FALSE)</f>
        <v>0</v>
      </c>
      <c r="K522" s="319">
        <f>VLOOKUP(B522,GD_CHAM_CONG!$C$6:$AW$997,47,FALSE)</f>
        <v>0</v>
      </c>
      <c r="L522" s="319">
        <f>VLOOKUP(B522,GD_CHAM_CONG!$C$6:$AZ$997,47,FALSE)+VLOOKUP(B522,GD_CHAM_CONG!$C$6:$AZ$997,48,FALSE)</f>
        <v>0</v>
      </c>
      <c r="M522" s="319">
        <f>VLOOKUP(B522,GD_CHAM_CONG!$C$6:$BF$997,50,FALSE)+VLOOKUP(B522,GD_CHAM_CONG!$C$6:$BF$997,51,FALSE)+VLOOKUP(B522,GD_CHAM_CONG!$C$6:$BF$997,52,FALSE)+VLOOKUP(B522,GD_CHAM_CONG!$C$6:$BF$997,53,FALSE)+VLOOKUP(B522,GD_CHAM_CONG!$C$6:$BF$997,54,FALSE)</f>
        <v>0</v>
      </c>
      <c r="N522" s="217">
        <f>VLOOKUP(B522,GD_CHAM_CONG!$C$480:$BJ$599,60,FALSE)</f>
        <v>1</v>
      </c>
      <c r="O522" s="76">
        <f>RPT_LNS_LUONG_CHE_DO!BA525</f>
        <v>510000</v>
      </c>
      <c r="P522" s="76">
        <f>VLOOKUP(B522,RPT_LNS_LUONG_CHE_DO!$B$5:$CA$989,78,FALSE)</f>
        <v>0</v>
      </c>
      <c r="Q522" s="76">
        <f>VLOOKUP(B522,RPT_PHU_CAP_TN!$B$5:$G$1000,6,FALSE)</f>
        <v>0</v>
      </c>
      <c r="R522" s="93">
        <v>0</v>
      </c>
      <c r="S522" s="76">
        <f>VLOOKUP(B522,RPT_LNS_LUONG_CHE_DO!$B$5:$BV$993,68,FALSE)+VLOOKUP(B522,RPT_LNS_LUONG_CHE_DO!$B$5:$BW$993,69,FALSE)</f>
        <v>0</v>
      </c>
      <c r="T522" s="76">
        <f t="shared" si="8"/>
        <v>510000</v>
      </c>
      <c r="U522" s="76">
        <f>VLOOKUP(B522,RPT_BAO_HIEM!$B$5:$N$1000,11,FALSE)</f>
        <v>0</v>
      </c>
      <c r="V522" s="76">
        <f>VLOOKUP(B522,RPT_BAO_HIEM!$B$5:$N$1000,12,FALSE)</f>
        <v>0</v>
      </c>
      <c r="W522" s="76">
        <f>VLOOKUP(B522,RPT_BAO_HIEM!$B$5:$N$1000,13,FALSE)</f>
        <v>0</v>
      </c>
      <c r="X522" s="320">
        <f>VLOOKUP(B522,RPT_DOAN_PHI!$B$481:$H$894,7,FALSE)</f>
        <v>5100</v>
      </c>
      <c r="Y522" s="76">
        <f>VLOOKUP(B522,RPT_THUE!$B$5:$H$933,7,FALSE)</f>
        <v>0</v>
      </c>
      <c r="Z522" s="76">
        <f t="shared" si="9"/>
        <v>5100</v>
      </c>
      <c r="AA522" s="76">
        <f t="shared" si="10"/>
        <v>504900</v>
      </c>
      <c r="AB522" s="76"/>
      <c r="AC522" s="76"/>
      <c r="AD522" s="76">
        <f t="shared" si="15"/>
        <v>504900</v>
      </c>
      <c r="AE522" s="302">
        <v>504900</v>
      </c>
      <c r="AF522" s="338">
        <f t="shared" si="26"/>
        <v>0</v>
      </c>
      <c r="AG522" s="302"/>
      <c r="AH522" s="302"/>
      <c r="AI522" s="302"/>
      <c r="AJ522" s="302"/>
      <c r="AK522" s="302"/>
      <c r="AL522" s="302"/>
      <c r="AM522" s="302"/>
      <c r="AN522" s="302"/>
      <c r="AO522" s="302"/>
    </row>
    <row r="523" spans="1:41" ht="12.75" x14ac:dyDescent="0.2">
      <c r="A523" s="89">
        <f t="shared" si="27"/>
        <v>520</v>
      </c>
      <c r="B523" s="299">
        <f>GD_CHUNG!B526</f>
        <v>201508</v>
      </c>
      <c r="C523" s="299" t="str">
        <f>GD_CHUNG!C526</f>
        <v>Nguyễn Minh Đức</v>
      </c>
      <c r="D523" s="299" t="str">
        <f>GD_CHUNG!D526</f>
        <v>Nhân viên phục vụ hành khách</v>
      </c>
      <c r="E523" s="76" t="str">
        <f>GD_CHUNG!G526</f>
        <v>HDHV</v>
      </c>
      <c r="F523" s="317">
        <f>VLOOKUP(B523,GD_LCD_HS_LNS!$B$4:$E$1000,4,FALSE)</f>
        <v>3875000</v>
      </c>
      <c r="G523" s="76"/>
      <c r="H523" s="319">
        <f>VLOOKUP(B523,GD_CHAM_CONG!$C$481:$AN$997,38,FALSE)</f>
        <v>17</v>
      </c>
      <c r="I523" s="319">
        <f>VLOOKUP(B523,GD_CHAM_CONG!$C$6:$AS$997,39,FALSE)+VLOOKUP(B523,GD_CHAM_CONG!$C$6:$AS$997,40,FALSE)+VLOOKUP(B523,GD_CHAM_CONG!$C$6:$AS$997,41,FALSE)+VLOOKUP(B523,GD_CHAM_CONG!$C$6:$AS$997,42,FALSE)+VLOOKUP(B523,GD_CHAM_CONG!$C$6:$AS$997,43,FALSE)</f>
        <v>0</v>
      </c>
      <c r="J523" s="319">
        <f>VLOOKUP(B523,GD_CHAM_CONG!$C$6:$AV$997,44,FALSE)+VLOOKUP(B523,GD_CHAM_CONG!$C$6:$AV$997,45,FALSE)+VLOOKUP(B523,GD_CHAM_CONG!$C$6:$AV$997,46,FALSE)</f>
        <v>0</v>
      </c>
      <c r="K523" s="319">
        <f>VLOOKUP(B523,GD_CHAM_CONG!$C$6:$AW$997,47,FALSE)</f>
        <v>0</v>
      </c>
      <c r="L523" s="319">
        <f>VLOOKUP(B523,GD_CHAM_CONG!$C$6:$AZ$997,47,FALSE)+VLOOKUP(B523,GD_CHAM_CONG!$C$6:$AZ$997,48,FALSE)</f>
        <v>0</v>
      </c>
      <c r="M523" s="319">
        <f>VLOOKUP(B523,GD_CHAM_CONG!$C$6:$BF$997,50,FALSE)+VLOOKUP(B523,GD_CHAM_CONG!$C$6:$BF$997,51,FALSE)+VLOOKUP(B523,GD_CHAM_CONG!$C$6:$BF$997,52,FALSE)+VLOOKUP(B523,GD_CHAM_CONG!$C$6:$BF$997,53,FALSE)+VLOOKUP(B523,GD_CHAM_CONG!$C$6:$BF$997,54,FALSE)</f>
        <v>0</v>
      </c>
      <c r="N523" s="217">
        <f>VLOOKUP(B523,GD_CHAM_CONG!$C$480:$BJ$599,60,FALSE)</f>
        <v>1</v>
      </c>
      <c r="O523" s="76">
        <f>RPT_LNS_LUONG_CHE_DO!BA526</f>
        <v>510000</v>
      </c>
      <c r="P523" s="76">
        <f>VLOOKUP(B523,RPT_LNS_LUONG_CHE_DO!$B$5:$CA$989,78,FALSE)</f>
        <v>0</v>
      </c>
      <c r="Q523" s="76">
        <f>VLOOKUP(B523,RPT_PHU_CAP_TN!$B$5:$G$1000,6,FALSE)</f>
        <v>0</v>
      </c>
      <c r="R523" s="93">
        <v>0</v>
      </c>
      <c r="S523" s="76">
        <f>VLOOKUP(B523,RPT_LNS_LUONG_CHE_DO!$B$5:$BV$993,68,FALSE)+VLOOKUP(B523,RPT_LNS_LUONG_CHE_DO!$B$5:$BW$993,69,FALSE)</f>
        <v>0</v>
      </c>
      <c r="T523" s="76">
        <f t="shared" si="8"/>
        <v>510000</v>
      </c>
      <c r="U523" s="76">
        <f>VLOOKUP(B523,RPT_BAO_HIEM!$B$5:$N$1000,11,FALSE)</f>
        <v>0</v>
      </c>
      <c r="V523" s="76">
        <f>VLOOKUP(B523,RPT_BAO_HIEM!$B$5:$N$1000,12,FALSE)</f>
        <v>0</v>
      </c>
      <c r="W523" s="76">
        <f>VLOOKUP(B523,RPT_BAO_HIEM!$B$5:$N$1000,13,FALSE)</f>
        <v>0</v>
      </c>
      <c r="X523" s="320">
        <f>VLOOKUP(B523,RPT_DOAN_PHI!$B$481:$H$894,7,FALSE)</f>
        <v>5100</v>
      </c>
      <c r="Y523" s="76">
        <f>VLOOKUP(B523,RPT_THUE!$B$5:$H$933,7,FALSE)</f>
        <v>0</v>
      </c>
      <c r="Z523" s="76">
        <f t="shared" si="9"/>
        <v>5100</v>
      </c>
      <c r="AA523" s="76">
        <f t="shared" si="10"/>
        <v>504900</v>
      </c>
      <c r="AB523" s="76"/>
      <c r="AC523" s="76"/>
      <c r="AD523" s="76">
        <f t="shared" si="15"/>
        <v>504900</v>
      </c>
      <c r="AE523" s="302">
        <v>504900</v>
      </c>
      <c r="AF523" s="338">
        <f t="shared" si="26"/>
        <v>0</v>
      </c>
      <c r="AG523" s="302"/>
      <c r="AH523" s="302"/>
      <c r="AI523" s="302"/>
      <c r="AJ523" s="302"/>
      <c r="AK523" s="302"/>
      <c r="AL523" s="302"/>
      <c r="AM523" s="302"/>
      <c r="AN523" s="302"/>
      <c r="AO523" s="302"/>
    </row>
    <row r="524" spans="1:41" ht="12.75" x14ac:dyDescent="0.2">
      <c r="A524" s="89">
        <f t="shared" si="27"/>
        <v>521</v>
      </c>
      <c r="B524" s="299">
        <f>GD_CHUNG!B527</f>
        <v>201509</v>
      </c>
      <c r="C524" s="299" t="str">
        <f>GD_CHUNG!C527</f>
        <v>Trần Hữu Dũng</v>
      </c>
      <c r="D524" s="299" t="str">
        <f>GD_CHUNG!D527</f>
        <v>Nhân viên phục vụ hành khách</v>
      </c>
      <c r="E524" s="76" t="str">
        <f>GD_CHUNG!G527</f>
        <v>HDHV</v>
      </c>
      <c r="F524" s="317">
        <f>VLOOKUP(B524,GD_LCD_HS_LNS!$B$4:$E$1000,4,FALSE)</f>
        <v>3875000</v>
      </c>
      <c r="G524" s="76"/>
      <c r="H524" s="319">
        <f>VLOOKUP(B524,GD_CHAM_CONG!$C$481:$AN$997,38,FALSE)</f>
        <v>17</v>
      </c>
      <c r="I524" s="319">
        <f>VLOOKUP(B524,GD_CHAM_CONG!$C$6:$AS$997,39,FALSE)+VLOOKUP(B524,GD_CHAM_CONG!$C$6:$AS$997,40,FALSE)+VLOOKUP(B524,GD_CHAM_CONG!$C$6:$AS$997,41,FALSE)+VLOOKUP(B524,GD_CHAM_CONG!$C$6:$AS$997,42,FALSE)+VLOOKUP(B524,GD_CHAM_CONG!$C$6:$AS$997,43,FALSE)</f>
        <v>0</v>
      </c>
      <c r="J524" s="319">
        <f>VLOOKUP(B524,GD_CHAM_CONG!$C$6:$AV$997,44,FALSE)+VLOOKUP(B524,GD_CHAM_CONG!$C$6:$AV$997,45,FALSE)+VLOOKUP(B524,GD_CHAM_CONG!$C$6:$AV$997,46,FALSE)</f>
        <v>0</v>
      </c>
      <c r="K524" s="319">
        <f>VLOOKUP(B524,GD_CHAM_CONG!$C$6:$AW$997,47,FALSE)</f>
        <v>0</v>
      </c>
      <c r="L524" s="319">
        <f>VLOOKUP(B524,GD_CHAM_CONG!$C$6:$AZ$997,47,FALSE)+VLOOKUP(B524,GD_CHAM_CONG!$C$6:$AZ$997,48,FALSE)</f>
        <v>0</v>
      </c>
      <c r="M524" s="319">
        <f>VLOOKUP(B524,GD_CHAM_CONG!$C$6:$BF$997,50,FALSE)+VLOOKUP(B524,GD_CHAM_CONG!$C$6:$BF$997,51,FALSE)+VLOOKUP(B524,GD_CHAM_CONG!$C$6:$BF$997,52,FALSE)+VLOOKUP(B524,GD_CHAM_CONG!$C$6:$BF$997,53,FALSE)+VLOOKUP(B524,GD_CHAM_CONG!$C$6:$BF$997,54,FALSE)</f>
        <v>0</v>
      </c>
      <c r="N524" s="217">
        <f>VLOOKUP(B524,GD_CHAM_CONG!$C$480:$BJ$599,60,FALSE)</f>
        <v>1</v>
      </c>
      <c r="O524" s="76">
        <f>RPT_LNS_LUONG_CHE_DO!BA527</f>
        <v>510000</v>
      </c>
      <c r="P524" s="76">
        <f>VLOOKUP(B524,RPT_LNS_LUONG_CHE_DO!$B$5:$CA$989,78,FALSE)</f>
        <v>0</v>
      </c>
      <c r="Q524" s="76">
        <f>VLOOKUP(B524,RPT_PHU_CAP_TN!$B$5:$G$1000,6,FALSE)</f>
        <v>0</v>
      </c>
      <c r="R524" s="93">
        <v>0</v>
      </c>
      <c r="S524" s="76">
        <f>VLOOKUP(B524,RPT_LNS_LUONG_CHE_DO!$B$5:$BV$993,68,FALSE)+VLOOKUP(B524,RPT_LNS_LUONG_CHE_DO!$B$5:$BW$993,69,FALSE)</f>
        <v>0</v>
      </c>
      <c r="T524" s="76">
        <f t="shared" si="8"/>
        <v>510000</v>
      </c>
      <c r="U524" s="76">
        <f>VLOOKUP(B524,RPT_BAO_HIEM!$B$5:$N$1000,11,FALSE)</f>
        <v>0</v>
      </c>
      <c r="V524" s="76">
        <f>VLOOKUP(B524,RPT_BAO_HIEM!$B$5:$N$1000,12,FALSE)</f>
        <v>0</v>
      </c>
      <c r="W524" s="76">
        <f>VLOOKUP(B524,RPT_BAO_HIEM!$B$5:$N$1000,13,FALSE)</f>
        <v>0</v>
      </c>
      <c r="X524" s="320">
        <f>VLOOKUP(B524,RPT_DOAN_PHI!$B$481:$H$894,7,FALSE)</f>
        <v>5100</v>
      </c>
      <c r="Y524" s="76">
        <f>VLOOKUP(B524,RPT_THUE!$B$5:$H$933,7,FALSE)</f>
        <v>0</v>
      </c>
      <c r="Z524" s="76">
        <f t="shared" si="9"/>
        <v>5100</v>
      </c>
      <c r="AA524" s="76">
        <f t="shared" si="10"/>
        <v>504900</v>
      </c>
      <c r="AB524" s="76"/>
      <c r="AC524" s="76"/>
      <c r="AD524" s="76">
        <f t="shared" si="15"/>
        <v>504900</v>
      </c>
      <c r="AE524" s="302">
        <v>504900</v>
      </c>
      <c r="AF524" s="338">
        <f t="shared" si="26"/>
        <v>0</v>
      </c>
      <c r="AG524" s="302"/>
      <c r="AH524" s="302"/>
      <c r="AI524" s="302"/>
      <c r="AJ524" s="302"/>
      <c r="AK524" s="302"/>
      <c r="AL524" s="302"/>
      <c r="AM524" s="302"/>
      <c r="AN524" s="302"/>
      <c r="AO524" s="302"/>
    </row>
    <row r="525" spans="1:41" ht="12.75" x14ac:dyDescent="0.2">
      <c r="A525" s="89">
        <f t="shared" si="27"/>
        <v>522</v>
      </c>
      <c r="B525" s="299">
        <f>GD_CHUNG!B528</f>
        <v>201510</v>
      </c>
      <c r="C525" s="299" t="str">
        <f>GD_CHUNG!C528</f>
        <v>Lương Quốc Chính</v>
      </c>
      <c r="D525" s="299" t="str">
        <f>GD_CHUNG!D528</f>
        <v>Nhân viên phục vụ hành khách</v>
      </c>
      <c r="E525" s="76" t="str">
        <f>GD_CHUNG!G528</f>
        <v>HDHV</v>
      </c>
      <c r="F525" s="317">
        <f>VLOOKUP(B525,GD_LCD_HS_LNS!$B$4:$E$1000,4,FALSE)</f>
        <v>3875000</v>
      </c>
      <c r="G525" s="76"/>
      <c r="H525" s="319">
        <f>VLOOKUP(B525,GD_CHAM_CONG!$C$481:$AN$997,38,FALSE)</f>
        <v>17</v>
      </c>
      <c r="I525" s="319">
        <f>VLOOKUP(B525,GD_CHAM_CONG!$C$6:$AS$997,39,FALSE)+VLOOKUP(B525,GD_CHAM_CONG!$C$6:$AS$997,40,FALSE)+VLOOKUP(B525,GD_CHAM_CONG!$C$6:$AS$997,41,FALSE)+VLOOKUP(B525,GD_CHAM_CONG!$C$6:$AS$997,42,FALSE)+VLOOKUP(B525,GD_CHAM_CONG!$C$6:$AS$997,43,FALSE)</f>
        <v>0</v>
      </c>
      <c r="J525" s="319">
        <f>VLOOKUP(B525,GD_CHAM_CONG!$C$6:$AV$997,44,FALSE)+VLOOKUP(B525,GD_CHAM_CONG!$C$6:$AV$997,45,FALSE)+VLOOKUP(B525,GD_CHAM_CONG!$C$6:$AV$997,46,FALSE)</f>
        <v>0</v>
      </c>
      <c r="K525" s="319">
        <f>VLOOKUP(B525,GD_CHAM_CONG!$C$6:$AW$997,47,FALSE)</f>
        <v>0</v>
      </c>
      <c r="L525" s="319">
        <f>VLOOKUP(B525,GD_CHAM_CONG!$C$6:$AZ$997,47,FALSE)+VLOOKUP(B525,GD_CHAM_CONG!$C$6:$AZ$997,48,FALSE)</f>
        <v>0</v>
      </c>
      <c r="M525" s="319">
        <f>VLOOKUP(B525,GD_CHAM_CONG!$C$6:$BF$997,50,FALSE)+VLOOKUP(B525,GD_CHAM_CONG!$C$6:$BF$997,51,FALSE)+VLOOKUP(B525,GD_CHAM_CONG!$C$6:$BF$997,52,FALSE)+VLOOKUP(B525,GD_CHAM_CONG!$C$6:$BF$997,53,FALSE)+VLOOKUP(B525,GD_CHAM_CONG!$C$6:$BF$997,54,FALSE)</f>
        <v>0</v>
      </c>
      <c r="N525" s="217">
        <f>VLOOKUP(B525,GD_CHAM_CONG!$C$480:$BJ$599,60,FALSE)</f>
        <v>1</v>
      </c>
      <c r="O525" s="76">
        <f>RPT_LNS_LUONG_CHE_DO!BA528</f>
        <v>510000</v>
      </c>
      <c r="P525" s="76">
        <f>VLOOKUP(B525,RPT_LNS_LUONG_CHE_DO!$B$5:$CA$989,78,FALSE)</f>
        <v>0</v>
      </c>
      <c r="Q525" s="76">
        <f>VLOOKUP(B525,RPT_PHU_CAP_TN!$B$5:$G$1000,6,FALSE)</f>
        <v>0</v>
      </c>
      <c r="R525" s="93">
        <v>0</v>
      </c>
      <c r="S525" s="76">
        <f>VLOOKUP(B525,RPT_LNS_LUONG_CHE_DO!$B$5:$BV$993,68,FALSE)+VLOOKUP(B525,RPT_LNS_LUONG_CHE_DO!$B$5:$BW$993,69,FALSE)</f>
        <v>0</v>
      </c>
      <c r="T525" s="76">
        <f t="shared" si="8"/>
        <v>510000</v>
      </c>
      <c r="U525" s="76">
        <f>VLOOKUP(B525,RPT_BAO_HIEM!$B$5:$N$1000,11,FALSE)</f>
        <v>0</v>
      </c>
      <c r="V525" s="76">
        <f>VLOOKUP(B525,RPT_BAO_HIEM!$B$5:$N$1000,12,FALSE)</f>
        <v>0</v>
      </c>
      <c r="W525" s="76">
        <f>VLOOKUP(B525,RPT_BAO_HIEM!$B$5:$N$1000,13,FALSE)</f>
        <v>0</v>
      </c>
      <c r="X525" s="320">
        <f>VLOOKUP(B525,RPT_DOAN_PHI!$B$481:$H$894,7,FALSE)</f>
        <v>5100</v>
      </c>
      <c r="Y525" s="76">
        <f>VLOOKUP(B525,RPT_THUE!$B$5:$H$933,7,FALSE)</f>
        <v>0</v>
      </c>
      <c r="Z525" s="76">
        <f t="shared" si="9"/>
        <v>5100</v>
      </c>
      <c r="AA525" s="76">
        <f t="shared" si="10"/>
        <v>504900</v>
      </c>
      <c r="AB525" s="76"/>
      <c r="AC525" s="76"/>
      <c r="AD525" s="76">
        <f t="shared" si="15"/>
        <v>504900</v>
      </c>
      <c r="AE525" s="302">
        <v>504900</v>
      </c>
      <c r="AF525" s="338">
        <f t="shared" si="26"/>
        <v>0</v>
      </c>
      <c r="AG525" s="302"/>
      <c r="AH525" s="302"/>
      <c r="AI525" s="302"/>
      <c r="AJ525" s="302"/>
      <c r="AK525" s="302"/>
      <c r="AL525" s="302"/>
      <c r="AM525" s="302"/>
      <c r="AN525" s="302"/>
      <c r="AO525" s="302"/>
    </row>
    <row r="526" spans="1:41" ht="12.75" x14ac:dyDescent="0.2">
      <c r="A526" s="89">
        <f t="shared" si="27"/>
        <v>523</v>
      </c>
      <c r="B526" s="299">
        <f>GD_CHUNG!B529</f>
        <v>201511</v>
      </c>
      <c r="C526" s="299" t="str">
        <f>GD_CHUNG!C529</f>
        <v>Trần Thị Nga</v>
      </c>
      <c r="D526" s="299" t="str">
        <f>GD_CHUNG!D529</f>
        <v>Nhân viên phục vụ hành khách</v>
      </c>
      <c r="E526" s="76" t="str">
        <f>GD_CHUNG!G529</f>
        <v>HDHV</v>
      </c>
      <c r="F526" s="317">
        <f>VLOOKUP(B526,GD_LCD_HS_LNS!$B$4:$E$1000,4,FALSE)</f>
        <v>3875000</v>
      </c>
      <c r="G526" s="76"/>
      <c r="H526" s="319">
        <f>VLOOKUP(B526,GD_CHAM_CONG!$C$481:$AN$997,38,FALSE)</f>
        <v>17</v>
      </c>
      <c r="I526" s="319">
        <f>VLOOKUP(B526,GD_CHAM_CONG!$C$6:$AS$997,39,FALSE)+VLOOKUP(B526,GD_CHAM_CONG!$C$6:$AS$997,40,FALSE)+VLOOKUP(B526,GD_CHAM_CONG!$C$6:$AS$997,41,FALSE)+VLOOKUP(B526,GD_CHAM_CONG!$C$6:$AS$997,42,FALSE)+VLOOKUP(B526,GD_CHAM_CONG!$C$6:$AS$997,43,FALSE)</f>
        <v>0</v>
      </c>
      <c r="J526" s="319">
        <f>VLOOKUP(B526,GD_CHAM_CONG!$C$6:$AV$997,44,FALSE)+VLOOKUP(B526,GD_CHAM_CONG!$C$6:$AV$997,45,FALSE)+VLOOKUP(B526,GD_CHAM_CONG!$C$6:$AV$997,46,FALSE)</f>
        <v>0</v>
      </c>
      <c r="K526" s="319">
        <f>VLOOKUP(B526,GD_CHAM_CONG!$C$6:$AW$997,47,FALSE)</f>
        <v>0</v>
      </c>
      <c r="L526" s="319">
        <f>VLOOKUP(B526,GD_CHAM_CONG!$C$6:$AZ$997,47,FALSE)+VLOOKUP(B526,GD_CHAM_CONG!$C$6:$AZ$997,48,FALSE)</f>
        <v>0</v>
      </c>
      <c r="M526" s="319">
        <f>VLOOKUP(B526,GD_CHAM_CONG!$C$6:$BF$997,50,FALSE)+VLOOKUP(B526,GD_CHAM_CONG!$C$6:$BF$997,51,FALSE)+VLOOKUP(B526,GD_CHAM_CONG!$C$6:$BF$997,52,FALSE)+VLOOKUP(B526,GD_CHAM_CONG!$C$6:$BF$997,53,FALSE)+VLOOKUP(B526,GD_CHAM_CONG!$C$6:$BF$997,54,FALSE)</f>
        <v>0</v>
      </c>
      <c r="N526" s="217">
        <f>VLOOKUP(B526,GD_CHAM_CONG!$C$480:$BJ$599,60,FALSE)</f>
        <v>1</v>
      </c>
      <c r="O526" s="76">
        <f>RPT_LNS_LUONG_CHE_DO!BA529</f>
        <v>510000</v>
      </c>
      <c r="P526" s="76">
        <f>VLOOKUP(B526,RPT_LNS_LUONG_CHE_DO!$B$5:$CA$989,78,FALSE)</f>
        <v>0</v>
      </c>
      <c r="Q526" s="76">
        <f>VLOOKUP(B526,RPT_PHU_CAP_TN!$B$5:$G$1000,6,FALSE)</f>
        <v>0</v>
      </c>
      <c r="R526" s="93">
        <v>0</v>
      </c>
      <c r="S526" s="76">
        <f>VLOOKUP(B526,RPT_LNS_LUONG_CHE_DO!$B$5:$BV$993,68,FALSE)+VLOOKUP(B526,RPT_LNS_LUONG_CHE_DO!$B$5:$BW$993,69,FALSE)</f>
        <v>0</v>
      </c>
      <c r="T526" s="76">
        <f t="shared" si="8"/>
        <v>510000</v>
      </c>
      <c r="U526" s="76">
        <f>VLOOKUP(B526,RPT_BAO_HIEM!$B$5:$N$1000,11,FALSE)</f>
        <v>0</v>
      </c>
      <c r="V526" s="76">
        <f>VLOOKUP(B526,RPT_BAO_HIEM!$B$5:$N$1000,12,FALSE)</f>
        <v>0</v>
      </c>
      <c r="W526" s="76">
        <f>VLOOKUP(B526,RPT_BAO_HIEM!$B$5:$N$1000,13,FALSE)</f>
        <v>0</v>
      </c>
      <c r="X526" s="320">
        <f>VLOOKUP(B526,RPT_DOAN_PHI!$B$481:$H$894,7,FALSE)</f>
        <v>5100</v>
      </c>
      <c r="Y526" s="76">
        <f>VLOOKUP(B526,RPT_THUE!$B$5:$H$933,7,FALSE)</f>
        <v>0</v>
      </c>
      <c r="Z526" s="76">
        <f t="shared" si="9"/>
        <v>5100</v>
      </c>
      <c r="AA526" s="76">
        <f t="shared" si="10"/>
        <v>504900</v>
      </c>
      <c r="AB526" s="76"/>
      <c r="AC526" s="76"/>
      <c r="AD526" s="76">
        <f t="shared" si="15"/>
        <v>504900</v>
      </c>
      <c r="AE526" s="302">
        <v>504900</v>
      </c>
      <c r="AF526" s="338">
        <f t="shared" si="26"/>
        <v>0</v>
      </c>
      <c r="AG526" s="302"/>
      <c r="AH526" s="302"/>
      <c r="AI526" s="302"/>
      <c r="AJ526" s="302"/>
      <c r="AK526" s="302"/>
      <c r="AL526" s="302"/>
      <c r="AM526" s="302"/>
      <c r="AN526" s="302"/>
      <c r="AO526" s="302"/>
    </row>
    <row r="527" spans="1:41" ht="12.75" x14ac:dyDescent="0.2">
      <c r="A527" s="89">
        <f t="shared" si="27"/>
        <v>524</v>
      </c>
      <c r="B527" s="299">
        <f>GD_CHUNG!B530</f>
        <v>201512</v>
      </c>
      <c r="C527" s="299" t="str">
        <f>GD_CHUNG!C530</f>
        <v>Nguyễn Kim Phượng</v>
      </c>
      <c r="D527" s="299" t="str">
        <f>GD_CHUNG!D530</f>
        <v>Nhân viên phục vụ hành khách</v>
      </c>
      <c r="E527" s="76" t="str">
        <f>GD_CHUNG!G530</f>
        <v>HDHV</v>
      </c>
      <c r="F527" s="317">
        <f>VLOOKUP(B527,GD_LCD_HS_LNS!$B$4:$E$1000,4,FALSE)</f>
        <v>3875000</v>
      </c>
      <c r="G527" s="76"/>
      <c r="H527" s="319">
        <f>VLOOKUP(B527,GD_CHAM_CONG!$C$481:$AN$997,38,FALSE)</f>
        <v>17</v>
      </c>
      <c r="I527" s="319">
        <f>VLOOKUP(B527,GD_CHAM_CONG!$C$6:$AS$997,39,FALSE)+VLOOKUP(B527,GD_CHAM_CONG!$C$6:$AS$997,40,FALSE)+VLOOKUP(B527,GD_CHAM_CONG!$C$6:$AS$997,41,FALSE)+VLOOKUP(B527,GD_CHAM_CONG!$C$6:$AS$997,42,FALSE)+VLOOKUP(B527,GD_CHAM_CONG!$C$6:$AS$997,43,FALSE)</f>
        <v>0</v>
      </c>
      <c r="J527" s="319">
        <f>VLOOKUP(B527,GD_CHAM_CONG!$C$6:$AV$997,44,FALSE)+VLOOKUP(B527,GD_CHAM_CONG!$C$6:$AV$997,45,FALSE)+VLOOKUP(B527,GD_CHAM_CONG!$C$6:$AV$997,46,FALSE)</f>
        <v>0</v>
      </c>
      <c r="K527" s="319">
        <f>VLOOKUP(B527,GD_CHAM_CONG!$C$6:$AW$997,47,FALSE)</f>
        <v>0</v>
      </c>
      <c r="L527" s="319">
        <f>VLOOKUP(B527,GD_CHAM_CONG!$C$6:$AZ$997,47,FALSE)+VLOOKUP(B527,GD_CHAM_CONG!$C$6:$AZ$997,48,FALSE)</f>
        <v>0</v>
      </c>
      <c r="M527" s="319">
        <f>VLOOKUP(B527,GD_CHAM_CONG!$C$6:$BF$997,50,FALSE)+VLOOKUP(B527,GD_CHAM_CONG!$C$6:$BF$997,51,FALSE)+VLOOKUP(B527,GD_CHAM_CONG!$C$6:$BF$997,52,FALSE)+VLOOKUP(B527,GD_CHAM_CONG!$C$6:$BF$997,53,FALSE)+VLOOKUP(B527,GD_CHAM_CONG!$C$6:$BF$997,54,FALSE)</f>
        <v>0</v>
      </c>
      <c r="N527" s="217">
        <f>VLOOKUP(B527,GD_CHAM_CONG!$C$480:$BJ$599,60,FALSE)</f>
        <v>1</v>
      </c>
      <c r="O527" s="76">
        <f>RPT_LNS_LUONG_CHE_DO!BA530</f>
        <v>510000</v>
      </c>
      <c r="P527" s="76">
        <f>VLOOKUP(B527,RPT_LNS_LUONG_CHE_DO!$B$5:$CA$989,78,FALSE)</f>
        <v>0</v>
      </c>
      <c r="Q527" s="76">
        <f>VLOOKUP(B527,RPT_PHU_CAP_TN!$B$5:$G$1000,6,FALSE)</f>
        <v>0</v>
      </c>
      <c r="R527" s="93">
        <v>0</v>
      </c>
      <c r="S527" s="76">
        <f>VLOOKUP(B527,RPT_LNS_LUONG_CHE_DO!$B$5:$BV$993,68,FALSE)+VLOOKUP(B527,RPT_LNS_LUONG_CHE_DO!$B$5:$BW$993,69,FALSE)</f>
        <v>0</v>
      </c>
      <c r="T527" s="76">
        <f t="shared" si="8"/>
        <v>510000</v>
      </c>
      <c r="U527" s="76">
        <f>VLOOKUP(B527,RPT_BAO_HIEM!$B$5:$N$1000,11,FALSE)</f>
        <v>0</v>
      </c>
      <c r="V527" s="76">
        <f>VLOOKUP(B527,RPT_BAO_HIEM!$B$5:$N$1000,12,FALSE)</f>
        <v>0</v>
      </c>
      <c r="W527" s="76">
        <f>VLOOKUP(B527,RPT_BAO_HIEM!$B$5:$N$1000,13,FALSE)</f>
        <v>0</v>
      </c>
      <c r="X527" s="320">
        <f>VLOOKUP(B527,RPT_DOAN_PHI!$B$481:$H$894,7,FALSE)</f>
        <v>5100</v>
      </c>
      <c r="Y527" s="76">
        <f>VLOOKUP(B527,RPT_THUE!$B$5:$H$933,7,FALSE)</f>
        <v>0</v>
      </c>
      <c r="Z527" s="76">
        <f t="shared" si="9"/>
        <v>5100</v>
      </c>
      <c r="AA527" s="76">
        <f t="shared" si="10"/>
        <v>504900</v>
      </c>
      <c r="AB527" s="76"/>
      <c r="AC527" s="76"/>
      <c r="AD527" s="76">
        <f t="shared" si="15"/>
        <v>504900</v>
      </c>
      <c r="AE527" s="302">
        <v>504900</v>
      </c>
      <c r="AF527" s="338">
        <f t="shared" si="26"/>
        <v>0</v>
      </c>
      <c r="AG527" s="302"/>
      <c r="AH527" s="302"/>
      <c r="AI527" s="302"/>
      <c r="AJ527" s="302"/>
      <c r="AK527" s="302"/>
      <c r="AL527" s="302"/>
      <c r="AM527" s="302"/>
      <c r="AN527" s="302"/>
      <c r="AO527" s="302"/>
    </row>
    <row r="528" spans="1:41" ht="12.75" x14ac:dyDescent="0.2">
      <c r="A528" s="89">
        <f t="shared" si="27"/>
        <v>525</v>
      </c>
      <c r="B528" s="299">
        <f>GD_CHUNG!B531</f>
        <v>201513</v>
      </c>
      <c r="C528" s="299" t="str">
        <f>GD_CHUNG!C531</f>
        <v>Bùi Thị Minh Hạnh</v>
      </c>
      <c r="D528" s="299" t="str">
        <f>GD_CHUNG!D531</f>
        <v>Nhân viên phục vụ hành khách</v>
      </c>
      <c r="E528" s="76" t="str">
        <f>GD_CHUNG!G531</f>
        <v>HDHV</v>
      </c>
      <c r="F528" s="317">
        <f>VLOOKUP(B528,GD_LCD_HS_LNS!$B$4:$E$1000,4,FALSE)</f>
        <v>3875000</v>
      </c>
      <c r="G528" s="76"/>
      <c r="H528" s="319">
        <f>VLOOKUP(B528,GD_CHAM_CONG!$C$481:$AN$997,38,FALSE)</f>
        <v>17</v>
      </c>
      <c r="I528" s="319">
        <f>VLOOKUP(B528,GD_CHAM_CONG!$C$6:$AS$997,39,FALSE)+VLOOKUP(B528,GD_CHAM_CONG!$C$6:$AS$997,40,FALSE)+VLOOKUP(B528,GD_CHAM_CONG!$C$6:$AS$997,41,FALSE)+VLOOKUP(B528,GD_CHAM_CONG!$C$6:$AS$997,42,FALSE)+VLOOKUP(B528,GD_CHAM_CONG!$C$6:$AS$997,43,FALSE)</f>
        <v>0</v>
      </c>
      <c r="J528" s="319">
        <f>VLOOKUP(B528,GD_CHAM_CONG!$C$6:$AV$997,44,FALSE)+VLOOKUP(B528,GD_CHAM_CONG!$C$6:$AV$997,45,FALSE)+VLOOKUP(B528,GD_CHAM_CONG!$C$6:$AV$997,46,FALSE)</f>
        <v>0</v>
      </c>
      <c r="K528" s="319">
        <f>VLOOKUP(B528,GD_CHAM_CONG!$C$6:$AW$997,47,FALSE)</f>
        <v>0</v>
      </c>
      <c r="L528" s="319">
        <f>VLOOKUP(B528,GD_CHAM_CONG!$C$6:$AZ$997,47,FALSE)+VLOOKUP(B528,GD_CHAM_CONG!$C$6:$AZ$997,48,FALSE)</f>
        <v>0</v>
      </c>
      <c r="M528" s="319">
        <f>VLOOKUP(B528,GD_CHAM_CONG!$C$6:$BF$997,50,FALSE)+VLOOKUP(B528,GD_CHAM_CONG!$C$6:$BF$997,51,FALSE)+VLOOKUP(B528,GD_CHAM_CONG!$C$6:$BF$997,52,FALSE)+VLOOKUP(B528,GD_CHAM_CONG!$C$6:$BF$997,53,FALSE)+VLOOKUP(B528,GD_CHAM_CONG!$C$6:$BF$997,54,FALSE)</f>
        <v>0</v>
      </c>
      <c r="N528" s="217">
        <f>VLOOKUP(B528,GD_CHAM_CONG!$C$480:$BJ$599,60,FALSE)</f>
        <v>1</v>
      </c>
      <c r="O528" s="76">
        <f>RPT_LNS_LUONG_CHE_DO!BA531</f>
        <v>510000</v>
      </c>
      <c r="P528" s="76">
        <f>VLOOKUP(B528,RPT_LNS_LUONG_CHE_DO!$B$5:$CA$989,78,FALSE)</f>
        <v>0</v>
      </c>
      <c r="Q528" s="76">
        <f>VLOOKUP(B528,RPT_PHU_CAP_TN!$B$5:$G$1000,6,FALSE)</f>
        <v>0</v>
      </c>
      <c r="R528" s="93">
        <v>0</v>
      </c>
      <c r="S528" s="76">
        <f>VLOOKUP(B528,RPT_LNS_LUONG_CHE_DO!$B$5:$BV$993,68,FALSE)+VLOOKUP(B528,RPT_LNS_LUONG_CHE_DO!$B$5:$BW$993,69,FALSE)</f>
        <v>0</v>
      </c>
      <c r="T528" s="76">
        <f t="shared" si="8"/>
        <v>510000</v>
      </c>
      <c r="U528" s="76">
        <f>VLOOKUP(B528,RPT_BAO_HIEM!$B$5:$N$1000,11,FALSE)</f>
        <v>0</v>
      </c>
      <c r="V528" s="76">
        <f>VLOOKUP(B528,RPT_BAO_HIEM!$B$5:$N$1000,12,FALSE)</f>
        <v>0</v>
      </c>
      <c r="W528" s="76">
        <f>VLOOKUP(B528,RPT_BAO_HIEM!$B$5:$N$1000,13,FALSE)</f>
        <v>0</v>
      </c>
      <c r="X528" s="320">
        <f>VLOOKUP(B528,RPT_DOAN_PHI!$B$481:$H$894,7,FALSE)</f>
        <v>5100</v>
      </c>
      <c r="Y528" s="76">
        <f>VLOOKUP(B528,RPT_THUE!$B$5:$H$933,7,FALSE)</f>
        <v>0</v>
      </c>
      <c r="Z528" s="76">
        <f t="shared" si="9"/>
        <v>5100</v>
      </c>
      <c r="AA528" s="76">
        <f t="shared" si="10"/>
        <v>504900</v>
      </c>
      <c r="AB528" s="76"/>
      <c r="AC528" s="76"/>
      <c r="AD528" s="76">
        <f t="shared" si="15"/>
        <v>504900</v>
      </c>
      <c r="AE528" s="302">
        <v>504900</v>
      </c>
      <c r="AF528" s="338">
        <f t="shared" si="26"/>
        <v>0</v>
      </c>
      <c r="AG528" s="302"/>
      <c r="AH528" s="302"/>
      <c r="AI528" s="302"/>
      <c r="AJ528" s="302"/>
      <c r="AK528" s="302"/>
      <c r="AL528" s="302"/>
      <c r="AM528" s="302"/>
      <c r="AN528" s="302"/>
      <c r="AO528" s="302"/>
    </row>
    <row r="529" spans="1:41" ht="12.75" x14ac:dyDescent="0.2">
      <c r="A529" s="89">
        <f t="shared" si="27"/>
        <v>526</v>
      </c>
      <c r="B529" s="299">
        <f>GD_CHUNG!B532</f>
        <v>201514</v>
      </c>
      <c r="C529" s="299" t="str">
        <f>GD_CHUNG!C532</f>
        <v>Đặng Thị Hải Yến</v>
      </c>
      <c r="D529" s="299" t="str">
        <f>GD_CHUNG!D532</f>
        <v>Nhân viên phục vụ hành khách</v>
      </c>
      <c r="E529" s="76" t="str">
        <f>GD_CHUNG!G532</f>
        <v>HDHV</v>
      </c>
      <c r="F529" s="317">
        <f>VLOOKUP(B529,GD_LCD_HS_LNS!$B$4:$E$1000,4,FALSE)</f>
        <v>3875000</v>
      </c>
      <c r="G529" s="76"/>
      <c r="H529" s="319">
        <f>VLOOKUP(B529,GD_CHAM_CONG!$C$481:$AN$997,38,FALSE)</f>
        <v>17</v>
      </c>
      <c r="I529" s="319">
        <f>VLOOKUP(B529,GD_CHAM_CONG!$C$6:$AS$997,39,FALSE)+VLOOKUP(B529,GD_CHAM_CONG!$C$6:$AS$997,40,FALSE)+VLOOKUP(B529,GD_CHAM_CONG!$C$6:$AS$997,41,FALSE)+VLOOKUP(B529,GD_CHAM_CONG!$C$6:$AS$997,42,FALSE)+VLOOKUP(B529,GD_CHAM_CONG!$C$6:$AS$997,43,FALSE)</f>
        <v>0</v>
      </c>
      <c r="J529" s="319">
        <f>VLOOKUP(B529,GD_CHAM_CONG!$C$6:$AV$997,44,FALSE)+VLOOKUP(B529,GD_CHAM_CONG!$C$6:$AV$997,45,FALSE)+VLOOKUP(B529,GD_CHAM_CONG!$C$6:$AV$997,46,FALSE)</f>
        <v>0</v>
      </c>
      <c r="K529" s="319">
        <f>VLOOKUP(B529,GD_CHAM_CONG!$C$6:$AW$997,47,FALSE)</f>
        <v>0</v>
      </c>
      <c r="L529" s="319">
        <f>VLOOKUP(B529,GD_CHAM_CONG!$C$6:$AZ$997,47,FALSE)+VLOOKUP(B529,GD_CHAM_CONG!$C$6:$AZ$997,48,FALSE)</f>
        <v>0</v>
      </c>
      <c r="M529" s="319">
        <f>VLOOKUP(B529,GD_CHAM_CONG!$C$6:$BF$997,50,FALSE)+VLOOKUP(B529,GD_CHAM_CONG!$C$6:$BF$997,51,FALSE)+VLOOKUP(B529,GD_CHAM_CONG!$C$6:$BF$997,52,FALSE)+VLOOKUP(B529,GD_CHAM_CONG!$C$6:$BF$997,53,FALSE)+VLOOKUP(B529,GD_CHAM_CONG!$C$6:$BF$997,54,FALSE)</f>
        <v>0</v>
      </c>
      <c r="N529" s="217">
        <f>VLOOKUP(B529,GD_CHAM_CONG!$C$480:$BJ$599,60,FALSE)</f>
        <v>1</v>
      </c>
      <c r="O529" s="76">
        <f>RPT_LNS_LUONG_CHE_DO!BA532</f>
        <v>510000</v>
      </c>
      <c r="P529" s="76">
        <f>VLOOKUP(B529,RPT_LNS_LUONG_CHE_DO!$B$5:$CA$989,78,FALSE)</f>
        <v>0</v>
      </c>
      <c r="Q529" s="76">
        <f>VLOOKUP(B529,RPT_PHU_CAP_TN!$B$5:$G$1000,6,FALSE)</f>
        <v>0</v>
      </c>
      <c r="R529" s="93">
        <v>0</v>
      </c>
      <c r="S529" s="76">
        <f>VLOOKUP(B529,RPT_LNS_LUONG_CHE_DO!$B$5:$BV$993,68,FALSE)+VLOOKUP(B529,RPT_LNS_LUONG_CHE_DO!$B$5:$BW$993,69,FALSE)</f>
        <v>0</v>
      </c>
      <c r="T529" s="76">
        <f t="shared" si="8"/>
        <v>510000</v>
      </c>
      <c r="U529" s="76">
        <f>VLOOKUP(B529,RPT_BAO_HIEM!$B$5:$N$1000,11,FALSE)</f>
        <v>0</v>
      </c>
      <c r="V529" s="76">
        <f>VLOOKUP(B529,RPT_BAO_HIEM!$B$5:$N$1000,12,FALSE)</f>
        <v>0</v>
      </c>
      <c r="W529" s="76">
        <f>VLOOKUP(B529,RPT_BAO_HIEM!$B$5:$N$1000,13,FALSE)</f>
        <v>0</v>
      </c>
      <c r="X529" s="320">
        <f>VLOOKUP(B529,RPT_DOAN_PHI!$B$481:$H$894,7,FALSE)</f>
        <v>5100</v>
      </c>
      <c r="Y529" s="76">
        <f>VLOOKUP(B529,RPT_THUE!$B$5:$H$933,7,FALSE)</f>
        <v>0</v>
      </c>
      <c r="Z529" s="76">
        <f t="shared" si="9"/>
        <v>5100</v>
      </c>
      <c r="AA529" s="76">
        <f t="shared" si="10"/>
        <v>504900</v>
      </c>
      <c r="AB529" s="76"/>
      <c r="AC529" s="76"/>
      <c r="AD529" s="76">
        <f t="shared" si="15"/>
        <v>504900</v>
      </c>
      <c r="AE529" s="302">
        <v>504900</v>
      </c>
      <c r="AF529" s="338">
        <f t="shared" si="26"/>
        <v>0</v>
      </c>
      <c r="AG529" s="302"/>
      <c r="AH529" s="302"/>
      <c r="AI529" s="302"/>
      <c r="AJ529" s="302"/>
      <c r="AK529" s="302"/>
      <c r="AL529" s="302"/>
      <c r="AM529" s="302"/>
      <c r="AN529" s="302"/>
      <c r="AO529" s="302"/>
    </row>
    <row r="530" spans="1:41" ht="12.75" x14ac:dyDescent="0.2">
      <c r="A530" s="89">
        <f t="shared" si="27"/>
        <v>527</v>
      </c>
      <c r="B530" s="299">
        <f>GD_CHUNG!B533</f>
        <v>201515</v>
      </c>
      <c r="C530" s="299" t="str">
        <f>GD_CHUNG!C533</f>
        <v>Phạm Minh Dũng</v>
      </c>
      <c r="D530" s="299" t="str">
        <f>GD_CHUNG!D533</f>
        <v>Nhân viên phục vụ hành khách</v>
      </c>
      <c r="E530" s="76" t="str">
        <f>GD_CHUNG!G533</f>
        <v>HDHV</v>
      </c>
      <c r="F530" s="317">
        <f>VLOOKUP(B530,GD_LCD_HS_LNS!$B$4:$E$1000,4,FALSE)</f>
        <v>3875000</v>
      </c>
      <c r="G530" s="76"/>
      <c r="H530" s="319">
        <f>VLOOKUP(B530,GD_CHAM_CONG!$C$481:$AN$997,38,FALSE)</f>
        <v>17</v>
      </c>
      <c r="I530" s="319">
        <f>VLOOKUP(B530,GD_CHAM_CONG!$C$6:$AS$997,39,FALSE)+VLOOKUP(B530,GD_CHAM_CONG!$C$6:$AS$997,40,FALSE)+VLOOKUP(B530,GD_CHAM_CONG!$C$6:$AS$997,41,FALSE)+VLOOKUP(B530,GD_CHAM_CONG!$C$6:$AS$997,42,FALSE)+VLOOKUP(B530,GD_CHAM_CONG!$C$6:$AS$997,43,FALSE)</f>
        <v>0</v>
      </c>
      <c r="J530" s="319">
        <f>VLOOKUP(B530,GD_CHAM_CONG!$C$6:$AV$997,44,FALSE)+VLOOKUP(B530,GD_CHAM_CONG!$C$6:$AV$997,45,FALSE)+VLOOKUP(B530,GD_CHAM_CONG!$C$6:$AV$997,46,FALSE)</f>
        <v>0</v>
      </c>
      <c r="K530" s="319">
        <f>VLOOKUP(B530,GD_CHAM_CONG!$C$6:$AW$997,47,FALSE)</f>
        <v>0</v>
      </c>
      <c r="L530" s="319">
        <f>VLOOKUP(B530,GD_CHAM_CONG!$C$6:$AZ$997,47,FALSE)+VLOOKUP(B530,GD_CHAM_CONG!$C$6:$AZ$997,48,FALSE)</f>
        <v>0</v>
      </c>
      <c r="M530" s="319">
        <f>VLOOKUP(B530,GD_CHAM_CONG!$C$6:$BF$997,50,FALSE)+VLOOKUP(B530,GD_CHAM_CONG!$C$6:$BF$997,51,FALSE)+VLOOKUP(B530,GD_CHAM_CONG!$C$6:$BF$997,52,FALSE)+VLOOKUP(B530,GD_CHAM_CONG!$C$6:$BF$997,53,FALSE)+VLOOKUP(B530,GD_CHAM_CONG!$C$6:$BF$997,54,FALSE)</f>
        <v>0</v>
      </c>
      <c r="N530" s="217">
        <f>VLOOKUP(B530,GD_CHAM_CONG!$C$480:$BJ$599,60,FALSE)</f>
        <v>1</v>
      </c>
      <c r="O530" s="76">
        <f>RPT_LNS_LUONG_CHE_DO!BA533</f>
        <v>510000</v>
      </c>
      <c r="P530" s="76">
        <f>VLOOKUP(B530,RPT_LNS_LUONG_CHE_DO!$B$5:$CA$989,78,FALSE)</f>
        <v>0</v>
      </c>
      <c r="Q530" s="76">
        <f>VLOOKUP(B530,RPT_PHU_CAP_TN!$B$5:$G$1000,6,FALSE)</f>
        <v>0</v>
      </c>
      <c r="R530" s="93">
        <v>0</v>
      </c>
      <c r="S530" s="76">
        <f>VLOOKUP(B530,RPT_LNS_LUONG_CHE_DO!$B$5:$BV$993,68,FALSE)+VLOOKUP(B530,RPT_LNS_LUONG_CHE_DO!$B$5:$BW$993,69,FALSE)</f>
        <v>0</v>
      </c>
      <c r="T530" s="76">
        <f t="shared" si="8"/>
        <v>510000</v>
      </c>
      <c r="U530" s="76">
        <f>VLOOKUP(B530,RPT_BAO_HIEM!$B$5:$N$1000,11,FALSE)</f>
        <v>0</v>
      </c>
      <c r="V530" s="76">
        <f>VLOOKUP(B530,RPT_BAO_HIEM!$B$5:$N$1000,12,FALSE)</f>
        <v>0</v>
      </c>
      <c r="W530" s="76">
        <f>VLOOKUP(B530,RPT_BAO_HIEM!$B$5:$N$1000,13,FALSE)</f>
        <v>0</v>
      </c>
      <c r="X530" s="320">
        <f>VLOOKUP(B530,RPT_DOAN_PHI!$B$481:$H$894,7,FALSE)</f>
        <v>5100</v>
      </c>
      <c r="Y530" s="76">
        <f>VLOOKUP(B530,RPT_THUE!$B$5:$H$933,7,FALSE)</f>
        <v>0</v>
      </c>
      <c r="Z530" s="76">
        <f t="shared" si="9"/>
        <v>5100</v>
      </c>
      <c r="AA530" s="76">
        <f t="shared" si="10"/>
        <v>504900</v>
      </c>
      <c r="AB530" s="76"/>
      <c r="AC530" s="76"/>
      <c r="AD530" s="76">
        <f t="shared" si="15"/>
        <v>504900</v>
      </c>
      <c r="AE530" s="302">
        <v>475200</v>
      </c>
      <c r="AF530" s="338">
        <f t="shared" si="26"/>
        <v>-29700</v>
      </c>
      <c r="AG530" s="302"/>
      <c r="AH530" s="302"/>
      <c r="AI530" s="302"/>
      <c r="AJ530" s="302"/>
      <c r="AK530" s="302"/>
      <c r="AL530" s="302"/>
      <c r="AM530" s="302"/>
      <c r="AN530" s="302"/>
      <c r="AO530" s="302"/>
    </row>
    <row r="531" spans="1:41" ht="12.75" x14ac:dyDescent="0.2">
      <c r="A531" s="89">
        <f t="shared" si="27"/>
        <v>528</v>
      </c>
      <c r="B531" s="299">
        <f>GD_CHUNG!B534</f>
        <v>13750</v>
      </c>
      <c r="C531" s="299" t="str">
        <f>GD_CHUNG!C534</f>
        <v>Lê Anh Hùng</v>
      </c>
      <c r="D531" s="299" t="str">
        <f>GD_CHUNG!D534</f>
        <v>NV Lái xe - VHTTB</v>
      </c>
      <c r="E531" s="76" t="str">
        <f>GD_CHUNG!G534</f>
        <v>HDHV</v>
      </c>
      <c r="F531" s="317">
        <f>VLOOKUP(B531,GD_LCD_HS_LNS!$B$4:$E$1000,4,FALSE)</f>
        <v>4166000</v>
      </c>
      <c r="G531" s="76"/>
      <c r="H531" s="319">
        <f>VLOOKUP(B531,GD_CHAM_CONG!$C$481:$AN$997,38,FALSE)</f>
        <v>16</v>
      </c>
      <c r="I531" s="319">
        <f>VLOOKUP(B531,GD_CHAM_CONG!$C$6:$AS$997,39,FALSE)+VLOOKUP(B531,GD_CHAM_CONG!$C$6:$AS$997,40,FALSE)+VLOOKUP(B531,GD_CHAM_CONG!$C$6:$AS$997,41,FALSE)+VLOOKUP(B531,GD_CHAM_CONG!$C$6:$AS$997,42,FALSE)+VLOOKUP(B531,GD_CHAM_CONG!$C$6:$AS$997,43,FALSE)</f>
        <v>0</v>
      </c>
      <c r="J531" s="319">
        <f>VLOOKUP(B531,GD_CHAM_CONG!$C$6:$AV$997,44,FALSE)+VLOOKUP(B531,GD_CHAM_CONG!$C$6:$AV$997,45,FALSE)+VLOOKUP(B531,GD_CHAM_CONG!$C$6:$AV$997,46,FALSE)</f>
        <v>0</v>
      </c>
      <c r="K531" s="319">
        <f>VLOOKUP(B531,GD_CHAM_CONG!$C$6:$AW$997,47,FALSE)</f>
        <v>0</v>
      </c>
      <c r="L531" s="319">
        <f>VLOOKUP(B531,GD_CHAM_CONG!$C$6:$AZ$997,47,FALSE)+VLOOKUP(B531,GD_CHAM_CONG!$C$6:$AZ$997,48,FALSE)</f>
        <v>0</v>
      </c>
      <c r="M531" s="319">
        <f>VLOOKUP(B531,GD_CHAM_CONG!$C$6:$BF$997,50,FALSE)+VLOOKUP(B531,GD_CHAM_CONG!$C$6:$BF$997,51,FALSE)+VLOOKUP(B531,GD_CHAM_CONG!$C$6:$BF$997,52,FALSE)+VLOOKUP(B531,GD_CHAM_CONG!$C$6:$BF$997,53,FALSE)+VLOOKUP(B531,GD_CHAM_CONG!$C$6:$BF$997,54,FALSE)</f>
        <v>0</v>
      </c>
      <c r="N531" s="217">
        <f>VLOOKUP(B531,GD_CHAM_CONG!$C$480:$BJ$599,60,FALSE)</f>
        <v>1</v>
      </c>
      <c r="O531" s="76">
        <f>RPT_LNS_LUONG_CHE_DO!BA534</f>
        <v>480000</v>
      </c>
      <c r="P531" s="76">
        <f>VLOOKUP(B531,RPT_LNS_LUONG_CHE_DO!$B$5:$CA$989,78,FALSE)</f>
        <v>0</v>
      </c>
      <c r="Q531" s="76">
        <f>VLOOKUP(B531,RPT_PHU_CAP_TN!$B$5:$G$1000,6,FALSE)</f>
        <v>0</v>
      </c>
      <c r="R531" s="93">
        <v>0</v>
      </c>
      <c r="S531" s="76">
        <f>VLOOKUP(B531,RPT_LNS_LUONG_CHE_DO!$B$5:$BV$993,68,FALSE)+VLOOKUP(B531,RPT_LNS_LUONG_CHE_DO!$B$5:$BW$993,69,FALSE)</f>
        <v>0</v>
      </c>
      <c r="T531" s="76">
        <f t="shared" si="8"/>
        <v>480000</v>
      </c>
      <c r="U531" s="76">
        <f>VLOOKUP(B531,RPT_BAO_HIEM!$B$5:$N$1000,11,FALSE)</f>
        <v>0</v>
      </c>
      <c r="V531" s="76">
        <f>VLOOKUP(B531,RPT_BAO_HIEM!$B$5:$N$1000,12,FALSE)</f>
        <v>0</v>
      </c>
      <c r="W531" s="76">
        <f>VLOOKUP(B531,RPT_BAO_HIEM!$B$5:$N$1000,13,FALSE)</f>
        <v>0</v>
      </c>
      <c r="X531" s="320">
        <f>VLOOKUP(B531,RPT_DOAN_PHI!$B$481:$H$894,7,FALSE)</f>
        <v>4800</v>
      </c>
      <c r="Y531" s="76">
        <f>VLOOKUP(B531,RPT_THUE!$B$5:$H$933,7,FALSE)</f>
        <v>0</v>
      </c>
      <c r="Z531" s="76">
        <f t="shared" si="9"/>
        <v>4800</v>
      </c>
      <c r="AA531" s="76">
        <f t="shared" si="10"/>
        <v>475200</v>
      </c>
      <c r="AB531" s="76"/>
      <c r="AC531" s="76"/>
      <c r="AD531" s="76">
        <f t="shared" si="15"/>
        <v>475200</v>
      </c>
      <c r="AE531" s="302">
        <v>475200</v>
      </c>
      <c r="AF531" s="338">
        <f t="shared" si="26"/>
        <v>0</v>
      </c>
      <c r="AG531" s="302"/>
      <c r="AH531" s="302"/>
      <c r="AI531" s="302"/>
      <c r="AJ531" s="302"/>
      <c r="AK531" s="302"/>
      <c r="AL531" s="302"/>
      <c r="AM531" s="302"/>
      <c r="AN531" s="302"/>
      <c r="AO531" s="302"/>
    </row>
    <row r="532" spans="1:41" ht="12.75" x14ac:dyDescent="0.2">
      <c r="A532" s="89">
        <f t="shared" si="27"/>
        <v>529</v>
      </c>
      <c r="B532" s="299">
        <f>GD_CHUNG!B535</f>
        <v>13751</v>
      </c>
      <c r="C532" s="299" t="str">
        <f>GD_CHUNG!C535</f>
        <v>Nguyễn Mạnh Hùng</v>
      </c>
      <c r="D532" s="299" t="str">
        <f>GD_CHUNG!D535</f>
        <v>NV Lái xe - VHTTB</v>
      </c>
      <c r="E532" s="76" t="str">
        <f>GD_CHUNG!G535</f>
        <v>HDHV</v>
      </c>
      <c r="F532" s="317">
        <f>VLOOKUP(B532,GD_LCD_HS_LNS!$B$4:$E$1000,4,FALSE)</f>
        <v>4166000</v>
      </c>
      <c r="G532" s="76"/>
      <c r="H532" s="319">
        <f>VLOOKUP(B532,GD_CHAM_CONG!$C$481:$AN$997,38,FALSE)</f>
        <v>16</v>
      </c>
      <c r="I532" s="319">
        <f>VLOOKUP(B532,GD_CHAM_CONG!$C$6:$AS$997,39,FALSE)+VLOOKUP(B532,GD_CHAM_CONG!$C$6:$AS$997,40,FALSE)+VLOOKUP(B532,GD_CHAM_CONG!$C$6:$AS$997,41,FALSE)+VLOOKUP(B532,GD_CHAM_CONG!$C$6:$AS$997,42,FALSE)+VLOOKUP(B532,GD_CHAM_CONG!$C$6:$AS$997,43,FALSE)</f>
        <v>0</v>
      </c>
      <c r="J532" s="319">
        <f>VLOOKUP(B532,GD_CHAM_CONG!$C$6:$AV$997,44,FALSE)+VLOOKUP(B532,GD_CHAM_CONG!$C$6:$AV$997,45,FALSE)+VLOOKUP(B532,GD_CHAM_CONG!$C$6:$AV$997,46,FALSE)</f>
        <v>0</v>
      </c>
      <c r="K532" s="319">
        <f>VLOOKUP(B532,GD_CHAM_CONG!$C$6:$AW$997,47,FALSE)</f>
        <v>0</v>
      </c>
      <c r="L532" s="319">
        <f>VLOOKUP(B532,GD_CHAM_CONG!$C$6:$AZ$997,47,FALSE)+VLOOKUP(B532,GD_CHAM_CONG!$C$6:$AZ$997,48,FALSE)</f>
        <v>0</v>
      </c>
      <c r="M532" s="319">
        <f>VLOOKUP(B532,GD_CHAM_CONG!$C$6:$BF$997,50,FALSE)+VLOOKUP(B532,GD_CHAM_CONG!$C$6:$BF$997,51,FALSE)+VLOOKUP(B532,GD_CHAM_CONG!$C$6:$BF$997,52,FALSE)+VLOOKUP(B532,GD_CHAM_CONG!$C$6:$BF$997,53,FALSE)+VLOOKUP(B532,GD_CHAM_CONG!$C$6:$BF$997,54,FALSE)</f>
        <v>0</v>
      </c>
      <c r="N532" s="217">
        <f>VLOOKUP(B532,GD_CHAM_CONG!$C$480:$BJ$599,60,FALSE)</f>
        <v>1</v>
      </c>
      <c r="O532" s="76">
        <f>RPT_LNS_LUONG_CHE_DO!BA535</f>
        <v>480000</v>
      </c>
      <c r="P532" s="76">
        <f>VLOOKUP(B532,RPT_LNS_LUONG_CHE_DO!$B$5:$CA$989,78,FALSE)</f>
        <v>0</v>
      </c>
      <c r="Q532" s="76">
        <f>VLOOKUP(B532,RPT_PHU_CAP_TN!$B$5:$G$1000,6,FALSE)</f>
        <v>0</v>
      </c>
      <c r="R532" s="93">
        <v>0</v>
      </c>
      <c r="S532" s="76">
        <f>VLOOKUP(B532,RPT_LNS_LUONG_CHE_DO!$B$5:$BV$993,68,FALSE)+VLOOKUP(B532,RPT_LNS_LUONG_CHE_DO!$B$5:$BW$993,69,FALSE)</f>
        <v>0</v>
      </c>
      <c r="T532" s="76">
        <f t="shared" si="8"/>
        <v>480000</v>
      </c>
      <c r="U532" s="76">
        <f>VLOOKUP(B532,RPT_BAO_HIEM!$B$5:$N$1000,11,FALSE)</f>
        <v>0</v>
      </c>
      <c r="V532" s="76">
        <f>VLOOKUP(B532,RPT_BAO_HIEM!$B$5:$N$1000,12,FALSE)</f>
        <v>0</v>
      </c>
      <c r="W532" s="76">
        <f>VLOOKUP(B532,RPT_BAO_HIEM!$B$5:$N$1000,13,FALSE)</f>
        <v>0</v>
      </c>
      <c r="X532" s="320">
        <f>VLOOKUP(B532,RPT_DOAN_PHI!$B$481:$H$894,7,FALSE)</f>
        <v>4800</v>
      </c>
      <c r="Y532" s="76">
        <f>VLOOKUP(B532,RPT_THUE!$B$5:$H$933,7,FALSE)</f>
        <v>0</v>
      </c>
      <c r="Z532" s="76">
        <f t="shared" si="9"/>
        <v>4800</v>
      </c>
      <c r="AA532" s="76">
        <f t="shared" si="10"/>
        <v>475200</v>
      </c>
      <c r="AB532" s="76"/>
      <c r="AC532" s="76"/>
      <c r="AD532" s="76">
        <f t="shared" si="15"/>
        <v>475200</v>
      </c>
      <c r="AE532" s="302"/>
      <c r="AF532" s="338">
        <f t="shared" si="26"/>
        <v>-475200</v>
      </c>
      <c r="AG532" s="302"/>
      <c r="AH532" s="302"/>
      <c r="AI532" s="302"/>
      <c r="AJ532" s="302"/>
      <c r="AK532" s="302"/>
      <c r="AL532" s="302"/>
      <c r="AM532" s="302"/>
      <c r="AN532" s="302"/>
      <c r="AO532" s="302"/>
    </row>
    <row r="533" spans="1:41" ht="12.75" x14ac:dyDescent="0.2">
      <c r="C533" s="212"/>
      <c r="E533" s="43"/>
      <c r="F533" s="321"/>
      <c r="G533" s="43"/>
      <c r="AD533" s="338">
        <f>SUM(AD4:AD532)</f>
        <v>3683554058.901144</v>
      </c>
      <c r="AF533" s="338">
        <f t="shared" si="26"/>
        <v>-3683554058.901144</v>
      </c>
    </row>
    <row r="534" spans="1:41" ht="12.75" x14ac:dyDescent="0.2">
      <c r="C534" s="212"/>
      <c r="E534" s="43"/>
      <c r="F534" s="321"/>
      <c r="AD534" s="338">
        <f>3683554059-AD533</f>
        <v>9.8855972290039063E-2</v>
      </c>
      <c r="AF534" s="338">
        <f t="shared" si="26"/>
        <v>-9.8855972290039063E-2</v>
      </c>
    </row>
    <row r="535" spans="1:41" ht="12.75" x14ac:dyDescent="0.2">
      <c r="E535" s="43"/>
      <c r="F535" s="321"/>
      <c r="AC535" s="22"/>
    </row>
    <row r="536" spans="1:41" ht="12.75" x14ac:dyDescent="0.2">
      <c r="E536" s="43"/>
      <c r="F536" s="321"/>
    </row>
    <row r="537" spans="1:41" ht="12.75" x14ac:dyDescent="0.2">
      <c r="E537" s="43"/>
      <c r="F537" s="321"/>
    </row>
    <row r="538" spans="1:41" ht="12.75" x14ac:dyDescent="0.2">
      <c r="E538" s="43"/>
      <c r="F538" s="321"/>
    </row>
    <row r="539" spans="1:41" ht="12.75" x14ac:dyDescent="0.2">
      <c r="E539" s="43"/>
      <c r="F539" s="321"/>
    </row>
    <row r="540" spans="1:41" ht="12.75" x14ac:dyDescent="0.2">
      <c r="E540" s="43"/>
      <c r="F540" s="321"/>
    </row>
    <row r="541" spans="1:41" ht="12.75" x14ac:dyDescent="0.2">
      <c r="E541" s="43"/>
      <c r="F541" s="321"/>
    </row>
    <row r="542" spans="1:41" ht="12.75" x14ac:dyDescent="0.2">
      <c r="E542" s="43"/>
      <c r="F542" s="321"/>
    </row>
    <row r="543" spans="1:41" ht="12.75" x14ac:dyDescent="0.2">
      <c r="E543" s="43"/>
      <c r="F543" s="321"/>
    </row>
    <row r="544" spans="1:41" ht="12.75" x14ac:dyDescent="0.2">
      <c r="E544" s="43"/>
      <c r="F544" s="321"/>
    </row>
    <row r="545" spans="5:6" ht="12.75" x14ac:dyDescent="0.2">
      <c r="E545" s="43"/>
      <c r="F545" s="321"/>
    </row>
    <row r="546" spans="5:6" ht="12.75" x14ac:dyDescent="0.2">
      <c r="E546" s="43"/>
      <c r="F546" s="321"/>
    </row>
    <row r="547" spans="5:6" ht="12.75" x14ac:dyDescent="0.2">
      <c r="E547" s="43"/>
      <c r="F547" s="321"/>
    </row>
    <row r="548" spans="5:6" ht="12.75" x14ac:dyDescent="0.2">
      <c r="E548" s="43"/>
      <c r="F548" s="321"/>
    </row>
    <row r="549" spans="5:6" ht="12.75" x14ac:dyDescent="0.2">
      <c r="E549" s="43"/>
      <c r="F549" s="321"/>
    </row>
    <row r="550" spans="5:6" ht="12.75" x14ac:dyDescent="0.2">
      <c r="E550" s="43"/>
      <c r="F550" s="321"/>
    </row>
    <row r="551" spans="5:6" ht="12.75" x14ac:dyDescent="0.2">
      <c r="E551" s="43"/>
      <c r="F551" s="321"/>
    </row>
    <row r="552" spans="5:6" ht="12.75" x14ac:dyDescent="0.2">
      <c r="E552" s="43"/>
      <c r="F552" s="321"/>
    </row>
    <row r="553" spans="5:6" ht="12.75" x14ac:dyDescent="0.2">
      <c r="E553" s="43"/>
      <c r="F553" s="321"/>
    </row>
    <row r="554" spans="5:6" ht="12.75" x14ac:dyDescent="0.2">
      <c r="E554" s="43"/>
      <c r="F554" s="321"/>
    </row>
    <row r="555" spans="5:6" ht="12.75" x14ac:dyDescent="0.2">
      <c r="E555" s="43"/>
      <c r="F555" s="321"/>
    </row>
    <row r="556" spans="5:6" ht="12.75" x14ac:dyDescent="0.2">
      <c r="E556" s="43"/>
      <c r="F556" s="321"/>
    </row>
    <row r="557" spans="5:6" ht="12.75" x14ac:dyDescent="0.2">
      <c r="E557" s="43"/>
      <c r="F557" s="321"/>
    </row>
    <row r="558" spans="5:6" ht="12.75" x14ac:dyDescent="0.2">
      <c r="E558" s="43"/>
      <c r="F558" s="321"/>
    </row>
    <row r="559" spans="5:6" ht="12.75" x14ac:dyDescent="0.2">
      <c r="E559" s="43"/>
      <c r="F559" s="321"/>
    </row>
    <row r="560" spans="5:6" ht="12.75" x14ac:dyDescent="0.2">
      <c r="E560" s="43"/>
      <c r="F560" s="321"/>
    </row>
    <row r="561" spans="5:6" ht="12.75" x14ac:dyDescent="0.2">
      <c r="E561" s="43"/>
      <c r="F561" s="321"/>
    </row>
    <row r="562" spans="5:6" ht="12.75" x14ac:dyDescent="0.2">
      <c r="E562" s="43"/>
      <c r="F562" s="321"/>
    </row>
    <row r="563" spans="5:6" ht="12.75" x14ac:dyDescent="0.2">
      <c r="E563" s="43"/>
      <c r="F563" s="321"/>
    </row>
    <row r="564" spans="5:6" ht="12.75" x14ac:dyDescent="0.2">
      <c r="E564" s="43"/>
      <c r="F564" s="321"/>
    </row>
    <row r="565" spans="5:6" ht="12.75" x14ac:dyDescent="0.2">
      <c r="E565" s="43"/>
      <c r="F565" s="321"/>
    </row>
    <row r="566" spans="5:6" ht="12.75" x14ac:dyDescent="0.2">
      <c r="E566" s="43"/>
      <c r="F566" s="321"/>
    </row>
    <row r="567" spans="5:6" ht="12.75" x14ac:dyDescent="0.2">
      <c r="E567" s="43"/>
      <c r="F567" s="321"/>
    </row>
    <row r="568" spans="5:6" ht="12.75" x14ac:dyDescent="0.2">
      <c r="E568" s="43"/>
      <c r="F568" s="321"/>
    </row>
    <row r="569" spans="5:6" ht="12.75" x14ac:dyDescent="0.2">
      <c r="E569" s="43"/>
      <c r="F569" s="321"/>
    </row>
    <row r="570" spans="5:6" ht="12.75" x14ac:dyDescent="0.2">
      <c r="E570" s="43"/>
      <c r="F570" s="321"/>
    </row>
    <row r="571" spans="5:6" ht="12.75" x14ac:dyDescent="0.2">
      <c r="E571" s="43"/>
      <c r="F571" s="321"/>
    </row>
    <row r="572" spans="5:6" ht="12.75" x14ac:dyDescent="0.2">
      <c r="E572" s="43"/>
      <c r="F572" s="321"/>
    </row>
    <row r="573" spans="5:6" ht="12.75" x14ac:dyDescent="0.2">
      <c r="E573" s="43"/>
      <c r="F573" s="321"/>
    </row>
    <row r="574" spans="5:6" ht="12.75" x14ac:dyDescent="0.2">
      <c r="E574" s="43"/>
      <c r="F574" s="321"/>
    </row>
    <row r="575" spans="5:6" ht="12.75" x14ac:dyDescent="0.2">
      <c r="E575" s="43"/>
      <c r="F575" s="321"/>
    </row>
    <row r="576" spans="5:6" ht="12.75" x14ac:dyDescent="0.2">
      <c r="E576" s="43"/>
      <c r="F576" s="321"/>
    </row>
    <row r="577" spans="5:6" ht="12.75" x14ac:dyDescent="0.2">
      <c r="E577" s="43"/>
      <c r="F577" s="321"/>
    </row>
    <row r="578" spans="5:6" ht="12.75" x14ac:dyDescent="0.2">
      <c r="E578" s="43"/>
      <c r="F578" s="321"/>
    </row>
    <row r="579" spans="5:6" ht="12.75" x14ac:dyDescent="0.2">
      <c r="E579" s="43"/>
      <c r="F579" s="321"/>
    </row>
    <row r="580" spans="5:6" ht="12.75" x14ac:dyDescent="0.2">
      <c r="E580" s="43"/>
      <c r="F580" s="321"/>
    </row>
    <row r="581" spans="5:6" ht="12.75" x14ac:dyDescent="0.2">
      <c r="E581" s="43"/>
      <c r="F581" s="321"/>
    </row>
    <row r="582" spans="5:6" ht="12.75" x14ac:dyDescent="0.2">
      <c r="E582" s="43"/>
      <c r="F582" s="321"/>
    </row>
    <row r="583" spans="5:6" ht="12.75" x14ac:dyDescent="0.2">
      <c r="E583" s="43"/>
      <c r="F583" s="321"/>
    </row>
    <row r="584" spans="5:6" ht="12.75" x14ac:dyDescent="0.2">
      <c r="E584" s="43"/>
      <c r="F584" s="321"/>
    </row>
    <row r="585" spans="5:6" ht="12.75" x14ac:dyDescent="0.2">
      <c r="E585" s="43"/>
      <c r="F585" s="321"/>
    </row>
    <row r="586" spans="5:6" ht="12.75" x14ac:dyDescent="0.2">
      <c r="E586" s="43"/>
      <c r="F586" s="321"/>
    </row>
    <row r="587" spans="5:6" ht="12.75" x14ac:dyDescent="0.2">
      <c r="E587" s="43"/>
      <c r="F587" s="321"/>
    </row>
    <row r="588" spans="5:6" ht="12.75" x14ac:dyDescent="0.2">
      <c r="E588" s="43"/>
      <c r="F588" s="321"/>
    </row>
    <row r="589" spans="5:6" ht="12.75" x14ac:dyDescent="0.2">
      <c r="E589" s="43"/>
      <c r="F589" s="321"/>
    </row>
    <row r="590" spans="5:6" ht="12.75" x14ac:dyDescent="0.2">
      <c r="E590" s="43"/>
      <c r="F590" s="321"/>
    </row>
    <row r="591" spans="5:6" ht="12.75" x14ac:dyDescent="0.2">
      <c r="E591" s="43"/>
      <c r="F591" s="321"/>
    </row>
    <row r="592" spans="5:6" ht="12.75" x14ac:dyDescent="0.2">
      <c r="E592" s="43"/>
      <c r="F592" s="321"/>
    </row>
    <row r="593" spans="5:6" ht="12.75" x14ac:dyDescent="0.2">
      <c r="E593" s="43"/>
      <c r="F593" s="321"/>
    </row>
    <row r="594" spans="5:6" ht="12.75" x14ac:dyDescent="0.2">
      <c r="E594" s="43"/>
      <c r="F594" s="321"/>
    </row>
    <row r="595" spans="5:6" ht="12.75" x14ac:dyDescent="0.2">
      <c r="E595" s="43"/>
      <c r="F595" s="321"/>
    </row>
    <row r="596" spans="5:6" ht="12.75" x14ac:dyDescent="0.2">
      <c r="E596" s="43"/>
      <c r="F596" s="321"/>
    </row>
    <row r="597" spans="5:6" ht="12.75" x14ac:dyDescent="0.2">
      <c r="E597" s="43"/>
      <c r="F597" s="321"/>
    </row>
    <row r="598" spans="5:6" ht="12.75" x14ac:dyDescent="0.2">
      <c r="E598" s="43"/>
      <c r="F598" s="321"/>
    </row>
    <row r="599" spans="5:6" ht="12.75" x14ac:dyDescent="0.2">
      <c r="E599" s="43"/>
      <c r="F599" s="321"/>
    </row>
    <row r="600" spans="5:6" ht="12.75" x14ac:dyDescent="0.2">
      <c r="E600" s="43"/>
      <c r="F600" s="321"/>
    </row>
    <row r="601" spans="5:6" ht="12.75" x14ac:dyDescent="0.2">
      <c r="E601" s="43"/>
      <c r="F601" s="321"/>
    </row>
    <row r="602" spans="5:6" ht="12.75" x14ac:dyDescent="0.2">
      <c r="E602" s="43"/>
      <c r="F602" s="321"/>
    </row>
    <row r="603" spans="5:6" ht="12.75" x14ac:dyDescent="0.2">
      <c r="E603" s="43"/>
      <c r="F603" s="321"/>
    </row>
    <row r="604" spans="5:6" ht="12.75" x14ac:dyDescent="0.2">
      <c r="E604" s="43"/>
      <c r="F604" s="321"/>
    </row>
    <row r="605" spans="5:6" ht="12.75" x14ac:dyDescent="0.2">
      <c r="E605" s="43"/>
      <c r="F605" s="321"/>
    </row>
    <row r="606" spans="5:6" ht="12.75" x14ac:dyDescent="0.2">
      <c r="E606" s="43"/>
      <c r="F606" s="321"/>
    </row>
    <row r="607" spans="5:6" ht="12.75" x14ac:dyDescent="0.2">
      <c r="E607" s="43"/>
      <c r="F607" s="321"/>
    </row>
    <row r="608" spans="5:6" ht="12.75" x14ac:dyDescent="0.2">
      <c r="E608" s="43"/>
      <c r="F608" s="321"/>
    </row>
    <row r="609" spans="5:6" ht="12.75" x14ac:dyDescent="0.2">
      <c r="E609" s="43"/>
      <c r="F609" s="321"/>
    </row>
    <row r="610" spans="5:6" ht="12.75" x14ac:dyDescent="0.2">
      <c r="E610" s="43"/>
      <c r="F610" s="321"/>
    </row>
    <row r="611" spans="5:6" ht="12.75" x14ac:dyDescent="0.2">
      <c r="E611" s="43"/>
      <c r="F611" s="321"/>
    </row>
    <row r="612" spans="5:6" ht="12.75" x14ac:dyDescent="0.2">
      <c r="E612" s="43"/>
      <c r="F612" s="321"/>
    </row>
    <row r="613" spans="5:6" ht="12.75" x14ac:dyDescent="0.2">
      <c r="E613" s="43"/>
      <c r="F613" s="321"/>
    </row>
    <row r="614" spans="5:6" ht="12.75" x14ac:dyDescent="0.2">
      <c r="E614" s="43"/>
      <c r="F614" s="321"/>
    </row>
    <row r="615" spans="5:6" ht="12.75" x14ac:dyDescent="0.2">
      <c r="E615" s="43"/>
      <c r="F615" s="321"/>
    </row>
    <row r="616" spans="5:6" ht="12.75" x14ac:dyDescent="0.2">
      <c r="E616" s="43"/>
      <c r="F616" s="321"/>
    </row>
    <row r="617" spans="5:6" ht="12.75" x14ac:dyDescent="0.2">
      <c r="E617" s="43"/>
      <c r="F617" s="321"/>
    </row>
    <row r="618" spans="5:6" ht="12.75" x14ac:dyDescent="0.2">
      <c r="E618" s="43"/>
      <c r="F618" s="321"/>
    </row>
    <row r="619" spans="5:6" ht="12.75" x14ac:dyDescent="0.2">
      <c r="E619" s="43"/>
      <c r="F619" s="321"/>
    </row>
    <row r="620" spans="5:6" ht="12.75" x14ac:dyDescent="0.2">
      <c r="E620" s="43"/>
      <c r="F620" s="321"/>
    </row>
    <row r="621" spans="5:6" ht="12.75" x14ac:dyDescent="0.2">
      <c r="E621" s="43"/>
      <c r="F621" s="321"/>
    </row>
    <row r="622" spans="5:6" ht="12.75" x14ac:dyDescent="0.2">
      <c r="E622" s="43"/>
      <c r="F622" s="321"/>
    </row>
    <row r="623" spans="5:6" ht="12.75" x14ac:dyDescent="0.2">
      <c r="E623" s="43"/>
      <c r="F623" s="321"/>
    </row>
    <row r="624" spans="5:6" ht="12.75" x14ac:dyDescent="0.2">
      <c r="E624" s="43"/>
      <c r="F624" s="321"/>
    </row>
    <row r="625" spans="5:6" ht="12.75" x14ac:dyDescent="0.2">
      <c r="E625" s="43"/>
      <c r="F625" s="321"/>
    </row>
    <row r="626" spans="5:6" ht="12.75" x14ac:dyDescent="0.2">
      <c r="E626" s="43"/>
      <c r="F626" s="321"/>
    </row>
    <row r="627" spans="5:6" ht="12.75" x14ac:dyDescent="0.2">
      <c r="E627" s="43"/>
      <c r="F627" s="321"/>
    </row>
    <row r="628" spans="5:6" ht="12.75" x14ac:dyDescent="0.2">
      <c r="E628" s="43"/>
      <c r="F628" s="321"/>
    </row>
    <row r="629" spans="5:6" ht="12.75" x14ac:dyDescent="0.2">
      <c r="E629" s="43"/>
      <c r="F629" s="321"/>
    </row>
    <row r="630" spans="5:6" ht="12.75" x14ac:dyDescent="0.2">
      <c r="E630" s="43"/>
      <c r="F630" s="321"/>
    </row>
    <row r="631" spans="5:6" ht="12.75" x14ac:dyDescent="0.2">
      <c r="E631" s="43"/>
      <c r="F631" s="321"/>
    </row>
    <row r="632" spans="5:6" ht="12.75" x14ac:dyDescent="0.2">
      <c r="E632" s="43"/>
      <c r="F632" s="321"/>
    </row>
    <row r="633" spans="5:6" ht="12.75" x14ac:dyDescent="0.2">
      <c r="E633" s="43"/>
      <c r="F633" s="321"/>
    </row>
    <row r="634" spans="5:6" ht="12.75" x14ac:dyDescent="0.2">
      <c r="E634" s="43"/>
      <c r="F634" s="321"/>
    </row>
    <row r="635" spans="5:6" ht="12.75" x14ac:dyDescent="0.2">
      <c r="E635" s="43"/>
      <c r="F635" s="321"/>
    </row>
    <row r="636" spans="5:6" ht="12.75" x14ac:dyDescent="0.2">
      <c r="E636" s="43"/>
      <c r="F636" s="321"/>
    </row>
    <row r="637" spans="5:6" ht="12.75" x14ac:dyDescent="0.2">
      <c r="E637" s="43"/>
      <c r="F637" s="321"/>
    </row>
    <row r="638" spans="5:6" ht="12.75" x14ac:dyDescent="0.2">
      <c r="E638" s="43"/>
      <c r="F638" s="321"/>
    </row>
    <row r="639" spans="5:6" ht="12.75" x14ac:dyDescent="0.2">
      <c r="E639" s="43"/>
      <c r="F639" s="321"/>
    </row>
    <row r="640" spans="5:6" ht="12.75" x14ac:dyDescent="0.2">
      <c r="E640" s="43"/>
      <c r="F640" s="321"/>
    </row>
    <row r="641" spans="5:6" ht="12.75" x14ac:dyDescent="0.2">
      <c r="E641" s="43"/>
      <c r="F641" s="321"/>
    </row>
    <row r="642" spans="5:6" ht="12.75" x14ac:dyDescent="0.2">
      <c r="E642" s="43"/>
      <c r="F642" s="321"/>
    </row>
    <row r="643" spans="5:6" ht="12.75" x14ac:dyDescent="0.2">
      <c r="E643" s="43"/>
      <c r="F643" s="321"/>
    </row>
    <row r="644" spans="5:6" ht="12.75" x14ac:dyDescent="0.2">
      <c r="E644" s="43"/>
      <c r="F644" s="321"/>
    </row>
    <row r="645" spans="5:6" ht="12.75" x14ac:dyDescent="0.2">
      <c r="E645" s="43"/>
      <c r="F645" s="321"/>
    </row>
    <row r="646" spans="5:6" ht="12.75" x14ac:dyDescent="0.2">
      <c r="E646" s="43"/>
      <c r="F646" s="321"/>
    </row>
    <row r="647" spans="5:6" ht="12.75" x14ac:dyDescent="0.2">
      <c r="E647" s="43"/>
      <c r="F647" s="321"/>
    </row>
    <row r="648" spans="5:6" ht="12.75" x14ac:dyDescent="0.2">
      <c r="E648" s="43"/>
      <c r="F648" s="321"/>
    </row>
    <row r="649" spans="5:6" ht="12.75" x14ac:dyDescent="0.2">
      <c r="E649" s="43"/>
      <c r="F649" s="321"/>
    </row>
    <row r="650" spans="5:6" ht="12.75" x14ac:dyDescent="0.2">
      <c r="E650" s="43"/>
      <c r="F650" s="321"/>
    </row>
    <row r="651" spans="5:6" ht="12.75" x14ac:dyDescent="0.2">
      <c r="E651" s="43"/>
      <c r="F651" s="321"/>
    </row>
    <row r="652" spans="5:6" ht="12.75" x14ac:dyDescent="0.2">
      <c r="E652" s="43"/>
      <c r="F652" s="321"/>
    </row>
    <row r="653" spans="5:6" ht="12.75" x14ac:dyDescent="0.2">
      <c r="E653" s="43"/>
      <c r="F653" s="321"/>
    </row>
    <row r="654" spans="5:6" ht="12.75" x14ac:dyDescent="0.2">
      <c r="E654" s="43"/>
      <c r="F654" s="321"/>
    </row>
    <row r="655" spans="5:6" ht="12.75" x14ac:dyDescent="0.2">
      <c r="E655" s="43"/>
      <c r="F655" s="321"/>
    </row>
    <row r="656" spans="5:6" ht="12.75" x14ac:dyDescent="0.2">
      <c r="E656" s="43"/>
      <c r="F656" s="321"/>
    </row>
    <row r="657" spans="5:6" ht="12.75" x14ac:dyDescent="0.2">
      <c r="E657" s="43"/>
      <c r="F657" s="321"/>
    </row>
    <row r="658" spans="5:6" ht="12.75" x14ac:dyDescent="0.2">
      <c r="E658" s="43"/>
      <c r="F658" s="321"/>
    </row>
    <row r="659" spans="5:6" ht="12.75" x14ac:dyDescent="0.2">
      <c r="E659" s="43"/>
      <c r="F659" s="321"/>
    </row>
    <row r="660" spans="5:6" ht="12.75" x14ac:dyDescent="0.2">
      <c r="E660" s="43"/>
      <c r="F660" s="321"/>
    </row>
    <row r="661" spans="5:6" ht="12.75" x14ac:dyDescent="0.2">
      <c r="E661" s="43"/>
      <c r="F661" s="321"/>
    </row>
    <row r="662" spans="5:6" ht="12.75" x14ac:dyDescent="0.2">
      <c r="E662" s="43"/>
      <c r="F662" s="321"/>
    </row>
    <row r="663" spans="5:6" ht="12.75" x14ac:dyDescent="0.2">
      <c r="E663" s="43"/>
      <c r="F663" s="321"/>
    </row>
    <row r="664" spans="5:6" ht="12.75" x14ac:dyDescent="0.2">
      <c r="E664" s="43"/>
      <c r="F664" s="321"/>
    </row>
    <row r="665" spans="5:6" ht="12.75" x14ac:dyDescent="0.2">
      <c r="E665" s="43"/>
      <c r="F665" s="321"/>
    </row>
    <row r="666" spans="5:6" ht="12.75" x14ac:dyDescent="0.2">
      <c r="E666" s="43"/>
      <c r="F666" s="321"/>
    </row>
    <row r="667" spans="5:6" ht="12.75" x14ac:dyDescent="0.2">
      <c r="E667" s="43"/>
      <c r="F667" s="321"/>
    </row>
    <row r="668" spans="5:6" ht="12.75" x14ac:dyDescent="0.2">
      <c r="E668" s="43"/>
      <c r="F668" s="321"/>
    </row>
    <row r="669" spans="5:6" ht="12.75" x14ac:dyDescent="0.2">
      <c r="E669" s="43"/>
      <c r="F669" s="321"/>
    </row>
    <row r="670" spans="5:6" ht="12.75" x14ac:dyDescent="0.2">
      <c r="E670" s="43"/>
      <c r="F670" s="321"/>
    </row>
    <row r="671" spans="5:6" ht="12.75" x14ac:dyDescent="0.2">
      <c r="E671" s="43"/>
      <c r="F671" s="321"/>
    </row>
    <row r="672" spans="5:6" ht="12.75" x14ac:dyDescent="0.2">
      <c r="E672" s="43"/>
      <c r="F672" s="321"/>
    </row>
    <row r="673" spans="5:6" ht="12.75" x14ac:dyDescent="0.2">
      <c r="E673" s="43"/>
      <c r="F673" s="321"/>
    </row>
    <row r="674" spans="5:6" ht="12.75" x14ac:dyDescent="0.2">
      <c r="E674" s="43"/>
      <c r="F674" s="321"/>
    </row>
    <row r="675" spans="5:6" ht="12.75" x14ac:dyDescent="0.2">
      <c r="E675" s="43"/>
      <c r="F675" s="321"/>
    </row>
    <row r="676" spans="5:6" ht="12.75" x14ac:dyDescent="0.2">
      <c r="E676" s="43"/>
      <c r="F676" s="321"/>
    </row>
    <row r="677" spans="5:6" ht="12.75" x14ac:dyDescent="0.2">
      <c r="E677" s="43"/>
      <c r="F677" s="321"/>
    </row>
    <row r="678" spans="5:6" ht="12.75" x14ac:dyDescent="0.2">
      <c r="E678" s="43"/>
      <c r="F678" s="321"/>
    </row>
    <row r="679" spans="5:6" ht="12.75" x14ac:dyDescent="0.2">
      <c r="E679" s="43"/>
      <c r="F679" s="321"/>
    </row>
    <row r="680" spans="5:6" ht="12.75" x14ac:dyDescent="0.2">
      <c r="E680" s="43"/>
      <c r="F680" s="321"/>
    </row>
    <row r="681" spans="5:6" ht="12.75" x14ac:dyDescent="0.2">
      <c r="E681" s="43"/>
      <c r="F681" s="321"/>
    </row>
    <row r="682" spans="5:6" ht="12.75" x14ac:dyDescent="0.2">
      <c r="E682" s="43"/>
      <c r="F682" s="321"/>
    </row>
    <row r="683" spans="5:6" ht="12.75" x14ac:dyDescent="0.2">
      <c r="E683" s="43"/>
      <c r="F683" s="321"/>
    </row>
    <row r="684" spans="5:6" ht="12.75" x14ac:dyDescent="0.2">
      <c r="E684" s="43"/>
      <c r="F684" s="321"/>
    </row>
    <row r="685" spans="5:6" ht="12.75" x14ac:dyDescent="0.2">
      <c r="E685" s="43"/>
      <c r="F685" s="321"/>
    </row>
    <row r="686" spans="5:6" ht="12.75" x14ac:dyDescent="0.2">
      <c r="E686" s="43"/>
      <c r="F686" s="321"/>
    </row>
    <row r="687" spans="5:6" ht="12.75" x14ac:dyDescent="0.2">
      <c r="E687" s="43"/>
      <c r="F687" s="321"/>
    </row>
    <row r="688" spans="5:6" ht="12.75" x14ac:dyDescent="0.2">
      <c r="E688" s="43"/>
      <c r="F688" s="321"/>
    </row>
    <row r="689" spans="5:6" ht="12.75" x14ac:dyDescent="0.2">
      <c r="E689" s="43"/>
      <c r="F689" s="321"/>
    </row>
    <row r="690" spans="5:6" ht="12.75" x14ac:dyDescent="0.2">
      <c r="E690" s="43"/>
      <c r="F690" s="321"/>
    </row>
    <row r="691" spans="5:6" ht="12.75" x14ac:dyDescent="0.2">
      <c r="E691" s="43"/>
      <c r="F691" s="321"/>
    </row>
    <row r="692" spans="5:6" ht="12.75" x14ac:dyDescent="0.2">
      <c r="E692" s="43"/>
      <c r="F692" s="321"/>
    </row>
    <row r="693" spans="5:6" ht="12.75" x14ac:dyDescent="0.2">
      <c r="E693" s="43"/>
      <c r="F693" s="321"/>
    </row>
    <row r="694" spans="5:6" ht="12.75" x14ac:dyDescent="0.2">
      <c r="E694" s="43"/>
      <c r="F694" s="321"/>
    </row>
    <row r="695" spans="5:6" ht="12.75" x14ac:dyDescent="0.2">
      <c r="E695" s="43"/>
      <c r="F695" s="321"/>
    </row>
    <row r="696" spans="5:6" ht="12.75" x14ac:dyDescent="0.2">
      <c r="E696" s="43"/>
      <c r="F696" s="321"/>
    </row>
    <row r="697" spans="5:6" ht="12.75" x14ac:dyDescent="0.2">
      <c r="E697" s="43"/>
      <c r="F697" s="321"/>
    </row>
    <row r="698" spans="5:6" ht="12.75" x14ac:dyDescent="0.2">
      <c r="E698" s="43"/>
      <c r="F698" s="321"/>
    </row>
    <row r="699" spans="5:6" ht="12.75" x14ac:dyDescent="0.2">
      <c r="E699" s="43"/>
      <c r="F699" s="321"/>
    </row>
    <row r="700" spans="5:6" ht="12.75" x14ac:dyDescent="0.2">
      <c r="E700" s="43"/>
      <c r="F700" s="321"/>
    </row>
    <row r="701" spans="5:6" ht="12.75" x14ac:dyDescent="0.2">
      <c r="E701" s="43"/>
      <c r="F701" s="321"/>
    </row>
    <row r="702" spans="5:6" ht="12.75" x14ac:dyDescent="0.2">
      <c r="E702" s="43"/>
      <c r="F702" s="321"/>
    </row>
    <row r="703" spans="5:6" ht="12.75" x14ac:dyDescent="0.2">
      <c r="E703" s="43"/>
      <c r="F703" s="321"/>
    </row>
    <row r="704" spans="5:6" ht="12.75" x14ac:dyDescent="0.2">
      <c r="E704" s="43"/>
      <c r="F704" s="321"/>
    </row>
    <row r="705" spans="5:6" ht="12.75" x14ac:dyDescent="0.2">
      <c r="E705" s="43"/>
      <c r="F705" s="321"/>
    </row>
    <row r="706" spans="5:6" ht="12.75" x14ac:dyDescent="0.2">
      <c r="E706" s="43"/>
      <c r="F706" s="321"/>
    </row>
    <row r="707" spans="5:6" ht="12.75" x14ac:dyDescent="0.2">
      <c r="E707" s="43"/>
      <c r="F707" s="321"/>
    </row>
    <row r="708" spans="5:6" ht="12.75" x14ac:dyDescent="0.2">
      <c r="E708" s="43"/>
      <c r="F708" s="321"/>
    </row>
    <row r="709" spans="5:6" ht="12.75" x14ac:dyDescent="0.2">
      <c r="E709" s="43"/>
      <c r="F709" s="321"/>
    </row>
    <row r="710" spans="5:6" ht="12.75" x14ac:dyDescent="0.2">
      <c r="E710" s="43"/>
      <c r="F710" s="321"/>
    </row>
    <row r="711" spans="5:6" ht="12.75" x14ac:dyDescent="0.2">
      <c r="E711" s="43"/>
      <c r="F711" s="321"/>
    </row>
    <row r="712" spans="5:6" ht="12.75" x14ac:dyDescent="0.2">
      <c r="E712" s="43"/>
      <c r="F712" s="321"/>
    </row>
    <row r="713" spans="5:6" ht="12.75" x14ac:dyDescent="0.2">
      <c r="E713" s="43"/>
      <c r="F713" s="321"/>
    </row>
    <row r="714" spans="5:6" ht="12.75" x14ac:dyDescent="0.2">
      <c r="E714" s="43"/>
      <c r="F714" s="321"/>
    </row>
    <row r="715" spans="5:6" ht="12.75" x14ac:dyDescent="0.2">
      <c r="E715" s="43"/>
      <c r="F715" s="321"/>
    </row>
    <row r="716" spans="5:6" ht="12.75" x14ac:dyDescent="0.2">
      <c r="E716" s="43"/>
      <c r="F716" s="321"/>
    </row>
    <row r="717" spans="5:6" ht="12.75" x14ac:dyDescent="0.2">
      <c r="E717" s="43"/>
      <c r="F717" s="321"/>
    </row>
    <row r="718" spans="5:6" ht="12.75" x14ac:dyDescent="0.2">
      <c r="E718" s="43"/>
      <c r="F718" s="321"/>
    </row>
    <row r="719" spans="5:6" ht="12.75" x14ac:dyDescent="0.2">
      <c r="E719" s="43"/>
      <c r="F719" s="321"/>
    </row>
    <row r="720" spans="5:6" ht="12.75" x14ac:dyDescent="0.2">
      <c r="E720" s="43"/>
      <c r="F720" s="321"/>
    </row>
    <row r="721" spans="5:6" ht="12.75" x14ac:dyDescent="0.2">
      <c r="E721" s="43"/>
      <c r="F721" s="321"/>
    </row>
    <row r="722" spans="5:6" ht="12.75" x14ac:dyDescent="0.2">
      <c r="E722" s="43"/>
      <c r="F722" s="321"/>
    </row>
    <row r="723" spans="5:6" ht="12.75" x14ac:dyDescent="0.2">
      <c r="E723" s="43"/>
      <c r="F723" s="321"/>
    </row>
    <row r="724" spans="5:6" ht="12.75" x14ac:dyDescent="0.2">
      <c r="E724" s="43"/>
      <c r="F724" s="321"/>
    </row>
    <row r="725" spans="5:6" ht="12.75" x14ac:dyDescent="0.2">
      <c r="E725" s="43"/>
      <c r="F725" s="321"/>
    </row>
    <row r="726" spans="5:6" ht="12.75" x14ac:dyDescent="0.2">
      <c r="E726" s="43"/>
      <c r="F726" s="321"/>
    </row>
    <row r="727" spans="5:6" ht="12.75" x14ac:dyDescent="0.2">
      <c r="E727" s="43"/>
      <c r="F727" s="321"/>
    </row>
    <row r="728" spans="5:6" ht="12.75" x14ac:dyDescent="0.2">
      <c r="E728" s="43"/>
      <c r="F728" s="321"/>
    </row>
    <row r="729" spans="5:6" ht="12.75" x14ac:dyDescent="0.2">
      <c r="E729" s="43"/>
      <c r="F729" s="321"/>
    </row>
    <row r="730" spans="5:6" ht="12.75" x14ac:dyDescent="0.2">
      <c r="E730" s="43"/>
      <c r="F730" s="321"/>
    </row>
    <row r="731" spans="5:6" ht="12.75" x14ac:dyDescent="0.2">
      <c r="E731" s="43"/>
      <c r="F731" s="321"/>
    </row>
    <row r="732" spans="5:6" ht="12.75" x14ac:dyDescent="0.2">
      <c r="E732" s="43"/>
      <c r="F732" s="321"/>
    </row>
    <row r="733" spans="5:6" ht="12.75" x14ac:dyDescent="0.2">
      <c r="E733" s="43"/>
      <c r="F733" s="321"/>
    </row>
    <row r="734" spans="5:6" ht="12.75" x14ac:dyDescent="0.2">
      <c r="E734" s="43"/>
      <c r="F734" s="321"/>
    </row>
    <row r="735" spans="5:6" ht="12.75" x14ac:dyDescent="0.2">
      <c r="E735" s="43"/>
      <c r="F735" s="321"/>
    </row>
    <row r="736" spans="5:6" ht="12.75" x14ac:dyDescent="0.2">
      <c r="E736" s="43"/>
      <c r="F736" s="321"/>
    </row>
    <row r="737" spans="5:6" ht="12.75" x14ac:dyDescent="0.2">
      <c r="E737" s="43"/>
      <c r="F737" s="321"/>
    </row>
    <row r="738" spans="5:6" ht="12.75" x14ac:dyDescent="0.2">
      <c r="E738" s="43"/>
      <c r="F738" s="321"/>
    </row>
    <row r="739" spans="5:6" ht="12.75" x14ac:dyDescent="0.2">
      <c r="E739" s="43"/>
      <c r="F739" s="321"/>
    </row>
    <row r="740" spans="5:6" ht="12.75" x14ac:dyDescent="0.2">
      <c r="E740" s="43"/>
      <c r="F740" s="321"/>
    </row>
    <row r="741" spans="5:6" ht="12.75" x14ac:dyDescent="0.2">
      <c r="E741" s="43"/>
      <c r="F741" s="321"/>
    </row>
    <row r="742" spans="5:6" ht="12.75" x14ac:dyDescent="0.2">
      <c r="E742" s="43"/>
      <c r="F742" s="321"/>
    </row>
    <row r="743" spans="5:6" ht="12.75" x14ac:dyDescent="0.2">
      <c r="E743" s="43"/>
      <c r="F743" s="321"/>
    </row>
    <row r="744" spans="5:6" ht="12.75" x14ac:dyDescent="0.2">
      <c r="E744" s="43"/>
      <c r="F744" s="321"/>
    </row>
    <row r="745" spans="5:6" ht="12.75" x14ac:dyDescent="0.2">
      <c r="E745" s="43"/>
      <c r="F745" s="321"/>
    </row>
    <row r="746" spans="5:6" ht="12.75" x14ac:dyDescent="0.2">
      <c r="E746" s="43"/>
      <c r="F746" s="321"/>
    </row>
    <row r="747" spans="5:6" ht="12.75" x14ac:dyDescent="0.2">
      <c r="E747" s="43"/>
      <c r="F747" s="321"/>
    </row>
    <row r="748" spans="5:6" ht="12.75" x14ac:dyDescent="0.2">
      <c r="E748" s="43"/>
      <c r="F748" s="321"/>
    </row>
    <row r="749" spans="5:6" ht="12.75" x14ac:dyDescent="0.2">
      <c r="E749" s="43"/>
      <c r="F749" s="321"/>
    </row>
    <row r="750" spans="5:6" ht="12.75" x14ac:dyDescent="0.2">
      <c r="E750" s="43"/>
      <c r="F750" s="321"/>
    </row>
    <row r="751" spans="5:6" ht="12.75" x14ac:dyDescent="0.2">
      <c r="E751" s="43"/>
      <c r="F751" s="321"/>
    </row>
    <row r="752" spans="5:6" ht="12.75" x14ac:dyDescent="0.2">
      <c r="E752" s="43"/>
      <c r="F752" s="321"/>
    </row>
    <row r="753" spans="5:6" ht="12.75" x14ac:dyDescent="0.2">
      <c r="E753" s="43"/>
      <c r="F753" s="321"/>
    </row>
    <row r="754" spans="5:6" ht="12.75" x14ac:dyDescent="0.2">
      <c r="E754" s="43"/>
      <c r="F754" s="321"/>
    </row>
    <row r="755" spans="5:6" ht="12.75" x14ac:dyDescent="0.2">
      <c r="E755" s="43"/>
      <c r="F755" s="321"/>
    </row>
    <row r="756" spans="5:6" ht="12.75" x14ac:dyDescent="0.2">
      <c r="E756" s="43"/>
      <c r="F756" s="321"/>
    </row>
    <row r="757" spans="5:6" ht="12.75" x14ac:dyDescent="0.2">
      <c r="E757" s="43"/>
      <c r="F757" s="321"/>
    </row>
    <row r="758" spans="5:6" ht="12.75" x14ac:dyDescent="0.2">
      <c r="E758" s="43"/>
      <c r="F758" s="321"/>
    </row>
    <row r="759" spans="5:6" ht="12.75" x14ac:dyDescent="0.2">
      <c r="E759" s="43"/>
      <c r="F759" s="321"/>
    </row>
    <row r="760" spans="5:6" ht="12.75" x14ac:dyDescent="0.2">
      <c r="E760" s="43"/>
      <c r="F760" s="321"/>
    </row>
    <row r="761" spans="5:6" ht="12.75" x14ac:dyDescent="0.2">
      <c r="E761" s="43"/>
      <c r="F761" s="321"/>
    </row>
    <row r="762" spans="5:6" ht="12.75" x14ac:dyDescent="0.2">
      <c r="E762" s="43"/>
      <c r="F762" s="321"/>
    </row>
    <row r="763" spans="5:6" ht="12.75" x14ac:dyDescent="0.2">
      <c r="E763" s="43"/>
      <c r="F763" s="321"/>
    </row>
    <row r="764" spans="5:6" ht="12.75" x14ac:dyDescent="0.2">
      <c r="E764" s="43"/>
      <c r="F764" s="321"/>
    </row>
    <row r="765" spans="5:6" ht="12.75" x14ac:dyDescent="0.2">
      <c r="E765" s="43"/>
      <c r="F765" s="321"/>
    </row>
    <row r="766" spans="5:6" ht="12.75" x14ac:dyDescent="0.2">
      <c r="E766" s="43"/>
      <c r="F766" s="321"/>
    </row>
    <row r="767" spans="5:6" ht="12.75" x14ac:dyDescent="0.2">
      <c r="E767" s="43"/>
      <c r="F767" s="321"/>
    </row>
    <row r="768" spans="5:6" ht="12.75" x14ac:dyDescent="0.2">
      <c r="E768" s="43"/>
      <c r="F768" s="321"/>
    </row>
    <row r="769" spans="5:6" ht="12.75" x14ac:dyDescent="0.2">
      <c r="E769" s="43"/>
      <c r="F769" s="321"/>
    </row>
    <row r="770" spans="5:6" ht="12.75" x14ac:dyDescent="0.2">
      <c r="E770" s="43"/>
      <c r="F770" s="321"/>
    </row>
    <row r="771" spans="5:6" ht="12.75" x14ac:dyDescent="0.2">
      <c r="E771" s="43"/>
      <c r="F771" s="321"/>
    </row>
    <row r="772" spans="5:6" ht="12.75" x14ac:dyDescent="0.2">
      <c r="E772" s="43"/>
      <c r="F772" s="321"/>
    </row>
    <row r="773" spans="5:6" ht="12.75" x14ac:dyDescent="0.2">
      <c r="E773" s="43"/>
      <c r="F773" s="321"/>
    </row>
    <row r="774" spans="5:6" ht="12.75" x14ac:dyDescent="0.2">
      <c r="E774" s="43"/>
      <c r="F774" s="321"/>
    </row>
    <row r="775" spans="5:6" ht="12.75" x14ac:dyDescent="0.2">
      <c r="E775" s="43"/>
      <c r="F775" s="321"/>
    </row>
    <row r="776" spans="5:6" ht="12.75" x14ac:dyDescent="0.2">
      <c r="E776" s="43"/>
      <c r="F776" s="321"/>
    </row>
    <row r="777" spans="5:6" ht="12.75" x14ac:dyDescent="0.2">
      <c r="E777" s="43"/>
      <c r="F777" s="321"/>
    </row>
    <row r="778" spans="5:6" ht="12.75" x14ac:dyDescent="0.2">
      <c r="E778" s="43"/>
      <c r="F778" s="321"/>
    </row>
    <row r="779" spans="5:6" ht="12.75" x14ac:dyDescent="0.2">
      <c r="E779" s="43"/>
      <c r="F779" s="321"/>
    </row>
    <row r="780" spans="5:6" ht="12.75" x14ac:dyDescent="0.2">
      <c r="E780" s="43"/>
      <c r="F780" s="321"/>
    </row>
    <row r="781" spans="5:6" ht="12.75" x14ac:dyDescent="0.2">
      <c r="E781" s="43"/>
      <c r="F781" s="321"/>
    </row>
    <row r="782" spans="5:6" ht="12.75" x14ac:dyDescent="0.2">
      <c r="E782" s="43"/>
      <c r="F782" s="321"/>
    </row>
    <row r="783" spans="5:6" ht="12.75" x14ac:dyDescent="0.2">
      <c r="E783" s="43"/>
      <c r="F783" s="321"/>
    </row>
    <row r="784" spans="5:6" ht="12.75" x14ac:dyDescent="0.2">
      <c r="E784" s="43"/>
      <c r="F784" s="321"/>
    </row>
    <row r="785" spans="5:6" ht="12.75" x14ac:dyDescent="0.2">
      <c r="E785" s="43"/>
      <c r="F785" s="321"/>
    </row>
    <row r="786" spans="5:6" ht="12.75" x14ac:dyDescent="0.2">
      <c r="E786" s="43"/>
      <c r="F786" s="321"/>
    </row>
    <row r="787" spans="5:6" ht="12.75" x14ac:dyDescent="0.2">
      <c r="E787" s="43"/>
      <c r="F787" s="321"/>
    </row>
    <row r="788" spans="5:6" ht="12.75" x14ac:dyDescent="0.2">
      <c r="E788" s="43"/>
      <c r="F788" s="321"/>
    </row>
    <row r="789" spans="5:6" ht="12.75" x14ac:dyDescent="0.2">
      <c r="E789" s="43"/>
      <c r="F789" s="321"/>
    </row>
    <row r="790" spans="5:6" ht="12.75" x14ac:dyDescent="0.2">
      <c r="E790" s="43"/>
      <c r="F790" s="321"/>
    </row>
    <row r="791" spans="5:6" ht="12.75" x14ac:dyDescent="0.2">
      <c r="E791" s="43"/>
      <c r="F791" s="321"/>
    </row>
    <row r="792" spans="5:6" ht="12.75" x14ac:dyDescent="0.2">
      <c r="E792" s="43"/>
      <c r="F792" s="321"/>
    </row>
    <row r="793" spans="5:6" ht="12.75" x14ac:dyDescent="0.2">
      <c r="E793" s="43"/>
      <c r="F793" s="321"/>
    </row>
    <row r="794" spans="5:6" ht="12.75" x14ac:dyDescent="0.2">
      <c r="E794" s="43"/>
      <c r="F794" s="321"/>
    </row>
    <row r="795" spans="5:6" ht="12.75" x14ac:dyDescent="0.2">
      <c r="E795" s="43"/>
      <c r="F795" s="321"/>
    </row>
    <row r="796" spans="5:6" ht="12.75" x14ac:dyDescent="0.2">
      <c r="E796" s="43"/>
      <c r="F796" s="321"/>
    </row>
    <row r="797" spans="5:6" ht="12.75" x14ac:dyDescent="0.2">
      <c r="E797" s="43"/>
      <c r="F797" s="321"/>
    </row>
    <row r="798" spans="5:6" ht="12.75" x14ac:dyDescent="0.2">
      <c r="E798" s="43"/>
      <c r="F798" s="321"/>
    </row>
    <row r="799" spans="5:6" ht="12.75" x14ac:dyDescent="0.2">
      <c r="E799" s="43"/>
      <c r="F799" s="321"/>
    </row>
    <row r="800" spans="5:6" ht="12.75" x14ac:dyDescent="0.2">
      <c r="E800" s="43"/>
      <c r="F800" s="321"/>
    </row>
    <row r="801" spans="5:6" ht="12.75" x14ac:dyDescent="0.2">
      <c r="E801" s="43"/>
      <c r="F801" s="321"/>
    </row>
    <row r="802" spans="5:6" ht="12.75" x14ac:dyDescent="0.2">
      <c r="E802" s="43"/>
      <c r="F802" s="321"/>
    </row>
    <row r="803" spans="5:6" ht="12.75" x14ac:dyDescent="0.2">
      <c r="E803" s="43"/>
      <c r="F803" s="321"/>
    </row>
    <row r="804" spans="5:6" ht="12.75" x14ac:dyDescent="0.2">
      <c r="E804" s="43"/>
      <c r="F804" s="321"/>
    </row>
    <row r="805" spans="5:6" ht="12.75" x14ac:dyDescent="0.2">
      <c r="E805" s="43"/>
      <c r="F805" s="321"/>
    </row>
    <row r="806" spans="5:6" ht="12.75" x14ac:dyDescent="0.2">
      <c r="E806" s="43"/>
      <c r="F806" s="321"/>
    </row>
    <row r="807" spans="5:6" ht="12.75" x14ac:dyDescent="0.2">
      <c r="E807" s="43"/>
      <c r="F807" s="321"/>
    </row>
    <row r="808" spans="5:6" ht="12.75" x14ac:dyDescent="0.2">
      <c r="E808" s="43"/>
      <c r="F808" s="321"/>
    </row>
    <row r="809" spans="5:6" ht="12.75" x14ac:dyDescent="0.2">
      <c r="E809" s="43"/>
      <c r="F809" s="321"/>
    </row>
    <row r="810" spans="5:6" ht="12.75" x14ac:dyDescent="0.2">
      <c r="E810" s="43"/>
      <c r="F810" s="321"/>
    </row>
    <row r="811" spans="5:6" ht="12.75" x14ac:dyDescent="0.2">
      <c r="E811" s="43"/>
      <c r="F811" s="321"/>
    </row>
    <row r="812" spans="5:6" ht="12.75" x14ac:dyDescent="0.2">
      <c r="E812" s="43"/>
      <c r="F812" s="321"/>
    </row>
    <row r="813" spans="5:6" ht="12.75" x14ac:dyDescent="0.2">
      <c r="E813" s="43"/>
      <c r="F813" s="321"/>
    </row>
    <row r="814" spans="5:6" ht="12.75" x14ac:dyDescent="0.2">
      <c r="E814" s="43"/>
      <c r="F814" s="321"/>
    </row>
    <row r="815" spans="5:6" ht="12.75" x14ac:dyDescent="0.2">
      <c r="E815" s="43"/>
      <c r="F815" s="321"/>
    </row>
    <row r="816" spans="5:6" ht="12.75" x14ac:dyDescent="0.2">
      <c r="E816" s="43"/>
      <c r="F816" s="321"/>
    </row>
    <row r="817" spans="5:6" ht="12.75" x14ac:dyDescent="0.2">
      <c r="E817" s="43"/>
      <c r="F817" s="321"/>
    </row>
    <row r="818" spans="5:6" ht="12.75" x14ac:dyDescent="0.2">
      <c r="E818" s="43"/>
      <c r="F818" s="321"/>
    </row>
    <row r="819" spans="5:6" ht="12.75" x14ac:dyDescent="0.2">
      <c r="E819" s="43"/>
      <c r="F819" s="321"/>
    </row>
    <row r="820" spans="5:6" ht="12.75" x14ac:dyDescent="0.2">
      <c r="E820" s="43"/>
      <c r="F820" s="321"/>
    </row>
    <row r="821" spans="5:6" ht="12.75" x14ac:dyDescent="0.2">
      <c r="E821" s="43"/>
      <c r="F821" s="321"/>
    </row>
    <row r="822" spans="5:6" ht="12.75" x14ac:dyDescent="0.2">
      <c r="E822" s="43"/>
      <c r="F822" s="321"/>
    </row>
    <row r="823" spans="5:6" ht="12.75" x14ac:dyDescent="0.2">
      <c r="E823" s="43"/>
      <c r="F823" s="321"/>
    </row>
    <row r="824" spans="5:6" ht="12.75" x14ac:dyDescent="0.2">
      <c r="E824" s="43"/>
      <c r="F824" s="321"/>
    </row>
    <row r="825" spans="5:6" ht="12.75" x14ac:dyDescent="0.2">
      <c r="E825" s="43"/>
      <c r="F825" s="321"/>
    </row>
    <row r="826" spans="5:6" ht="12.75" x14ac:dyDescent="0.2">
      <c r="E826" s="43"/>
      <c r="F826" s="321"/>
    </row>
    <row r="827" spans="5:6" ht="12.75" x14ac:dyDescent="0.2">
      <c r="E827" s="43"/>
      <c r="F827" s="321"/>
    </row>
    <row r="828" spans="5:6" ht="12.75" x14ac:dyDescent="0.2">
      <c r="E828" s="43"/>
      <c r="F828" s="321"/>
    </row>
    <row r="829" spans="5:6" ht="12.75" x14ac:dyDescent="0.2">
      <c r="E829" s="43"/>
      <c r="F829" s="321"/>
    </row>
    <row r="830" spans="5:6" ht="12.75" x14ac:dyDescent="0.2">
      <c r="E830" s="43"/>
      <c r="F830" s="321"/>
    </row>
    <row r="831" spans="5:6" ht="12.75" x14ac:dyDescent="0.2">
      <c r="E831" s="43"/>
      <c r="F831" s="321"/>
    </row>
    <row r="832" spans="5:6" ht="12.75" x14ac:dyDescent="0.2">
      <c r="E832" s="43"/>
      <c r="F832" s="321"/>
    </row>
    <row r="833" spans="5:6" ht="12.75" x14ac:dyDescent="0.2">
      <c r="E833" s="43"/>
      <c r="F833" s="321"/>
    </row>
    <row r="834" spans="5:6" ht="12.75" x14ac:dyDescent="0.2">
      <c r="E834" s="43"/>
      <c r="F834" s="321"/>
    </row>
    <row r="835" spans="5:6" ht="12.75" x14ac:dyDescent="0.2">
      <c r="E835" s="43"/>
      <c r="F835" s="321"/>
    </row>
    <row r="836" spans="5:6" ht="12.75" x14ac:dyDescent="0.2">
      <c r="E836" s="43"/>
      <c r="F836" s="321"/>
    </row>
    <row r="837" spans="5:6" ht="12.75" x14ac:dyDescent="0.2">
      <c r="E837" s="43"/>
      <c r="F837" s="321"/>
    </row>
    <row r="838" spans="5:6" ht="12.75" x14ac:dyDescent="0.2">
      <c r="E838" s="43"/>
      <c r="F838" s="321"/>
    </row>
    <row r="839" spans="5:6" ht="12.75" x14ac:dyDescent="0.2">
      <c r="E839" s="43"/>
      <c r="F839" s="321"/>
    </row>
    <row r="840" spans="5:6" ht="12.75" x14ac:dyDescent="0.2">
      <c r="E840" s="43"/>
      <c r="F840" s="321"/>
    </row>
    <row r="841" spans="5:6" ht="12.75" x14ac:dyDescent="0.2">
      <c r="E841" s="43"/>
      <c r="F841" s="321"/>
    </row>
    <row r="842" spans="5:6" ht="12.75" x14ac:dyDescent="0.2">
      <c r="E842" s="43"/>
      <c r="F842" s="321"/>
    </row>
    <row r="843" spans="5:6" ht="12.75" x14ac:dyDescent="0.2">
      <c r="E843" s="43"/>
      <c r="F843" s="321"/>
    </row>
    <row r="844" spans="5:6" ht="12.75" x14ac:dyDescent="0.2">
      <c r="E844" s="43"/>
      <c r="F844" s="321"/>
    </row>
    <row r="845" spans="5:6" ht="12.75" x14ac:dyDescent="0.2">
      <c r="E845" s="43"/>
      <c r="F845" s="321"/>
    </row>
    <row r="846" spans="5:6" ht="12.75" x14ac:dyDescent="0.2">
      <c r="E846" s="43"/>
      <c r="F846" s="321"/>
    </row>
    <row r="847" spans="5:6" ht="12.75" x14ac:dyDescent="0.2">
      <c r="E847" s="43"/>
      <c r="F847" s="321"/>
    </row>
    <row r="848" spans="5:6" ht="12.75" x14ac:dyDescent="0.2">
      <c r="E848" s="43"/>
      <c r="F848" s="321"/>
    </row>
    <row r="849" spans="5:6" ht="12.75" x14ac:dyDescent="0.2">
      <c r="E849" s="43"/>
      <c r="F849" s="321"/>
    </row>
    <row r="850" spans="5:6" ht="12.75" x14ac:dyDescent="0.2">
      <c r="E850" s="43"/>
      <c r="F850" s="321"/>
    </row>
    <row r="851" spans="5:6" ht="12.75" x14ac:dyDescent="0.2">
      <c r="E851" s="43"/>
      <c r="F851" s="321"/>
    </row>
    <row r="852" spans="5:6" ht="12.75" x14ac:dyDescent="0.2">
      <c r="E852" s="43"/>
      <c r="F852" s="321"/>
    </row>
    <row r="853" spans="5:6" ht="12.75" x14ac:dyDescent="0.2">
      <c r="E853" s="43"/>
      <c r="F853" s="321"/>
    </row>
    <row r="854" spans="5:6" ht="12.75" x14ac:dyDescent="0.2">
      <c r="E854" s="43"/>
      <c r="F854" s="321"/>
    </row>
    <row r="855" spans="5:6" ht="12.75" x14ac:dyDescent="0.2">
      <c r="E855" s="43"/>
      <c r="F855" s="321"/>
    </row>
    <row r="856" spans="5:6" ht="12.75" x14ac:dyDescent="0.2">
      <c r="E856" s="43"/>
      <c r="F856" s="321"/>
    </row>
    <row r="857" spans="5:6" ht="12.75" x14ac:dyDescent="0.2">
      <c r="E857" s="43"/>
      <c r="F857" s="321"/>
    </row>
    <row r="858" spans="5:6" ht="12.75" x14ac:dyDescent="0.2">
      <c r="E858" s="43"/>
      <c r="F858" s="321"/>
    </row>
    <row r="859" spans="5:6" ht="12.75" x14ac:dyDescent="0.2">
      <c r="E859" s="43"/>
      <c r="F859" s="321"/>
    </row>
    <row r="860" spans="5:6" ht="12.75" x14ac:dyDescent="0.2">
      <c r="E860" s="43"/>
      <c r="F860" s="321"/>
    </row>
    <row r="861" spans="5:6" ht="12.75" x14ac:dyDescent="0.2">
      <c r="E861" s="43"/>
      <c r="F861" s="321"/>
    </row>
    <row r="862" spans="5:6" ht="12.75" x14ac:dyDescent="0.2">
      <c r="E862" s="43"/>
      <c r="F862" s="321"/>
    </row>
    <row r="863" spans="5:6" ht="12.75" x14ac:dyDescent="0.2">
      <c r="E863" s="43"/>
      <c r="F863" s="321"/>
    </row>
    <row r="864" spans="5:6" ht="12.75" x14ac:dyDescent="0.2">
      <c r="E864" s="43"/>
      <c r="F864" s="321"/>
    </row>
    <row r="865" spans="5:6" ht="12.75" x14ac:dyDescent="0.2">
      <c r="E865" s="43"/>
      <c r="F865" s="321"/>
    </row>
    <row r="866" spans="5:6" ht="12.75" x14ac:dyDescent="0.2">
      <c r="E866" s="43"/>
      <c r="F866" s="321"/>
    </row>
    <row r="867" spans="5:6" ht="12.75" x14ac:dyDescent="0.2">
      <c r="E867" s="43"/>
      <c r="F867" s="321"/>
    </row>
    <row r="868" spans="5:6" ht="12.75" x14ac:dyDescent="0.2">
      <c r="E868" s="43"/>
      <c r="F868" s="321"/>
    </row>
    <row r="869" spans="5:6" ht="12.75" x14ac:dyDescent="0.2">
      <c r="E869" s="43"/>
      <c r="F869" s="321"/>
    </row>
    <row r="870" spans="5:6" ht="12.75" x14ac:dyDescent="0.2">
      <c r="E870" s="43"/>
      <c r="F870" s="321"/>
    </row>
    <row r="871" spans="5:6" ht="12.75" x14ac:dyDescent="0.2">
      <c r="E871" s="43"/>
      <c r="F871" s="321"/>
    </row>
    <row r="872" spans="5:6" ht="12.75" x14ac:dyDescent="0.2">
      <c r="E872" s="43"/>
      <c r="F872" s="321"/>
    </row>
    <row r="873" spans="5:6" ht="12.75" x14ac:dyDescent="0.2">
      <c r="E873" s="43"/>
      <c r="F873" s="321"/>
    </row>
    <row r="874" spans="5:6" ht="12.75" x14ac:dyDescent="0.2">
      <c r="E874" s="43"/>
      <c r="F874" s="321"/>
    </row>
    <row r="875" spans="5:6" ht="12.75" x14ac:dyDescent="0.2">
      <c r="E875" s="43"/>
      <c r="F875" s="321"/>
    </row>
    <row r="876" spans="5:6" ht="12.75" x14ac:dyDescent="0.2">
      <c r="E876" s="43"/>
      <c r="F876" s="321"/>
    </row>
    <row r="877" spans="5:6" ht="12.75" x14ac:dyDescent="0.2">
      <c r="E877" s="43"/>
      <c r="F877" s="321"/>
    </row>
    <row r="878" spans="5:6" ht="12.75" x14ac:dyDescent="0.2">
      <c r="E878" s="43"/>
      <c r="F878" s="321"/>
    </row>
    <row r="879" spans="5:6" ht="12.75" x14ac:dyDescent="0.2">
      <c r="E879" s="43"/>
      <c r="F879" s="321"/>
    </row>
    <row r="880" spans="5:6" ht="12.75" x14ac:dyDescent="0.2">
      <c r="E880" s="43"/>
      <c r="F880" s="321"/>
    </row>
    <row r="881" spans="5:6" ht="12.75" x14ac:dyDescent="0.2">
      <c r="E881" s="43"/>
      <c r="F881" s="321"/>
    </row>
    <row r="882" spans="5:6" ht="12.75" x14ac:dyDescent="0.2">
      <c r="E882" s="43"/>
      <c r="F882" s="321"/>
    </row>
    <row r="883" spans="5:6" ht="12.75" x14ac:dyDescent="0.2">
      <c r="E883" s="43"/>
      <c r="F883" s="321"/>
    </row>
    <row r="884" spans="5:6" ht="12.75" x14ac:dyDescent="0.2">
      <c r="E884" s="43"/>
      <c r="F884" s="321"/>
    </row>
    <row r="885" spans="5:6" ht="12.75" x14ac:dyDescent="0.2">
      <c r="E885" s="43"/>
      <c r="F885" s="321"/>
    </row>
    <row r="886" spans="5:6" ht="12.75" x14ac:dyDescent="0.2">
      <c r="E886" s="43"/>
      <c r="F886" s="321"/>
    </row>
    <row r="887" spans="5:6" ht="12.75" x14ac:dyDescent="0.2">
      <c r="E887" s="43"/>
      <c r="F887" s="321"/>
    </row>
    <row r="888" spans="5:6" ht="12.75" x14ac:dyDescent="0.2">
      <c r="E888" s="43"/>
      <c r="F888" s="321"/>
    </row>
    <row r="889" spans="5:6" ht="12.75" x14ac:dyDescent="0.2">
      <c r="E889" s="43"/>
      <c r="F889" s="321"/>
    </row>
    <row r="890" spans="5:6" ht="12.75" x14ac:dyDescent="0.2">
      <c r="E890" s="43"/>
      <c r="F890" s="321"/>
    </row>
    <row r="891" spans="5:6" ht="12.75" x14ac:dyDescent="0.2">
      <c r="E891" s="43"/>
      <c r="F891" s="321"/>
    </row>
    <row r="892" spans="5:6" ht="12.75" x14ac:dyDescent="0.2">
      <c r="E892" s="43"/>
      <c r="F892" s="321"/>
    </row>
    <row r="893" spans="5:6" ht="12.75" x14ac:dyDescent="0.2">
      <c r="E893" s="43"/>
      <c r="F893" s="321"/>
    </row>
    <row r="894" spans="5:6" ht="12.75" x14ac:dyDescent="0.2">
      <c r="E894" s="43"/>
      <c r="F894" s="321"/>
    </row>
    <row r="895" spans="5:6" ht="12.75" x14ac:dyDescent="0.2">
      <c r="E895" s="43"/>
      <c r="F895" s="321"/>
    </row>
    <row r="896" spans="5:6" ht="12.75" x14ac:dyDescent="0.2">
      <c r="E896" s="43"/>
      <c r="F896" s="321"/>
    </row>
    <row r="897" spans="5:6" ht="12.75" x14ac:dyDescent="0.2">
      <c r="E897" s="43"/>
      <c r="F897" s="321"/>
    </row>
    <row r="898" spans="5:6" ht="12.75" x14ac:dyDescent="0.2">
      <c r="E898" s="43"/>
      <c r="F898" s="321"/>
    </row>
    <row r="899" spans="5:6" ht="12.75" x14ac:dyDescent="0.2">
      <c r="E899" s="43"/>
      <c r="F899" s="321"/>
    </row>
    <row r="900" spans="5:6" ht="12.75" x14ac:dyDescent="0.2">
      <c r="E900" s="43"/>
      <c r="F900" s="321"/>
    </row>
    <row r="901" spans="5:6" ht="12.75" x14ac:dyDescent="0.2">
      <c r="E901" s="43"/>
      <c r="F901" s="321"/>
    </row>
    <row r="902" spans="5:6" ht="12.75" x14ac:dyDescent="0.2">
      <c r="E902" s="43"/>
      <c r="F902" s="321"/>
    </row>
    <row r="903" spans="5:6" ht="12.75" x14ac:dyDescent="0.2">
      <c r="E903" s="43"/>
      <c r="F903" s="321"/>
    </row>
    <row r="904" spans="5:6" ht="12.75" x14ac:dyDescent="0.2">
      <c r="E904" s="43"/>
      <c r="F904" s="321"/>
    </row>
    <row r="905" spans="5:6" ht="12.75" x14ac:dyDescent="0.2">
      <c r="E905" s="43"/>
      <c r="F905" s="321"/>
    </row>
    <row r="906" spans="5:6" ht="12.75" x14ac:dyDescent="0.2">
      <c r="E906" s="43"/>
      <c r="F906" s="321"/>
    </row>
    <row r="907" spans="5:6" ht="12.75" x14ac:dyDescent="0.2">
      <c r="E907" s="43"/>
      <c r="F907" s="321"/>
    </row>
    <row r="908" spans="5:6" ht="12.75" x14ac:dyDescent="0.2">
      <c r="E908" s="43"/>
      <c r="F908" s="321"/>
    </row>
    <row r="909" spans="5:6" ht="12.75" x14ac:dyDescent="0.2">
      <c r="E909" s="43"/>
      <c r="F909" s="321"/>
    </row>
    <row r="910" spans="5:6" ht="12.75" x14ac:dyDescent="0.2">
      <c r="E910" s="43"/>
      <c r="F910" s="321"/>
    </row>
    <row r="911" spans="5:6" ht="12.75" x14ac:dyDescent="0.2">
      <c r="E911" s="43"/>
      <c r="F911" s="321"/>
    </row>
    <row r="912" spans="5:6" ht="12.75" x14ac:dyDescent="0.2">
      <c r="E912" s="43"/>
      <c r="F912" s="321"/>
    </row>
    <row r="913" spans="5:6" ht="12.75" x14ac:dyDescent="0.2">
      <c r="E913" s="43"/>
      <c r="F913" s="321"/>
    </row>
    <row r="914" spans="5:6" ht="12.75" x14ac:dyDescent="0.2">
      <c r="E914" s="43"/>
      <c r="F914" s="321"/>
    </row>
    <row r="915" spans="5:6" ht="12.75" x14ac:dyDescent="0.2">
      <c r="E915" s="43"/>
      <c r="F915" s="321"/>
    </row>
    <row r="916" spans="5:6" ht="12.75" x14ac:dyDescent="0.2">
      <c r="E916" s="43"/>
      <c r="F916" s="321"/>
    </row>
    <row r="917" spans="5:6" ht="12.75" x14ac:dyDescent="0.2">
      <c r="E917" s="43"/>
      <c r="F917" s="321"/>
    </row>
    <row r="918" spans="5:6" ht="12.75" x14ac:dyDescent="0.2">
      <c r="E918" s="43"/>
      <c r="F918" s="321"/>
    </row>
    <row r="919" spans="5:6" ht="12.75" x14ac:dyDescent="0.2">
      <c r="E919" s="43"/>
      <c r="F919" s="321"/>
    </row>
    <row r="920" spans="5:6" ht="12.75" x14ac:dyDescent="0.2">
      <c r="E920" s="43"/>
      <c r="F920" s="321"/>
    </row>
    <row r="921" spans="5:6" ht="12.75" x14ac:dyDescent="0.2">
      <c r="E921" s="43"/>
      <c r="F921" s="321"/>
    </row>
    <row r="922" spans="5:6" ht="12.75" x14ac:dyDescent="0.2">
      <c r="E922" s="43"/>
      <c r="F922" s="321"/>
    </row>
    <row r="923" spans="5:6" ht="12.75" x14ac:dyDescent="0.2">
      <c r="E923" s="43"/>
      <c r="F923" s="321"/>
    </row>
    <row r="924" spans="5:6" ht="12.75" x14ac:dyDescent="0.2">
      <c r="E924" s="43"/>
      <c r="F924" s="321"/>
    </row>
    <row r="925" spans="5:6" ht="12.75" x14ac:dyDescent="0.2">
      <c r="E925" s="43"/>
      <c r="F925" s="321"/>
    </row>
    <row r="926" spans="5:6" ht="12.75" x14ac:dyDescent="0.2">
      <c r="E926" s="43"/>
      <c r="F926" s="321"/>
    </row>
    <row r="927" spans="5:6" ht="12.75" x14ac:dyDescent="0.2">
      <c r="E927" s="43"/>
      <c r="F927" s="321"/>
    </row>
    <row r="928" spans="5:6" ht="12.75" x14ac:dyDescent="0.2">
      <c r="E928" s="43"/>
      <c r="F928" s="321"/>
    </row>
    <row r="929" spans="5:6" ht="12.75" x14ac:dyDescent="0.2">
      <c r="E929" s="43"/>
      <c r="F929" s="321"/>
    </row>
    <row r="930" spans="5:6" ht="12.75" x14ac:dyDescent="0.2">
      <c r="E930" s="43"/>
      <c r="F930" s="321"/>
    </row>
    <row r="931" spans="5:6" ht="12.75" x14ac:dyDescent="0.2">
      <c r="E931" s="43"/>
      <c r="F931" s="321"/>
    </row>
    <row r="932" spans="5:6" ht="12.75" x14ac:dyDescent="0.2">
      <c r="E932" s="43"/>
      <c r="F932" s="321"/>
    </row>
    <row r="933" spans="5:6" ht="12.75" x14ac:dyDescent="0.2">
      <c r="E933" s="43"/>
      <c r="F933" s="321"/>
    </row>
    <row r="934" spans="5:6" ht="12.75" x14ac:dyDescent="0.2">
      <c r="E934" s="43"/>
      <c r="F934" s="321"/>
    </row>
    <row r="935" spans="5:6" ht="12.75" x14ac:dyDescent="0.2">
      <c r="E935" s="43"/>
      <c r="F935" s="321"/>
    </row>
    <row r="936" spans="5:6" ht="12.75" x14ac:dyDescent="0.2">
      <c r="E936" s="43"/>
      <c r="F936" s="321"/>
    </row>
    <row r="937" spans="5:6" ht="12.75" x14ac:dyDescent="0.2">
      <c r="E937" s="43"/>
      <c r="F937" s="321"/>
    </row>
    <row r="938" spans="5:6" ht="12.75" x14ac:dyDescent="0.2">
      <c r="E938" s="43"/>
      <c r="F938" s="321"/>
    </row>
    <row r="939" spans="5:6" ht="12.75" x14ac:dyDescent="0.2">
      <c r="E939" s="43"/>
      <c r="F939" s="321"/>
    </row>
    <row r="940" spans="5:6" ht="12.75" x14ac:dyDescent="0.2">
      <c r="E940" s="43"/>
      <c r="F940" s="321"/>
    </row>
    <row r="941" spans="5:6" ht="12.75" x14ac:dyDescent="0.2">
      <c r="E941" s="43"/>
      <c r="F941" s="321"/>
    </row>
    <row r="942" spans="5:6" ht="12.75" x14ac:dyDescent="0.2">
      <c r="E942" s="43"/>
      <c r="F942" s="321"/>
    </row>
    <row r="943" spans="5:6" ht="12.75" x14ac:dyDescent="0.2">
      <c r="E943" s="43"/>
      <c r="F943" s="321"/>
    </row>
    <row r="944" spans="5:6" ht="12.75" x14ac:dyDescent="0.2">
      <c r="E944" s="43"/>
      <c r="F944" s="321"/>
    </row>
    <row r="945" spans="5:6" ht="12.75" x14ac:dyDescent="0.2">
      <c r="E945" s="43"/>
      <c r="F945" s="321"/>
    </row>
    <row r="946" spans="5:6" ht="12.75" x14ac:dyDescent="0.2">
      <c r="E946" s="43"/>
      <c r="F946" s="321"/>
    </row>
    <row r="947" spans="5:6" ht="12.75" x14ac:dyDescent="0.2">
      <c r="E947" s="43"/>
      <c r="F947" s="321"/>
    </row>
    <row r="948" spans="5:6" ht="12.75" x14ac:dyDescent="0.2">
      <c r="E948" s="43"/>
      <c r="F948" s="321"/>
    </row>
    <row r="949" spans="5:6" ht="12.75" x14ac:dyDescent="0.2">
      <c r="E949" s="43"/>
      <c r="F949" s="321"/>
    </row>
    <row r="950" spans="5:6" ht="12.75" x14ac:dyDescent="0.2">
      <c r="E950" s="43"/>
      <c r="F950" s="321"/>
    </row>
    <row r="951" spans="5:6" ht="12.75" x14ac:dyDescent="0.2">
      <c r="E951" s="43"/>
      <c r="F951" s="321"/>
    </row>
    <row r="952" spans="5:6" ht="12.75" x14ac:dyDescent="0.2">
      <c r="E952" s="43"/>
      <c r="F952" s="321"/>
    </row>
    <row r="953" spans="5:6" ht="12.75" x14ac:dyDescent="0.2">
      <c r="E953" s="43"/>
      <c r="F953" s="321"/>
    </row>
    <row r="954" spans="5:6" ht="12.75" x14ac:dyDescent="0.2">
      <c r="E954" s="43"/>
      <c r="F954" s="321"/>
    </row>
    <row r="955" spans="5:6" ht="12.75" x14ac:dyDescent="0.2">
      <c r="E955" s="43"/>
      <c r="F955" s="321"/>
    </row>
    <row r="956" spans="5:6" ht="12.75" x14ac:dyDescent="0.2">
      <c r="E956" s="43"/>
      <c r="F956" s="321"/>
    </row>
    <row r="957" spans="5:6" ht="12.75" x14ac:dyDescent="0.2">
      <c r="E957" s="43"/>
      <c r="F957" s="321"/>
    </row>
    <row r="958" spans="5:6" ht="12.75" x14ac:dyDescent="0.2">
      <c r="E958" s="43"/>
      <c r="F958" s="321"/>
    </row>
    <row r="959" spans="5:6" ht="12.75" x14ac:dyDescent="0.2">
      <c r="E959" s="43"/>
      <c r="F959" s="321"/>
    </row>
    <row r="960" spans="5:6" ht="12.75" x14ac:dyDescent="0.2">
      <c r="E960" s="43"/>
      <c r="F960" s="321"/>
    </row>
    <row r="961" spans="5:6" ht="12.75" x14ac:dyDescent="0.2">
      <c r="E961" s="43"/>
      <c r="F961" s="321"/>
    </row>
    <row r="962" spans="5:6" ht="12.75" x14ac:dyDescent="0.2">
      <c r="E962" s="43"/>
      <c r="F962" s="321"/>
    </row>
    <row r="963" spans="5:6" ht="12.75" x14ac:dyDescent="0.2">
      <c r="E963" s="43"/>
      <c r="F963" s="321"/>
    </row>
    <row r="964" spans="5:6" ht="12.75" x14ac:dyDescent="0.2">
      <c r="E964" s="43"/>
      <c r="F964" s="321"/>
    </row>
    <row r="965" spans="5:6" ht="12.75" x14ac:dyDescent="0.2">
      <c r="E965" s="43"/>
      <c r="F965" s="321"/>
    </row>
    <row r="966" spans="5:6" ht="12.75" x14ac:dyDescent="0.2">
      <c r="E966" s="43"/>
      <c r="F966" s="321"/>
    </row>
    <row r="967" spans="5:6" ht="12.75" x14ac:dyDescent="0.2">
      <c r="E967" s="43"/>
      <c r="F967" s="321"/>
    </row>
    <row r="968" spans="5:6" ht="12.75" x14ac:dyDescent="0.2">
      <c r="E968" s="43"/>
      <c r="F968" s="321"/>
    </row>
    <row r="969" spans="5:6" ht="12.75" x14ac:dyDescent="0.2">
      <c r="E969" s="43"/>
      <c r="F969" s="321"/>
    </row>
    <row r="970" spans="5:6" ht="12.75" x14ac:dyDescent="0.2">
      <c r="E970" s="43"/>
      <c r="F970" s="321"/>
    </row>
    <row r="971" spans="5:6" ht="12.75" x14ac:dyDescent="0.2">
      <c r="E971" s="43"/>
      <c r="F971" s="321"/>
    </row>
    <row r="972" spans="5:6" ht="12.75" x14ac:dyDescent="0.2">
      <c r="E972" s="43"/>
      <c r="F972" s="321"/>
    </row>
    <row r="973" spans="5:6" ht="12.75" x14ac:dyDescent="0.2">
      <c r="E973" s="43"/>
      <c r="F973" s="321"/>
    </row>
    <row r="974" spans="5:6" ht="12.75" x14ac:dyDescent="0.2">
      <c r="E974" s="43"/>
      <c r="F974" s="321"/>
    </row>
    <row r="975" spans="5:6" ht="12.75" x14ac:dyDescent="0.2">
      <c r="E975" s="43"/>
      <c r="F975" s="321"/>
    </row>
    <row r="976" spans="5:6" ht="12.75" x14ac:dyDescent="0.2">
      <c r="E976" s="43"/>
      <c r="F976" s="321"/>
    </row>
    <row r="977" spans="5:6" ht="12.75" x14ac:dyDescent="0.2">
      <c r="E977" s="43"/>
      <c r="F977" s="321"/>
    </row>
    <row r="978" spans="5:6" ht="12.75" x14ac:dyDescent="0.2">
      <c r="E978" s="43"/>
      <c r="F978" s="321"/>
    </row>
    <row r="979" spans="5:6" ht="12.75" x14ac:dyDescent="0.2">
      <c r="E979" s="43"/>
      <c r="F979" s="321"/>
    </row>
    <row r="980" spans="5:6" ht="12.75" x14ac:dyDescent="0.2">
      <c r="E980" s="43"/>
      <c r="F980" s="321"/>
    </row>
    <row r="981" spans="5:6" ht="12.75" x14ac:dyDescent="0.2">
      <c r="E981" s="43"/>
      <c r="F981" s="321"/>
    </row>
    <row r="982" spans="5:6" ht="12.75" x14ac:dyDescent="0.2">
      <c r="E982" s="43"/>
      <c r="F982" s="321"/>
    </row>
    <row r="983" spans="5:6" ht="12.75" x14ac:dyDescent="0.2">
      <c r="E983" s="43"/>
      <c r="F983" s="321"/>
    </row>
    <row r="984" spans="5:6" ht="12.75" x14ac:dyDescent="0.2">
      <c r="E984" s="43"/>
      <c r="F984" s="321"/>
    </row>
    <row r="985" spans="5:6" ht="12.75" x14ac:dyDescent="0.2">
      <c r="E985" s="43"/>
      <c r="F985" s="321"/>
    </row>
    <row r="986" spans="5:6" ht="12.75" x14ac:dyDescent="0.2">
      <c r="E986" s="43"/>
      <c r="F986" s="321"/>
    </row>
    <row r="987" spans="5:6" ht="12.75" x14ac:dyDescent="0.2">
      <c r="E987" s="43"/>
      <c r="F987" s="321"/>
    </row>
    <row r="988" spans="5:6" ht="12.75" x14ac:dyDescent="0.2">
      <c r="E988" s="43"/>
      <c r="F988" s="321"/>
    </row>
    <row r="989" spans="5:6" ht="12.75" x14ac:dyDescent="0.2">
      <c r="E989" s="43"/>
      <c r="F989" s="321"/>
    </row>
    <row r="990" spans="5:6" ht="12.75" x14ac:dyDescent="0.2">
      <c r="E990" s="43"/>
      <c r="F990" s="321"/>
    </row>
    <row r="991" spans="5:6" ht="12.75" x14ac:dyDescent="0.2">
      <c r="E991" s="43"/>
      <c r="F991" s="321"/>
    </row>
  </sheetData>
  <mergeCells count="17">
    <mergeCell ref="C2:C3"/>
    <mergeCell ref="B2:B3"/>
    <mergeCell ref="A2:A3"/>
    <mergeCell ref="AA2:AA3"/>
    <mergeCell ref="Z2:Z3"/>
    <mergeCell ref="T2:T3"/>
    <mergeCell ref="N2:N3"/>
    <mergeCell ref="F2:F3"/>
    <mergeCell ref="G2:G3"/>
    <mergeCell ref="D2:D3"/>
    <mergeCell ref="E2:E3"/>
    <mergeCell ref="AC2:AC3"/>
    <mergeCell ref="AD2:AD3"/>
    <mergeCell ref="O2:S2"/>
    <mergeCell ref="U2:Y2"/>
    <mergeCell ref="H2:M2"/>
    <mergeCell ref="AB2:AB3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E989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1" max="2" width="15" customWidth="1"/>
    <col min="3" max="3" width="24.140625" customWidth="1"/>
    <col min="4" max="4" width="33" customWidth="1"/>
    <col min="5" max="5" width="9.5703125" customWidth="1"/>
    <col min="6" max="6" width="13.5703125" customWidth="1"/>
    <col min="7" max="7" width="9.5703125" hidden="1" customWidth="1"/>
    <col min="8" max="10" width="9.5703125" customWidth="1"/>
    <col min="11" max="11" width="8" customWidth="1"/>
    <col min="12" max="13" width="9.5703125" customWidth="1"/>
    <col min="14" max="14" width="7.85546875" customWidth="1"/>
    <col min="15" max="15" width="6" customWidth="1"/>
    <col min="16" max="16" width="5.85546875" customWidth="1"/>
    <col min="17" max="17" width="6.42578125" customWidth="1"/>
    <col min="18" max="18" width="7" customWidth="1"/>
    <col min="19" max="19" width="5.28515625" customWidth="1"/>
    <col min="20" max="20" width="8.140625" customWidth="1"/>
    <col min="21" max="21" width="8.5703125" customWidth="1"/>
    <col min="22" max="22" width="5.85546875" customWidth="1"/>
    <col min="23" max="23" width="5.5703125" customWidth="1"/>
    <col min="24" max="24" width="6" customWidth="1"/>
    <col min="25" max="30" width="5.5703125" customWidth="1"/>
    <col min="31" max="31" width="12.28515625" customWidth="1"/>
    <col min="32" max="32" width="11.85546875" customWidth="1"/>
    <col min="33" max="33" width="10.7109375" customWidth="1"/>
    <col min="34" max="34" width="11.140625" customWidth="1"/>
    <col min="35" max="35" width="11.42578125" customWidth="1"/>
    <col min="36" max="36" width="11.7109375" customWidth="1"/>
    <col min="37" max="37" width="9.7109375" customWidth="1"/>
    <col min="38" max="38" width="9.85546875" customWidth="1"/>
    <col min="39" max="39" width="12.7109375" customWidth="1"/>
    <col min="40" max="40" width="9.85546875" customWidth="1"/>
    <col min="41" max="41" width="9.140625" customWidth="1"/>
    <col min="42" max="42" width="11.85546875" customWidth="1"/>
    <col min="43" max="43" width="12.85546875" customWidth="1"/>
    <col min="44" max="44" width="12.28515625" customWidth="1"/>
    <col min="45" max="45" width="11.28515625" customWidth="1"/>
    <col min="46" max="46" width="9.85546875" customWidth="1"/>
    <col min="47" max="52" width="10.85546875" customWidth="1"/>
    <col min="53" max="53" width="16.140625" customWidth="1"/>
    <col min="54" max="54" width="10.85546875" customWidth="1"/>
    <col min="55" max="55" width="12.5703125" customWidth="1"/>
    <col min="56" max="56" width="10.85546875" customWidth="1"/>
    <col min="57" max="57" width="12.28515625" customWidth="1"/>
    <col min="58" max="58" width="11.85546875" customWidth="1"/>
    <col min="59" max="59" width="10.7109375" customWidth="1"/>
    <col min="60" max="60" width="11.140625" customWidth="1"/>
    <col min="61" max="61" width="11.42578125" customWidth="1"/>
    <col min="62" max="62" width="11.7109375" customWidth="1"/>
    <col min="63" max="63" width="9.7109375" customWidth="1"/>
    <col min="64" max="64" width="9.85546875" customWidth="1"/>
    <col min="65" max="65" width="12.7109375" customWidth="1"/>
    <col min="66" max="66" width="9.85546875" customWidth="1"/>
    <col min="67" max="67" width="8.85546875" customWidth="1"/>
    <col min="68" max="68" width="11.85546875" customWidth="1"/>
    <col min="69" max="69" width="12.85546875" customWidth="1"/>
    <col min="70" max="70" width="12.28515625" customWidth="1"/>
    <col min="71" max="71" width="11.28515625" customWidth="1"/>
    <col min="72" max="72" width="9.85546875" customWidth="1"/>
    <col min="73" max="73" width="10.85546875" customWidth="1"/>
    <col min="74" max="74" width="21.5703125" customWidth="1"/>
    <col min="75" max="78" width="12.42578125" customWidth="1"/>
    <col min="79" max="79" width="10.85546875" customWidth="1"/>
    <col min="80" max="80" width="6.28515625" customWidth="1"/>
    <col min="81" max="83" width="15.140625" customWidth="1"/>
  </cols>
  <sheetData>
    <row r="1" spans="1:83" ht="15.75" customHeight="1" x14ac:dyDescent="0.2">
      <c r="A1" s="96"/>
      <c r="B1" s="96">
        <v>1</v>
      </c>
      <c r="C1" s="96">
        <v>2</v>
      </c>
      <c r="D1" s="96">
        <v>3</v>
      </c>
      <c r="E1" s="96">
        <v>4</v>
      </c>
      <c r="F1" s="96">
        <v>5</v>
      </c>
      <c r="G1" s="96">
        <v>6</v>
      </c>
      <c r="H1" s="96">
        <v>7</v>
      </c>
      <c r="I1" s="96">
        <v>8</v>
      </c>
      <c r="J1" s="96">
        <v>9</v>
      </c>
      <c r="K1" s="96">
        <v>10</v>
      </c>
      <c r="L1" s="96">
        <v>11</v>
      </c>
      <c r="M1" s="96">
        <v>12</v>
      </c>
      <c r="N1" s="96">
        <v>13</v>
      </c>
      <c r="O1" s="96">
        <v>14</v>
      </c>
      <c r="P1" s="96">
        <v>15</v>
      </c>
      <c r="Q1" s="96">
        <v>16</v>
      </c>
      <c r="R1" s="96">
        <v>17</v>
      </c>
      <c r="S1" s="96">
        <v>18</v>
      </c>
      <c r="T1" s="96">
        <v>19</v>
      </c>
      <c r="U1" s="96">
        <v>20</v>
      </c>
      <c r="V1" s="96">
        <v>21</v>
      </c>
      <c r="W1" s="96">
        <v>22</v>
      </c>
      <c r="X1" s="96">
        <v>23</v>
      </c>
      <c r="Y1" s="96">
        <v>24</v>
      </c>
      <c r="Z1" s="96">
        <v>25</v>
      </c>
      <c r="AA1" s="96">
        <v>26</v>
      </c>
      <c r="AB1" s="96">
        <v>27</v>
      </c>
      <c r="AC1" s="96">
        <v>28</v>
      </c>
      <c r="AD1" s="96">
        <v>29</v>
      </c>
      <c r="AE1" s="96">
        <v>30</v>
      </c>
      <c r="AF1" s="96">
        <v>31</v>
      </c>
      <c r="AG1" s="96">
        <v>32</v>
      </c>
      <c r="AH1" s="96">
        <v>33</v>
      </c>
      <c r="AI1" s="96">
        <v>34</v>
      </c>
      <c r="AJ1" s="96">
        <v>35</v>
      </c>
      <c r="AK1" s="96">
        <v>36</v>
      </c>
      <c r="AL1" s="96">
        <v>37</v>
      </c>
      <c r="AM1" s="96">
        <v>38</v>
      </c>
      <c r="AN1" s="96">
        <v>39</v>
      </c>
      <c r="AO1" s="96">
        <v>40</v>
      </c>
      <c r="AP1" s="96">
        <v>41</v>
      </c>
      <c r="AQ1" s="96">
        <v>42</v>
      </c>
      <c r="AR1" s="96">
        <v>43</v>
      </c>
      <c r="AS1" s="96">
        <v>44</v>
      </c>
      <c r="AT1" s="96">
        <v>45</v>
      </c>
      <c r="AU1" s="96">
        <v>46</v>
      </c>
      <c r="AV1" s="96">
        <v>47</v>
      </c>
      <c r="AW1" s="96">
        <v>48</v>
      </c>
      <c r="AX1" s="96">
        <v>49</v>
      </c>
      <c r="AY1" s="96">
        <v>50</v>
      </c>
      <c r="AZ1" s="96">
        <v>51</v>
      </c>
      <c r="BA1" s="96">
        <v>52</v>
      </c>
      <c r="BB1" s="96">
        <v>53</v>
      </c>
      <c r="BC1" s="96">
        <v>54</v>
      </c>
      <c r="BD1" s="96">
        <v>55</v>
      </c>
      <c r="BE1" s="96">
        <v>56</v>
      </c>
      <c r="BF1" s="96">
        <v>57</v>
      </c>
      <c r="BG1" s="96">
        <v>58</v>
      </c>
      <c r="BH1" s="96">
        <v>59</v>
      </c>
      <c r="BI1" s="96">
        <v>60</v>
      </c>
      <c r="BJ1" s="96">
        <v>61</v>
      </c>
      <c r="BK1" s="96">
        <v>62</v>
      </c>
      <c r="BL1" s="96">
        <v>63</v>
      </c>
      <c r="BM1" s="96">
        <v>64</v>
      </c>
      <c r="BN1" s="96">
        <v>65</v>
      </c>
      <c r="BO1" s="96">
        <v>66</v>
      </c>
      <c r="BP1" s="96">
        <v>67</v>
      </c>
      <c r="BQ1" s="96">
        <v>68</v>
      </c>
      <c r="BR1" s="96">
        <v>69</v>
      </c>
      <c r="BS1" s="96">
        <v>70</v>
      </c>
      <c r="BT1" s="96">
        <v>71</v>
      </c>
      <c r="BU1" s="96">
        <v>72</v>
      </c>
      <c r="BV1" s="96">
        <v>73</v>
      </c>
      <c r="BW1" s="96">
        <v>74</v>
      </c>
      <c r="BX1" s="96">
        <v>75</v>
      </c>
      <c r="BY1" s="96">
        <v>76</v>
      </c>
      <c r="BZ1" s="96">
        <v>77</v>
      </c>
      <c r="CA1" s="96">
        <v>78</v>
      </c>
      <c r="CB1" s="96">
        <v>79</v>
      </c>
      <c r="CC1" s="96">
        <v>80</v>
      </c>
      <c r="CD1" s="96">
        <v>81</v>
      </c>
      <c r="CE1" s="96">
        <v>82</v>
      </c>
    </row>
    <row r="2" spans="1:83" ht="15.75" customHeight="1" x14ac:dyDescent="0.2">
      <c r="A2" s="96"/>
      <c r="B2" s="96"/>
      <c r="C2" s="96"/>
      <c r="D2" s="96"/>
      <c r="E2" s="97"/>
      <c r="F2" s="97"/>
      <c r="G2" s="98"/>
      <c r="H2" s="98"/>
      <c r="I2" s="99"/>
      <c r="J2" s="100"/>
      <c r="K2" s="100"/>
      <c r="L2" s="100"/>
      <c r="M2" s="100"/>
      <c r="N2" s="101"/>
      <c r="O2" s="102"/>
      <c r="P2" s="101"/>
      <c r="Q2" s="101"/>
      <c r="R2" s="101"/>
      <c r="S2" s="101"/>
      <c r="T2" s="103"/>
      <c r="U2" s="104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4"/>
      <c r="BB2" s="104"/>
      <c r="BC2" s="11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</row>
    <row r="3" spans="1:83" ht="31.5" x14ac:dyDescent="0.25">
      <c r="A3" s="151"/>
      <c r="B3" s="42"/>
      <c r="C3" s="151"/>
      <c r="D3" s="151"/>
      <c r="E3" s="97"/>
      <c r="F3" s="97"/>
      <c r="G3" s="98"/>
      <c r="H3" s="98"/>
      <c r="I3" s="356" t="s">
        <v>239</v>
      </c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153"/>
      <c r="AA3" s="153"/>
      <c r="AB3" s="153"/>
      <c r="AC3" s="153"/>
      <c r="AD3" s="153"/>
      <c r="AE3" s="357" t="s">
        <v>245</v>
      </c>
      <c r="AF3" s="340"/>
      <c r="AG3" s="340"/>
      <c r="AH3" s="340"/>
      <c r="AI3" s="340"/>
      <c r="AJ3" s="340"/>
      <c r="AK3" s="340"/>
      <c r="AL3" s="340"/>
      <c r="AM3" s="340"/>
      <c r="AN3" s="340"/>
      <c r="AO3" s="340"/>
      <c r="AP3" s="340"/>
      <c r="AQ3" s="340"/>
      <c r="AR3" s="340"/>
      <c r="AS3" s="340"/>
      <c r="AT3" s="340"/>
      <c r="AU3" s="340"/>
      <c r="AV3" s="160"/>
      <c r="AW3" s="160"/>
      <c r="AX3" s="160"/>
      <c r="AY3" s="160"/>
      <c r="AZ3" s="160"/>
      <c r="BA3" s="161" t="s">
        <v>253</v>
      </c>
      <c r="BB3" s="162"/>
      <c r="BC3" s="163" t="s">
        <v>122</v>
      </c>
      <c r="BD3" s="251"/>
      <c r="BE3" s="358" t="s">
        <v>122</v>
      </c>
      <c r="BF3" s="340"/>
      <c r="BG3" s="340"/>
      <c r="BH3" s="340"/>
      <c r="BI3" s="340"/>
      <c r="BJ3" s="340"/>
      <c r="BK3" s="340"/>
      <c r="BL3" s="340"/>
      <c r="BM3" s="340"/>
      <c r="BN3" s="340"/>
      <c r="BO3" s="340"/>
      <c r="BP3" s="340"/>
      <c r="BQ3" s="340"/>
      <c r="BR3" s="340"/>
      <c r="BS3" s="340"/>
      <c r="BT3" s="340"/>
      <c r="BU3" s="340"/>
      <c r="BV3" s="340"/>
      <c r="BW3" s="340"/>
      <c r="BX3" s="252"/>
      <c r="BY3" s="252"/>
      <c r="BZ3" s="252"/>
      <c r="CA3" s="160" t="s">
        <v>253</v>
      </c>
      <c r="CB3" s="253"/>
      <c r="CC3" s="254" t="s">
        <v>777</v>
      </c>
      <c r="CD3" s="22" t="s">
        <v>778</v>
      </c>
      <c r="CE3" s="22" t="s">
        <v>49</v>
      </c>
    </row>
    <row r="4" spans="1:83" ht="64.5" x14ac:dyDescent="0.25">
      <c r="A4" s="255" t="s">
        <v>3</v>
      </c>
      <c r="B4" s="255" t="s">
        <v>119</v>
      </c>
      <c r="C4" s="255" t="s">
        <v>164</v>
      </c>
      <c r="D4" s="255" t="s">
        <v>165</v>
      </c>
      <c r="E4" s="256" t="s">
        <v>499</v>
      </c>
      <c r="F4" s="256" t="s">
        <v>779</v>
      </c>
      <c r="G4" s="257" t="s">
        <v>780</v>
      </c>
      <c r="H4" s="257" t="s">
        <v>200</v>
      </c>
      <c r="I4" s="120" t="s">
        <v>50</v>
      </c>
      <c r="J4" s="120" t="s">
        <v>63</v>
      </c>
      <c r="K4" s="120" t="s">
        <v>65</v>
      </c>
      <c r="L4" s="120" t="s">
        <v>67</v>
      </c>
      <c r="M4" s="120" t="s">
        <v>68</v>
      </c>
      <c r="N4" s="120" t="s">
        <v>70</v>
      </c>
      <c r="O4" s="120" t="s">
        <v>73</v>
      </c>
      <c r="P4" s="120" t="s">
        <v>75</v>
      </c>
      <c r="Q4" s="120" t="s">
        <v>78</v>
      </c>
      <c r="R4" s="120" t="s">
        <v>81</v>
      </c>
      <c r="S4" s="120" t="s">
        <v>84</v>
      </c>
      <c r="T4" s="120" t="s">
        <v>87</v>
      </c>
      <c r="U4" s="120" t="s">
        <v>90</v>
      </c>
      <c r="V4" s="120" t="s">
        <v>92</v>
      </c>
      <c r="W4" s="120" t="s">
        <v>93</v>
      </c>
      <c r="X4" s="120" t="s">
        <v>95</v>
      </c>
      <c r="Y4" s="120" t="s">
        <v>96</v>
      </c>
      <c r="Z4" s="120" t="s">
        <v>102</v>
      </c>
      <c r="AA4" s="120" t="s">
        <v>103</v>
      </c>
      <c r="AB4" s="120" t="s">
        <v>105</v>
      </c>
      <c r="AC4" s="120" t="s">
        <v>107</v>
      </c>
      <c r="AD4" s="120" t="s">
        <v>108</v>
      </c>
      <c r="AE4" s="258" t="s">
        <v>50</v>
      </c>
      <c r="AF4" s="258" t="s">
        <v>63</v>
      </c>
      <c r="AG4" s="258" t="s">
        <v>65</v>
      </c>
      <c r="AH4" s="258" t="s">
        <v>67</v>
      </c>
      <c r="AI4" s="258" t="s">
        <v>68</v>
      </c>
      <c r="AJ4" s="258" t="s">
        <v>70</v>
      </c>
      <c r="AK4" s="258" t="s">
        <v>73</v>
      </c>
      <c r="AL4" s="258" t="s">
        <v>75</v>
      </c>
      <c r="AM4" s="258" t="s">
        <v>78</v>
      </c>
      <c r="AN4" s="258" t="s">
        <v>81</v>
      </c>
      <c r="AO4" s="258" t="s">
        <v>84</v>
      </c>
      <c r="AP4" s="258" t="s">
        <v>87</v>
      </c>
      <c r="AQ4" s="258" t="s">
        <v>90</v>
      </c>
      <c r="AR4" s="258" t="s">
        <v>92</v>
      </c>
      <c r="AS4" s="258" t="s">
        <v>93</v>
      </c>
      <c r="AT4" s="258" t="s">
        <v>95</v>
      </c>
      <c r="AU4" s="258" t="s">
        <v>96</v>
      </c>
      <c r="AV4" s="258" t="s">
        <v>102</v>
      </c>
      <c r="AW4" s="258" t="s">
        <v>103</v>
      </c>
      <c r="AX4" s="258" t="s">
        <v>105</v>
      </c>
      <c r="AY4" s="258" t="s">
        <v>107</v>
      </c>
      <c r="AZ4" s="258" t="s">
        <v>108</v>
      </c>
      <c r="BA4" s="264"/>
      <c r="BB4" s="162"/>
      <c r="BC4" s="265" t="s">
        <v>122</v>
      </c>
      <c r="BD4" s="251"/>
      <c r="BE4" s="266" t="s">
        <v>50</v>
      </c>
      <c r="BF4" s="266" t="s">
        <v>63</v>
      </c>
      <c r="BG4" s="266" t="s">
        <v>65</v>
      </c>
      <c r="BH4" s="266" t="s">
        <v>67</v>
      </c>
      <c r="BI4" s="266" t="s">
        <v>68</v>
      </c>
      <c r="BJ4" s="266" t="s">
        <v>70</v>
      </c>
      <c r="BK4" s="266" t="s">
        <v>73</v>
      </c>
      <c r="BL4" s="266" t="s">
        <v>75</v>
      </c>
      <c r="BM4" s="266" t="s">
        <v>78</v>
      </c>
      <c r="BN4" s="266" t="s">
        <v>81</v>
      </c>
      <c r="BO4" s="266" t="s">
        <v>84</v>
      </c>
      <c r="BP4" s="266" t="s">
        <v>87</v>
      </c>
      <c r="BQ4" s="266" t="s">
        <v>90</v>
      </c>
      <c r="BR4" s="266" t="s">
        <v>92</v>
      </c>
      <c r="BS4" s="266" t="s">
        <v>93</v>
      </c>
      <c r="BT4" s="266" t="s">
        <v>95</v>
      </c>
      <c r="BU4" s="266" t="s">
        <v>96</v>
      </c>
      <c r="BV4" s="267" t="s">
        <v>102</v>
      </c>
      <c r="BW4" s="267" t="s">
        <v>103</v>
      </c>
      <c r="BX4" s="266" t="s">
        <v>105</v>
      </c>
      <c r="BY4" s="266" t="s">
        <v>107</v>
      </c>
      <c r="BZ4" s="266" t="s">
        <v>108</v>
      </c>
      <c r="CA4" s="258"/>
      <c r="CB4" s="253"/>
      <c r="CC4" s="254"/>
      <c r="CD4" s="42"/>
      <c r="CE4" s="42"/>
    </row>
    <row r="5" spans="1:83" ht="15.75" customHeight="1" x14ac:dyDescent="0.2">
      <c r="A5" s="49">
        <v>1</v>
      </c>
      <c r="B5" s="50">
        <f>GD_CHUNG!B5</f>
        <v>10530</v>
      </c>
      <c r="C5" s="50" t="str">
        <f>GD_CHUNG!C5</f>
        <v>Bùi Tuấn Anh</v>
      </c>
      <c r="D5" s="50" t="str">
        <f>GD_CHUNG!D5</f>
        <v>Giám đốc</v>
      </c>
      <c r="E5" s="268">
        <f>VLOOKUP(B5,GD_CHAM_CONG!$C$6:$BJ$997,60,FALSE)</f>
        <v>1</v>
      </c>
      <c r="F5" s="269" t="str">
        <f>VLOOKUP(B5,GD_LCD_HS_LNS!$B$4:$K$536,5,FALSE)</f>
        <v>75,000,000</v>
      </c>
      <c r="G5" s="269">
        <f>VLOOKUP(B5,GD_CHAM_CONG!$C$6:$BD$468,36,FALSE)</f>
        <v>0</v>
      </c>
      <c r="H5" s="269">
        <f>VLOOKUP(B5,GD_CHAM_CONG!$C$6:$BD$997,37,FALSE)</f>
        <v>23</v>
      </c>
      <c r="I5" s="104">
        <f>VLOOKUP($B5,GD_CHAM_CONG!$C$6:$BF$997,38,FALSE)</f>
        <v>23</v>
      </c>
      <c r="J5" s="104">
        <f>VLOOKUP($B5,GD_CHAM_CONG!$C$6:$BF$997,39,FALSE)</f>
        <v>0</v>
      </c>
      <c r="K5" s="104">
        <f>VLOOKUP($B5,GD_CHAM_CONG!$C$6:$BF$997,40,FALSE)</f>
        <v>0</v>
      </c>
      <c r="L5" s="104">
        <f>VLOOKUP($B5,GD_CHAM_CONG!$C$6:$BF$997,41,FALSE)</f>
        <v>0</v>
      </c>
      <c r="M5" s="104">
        <f>VLOOKUP($B5,GD_CHAM_CONG!$C$6:$BF$997,42,FALSE)</f>
        <v>0</v>
      </c>
      <c r="N5" s="104">
        <f>VLOOKUP($B5,GD_CHAM_CONG!$C$6:$BF$997,43,FALSE)</f>
        <v>0</v>
      </c>
      <c r="O5" s="104">
        <f>VLOOKUP($B5,GD_CHAM_CONG!$C$6:$BF$997,44,FALSE)</f>
        <v>0</v>
      </c>
      <c r="P5" s="104">
        <f>VLOOKUP($B5,GD_CHAM_CONG!$C$6:$BF$997,45,FALSE)</f>
        <v>0</v>
      </c>
      <c r="Q5" s="104">
        <f>VLOOKUP($B5,GD_CHAM_CONG!$C$6:$BF$997,46,FALSE)</f>
        <v>0</v>
      </c>
      <c r="R5" s="104">
        <f>VLOOKUP($B5,GD_CHAM_CONG!$C$6:$BF$997,47,FALSE)</f>
        <v>0</v>
      </c>
      <c r="S5" s="104">
        <f>VLOOKUP($B5,GD_CHAM_CONG!$C$6:$BF$997,48,FALSE)</f>
        <v>0</v>
      </c>
      <c r="T5" s="104">
        <f>VLOOKUP($B5,GD_CHAM_CONG!$C$6:$BF$997,49,FALSE)</f>
        <v>0</v>
      </c>
      <c r="U5" s="104">
        <f>VLOOKUP($B5,GD_CHAM_CONG!$C$6:$BF$997,50,FALSE)</f>
        <v>0</v>
      </c>
      <c r="V5" s="104">
        <f>VLOOKUP($B5,GD_CHAM_CONG!$C$6:$BF$997,51,FALSE)</f>
        <v>0</v>
      </c>
      <c r="W5" s="104">
        <f>VLOOKUP($B5,GD_CHAM_CONG!$C$6:$BF$997,52,FALSE)</f>
        <v>0</v>
      </c>
      <c r="X5" s="104">
        <f>VLOOKUP($B5,GD_CHAM_CONG!$C$6:$BF$997,53,FALSE)</f>
        <v>0</v>
      </c>
      <c r="Y5" s="104">
        <f>VLOOKUP($B5,GD_CHAM_CONG!$C$6:$BF$997,54,FALSE)</f>
        <v>0</v>
      </c>
      <c r="Z5" s="104">
        <f>VLOOKUP($B5,GD_CHAM_CONG!$C$6:$BF$997,55,FALSE)</f>
        <v>0</v>
      </c>
      <c r="AA5" s="104">
        <f>VLOOKUP($B5,GD_CHAM_CONG!$C$6:$BF$997,56,FALSE)</f>
        <v>0</v>
      </c>
      <c r="AB5" s="104">
        <f>VLOOKUP($B5,GD_CHAM_CONG!$C$6:$BI$997,57,FALSE)</f>
        <v>0</v>
      </c>
      <c r="AC5" s="104">
        <f>VLOOKUP($B5,GD_CHAM_CONG!$C$6:$BI$997,58,FALSE)</f>
        <v>0</v>
      </c>
      <c r="AD5" s="104">
        <f>VLOOKUP($B5,GD_CHAM_CONG!$C$6:$BI$997,59,FALSE)</f>
        <v>0</v>
      </c>
      <c r="AE5" s="270">
        <f>I5/$H5*VLOOKUP(I$4,DM_TI_LE!$A$5:$B$30,2,FALSE)</f>
        <v>1</v>
      </c>
      <c r="AF5" s="270">
        <f>J5/$H5*VLOOKUP(J$4,DM_TI_LE!$A$5:$B$30,2,FALSE)</f>
        <v>0</v>
      </c>
      <c r="AG5" s="270">
        <f>K5/$H5*VLOOKUP(K$4,DM_TI_LE!$A$5:$B$30,2,FALSE)</f>
        <v>0</v>
      </c>
      <c r="AH5" s="270">
        <f>L5/$H5*VLOOKUP(L$4,DM_TI_LE!$A$5:$B$30,2,FALSE)</f>
        <v>0</v>
      </c>
      <c r="AI5" s="270">
        <f>M5/$H5*VLOOKUP(M$4,DM_TI_LE!$A$5:$B$30,2,FALSE)</f>
        <v>0</v>
      </c>
      <c r="AJ5" s="270">
        <f>N5/$H5*VLOOKUP(N$4,DM_TI_LE!$A$5:$B$30,2,FALSE)</f>
        <v>0</v>
      </c>
      <c r="AK5" s="270">
        <f>O5/$H5*VLOOKUP(O$4,DM_TI_LE!$A$5:$B$30,2,FALSE)</f>
        <v>0</v>
      </c>
      <c r="AL5" s="270">
        <f>P5/$H5*VLOOKUP(P$4,DM_TI_LE!$A$5:$B$30,2,FALSE)</f>
        <v>0</v>
      </c>
      <c r="AM5" s="270">
        <f>Q5/$H5*VLOOKUP(Q$4,DM_TI_LE!$A$5:$B$30,2,FALSE)</f>
        <v>0</v>
      </c>
      <c r="AN5" s="270">
        <f>R5/$H5*VLOOKUP(R$4,DM_TI_LE!$A$5:$B$30,2,FALSE)</f>
        <v>0</v>
      </c>
      <c r="AO5" s="270">
        <f>S5/$H5*VLOOKUP(S$4,DM_TI_LE!$A$5:$B$30,2,FALSE)</f>
        <v>0</v>
      </c>
      <c r="AP5" s="270">
        <f>T5/$H5*VLOOKUP(T$4,DM_TI_LE!$A$5:$B$30,2,FALSE)</f>
        <v>0</v>
      </c>
      <c r="AQ5" s="270">
        <f>U5/$H5*VLOOKUP(U$4,DM_TI_LE!$A$5:$B$30,2,FALSE)</f>
        <v>0</v>
      </c>
      <c r="AR5" s="270">
        <f>V5/$H5*VLOOKUP(V$4,DM_TI_LE!$A$5:$B$30,2,FALSE)</f>
        <v>0</v>
      </c>
      <c r="AS5" s="270">
        <f>W5/$H5*VLOOKUP(W$4,DM_TI_LE!$A$5:$B$30,2,FALSE)</f>
        <v>0</v>
      </c>
      <c r="AT5" s="270">
        <f>X5/$H5*VLOOKUP(X$4,DM_TI_LE!$A$5:$B$30,2,FALSE)</f>
        <v>0</v>
      </c>
      <c r="AU5" s="270">
        <f>Y5/$H5*VLOOKUP(Y$4,DM_TI_LE!$A$5:$B$30,2,FALSE)</f>
        <v>0</v>
      </c>
      <c r="AV5" s="270">
        <f>Z5/$H5*VLOOKUP(Z$4,DM_TI_LE!$A$5:$B$30,2,FALSE)</f>
        <v>0</v>
      </c>
      <c r="AW5" s="270">
        <f>AA5/$H5*VLOOKUP(AA$4,DM_TI_LE!$A$5:$B$30,2,FALSE)</f>
        <v>0</v>
      </c>
      <c r="AX5" s="270">
        <f>AB5/$H5*VLOOKUP(AB$4,DM_TI_LE!$A$5:$B$30,2,FALSE)</f>
        <v>0</v>
      </c>
      <c r="AY5" s="270">
        <f>AC5/$H5*VLOOKUP(AC$4,DM_TI_LE!$A$5:$B$30,2,FALSE)</f>
        <v>0</v>
      </c>
      <c r="AZ5" s="270">
        <f>AD5/$H5*VLOOKUP(AD$4,DM_TI_LE!$A$5:$B$30,2,FALSE)</f>
        <v>0</v>
      </c>
      <c r="BA5" s="271">
        <v>75000000</v>
      </c>
      <c r="BB5" s="104"/>
      <c r="BC5" s="110">
        <f>VLOOKUP(B5,GD_LCD_HS_LNS!$B$4:$E$1000,4,FALSE)</f>
        <v>12671000</v>
      </c>
      <c r="BD5" s="104"/>
      <c r="BE5" s="104">
        <f>I5/26*$BC5*VLOOKUP(BE$4,DM_TI_LE!$A$5:$C$29,3,FALSE)</f>
        <v>0</v>
      </c>
      <c r="BF5" s="104">
        <f>J5/26*$BC5*VLOOKUP(BF$4,DM_TI_LE!$A$5:$C$29,3,FALSE)</f>
        <v>0</v>
      </c>
      <c r="BG5" s="104">
        <f>K5/26*$BC5*VLOOKUP(BG$4,DM_TI_LE!$A$5:$C$29,3,FALSE)</f>
        <v>0</v>
      </c>
      <c r="BH5" s="104">
        <f>L5/26*$BC5*VLOOKUP(BH$4,DM_TI_LE!$A$5:$C$29,3,FALSE)</f>
        <v>0</v>
      </c>
      <c r="BI5" s="104">
        <f>M5/26*$BC5*VLOOKUP(BI$4,DM_TI_LE!$A$5:$C$29,3,FALSE)</f>
        <v>0</v>
      </c>
      <c r="BJ5" s="104">
        <f>N5/26*$BC5*VLOOKUP(BJ$4,DM_TI_LE!$A$5:$C$29,3,FALSE)</f>
        <v>0</v>
      </c>
      <c r="BK5" s="104">
        <f>O5/26*$BC5*VLOOKUP(BK$4,DM_TI_LE!$A$5:$C$29,3,FALSE)</f>
        <v>0</v>
      </c>
      <c r="BL5" s="104">
        <f>P5/26*$BC5*VLOOKUP(BL$4,DM_TI_LE!$A$5:$C$29,3,FALSE)</f>
        <v>0</v>
      </c>
      <c r="BM5" s="104">
        <f>Q5/26*$BC5*VLOOKUP(BM$4,DM_TI_LE!$A$5:$C$29,3,FALSE)</f>
        <v>0</v>
      </c>
      <c r="BN5" s="104">
        <f>R5/26*$BC5*VLOOKUP(BN$4,DM_TI_LE!$A$5:$C$29,3,FALSE)</f>
        <v>0</v>
      </c>
      <c r="BO5" s="104">
        <f>S5/26*$BC5*VLOOKUP(BO$4,DM_TI_LE!$A$5:$C$29,3,FALSE)</f>
        <v>0</v>
      </c>
      <c r="BP5" s="104">
        <f>T5/26*$BC5*VLOOKUP(BP$4,DM_TI_LE!$A$5:$C$29,3,FALSE)</f>
        <v>0</v>
      </c>
      <c r="BQ5" s="104">
        <f>U5/26*$BC5*VLOOKUP(BQ$4,DM_TI_LE!$A$5:$C$29,3,FALSE)</f>
        <v>0</v>
      </c>
      <c r="BR5" s="104">
        <f>V5/26*$BC5*VLOOKUP(BR$4,DM_TI_LE!$A$5:$C$29,3,FALSE)</f>
        <v>0</v>
      </c>
      <c r="BS5" s="104">
        <f>W5/26*$BC5*VLOOKUP(BS$4,DM_TI_LE!$A$5:$C$29,3,FALSE)</f>
        <v>0</v>
      </c>
      <c r="BT5" s="104">
        <f>X5/26*$BC5*VLOOKUP(BT$4,DM_TI_LE!$A$5:$C$29,3,FALSE)</f>
        <v>0</v>
      </c>
      <c r="BU5" s="104">
        <f>Y5/26*$BC5*VLOOKUP(BU$4,DM_TI_LE!$A$5:$C$29,3,FALSE)</f>
        <v>0</v>
      </c>
      <c r="BV5" s="104">
        <f>Z5/26*$BC5*VLOOKUP(BV$4,DM_TI_LE!$A$5:$C$29,3,FALSE)</f>
        <v>0</v>
      </c>
      <c r="BW5" s="104">
        <f>AA5/26*$BC5*VLOOKUP(BW$4,DM_TI_LE!$A$5:$C$29,3,FALSE)</f>
        <v>0</v>
      </c>
      <c r="BX5" s="104">
        <f>AB5/26*$BC5*VLOOKUP(BX$4,DM_TI_LE!$A$5:$C$29,3,FALSE)</f>
        <v>0</v>
      </c>
      <c r="BY5" s="104">
        <f>AC5/26*$BC5*VLOOKUP(BY$4,DM_TI_LE!$A$5:$C$29,3,FALSE)</f>
        <v>0</v>
      </c>
      <c r="BZ5" s="104">
        <f>AD5/26*$BC5*VLOOKUP(BZ$4,DM_TI_LE!$A$5:$C$29,3,FALSE)</f>
        <v>0</v>
      </c>
      <c r="CA5" s="273">
        <f t="shared" ref="CA5:CA535" si="0">SUM(BE5:BU5)+SUM(BX5:BZ5)</f>
        <v>0</v>
      </c>
      <c r="CB5" s="99"/>
      <c r="CC5" s="274">
        <f t="shared" ref="CC5:CC535" si="1">BA5+CA5</f>
        <v>75000000</v>
      </c>
      <c r="CD5" s="138" t="str">
        <f>VLOOKUP(B5,GD_CHUNG!$B$5:$G$480,6,FALSE)</f>
        <v>HDKX</v>
      </c>
      <c r="CE5" s="275">
        <f>VLOOKUP(CD5,DM_TI_LE!$I$12:$J$16,2,FALSE)</f>
        <v>1</v>
      </c>
    </row>
    <row r="6" spans="1:83" ht="15.75" customHeight="1" x14ac:dyDescent="0.2">
      <c r="A6" s="49">
        <v>2</v>
      </c>
      <c r="B6" s="50">
        <f>GD_CHUNG!B6</f>
        <v>10532</v>
      </c>
      <c r="C6" s="50" t="str">
        <f>GD_CHUNG!C6</f>
        <v>Vũ Trung Thành</v>
      </c>
      <c r="D6" s="50" t="str">
        <f>GD_CHUNG!D6</f>
        <v>Phó Giám đốc</v>
      </c>
      <c r="E6" s="268">
        <f>VLOOKUP(B6,GD_CHAM_CONG!$C$6:$BJ$997,60,FALSE)</f>
        <v>1</v>
      </c>
      <c r="F6" s="268" t="str">
        <f>VLOOKUP(B6,GD_LCD_HS_LNS!$B$4:$F$467,5,FALSE)</f>
        <v>60,000,000</v>
      </c>
      <c r="G6" s="269">
        <f>VLOOKUP(B6,GD_CHAM_CONG!$C$6:$BD$468,36,FALSE)</f>
        <v>0</v>
      </c>
      <c r="H6" s="269">
        <f>VLOOKUP(B6,GD_CHAM_CONG!$C$6:$BD$997,37,FALSE)</f>
        <v>23</v>
      </c>
      <c r="I6" s="104">
        <f>VLOOKUP($B6,GD_CHAM_CONG!$C$6:$BF$997,38,FALSE)</f>
        <v>23</v>
      </c>
      <c r="J6" s="104">
        <f>VLOOKUP($B6,GD_CHAM_CONG!$C$6:$BF$997,39,FALSE)</f>
        <v>0</v>
      </c>
      <c r="K6" s="104">
        <f>VLOOKUP($B6,GD_CHAM_CONG!$C$6:$BF$997,40,FALSE)</f>
        <v>0</v>
      </c>
      <c r="L6" s="104">
        <f>VLOOKUP($B6,GD_CHAM_CONG!$C$6:$BF$997,41,FALSE)</f>
        <v>0</v>
      </c>
      <c r="M6" s="104">
        <f>VLOOKUP($B6,GD_CHAM_CONG!$C$6:$BF$997,42,FALSE)</f>
        <v>0</v>
      </c>
      <c r="N6" s="104">
        <f>VLOOKUP($B6,GD_CHAM_CONG!$C$6:$BF$997,43,FALSE)</f>
        <v>0</v>
      </c>
      <c r="O6" s="104">
        <f>VLOOKUP($B6,GD_CHAM_CONG!$C$6:$BF$997,44,FALSE)</f>
        <v>0</v>
      </c>
      <c r="P6" s="104">
        <f>VLOOKUP($B6,GD_CHAM_CONG!$C$6:$BF$997,45,FALSE)</f>
        <v>0</v>
      </c>
      <c r="Q6" s="104">
        <f>VLOOKUP($B6,GD_CHAM_CONG!$C$6:$BF$997,46,FALSE)</f>
        <v>0</v>
      </c>
      <c r="R6" s="104">
        <f>VLOOKUP($B6,GD_CHAM_CONG!$C$6:$BF$997,47,FALSE)</f>
        <v>0</v>
      </c>
      <c r="S6" s="104">
        <f>VLOOKUP($B6,GD_CHAM_CONG!$C$6:$BF$997,48,FALSE)</f>
        <v>0</v>
      </c>
      <c r="T6" s="104">
        <f>VLOOKUP($B6,GD_CHAM_CONG!$C$6:$BF$997,49,FALSE)</f>
        <v>0</v>
      </c>
      <c r="U6" s="104">
        <f>VLOOKUP($B6,GD_CHAM_CONG!$C$6:$BF$997,50,FALSE)</f>
        <v>0</v>
      </c>
      <c r="V6" s="104">
        <f>VLOOKUP($B6,GD_CHAM_CONG!$C$6:$BF$997,51,FALSE)</f>
        <v>0</v>
      </c>
      <c r="W6" s="104">
        <f>VLOOKUP($B6,GD_CHAM_CONG!$C$6:$BF$997,52,FALSE)</f>
        <v>0</v>
      </c>
      <c r="X6" s="104">
        <f>VLOOKUP($B6,GD_CHAM_CONG!$C$6:$BF$997,53,FALSE)</f>
        <v>0</v>
      </c>
      <c r="Y6" s="104">
        <f>VLOOKUP($B6,GD_CHAM_CONG!$C$6:$BF$997,54,FALSE)</f>
        <v>0</v>
      </c>
      <c r="Z6" s="104">
        <f>VLOOKUP($B6,GD_CHAM_CONG!$C$6:$BF$997,55,FALSE)</f>
        <v>0</v>
      </c>
      <c r="AA6" s="104">
        <f>VLOOKUP($B6,GD_CHAM_CONG!$C$6:$BF$997,56,FALSE)</f>
        <v>0</v>
      </c>
      <c r="AB6" s="104">
        <f>VLOOKUP($B6,GD_CHAM_CONG!$C$6:$BI$997,57,FALSE)</f>
        <v>0</v>
      </c>
      <c r="AC6" s="104">
        <f>VLOOKUP($B6,GD_CHAM_CONG!$C$6:$BI$997,58,FALSE)</f>
        <v>0</v>
      </c>
      <c r="AD6" s="104">
        <f>VLOOKUP($B6,GD_CHAM_CONG!$C$6:$BI$997,59,FALSE)</f>
        <v>0</v>
      </c>
      <c r="AE6" s="270">
        <f>I6/$H6*VLOOKUP(I$4,DM_TI_LE!$A$5:$B$30,2,FALSE)</f>
        <v>1</v>
      </c>
      <c r="AF6" s="270">
        <f>J6/$H6*VLOOKUP(J$4,DM_TI_LE!$A$5:$B$30,2,FALSE)</f>
        <v>0</v>
      </c>
      <c r="AG6" s="270">
        <f>K6/$H6*VLOOKUP(K$4,DM_TI_LE!$A$5:$B$30,2,FALSE)</f>
        <v>0</v>
      </c>
      <c r="AH6" s="270">
        <f>L6/$H6*VLOOKUP(L$4,DM_TI_LE!$A$5:$B$30,2,FALSE)</f>
        <v>0</v>
      </c>
      <c r="AI6" s="270">
        <f>M6/$H6*VLOOKUP(M$4,DM_TI_LE!$A$5:$B$30,2,FALSE)</f>
        <v>0</v>
      </c>
      <c r="AJ6" s="270">
        <f>N6/$H6*VLOOKUP(N$4,DM_TI_LE!$A$5:$B$30,2,FALSE)</f>
        <v>0</v>
      </c>
      <c r="AK6" s="270">
        <f>O6/$H6*VLOOKUP(O$4,DM_TI_LE!$A$5:$B$30,2,FALSE)</f>
        <v>0</v>
      </c>
      <c r="AL6" s="270">
        <f>P6/$H6*VLOOKUP(P$4,DM_TI_LE!$A$5:$B$30,2,FALSE)</f>
        <v>0</v>
      </c>
      <c r="AM6" s="270">
        <f>Q6/$H6*VLOOKUP(Q$4,DM_TI_LE!$A$5:$B$30,2,FALSE)</f>
        <v>0</v>
      </c>
      <c r="AN6" s="270">
        <f>R6/$H6*VLOOKUP(R$4,DM_TI_LE!$A$5:$B$30,2,FALSE)</f>
        <v>0</v>
      </c>
      <c r="AO6" s="270">
        <f>S6/$H6*VLOOKUP(S$4,DM_TI_LE!$A$5:$B$30,2,FALSE)</f>
        <v>0</v>
      </c>
      <c r="AP6" s="270">
        <f>T6/$H6*VLOOKUP(T$4,DM_TI_LE!$A$5:$B$30,2,FALSE)</f>
        <v>0</v>
      </c>
      <c r="AQ6" s="270">
        <f>U6/$H6*VLOOKUP(U$4,DM_TI_LE!$A$5:$B$30,2,FALSE)</f>
        <v>0</v>
      </c>
      <c r="AR6" s="270">
        <f>V6/$H6*VLOOKUP(V$4,DM_TI_LE!$A$5:$B$30,2,FALSE)</f>
        <v>0</v>
      </c>
      <c r="AS6" s="270">
        <f>W6/$H6*VLOOKUP(W$4,DM_TI_LE!$A$5:$B$30,2,FALSE)</f>
        <v>0</v>
      </c>
      <c r="AT6" s="270">
        <f>X6/$H6*VLOOKUP(X$4,DM_TI_LE!$A$5:$B$30,2,FALSE)</f>
        <v>0</v>
      </c>
      <c r="AU6" s="270">
        <f>Y6/$H6*VLOOKUP(Y$4,DM_TI_LE!$A$5:$B$30,2,FALSE)</f>
        <v>0</v>
      </c>
      <c r="AV6" s="270">
        <f>Z6/$H6*VLOOKUP(Z$4,DM_TI_LE!$A$5:$B$30,2,FALSE)</f>
        <v>0</v>
      </c>
      <c r="AW6" s="270">
        <f>AA6/$H6*VLOOKUP(AA$4,DM_TI_LE!$A$5:$B$30,2,FALSE)</f>
        <v>0</v>
      </c>
      <c r="AX6" s="270">
        <f>AB6/$H6*VLOOKUP(AB$4,DM_TI_LE!$A$5:$B$30,2,FALSE)</f>
        <v>0</v>
      </c>
      <c r="AY6" s="270">
        <f>AC6/$H6*VLOOKUP(AC$4,DM_TI_LE!$A$5:$B$30,2,FALSE)</f>
        <v>0</v>
      </c>
      <c r="AZ6" s="270">
        <f>AD6/$H6*VLOOKUP(AD$4,DM_TI_LE!$A$5:$B$30,2,FALSE)</f>
        <v>0</v>
      </c>
      <c r="BA6" s="271">
        <v>60000000</v>
      </c>
      <c r="BB6" s="104"/>
      <c r="BC6" s="110">
        <f>VLOOKUP(B6,GD_LCD_HS_LNS!$B$4:$E$1000,4,FALSE)</f>
        <v>10734000</v>
      </c>
      <c r="BD6" s="104"/>
      <c r="BE6" s="104">
        <f>I6/26*$BC6*VLOOKUP(BE$4,DM_TI_LE!$A$5:$C$29,3,FALSE)</f>
        <v>0</v>
      </c>
      <c r="BF6" s="104">
        <f>J6/26*$BC6*VLOOKUP(BF$4,DM_TI_LE!$A$5:$C$29,3,FALSE)</f>
        <v>0</v>
      </c>
      <c r="BG6" s="104">
        <f>K6/26*$BC6*VLOOKUP(BG$4,DM_TI_LE!$A$5:$C$29,3,FALSE)</f>
        <v>0</v>
      </c>
      <c r="BH6" s="104">
        <f>L6/26*$BC6*VLOOKUP(BH$4,DM_TI_LE!$A$5:$C$29,3,FALSE)</f>
        <v>0</v>
      </c>
      <c r="BI6" s="104">
        <f>M6/26*$BC6*VLOOKUP(BI$4,DM_TI_LE!$A$5:$C$29,3,FALSE)</f>
        <v>0</v>
      </c>
      <c r="BJ6" s="104">
        <f>N6/26*$BC6*VLOOKUP(BJ$4,DM_TI_LE!$A$5:$C$29,3,FALSE)</f>
        <v>0</v>
      </c>
      <c r="BK6" s="104">
        <f>O6/26*$BC6*VLOOKUP(BK$4,DM_TI_LE!$A$5:$C$29,3,FALSE)</f>
        <v>0</v>
      </c>
      <c r="BL6" s="104">
        <f>P6/26*$BC6*VLOOKUP(BL$4,DM_TI_LE!$A$5:$C$29,3,FALSE)</f>
        <v>0</v>
      </c>
      <c r="BM6" s="104">
        <f>Q6/26*$BC6*VLOOKUP(BM$4,DM_TI_LE!$A$5:$C$29,3,FALSE)</f>
        <v>0</v>
      </c>
      <c r="BN6" s="104">
        <f>R6/26*$BC6*VLOOKUP(BN$4,DM_TI_LE!$A$5:$C$29,3,FALSE)</f>
        <v>0</v>
      </c>
      <c r="BO6" s="104">
        <f>S6/26*$BC6*VLOOKUP(BO$4,DM_TI_LE!$A$5:$C$29,3,FALSE)</f>
        <v>0</v>
      </c>
      <c r="BP6" s="104">
        <f>T6/26*$BC6*VLOOKUP(BP$4,DM_TI_LE!$A$5:$C$29,3,FALSE)</f>
        <v>0</v>
      </c>
      <c r="BQ6" s="104">
        <f>U6/26*$BC6*VLOOKUP(BQ$4,DM_TI_LE!$A$5:$C$29,3,FALSE)</f>
        <v>0</v>
      </c>
      <c r="BR6" s="104">
        <f>V6/26*$BC6*VLOOKUP(BR$4,DM_TI_LE!$A$5:$C$29,3,FALSE)</f>
        <v>0</v>
      </c>
      <c r="BS6" s="104">
        <f>W6/26*$BC6*VLOOKUP(BS$4,DM_TI_LE!$A$5:$C$29,3,FALSE)</f>
        <v>0</v>
      </c>
      <c r="BT6" s="104">
        <f>X6/26*$BC6*VLOOKUP(BT$4,DM_TI_LE!$A$5:$C$29,3,FALSE)</f>
        <v>0</v>
      </c>
      <c r="BU6" s="104">
        <f>Y6/26*$BC6*VLOOKUP(BU$4,DM_TI_LE!$A$5:$C$29,3,FALSE)</f>
        <v>0</v>
      </c>
      <c r="BV6" s="104">
        <f>Z6/26*$BC6*VLOOKUP(BV$4,DM_TI_LE!$A$5:$C$29,3,FALSE)</f>
        <v>0</v>
      </c>
      <c r="BW6" s="104">
        <f>AA6/26*$BC6*VLOOKUP(BW$4,DM_TI_LE!$A$5:$C$29,3,FALSE)</f>
        <v>0</v>
      </c>
      <c r="BX6" s="104">
        <f>AB6/26*$BC6*VLOOKUP(BX$4,DM_TI_LE!$A$5:$C$29,3,FALSE)</f>
        <v>0</v>
      </c>
      <c r="BY6" s="104">
        <f>AC6/26*$BC6*VLOOKUP(BY$4,DM_TI_LE!$A$5:$C$29,3,FALSE)</f>
        <v>0</v>
      </c>
      <c r="BZ6" s="104">
        <f>AD6/26*$BC6*VLOOKUP(BZ$4,DM_TI_LE!$A$5:$C$29,3,FALSE)</f>
        <v>0</v>
      </c>
      <c r="CA6" s="273">
        <f t="shared" si="0"/>
        <v>0</v>
      </c>
      <c r="CB6" s="104"/>
      <c r="CC6" s="274">
        <f t="shared" si="1"/>
        <v>60000000</v>
      </c>
      <c r="CD6" s="138" t="str">
        <f>VLOOKUP(B6,GD_CHUNG!$B$5:$G$480,6,FALSE)</f>
        <v>HDKX</v>
      </c>
      <c r="CE6" s="275">
        <f>VLOOKUP(CD6,DM_TI_LE!$I$12:$J$16,2,FALSE)</f>
        <v>1</v>
      </c>
    </row>
    <row r="7" spans="1:83" ht="15.75" customHeight="1" x14ac:dyDescent="0.2">
      <c r="A7" s="49">
        <v>3</v>
      </c>
      <c r="B7" s="50">
        <f>GD_CHUNG!B7</f>
        <v>10806</v>
      </c>
      <c r="C7" s="50" t="str">
        <f>GD_CHUNG!C7</f>
        <v>Phương Hồng Minh</v>
      </c>
      <c r="D7" s="50" t="str">
        <f>GD_CHUNG!D7</f>
        <v>Phó Giám đốc</v>
      </c>
      <c r="E7" s="268">
        <f>VLOOKUP(B7,GD_CHAM_CONG!$C$6:$BJ$997,60,FALSE)</f>
        <v>1</v>
      </c>
      <c r="F7" s="268" t="str">
        <f>VLOOKUP(B7,GD_LCD_HS_LNS!$B$4:$F$467,5,FALSE)</f>
        <v>60,000,000</v>
      </c>
      <c r="G7" s="269">
        <f>VLOOKUP(B7,GD_CHAM_CONG!$C$6:$BD$468,36,FALSE)</f>
        <v>0</v>
      </c>
      <c r="H7" s="269">
        <f>VLOOKUP(B7,GD_CHAM_CONG!$C$6:$BD$997,37,FALSE)</f>
        <v>23</v>
      </c>
      <c r="I7" s="104">
        <f>VLOOKUP($B7,GD_CHAM_CONG!$C$6:$BF$997,38,FALSE)</f>
        <v>23</v>
      </c>
      <c r="J7" s="104">
        <f>VLOOKUP($B7,GD_CHAM_CONG!$C$6:$BF$997,39,FALSE)</f>
        <v>0</v>
      </c>
      <c r="K7" s="104">
        <f>VLOOKUP($B7,GD_CHAM_CONG!$C$6:$BF$997,40,FALSE)</f>
        <v>0</v>
      </c>
      <c r="L7" s="104">
        <f>VLOOKUP($B7,GD_CHAM_CONG!$C$6:$BF$997,41,FALSE)</f>
        <v>0</v>
      </c>
      <c r="M7" s="104">
        <f>VLOOKUP($B7,GD_CHAM_CONG!$C$6:$BF$997,42,FALSE)</f>
        <v>0</v>
      </c>
      <c r="N7" s="104">
        <f>VLOOKUP($B7,GD_CHAM_CONG!$C$6:$BF$997,43,FALSE)</f>
        <v>0</v>
      </c>
      <c r="O7" s="104">
        <f>VLOOKUP($B7,GD_CHAM_CONG!$C$6:$BF$997,44,FALSE)</f>
        <v>0</v>
      </c>
      <c r="P7" s="104">
        <f>VLOOKUP($B7,GD_CHAM_CONG!$C$6:$BF$997,45,FALSE)</f>
        <v>0</v>
      </c>
      <c r="Q7" s="104">
        <f>VLOOKUP($B7,GD_CHAM_CONG!$C$6:$BF$997,46,FALSE)</f>
        <v>0</v>
      </c>
      <c r="R7" s="104">
        <f>VLOOKUP($B7,GD_CHAM_CONG!$C$6:$BF$997,47,FALSE)</f>
        <v>0</v>
      </c>
      <c r="S7" s="104">
        <f>VLOOKUP($B7,GD_CHAM_CONG!$C$6:$BF$997,48,FALSE)</f>
        <v>0</v>
      </c>
      <c r="T7" s="104">
        <f>VLOOKUP($B7,GD_CHAM_CONG!$C$6:$BF$997,49,FALSE)</f>
        <v>0</v>
      </c>
      <c r="U7" s="104">
        <f>VLOOKUP($B7,GD_CHAM_CONG!$C$6:$BF$997,50,FALSE)</f>
        <v>0</v>
      </c>
      <c r="V7" s="104">
        <f>VLOOKUP($B7,GD_CHAM_CONG!$C$6:$BF$997,51,FALSE)</f>
        <v>0</v>
      </c>
      <c r="W7" s="104">
        <f>VLOOKUP($B7,GD_CHAM_CONG!$C$6:$BF$997,52,FALSE)</f>
        <v>0</v>
      </c>
      <c r="X7" s="104">
        <f>VLOOKUP($B7,GD_CHAM_CONG!$C$6:$BF$997,53,FALSE)</f>
        <v>0</v>
      </c>
      <c r="Y7" s="104">
        <f>VLOOKUP($B7,GD_CHAM_CONG!$C$6:$BF$997,54,FALSE)</f>
        <v>0</v>
      </c>
      <c r="Z7" s="104">
        <f>VLOOKUP($B7,GD_CHAM_CONG!$C$6:$BF$997,55,FALSE)</f>
        <v>0</v>
      </c>
      <c r="AA7" s="104">
        <f>VLOOKUP($B7,GD_CHAM_CONG!$C$6:$BF$997,56,FALSE)</f>
        <v>0</v>
      </c>
      <c r="AB7" s="104">
        <f>VLOOKUP($B7,GD_CHAM_CONG!$C$6:$BI$997,57,FALSE)</f>
        <v>0</v>
      </c>
      <c r="AC7" s="104">
        <f>VLOOKUP($B7,GD_CHAM_CONG!$C$6:$BI$997,58,FALSE)</f>
        <v>0</v>
      </c>
      <c r="AD7" s="104">
        <f>VLOOKUP($B7,GD_CHAM_CONG!$C$6:$BI$997,59,FALSE)</f>
        <v>0</v>
      </c>
      <c r="AE7" s="270">
        <f>I7/$H7*VLOOKUP(I$4,DM_TI_LE!$A$5:$B$30,2,FALSE)</f>
        <v>1</v>
      </c>
      <c r="AF7" s="270">
        <f>J7/$H7*VLOOKUP(J$4,DM_TI_LE!$A$5:$B$30,2,FALSE)</f>
        <v>0</v>
      </c>
      <c r="AG7" s="270">
        <f>K7/$H7*VLOOKUP(K$4,DM_TI_LE!$A$5:$B$30,2,FALSE)</f>
        <v>0</v>
      </c>
      <c r="AH7" s="270">
        <f>L7/$H7*VLOOKUP(L$4,DM_TI_LE!$A$5:$B$30,2,FALSE)</f>
        <v>0</v>
      </c>
      <c r="AI7" s="270">
        <f>M7/$H7*VLOOKUP(M$4,DM_TI_LE!$A$5:$B$30,2,FALSE)</f>
        <v>0</v>
      </c>
      <c r="AJ7" s="270">
        <f>N7/$H7*VLOOKUP(N$4,DM_TI_LE!$A$5:$B$30,2,FALSE)</f>
        <v>0</v>
      </c>
      <c r="AK7" s="270">
        <f>O7/$H7*VLOOKUP(O$4,DM_TI_LE!$A$5:$B$30,2,FALSE)</f>
        <v>0</v>
      </c>
      <c r="AL7" s="270">
        <f>P7/$H7*VLOOKUP(P$4,DM_TI_LE!$A$5:$B$30,2,FALSE)</f>
        <v>0</v>
      </c>
      <c r="AM7" s="270">
        <f>Q7/$H7*VLOOKUP(Q$4,DM_TI_LE!$A$5:$B$30,2,FALSE)</f>
        <v>0</v>
      </c>
      <c r="AN7" s="270">
        <f>R7/$H7*VLOOKUP(R$4,DM_TI_LE!$A$5:$B$30,2,FALSE)</f>
        <v>0</v>
      </c>
      <c r="AO7" s="270">
        <f>S7/$H7*VLOOKUP(S$4,DM_TI_LE!$A$5:$B$30,2,FALSE)</f>
        <v>0</v>
      </c>
      <c r="AP7" s="270">
        <f>T7/$H7*VLOOKUP(T$4,DM_TI_LE!$A$5:$B$30,2,FALSE)</f>
        <v>0</v>
      </c>
      <c r="AQ7" s="270">
        <f>U7/$H7*VLOOKUP(U$4,DM_TI_LE!$A$5:$B$30,2,FALSE)</f>
        <v>0</v>
      </c>
      <c r="AR7" s="270">
        <f>V7/$H7*VLOOKUP(V$4,DM_TI_LE!$A$5:$B$30,2,FALSE)</f>
        <v>0</v>
      </c>
      <c r="AS7" s="270">
        <f>W7/$H7*VLOOKUP(W$4,DM_TI_LE!$A$5:$B$30,2,FALSE)</f>
        <v>0</v>
      </c>
      <c r="AT7" s="270">
        <f>X7/$H7*VLOOKUP(X$4,DM_TI_LE!$A$5:$B$30,2,FALSE)</f>
        <v>0</v>
      </c>
      <c r="AU7" s="270">
        <f>Y7/$H7*VLOOKUP(Y$4,DM_TI_LE!$A$5:$B$30,2,FALSE)</f>
        <v>0</v>
      </c>
      <c r="AV7" s="270">
        <f>Z7/$H7*VLOOKUP(Z$4,DM_TI_LE!$A$5:$B$30,2,FALSE)</f>
        <v>0</v>
      </c>
      <c r="AW7" s="270">
        <f>AA7/$H7*VLOOKUP(AA$4,DM_TI_LE!$A$5:$B$30,2,FALSE)</f>
        <v>0</v>
      </c>
      <c r="AX7" s="270">
        <f>AB7/$H7*VLOOKUP(AB$4,DM_TI_LE!$A$5:$B$30,2,FALSE)</f>
        <v>0</v>
      </c>
      <c r="AY7" s="270">
        <f>AC7/$H7*VLOOKUP(AC$4,DM_TI_LE!$A$5:$B$30,2,FALSE)</f>
        <v>0</v>
      </c>
      <c r="AZ7" s="270">
        <f>AD7/$H7*VLOOKUP(AD$4,DM_TI_LE!$A$5:$B$30,2,FALSE)</f>
        <v>0</v>
      </c>
      <c r="BA7" s="271">
        <v>60000000</v>
      </c>
      <c r="BB7" s="104"/>
      <c r="BC7" s="110">
        <f>VLOOKUP(B7,GD_LCD_HS_LNS!$B$4:$E$1000,4,FALSE)</f>
        <v>10734000</v>
      </c>
      <c r="BD7" s="104"/>
      <c r="BE7" s="104">
        <f>I7/26*$BC7*VLOOKUP(BE$4,DM_TI_LE!$A$5:$C$29,3,FALSE)</f>
        <v>0</v>
      </c>
      <c r="BF7" s="104">
        <f>J7/26*$BC7*VLOOKUP(BF$4,DM_TI_LE!$A$5:$C$29,3,FALSE)</f>
        <v>0</v>
      </c>
      <c r="BG7" s="104">
        <f>K7/26*$BC7*VLOOKUP(BG$4,DM_TI_LE!$A$5:$C$29,3,FALSE)</f>
        <v>0</v>
      </c>
      <c r="BH7" s="104">
        <f>L7/26*$BC7*VLOOKUP(BH$4,DM_TI_LE!$A$5:$C$29,3,FALSE)</f>
        <v>0</v>
      </c>
      <c r="BI7" s="104">
        <f>M7/26*$BC7*VLOOKUP(BI$4,DM_TI_LE!$A$5:$C$29,3,FALSE)</f>
        <v>0</v>
      </c>
      <c r="BJ7" s="104">
        <f>N7/26*$BC7*VLOOKUP(BJ$4,DM_TI_LE!$A$5:$C$29,3,FALSE)</f>
        <v>0</v>
      </c>
      <c r="BK7" s="104">
        <f>O7/26*$BC7*VLOOKUP(BK$4,DM_TI_LE!$A$5:$C$29,3,FALSE)</f>
        <v>0</v>
      </c>
      <c r="BL7" s="104">
        <f>P7/26*$BC7*VLOOKUP(BL$4,DM_TI_LE!$A$5:$C$29,3,FALSE)</f>
        <v>0</v>
      </c>
      <c r="BM7" s="104">
        <f>Q7/26*$BC7*VLOOKUP(BM$4,DM_TI_LE!$A$5:$C$29,3,FALSE)</f>
        <v>0</v>
      </c>
      <c r="BN7" s="104">
        <f>R7/26*$BC7*VLOOKUP(BN$4,DM_TI_LE!$A$5:$C$29,3,FALSE)</f>
        <v>0</v>
      </c>
      <c r="BO7" s="104">
        <f>S7/26*$BC7*VLOOKUP(BO$4,DM_TI_LE!$A$5:$C$29,3,FALSE)</f>
        <v>0</v>
      </c>
      <c r="BP7" s="104">
        <f>T7/26*$BC7*VLOOKUP(BP$4,DM_TI_LE!$A$5:$C$29,3,FALSE)</f>
        <v>0</v>
      </c>
      <c r="BQ7" s="104">
        <f>U7/26*$BC7*VLOOKUP(BQ$4,DM_TI_LE!$A$5:$C$29,3,FALSE)</f>
        <v>0</v>
      </c>
      <c r="BR7" s="104">
        <f>V7/26*$BC7*VLOOKUP(BR$4,DM_TI_LE!$A$5:$C$29,3,FALSE)</f>
        <v>0</v>
      </c>
      <c r="BS7" s="104">
        <f>W7/26*$BC7*VLOOKUP(BS$4,DM_TI_LE!$A$5:$C$29,3,FALSE)</f>
        <v>0</v>
      </c>
      <c r="BT7" s="104">
        <f>X7/26*$BC7*VLOOKUP(BT$4,DM_TI_LE!$A$5:$C$29,3,FALSE)</f>
        <v>0</v>
      </c>
      <c r="BU7" s="104">
        <f>Y7/26*$BC7*VLOOKUP(BU$4,DM_TI_LE!$A$5:$C$29,3,FALSE)</f>
        <v>0</v>
      </c>
      <c r="BV7" s="104">
        <f>Z7/26*$BC7*VLOOKUP(BV$4,DM_TI_LE!$A$5:$C$29,3,FALSE)</f>
        <v>0</v>
      </c>
      <c r="BW7" s="104">
        <f>AA7/26*$BC7*VLOOKUP(BW$4,DM_TI_LE!$A$5:$C$29,3,FALSE)</f>
        <v>0</v>
      </c>
      <c r="BX7" s="104">
        <f>AB7/26*$BC7*VLOOKUP(BX$4,DM_TI_LE!$A$5:$C$29,3,FALSE)</f>
        <v>0</v>
      </c>
      <c r="BY7" s="104">
        <f>AC7/26*$BC7*VLOOKUP(BY$4,DM_TI_LE!$A$5:$C$29,3,FALSE)</f>
        <v>0</v>
      </c>
      <c r="BZ7" s="104">
        <f>AD7/26*$BC7*VLOOKUP(BZ$4,DM_TI_LE!$A$5:$C$29,3,FALSE)</f>
        <v>0</v>
      </c>
      <c r="CA7" s="273">
        <f t="shared" si="0"/>
        <v>0</v>
      </c>
      <c r="CB7" s="104"/>
      <c r="CC7" s="274">
        <f t="shared" si="1"/>
        <v>60000000</v>
      </c>
      <c r="CD7" s="138" t="str">
        <f>VLOOKUP(B7,GD_CHUNG!$B$5:$G$480,6,FALSE)</f>
        <v>HDKX</v>
      </c>
      <c r="CE7" s="275">
        <f>VLOOKUP(CD7,DM_TI_LE!$I$12:$J$16,2,FALSE)</f>
        <v>1</v>
      </c>
    </row>
    <row r="8" spans="1:83" ht="15.75" customHeight="1" x14ac:dyDescent="0.2">
      <c r="A8" s="49">
        <v>4</v>
      </c>
      <c r="B8" s="50">
        <f>GD_CHUNG!B8</f>
        <v>10796</v>
      </c>
      <c r="C8" s="50" t="str">
        <f>GD_CHUNG!C8</f>
        <v>Trần Thị Thúy Oanh</v>
      </c>
      <c r="D8" s="50" t="str">
        <f>GD_CHUNG!D8</f>
        <v>Trưởng phòng</v>
      </c>
      <c r="E8" s="268">
        <f>VLOOKUP(B8,GD_CHAM_CONG!$C$6:$BJ$997,60,FALSE)</f>
        <v>1</v>
      </c>
      <c r="F8" s="268">
        <v>50000000</v>
      </c>
      <c r="G8" s="269">
        <f>VLOOKUP(B8,GD_CHAM_CONG!$C$6:$BD$468,36,FALSE)</f>
        <v>0</v>
      </c>
      <c r="H8" s="269">
        <f>VLOOKUP(B8,GD_CHAM_CONG!$C$6:$BD$997,37,FALSE)</f>
        <v>23</v>
      </c>
      <c r="I8" s="104">
        <f>VLOOKUP($B8,GD_CHAM_CONG!$C$6:$BF$997,38,FALSE)</f>
        <v>23</v>
      </c>
      <c r="J8" s="104">
        <f>VLOOKUP($B8,GD_CHAM_CONG!$C$6:$BF$997,39,FALSE)</f>
        <v>0</v>
      </c>
      <c r="K8" s="104">
        <f>VLOOKUP($B8,GD_CHAM_CONG!$C$6:$BF$997,40,FALSE)</f>
        <v>0</v>
      </c>
      <c r="L8" s="104">
        <f>VLOOKUP($B8,GD_CHAM_CONG!$C$6:$BF$997,41,FALSE)</f>
        <v>0</v>
      </c>
      <c r="M8" s="104">
        <f>VLOOKUP($B8,GD_CHAM_CONG!$C$6:$BF$997,42,FALSE)</f>
        <v>0</v>
      </c>
      <c r="N8" s="104">
        <f>VLOOKUP($B8,GD_CHAM_CONG!$C$6:$BF$997,43,FALSE)</f>
        <v>0</v>
      </c>
      <c r="O8" s="104">
        <f>VLOOKUP($B8,GD_CHAM_CONG!$C$6:$BF$997,44,FALSE)</f>
        <v>0</v>
      </c>
      <c r="P8" s="104">
        <f>VLOOKUP($B8,GD_CHAM_CONG!$C$6:$BF$997,45,FALSE)</f>
        <v>0</v>
      </c>
      <c r="Q8" s="104">
        <f>VLOOKUP($B8,GD_CHAM_CONG!$C$6:$BF$997,46,FALSE)</f>
        <v>0</v>
      </c>
      <c r="R8" s="104">
        <f>VLOOKUP($B8,GD_CHAM_CONG!$C$6:$BF$997,47,FALSE)</f>
        <v>0</v>
      </c>
      <c r="S8" s="104">
        <f>VLOOKUP($B8,GD_CHAM_CONG!$C$6:$BF$997,48,FALSE)</f>
        <v>0</v>
      </c>
      <c r="T8" s="104">
        <f>VLOOKUP($B8,GD_CHAM_CONG!$C$6:$BF$997,49,FALSE)</f>
        <v>0</v>
      </c>
      <c r="U8" s="104">
        <f>VLOOKUP($B8,GD_CHAM_CONG!$C$6:$BF$997,50,FALSE)</f>
        <v>0</v>
      </c>
      <c r="V8" s="104">
        <f>VLOOKUP($B8,GD_CHAM_CONG!$C$6:$BF$997,51,FALSE)</f>
        <v>0</v>
      </c>
      <c r="W8" s="104">
        <f>VLOOKUP($B8,GD_CHAM_CONG!$C$6:$BF$997,52,FALSE)</f>
        <v>0</v>
      </c>
      <c r="X8" s="104">
        <f>VLOOKUP($B8,GD_CHAM_CONG!$C$6:$BF$997,53,FALSE)</f>
        <v>0</v>
      </c>
      <c r="Y8" s="104">
        <f>VLOOKUP($B8,GD_CHAM_CONG!$C$6:$BF$997,54,FALSE)</f>
        <v>0</v>
      </c>
      <c r="Z8" s="104">
        <f>VLOOKUP($B8,GD_CHAM_CONG!$C$6:$BF$997,55,FALSE)</f>
        <v>0</v>
      </c>
      <c r="AA8" s="104">
        <f>VLOOKUP($B8,GD_CHAM_CONG!$C$6:$BF$997,56,FALSE)</f>
        <v>0</v>
      </c>
      <c r="AB8" s="104">
        <f>VLOOKUP($B8,GD_CHAM_CONG!$C$6:$BI$997,57,FALSE)</f>
        <v>0</v>
      </c>
      <c r="AC8" s="104">
        <f>VLOOKUP($B8,GD_CHAM_CONG!$C$6:$BI$997,58,FALSE)</f>
        <v>0</v>
      </c>
      <c r="AD8" s="104">
        <f>VLOOKUP($B8,GD_CHAM_CONG!$C$6:$BI$997,59,FALSE)</f>
        <v>0</v>
      </c>
      <c r="AE8" s="270">
        <f>I8/$H8*VLOOKUP(I$4,DM_TI_LE!$A$5:$B$30,2,FALSE)</f>
        <v>1</v>
      </c>
      <c r="AF8" s="270">
        <f>J8/$H8*VLOOKUP(J$4,DM_TI_LE!$A$5:$B$30,2,FALSE)</f>
        <v>0</v>
      </c>
      <c r="AG8" s="270">
        <f>K8/$H8*VLOOKUP(K$4,DM_TI_LE!$A$5:$B$30,2,FALSE)</f>
        <v>0</v>
      </c>
      <c r="AH8" s="270">
        <f>L8/$H8*VLOOKUP(L$4,DM_TI_LE!$A$5:$B$30,2,FALSE)</f>
        <v>0</v>
      </c>
      <c r="AI8" s="270">
        <f>M8/$H8*VLOOKUP(M$4,DM_TI_LE!$A$5:$B$30,2,FALSE)</f>
        <v>0</v>
      </c>
      <c r="AJ8" s="270">
        <f>N8/$H8*VLOOKUP(N$4,DM_TI_LE!$A$5:$B$30,2,FALSE)</f>
        <v>0</v>
      </c>
      <c r="AK8" s="270">
        <f>O8/$H8*VLOOKUP(O$4,DM_TI_LE!$A$5:$B$30,2,FALSE)</f>
        <v>0</v>
      </c>
      <c r="AL8" s="270">
        <f>P8/$H8*VLOOKUP(P$4,DM_TI_LE!$A$5:$B$30,2,FALSE)</f>
        <v>0</v>
      </c>
      <c r="AM8" s="270">
        <f>Q8/$H8*VLOOKUP(Q$4,DM_TI_LE!$A$5:$B$30,2,FALSE)</f>
        <v>0</v>
      </c>
      <c r="AN8" s="270">
        <f>R8/$H8*VLOOKUP(R$4,DM_TI_LE!$A$5:$B$30,2,FALSE)</f>
        <v>0</v>
      </c>
      <c r="AO8" s="270">
        <f>S8/$H8*VLOOKUP(S$4,DM_TI_LE!$A$5:$B$30,2,FALSE)</f>
        <v>0</v>
      </c>
      <c r="AP8" s="270">
        <f>T8/$H8*VLOOKUP(T$4,DM_TI_LE!$A$5:$B$30,2,FALSE)</f>
        <v>0</v>
      </c>
      <c r="AQ8" s="270">
        <f>U8/$H8*VLOOKUP(U$4,DM_TI_LE!$A$5:$B$30,2,FALSE)</f>
        <v>0</v>
      </c>
      <c r="AR8" s="270">
        <f>V8/$H8*VLOOKUP(V$4,DM_TI_LE!$A$5:$B$30,2,FALSE)</f>
        <v>0</v>
      </c>
      <c r="AS8" s="270">
        <f>W8/$H8*VLOOKUP(W$4,DM_TI_LE!$A$5:$B$30,2,FALSE)</f>
        <v>0</v>
      </c>
      <c r="AT8" s="270">
        <f>X8/$H8*VLOOKUP(X$4,DM_TI_LE!$A$5:$B$30,2,FALSE)</f>
        <v>0</v>
      </c>
      <c r="AU8" s="270">
        <f>Y8/$H8*VLOOKUP(Y$4,DM_TI_LE!$A$5:$B$30,2,FALSE)</f>
        <v>0</v>
      </c>
      <c r="AV8" s="270">
        <f>Z8/$H8*VLOOKUP(Z$4,DM_TI_LE!$A$5:$B$30,2,FALSE)</f>
        <v>0</v>
      </c>
      <c r="AW8" s="270">
        <f>AA8/$H8*VLOOKUP(AA$4,DM_TI_LE!$A$5:$B$30,2,FALSE)</f>
        <v>0</v>
      </c>
      <c r="AX8" s="270">
        <f>AB8/$H8*VLOOKUP(AB$4,DM_TI_LE!$A$5:$B$30,2,FALSE)</f>
        <v>0</v>
      </c>
      <c r="AY8" s="270">
        <f>AC8/$H8*VLOOKUP(AC$4,DM_TI_LE!$A$5:$B$30,2,FALSE)</f>
        <v>0</v>
      </c>
      <c r="AZ8" s="270">
        <f>AD8/$H8*VLOOKUP(AD$4,DM_TI_LE!$A$5:$B$30,2,FALSE)</f>
        <v>0</v>
      </c>
      <c r="BA8" s="271">
        <v>50000000</v>
      </c>
      <c r="BB8" s="104"/>
      <c r="BC8" s="110">
        <f>VLOOKUP(B8,GD_LCD_HS_LNS!$B$4:$E$1000,4,FALSE)</f>
        <v>8603000</v>
      </c>
      <c r="BD8" s="104"/>
      <c r="BE8" s="104">
        <f>I8/26*$BC8*VLOOKUP(BE$4,DM_TI_LE!$A$5:$C$29,3,FALSE)</f>
        <v>0</v>
      </c>
      <c r="BF8" s="104">
        <f>J8/26*$BC8*VLOOKUP(BF$4,DM_TI_LE!$A$5:$C$29,3,FALSE)</f>
        <v>0</v>
      </c>
      <c r="BG8" s="104">
        <f>K8/26*$BC8*VLOOKUP(BG$4,DM_TI_LE!$A$5:$C$29,3,FALSE)</f>
        <v>0</v>
      </c>
      <c r="BH8" s="104">
        <f>L8/26*$BC8*VLOOKUP(BH$4,DM_TI_LE!$A$5:$C$29,3,FALSE)</f>
        <v>0</v>
      </c>
      <c r="BI8" s="104">
        <f>M8/26*$BC8*VLOOKUP(BI$4,DM_TI_LE!$A$5:$C$29,3,FALSE)</f>
        <v>0</v>
      </c>
      <c r="BJ8" s="104">
        <f>N8/26*$BC8*VLOOKUP(BJ$4,DM_TI_LE!$A$5:$C$29,3,FALSE)</f>
        <v>0</v>
      </c>
      <c r="BK8" s="104">
        <f>O8/26*$BC8*VLOOKUP(BK$4,DM_TI_LE!$A$5:$C$29,3,FALSE)</f>
        <v>0</v>
      </c>
      <c r="BL8" s="104">
        <f>P8/26*$BC8*VLOOKUP(BL$4,DM_TI_LE!$A$5:$C$29,3,FALSE)</f>
        <v>0</v>
      </c>
      <c r="BM8" s="104">
        <f>Q8/26*$BC8*VLOOKUP(BM$4,DM_TI_LE!$A$5:$C$29,3,FALSE)</f>
        <v>0</v>
      </c>
      <c r="BN8" s="104">
        <f>R8/26*$BC8*VLOOKUP(BN$4,DM_TI_LE!$A$5:$C$29,3,FALSE)</f>
        <v>0</v>
      </c>
      <c r="BO8" s="104">
        <f>S8/26*$BC8*VLOOKUP(BO$4,DM_TI_LE!$A$5:$C$29,3,FALSE)</f>
        <v>0</v>
      </c>
      <c r="BP8" s="104">
        <f>T8/26*$BC8*VLOOKUP(BP$4,DM_TI_LE!$A$5:$C$29,3,FALSE)</f>
        <v>0</v>
      </c>
      <c r="BQ8" s="104">
        <f>U8/26*$BC8*VLOOKUP(BQ$4,DM_TI_LE!$A$5:$C$29,3,FALSE)</f>
        <v>0</v>
      </c>
      <c r="BR8" s="104">
        <f>V8/26*$BC8*VLOOKUP(BR$4,DM_TI_LE!$A$5:$C$29,3,FALSE)</f>
        <v>0</v>
      </c>
      <c r="BS8" s="104">
        <f>W8/26*$BC8*VLOOKUP(BS$4,DM_TI_LE!$A$5:$C$29,3,FALSE)</f>
        <v>0</v>
      </c>
      <c r="BT8" s="104">
        <f>X8/26*$BC8*VLOOKUP(BT$4,DM_TI_LE!$A$5:$C$29,3,FALSE)</f>
        <v>0</v>
      </c>
      <c r="BU8" s="104">
        <f>Y8/26*$BC8*VLOOKUP(BU$4,DM_TI_LE!$A$5:$C$29,3,FALSE)</f>
        <v>0</v>
      </c>
      <c r="BV8" s="104">
        <f>Z8/26*$BC8*VLOOKUP(BV$4,DM_TI_LE!$A$5:$C$29,3,FALSE)</f>
        <v>0</v>
      </c>
      <c r="BW8" s="104">
        <f>AA8/26*$BC8*VLOOKUP(BW$4,DM_TI_LE!$A$5:$C$29,3,FALSE)</f>
        <v>0</v>
      </c>
      <c r="BX8" s="104">
        <f>AB8/26*$BC8*VLOOKUP(BX$4,DM_TI_LE!$A$5:$C$29,3,FALSE)</f>
        <v>0</v>
      </c>
      <c r="BY8" s="104">
        <f>AC8/26*$BC8*VLOOKUP(BY$4,DM_TI_LE!$A$5:$C$29,3,FALSE)</f>
        <v>0</v>
      </c>
      <c r="BZ8" s="104">
        <f>AD8/26*$BC8*VLOOKUP(BZ$4,DM_TI_LE!$A$5:$C$29,3,FALSE)</f>
        <v>0</v>
      </c>
      <c r="CA8" s="273">
        <f t="shared" si="0"/>
        <v>0</v>
      </c>
      <c r="CB8" s="104"/>
      <c r="CC8" s="274">
        <f t="shared" si="1"/>
        <v>50000000</v>
      </c>
      <c r="CD8" s="138" t="str">
        <f>VLOOKUP(B8,GD_CHUNG!$B$5:$G$480,6,FALSE)</f>
        <v>HDKX</v>
      </c>
      <c r="CE8" s="275">
        <f>VLOOKUP(CD8,DM_TI_LE!$I$12:$J$16,2,FALSE)</f>
        <v>1</v>
      </c>
    </row>
    <row r="9" spans="1:83" ht="15.75" customHeight="1" x14ac:dyDescent="0.2">
      <c r="A9" s="49">
        <v>5</v>
      </c>
      <c r="B9" s="50">
        <f>GD_CHUNG!B9</f>
        <v>10555</v>
      </c>
      <c r="C9" s="50" t="str">
        <f>GD_CHUNG!C9</f>
        <v>Nguyễn Ngọc Nguyên</v>
      </c>
      <c r="D9" s="50" t="str">
        <f>GD_CHUNG!D9</f>
        <v>Trưởng phòng</v>
      </c>
      <c r="E9" s="268">
        <f>VLOOKUP(B9,GD_CHAM_CONG!$C$6:$BJ$997,60,FALSE)</f>
        <v>1</v>
      </c>
      <c r="F9" s="268">
        <f>VLOOKUP(B9,GD_LCD_HS_LNS!$B$4:$F$1000,5,FALSE)</f>
        <v>6.33</v>
      </c>
      <c r="G9" s="269">
        <f>VLOOKUP(B9,GD_CHAM_CONG!$C$6:$BD$468,36,FALSE)</f>
        <v>0</v>
      </c>
      <c r="H9" s="269">
        <f>VLOOKUP(B9,GD_CHAM_CONG!$C$6:$BD$997,37,FALSE)</f>
        <v>23</v>
      </c>
      <c r="I9" s="104">
        <f>VLOOKUP($B9,GD_CHAM_CONG!$C$6:$BF$997,38,FALSE)</f>
        <v>23</v>
      </c>
      <c r="J9" s="104">
        <f>VLOOKUP($B9,GD_CHAM_CONG!$C$6:$BF$997,39,FALSE)</f>
        <v>0</v>
      </c>
      <c r="K9" s="104">
        <f>VLOOKUP($B9,GD_CHAM_CONG!$C$6:$BF$997,40,FALSE)</f>
        <v>0</v>
      </c>
      <c r="L9" s="104">
        <f>VLOOKUP($B9,GD_CHAM_CONG!$C$6:$BF$997,41,FALSE)</f>
        <v>0</v>
      </c>
      <c r="M9" s="104">
        <f>VLOOKUP($B9,GD_CHAM_CONG!$C$6:$BF$997,42,FALSE)</f>
        <v>0</v>
      </c>
      <c r="N9" s="104">
        <f>VLOOKUP($B9,GD_CHAM_CONG!$C$6:$BF$997,43,FALSE)</f>
        <v>0</v>
      </c>
      <c r="O9" s="104">
        <f>VLOOKUP($B9,GD_CHAM_CONG!$C$6:$BF$997,44,FALSE)</f>
        <v>0</v>
      </c>
      <c r="P9" s="104">
        <f>VLOOKUP($B9,GD_CHAM_CONG!$C$6:$BF$997,45,FALSE)</f>
        <v>0</v>
      </c>
      <c r="Q9" s="104">
        <f>VLOOKUP($B9,GD_CHAM_CONG!$C$6:$BF$997,46,FALSE)</f>
        <v>0</v>
      </c>
      <c r="R9" s="104">
        <f>VLOOKUP($B9,GD_CHAM_CONG!$C$6:$BF$997,47,FALSE)</f>
        <v>0</v>
      </c>
      <c r="S9" s="104">
        <f>VLOOKUP($B9,GD_CHAM_CONG!$C$6:$BF$997,48,FALSE)</f>
        <v>0</v>
      </c>
      <c r="T9" s="104">
        <f>VLOOKUP($B9,GD_CHAM_CONG!$C$6:$BF$997,49,FALSE)</f>
        <v>0</v>
      </c>
      <c r="U9" s="104">
        <f>VLOOKUP($B9,GD_CHAM_CONG!$C$6:$BF$997,50,FALSE)</f>
        <v>0</v>
      </c>
      <c r="V9" s="104">
        <f>VLOOKUP($B9,GD_CHAM_CONG!$C$6:$BF$997,51,FALSE)</f>
        <v>0</v>
      </c>
      <c r="W9" s="104">
        <f>VLOOKUP($B9,GD_CHAM_CONG!$C$6:$BF$997,52,FALSE)</f>
        <v>0</v>
      </c>
      <c r="X9" s="104">
        <f>VLOOKUP($B9,GD_CHAM_CONG!$C$6:$BF$997,53,FALSE)</f>
        <v>0</v>
      </c>
      <c r="Y9" s="104">
        <f>VLOOKUP($B9,GD_CHAM_CONG!$C$6:$BF$997,54,FALSE)</f>
        <v>0</v>
      </c>
      <c r="Z9" s="104">
        <f>VLOOKUP($B9,GD_CHAM_CONG!$C$6:$BF$997,55,FALSE)</f>
        <v>0</v>
      </c>
      <c r="AA9" s="104">
        <f>VLOOKUP($B9,GD_CHAM_CONG!$C$6:$BF$997,56,FALSE)</f>
        <v>0</v>
      </c>
      <c r="AB9" s="104">
        <f>VLOOKUP($B9,GD_CHAM_CONG!$C$6:$BI$997,57,FALSE)</f>
        <v>0</v>
      </c>
      <c r="AC9" s="104">
        <f>VLOOKUP($B9,GD_CHAM_CONG!$C$6:$BI$997,58,FALSE)</f>
        <v>0</v>
      </c>
      <c r="AD9" s="104">
        <f>VLOOKUP($B9,GD_CHAM_CONG!$C$6:$BI$997,59,FALSE)</f>
        <v>0</v>
      </c>
      <c r="AE9" s="270">
        <f>I9/$H9*VLOOKUP(I$4,DM_TI_LE!$A$5:$B$30,2,FALSE)</f>
        <v>1</v>
      </c>
      <c r="AF9" s="270">
        <f>J9/$H9*VLOOKUP(J$4,DM_TI_LE!$A$5:$B$30,2,FALSE)</f>
        <v>0</v>
      </c>
      <c r="AG9" s="270">
        <f>K9/$H9*VLOOKUP(K$4,DM_TI_LE!$A$5:$B$30,2,FALSE)</f>
        <v>0</v>
      </c>
      <c r="AH9" s="270">
        <f>L9/$H9*VLOOKUP(L$4,DM_TI_LE!$A$5:$B$30,2,FALSE)</f>
        <v>0</v>
      </c>
      <c r="AI9" s="270">
        <f>M9/$H9*VLOOKUP(M$4,DM_TI_LE!$A$5:$B$30,2,FALSE)</f>
        <v>0</v>
      </c>
      <c r="AJ9" s="270">
        <f>N9/$H9*VLOOKUP(N$4,DM_TI_LE!$A$5:$B$30,2,FALSE)</f>
        <v>0</v>
      </c>
      <c r="AK9" s="270">
        <f>O9/$H9*VLOOKUP(O$4,DM_TI_LE!$A$5:$B$30,2,FALSE)</f>
        <v>0</v>
      </c>
      <c r="AL9" s="270">
        <f>P9/$H9*VLOOKUP(P$4,DM_TI_LE!$A$5:$B$30,2,FALSE)</f>
        <v>0</v>
      </c>
      <c r="AM9" s="270">
        <f>Q9/$H9*VLOOKUP(Q$4,DM_TI_LE!$A$5:$B$30,2,FALSE)</f>
        <v>0</v>
      </c>
      <c r="AN9" s="270">
        <f>R9/$H9*VLOOKUP(R$4,DM_TI_LE!$A$5:$B$30,2,FALSE)</f>
        <v>0</v>
      </c>
      <c r="AO9" s="270">
        <f>S9/$H9*VLOOKUP(S$4,DM_TI_LE!$A$5:$B$30,2,FALSE)</f>
        <v>0</v>
      </c>
      <c r="AP9" s="270">
        <f>T9/$H9*VLOOKUP(T$4,DM_TI_LE!$A$5:$B$30,2,FALSE)</f>
        <v>0</v>
      </c>
      <c r="AQ9" s="270">
        <f>U9/$H9*VLOOKUP(U$4,DM_TI_LE!$A$5:$B$30,2,FALSE)</f>
        <v>0</v>
      </c>
      <c r="AR9" s="270">
        <f>V9/$H9*VLOOKUP(V$4,DM_TI_LE!$A$5:$B$30,2,FALSE)</f>
        <v>0</v>
      </c>
      <c r="AS9" s="270">
        <f>W9/$H9*VLOOKUP(W$4,DM_TI_LE!$A$5:$B$30,2,FALSE)</f>
        <v>0</v>
      </c>
      <c r="AT9" s="270">
        <f>X9/$H9*VLOOKUP(X$4,DM_TI_LE!$A$5:$B$30,2,FALSE)</f>
        <v>0</v>
      </c>
      <c r="AU9" s="270">
        <f>Y9/$H9*VLOOKUP(Y$4,DM_TI_LE!$A$5:$B$30,2,FALSE)</f>
        <v>0</v>
      </c>
      <c r="AV9" s="270">
        <f>Z9/$H9*VLOOKUP(Z$4,DM_TI_LE!$A$5:$B$30,2,FALSE)</f>
        <v>0</v>
      </c>
      <c r="AW9" s="270">
        <f>AA9/$H9*VLOOKUP(AA$4,DM_TI_LE!$A$5:$B$30,2,FALSE)</f>
        <v>0</v>
      </c>
      <c r="AX9" s="270">
        <f>AB9/$H9*VLOOKUP(AB$4,DM_TI_LE!$A$5:$B$30,2,FALSE)</f>
        <v>0</v>
      </c>
      <c r="AY9" s="270">
        <f>AC9/$H9*VLOOKUP(AC$4,DM_TI_LE!$A$5:$B$30,2,FALSE)</f>
        <v>0</v>
      </c>
      <c r="AZ9" s="270">
        <f>AD9/$H9*VLOOKUP(AD$4,DM_TI_LE!$A$5:$B$30,2,FALSE)</f>
        <v>0</v>
      </c>
      <c r="BA9" s="284">
        <f>IF(CD9="HDHV",DM_TI_LE!$K$12*I9, SUM(AE9:AW9)*F9*E9*DM_HE_SO_LUONG_NS!$D$1*CE9)</f>
        <v>28485000</v>
      </c>
      <c r="BB9" s="104"/>
      <c r="BC9" s="110">
        <f>VLOOKUP(B9,GD_LCD_HS_LNS!$B$4:$E$1000,4,FALSE)</f>
        <v>5503000</v>
      </c>
      <c r="BD9" s="104"/>
      <c r="BE9" s="104">
        <f>I9/26*$BC9*VLOOKUP(BE$4,DM_TI_LE!$A$5:$C$29,3,FALSE)</f>
        <v>0</v>
      </c>
      <c r="BF9" s="104">
        <f>J9/26*$BC9*VLOOKUP(BF$4,DM_TI_LE!$A$5:$C$29,3,FALSE)</f>
        <v>0</v>
      </c>
      <c r="BG9" s="104">
        <f>K9/26*$BC9*VLOOKUP(BG$4,DM_TI_LE!$A$5:$C$29,3,FALSE)</f>
        <v>0</v>
      </c>
      <c r="BH9" s="104">
        <f>L9/26*$BC9*VLOOKUP(BH$4,DM_TI_LE!$A$5:$C$29,3,FALSE)</f>
        <v>0</v>
      </c>
      <c r="BI9" s="104">
        <f>M9/26*$BC9*VLOOKUP(BI$4,DM_TI_LE!$A$5:$C$29,3,FALSE)</f>
        <v>0</v>
      </c>
      <c r="BJ9" s="104">
        <f>N9/26*$BC9*VLOOKUP(BJ$4,DM_TI_LE!$A$5:$C$29,3,FALSE)</f>
        <v>0</v>
      </c>
      <c r="BK9" s="104">
        <f>O9/26*$BC9*VLOOKUP(BK$4,DM_TI_LE!$A$5:$C$29,3,FALSE)</f>
        <v>0</v>
      </c>
      <c r="BL9" s="104">
        <f>P9/26*$BC9*VLOOKUP(BL$4,DM_TI_LE!$A$5:$C$29,3,FALSE)</f>
        <v>0</v>
      </c>
      <c r="BM9" s="104">
        <f>Q9/26*$BC9*VLOOKUP(BM$4,DM_TI_LE!$A$5:$C$29,3,FALSE)</f>
        <v>0</v>
      </c>
      <c r="BN9" s="104">
        <f>R9/26*$BC9*VLOOKUP(BN$4,DM_TI_LE!$A$5:$C$29,3,FALSE)</f>
        <v>0</v>
      </c>
      <c r="BO9" s="104">
        <f>S9/26*$BC9*VLOOKUP(BO$4,DM_TI_LE!$A$5:$C$29,3,FALSE)</f>
        <v>0</v>
      </c>
      <c r="BP9" s="104">
        <f>T9/26*$BC9*VLOOKUP(BP$4,DM_TI_LE!$A$5:$C$29,3,FALSE)</f>
        <v>0</v>
      </c>
      <c r="BQ9" s="104">
        <f>U9/26*$BC9*VLOOKUP(BQ$4,DM_TI_LE!$A$5:$C$29,3,FALSE)</f>
        <v>0</v>
      </c>
      <c r="BR9" s="104">
        <f>V9/26*$BC9*VLOOKUP(BR$4,DM_TI_LE!$A$5:$C$29,3,FALSE)</f>
        <v>0</v>
      </c>
      <c r="BS9" s="104">
        <f>W9/26*$BC9*VLOOKUP(BS$4,DM_TI_LE!$A$5:$C$29,3,FALSE)</f>
        <v>0</v>
      </c>
      <c r="BT9" s="104">
        <f>X9/26*$BC9*VLOOKUP(BT$4,DM_TI_LE!$A$5:$C$29,3,FALSE)</f>
        <v>0</v>
      </c>
      <c r="BU9" s="104">
        <f>Y9/26*$BC9*VLOOKUP(BU$4,DM_TI_LE!$A$5:$C$29,3,FALSE)</f>
        <v>0</v>
      </c>
      <c r="BV9" s="104">
        <f>Z9/26*$BC9*VLOOKUP(BV$4,DM_TI_LE!$A$5:$C$29,3,FALSE)</f>
        <v>0</v>
      </c>
      <c r="BW9" s="104">
        <f>AA9/26*$BC9*VLOOKUP(BW$4,DM_TI_LE!$A$5:$C$29,3,FALSE)</f>
        <v>0</v>
      </c>
      <c r="BX9" s="104">
        <f>AB9/26*$BC9*VLOOKUP(BX$4,DM_TI_LE!$A$5:$C$29,3,FALSE)</f>
        <v>0</v>
      </c>
      <c r="BY9" s="104">
        <f>AC9/26*$BC9*VLOOKUP(BY$4,DM_TI_LE!$A$5:$C$29,3,FALSE)</f>
        <v>0</v>
      </c>
      <c r="BZ9" s="104">
        <f>AD9/26*$BC9*VLOOKUP(BZ$4,DM_TI_LE!$A$5:$C$29,3,FALSE)</f>
        <v>0</v>
      </c>
      <c r="CA9" s="273">
        <f t="shared" si="0"/>
        <v>0</v>
      </c>
      <c r="CB9" s="104"/>
      <c r="CC9" s="274">
        <f t="shared" si="1"/>
        <v>28485000</v>
      </c>
      <c r="CD9" s="138" t="str">
        <f>VLOOKUP(B9,GD_CHUNG!$B$5:$G$480,6,FALSE)</f>
        <v>HDKX</v>
      </c>
      <c r="CE9" s="275">
        <f>VLOOKUP(CD9,DM_TI_LE!$I$12:$J$16,2,FALSE)</f>
        <v>1</v>
      </c>
    </row>
    <row r="10" spans="1:83" ht="15.75" customHeight="1" x14ac:dyDescent="0.2">
      <c r="A10" s="49">
        <v>6</v>
      </c>
      <c r="B10" s="50">
        <f>GD_CHUNG!B10</f>
        <v>10554</v>
      </c>
      <c r="C10" s="50" t="str">
        <f>GD_CHUNG!C10</f>
        <v>Nguyễn Đình Tuyến</v>
      </c>
      <c r="D10" s="50" t="str">
        <f>GD_CHUNG!D10</f>
        <v>Phó Trưởng Phòng</v>
      </c>
      <c r="E10" s="268">
        <f>VLOOKUP(B10,GD_CHAM_CONG!$C$6:$BJ$997,60,FALSE)</f>
        <v>1</v>
      </c>
      <c r="F10" s="268">
        <f>VLOOKUP(B10,GD_LCD_HS_LNS!$B$4:$F$1000,5,FALSE)</f>
        <v>5.19</v>
      </c>
      <c r="G10" s="269">
        <f>VLOOKUP(B10,GD_CHAM_CONG!$C$6:$BD$468,36,FALSE)</f>
        <v>0</v>
      </c>
      <c r="H10" s="269">
        <f>VLOOKUP(B10,GD_CHAM_CONG!$C$6:$BD$997,37,FALSE)</f>
        <v>23</v>
      </c>
      <c r="I10" s="104">
        <f>VLOOKUP($B10,GD_CHAM_CONG!$C$6:$BF$997,38,FALSE)</f>
        <v>23</v>
      </c>
      <c r="J10" s="104">
        <f>VLOOKUP($B10,GD_CHAM_CONG!$C$6:$BF$997,39,FALSE)</f>
        <v>0</v>
      </c>
      <c r="K10" s="104">
        <f>VLOOKUP($B10,GD_CHAM_CONG!$C$6:$BF$997,40,FALSE)</f>
        <v>0</v>
      </c>
      <c r="L10" s="104">
        <f>VLOOKUP($B10,GD_CHAM_CONG!$C$6:$BF$997,41,FALSE)</f>
        <v>0</v>
      </c>
      <c r="M10" s="104">
        <f>VLOOKUP($B10,GD_CHAM_CONG!$C$6:$BF$997,42,FALSE)</f>
        <v>0</v>
      </c>
      <c r="N10" s="104">
        <f>VLOOKUP($B10,GD_CHAM_CONG!$C$6:$BF$997,43,FALSE)</f>
        <v>0</v>
      </c>
      <c r="O10" s="104">
        <f>VLOOKUP($B10,GD_CHAM_CONG!$C$6:$BF$997,44,FALSE)</f>
        <v>0</v>
      </c>
      <c r="P10" s="104">
        <f>VLOOKUP($B10,GD_CHAM_CONG!$C$6:$BF$997,45,FALSE)</f>
        <v>0</v>
      </c>
      <c r="Q10" s="104">
        <f>VLOOKUP($B10,GD_CHAM_CONG!$C$6:$BF$997,46,FALSE)</f>
        <v>0</v>
      </c>
      <c r="R10" s="104">
        <f>VLOOKUP($B10,GD_CHAM_CONG!$C$6:$BF$997,47,FALSE)</f>
        <v>0</v>
      </c>
      <c r="S10" s="104">
        <f>VLOOKUP($B10,GD_CHAM_CONG!$C$6:$BF$997,48,FALSE)</f>
        <v>0</v>
      </c>
      <c r="T10" s="104">
        <f>VLOOKUP($B10,GD_CHAM_CONG!$C$6:$BF$997,49,FALSE)</f>
        <v>0</v>
      </c>
      <c r="U10" s="104">
        <f>VLOOKUP($B10,GD_CHAM_CONG!$C$6:$BF$997,50,FALSE)</f>
        <v>0</v>
      </c>
      <c r="V10" s="104">
        <f>VLOOKUP($B10,GD_CHAM_CONG!$C$6:$BF$997,51,FALSE)</f>
        <v>0</v>
      </c>
      <c r="W10" s="104">
        <f>VLOOKUP($B10,GD_CHAM_CONG!$C$6:$BF$997,52,FALSE)</f>
        <v>0</v>
      </c>
      <c r="X10" s="104">
        <f>VLOOKUP($B10,GD_CHAM_CONG!$C$6:$BF$997,53,FALSE)</f>
        <v>0</v>
      </c>
      <c r="Y10" s="104">
        <f>VLOOKUP($B10,GD_CHAM_CONG!$C$6:$BF$997,54,FALSE)</f>
        <v>0</v>
      </c>
      <c r="Z10" s="104">
        <f>VLOOKUP($B10,GD_CHAM_CONG!$C$6:$BF$997,55,FALSE)</f>
        <v>0</v>
      </c>
      <c r="AA10" s="104">
        <f>VLOOKUP($B10,GD_CHAM_CONG!$C$6:$BF$997,56,FALSE)</f>
        <v>0</v>
      </c>
      <c r="AB10" s="104">
        <f>VLOOKUP($B10,GD_CHAM_CONG!$C$6:$BI$997,57,FALSE)</f>
        <v>0</v>
      </c>
      <c r="AC10" s="104">
        <f>VLOOKUP($B10,GD_CHAM_CONG!$C$6:$BI$997,58,FALSE)</f>
        <v>0</v>
      </c>
      <c r="AD10" s="104">
        <f>VLOOKUP($B10,GD_CHAM_CONG!$C$6:$BI$997,59,FALSE)</f>
        <v>0</v>
      </c>
      <c r="AE10" s="270">
        <f>I10/$H10*VLOOKUP(I$4,DM_TI_LE!$A$5:$B$30,2,FALSE)</f>
        <v>1</v>
      </c>
      <c r="AF10" s="270">
        <f>J10/$H10*VLOOKUP(J$4,DM_TI_LE!$A$5:$B$30,2,FALSE)</f>
        <v>0</v>
      </c>
      <c r="AG10" s="270">
        <f>K10/$H10*VLOOKUP(K$4,DM_TI_LE!$A$5:$B$30,2,FALSE)</f>
        <v>0</v>
      </c>
      <c r="AH10" s="270">
        <f>L10/$H10*VLOOKUP(L$4,DM_TI_LE!$A$5:$B$30,2,FALSE)</f>
        <v>0</v>
      </c>
      <c r="AI10" s="270">
        <f>M10/$H10*VLOOKUP(M$4,DM_TI_LE!$A$5:$B$30,2,FALSE)</f>
        <v>0</v>
      </c>
      <c r="AJ10" s="270">
        <f>N10/$H10*VLOOKUP(N$4,DM_TI_LE!$A$5:$B$30,2,FALSE)</f>
        <v>0</v>
      </c>
      <c r="AK10" s="270">
        <f>O10/$H10*VLOOKUP(O$4,DM_TI_LE!$A$5:$B$30,2,FALSE)</f>
        <v>0</v>
      </c>
      <c r="AL10" s="270">
        <f>P10/$H10*VLOOKUP(P$4,DM_TI_LE!$A$5:$B$30,2,FALSE)</f>
        <v>0</v>
      </c>
      <c r="AM10" s="270">
        <f>Q10/$H10*VLOOKUP(Q$4,DM_TI_LE!$A$5:$B$30,2,FALSE)</f>
        <v>0</v>
      </c>
      <c r="AN10" s="270">
        <f>R10/$H10*VLOOKUP(R$4,DM_TI_LE!$A$5:$B$30,2,FALSE)</f>
        <v>0</v>
      </c>
      <c r="AO10" s="270">
        <f>S10/$H10*VLOOKUP(S$4,DM_TI_LE!$A$5:$B$30,2,FALSE)</f>
        <v>0</v>
      </c>
      <c r="AP10" s="270">
        <f>T10/$H10*VLOOKUP(T$4,DM_TI_LE!$A$5:$B$30,2,FALSE)</f>
        <v>0</v>
      </c>
      <c r="AQ10" s="270">
        <f>U10/$H10*VLOOKUP(U$4,DM_TI_LE!$A$5:$B$30,2,FALSE)</f>
        <v>0</v>
      </c>
      <c r="AR10" s="270">
        <f>V10/$H10*VLOOKUP(V$4,DM_TI_LE!$A$5:$B$30,2,FALSE)</f>
        <v>0</v>
      </c>
      <c r="AS10" s="270">
        <f>W10/$H10*VLOOKUP(W$4,DM_TI_LE!$A$5:$B$30,2,FALSE)</f>
        <v>0</v>
      </c>
      <c r="AT10" s="270">
        <f>X10/$H10*VLOOKUP(X$4,DM_TI_LE!$A$5:$B$30,2,FALSE)</f>
        <v>0</v>
      </c>
      <c r="AU10" s="270">
        <f>Y10/$H10*VLOOKUP(Y$4,DM_TI_LE!$A$5:$B$30,2,FALSE)</f>
        <v>0</v>
      </c>
      <c r="AV10" s="270">
        <f>Z10/$H10*VLOOKUP(Z$4,DM_TI_LE!$A$5:$B$30,2,FALSE)</f>
        <v>0</v>
      </c>
      <c r="AW10" s="270">
        <f>AA10/$H10*VLOOKUP(AA$4,DM_TI_LE!$A$5:$B$30,2,FALSE)</f>
        <v>0</v>
      </c>
      <c r="AX10" s="270">
        <f>AB10/$H10*VLOOKUP(AB$4,DM_TI_LE!$A$5:$B$30,2,FALSE)</f>
        <v>0</v>
      </c>
      <c r="AY10" s="270">
        <f>AC10/$H10*VLOOKUP(AC$4,DM_TI_LE!$A$5:$B$30,2,FALSE)</f>
        <v>0</v>
      </c>
      <c r="AZ10" s="270">
        <f>AD10/$H10*VLOOKUP(AD$4,DM_TI_LE!$A$5:$B$30,2,FALSE)</f>
        <v>0</v>
      </c>
      <c r="BA10" s="284">
        <f>IF(CD10="HDHV",DM_TI_LE!$K$12*I10, SUM(AE10:AW10)*F10*E10*DM_HE_SO_LUONG_NS!$D$1*CE10)</f>
        <v>23355000</v>
      </c>
      <c r="BB10" s="104"/>
      <c r="BC10" s="110">
        <f>VLOOKUP(B10,GD_LCD_HS_LNS!$B$4:$E$1000,4,FALSE)</f>
        <v>5309000</v>
      </c>
      <c r="BD10" s="104"/>
      <c r="BE10" s="104">
        <f>I10/26*$BC10*VLOOKUP(BE$4,DM_TI_LE!$A$5:$C$29,3,FALSE)</f>
        <v>0</v>
      </c>
      <c r="BF10" s="104">
        <f>J10/26*$BC10*VLOOKUP(BF$4,DM_TI_LE!$A$5:$C$29,3,FALSE)</f>
        <v>0</v>
      </c>
      <c r="BG10" s="104">
        <f>K10/26*$BC10*VLOOKUP(BG$4,DM_TI_LE!$A$5:$C$29,3,FALSE)</f>
        <v>0</v>
      </c>
      <c r="BH10" s="104">
        <f>L10/26*$BC10*VLOOKUP(BH$4,DM_TI_LE!$A$5:$C$29,3,FALSE)</f>
        <v>0</v>
      </c>
      <c r="BI10" s="104">
        <f>M10/26*$BC10*VLOOKUP(BI$4,DM_TI_LE!$A$5:$C$29,3,FALSE)</f>
        <v>0</v>
      </c>
      <c r="BJ10" s="104">
        <f>N10/26*$BC10*VLOOKUP(BJ$4,DM_TI_LE!$A$5:$C$29,3,FALSE)</f>
        <v>0</v>
      </c>
      <c r="BK10" s="104">
        <f>O10/26*$BC10*VLOOKUP(BK$4,DM_TI_LE!$A$5:$C$29,3,FALSE)</f>
        <v>0</v>
      </c>
      <c r="BL10" s="104">
        <f>P10/26*$BC10*VLOOKUP(BL$4,DM_TI_LE!$A$5:$C$29,3,FALSE)</f>
        <v>0</v>
      </c>
      <c r="BM10" s="104">
        <f>Q10/26*$BC10*VLOOKUP(BM$4,DM_TI_LE!$A$5:$C$29,3,FALSE)</f>
        <v>0</v>
      </c>
      <c r="BN10" s="104">
        <f>R10/26*$BC10*VLOOKUP(BN$4,DM_TI_LE!$A$5:$C$29,3,FALSE)</f>
        <v>0</v>
      </c>
      <c r="BO10" s="104">
        <f>S10/26*$BC10*VLOOKUP(BO$4,DM_TI_LE!$A$5:$C$29,3,FALSE)</f>
        <v>0</v>
      </c>
      <c r="BP10" s="104">
        <f>T10/26*$BC10*VLOOKUP(BP$4,DM_TI_LE!$A$5:$C$29,3,FALSE)</f>
        <v>0</v>
      </c>
      <c r="BQ10" s="104">
        <f>U10/26*$BC10*VLOOKUP(BQ$4,DM_TI_LE!$A$5:$C$29,3,FALSE)</f>
        <v>0</v>
      </c>
      <c r="BR10" s="104">
        <f>V10/26*$BC10*VLOOKUP(BR$4,DM_TI_LE!$A$5:$C$29,3,FALSE)</f>
        <v>0</v>
      </c>
      <c r="BS10" s="104">
        <f>W10/26*$BC10*VLOOKUP(BS$4,DM_TI_LE!$A$5:$C$29,3,FALSE)</f>
        <v>0</v>
      </c>
      <c r="BT10" s="104">
        <f>X10/26*$BC10*VLOOKUP(BT$4,DM_TI_LE!$A$5:$C$29,3,FALSE)</f>
        <v>0</v>
      </c>
      <c r="BU10" s="104">
        <f>Y10/26*$BC10*VLOOKUP(BU$4,DM_TI_LE!$A$5:$C$29,3,FALSE)</f>
        <v>0</v>
      </c>
      <c r="BV10" s="104">
        <f>Z10/26*$BC10*VLOOKUP(BV$4,DM_TI_LE!$A$5:$C$29,3,FALSE)</f>
        <v>0</v>
      </c>
      <c r="BW10" s="104">
        <f>AA10/26*$BC10*VLOOKUP(BW$4,DM_TI_LE!$A$5:$C$29,3,FALSE)</f>
        <v>0</v>
      </c>
      <c r="BX10" s="104">
        <f>AB10/26*$BC10*VLOOKUP(BX$4,DM_TI_LE!$A$5:$C$29,3,FALSE)</f>
        <v>0</v>
      </c>
      <c r="BY10" s="104">
        <f>AC10/26*$BC10*VLOOKUP(BY$4,DM_TI_LE!$A$5:$C$29,3,FALSE)</f>
        <v>0</v>
      </c>
      <c r="BZ10" s="104">
        <f>AD10/26*$BC10*VLOOKUP(BZ$4,DM_TI_LE!$A$5:$C$29,3,FALSE)</f>
        <v>0</v>
      </c>
      <c r="CA10" s="273">
        <f t="shared" si="0"/>
        <v>0</v>
      </c>
      <c r="CB10" s="104"/>
      <c r="CC10" s="274">
        <f t="shared" si="1"/>
        <v>23355000</v>
      </c>
      <c r="CD10" s="138" t="str">
        <f>VLOOKUP(B10,GD_CHUNG!$B$5:$G$480,6,FALSE)</f>
        <v>HDKX</v>
      </c>
      <c r="CE10" s="275">
        <f>VLOOKUP(CD10,DM_TI_LE!$I$12:$J$16,2,FALSE)</f>
        <v>1</v>
      </c>
    </row>
    <row r="11" spans="1:83" ht="15.75" customHeight="1" x14ac:dyDescent="0.2">
      <c r="A11" s="49">
        <v>7</v>
      </c>
      <c r="B11" s="50">
        <f>GD_CHUNG!B11</f>
        <v>10534</v>
      </c>
      <c r="C11" s="50" t="str">
        <f>GD_CHUNG!C11</f>
        <v>Nguyễn Tiến Hải</v>
      </c>
      <c r="D11" s="50" t="str">
        <f>GD_CHUNG!D11</f>
        <v>KS CNTT</v>
      </c>
      <c r="E11" s="268">
        <f>VLOOKUP(B11,GD_CHAM_CONG!$C$6:$BJ$997,60,FALSE)</f>
        <v>1</v>
      </c>
      <c r="F11" s="268">
        <f>VLOOKUP(B11,GD_LCD_HS_LNS!$B$4:$F$1000,5,FALSE)</f>
        <v>2.76</v>
      </c>
      <c r="G11" s="269">
        <f>VLOOKUP(B11,GD_CHAM_CONG!$C$6:$BD$468,36,FALSE)</f>
        <v>0</v>
      </c>
      <c r="H11" s="269">
        <f>VLOOKUP(B11,GD_CHAM_CONG!$C$6:$BD$997,37,FALSE)</f>
        <v>27</v>
      </c>
      <c r="I11" s="104">
        <f>VLOOKUP($B11,GD_CHAM_CONG!$C$6:$BF$997,38,FALSE)</f>
        <v>27</v>
      </c>
      <c r="J11" s="104">
        <f>VLOOKUP($B11,GD_CHAM_CONG!$C$6:$BF$997,39,FALSE)</f>
        <v>0</v>
      </c>
      <c r="K11" s="104">
        <f>VLOOKUP($B11,GD_CHAM_CONG!$C$6:$BF$997,40,FALSE)</f>
        <v>0</v>
      </c>
      <c r="L11" s="104">
        <f>VLOOKUP($B11,GD_CHAM_CONG!$C$6:$BF$997,41,FALSE)</f>
        <v>0</v>
      </c>
      <c r="M11" s="104">
        <f>VLOOKUP($B11,GD_CHAM_CONG!$C$6:$BF$997,42,FALSE)</f>
        <v>0</v>
      </c>
      <c r="N11" s="104">
        <f>VLOOKUP($B11,GD_CHAM_CONG!$C$6:$BF$997,43,FALSE)</f>
        <v>0</v>
      </c>
      <c r="O11" s="104">
        <f>VLOOKUP($B11,GD_CHAM_CONG!$C$6:$BF$997,44,FALSE)</f>
        <v>0</v>
      </c>
      <c r="P11" s="104">
        <f>VLOOKUP($B11,GD_CHAM_CONG!$C$6:$BF$997,45,FALSE)</f>
        <v>0</v>
      </c>
      <c r="Q11" s="104">
        <f>VLOOKUP($B11,GD_CHAM_CONG!$C$6:$BF$997,46,FALSE)</f>
        <v>0</v>
      </c>
      <c r="R11" s="104">
        <f>VLOOKUP($B11,GD_CHAM_CONG!$C$6:$BF$997,47,FALSE)</f>
        <v>0</v>
      </c>
      <c r="S11" s="104">
        <f>VLOOKUP($B11,GD_CHAM_CONG!$C$6:$BF$997,48,FALSE)</f>
        <v>0</v>
      </c>
      <c r="T11" s="104">
        <f>VLOOKUP($B11,GD_CHAM_CONG!$C$6:$BF$997,49,FALSE)</f>
        <v>0</v>
      </c>
      <c r="U11" s="104">
        <f>VLOOKUP($B11,GD_CHAM_CONG!$C$6:$BF$997,50,FALSE)</f>
        <v>0</v>
      </c>
      <c r="V11" s="104">
        <f>VLOOKUP($B11,GD_CHAM_CONG!$C$6:$BF$997,51,FALSE)</f>
        <v>0</v>
      </c>
      <c r="W11" s="104">
        <f>VLOOKUP($B11,GD_CHAM_CONG!$C$6:$BF$997,52,FALSE)</f>
        <v>0</v>
      </c>
      <c r="X11" s="104">
        <f>VLOOKUP($B11,GD_CHAM_CONG!$C$6:$BF$997,53,FALSE)</f>
        <v>0</v>
      </c>
      <c r="Y11" s="104">
        <f>VLOOKUP($B11,GD_CHAM_CONG!$C$6:$BF$997,54,FALSE)</f>
        <v>0</v>
      </c>
      <c r="Z11" s="104">
        <f>VLOOKUP($B11,GD_CHAM_CONG!$C$6:$BF$997,55,FALSE)</f>
        <v>0</v>
      </c>
      <c r="AA11" s="104">
        <f>VLOOKUP($B11,GD_CHAM_CONG!$C$6:$BF$997,56,FALSE)</f>
        <v>0</v>
      </c>
      <c r="AB11" s="104">
        <f>VLOOKUP($B11,GD_CHAM_CONG!$C$6:$BI$997,57,FALSE)</f>
        <v>0</v>
      </c>
      <c r="AC11" s="104">
        <f>VLOOKUP($B11,GD_CHAM_CONG!$C$6:$BI$997,58,FALSE)</f>
        <v>0</v>
      </c>
      <c r="AD11" s="104">
        <f>VLOOKUP($B11,GD_CHAM_CONG!$C$6:$BI$997,59,FALSE)</f>
        <v>0</v>
      </c>
      <c r="AE11" s="270">
        <f>I11/$H11*VLOOKUP(I$4,DM_TI_LE!$A$5:$B$30,2,FALSE)</f>
        <v>1</v>
      </c>
      <c r="AF11" s="270">
        <f>J11/$H11*VLOOKUP(J$4,DM_TI_LE!$A$5:$B$30,2,FALSE)</f>
        <v>0</v>
      </c>
      <c r="AG11" s="270">
        <f>K11/$H11*VLOOKUP(K$4,DM_TI_LE!$A$5:$B$30,2,FALSE)</f>
        <v>0</v>
      </c>
      <c r="AH11" s="270">
        <f>L11/$H11*VLOOKUP(L$4,DM_TI_LE!$A$5:$B$30,2,FALSE)</f>
        <v>0</v>
      </c>
      <c r="AI11" s="270">
        <f>M11/$H11*VLOOKUP(M$4,DM_TI_LE!$A$5:$B$30,2,FALSE)</f>
        <v>0</v>
      </c>
      <c r="AJ11" s="270">
        <f>N11/$H11*VLOOKUP(N$4,DM_TI_LE!$A$5:$B$30,2,FALSE)</f>
        <v>0</v>
      </c>
      <c r="AK11" s="270">
        <f>O11/$H11*VLOOKUP(O$4,DM_TI_LE!$A$5:$B$30,2,FALSE)</f>
        <v>0</v>
      </c>
      <c r="AL11" s="270">
        <f>P11/$H11*VLOOKUP(P$4,DM_TI_LE!$A$5:$B$30,2,FALSE)</f>
        <v>0</v>
      </c>
      <c r="AM11" s="270">
        <f>Q11/$H11*VLOOKUP(Q$4,DM_TI_LE!$A$5:$B$30,2,FALSE)</f>
        <v>0</v>
      </c>
      <c r="AN11" s="270">
        <f>R11/$H11*VLOOKUP(R$4,DM_TI_LE!$A$5:$B$30,2,FALSE)</f>
        <v>0</v>
      </c>
      <c r="AO11" s="270">
        <f>S11/$H11*VLOOKUP(S$4,DM_TI_LE!$A$5:$B$30,2,FALSE)</f>
        <v>0</v>
      </c>
      <c r="AP11" s="270">
        <f>T11/$H11*VLOOKUP(T$4,DM_TI_LE!$A$5:$B$30,2,FALSE)</f>
        <v>0</v>
      </c>
      <c r="AQ11" s="270">
        <f>U11/$H11*VLOOKUP(U$4,DM_TI_LE!$A$5:$B$30,2,FALSE)</f>
        <v>0</v>
      </c>
      <c r="AR11" s="270">
        <f>V11/$H11*VLOOKUP(V$4,DM_TI_LE!$A$5:$B$30,2,FALSE)</f>
        <v>0</v>
      </c>
      <c r="AS11" s="270">
        <f>W11/$H11*VLOOKUP(W$4,DM_TI_LE!$A$5:$B$30,2,FALSE)</f>
        <v>0</v>
      </c>
      <c r="AT11" s="270">
        <f>X11/$H11*VLOOKUP(X$4,DM_TI_LE!$A$5:$B$30,2,FALSE)</f>
        <v>0</v>
      </c>
      <c r="AU11" s="270">
        <f>Y11/$H11*VLOOKUP(Y$4,DM_TI_LE!$A$5:$B$30,2,FALSE)</f>
        <v>0</v>
      </c>
      <c r="AV11" s="270">
        <f>Z11/$H11*VLOOKUP(Z$4,DM_TI_LE!$A$5:$B$30,2,FALSE)</f>
        <v>0</v>
      </c>
      <c r="AW11" s="270">
        <f>AA11/$H11*VLOOKUP(AA$4,DM_TI_LE!$A$5:$B$30,2,FALSE)</f>
        <v>0</v>
      </c>
      <c r="AX11" s="270">
        <f>AB11/$H11*VLOOKUP(AB$4,DM_TI_LE!$A$5:$B$30,2,FALSE)</f>
        <v>0</v>
      </c>
      <c r="AY11" s="270">
        <f>AC11/$H11*VLOOKUP(AC$4,DM_TI_LE!$A$5:$B$30,2,FALSE)</f>
        <v>0</v>
      </c>
      <c r="AZ11" s="270">
        <f>AD11/$H11*VLOOKUP(AD$4,DM_TI_LE!$A$5:$B$30,2,FALSE)</f>
        <v>0</v>
      </c>
      <c r="BA11" s="284">
        <f>IF(CD11="HDHV",DM_TI_LE!$K$12*I11, SUM(AE11:AW11)*F11*E11*DM_HE_SO_LUONG_NS!$D$1*CE11)</f>
        <v>12419999.999999998</v>
      </c>
      <c r="BB11" s="104"/>
      <c r="BC11" s="110">
        <f>VLOOKUP(B11,GD_LCD_HS_LNS!$B$4:$E$1000,4,FALSE)</f>
        <v>4534000</v>
      </c>
      <c r="BD11" s="104"/>
      <c r="BE11" s="104">
        <f>I11/26*$BC11*VLOOKUP(BE$4,DM_TI_LE!$A$5:$C$29,3,FALSE)</f>
        <v>0</v>
      </c>
      <c r="BF11" s="104">
        <f>J11/26*$BC11*VLOOKUP(BF$4,DM_TI_LE!$A$5:$C$29,3,FALSE)</f>
        <v>0</v>
      </c>
      <c r="BG11" s="104">
        <f>K11/26*$BC11*VLOOKUP(BG$4,DM_TI_LE!$A$5:$C$29,3,FALSE)</f>
        <v>0</v>
      </c>
      <c r="BH11" s="104">
        <f>L11/26*$BC11*VLOOKUP(BH$4,DM_TI_LE!$A$5:$C$29,3,FALSE)</f>
        <v>0</v>
      </c>
      <c r="BI11" s="104">
        <f>M11/26*$BC11*VLOOKUP(BI$4,DM_TI_LE!$A$5:$C$29,3,FALSE)</f>
        <v>0</v>
      </c>
      <c r="BJ11" s="104">
        <f>N11/26*$BC11*VLOOKUP(BJ$4,DM_TI_LE!$A$5:$C$29,3,FALSE)</f>
        <v>0</v>
      </c>
      <c r="BK11" s="104">
        <f>O11/26*$BC11*VLOOKUP(BK$4,DM_TI_LE!$A$5:$C$29,3,FALSE)</f>
        <v>0</v>
      </c>
      <c r="BL11" s="104">
        <f>P11/26*$BC11*VLOOKUP(BL$4,DM_TI_LE!$A$5:$C$29,3,FALSE)</f>
        <v>0</v>
      </c>
      <c r="BM11" s="104">
        <f>Q11/26*$BC11*VLOOKUP(BM$4,DM_TI_LE!$A$5:$C$29,3,FALSE)</f>
        <v>0</v>
      </c>
      <c r="BN11" s="104">
        <f>R11/26*$BC11*VLOOKUP(BN$4,DM_TI_LE!$A$5:$C$29,3,FALSE)</f>
        <v>0</v>
      </c>
      <c r="BO11" s="104">
        <f>S11/26*$BC11*VLOOKUP(BO$4,DM_TI_LE!$A$5:$C$29,3,FALSE)</f>
        <v>0</v>
      </c>
      <c r="BP11" s="104">
        <f>T11/26*$BC11*VLOOKUP(BP$4,DM_TI_LE!$A$5:$C$29,3,FALSE)</f>
        <v>0</v>
      </c>
      <c r="BQ11" s="104">
        <f>U11/26*$BC11*VLOOKUP(BQ$4,DM_TI_LE!$A$5:$C$29,3,FALSE)</f>
        <v>0</v>
      </c>
      <c r="BR11" s="104">
        <f>V11/26*$BC11*VLOOKUP(BR$4,DM_TI_LE!$A$5:$C$29,3,FALSE)</f>
        <v>0</v>
      </c>
      <c r="BS11" s="104">
        <f>W11/26*$BC11*VLOOKUP(BS$4,DM_TI_LE!$A$5:$C$29,3,FALSE)</f>
        <v>0</v>
      </c>
      <c r="BT11" s="104">
        <f>X11/26*$BC11*VLOOKUP(BT$4,DM_TI_LE!$A$5:$C$29,3,FALSE)</f>
        <v>0</v>
      </c>
      <c r="BU11" s="104">
        <f>Y11/26*$BC11*VLOOKUP(BU$4,DM_TI_LE!$A$5:$C$29,3,FALSE)</f>
        <v>0</v>
      </c>
      <c r="BV11" s="104">
        <f>Z11/26*$BC11*VLOOKUP(BV$4,DM_TI_LE!$A$5:$C$29,3,FALSE)</f>
        <v>0</v>
      </c>
      <c r="BW11" s="104">
        <f>AA11/26*$BC11*VLOOKUP(BW$4,DM_TI_LE!$A$5:$C$29,3,FALSE)</f>
        <v>0</v>
      </c>
      <c r="BX11" s="104">
        <f>AB11/26*$BC11*VLOOKUP(BX$4,DM_TI_LE!$A$5:$C$29,3,FALSE)</f>
        <v>0</v>
      </c>
      <c r="BY11" s="104">
        <f>AC11/26*$BC11*VLOOKUP(BY$4,DM_TI_LE!$A$5:$C$29,3,FALSE)</f>
        <v>0</v>
      </c>
      <c r="BZ11" s="104">
        <f>AD11/26*$BC11*VLOOKUP(BZ$4,DM_TI_LE!$A$5:$C$29,3,FALSE)</f>
        <v>0</v>
      </c>
      <c r="CA11" s="273">
        <f t="shared" si="0"/>
        <v>0</v>
      </c>
      <c r="CB11" s="104"/>
      <c r="CC11" s="274">
        <f t="shared" si="1"/>
        <v>12419999.999999998</v>
      </c>
      <c r="CD11" s="138" t="str">
        <f>VLOOKUP(B11,GD_CHUNG!$B$5:$G$480,6,FALSE)</f>
        <v>HDKX</v>
      </c>
      <c r="CE11" s="275">
        <f>VLOOKUP(CD11,DM_TI_LE!$I$12:$J$16,2,FALSE)</f>
        <v>1</v>
      </c>
    </row>
    <row r="12" spans="1:83" ht="15.75" customHeight="1" x14ac:dyDescent="0.2">
      <c r="A12" s="49">
        <v>8</v>
      </c>
      <c r="B12" s="50">
        <f>GD_CHUNG!B12</f>
        <v>11084</v>
      </c>
      <c r="C12" s="50" t="str">
        <f>GD_CHUNG!C12</f>
        <v>Ngô Trí Dũng</v>
      </c>
      <c r="D12" s="50" t="str">
        <f>GD_CHUNG!D12</f>
        <v>KS CNTT</v>
      </c>
      <c r="E12" s="268">
        <f>VLOOKUP(B12,GD_CHAM_CONG!$C$6:$BJ$997,60,FALSE)</f>
        <v>1</v>
      </c>
      <c r="F12" s="268">
        <f>VLOOKUP(B12,GD_LCD_HS_LNS!$B$4:$F$1000,5,FALSE)</f>
        <v>2.2999999999999998</v>
      </c>
      <c r="G12" s="269">
        <f>VLOOKUP(B12,GD_CHAM_CONG!$C$6:$BD$468,36,FALSE)</f>
        <v>0</v>
      </c>
      <c r="H12" s="269">
        <f>VLOOKUP(B12,GD_CHAM_CONG!$C$6:$BD$997,37,FALSE)</f>
        <v>27</v>
      </c>
      <c r="I12" s="104">
        <f>VLOOKUP($B12,GD_CHAM_CONG!$C$6:$BF$997,38,FALSE)</f>
        <v>27</v>
      </c>
      <c r="J12" s="104">
        <f>VLOOKUP($B12,GD_CHAM_CONG!$C$6:$BF$997,39,FALSE)</f>
        <v>0</v>
      </c>
      <c r="K12" s="104">
        <f>VLOOKUP($B12,GD_CHAM_CONG!$C$6:$BF$997,40,FALSE)</f>
        <v>0</v>
      </c>
      <c r="L12" s="104">
        <f>VLOOKUP($B12,GD_CHAM_CONG!$C$6:$BF$997,41,FALSE)</f>
        <v>0</v>
      </c>
      <c r="M12" s="104">
        <f>VLOOKUP($B12,GD_CHAM_CONG!$C$6:$BF$997,42,FALSE)</f>
        <v>0</v>
      </c>
      <c r="N12" s="104">
        <f>VLOOKUP($B12,GD_CHAM_CONG!$C$6:$BF$997,43,FALSE)</f>
        <v>0</v>
      </c>
      <c r="O12" s="104">
        <f>VLOOKUP($B12,GD_CHAM_CONG!$C$6:$BF$997,44,FALSE)</f>
        <v>0</v>
      </c>
      <c r="P12" s="104">
        <f>VLOOKUP($B12,GD_CHAM_CONG!$C$6:$BF$997,45,FALSE)</f>
        <v>0</v>
      </c>
      <c r="Q12" s="104">
        <f>VLOOKUP($B12,GD_CHAM_CONG!$C$6:$BF$997,46,FALSE)</f>
        <v>0</v>
      </c>
      <c r="R12" s="104">
        <f>VLOOKUP($B12,GD_CHAM_CONG!$C$6:$BF$997,47,FALSE)</f>
        <v>0</v>
      </c>
      <c r="S12" s="104">
        <f>VLOOKUP($B12,GD_CHAM_CONG!$C$6:$BF$997,48,FALSE)</f>
        <v>0</v>
      </c>
      <c r="T12" s="104">
        <f>VLOOKUP($B12,GD_CHAM_CONG!$C$6:$BF$997,49,FALSE)</f>
        <v>0</v>
      </c>
      <c r="U12" s="104">
        <f>VLOOKUP($B12,GD_CHAM_CONG!$C$6:$BF$997,50,FALSE)</f>
        <v>0</v>
      </c>
      <c r="V12" s="104">
        <f>VLOOKUP($B12,GD_CHAM_CONG!$C$6:$BF$997,51,FALSE)</f>
        <v>0</v>
      </c>
      <c r="W12" s="104">
        <f>VLOOKUP($B12,GD_CHAM_CONG!$C$6:$BF$997,52,FALSE)</f>
        <v>0</v>
      </c>
      <c r="X12" s="104">
        <f>VLOOKUP($B12,GD_CHAM_CONG!$C$6:$BF$997,53,FALSE)</f>
        <v>0</v>
      </c>
      <c r="Y12" s="104">
        <f>VLOOKUP($B12,GD_CHAM_CONG!$C$6:$BF$997,54,FALSE)</f>
        <v>0</v>
      </c>
      <c r="Z12" s="104">
        <f>VLOOKUP($B12,GD_CHAM_CONG!$C$6:$BF$997,55,FALSE)</f>
        <v>0</v>
      </c>
      <c r="AA12" s="104">
        <f>VLOOKUP($B12,GD_CHAM_CONG!$C$6:$BF$997,56,FALSE)</f>
        <v>0</v>
      </c>
      <c r="AB12" s="104">
        <f>VLOOKUP($B12,GD_CHAM_CONG!$C$6:$BI$997,57,FALSE)</f>
        <v>0</v>
      </c>
      <c r="AC12" s="104">
        <f>VLOOKUP($B12,GD_CHAM_CONG!$C$6:$BI$997,58,FALSE)</f>
        <v>0</v>
      </c>
      <c r="AD12" s="104">
        <f>VLOOKUP($B12,GD_CHAM_CONG!$C$6:$BI$997,59,FALSE)</f>
        <v>0</v>
      </c>
      <c r="AE12" s="270">
        <f>I12/$H12*VLOOKUP(I$4,DM_TI_LE!$A$5:$B$30,2,FALSE)</f>
        <v>1</v>
      </c>
      <c r="AF12" s="270">
        <f>J12/$H12*VLOOKUP(J$4,DM_TI_LE!$A$5:$B$30,2,FALSE)</f>
        <v>0</v>
      </c>
      <c r="AG12" s="270">
        <f>K12/$H12*VLOOKUP(K$4,DM_TI_LE!$A$5:$B$30,2,FALSE)</f>
        <v>0</v>
      </c>
      <c r="AH12" s="270">
        <f>L12/$H12*VLOOKUP(L$4,DM_TI_LE!$A$5:$B$30,2,FALSE)</f>
        <v>0</v>
      </c>
      <c r="AI12" s="270">
        <f>M12/$H12*VLOOKUP(M$4,DM_TI_LE!$A$5:$B$30,2,FALSE)</f>
        <v>0</v>
      </c>
      <c r="AJ12" s="270">
        <f>N12/$H12*VLOOKUP(N$4,DM_TI_LE!$A$5:$B$30,2,FALSE)</f>
        <v>0</v>
      </c>
      <c r="AK12" s="270">
        <f>O12/$H12*VLOOKUP(O$4,DM_TI_LE!$A$5:$B$30,2,FALSE)</f>
        <v>0</v>
      </c>
      <c r="AL12" s="270">
        <f>P12/$H12*VLOOKUP(P$4,DM_TI_LE!$A$5:$B$30,2,FALSE)</f>
        <v>0</v>
      </c>
      <c r="AM12" s="270">
        <f>Q12/$H12*VLOOKUP(Q$4,DM_TI_LE!$A$5:$B$30,2,FALSE)</f>
        <v>0</v>
      </c>
      <c r="AN12" s="270">
        <f>R12/$H12*VLOOKUP(R$4,DM_TI_LE!$A$5:$B$30,2,FALSE)</f>
        <v>0</v>
      </c>
      <c r="AO12" s="270">
        <f>S12/$H12*VLOOKUP(S$4,DM_TI_LE!$A$5:$B$30,2,FALSE)</f>
        <v>0</v>
      </c>
      <c r="AP12" s="270">
        <f>T12/$H12*VLOOKUP(T$4,DM_TI_LE!$A$5:$B$30,2,FALSE)</f>
        <v>0</v>
      </c>
      <c r="AQ12" s="270">
        <f>U12/$H12*VLOOKUP(U$4,DM_TI_LE!$A$5:$B$30,2,FALSE)</f>
        <v>0</v>
      </c>
      <c r="AR12" s="270">
        <f>V12/$H12*VLOOKUP(V$4,DM_TI_LE!$A$5:$B$30,2,FALSE)</f>
        <v>0</v>
      </c>
      <c r="AS12" s="270">
        <f>W12/$H12*VLOOKUP(W$4,DM_TI_LE!$A$5:$B$30,2,FALSE)</f>
        <v>0</v>
      </c>
      <c r="AT12" s="270">
        <f>X12/$H12*VLOOKUP(X$4,DM_TI_LE!$A$5:$B$30,2,FALSE)</f>
        <v>0</v>
      </c>
      <c r="AU12" s="270">
        <f>Y12/$H12*VLOOKUP(Y$4,DM_TI_LE!$A$5:$B$30,2,FALSE)</f>
        <v>0</v>
      </c>
      <c r="AV12" s="270">
        <f>Z12/$H12*VLOOKUP(Z$4,DM_TI_LE!$A$5:$B$30,2,FALSE)</f>
        <v>0</v>
      </c>
      <c r="AW12" s="270">
        <f>AA12/$H12*VLOOKUP(AA$4,DM_TI_LE!$A$5:$B$30,2,FALSE)</f>
        <v>0</v>
      </c>
      <c r="AX12" s="270">
        <f>AB12/$H12*VLOOKUP(AB$4,DM_TI_LE!$A$5:$B$30,2,FALSE)</f>
        <v>0</v>
      </c>
      <c r="AY12" s="270">
        <f>AC12/$H12*VLOOKUP(AC$4,DM_TI_LE!$A$5:$B$30,2,FALSE)</f>
        <v>0</v>
      </c>
      <c r="AZ12" s="270">
        <f>AD12/$H12*VLOOKUP(AD$4,DM_TI_LE!$A$5:$B$30,2,FALSE)</f>
        <v>0</v>
      </c>
      <c r="BA12" s="284">
        <f>IF(CD12="HDHV",DM_TI_LE!$K$12*I12, SUM(AE12:AW12)*F12*E12*DM_HE_SO_LUONG_NS!$D$1*CE12)</f>
        <v>10350000</v>
      </c>
      <c r="BB12" s="104"/>
      <c r="BC12" s="110">
        <f>VLOOKUP(B12,GD_LCD_HS_LNS!$B$4:$E$1000,4,FALSE)</f>
        <v>4534000</v>
      </c>
      <c r="BD12" s="104"/>
      <c r="BE12" s="104">
        <f>I12/26*$BC12*VLOOKUP(BE$4,DM_TI_LE!$A$5:$C$29,3,FALSE)</f>
        <v>0</v>
      </c>
      <c r="BF12" s="104">
        <f>J12/26*$BC12*VLOOKUP(BF$4,DM_TI_LE!$A$5:$C$29,3,FALSE)</f>
        <v>0</v>
      </c>
      <c r="BG12" s="104">
        <f>K12/26*$BC12*VLOOKUP(BG$4,DM_TI_LE!$A$5:$C$29,3,FALSE)</f>
        <v>0</v>
      </c>
      <c r="BH12" s="104">
        <f>L12/26*$BC12*VLOOKUP(BH$4,DM_TI_LE!$A$5:$C$29,3,FALSE)</f>
        <v>0</v>
      </c>
      <c r="BI12" s="104">
        <f>M12/26*$BC12*VLOOKUP(BI$4,DM_TI_LE!$A$5:$C$29,3,FALSE)</f>
        <v>0</v>
      </c>
      <c r="BJ12" s="104">
        <f>N12/26*$BC12*VLOOKUP(BJ$4,DM_TI_LE!$A$5:$C$29,3,FALSE)</f>
        <v>0</v>
      </c>
      <c r="BK12" s="104">
        <f>O12/26*$BC12*VLOOKUP(BK$4,DM_TI_LE!$A$5:$C$29,3,FALSE)</f>
        <v>0</v>
      </c>
      <c r="BL12" s="104">
        <f>P12/26*$BC12*VLOOKUP(BL$4,DM_TI_LE!$A$5:$C$29,3,FALSE)</f>
        <v>0</v>
      </c>
      <c r="BM12" s="104">
        <f>Q12/26*$BC12*VLOOKUP(BM$4,DM_TI_LE!$A$5:$C$29,3,FALSE)</f>
        <v>0</v>
      </c>
      <c r="BN12" s="104">
        <f>R12/26*$BC12*VLOOKUP(BN$4,DM_TI_LE!$A$5:$C$29,3,FALSE)</f>
        <v>0</v>
      </c>
      <c r="BO12" s="104">
        <f>S12/26*$BC12*VLOOKUP(BO$4,DM_TI_LE!$A$5:$C$29,3,FALSE)</f>
        <v>0</v>
      </c>
      <c r="BP12" s="104">
        <f>T12/26*$BC12*VLOOKUP(BP$4,DM_TI_LE!$A$5:$C$29,3,FALSE)</f>
        <v>0</v>
      </c>
      <c r="BQ12" s="104">
        <f>U12/26*$BC12*VLOOKUP(BQ$4,DM_TI_LE!$A$5:$C$29,3,FALSE)</f>
        <v>0</v>
      </c>
      <c r="BR12" s="104">
        <f>V12/26*$BC12*VLOOKUP(BR$4,DM_TI_LE!$A$5:$C$29,3,FALSE)</f>
        <v>0</v>
      </c>
      <c r="BS12" s="104">
        <f>W12/26*$BC12*VLOOKUP(BS$4,DM_TI_LE!$A$5:$C$29,3,FALSE)</f>
        <v>0</v>
      </c>
      <c r="BT12" s="104">
        <f>X12/26*$BC12*VLOOKUP(BT$4,DM_TI_LE!$A$5:$C$29,3,FALSE)</f>
        <v>0</v>
      </c>
      <c r="BU12" s="104">
        <f>Y12/26*$BC12*VLOOKUP(BU$4,DM_TI_LE!$A$5:$C$29,3,FALSE)</f>
        <v>0</v>
      </c>
      <c r="BV12" s="104">
        <f>Z12/26*$BC12*VLOOKUP(BV$4,DM_TI_LE!$A$5:$C$29,3,FALSE)</f>
        <v>0</v>
      </c>
      <c r="BW12" s="104">
        <f>AA12/26*$BC12*VLOOKUP(BW$4,DM_TI_LE!$A$5:$C$29,3,FALSE)</f>
        <v>0</v>
      </c>
      <c r="BX12" s="104">
        <f>AB12/26*$BC12*VLOOKUP(BX$4,DM_TI_LE!$A$5:$C$29,3,FALSE)</f>
        <v>0</v>
      </c>
      <c r="BY12" s="104">
        <f>AC12/26*$BC12*VLOOKUP(BY$4,DM_TI_LE!$A$5:$C$29,3,FALSE)</f>
        <v>0</v>
      </c>
      <c r="BZ12" s="104">
        <f>AD12/26*$BC12*VLOOKUP(BZ$4,DM_TI_LE!$A$5:$C$29,3,FALSE)</f>
        <v>0</v>
      </c>
      <c r="CA12" s="273">
        <f t="shared" si="0"/>
        <v>0</v>
      </c>
      <c r="CB12" s="104"/>
      <c r="CC12" s="274">
        <f t="shared" si="1"/>
        <v>10350000</v>
      </c>
      <c r="CD12" s="138" t="str">
        <f>VLOOKUP(B12,GD_CHUNG!$B$5:$G$480,6,FALSE)</f>
        <v>HD3N</v>
      </c>
      <c r="CE12" s="275">
        <f>VLOOKUP(CD12,DM_TI_LE!$I$12:$J$16,2,FALSE)</f>
        <v>1</v>
      </c>
    </row>
    <row r="13" spans="1:83" ht="15.75" customHeight="1" x14ac:dyDescent="0.2">
      <c r="A13" s="49">
        <v>9</v>
      </c>
      <c r="B13" s="50">
        <f>GD_CHUNG!B13</f>
        <v>11085</v>
      </c>
      <c r="C13" s="50" t="str">
        <f>GD_CHUNG!C13</f>
        <v>Phạm Văn Chiến</v>
      </c>
      <c r="D13" s="50" t="str">
        <f>GD_CHUNG!D13</f>
        <v>KS CNTT</v>
      </c>
      <c r="E13" s="268">
        <f>VLOOKUP(B13,GD_CHAM_CONG!$C$6:$BJ$997,60,FALSE)</f>
        <v>1</v>
      </c>
      <c r="F13" s="268">
        <f>VLOOKUP(B13,GD_LCD_HS_LNS!$B$4:$F$1000,5,FALSE)</f>
        <v>2.2999999999999998</v>
      </c>
      <c r="G13" s="269">
        <f>VLOOKUP(B13,GD_CHAM_CONG!$C$6:$BD$468,36,FALSE)</f>
        <v>0</v>
      </c>
      <c r="H13" s="269">
        <f>VLOOKUP(B13,GD_CHAM_CONG!$C$6:$BD$997,37,FALSE)</f>
        <v>27</v>
      </c>
      <c r="I13" s="104">
        <f>VLOOKUP($B13,GD_CHAM_CONG!$C$6:$BF$997,38,FALSE)</f>
        <v>27</v>
      </c>
      <c r="J13" s="104">
        <f>VLOOKUP($B13,GD_CHAM_CONG!$C$6:$BF$997,39,FALSE)</f>
        <v>0</v>
      </c>
      <c r="K13" s="104">
        <f>VLOOKUP($B13,GD_CHAM_CONG!$C$6:$BF$997,40,FALSE)</f>
        <v>0</v>
      </c>
      <c r="L13" s="104">
        <f>VLOOKUP($B13,GD_CHAM_CONG!$C$6:$BF$997,41,FALSE)</f>
        <v>0</v>
      </c>
      <c r="M13" s="104">
        <f>VLOOKUP($B13,GD_CHAM_CONG!$C$6:$BF$997,42,FALSE)</f>
        <v>0</v>
      </c>
      <c r="N13" s="104">
        <f>VLOOKUP($B13,GD_CHAM_CONG!$C$6:$BF$997,43,FALSE)</f>
        <v>0</v>
      </c>
      <c r="O13" s="104">
        <f>VLOOKUP($B13,GD_CHAM_CONG!$C$6:$BF$997,44,FALSE)</f>
        <v>0</v>
      </c>
      <c r="P13" s="104">
        <f>VLOOKUP($B13,GD_CHAM_CONG!$C$6:$BF$997,45,FALSE)</f>
        <v>0</v>
      </c>
      <c r="Q13" s="104">
        <f>VLOOKUP($B13,GD_CHAM_CONG!$C$6:$BF$997,46,FALSE)</f>
        <v>0</v>
      </c>
      <c r="R13" s="104">
        <f>VLOOKUP($B13,GD_CHAM_CONG!$C$6:$BF$997,47,FALSE)</f>
        <v>0</v>
      </c>
      <c r="S13" s="104">
        <f>VLOOKUP($B13,GD_CHAM_CONG!$C$6:$BF$997,48,FALSE)</f>
        <v>0</v>
      </c>
      <c r="T13" s="104">
        <f>VLOOKUP($B13,GD_CHAM_CONG!$C$6:$BF$997,49,FALSE)</f>
        <v>0</v>
      </c>
      <c r="U13" s="104">
        <f>VLOOKUP($B13,GD_CHAM_CONG!$C$6:$BF$997,50,FALSE)</f>
        <v>0</v>
      </c>
      <c r="V13" s="104">
        <f>VLOOKUP($B13,GD_CHAM_CONG!$C$6:$BF$997,51,FALSE)</f>
        <v>0</v>
      </c>
      <c r="W13" s="104">
        <f>VLOOKUP($B13,GD_CHAM_CONG!$C$6:$BF$997,52,FALSE)</f>
        <v>0</v>
      </c>
      <c r="X13" s="104">
        <f>VLOOKUP($B13,GD_CHAM_CONG!$C$6:$BF$997,53,FALSE)</f>
        <v>0</v>
      </c>
      <c r="Y13" s="104">
        <f>VLOOKUP($B13,GD_CHAM_CONG!$C$6:$BF$997,54,FALSE)</f>
        <v>0</v>
      </c>
      <c r="Z13" s="104">
        <f>VLOOKUP($B13,GD_CHAM_CONG!$C$6:$BF$997,55,FALSE)</f>
        <v>0</v>
      </c>
      <c r="AA13" s="104">
        <f>VLOOKUP($B13,GD_CHAM_CONG!$C$6:$BF$997,56,FALSE)</f>
        <v>0</v>
      </c>
      <c r="AB13" s="104">
        <f>VLOOKUP($B13,GD_CHAM_CONG!$C$6:$BI$997,57,FALSE)</f>
        <v>0</v>
      </c>
      <c r="AC13" s="104">
        <f>VLOOKUP($B13,GD_CHAM_CONG!$C$6:$BI$997,58,FALSE)</f>
        <v>0</v>
      </c>
      <c r="AD13" s="104">
        <f>VLOOKUP($B13,GD_CHAM_CONG!$C$6:$BI$997,59,FALSE)</f>
        <v>0</v>
      </c>
      <c r="AE13" s="270">
        <f>I13/$H13*VLOOKUP(I$4,DM_TI_LE!$A$5:$B$30,2,FALSE)</f>
        <v>1</v>
      </c>
      <c r="AF13" s="270">
        <f>J13/$H13*VLOOKUP(J$4,DM_TI_LE!$A$5:$B$30,2,FALSE)</f>
        <v>0</v>
      </c>
      <c r="AG13" s="270">
        <f>K13/$H13*VLOOKUP(K$4,DM_TI_LE!$A$5:$B$30,2,FALSE)</f>
        <v>0</v>
      </c>
      <c r="AH13" s="270">
        <f>L13/$H13*VLOOKUP(L$4,DM_TI_LE!$A$5:$B$30,2,FALSE)</f>
        <v>0</v>
      </c>
      <c r="AI13" s="270">
        <f>M13/$H13*VLOOKUP(M$4,DM_TI_LE!$A$5:$B$30,2,FALSE)</f>
        <v>0</v>
      </c>
      <c r="AJ13" s="270">
        <f>N13/$H13*VLOOKUP(N$4,DM_TI_LE!$A$5:$B$30,2,FALSE)</f>
        <v>0</v>
      </c>
      <c r="AK13" s="270">
        <f>O13/$H13*VLOOKUP(O$4,DM_TI_LE!$A$5:$B$30,2,FALSE)</f>
        <v>0</v>
      </c>
      <c r="AL13" s="270">
        <f>P13/$H13*VLOOKUP(P$4,DM_TI_LE!$A$5:$B$30,2,FALSE)</f>
        <v>0</v>
      </c>
      <c r="AM13" s="270">
        <f>Q13/$H13*VLOOKUP(Q$4,DM_TI_LE!$A$5:$B$30,2,FALSE)</f>
        <v>0</v>
      </c>
      <c r="AN13" s="270">
        <f>R13/$H13*VLOOKUP(R$4,DM_TI_LE!$A$5:$B$30,2,FALSE)</f>
        <v>0</v>
      </c>
      <c r="AO13" s="270">
        <f>S13/$H13*VLOOKUP(S$4,DM_TI_LE!$A$5:$B$30,2,FALSE)</f>
        <v>0</v>
      </c>
      <c r="AP13" s="270">
        <f>T13/$H13*VLOOKUP(T$4,DM_TI_LE!$A$5:$B$30,2,FALSE)</f>
        <v>0</v>
      </c>
      <c r="AQ13" s="270">
        <f>U13/$H13*VLOOKUP(U$4,DM_TI_LE!$A$5:$B$30,2,FALSE)</f>
        <v>0</v>
      </c>
      <c r="AR13" s="270">
        <f>V13/$H13*VLOOKUP(V$4,DM_TI_LE!$A$5:$B$30,2,FALSE)</f>
        <v>0</v>
      </c>
      <c r="AS13" s="270">
        <f>W13/$H13*VLOOKUP(W$4,DM_TI_LE!$A$5:$B$30,2,FALSE)</f>
        <v>0</v>
      </c>
      <c r="AT13" s="270">
        <f>X13/$H13*VLOOKUP(X$4,DM_TI_LE!$A$5:$B$30,2,FALSE)</f>
        <v>0</v>
      </c>
      <c r="AU13" s="270">
        <f>Y13/$H13*VLOOKUP(Y$4,DM_TI_LE!$A$5:$B$30,2,FALSE)</f>
        <v>0</v>
      </c>
      <c r="AV13" s="270">
        <f>Z13/$H13*VLOOKUP(Z$4,DM_TI_LE!$A$5:$B$30,2,FALSE)</f>
        <v>0</v>
      </c>
      <c r="AW13" s="270">
        <f>AA13/$H13*VLOOKUP(AA$4,DM_TI_LE!$A$5:$B$30,2,FALSE)</f>
        <v>0</v>
      </c>
      <c r="AX13" s="270">
        <f>AB13/$H13*VLOOKUP(AB$4,DM_TI_LE!$A$5:$B$30,2,FALSE)</f>
        <v>0</v>
      </c>
      <c r="AY13" s="270">
        <f>AC13/$H13*VLOOKUP(AC$4,DM_TI_LE!$A$5:$B$30,2,FALSE)</f>
        <v>0</v>
      </c>
      <c r="AZ13" s="270">
        <f>AD13/$H13*VLOOKUP(AD$4,DM_TI_LE!$A$5:$B$30,2,FALSE)</f>
        <v>0</v>
      </c>
      <c r="BA13" s="284">
        <f>IF(CD13="HDHV",DM_TI_LE!$K$12*I13, SUM(AE13:AW13)*F13*E13*DM_HE_SO_LUONG_NS!$D$1*CE13)</f>
        <v>10350000</v>
      </c>
      <c r="BB13" s="104"/>
      <c r="BC13" s="110">
        <f>VLOOKUP(B13,GD_LCD_HS_LNS!$B$4:$E$1000,4,FALSE)</f>
        <v>4534000</v>
      </c>
      <c r="BD13" s="104"/>
      <c r="BE13" s="104">
        <f>I13/26*$BC13*VLOOKUP(BE$4,DM_TI_LE!$A$5:$C$29,3,FALSE)</f>
        <v>0</v>
      </c>
      <c r="BF13" s="104">
        <f>J13/26*$BC13*VLOOKUP(BF$4,DM_TI_LE!$A$5:$C$29,3,FALSE)</f>
        <v>0</v>
      </c>
      <c r="BG13" s="104">
        <f>K13/26*$BC13*VLOOKUP(BG$4,DM_TI_LE!$A$5:$C$29,3,FALSE)</f>
        <v>0</v>
      </c>
      <c r="BH13" s="104">
        <f>L13/26*$BC13*VLOOKUP(BH$4,DM_TI_LE!$A$5:$C$29,3,FALSE)</f>
        <v>0</v>
      </c>
      <c r="BI13" s="104">
        <f>M13/26*$BC13*VLOOKUP(BI$4,DM_TI_LE!$A$5:$C$29,3,FALSE)</f>
        <v>0</v>
      </c>
      <c r="BJ13" s="104">
        <f>N13/26*$BC13*VLOOKUP(BJ$4,DM_TI_LE!$A$5:$C$29,3,FALSE)</f>
        <v>0</v>
      </c>
      <c r="BK13" s="104">
        <f>O13/26*$BC13*VLOOKUP(BK$4,DM_TI_LE!$A$5:$C$29,3,FALSE)</f>
        <v>0</v>
      </c>
      <c r="BL13" s="104">
        <f>P13/26*$BC13*VLOOKUP(BL$4,DM_TI_LE!$A$5:$C$29,3,FALSE)</f>
        <v>0</v>
      </c>
      <c r="BM13" s="104">
        <f>Q13/26*$BC13*VLOOKUP(BM$4,DM_TI_LE!$A$5:$C$29,3,FALSE)</f>
        <v>0</v>
      </c>
      <c r="BN13" s="104">
        <f>R13/26*$BC13*VLOOKUP(BN$4,DM_TI_LE!$A$5:$C$29,3,FALSE)</f>
        <v>0</v>
      </c>
      <c r="BO13" s="104">
        <f>S13/26*$BC13*VLOOKUP(BO$4,DM_TI_LE!$A$5:$C$29,3,FALSE)</f>
        <v>0</v>
      </c>
      <c r="BP13" s="104">
        <f>T13/26*$BC13*VLOOKUP(BP$4,DM_TI_LE!$A$5:$C$29,3,FALSE)</f>
        <v>0</v>
      </c>
      <c r="BQ13" s="104">
        <f>U13/26*$BC13*VLOOKUP(BQ$4,DM_TI_LE!$A$5:$C$29,3,FALSE)</f>
        <v>0</v>
      </c>
      <c r="BR13" s="104">
        <f>V13/26*$BC13*VLOOKUP(BR$4,DM_TI_LE!$A$5:$C$29,3,FALSE)</f>
        <v>0</v>
      </c>
      <c r="BS13" s="104">
        <f>W13/26*$BC13*VLOOKUP(BS$4,DM_TI_LE!$A$5:$C$29,3,FALSE)</f>
        <v>0</v>
      </c>
      <c r="BT13" s="104">
        <f>X13/26*$BC13*VLOOKUP(BT$4,DM_TI_LE!$A$5:$C$29,3,FALSE)</f>
        <v>0</v>
      </c>
      <c r="BU13" s="104">
        <f>Y13/26*$BC13*VLOOKUP(BU$4,DM_TI_LE!$A$5:$C$29,3,FALSE)</f>
        <v>0</v>
      </c>
      <c r="BV13" s="104">
        <f>Z13/26*$BC13*VLOOKUP(BV$4,DM_TI_LE!$A$5:$C$29,3,FALSE)</f>
        <v>0</v>
      </c>
      <c r="BW13" s="104">
        <f>AA13/26*$BC13*VLOOKUP(BW$4,DM_TI_LE!$A$5:$C$29,3,FALSE)</f>
        <v>0</v>
      </c>
      <c r="BX13" s="104">
        <f>AB13/26*$BC13*VLOOKUP(BX$4,DM_TI_LE!$A$5:$C$29,3,FALSE)</f>
        <v>0</v>
      </c>
      <c r="BY13" s="104">
        <f>AC13/26*$BC13*VLOOKUP(BY$4,DM_TI_LE!$A$5:$C$29,3,FALSE)</f>
        <v>0</v>
      </c>
      <c r="BZ13" s="104">
        <f>AD13/26*$BC13*VLOOKUP(BZ$4,DM_TI_LE!$A$5:$C$29,3,FALSE)</f>
        <v>0</v>
      </c>
      <c r="CA13" s="273">
        <f t="shared" si="0"/>
        <v>0</v>
      </c>
      <c r="CB13" s="104"/>
      <c r="CC13" s="274">
        <f t="shared" si="1"/>
        <v>10350000</v>
      </c>
      <c r="CD13" s="138" t="str">
        <f>VLOOKUP(B13,GD_CHUNG!$B$5:$G$480,6,FALSE)</f>
        <v>HD3N</v>
      </c>
      <c r="CE13" s="275">
        <f>VLOOKUP(CD13,DM_TI_LE!$I$12:$J$16,2,FALSE)</f>
        <v>1</v>
      </c>
    </row>
    <row r="14" spans="1:83" ht="15.75" customHeight="1" x14ac:dyDescent="0.2">
      <c r="A14" s="49">
        <v>10</v>
      </c>
      <c r="B14" s="50">
        <f>GD_CHUNG!B14</f>
        <v>11862</v>
      </c>
      <c r="C14" s="50" t="str">
        <f>GD_CHUNG!C14</f>
        <v>Đỗ Việt Anh</v>
      </c>
      <c r="D14" s="50" t="str">
        <f>GD_CHUNG!D14</f>
        <v>Nhân viên CNTT</v>
      </c>
      <c r="E14" s="268">
        <f>VLOOKUP(B14,GD_CHAM_CONG!$C$6:$BJ$997,60,FALSE)</f>
        <v>1</v>
      </c>
      <c r="F14" s="268">
        <f>VLOOKUP(B14,GD_LCD_HS_LNS!$B$4:$F$1000,5,FALSE)</f>
        <v>2.2999999999999998</v>
      </c>
      <c r="G14" s="269">
        <f>VLOOKUP(B14,GD_CHAM_CONG!$C$6:$BD$468,36,FALSE)</f>
        <v>0</v>
      </c>
      <c r="H14" s="269">
        <f>VLOOKUP(B14,GD_CHAM_CONG!$C$6:$BD$997,37,FALSE)</f>
        <v>27</v>
      </c>
      <c r="I14" s="104">
        <f>VLOOKUP($B14,GD_CHAM_CONG!$C$6:$BF$997,38,FALSE)</f>
        <v>27</v>
      </c>
      <c r="J14" s="104">
        <f>VLOOKUP($B14,GD_CHAM_CONG!$C$6:$BF$997,39,FALSE)</f>
        <v>0</v>
      </c>
      <c r="K14" s="104">
        <f>VLOOKUP($B14,GD_CHAM_CONG!$C$6:$BF$997,40,FALSE)</f>
        <v>0</v>
      </c>
      <c r="L14" s="104">
        <f>VLOOKUP($B14,GD_CHAM_CONG!$C$6:$BF$997,41,FALSE)</f>
        <v>0</v>
      </c>
      <c r="M14" s="104">
        <f>VLOOKUP($B14,GD_CHAM_CONG!$C$6:$BF$997,42,FALSE)</f>
        <v>0</v>
      </c>
      <c r="N14" s="104">
        <f>VLOOKUP($B14,GD_CHAM_CONG!$C$6:$BF$997,43,FALSE)</f>
        <v>0</v>
      </c>
      <c r="O14" s="104">
        <f>VLOOKUP($B14,GD_CHAM_CONG!$C$6:$BF$997,44,FALSE)</f>
        <v>0</v>
      </c>
      <c r="P14" s="104">
        <f>VLOOKUP($B14,GD_CHAM_CONG!$C$6:$BF$997,45,FALSE)</f>
        <v>0</v>
      </c>
      <c r="Q14" s="104">
        <f>VLOOKUP($B14,GD_CHAM_CONG!$C$6:$BF$997,46,FALSE)</f>
        <v>0</v>
      </c>
      <c r="R14" s="104">
        <f>VLOOKUP($B14,GD_CHAM_CONG!$C$6:$BF$997,47,FALSE)</f>
        <v>0</v>
      </c>
      <c r="S14" s="104">
        <f>VLOOKUP($B14,GD_CHAM_CONG!$C$6:$BF$997,48,FALSE)</f>
        <v>0</v>
      </c>
      <c r="T14" s="104">
        <f>VLOOKUP($B14,GD_CHAM_CONG!$C$6:$BF$997,49,FALSE)</f>
        <v>0</v>
      </c>
      <c r="U14" s="104">
        <f>VLOOKUP($B14,GD_CHAM_CONG!$C$6:$BF$997,50,FALSE)</f>
        <v>0</v>
      </c>
      <c r="V14" s="104">
        <f>VLOOKUP($B14,GD_CHAM_CONG!$C$6:$BF$997,51,FALSE)</f>
        <v>0</v>
      </c>
      <c r="W14" s="104">
        <f>VLOOKUP($B14,GD_CHAM_CONG!$C$6:$BF$997,52,FALSE)</f>
        <v>0</v>
      </c>
      <c r="X14" s="104">
        <f>VLOOKUP($B14,GD_CHAM_CONG!$C$6:$BF$997,53,FALSE)</f>
        <v>0</v>
      </c>
      <c r="Y14" s="104">
        <f>VLOOKUP($B14,GD_CHAM_CONG!$C$6:$BF$997,54,FALSE)</f>
        <v>0</v>
      </c>
      <c r="Z14" s="104">
        <f>VLOOKUP($B14,GD_CHAM_CONG!$C$6:$BF$997,55,FALSE)</f>
        <v>0</v>
      </c>
      <c r="AA14" s="104">
        <f>VLOOKUP($B14,GD_CHAM_CONG!$C$6:$BF$997,56,FALSE)</f>
        <v>0</v>
      </c>
      <c r="AB14" s="104">
        <f>VLOOKUP($B14,GD_CHAM_CONG!$C$6:$BI$997,57,FALSE)</f>
        <v>0</v>
      </c>
      <c r="AC14" s="104">
        <f>VLOOKUP($B14,GD_CHAM_CONG!$C$6:$BI$997,58,FALSE)</f>
        <v>0</v>
      </c>
      <c r="AD14" s="104">
        <f>VLOOKUP($B14,GD_CHAM_CONG!$C$6:$BI$997,59,FALSE)</f>
        <v>0</v>
      </c>
      <c r="AE14" s="270">
        <f>I14/$H14*VLOOKUP(I$4,DM_TI_LE!$A$5:$B$30,2,FALSE)</f>
        <v>1</v>
      </c>
      <c r="AF14" s="270">
        <f>J14/$H14*VLOOKUP(J$4,DM_TI_LE!$A$5:$B$30,2,FALSE)</f>
        <v>0</v>
      </c>
      <c r="AG14" s="270">
        <f>K14/$H14*VLOOKUP(K$4,DM_TI_LE!$A$5:$B$30,2,FALSE)</f>
        <v>0</v>
      </c>
      <c r="AH14" s="270">
        <f>L14/$H14*VLOOKUP(L$4,DM_TI_LE!$A$5:$B$30,2,FALSE)</f>
        <v>0</v>
      </c>
      <c r="AI14" s="270">
        <f>M14/$H14*VLOOKUP(M$4,DM_TI_LE!$A$5:$B$30,2,FALSE)</f>
        <v>0</v>
      </c>
      <c r="AJ14" s="270">
        <f>N14/$H14*VLOOKUP(N$4,DM_TI_LE!$A$5:$B$30,2,FALSE)</f>
        <v>0</v>
      </c>
      <c r="AK14" s="270">
        <f>O14/$H14*VLOOKUP(O$4,DM_TI_LE!$A$5:$B$30,2,FALSE)</f>
        <v>0</v>
      </c>
      <c r="AL14" s="270">
        <f>P14/$H14*VLOOKUP(P$4,DM_TI_LE!$A$5:$B$30,2,FALSE)</f>
        <v>0</v>
      </c>
      <c r="AM14" s="270">
        <f>Q14/$H14*VLOOKUP(Q$4,DM_TI_LE!$A$5:$B$30,2,FALSE)</f>
        <v>0</v>
      </c>
      <c r="AN14" s="270">
        <f>R14/$H14*VLOOKUP(R$4,DM_TI_LE!$A$5:$B$30,2,FALSE)</f>
        <v>0</v>
      </c>
      <c r="AO14" s="270">
        <f>S14/$H14*VLOOKUP(S$4,DM_TI_LE!$A$5:$B$30,2,FALSE)</f>
        <v>0</v>
      </c>
      <c r="AP14" s="270">
        <f>T14/$H14*VLOOKUP(T$4,DM_TI_LE!$A$5:$B$30,2,FALSE)</f>
        <v>0</v>
      </c>
      <c r="AQ14" s="270">
        <f>U14/$H14*VLOOKUP(U$4,DM_TI_LE!$A$5:$B$30,2,FALSE)</f>
        <v>0</v>
      </c>
      <c r="AR14" s="270">
        <f>V14/$H14*VLOOKUP(V$4,DM_TI_LE!$A$5:$B$30,2,FALSE)</f>
        <v>0</v>
      </c>
      <c r="AS14" s="270">
        <f>W14/$H14*VLOOKUP(W$4,DM_TI_LE!$A$5:$B$30,2,FALSE)</f>
        <v>0</v>
      </c>
      <c r="AT14" s="270">
        <f>X14/$H14*VLOOKUP(X$4,DM_TI_LE!$A$5:$B$30,2,FALSE)</f>
        <v>0</v>
      </c>
      <c r="AU14" s="270">
        <f>Y14/$H14*VLOOKUP(Y$4,DM_TI_LE!$A$5:$B$30,2,FALSE)</f>
        <v>0</v>
      </c>
      <c r="AV14" s="270">
        <f>Z14/$H14*VLOOKUP(Z$4,DM_TI_LE!$A$5:$B$30,2,FALSE)</f>
        <v>0</v>
      </c>
      <c r="AW14" s="270">
        <f>AA14/$H14*VLOOKUP(AA$4,DM_TI_LE!$A$5:$B$30,2,FALSE)</f>
        <v>0</v>
      </c>
      <c r="AX14" s="270">
        <f>AB14/$H14*VLOOKUP(AB$4,DM_TI_LE!$A$5:$B$30,2,FALSE)</f>
        <v>0</v>
      </c>
      <c r="AY14" s="270">
        <f>AC14/$H14*VLOOKUP(AC$4,DM_TI_LE!$A$5:$B$30,2,FALSE)</f>
        <v>0</v>
      </c>
      <c r="AZ14" s="270">
        <f>AD14/$H14*VLOOKUP(AD$4,DM_TI_LE!$A$5:$B$30,2,FALSE)</f>
        <v>0</v>
      </c>
      <c r="BA14" s="284">
        <f>IF(CD14="HDHV",DM_TI_LE!$K$12*I14, SUM(AE14:AW14)*F14*E14*DM_HE_SO_LUONG_NS!$D$1*CE14)</f>
        <v>10350000</v>
      </c>
      <c r="BB14" s="104"/>
      <c r="BC14" s="110">
        <f>VLOOKUP(B14,GD_LCD_HS_LNS!$B$4:$E$1000,4,FALSE)</f>
        <v>4534000</v>
      </c>
      <c r="BD14" s="104"/>
      <c r="BE14" s="104">
        <f>I14/26*$BC14*VLOOKUP(BE$4,DM_TI_LE!$A$5:$C$29,3,FALSE)</f>
        <v>0</v>
      </c>
      <c r="BF14" s="104">
        <f>J14/26*$BC14*VLOOKUP(BF$4,DM_TI_LE!$A$5:$C$29,3,FALSE)</f>
        <v>0</v>
      </c>
      <c r="BG14" s="104">
        <f>K14/26*$BC14*VLOOKUP(BG$4,DM_TI_LE!$A$5:$C$29,3,FALSE)</f>
        <v>0</v>
      </c>
      <c r="BH14" s="104">
        <f>L14/26*$BC14*VLOOKUP(BH$4,DM_TI_LE!$A$5:$C$29,3,FALSE)</f>
        <v>0</v>
      </c>
      <c r="BI14" s="104">
        <f>M14/26*$BC14*VLOOKUP(BI$4,DM_TI_LE!$A$5:$C$29,3,FALSE)</f>
        <v>0</v>
      </c>
      <c r="BJ14" s="104">
        <f>N14/26*$BC14*VLOOKUP(BJ$4,DM_TI_LE!$A$5:$C$29,3,FALSE)</f>
        <v>0</v>
      </c>
      <c r="BK14" s="104">
        <f>O14/26*$BC14*VLOOKUP(BK$4,DM_TI_LE!$A$5:$C$29,3,FALSE)</f>
        <v>0</v>
      </c>
      <c r="BL14" s="104">
        <f>P14/26*$BC14*VLOOKUP(BL$4,DM_TI_LE!$A$5:$C$29,3,FALSE)</f>
        <v>0</v>
      </c>
      <c r="BM14" s="104">
        <f>Q14/26*$BC14*VLOOKUP(BM$4,DM_TI_LE!$A$5:$C$29,3,FALSE)</f>
        <v>0</v>
      </c>
      <c r="BN14" s="104">
        <f>R14/26*$BC14*VLOOKUP(BN$4,DM_TI_LE!$A$5:$C$29,3,FALSE)</f>
        <v>0</v>
      </c>
      <c r="BO14" s="104">
        <f>S14/26*$BC14*VLOOKUP(BO$4,DM_TI_LE!$A$5:$C$29,3,FALSE)</f>
        <v>0</v>
      </c>
      <c r="BP14" s="104">
        <f>T14/26*$BC14*VLOOKUP(BP$4,DM_TI_LE!$A$5:$C$29,3,FALSE)</f>
        <v>0</v>
      </c>
      <c r="BQ14" s="104">
        <f>U14/26*$BC14*VLOOKUP(BQ$4,DM_TI_LE!$A$5:$C$29,3,FALSE)</f>
        <v>0</v>
      </c>
      <c r="BR14" s="104">
        <f>V14/26*$BC14*VLOOKUP(BR$4,DM_TI_LE!$A$5:$C$29,3,FALSE)</f>
        <v>0</v>
      </c>
      <c r="BS14" s="104">
        <f>W14/26*$BC14*VLOOKUP(BS$4,DM_TI_LE!$A$5:$C$29,3,FALSE)</f>
        <v>0</v>
      </c>
      <c r="BT14" s="104">
        <f>X14/26*$BC14*VLOOKUP(BT$4,DM_TI_LE!$A$5:$C$29,3,FALSE)</f>
        <v>0</v>
      </c>
      <c r="BU14" s="104">
        <f>Y14/26*$BC14*VLOOKUP(BU$4,DM_TI_LE!$A$5:$C$29,3,FALSE)</f>
        <v>0</v>
      </c>
      <c r="BV14" s="104">
        <f>Z14/26*$BC14*VLOOKUP(BV$4,DM_TI_LE!$A$5:$C$29,3,FALSE)</f>
        <v>0</v>
      </c>
      <c r="BW14" s="104">
        <f>AA14/26*$BC14*VLOOKUP(BW$4,DM_TI_LE!$A$5:$C$29,3,FALSE)</f>
        <v>0</v>
      </c>
      <c r="BX14" s="104">
        <f>AB14/26*$BC14*VLOOKUP(BX$4,DM_TI_LE!$A$5:$C$29,3,FALSE)</f>
        <v>0</v>
      </c>
      <c r="BY14" s="104">
        <f>AC14/26*$BC14*VLOOKUP(BY$4,DM_TI_LE!$A$5:$C$29,3,FALSE)</f>
        <v>0</v>
      </c>
      <c r="BZ14" s="104">
        <f>AD14/26*$BC14*VLOOKUP(BZ$4,DM_TI_LE!$A$5:$C$29,3,FALSE)</f>
        <v>0</v>
      </c>
      <c r="CA14" s="273">
        <f t="shared" si="0"/>
        <v>0</v>
      </c>
      <c r="CB14" s="104"/>
      <c r="CC14" s="274">
        <f t="shared" si="1"/>
        <v>10350000</v>
      </c>
      <c r="CD14" s="138" t="str">
        <f>VLOOKUP(B14,GD_CHUNG!$B$5:$G$480,6,FALSE)</f>
        <v>HD3N</v>
      </c>
      <c r="CE14" s="275">
        <f>VLOOKUP(CD14,DM_TI_LE!$I$12:$J$16,2,FALSE)</f>
        <v>1</v>
      </c>
    </row>
    <row r="15" spans="1:83" ht="15.75" customHeight="1" x14ac:dyDescent="0.2">
      <c r="A15" s="49">
        <v>11</v>
      </c>
      <c r="B15" s="50">
        <f>GD_CHUNG!B15</f>
        <v>11767</v>
      </c>
      <c r="C15" s="50" t="str">
        <f>GD_CHUNG!C15</f>
        <v>Nguyễn Thành Trung</v>
      </c>
      <c r="D15" s="50" t="str">
        <f>GD_CHUNG!D15</f>
        <v>NV HDCX - CBTT</v>
      </c>
      <c r="E15" s="268">
        <f>VLOOKUP(B15,GD_CHAM_CONG!$C$6:$BJ$997,60,FALSE)</f>
        <v>0.85</v>
      </c>
      <c r="F15" s="268">
        <f>VLOOKUP(B15,GD_LCD_HS_LNS!$B$4:$F$1000,5,FALSE)</f>
        <v>1.8</v>
      </c>
      <c r="G15" s="269">
        <f>VLOOKUP(B15,GD_CHAM_CONG!$C$6:$BD$468,36,FALSE)</f>
        <v>0</v>
      </c>
      <c r="H15" s="269">
        <f>VLOOKUP(B15,GD_CHAM_CONG!$C$6:$BD$997,37,FALSE)</f>
        <v>27</v>
      </c>
      <c r="I15" s="104">
        <f>VLOOKUP($B15,GD_CHAM_CONG!$C$6:$BF$997,38,FALSE)</f>
        <v>27</v>
      </c>
      <c r="J15" s="104">
        <f>VLOOKUP($B15,GD_CHAM_CONG!$C$6:$BF$997,39,FALSE)</f>
        <v>0</v>
      </c>
      <c r="K15" s="104">
        <f>VLOOKUP($B15,GD_CHAM_CONG!$C$6:$BF$997,40,FALSE)</f>
        <v>0</v>
      </c>
      <c r="L15" s="104">
        <f>VLOOKUP($B15,GD_CHAM_CONG!$C$6:$BF$997,41,FALSE)</f>
        <v>0</v>
      </c>
      <c r="M15" s="104">
        <f>VLOOKUP($B15,GD_CHAM_CONG!$C$6:$BF$997,42,FALSE)</f>
        <v>0</v>
      </c>
      <c r="N15" s="104">
        <f>VLOOKUP($B15,GD_CHAM_CONG!$C$6:$BF$997,43,FALSE)</f>
        <v>0</v>
      </c>
      <c r="O15" s="104">
        <f>VLOOKUP($B15,GD_CHAM_CONG!$C$6:$BF$997,44,FALSE)</f>
        <v>0</v>
      </c>
      <c r="P15" s="104">
        <f>VLOOKUP($B15,GD_CHAM_CONG!$C$6:$BF$997,45,FALSE)</f>
        <v>0</v>
      </c>
      <c r="Q15" s="104">
        <f>VLOOKUP($B15,GD_CHAM_CONG!$C$6:$BF$997,46,FALSE)</f>
        <v>0</v>
      </c>
      <c r="R15" s="104">
        <f>VLOOKUP($B15,GD_CHAM_CONG!$C$6:$BF$997,47,FALSE)</f>
        <v>0</v>
      </c>
      <c r="S15" s="104">
        <f>VLOOKUP($B15,GD_CHAM_CONG!$C$6:$BF$997,48,FALSE)</f>
        <v>0</v>
      </c>
      <c r="T15" s="104">
        <f>VLOOKUP($B15,GD_CHAM_CONG!$C$6:$BF$997,49,FALSE)</f>
        <v>0</v>
      </c>
      <c r="U15" s="104">
        <f>VLOOKUP($B15,GD_CHAM_CONG!$C$6:$BF$997,50,FALSE)</f>
        <v>0</v>
      </c>
      <c r="V15" s="104">
        <f>VLOOKUP($B15,GD_CHAM_CONG!$C$6:$BF$997,51,FALSE)</f>
        <v>0</v>
      </c>
      <c r="W15" s="104">
        <f>VLOOKUP($B15,GD_CHAM_CONG!$C$6:$BF$997,52,FALSE)</f>
        <v>0</v>
      </c>
      <c r="X15" s="104">
        <f>VLOOKUP($B15,GD_CHAM_CONG!$C$6:$BF$997,53,FALSE)</f>
        <v>0</v>
      </c>
      <c r="Y15" s="104">
        <f>VLOOKUP($B15,GD_CHAM_CONG!$C$6:$BF$997,54,FALSE)</f>
        <v>0</v>
      </c>
      <c r="Z15" s="104">
        <f>VLOOKUP($B15,GD_CHAM_CONG!$C$6:$BF$997,55,FALSE)</f>
        <v>0</v>
      </c>
      <c r="AA15" s="104">
        <f>VLOOKUP($B15,GD_CHAM_CONG!$C$6:$BF$997,56,FALSE)</f>
        <v>0</v>
      </c>
      <c r="AB15" s="104">
        <f>VLOOKUP($B15,GD_CHAM_CONG!$C$6:$BI$997,57,FALSE)</f>
        <v>0</v>
      </c>
      <c r="AC15" s="104">
        <f>VLOOKUP($B15,GD_CHAM_CONG!$C$6:$BI$997,58,FALSE)</f>
        <v>0</v>
      </c>
      <c r="AD15" s="104">
        <f>VLOOKUP($B15,GD_CHAM_CONG!$C$6:$BI$997,59,FALSE)</f>
        <v>0</v>
      </c>
      <c r="AE15" s="270">
        <f>I15/$H15*VLOOKUP(I$4,DM_TI_LE!$A$5:$B$30,2,FALSE)</f>
        <v>1</v>
      </c>
      <c r="AF15" s="270">
        <f>J15/$H15*VLOOKUP(J$4,DM_TI_LE!$A$5:$B$30,2,FALSE)</f>
        <v>0</v>
      </c>
      <c r="AG15" s="270">
        <f>K15/$H15*VLOOKUP(K$4,DM_TI_LE!$A$5:$B$30,2,FALSE)</f>
        <v>0</v>
      </c>
      <c r="AH15" s="270">
        <f>L15/$H15*VLOOKUP(L$4,DM_TI_LE!$A$5:$B$30,2,FALSE)</f>
        <v>0</v>
      </c>
      <c r="AI15" s="270">
        <f>M15/$H15*VLOOKUP(M$4,DM_TI_LE!$A$5:$B$30,2,FALSE)</f>
        <v>0</v>
      </c>
      <c r="AJ15" s="270">
        <f>N15/$H15*VLOOKUP(N$4,DM_TI_LE!$A$5:$B$30,2,FALSE)</f>
        <v>0</v>
      </c>
      <c r="AK15" s="270">
        <f>O15/$H15*VLOOKUP(O$4,DM_TI_LE!$A$5:$B$30,2,FALSE)</f>
        <v>0</v>
      </c>
      <c r="AL15" s="270">
        <f>P15/$H15*VLOOKUP(P$4,DM_TI_LE!$A$5:$B$30,2,FALSE)</f>
        <v>0</v>
      </c>
      <c r="AM15" s="270">
        <f>Q15/$H15*VLOOKUP(Q$4,DM_TI_LE!$A$5:$B$30,2,FALSE)</f>
        <v>0</v>
      </c>
      <c r="AN15" s="270">
        <f>R15/$H15*VLOOKUP(R$4,DM_TI_LE!$A$5:$B$30,2,FALSE)</f>
        <v>0</v>
      </c>
      <c r="AO15" s="270">
        <f>S15/$H15*VLOOKUP(S$4,DM_TI_LE!$A$5:$B$30,2,FALSE)</f>
        <v>0</v>
      </c>
      <c r="AP15" s="270">
        <f>T15/$H15*VLOOKUP(T$4,DM_TI_LE!$A$5:$B$30,2,FALSE)</f>
        <v>0</v>
      </c>
      <c r="AQ15" s="270">
        <f>U15/$H15*VLOOKUP(U$4,DM_TI_LE!$A$5:$B$30,2,FALSE)</f>
        <v>0</v>
      </c>
      <c r="AR15" s="270">
        <f>V15/$H15*VLOOKUP(V$4,DM_TI_LE!$A$5:$B$30,2,FALSE)</f>
        <v>0</v>
      </c>
      <c r="AS15" s="270">
        <f>W15/$H15*VLOOKUP(W$4,DM_TI_LE!$A$5:$B$30,2,FALSE)</f>
        <v>0</v>
      </c>
      <c r="AT15" s="270">
        <f>X15/$H15*VLOOKUP(X$4,DM_TI_LE!$A$5:$B$30,2,FALSE)</f>
        <v>0</v>
      </c>
      <c r="AU15" s="270">
        <f>Y15/$H15*VLOOKUP(Y$4,DM_TI_LE!$A$5:$B$30,2,FALSE)</f>
        <v>0</v>
      </c>
      <c r="AV15" s="270">
        <f>Z15/$H15*VLOOKUP(Z$4,DM_TI_LE!$A$5:$B$30,2,FALSE)</f>
        <v>0</v>
      </c>
      <c r="AW15" s="270">
        <f>AA15/$H15*VLOOKUP(AA$4,DM_TI_LE!$A$5:$B$30,2,FALSE)</f>
        <v>0</v>
      </c>
      <c r="AX15" s="270">
        <f>AB15/$H15*VLOOKUP(AB$4,DM_TI_LE!$A$5:$B$30,2,FALSE)</f>
        <v>0</v>
      </c>
      <c r="AY15" s="270">
        <f>AC15/$H15*VLOOKUP(AC$4,DM_TI_LE!$A$5:$B$30,2,FALSE)</f>
        <v>0</v>
      </c>
      <c r="AZ15" s="270">
        <f>AD15/$H15*VLOOKUP(AD$4,DM_TI_LE!$A$5:$B$30,2,FALSE)</f>
        <v>0</v>
      </c>
      <c r="BA15" s="284">
        <f>IF(CD15="HDHV",DM_TI_LE!$K$12*I15, SUM(AE15:AW15)*F15*E15*DM_HE_SO_LUONG_NS!$D$1*CE15)</f>
        <v>6885000</v>
      </c>
      <c r="BB15" s="104"/>
      <c r="BC15" s="110">
        <f>VLOOKUP(B15,GD_LCD_HS_LNS!$B$4:$E$1000,4,FALSE)</f>
        <v>3972000</v>
      </c>
      <c r="BD15" s="104"/>
      <c r="BE15" s="104">
        <f>I15/26*$BC15*VLOOKUP(BE$4,DM_TI_LE!$A$5:$C$29,3,FALSE)</f>
        <v>0</v>
      </c>
      <c r="BF15" s="104">
        <f>J15/26*$BC15*VLOOKUP(BF$4,DM_TI_LE!$A$5:$C$29,3,FALSE)</f>
        <v>0</v>
      </c>
      <c r="BG15" s="104">
        <f>K15/26*$BC15*VLOOKUP(BG$4,DM_TI_LE!$A$5:$C$29,3,FALSE)</f>
        <v>0</v>
      </c>
      <c r="BH15" s="104">
        <f>L15/26*$BC15*VLOOKUP(BH$4,DM_TI_LE!$A$5:$C$29,3,FALSE)</f>
        <v>0</v>
      </c>
      <c r="BI15" s="104">
        <f>M15/26*$BC15*VLOOKUP(BI$4,DM_TI_LE!$A$5:$C$29,3,FALSE)</f>
        <v>0</v>
      </c>
      <c r="BJ15" s="104">
        <f>N15/26*$BC15*VLOOKUP(BJ$4,DM_TI_LE!$A$5:$C$29,3,FALSE)</f>
        <v>0</v>
      </c>
      <c r="BK15" s="104">
        <f>O15/26*$BC15*VLOOKUP(BK$4,DM_TI_LE!$A$5:$C$29,3,FALSE)</f>
        <v>0</v>
      </c>
      <c r="BL15" s="104">
        <f>P15/26*$BC15*VLOOKUP(BL$4,DM_TI_LE!$A$5:$C$29,3,FALSE)</f>
        <v>0</v>
      </c>
      <c r="BM15" s="104">
        <f>Q15/26*$BC15*VLOOKUP(BM$4,DM_TI_LE!$A$5:$C$29,3,FALSE)</f>
        <v>0</v>
      </c>
      <c r="BN15" s="104">
        <f>R15/26*$BC15*VLOOKUP(BN$4,DM_TI_LE!$A$5:$C$29,3,FALSE)</f>
        <v>0</v>
      </c>
      <c r="BO15" s="104">
        <f>S15/26*$BC15*VLOOKUP(BO$4,DM_TI_LE!$A$5:$C$29,3,FALSE)</f>
        <v>0</v>
      </c>
      <c r="BP15" s="104">
        <f>T15/26*$BC15*VLOOKUP(BP$4,DM_TI_LE!$A$5:$C$29,3,FALSE)</f>
        <v>0</v>
      </c>
      <c r="BQ15" s="104">
        <f>U15/26*$BC15*VLOOKUP(BQ$4,DM_TI_LE!$A$5:$C$29,3,FALSE)</f>
        <v>0</v>
      </c>
      <c r="BR15" s="104">
        <f>V15/26*$BC15*VLOOKUP(BR$4,DM_TI_LE!$A$5:$C$29,3,FALSE)</f>
        <v>0</v>
      </c>
      <c r="BS15" s="104">
        <f>W15/26*$BC15*VLOOKUP(BS$4,DM_TI_LE!$A$5:$C$29,3,FALSE)</f>
        <v>0</v>
      </c>
      <c r="BT15" s="104">
        <f>X15/26*$BC15*VLOOKUP(BT$4,DM_TI_LE!$A$5:$C$29,3,FALSE)</f>
        <v>0</v>
      </c>
      <c r="BU15" s="104">
        <f>Y15/26*$BC15*VLOOKUP(BU$4,DM_TI_LE!$A$5:$C$29,3,FALSE)</f>
        <v>0</v>
      </c>
      <c r="BV15" s="104">
        <f>Z15/26*$BC15*VLOOKUP(BV$4,DM_TI_LE!$A$5:$C$29,3,FALSE)</f>
        <v>0</v>
      </c>
      <c r="BW15" s="104">
        <f>AA15/26*$BC15*VLOOKUP(BW$4,DM_TI_LE!$A$5:$C$29,3,FALSE)</f>
        <v>0</v>
      </c>
      <c r="BX15" s="104">
        <f>AB15/26*$BC15*VLOOKUP(BX$4,DM_TI_LE!$A$5:$C$29,3,FALSE)</f>
        <v>0</v>
      </c>
      <c r="BY15" s="104">
        <f>AC15/26*$BC15*VLOOKUP(BY$4,DM_TI_LE!$A$5:$C$29,3,FALSE)</f>
        <v>0</v>
      </c>
      <c r="BZ15" s="104">
        <f>AD15/26*$BC15*VLOOKUP(BZ$4,DM_TI_LE!$A$5:$C$29,3,FALSE)</f>
        <v>0</v>
      </c>
      <c r="CA15" s="273">
        <f t="shared" si="0"/>
        <v>0</v>
      </c>
      <c r="CB15" s="104"/>
      <c r="CC15" s="274">
        <f t="shared" si="1"/>
        <v>6885000</v>
      </c>
      <c r="CD15" s="138" t="str">
        <f>VLOOKUP(B15,GD_CHUNG!$B$5:$G$480,6,FALSE)</f>
        <v>HD3N</v>
      </c>
      <c r="CE15" s="275">
        <f>VLOOKUP(CD15,DM_TI_LE!$I$12:$J$16,2,FALSE)</f>
        <v>1</v>
      </c>
    </row>
    <row r="16" spans="1:83" ht="15.75" customHeight="1" x14ac:dyDescent="0.2">
      <c r="A16" s="49">
        <v>12</v>
      </c>
      <c r="B16" s="50">
        <f>GD_CHUNG!B16</f>
        <v>10537</v>
      </c>
      <c r="C16" s="50" t="str">
        <f>GD_CHUNG!C16</f>
        <v>Bùi Anh Khắc</v>
      </c>
      <c r="D16" s="50" t="str">
        <f>GD_CHUNG!D16</f>
        <v>NV Tài liệu và HDCX</v>
      </c>
      <c r="E16" s="268">
        <f>VLOOKUP(B16,GD_CHAM_CONG!$C$6:$BJ$997,60,FALSE)</f>
        <v>0.95</v>
      </c>
      <c r="F16" s="268">
        <f>VLOOKUP(B16,GD_LCD_HS_LNS!$B$4:$F$1000,5,FALSE)</f>
        <v>2.38</v>
      </c>
      <c r="G16" s="269">
        <f>VLOOKUP(B16,GD_CHAM_CONG!$C$6:$BD$468,36,FALSE)</f>
        <v>0</v>
      </c>
      <c r="H16" s="269">
        <f>VLOOKUP(B16,GD_CHAM_CONG!$C$6:$BD$997,37,FALSE)</f>
        <v>27</v>
      </c>
      <c r="I16" s="104">
        <f>VLOOKUP($B16,GD_CHAM_CONG!$C$6:$BF$997,38,FALSE)</f>
        <v>27</v>
      </c>
      <c r="J16" s="104">
        <f>VLOOKUP($B16,GD_CHAM_CONG!$C$6:$BF$997,39,FALSE)</f>
        <v>0</v>
      </c>
      <c r="K16" s="104">
        <f>VLOOKUP($B16,GD_CHAM_CONG!$C$6:$BF$997,40,FALSE)</f>
        <v>0</v>
      </c>
      <c r="L16" s="104">
        <f>VLOOKUP($B16,GD_CHAM_CONG!$C$6:$BF$997,41,FALSE)</f>
        <v>0</v>
      </c>
      <c r="M16" s="104">
        <f>VLOOKUP($B16,GD_CHAM_CONG!$C$6:$BF$997,42,FALSE)</f>
        <v>0</v>
      </c>
      <c r="N16" s="104">
        <f>VLOOKUP($B16,GD_CHAM_CONG!$C$6:$BF$997,43,FALSE)</f>
        <v>0</v>
      </c>
      <c r="O16" s="104">
        <f>VLOOKUP($B16,GD_CHAM_CONG!$C$6:$BF$997,44,FALSE)</f>
        <v>0</v>
      </c>
      <c r="P16" s="104">
        <f>VLOOKUP($B16,GD_CHAM_CONG!$C$6:$BF$997,45,FALSE)</f>
        <v>0</v>
      </c>
      <c r="Q16" s="104">
        <f>VLOOKUP($B16,GD_CHAM_CONG!$C$6:$BF$997,46,FALSE)</f>
        <v>0</v>
      </c>
      <c r="R16" s="104">
        <f>VLOOKUP($B16,GD_CHAM_CONG!$C$6:$BF$997,47,FALSE)</f>
        <v>0</v>
      </c>
      <c r="S16" s="104">
        <f>VLOOKUP($B16,GD_CHAM_CONG!$C$6:$BF$997,48,FALSE)</f>
        <v>0</v>
      </c>
      <c r="T16" s="104">
        <f>VLOOKUP($B16,GD_CHAM_CONG!$C$6:$BF$997,49,FALSE)</f>
        <v>0</v>
      </c>
      <c r="U16" s="104">
        <f>VLOOKUP($B16,GD_CHAM_CONG!$C$6:$BF$997,50,FALSE)</f>
        <v>0</v>
      </c>
      <c r="V16" s="104">
        <f>VLOOKUP($B16,GD_CHAM_CONG!$C$6:$BF$997,51,FALSE)</f>
        <v>0</v>
      </c>
      <c r="W16" s="104">
        <f>VLOOKUP($B16,GD_CHAM_CONG!$C$6:$BF$997,52,FALSE)</f>
        <v>0</v>
      </c>
      <c r="X16" s="104">
        <f>VLOOKUP($B16,GD_CHAM_CONG!$C$6:$BF$997,53,FALSE)</f>
        <v>0</v>
      </c>
      <c r="Y16" s="104">
        <f>VLOOKUP($B16,GD_CHAM_CONG!$C$6:$BF$997,54,FALSE)</f>
        <v>0</v>
      </c>
      <c r="Z16" s="104">
        <f>VLOOKUP($B16,GD_CHAM_CONG!$C$6:$BF$997,55,FALSE)</f>
        <v>0</v>
      </c>
      <c r="AA16" s="104">
        <f>VLOOKUP($B16,GD_CHAM_CONG!$C$6:$BF$997,56,FALSE)</f>
        <v>0</v>
      </c>
      <c r="AB16" s="104">
        <f>VLOOKUP($B16,GD_CHAM_CONG!$C$6:$BI$997,57,FALSE)</f>
        <v>0</v>
      </c>
      <c r="AC16" s="104">
        <f>VLOOKUP($B16,GD_CHAM_CONG!$C$6:$BI$997,58,FALSE)</f>
        <v>0</v>
      </c>
      <c r="AD16" s="104">
        <f>VLOOKUP($B16,GD_CHAM_CONG!$C$6:$BI$997,59,FALSE)</f>
        <v>0</v>
      </c>
      <c r="AE16" s="270">
        <f>I16/$H16*VLOOKUP(I$4,DM_TI_LE!$A$5:$B$30,2,FALSE)</f>
        <v>1</v>
      </c>
      <c r="AF16" s="270">
        <f>J16/$H16*VLOOKUP(J$4,DM_TI_LE!$A$5:$B$30,2,FALSE)</f>
        <v>0</v>
      </c>
      <c r="AG16" s="270">
        <f>K16/$H16*VLOOKUP(K$4,DM_TI_LE!$A$5:$B$30,2,FALSE)</f>
        <v>0</v>
      </c>
      <c r="AH16" s="270">
        <f>L16/$H16*VLOOKUP(L$4,DM_TI_LE!$A$5:$B$30,2,FALSE)</f>
        <v>0</v>
      </c>
      <c r="AI16" s="270">
        <f>M16/$H16*VLOOKUP(M$4,DM_TI_LE!$A$5:$B$30,2,FALSE)</f>
        <v>0</v>
      </c>
      <c r="AJ16" s="270">
        <f>N16/$H16*VLOOKUP(N$4,DM_TI_LE!$A$5:$B$30,2,FALSE)</f>
        <v>0</v>
      </c>
      <c r="AK16" s="270">
        <f>O16/$H16*VLOOKUP(O$4,DM_TI_LE!$A$5:$B$30,2,FALSE)</f>
        <v>0</v>
      </c>
      <c r="AL16" s="270">
        <f>P16/$H16*VLOOKUP(P$4,DM_TI_LE!$A$5:$B$30,2,FALSE)</f>
        <v>0</v>
      </c>
      <c r="AM16" s="270">
        <f>Q16/$H16*VLOOKUP(Q$4,DM_TI_LE!$A$5:$B$30,2,FALSE)</f>
        <v>0</v>
      </c>
      <c r="AN16" s="270">
        <f>R16/$H16*VLOOKUP(R$4,DM_TI_LE!$A$5:$B$30,2,FALSE)</f>
        <v>0</v>
      </c>
      <c r="AO16" s="270">
        <f>S16/$H16*VLOOKUP(S$4,DM_TI_LE!$A$5:$B$30,2,FALSE)</f>
        <v>0</v>
      </c>
      <c r="AP16" s="270">
        <f>T16/$H16*VLOOKUP(T$4,DM_TI_LE!$A$5:$B$30,2,FALSE)</f>
        <v>0</v>
      </c>
      <c r="AQ16" s="270">
        <f>U16/$H16*VLOOKUP(U$4,DM_TI_LE!$A$5:$B$30,2,FALSE)</f>
        <v>0</v>
      </c>
      <c r="AR16" s="270">
        <f>V16/$H16*VLOOKUP(V$4,DM_TI_LE!$A$5:$B$30,2,FALSE)</f>
        <v>0</v>
      </c>
      <c r="AS16" s="270">
        <f>W16/$H16*VLOOKUP(W$4,DM_TI_LE!$A$5:$B$30,2,FALSE)</f>
        <v>0</v>
      </c>
      <c r="AT16" s="270">
        <f>X16/$H16*VLOOKUP(X$4,DM_TI_LE!$A$5:$B$30,2,FALSE)</f>
        <v>0</v>
      </c>
      <c r="AU16" s="270">
        <f>Y16/$H16*VLOOKUP(Y$4,DM_TI_LE!$A$5:$B$30,2,FALSE)</f>
        <v>0</v>
      </c>
      <c r="AV16" s="270">
        <f>Z16/$H16*VLOOKUP(Z$4,DM_TI_LE!$A$5:$B$30,2,FALSE)</f>
        <v>0</v>
      </c>
      <c r="AW16" s="270">
        <f>AA16/$H16*VLOOKUP(AA$4,DM_TI_LE!$A$5:$B$30,2,FALSE)</f>
        <v>0</v>
      </c>
      <c r="AX16" s="270">
        <f>AB16/$H16*VLOOKUP(AB$4,DM_TI_LE!$A$5:$B$30,2,FALSE)</f>
        <v>0</v>
      </c>
      <c r="AY16" s="270">
        <f>AC16/$H16*VLOOKUP(AC$4,DM_TI_LE!$A$5:$B$30,2,FALSE)</f>
        <v>0</v>
      </c>
      <c r="AZ16" s="270">
        <f>AD16/$H16*VLOOKUP(AD$4,DM_TI_LE!$A$5:$B$30,2,FALSE)</f>
        <v>0</v>
      </c>
      <c r="BA16" s="284">
        <f>IF(CD16="HDHV",DM_TI_LE!$K$12*I16, SUM(AE16:AW16)*F16*E16*DM_HE_SO_LUONG_NS!$D$1*CE16)</f>
        <v>10174499.999999998</v>
      </c>
      <c r="BB16" s="104"/>
      <c r="BC16" s="110">
        <f>VLOOKUP(B16,GD_LCD_HS_LNS!$B$4:$E$1000,4,FALSE)</f>
        <v>3972000</v>
      </c>
      <c r="BD16" s="104"/>
      <c r="BE16" s="104">
        <f>I16/26*$BC16*VLOOKUP(BE$4,DM_TI_LE!$A$5:$C$29,3,FALSE)</f>
        <v>0</v>
      </c>
      <c r="BF16" s="104">
        <f>J16/26*$BC16*VLOOKUP(BF$4,DM_TI_LE!$A$5:$C$29,3,FALSE)</f>
        <v>0</v>
      </c>
      <c r="BG16" s="104">
        <f>K16/26*$BC16*VLOOKUP(BG$4,DM_TI_LE!$A$5:$C$29,3,FALSE)</f>
        <v>0</v>
      </c>
      <c r="BH16" s="104">
        <f>L16/26*$BC16*VLOOKUP(BH$4,DM_TI_LE!$A$5:$C$29,3,FALSE)</f>
        <v>0</v>
      </c>
      <c r="BI16" s="104">
        <f>M16/26*$BC16*VLOOKUP(BI$4,DM_TI_LE!$A$5:$C$29,3,FALSE)</f>
        <v>0</v>
      </c>
      <c r="BJ16" s="104">
        <f>N16/26*$BC16*VLOOKUP(BJ$4,DM_TI_LE!$A$5:$C$29,3,FALSE)</f>
        <v>0</v>
      </c>
      <c r="BK16" s="104">
        <f>O16/26*$BC16*VLOOKUP(BK$4,DM_TI_LE!$A$5:$C$29,3,FALSE)</f>
        <v>0</v>
      </c>
      <c r="BL16" s="104">
        <f>P16/26*$BC16*VLOOKUP(BL$4,DM_TI_LE!$A$5:$C$29,3,FALSE)</f>
        <v>0</v>
      </c>
      <c r="BM16" s="104">
        <f>Q16/26*$BC16*VLOOKUP(BM$4,DM_TI_LE!$A$5:$C$29,3,FALSE)</f>
        <v>0</v>
      </c>
      <c r="BN16" s="104">
        <f>R16/26*$BC16*VLOOKUP(BN$4,DM_TI_LE!$A$5:$C$29,3,FALSE)</f>
        <v>0</v>
      </c>
      <c r="BO16" s="104">
        <f>S16/26*$BC16*VLOOKUP(BO$4,DM_TI_LE!$A$5:$C$29,3,FALSE)</f>
        <v>0</v>
      </c>
      <c r="BP16" s="104">
        <f>T16/26*$BC16*VLOOKUP(BP$4,DM_TI_LE!$A$5:$C$29,3,FALSE)</f>
        <v>0</v>
      </c>
      <c r="BQ16" s="104">
        <f>U16/26*$BC16*VLOOKUP(BQ$4,DM_TI_LE!$A$5:$C$29,3,FALSE)</f>
        <v>0</v>
      </c>
      <c r="BR16" s="104">
        <f>V16/26*$BC16*VLOOKUP(BR$4,DM_TI_LE!$A$5:$C$29,3,FALSE)</f>
        <v>0</v>
      </c>
      <c r="BS16" s="104">
        <f>W16/26*$BC16*VLOOKUP(BS$4,DM_TI_LE!$A$5:$C$29,3,FALSE)</f>
        <v>0</v>
      </c>
      <c r="BT16" s="104">
        <f>X16/26*$BC16*VLOOKUP(BT$4,DM_TI_LE!$A$5:$C$29,3,FALSE)</f>
        <v>0</v>
      </c>
      <c r="BU16" s="104">
        <f>Y16/26*$BC16*VLOOKUP(BU$4,DM_TI_LE!$A$5:$C$29,3,FALSE)</f>
        <v>0</v>
      </c>
      <c r="BV16" s="104">
        <f>Z16/26*$BC16*VLOOKUP(BV$4,DM_TI_LE!$A$5:$C$29,3,FALSE)</f>
        <v>0</v>
      </c>
      <c r="BW16" s="104">
        <f>AA16/26*$BC16*VLOOKUP(BW$4,DM_TI_LE!$A$5:$C$29,3,FALSE)</f>
        <v>0</v>
      </c>
      <c r="BX16" s="104">
        <f>AB16/26*$BC16*VLOOKUP(BX$4,DM_TI_LE!$A$5:$C$29,3,FALSE)</f>
        <v>0</v>
      </c>
      <c r="BY16" s="104">
        <f>AC16/26*$BC16*VLOOKUP(BY$4,DM_TI_LE!$A$5:$C$29,3,FALSE)</f>
        <v>0</v>
      </c>
      <c r="BZ16" s="104">
        <f>AD16/26*$BC16*VLOOKUP(BZ$4,DM_TI_LE!$A$5:$C$29,3,FALSE)</f>
        <v>0</v>
      </c>
      <c r="CA16" s="273">
        <f t="shared" si="0"/>
        <v>0</v>
      </c>
      <c r="CB16" s="104"/>
      <c r="CC16" s="274">
        <f t="shared" si="1"/>
        <v>10174499.999999998</v>
      </c>
      <c r="CD16" s="138" t="str">
        <f>VLOOKUP(B16,GD_CHUNG!$B$5:$G$480,6,FALSE)</f>
        <v>HDKX</v>
      </c>
      <c r="CE16" s="275">
        <f>VLOOKUP(CD16,DM_TI_LE!$I$12:$J$16,2,FALSE)</f>
        <v>1</v>
      </c>
    </row>
    <row r="17" spans="1:83" ht="15.75" customHeight="1" x14ac:dyDescent="0.2">
      <c r="A17" s="49">
        <v>13</v>
      </c>
      <c r="B17" s="50">
        <f>GD_CHUNG!B17</f>
        <v>10538</v>
      </c>
      <c r="C17" s="50" t="str">
        <f>GD_CHUNG!C17</f>
        <v>Nguyễn Danh Trường</v>
      </c>
      <c r="D17" s="50" t="str">
        <f>GD_CHUNG!D17</f>
        <v>NV Tài liệu và HDCX</v>
      </c>
      <c r="E17" s="268">
        <f>VLOOKUP(B17,GD_CHAM_CONG!$C$6:$BJ$997,60,FALSE)</f>
        <v>0.95</v>
      </c>
      <c r="F17" s="268">
        <f>VLOOKUP(B17,GD_LCD_HS_LNS!$B$4:$F$1000,5,FALSE)</f>
        <v>2.2000000000000002</v>
      </c>
      <c r="G17" s="269">
        <f>VLOOKUP(B17,GD_CHAM_CONG!$C$6:$BD$468,36,FALSE)</f>
        <v>0</v>
      </c>
      <c r="H17" s="269">
        <f>VLOOKUP(B17,GD_CHAM_CONG!$C$6:$BD$997,37,FALSE)</f>
        <v>27</v>
      </c>
      <c r="I17" s="104">
        <f>VLOOKUP($B17,GD_CHAM_CONG!$C$6:$BF$997,38,FALSE)</f>
        <v>27</v>
      </c>
      <c r="J17" s="104">
        <f>VLOOKUP($B17,GD_CHAM_CONG!$C$6:$BF$997,39,FALSE)</f>
        <v>0</v>
      </c>
      <c r="K17" s="104">
        <f>VLOOKUP($B17,GD_CHAM_CONG!$C$6:$BF$997,40,FALSE)</f>
        <v>0</v>
      </c>
      <c r="L17" s="104">
        <f>VLOOKUP($B17,GD_CHAM_CONG!$C$6:$BF$997,41,FALSE)</f>
        <v>0</v>
      </c>
      <c r="M17" s="104">
        <f>VLOOKUP($B17,GD_CHAM_CONG!$C$6:$BF$997,42,FALSE)</f>
        <v>0</v>
      </c>
      <c r="N17" s="104">
        <f>VLOOKUP($B17,GD_CHAM_CONG!$C$6:$BF$997,43,FALSE)</f>
        <v>0</v>
      </c>
      <c r="O17" s="104">
        <f>VLOOKUP($B17,GD_CHAM_CONG!$C$6:$BF$997,44,FALSE)</f>
        <v>0</v>
      </c>
      <c r="P17" s="104">
        <f>VLOOKUP($B17,GD_CHAM_CONG!$C$6:$BF$997,45,FALSE)</f>
        <v>0</v>
      </c>
      <c r="Q17" s="104">
        <f>VLOOKUP($B17,GD_CHAM_CONG!$C$6:$BF$997,46,FALSE)</f>
        <v>0</v>
      </c>
      <c r="R17" s="104">
        <f>VLOOKUP($B17,GD_CHAM_CONG!$C$6:$BF$997,47,FALSE)</f>
        <v>0</v>
      </c>
      <c r="S17" s="104">
        <f>VLOOKUP($B17,GD_CHAM_CONG!$C$6:$BF$997,48,FALSE)</f>
        <v>0</v>
      </c>
      <c r="T17" s="104">
        <f>VLOOKUP($B17,GD_CHAM_CONG!$C$6:$BF$997,49,FALSE)</f>
        <v>0</v>
      </c>
      <c r="U17" s="104">
        <f>VLOOKUP($B17,GD_CHAM_CONG!$C$6:$BF$997,50,FALSE)</f>
        <v>0</v>
      </c>
      <c r="V17" s="104">
        <f>VLOOKUP($B17,GD_CHAM_CONG!$C$6:$BF$997,51,FALSE)</f>
        <v>0</v>
      </c>
      <c r="W17" s="104">
        <f>VLOOKUP($B17,GD_CHAM_CONG!$C$6:$BF$997,52,FALSE)</f>
        <v>0</v>
      </c>
      <c r="X17" s="104">
        <f>VLOOKUP($B17,GD_CHAM_CONG!$C$6:$BF$997,53,FALSE)</f>
        <v>0</v>
      </c>
      <c r="Y17" s="104">
        <f>VLOOKUP($B17,GD_CHAM_CONG!$C$6:$BF$997,54,FALSE)</f>
        <v>0</v>
      </c>
      <c r="Z17" s="104">
        <f>VLOOKUP($B17,GD_CHAM_CONG!$C$6:$BF$997,55,FALSE)</f>
        <v>0</v>
      </c>
      <c r="AA17" s="104">
        <f>VLOOKUP($B17,GD_CHAM_CONG!$C$6:$BF$997,56,FALSE)</f>
        <v>0</v>
      </c>
      <c r="AB17" s="104">
        <f>VLOOKUP($B17,GD_CHAM_CONG!$C$6:$BI$997,57,FALSE)</f>
        <v>0</v>
      </c>
      <c r="AC17" s="104">
        <f>VLOOKUP($B17,GD_CHAM_CONG!$C$6:$BI$997,58,FALSE)</f>
        <v>0</v>
      </c>
      <c r="AD17" s="104">
        <f>VLOOKUP($B17,GD_CHAM_CONG!$C$6:$BI$997,59,FALSE)</f>
        <v>0</v>
      </c>
      <c r="AE17" s="270">
        <f>I17/$H17*VLOOKUP(I$4,DM_TI_LE!$A$5:$B$30,2,FALSE)</f>
        <v>1</v>
      </c>
      <c r="AF17" s="270">
        <f>J17/$H17*VLOOKUP(J$4,DM_TI_LE!$A$5:$B$30,2,FALSE)</f>
        <v>0</v>
      </c>
      <c r="AG17" s="270">
        <f>K17/$H17*VLOOKUP(K$4,DM_TI_LE!$A$5:$B$30,2,FALSE)</f>
        <v>0</v>
      </c>
      <c r="AH17" s="270">
        <f>L17/$H17*VLOOKUP(L$4,DM_TI_LE!$A$5:$B$30,2,FALSE)</f>
        <v>0</v>
      </c>
      <c r="AI17" s="270">
        <f>M17/$H17*VLOOKUP(M$4,DM_TI_LE!$A$5:$B$30,2,FALSE)</f>
        <v>0</v>
      </c>
      <c r="AJ17" s="270">
        <f>N17/$H17*VLOOKUP(N$4,DM_TI_LE!$A$5:$B$30,2,FALSE)</f>
        <v>0</v>
      </c>
      <c r="AK17" s="270">
        <f>O17/$H17*VLOOKUP(O$4,DM_TI_LE!$A$5:$B$30,2,FALSE)</f>
        <v>0</v>
      </c>
      <c r="AL17" s="270">
        <f>P17/$H17*VLOOKUP(P$4,DM_TI_LE!$A$5:$B$30,2,FALSE)</f>
        <v>0</v>
      </c>
      <c r="AM17" s="270">
        <f>Q17/$H17*VLOOKUP(Q$4,DM_TI_LE!$A$5:$B$30,2,FALSE)</f>
        <v>0</v>
      </c>
      <c r="AN17" s="270">
        <f>R17/$H17*VLOOKUP(R$4,DM_TI_LE!$A$5:$B$30,2,FALSE)</f>
        <v>0</v>
      </c>
      <c r="AO17" s="270">
        <f>S17/$H17*VLOOKUP(S$4,DM_TI_LE!$A$5:$B$30,2,FALSE)</f>
        <v>0</v>
      </c>
      <c r="AP17" s="270">
        <f>T17/$H17*VLOOKUP(T$4,DM_TI_LE!$A$5:$B$30,2,FALSE)</f>
        <v>0</v>
      </c>
      <c r="AQ17" s="270">
        <f>U17/$H17*VLOOKUP(U$4,DM_TI_LE!$A$5:$B$30,2,FALSE)</f>
        <v>0</v>
      </c>
      <c r="AR17" s="270">
        <f>V17/$H17*VLOOKUP(V$4,DM_TI_LE!$A$5:$B$30,2,FALSE)</f>
        <v>0</v>
      </c>
      <c r="AS17" s="270">
        <f>W17/$H17*VLOOKUP(W$4,DM_TI_LE!$A$5:$B$30,2,FALSE)</f>
        <v>0</v>
      </c>
      <c r="AT17" s="270">
        <f>X17/$H17*VLOOKUP(X$4,DM_TI_LE!$A$5:$B$30,2,FALSE)</f>
        <v>0</v>
      </c>
      <c r="AU17" s="270">
        <f>Y17/$H17*VLOOKUP(Y$4,DM_TI_LE!$A$5:$B$30,2,FALSE)</f>
        <v>0</v>
      </c>
      <c r="AV17" s="270">
        <f>Z17/$H17*VLOOKUP(Z$4,DM_TI_LE!$A$5:$B$30,2,FALSE)</f>
        <v>0</v>
      </c>
      <c r="AW17" s="270">
        <f>AA17/$H17*VLOOKUP(AA$4,DM_TI_LE!$A$5:$B$30,2,FALSE)</f>
        <v>0</v>
      </c>
      <c r="AX17" s="270">
        <f>AB17/$H17*VLOOKUP(AB$4,DM_TI_LE!$A$5:$B$30,2,FALSE)</f>
        <v>0</v>
      </c>
      <c r="AY17" s="270">
        <f>AC17/$H17*VLOOKUP(AC$4,DM_TI_LE!$A$5:$B$30,2,FALSE)</f>
        <v>0</v>
      </c>
      <c r="AZ17" s="270">
        <f>AD17/$H17*VLOOKUP(AD$4,DM_TI_LE!$A$5:$B$30,2,FALSE)</f>
        <v>0</v>
      </c>
      <c r="BA17" s="284">
        <f>IF(CD17="HDHV",DM_TI_LE!$K$12*I17, SUM(AE17:AW17)*F17*E17*DM_HE_SO_LUONG_NS!$D$1*CE17)</f>
        <v>9405000</v>
      </c>
      <c r="BB17" s="104"/>
      <c r="BC17" s="110">
        <f>VLOOKUP(B17,GD_LCD_HS_LNS!$B$4:$E$1000,4,FALSE)</f>
        <v>3972000</v>
      </c>
      <c r="BD17" s="104"/>
      <c r="BE17" s="104">
        <f>I17/26*$BC17*VLOOKUP(BE$4,DM_TI_LE!$A$5:$C$29,3,FALSE)</f>
        <v>0</v>
      </c>
      <c r="BF17" s="104">
        <f>J17/26*$BC17*VLOOKUP(BF$4,DM_TI_LE!$A$5:$C$29,3,FALSE)</f>
        <v>0</v>
      </c>
      <c r="BG17" s="104">
        <f>K17/26*$BC17*VLOOKUP(BG$4,DM_TI_LE!$A$5:$C$29,3,FALSE)</f>
        <v>0</v>
      </c>
      <c r="BH17" s="104">
        <f>L17/26*$BC17*VLOOKUP(BH$4,DM_TI_LE!$A$5:$C$29,3,FALSE)</f>
        <v>0</v>
      </c>
      <c r="BI17" s="104">
        <f>M17/26*$BC17*VLOOKUP(BI$4,DM_TI_LE!$A$5:$C$29,3,FALSE)</f>
        <v>0</v>
      </c>
      <c r="BJ17" s="104">
        <f>N17/26*$BC17*VLOOKUP(BJ$4,DM_TI_LE!$A$5:$C$29,3,FALSE)</f>
        <v>0</v>
      </c>
      <c r="BK17" s="104">
        <f>O17/26*$BC17*VLOOKUP(BK$4,DM_TI_LE!$A$5:$C$29,3,FALSE)</f>
        <v>0</v>
      </c>
      <c r="BL17" s="104">
        <f>P17/26*$BC17*VLOOKUP(BL$4,DM_TI_LE!$A$5:$C$29,3,FALSE)</f>
        <v>0</v>
      </c>
      <c r="BM17" s="104">
        <f>Q17/26*$BC17*VLOOKUP(BM$4,DM_TI_LE!$A$5:$C$29,3,FALSE)</f>
        <v>0</v>
      </c>
      <c r="BN17" s="104">
        <f>R17/26*$BC17*VLOOKUP(BN$4,DM_TI_LE!$A$5:$C$29,3,FALSE)</f>
        <v>0</v>
      </c>
      <c r="BO17" s="104">
        <f>S17/26*$BC17*VLOOKUP(BO$4,DM_TI_LE!$A$5:$C$29,3,FALSE)</f>
        <v>0</v>
      </c>
      <c r="BP17" s="104">
        <f>T17/26*$BC17*VLOOKUP(BP$4,DM_TI_LE!$A$5:$C$29,3,FALSE)</f>
        <v>0</v>
      </c>
      <c r="BQ17" s="104">
        <f>U17/26*$BC17*VLOOKUP(BQ$4,DM_TI_LE!$A$5:$C$29,3,FALSE)</f>
        <v>0</v>
      </c>
      <c r="BR17" s="104">
        <f>V17/26*$BC17*VLOOKUP(BR$4,DM_TI_LE!$A$5:$C$29,3,FALSE)</f>
        <v>0</v>
      </c>
      <c r="BS17" s="104">
        <f>W17/26*$BC17*VLOOKUP(BS$4,DM_TI_LE!$A$5:$C$29,3,FALSE)</f>
        <v>0</v>
      </c>
      <c r="BT17" s="104">
        <f>X17/26*$BC17*VLOOKUP(BT$4,DM_TI_LE!$A$5:$C$29,3,FALSE)</f>
        <v>0</v>
      </c>
      <c r="BU17" s="104">
        <f>Y17/26*$BC17*VLOOKUP(BU$4,DM_TI_LE!$A$5:$C$29,3,FALSE)</f>
        <v>0</v>
      </c>
      <c r="BV17" s="104">
        <f>Z17/26*$BC17*VLOOKUP(BV$4,DM_TI_LE!$A$5:$C$29,3,FALSE)</f>
        <v>0</v>
      </c>
      <c r="BW17" s="104">
        <f>AA17/26*$BC17*VLOOKUP(BW$4,DM_TI_LE!$A$5:$C$29,3,FALSE)</f>
        <v>0</v>
      </c>
      <c r="BX17" s="104">
        <f>AB17/26*$BC17*VLOOKUP(BX$4,DM_TI_LE!$A$5:$C$29,3,FALSE)</f>
        <v>0</v>
      </c>
      <c r="BY17" s="104">
        <f>AC17/26*$BC17*VLOOKUP(BY$4,DM_TI_LE!$A$5:$C$29,3,FALSE)</f>
        <v>0</v>
      </c>
      <c r="BZ17" s="104">
        <f>AD17/26*$BC17*VLOOKUP(BZ$4,DM_TI_LE!$A$5:$C$29,3,FALSE)</f>
        <v>0</v>
      </c>
      <c r="CA17" s="273">
        <f t="shared" si="0"/>
        <v>0</v>
      </c>
      <c r="CB17" s="104"/>
      <c r="CC17" s="274">
        <f t="shared" si="1"/>
        <v>9405000</v>
      </c>
      <c r="CD17" s="138" t="str">
        <f>VLOOKUP(B17,GD_CHUNG!$B$5:$G$480,6,FALSE)</f>
        <v>HDKX</v>
      </c>
      <c r="CE17" s="275">
        <f>VLOOKUP(CD17,DM_TI_LE!$I$12:$J$16,2,FALSE)</f>
        <v>1</v>
      </c>
    </row>
    <row r="18" spans="1:83" ht="15.75" customHeight="1" x14ac:dyDescent="0.2">
      <c r="A18" s="285">
        <v>14</v>
      </c>
      <c r="B18" s="50">
        <f>GD_CHUNG!B18</f>
        <v>10540</v>
      </c>
      <c r="C18" s="50" t="str">
        <f>GD_CHUNG!C18</f>
        <v>Nguyễn Thị Việt Hà</v>
      </c>
      <c r="D18" s="50" t="str">
        <f>GD_CHUNG!D18</f>
        <v>NV Tài liệu và HDCX</v>
      </c>
      <c r="E18" s="268">
        <f>VLOOKUP(B18,GD_CHAM_CONG!$C$6:$BJ$997,60,FALSE)</f>
        <v>1</v>
      </c>
      <c r="F18" s="286">
        <f>VLOOKUP(B18,GD_LCD_HS_LNS!$B$4:$F$1000,5,FALSE)</f>
        <v>1.85</v>
      </c>
      <c r="G18" s="287">
        <f>VLOOKUP(B18,GD_CHAM_CONG!$C$6:$BD$468,36,FALSE)</f>
        <v>0</v>
      </c>
      <c r="H18" s="287">
        <f>VLOOKUP(B18,GD_CHAM_CONG!$C$6:$BD$997,37,FALSE)</f>
        <v>27</v>
      </c>
      <c r="I18" s="288">
        <f>VLOOKUP($B18,GD_CHAM_CONG!$C$6:$BF$997,38,FALSE)</f>
        <v>0</v>
      </c>
      <c r="J18" s="288">
        <f>VLOOKUP($B18,GD_CHAM_CONG!$C$6:$BF$997,39,FALSE)</f>
        <v>0</v>
      </c>
      <c r="K18" s="288">
        <f>VLOOKUP($B18,GD_CHAM_CONG!$C$6:$BF$997,40,FALSE)</f>
        <v>0</v>
      </c>
      <c r="L18" s="288">
        <f>VLOOKUP($B18,GD_CHAM_CONG!$C$6:$BF$997,41,FALSE)</f>
        <v>0</v>
      </c>
      <c r="M18" s="288">
        <f>VLOOKUP($B18,GD_CHAM_CONG!$C$6:$BF$997,42,FALSE)</f>
        <v>0</v>
      </c>
      <c r="N18" s="288">
        <f>VLOOKUP($B18,GD_CHAM_CONG!$C$6:$BF$997,43,FALSE)</f>
        <v>0</v>
      </c>
      <c r="O18" s="288">
        <f>VLOOKUP($B18,GD_CHAM_CONG!$C$6:$BF$997,44,FALSE)</f>
        <v>27</v>
      </c>
      <c r="P18" s="288">
        <f>VLOOKUP($B18,GD_CHAM_CONG!$C$6:$BF$997,45,FALSE)</f>
        <v>0</v>
      </c>
      <c r="Q18" s="288">
        <f>VLOOKUP($B18,GD_CHAM_CONG!$C$6:$BF$997,46,FALSE)</f>
        <v>0</v>
      </c>
      <c r="R18" s="288">
        <f>VLOOKUP($B18,GD_CHAM_CONG!$C$6:$BF$997,47,FALSE)</f>
        <v>0</v>
      </c>
      <c r="S18" s="288">
        <f>VLOOKUP($B18,GD_CHAM_CONG!$C$6:$BF$997,48,FALSE)</f>
        <v>0</v>
      </c>
      <c r="T18" s="288">
        <f>VLOOKUP($B18,GD_CHAM_CONG!$C$6:$BF$997,49,FALSE)</f>
        <v>0</v>
      </c>
      <c r="U18" s="288">
        <f>VLOOKUP($B18,GD_CHAM_CONG!$C$6:$BF$997,50,FALSE)</f>
        <v>0</v>
      </c>
      <c r="V18" s="288">
        <f>VLOOKUP($B18,GD_CHAM_CONG!$C$6:$BF$997,51,FALSE)</f>
        <v>0</v>
      </c>
      <c r="W18" s="288">
        <f>VLOOKUP($B18,GD_CHAM_CONG!$C$6:$BF$997,52,FALSE)</f>
        <v>0</v>
      </c>
      <c r="X18" s="288">
        <f>VLOOKUP($B18,GD_CHAM_CONG!$C$6:$BF$997,53,FALSE)</f>
        <v>0</v>
      </c>
      <c r="Y18" s="288">
        <f>VLOOKUP($B18,GD_CHAM_CONG!$C$6:$BF$997,54,FALSE)</f>
        <v>0</v>
      </c>
      <c r="Z18" s="288">
        <f>VLOOKUP($B18,GD_CHAM_CONG!$C$6:$BF$997,55,FALSE)</f>
        <v>0</v>
      </c>
      <c r="AA18" s="288">
        <f>VLOOKUP($B18,GD_CHAM_CONG!$C$6:$BF$997,56,FALSE)</f>
        <v>0</v>
      </c>
      <c r="AB18" s="104">
        <f>VLOOKUP($B18,GD_CHAM_CONG!$C$6:$BI$997,57,FALSE)</f>
        <v>0</v>
      </c>
      <c r="AC18" s="104">
        <f>VLOOKUP($B18,GD_CHAM_CONG!$C$6:$BI$997,58,FALSE)</f>
        <v>0</v>
      </c>
      <c r="AD18" s="104">
        <f>VLOOKUP($B18,GD_CHAM_CONG!$C$6:$BI$997,59,FALSE)</f>
        <v>0</v>
      </c>
      <c r="AE18" s="289">
        <f>I18/$H18*VLOOKUP(I$4,DM_TI_LE!$A$5:$B$30,2,FALSE)</f>
        <v>0</v>
      </c>
      <c r="AF18" s="289">
        <f>J18/$H18*VLOOKUP(J$4,DM_TI_LE!$A$5:$B$30,2,FALSE)</f>
        <v>0</v>
      </c>
      <c r="AG18" s="289">
        <f>K18/$H18*VLOOKUP(K$4,DM_TI_LE!$A$5:$B$30,2,FALSE)</f>
        <v>0</v>
      </c>
      <c r="AH18" s="289">
        <f>L18/$H18*VLOOKUP(L$4,DM_TI_LE!$A$5:$B$30,2,FALSE)</f>
        <v>0</v>
      </c>
      <c r="AI18" s="289">
        <f>M18/$H18*VLOOKUP(M$4,DM_TI_LE!$A$5:$B$30,2,FALSE)</f>
        <v>0</v>
      </c>
      <c r="AJ18" s="289">
        <f>N18/$H18*VLOOKUP(N$4,DM_TI_LE!$A$5:$B$30,2,FALSE)</f>
        <v>0</v>
      </c>
      <c r="AK18" s="289">
        <f>O18/$H18*VLOOKUP(O$4,DM_TI_LE!$A$5:$B$30,2,FALSE)</f>
        <v>0.1</v>
      </c>
      <c r="AL18" s="289">
        <f>P18/$H18*VLOOKUP(P$4,DM_TI_LE!$A$5:$B$30,2,FALSE)</f>
        <v>0</v>
      </c>
      <c r="AM18" s="289">
        <f>Q18/$H18*VLOOKUP(Q$4,DM_TI_LE!$A$5:$B$30,2,FALSE)</f>
        <v>0</v>
      </c>
      <c r="AN18" s="289">
        <f>R18/$H18*VLOOKUP(R$4,DM_TI_LE!$A$5:$B$30,2,FALSE)</f>
        <v>0</v>
      </c>
      <c r="AO18" s="289">
        <f>S18/$H18*VLOOKUP(S$4,DM_TI_LE!$A$5:$B$30,2,FALSE)</f>
        <v>0</v>
      </c>
      <c r="AP18" s="289">
        <f>T18/$H18*VLOOKUP(T$4,DM_TI_LE!$A$5:$B$30,2,FALSE)</f>
        <v>0</v>
      </c>
      <c r="AQ18" s="289">
        <f>U18/$H18*VLOOKUP(U$4,DM_TI_LE!$A$5:$B$30,2,FALSE)</f>
        <v>0</v>
      </c>
      <c r="AR18" s="289">
        <f>V18/$H18*VLOOKUP(V$4,DM_TI_LE!$A$5:$B$30,2,FALSE)</f>
        <v>0</v>
      </c>
      <c r="AS18" s="289">
        <f>W18/$H18*VLOOKUP(W$4,DM_TI_LE!$A$5:$B$30,2,FALSE)</f>
        <v>0</v>
      </c>
      <c r="AT18" s="289">
        <f>X18/$H18*VLOOKUP(X$4,DM_TI_LE!$A$5:$B$30,2,FALSE)</f>
        <v>0</v>
      </c>
      <c r="AU18" s="289">
        <f>Y18/$H18*VLOOKUP(Y$4,DM_TI_LE!$A$5:$B$30,2,FALSE)</f>
        <v>0</v>
      </c>
      <c r="AV18" s="289">
        <f>Z18/$H18*VLOOKUP(Z$4,DM_TI_LE!$A$5:$B$30,2,FALSE)</f>
        <v>0</v>
      </c>
      <c r="AW18" s="289">
        <f>AA18/$H18*VLOOKUP(AA$4,DM_TI_LE!$A$5:$B$30,2,FALSE)</f>
        <v>0</v>
      </c>
      <c r="AX18" s="270">
        <f>AB18/$H18*VLOOKUP(AB$4,DM_TI_LE!$A$5:$B$30,2,FALSE)</f>
        <v>0</v>
      </c>
      <c r="AY18" s="270">
        <f>AC18/$H18*VLOOKUP(AC$4,DM_TI_LE!$A$5:$B$30,2,FALSE)</f>
        <v>0</v>
      </c>
      <c r="AZ18" s="270">
        <f>AD18/$H18*VLOOKUP(AD$4,DM_TI_LE!$A$5:$B$30,2,FALSE)</f>
        <v>0</v>
      </c>
      <c r="BA18" s="290">
        <f>IF(CD18="HDHV",DM_TI_LE!$K$12*I18, SUM(AE18:AW18)*F18*E18*DM_HE_SO_LUONG_NS!$D$1*CE18)</f>
        <v>832500.00000000012</v>
      </c>
      <c r="BB18" s="288"/>
      <c r="BC18" s="110">
        <f>VLOOKUP(B18,GD_LCD_HS_LNS!$B$4:$E$1000,4,FALSE)</f>
        <v>3972000</v>
      </c>
      <c r="BD18" s="288"/>
      <c r="BE18" s="288">
        <f>I18/26*$BC18*VLOOKUP(BE$4,DM_TI_LE!$A$5:$C$29,3,FALSE)</f>
        <v>0</v>
      </c>
      <c r="BF18" s="288">
        <f>J18/26*$BC18*VLOOKUP(BF$4,DM_TI_LE!$A$5:$C$29,3,FALSE)</f>
        <v>0</v>
      </c>
      <c r="BG18" s="288">
        <f>K18/26*$BC18*VLOOKUP(BG$4,DM_TI_LE!$A$5:$C$29,3,FALSE)</f>
        <v>0</v>
      </c>
      <c r="BH18" s="288">
        <f>L18/26*$BC18*VLOOKUP(BH$4,DM_TI_LE!$A$5:$C$29,3,FALSE)</f>
        <v>0</v>
      </c>
      <c r="BI18" s="288">
        <f>M18/26*$BC18*VLOOKUP(BI$4,DM_TI_LE!$A$5:$C$29,3,FALSE)</f>
        <v>0</v>
      </c>
      <c r="BJ18" s="288">
        <f>N18/26*$BC18*VLOOKUP(BJ$4,DM_TI_LE!$A$5:$C$29,3,FALSE)</f>
        <v>0</v>
      </c>
      <c r="BK18" s="288">
        <f>O18/26*$BC18*VLOOKUP(BK$4,DM_TI_LE!$A$5:$C$29,3,FALSE)</f>
        <v>0</v>
      </c>
      <c r="BL18" s="288">
        <f>P18/26*$BC18*VLOOKUP(BL$4,DM_TI_LE!$A$5:$C$29,3,FALSE)</f>
        <v>0</v>
      </c>
      <c r="BM18" s="288">
        <f>Q18/26*$BC18*VLOOKUP(BM$4,DM_TI_LE!$A$5:$C$29,3,FALSE)</f>
        <v>0</v>
      </c>
      <c r="BN18" s="288">
        <f>R18/26*$BC18*VLOOKUP(BN$4,DM_TI_LE!$A$5:$C$29,3,FALSE)</f>
        <v>0</v>
      </c>
      <c r="BO18" s="288">
        <f>S18/26*$BC18*VLOOKUP(BO$4,DM_TI_LE!$A$5:$C$29,3,FALSE)</f>
        <v>0</v>
      </c>
      <c r="BP18" s="288">
        <f>T18/26*$BC18*VLOOKUP(BP$4,DM_TI_LE!$A$5:$C$29,3,FALSE)</f>
        <v>0</v>
      </c>
      <c r="BQ18" s="288">
        <f>U18/26*$BC18*VLOOKUP(BQ$4,DM_TI_LE!$A$5:$C$29,3,FALSE)</f>
        <v>0</v>
      </c>
      <c r="BR18" s="288">
        <f>V18/26*$BC18*VLOOKUP(BR$4,DM_TI_LE!$A$5:$C$29,3,FALSE)</f>
        <v>0</v>
      </c>
      <c r="BS18" s="288">
        <f>W18/26*$BC18*VLOOKUP(BS$4,DM_TI_LE!$A$5:$C$29,3,FALSE)</f>
        <v>0</v>
      </c>
      <c r="BT18" s="288">
        <f>X18/26*$BC18*VLOOKUP(BT$4,DM_TI_LE!$A$5:$C$29,3,FALSE)</f>
        <v>0</v>
      </c>
      <c r="BU18" s="288">
        <f>Y18/26*$BC18*VLOOKUP(BU$4,DM_TI_LE!$A$5:$C$29,3,FALSE)</f>
        <v>0</v>
      </c>
      <c r="BV18" s="288">
        <f>Z18/26*$BC18*VLOOKUP(BV$4,DM_TI_LE!$A$5:$C$29,3,FALSE)</f>
        <v>0</v>
      </c>
      <c r="BW18" s="288">
        <f>AA18/26*$BC18*VLOOKUP(BW$4,DM_TI_LE!$A$5:$C$29,3,FALSE)</f>
        <v>0</v>
      </c>
      <c r="BX18" s="104">
        <f>AB18/26*$BC18*VLOOKUP(BX$4,DM_TI_LE!$A$5:$C$29,3,FALSE)</f>
        <v>0</v>
      </c>
      <c r="BY18" s="104">
        <f>AC18/26*$BC18*VLOOKUP(BY$4,DM_TI_LE!$A$5:$C$29,3,FALSE)</f>
        <v>0</v>
      </c>
      <c r="BZ18" s="104">
        <f>AD18/26*$BC18*VLOOKUP(BZ$4,DM_TI_LE!$A$5:$C$29,3,FALSE)</f>
        <v>0</v>
      </c>
      <c r="CA18" s="273">
        <f t="shared" si="0"/>
        <v>0</v>
      </c>
      <c r="CB18" s="288"/>
      <c r="CC18" s="290">
        <f t="shared" si="1"/>
        <v>832500.00000000012</v>
      </c>
      <c r="CD18" s="138" t="str">
        <f>VLOOKUP(B18,GD_CHUNG!$B$5:$G$480,6,FALSE)</f>
        <v>HD3N</v>
      </c>
      <c r="CE18" s="291">
        <f>VLOOKUP(CD18,DM_TI_LE!$I$12:$J$16,2,FALSE)</f>
        <v>1</v>
      </c>
    </row>
    <row r="19" spans="1:83" ht="15.75" customHeight="1" x14ac:dyDescent="0.2">
      <c r="A19" s="49">
        <v>15</v>
      </c>
      <c r="B19" s="50">
        <f>GD_CHUNG!B19</f>
        <v>10542</v>
      </c>
      <c r="C19" s="50" t="str">
        <f>GD_CHUNG!C19</f>
        <v>Trần Minh Hải</v>
      </c>
      <c r="D19" s="50" t="str">
        <f>GD_CHUNG!D19</f>
        <v>NV Tài liệu và HDCX</v>
      </c>
      <c r="E19" s="268">
        <f>VLOOKUP(B19,GD_CHAM_CONG!$C$6:$BJ$997,60,FALSE)</f>
        <v>0.95</v>
      </c>
      <c r="F19" s="268">
        <f>VLOOKUP(B19,GD_LCD_HS_LNS!$B$4:$F$1000,5,FALSE)</f>
        <v>2.6</v>
      </c>
      <c r="G19" s="269">
        <f>VLOOKUP(B19,GD_CHAM_CONG!$C$6:$BD$468,36,FALSE)</f>
        <v>0</v>
      </c>
      <c r="H19" s="269">
        <f>VLOOKUP(B19,GD_CHAM_CONG!$C$6:$BD$997,37,FALSE)</f>
        <v>27</v>
      </c>
      <c r="I19" s="104">
        <f>VLOOKUP($B19,GD_CHAM_CONG!$C$6:$BF$997,38,FALSE)</f>
        <v>27</v>
      </c>
      <c r="J19" s="104">
        <f>VLOOKUP($B19,GD_CHAM_CONG!$C$6:$BF$997,39,FALSE)</f>
        <v>0</v>
      </c>
      <c r="K19" s="104">
        <f>VLOOKUP($B19,GD_CHAM_CONG!$C$6:$BF$997,40,FALSE)</f>
        <v>0</v>
      </c>
      <c r="L19" s="104">
        <f>VLOOKUP($B19,GD_CHAM_CONG!$C$6:$BF$997,41,FALSE)</f>
        <v>0</v>
      </c>
      <c r="M19" s="104">
        <f>VLOOKUP($B19,GD_CHAM_CONG!$C$6:$BF$997,42,FALSE)</f>
        <v>0</v>
      </c>
      <c r="N19" s="104">
        <f>VLOOKUP($B19,GD_CHAM_CONG!$C$6:$BF$997,43,FALSE)</f>
        <v>0</v>
      </c>
      <c r="O19" s="104">
        <f>VLOOKUP($B19,GD_CHAM_CONG!$C$6:$BF$997,44,FALSE)</f>
        <v>0</v>
      </c>
      <c r="P19" s="104">
        <f>VLOOKUP($B19,GD_CHAM_CONG!$C$6:$BF$997,45,FALSE)</f>
        <v>0</v>
      </c>
      <c r="Q19" s="104">
        <f>VLOOKUP($B19,GD_CHAM_CONG!$C$6:$BF$997,46,FALSE)</f>
        <v>0</v>
      </c>
      <c r="R19" s="104">
        <f>VLOOKUP($B19,GD_CHAM_CONG!$C$6:$BF$997,47,FALSE)</f>
        <v>0</v>
      </c>
      <c r="S19" s="104">
        <f>VLOOKUP($B19,GD_CHAM_CONG!$C$6:$BF$997,48,FALSE)</f>
        <v>0</v>
      </c>
      <c r="T19" s="104">
        <f>VLOOKUP($B19,GD_CHAM_CONG!$C$6:$BF$997,49,FALSE)</f>
        <v>0</v>
      </c>
      <c r="U19" s="104">
        <f>VLOOKUP($B19,GD_CHAM_CONG!$C$6:$BF$997,50,FALSE)</f>
        <v>0</v>
      </c>
      <c r="V19" s="104">
        <f>VLOOKUP($B19,GD_CHAM_CONG!$C$6:$BF$997,51,FALSE)</f>
        <v>0</v>
      </c>
      <c r="W19" s="104">
        <f>VLOOKUP($B19,GD_CHAM_CONG!$C$6:$BF$997,52,FALSE)</f>
        <v>0</v>
      </c>
      <c r="X19" s="104">
        <f>VLOOKUP($B19,GD_CHAM_CONG!$C$6:$BF$997,53,FALSE)</f>
        <v>0</v>
      </c>
      <c r="Y19" s="104">
        <f>VLOOKUP($B19,GD_CHAM_CONG!$C$6:$BF$997,54,FALSE)</f>
        <v>0</v>
      </c>
      <c r="Z19" s="104">
        <f>VLOOKUP($B19,GD_CHAM_CONG!$C$6:$BF$997,55,FALSE)</f>
        <v>0</v>
      </c>
      <c r="AA19" s="104">
        <f>VLOOKUP($B19,GD_CHAM_CONG!$C$6:$BF$997,56,FALSE)</f>
        <v>0</v>
      </c>
      <c r="AB19" s="104">
        <f>VLOOKUP($B19,GD_CHAM_CONG!$C$6:$BI$997,57,FALSE)</f>
        <v>0</v>
      </c>
      <c r="AC19" s="104">
        <f>VLOOKUP($B19,GD_CHAM_CONG!$C$6:$BI$997,58,FALSE)</f>
        <v>0</v>
      </c>
      <c r="AD19" s="104">
        <f>VLOOKUP($B19,GD_CHAM_CONG!$C$6:$BI$997,59,FALSE)</f>
        <v>0</v>
      </c>
      <c r="AE19" s="270">
        <f>I19/$H19*VLOOKUP(I$4,DM_TI_LE!$A$5:$B$30,2,FALSE)</f>
        <v>1</v>
      </c>
      <c r="AF19" s="270">
        <f>J19/$H19*VLOOKUP(J$4,DM_TI_LE!$A$5:$B$30,2,FALSE)</f>
        <v>0</v>
      </c>
      <c r="AG19" s="270">
        <f>K19/$H19*VLOOKUP(K$4,DM_TI_LE!$A$5:$B$30,2,FALSE)</f>
        <v>0</v>
      </c>
      <c r="AH19" s="270">
        <f>L19/$H19*VLOOKUP(L$4,DM_TI_LE!$A$5:$B$30,2,FALSE)</f>
        <v>0</v>
      </c>
      <c r="AI19" s="270">
        <f>M19/$H19*VLOOKUP(M$4,DM_TI_LE!$A$5:$B$30,2,FALSE)</f>
        <v>0</v>
      </c>
      <c r="AJ19" s="270">
        <f>N19/$H19*VLOOKUP(N$4,DM_TI_LE!$A$5:$B$30,2,FALSE)</f>
        <v>0</v>
      </c>
      <c r="AK19" s="270">
        <f>O19/$H19*VLOOKUP(O$4,DM_TI_LE!$A$5:$B$30,2,FALSE)</f>
        <v>0</v>
      </c>
      <c r="AL19" s="270">
        <f>P19/$H19*VLOOKUP(P$4,DM_TI_LE!$A$5:$B$30,2,FALSE)</f>
        <v>0</v>
      </c>
      <c r="AM19" s="270">
        <f>Q19/$H19*VLOOKUP(Q$4,DM_TI_LE!$A$5:$B$30,2,FALSE)</f>
        <v>0</v>
      </c>
      <c r="AN19" s="270">
        <f>R19/$H19*VLOOKUP(R$4,DM_TI_LE!$A$5:$B$30,2,FALSE)</f>
        <v>0</v>
      </c>
      <c r="AO19" s="270">
        <f>S19/$H19*VLOOKUP(S$4,DM_TI_LE!$A$5:$B$30,2,FALSE)</f>
        <v>0</v>
      </c>
      <c r="AP19" s="270">
        <f>T19/$H19*VLOOKUP(T$4,DM_TI_LE!$A$5:$B$30,2,FALSE)</f>
        <v>0</v>
      </c>
      <c r="AQ19" s="270">
        <f>U19/$H19*VLOOKUP(U$4,DM_TI_LE!$A$5:$B$30,2,FALSE)</f>
        <v>0</v>
      </c>
      <c r="AR19" s="270">
        <f>V19/$H19*VLOOKUP(V$4,DM_TI_LE!$A$5:$B$30,2,FALSE)</f>
        <v>0</v>
      </c>
      <c r="AS19" s="270">
        <f>W19/$H19*VLOOKUP(W$4,DM_TI_LE!$A$5:$B$30,2,FALSE)</f>
        <v>0</v>
      </c>
      <c r="AT19" s="270">
        <f>X19/$H19*VLOOKUP(X$4,DM_TI_LE!$A$5:$B$30,2,FALSE)</f>
        <v>0</v>
      </c>
      <c r="AU19" s="270">
        <f>Y19/$H19*VLOOKUP(Y$4,DM_TI_LE!$A$5:$B$30,2,FALSE)</f>
        <v>0</v>
      </c>
      <c r="AV19" s="270">
        <f>Z19/$H19*VLOOKUP(Z$4,DM_TI_LE!$A$5:$B$30,2,FALSE)</f>
        <v>0</v>
      </c>
      <c r="AW19" s="270">
        <f>AA19/$H19*VLOOKUP(AA$4,DM_TI_LE!$A$5:$B$30,2,FALSE)</f>
        <v>0</v>
      </c>
      <c r="AX19" s="270">
        <f>AB19/$H19*VLOOKUP(AB$4,DM_TI_LE!$A$5:$B$30,2,FALSE)</f>
        <v>0</v>
      </c>
      <c r="AY19" s="270">
        <f>AC19/$H19*VLOOKUP(AC$4,DM_TI_LE!$A$5:$B$30,2,FALSE)</f>
        <v>0</v>
      </c>
      <c r="AZ19" s="270">
        <f>AD19/$H19*VLOOKUP(AD$4,DM_TI_LE!$A$5:$B$30,2,FALSE)</f>
        <v>0</v>
      </c>
      <c r="BA19" s="284">
        <f>IF(CD19="HDHV",DM_TI_LE!$K$12*I19, SUM(AE19:AW19)*F19*E19*DM_HE_SO_LUONG_NS!$D$1*CE19)</f>
        <v>11114999.999999998</v>
      </c>
      <c r="BB19" s="104"/>
      <c r="BC19" s="110">
        <f>VLOOKUP(B19,GD_LCD_HS_LNS!$B$4:$E$1000,4,FALSE)</f>
        <v>4534000</v>
      </c>
      <c r="BD19" s="104"/>
      <c r="BE19" s="104">
        <f>I19/26*$BC19*VLOOKUP(BE$4,DM_TI_LE!$A$5:$C$29,3,FALSE)</f>
        <v>0</v>
      </c>
      <c r="BF19" s="104">
        <f>J19/26*$BC19*VLOOKUP(BF$4,DM_TI_LE!$A$5:$C$29,3,FALSE)</f>
        <v>0</v>
      </c>
      <c r="BG19" s="104">
        <f>K19/26*$BC19*VLOOKUP(BG$4,DM_TI_LE!$A$5:$C$29,3,FALSE)</f>
        <v>0</v>
      </c>
      <c r="BH19" s="104">
        <f>L19/26*$BC19*VLOOKUP(BH$4,DM_TI_LE!$A$5:$C$29,3,FALSE)</f>
        <v>0</v>
      </c>
      <c r="BI19" s="104">
        <f>M19/26*$BC19*VLOOKUP(BI$4,DM_TI_LE!$A$5:$C$29,3,FALSE)</f>
        <v>0</v>
      </c>
      <c r="BJ19" s="104">
        <f>N19/26*$BC19*VLOOKUP(BJ$4,DM_TI_LE!$A$5:$C$29,3,FALSE)</f>
        <v>0</v>
      </c>
      <c r="BK19" s="104">
        <f>O19/26*$BC19*VLOOKUP(BK$4,DM_TI_LE!$A$5:$C$29,3,FALSE)</f>
        <v>0</v>
      </c>
      <c r="BL19" s="104">
        <f>P19/26*$BC19*VLOOKUP(BL$4,DM_TI_LE!$A$5:$C$29,3,FALSE)</f>
        <v>0</v>
      </c>
      <c r="BM19" s="104">
        <f>Q19/26*$BC19*VLOOKUP(BM$4,DM_TI_LE!$A$5:$C$29,3,FALSE)</f>
        <v>0</v>
      </c>
      <c r="BN19" s="104">
        <f>R19/26*$BC19*VLOOKUP(BN$4,DM_TI_LE!$A$5:$C$29,3,FALSE)</f>
        <v>0</v>
      </c>
      <c r="BO19" s="104">
        <f>S19/26*$BC19*VLOOKUP(BO$4,DM_TI_LE!$A$5:$C$29,3,FALSE)</f>
        <v>0</v>
      </c>
      <c r="BP19" s="104">
        <f>T19/26*$BC19*VLOOKUP(BP$4,DM_TI_LE!$A$5:$C$29,3,FALSE)</f>
        <v>0</v>
      </c>
      <c r="BQ19" s="104">
        <f>U19/26*$BC19*VLOOKUP(BQ$4,DM_TI_LE!$A$5:$C$29,3,FALSE)</f>
        <v>0</v>
      </c>
      <c r="BR19" s="104">
        <f>V19/26*$BC19*VLOOKUP(BR$4,DM_TI_LE!$A$5:$C$29,3,FALSE)</f>
        <v>0</v>
      </c>
      <c r="BS19" s="104">
        <f>W19/26*$BC19*VLOOKUP(BS$4,DM_TI_LE!$A$5:$C$29,3,FALSE)</f>
        <v>0</v>
      </c>
      <c r="BT19" s="104">
        <f>X19/26*$BC19*VLOOKUP(BT$4,DM_TI_LE!$A$5:$C$29,3,FALSE)</f>
        <v>0</v>
      </c>
      <c r="BU19" s="104">
        <f>Y19/26*$BC19*VLOOKUP(BU$4,DM_TI_LE!$A$5:$C$29,3,FALSE)</f>
        <v>0</v>
      </c>
      <c r="BV19" s="104">
        <f>Z19/26*$BC19*VLOOKUP(BV$4,DM_TI_LE!$A$5:$C$29,3,FALSE)</f>
        <v>0</v>
      </c>
      <c r="BW19" s="104">
        <f>AA19/26*$BC19*VLOOKUP(BW$4,DM_TI_LE!$A$5:$C$29,3,FALSE)</f>
        <v>0</v>
      </c>
      <c r="BX19" s="104">
        <f>AB19/26*$BC19*VLOOKUP(BX$4,DM_TI_LE!$A$5:$C$29,3,FALSE)</f>
        <v>0</v>
      </c>
      <c r="BY19" s="104">
        <f>AC19/26*$BC19*VLOOKUP(BY$4,DM_TI_LE!$A$5:$C$29,3,FALSE)</f>
        <v>0</v>
      </c>
      <c r="BZ19" s="104">
        <f>AD19/26*$BC19*VLOOKUP(BZ$4,DM_TI_LE!$A$5:$C$29,3,FALSE)</f>
        <v>0</v>
      </c>
      <c r="CA19" s="273">
        <f t="shared" si="0"/>
        <v>0</v>
      </c>
      <c r="CB19" s="104"/>
      <c r="CC19" s="274">
        <f t="shared" si="1"/>
        <v>11114999.999999998</v>
      </c>
      <c r="CD19" s="138" t="str">
        <f>VLOOKUP(B19,GD_CHUNG!$B$5:$G$480,6,FALSE)</f>
        <v>HD3N</v>
      </c>
      <c r="CE19" s="275">
        <f>VLOOKUP(CD19,DM_TI_LE!$I$12:$J$16,2,FALSE)</f>
        <v>1</v>
      </c>
    </row>
    <row r="20" spans="1:83" ht="15.75" customHeight="1" x14ac:dyDescent="0.2">
      <c r="A20" s="49">
        <v>16</v>
      </c>
      <c r="B20" s="50">
        <f>GD_CHUNG!B20</f>
        <v>10543</v>
      </c>
      <c r="C20" s="50" t="str">
        <f>GD_CHUNG!C20</f>
        <v>Nguyễn Thị Thơm</v>
      </c>
      <c r="D20" s="50" t="str">
        <f>GD_CHUNG!D20</f>
        <v>NV Tài liệu và HDCX</v>
      </c>
      <c r="E20" s="268">
        <f>VLOOKUP(B20,GD_CHAM_CONG!$C$6:$BJ$997,60,FALSE)</f>
        <v>1</v>
      </c>
      <c r="F20" s="268">
        <f>VLOOKUP(B20,GD_LCD_HS_LNS!$B$4:$F$1000,5,FALSE)</f>
        <v>1.85</v>
      </c>
      <c r="G20" s="269">
        <f>VLOOKUP(B20,GD_CHAM_CONG!$C$6:$BD$468,36,FALSE)</f>
        <v>0</v>
      </c>
      <c r="H20" s="269">
        <f>VLOOKUP(B20,GD_CHAM_CONG!$C$6:$BD$997,37,FALSE)</f>
        <v>27</v>
      </c>
      <c r="I20" s="104">
        <f>VLOOKUP($B20,GD_CHAM_CONG!$C$6:$BF$997,38,FALSE)</f>
        <v>27</v>
      </c>
      <c r="J20" s="104">
        <f>VLOOKUP($B20,GD_CHAM_CONG!$C$6:$BF$997,39,FALSE)</f>
        <v>0</v>
      </c>
      <c r="K20" s="104">
        <f>VLOOKUP($B20,GD_CHAM_CONG!$C$6:$BF$997,40,FALSE)</f>
        <v>0</v>
      </c>
      <c r="L20" s="104">
        <f>VLOOKUP($B20,GD_CHAM_CONG!$C$6:$BF$997,41,FALSE)</f>
        <v>0</v>
      </c>
      <c r="M20" s="104">
        <f>VLOOKUP($B20,GD_CHAM_CONG!$C$6:$BF$997,42,FALSE)</f>
        <v>0</v>
      </c>
      <c r="N20" s="104">
        <f>VLOOKUP($B20,GD_CHAM_CONG!$C$6:$BF$997,43,FALSE)</f>
        <v>0</v>
      </c>
      <c r="O20" s="104">
        <f>VLOOKUP($B20,GD_CHAM_CONG!$C$6:$BF$997,44,FALSE)</f>
        <v>0</v>
      </c>
      <c r="P20" s="104">
        <f>VLOOKUP($B20,GD_CHAM_CONG!$C$6:$BF$997,45,FALSE)</f>
        <v>0</v>
      </c>
      <c r="Q20" s="104">
        <f>VLOOKUP($B20,GD_CHAM_CONG!$C$6:$BF$997,46,FALSE)</f>
        <v>0</v>
      </c>
      <c r="R20" s="104">
        <f>VLOOKUP($B20,GD_CHAM_CONG!$C$6:$BF$997,47,FALSE)</f>
        <v>0</v>
      </c>
      <c r="S20" s="104">
        <f>VLOOKUP($B20,GD_CHAM_CONG!$C$6:$BF$997,48,FALSE)</f>
        <v>0</v>
      </c>
      <c r="T20" s="104">
        <f>VLOOKUP($B20,GD_CHAM_CONG!$C$6:$BF$997,49,FALSE)</f>
        <v>0</v>
      </c>
      <c r="U20" s="104">
        <f>VLOOKUP($B20,GD_CHAM_CONG!$C$6:$BF$997,50,FALSE)</f>
        <v>0</v>
      </c>
      <c r="V20" s="104">
        <f>VLOOKUP($B20,GD_CHAM_CONG!$C$6:$BF$997,51,FALSE)</f>
        <v>0</v>
      </c>
      <c r="W20" s="104">
        <f>VLOOKUP($B20,GD_CHAM_CONG!$C$6:$BF$997,52,FALSE)</f>
        <v>0</v>
      </c>
      <c r="X20" s="104">
        <f>VLOOKUP($B20,GD_CHAM_CONG!$C$6:$BF$997,53,FALSE)</f>
        <v>0</v>
      </c>
      <c r="Y20" s="104">
        <f>VLOOKUP($B20,GD_CHAM_CONG!$C$6:$BF$997,54,FALSE)</f>
        <v>0</v>
      </c>
      <c r="Z20" s="104">
        <f>VLOOKUP($B20,GD_CHAM_CONG!$C$6:$BF$997,55,FALSE)</f>
        <v>0</v>
      </c>
      <c r="AA20" s="104">
        <f>VLOOKUP($B20,GD_CHAM_CONG!$C$6:$BF$997,56,FALSE)</f>
        <v>0</v>
      </c>
      <c r="AB20" s="104">
        <f>VLOOKUP($B20,GD_CHAM_CONG!$C$6:$BI$997,57,FALSE)</f>
        <v>0</v>
      </c>
      <c r="AC20" s="104">
        <f>VLOOKUP($B20,GD_CHAM_CONG!$C$6:$BI$997,58,FALSE)</f>
        <v>0</v>
      </c>
      <c r="AD20" s="104">
        <f>VLOOKUP($B20,GD_CHAM_CONG!$C$6:$BI$997,59,FALSE)</f>
        <v>0</v>
      </c>
      <c r="AE20" s="270">
        <f>I20/$H20*VLOOKUP(I$4,DM_TI_LE!$A$5:$B$30,2,FALSE)</f>
        <v>1</v>
      </c>
      <c r="AF20" s="270">
        <f>J20/$H20*VLOOKUP(J$4,DM_TI_LE!$A$5:$B$30,2,FALSE)</f>
        <v>0</v>
      </c>
      <c r="AG20" s="270">
        <f>K20/$H20*VLOOKUP(K$4,DM_TI_LE!$A$5:$B$30,2,FALSE)</f>
        <v>0</v>
      </c>
      <c r="AH20" s="270">
        <f>L20/$H20*VLOOKUP(L$4,DM_TI_LE!$A$5:$B$30,2,FALSE)</f>
        <v>0</v>
      </c>
      <c r="AI20" s="270">
        <f>M20/$H20*VLOOKUP(M$4,DM_TI_LE!$A$5:$B$30,2,FALSE)</f>
        <v>0</v>
      </c>
      <c r="AJ20" s="270">
        <f>N20/$H20*VLOOKUP(N$4,DM_TI_LE!$A$5:$B$30,2,FALSE)</f>
        <v>0</v>
      </c>
      <c r="AK20" s="270">
        <f>O20/$H20*VLOOKUP(O$4,DM_TI_LE!$A$5:$B$30,2,FALSE)</f>
        <v>0</v>
      </c>
      <c r="AL20" s="270">
        <f>P20/$H20*VLOOKUP(P$4,DM_TI_LE!$A$5:$B$30,2,FALSE)</f>
        <v>0</v>
      </c>
      <c r="AM20" s="270">
        <f>Q20/$H20*VLOOKUP(Q$4,DM_TI_LE!$A$5:$B$30,2,FALSE)</f>
        <v>0</v>
      </c>
      <c r="AN20" s="270">
        <f>R20/$H20*VLOOKUP(R$4,DM_TI_LE!$A$5:$B$30,2,FALSE)</f>
        <v>0</v>
      </c>
      <c r="AO20" s="270">
        <f>S20/$H20*VLOOKUP(S$4,DM_TI_LE!$A$5:$B$30,2,FALSE)</f>
        <v>0</v>
      </c>
      <c r="AP20" s="270">
        <f>T20/$H20*VLOOKUP(T$4,DM_TI_LE!$A$5:$B$30,2,FALSE)</f>
        <v>0</v>
      </c>
      <c r="AQ20" s="270">
        <f>U20/$H20*VLOOKUP(U$4,DM_TI_LE!$A$5:$B$30,2,FALSE)</f>
        <v>0</v>
      </c>
      <c r="AR20" s="270">
        <f>V20/$H20*VLOOKUP(V$4,DM_TI_LE!$A$5:$B$30,2,FALSE)</f>
        <v>0</v>
      </c>
      <c r="AS20" s="270">
        <f>W20/$H20*VLOOKUP(W$4,DM_TI_LE!$A$5:$B$30,2,FALSE)</f>
        <v>0</v>
      </c>
      <c r="AT20" s="270">
        <f>X20/$H20*VLOOKUP(X$4,DM_TI_LE!$A$5:$B$30,2,FALSE)</f>
        <v>0</v>
      </c>
      <c r="AU20" s="270">
        <f>Y20/$H20*VLOOKUP(Y$4,DM_TI_LE!$A$5:$B$30,2,FALSE)</f>
        <v>0</v>
      </c>
      <c r="AV20" s="270">
        <f>Z20/$H20*VLOOKUP(Z$4,DM_TI_LE!$A$5:$B$30,2,FALSE)</f>
        <v>0</v>
      </c>
      <c r="AW20" s="270">
        <f>AA20/$H20*VLOOKUP(AA$4,DM_TI_LE!$A$5:$B$30,2,FALSE)</f>
        <v>0</v>
      </c>
      <c r="AX20" s="270">
        <f>AB20/$H20*VLOOKUP(AB$4,DM_TI_LE!$A$5:$B$30,2,FALSE)</f>
        <v>0</v>
      </c>
      <c r="AY20" s="270">
        <f>AC20/$H20*VLOOKUP(AC$4,DM_TI_LE!$A$5:$B$30,2,FALSE)</f>
        <v>0</v>
      </c>
      <c r="AZ20" s="270">
        <f>AD20/$H20*VLOOKUP(AD$4,DM_TI_LE!$A$5:$B$30,2,FALSE)</f>
        <v>0</v>
      </c>
      <c r="BA20" s="284">
        <f>IF(CD20="HDHV",DM_TI_LE!$K$12*I20, SUM(AE20:AW20)*F20*E20*DM_HE_SO_LUONG_NS!$D$1*CE20)</f>
        <v>8325000</v>
      </c>
      <c r="BB20" s="104"/>
      <c r="BC20" s="110">
        <f>VLOOKUP(B20,GD_LCD_HS_LNS!$B$4:$E$1000,4,FALSE)</f>
        <v>3972000</v>
      </c>
      <c r="BD20" s="104"/>
      <c r="BE20" s="104">
        <f>I20/26*$BC20*VLOOKUP(BE$4,DM_TI_LE!$A$5:$C$29,3,FALSE)</f>
        <v>0</v>
      </c>
      <c r="BF20" s="104">
        <f>J20/26*$BC20*VLOOKUP(BF$4,DM_TI_LE!$A$5:$C$29,3,FALSE)</f>
        <v>0</v>
      </c>
      <c r="BG20" s="104">
        <f>K20/26*$BC20*VLOOKUP(BG$4,DM_TI_LE!$A$5:$C$29,3,FALSE)</f>
        <v>0</v>
      </c>
      <c r="BH20" s="104">
        <f>L20/26*$BC20*VLOOKUP(BH$4,DM_TI_LE!$A$5:$C$29,3,FALSE)</f>
        <v>0</v>
      </c>
      <c r="BI20" s="104">
        <f>M20/26*$BC20*VLOOKUP(BI$4,DM_TI_LE!$A$5:$C$29,3,FALSE)</f>
        <v>0</v>
      </c>
      <c r="BJ20" s="104">
        <f>N20/26*$BC20*VLOOKUP(BJ$4,DM_TI_LE!$A$5:$C$29,3,FALSE)</f>
        <v>0</v>
      </c>
      <c r="BK20" s="104">
        <f>O20/26*$BC20*VLOOKUP(BK$4,DM_TI_LE!$A$5:$C$29,3,FALSE)</f>
        <v>0</v>
      </c>
      <c r="BL20" s="104">
        <f>P20/26*$BC20*VLOOKUP(BL$4,DM_TI_LE!$A$5:$C$29,3,FALSE)</f>
        <v>0</v>
      </c>
      <c r="BM20" s="104">
        <f>Q20/26*$BC20*VLOOKUP(BM$4,DM_TI_LE!$A$5:$C$29,3,FALSE)</f>
        <v>0</v>
      </c>
      <c r="BN20" s="104">
        <f>R20/26*$BC20*VLOOKUP(BN$4,DM_TI_LE!$A$5:$C$29,3,FALSE)</f>
        <v>0</v>
      </c>
      <c r="BO20" s="104">
        <f>S20/26*$BC20*VLOOKUP(BO$4,DM_TI_LE!$A$5:$C$29,3,FALSE)</f>
        <v>0</v>
      </c>
      <c r="BP20" s="104">
        <f>T20/26*$BC20*VLOOKUP(BP$4,DM_TI_LE!$A$5:$C$29,3,FALSE)</f>
        <v>0</v>
      </c>
      <c r="BQ20" s="104">
        <f>U20/26*$BC20*VLOOKUP(BQ$4,DM_TI_LE!$A$5:$C$29,3,FALSE)</f>
        <v>0</v>
      </c>
      <c r="BR20" s="104">
        <f>V20/26*$BC20*VLOOKUP(BR$4,DM_TI_LE!$A$5:$C$29,3,FALSE)</f>
        <v>0</v>
      </c>
      <c r="BS20" s="104">
        <f>W20/26*$BC20*VLOOKUP(BS$4,DM_TI_LE!$A$5:$C$29,3,FALSE)</f>
        <v>0</v>
      </c>
      <c r="BT20" s="104">
        <f>X20/26*$BC20*VLOOKUP(BT$4,DM_TI_LE!$A$5:$C$29,3,FALSE)</f>
        <v>0</v>
      </c>
      <c r="BU20" s="104">
        <f>Y20/26*$BC20*VLOOKUP(BU$4,DM_TI_LE!$A$5:$C$29,3,FALSE)</f>
        <v>0</v>
      </c>
      <c r="BV20" s="104">
        <f>Z20/26*$BC20*VLOOKUP(BV$4,DM_TI_LE!$A$5:$C$29,3,FALSE)</f>
        <v>0</v>
      </c>
      <c r="BW20" s="104">
        <f>AA20/26*$BC20*VLOOKUP(BW$4,DM_TI_LE!$A$5:$C$29,3,FALSE)</f>
        <v>0</v>
      </c>
      <c r="BX20" s="104">
        <f>AB20/26*$BC20*VLOOKUP(BX$4,DM_TI_LE!$A$5:$C$29,3,FALSE)</f>
        <v>0</v>
      </c>
      <c r="BY20" s="104">
        <f>AC20/26*$BC20*VLOOKUP(BY$4,DM_TI_LE!$A$5:$C$29,3,FALSE)</f>
        <v>0</v>
      </c>
      <c r="BZ20" s="104">
        <f>AD20/26*$BC20*VLOOKUP(BZ$4,DM_TI_LE!$A$5:$C$29,3,FALSE)</f>
        <v>0</v>
      </c>
      <c r="CA20" s="273">
        <f t="shared" si="0"/>
        <v>0</v>
      </c>
      <c r="CB20" s="104"/>
      <c r="CC20" s="274">
        <f t="shared" si="1"/>
        <v>8325000</v>
      </c>
      <c r="CD20" s="138" t="str">
        <f>VLOOKUP(B20,GD_CHUNG!$B$5:$G$480,6,FALSE)</f>
        <v>HD3N</v>
      </c>
      <c r="CE20" s="275">
        <f>VLOOKUP(CD20,DM_TI_LE!$I$12:$J$16,2,FALSE)</f>
        <v>1</v>
      </c>
    </row>
    <row r="21" spans="1:83" ht="15.75" customHeight="1" x14ac:dyDescent="0.2">
      <c r="A21" s="49">
        <v>17</v>
      </c>
      <c r="B21" s="50">
        <f>GD_CHUNG!B21</f>
        <v>10544</v>
      </c>
      <c r="C21" s="50" t="str">
        <f>GD_CHUNG!C21</f>
        <v>Trần Thị Yến Nga</v>
      </c>
      <c r="D21" s="50" t="str">
        <f>GD_CHUNG!D21</f>
        <v>NV Tài liệu và HDCX</v>
      </c>
      <c r="E21" s="268">
        <f>VLOOKUP(B21,GD_CHAM_CONG!$C$6:$BJ$997,60,FALSE)</f>
        <v>1</v>
      </c>
      <c r="F21" s="268">
        <f>VLOOKUP(B21,GD_LCD_HS_LNS!$B$4:$F$1000,5,FALSE)</f>
        <v>1.85</v>
      </c>
      <c r="G21" s="269">
        <f>VLOOKUP(B21,GD_CHAM_CONG!$C$6:$BD$468,36,FALSE)</f>
        <v>0</v>
      </c>
      <c r="H21" s="269">
        <f>VLOOKUP(B21,GD_CHAM_CONG!$C$6:$BD$997,37,FALSE)</f>
        <v>27</v>
      </c>
      <c r="I21" s="104">
        <f>VLOOKUP($B21,GD_CHAM_CONG!$C$6:$BF$997,38,FALSE)</f>
        <v>27</v>
      </c>
      <c r="J21" s="104">
        <f>VLOOKUP($B21,GD_CHAM_CONG!$C$6:$BF$997,39,FALSE)</f>
        <v>0</v>
      </c>
      <c r="K21" s="104">
        <f>VLOOKUP($B21,GD_CHAM_CONG!$C$6:$BF$997,40,FALSE)</f>
        <v>0</v>
      </c>
      <c r="L21" s="104">
        <f>VLOOKUP($B21,GD_CHAM_CONG!$C$6:$BF$997,41,FALSE)</f>
        <v>0</v>
      </c>
      <c r="M21" s="104">
        <f>VLOOKUP($B21,GD_CHAM_CONG!$C$6:$BF$997,42,FALSE)</f>
        <v>0</v>
      </c>
      <c r="N21" s="104">
        <f>VLOOKUP($B21,GD_CHAM_CONG!$C$6:$BF$997,43,FALSE)</f>
        <v>0</v>
      </c>
      <c r="O21" s="104">
        <f>VLOOKUP($B21,GD_CHAM_CONG!$C$6:$BF$997,44,FALSE)</f>
        <v>0</v>
      </c>
      <c r="P21" s="104">
        <f>VLOOKUP($B21,GD_CHAM_CONG!$C$6:$BF$997,45,FALSE)</f>
        <v>0</v>
      </c>
      <c r="Q21" s="104">
        <f>VLOOKUP($B21,GD_CHAM_CONG!$C$6:$BF$997,46,FALSE)</f>
        <v>0</v>
      </c>
      <c r="R21" s="104">
        <f>VLOOKUP($B21,GD_CHAM_CONG!$C$6:$BF$997,47,FALSE)</f>
        <v>0</v>
      </c>
      <c r="S21" s="104">
        <f>VLOOKUP($B21,GD_CHAM_CONG!$C$6:$BF$997,48,FALSE)</f>
        <v>0</v>
      </c>
      <c r="T21" s="104">
        <f>VLOOKUP($B21,GD_CHAM_CONG!$C$6:$BF$997,49,FALSE)</f>
        <v>0</v>
      </c>
      <c r="U21" s="104">
        <f>VLOOKUP($B21,GD_CHAM_CONG!$C$6:$BF$997,50,FALSE)</f>
        <v>0</v>
      </c>
      <c r="V21" s="104">
        <f>VLOOKUP($B21,GD_CHAM_CONG!$C$6:$BF$997,51,FALSE)</f>
        <v>0</v>
      </c>
      <c r="W21" s="104">
        <f>VLOOKUP($B21,GD_CHAM_CONG!$C$6:$BF$997,52,FALSE)</f>
        <v>0</v>
      </c>
      <c r="X21" s="104">
        <f>VLOOKUP($B21,GD_CHAM_CONG!$C$6:$BF$997,53,FALSE)</f>
        <v>0</v>
      </c>
      <c r="Y21" s="104">
        <f>VLOOKUP($B21,GD_CHAM_CONG!$C$6:$BF$997,54,FALSE)</f>
        <v>0</v>
      </c>
      <c r="Z21" s="104">
        <f>VLOOKUP($B21,GD_CHAM_CONG!$C$6:$BF$997,55,FALSE)</f>
        <v>0</v>
      </c>
      <c r="AA21" s="104">
        <f>VLOOKUP($B21,GD_CHAM_CONG!$C$6:$BF$997,56,FALSE)</f>
        <v>0</v>
      </c>
      <c r="AB21" s="104">
        <f>VLOOKUP($B21,GD_CHAM_CONG!$C$6:$BI$997,57,FALSE)</f>
        <v>0</v>
      </c>
      <c r="AC21" s="104">
        <f>VLOOKUP($B21,GD_CHAM_CONG!$C$6:$BI$997,58,FALSE)</f>
        <v>0</v>
      </c>
      <c r="AD21" s="104">
        <f>VLOOKUP($B21,GD_CHAM_CONG!$C$6:$BI$997,59,FALSE)</f>
        <v>0</v>
      </c>
      <c r="AE21" s="270">
        <f>I21/$H21*VLOOKUP(I$4,DM_TI_LE!$A$5:$B$30,2,FALSE)</f>
        <v>1</v>
      </c>
      <c r="AF21" s="270">
        <f>J21/$H21*VLOOKUP(J$4,DM_TI_LE!$A$5:$B$30,2,FALSE)</f>
        <v>0</v>
      </c>
      <c r="AG21" s="270">
        <f>K21/$H21*VLOOKUP(K$4,DM_TI_LE!$A$5:$B$30,2,FALSE)</f>
        <v>0</v>
      </c>
      <c r="AH21" s="270">
        <f>L21/$H21*VLOOKUP(L$4,DM_TI_LE!$A$5:$B$30,2,FALSE)</f>
        <v>0</v>
      </c>
      <c r="AI21" s="270">
        <f>M21/$H21*VLOOKUP(M$4,DM_TI_LE!$A$5:$B$30,2,FALSE)</f>
        <v>0</v>
      </c>
      <c r="AJ21" s="270">
        <f>N21/$H21*VLOOKUP(N$4,DM_TI_LE!$A$5:$B$30,2,FALSE)</f>
        <v>0</v>
      </c>
      <c r="AK21" s="270">
        <f>O21/$H21*VLOOKUP(O$4,DM_TI_LE!$A$5:$B$30,2,FALSE)</f>
        <v>0</v>
      </c>
      <c r="AL21" s="270">
        <f>P21/$H21*VLOOKUP(P$4,DM_TI_LE!$A$5:$B$30,2,FALSE)</f>
        <v>0</v>
      </c>
      <c r="AM21" s="270">
        <f>Q21/$H21*VLOOKUP(Q$4,DM_TI_LE!$A$5:$B$30,2,FALSE)</f>
        <v>0</v>
      </c>
      <c r="AN21" s="270">
        <f>R21/$H21*VLOOKUP(R$4,DM_TI_LE!$A$5:$B$30,2,FALSE)</f>
        <v>0</v>
      </c>
      <c r="AO21" s="270">
        <f>S21/$H21*VLOOKUP(S$4,DM_TI_LE!$A$5:$B$30,2,FALSE)</f>
        <v>0</v>
      </c>
      <c r="AP21" s="270">
        <f>T21/$H21*VLOOKUP(T$4,DM_TI_LE!$A$5:$B$30,2,FALSE)</f>
        <v>0</v>
      </c>
      <c r="AQ21" s="270">
        <f>U21/$H21*VLOOKUP(U$4,DM_TI_LE!$A$5:$B$30,2,FALSE)</f>
        <v>0</v>
      </c>
      <c r="AR21" s="270">
        <f>V21/$H21*VLOOKUP(V$4,DM_TI_LE!$A$5:$B$30,2,FALSE)</f>
        <v>0</v>
      </c>
      <c r="AS21" s="270">
        <f>W21/$H21*VLOOKUP(W$4,DM_TI_LE!$A$5:$B$30,2,FALSE)</f>
        <v>0</v>
      </c>
      <c r="AT21" s="270">
        <f>X21/$H21*VLOOKUP(X$4,DM_TI_LE!$A$5:$B$30,2,FALSE)</f>
        <v>0</v>
      </c>
      <c r="AU21" s="270">
        <f>Y21/$H21*VLOOKUP(Y$4,DM_TI_LE!$A$5:$B$30,2,FALSE)</f>
        <v>0</v>
      </c>
      <c r="AV21" s="270">
        <f>Z21/$H21*VLOOKUP(Z$4,DM_TI_LE!$A$5:$B$30,2,FALSE)</f>
        <v>0</v>
      </c>
      <c r="AW21" s="270">
        <f>AA21/$H21*VLOOKUP(AA$4,DM_TI_LE!$A$5:$B$30,2,FALSE)</f>
        <v>0</v>
      </c>
      <c r="AX21" s="270">
        <f>AB21/$H21*VLOOKUP(AB$4,DM_TI_LE!$A$5:$B$30,2,FALSE)</f>
        <v>0</v>
      </c>
      <c r="AY21" s="270">
        <f>AC21/$H21*VLOOKUP(AC$4,DM_TI_LE!$A$5:$B$30,2,FALSE)</f>
        <v>0</v>
      </c>
      <c r="AZ21" s="270">
        <f>AD21/$H21*VLOOKUP(AD$4,DM_TI_LE!$A$5:$B$30,2,FALSE)</f>
        <v>0</v>
      </c>
      <c r="BA21" s="284">
        <f>IF(CD21="HDHV",DM_TI_LE!$K$12*I21, SUM(AE21:AW21)*F21*E21*DM_HE_SO_LUONG_NS!$D$1*CE21)</f>
        <v>8325000</v>
      </c>
      <c r="BB21" s="104"/>
      <c r="BC21" s="110">
        <f>VLOOKUP(B21,GD_LCD_HS_LNS!$B$4:$E$1000,4,FALSE)</f>
        <v>3972000</v>
      </c>
      <c r="BD21" s="104"/>
      <c r="BE21" s="104">
        <f>I21/26*$BC21*VLOOKUP(BE$4,DM_TI_LE!$A$5:$C$29,3,FALSE)</f>
        <v>0</v>
      </c>
      <c r="BF21" s="104">
        <f>J21/26*$BC21*VLOOKUP(BF$4,DM_TI_LE!$A$5:$C$29,3,FALSE)</f>
        <v>0</v>
      </c>
      <c r="BG21" s="104">
        <f>K21/26*$BC21*VLOOKUP(BG$4,DM_TI_LE!$A$5:$C$29,3,FALSE)</f>
        <v>0</v>
      </c>
      <c r="BH21" s="104">
        <f>L21/26*$BC21*VLOOKUP(BH$4,DM_TI_LE!$A$5:$C$29,3,FALSE)</f>
        <v>0</v>
      </c>
      <c r="BI21" s="104">
        <f>M21/26*$BC21*VLOOKUP(BI$4,DM_TI_LE!$A$5:$C$29,3,FALSE)</f>
        <v>0</v>
      </c>
      <c r="BJ21" s="104">
        <f>N21/26*$BC21*VLOOKUP(BJ$4,DM_TI_LE!$A$5:$C$29,3,FALSE)</f>
        <v>0</v>
      </c>
      <c r="BK21" s="104">
        <f>O21/26*$BC21*VLOOKUP(BK$4,DM_TI_LE!$A$5:$C$29,3,FALSE)</f>
        <v>0</v>
      </c>
      <c r="BL21" s="104">
        <f>P21/26*$BC21*VLOOKUP(BL$4,DM_TI_LE!$A$5:$C$29,3,FALSE)</f>
        <v>0</v>
      </c>
      <c r="BM21" s="104">
        <f>Q21/26*$BC21*VLOOKUP(BM$4,DM_TI_LE!$A$5:$C$29,3,FALSE)</f>
        <v>0</v>
      </c>
      <c r="BN21" s="104">
        <f>R21/26*$BC21*VLOOKUP(BN$4,DM_TI_LE!$A$5:$C$29,3,FALSE)</f>
        <v>0</v>
      </c>
      <c r="BO21" s="104">
        <f>S21/26*$BC21*VLOOKUP(BO$4,DM_TI_LE!$A$5:$C$29,3,FALSE)</f>
        <v>0</v>
      </c>
      <c r="BP21" s="104">
        <f>T21/26*$BC21*VLOOKUP(BP$4,DM_TI_LE!$A$5:$C$29,3,FALSE)</f>
        <v>0</v>
      </c>
      <c r="BQ21" s="104">
        <f>U21/26*$BC21*VLOOKUP(BQ$4,DM_TI_LE!$A$5:$C$29,3,FALSE)</f>
        <v>0</v>
      </c>
      <c r="BR21" s="104">
        <f>V21/26*$BC21*VLOOKUP(BR$4,DM_TI_LE!$A$5:$C$29,3,FALSE)</f>
        <v>0</v>
      </c>
      <c r="BS21" s="104">
        <f>W21/26*$BC21*VLOOKUP(BS$4,DM_TI_LE!$A$5:$C$29,3,FALSE)</f>
        <v>0</v>
      </c>
      <c r="BT21" s="104">
        <f>X21/26*$BC21*VLOOKUP(BT$4,DM_TI_LE!$A$5:$C$29,3,FALSE)</f>
        <v>0</v>
      </c>
      <c r="BU21" s="104">
        <f>Y21/26*$BC21*VLOOKUP(BU$4,DM_TI_LE!$A$5:$C$29,3,FALSE)</f>
        <v>0</v>
      </c>
      <c r="BV21" s="104">
        <f>Z21/26*$BC21*VLOOKUP(BV$4,DM_TI_LE!$A$5:$C$29,3,FALSE)</f>
        <v>0</v>
      </c>
      <c r="BW21" s="104">
        <f>AA21/26*$BC21*VLOOKUP(BW$4,DM_TI_LE!$A$5:$C$29,3,FALSE)</f>
        <v>0</v>
      </c>
      <c r="BX21" s="104">
        <f>AB21/26*$BC21*VLOOKUP(BX$4,DM_TI_LE!$A$5:$C$29,3,FALSE)</f>
        <v>0</v>
      </c>
      <c r="BY21" s="104">
        <f>AC21/26*$BC21*VLOOKUP(BY$4,DM_TI_LE!$A$5:$C$29,3,FALSE)</f>
        <v>0</v>
      </c>
      <c r="BZ21" s="104">
        <f>AD21/26*$BC21*VLOOKUP(BZ$4,DM_TI_LE!$A$5:$C$29,3,FALSE)</f>
        <v>0</v>
      </c>
      <c r="CA21" s="273">
        <f t="shared" si="0"/>
        <v>0</v>
      </c>
      <c r="CB21" s="104"/>
      <c r="CC21" s="274">
        <f t="shared" si="1"/>
        <v>8325000</v>
      </c>
      <c r="CD21" s="138" t="str">
        <f>VLOOKUP(B21,GD_CHUNG!$B$5:$G$480,6,FALSE)</f>
        <v>HD3N</v>
      </c>
      <c r="CE21" s="275">
        <f>VLOOKUP(CD21,DM_TI_LE!$I$12:$J$16,2,FALSE)</f>
        <v>1</v>
      </c>
    </row>
    <row r="22" spans="1:83" ht="15.75" customHeight="1" x14ac:dyDescent="0.2">
      <c r="A22" s="49">
        <v>18</v>
      </c>
      <c r="B22" s="50">
        <f>GD_CHUNG!B22</f>
        <v>10545</v>
      </c>
      <c r="C22" s="50" t="str">
        <f>GD_CHUNG!C22</f>
        <v>Ngô Thanh Hiệp</v>
      </c>
      <c r="D22" s="50" t="str">
        <f>GD_CHUNG!D22</f>
        <v>NV Tài liệu và HDCX</v>
      </c>
      <c r="E22" s="268">
        <f>VLOOKUP(B22,GD_CHAM_CONG!$C$6:$BJ$997,60,FALSE)</f>
        <v>1</v>
      </c>
      <c r="F22" s="268">
        <f>VLOOKUP(B22,GD_LCD_HS_LNS!$B$4:$F$1000,5,FALSE)</f>
        <v>2.6</v>
      </c>
      <c r="G22" s="269">
        <f>VLOOKUP(B22,GD_CHAM_CONG!$C$6:$BD$468,36,FALSE)</f>
        <v>0</v>
      </c>
      <c r="H22" s="269">
        <f>VLOOKUP(B22,GD_CHAM_CONG!$C$6:$BD$997,37,FALSE)</f>
        <v>27</v>
      </c>
      <c r="I22" s="104">
        <f>VLOOKUP($B22,GD_CHAM_CONG!$C$6:$BF$997,38,FALSE)</f>
        <v>27</v>
      </c>
      <c r="J22" s="104">
        <f>VLOOKUP($B22,GD_CHAM_CONG!$C$6:$BF$997,39,FALSE)</f>
        <v>0</v>
      </c>
      <c r="K22" s="104">
        <f>VLOOKUP($B22,GD_CHAM_CONG!$C$6:$BF$997,40,FALSE)</f>
        <v>0</v>
      </c>
      <c r="L22" s="104">
        <f>VLOOKUP($B22,GD_CHAM_CONG!$C$6:$BF$997,41,FALSE)</f>
        <v>0</v>
      </c>
      <c r="M22" s="104">
        <f>VLOOKUP($B22,GD_CHAM_CONG!$C$6:$BF$997,42,FALSE)</f>
        <v>0</v>
      </c>
      <c r="N22" s="104">
        <f>VLOOKUP($B22,GD_CHAM_CONG!$C$6:$BF$997,43,FALSE)</f>
        <v>0</v>
      </c>
      <c r="O22" s="104">
        <f>VLOOKUP($B22,GD_CHAM_CONG!$C$6:$BF$997,44,FALSE)</f>
        <v>0</v>
      </c>
      <c r="P22" s="104">
        <f>VLOOKUP($B22,GD_CHAM_CONG!$C$6:$BF$997,45,FALSE)</f>
        <v>0</v>
      </c>
      <c r="Q22" s="104">
        <f>VLOOKUP($B22,GD_CHAM_CONG!$C$6:$BF$997,46,FALSE)</f>
        <v>0</v>
      </c>
      <c r="R22" s="104">
        <f>VLOOKUP($B22,GD_CHAM_CONG!$C$6:$BF$997,47,FALSE)</f>
        <v>0</v>
      </c>
      <c r="S22" s="104">
        <f>VLOOKUP($B22,GD_CHAM_CONG!$C$6:$BF$997,48,FALSE)</f>
        <v>0</v>
      </c>
      <c r="T22" s="104">
        <f>VLOOKUP($B22,GD_CHAM_CONG!$C$6:$BF$997,49,FALSE)</f>
        <v>0</v>
      </c>
      <c r="U22" s="104">
        <f>VLOOKUP($B22,GD_CHAM_CONG!$C$6:$BF$997,50,FALSE)</f>
        <v>0</v>
      </c>
      <c r="V22" s="104">
        <f>VLOOKUP($B22,GD_CHAM_CONG!$C$6:$BF$997,51,FALSE)</f>
        <v>0</v>
      </c>
      <c r="W22" s="104">
        <f>VLOOKUP($B22,GD_CHAM_CONG!$C$6:$BF$997,52,FALSE)</f>
        <v>0</v>
      </c>
      <c r="X22" s="104">
        <f>VLOOKUP($B22,GD_CHAM_CONG!$C$6:$BF$997,53,FALSE)</f>
        <v>0</v>
      </c>
      <c r="Y22" s="104">
        <f>VLOOKUP($B22,GD_CHAM_CONG!$C$6:$BF$997,54,FALSE)</f>
        <v>0</v>
      </c>
      <c r="Z22" s="104">
        <f>VLOOKUP($B22,GD_CHAM_CONG!$C$6:$BF$997,55,FALSE)</f>
        <v>0</v>
      </c>
      <c r="AA22" s="104">
        <f>VLOOKUP($B22,GD_CHAM_CONG!$C$6:$BF$997,56,FALSE)</f>
        <v>0</v>
      </c>
      <c r="AB22" s="104">
        <f>VLOOKUP($B22,GD_CHAM_CONG!$C$6:$BI$997,57,FALSE)</f>
        <v>0</v>
      </c>
      <c r="AC22" s="104">
        <f>VLOOKUP($B22,GD_CHAM_CONG!$C$6:$BI$997,58,FALSE)</f>
        <v>0</v>
      </c>
      <c r="AD22" s="104">
        <f>VLOOKUP($B22,GD_CHAM_CONG!$C$6:$BI$997,59,FALSE)</f>
        <v>0</v>
      </c>
      <c r="AE22" s="270">
        <f>I22/$H22*VLOOKUP(I$4,DM_TI_LE!$A$5:$B$30,2,FALSE)</f>
        <v>1</v>
      </c>
      <c r="AF22" s="270">
        <f>J22/$H22*VLOOKUP(J$4,DM_TI_LE!$A$5:$B$30,2,FALSE)</f>
        <v>0</v>
      </c>
      <c r="AG22" s="270">
        <f>K22/$H22*VLOOKUP(K$4,DM_TI_LE!$A$5:$B$30,2,FALSE)</f>
        <v>0</v>
      </c>
      <c r="AH22" s="270">
        <f>L22/$H22*VLOOKUP(L$4,DM_TI_LE!$A$5:$B$30,2,FALSE)</f>
        <v>0</v>
      </c>
      <c r="AI22" s="270">
        <f>M22/$H22*VLOOKUP(M$4,DM_TI_LE!$A$5:$B$30,2,FALSE)</f>
        <v>0</v>
      </c>
      <c r="AJ22" s="270">
        <f>N22/$H22*VLOOKUP(N$4,DM_TI_LE!$A$5:$B$30,2,FALSE)</f>
        <v>0</v>
      </c>
      <c r="AK22" s="270">
        <f>O22/$H22*VLOOKUP(O$4,DM_TI_LE!$A$5:$B$30,2,FALSE)</f>
        <v>0</v>
      </c>
      <c r="AL22" s="270">
        <f>P22/$H22*VLOOKUP(P$4,DM_TI_LE!$A$5:$B$30,2,FALSE)</f>
        <v>0</v>
      </c>
      <c r="AM22" s="270">
        <f>Q22/$H22*VLOOKUP(Q$4,DM_TI_LE!$A$5:$B$30,2,FALSE)</f>
        <v>0</v>
      </c>
      <c r="AN22" s="270">
        <f>R22/$H22*VLOOKUP(R$4,DM_TI_LE!$A$5:$B$30,2,FALSE)</f>
        <v>0</v>
      </c>
      <c r="AO22" s="270">
        <f>S22/$H22*VLOOKUP(S$4,DM_TI_LE!$A$5:$B$30,2,FALSE)</f>
        <v>0</v>
      </c>
      <c r="AP22" s="270">
        <f>T22/$H22*VLOOKUP(T$4,DM_TI_LE!$A$5:$B$30,2,FALSE)</f>
        <v>0</v>
      </c>
      <c r="AQ22" s="270">
        <f>U22/$H22*VLOOKUP(U$4,DM_TI_LE!$A$5:$B$30,2,FALSE)</f>
        <v>0</v>
      </c>
      <c r="AR22" s="270">
        <f>V22/$H22*VLOOKUP(V$4,DM_TI_LE!$A$5:$B$30,2,FALSE)</f>
        <v>0</v>
      </c>
      <c r="AS22" s="270">
        <f>W22/$H22*VLOOKUP(W$4,DM_TI_LE!$A$5:$B$30,2,FALSE)</f>
        <v>0</v>
      </c>
      <c r="AT22" s="270">
        <f>X22/$H22*VLOOKUP(X$4,DM_TI_LE!$A$5:$B$30,2,FALSE)</f>
        <v>0</v>
      </c>
      <c r="AU22" s="270">
        <f>Y22/$H22*VLOOKUP(Y$4,DM_TI_LE!$A$5:$B$30,2,FALSE)</f>
        <v>0</v>
      </c>
      <c r="AV22" s="270">
        <f>Z22/$H22*VLOOKUP(Z$4,DM_TI_LE!$A$5:$B$30,2,FALSE)</f>
        <v>0</v>
      </c>
      <c r="AW22" s="270">
        <f>AA22/$H22*VLOOKUP(AA$4,DM_TI_LE!$A$5:$B$30,2,FALSE)</f>
        <v>0</v>
      </c>
      <c r="AX22" s="270">
        <f>AB22/$H22*VLOOKUP(AB$4,DM_TI_LE!$A$5:$B$30,2,FALSE)</f>
        <v>0</v>
      </c>
      <c r="AY22" s="270">
        <f>AC22/$H22*VLOOKUP(AC$4,DM_TI_LE!$A$5:$B$30,2,FALSE)</f>
        <v>0</v>
      </c>
      <c r="AZ22" s="270">
        <f>AD22/$H22*VLOOKUP(AD$4,DM_TI_LE!$A$5:$B$30,2,FALSE)</f>
        <v>0</v>
      </c>
      <c r="BA22" s="284">
        <f>IF(CD22="HDHV",DM_TI_LE!$K$12*I22, SUM(AE22:AW22)*F22*E22*DM_HE_SO_LUONG_NS!$D$1*CE22)</f>
        <v>11700000</v>
      </c>
      <c r="BB22" s="104"/>
      <c r="BC22" s="110">
        <f>VLOOKUP(B22,GD_LCD_HS_LNS!$B$4:$E$1000,4,FALSE)</f>
        <v>4534000</v>
      </c>
      <c r="BD22" s="104"/>
      <c r="BE22" s="104">
        <f>I22/26*$BC22*VLOOKUP(BE$4,DM_TI_LE!$A$5:$C$29,3,FALSE)</f>
        <v>0</v>
      </c>
      <c r="BF22" s="104">
        <f>J22/26*$BC22*VLOOKUP(BF$4,DM_TI_LE!$A$5:$C$29,3,FALSE)</f>
        <v>0</v>
      </c>
      <c r="BG22" s="104">
        <f>K22/26*$BC22*VLOOKUP(BG$4,DM_TI_LE!$A$5:$C$29,3,FALSE)</f>
        <v>0</v>
      </c>
      <c r="BH22" s="104">
        <f>L22/26*$BC22*VLOOKUP(BH$4,DM_TI_LE!$A$5:$C$29,3,FALSE)</f>
        <v>0</v>
      </c>
      <c r="BI22" s="104">
        <f>M22/26*$BC22*VLOOKUP(BI$4,DM_TI_LE!$A$5:$C$29,3,FALSE)</f>
        <v>0</v>
      </c>
      <c r="BJ22" s="104">
        <f>N22/26*$BC22*VLOOKUP(BJ$4,DM_TI_LE!$A$5:$C$29,3,FALSE)</f>
        <v>0</v>
      </c>
      <c r="BK22" s="104">
        <f>O22/26*$BC22*VLOOKUP(BK$4,DM_TI_LE!$A$5:$C$29,3,FALSE)</f>
        <v>0</v>
      </c>
      <c r="BL22" s="104">
        <f>P22/26*$BC22*VLOOKUP(BL$4,DM_TI_LE!$A$5:$C$29,3,FALSE)</f>
        <v>0</v>
      </c>
      <c r="BM22" s="104">
        <f>Q22/26*$BC22*VLOOKUP(BM$4,DM_TI_LE!$A$5:$C$29,3,FALSE)</f>
        <v>0</v>
      </c>
      <c r="BN22" s="104">
        <f>R22/26*$BC22*VLOOKUP(BN$4,DM_TI_LE!$A$5:$C$29,3,FALSE)</f>
        <v>0</v>
      </c>
      <c r="BO22" s="104">
        <f>S22/26*$BC22*VLOOKUP(BO$4,DM_TI_LE!$A$5:$C$29,3,FALSE)</f>
        <v>0</v>
      </c>
      <c r="BP22" s="104">
        <f>T22/26*$BC22*VLOOKUP(BP$4,DM_TI_LE!$A$5:$C$29,3,FALSE)</f>
        <v>0</v>
      </c>
      <c r="BQ22" s="104">
        <f>U22/26*$BC22*VLOOKUP(BQ$4,DM_TI_LE!$A$5:$C$29,3,FALSE)</f>
        <v>0</v>
      </c>
      <c r="BR22" s="104">
        <f>V22/26*$BC22*VLOOKUP(BR$4,DM_TI_LE!$A$5:$C$29,3,FALSE)</f>
        <v>0</v>
      </c>
      <c r="BS22" s="104">
        <f>W22/26*$BC22*VLOOKUP(BS$4,DM_TI_LE!$A$5:$C$29,3,FALSE)</f>
        <v>0</v>
      </c>
      <c r="BT22" s="104">
        <f>X22/26*$BC22*VLOOKUP(BT$4,DM_TI_LE!$A$5:$C$29,3,FALSE)</f>
        <v>0</v>
      </c>
      <c r="BU22" s="104">
        <f>Y22/26*$BC22*VLOOKUP(BU$4,DM_TI_LE!$A$5:$C$29,3,FALSE)</f>
        <v>0</v>
      </c>
      <c r="BV22" s="104">
        <f>Z22/26*$BC22*VLOOKUP(BV$4,DM_TI_LE!$A$5:$C$29,3,FALSE)</f>
        <v>0</v>
      </c>
      <c r="BW22" s="104">
        <f>AA22/26*$BC22*VLOOKUP(BW$4,DM_TI_LE!$A$5:$C$29,3,FALSE)</f>
        <v>0</v>
      </c>
      <c r="BX22" s="104">
        <f>AB22/26*$BC22*VLOOKUP(BX$4,DM_TI_LE!$A$5:$C$29,3,FALSE)</f>
        <v>0</v>
      </c>
      <c r="BY22" s="104">
        <f>AC22/26*$BC22*VLOOKUP(BY$4,DM_TI_LE!$A$5:$C$29,3,FALSE)</f>
        <v>0</v>
      </c>
      <c r="BZ22" s="104">
        <f>AD22/26*$BC22*VLOOKUP(BZ$4,DM_TI_LE!$A$5:$C$29,3,FALSE)</f>
        <v>0</v>
      </c>
      <c r="CA22" s="273">
        <f t="shared" si="0"/>
        <v>0</v>
      </c>
      <c r="CB22" s="104"/>
      <c r="CC22" s="274">
        <f t="shared" si="1"/>
        <v>11700000</v>
      </c>
      <c r="CD22" s="138" t="str">
        <f>VLOOKUP(B22,GD_CHUNG!$B$5:$G$480,6,FALSE)</f>
        <v>HDKX</v>
      </c>
      <c r="CE22" s="275">
        <f>VLOOKUP(CD22,DM_TI_LE!$I$12:$J$16,2,FALSE)</f>
        <v>1</v>
      </c>
    </row>
    <row r="23" spans="1:83" ht="15.75" customHeight="1" x14ac:dyDescent="0.2">
      <c r="A23" s="49">
        <v>19</v>
      </c>
      <c r="B23" s="50">
        <f>GD_CHUNG!B23</f>
        <v>10546</v>
      </c>
      <c r="C23" s="50" t="str">
        <f>GD_CHUNG!C23</f>
        <v>Tạ Đăng Việt</v>
      </c>
      <c r="D23" s="50" t="str">
        <f>GD_CHUNG!D23</f>
        <v>NV Tài liệu và HDCX</v>
      </c>
      <c r="E23" s="268">
        <f>VLOOKUP(B23,GD_CHAM_CONG!$C$6:$BJ$997,60,FALSE)</f>
        <v>1</v>
      </c>
      <c r="F23" s="268">
        <f>VLOOKUP(B23,GD_LCD_HS_LNS!$B$4:$F$1000,5,FALSE)</f>
        <v>2.08</v>
      </c>
      <c r="G23" s="269">
        <f>VLOOKUP(B23,GD_CHAM_CONG!$C$6:$BD$468,36,FALSE)</f>
        <v>0</v>
      </c>
      <c r="H23" s="269">
        <f>VLOOKUP(B23,GD_CHAM_CONG!$C$6:$BD$997,37,FALSE)</f>
        <v>27</v>
      </c>
      <c r="I23" s="104">
        <f>VLOOKUP($B23,GD_CHAM_CONG!$C$6:$BF$997,38,FALSE)</f>
        <v>27</v>
      </c>
      <c r="J23" s="104">
        <f>VLOOKUP($B23,GD_CHAM_CONG!$C$6:$BF$997,39,FALSE)</f>
        <v>0</v>
      </c>
      <c r="K23" s="104">
        <f>VLOOKUP($B23,GD_CHAM_CONG!$C$6:$BF$997,40,FALSE)</f>
        <v>0</v>
      </c>
      <c r="L23" s="104">
        <f>VLOOKUP($B23,GD_CHAM_CONG!$C$6:$BF$997,41,FALSE)</f>
        <v>0</v>
      </c>
      <c r="M23" s="104">
        <f>VLOOKUP($B23,GD_CHAM_CONG!$C$6:$BF$997,42,FALSE)</f>
        <v>0</v>
      </c>
      <c r="N23" s="104">
        <f>VLOOKUP($B23,GD_CHAM_CONG!$C$6:$BF$997,43,FALSE)</f>
        <v>0</v>
      </c>
      <c r="O23" s="104">
        <f>VLOOKUP($B23,GD_CHAM_CONG!$C$6:$BF$997,44,FALSE)</f>
        <v>0</v>
      </c>
      <c r="P23" s="104">
        <f>VLOOKUP($B23,GD_CHAM_CONG!$C$6:$BF$997,45,FALSE)</f>
        <v>0</v>
      </c>
      <c r="Q23" s="104">
        <f>VLOOKUP($B23,GD_CHAM_CONG!$C$6:$BF$997,46,FALSE)</f>
        <v>0</v>
      </c>
      <c r="R23" s="104">
        <f>VLOOKUP($B23,GD_CHAM_CONG!$C$6:$BF$997,47,FALSE)</f>
        <v>0</v>
      </c>
      <c r="S23" s="104">
        <f>VLOOKUP($B23,GD_CHAM_CONG!$C$6:$BF$997,48,FALSE)</f>
        <v>0</v>
      </c>
      <c r="T23" s="104">
        <f>VLOOKUP($B23,GD_CHAM_CONG!$C$6:$BF$997,49,FALSE)</f>
        <v>0</v>
      </c>
      <c r="U23" s="104">
        <f>VLOOKUP($B23,GD_CHAM_CONG!$C$6:$BF$997,50,FALSE)</f>
        <v>0</v>
      </c>
      <c r="V23" s="104">
        <f>VLOOKUP($B23,GD_CHAM_CONG!$C$6:$BF$997,51,FALSE)</f>
        <v>0</v>
      </c>
      <c r="W23" s="104">
        <f>VLOOKUP($B23,GD_CHAM_CONG!$C$6:$BF$997,52,FALSE)</f>
        <v>0</v>
      </c>
      <c r="X23" s="104">
        <f>VLOOKUP($B23,GD_CHAM_CONG!$C$6:$BF$997,53,FALSE)</f>
        <v>0</v>
      </c>
      <c r="Y23" s="104">
        <f>VLOOKUP($B23,GD_CHAM_CONG!$C$6:$BF$997,54,FALSE)</f>
        <v>0</v>
      </c>
      <c r="Z23" s="104">
        <f>VLOOKUP($B23,GD_CHAM_CONG!$C$6:$BF$997,55,FALSE)</f>
        <v>0</v>
      </c>
      <c r="AA23" s="104">
        <f>VLOOKUP($B23,GD_CHAM_CONG!$C$6:$BF$997,56,FALSE)</f>
        <v>0</v>
      </c>
      <c r="AB23" s="104">
        <f>VLOOKUP($B23,GD_CHAM_CONG!$C$6:$BI$997,57,FALSE)</f>
        <v>0</v>
      </c>
      <c r="AC23" s="104">
        <f>VLOOKUP($B23,GD_CHAM_CONG!$C$6:$BI$997,58,FALSE)</f>
        <v>0</v>
      </c>
      <c r="AD23" s="104">
        <f>VLOOKUP($B23,GD_CHAM_CONG!$C$6:$BI$997,59,FALSE)</f>
        <v>0</v>
      </c>
      <c r="AE23" s="270">
        <f>I23/$H23*VLOOKUP(I$4,DM_TI_LE!$A$5:$B$30,2,FALSE)</f>
        <v>1</v>
      </c>
      <c r="AF23" s="270">
        <f>J23/$H23*VLOOKUP(J$4,DM_TI_LE!$A$5:$B$30,2,FALSE)</f>
        <v>0</v>
      </c>
      <c r="AG23" s="270">
        <f>K23/$H23*VLOOKUP(K$4,DM_TI_LE!$A$5:$B$30,2,FALSE)</f>
        <v>0</v>
      </c>
      <c r="AH23" s="270">
        <f>L23/$H23*VLOOKUP(L$4,DM_TI_LE!$A$5:$B$30,2,FALSE)</f>
        <v>0</v>
      </c>
      <c r="AI23" s="270">
        <f>M23/$H23*VLOOKUP(M$4,DM_TI_LE!$A$5:$B$30,2,FALSE)</f>
        <v>0</v>
      </c>
      <c r="AJ23" s="270">
        <f>N23/$H23*VLOOKUP(N$4,DM_TI_LE!$A$5:$B$30,2,FALSE)</f>
        <v>0</v>
      </c>
      <c r="AK23" s="270">
        <f>O23/$H23*VLOOKUP(O$4,DM_TI_LE!$A$5:$B$30,2,FALSE)</f>
        <v>0</v>
      </c>
      <c r="AL23" s="270">
        <f>P23/$H23*VLOOKUP(P$4,DM_TI_LE!$A$5:$B$30,2,FALSE)</f>
        <v>0</v>
      </c>
      <c r="AM23" s="270">
        <f>Q23/$H23*VLOOKUP(Q$4,DM_TI_LE!$A$5:$B$30,2,FALSE)</f>
        <v>0</v>
      </c>
      <c r="AN23" s="270">
        <f>R23/$H23*VLOOKUP(R$4,DM_TI_LE!$A$5:$B$30,2,FALSE)</f>
        <v>0</v>
      </c>
      <c r="AO23" s="270">
        <f>S23/$H23*VLOOKUP(S$4,DM_TI_LE!$A$5:$B$30,2,FALSE)</f>
        <v>0</v>
      </c>
      <c r="AP23" s="270">
        <f>T23/$H23*VLOOKUP(T$4,DM_TI_LE!$A$5:$B$30,2,FALSE)</f>
        <v>0</v>
      </c>
      <c r="AQ23" s="270">
        <f>U23/$H23*VLOOKUP(U$4,DM_TI_LE!$A$5:$B$30,2,FALSE)</f>
        <v>0</v>
      </c>
      <c r="AR23" s="270">
        <f>V23/$H23*VLOOKUP(V$4,DM_TI_LE!$A$5:$B$30,2,FALSE)</f>
        <v>0</v>
      </c>
      <c r="AS23" s="270">
        <f>W23/$H23*VLOOKUP(W$4,DM_TI_LE!$A$5:$B$30,2,FALSE)</f>
        <v>0</v>
      </c>
      <c r="AT23" s="270">
        <f>X23/$H23*VLOOKUP(X$4,DM_TI_LE!$A$5:$B$30,2,FALSE)</f>
        <v>0</v>
      </c>
      <c r="AU23" s="270">
        <f>Y23/$H23*VLOOKUP(Y$4,DM_TI_LE!$A$5:$B$30,2,FALSE)</f>
        <v>0</v>
      </c>
      <c r="AV23" s="270">
        <f>Z23/$H23*VLOOKUP(Z$4,DM_TI_LE!$A$5:$B$30,2,FALSE)</f>
        <v>0</v>
      </c>
      <c r="AW23" s="270">
        <f>AA23/$H23*VLOOKUP(AA$4,DM_TI_LE!$A$5:$B$30,2,FALSE)</f>
        <v>0</v>
      </c>
      <c r="AX23" s="270">
        <f>AB23/$H23*VLOOKUP(AB$4,DM_TI_LE!$A$5:$B$30,2,FALSE)</f>
        <v>0</v>
      </c>
      <c r="AY23" s="270">
        <f>AC23/$H23*VLOOKUP(AC$4,DM_TI_LE!$A$5:$B$30,2,FALSE)</f>
        <v>0</v>
      </c>
      <c r="AZ23" s="270">
        <f>AD23/$H23*VLOOKUP(AD$4,DM_TI_LE!$A$5:$B$30,2,FALSE)</f>
        <v>0</v>
      </c>
      <c r="BA23" s="284">
        <f>IF(CD23="HDHV",DM_TI_LE!$K$12*I23, SUM(AE23:AW23)*F23*E23*DM_HE_SO_LUONG_NS!$D$1*CE23)</f>
        <v>9360000</v>
      </c>
      <c r="BB23" s="104"/>
      <c r="BC23" s="110">
        <f>VLOOKUP(B23,GD_LCD_HS_LNS!$B$4:$E$1000,4,FALSE)</f>
        <v>3972000</v>
      </c>
      <c r="BD23" s="104"/>
      <c r="BE23" s="104">
        <f>I23/26*$BC23*VLOOKUP(BE$4,DM_TI_LE!$A$5:$C$29,3,FALSE)</f>
        <v>0</v>
      </c>
      <c r="BF23" s="104">
        <f>J23/26*$BC23*VLOOKUP(BF$4,DM_TI_LE!$A$5:$C$29,3,FALSE)</f>
        <v>0</v>
      </c>
      <c r="BG23" s="104">
        <f>K23/26*$BC23*VLOOKUP(BG$4,DM_TI_LE!$A$5:$C$29,3,FALSE)</f>
        <v>0</v>
      </c>
      <c r="BH23" s="104">
        <f>L23/26*$BC23*VLOOKUP(BH$4,DM_TI_LE!$A$5:$C$29,3,FALSE)</f>
        <v>0</v>
      </c>
      <c r="BI23" s="104">
        <f>M23/26*$BC23*VLOOKUP(BI$4,DM_TI_LE!$A$5:$C$29,3,FALSE)</f>
        <v>0</v>
      </c>
      <c r="BJ23" s="104">
        <f>N23/26*$BC23*VLOOKUP(BJ$4,DM_TI_LE!$A$5:$C$29,3,FALSE)</f>
        <v>0</v>
      </c>
      <c r="BK23" s="104">
        <f>O23/26*$BC23*VLOOKUP(BK$4,DM_TI_LE!$A$5:$C$29,3,FALSE)</f>
        <v>0</v>
      </c>
      <c r="BL23" s="104">
        <f>P23/26*$BC23*VLOOKUP(BL$4,DM_TI_LE!$A$5:$C$29,3,FALSE)</f>
        <v>0</v>
      </c>
      <c r="BM23" s="104">
        <f>Q23/26*$BC23*VLOOKUP(BM$4,DM_TI_LE!$A$5:$C$29,3,FALSE)</f>
        <v>0</v>
      </c>
      <c r="BN23" s="104">
        <f>R23/26*$BC23*VLOOKUP(BN$4,DM_TI_LE!$A$5:$C$29,3,FALSE)</f>
        <v>0</v>
      </c>
      <c r="BO23" s="104">
        <f>S23/26*$BC23*VLOOKUP(BO$4,DM_TI_LE!$A$5:$C$29,3,FALSE)</f>
        <v>0</v>
      </c>
      <c r="BP23" s="104">
        <f>T23/26*$BC23*VLOOKUP(BP$4,DM_TI_LE!$A$5:$C$29,3,FALSE)</f>
        <v>0</v>
      </c>
      <c r="BQ23" s="104">
        <f>U23/26*$BC23*VLOOKUP(BQ$4,DM_TI_LE!$A$5:$C$29,3,FALSE)</f>
        <v>0</v>
      </c>
      <c r="BR23" s="104">
        <f>V23/26*$BC23*VLOOKUP(BR$4,DM_TI_LE!$A$5:$C$29,3,FALSE)</f>
        <v>0</v>
      </c>
      <c r="BS23" s="104">
        <f>W23/26*$BC23*VLOOKUP(BS$4,DM_TI_LE!$A$5:$C$29,3,FALSE)</f>
        <v>0</v>
      </c>
      <c r="BT23" s="104">
        <f>X23/26*$BC23*VLOOKUP(BT$4,DM_TI_LE!$A$5:$C$29,3,FALSE)</f>
        <v>0</v>
      </c>
      <c r="BU23" s="104">
        <f>Y23/26*$BC23*VLOOKUP(BU$4,DM_TI_LE!$A$5:$C$29,3,FALSE)</f>
        <v>0</v>
      </c>
      <c r="BV23" s="104">
        <f>Z23/26*$BC23*VLOOKUP(BV$4,DM_TI_LE!$A$5:$C$29,3,FALSE)</f>
        <v>0</v>
      </c>
      <c r="BW23" s="104">
        <f>AA23/26*$BC23*VLOOKUP(BW$4,DM_TI_LE!$A$5:$C$29,3,FALSE)</f>
        <v>0</v>
      </c>
      <c r="BX23" s="104">
        <f>AB23/26*$BC23*VLOOKUP(BX$4,DM_TI_LE!$A$5:$C$29,3,FALSE)</f>
        <v>0</v>
      </c>
      <c r="BY23" s="104">
        <f>AC23/26*$BC23*VLOOKUP(BY$4,DM_TI_LE!$A$5:$C$29,3,FALSE)</f>
        <v>0</v>
      </c>
      <c r="BZ23" s="104">
        <f>AD23/26*$BC23*VLOOKUP(BZ$4,DM_TI_LE!$A$5:$C$29,3,FALSE)</f>
        <v>0</v>
      </c>
      <c r="CA23" s="273">
        <f t="shared" si="0"/>
        <v>0</v>
      </c>
      <c r="CB23" s="104"/>
      <c r="CC23" s="274">
        <f t="shared" si="1"/>
        <v>9360000</v>
      </c>
      <c r="CD23" s="138" t="str">
        <f>VLOOKUP(B23,GD_CHUNG!$B$5:$G$480,6,FALSE)</f>
        <v>HD3N</v>
      </c>
      <c r="CE23" s="275">
        <f>VLOOKUP(CD23,DM_TI_LE!$I$12:$J$16,2,FALSE)</f>
        <v>1</v>
      </c>
    </row>
    <row r="24" spans="1:83" ht="12.75" x14ac:dyDescent="0.2">
      <c r="A24" s="49">
        <v>20</v>
      </c>
      <c r="B24" s="50">
        <f>GD_CHUNG!B24</f>
        <v>10547</v>
      </c>
      <c r="C24" s="50" t="str">
        <f>GD_CHUNG!C24</f>
        <v>Đào Thanh Hải</v>
      </c>
      <c r="D24" s="50" t="str">
        <f>GD_CHUNG!D24</f>
        <v>NV Tài liệu và HDCX</v>
      </c>
      <c r="E24" s="268">
        <f>VLOOKUP(B24,GD_CHAM_CONG!$C$6:$BJ$997,60,FALSE)</f>
        <v>0.85</v>
      </c>
      <c r="F24" s="268">
        <f>VLOOKUP(B24,GD_LCD_HS_LNS!$B$4:$F$1000,5,FALSE)</f>
        <v>1.9</v>
      </c>
      <c r="G24" s="269">
        <f>VLOOKUP(B24,GD_CHAM_CONG!$C$6:$BD$468,36,FALSE)</f>
        <v>0</v>
      </c>
      <c r="H24" s="269">
        <f>VLOOKUP(B24,GD_CHAM_CONG!$C$6:$BD$997,37,FALSE)</f>
        <v>27</v>
      </c>
      <c r="I24" s="104">
        <f>VLOOKUP($B24,GD_CHAM_CONG!$C$6:$BF$997,38,FALSE)</f>
        <v>27</v>
      </c>
      <c r="J24" s="104">
        <f>VLOOKUP($B24,GD_CHAM_CONG!$C$6:$BF$997,39,FALSE)</f>
        <v>0</v>
      </c>
      <c r="K24" s="104">
        <f>VLOOKUP($B24,GD_CHAM_CONG!$C$6:$BF$997,40,FALSE)</f>
        <v>0</v>
      </c>
      <c r="L24" s="104">
        <f>VLOOKUP($B24,GD_CHAM_CONG!$C$6:$BF$997,41,FALSE)</f>
        <v>0</v>
      </c>
      <c r="M24" s="104">
        <f>VLOOKUP($B24,GD_CHAM_CONG!$C$6:$BF$997,42,FALSE)</f>
        <v>0</v>
      </c>
      <c r="N24" s="104">
        <f>VLOOKUP($B24,GD_CHAM_CONG!$C$6:$BF$997,43,FALSE)</f>
        <v>0</v>
      </c>
      <c r="O24" s="104">
        <f>VLOOKUP($B24,GD_CHAM_CONG!$C$6:$BF$997,44,FALSE)</f>
        <v>0</v>
      </c>
      <c r="P24" s="104">
        <f>VLOOKUP($B24,GD_CHAM_CONG!$C$6:$BF$997,45,FALSE)</f>
        <v>0</v>
      </c>
      <c r="Q24" s="104">
        <f>VLOOKUP($B24,GD_CHAM_CONG!$C$6:$BF$997,46,FALSE)</f>
        <v>0</v>
      </c>
      <c r="R24" s="104">
        <f>VLOOKUP($B24,GD_CHAM_CONG!$C$6:$BF$997,47,FALSE)</f>
        <v>0</v>
      </c>
      <c r="S24" s="104">
        <f>VLOOKUP($B24,GD_CHAM_CONG!$C$6:$BF$997,48,FALSE)</f>
        <v>0</v>
      </c>
      <c r="T24" s="104">
        <f>VLOOKUP($B24,GD_CHAM_CONG!$C$6:$BF$997,49,FALSE)</f>
        <v>0</v>
      </c>
      <c r="U24" s="104">
        <f>VLOOKUP($B24,GD_CHAM_CONG!$C$6:$BF$997,50,FALSE)</f>
        <v>0</v>
      </c>
      <c r="V24" s="104">
        <f>VLOOKUP($B24,GD_CHAM_CONG!$C$6:$BF$997,51,FALSE)</f>
        <v>0</v>
      </c>
      <c r="W24" s="104">
        <f>VLOOKUP($B24,GD_CHAM_CONG!$C$6:$BF$997,52,FALSE)</f>
        <v>0</v>
      </c>
      <c r="X24" s="104">
        <f>VLOOKUP($B24,GD_CHAM_CONG!$C$6:$BF$997,53,FALSE)</f>
        <v>0</v>
      </c>
      <c r="Y24" s="104">
        <f>VLOOKUP($B24,GD_CHAM_CONG!$C$6:$BF$997,54,FALSE)</f>
        <v>0</v>
      </c>
      <c r="Z24" s="104">
        <f>VLOOKUP($B24,GD_CHAM_CONG!$C$6:$BF$997,55,FALSE)</f>
        <v>0</v>
      </c>
      <c r="AA24" s="104">
        <f>VLOOKUP($B24,GD_CHAM_CONG!$C$6:$BF$997,56,FALSE)</f>
        <v>0</v>
      </c>
      <c r="AB24" s="104">
        <f>VLOOKUP($B24,GD_CHAM_CONG!$C$6:$BI$997,57,FALSE)</f>
        <v>0</v>
      </c>
      <c r="AC24" s="104">
        <f>VLOOKUP($B24,GD_CHAM_CONG!$C$6:$BI$997,58,FALSE)</f>
        <v>0</v>
      </c>
      <c r="AD24" s="104">
        <f>VLOOKUP($B24,GD_CHAM_CONG!$C$6:$BI$997,59,FALSE)</f>
        <v>0</v>
      </c>
      <c r="AE24" s="270">
        <f>I24/$H24*VLOOKUP(I$4,DM_TI_LE!$A$5:$B$30,2,FALSE)</f>
        <v>1</v>
      </c>
      <c r="AF24" s="270">
        <f>J24/$H24*VLOOKUP(J$4,DM_TI_LE!$A$5:$B$30,2,FALSE)</f>
        <v>0</v>
      </c>
      <c r="AG24" s="270">
        <f>K24/$H24*VLOOKUP(K$4,DM_TI_LE!$A$5:$B$30,2,FALSE)</f>
        <v>0</v>
      </c>
      <c r="AH24" s="270">
        <f>L24/$H24*VLOOKUP(L$4,DM_TI_LE!$A$5:$B$30,2,FALSE)</f>
        <v>0</v>
      </c>
      <c r="AI24" s="270">
        <f>M24/$H24*VLOOKUP(M$4,DM_TI_LE!$A$5:$B$30,2,FALSE)</f>
        <v>0</v>
      </c>
      <c r="AJ24" s="270">
        <f>N24/$H24*VLOOKUP(N$4,DM_TI_LE!$A$5:$B$30,2,FALSE)</f>
        <v>0</v>
      </c>
      <c r="AK24" s="270">
        <f>O24/$H24*VLOOKUP(O$4,DM_TI_LE!$A$5:$B$30,2,FALSE)</f>
        <v>0</v>
      </c>
      <c r="AL24" s="270">
        <f>P24/$H24*VLOOKUP(P$4,DM_TI_LE!$A$5:$B$30,2,FALSE)</f>
        <v>0</v>
      </c>
      <c r="AM24" s="270">
        <f>Q24/$H24*VLOOKUP(Q$4,DM_TI_LE!$A$5:$B$30,2,FALSE)</f>
        <v>0</v>
      </c>
      <c r="AN24" s="270">
        <f>R24/$H24*VLOOKUP(R$4,DM_TI_LE!$A$5:$B$30,2,FALSE)</f>
        <v>0</v>
      </c>
      <c r="AO24" s="270">
        <f>S24/$H24*VLOOKUP(S$4,DM_TI_LE!$A$5:$B$30,2,FALSE)</f>
        <v>0</v>
      </c>
      <c r="AP24" s="270">
        <f>T24/$H24*VLOOKUP(T$4,DM_TI_LE!$A$5:$B$30,2,FALSE)</f>
        <v>0</v>
      </c>
      <c r="AQ24" s="270">
        <f>U24/$H24*VLOOKUP(U$4,DM_TI_LE!$A$5:$B$30,2,FALSE)</f>
        <v>0</v>
      </c>
      <c r="AR24" s="270">
        <f>V24/$H24*VLOOKUP(V$4,DM_TI_LE!$A$5:$B$30,2,FALSE)</f>
        <v>0</v>
      </c>
      <c r="AS24" s="270">
        <f>W24/$H24*VLOOKUP(W$4,DM_TI_LE!$A$5:$B$30,2,FALSE)</f>
        <v>0</v>
      </c>
      <c r="AT24" s="270">
        <f>X24/$H24*VLOOKUP(X$4,DM_TI_LE!$A$5:$B$30,2,FALSE)</f>
        <v>0</v>
      </c>
      <c r="AU24" s="270">
        <f>Y24/$H24*VLOOKUP(Y$4,DM_TI_LE!$A$5:$B$30,2,FALSE)</f>
        <v>0</v>
      </c>
      <c r="AV24" s="270">
        <f>Z24/$H24*VLOOKUP(Z$4,DM_TI_LE!$A$5:$B$30,2,FALSE)</f>
        <v>0</v>
      </c>
      <c r="AW24" s="270">
        <f>AA24/$H24*VLOOKUP(AA$4,DM_TI_LE!$A$5:$B$30,2,FALSE)</f>
        <v>0</v>
      </c>
      <c r="AX24" s="270">
        <f>AB24/$H24*VLOOKUP(AB$4,DM_TI_LE!$A$5:$B$30,2,FALSE)</f>
        <v>0</v>
      </c>
      <c r="AY24" s="270">
        <f>AC24/$H24*VLOOKUP(AC$4,DM_TI_LE!$A$5:$B$30,2,FALSE)</f>
        <v>0</v>
      </c>
      <c r="AZ24" s="270">
        <f>AD24/$H24*VLOOKUP(AD$4,DM_TI_LE!$A$5:$B$30,2,FALSE)</f>
        <v>0</v>
      </c>
      <c r="BA24" s="284">
        <f>IF(CD24="HDHV",DM_TI_LE!$K$12*I24, SUM(AE24:AW24)*F24*E24*DM_HE_SO_LUONG_NS!$D$1*CE24)</f>
        <v>7267500</v>
      </c>
      <c r="BB24" s="104"/>
      <c r="BC24" s="110">
        <f>VLOOKUP(B24,GD_LCD_HS_LNS!$B$4:$E$1000,4,FALSE)</f>
        <v>3972000</v>
      </c>
      <c r="BD24" s="104"/>
      <c r="BE24" s="104">
        <f>I24/26*$BC24*VLOOKUP(BE$4,DM_TI_LE!$A$5:$C$29,3,FALSE)</f>
        <v>0</v>
      </c>
      <c r="BF24" s="104">
        <f>J24/26*$BC24*VLOOKUP(BF$4,DM_TI_LE!$A$5:$C$29,3,FALSE)</f>
        <v>0</v>
      </c>
      <c r="BG24" s="104">
        <f>K24/26*$BC24*VLOOKUP(BG$4,DM_TI_LE!$A$5:$C$29,3,FALSE)</f>
        <v>0</v>
      </c>
      <c r="BH24" s="104">
        <f>L24/26*$BC24*VLOOKUP(BH$4,DM_TI_LE!$A$5:$C$29,3,FALSE)</f>
        <v>0</v>
      </c>
      <c r="BI24" s="104">
        <f>M24/26*$BC24*VLOOKUP(BI$4,DM_TI_LE!$A$5:$C$29,3,FALSE)</f>
        <v>0</v>
      </c>
      <c r="BJ24" s="104">
        <f>N24/26*$BC24*VLOOKUP(BJ$4,DM_TI_LE!$A$5:$C$29,3,FALSE)</f>
        <v>0</v>
      </c>
      <c r="BK24" s="104">
        <f>O24/26*$BC24*VLOOKUP(BK$4,DM_TI_LE!$A$5:$C$29,3,FALSE)</f>
        <v>0</v>
      </c>
      <c r="BL24" s="104">
        <f>P24/26*$BC24*VLOOKUP(BL$4,DM_TI_LE!$A$5:$C$29,3,FALSE)</f>
        <v>0</v>
      </c>
      <c r="BM24" s="104">
        <f>Q24/26*$BC24*VLOOKUP(BM$4,DM_TI_LE!$A$5:$C$29,3,FALSE)</f>
        <v>0</v>
      </c>
      <c r="BN24" s="104">
        <f>R24/26*$BC24*VLOOKUP(BN$4,DM_TI_LE!$A$5:$C$29,3,FALSE)</f>
        <v>0</v>
      </c>
      <c r="BO24" s="104">
        <f>S24/26*$BC24*VLOOKUP(BO$4,DM_TI_LE!$A$5:$C$29,3,FALSE)</f>
        <v>0</v>
      </c>
      <c r="BP24" s="104">
        <f>T24/26*$BC24*VLOOKUP(BP$4,DM_TI_LE!$A$5:$C$29,3,FALSE)</f>
        <v>0</v>
      </c>
      <c r="BQ24" s="104">
        <f>U24/26*$BC24*VLOOKUP(BQ$4,DM_TI_LE!$A$5:$C$29,3,FALSE)</f>
        <v>0</v>
      </c>
      <c r="BR24" s="104">
        <f>V24/26*$BC24*VLOOKUP(BR$4,DM_TI_LE!$A$5:$C$29,3,FALSE)</f>
        <v>0</v>
      </c>
      <c r="BS24" s="104">
        <f>W24/26*$BC24*VLOOKUP(BS$4,DM_TI_LE!$A$5:$C$29,3,FALSE)</f>
        <v>0</v>
      </c>
      <c r="BT24" s="104">
        <f>X24/26*$BC24*VLOOKUP(BT$4,DM_TI_LE!$A$5:$C$29,3,FALSE)</f>
        <v>0</v>
      </c>
      <c r="BU24" s="104">
        <f>Y24/26*$BC24*VLOOKUP(BU$4,DM_TI_LE!$A$5:$C$29,3,FALSE)</f>
        <v>0</v>
      </c>
      <c r="BV24" s="104">
        <f>Z24/26*$BC24*VLOOKUP(BV$4,DM_TI_LE!$A$5:$C$29,3,FALSE)</f>
        <v>0</v>
      </c>
      <c r="BW24" s="104">
        <f>AA24/26*$BC24*VLOOKUP(BW$4,DM_TI_LE!$A$5:$C$29,3,FALSE)</f>
        <v>0</v>
      </c>
      <c r="BX24" s="104">
        <f>AB24/26*$BC24*VLOOKUP(BX$4,DM_TI_LE!$A$5:$C$29,3,FALSE)</f>
        <v>0</v>
      </c>
      <c r="BY24" s="104">
        <f>AC24/26*$BC24*VLOOKUP(BY$4,DM_TI_LE!$A$5:$C$29,3,FALSE)</f>
        <v>0</v>
      </c>
      <c r="BZ24" s="104">
        <f>AD24/26*$BC24*VLOOKUP(BZ$4,DM_TI_LE!$A$5:$C$29,3,FALSE)</f>
        <v>0</v>
      </c>
      <c r="CA24" s="273">
        <f t="shared" si="0"/>
        <v>0</v>
      </c>
      <c r="CB24" s="104"/>
      <c r="CC24" s="274">
        <f t="shared" si="1"/>
        <v>7267500</v>
      </c>
      <c r="CD24" s="138" t="str">
        <f>VLOOKUP(B24,GD_CHUNG!$B$5:$G$480,6,FALSE)</f>
        <v>HD3N</v>
      </c>
      <c r="CE24" s="275">
        <f>VLOOKUP(CD24,DM_TI_LE!$I$12:$J$16,2,FALSE)</f>
        <v>1</v>
      </c>
    </row>
    <row r="25" spans="1:83" ht="12.75" x14ac:dyDescent="0.2">
      <c r="A25" s="49">
        <v>21</v>
      </c>
      <c r="B25" s="50">
        <f>GD_CHUNG!B25</f>
        <v>10549</v>
      </c>
      <c r="C25" s="50" t="str">
        <f>GD_CHUNG!C25</f>
        <v>Nguyễn Thanh Hải</v>
      </c>
      <c r="D25" s="50" t="str">
        <f>GD_CHUNG!D25</f>
        <v>NV Tài liệu và HDCX</v>
      </c>
      <c r="E25" s="268">
        <f>VLOOKUP(B25,GD_CHAM_CONG!$C$6:$BJ$997,60,FALSE)</f>
        <v>1</v>
      </c>
      <c r="F25" s="268">
        <f>VLOOKUP(B25,GD_LCD_HS_LNS!$B$4:$F$1000,5,FALSE)</f>
        <v>2.08</v>
      </c>
      <c r="G25" s="269">
        <f>VLOOKUP(B25,GD_CHAM_CONG!$C$6:$BD$468,36,FALSE)</f>
        <v>0</v>
      </c>
      <c r="H25" s="269">
        <f>VLOOKUP(B25,GD_CHAM_CONG!$C$6:$BD$997,37,FALSE)</f>
        <v>27</v>
      </c>
      <c r="I25" s="104">
        <f>VLOOKUP($B25,GD_CHAM_CONG!$C$6:$BF$997,38,FALSE)</f>
        <v>27</v>
      </c>
      <c r="J25" s="104">
        <f>VLOOKUP($B25,GD_CHAM_CONG!$C$6:$BF$997,39,FALSE)</f>
        <v>0</v>
      </c>
      <c r="K25" s="104">
        <f>VLOOKUP($B25,GD_CHAM_CONG!$C$6:$BF$997,40,FALSE)</f>
        <v>0</v>
      </c>
      <c r="L25" s="104">
        <f>VLOOKUP($B25,GD_CHAM_CONG!$C$6:$BF$997,41,FALSE)</f>
        <v>0</v>
      </c>
      <c r="M25" s="104">
        <f>VLOOKUP($B25,GD_CHAM_CONG!$C$6:$BF$997,42,FALSE)</f>
        <v>0</v>
      </c>
      <c r="N25" s="104">
        <f>VLOOKUP($B25,GD_CHAM_CONG!$C$6:$BF$997,43,FALSE)</f>
        <v>0</v>
      </c>
      <c r="O25" s="104">
        <f>VLOOKUP($B25,GD_CHAM_CONG!$C$6:$BF$997,44,FALSE)</f>
        <v>0</v>
      </c>
      <c r="P25" s="104">
        <f>VLOOKUP($B25,GD_CHAM_CONG!$C$6:$BF$997,45,FALSE)</f>
        <v>0</v>
      </c>
      <c r="Q25" s="104">
        <f>VLOOKUP($B25,GD_CHAM_CONG!$C$6:$BF$997,46,FALSE)</f>
        <v>0</v>
      </c>
      <c r="R25" s="104">
        <f>VLOOKUP($B25,GD_CHAM_CONG!$C$6:$BF$997,47,FALSE)</f>
        <v>0</v>
      </c>
      <c r="S25" s="104">
        <f>VLOOKUP($B25,GD_CHAM_CONG!$C$6:$BF$997,48,FALSE)</f>
        <v>0</v>
      </c>
      <c r="T25" s="104">
        <f>VLOOKUP($B25,GD_CHAM_CONG!$C$6:$BF$997,49,FALSE)</f>
        <v>0</v>
      </c>
      <c r="U25" s="104">
        <f>VLOOKUP($B25,GD_CHAM_CONG!$C$6:$BF$997,50,FALSE)</f>
        <v>0</v>
      </c>
      <c r="V25" s="104">
        <f>VLOOKUP($B25,GD_CHAM_CONG!$C$6:$BF$997,51,FALSE)</f>
        <v>0</v>
      </c>
      <c r="W25" s="104">
        <f>VLOOKUP($B25,GD_CHAM_CONG!$C$6:$BF$997,52,FALSE)</f>
        <v>0</v>
      </c>
      <c r="X25" s="104">
        <f>VLOOKUP($B25,GD_CHAM_CONG!$C$6:$BF$997,53,FALSE)</f>
        <v>0</v>
      </c>
      <c r="Y25" s="104">
        <f>VLOOKUP($B25,GD_CHAM_CONG!$C$6:$BF$997,54,FALSE)</f>
        <v>0</v>
      </c>
      <c r="Z25" s="104">
        <f>VLOOKUP($B25,GD_CHAM_CONG!$C$6:$BF$997,55,FALSE)</f>
        <v>0</v>
      </c>
      <c r="AA25" s="104">
        <f>VLOOKUP($B25,GD_CHAM_CONG!$C$6:$BF$997,56,FALSE)</f>
        <v>0</v>
      </c>
      <c r="AB25" s="104">
        <f>VLOOKUP($B25,GD_CHAM_CONG!$C$6:$BI$997,57,FALSE)</f>
        <v>0</v>
      </c>
      <c r="AC25" s="104">
        <f>VLOOKUP($B25,GD_CHAM_CONG!$C$6:$BI$997,58,FALSE)</f>
        <v>0</v>
      </c>
      <c r="AD25" s="104">
        <f>VLOOKUP($B25,GD_CHAM_CONG!$C$6:$BI$997,59,FALSE)</f>
        <v>0</v>
      </c>
      <c r="AE25" s="270">
        <f>I25/$H25*VLOOKUP(I$4,DM_TI_LE!$A$5:$B$30,2,FALSE)</f>
        <v>1</v>
      </c>
      <c r="AF25" s="270">
        <f>J25/$H25*VLOOKUP(J$4,DM_TI_LE!$A$5:$B$30,2,FALSE)</f>
        <v>0</v>
      </c>
      <c r="AG25" s="270">
        <f>K25/$H25*VLOOKUP(K$4,DM_TI_LE!$A$5:$B$30,2,FALSE)</f>
        <v>0</v>
      </c>
      <c r="AH25" s="270">
        <f>L25/$H25*VLOOKUP(L$4,DM_TI_LE!$A$5:$B$30,2,FALSE)</f>
        <v>0</v>
      </c>
      <c r="AI25" s="270">
        <f>M25/$H25*VLOOKUP(M$4,DM_TI_LE!$A$5:$B$30,2,FALSE)</f>
        <v>0</v>
      </c>
      <c r="AJ25" s="270">
        <f>N25/$H25*VLOOKUP(N$4,DM_TI_LE!$A$5:$B$30,2,FALSE)</f>
        <v>0</v>
      </c>
      <c r="AK25" s="270">
        <f>O25/$H25*VLOOKUP(O$4,DM_TI_LE!$A$5:$B$30,2,FALSE)</f>
        <v>0</v>
      </c>
      <c r="AL25" s="270">
        <f>P25/$H25*VLOOKUP(P$4,DM_TI_LE!$A$5:$B$30,2,FALSE)</f>
        <v>0</v>
      </c>
      <c r="AM25" s="270">
        <f>Q25/$H25*VLOOKUP(Q$4,DM_TI_LE!$A$5:$B$30,2,FALSE)</f>
        <v>0</v>
      </c>
      <c r="AN25" s="270">
        <f>R25/$H25*VLOOKUP(R$4,DM_TI_LE!$A$5:$B$30,2,FALSE)</f>
        <v>0</v>
      </c>
      <c r="AO25" s="270">
        <f>S25/$H25*VLOOKUP(S$4,DM_TI_LE!$A$5:$B$30,2,FALSE)</f>
        <v>0</v>
      </c>
      <c r="AP25" s="270">
        <f>T25/$H25*VLOOKUP(T$4,DM_TI_LE!$A$5:$B$30,2,FALSE)</f>
        <v>0</v>
      </c>
      <c r="AQ25" s="270">
        <f>U25/$H25*VLOOKUP(U$4,DM_TI_LE!$A$5:$B$30,2,FALSE)</f>
        <v>0</v>
      </c>
      <c r="AR25" s="270">
        <f>V25/$H25*VLOOKUP(V$4,DM_TI_LE!$A$5:$B$30,2,FALSE)</f>
        <v>0</v>
      </c>
      <c r="AS25" s="270">
        <f>W25/$H25*VLOOKUP(W$4,DM_TI_LE!$A$5:$B$30,2,FALSE)</f>
        <v>0</v>
      </c>
      <c r="AT25" s="270">
        <f>X25/$H25*VLOOKUP(X$4,DM_TI_LE!$A$5:$B$30,2,FALSE)</f>
        <v>0</v>
      </c>
      <c r="AU25" s="270">
        <f>Y25/$H25*VLOOKUP(Y$4,DM_TI_LE!$A$5:$B$30,2,FALSE)</f>
        <v>0</v>
      </c>
      <c r="AV25" s="270">
        <f>Z25/$H25*VLOOKUP(Z$4,DM_TI_LE!$A$5:$B$30,2,FALSE)</f>
        <v>0</v>
      </c>
      <c r="AW25" s="270">
        <f>AA25/$H25*VLOOKUP(AA$4,DM_TI_LE!$A$5:$B$30,2,FALSE)</f>
        <v>0</v>
      </c>
      <c r="AX25" s="270">
        <f>AB25/$H25*VLOOKUP(AB$4,DM_TI_LE!$A$5:$B$30,2,FALSE)</f>
        <v>0</v>
      </c>
      <c r="AY25" s="270">
        <f>AC25/$H25*VLOOKUP(AC$4,DM_TI_LE!$A$5:$B$30,2,FALSE)</f>
        <v>0</v>
      </c>
      <c r="AZ25" s="270">
        <f>AD25/$H25*VLOOKUP(AD$4,DM_TI_LE!$A$5:$B$30,2,FALSE)</f>
        <v>0</v>
      </c>
      <c r="BA25" s="284">
        <f>IF(CD25="HDHV",DM_TI_LE!$K$12*I25, SUM(AE25:AW25)*F25*E25*DM_HE_SO_LUONG_NS!$D$1*CE25)</f>
        <v>9360000</v>
      </c>
      <c r="BB25" s="104"/>
      <c r="BC25" s="110">
        <f>VLOOKUP(B25,GD_LCD_HS_LNS!$B$4:$E$1000,4,FALSE)</f>
        <v>3972000</v>
      </c>
      <c r="BD25" s="104"/>
      <c r="BE25" s="104">
        <f>I25/26*$BC25*VLOOKUP(BE$4,DM_TI_LE!$A$5:$C$29,3,FALSE)</f>
        <v>0</v>
      </c>
      <c r="BF25" s="104">
        <f>J25/26*$BC25*VLOOKUP(BF$4,DM_TI_LE!$A$5:$C$29,3,FALSE)</f>
        <v>0</v>
      </c>
      <c r="BG25" s="104">
        <f>K25/26*$BC25*VLOOKUP(BG$4,DM_TI_LE!$A$5:$C$29,3,FALSE)</f>
        <v>0</v>
      </c>
      <c r="BH25" s="104">
        <f>L25/26*$BC25*VLOOKUP(BH$4,DM_TI_LE!$A$5:$C$29,3,FALSE)</f>
        <v>0</v>
      </c>
      <c r="BI25" s="104">
        <f>M25/26*$BC25*VLOOKUP(BI$4,DM_TI_LE!$A$5:$C$29,3,FALSE)</f>
        <v>0</v>
      </c>
      <c r="BJ25" s="104">
        <f>N25/26*$BC25*VLOOKUP(BJ$4,DM_TI_LE!$A$5:$C$29,3,FALSE)</f>
        <v>0</v>
      </c>
      <c r="BK25" s="104">
        <f>O25/26*$BC25*VLOOKUP(BK$4,DM_TI_LE!$A$5:$C$29,3,FALSE)</f>
        <v>0</v>
      </c>
      <c r="BL25" s="104">
        <f>P25/26*$BC25*VLOOKUP(BL$4,DM_TI_LE!$A$5:$C$29,3,FALSE)</f>
        <v>0</v>
      </c>
      <c r="BM25" s="104">
        <f>Q25/26*$BC25*VLOOKUP(BM$4,DM_TI_LE!$A$5:$C$29,3,FALSE)</f>
        <v>0</v>
      </c>
      <c r="BN25" s="104">
        <f>R25/26*$BC25*VLOOKUP(BN$4,DM_TI_LE!$A$5:$C$29,3,FALSE)</f>
        <v>0</v>
      </c>
      <c r="BO25" s="104">
        <f>S25/26*$BC25*VLOOKUP(BO$4,DM_TI_LE!$A$5:$C$29,3,FALSE)</f>
        <v>0</v>
      </c>
      <c r="BP25" s="104">
        <f>T25/26*$BC25*VLOOKUP(BP$4,DM_TI_LE!$A$5:$C$29,3,FALSE)</f>
        <v>0</v>
      </c>
      <c r="BQ25" s="104">
        <f>U25/26*$BC25*VLOOKUP(BQ$4,DM_TI_LE!$A$5:$C$29,3,FALSE)</f>
        <v>0</v>
      </c>
      <c r="BR25" s="104">
        <f>V25/26*$BC25*VLOOKUP(BR$4,DM_TI_LE!$A$5:$C$29,3,FALSE)</f>
        <v>0</v>
      </c>
      <c r="BS25" s="104">
        <f>W25/26*$BC25*VLOOKUP(BS$4,DM_TI_LE!$A$5:$C$29,3,FALSE)</f>
        <v>0</v>
      </c>
      <c r="BT25" s="104">
        <f>X25/26*$BC25*VLOOKUP(BT$4,DM_TI_LE!$A$5:$C$29,3,FALSE)</f>
        <v>0</v>
      </c>
      <c r="BU25" s="104">
        <f>Y25/26*$BC25*VLOOKUP(BU$4,DM_TI_LE!$A$5:$C$29,3,FALSE)</f>
        <v>0</v>
      </c>
      <c r="BV25" s="104">
        <f>Z25/26*$BC25*VLOOKUP(BV$4,DM_TI_LE!$A$5:$C$29,3,FALSE)</f>
        <v>0</v>
      </c>
      <c r="BW25" s="104">
        <f>AA25/26*$BC25*VLOOKUP(BW$4,DM_TI_LE!$A$5:$C$29,3,FALSE)</f>
        <v>0</v>
      </c>
      <c r="BX25" s="104">
        <f>AB25/26*$BC25*VLOOKUP(BX$4,DM_TI_LE!$A$5:$C$29,3,FALSE)</f>
        <v>0</v>
      </c>
      <c r="BY25" s="104">
        <f>AC25/26*$BC25*VLOOKUP(BY$4,DM_TI_LE!$A$5:$C$29,3,FALSE)</f>
        <v>0</v>
      </c>
      <c r="BZ25" s="104">
        <f>AD25/26*$BC25*VLOOKUP(BZ$4,DM_TI_LE!$A$5:$C$29,3,FALSE)</f>
        <v>0</v>
      </c>
      <c r="CA25" s="273">
        <f t="shared" si="0"/>
        <v>0</v>
      </c>
      <c r="CB25" s="104"/>
      <c r="CC25" s="274">
        <f t="shared" si="1"/>
        <v>9360000</v>
      </c>
      <c r="CD25" s="138" t="str">
        <f>VLOOKUP(B25,GD_CHUNG!$B$5:$G$480,6,FALSE)</f>
        <v>HDKX</v>
      </c>
      <c r="CE25" s="275">
        <f>VLOOKUP(CD25,DM_TI_LE!$I$12:$J$16,2,FALSE)</f>
        <v>1</v>
      </c>
    </row>
    <row r="26" spans="1:83" ht="12.75" x14ac:dyDescent="0.2">
      <c r="A26" s="49">
        <v>22</v>
      </c>
      <c r="B26" s="50">
        <f>GD_CHUNG!B26</f>
        <v>10550</v>
      </c>
      <c r="C26" s="50" t="str">
        <f>GD_CHUNG!C26</f>
        <v>Vũ Đức Thiện</v>
      </c>
      <c r="D26" s="50" t="str">
        <f>GD_CHUNG!D26</f>
        <v>NV Tài liệu và HDCX</v>
      </c>
      <c r="E26" s="268">
        <f>VLOOKUP(B26,GD_CHAM_CONG!$C$6:$BJ$997,60,FALSE)</f>
        <v>0.9</v>
      </c>
      <c r="F26" s="268">
        <f>VLOOKUP(B26,GD_LCD_HS_LNS!$B$4:$F$1000,5,FALSE)</f>
        <v>2.25</v>
      </c>
      <c r="G26" s="269">
        <f>VLOOKUP(B26,GD_CHAM_CONG!$C$6:$BD$468,36,FALSE)</f>
        <v>0</v>
      </c>
      <c r="H26" s="269">
        <f>VLOOKUP(B26,GD_CHAM_CONG!$C$6:$BD$997,37,FALSE)</f>
        <v>27</v>
      </c>
      <c r="I26" s="104">
        <f>VLOOKUP($B26,GD_CHAM_CONG!$C$6:$BF$997,38,FALSE)</f>
        <v>27</v>
      </c>
      <c r="J26" s="104">
        <f>VLOOKUP($B26,GD_CHAM_CONG!$C$6:$BF$997,39,FALSE)</f>
        <v>0</v>
      </c>
      <c r="K26" s="104">
        <f>VLOOKUP($B26,GD_CHAM_CONG!$C$6:$BF$997,40,FALSE)</f>
        <v>0</v>
      </c>
      <c r="L26" s="104">
        <f>VLOOKUP($B26,GD_CHAM_CONG!$C$6:$BF$997,41,FALSE)</f>
        <v>0</v>
      </c>
      <c r="M26" s="104">
        <f>VLOOKUP($B26,GD_CHAM_CONG!$C$6:$BF$997,42,FALSE)</f>
        <v>0</v>
      </c>
      <c r="N26" s="104">
        <f>VLOOKUP($B26,GD_CHAM_CONG!$C$6:$BF$997,43,FALSE)</f>
        <v>0</v>
      </c>
      <c r="O26" s="104">
        <f>VLOOKUP($B26,GD_CHAM_CONG!$C$6:$BF$997,44,FALSE)</f>
        <v>0</v>
      </c>
      <c r="P26" s="104">
        <f>VLOOKUP($B26,GD_CHAM_CONG!$C$6:$BF$997,45,FALSE)</f>
        <v>0</v>
      </c>
      <c r="Q26" s="104">
        <f>VLOOKUP($B26,GD_CHAM_CONG!$C$6:$BF$997,46,FALSE)</f>
        <v>0</v>
      </c>
      <c r="R26" s="104">
        <f>VLOOKUP($B26,GD_CHAM_CONG!$C$6:$BF$997,47,FALSE)</f>
        <v>0</v>
      </c>
      <c r="S26" s="104">
        <f>VLOOKUP($B26,GD_CHAM_CONG!$C$6:$BF$997,48,FALSE)</f>
        <v>0</v>
      </c>
      <c r="T26" s="104">
        <f>VLOOKUP($B26,GD_CHAM_CONG!$C$6:$BF$997,49,FALSE)</f>
        <v>0</v>
      </c>
      <c r="U26" s="104">
        <f>VLOOKUP($B26,GD_CHAM_CONG!$C$6:$BF$997,50,FALSE)</f>
        <v>0</v>
      </c>
      <c r="V26" s="104">
        <f>VLOOKUP($B26,GD_CHAM_CONG!$C$6:$BF$997,51,FALSE)</f>
        <v>0</v>
      </c>
      <c r="W26" s="104">
        <f>VLOOKUP($B26,GD_CHAM_CONG!$C$6:$BF$997,52,FALSE)</f>
        <v>0</v>
      </c>
      <c r="X26" s="104">
        <f>VLOOKUP($B26,GD_CHAM_CONG!$C$6:$BF$997,53,FALSE)</f>
        <v>0</v>
      </c>
      <c r="Y26" s="104">
        <f>VLOOKUP($B26,GD_CHAM_CONG!$C$6:$BF$997,54,FALSE)</f>
        <v>0</v>
      </c>
      <c r="Z26" s="104">
        <f>VLOOKUP($B26,GD_CHAM_CONG!$C$6:$BF$997,55,FALSE)</f>
        <v>0</v>
      </c>
      <c r="AA26" s="104">
        <f>VLOOKUP($B26,GD_CHAM_CONG!$C$6:$BF$997,56,FALSE)</f>
        <v>0</v>
      </c>
      <c r="AB26" s="104">
        <f>VLOOKUP($B26,GD_CHAM_CONG!$C$6:$BI$997,57,FALSE)</f>
        <v>0</v>
      </c>
      <c r="AC26" s="104">
        <f>VLOOKUP($B26,GD_CHAM_CONG!$C$6:$BI$997,58,FALSE)</f>
        <v>0</v>
      </c>
      <c r="AD26" s="104">
        <f>VLOOKUP($B26,GD_CHAM_CONG!$C$6:$BI$997,59,FALSE)</f>
        <v>0</v>
      </c>
      <c r="AE26" s="270">
        <f>I26/$H26*VLOOKUP(I$4,DM_TI_LE!$A$5:$B$30,2,FALSE)</f>
        <v>1</v>
      </c>
      <c r="AF26" s="270">
        <f>J26/$H26*VLOOKUP(J$4,DM_TI_LE!$A$5:$B$30,2,FALSE)</f>
        <v>0</v>
      </c>
      <c r="AG26" s="270">
        <f>K26/$H26*VLOOKUP(K$4,DM_TI_LE!$A$5:$B$30,2,FALSE)</f>
        <v>0</v>
      </c>
      <c r="AH26" s="270">
        <f>L26/$H26*VLOOKUP(L$4,DM_TI_LE!$A$5:$B$30,2,FALSE)</f>
        <v>0</v>
      </c>
      <c r="AI26" s="270">
        <f>M26/$H26*VLOOKUP(M$4,DM_TI_LE!$A$5:$B$30,2,FALSE)</f>
        <v>0</v>
      </c>
      <c r="AJ26" s="270">
        <f>N26/$H26*VLOOKUP(N$4,DM_TI_LE!$A$5:$B$30,2,FALSE)</f>
        <v>0</v>
      </c>
      <c r="AK26" s="270">
        <f>O26/$H26*VLOOKUP(O$4,DM_TI_LE!$A$5:$B$30,2,FALSE)</f>
        <v>0</v>
      </c>
      <c r="AL26" s="270">
        <f>P26/$H26*VLOOKUP(P$4,DM_TI_LE!$A$5:$B$30,2,FALSE)</f>
        <v>0</v>
      </c>
      <c r="AM26" s="270">
        <f>Q26/$H26*VLOOKUP(Q$4,DM_TI_LE!$A$5:$B$30,2,FALSE)</f>
        <v>0</v>
      </c>
      <c r="AN26" s="270">
        <f>R26/$H26*VLOOKUP(R$4,DM_TI_LE!$A$5:$B$30,2,FALSE)</f>
        <v>0</v>
      </c>
      <c r="AO26" s="270">
        <f>S26/$H26*VLOOKUP(S$4,DM_TI_LE!$A$5:$B$30,2,FALSE)</f>
        <v>0</v>
      </c>
      <c r="AP26" s="270">
        <f>T26/$H26*VLOOKUP(T$4,DM_TI_LE!$A$5:$B$30,2,FALSE)</f>
        <v>0</v>
      </c>
      <c r="AQ26" s="270">
        <f>U26/$H26*VLOOKUP(U$4,DM_TI_LE!$A$5:$B$30,2,FALSE)</f>
        <v>0</v>
      </c>
      <c r="AR26" s="270">
        <f>V26/$H26*VLOOKUP(V$4,DM_TI_LE!$A$5:$B$30,2,FALSE)</f>
        <v>0</v>
      </c>
      <c r="AS26" s="270">
        <f>W26/$H26*VLOOKUP(W$4,DM_TI_LE!$A$5:$B$30,2,FALSE)</f>
        <v>0</v>
      </c>
      <c r="AT26" s="270">
        <f>X26/$H26*VLOOKUP(X$4,DM_TI_LE!$A$5:$B$30,2,FALSE)</f>
        <v>0</v>
      </c>
      <c r="AU26" s="270">
        <f>Y26/$H26*VLOOKUP(Y$4,DM_TI_LE!$A$5:$B$30,2,FALSE)</f>
        <v>0</v>
      </c>
      <c r="AV26" s="270">
        <f>Z26/$H26*VLOOKUP(Z$4,DM_TI_LE!$A$5:$B$30,2,FALSE)</f>
        <v>0</v>
      </c>
      <c r="AW26" s="270">
        <f>AA26/$H26*VLOOKUP(AA$4,DM_TI_LE!$A$5:$B$30,2,FALSE)</f>
        <v>0</v>
      </c>
      <c r="AX26" s="270">
        <f>AB26/$H26*VLOOKUP(AB$4,DM_TI_LE!$A$5:$B$30,2,FALSE)</f>
        <v>0</v>
      </c>
      <c r="AY26" s="270">
        <f>AC26/$H26*VLOOKUP(AC$4,DM_TI_LE!$A$5:$B$30,2,FALSE)</f>
        <v>0</v>
      </c>
      <c r="AZ26" s="270">
        <f>AD26/$H26*VLOOKUP(AD$4,DM_TI_LE!$A$5:$B$30,2,FALSE)</f>
        <v>0</v>
      </c>
      <c r="BA26" s="284">
        <f>IF(CD26="HDHV",DM_TI_LE!$K$12*I26, SUM(AE26:AW26)*F26*E26*DM_HE_SO_LUONG_NS!$D$1*CE26)</f>
        <v>9112500</v>
      </c>
      <c r="BB26" s="104"/>
      <c r="BC26" s="110">
        <f>VLOOKUP(B26,GD_LCD_HS_LNS!$B$4:$E$1000,4,FALSE)</f>
        <v>3972000</v>
      </c>
      <c r="BD26" s="104"/>
      <c r="BE26" s="104">
        <f>I26/26*$BC26*VLOOKUP(BE$4,DM_TI_LE!$A$5:$C$29,3,FALSE)</f>
        <v>0</v>
      </c>
      <c r="BF26" s="104">
        <f>J26/26*$BC26*VLOOKUP(BF$4,DM_TI_LE!$A$5:$C$29,3,FALSE)</f>
        <v>0</v>
      </c>
      <c r="BG26" s="104">
        <f>K26/26*$BC26*VLOOKUP(BG$4,DM_TI_LE!$A$5:$C$29,3,FALSE)</f>
        <v>0</v>
      </c>
      <c r="BH26" s="104">
        <f>L26/26*$BC26*VLOOKUP(BH$4,DM_TI_LE!$A$5:$C$29,3,FALSE)</f>
        <v>0</v>
      </c>
      <c r="BI26" s="104">
        <f>M26/26*$BC26*VLOOKUP(BI$4,DM_TI_LE!$A$5:$C$29,3,FALSE)</f>
        <v>0</v>
      </c>
      <c r="BJ26" s="104">
        <f>N26/26*$BC26*VLOOKUP(BJ$4,DM_TI_LE!$A$5:$C$29,3,FALSE)</f>
        <v>0</v>
      </c>
      <c r="BK26" s="104">
        <f>O26/26*$BC26*VLOOKUP(BK$4,DM_TI_LE!$A$5:$C$29,3,FALSE)</f>
        <v>0</v>
      </c>
      <c r="BL26" s="104">
        <f>P26/26*$BC26*VLOOKUP(BL$4,DM_TI_LE!$A$5:$C$29,3,FALSE)</f>
        <v>0</v>
      </c>
      <c r="BM26" s="104">
        <f>Q26/26*$BC26*VLOOKUP(BM$4,DM_TI_LE!$A$5:$C$29,3,FALSE)</f>
        <v>0</v>
      </c>
      <c r="BN26" s="104">
        <f>R26/26*$BC26*VLOOKUP(BN$4,DM_TI_LE!$A$5:$C$29,3,FALSE)</f>
        <v>0</v>
      </c>
      <c r="BO26" s="104">
        <f>S26/26*$BC26*VLOOKUP(BO$4,DM_TI_LE!$A$5:$C$29,3,FALSE)</f>
        <v>0</v>
      </c>
      <c r="BP26" s="104">
        <f>T26/26*$BC26*VLOOKUP(BP$4,DM_TI_LE!$A$5:$C$29,3,FALSE)</f>
        <v>0</v>
      </c>
      <c r="BQ26" s="104">
        <f>U26/26*$BC26*VLOOKUP(BQ$4,DM_TI_LE!$A$5:$C$29,3,FALSE)</f>
        <v>0</v>
      </c>
      <c r="BR26" s="104">
        <f>V26/26*$BC26*VLOOKUP(BR$4,DM_TI_LE!$A$5:$C$29,3,FALSE)</f>
        <v>0</v>
      </c>
      <c r="BS26" s="104">
        <f>W26/26*$BC26*VLOOKUP(BS$4,DM_TI_LE!$A$5:$C$29,3,FALSE)</f>
        <v>0</v>
      </c>
      <c r="BT26" s="104">
        <f>X26/26*$BC26*VLOOKUP(BT$4,DM_TI_LE!$A$5:$C$29,3,FALSE)</f>
        <v>0</v>
      </c>
      <c r="BU26" s="104">
        <f>Y26/26*$BC26*VLOOKUP(BU$4,DM_TI_LE!$A$5:$C$29,3,FALSE)</f>
        <v>0</v>
      </c>
      <c r="BV26" s="104">
        <f>Z26/26*$BC26*VLOOKUP(BV$4,DM_TI_LE!$A$5:$C$29,3,FALSE)</f>
        <v>0</v>
      </c>
      <c r="BW26" s="104">
        <f>AA26/26*$BC26*VLOOKUP(BW$4,DM_TI_LE!$A$5:$C$29,3,FALSE)</f>
        <v>0</v>
      </c>
      <c r="BX26" s="104">
        <f>AB26/26*$BC26*VLOOKUP(BX$4,DM_TI_LE!$A$5:$C$29,3,FALSE)</f>
        <v>0</v>
      </c>
      <c r="BY26" s="104">
        <f>AC26/26*$BC26*VLOOKUP(BY$4,DM_TI_LE!$A$5:$C$29,3,FALSE)</f>
        <v>0</v>
      </c>
      <c r="BZ26" s="104">
        <f>AD26/26*$BC26*VLOOKUP(BZ$4,DM_TI_LE!$A$5:$C$29,3,FALSE)</f>
        <v>0</v>
      </c>
      <c r="CA26" s="273">
        <f t="shared" si="0"/>
        <v>0</v>
      </c>
      <c r="CB26" s="104"/>
      <c r="CC26" s="274">
        <f t="shared" si="1"/>
        <v>9112500</v>
      </c>
      <c r="CD26" s="138" t="str">
        <f>VLOOKUP(B26,GD_CHUNG!$B$5:$G$480,6,FALSE)</f>
        <v>HDKX</v>
      </c>
      <c r="CE26" s="275">
        <f>VLOOKUP(CD26,DM_TI_LE!$I$12:$J$16,2,FALSE)</f>
        <v>1</v>
      </c>
    </row>
    <row r="27" spans="1:83" ht="12.75" x14ac:dyDescent="0.2">
      <c r="A27" s="49">
        <v>23</v>
      </c>
      <c r="B27" s="50">
        <f>GD_CHUNG!B27</f>
        <v>10551</v>
      </c>
      <c r="C27" s="50" t="str">
        <f>GD_CHUNG!C27</f>
        <v>Ngô Ngọc Long</v>
      </c>
      <c r="D27" s="50" t="str">
        <f>GD_CHUNG!D27</f>
        <v>NV Tài liệu và HDCX</v>
      </c>
      <c r="E27" s="268">
        <f>VLOOKUP(B27,GD_CHAM_CONG!$C$6:$BJ$997,60,FALSE)</f>
        <v>1.05</v>
      </c>
      <c r="F27" s="268">
        <f>VLOOKUP(B27,GD_LCD_HS_LNS!$B$4:$F$1000,5,FALSE)</f>
        <v>2.6</v>
      </c>
      <c r="G27" s="269">
        <f>VLOOKUP(B27,GD_CHAM_CONG!$C$6:$BD$468,36,FALSE)</f>
        <v>0</v>
      </c>
      <c r="H27" s="269">
        <f>VLOOKUP(B27,GD_CHAM_CONG!$C$6:$BD$997,37,FALSE)</f>
        <v>27</v>
      </c>
      <c r="I27" s="104">
        <f>VLOOKUP($B27,GD_CHAM_CONG!$C$6:$BF$997,38,FALSE)</f>
        <v>27</v>
      </c>
      <c r="J27" s="104">
        <f>VLOOKUP($B27,GD_CHAM_CONG!$C$6:$BF$997,39,FALSE)</f>
        <v>0</v>
      </c>
      <c r="K27" s="104">
        <f>VLOOKUP($B27,GD_CHAM_CONG!$C$6:$BF$997,40,FALSE)</f>
        <v>0</v>
      </c>
      <c r="L27" s="104">
        <f>VLOOKUP($B27,GD_CHAM_CONG!$C$6:$BF$997,41,FALSE)</f>
        <v>0</v>
      </c>
      <c r="M27" s="104">
        <f>VLOOKUP($B27,GD_CHAM_CONG!$C$6:$BF$997,42,FALSE)</f>
        <v>0</v>
      </c>
      <c r="N27" s="104">
        <f>VLOOKUP($B27,GD_CHAM_CONG!$C$6:$BF$997,43,FALSE)</f>
        <v>0</v>
      </c>
      <c r="O27" s="104">
        <f>VLOOKUP($B27,GD_CHAM_CONG!$C$6:$BF$997,44,FALSE)</f>
        <v>0</v>
      </c>
      <c r="P27" s="104">
        <f>VLOOKUP($B27,GD_CHAM_CONG!$C$6:$BF$997,45,FALSE)</f>
        <v>0</v>
      </c>
      <c r="Q27" s="104">
        <f>VLOOKUP($B27,GD_CHAM_CONG!$C$6:$BF$997,46,FALSE)</f>
        <v>0</v>
      </c>
      <c r="R27" s="104">
        <f>VLOOKUP($B27,GD_CHAM_CONG!$C$6:$BF$997,47,FALSE)</f>
        <v>0</v>
      </c>
      <c r="S27" s="104">
        <f>VLOOKUP($B27,GD_CHAM_CONG!$C$6:$BF$997,48,FALSE)</f>
        <v>0</v>
      </c>
      <c r="T27" s="104">
        <f>VLOOKUP($B27,GD_CHAM_CONG!$C$6:$BF$997,49,FALSE)</f>
        <v>0</v>
      </c>
      <c r="U27" s="104">
        <f>VLOOKUP($B27,GD_CHAM_CONG!$C$6:$BF$997,50,FALSE)</f>
        <v>0</v>
      </c>
      <c r="V27" s="104">
        <f>VLOOKUP($B27,GD_CHAM_CONG!$C$6:$BF$997,51,FALSE)</f>
        <v>0</v>
      </c>
      <c r="W27" s="104">
        <f>VLOOKUP($B27,GD_CHAM_CONG!$C$6:$BF$997,52,FALSE)</f>
        <v>0</v>
      </c>
      <c r="X27" s="104">
        <f>VLOOKUP($B27,GD_CHAM_CONG!$C$6:$BF$997,53,FALSE)</f>
        <v>0</v>
      </c>
      <c r="Y27" s="104">
        <f>VLOOKUP($B27,GD_CHAM_CONG!$C$6:$BF$997,54,FALSE)</f>
        <v>0</v>
      </c>
      <c r="Z27" s="104">
        <f>VLOOKUP($B27,GD_CHAM_CONG!$C$6:$BF$997,55,FALSE)</f>
        <v>0</v>
      </c>
      <c r="AA27" s="104">
        <f>VLOOKUP($B27,GD_CHAM_CONG!$C$6:$BF$997,56,FALSE)</f>
        <v>0</v>
      </c>
      <c r="AB27" s="104">
        <f>VLOOKUP($B27,GD_CHAM_CONG!$C$6:$BI$997,57,FALSE)</f>
        <v>0</v>
      </c>
      <c r="AC27" s="104">
        <f>VLOOKUP($B27,GD_CHAM_CONG!$C$6:$BI$997,58,FALSE)</f>
        <v>0</v>
      </c>
      <c r="AD27" s="104">
        <f>VLOOKUP($B27,GD_CHAM_CONG!$C$6:$BI$997,59,FALSE)</f>
        <v>0</v>
      </c>
      <c r="AE27" s="270">
        <f>I27/$H27*VLOOKUP(I$4,DM_TI_LE!$A$5:$B$30,2,FALSE)</f>
        <v>1</v>
      </c>
      <c r="AF27" s="270">
        <f>J27/$H27*VLOOKUP(J$4,DM_TI_LE!$A$5:$B$30,2,FALSE)</f>
        <v>0</v>
      </c>
      <c r="AG27" s="270">
        <f>K27/$H27*VLOOKUP(K$4,DM_TI_LE!$A$5:$B$30,2,FALSE)</f>
        <v>0</v>
      </c>
      <c r="AH27" s="270">
        <f>L27/$H27*VLOOKUP(L$4,DM_TI_LE!$A$5:$B$30,2,FALSE)</f>
        <v>0</v>
      </c>
      <c r="AI27" s="270">
        <f>M27/$H27*VLOOKUP(M$4,DM_TI_LE!$A$5:$B$30,2,FALSE)</f>
        <v>0</v>
      </c>
      <c r="AJ27" s="270">
        <f>N27/$H27*VLOOKUP(N$4,DM_TI_LE!$A$5:$B$30,2,FALSE)</f>
        <v>0</v>
      </c>
      <c r="AK27" s="270">
        <f>O27/$H27*VLOOKUP(O$4,DM_TI_LE!$A$5:$B$30,2,FALSE)</f>
        <v>0</v>
      </c>
      <c r="AL27" s="270">
        <f>P27/$H27*VLOOKUP(P$4,DM_TI_LE!$A$5:$B$30,2,FALSE)</f>
        <v>0</v>
      </c>
      <c r="AM27" s="270">
        <f>Q27/$H27*VLOOKUP(Q$4,DM_TI_LE!$A$5:$B$30,2,FALSE)</f>
        <v>0</v>
      </c>
      <c r="AN27" s="270">
        <f>R27/$H27*VLOOKUP(R$4,DM_TI_LE!$A$5:$B$30,2,FALSE)</f>
        <v>0</v>
      </c>
      <c r="AO27" s="270">
        <f>S27/$H27*VLOOKUP(S$4,DM_TI_LE!$A$5:$B$30,2,FALSE)</f>
        <v>0</v>
      </c>
      <c r="AP27" s="270">
        <f>T27/$H27*VLOOKUP(T$4,DM_TI_LE!$A$5:$B$30,2,FALSE)</f>
        <v>0</v>
      </c>
      <c r="AQ27" s="270">
        <f>U27/$H27*VLOOKUP(U$4,DM_TI_LE!$A$5:$B$30,2,FALSE)</f>
        <v>0</v>
      </c>
      <c r="AR27" s="270">
        <f>V27/$H27*VLOOKUP(V$4,DM_TI_LE!$A$5:$B$30,2,FALSE)</f>
        <v>0</v>
      </c>
      <c r="AS27" s="270">
        <f>W27/$H27*VLOOKUP(W$4,DM_TI_LE!$A$5:$B$30,2,FALSE)</f>
        <v>0</v>
      </c>
      <c r="AT27" s="270">
        <f>X27/$H27*VLOOKUP(X$4,DM_TI_LE!$A$5:$B$30,2,FALSE)</f>
        <v>0</v>
      </c>
      <c r="AU27" s="270">
        <f>Y27/$H27*VLOOKUP(Y$4,DM_TI_LE!$A$5:$B$30,2,FALSE)</f>
        <v>0</v>
      </c>
      <c r="AV27" s="270">
        <f>Z27/$H27*VLOOKUP(Z$4,DM_TI_LE!$A$5:$B$30,2,FALSE)</f>
        <v>0</v>
      </c>
      <c r="AW27" s="270">
        <f>AA27/$H27*VLOOKUP(AA$4,DM_TI_LE!$A$5:$B$30,2,FALSE)</f>
        <v>0</v>
      </c>
      <c r="AX27" s="270">
        <f>AB27/$H27*VLOOKUP(AB$4,DM_TI_LE!$A$5:$B$30,2,FALSE)</f>
        <v>0</v>
      </c>
      <c r="AY27" s="270">
        <f>AC27/$H27*VLOOKUP(AC$4,DM_TI_LE!$A$5:$B$30,2,FALSE)</f>
        <v>0</v>
      </c>
      <c r="AZ27" s="270">
        <f>AD27/$H27*VLOOKUP(AD$4,DM_TI_LE!$A$5:$B$30,2,FALSE)</f>
        <v>0</v>
      </c>
      <c r="BA27" s="284">
        <f>IF(CD27="HDHV",DM_TI_LE!$K$12*I27, SUM(AE27:AW27)*F27*E27*DM_HE_SO_LUONG_NS!$D$1*CE27)</f>
        <v>12285000.000000002</v>
      </c>
      <c r="BB27" s="104"/>
      <c r="BC27" s="110">
        <f>VLOOKUP(B27,GD_LCD_HS_LNS!$B$4:$E$1000,4,FALSE)</f>
        <v>4534000</v>
      </c>
      <c r="BD27" s="104"/>
      <c r="BE27" s="104">
        <f>I27/26*$BC27*VLOOKUP(BE$4,DM_TI_LE!$A$5:$C$29,3,FALSE)</f>
        <v>0</v>
      </c>
      <c r="BF27" s="104">
        <f>J27/26*$BC27*VLOOKUP(BF$4,DM_TI_LE!$A$5:$C$29,3,FALSE)</f>
        <v>0</v>
      </c>
      <c r="BG27" s="104">
        <f>K27/26*$BC27*VLOOKUP(BG$4,DM_TI_LE!$A$5:$C$29,3,FALSE)</f>
        <v>0</v>
      </c>
      <c r="BH27" s="104">
        <f>L27/26*$BC27*VLOOKUP(BH$4,DM_TI_LE!$A$5:$C$29,3,FALSE)</f>
        <v>0</v>
      </c>
      <c r="BI27" s="104">
        <f>M27/26*$BC27*VLOOKUP(BI$4,DM_TI_LE!$A$5:$C$29,3,FALSE)</f>
        <v>0</v>
      </c>
      <c r="BJ27" s="104">
        <f>N27/26*$BC27*VLOOKUP(BJ$4,DM_TI_LE!$A$5:$C$29,3,FALSE)</f>
        <v>0</v>
      </c>
      <c r="BK27" s="104">
        <f>O27/26*$BC27*VLOOKUP(BK$4,DM_TI_LE!$A$5:$C$29,3,FALSE)</f>
        <v>0</v>
      </c>
      <c r="BL27" s="104">
        <f>P27/26*$BC27*VLOOKUP(BL$4,DM_TI_LE!$A$5:$C$29,3,FALSE)</f>
        <v>0</v>
      </c>
      <c r="BM27" s="104">
        <f>Q27/26*$BC27*VLOOKUP(BM$4,DM_TI_LE!$A$5:$C$29,3,FALSE)</f>
        <v>0</v>
      </c>
      <c r="BN27" s="104">
        <f>R27/26*$BC27*VLOOKUP(BN$4,DM_TI_LE!$A$5:$C$29,3,FALSE)</f>
        <v>0</v>
      </c>
      <c r="BO27" s="104">
        <f>S27/26*$BC27*VLOOKUP(BO$4,DM_TI_LE!$A$5:$C$29,3,FALSE)</f>
        <v>0</v>
      </c>
      <c r="BP27" s="104">
        <f>T27/26*$BC27*VLOOKUP(BP$4,DM_TI_LE!$A$5:$C$29,3,FALSE)</f>
        <v>0</v>
      </c>
      <c r="BQ27" s="104">
        <f>U27/26*$BC27*VLOOKUP(BQ$4,DM_TI_LE!$A$5:$C$29,3,FALSE)</f>
        <v>0</v>
      </c>
      <c r="BR27" s="104">
        <f>V27/26*$BC27*VLOOKUP(BR$4,DM_TI_LE!$A$5:$C$29,3,FALSE)</f>
        <v>0</v>
      </c>
      <c r="BS27" s="104">
        <f>W27/26*$BC27*VLOOKUP(BS$4,DM_TI_LE!$A$5:$C$29,3,FALSE)</f>
        <v>0</v>
      </c>
      <c r="BT27" s="104">
        <f>X27/26*$BC27*VLOOKUP(BT$4,DM_TI_LE!$A$5:$C$29,3,FALSE)</f>
        <v>0</v>
      </c>
      <c r="BU27" s="104">
        <f>Y27/26*$BC27*VLOOKUP(BU$4,DM_TI_LE!$A$5:$C$29,3,FALSE)</f>
        <v>0</v>
      </c>
      <c r="BV27" s="104">
        <f>Z27/26*$BC27*VLOOKUP(BV$4,DM_TI_LE!$A$5:$C$29,3,FALSE)</f>
        <v>0</v>
      </c>
      <c r="BW27" s="104">
        <f>AA27/26*$BC27*VLOOKUP(BW$4,DM_TI_LE!$A$5:$C$29,3,FALSE)</f>
        <v>0</v>
      </c>
      <c r="BX27" s="104">
        <f>AB27/26*$BC27*VLOOKUP(BX$4,DM_TI_LE!$A$5:$C$29,3,FALSE)</f>
        <v>0</v>
      </c>
      <c r="BY27" s="104">
        <f>AC27/26*$BC27*VLOOKUP(BY$4,DM_TI_LE!$A$5:$C$29,3,FALSE)</f>
        <v>0</v>
      </c>
      <c r="BZ27" s="104">
        <f>AD27/26*$BC27*VLOOKUP(BZ$4,DM_TI_LE!$A$5:$C$29,3,FALSE)</f>
        <v>0</v>
      </c>
      <c r="CA27" s="273">
        <f t="shared" si="0"/>
        <v>0</v>
      </c>
      <c r="CB27" s="104"/>
      <c r="CC27" s="274">
        <f t="shared" si="1"/>
        <v>12285000.000000002</v>
      </c>
      <c r="CD27" s="138" t="str">
        <f>VLOOKUP(B27,GD_CHUNG!$B$5:$G$480,6,FALSE)</f>
        <v>HDKX</v>
      </c>
      <c r="CE27" s="275">
        <f>VLOOKUP(CD27,DM_TI_LE!$I$12:$J$16,2,FALSE)</f>
        <v>1</v>
      </c>
    </row>
    <row r="28" spans="1:83" ht="12.75" x14ac:dyDescent="0.2">
      <c r="A28" s="49">
        <v>24</v>
      </c>
      <c r="B28" s="50">
        <f>GD_CHUNG!B28</f>
        <v>10552</v>
      </c>
      <c r="C28" s="50" t="str">
        <f>GD_CHUNG!C28</f>
        <v>Nguyễn Thúy Hà</v>
      </c>
      <c r="D28" s="50" t="str">
        <f>GD_CHUNG!D28</f>
        <v>NV Tài liệu và HDCX</v>
      </c>
      <c r="E28" s="268">
        <f>VLOOKUP(B28,GD_CHAM_CONG!$C$6:$BJ$997,60,FALSE)</f>
        <v>1</v>
      </c>
      <c r="F28" s="268">
        <f>VLOOKUP(B28,GD_LCD_HS_LNS!$B$4:$F$1000,5,FALSE)</f>
        <v>2.12</v>
      </c>
      <c r="G28" s="269">
        <f>VLOOKUP(B28,GD_CHAM_CONG!$C$6:$BD$468,36,FALSE)</f>
        <v>0</v>
      </c>
      <c r="H28" s="269">
        <f>VLOOKUP(B28,GD_CHAM_CONG!$C$6:$BD$997,37,FALSE)</f>
        <v>27</v>
      </c>
      <c r="I28" s="104">
        <f>VLOOKUP($B28,GD_CHAM_CONG!$C$6:$BF$997,38,FALSE)</f>
        <v>27</v>
      </c>
      <c r="J28" s="104">
        <f>VLOOKUP($B28,GD_CHAM_CONG!$C$6:$BF$997,39,FALSE)</f>
        <v>0</v>
      </c>
      <c r="K28" s="104">
        <f>VLOOKUP($B28,GD_CHAM_CONG!$C$6:$BF$997,40,FALSE)</f>
        <v>0</v>
      </c>
      <c r="L28" s="104">
        <f>VLOOKUP($B28,GD_CHAM_CONG!$C$6:$BF$997,41,FALSE)</f>
        <v>0</v>
      </c>
      <c r="M28" s="104">
        <f>VLOOKUP($B28,GD_CHAM_CONG!$C$6:$BF$997,42,FALSE)</f>
        <v>0</v>
      </c>
      <c r="N28" s="104">
        <f>VLOOKUP($B28,GD_CHAM_CONG!$C$6:$BF$997,43,FALSE)</f>
        <v>0</v>
      </c>
      <c r="O28" s="104">
        <f>VLOOKUP($B28,GD_CHAM_CONG!$C$6:$BF$997,44,FALSE)</f>
        <v>0</v>
      </c>
      <c r="P28" s="104">
        <f>VLOOKUP($B28,GD_CHAM_CONG!$C$6:$BF$997,45,FALSE)</f>
        <v>0</v>
      </c>
      <c r="Q28" s="104">
        <f>VLOOKUP($B28,GD_CHAM_CONG!$C$6:$BF$997,46,FALSE)</f>
        <v>0</v>
      </c>
      <c r="R28" s="104">
        <f>VLOOKUP($B28,GD_CHAM_CONG!$C$6:$BF$997,47,FALSE)</f>
        <v>0</v>
      </c>
      <c r="S28" s="104">
        <f>VLOOKUP($B28,GD_CHAM_CONG!$C$6:$BF$997,48,FALSE)</f>
        <v>0</v>
      </c>
      <c r="T28" s="104">
        <f>VLOOKUP($B28,GD_CHAM_CONG!$C$6:$BF$997,49,FALSE)</f>
        <v>0</v>
      </c>
      <c r="U28" s="104">
        <f>VLOOKUP($B28,GD_CHAM_CONG!$C$6:$BF$997,50,FALSE)</f>
        <v>0</v>
      </c>
      <c r="V28" s="104">
        <f>VLOOKUP($B28,GD_CHAM_CONG!$C$6:$BF$997,51,FALSE)</f>
        <v>0</v>
      </c>
      <c r="W28" s="104">
        <f>VLOOKUP($B28,GD_CHAM_CONG!$C$6:$BF$997,52,FALSE)</f>
        <v>0</v>
      </c>
      <c r="X28" s="104">
        <f>VLOOKUP($B28,GD_CHAM_CONG!$C$6:$BF$997,53,FALSE)</f>
        <v>0</v>
      </c>
      <c r="Y28" s="104">
        <f>VLOOKUP($B28,GD_CHAM_CONG!$C$6:$BF$997,54,FALSE)</f>
        <v>0</v>
      </c>
      <c r="Z28" s="104">
        <f>VLOOKUP($B28,GD_CHAM_CONG!$C$6:$BF$997,55,FALSE)</f>
        <v>0</v>
      </c>
      <c r="AA28" s="104">
        <f>VLOOKUP($B28,GD_CHAM_CONG!$C$6:$BF$997,56,FALSE)</f>
        <v>0</v>
      </c>
      <c r="AB28" s="104">
        <f>VLOOKUP($B28,GD_CHAM_CONG!$C$6:$BI$997,57,FALSE)</f>
        <v>0</v>
      </c>
      <c r="AC28" s="104">
        <f>VLOOKUP($B28,GD_CHAM_CONG!$C$6:$BI$997,58,FALSE)</f>
        <v>0</v>
      </c>
      <c r="AD28" s="104">
        <f>VLOOKUP($B28,GD_CHAM_CONG!$C$6:$BI$997,59,FALSE)</f>
        <v>0</v>
      </c>
      <c r="AE28" s="270">
        <f>I28/$H28*VLOOKUP(I$4,DM_TI_LE!$A$5:$B$30,2,FALSE)</f>
        <v>1</v>
      </c>
      <c r="AF28" s="270">
        <f>J28/$H28*VLOOKUP(J$4,DM_TI_LE!$A$5:$B$30,2,FALSE)</f>
        <v>0</v>
      </c>
      <c r="AG28" s="270">
        <f>K28/$H28*VLOOKUP(K$4,DM_TI_LE!$A$5:$B$30,2,FALSE)</f>
        <v>0</v>
      </c>
      <c r="AH28" s="270">
        <f>L28/$H28*VLOOKUP(L$4,DM_TI_LE!$A$5:$B$30,2,FALSE)</f>
        <v>0</v>
      </c>
      <c r="AI28" s="270">
        <f>M28/$H28*VLOOKUP(M$4,DM_TI_LE!$A$5:$B$30,2,FALSE)</f>
        <v>0</v>
      </c>
      <c r="AJ28" s="270">
        <f>N28/$H28*VLOOKUP(N$4,DM_TI_LE!$A$5:$B$30,2,FALSE)</f>
        <v>0</v>
      </c>
      <c r="AK28" s="270">
        <f>O28/$H28*VLOOKUP(O$4,DM_TI_LE!$A$5:$B$30,2,FALSE)</f>
        <v>0</v>
      </c>
      <c r="AL28" s="270">
        <f>P28/$H28*VLOOKUP(P$4,DM_TI_LE!$A$5:$B$30,2,FALSE)</f>
        <v>0</v>
      </c>
      <c r="AM28" s="270">
        <f>Q28/$H28*VLOOKUP(Q$4,DM_TI_LE!$A$5:$B$30,2,FALSE)</f>
        <v>0</v>
      </c>
      <c r="AN28" s="270">
        <f>R28/$H28*VLOOKUP(R$4,DM_TI_LE!$A$5:$B$30,2,FALSE)</f>
        <v>0</v>
      </c>
      <c r="AO28" s="270">
        <f>S28/$H28*VLOOKUP(S$4,DM_TI_LE!$A$5:$B$30,2,FALSE)</f>
        <v>0</v>
      </c>
      <c r="AP28" s="270">
        <f>T28/$H28*VLOOKUP(T$4,DM_TI_LE!$A$5:$B$30,2,FALSE)</f>
        <v>0</v>
      </c>
      <c r="AQ28" s="270">
        <f>U28/$H28*VLOOKUP(U$4,DM_TI_LE!$A$5:$B$30,2,FALSE)</f>
        <v>0</v>
      </c>
      <c r="AR28" s="270">
        <f>V28/$H28*VLOOKUP(V$4,DM_TI_LE!$A$5:$B$30,2,FALSE)</f>
        <v>0</v>
      </c>
      <c r="AS28" s="270">
        <f>W28/$H28*VLOOKUP(W$4,DM_TI_LE!$A$5:$B$30,2,FALSE)</f>
        <v>0</v>
      </c>
      <c r="AT28" s="270">
        <f>X28/$H28*VLOOKUP(X$4,DM_TI_LE!$A$5:$B$30,2,FALSE)</f>
        <v>0</v>
      </c>
      <c r="AU28" s="270">
        <f>Y28/$H28*VLOOKUP(Y$4,DM_TI_LE!$A$5:$B$30,2,FALSE)</f>
        <v>0</v>
      </c>
      <c r="AV28" s="270">
        <f>Z28/$H28*VLOOKUP(Z$4,DM_TI_LE!$A$5:$B$30,2,FALSE)</f>
        <v>0</v>
      </c>
      <c r="AW28" s="270">
        <f>AA28/$H28*VLOOKUP(AA$4,DM_TI_LE!$A$5:$B$30,2,FALSE)</f>
        <v>0</v>
      </c>
      <c r="AX28" s="270">
        <f>AB28/$H28*VLOOKUP(AB$4,DM_TI_LE!$A$5:$B$30,2,FALSE)</f>
        <v>0</v>
      </c>
      <c r="AY28" s="270">
        <f>AC28/$H28*VLOOKUP(AC$4,DM_TI_LE!$A$5:$B$30,2,FALSE)</f>
        <v>0</v>
      </c>
      <c r="AZ28" s="270">
        <f>AD28/$H28*VLOOKUP(AD$4,DM_TI_LE!$A$5:$B$30,2,FALSE)</f>
        <v>0</v>
      </c>
      <c r="BA28" s="284">
        <f>IF(CD28="HDHV",DM_TI_LE!$K$12*I28, SUM(AE28:AW28)*F28*E28*DM_HE_SO_LUONG_NS!$D$1*CE28)</f>
        <v>9540000</v>
      </c>
      <c r="BB28" s="104"/>
      <c r="BC28" s="110">
        <f>VLOOKUP(B28,GD_LCD_HS_LNS!$B$4:$E$1000,4,FALSE)</f>
        <v>3972000</v>
      </c>
      <c r="BD28" s="104"/>
      <c r="BE28" s="104">
        <f>I28/26*$BC28*VLOOKUP(BE$4,DM_TI_LE!$A$5:$C$29,3,FALSE)</f>
        <v>0</v>
      </c>
      <c r="BF28" s="104">
        <f>J28/26*$BC28*VLOOKUP(BF$4,DM_TI_LE!$A$5:$C$29,3,FALSE)</f>
        <v>0</v>
      </c>
      <c r="BG28" s="104">
        <f>K28/26*$BC28*VLOOKUP(BG$4,DM_TI_LE!$A$5:$C$29,3,FALSE)</f>
        <v>0</v>
      </c>
      <c r="BH28" s="104">
        <f>L28/26*$BC28*VLOOKUP(BH$4,DM_TI_LE!$A$5:$C$29,3,FALSE)</f>
        <v>0</v>
      </c>
      <c r="BI28" s="104">
        <f>M28/26*$BC28*VLOOKUP(BI$4,DM_TI_LE!$A$5:$C$29,3,FALSE)</f>
        <v>0</v>
      </c>
      <c r="BJ28" s="104">
        <f>N28/26*$BC28*VLOOKUP(BJ$4,DM_TI_LE!$A$5:$C$29,3,FALSE)</f>
        <v>0</v>
      </c>
      <c r="BK28" s="104">
        <f>O28/26*$BC28*VLOOKUP(BK$4,DM_TI_LE!$A$5:$C$29,3,FALSE)</f>
        <v>0</v>
      </c>
      <c r="BL28" s="104">
        <f>P28/26*$BC28*VLOOKUP(BL$4,DM_TI_LE!$A$5:$C$29,3,FALSE)</f>
        <v>0</v>
      </c>
      <c r="BM28" s="104">
        <f>Q28/26*$BC28*VLOOKUP(BM$4,DM_TI_LE!$A$5:$C$29,3,FALSE)</f>
        <v>0</v>
      </c>
      <c r="BN28" s="104">
        <f>R28/26*$BC28*VLOOKUP(BN$4,DM_TI_LE!$A$5:$C$29,3,FALSE)</f>
        <v>0</v>
      </c>
      <c r="BO28" s="104">
        <f>S28/26*$BC28*VLOOKUP(BO$4,DM_TI_LE!$A$5:$C$29,3,FALSE)</f>
        <v>0</v>
      </c>
      <c r="BP28" s="104">
        <f>T28/26*$BC28*VLOOKUP(BP$4,DM_TI_LE!$A$5:$C$29,3,FALSE)</f>
        <v>0</v>
      </c>
      <c r="BQ28" s="104">
        <f>U28/26*$BC28*VLOOKUP(BQ$4,DM_TI_LE!$A$5:$C$29,3,FALSE)</f>
        <v>0</v>
      </c>
      <c r="BR28" s="104">
        <f>V28/26*$BC28*VLOOKUP(BR$4,DM_TI_LE!$A$5:$C$29,3,FALSE)</f>
        <v>0</v>
      </c>
      <c r="BS28" s="104">
        <f>W28/26*$BC28*VLOOKUP(BS$4,DM_TI_LE!$A$5:$C$29,3,FALSE)</f>
        <v>0</v>
      </c>
      <c r="BT28" s="104">
        <f>X28/26*$BC28*VLOOKUP(BT$4,DM_TI_LE!$A$5:$C$29,3,FALSE)</f>
        <v>0</v>
      </c>
      <c r="BU28" s="104">
        <f>Y28/26*$BC28*VLOOKUP(BU$4,DM_TI_LE!$A$5:$C$29,3,FALSE)</f>
        <v>0</v>
      </c>
      <c r="BV28" s="104">
        <f>Z28/26*$BC28*VLOOKUP(BV$4,DM_TI_LE!$A$5:$C$29,3,FALSE)</f>
        <v>0</v>
      </c>
      <c r="BW28" s="104">
        <f>AA28/26*$BC28*VLOOKUP(BW$4,DM_TI_LE!$A$5:$C$29,3,FALSE)</f>
        <v>0</v>
      </c>
      <c r="BX28" s="104">
        <f>AB28/26*$BC28*VLOOKUP(BX$4,DM_TI_LE!$A$5:$C$29,3,FALSE)</f>
        <v>0</v>
      </c>
      <c r="BY28" s="104">
        <f>AC28/26*$BC28*VLOOKUP(BY$4,DM_TI_LE!$A$5:$C$29,3,FALSE)</f>
        <v>0</v>
      </c>
      <c r="BZ28" s="104">
        <f>AD28/26*$BC28*VLOOKUP(BZ$4,DM_TI_LE!$A$5:$C$29,3,FALSE)</f>
        <v>0</v>
      </c>
      <c r="CA28" s="273">
        <f t="shared" si="0"/>
        <v>0</v>
      </c>
      <c r="CB28" s="104"/>
      <c r="CC28" s="274">
        <f t="shared" si="1"/>
        <v>9540000</v>
      </c>
      <c r="CD28" s="138" t="str">
        <f>VLOOKUP(B28,GD_CHUNG!$B$5:$G$480,6,FALSE)</f>
        <v>HDKX</v>
      </c>
      <c r="CE28" s="275">
        <f>VLOOKUP(CD28,DM_TI_LE!$I$12:$J$16,2,FALSE)</f>
        <v>1</v>
      </c>
    </row>
    <row r="29" spans="1:83" ht="12.75" x14ac:dyDescent="0.2">
      <c r="A29" s="49">
        <v>25</v>
      </c>
      <c r="B29" s="50">
        <f>GD_CHUNG!B29</f>
        <v>10553</v>
      </c>
      <c r="C29" s="50" t="str">
        <f>GD_CHUNG!C29</f>
        <v>Đỗ Thanh Tùng</v>
      </c>
      <c r="D29" s="50" t="str">
        <f>GD_CHUNG!D29</f>
        <v>NV Tài liệu và HDCX</v>
      </c>
      <c r="E29" s="268">
        <f>VLOOKUP(B29,GD_CHAM_CONG!$C$6:$BJ$997,60,FALSE)</f>
        <v>1</v>
      </c>
      <c r="F29" s="268">
        <f>VLOOKUP(B29,GD_LCD_HS_LNS!$B$4:$F$1000,5,FALSE)</f>
        <v>2.12</v>
      </c>
      <c r="G29" s="269">
        <f>VLOOKUP(B29,GD_CHAM_CONG!$C$6:$BD$468,36,FALSE)</f>
        <v>0</v>
      </c>
      <c r="H29" s="269">
        <f>VLOOKUP(B29,GD_CHAM_CONG!$C$6:$BD$997,37,FALSE)</f>
        <v>27</v>
      </c>
      <c r="I29" s="104">
        <f>VLOOKUP($B29,GD_CHAM_CONG!$C$6:$BF$997,38,FALSE)</f>
        <v>27</v>
      </c>
      <c r="J29" s="104">
        <f>VLOOKUP($B29,GD_CHAM_CONG!$C$6:$BF$997,39,FALSE)</f>
        <v>0</v>
      </c>
      <c r="K29" s="104">
        <f>VLOOKUP($B29,GD_CHAM_CONG!$C$6:$BF$997,40,FALSE)</f>
        <v>0</v>
      </c>
      <c r="L29" s="104">
        <f>VLOOKUP($B29,GD_CHAM_CONG!$C$6:$BF$997,41,FALSE)</f>
        <v>0</v>
      </c>
      <c r="M29" s="104">
        <f>VLOOKUP($B29,GD_CHAM_CONG!$C$6:$BF$997,42,FALSE)</f>
        <v>0</v>
      </c>
      <c r="N29" s="104">
        <f>VLOOKUP($B29,GD_CHAM_CONG!$C$6:$BF$997,43,FALSE)</f>
        <v>0</v>
      </c>
      <c r="O29" s="104">
        <f>VLOOKUP($B29,GD_CHAM_CONG!$C$6:$BF$997,44,FALSE)</f>
        <v>0</v>
      </c>
      <c r="P29" s="104">
        <f>VLOOKUP($B29,GD_CHAM_CONG!$C$6:$BF$997,45,FALSE)</f>
        <v>0</v>
      </c>
      <c r="Q29" s="104">
        <f>VLOOKUP($B29,GD_CHAM_CONG!$C$6:$BF$997,46,FALSE)</f>
        <v>0</v>
      </c>
      <c r="R29" s="104">
        <f>VLOOKUP($B29,GD_CHAM_CONG!$C$6:$BF$997,47,FALSE)</f>
        <v>0</v>
      </c>
      <c r="S29" s="104">
        <f>VLOOKUP($B29,GD_CHAM_CONG!$C$6:$BF$997,48,FALSE)</f>
        <v>0</v>
      </c>
      <c r="T29" s="104">
        <f>VLOOKUP($B29,GD_CHAM_CONG!$C$6:$BF$997,49,FALSE)</f>
        <v>0</v>
      </c>
      <c r="U29" s="104">
        <f>VLOOKUP($B29,GD_CHAM_CONG!$C$6:$BF$997,50,FALSE)</f>
        <v>0</v>
      </c>
      <c r="V29" s="104">
        <f>VLOOKUP($B29,GD_CHAM_CONG!$C$6:$BF$997,51,FALSE)</f>
        <v>0</v>
      </c>
      <c r="W29" s="104">
        <f>VLOOKUP($B29,GD_CHAM_CONG!$C$6:$BF$997,52,FALSE)</f>
        <v>0</v>
      </c>
      <c r="X29" s="104">
        <f>VLOOKUP($B29,GD_CHAM_CONG!$C$6:$BF$997,53,FALSE)</f>
        <v>0</v>
      </c>
      <c r="Y29" s="104">
        <f>VLOOKUP($B29,GD_CHAM_CONG!$C$6:$BF$997,54,FALSE)</f>
        <v>0</v>
      </c>
      <c r="Z29" s="104">
        <f>VLOOKUP($B29,GD_CHAM_CONG!$C$6:$BF$997,55,FALSE)</f>
        <v>0</v>
      </c>
      <c r="AA29" s="104">
        <f>VLOOKUP($B29,GD_CHAM_CONG!$C$6:$BF$997,56,FALSE)</f>
        <v>0</v>
      </c>
      <c r="AB29" s="104">
        <f>VLOOKUP($B29,GD_CHAM_CONG!$C$6:$BI$997,57,FALSE)</f>
        <v>0</v>
      </c>
      <c r="AC29" s="104">
        <f>VLOOKUP($B29,GD_CHAM_CONG!$C$6:$BI$997,58,FALSE)</f>
        <v>0</v>
      </c>
      <c r="AD29" s="104">
        <f>VLOOKUP($B29,GD_CHAM_CONG!$C$6:$BI$997,59,FALSE)</f>
        <v>0</v>
      </c>
      <c r="AE29" s="270">
        <f>I29/$H29*VLOOKUP(I$4,DM_TI_LE!$A$5:$B$30,2,FALSE)</f>
        <v>1</v>
      </c>
      <c r="AF29" s="270">
        <f>J29/$H29*VLOOKUP(J$4,DM_TI_LE!$A$5:$B$30,2,FALSE)</f>
        <v>0</v>
      </c>
      <c r="AG29" s="270">
        <f>K29/$H29*VLOOKUP(K$4,DM_TI_LE!$A$5:$B$30,2,FALSE)</f>
        <v>0</v>
      </c>
      <c r="AH29" s="270">
        <f>L29/$H29*VLOOKUP(L$4,DM_TI_LE!$A$5:$B$30,2,FALSE)</f>
        <v>0</v>
      </c>
      <c r="AI29" s="270">
        <f>M29/$H29*VLOOKUP(M$4,DM_TI_LE!$A$5:$B$30,2,FALSE)</f>
        <v>0</v>
      </c>
      <c r="AJ29" s="270">
        <f>N29/$H29*VLOOKUP(N$4,DM_TI_LE!$A$5:$B$30,2,FALSE)</f>
        <v>0</v>
      </c>
      <c r="AK29" s="270">
        <f>O29/$H29*VLOOKUP(O$4,DM_TI_LE!$A$5:$B$30,2,FALSE)</f>
        <v>0</v>
      </c>
      <c r="AL29" s="270">
        <f>P29/$H29*VLOOKUP(P$4,DM_TI_LE!$A$5:$B$30,2,FALSE)</f>
        <v>0</v>
      </c>
      <c r="AM29" s="270">
        <f>Q29/$H29*VLOOKUP(Q$4,DM_TI_LE!$A$5:$B$30,2,FALSE)</f>
        <v>0</v>
      </c>
      <c r="AN29" s="270">
        <f>R29/$H29*VLOOKUP(R$4,DM_TI_LE!$A$5:$B$30,2,FALSE)</f>
        <v>0</v>
      </c>
      <c r="AO29" s="270">
        <f>S29/$H29*VLOOKUP(S$4,DM_TI_LE!$A$5:$B$30,2,FALSE)</f>
        <v>0</v>
      </c>
      <c r="AP29" s="270">
        <f>T29/$H29*VLOOKUP(T$4,DM_TI_LE!$A$5:$B$30,2,FALSE)</f>
        <v>0</v>
      </c>
      <c r="AQ29" s="270">
        <f>U29/$H29*VLOOKUP(U$4,DM_TI_LE!$A$5:$B$30,2,FALSE)</f>
        <v>0</v>
      </c>
      <c r="AR29" s="270">
        <f>V29/$H29*VLOOKUP(V$4,DM_TI_LE!$A$5:$B$30,2,FALSE)</f>
        <v>0</v>
      </c>
      <c r="AS29" s="270">
        <f>W29/$H29*VLOOKUP(W$4,DM_TI_LE!$A$5:$B$30,2,FALSE)</f>
        <v>0</v>
      </c>
      <c r="AT29" s="270">
        <f>X29/$H29*VLOOKUP(X$4,DM_TI_LE!$A$5:$B$30,2,FALSE)</f>
        <v>0</v>
      </c>
      <c r="AU29" s="270">
        <f>Y29/$H29*VLOOKUP(Y$4,DM_TI_LE!$A$5:$B$30,2,FALSE)</f>
        <v>0</v>
      </c>
      <c r="AV29" s="270">
        <f>Z29/$H29*VLOOKUP(Z$4,DM_TI_LE!$A$5:$B$30,2,FALSE)</f>
        <v>0</v>
      </c>
      <c r="AW29" s="270">
        <f>AA29/$H29*VLOOKUP(AA$4,DM_TI_LE!$A$5:$B$30,2,FALSE)</f>
        <v>0</v>
      </c>
      <c r="AX29" s="270">
        <f>AB29/$H29*VLOOKUP(AB$4,DM_TI_LE!$A$5:$B$30,2,FALSE)</f>
        <v>0</v>
      </c>
      <c r="AY29" s="270">
        <f>AC29/$H29*VLOOKUP(AC$4,DM_TI_LE!$A$5:$B$30,2,FALSE)</f>
        <v>0</v>
      </c>
      <c r="AZ29" s="270">
        <f>AD29/$H29*VLOOKUP(AD$4,DM_TI_LE!$A$5:$B$30,2,FALSE)</f>
        <v>0</v>
      </c>
      <c r="BA29" s="284">
        <f>IF(CD29="HDHV",DM_TI_LE!$K$12*I29, SUM(AE29:AW29)*F29*E29*DM_HE_SO_LUONG_NS!$D$1*CE29)</f>
        <v>9540000</v>
      </c>
      <c r="BB29" s="104"/>
      <c r="BC29" s="110">
        <f>VLOOKUP(B29,GD_LCD_HS_LNS!$B$4:$E$1000,4,FALSE)</f>
        <v>3972000</v>
      </c>
      <c r="BD29" s="104"/>
      <c r="BE29" s="104">
        <f>I29/26*$BC29*VLOOKUP(BE$4,DM_TI_LE!$A$5:$C$29,3,FALSE)</f>
        <v>0</v>
      </c>
      <c r="BF29" s="104">
        <f>J29/26*$BC29*VLOOKUP(BF$4,DM_TI_LE!$A$5:$C$29,3,FALSE)</f>
        <v>0</v>
      </c>
      <c r="BG29" s="104">
        <f>K29/26*$BC29*VLOOKUP(BG$4,DM_TI_LE!$A$5:$C$29,3,FALSE)</f>
        <v>0</v>
      </c>
      <c r="BH29" s="104">
        <f>L29/26*$BC29*VLOOKUP(BH$4,DM_TI_LE!$A$5:$C$29,3,FALSE)</f>
        <v>0</v>
      </c>
      <c r="BI29" s="104">
        <f>M29/26*$BC29*VLOOKUP(BI$4,DM_TI_LE!$A$5:$C$29,3,FALSE)</f>
        <v>0</v>
      </c>
      <c r="BJ29" s="104">
        <f>N29/26*$BC29*VLOOKUP(BJ$4,DM_TI_LE!$A$5:$C$29,3,FALSE)</f>
        <v>0</v>
      </c>
      <c r="BK29" s="104">
        <f>O29/26*$BC29*VLOOKUP(BK$4,DM_TI_LE!$A$5:$C$29,3,FALSE)</f>
        <v>0</v>
      </c>
      <c r="BL29" s="104">
        <f>P29/26*$BC29*VLOOKUP(BL$4,DM_TI_LE!$A$5:$C$29,3,FALSE)</f>
        <v>0</v>
      </c>
      <c r="BM29" s="104">
        <f>Q29/26*$BC29*VLOOKUP(BM$4,DM_TI_LE!$A$5:$C$29,3,FALSE)</f>
        <v>0</v>
      </c>
      <c r="BN29" s="104">
        <f>R29/26*$BC29*VLOOKUP(BN$4,DM_TI_LE!$A$5:$C$29,3,FALSE)</f>
        <v>0</v>
      </c>
      <c r="BO29" s="104">
        <f>S29/26*$BC29*VLOOKUP(BO$4,DM_TI_LE!$A$5:$C$29,3,FALSE)</f>
        <v>0</v>
      </c>
      <c r="BP29" s="104">
        <f>T29/26*$BC29*VLOOKUP(BP$4,DM_TI_LE!$A$5:$C$29,3,FALSE)</f>
        <v>0</v>
      </c>
      <c r="BQ29" s="104">
        <f>U29/26*$BC29*VLOOKUP(BQ$4,DM_TI_LE!$A$5:$C$29,3,FALSE)</f>
        <v>0</v>
      </c>
      <c r="BR29" s="104">
        <f>V29/26*$BC29*VLOOKUP(BR$4,DM_TI_LE!$A$5:$C$29,3,FALSE)</f>
        <v>0</v>
      </c>
      <c r="BS29" s="104">
        <f>W29/26*$BC29*VLOOKUP(BS$4,DM_TI_LE!$A$5:$C$29,3,FALSE)</f>
        <v>0</v>
      </c>
      <c r="BT29" s="104">
        <f>X29/26*$BC29*VLOOKUP(BT$4,DM_TI_LE!$A$5:$C$29,3,FALSE)</f>
        <v>0</v>
      </c>
      <c r="BU29" s="104">
        <f>Y29/26*$BC29*VLOOKUP(BU$4,DM_TI_LE!$A$5:$C$29,3,FALSE)</f>
        <v>0</v>
      </c>
      <c r="BV29" s="104">
        <f>Z29/26*$BC29*VLOOKUP(BV$4,DM_TI_LE!$A$5:$C$29,3,FALSE)</f>
        <v>0</v>
      </c>
      <c r="BW29" s="104">
        <f>AA29/26*$BC29*VLOOKUP(BW$4,DM_TI_LE!$A$5:$C$29,3,FALSE)</f>
        <v>0</v>
      </c>
      <c r="BX29" s="104">
        <f>AB29/26*$BC29*VLOOKUP(BX$4,DM_TI_LE!$A$5:$C$29,3,FALSE)</f>
        <v>0</v>
      </c>
      <c r="BY29" s="104">
        <f>AC29/26*$BC29*VLOOKUP(BY$4,DM_TI_LE!$A$5:$C$29,3,FALSE)</f>
        <v>0</v>
      </c>
      <c r="BZ29" s="104">
        <f>AD29/26*$BC29*VLOOKUP(BZ$4,DM_TI_LE!$A$5:$C$29,3,FALSE)</f>
        <v>0</v>
      </c>
      <c r="CA29" s="273">
        <f t="shared" si="0"/>
        <v>0</v>
      </c>
      <c r="CB29" s="104"/>
      <c r="CC29" s="274">
        <f t="shared" si="1"/>
        <v>9540000</v>
      </c>
      <c r="CD29" s="138" t="str">
        <f>VLOOKUP(B29,GD_CHUNG!$B$5:$G$480,6,FALSE)</f>
        <v>HDKX</v>
      </c>
      <c r="CE29" s="275">
        <f>VLOOKUP(CD29,DM_TI_LE!$I$12:$J$16,2,FALSE)</f>
        <v>1</v>
      </c>
    </row>
    <row r="30" spans="1:83" ht="12.75" x14ac:dyDescent="0.2">
      <c r="A30" s="49">
        <v>26</v>
      </c>
      <c r="B30" s="50">
        <f>GD_CHUNG!B30</f>
        <v>11126</v>
      </c>
      <c r="C30" s="50" t="str">
        <f>GD_CHUNG!C30</f>
        <v>Nguyễn Thị Thanh Hoa</v>
      </c>
      <c r="D30" s="50" t="str">
        <f>GD_CHUNG!D30</f>
        <v>NV Tài liệu và HDCX</v>
      </c>
      <c r="E30" s="268">
        <f>VLOOKUP(B30,GD_CHAM_CONG!$C$6:$BJ$997,60,FALSE)</f>
        <v>0.9</v>
      </c>
      <c r="F30" s="268">
        <f>VLOOKUP(B30,GD_LCD_HS_LNS!$B$4:$F$1000,5,FALSE)</f>
        <v>1.85</v>
      </c>
      <c r="G30" s="269">
        <f>VLOOKUP(B30,GD_CHAM_CONG!$C$6:$BD$468,36,FALSE)</f>
        <v>0</v>
      </c>
      <c r="H30" s="269">
        <f>VLOOKUP(B30,GD_CHAM_CONG!$C$6:$BD$997,37,FALSE)</f>
        <v>27</v>
      </c>
      <c r="I30" s="104">
        <f>VLOOKUP($B30,GD_CHAM_CONG!$C$6:$BF$997,38,FALSE)</f>
        <v>27</v>
      </c>
      <c r="J30" s="104">
        <f>VLOOKUP($B30,GD_CHAM_CONG!$C$6:$BF$997,39,FALSE)</f>
        <v>0</v>
      </c>
      <c r="K30" s="104">
        <f>VLOOKUP($B30,GD_CHAM_CONG!$C$6:$BF$997,40,FALSE)</f>
        <v>0</v>
      </c>
      <c r="L30" s="104">
        <f>VLOOKUP($B30,GD_CHAM_CONG!$C$6:$BF$997,41,FALSE)</f>
        <v>0</v>
      </c>
      <c r="M30" s="104">
        <f>VLOOKUP($B30,GD_CHAM_CONG!$C$6:$BF$997,42,FALSE)</f>
        <v>0</v>
      </c>
      <c r="N30" s="104">
        <f>VLOOKUP($B30,GD_CHAM_CONG!$C$6:$BF$997,43,FALSE)</f>
        <v>0</v>
      </c>
      <c r="O30" s="104">
        <f>VLOOKUP($B30,GD_CHAM_CONG!$C$6:$BF$997,44,FALSE)</f>
        <v>0</v>
      </c>
      <c r="P30" s="104">
        <f>VLOOKUP($B30,GD_CHAM_CONG!$C$6:$BF$997,45,FALSE)</f>
        <v>0</v>
      </c>
      <c r="Q30" s="104">
        <f>VLOOKUP($B30,GD_CHAM_CONG!$C$6:$BF$997,46,FALSE)</f>
        <v>0</v>
      </c>
      <c r="R30" s="104">
        <f>VLOOKUP($B30,GD_CHAM_CONG!$C$6:$BF$997,47,FALSE)</f>
        <v>0</v>
      </c>
      <c r="S30" s="104">
        <f>VLOOKUP($B30,GD_CHAM_CONG!$C$6:$BF$997,48,FALSE)</f>
        <v>0</v>
      </c>
      <c r="T30" s="104">
        <f>VLOOKUP($B30,GD_CHAM_CONG!$C$6:$BF$997,49,FALSE)</f>
        <v>0</v>
      </c>
      <c r="U30" s="104">
        <f>VLOOKUP($B30,GD_CHAM_CONG!$C$6:$BF$997,50,FALSE)</f>
        <v>0</v>
      </c>
      <c r="V30" s="104">
        <f>VLOOKUP($B30,GD_CHAM_CONG!$C$6:$BF$997,51,FALSE)</f>
        <v>0</v>
      </c>
      <c r="W30" s="104">
        <f>VLOOKUP($B30,GD_CHAM_CONG!$C$6:$BF$997,52,FALSE)</f>
        <v>0</v>
      </c>
      <c r="X30" s="104">
        <f>VLOOKUP($B30,GD_CHAM_CONG!$C$6:$BF$997,53,FALSE)</f>
        <v>0</v>
      </c>
      <c r="Y30" s="104">
        <f>VLOOKUP($B30,GD_CHAM_CONG!$C$6:$BF$997,54,FALSE)</f>
        <v>0</v>
      </c>
      <c r="Z30" s="104">
        <f>VLOOKUP($B30,GD_CHAM_CONG!$C$6:$BF$997,55,FALSE)</f>
        <v>0</v>
      </c>
      <c r="AA30" s="104">
        <f>VLOOKUP($B30,GD_CHAM_CONG!$C$6:$BF$997,56,FALSE)</f>
        <v>0</v>
      </c>
      <c r="AB30" s="104">
        <f>VLOOKUP($B30,GD_CHAM_CONG!$C$6:$BI$997,57,FALSE)</f>
        <v>0</v>
      </c>
      <c r="AC30" s="104">
        <f>VLOOKUP($B30,GD_CHAM_CONG!$C$6:$BI$997,58,FALSE)</f>
        <v>0</v>
      </c>
      <c r="AD30" s="104">
        <f>VLOOKUP($B30,GD_CHAM_CONG!$C$6:$BI$997,59,FALSE)</f>
        <v>0</v>
      </c>
      <c r="AE30" s="270">
        <f>I30/$H30*VLOOKUP(I$4,DM_TI_LE!$A$5:$B$30,2,FALSE)</f>
        <v>1</v>
      </c>
      <c r="AF30" s="270">
        <f>J30/$H30*VLOOKUP(J$4,DM_TI_LE!$A$5:$B$30,2,FALSE)</f>
        <v>0</v>
      </c>
      <c r="AG30" s="270">
        <f>K30/$H30*VLOOKUP(K$4,DM_TI_LE!$A$5:$B$30,2,FALSE)</f>
        <v>0</v>
      </c>
      <c r="AH30" s="270">
        <f>L30/$H30*VLOOKUP(L$4,DM_TI_LE!$A$5:$B$30,2,FALSE)</f>
        <v>0</v>
      </c>
      <c r="AI30" s="270">
        <f>M30/$H30*VLOOKUP(M$4,DM_TI_LE!$A$5:$B$30,2,FALSE)</f>
        <v>0</v>
      </c>
      <c r="AJ30" s="270">
        <f>N30/$H30*VLOOKUP(N$4,DM_TI_LE!$A$5:$B$30,2,FALSE)</f>
        <v>0</v>
      </c>
      <c r="AK30" s="270">
        <f>O30/$H30*VLOOKUP(O$4,DM_TI_LE!$A$5:$B$30,2,FALSE)</f>
        <v>0</v>
      </c>
      <c r="AL30" s="270">
        <f>P30/$H30*VLOOKUP(P$4,DM_TI_LE!$A$5:$B$30,2,FALSE)</f>
        <v>0</v>
      </c>
      <c r="AM30" s="270">
        <f>Q30/$H30*VLOOKUP(Q$4,DM_TI_LE!$A$5:$B$30,2,FALSE)</f>
        <v>0</v>
      </c>
      <c r="AN30" s="270">
        <f>R30/$H30*VLOOKUP(R$4,DM_TI_LE!$A$5:$B$30,2,FALSE)</f>
        <v>0</v>
      </c>
      <c r="AO30" s="270">
        <f>S30/$H30*VLOOKUP(S$4,DM_TI_LE!$A$5:$B$30,2,FALSE)</f>
        <v>0</v>
      </c>
      <c r="AP30" s="270">
        <f>T30/$H30*VLOOKUP(T$4,DM_TI_LE!$A$5:$B$30,2,FALSE)</f>
        <v>0</v>
      </c>
      <c r="AQ30" s="270">
        <f>U30/$H30*VLOOKUP(U$4,DM_TI_LE!$A$5:$B$30,2,FALSE)</f>
        <v>0</v>
      </c>
      <c r="AR30" s="270">
        <f>V30/$H30*VLOOKUP(V$4,DM_TI_LE!$A$5:$B$30,2,FALSE)</f>
        <v>0</v>
      </c>
      <c r="AS30" s="270">
        <f>W30/$H30*VLOOKUP(W$4,DM_TI_LE!$A$5:$B$30,2,FALSE)</f>
        <v>0</v>
      </c>
      <c r="AT30" s="270">
        <f>X30/$H30*VLOOKUP(X$4,DM_TI_LE!$A$5:$B$30,2,FALSE)</f>
        <v>0</v>
      </c>
      <c r="AU30" s="270">
        <f>Y30/$H30*VLOOKUP(Y$4,DM_TI_LE!$A$5:$B$30,2,FALSE)</f>
        <v>0</v>
      </c>
      <c r="AV30" s="270">
        <f>Z30/$H30*VLOOKUP(Z$4,DM_TI_LE!$A$5:$B$30,2,FALSE)</f>
        <v>0</v>
      </c>
      <c r="AW30" s="270">
        <f>AA30/$H30*VLOOKUP(AA$4,DM_TI_LE!$A$5:$B$30,2,FALSE)</f>
        <v>0</v>
      </c>
      <c r="AX30" s="270">
        <f>AB30/$H30*VLOOKUP(AB$4,DM_TI_LE!$A$5:$B$30,2,FALSE)</f>
        <v>0</v>
      </c>
      <c r="AY30" s="270">
        <f>AC30/$H30*VLOOKUP(AC$4,DM_TI_LE!$A$5:$B$30,2,FALSE)</f>
        <v>0</v>
      </c>
      <c r="AZ30" s="270">
        <f>AD30/$H30*VLOOKUP(AD$4,DM_TI_LE!$A$5:$B$30,2,FALSE)</f>
        <v>0</v>
      </c>
      <c r="BA30" s="284">
        <f>IF(CD30="HDHV",DM_TI_LE!$K$12*I30, SUM(AE30:AW30)*F30*E30*DM_HE_SO_LUONG_NS!$D$1*CE30)</f>
        <v>7492500</v>
      </c>
      <c r="BB30" s="104"/>
      <c r="BC30" s="110">
        <f>VLOOKUP(B30,GD_LCD_HS_LNS!$B$4:$E$1000,4,FALSE)</f>
        <v>3972000</v>
      </c>
      <c r="BD30" s="104"/>
      <c r="BE30" s="104">
        <f>I30/26*$BC30*VLOOKUP(BE$4,DM_TI_LE!$A$5:$C$29,3,FALSE)</f>
        <v>0</v>
      </c>
      <c r="BF30" s="104">
        <f>J30/26*$BC30*VLOOKUP(BF$4,DM_TI_LE!$A$5:$C$29,3,FALSE)</f>
        <v>0</v>
      </c>
      <c r="BG30" s="104">
        <f>K30/26*$BC30*VLOOKUP(BG$4,DM_TI_LE!$A$5:$C$29,3,FALSE)</f>
        <v>0</v>
      </c>
      <c r="BH30" s="104">
        <f>L30/26*$BC30*VLOOKUP(BH$4,DM_TI_LE!$A$5:$C$29,3,FALSE)</f>
        <v>0</v>
      </c>
      <c r="BI30" s="104">
        <f>M30/26*$BC30*VLOOKUP(BI$4,DM_TI_LE!$A$5:$C$29,3,FALSE)</f>
        <v>0</v>
      </c>
      <c r="BJ30" s="104">
        <f>N30/26*$BC30*VLOOKUP(BJ$4,DM_TI_LE!$A$5:$C$29,3,FALSE)</f>
        <v>0</v>
      </c>
      <c r="BK30" s="104">
        <f>O30/26*$BC30*VLOOKUP(BK$4,DM_TI_LE!$A$5:$C$29,3,FALSE)</f>
        <v>0</v>
      </c>
      <c r="BL30" s="104">
        <f>P30/26*$BC30*VLOOKUP(BL$4,DM_TI_LE!$A$5:$C$29,3,FALSE)</f>
        <v>0</v>
      </c>
      <c r="BM30" s="104">
        <f>Q30/26*$BC30*VLOOKUP(BM$4,DM_TI_LE!$A$5:$C$29,3,FALSE)</f>
        <v>0</v>
      </c>
      <c r="BN30" s="104">
        <f>R30/26*$BC30*VLOOKUP(BN$4,DM_TI_LE!$A$5:$C$29,3,FALSE)</f>
        <v>0</v>
      </c>
      <c r="BO30" s="104">
        <f>S30/26*$BC30*VLOOKUP(BO$4,DM_TI_LE!$A$5:$C$29,3,FALSE)</f>
        <v>0</v>
      </c>
      <c r="BP30" s="104">
        <f>T30/26*$BC30*VLOOKUP(BP$4,DM_TI_LE!$A$5:$C$29,3,FALSE)</f>
        <v>0</v>
      </c>
      <c r="BQ30" s="104">
        <f>U30/26*$BC30*VLOOKUP(BQ$4,DM_TI_LE!$A$5:$C$29,3,FALSE)</f>
        <v>0</v>
      </c>
      <c r="BR30" s="104">
        <f>V30/26*$BC30*VLOOKUP(BR$4,DM_TI_LE!$A$5:$C$29,3,FALSE)</f>
        <v>0</v>
      </c>
      <c r="BS30" s="104">
        <f>W30/26*$BC30*VLOOKUP(BS$4,DM_TI_LE!$A$5:$C$29,3,FALSE)</f>
        <v>0</v>
      </c>
      <c r="BT30" s="104">
        <f>X30/26*$BC30*VLOOKUP(BT$4,DM_TI_LE!$A$5:$C$29,3,FALSE)</f>
        <v>0</v>
      </c>
      <c r="BU30" s="104">
        <f>Y30/26*$BC30*VLOOKUP(BU$4,DM_TI_LE!$A$5:$C$29,3,FALSE)</f>
        <v>0</v>
      </c>
      <c r="BV30" s="104">
        <f>Z30/26*$BC30*VLOOKUP(BV$4,DM_TI_LE!$A$5:$C$29,3,FALSE)</f>
        <v>0</v>
      </c>
      <c r="BW30" s="104">
        <f>AA30/26*$BC30*VLOOKUP(BW$4,DM_TI_LE!$A$5:$C$29,3,FALSE)</f>
        <v>0</v>
      </c>
      <c r="BX30" s="104">
        <f>AB30/26*$BC30*VLOOKUP(BX$4,DM_TI_LE!$A$5:$C$29,3,FALSE)</f>
        <v>0</v>
      </c>
      <c r="BY30" s="104">
        <f>AC30/26*$BC30*VLOOKUP(BY$4,DM_TI_LE!$A$5:$C$29,3,FALSE)</f>
        <v>0</v>
      </c>
      <c r="BZ30" s="104">
        <f>AD30/26*$BC30*VLOOKUP(BZ$4,DM_TI_LE!$A$5:$C$29,3,FALSE)</f>
        <v>0</v>
      </c>
      <c r="CA30" s="273">
        <f t="shared" si="0"/>
        <v>0</v>
      </c>
      <c r="CB30" s="104"/>
      <c r="CC30" s="274">
        <f t="shared" si="1"/>
        <v>7492500</v>
      </c>
      <c r="CD30" s="138" t="str">
        <f>VLOOKUP(B30,GD_CHUNG!$B$5:$G$480,6,FALSE)</f>
        <v>HD3N</v>
      </c>
      <c r="CE30" s="275">
        <f>VLOOKUP(CD30,DM_TI_LE!$I$12:$J$16,2,FALSE)</f>
        <v>1</v>
      </c>
    </row>
    <row r="31" spans="1:83" ht="12.75" x14ac:dyDescent="0.2">
      <c r="A31" s="49">
        <v>27</v>
      </c>
      <c r="B31" s="50">
        <f>GD_CHUNG!B31</f>
        <v>11127</v>
      </c>
      <c r="C31" s="50" t="str">
        <f>GD_CHUNG!C31</f>
        <v>Phí Thị Huyền Trang</v>
      </c>
      <c r="D31" s="50" t="str">
        <f>GD_CHUNG!D31</f>
        <v>NV Tài liệu và HDCX</v>
      </c>
      <c r="E31" s="268">
        <f>VLOOKUP(B31,GD_CHAM_CONG!$C$6:$BJ$997,60,FALSE)</f>
        <v>1</v>
      </c>
      <c r="F31" s="268">
        <f>VLOOKUP(B31,GD_LCD_HS_LNS!$B$4:$F$1000,5,FALSE)</f>
        <v>1.85</v>
      </c>
      <c r="G31" s="269">
        <f>VLOOKUP(B31,GD_CHAM_CONG!$C$6:$BD$468,36,FALSE)</f>
        <v>0</v>
      </c>
      <c r="H31" s="269">
        <f>VLOOKUP(B31,GD_CHAM_CONG!$C$6:$BD$997,37,FALSE)</f>
        <v>27</v>
      </c>
      <c r="I31" s="104">
        <f>VLOOKUP($B31,GD_CHAM_CONG!$C$6:$BF$997,38,FALSE)</f>
        <v>27</v>
      </c>
      <c r="J31" s="104">
        <f>VLOOKUP($B31,GD_CHAM_CONG!$C$6:$BF$997,39,FALSE)</f>
        <v>0</v>
      </c>
      <c r="K31" s="104">
        <f>VLOOKUP($B31,GD_CHAM_CONG!$C$6:$BF$997,40,FALSE)</f>
        <v>0</v>
      </c>
      <c r="L31" s="104">
        <f>VLOOKUP($B31,GD_CHAM_CONG!$C$6:$BF$997,41,FALSE)</f>
        <v>0</v>
      </c>
      <c r="M31" s="104">
        <f>VLOOKUP($B31,GD_CHAM_CONG!$C$6:$BF$997,42,FALSE)</f>
        <v>0</v>
      </c>
      <c r="N31" s="104">
        <f>VLOOKUP($B31,GD_CHAM_CONG!$C$6:$BF$997,43,FALSE)</f>
        <v>0</v>
      </c>
      <c r="O31" s="104">
        <f>VLOOKUP($B31,GD_CHAM_CONG!$C$6:$BF$997,44,FALSE)</f>
        <v>0</v>
      </c>
      <c r="P31" s="104">
        <f>VLOOKUP($B31,GD_CHAM_CONG!$C$6:$BF$997,45,FALSE)</f>
        <v>0</v>
      </c>
      <c r="Q31" s="104">
        <f>VLOOKUP($B31,GD_CHAM_CONG!$C$6:$BF$997,46,FALSE)</f>
        <v>0</v>
      </c>
      <c r="R31" s="104">
        <f>VLOOKUP($B31,GD_CHAM_CONG!$C$6:$BF$997,47,FALSE)</f>
        <v>0</v>
      </c>
      <c r="S31" s="104">
        <f>VLOOKUP($B31,GD_CHAM_CONG!$C$6:$BF$997,48,FALSE)</f>
        <v>0</v>
      </c>
      <c r="T31" s="104">
        <f>VLOOKUP($B31,GD_CHAM_CONG!$C$6:$BF$997,49,FALSE)</f>
        <v>0</v>
      </c>
      <c r="U31" s="104">
        <f>VLOOKUP($B31,GD_CHAM_CONG!$C$6:$BF$997,50,FALSE)</f>
        <v>0</v>
      </c>
      <c r="V31" s="104">
        <f>VLOOKUP($B31,GD_CHAM_CONG!$C$6:$BF$997,51,FALSE)</f>
        <v>0</v>
      </c>
      <c r="W31" s="104">
        <f>VLOOKUP($B31,GD_CHAM_CONG!$C$6:$BF$997,52,FALSE)</f>
        <v>0</v>
      </c>
      <c r="X31" s="104">
        <f>VLOOKUP($B31,GD_CHAM_CONG!$C$6:$BF$997,53,FALSE)</f>
        <v>0</v>
      </c>
      <c r="Y31" s="104">
        <f>VLOOKUP($B31,GD_CHAM_CONG!$C$6:$BF$997,54,FALSE)</f>
        <v>0</v>
      </c>
      <c r="Z31" s="104">
        <f>VLOOKUP($B31,GD_CHAM_CONG!$C$6:$BF$997,55,FALSE)</f>
        <v>0</v>
      </c>
      <c r="AA31" s="104">
        <f>VLOOKUP($B31,GD_CHAM_CONG!$C$6:$BF$997,56,FALSE)</f>
        <v>0</v>
      </c>
      <c r="AB31" s="104">
        <f>VLOOKUP($B31,GD_CHAM_CONG!$C$6:$BI$997,57,FALSE)</f>
        <v>0</v>
      </c>
      <c r="AC31" s="104">
        <f>VLOOKUP($B31,GD_CHAM_CONG!$C$6:$BI$997,58,FALSE)</f>
        <v>0</v>
      </c>
      <c r="AD31" s="104">
        <f>VLOOKUP($B31,GD_CHAM_CONG!$C$6:$BI$997,59,FALSE)</f>
        <v>0</v>
      </c>
      <c r="AE31" s="270">
        <f>I31/$H31*VLOOKUP(I$4,DM_TI_LE!$A$5:$B$30,2,FALSE)</f>
        <v>1</v>
      </c>
      <c r="AF31" s="270">
        <f>J31/$H31*VLOOKUP(J$4,DM_TI_LE!$A$5:$B$30,2,FALSE)</f>
        <v>0</v>
      </c>
      <c r="AG31" s="270">
        <f>K31/$H31*VLOOKUP(K$4,DM_TI_LE!$A$5:$B$30,2,FALSE)</f>
        <v>0</v>
      </c>
      <c r="AH31" s="270">
        <f>L31/$H31*VLOOKUP(L$4,DM_TI_LE!$A$5:$B$30,2,FALSE)</f>
        <v>0</v>
      </c>
      <c r="AI31" s="270">
        <f>M31/$H31*VLOOKUP(M$4,DM_TI_LE!$A$5:$B$30,2,FALSE)</f>
        <v>0</v>
      </c>
      <c r="AJ31" s="270">
        <f>N31/$H31*VLOOKUP(N$4,DM_TI_LE!$A$5:$B$30,2,FALSE)</f>
        <v>0</v>
      </c>
      <c r="AK31" s="270">
        <f>O31/$H31*VLOOKUP(O$4,DM_TI_LE!$A$5:$B$30,2,FALSE)</f>
        <v>0</v>
      </c>
      <c r="AL31" s="270">
        <f>P31/$H31*VLOOKUP(P$4,DM_TI_LE!$A$5:$B$30,2,FALSE)</f>
        <v>0</v>
      </c>
      <c r="AM31" s="270">
        <f>Q31/$H31*VLOOKUP(Q$4,DM_TI_LE!$A$5:$B$30,2,FALSE)</f>
        <v>0</v>
      </c>
      <c r="AN31" s="270">
        <f>R31/$H31*VLOOKUP(R$4,DM_TI_LE!$A$5:$B$30,2,FALSE)</f>
        <v>0</v>
      </c>
      <c r="AO31" s="270">
        <f>S31/$H31*VLOOKUP(S$4,DM_TI_LE!$A$5:$B$30,2,FALSE)</f>
        <v>0</v>
      </c>
      <c r="AP31" s="270">
        <f>T31/$H31*VLOOKUP(T$4,DM_TI_LE!$A$5:$B$30,2,FALSE)</f>
        <v>0</v>
      </c>
      <c r="AQ31" s="270">
        <f>U31/$H31*VLOOKUP(U$4,DM_TI_LE!$A$5:$B$30,2,FALSE)</f>
        <v>0</v>
      </c>
      <c r="AR31" s="270">
        <f>V31/$H31*VLOOKUP(V$4,DM_TI_LE!$A$5:$B$30,2,FALSE)</f>
        <v>0</v>
      </c>
      <c r="AS31" s="270">
        <f>W31/$H31*VLOOKUP(W$4,DM_TI_LE!$A$5:$B$30,2,FALSE)</f>
        <v>0</v>
      </c>
      <c r="AT31" s="270">
        <f>X31/$H31*VLOOKUP(X$4,DM_TI_LE!$A$5:$B$30,2,FALSE)</f>
        <v>0</v>
      </c>
      <c r="AU31" s="270">
        <f>Y31/$H31*VLOOKUP(Y$4,DM_TI_LE!$A$5:$B$30,2,FALSE)</f>
        <v>0</v>
      </c>
      <c r="AV31" s="270">
        <f>Z31/$H31*VLOOKUP(Z$4,DM_TI_LE!$A$5:$B$30,2,FALSE)</f>
        <v>0</v>
      </c>
      <c r="AW31" s="270">
        <f>AA31/$H31*VLOOKUP(AA$4,DM_TI_LE!$A$5:$B$30,2,FALSE)</f>
        <v>0</v>
      </c>
      <c r="AX31" s="270">
        <f>AB31/$H31*VLOOKUP(AB$4,DM_TI_LE!$A$5:$B$30,2,FALSE)</f>
        <v>0</v>
      </c>
      <c r="AY31" s="270">
        <f>AC31/$H31*VLOOKUP(AC$4,DM_TI_LE!$A$5:$B$30,2,FALSE)</f>
        <v>0</v>
      </c>
      <c r="AZ31" s="270">
        <f>AD31/$H31*VLOOKUP(AD$4,DM_TI_LE!$A$5:$B$30,2,FALSE)</f>
        <v>0</v>
      </c>
      <c r="BA31" s="284">
        <f>IF(CD31="HDHV",DM_TI_LE!$K$12*I31, SUM(AE31:AW31)*F31*E31*DM_HE_SO_LUONG_NS!$D$1*CE31)</f>
        <v>8325000</v>
      </c>
      <c r="BB31" s="104"/>
      <c r="BC31" s="110">
        <f>VLOOKUP(B31,GD_LCD_HS_LNS!$B$4:$E$1000,4,FALSE)</f>
        <v>3972000</v>
      </c>
      <c r="BD31" s="104"/>
      <c r="BE31" s="104">
        <f>I31/26*$BC31*VLOOKUP(BE$4,DM_TI_LE!$A$5:$C$29,3,FALSE)</f>
        <v>0</v>
      </c>
      <c r="BF31" s="104">
        <f>J31/26*$BC31*VLOOKUP(BF$4,DM_TI_LE!$A$5:$C$29,3,FALSE)</f>
        <v>0</v>
      </c>
      <c r="BG31" s="104">
        <f>K31/26*$BC31*VLOOKUP(BG$4,DM_TI_LE!$A$5:$C$29,3,FALSE)</f>
        <v>0</v>
      </c>
      <c r="BH31" s="104">
        <f>L31/26*$BC31*VLOOKUP(BH$4,DM_TI_LE!$A$5:$C$29,3,FALSE)</f>
        <v>0</v>
      </c>
      <c r="BI31" s="104">
        <f>M31/26*$BC31*VLOOKUP(BI$4,DM_TI_LE!$A$5:$C$29,3,FALSE)</f>
        <v>0</v>
      </c>
      <c r="BJ31" s="104">
        <f>N31/26*$BC31*VLOOKUP(BJ$4,DM_TI_LE!$A$5:$C$29,3,FALSE)</f>
        <v>0</v>
      </c>
      <c r="BK31" s="104">
        <f>O31/26*$BC31*VLOOKUP(BK$4,DM_TI_LE!$A$5:$C$29,3,FALSE)</f>
        <v>0</v>
      </c>
      <c r="BL31" s="104">
        <f>P31/26*$BC31*VLOOKUP(BL$4,DM_TI_LE!$A$5:$C$29,3,FALSE)</f>
        <v>0</v>
      </c>
      <c r="BM31" s="104">
        <f>Q31/26*$BC31*VLOOKUP(BM$4,DM_TI_LE!$A$5:$C$29,3,FALSE)</f>
        <v>0</v>
      </c>
      <c r="BN31" s="104">
        <f>R31/26*$BC31*VLOOKUP(BN$4,DM_TI_LE!$A$5:$C$29,3,FALSE)</f>
        <v>0</v>
      </c>
      <c r="BO31" s="104">
        <f>S31/26*$BC31*VLOOKUP(BO$4,DM_TI_LE!$A$5:$C$29,3,FALSE)</f>
        <v>0</v>
      </c>
      <c r="BP31" s="104">
        <f>T31/26*$BC31*VLOOKUP(BP$4,DM_TI_LE!$A$5:$C$29,3,FALSE)</f>
        <v>0</v>
      </c>
      <c r="BQ31" s="104">
        <f>U31/26*$BC31*VLOOKUP(BQ$4,DM_TI_LE!$A$5:$C$29,3,FALSE)</f>
        <v>0</v>
      </c>
      <c r="BR31" s="104">
        <f>V31/26*$BC31*VLOOKUP(BR$4,DM_TI_LE!$A$5:$C$29,3,FALSE)</f>
        <v>0</v>
      </c>
      <c r="BS31" s="104">
        <f>W31/26*$BC31*VLOOKUP(BS$4,DM_TI_LE!$A$5:$C$29,3,FALSE)</f>
        <v>0</v>
      </c>
      <c r="BT31" s="104">
        <f>X31/26*$BC31*VLOOKUP(BT$4,DM_TI_LE!$A$5:$C$29,3,FALSE)</f>
        <v>0</v>
      </c>
      <c r="BU31" s="104">
        <f>Y31/26*$BC31*VLOOKUP(BU$4,DM_TI_LE!$A$5:$C$29,3,FALSE)</f>
        <v>0</v>
      </c>
      <c r="BV31" s="104">
        <f>Z31/26*$BC31*VLOOKUP(BV$4,DM_TI_LE!$A$5:$C$29,3,FALSE)</f>
        <v>0</v>
      </c>
      <c r="BW31" s="104">
        <f>AA31/26*$BC31*VLOOKUP(BW$4,DM_TI_LE!$A$5:$C$29,3,FALSE)</f>
        <v>0</v>
      </c>
      <c r="BX31" s="104">
        <f>AB31/26*$BC31*VLOOKUP(BX$4,DM_TI_LE!$A$5:$C$29,3,FALSE)</f>
        <v>0</v>
      </c>
      <c r="BY31" s="104">
        <f>AC31/26*$BC31*VLOOKUP(BY$4,DM_TI_LE!$A$5:$C$29,3,FALSE)</f>
        <v>0</v>
      </c>
      <c r="BZ31" s="104">
        <f>AD31/26*$BC31*VLOOKUP(BZ$4,DM_TI_LE!$A$5:$C$29,3,FALSE)</f>
        <v>0</v>
      </c>
      <c r="CA31" s="273">
        <f t="shared" si="0"/>
        <v>0</v>
      </c>
      <c r="CB31" s="104"/>
      <c r="CC31" s="274">
        <f t="shared" si="1"/>
        <v>8325000</v>
      </c>
      <c r="CD31" s="138" t="str">
        <f>VLOOKUP(B31,GD_CHUNG!$B$5:$G$480,6,FALSE)</f>
        <v>HD3N</v>
      </c>
      <c r="CE31" s="275">
        <f>VLOOKUP(CD31,DM_TI_LE!$I$12:$J$16,2,FALSE)</f>
        <v>1</v>
      </c>
    </row>
    <row r="32" spans="1:83" ht="12.75" x14ac:dyDescent="0.2">
      <c r="A32" s="49">
        <v>28</v>
      </c>
      <c r="B32" s="50">
        <f>GD_CHUNG!B32</f>
        <v>11128</v>
      </c>
      <c r="C32" s="50" t="str">
        <f>GD_CHUNG!C32</f>
        <v>Hoàng Thị Yến</v>
      </c>
      <c r="D32" s="50" t="str">
        <f>GD_CHUNG!D32</f>
        <v>NV Tài liệu và HDCX</v>
      </c>
      <c r="E32" s="268">
        <f>VLOOKUP(B32,GD_CHAM_CONG!$C$6:$BJ$997,60,FALSE)</f>
        <v>1</v>
      </c>
      <c r="F32" s="268">
        <f>VLOOKUP(B32,GD_LCD_HS_LNS!$B$4:$F$1000,5,FALSE)</f>
        <v>1.85</v>
      </c>
      <c r="G32" s="269">
        <f>VLOOKUP(B32,GD_CHAM_CONG!$C$6:$BD$468,36,FALSE)</f>
        <v>0</v>
      </c>
      <c r="H32" s="269">
        <f>VLOOKUP(B32,GD_CHAM_CONG!$C$6:$BD$997,37,FALSE)</f>
        <v>27</v>
      </c>
      <c r="I32" s="104">
        <f>VLOOKUP($B32,GD_CHAM_CONG!$C$6:$BF$997,38,FALSE)</f>
        <v>27</v>
      </c>
      <c r="J32" s="104">
        <f>VLOOKUP($B32,GD_CHAM_CONG!$C$6:$BF$997,39,FALSE)</f>
        <v>0</v>
      </c>
      <c r="K32" s="104">
        <f>VLOOKUP($B32,GD_CHAM_CONG!$C$6:$BF$997,40,FALSE)</f>
        <v>0</v>
      </c>
      <c r="L32" s="104">
        <f>VLOOKUP($B32,GD_CHAM_CONG!$C$6:$BF$997,41,FALSE)</f>
        <v>0</v>
      </c>
      <c r="M32" s="104">
        <f>VLOOKUP($B32,GD_CHAM_CONG!$C$6:$BF$997,42,FALSE)</f>
        <v>0</v>
      </c>
      <c r="N32" s="104">
        <f>VLOOKUP($B32,GD_CHAM_CONG!$C$6:$BF$997,43,FALSE)</f>
        <v>0</v>
      </c>
      <c r="O32" s="104">
        <f>VLOOKUP($B32,GD_CHAM_CONG!$C$6:$BF$997,44,FALSE)</f>
        <v>0</v>
      </c>
      <c r="P32" s="104">
        <f>VLOOKUP($B32,GD_CHAM_CONG!$C$6:$BF$997,45,FALSE)</f>
        <v>0</v>
      </c>
      <c r="Q32" s="104">
        <f>VLOOKUP($B32,GD_CHAM_CONG!$C$6:$BF$997,46,FALSE)</f>
        <v>0</v>
      </c>
      <c r="R32" s="104">
        <f>VLOOKUP($B32,GD_CHAM_CONG!$C$6:$BF$997,47,FALSE)</f>
        <v>0</v>
      </c>
      <c r="S32" s="104">
        <f>VLOOKUP($B32,GD_CHAM_CONG!$C$6:$BF$997,48,FALSE)</f>
        <v>0</v>
      </c>
      <c r="T32" s="104">
        <f>VLOOKUP($B32,GD_CHAM_CONG!$C$6:$BF$997,49,FALSE)</f>
        <v>0</v>
      </c>
      <c r="U32" s="104">
        <f>VLOOKUP($B32,GD_CHAM_CONG!$C$6:$BF$997,50,FALSE)</f>
        <v>0</v>
      </c>
      <c r="V32" s="104">
        <f>VLOOKUP($B32,GD_CHAM_CONG!$C$6:$BF$997,51,FALSE)</f>
        <v>0</v>
      </c>
      <c r="W32" s="104">
        <f>VLOOKUP($B32,GD_CHAM_CONG!$C$6:$BF$997,52,FALSE)</f>
        <v>0</v>
      </c>
      <c r="X32" s="104">
        <f>VLOOKUP($B32,GD_CHAM_CONG!$C$6:$BF$997,53,FALSE)</f>
        <v>0</v>
      </c>
      <c r="Y32" s="104">
        <f>VLOOKUP($B32,GD_CHAM_CONG!$C$6:$BF$997,54,FALSE)</f>
        <v>0</v>
      </c>
      <c r="Z32" s="104">
        <f>VLOOKUP($B32,GD_CHAM_CONG!$C$6:$BF$997,55,FALSE)</f>
        <v>0</v>
      </c>
      <c r="AA32" s="104">
        <f>VLOOKUP($B32,GD_CHAM_CONG!$C$6:$BF$997,56,FALSE)</f>
        <v>0</v>
      </c>
      <c r="AB32" s="104">
        <f>VLOOKUP($B32,GD_CHAM_CONG!$C$6:$BI$997,57,FALSE)</f>
        <v>0</v>
      </c>
      <c r="AC32" s="104">
        <f>VLOOKUP($B32,GD_CHAM_CONG!$C$6:$BI$997,58,FALSE)</f>
        <v>0</v>
      </c>
      <c r="AD32" s="104">
        <f>VLOOKUP($B32,GD_CHAM_CONG!$C$6:$BI$997,59,FALSE)</f>
        <v>0</v>
      </c>
      <c r="AE32" s="270">
        <f>I32/$H32*VLOOKUP(I$4,DM_TI_LE!$A$5:$B$30,2,FALSE)</f>
        <v>1</v>
      </c>
      <c r="AF32" s="270">
        <f>J32/$H32*VLOOKUP(J$4,DM_TI_LE!$A$5:$B$30,2,FALSE)</f>
        <v>0</v>
      </c>
      <c r="AG32" s="270">
        <f>K32/$H32*VLOOKUP(K$4,DM_TI_LE!$A$5:$B$30,2,FALSE)</f>
        <v>0</v>
      </c>
      <c r="AH32" s="270">
        <f>L32/$H32*VLOOKUP(L$4,DM_TI_LE!$A$5:$B$30,2,FALSE)</f>
        <v>0</v>
      </c>
      <c r="AI32" s="270">
        <f>M32/$H32*VLOOKUP(M$4,DM_TI_LE!$A$5:$B$30,2,FALSE)</f>
        <v>0</v>
      </c>
      <c r="AJ32" s="270">
        <f>N32/$H32*VLOOKUP(N$4,DM_TI_LE!$A$5:$B$30,2,FALSE)</f>
        <v>0</v>
      </c>
      <c r="AK32" s="270">
        <f>O32/$H32*VLOOKUP(O$4,DM_TI_LE!$A$5:$B$30,2,FALSE)</f>
        <v>0</v>
      </c>
      <c r="AL32" s="270">
        <f>P32/$H32*VLOOKUP(P$4,DM_TI_LE!$A$5:$B$30,2,FALSE)</f>
        <v>0</v>
      </c>
      <c r="AM32" s="270">
        <f>Q32/$H32*VLOOKUP(Q$4,DM_TI_LE!$A$5:$B$30,2,FALSE)</f>
        <v>0</v>
      </c>
      <c r="AN32" s="270">
        <f>R32/$H32*VLOOKUP(R$4,DM_TI_LE!$A$5:$B$30,2,FALSE)</f>
        <v>0</v>
      </c>
      <c r="AO32" s="270">
        <f>S32/$H32*VLOOKUP(S$4,DM_TI_LE!$A$5:$B$30,2,FALSE)</f>
        <v>0</v>
      </c>
      <c r="AP32" s="270">
        <f>T32/$H32*VLOOKUP(T$4,DM_TI_LE!$A$5:$B$30,2,FALSE)</f>
        <v>0</v>
      </c>
      <c r="AQ32" s="270">
        <f>U32/$H32*VLOOKUP(U$4,DM_TI_LE!$A$5:$B$30,2,FALSE)</f>
        <v>0</v>
      </c>
      <c r="AR32" s="270">
        <f>V32/$H32*VLOOKUP(V$4,DM_TI_LE!$A$5:$B$30,2,FALSE)</f>
        <v>0</v>
      </c>
      <c r="AS32" s="270">
        <f>W32/$H32*VLOOKUP(W$4,DM_TI_LE!$A$5:$B$30,2,FALSE)</f>
        <v>0</v>
      </c>
      <c r="AT32" s="270">
        <f>X32/$H32*VLOOKUP(X$4,DM_TI_LE!$A$5:$B$30,2,FALSE)</f>
        <v>0</v>
      </c>
      <c r="AU32" s="270">
        <f>Y32/$H32*VLOOKUP(Y$4,DM_TI_LE!$A$5:$B$30,2,FALSE)</f>
        <v>0</v>
      </c>
      <c r="AV32" s="270">
        <f>Z32/$H32*VLOOKUP(Z$4,DM_TI_LE!$A$5:$B$30,2,FALSE)</f>
        <v>0</v>
      </c>
      <c r="AW32" s="270">
        <f>AA32/$H32*VLOOKUP(AA$4,DM_TI_LE!$A$5:$B$30,2,FALSE)</f>
        <v>0</v>
      </c>
      <c r="AX32" s="270">
        <f>AB32/$H32*VLOOKUP(AB$4,DM_TI_LE!$A$5:$B$30,2,FALSE)</f>
        <v>0</v>
      </c>
      <c r="AY32" s="270">
        <f>AC32/$H32*VLOOKUP(AC$4,DM_TI_LE!$A$5:$B$30,2,FALSE)</f>
        <v>0</v>
      </c>
      <c r="AZ32" s="270">
        <f>AD32/$H32*VLOOKUP(AD$4,DM_TI_LE!$A$5:$B$30,2,FALSE)</f>
        <v>0</v>
      </c>
      <c r="BA32" s="284">
        <f>IF(CD32="HDHV",DM_TI_LE!$K$12*I32, SUM(AE32:AW32)*F32*E32*DM_HE_SO_LUONG_NS!$D$1*CE32)</f>
        <v>8325000</v>
      </c>
      <c r="BB32" s="104"/>
      <c r="BC32" s="110">
        <f>VLOOKUP(B32,GD_LCD_HS_LNS!$B$4:$E$1000,4,FALSE)</f>
        <v>3972000</v>
      </c>
      <c r="BD32" s="104"/>
      <c r="BE32" s="104">
        <f>I32/26*$BC32*VLOOKUP(BE$4,DM_TI_LE!$A$5:$C$29,3,FALSE)</f>
        <v>0</v>
      </c>
      <c r="BF32" s="104">
        <f>J32/26*$BC32*VLOOKUP(BF$4,DM_TI_LE!$A$5:$C$29,3,FALSE)</f>
        <v>0</v>
      </c>
      <c r="BG32" s="104">
        <f>K32/26*$BC32*VLOOKUP(BG$4,DM_TI_LE!$A$5:$C$29,3,FALSE)</f>
        <v>0</v>
      </c>
      <c r="BH32" s="104">
        <f>L32/26*$BC32*VLOOKUP(BH$4,DM_TI_LE!$A$5:$C$29,3,FALSE)</f>
        <v>0</v>
      </c>
      <c r="BI32" s="104">
        <f>M32/26*$BC32*VLOOKUP(BI$4,DM_TI_LE!$A$5:$C$29,3,FALSE)</f>
        <v>0</v>
      </c>
      <c r="BJ32" s="104">
        <f>N32/26*$BC32*VLOOKUP(BJ$4,DM_TI_LE!$A$5:$C$29,3,FALSE)</f>
        <v>0</v>
      </c>
      <c r="BK32" s="104">
        <f>O32/26*$BC32*VLOOKUP(BK$4,DM_TI_LE!$A$5:$C$29,3,FALSE)</f>
        <v>0</v>
      </c>
      <c r="BL32" s="104">
        <f>P32/26*$BC32*VLOOKUP(BL$4,DM_TI_LE!$A$5:$C$29,3,FALSE)</f>
        <v>0</v>
      </c>
      <c r="BM32" s="104">
        <f>Q32/26*$BC32*VLOOKUP(BM$4,DM_TI_LE!$A$5:$C$29,3,FALSE)</f>
        <v>0</v>
      </c>
      <c r="BN32" s="104">
        <f>R32/26*$BC32*VLOOKUP(BN$4,DM_TI_LE!$A$5:$C$29,3,FALSE)</f>
        <v>0</v>
      </c>
      <c r="BO32" s="104">
        <f>S32/26*$BC32*VLOOKUP(BO$4,DM_TI_LE!$A$5:$C$29,3,FALSE)</f>
        <v>0</v>
      </c>
      <c r="BP32" s="104">
        <f>T32/26*$BC32*VLOOKUP(BP$4,DM_TI_LE!$A$5:$C$29,3,FALSE)</f>
        <v>0</v>
      </c>
      <c r="BQ32" s="104">
        <f>U32/26*$BC32*VLOOKUP(BQ$4,DM_TI_LE!$A$5:$C$29,3,FALSE)</f>
        <v>0</v>
      </c>
      <c r="BR32" s="104">
        <f>V32/26*$BC32*VLOOKUP(BR$4,DM_TI_LE!$A$5:$C$29,3,FALSE)</f>
        <v>0</v>
      </c>
      <c r="BS32" s="104">
        <f>W32/26*$BC32*VLOOKUP(BS$4,DM_TI_LE!$A$5:$C$29,3,FALSE)</f>
        <v>0</v>
      </c>
      <c r="BT32" s="104">
        <f>X32/26*$BC32*VLOOKUP(BT$4,DM_TI_LE!$A$5:$C$29,3,FALSE)</f>
        <v>0</v>
      </c>
      <c r="BU32" s="104">
        <f>Y32/26*$BC32*VLOOKUP(BU$4,DM_TI_LE!$A$5:$C$29,3,FALSE)</f>
        <v>0</v>
      </c>
      <c r="BV32" s="104">
        <f>Z32/26*$BC32*VLOOKUP(BV$4,DM_TI_LE!$A$5:$C$29,3,FALSE)</f>
        <v>0</v>
      </c>
      <c r="BW32" s="104">
        <f>AA32/26*$BC32*VLOOKUP(BW$4,DM_TI_LE!$A$5:$C$29,3,FALSE)</f>
        <v>0</v>
      </c>
      <c r="BX32" s="104">
        <f>AB32/26*$BC32*VLOOKUP(BX$4,DM_TI_LE!$A$5:$C$29,3,FALSE)</f>
        <v>0</v>
      </c>
      <c r="BY32" s="104">
        <f>AC32/26*$BC32*VLOOKUP(BY$4,DM_TI_LE!$A$5:$C$29,3,FALSE)</f>
        <v>0</v>
      </c>
      <c r="BZ32" s="104">
        <f>AD32/26*$BC32*VLOOKUP(BZ$4,DM_TI_LE!$A$5:$C$29,3,FALSE)</f>
        <v>0</v>
      </c>
      <c r="CA32" s="273">
        <f t="shared" si="0"/>
        <v>0</v>
      </c>
      <c r="CB32" s="104"/>
      <c r="CC32" s="274">
        <f t="shared" si="1"/>
        <v>8325000</v>
      </c>
      <c r="CD32" s="138" t="str">
        <f>VLOOKUP(B32,GD_CHUNG!$B$5:$G$480,6,FALSE)</f>
        <v>HD3N</v>
      </c>
      <c r="CE32" s="275">
        <f>VLOOKUP(CD32,DM_TI_LE!$I$12:$J$16,2,FALSE)</f>
        <v>1</v>
      </c>
    </row>
    <row r="33" spans="1:83" ht="12.75" x14ac:dyDescent="0.2">
      <c r="A33" s="49">
        <v>29</v>
      </c>
      <c r="B33" s="50">
        <f>GD_CHUNG!B33</f>
        <v>11130</v>
      </c>
      <c r="C33" s="50" t="str">
        <f>GD_CHUNG!C33</f>
        <v>Nguyễn Đình Trung</v>
      </c>
      <c r="D33" s="50" t="str">
        <f>GD_CHUNG!D33</f>
        <v>NV Tài liệu và HDCX</v>
      </c>
      <c r="E33" s="268">
        <f>VLOOKUP(B33,GD_CHAM_CONG!$C$6:$BJ$997,60,FALSE)</f>
        <v>1</v>
      </c>
      <c r="F33" s="268">
        <f>VLOOKUP(B33,GD_LCD_HS_LNS!$B$4:$F$1000,5,FALSE)</f>
        <v>1.9</v>
      </c>
      <c r="G33" s="269">
        <f>VLOOKUP(B33,GD_CHAM_CONG!$C$6:$BD$468,36,FALSE)</f>
        <v>0</v>
      </c>
      <c r="H33" s="269">
        <f>VLOOKUP(B33,GD_CHAM_CONG!$C$6:$BD$997,37,FALSE)</f>
        <v>27</v>
      </c>
      <c r="I33" s="104">
        <f>VLOOKUP($B33,GD_CHAM_CONG!$C$6:$BF$997,38,FALSE)</f>
        <v>27</v>
      </c>
      <c r="J33" s="104">
        <f>VLOOKUP($B33,GD_CHAM_CONG!$C$6:$BF$997,39,FALSE)</f>
        <v>0</v>
      </c>
      <c r="K33" s="104">
        <f>VLOOKUP($B33,GD_CHAM_CONG!$C$6:$BF$997,40,FALSE)</f>
        <v>0</v>
      </c>
      <c r="L33" s="104">
        <f>VLOOKUP($B33,GD_CHAM_CONG!$C$6:$BF$997,41,FALSE)</f>
        <v>0</v>
      </c>
      <c r="M33" s="104">
        <f>VLOOKUP($B33,GD_CHAM_CONG!$C$6:$BF$997,42,FALSE)</f>
        <v>0</v>
      </c>
      <c r="N33" s="104">
        <f>VLOOKUP($B33,GD_CHAM_CONG!$C$6:$BF$997,43,FALSE)</f>
        <v>0</v>
      </c>
      <c r="O33" s="104">
        <f>VLOOKUP($B33,GD_CHAM_CONG!$C$6:$BF$997,44,FALSE)</f>
        <v>0</v>
      </c>
      <c r="P33" s="104">
        <f>VLOOKUP($B33,GD_CHAM_CONG!$C$6:$BF$997,45,FALSE)</f>
        <v>0</v>
      </c>
      <c r="Q33" s="104">
        <f>VLOOKUP($B33,GD_CHAM_CONG!$C$6:$BF$997,46,FALSE)</f>
        <v>0</v>
      </c>
      <c r="R33" s="104">
        <f>VLOOKUP($B33,GD_CHAM_CONG!$C$6:$BF$997,47,FALSE)</f>
        <v>0</v>
      </c>
      <c r="S33" s="104">
        <f>VLOOKUP($B33,GD_CHAM_CONG!$C$6:$BF$997,48,FALSE)</f>
        <v>0</v>
      </c>
      <c r="T33" s="104">
        <f>VLOOKUP($B33,GD_CHAM_CONG!$C$6:$BF$997,49,FALSE)</f>
        <v>0</v>
      </c>
      <c r="U33" s="104">
        <f>VLOOKUP($B33,GD_CHAM_CONG!$C$6:$BF$997,50,FALSE)</f>
        <v>0</v>
      </c>
      <c r="V33" s="104">
        <f>VLOOKUP($B33,GD_CHAM_CONG!$C$6:$BF$997,51,FALSE)</f>
        <v>0</v>
      </c>
      <c r="W33" s="104">
        <f>VLOOKUP($B33,GD_CHAM_CONG!$C$6:$BF$997,52,FALSE)</f>
        <v>0</v>
      </c>
      <c r="X33" s="104">
        <f>VLOOKUP($B33,GD_CHAM_CONG!$C$6:$BF$997,53,FALSE)</f>
        <v>0</v>
      </c>
      <c r="Y33" s="104">
        <f>VLOOKUP($B33,GD_CHAM_CONG!$C$6:$BF$997,54,FALSE)</f>
        <v>0</v>
      </c>
      <c r="Z33" s="104">
        <f>VLOOKUP($B33,GD_CHAM_CONG!$C$6:$BF$997,55,FALSE)</f>
        <v>0</v>
      </c>
      <c r="AA33" s="104">
        <f>VLOOKUP($B33,GD_CHAM_CONG!$C$6:$BF$997,56,FALSE)</f>
        <v>0</v>
      </c>
      <c r="AB33" s="104">
        <f>VLOOKUP($B33,GD_CHAM_CONG!$C$6:$BI$997,57,FALSE)</f>
        <v>0</v>
      </c>
      <c r="AC33" s="104">
        <f>VLOOKUP($B33,GD_CHAM_CONG!$C$6:$BI$997,58,FALSE)</f>
        <v>0</v>
      </c>
      <c r="AD33" s="104">
        <f>VLOOKUP($B33,GD_CHAM_CONG!$C$6:$BI$997,59,FALSE)</f>
        <v>0</v>
      </c>
      <c r="AE33" s="270">
        <f>I33/$H33*VLOOKUP(I$4,DM_TI_LE!$A$5:$B$30,2,FALSE)</f>
        <v>1</v>
      </c>
      <c r="AF33" s="270">
        <f>J33/$H33*VLOOKUP(J$4,DM_TI_LE!$A$5:$B$30,2,FALSE)</f>
        <v>0</v>
      </c>
      <c r="AG33" s="270">
        <f>K33/$H33*VLOOKUP(K$4,DM_TI_LE!$A$5:$B$30,2,FALSE)</f>
        <v>0</v>
      </c>
      <c r="AH33" s="270">
        <f>L33/$H33*VLOOKUP(L$4,DM_TI_LE!$A$5:$B$30,2,FALSE)</f>
        <v>0</v>
      </c>
      <c r="AI33" s="270">
        <f>M33/$H33*VLOOKUP(M$4,DM_TI_LE!$A$5:$B$30,2,FALSE)</f>
        <v>0</v>
      </c>
      <c r="AJ33" s="270">
        <f>N33/$H33*VLOOKUP(N$4,DM_TI_LE!$A$5:$B$30,2,FALSE)</f>
        <v>0</v>
      </c>
      <c r="AK33" s="270">
        <f>O33/$H33*VLOOKUP(O$4,DM_TI_LE!$A$5:$B$30,2,FALSE)</f>
        <v>0</v>
      </c>
      <c r="AL33" s="270">
        <f>P33/$H33*VLOOKUP(P$4,DM_TI_LE!$A$5:$B$30,2,FALSE)</f>
        <v>0</v>
      </c>
      <c r="AM33" s="270">
        <f>Q33/$H33*VLOOKUP(Q$4,DM_TI_LE!$A$5:$B$30,2,FALSE)</f>
        <v>0</v>
      </c>
      <c r="AN33" s="270">
        <f>R33/$H33*VLOOKUP(R$4,DM_TI_LE!$A$5:$B$30,2,FALSE)</f>
        <v>0</v>
      </c>
      <c r="AO33" s="270">
        <f>S33/$H33*VLOOKUP(S$4,DM_TI_LE!$A$5:$B$30,2,FALSE)</f>
        <v>0</v>
      </c>
      <c r="AP33" s="270">
        <f>T33/$H33*VLOOKUP(T$4,DM_TI_LE!$A$5:$B$30,2,FALSE)</f>
        <v>0</v>
      </c>
      <c r="AQ33" s="270">
        <f>U33/$H33*VLOOKUP(U$4,DM_TI_LE!$A$5:$B$30,2,FALSE)</f>
        <v>0</v>
      </c>
      <c r="AR33" s="270">
        <f>V33/$H33*VLOOKUP(V$4,DM_TI_LE!$A$5:$B$30,2,FALSE)</f>
        <v>0</v>
      </c>
      <c r="AS33" s="270">
        <f>W33/$H33*VLOOKUP(W$4,DM_TI_LE!$A$5:$B$30,2,FALSE)</f>
        <v>0</v>
      </c>
      <c r="AT33" s="270">
        <f>X33/$H33*VLOOKUP(X$4,DM_TI_LE!$A$5:$B$30,2,FALSE)</f>
        <v>0</v>
      </c>
      <c r="AU33" s="270">
        <f>Y33/$H33*VLOOKUP(Y$4,DM_TI_LE!$A$5:$B$30,2,FALSE)</f>
        <v>0</v>
      </c>
      <c r="AV33" s="270">
        <f>Z33/$H33*VLOOKUP(Z$4,DM_TI_LE!$A$5:$B$30,2,FALSE)</f>
        <v>0</v>
      </c>
      <c r="AW33" s="270">
        <f>AA33/$H33*VLOOKUP(AA$4,DM_TI_LE!$A$5:$B$30,2,FALSE)</f>
        <v>0</v>
      </c>
      <c r="AX33" s="270">
        <f>AB33/$H33*VLOOKUP(AB$4,DM_TI_LE!$A$5:$B$30,2,FALSE)</f>
        <v>0</v>
      </c>
      <c r="AY33" s="270">
        <f>AC33/$H33*VLOOKUP(AC$4,DM_TI_LE!$A$5:$B$30,2,FALSE)</f>
        <v>0</v>
      </c>
      <c r="AZ33" s="270">
        <f>AD33/$H33*VLOOKUP(AD$4,DM_TI_LE!$A$5:$B$30,2,FALSE)</f>
        <v>0</v>
      </c>
      <c r="BA33" s="284">
        <f>IF(CD33="HDHV",DM_TI_LE!$K$12*I33, SUM(AE33:AW33)*F33*E33*DM_HE_SO_LUONG_NS!$D$1*CE33)</f>
        <v>8550000</v>
      </c>
      <c r="BB33" s="104"/>
      <c r="BC33" s="110">
        <f>VLOOKUP(B33,GD_LCD_HS_LNS!$B$4:$E$1000,4,FALSE)</f>
        <v>3972000</v>
      </c>
      <c r="BD33" s="104"/>
      <c r="BE33" s="104">
        <f>I33/26*$BC33*VLOOKUP(BE$4,DM_TI_LE!$A$5:$C$29,3,FALSE)</f>
        <v>0</v>
      </c>
      <c r="BF33" s="104">
        <f>J33/26*$BC33*VLOOKUP(BF$4,DM_TI_LE!$A$5:$C$29,3,FALSE)</f>
        <v>0</v>
      </c>
      <c r="BG33" s="104">
        <f>K33/26*$BC33*VLOOKUP(BG$4,DM_TI_LE!$A$5:$C$29,3,FALSE)</f>
        <v>0</v>
      </c>
      <c r="BH33" s="104">
        <f>L33/26*$BC33*VLOOKUP(BH$4,DM_TI_LE!$A$5:$C$29,3,FALSE)</f>
        <v>0</v>
      </c>
      <c r="BI33" s="104">
        <f>M33/26*$BC33*VLOOKUP(BI$4,DM_TI_LE!$A$5:$C$29,3,FALSE)</f>
        <v>0</v>
      </c>
      <c r="BJ33" s="104">
        <f>N33/26*$BC33*VLOOKUP(BJ$4,DM_TI_LE!$A$5:$C$29,3,FALSE)</f>
        <v>0</v>
      </c>
      <c r="BK33" s="104">
        <f>O33/26*$BC33*VLOOKUP(BK$4,DM_TI_LE!$A$5:$C$29,3,FALSE)</f>
        <v>0</v>
      </c>
      <c r="BL33" s="104">
        <f>P33/26*$BC33*VLOOKUP(BL$4,DM_TI_LE!$A$5:$C$29,3,FALSE)</f>
        <v>0</v>
      </c>
      <c r="BM33" s="104">
        <f>Q33/26*$BC33*VLOOKUP(BM$4,DM_TI_LE!$A$5:$C$29,3,FALSE)</f>
        <v>0</v>
      </c>
      <c r="BN33" s="104">
        <f>R33/26*$BC33*VLOOKUP(BN$4,DM_TI_LE!$A$5:$C$29,3,FALSE)</f>
        <v>0</v>
      </c>
      <c r="BO33" s="104">
        <f>S33/26*$BC33*VLOOKUP(BO$4,DM_TI_LE!$A$5:$C$29,3,FALSE)</f>
        <v>0</v>
      </c>
      <c r="BP33" s="104">
        <f>T33/26*$BC33*VLOOKUP(BP$4,DM_TI_LE!$A$5:$C$29,3,FALSE)</f>
        <v>0</v>
      </c>
      <c r="BQ33" s="104">
        <f>U33/26*$BC33*VLOOKUP(BQ$4,DM_TI_LE!$A$5:$C$29,3,FALSE)</f>
        <v>0</v>
      </c>
      <c r="BR33" s="104">
        <f>V33/26*$BC33*VLOOKUP(BR$4,DM_TI_LE!$A$5:$C$29,3,FALSE)</f>
        <v>0</v>
      </c>
      <c r="BS33" s="104">
        <f>W33/26*$BC33*VLOOKUP(BS$4,DM_TI_LE!$A$5:$C$29,3,FALSE)</f>
        <v>0</v>
      </c>
      <c r="BT33" s="104">
        <f>X33/26*$BC33*VLOOKUP(BT$4,DM_TI_LE!$A$5:$C$29,3,FALSE)</f>
        <v>0</v>
      </c>
      <c r="BU33" s="104">
        <f>Y33/26*$BC33*VLOOKUP(BU$4,DM_TI_LE!$A$5:$C$29,3,FALSE)</f>
        <v>0</v>
      </c>
      <c r="BV33" s="104">
        <f>Z33/26*$BC33*VLOOKUP(BV$4,DM_TI_LE!$A$5:$C$29,3,FALSE)</f>
        <v>0</v>
      </c>
      <c r="BW33" s="104">
        <f>AA33/26*$BC33*VLOOKUP(BW$4,DM_TI_LE!$A$5:$C$29,3,FALSE)</f>
        <v>0</v>
      </c>
      <c r="BX33" s="104">
        <f>AB33/26*$BC33*VLOOKUP(BX$4,DM_TI_LE!$A$5:$C$29,3,FALSE)</f>
        <v>0</v>
      </c>
      <c r="BY33" s="104">
        <f>AC33/26*$BC33*VLOOKUP(BY$4,DM_TI_LE!$A$5:$C$29,3,FALSE)</f>
        <v>0</v>
      </c>
      <c r="BZ33" s="104">
        <f>AD33/26*$BC33*VLOOKUP(BZ$4,DM_TI_LE!$A$5:$C$29,3,FALSE)</f>
        <v>0</v>
      </c>
      <c r="CA33" s="273">
        <f t="shared" si="0"/>
        <v>0</v>
      </c>
      <c r="CB33" s="104"/>
      <c r="CC33" s="274">
        <f t="shared" si="1"/>
        <v>8550000</v>
      </c>
      <c r="CD33" s="138" t="str">
        <f>VLOOKUP(B33,GD_CHUNG!$B$5:$G$480,6,FALSE)</f>
        <v>HD3N</v>
      </c>
      <c r="CE33" s="275">
        <f>VLOOKUP(CD33,DM_TI_LE!$I$12:$J$16,2,FALSE)</f>
        <v>1</v>
      </c>
    </row>
    <row r="34" spans="1:83" ht="12.75" x14ac:dyDescent="0.2">
      <c r="A34" s="49">
        <v>30</v>
      </c>
      <c r="B34" s="50">
        <f>GD_CHUNG!B34</f>
        <v>11131</v>
      </c>
      <c r="C34" s="50" t="str">
        <f>GD_CHUNG!C34</f>
        <v>Vũ Tuấn Anh</v>
      </c>
      <c r="D34" s="50" t="str">
        <f>GD_CHUNG!D34</f>
        <v>NV Tài liệu và HDCX</v>
      </c>
      <c r="E34" s="268">
        <f>VLOOKUP(B34,GD_CHAM_CONG!$C$6:$BJ$997,60,FALSE)</f>
        <v>0.9</v>
      </c>
      <c r="F34" s="268">
        <f>VLOOKUP(B34,GD_LCD_HS_LNS!$B$4:$F$1000,5,FALSE)</f>
        <v>1.9</v>
      </c>
      <c r="G34" s="269">
        <f>VLOOKUP(B34,GD_CHAM_CONG!$C$6:$BD$468,36,FALSE)</f>
        <v>0</v>
      </c>
      <c r="H34" s="269">
        <f>VLOOKUP(B34,GD_CHAM_CONG!$C$6:$BD$997,37,FALSE)</f>
        <v>27</v>
      </c>
      <c r="I34" s="104">
        <f>VLOOKUP($B34,GD_CHAM_CONG!$C$6:$BF$997,38,FALSE)</f>
        <v>27</v>
      </c>
      <c r="J34" s="104">
        <f>VLOOKUP($B34,GD_CHAM_CONG!$C$6:$BF$997,39,FALSE)</f>
        <v>0</v>
      </c>
      <c r="K34" s="104">
        <f>VLOOKUP($B34,GD_CHAM_CONG!$C$6:$BF$997,40,FALSE)</f>
        <v>0</v>
      </c>
      <c r="L34" s="104">
        <f>VLOOKUP($B34,GD_CHAM_CONG!$C$6:$BF$997,41,FALSE)</f>
        <v>0</v>
      </c>
      <c r="M34" s="104">
        <f>VLOOKUP($B34,GD_CHAM_CONG!$C$6:$BF$997,42,FALSE)</f>
        <v>0</v>
      </c>
      <c r="N34" s="104">
        <f>VLOOKUP($B34,GD_CHAM_CONG!$C$6:$BF$997,43,FALSE)</f>
        <v>0</v>
      </c>
      <c r="O34" s="104">
        <f>VLOOKUP($B34,GD_CHAM_CONG!$C$6:$BF$997,44,FALSE)</f>
        <v>0</v>
      </c>
      <c r="P34" s="104">
        <f>VLOOKUP($B34,GD_CHAM_CONG!$C$6:$BF$997,45,FALSE)</f>
        <v>0</v>
      </c>
      <c r="Q34" s="104">
        <f>VLOOKUP($B34,GD_CHAM_CONG!$C$6:$BF$997,46,FALSE)</f>
        <v>0</v>
      </c>
      <c r="R34" s="104">
        <f>VLOOKUP($B34,GD_CHAM_CONG!$C$6:$BF$997,47,FALSE)</f>
        <v>0</v>
      </c>
      <c r="S34" s="104">
        <f>VLOOKUP($B34,GD_CHAM_CONG!$C$6:$BF$997,48,FALSE)</f>
        <v>0</v>
      </c>
      <c r="T34" s="104">
        <f>VLOOKUP($B34,GD_CHAM_CONG!$C$6:$BF$997,49,FALSE)</f>
        <v>0</v>
      </c>
      <c r="U34" s="104">
        <f>VLOOKUP($B34,GD_CHAM_CONG!$C$6:$BF$997,50,FALSE)</f>
        <v>0</v>
      </c>
      <c r="V34" s="104">
        <f>VLOOKUP($B34,GD_CHAM_CONG!$C$6:$BF$997,51,FALSE)</f>
        <v>0</v>
      </c>
      <c r="W34" s="104">
        <f>VLOOKUP($B34,GD_CHAM_CONG!$C$6:$BF$997,52,FALSE)</f>
        <v>0</v>
      </c>
      <c r="X34" s="104">
        <f>VLOOKUP($B34,GD_CHAM_CONG!$C$6:$BF$997,53,FALSE)</f>
        <v>0</v>
      </c>
      <c r="Y34" s="104">
        <f>VLOOKUP($B34,GD_CHAM_CONG!$C$6:$BF$997,54,FALSE)</f>
        <v>0</v>
      </c>
      <c r="Z34" s="104">
        <f>VLOOKUP($B34,GD_CHAM_CONG!$C$6:$BF$997,55,FALSE)</f>
        <v>0</v>
      </c>
      <c r="AA34" s="104">
        <f>VLOOKUP($B34,GD_CHAM_CONG!$C$6:$BF$997,56,FALSE)</f>
        <v>0</v>
      </c>
      <c r="AB34" s="104">
        <f>VLOOKUP($B34,GD_CHAM_CONG!$C$6:$BI$997,57,FALSE)</f>
        <v>0</v>
      </c>
      <c r="AC34" s="104">
        <f>VLOOKUP($B34,GD_CHAM_CONG!$C$6:$BI$997,58,FALSE)</f>
        <v>0</v>
      </c>
      <c r="AD34" s="104">
        <f>VLOOKUP($B34,GD_CHAM_CONG!$C$6:$BI$997,59,FALSE)</f>
        <v>0</v>
      </c>
      <c r="AE34" s="270">
        <f>I34/$H34*VLOOKUP(I$4,DM_TI_LE!$A$5:$B$30,2,FALSE)</f>
        <v>1</v>
      </c>
      <c r="AF34" s="270">
        <f>J34/$H34*VLOOKUP(J$4,DM_TI_LE!$A$5:$B$30,2,FALSE)</f>
        <v>0</v>
      </c>
      <c r="AG34" s="270">
        <f>K34/$H34*VLOOKUP(K$4,DM_TI_LE!$A$5:$B$30,2,FALSE)</f>
        <v>0</v>
      </c>
      <c r="AH34" s="270">
        <f>L34/$H34*VLOOKUP(L$4,DM_TI_LE!$A$5:$B$30,2,FALSE)</f>
        <v>0</v>
      </c>
      <c r="AI34" s="270">
        <f>M34/$H34*VLOOKUP(M$4,DM_TI_LE!$A$5:$B$30,2,FALSE)</f>
        <v>0</v>
      </c>
      <c r="AJ34" s="270">
        <f>N34/$H34*VLOOKUP(N$4,DM_TI_LE!$A$5:$B$30,2,FALSE)</f>
        <v>0</v>
      </c>
      <c r="AK34" s="270">
        <f>O34/$H34*VLOOKUP(O$4,DM_TI_LE!$A$5:$B$30,2,FALSE)</f>
        <v>0</v>
      </c>
      <c r="AL34" s="270">
        <f>P34/$H34*VLOOKUP(P$4,DM_TI_LE!$A$5:$B$30,2,FALSE)</f>
        <v>0</v>
      </c>
      <c r="AM34" s="270">
        <f>Q34/$H34*VLOOKUP(Q$4,DM_TI_LE!$A$5:$B$30,2,FALSE)</f>
        <v>0</v>
      </c>
      <c r="AN34" s="270">
        <f>R34/$H34*VLOOKUP(R$4,DM_TI_LE!$A$5:$B$30,2,FALSE)</f>
        <v>0</v>
      </c>
      <c r="AO34" s="270">
        <f>S34/$H34*VLOOKUP(S$4,DM_TI_LE!$A$5:$B$30,2,FALSE)</f>
        <v>0</v>
      </c>
      <c r="AP34" s="270">
        <f>T34/$H34*VLOOKUP(T$4,DM_TI_LE!$A$5:$B$30,2,FALSE)</f>
        <v>0</v>
      </c>
      <c r="AQ34" s="270">
        <f>U34/$H34*VLOOKUP(U$4,DM_TI_LE!$A$5:$B$30,2,FALSE)</f>
        <v>0</v>
      </c>
      <c r="AR34" s="270">
        <f>V34/$H34*VLOOKUP(V$4,DM_TI_LE!$A$5:$B$30,2,FALSE)</f>
        <v>0</v>
      </c>
      <c r="AS34" s="270">
        <f>W34/$H34*VLOOKUP(W$4,DM_TI_LE!$A$5:$B$30,2,FALSE)</f>
        <v>0</v>
      </c>
      <c r="AT34" s="270">
        <f>X34/$H34*VLOOKUP(X$4,DM_TI_LE!$A$5:$B$30,2,FALSE)</f>
        <v>0</v>
      </c>
      <c r="AU34" s="270">
        <f>Y34/$H34*VLOOKUP(Y$4,DM_TI_LE!$A$5:$B$30,2,FALSE)</f>
        <v>0</v>
      </c>
      <c r="AV34" s="270">
        <f>Z34/$H34*VLOOKUP(Z$4,DM_TI_LE!$A$5:$B$30,2,FALSE)</f>
        <v>0</v>
      </c>
      <c r="AW34" s="270">
        <f>AA34/$H34*VLOOKUP(AA$4,DM_TI_LE!$A$5:$B$30,2,FALSE)</f>
        <v>0</v>
      </c>
      <c r="AX34" s="270">
        <f>AB34/$H34*VLOOKUP(AB$4,DM_TI_LE!$A$5:$B$30,2,FALSE)</f>
        <v>0</v>
      </c>
      <c r="AY34" s="270">
        <f>AC34/$H34*VLOOKUP(AC$4,DM_TI_LE!$A$5:$B$30,2,FALSE)</f>
        <v>0</v>
      </c>
      <c r="AZ34" s="270">
        <f>AD34/$H34*VLOOKUP(AD$4,DM_TI_LE!$A$5:$B$30,2,FALSE)</f>
        <v>0</v>
      </c>
      <c r="BA34" s="284">
        <f>IF(CD34="HDHV",DM_TI_LE!$K$12*I34, SUM(AE34:AW34)*F34*E34*DM_HE_SO_LUONG_NS!$D$1*CE34)</f>
        <v>7695000</v>
      </c>
      <c r="BB34" s="104"/>
      <c r="BC34" s="110">
        <f>VLOOKUP(B34,GD_LCD_HS_LNS!$B$4:$E$1000,4,FALSE)</f>
        <v>3972000</v>
      </c>
      <c r="BD34" s="104"/>
      <c r="BE34" s="104">
        <f>I34/26*$BC34*VLOOKUP(BE$4,DM_TI_LE!$A$5:$C$29,3,FALSE)</f>
        <v>0</v>
      </c>
      <c r="BF34" s="104">
        <f>J34/26*$BC34*VLOOKUP(BF$4,DM_TI_LE!$A$5:$C$29,3,FALSE)</f>
        <v>0</v>
      </c>
      <c r="BG34" s="104">
        <f>K34/26*$BC34*VLOOKUP(BG$4,DM_TI_LE!$A$5:$C$29,3,FALSE)</f>
        <v>0</v>
      </c>
      <c r="BH34" s="104">
        <f>L34/26*$BC34*VLOOKUP(BH$4,DM_TI_LE!$A$5:$C$29,3,FALSE)</f>
        <v>0</v>
      </c>
      <c r="BI34" s="104">
        <f>M34/26*$BC34*VLOOKUP(BI$4,DM_TI_LE!$A$5:$C$29,3,FALSE)</f>
        <v>0</v>
      </c>
      <c r="BJ34" s="104">
        <f>N34/26*$BC34*VLOOKUP(BJ$4,DM_TI_LE!$A$5:$C$29,3,FALSE)</f>
        <v>0</v>
      </c>
      <c r="BK34" s="104">
        <f>O34/26*$BC34*VLOOKUP(BK$4,DM_TI_LE!$A$5:$C$29,3,FALSE)</f>
        <v>0</v>
      </c>
      <c r="BL34" s="104">
        <f>P34/26*$BC34*VLOOKUP(BL$4,DM_TI_LE!$A$5:$C$29,3,FALSE)</f>
        <v>0</v>
      </c>
      <c r="BM34" s="104">
        <f>Q34/26*$BC34*VLOOKUP(BM$4,DM_TI_LE!$A$5:$C$29,3,FALSE)</f>
        <v>0</v>
      </c>
      <c r="BN34" s="104">
        <f>R34/26*$BC34*VLOOKUP(BN$4,DM_TI_LE!$A$5:$C$29,3,FALSE)</f>
        <v>0</v>
      </c>
      <c r="BO34" s="104">
        <f>S34/26*$BC34*VLOOKUP(BO$4,DM_TI_LE!$A$5:$C$29,3,FALSE)</f>
        <v>0</v>
      </c>
      <c r="BP34" s="104">
        <f>T34/26*$BC34*VLOOKUP(BP$4,DM_TI_LE!$A$5:$C$29,3,FALSE)</f>
        <v>0</v>
      </c>
      <c r="BQ34" s="104">
        <f>U34/26*$BC34*VLOOKUP(BQ$4,DM_TI_LE!$A$5:$C$29,3,FALSE)</f>
        <v>0</v>
      </c>
      <c r="BR34" s="104">
        <f>V34/26*$BC34*VLOOKUP(BR$4,DM_TI_LE!$A$5:$C$29,3,FALSE)</f>
        <v>0</v>
      </c>
      <c r="BS34" s="104">
        <f>W34/26*$BC34*VLOOKUP(BS$4,DM_TI_LE!$A$5:$C$29,3,FALSE)</f>
        <v>0</v>
      </c>
      <c r="BT34" s="104">
        <f>X34/26*$BC34*VLOOKUP(BT$4,DM_TI_LE!$A$5:$C$29,3,FALSE)</f>
        <v>0</v>
      </c>
      <c r="BU34" s="104">
        <f>Y34/26*$BC34*VLOOKUP(BU$4,DM_TI_LE!$A$5:$C$29,3,FALSE)</f>
        <v>0</v>
      </c>
      <c r="BV34" s="104">
        <f>Z34/26*$BC34*VLOOKUP(BV$4,DM_TI_LE!$A$5:$C$29,3,FALSE)</f>
        <v>0</v>
      </c>
      <c r="BW34" s="104">
        <f>AA34/26*$BC34*VLOOKUP(BW$4,DM_TI_LE!$A$5:$C$29,3,FALSE)</f>
        <v>0</v>
      </c>
      <c r="BX34" s="104">
        <f>AB34/26*$BC34*VLOOKUP(BX$4,DM_TI_LE!$A$5:$C$29,3,FALSE)</f>
        <v>0</v>
      </c>
      <c r="BY34" s="104">
        <f>AC34/26*$BC34*VLOOKUP(BY$4,DM_TI_LE!$A$5:$C$29,3,FALSE)</f>
        <v>0</v>
      </c>
      <c r="BZ34" s="104">
        <f>AD34/26*$BC34*VLOOKUP(BZ$4,DM_TI_LE!$A$5:$C$29,3,FALSE)</f>
        <v>0</v>
      </c>
      <c r="CA34" s="273">
        <f t="shared" si="0"/>
        <v>0</v>
      </c>
      <c r="CB34" s="104"/>
      <c r="CC34" s="274">
        <f t="shared" si="1"/>
        <v>7695000</v>
      </c>
      <c r="CD34" s="138" t="str">
        <f>VLOOKUP(B34,GD_CHUNG!$B$5:$G$480,6,FALSE)</f>
        <v>HD3N</v>
      </c>
      <c r="CE34" s="275">
        <f>VLOOKUP(CD34,DM_TI_LE!$I$12:$J$16,2,FALSE)</f>
        <v>1</v>
      </c>
    </row>
    <row r="35" spans="1:83" ht="12.75" x14ac:dyDescent="0.2">
      <c r="A35" s="49">
        <v>31</v>
      </c>
      <c r="B35" s="50">
        <f>GD_CHUNG!B35</f>
        <v>12552</v>
      </c>
      <c r="C35" s="50" t="str">
        <f>GD_CHUNG!C35</f>
        <v>Mai Hoàng Phương</v>
      </c>
      <c r="D35" s="50" t="str">
        <f>GD_CHUNG!D35</f>
        <v>NV Tài liệu và HDCX</v>
      </c>
      <c r="E35" s="268">
        <f>VLOOKUP(B35,GD_CHAM_CONG!$C$6:$BJ$997,60,FALSE)</f>
        <v>1</v>
      </c>
      <c r="F35" s="268">
        <f>VLOOKUP(B35,GD_LCD_HS_LNS!$B$4:$F$1000,5,FALSE)</f>
        <v>1.8</v>
      </c>
      <c r="G35" s="269">
        <f>VLOOKUP(B35,GD_CHAM_CONG!$C$6:$BD$468,36,FALSE)</f>
        <v>0</v>
      </c>
      <c r="H35" s="269">
        <f>VLOOKUP(B35,GD_CHAM_CONG!$C$6:$BD$997,37,FALSE)</f>
        <v>27</v>
      </c>
      <c r="I35" s="104">
        <f>VLOOKUP($B35,GD_CHAM_CONG!$C$6:$BF$997,38,FALSE)</f>
        <v>27</v>
      </c>
      <c r="J35" s="104">
        <f>VLOOKUP($B35,GD_CHAM_CONG!$C$6:$BF$997,39,FALSE)</f>
        <v>0</v>
      </c>
      <c r="K35" s="104">
        <f>VLOOKUP($B35,GD_CHAM_CONG!$C$6:$BF$997,40,FALSE)</f>
        <v>0</v>
      </c>
      <c r="L35" s="104">
        <f>VLOOKUP($B35,GD_CHAM_CONG!$C$6:$BF$997,41,FALSE)</f>
        <v>0</v>
      </c>
      <c r="M35" s="104">
        <f>VLOOKUP($B35,GD_CHAM_CONG!$C$6:$BF$997,42,FALSE)</f>
        <v>0</v>
      </c>
      <c r="N35" s="104">
        <f>VLOOKUP($B35,GD_CHAM_CONG!$C$6:$BF$997,43,FALSE)</f>
        <v>0</v>
      </c>
      <c r="O35" s="104">
        <f>VLOOKUP($B35,GD_CHAM_CONG!$C$6:$BF$997,44,FALSE)</f>
        <v>0</v>
      </c>
      <c r="P35" s="104">
        <f>VLOOKUP($B35,GD_CHAM_CONG!$C$6:$BF$997,45,FALSE)</f>
        <v>0</v>
      </c>
      <c r="Q35" s="104">
        <f>VLOOKUP($B35,GD_CHAM_CONG!$C$6:$BF$997,46,FALSE)</f>
        <v>0</v>
      </c>
      <c r="R35" s="104">
        <f>VLOOKUP($B35,GD_CHAM_CONG!$C$6:$BF$997,47,FALSE)</f>
        <v>0</v>
      </c>
      <c r="S35" s="104">
        <f>VLOOKUP($B35,GD_CHAM_CONG!$C$6:$BF$997,48,FALSE)</f>
        <v>0</v>
      </c>
      <c r="T35" s="104">
        <f>VLOOKUP($B35,GD_CHAM_CONG!$C$6:$BF$997,49,FALSE)</f>
        <v>0</v>
      </c>
      <c r="U35" s="104">
        <f>VLOOKUP($B35,GD_CHAM_CONG!$C$6:$BF$997,50,FALSE)</f>
        <v>0</v>
      </c>
      <c r="V35" s="104">
        <f>VLOOKUP($B35,GD_CHAM_CONG!$C$6:$BF$997,51,FALSE)</f>
        <v>0</v>
      </c>
      <c r="W35" s="104">
        <f>VLOOKUP($B35,GD_CHAM_CONG!$C$6:$BF$997,52,FALSE)</f>
        <v>0</v>
      </c>
      <c r="X35" s="104">
        <f>VLOOKUP($B35,GD_CHAM_CONG!$C$6:$BF$997,53,FALSE)</f>
        <v>0</v>
      </c>
      <c r="Y35" s="104">
        <f>VLOOKUP($B35,GD_CHAM_CONG!$C$6:$BF$997,54,FALSE)</f>
        <v>0</v>
      </c>
      <c r="Z35" s="104">
        <f>VLOOKUP($B35,GD_CHAM_CONG!$C$6:$BF$997,55,FALSE)</f>
        <v>0</v>
      </c>
      <c r="AA35" s="104">
        <f>VLOOKUP($B35,GD_CHAM_CONG!$C$6:$BF$997,56,FALSE)</f>
        <v>0</v>
      </c>
      <c r="AB35" s="104">
        <f>VLOOKUP($B35,GD_CHAM_CONG!$C$6:$BI$997,57,FALSE)</f>
        <v>0</v>
      </c>
      <c r="AC35" s="104">
        <f>VLOOKUP($B35,GD_CHAM_CONG!$C$6:$BI$997,58,FALSE)</f>
        <v>0</v>
      </c>
      <c r="AD35" s="104">
        <f>VLOOKUP($B35,GD_CHAM_CONG!$C$6:$BI$997,59,FALSE)</f>
        <v>0</v>
      </c>
      <c r="AE35" s="270">
        <f>I35/$H35*VLOOKUP(I$4,DM_TI_LE!$A$5:$B$30,2,FALSE)</f>
        <v>1</v>
      </c>
      <c r="AF35" s="270">
        <f>J35/$H35*VLOOKUP(J$4,DM_TI_LE!$A$5:$B$30,2,FALSE)</f>
        <v>0</v>
      </c>
      <c r="AG35" s="270">
        <f>K35/$H35*VLOOKUP(K$4,DM_TI_LE!$A$5:$B$30,2,FALSE)</f>
        <v>0</v>
      </c>
      <c r="AH35" s="270">
        <f>L35/$H35*VLOOKUP(L$4,DM_TI_LE!$A$5:$B$30,2,FALSE)</f>
        <v>0</v>
      </c>
      <c r="AI35" s="270">
        <f>M35/$H35*VLOOKUP(M$4,DM_TI_LE!$A$5:$B$30,2,FALSE)</f>
        <v>0</v>
      </c>
      <c r="AJ35" s="270">
        <f>N35/$H35*VLOOKUP(N$4,DM_TI_LE!$A$5:$B$30,2,FALSE)</f>
        <v>0</v>
      </c>
      <c r="AK35" s="270">
        <f>O35/$H35*VLOOKUP(O$4,DM_TI_LE!$A$5:$B$30,2,FALSE)</f>
        <v>0</v>
      </c>
      <c r="AL35" s="270">
        <f>P35/$H35*VLOOKUP(P$4,DM_TI_LE!$A$5:$B$30,2,FALSE)</f>
        <v>0</v>
      </c>
      <c r="AM35" s="270">
        <f>Q35/$H35*VLOOKUP(Q$4,DM_TI_LE!$A$5:$B$30,2,FALSE)</f>
        <v>0</v>
      </c>
      <c r="AN35" s="270">
        <f>R35/$H35*VLOOKUP(R$4,DM_TI_LE!$A$5:$B$30,2,FALSE)</f>
        <v>0</v>
      </c>
      <c r="AO35" s="270">
        <f>S35/$H35*VLOOKUP(S$4,DM_TI_LE!$A$5:$B$30,2,FALSE)</f>
        <v>0</v>
      </c>
      <c r="AP35" s="270">
        <f>T35/$H35*VLOOKUP(T$4,DM_TI_LE!$A$5:$B$30,2,FALSE)</f>
        <v>0</v>
      </c>
      <c r="AQ35" s="270">
        <f>U35/$H35*VLOOKUP(U$4,DM_TI_LE!$A$5:$B$30,2,FALSE)</f>
        <v>0</v>
      </c>
      <c r="AR35" s="270">
        <f>V35/$H35*VLOOKUP(V$4,DM_TI_LE!$A$5:$B$30,2,FALSE)</f>
        <v>0</v>
      </c>
      <c r="AS35" s="270">
        <f>W35/$H35*VLOOKUP(W$4,DM_TI_LE!$A$5:$B$30,2,FALSE)</f>
        <v>0</v>
      </c>
      <c r="AT35" s="270">
        <f>X35/$H35*VLOOKUP(X$4,DM_TI_LE!$A$5:$B$30,2,FALSE)</f>
        <v>0</v>
      </c>
      <c r="AU35" s="270">
        <f>Y35/$H35*VLOOKUP(Y$4,DM_TI_LE!$A$5:$B$30,2,FALSE)</f>
        <v>0</v>
      </c>
      <c r="AV35" s="270">
        <f>Z35/$H35*VLOOKUP(Z$4,DM_TI_LE!$A$5:$B$30,2,FALSE)</f>
        <v>0</v>
      </c>
      <c r="AW35" s="270">
        <f>AA35/$H35*VLOOKUP(AA$4,DM_TI_LE!$A$5:$B$30,2,FALSE)</f>
        <v>0</v>
      </c>
      <c r="AX35" s="270">
        <f>AB35/$H35*VLOOKUP(AB$4,DM_TI_LE!$A$5:$B$30,2,FALSE)</f>
        <v>0</v>
      </c>
      <c r="AY35" s="270">
        <f>AC35/$H35*VLOOKUP(AC$4,DM_TI_LE!$A$5:$B$30,2,FALSE)</f>
        <v>0</v>
      </c>
      <c r="AZ35" s="270">
        <f>AD35/$H35*VLOOKUP(AD$4,DM_TI_LE!$A$5:$B$30,2,FALSE)</f>
        <v>0</v>
      </c>
      <c r="BA35" s="284">
        <f>IF(CD35="HDHV",DM_TI_LE!$K$12*I35, SUM(AE35:AW35)*F35*E35*DM_HE_SO_LUONG_NS!$D$1*CE35)</f>
        <v>8100000</v>
      </c>
      <c r="BB35" s="104"/>
      <c r="BC35" s="110">
        <f>VLOOKUP(B35,GD_LCD_HS_LNS!$B$4:$E$1000,4,FALSE)</f>
        <v>3972000</v>
      </c>
      <c r="BD35" s="104"/>
      <c r="BE35" s="104">
        <f>I35/26*$BC35*VLOOKUP(BE$4,DM_TI_LE!$A$5:$C$29,3,FALSE)</f>
        <v>0</v>
      </c>
      <c r="BF35" s="104">
        <f>J35/26*$BC35*VLOOKUP(BF$4,DM_TI_LE!$A$5:$C$29,3,FALSE)</f>
        <v>0</v>
      </c>
      <c r="BG35" s="104">
        <f>K35/26*$BC35*VLOOKUP(BG$4,DM_TI_LE!$A$5:$C$29,3,FALSE)</f>
        <v>0</v>
      </c>
      <c r="BH35" s="104">
        <f>L35/26*$BC35*VLOOKUP(BH$4,DM_TI_LE!$A$5:$C$29,3,FALSE)</f>
        <v>0</v>
      </c>
      <c r="BI35" s="104">
        <f>M35/26*$BC35*VLOOKUP(BI$4,DM_TI_LE!$A$5:$C$29,3,FALSE)</f>
        <v>0</v>
      </c>
      <c r="BJ35" s="104">
        <f>N35/26*$BC35*VLOOKUP(BJ$4,DM_TI_LE!$A$5:$C$29,3,FALSE)</f>
        <v>0</v>
      </c>
      <c r="BK35" s="104">
        <f>O35/26*$BC35*VLOOKUP(BK$4,DM_TI_LE!$A$5:$C$29,3,FALSE)</f>
        <v>0</v>
      </c>
      <c r="BL35" s="104">
        <f>P35/26*$BC35*VLOOKUP(BL$4,DM_TI_LE!$A$5:$C$29,3,FALSE)</f>
        <v>0</v>
      </c>
      <c r="BM35" s="104">
        <f>Q35/26*$BC35*VLOOKUP(BM$4,DM_TI_LE!$A$5:$C$29,3,FALSE)</f>
        <v>0</v>
      </c>
      <c r="BN35" s="104">
        <f>R35/26*$BC35*VLOOKUP(BN$4,DM_TI_LE!$A$5:$C$29,3,FALSE)</f>
        <v>0</v>
      </c>
      <c r="BO35" s="104">
        <f>S35/26*$BC35*VLOOKUP(BO$4,DM_TI_LE!$A$5:$C$29,3,FALSE)</f>
        <v>0</v>
      </c>
      <c r="BP35" s="104">
        <f>T35/26*$BC35*VLOOKUP(BP$4,DM_TI_LE!$A$5:$C$29,3,FALSE)</f>
        <v>0</v>
      </c>
      <c r="BQ35" s="104">
        <f>U35/26*$BC35*VLOOKUP(BQ$4,DM_TI_LE!$A$5:$C$29,3,FALSE)</f>
        <v>0</v>
      </c>
      <c r="BR35" s="104">
        <f>V35/26*$BC35*VLOOKUP(BR$4,DM_TI_LE!$A$5:$C$29,3,FALSE)</f>
        <v>0</v>
      </c>
      <c r="BS35" s="104">
        <f>W35/26*$BC35*VLOOKUP(BS$4,DM_TI_LE!$A$5:$C$29,3,FALSE)</f>
        <v>0</v>
      </c>
      <c r="BT35" s="104">
        <f>X35/26*$BC35*VLOOKUP(BT$4,DM_TI_LE!$A$5:$C$29,3,FALSE)</f>
        <v>0</v>
      </c>
      <c r="BU35" s="104">
        <f>Y35/26*$BC35*VLOOKUP(BU$4,DM_TI_LE!$A$5:$C$29,3,FALSE)</f>
        <v>0</v>
      </c>
      <c r="BV35" s="104">
        <f>Z35/26*$BC35*VLOOKUP(BV$4,DM_TI_LE!$A$5:$C$29,3,FALSE)</f>
        <v>0</v>
      </c>
      <c r="BW35" s="104">
        <f>AA35/26*$BC35*VLOOKUP(BW$4,DM_TI_LE!$A$5:$C$29,3,FALSE)</f>
        <v>0</v>
      </c>
      <c r="BX35" s="104">
        <f>AB35/26*$BC35*VLOOKUP(BX$4,DM_TI_LE!$A$5:$C$29,3,FALSE)</f>
        <v>0</v>
      </c>
      <c r="BY35" s="104">
        <f>AC35/26*$BC35*VLOOKUP(BY$4,DM_TI_LE!$A$5:$C$29,3,FALSE)</f>
        <v>0</v>
      </c>
      <c r="BZ35" s="104">
        <f>AD35/26*$BC35*VLOOKUP(BZ$4,DM_TI_LE!$A$5:$C$29,3,FALSE)</f>
        <v>0</v>
      </c>
      <c r="CA35" s="273">
        <f t="shared" si="0"/>
        <v>0</v>
      </c>
      <c r="CB35" s="104"/>
      <c r="CC35" s="274">
        <f t="shared" si="1"/>
        <v>8100000</v>
      </c>
      <c r="CD35" s="138" t="str">
        <f>VLOOKUP(B35,GD_CHUNG!$B$5:$G$480,6,FALSE)</f>
        <v>HD3N</v>
      </c>
      <c r="CE35" s="275">
        <f>VLOOKUP(CD35,DM_TI_LE!$I$12:$J$16,2,FALSE)</f>
        <v>1</v>
      </c>
    </row>
    <row r="36" spans="1:83" ht="12.75" x14ac:dyDescent="0.2">
      <c r="A36" s="49">
        <v>32</v>
      </c>
      <c r="B36" s="50">
        <f>GD_CHUNG!B36</f>
        <v>12553</v>
      </c>
      <c r="C36" s="50" t="str">
        <f>GD_CHUNG!C36</f>
        <v>Phạm Duy Hải</v>
      </c>
      <c r="D36" s="50" t="str">
        <f>GD_CHUNG!D36</f>
        <v>NV Tài liệu và HDCX</v>
      </c>
      <c r="E36" s="268">
        <f>VLOOKUP(B36,GD_CHAM_CONG!$C$6:$BJ$997,60,FALSE)</f>
        <v>1</v>
      </c>
      <c r="F36" s="268">
        <f>VLOOKUP(B36,GD_LCD_HS_LNS!$B$4:$F$1000,5,FALSE)</f>
        <v>1.8</v>
      </c>
      <c r="G36" s="269">
        <f>VLOOKUP(B36,GD_CHAM_CONG!$C$6:$BD$468,36,FALSE)</f>
        <v>0</v>
      </c>
      <c r="H36" s="269">
        <f>VLOOKUP(B36,GD_CHAM_CONG!$C$6:$BD$997,37,FALSE)</f>
        <v>27</v>
      </c>
      <c r="I36" s="104">
        <f>VLOOKUP($B36,GD_CHAM_CONG!$C$6:$BF$997,38,FALSE)</f>
        <v>27</v>
      </c>
      <c r="J36" s="104">
        <f>VLOOKUP($B36,GD_CHAM_CONG!$C$6:$BF$997,39,FALSE)</f>
        <v>0</v>
      </c>
      <c r="K36" s="104">
        <f>VLOOKUP($B36,GD_CHAM_CONG!$C$6:$BF$997,40,FALSE)</f>
        <v>0</v>
      </c>
      <c r="L36" s="104">
        <f>VLOOKUP($B36,GD_CHAM_CONG!$C$6:$BF$997,41,FALSE)</f>
        <v>0</v>
      </c>
      <c r="M36" s="104">
        <f>VLOOKUP($B36,GD_CHAM_CONG!$C$6:$BF$997,42,FALSE)</f>
        <v>0</v>
      </c>
      <c r="N36" s="104">
        <f>VLOOKUP($B36,GD_CHAM_CONG!$C$6:$BF$997,43,FALSE)</f>
        <v>0</v>
      </c>
      <c r="O36" s="104">
        <f>VLOOKUP($B36,GD_CHAM_CONG!$C$6:$BF$997,44,FALSE)</f>
        <v>0</v>
      </c>
      <c r="P36" s="104">
        <f>VLOOKUP($B36,GD_CHAM_CONG!$C$6:$BF$997,45,FALSE)</f>
        <v>0</v>
      </c>
      <c r="Q36" s="104">
        <f>VLOOKUP($B36,GD_CHAM_CONG!$C$6:$BF$997,46,FALSE)</f>
        <v>0</v>
      </c>
      <c r="R36" s="104">
        <f>VLOOKUP($B36,GD_CHAM_CONG!$C$6:$BF$997,47,FALSE)</f>
        <v>0</v>
      </c>
      <c r="S36" s="104">
        <f>VLOOKUP($B36,GD_CHAM_CONG!$C$6:$BF$997,48,FALSE)</f>
        <v>0</v>
      </c>
      <c r="T36" s="104">
        <f>VLOOKUP($B36,GD_CHAM_CONG!$C$6:$BF$997,49,FALSE)</f>
        <v>0</v>
      </c>
      <c r="U36" s="104">
        <f>VLOOKUP($B36,GD_CHAM_CONG!$C$6:$BF$997,50,FALSE)</f>
        <v>0</v>
      </c>
      <c r="V36" s="104">
        <f>VLOOKUP($B36,GD_CHAM_CONG!$C$6:$BF$997,51,FALSE)</f>
        <v>0</v>
      </c>
      <c r="W36" s="104">
        <f>VLOOKUP($B36,GD_CHAM_CONG!$C$6:$BF$997,52,FALSE)</f>
        <v>0</v>
      </c>
      <c r="X36" s="104">
        <f>VLOOKUP($B36,GD_CHAM_CONG!$C$6:$BF$997,53,FALSE)</f>
        <v>0</v>
      </c>
      <c r="Y36" s="104">
        <f>VLOOKUP($B36,GD_CHAM_CONG!$C$6:$BF$997,54,FALSE)</f>
        <v>0</v>
      </c>
      <c r="Z36" s="104">
        <f>VLOOKUP($B36,GD_CHAM_CONG!$C$6:$BF$997,55,FALSE)</f>
        <v>0</v>
      </c>
      <c r="AA36" s="104">
        <f>VLOOKUP($B36,GD_CHAM_CONG!$C$6:$BF$997,56,FALSE)</f>
        <v>0</v>
      </c>
      <c r="AB36" s="104">
        <f>VLOOKUP($B36,GD_CHAM_CONG!$C$6:$BI$997,57,FALSE)</f>
        <v>0</v>
      </c>
      <c r="AC36" s="104">
        <f>VLOOKUP($B36,GD_CHAM_CONG!$C$6:$BI$997,58,FALSE)</f>
        <v>0</v>
      </c>
      <c r="AD36" s="104">
        <f>VLOOKUP($B36,GD_CHAM_CONG!$C$6:$BI$997,59,FALSE)</f>
        <v>0</v>
      </c>
      <c r="AE36" s="270">
        <f>I36/$H36*VLOOKUP(I$4,DM_TI_LE!$A$5:$B$30,2,FALSE)</f>
        <v>1</v>
      </c>
      <c r="AF36" s="270">
        <f>J36/$H36*VLOOKUP(J$4,DM_TI_LE!$A$5:$B$30,2,FALSE)</f>
        <v>0</v>
      </c>
      <c r="AG36" s="270">
        <f>K36/$H36*VLOOKUP(K$4,DM_TI_LE!$A$5:$B$30,2,FALSE)</f>
        <v>0</v>
      </c>
      <c r="AH36" s="270">
        <f>L36/$H36*VLOOKUP(L$4,DM_TI_LE!$A$5:$B$30,2,FALSE)</f>
        <v>0</v>
      </c>
      <c r="AI36" s="270">
        <f>M36/$H36*VLOOKUP(M$4,DM_TI_LE!$A$5:$B$30,2,FALSE)</f>
        <v>0</v>
      </c>
      <c r="AJ36" s="270">
        <f>N36/$H36*VLOOKUP(N$4,DM_TI_LE!$A$5:$B$30,2,FALSE)</f>
        <v>0</v>
      </c>
      <c r="AK36" s="270">
        <f>O36/$H36*VLOOKUP(O$4,DM_TI_LE!$A$5:$B$30,2,FALSE)</f>
        <v>0</v>
      </c>
      <c r="AL36" s="270">
        <f>P36/$H36*VLOOKUP(P$4,DM_TI_LE!$A$5:$B$30,2,FALSE)</f>
        <v>0</v>
      </c>
      <c r="AM36" s="270">
        <f>Q36/$H36*VLOOKUP(Q$4,DM_TI_LE!$A$5:$B$30,2,FALSE)</f>
        <v>0</v>
      </c>
      <c r="AN36" s="270">
        <f>R36/$H36*VLOOKUP(R$4,DM_TI_LE!$A$5:$B$30,2,FALSE)</f>
        <v>0</v>
      </c>
      <c r="AO36" s="270">
        <f>S36/$H36*VLOOKUP(S$4,DM_TI_LE!$A$5:$B$30,2,FALSE)</f>
        <v>0</v>
      </c>
      <c r="AP36" s="270">
        <f>T36/$H36*VLOOKUP(T$4,DM_TI_LE!$A$5:$B$30,2,FALSE)</f>
        <v>0</v>
      </c>
      <c r="AQ36" s="270">
        <f>U36/$H36*VLOOKUP(U$4,DM_TI_LE!$A$5:$B$30,2,FALSE)</f>
        <v>0</v>
      </c>
      <c r="AR36" s="270">
        <f>V36/$H36*VLOOKUP(V$4,DM_TI_LE!$A$5:$B$30,2,FALSE)</f>
        <v>0</v>
      </c>
      <c r="AS36" s="270">
        <f>W36/$H36*VLOOKUP(W$4,DM_TI_LE!$A$5:$B$30,2,FALSE)</f>
        <v>0</v>
      </c>
      <c r="AT36" s="270">
        <f>X36/$H36*VLOOKUP(X$4,DM_TI_LE!$A$5:$B$30,2,FALSE)</f>
        <v>0</v>
      </c>
      <c r="AU36" s="270">
        <f>Y36/$H36*VLOOKUP(Y$4,DM_TI_LE!$A$5:$B$30,2,FALSE)</f>
        <v>0</v>
      </c>
      <c r="AV36" s="270">
        <f>Z36/$H36*VLOOKUP(Z$4,DM_TI_LE!$A$5:$B$30,2,FALSE)</f>
        <v>0</v>
      </c>
      <c r="AW36" s="270">
        <f>AA36/$H36*VLOOKUP(AA$4,DM_TI_LE!$A$5:$B$30,2,FALSE)</f>
        <v>0</v>
      </c>
      <c r="AX36" s="270">
        <f>AB36/$H36*VLOOKUP(AB$4,DM_TI_LE!$A$5:$B$30,2,FALSE)</f>
        <v>0</v>
      </c>
      <c r="AY36" s="270">
        <f>AC36/$H36*VLOOKUP(AC$4,DM_TI_LE!$A$5:$B$30,2,FALSE)</f>
        <v>0</v>
      </c>
      <c r="AZ36" s="270">
        <f>AD36/$H36*VLOOKUP(AD$4,DM_TI_LE!$A$5:$B$30,2,FALSE)</f>
        <v>0</v>
      </c>
      <c r="BA36" s="284">
        <f>IF(CD36="HDHV",DM_TI_LE!$K$12*I36, SUM(AE36:AW36)*F36*E36*DM_HE_SO_LUONG_NS!$D$1*CE36)</f>
        <v>8100000</v>
      </c>
      <c r="BB36" s="104"/>
      <c r="BC36" s="110">
        <f>VLOOKUP(B36,GD_LCD_HS_LNS!$B$4:$E$1000,4,FALSE)</f>
        <v>3972000</v>
      </c>
      <c r="BD36" s="104"/>
      <c r="BE36" s="104">
        <f>I36/26*$BC36*VLOOKUP(BE$4,DM_TI_LE!$A$5:$C$29,3,FALSE)</f>
        <v>0</v>
      </c>
      <c r="BF36" s="104">
        <f>J36/26*$BC36*VLOOKUP(BF$4,DM_TI_LE!$A$5:$C$29,3,FALSE)</f>
        <v>0</v>
      </c>
      <c r="BG36" s="104">
        <f>K36/26*$BC36*VLOOKUP(BG$4,DM_TI_LE!$A$5:$C$29,3,FALSE)</f>
        <v>0</v>
      </c>
      <c r="BH36" s="104">
        <f>L36/26*$BC36*VLOOKUP(BH$4,DM_TI_LE!$A$5:$C$29,3,FALSE)</f>
        <v>0</v>
      </c>
      <c r="BI36" s="104">
        <f>M36/26*$BC36*VLOOKUP(BI$4,DM_TI_LE!$A$5:$C$29,3,FALSE)</f>
        <v>0</v>
      </c>
      <c r="BJ36" s="104">
        <f>N36/26*$BC36*VLOOKUP(BJ$4,DM_TI_LE!$A$5:$C$29,3,FALSE)</f>
        <v>0</v>
      </c>
      <c r="BK36" s="104">
        <f>O36/26*$BC36*VLOOKUP(BK$4,DM_TI_LE!$A$5:$C$29,3,FALSE)</f>
        <v>0</v>
      </c>
      <c r="BL36" s="104">
        <f>P36/26*$BC36*VLOOKUP(BL$4,DM_TI_LE!$A$5:$C$29,3,FALSE)</f>
        <v>0</v>
      </c>
      <c r="BM36" s="104">
        <f>Q36/26*$BC36*VLOOKUP(BM$4,DM_TI_LE!$A$5:$C$29,3,FALSE)</f>
        <v>0</v>
      </c>
      <c r="BN36" s="104">
        <f>R36/26*$BC36*VLOOKUP(BN$4,DM_TI_LE!$A$5:$C$29,3,FALSE)</f>
        <v>0</v>
      </c>
      <c r="BO36" s="104">
        <f>S36/26*$BC36*VLOOKUP(BO$4,DM_TI_LE!$A$5:$C$29,3,FALSE)</f>
        <v>0</v>
      </c>
      <c r="BP36" s="104">
        <f>T36/26*$BC36*VLOOKUP(BP$4,DM_TI_LE!$A$5:$C$29,3,FALSE)</f>
        <v>0</v>
      </c>
      <c r="BQ36" s="104">
        <f>U36/26*$BC36*VLOOKUP(BQ$4,DM_TI_LE!$A$5:$C$29,3,FALSE)</f>
        <v>0</v>
      </c>
      <c r="BR36" s="104">
        <f>V36/26*$BC36*VLOOKUP(BR$4,DM_TI_LE!$A$5:$C$29,3,FALSE)</f>
        <v>0</v>
      </c>
      <c r="BS36" s="104">
        <f>W36/26*$BC36*VLOOKUP(BS$4,DM_TI_LE!$A$5:$C$29,3,FALSE)</f>
        <v>0</v>
      </c>
      <c r="BT36" s="104">
        <f>X36/26*$BC36*VLOOKUP(BT$4,DM_TI_LE!$A$5:$C$29,3,FALSE)</f>
        <v>0</v>
      </c>
      <c r="BU36" s="104">
        <f>Y36/26*$BC36*VLOOKUP(BU$4,DM_TI_LE!$A$5:$C$29,3,FALSE)</f>
        <v>0</v>
      </c>
      <c r="BV36" s="104">
        <f>Z36/26*$BC36*VLOOKUP(BV$4,DM_TI_LE!$A$5:$C$29,3,FALSE)</f>
        <v>0</v>
      </c>
      <c r="BW36" s="104">
        <f>AA36/26*$BC36*VLOOKUP(BW$4,DM_TI_LE!$A$5:$C$29,3,FALSE)</f>
        <v>0</v>
      </c>
      <c r="BX36" s="104">
        <f>AB36/26*$BC36*VLOOKUP(BX$4,DM_TI_LE!$A$5:$C$29,3,FALSE)</f>
        <v>0</v>
      </c>
      <c r="BY36" s="104">
        <f>AC36/26*$BC36*VLOOKUP(BY$4,DM_TI_LE!$A$5:$C$29,3,FALSE)</f>
        <v>0</v>
      </c>
      <c r="BZ36" s="104">
        <f>AD36/26*$BC36*VLOOKUP(BZ$4,DM_TI_LE!$A$5:$C$29,3,FALSE)</f>
        <v>0</v>
      </c>
      <c r="CA36" s="273">
        <f t="shared" si="0"/>
        <v>0</v>
      </c>
      <c r="CB36" s="104"/>
      <c r="CC36" s="274">
        <f t="shared" si="1"/>
        <v>8100000</v>
      </c>
      <c r="CD36" s="138" t="str">
        <f>VLOOKUP(B36,GD_CHUNG!$B$5:$G$480,6,FALSE)</f>
        <v>HD3N</v>
      </c>
      <c r="CE36" s="275">
        <f>VLOOKUP(CD36,DM_TI_LE!$I$12:$J$16,2,FALSE)</f>
        <v>1</v>
      </c>
    </row>
    <row r="37" spans="1:83" ht="12.75" x14ac:dyDescent="0.2">
      <c r="A37" s="49">
        <v>33</v>
      </c>
      <c r="B37" s="50">
        <f>GD_CHUNG!B37</f>
        <v>12565</v>
      </c>
      <c r="C37" s="50" t="str">
        <f>GD_CHUNG!C37</f>
        <v>Vũ Trọng Nghĩa</v>
      </c>
      <c r="D37" s="50" t="str">
        <f>GD_CHUNG!D37</f>
        <v>NV Tài liệu và HDCX</v>
      </c>
      <c r="E37" s="268">
        <f>VLOOKUP(B37,GD_CHAM_CONG!$C$6:$BJ$997,60,FALSE)</f>
        <v>1</v>
      </c>
      <c r="F37" s="268">
        <f>VLOOKUP(B37,GD_LCD_HS_LNS!$B$4:$F$1000,5,FALSE)</f>
        <v>1.8</v>
      </c>
      <c r="G37" s="269">
        <f>VLOOKUP(B37,GD_CHAM_CONG!$C$6:$BD$468,36,FALSE)</f>
        <v>0</v>
      </c>
      <c r="H37" s="269">
        <f>VLOOKUP(B37,GD_CHAM_CONG!$C$6:$BD$997,37,FALSE)</f>
        <v>27</v>
      </c>
      <c r="I37" s="104">
        <f>VLOOKUP($B37,GD_CHAM_CONG!$C$6:$BF$997,38,FALSE)</f>
        <v>27</v>
      </c>
      <c r="J37" s="104">
        <f>VLOOKUP($B37,GD_CHAM_CONG!$C$6:$BF$997,39,FALSE)</f>
        <v>0</v>
      </c>
      <c r="K37" s="104">
        <f>VLOOKUP($B37,GD_CHAM_CONG!$C$6:$BF$997,40,FALSE)</f>
        <v>0</v>
      </c>
      <c r="L37" s="104">
        <f>VLOOKUP($B37,GD_CHAM_CONG!$C$6:$BF$997,41,FALSE)</f>
        <v>0</v>
      </c>
      <c r="M37" s="104">
        <f>VLOOKUP($B37,GD_CHAM_CONG!$C$6:$BF$997,42,FALSE)</f>
        <v>0</v>
      </c>
      <c r="N37" s="104">
        <f>VLOOKUP($B37,GD_CHAM_CONG!$C$6:$BF$997,43,FALSE)</f>
        <v>0</v>
      </c>
      <c r="O37" s="104">
        <f>VLOOKUP($B37,GD_CHAM_CONG!$C$6:$BF$997,44,FALSE)</f>
        <v>0</v>
      </c>
      <c r="P37" s="104">
        <f>VLOOKUP($B37,GD_CHAM_CONG!$C$6:$BF$997,45,FALSE)</f>
        <v>0</v>
      </c>
      <c r="Q37" s="104">
        <f>VLOOKUP($B37,GD_CHAM_CONG!$C$6:$BF$997,46,FALSE)</f>
        <v>0</v>
      </c>
      <c r="R37" s="104">
        <f>VLOOKUP($B37,GD_CHAM_CONG!$C$6:$BF$997,47,FALSE)</f>
        <v>0</v>
      </c>
      <c r="S37" s="104">
        <f>VLOOKUP($B37,GD_CHAM_CONG!$C$6:$BF$997,48,FALSE)</f>
        <v>0</v>
      </c>
      <c r="T37" s="104">
        <f>VLOOKUP($B37,GD_CHAM_CONG!$C$6:$BF$997,49,FALSE)</f>
        <v>0</v>
      </c>
      <c r="U37" s="104">
        <f>VLOOKUP($B37,GD_CHAM_CONG!$C$6:$BF$997,50,FALSE)</f>
        <v>0</v>
      </c>
      <c r="V37" s="104">
        <f>VLOOKUP($B37,GD_CHAM_CONG!$C$6:$BF$997,51,FALSE)</f>
        <v>0</v>
      </c>
      <c r="W37" s="104">
        <f>VLOOKUP($B37,GD_CHAM_CONG!$C$6:$BF$997,52,FALSE)</f>
        <v>0</v>
      </c>
      <c r="X37" s="104">
        <f>VLOOKUP($B37,GD_CHAM_CONG!$C$6:$BF$997,53,FALSE)</f>
        <v>0</v>
      </c>
      <c r="Y37" s="104">
        <f>VLOOKUP($B37,GD_CHAM_CONG!$C$6:$BF$997,54,FALSE)</f>
        <v>0</v>
      </c>
      <c r="Z37" s="104">
        <f>VLOOKUP($B37,GD_CHAM_CONG!$C$6:$BF$997,55,FALSE)</f>
        <v>0</v>
      </c>
      <c r="AA37" s="104">
        <f>VLOOKUP($B37,GD_CHAM_CONG!$C$6:$BF$997,56,FALSE)</f>
        <v>0</v>
      </c>
      <c r="AB37" s="104">
        <f>VLOOKUP($B37,GD_CHAM_CONG!$C$6:$BI$997,57,FALSE)</f>
        <v>0</v>
      </c>
      <c r="AC37" s="104">
        <f>VLOOKUP($B37,GD_CHAM_CONG!$C$6:$BI$997,58,FALSE)</f>
        <v>0</v>
      </c>
      <c r="AD37" s="104">
        <f>VLOOKUP($B37,GD_CHAM_CONG!$C$6:$BI$997,59,FALSE)</f>
        <v>0</v>
      </c>
      <c r="AE37" s="270">
        <f>I37/$H37*VLOOKUP(I$4,DM_TI_LE!$A$5:$B$30,2,FALSE)</f>
        <v>1</v>
      </c>
      <c r="AF37" s="270">
        <f>J37/$H37*VLOOKUP(J$4,DM_TI_LE!$A$5:$B$30,2,FALSE)</f>
        <v>0</v>
      </c>
      <c r="AG37" s="270">
        <f>K37/$H37*VLOOKUP(K$4,DM_TI_LE!$A$5:$B$30,2,FALSE)</f>
        <v>0</v>
      </c>
      <c r="AH37" s="270">
        <f>L37/$H37*VLOOKUP(L$4,DM_TI_LE!$A$5:$B$30,2,FALSE)</f>
        <v>0</v>
      </c>
      <c r="AI37" s="270">
        <f>M37/$H37*VLOOKUP(M$4,DM_TI_LE!$A$5:$B$30,2,FALSE)</f>
        <v>0</v>
      </c>
      <c r="AJ37" s="270">
        <f>N37/$H37*VLOOKUP(N$4,DM_TI_LE!$A$5:$B$30,2,FALSE)</f>
        <v>0</v>
      </c>
      <c r="AK37" s="270">
        <f>O37/$H37*VLOOKUP(O$4,DM_TI_LE!$A$5:$B$30,2,FALSE)</f>
        <v>0</v>
      </c>
      <c r="AL37" s="270">
        <f>P37/$H37*VLOOKUP(P$4,DM_TI_LE!$A$5:$B$30,2,FALSE)</f>
        <v>0</v>
      </c>
      <c r="AM37" s="270">
        <f>Q37/$H37*VLOOKUP(Q$4,DM_TI_LE!$A$5:$B$30,2,FALSE)</f>
        <v>0</v>
      </c>
      <c r="AN37" s="270">
        <f>R37/$H37*VLOOKUP(R$4,DM_TI_LE!$A$5:$B$30,2,FALSE)</f>
        <v>0</v>
      </c>
      <c r="AO37" s="270">
        <f>S37/$H37*VLOOKUP(S$4,DM_TI_LE!$A$5:$B$30,2,FALSE)</f>
        <v>0</v>
      </c>
      <c r="AP37" s="270">
        <f>T37/$H37*VLOOKUP(T$4,DM_TI_LE!$A$5:$B$30,2,FALSE)</f>
        <v>0</v>
      </c>
      <c r="AQ37" s="270">
        <f>U37/$H37*VLOOKUP(U$4,DM_TI_LE!$A$5:$B$30,2,FALSE)</f>
        <v>0</v>
      </c>
      <c r="AR37" s="270">
        <f>V37/$H37*VLOOKUP(V$4,DM_TI_LE!$A$5:$B$30,2,FALSE)</f>
        <v>0</v>
      </c>
      <c r="AS37" s="270">
        <f>W37/$H37*VLOOKUP(W$4,DM_TI_LE!$A$5:$B$30,2,FALSE)</f>
        <v>0</v>
      </c>
      <c r="AT37" s="270">
        <f>X37/$H37*VLOOKUP(X$4,DM_TI_LE!$A$5:$B$30,2,FALSE)</f>
        <v>0</v>
      </c>
      <c r="AU37" s="270">
        <f>Y37/$H37*VLOOKUP(Y$4,DM_TI_LE!$A$5:$B$30,2,FALSE)</f>
        <v>0</v>
      </c>
      <c r="AV37" s="270">
        <f>Z37/$H37*VLOOKUP(Z$4,DM_TI_LE!$A$5:$B$30,2,FALSE)</f>
        <v>0</v>
      </c>
      <c r="AW37" s="270">
        <f>AA37/$H37*VLOOKUP(AA$4,DM_TI_LE!$A$5:$B$30,2,FALSE)</f>
        <v>0</v>
      </c>
      <c r="AX37" s="270">
        <f>AB37/$H37*VLOOKUP(AB$4,DM_TI_LE!$A$5:$B$30,2,FALSE)</f>
        <v>0</v>
      </c>
      <c r="AY37" s="270">
        <f>AC37/$H37*VLOOKUP(AC$4,DM_TI_LE!$A$5:$B$30,2,FALSE)</f>
        <v>0</v>
      </c>
      <c r="AZ37" s="270">
        <f>AD37/$H37*VLOOKUP(AD$4,DM_TI_LE!$A$5:$B$30,2,FALSE)</f>
        <v>0</v>
      </c>
      <c r="BA37" s="284">
        <f>IF(CD37="HDHV",DM_TI_LE!$K$12*I37, SUM(AE37:AW37)*F37*E37*DM_HE_SO_LUONG_NS!$D$1*CE37)</f>
        <v>8100000</v>
      </c>
      <c r="BB37" s="104"/>
      <c r="BC37" s="110">
        <f>VLOOKUP(B37,GD_LCD_HS_LNS!$B$4:$E$1000,4,FALSE)</f>
        <v>3972000</v>
      </c>
      <c r="BD37" s="104"/>
      <c r="BE37" s="104">
        <f>I37/26*$BC37*VLOOKUP(BE$4,DM_TI_LE!$A$5:$C$29,3,FALSE)</f>
        <v>0</v>
      </c>
      <c r="BF37" s="104">
        <f>J37/26*$BC37*VLOOKUP(BF$4,DM_TI_LE!$A$5:$C$29,3,FALSE)</f>
        <v>0</v>
      </c>
      <c r="BG37" s="104">
        <f>K37/26*$BC37*VLOOKUP(BG$4,DM_TI_LE!$A$5:$C$29,3,FALSE)</f>
        <v>0</v>
      </c>
      <c r="BH37" s="104">
        <f>L37/26*$BC37*VLOOKUP(BH$4,DM_TI_LE!$A$5:$C$29,3,FALSE)</f>
        <v>0</v>
      </c>
      <c r="BI37" s="104">
        <f>M37/26*$BC37*VLOOKUP(BI$4,DM_TI_LE!$A$5:$C$29,3,FALSE)</f>
        <v>0</v>
      </c>
      <c r="BJ37" s="104">
        <f>N37/26*$BC37*VLOOKUP(BJ$4,DM_TI_LE!$A$5:$C$29,3,FALSE)</f>
        <v>0</v>
      </c>
      <c r="BK37" s="104">
        <f>O37/26*$BC37*VLOOKUP(BK$4,DM_TI_LE!$A$5:$C$29,3,FALSE)</f>
        <v>0</v>
      </c>
      <c r="BL37" s="104">
        <f>P37/26*$BC37*VLOOKUP(BL$4,DM_TI_LE!$A$5:$C$29,3,FALSE)</f>
        <v>0</v>
      </c>
      <c r="BM37" s="104">
        <f>Q37/26*$BC37*VLOOKUP(BM$4,DM_TI_LE!$A$5:$C$29,3,FALSE)</f>
        <v>0</v>
      </c>
      <c r="BN37" s="104">
        <f>R37/26*$BC37*VLOOKUP(BN$4,DM_TI_LE!$A$5:$C$29,3,FALSE)</f>
        <v>0</v>
      </c>
      <c r="BO37" s="104">
        <f>S37/26*$BC37*VLOOKUP(BO$4,DM_TI_LE!$A$5:$C$29,3,FALSE)</f>
        <v>0</v>
      </c>
      <c r="BP37" s="104">
        <f>T37/26*$BC37*VLOOKUP(BP$4,DM_TI_LE!$A$5:$C$29,3,FALSE)</f>
        <v>0</v>
      </c>
      <c r="BQ37" s="104">
        <f>U37/26*$BC37*VLOOKUP(BQ$4,DM_TI_LE!$A$5:$C$29,3,FALSE)</f>
        <v>0</v>
      </c>
      <c r="BR37" s="104">
        <f>V37/26*$BC37*VLOOKUP(BR$4,DM_TI_LE!$A$5:$C$29,3,FALSE)</f>
        <v>0</v>
      </c>
      <c r="BS37" s="104">
        <f>W37/26*$BC37*VLOOKUP(BS$4,DM_TI_LE!$A$5:$C$29,3,FALSE)</f>
        <v>0</v>
      </c>
      <c r="BT37" s="104">
        <f>X37/26*$BC37*VLOOKUP(BT$4,DM_TI_LE!$A$5:$C$29,3,FALSE)</f>
        <v>0</v>
      </c>
      <c r="BU37" s="104">
        <f>Y37/26*$BC37*VLOOKUP(BU$4,DM_TI_LE!$A$5:$C$29,3,FALSE)</f>
        <v>0</v>
      </c>
      <c r="BV37" s="104">
        <f>Z37/26*$BC37*VLOOKUP(BV$4,DM_TI_LE!$A$5:$C$29,3,FALSE)</f>
        <v>0</v>
      </c>
      <c r="BW37" s="104">
        <f>AA37/26*$BC37*VLOOKUP(BW$4,DM_TI_LE!$A$5:$C$29,3,FALSE)</f>
        <v>0</v>
      </c>
      <c r="BX37" s="104">
        <f>AB37/26*$BC37*VLOOKUP(BX$4,DM_TI_LE!$A$5:$C$29,3,FALSE)</f>
        <v>0</v>
      </c>
      <c r="BY37" s="104">
        <f>AC37/26*$BC37*VLOOKUP(BY$4,DM_TI_LE!$A$5:$C$29,3,FALSE)</f>
        <v>0</v>
      </c>
      <c r="BZ37" s="104">
        <f>AD37/26*$BC37*VLOOKUP(BZ$4,DM_TI_LE!$A$5:$C$29,3,FALSE)</f>
        <v>0</v>
      </c>
      <c r="CA37" s="273">
        <f t="shared" si="0"/>
        <v>0</v>
      </c>
      <c r="CB37" s="104"/>
      <c r="CC37" s="274">
        <f t="shared" si="1"/>
        <v>8100000</v>
      </c>
      <c r="CD37" s="138" t="str">
        <f>VLOOKUP(B37,GD_CHUNG!$B$5:$G$480,6,FALSE)</f>
        <v>HD3N</v>
      </c>
      <c r="CE37" s="275">
        <f>VLOOKUP(CD37,DM_TI_LE!$I$12:$J$16,2,FALSE)</f>
        <v>1</v>
      </c>
    </row>
    <row r="38" spans="1:83" ht="12.75" x14ac:dyDescent="0.2">
      <c r="A38" s="49">
        <v>34</v>
      </c>
      <c r="B38" s="50">
        <f>GD_CHUNG!B38</f>
        <v>12566</v>
      </c>
      <c r="C38" s="50" t="str">
        <f>GD_CHUNG!C38</f>
        <v>Hoàng Duy Thái</v>
      </c>
      <c r="D38" s="50" t="str">
        <f>GD_CHUNG!D38</f>
        <v>NV Tài liệu và HDCX</v>
      </c>
      <c r="E38" s="268">
        <f>VLOOKUP(B38,GD_CHAM_CONG!$C$6:$BJ$997,60,FALSE)</f>
        <v>1</v>
      </c>
      <c r="F38" s="268">
        <f>VLOOKUP(B38,GD_LCD_HS_LNS!$B$4:$F$1000,5,FALSE)</f>
        <v>1.8</v>
      </c>
      <c r="G38" s="269">
        <f>VLOOKUP(B38,GD_CHAM_CONG!$C$6:$BD$468,36,FALSE)</f>
        <v>0</v>
      </c>
      <c r="H38" s="269">
        <f>VLOOKUP(B38,GD_CHAM_CONG!$C$6:$BD$997,37,FALSE)</f>
        <v>27</v>
      </c>
      <c r="I38" s="104">
        <f>VLOOKUP($B38,GD_CHAM_CONG!$C$6:$BF$997,38,FALSE)</f>
        <v>27</v>
      </c>
      <c r="J38" s="104">
        <f>VLOOKUP($B38,GD_CHAM_CONG!$C$6:$BF$997,39,FALSE)</f>
        <v>0</v>
      </c>
      <c r="K38" s="104">
        <f>VLOOKUP($B38,GD_CHAM_CONG!$C$6:$BF$997,40,FALSE)</f>
        <v>0</v>
      </c>
      <c r="L38" s="104">
        <f>VLOOKUP($B38,GD_CHAM_CONG!$C$6:$BF$997,41,FALSE)</f>
        <v>0</v>
      </c>
      <c r="M38" s="104">
        <f>VLOOKUP($B38,GD_CHAM_CONG!$C$6:$BF$997,42,FALSE)</f>
        <v>0</v>
      </c>
      <c r="N38" s="104">
        <f>VLOOKUP($B38,GD_CHAM_CONG!$C$6:$BF$997,43,FALSE)</f>
        <v>0</v>
      </c>
      <c r="O38" s="104">
        <f>VLOOKUP($B38,GD_CHAM_CONG!$C$6:$BF$997,44,FALSE)</f>
        <v>0</v>
      </c>
      <c r="P38" s="104">
        <f>VLOOKUP($B38,GD_CHAM_CONG!$C$6:$BF$997,45,FALSE)</f>
        <v>0</v>
      </c>
      <c r="Q38" s="104">
        <f>VLOOKUP($B38,GD_CHAM_CONG!$C$6:$BF$997,46,FALSE)</f>
        <v>0</v>
      </c>
      <c r="R38" s="104">
        <f>VLOOKUP($B38,GD_CHAM_CONG!$C$6:$BF$997,47,FALSE)</f>
        <v>0</v>
      </c>
      <c r="S38" s="104">
        <f>VLOOKUP($B38,GD_CHAM_CONG!$C$6:$BF$997,48,FALSE)</f>
        <v>0</v>
      </c>
      <c r="T38" s="104">
        <f>VLOOKUP($B38,GD_CHAM_CONG!$C$6:$BF$997,49,FALSE)</f>
        <v>0</v>
      </c>
      <c r="U38" s="104">
        <f>VLOOKUP($B38,GD_CHAM_CONG!$C$6:$BF$997,50,FALSE)</f>
        <v>0</v>
      </c>
      <c r="V38" s="104">
        <f>VLOOKUP($B38,GD_CHAM_CONG!$C$6:$BF$997,51,FALSE)</f>
        <v>0</v>
      </c>
      <c r="W38" s="104">
        <f>VLOOKUP($B38,GD_CHAM_CONG!$C$6:$BF$997,52,FALSE)</f>
        <v>0</v>
      </c>
      <c r="X38" s="104">
        <f>VLOOKUP($B38,GD_CHAM_CONG!$C$6:$BF$997,53,FALSE)</f>
        <v>0</v>
      </c>
      <c r="Y38" s="104">
        <f>VLOOKUP($B38,GD_CHAM_CONG!$C$6:$BF$997,54,FALSE)</f>
        <v>0</v>
      </c>
      <c r="Z38" s="104">
        <f>VLOOKUP($B38,GD_CHAM_CONG!$C$6:$BF$997,55,FALSE)</f>
        <v>0</v>
      </c>
      <c r="AA38" s="104">
        <f>VLOOKUP($B38,GD_CHAM_CONG!$C$6:$BF$997,56,FALSE)</f>
        <v>0</v>
      </c>
      <c r="AB38" s="104">
        <f>VLOOKUP($B38,GD_CHAM_CONG!$C$6:$BI$997,57,FALSE)</f>
        <v>0</v>
      </c>
      <c r="AC38" s="104">
        <f>VLOOKUP($B38,GD_CHAM_CONG!$C$6:$BI$997,58,FALSE)</f>
        <v>0</v>
      </c>
      <c r="AD38" s="104">
        <f>VLOOKUP($B38,GD_CHAM_CONG!$C$6:$BI$997,59,FALSE)</f>
        <v>0</v>
      </c>
      <c r="AE38" s="270">
        <f>I38/$H38*VLOOKUP(I$4,DM_TI_LE!$A$5:$B$30,2,FALSE)</f>
        <v>1</v>
      </c>
      <c r="AF38" s="270">
        <f>J38/$H38*VLOOKUP(J$4,DM_TI_LE!$A$5:$B$30,2,FALSE)</f>
        <v>0</v>
      </c>
      <c r="AG38" s="270">
        <f>K38/$H38*VLOOKUP(K$4,DM_TI_LE!$A$5:$B$30,2,FALSE)</f>
        <v>0</v>
      </c>
      <c r="AH38" s="270">
        <f>L38/$H38*VLOOKUP(L$4,DM_TI_LE!$A$5:$B$30,2,FALSE)</f>
        <v>0</v>
      </c>
      <c r="AI38" s="270">
        <f>M38/$H38*VLOOKUP(M$4,DM_TI_LE!$A$5:$B$30,2,FALSE)</f>
        <v>0</v>
      </c>
      <c r="AJ38" s="270">
        <f>N38/$H38*VLOOKUP(N$4,DM_TI_LE!$A$5:$B$30,2,FALSE)</f>
        <v>0</v>
      </c>
      <c r="AK38" s="270">
        <f>O38/$H38*VLOOKUP(O$4,DM_TI_LE!$A$5:$B$30,2,FALSE)</f>
        <v>0</v>
      </c>
      <c r="AL38" s="270">
        <f>P38/$H38*VLOOKUP(P$4,DM_TI_LE!$A$5:$B$30,2,FALSE)</f>
        <v>0</v>
      </c>
      <c r="AM38" s="270">
        <f>Q38/$H38*VLOOKUP(Q$4,DM_TI_LE!$A$5:$B$30,2,FALSE)</f>
        <v>0</v>
      </c>
      <c r="AN38" s="270">
        <f>R38/$H38*VLOOKUP(R$4,DM_TI_LE!$A$5:$B$30,2,FALSE)</f>
        <v>0</v>
      </c>
      <c r="AO38" s="270">
        <f>S38/$H38*VLOOKUP(S$4,DM_TI_LE!$A$5:$B$30,2,FALSE)</f>
        <v>0</v>
      </c>
      <c r="AP38" s="270">
        <f>T38/$H38*VLOOKUP(T$4,DM_TI_LE!$A$5:$B$30,2,FALSE)</f>
        <v>0</v>
      </c>
      <c r="AQ38" s="270">
        <f>U38/$H38*VLOOKUP(U$4,DM_TI_LE!$A$5:$B$30,2,FALSE)</f>
        <v>0</v>
      </c>
      <c r="AR38" s="270">
        <f>V38/$H38*VLOOKUP(V$4,DM_TI_LE!$A$5:$B$30,2,FALSE)</f>
        <v>0</v>
      </c>
      <c r="AS38" s="270">
        <f>W38/$H38*VLOOKUP(W$4,DM_TI_LE!$A$5:$B$30,2,FALSE)</f>
        <v>0</v>
      </c>
      <c r="AT38" s="270">
        <f>X38/$H38*VLOOKUP(X$4,DM_TI_LE!$A$5:$B$30,2,FALSE)</f>
        <v>0</v>
      </c>
      <c r="AU38" s="270">
        <f>Y38/$H38*VLOOKUP(Y$4,DM_TI_LE!$A$5:$B$30,2,FALSE)</f>
        <v>0</v>
      </c>
      <c r="AV38" s="270">
        <f>Z38/$H38*VLOOKUP(Z$4,DM_TI_LE!$A$5:$B$30,2,FALSE)</f>
        <v>0</v>
      </c>
      <c r="AW38" s="270">
        <f>AA38/$H38*VLOOKUP(AA$4,DM_TI_LE!$A$5:$B$30,2,FALSE)</f>
        <v>0</v>
      </c>
      <c r="AX38" s="270">
        <f>AB38/$H38*VLOOKUP(AB$4,DM_TI_LE!$A$5:$B$30,2,FALSE)</f>
        <v>0</v>
      </c>
      <c r="AY38" s="270">
        <f>AC38/$H38*VLOOKUP(AC$4,DM_TI_LE!$A$5:$B$30,2,FALSE)</f>
        <v>0</v>
      </c>
      <c r="AZ38" s="270">
        <f>AD38/$H38*VLOOKUP(AD$4,DM_TI_LE!$A$5:$B$30,2,FALSE)</f>
        <v>0</v>
      </c>
      <c r="BA38" s="284">
        <f>IF(CD38="HDHV",DM_TI_LE!$K$12*I38, SUM(AE38:AW38)*F38*E38*DM_HE_SO_LUONG_NS!$D$1*CE38)</f>
        <v>8100000</v>
      </c>
      <c r="BB38" s="104"/>
      <c r="BC38" s="110">
        <f>VLOOKUP(B38,GD_LCD_HS_LNS!$B$4:$E$1000,4,FALSE)</f>
        <v>3972000</v>
      </c>
      <c r="BD38" s="104"/>
      <c r="BE38" s="104">
        <f>I38/26*$BC38*VLOOKUP(BE$4,DM_TI_LE!$A$5:$C$29,3,FALSE)</f>
        <v>0</v>
      </c>
      <c r="BF38" s="104">
        <f>J38/26*$BC38*VLOOKUP(BF$4,DM_TI_LE!$A$5:$C$29,3,FALSE)</f>
        <v>0</v>
      </c>
      <c r="BG38" s="104">
        <f>K38/26*$BC38*VLOOKUP(BG$4,DM_TI_LE!$A$5:$C$29,3,FALSE)</f>
        <v>0</v>
      </c>
      <c r="BH38" s="104">
        <f>L38/26*$BC38*VLOOKUP(BH$4,DM_TI_LE!$A$5:$C$29,3,FALSE)</f>
        <v>0</v>
      </c>
      <c r="BI38" s="104">
        <f>M38/26*$BC38*VLOOKUP(BI$4,DM_TI_LE!$A$5:$C$29,3,FALSE)</f>
        <v>0</v>
      </c>
      <c r="BJ38" s="104">
        <f>N38/26*$BC38*VLOOKUP(BJ$4,DM_TI_LE!$A$5:$C$29,3,FALSE)</f>
        <v>0</v>
      </c>
      <c r="BK38" s="104">
        <f>O38/26*$BC38*VLOOKUP(BK$4,DM_TI_LE!$A$5:$C$29,3,FALSE)</f>
        <v>0</v>
      </c>
      <c r="BL38" s="104">
        <f>P38/26*$BC38*VLOOKUP(BL$4,DM_TI_LE!$A$5:$C$29,3,FALSE)</f>
        <v>0</v>
      </c>
      <c r="BM38" s="104">
        <f>Q38/26*$BC38*VLOOKUP(BM$4,DM_TI_LE!$A$5:$C$29,3,FALSE)</f>
        <v>0</v>
      </c>
      <c r="BN38" s="104">
        <f>R38/26*$BC38*VLOOKUP(BN$4,DM_TI_LE!$A$5:$C$29,3,FALSE)</f>
        <v>0</v>
      </c>
      <c r="BO38" s="104">
        <f>S38/26*$BC38*VLOOKUP(BO$4,DM_TI_LE!$A$5:$C$29,3,FALSE)</f>
        <v>0</v>
      </c>
      <c r="BP38" s="104">
        <f>T38/26*$BC38*VLOOKUP(BP$4,DM_TI_LE!$A$5:$C$29,3,FALSE)</f>
        <v>0</v>
      </c>
      <c r="BQ38" s="104">
        <f>U38/26*$BC38*VLOOKUP(BQ$4,DM_TI_LE!$A$5:$C$29,3,FALSE)</f>
        <v>0</v>
      </c>
      <c r="BR38" s="104">
        <f>V38/26*$BC38*VLOOKUP(BR$4,DM_TI_LE!$A$5:$C$29,3,FALSE)</f>
        <v>0</v>
      </c>
      <c r="BS38" s="104">
        <f>W38/26*$BC38*VLOOKUP(BS$4,DM_TI_LE!$A$5:$C$29,3,FALSE)</f>
        <v>0</v>
      </c>
      <c r="BT38" s="104">
        <f>X38/26*$BC38*VLOOKUP(BT$4,DM_TI_LE!$A$5:$C$29,3,FALSE)</f>
        <v>0</v>
      </c>
      <c r="BU38" s="104">
        <f>Y38/26*$BC38*VLOOKUP(BU$4,DM_TI_LE!$A$5:$C$29,3,FALSE)</f>
        <v>0</v>
      </c>
      <c r="BV38" s="104">
        <f>Z38/26*$BC38*VLOOKUP(BV$4,DM_TI_LE!$A$5:$C$29,3,FALSE)</f>
        <v>0</v>
      </c>
      <c r="BW38" s="104">
        <f>AA38/26*$BC38*VLOOKUP(BW$4,DM_TI_LE!$A$5:$C$29,3,FALSE)</f>
        <v>0</v>
      </c>
      <c r="BX38" s="104">
        <f>AB38/26*$BC38*VLOOKUP(BX$4,DM_TI_LE!$A$5:$C$29,3,FALSE)</f>
        <v>0</v>
      </c>
      <c r="BY38" s="104">
        <f>AC38/26*$BC38*VLOOKUP(BY$4,DM_TI_LE!$A$5:$C$29,3,FALSE)</f>
        <v>0</v>
      </c>
      <c r="BZ38" s="104">
        <f>AD38/26*$BC38*VLOOKUP(BZ$4,DM_TI_LE!$A$5:$C$29,3,FALSE)</f>
        <v>0</v>
      </c>
      <c r="CA38" s="273">
        <f t="shared" si="0"/>
        <v>0</v>
      </c>
      <c r="CB38" s="104"/>
      <c r="CC38" s="274">
        <f t="shared" si="1"/>
        <v>8100000</v>
      </c>
      <c r="CD38" s="138" t="str">
        <f>VLOOKUP(B38,GD_CHUNG!$B$5:$G$480,6,FALSE)</f>
        <v>HD3N</v>
      </c>
      <c r="CE38" s="275">
        <f>VLOOKUP(CD38,DM_TI_LE!$I$12:$J$16,2,FALSE)</f>
        <v>1</v>
      </c>
    </row>
    <row r="39" spans="1:83" ht="12.75" x14ac:dyDescent="0.2">
      <c r="A39" s="49">
        <v>35</v>
      </c>
      <c r="B39" s="50">
        <f>GD_CHUNG!B39</f>
        <v>13356</v>
      </c>
      <c r="C39" s="50" t="str">
        <f>GD_CHUNG!C39</f>
        <v>Trần Anh Sơn</v>
      </c>
      <c r="D39" s="50" t="str">
        <f>GD_CHUNG!D39</f>
        <v>NV Tài liệu và HDCX</v>
      </c>
      <c r="E39" s="268">
        <f>VLOOKUP(B39,GD_CHAM_CONG!$C$6:$BJ$997,60,FALSE)</f>
        <v>1.05</v>
      </c>
      <c r="F39" s="268">
        <f>VLOOKUP(B39,GD_LCD_HS_LNS!$B$4:$F$1000,5,FALSE)</f>
        <v>1.8</v>
      </c>
      <c r="G39" s="269">
        <f>VLOOKUP(B39,GD_CHAM_CONG!$C$6:$BD$468,36,FALSE)</f>
        <v>0</v>
      </c>
      <c r="H39" s="269">
        <f>VLOOKUP(B39,GD_CHAM_CONG!$C$6:$BD$997,37,FALSE)</f>
        <v>27</v>
      </c>
      <c r="I39" s="104">
        <f>VLOOKUP($B39,GD_CHAM_CONG!$C$6:$BF$997,38,FALSE)</f>
        <v>27</v>
      </c>
      <c r="J39" s="104">
        <f>VLOOKUP($B39,GD_CHAM_CONG!$C$6:$BF$997,39,FALSE)</f>
        <v>0</v>
      </c>
      <c r="K39" s="104">
        <f>VLOOKUP($B39,GD_CHAM_CONG!$C$6:$BF$997,40,FALSE)</f>
        <v>0</v>
      </c>
      <c r="L39" s="104">
        <f>VLOOKUP($B39,GD_CHAM_CONG!$C$6:$BF$997,41,FALSE)</f>
        <v>0</v>
      </c>
      <c r="M39" s="104">
        <f>VLOOKUP($B39,GD_CHAM_CONG!$C$6:$BF$997,42,FALSE)</f>
        <v>0</v>
      </c>
      <c r="N39" s="104">
        <f>VLOOKUP($B39,GD_CHAM_CONG!$C$6:$BF$997,43,FALSE)</f>
        <v>0</v>
      </c>
      <c r="O39" s="104">
        <f>VLOOKUP($B39,GD_CHAM_CONG!$C$6:$BF$997,44,FALSE)</f>
        <v>0</v>
      </c>
      <c r="P39" s="104">
        <f>VLOOKUP($B39,GD_CHAM_CONG!$C$6:$BF$997,45,FALSE)</f>
        <v>0</v>
      </c>
      <c r="Q39" s="104">
        <f>VLOOKUP($B39,GD_CHAM_CONG!$C$6:$BF$997,46,FALSE)</f>
        <v>0</v>
      </c>
      <c r="R39" s="104">
        <f>VLOOKUP($B39,GD_CHAM_CONG!$C$6:$BF$997,47,FALSE)</f>
        <v>0</v>
      </c>
      <c r="S39" s="104">
        <f>VLOOKUP($B39,GD_CHAM_CONG!$C$6:$BF$997,48,FALSE)</f>
        <v>0</v>
      </c>
      <c r="T39" s="104">
        <f>VLOOKUP($B39,GD_CHAM_CONG!$C$6:$BF$997,49,FALSE)</f>
        <v>0</v>
      </c>
      <c r="U39" s="104">
        <f>VLOOKUP($B39,GD_CHAM_CONG!$C$6:$BF$997,50,FALSE)</f>
        <v>0</v>
      </c>
      <c r="V39" s="104">
        <f>VLOOKUP($B39,GD_CHAM_CONG!$C$6:$BF$997,51,FALSE)</f>
        <v>0</v>
      </c>
      <c r="W39" s="104">
        <f>VLOOKUP($B39,GD_CHAM_CONG!$C$6:$BF$997,52,FALSE)</f>
        <v>0</v>
      </c>
      <c r="X39" s="104">
        <f>VLOOKUP($B39,GD_CHAM_CONG!$C$6:$BF$997,53,FALSE)</f>
        <v>0</v>
      </c>
      <c r="Y39" s="104">
        <f>VLOOKUP($B39,GD_CHAM_CONG!$C$6:$BF$997,54,FALSE)</f>
        <v>0</v>
      </c>
      <c r="Z39" s="104">
        <f>VLOOKUP($B39,GD_CHAM_CONG!$C$6:$BF$997,55,FALSE)</f>
        <v>0</v>
      </c>
      <c r="AA39" s="104">
        <f>VLOOKUP($B39,GD_CHAM_CONG!$C$6:$BF$997,56,FALSE)</f>
        <v>0</v>
      </c>
      <c r="AB39" s="104">
        <f>VLOOKUP($B39,GD_CHAM_CONG!$C$6:$BI$997,57,FALSE)</f>
        <v>0</v>
      </c>
      <c r="AC39" s="104">
        <f>VLOOKUP($B39,GD_CHAM_CONG!$C$6:$BI$997,58,FALSE)</f>
        <v>0</v>
      </c>
      <c r="AD39" s="104">
        <f>VLOOKUP($B39,GD_CHAM_CONG!$C$6:$BI$997,59,FALSE)</f>
        <v>0</v>
      </c>
      <c r="AE39" s="270">
        <f>I39/$H39*VLOOKUP(I$4,DM_TI_LE!$A$5:$B$30,2,FALSE)</f>
        <v>1</v>
      </c>
      <c r="AF39" s="270">
        <f>J39/$H39*VLOOKUP(J$4,DM_TI_LE!$A$5:$B$30,2,FALSE)</f>
        <v>0</v>
      </c>
      <c r="AG39" s="270">
        <f>K39/$H39*VLOOKUP(K$4,DM_TI_LE!$A$5:$B$30,2,FALSE)</f>
        <v>0</v>
      </c>
      <c r="AH39" s="270">
        <f>L39/$H39*VLOOKUP(L$4,DM_TI_LE!$A$5:$B$30,2,FALSE)</f>
        <v>0</v>
      </c>
      <c r="AI39" s="270">
        <f>M39/$H39*VLOOKUP(M$4,DM_TI_LE!$A$5:$B$30,2,FALSE)</f>
        <v>0</v>
      </c>
      <c r="AJ39" s="270">
        <f>N39/$H39*VLOOKUP(N$4,DM_TI_LE!$A$5:$B$30,2,FALSE)</f>
        <v>0</v>
      </c>
      <c r="AK39" s="270">
        <f>O39/$H39*VLOOKUP(O$4,DM_TI_LE!$A$5:$B$30,2,FALSE)</f>
        <v>0</v>
      </c>
      <c r="AL39" s="270">
        <f>P39/$H39*VLOOKUP(P$4,DM_TI_LE!$A$5:$B$30,2,FALSE)</f>
        <v>0</v>
      </c>
      <c r="AM39" s="270">
        <f>Q39/$H39*VLOOKUP(Q$4,DM_TI_LE!$A$5:$B$30,2,FALSE)</f>
        <v>0</v>
      </c>
      <c r="AN39" s="270">
        <f>R39/$H39*VLOOKUP(R$4,DM_TI_LE!$A$5:$B$30,2,FALSE)</f>
        <v>0</v>
      </c>
      <c r="AO39" s="270">
        <f>S39/$H39*VLOOKUP(S$4,DM_TI_LE!$A$5:$B$30,2,FALSE)</f>
        <v>0</v>
      </c>
      <c r="AP39" s="270">
        <f>T39/$H39*VLOOKUP(T$4,DM_TI_LE!$A$5:$B$30,2,FALSE)</f>
        <v>0</v>
      </c>
      <c r="AQ39" s="270">
        <f>U39/$H39*VLOOKUP(U$4,DM_TI_LE!$A$5:$B$30,2,FALSE)</f>
        <v>0</v>
      </c>
      <c r="AR39" s="270">
        <f>V39/$H39*VLOOKUP(V$4,DM_TI_LE!$A$5:$B$30,2,FALSE)</f>
        <v>0</v>
      </c>
      <c r="AS39" s="270">
        <f>W39/$H39*VLOOKUP(W$4,DM_TI_LE!$A$5:$B$30,2,FALSE)</f>
        <v>0</v>
      </c>
      <c r="AT39" s="270">
        <f>X39/$H39*VLOOKUP(X$4,DM_TI_LE!$A$5:$B$30,2,FALSE)</f>
        <v>0</v>
      </c>
      <c r="AU39" s="270">
        <f>Y39/$H39*VLOOKUP(Y$4,DM_TI_LE!$A$5:$B$30,2,FALSE)</f>
        <v>0</v>
      </c>
      <c r="AV39" s="270">
        <f>Z39/$H39*VLOOKUP(Z$4,DM_TI_LE!$A$5:$B$30,2,FALSE)</f>
        <v>0</v>
      </c>
      <c r="AW39" s="270">
        <f>AA39/$H39*VLOOKUP(AA$4,DM_TI_LE!$A$5:$B$30,2,FALSE)</f>
        <v>0</v>
      </c>
      <c r="AX39" s="270">
        <f>AB39/$H39*VLOOKUP(AB$4,DM_TI_LE!$A$5:$B$30,2,FALSE)</f>
        <v>0</v>
      </c>
      <c r="AY39" s="270">
        <f>AC39/$H39*VLOOKUP(AC$4,DM_TI_LE!$A$5:$B$30,2,FALSE)</f>
        <v>0</v>
      </c>
      <c r="AZ39" s="270">
        <f>AD39/$H39*VLOOKUP(AD$4,DM_TI_LE!$A$5:$B$30,2,FALSE)</f>
        <v>0</v>
      </c>
      <c r="BA39" s="284">
        <f>IF(CD39="HDHV",DM_TI_LE!$K$12*I39, SUM(AE39:AW39)*F39*E39*DM_HE_SO_LUONG_NS!$D$1*CE39)</f>
        <v>8505000</v>
      </c>
      <c r="BB39" s="104"/>
      <c r="BC39" s="110">
        <f>VLOOKUP(B39,GD_LCD_HS_LNS!$B$4:$E$1000,4,FALSE)</f>
        <v>3972000</v>
      </c>
      <c r="BD39" s="104"/>
      <c r="BE39" s="104">
        <f>I39/26*$BC39*VLOOKUP(BE$4,DM_TI_LE!$A$5:$C$29,3,FALSE)</f>
        <v>0</v>
      </c>
      <c r="BF39" s="104">
        <f>J39/26*$BC39*VLOOKUP(BF$4,DM_TI_LE!$A$5:$C$29,3,FALSE)</f>
        <v>0</v>
      </c>
      <c r="BG39" s="104">
        <f>K39/26*$BC39*VLOOKUP(BG$4,DM_TI_LE!$A$5:$C$29,3,FALSE)</f>
        <v>0</v>
      </c>
      <c r="BH39" s="104">
        <f>L39/26*$BC39*VLOOKUP(BH$4,DM_TI_LE!$A$5:$C$29,3,FALSE)</f>
        <v>0</v>
      </c>
      <c r="BI39" s="104">
        <f>M39/26*$BC39*VLOOKUP(BI$4,DM_TI_LE!$A$5:$C$29,3,FALSE)</f>
        <v>0</v>
      </c>
      <c r="BJ39" s="104">
        <f>N39/26*$BC39*VLOOKUP(BJ$4,DM_TI_LE!$A$5:$C$29,3,FALSE)</f>
        <v>0</v>
      </c>
      <c r="BK39" s="104">
        <f>O39/26*$BC39*VLOOKUP(BK$4,DM_TI_LE!$A$5:$C$29,3,FALSE)</f>
        <v>0</v>
      </c>
      <c r="BL39" s="104">
        <f>P39/26*$BC39*VLOOKUP(BL$4,DM_TI_LE!$A$5:$C$29,3,FALSE)</f>
        <v>0</v>
      </c>
      <c r="BM39" s="104">
        <f>Q39/26*$BC39*VLOOKUP(BM$4,DM_TI_LE!$A$5:$C$29,3,FALSE)</f>
        <v>0</v>
      </c>
      <c r="BN39" s="104">
        <f>R39/26*$BC39*VLOOKUP(BN$4,DM_TI_LE!$A$5:$C$29,3,FALSE)</f>
        <v>0</v>
      </c>
      <c r="BO39" s="104">
        <f>S39/26*$BC39*VLOOKUP(BO$4,DM_TI_LE!$A$5:$C$29,3,FALSE)</f>
        <v>0</v>
      </c>
      <c r="BP39" s="104">
        <f>T39/26*$BC39*VLOOKUP(BP$4,DM_TI_LE!$A$5:$C$29,3,FALSE)</f>
        <v>0</v>
      </c>
      <c r="BQ39" s="104">
        <f>U39/26*$BC39*VLOOKUP(BQ$4,DM_TI_LE!$A$5:$C$29,3,FALSE)</f>
        <v>0</v>
      </c>
      <c r="BR39" s="104">
        <f>V39/26*$BC39*VLOOKUP(BR$4,DM_TI_LE!$A$5:$C$29,3,FALSE)</f>
        <v>0</v>
      </c>
      <c r="BS39" s="104">
        <f>W39/26*$BC39*VLOOKUP(BS$4,DM_TI_LE!$A$5:$C$29,3,FALSE)</f>
        <v>0</v>
      </c>
      <c r="BT39" s="104">
        <f>X39/26*$BC39*VLOOKUP(BT$4,DM_TI_LE!$A$5:$C$29,3,FALSE)</f>
        <v>0</v>
      </c>
      <c r="BU39" s="104">
        <f>Y39/26*$BC39*VLOOKUP(BU$4,DM_TI_LE!$A$5:$C$29,3,FALSE)</f>
        <v>0</v>
      </c>
      <c r="BV39" s="104">
        <f>Z39/26*$BC39*VLOOKUP(BV$4,DM_TI_LE!$A$5:$C$29,3,FALSE)</f>
        <v>0</v>
      </c>
      <c r="BW39" s="104">
        <f>AA39/26*$BC39*VLOOKUP(BW$4,DM_TI_LE!$A$5:$C$29,3,FALSE)</f>
        <v>0</v>
      </c>
      <c r="BX39" s="104">
        <f>AB39/26*$BC39*VLOOKUP(BX$4,DM_TI_LE!$A$5:$C$29,3,FALSE)</f>
        <v>0</v>
      </c>
      <c r="BY39" s="104">
        <f>AC39/26*$BC39*VLOOKUP(BY$4,DM_TI_LE!$A$5:$C$29,3,FALSE)</f>
        <v>0</v>
      </c>
      <c r="BZ39" s="104">
        <f>AD39/26*$BC39*VLOOKUP(BZ$4,DM_TI_LE!$A$5:$C$29,3,FALSE)</f>
        <v>0</v>
      </c>
      <c r="CA39" s="273">
        <f t="shared" si="0"/>
        <v>0</v>
      </c>
      <c r="CB39" s="104"/>
      <c r="CC39" s="274">
        <f t="shared" si="1"/>
        <v>8505000</v>
      </c>
      <c r="CD39" s="138" t="str">
        <f>VLOOKUP(B39,GD_CHUNG!$B$5:$G$480,6,FALSE)</f>
        <v>HD3N</v>
      </c>
      <c r="CE39" s="275">
        <f>VLOOKUP(CD39,DM_TI_LE!$I$12:$J$16,2,FALSE)</f>
        <v>1</v>
      </c>
    </row>
    <row r="40" spans="1:83" ht="12.75" x14ac:dyDescent="0.2">
      <c r="A40" s="49">
        <v>36</v>
      </c>
      <c r="B40" s="50">
        <f>GD_CHUNG!B40</f>
        <v>13357</v>
      </c>
      <c r="C40" s="50" t="str">
        <f>GD_CHUNG!C40</f>
        <v>Nguyễn Trường Giang</v>
      </c>
      <c r="D40" s="50" t="str">
        <f>GD_CHUNG!D40</f>
        <v>NV Tài liệu và HDCX</v>
      </c>
      <c r="E40" s="268">
        <f>VLOOKUP(B40,GD_CHAM_CONG!$C$6:$BJ$997,60,FALSE)</f>
        <v>1</v>
      </c>
      <c r="F40" s="268">
        <f>VLOOKUP(B40,GD_LCD_HS_LNS!$B$4:$F$1000,5,FALSE)</f>
        <v>1.8</v>
      </c>
      <c r="G40" s="269">
        <f>VLOOKUP(B40,GD_CHAM_CONG!$C$6:$BD$468,36,FALSE)</f>
        <v>0</v>
      </c>
      <c r="H40" s="269">
        <f>VLOOKUP(B40,GD_CHAM_CONG!$C$6:$BD$997,37,FALSE)</f>
        <v>27</v>
      </c>
      <c r="I40" s="104">
        <f>VLOOKUP($B40,GD_CHAM_CONG!$C$6:$BF$997,38,FALSE)</f>
        <v>27</v>
      </c>
      <c r="J40" s="104">
        <f>VLOOKUP($B40,GD_CHAM_CONG!$C$6:$BF$997,39,FALSE)</f>
        <v>0</v>
      </c>
      <c r="K40" s="104">
        <f>VLOOKUP($B40,GD_CHAM_CONG!$C$6:$BF$997,40,FALSE)</f>
        <v>0</v>
      </c>
      <c r="L40" s="104">
        <f>VLOOKUP($B40,GD_CHAM_CONG!$C$6:$BF$997,41,FALSE)</f>
        <v>0</v>
      </c>
      <c r="M40" s="104">
        <f>VLOOKUP($B40,GD_CHAM_CONG!$C$6:$BF$997,42,FALSE)</f>
        <v>0</v>
      </c>
      <c r="N40" s="104">
        <f>VLOOKUP($B40,GD_CHAM_CONG!$C$6:$BF$997,43,FALSE)</f>
        <v>0</v>
      </c>
      <c r="O40" s="104">
        <f>VLOOKUP($B40,GD_CHAM_CONG!$C$6:$BF$997,44,FALSE)</f>
        <v>0</v>
      </c>
      <c r="P40" s="104">
        <f>VLOOKUP($B40,GD_CHAM_CONG!$C$6:$BF$997,45,FALSE)</f>
        <v>0</v>
      </c>
      <c r="Q40" s="104">
        <f>VLOOKUP($B40,GD_CHAM_CONG!$C$6:$BF$997,46,FALSE)</f>
        <v>0</v>
      </c>
      <c r="R40" s="104">
        <f>VLOOKUP($B40,GD_CHAM_CONG!$C$6:$BF$997,47,FALSE)</f>
        <v>0</v>
      </c>
      <c r="S40" s="104">
        <f>VLOOKUP($B40,GD_CHAM_CONG!$C$6:$BF$997,48,FALSE)</f>
        <v>0</v>
      </c>
      <c r="T40" s="104">
        <f>VLOOKUP($B40,GD_CHAM_CONG!$C$6:$BF$997,49,FALSE)</f>
        <v>0</v>
      </c>
      <c r="U40" s="104">
        <f>VLOOKUP($B40,GD_CHAM_CONG!$C$6:$BF$997,50,FALSE)</f>
        <v>0</v>
      </c>
      <c r="V40" s="104">
        <f>VLOOKUP($B40,GD_CHAM_CONG!$C$6:$BF$997,51,FALSE)</f>
        <v>0</v>
      </c>
      <c r="W40" s="104">
        <f>VLOOKUP($B40,GD_CHAM_CONG!$C$6:$BF$997,52,FALSE)</f>
        <v>0</v>
      </c>
      <c r="X40" s="104">
        <f>VLOOKUP($B40,GD_CHAM_CONG!$C$6:$BF$997,53,FALSE)</f>
        <v>0</v>
      </c>
      <c r="Y40" s="104">
        <f>VLOOKUP($B40,GD_CHAM_CONG!$C$6:$BF$997,54,FALSE)</f>
        <v>0</v>
      </c>
      <c r="Z40" s="104">
        <f>VLOOKUP($B40,GD_CHAM_CONG!$C$6:$BF$997,55,FALSE)</f>
        <v>0</v>
      </c>
      <c r="AA40" s="104">
        <f>VLOOKUP($B40,GD_CHAM_CONG!$C$6:$BF$997,56,FALSE)</f>
        <v>0</v>
      </c>
      <c r="AB40" s="104">
        <f>VLOOKUP($B40,GD_CHAM_CONG!$C$6:$BI$997,57,FALSE)</f>
        <v>0</v>
      </c>
      <c r="AC40" s="104">
        <f>VLOOKUP($B40,GD_CHAM_CONG!$C$6:$BI$997,58,FALSE)</f>
        <v>0</v>
      </c>
      <c r="AD40" s="104">
        <f>VLOOKUP($B40,GD_CHAM_CONG!$C$6:$BI$997,59,FALSE)</f>
        <v>0</v>
      </c>
      <c r="AE40" s="270">
        <f>I40/$H40*VLOOKUP(I$4,DM_TI_LE!$A$5:$B$30,2,FALSE)</f>
        <v>1</v>
      </c>
      <c r="AF40" s="270">
        <f>J40/$H40*VLOOKUP(J$4,DM_TI_LE!$A$5:$B$30,2,FALSE)</f>
        <v>0</v>
      </c>
      <c r="AG40" s="270">
        <f>K40/$H40*VLOOKUP(K$4,DM_TI_LE!$A$5:$B$30,2,FALSE)</f>
        <v>0</v>
      </c>
      <c r="AH40" s="270">
        <f>L40/$H40*VLOOKUP(L$4,DM_TI_LE!$A$5:$B$30,2,FALSE)</f>
        <v>0</v>
      </c>
      <c r="AI40" s="270">
        <f>M40/$H40*VLOOKUP(M$4,DM_TI_LE!$A$5:$B$30,2,FALSE)</f>
        <v>0</v>
      </c>
      <c r="AJ40" s="270">
        <f>N40/$H40*VLOOKUP(N$4,DM_TI_LE!$A$5:$B$30,2,FALSE)</f>
        <v>0</v>
      </c>
      <c r="AK40" s="270">
        <f>O40/$H40*VLOOKUP(O$4,DM_TI_LE!$A$5:$B$30,2,FALSE)</f>
        <v>0</v>
      </c>
      <c r="AL40" s="270">
        <f>P40/$H40*VLOOKUP(P$4,DM_TI_LE!$A$5:$B$30,2,FALSE)</f>
        <v>0</v>
      </c>
      <c r="AM40" s="270">
        <f>Q40/$H40*VLOOKUP(Q$4,DM_TI_LE!$A$5:$B$30,2,FALSE)</f>
        <v>0</v>
      </c>
      <c r="AN40" s="270">
        <f>R40/$H40*VLOOKUP(R$4,DM_TI_LE!$A$5:$B$30,2,FALSE)</f>
        <v>0</v>
      </c>
      <c r="AO40" s="270">
        <f>S40/$H40*VLOOKUP(S$4,DM_TI_LE!$A$5:$B$30,2,FALSE)</f>
        <v>0</v>
      </c>
      <c r="AP40" s="270">
        <f>T40/$H40*VLOOKUP(T$4,DM_TI_LE!$A$5:$B$30,2,FALSE)</f>
        <v>0</v>
      </c>
      <c r="AQ40" s="270">
        <f>U40/$H40*VLOOKUP(U$4,DM_TI_LE!$A$5:$B$30,2,FALSE)</f>
        <v>0</v>
      </c>
      <c r="AR40" s="270">
        <f>V40/$H40*VLOOKUP(V$4,DM_TI_LE!$A$5:$B$30,2,FALSE)</f>
        <v>0</v>
      </c>
      <c r="AS40" s="270">
        <f>W40/$H40*VLOOKUP(W$4,DM_TI_LE!$A$5:$B$30,2,FALSE)</f>
        <v>0</v>
      </c>
      <c r="AT40" s="270">
        <f>X40/$H40*VLOOKUP(X$4,DM_TI_LE!$A$5:$B$30,2,FALSE)</f>
        <v>0</v>
      </c>
      <c r="AU40" s="270">
        <f>Y40/$H40*VLOOKUP(Y$4,DM_TI_LE!$A$5:$B$30,2,FALSE)</f>
        <v>0</v>
      </c>
      <c r="AV40" s="270">
        <f>Z40/$H40*VLOOKUP(Z$4,DM_TI_LE!$A$5:$B$30,2,FALSE)</f>
        <v>0</v>
      </c>
      <c r="AW40" s="270">
        <f>AA40/$H40*VLOOKUP(AA$4,DM_TI_LE!$A$5:$B$30,2,FALSE)</f>
        <v>0</v>
      </c>
      <c r="AX40" s="270">
        <f>AB40/$H40*VLOOKUP(AB$4,DM_TI_LE!$A$5:$B$30,2,FALSE)</f>
        <v>0</v>
      </c>
      <c r="AY40" s="270">
        <f>AC40/$H40*VLOOKUP(AC$4,DM_TI_LE!$A$5:$B$30,2,FALSE)</f>
        <v>0</v>
      </c>
      <c r="AZ40" s="270">
        <f>AD40/$H40*VLOOKUP(AD$4,DM_TI_LE!$A$5:$B$30,2,FALSE)</f>
        <v>0</v>
      </c>
      <c r="BA40" s="284">
        <f>IF(CD40="HDHV",DM_TI_LE!$K$12*I40, SUM(AE40:AW40)*F40*E40*DM_HE_SO_LUONG_NS!$D$1*CE40)</f>
        <v>8100000</v>
      </c>
      <c r="BB40" s="104"/>
      <c r="BC40" s="110">
        <f>VLOOKUP(B40,GD_LCD_HS_LNS!$B$4:$E$1000,4,FALSE)</f>
        <v>3972000</v>
      </c>
      <c r="BD40" s="104"/>
      <c r="BE40" s="104">
        <f>I40/26*$BC40*VLOOKUP(BE$4,DM_TI_LE!$A$5:$C$29,3,FALSE)</f>
        <v>0</v>
      </c>
      <c r="BF40" s="104">
        <f>J40/26*$BC40*VLOOKUP(BF$4,DM_TI_LE!$A$5:$C$29,3,FALSE)</f>
        <v>0</v>
      </c>
      <c r="BG40" s="104">
        <f>K40/26*$BC40*VLOOKUP(BG$4,DM_TI_LE!$A$5:$C$29,3,FALSE)</f>
        <v>0</v>
      </c>
      <c r="BH40" s="104">
        <f>L40/26*$BC40*VLOOKUP(BH$4,DM_TI_LE!$A$5:$C$29,3,FALSE)</f>
        <v>0</v>
      </c>
      <c r="BI40" s="104">
        <f>M40/26*$BC40*VLOOKUP(BI$4,DM_TI_LE!$A$5:$C$29,3,FALSE)</f>
        <v>0</v>
      </c>
      <c r="BJ40" s="104">
        <f>N40/26*$BC40*VLOOKUP(BJ$4,DM_TI_LE!$A$5:$C$29,3,FALSE)</f>
        <v>0</v>
      </c>
      <c r="BK40" s="104">
        <f>O40/26*$BC40*VLOOKUP(BK$4,DM_TI_LE!$A$5:$C$29,3,FALSE)</f>
        <v>0</v>
      </c>
      <c r="BL40" s="104">
        <f>P40/26*$BC40*VLOOKUP(BL$4,DM_TI_LE!$A$5:$C$29,3,FALSE)</f>
        <v>0</v>
      </c>
      <c r="BM40" s="104">
        <f>Q40/26*$BC40*VLOOKUP(BM$4,DM_TI_LE!$A$5:$C$29,3,FALSE)</f>
        <v>0</v>
      </c>
      <c r="BN40" s="104">
        <f>R40/26*$BC40*VLOOKUP(BN$4,DM_TI_LE!$A$5:$C$29,3,FALSE)</f>
        <v>0</v>
      </c>
      <c r="BO40" s="104">
        <f>S40/26*$BC40*VLOOKUP(BO$4,DM_TI_LE!$A$5:$C$29,3,FALSE)</f>
        <v>0</v>
      </c>
      <c r="BP40" s="104">
        <f>T40/26*$BC40*VLOOKUP(BP$4,DM_TI_LE!$A$5:$C$29,3,FALSE)</f>
        <v>0</v>
      </c>
      <c r="BQ40" s="104">
        <f>U40/26*$BC40*VLOOKUP(BQ$4,DM_TI_LE!$A$5:$C$29,3,FALSE)</f>
        <v>0</v>
      </c>
      <c r="BR40" s="104">
        <f>V40/26*$BC40*VLOOKUP(BR$4,DM_TI_LE!$A$5:$C$29,3,FALSE)</f>
        <v>0</v>
      </c>
      <c r="BS40" s="104">
        <f>W40/26*$BC40*VLOOKUP(BS$4,DM_TI_LE!$A$5:$C$29,3,FALSE)</f>
        <v>0</v>
      </c>
      <c r="BT40" s="104">
        <f>X40/26*$BC40*VLOOKUP(BT$4,DM_TI_LE!$A$5:$C$29,3,FALSE)</f>
        <v>0</v>
      </c>
      <c r="BU40" s="104">
        <f>Y40/26*$BC40*VLOOKUP(BU$4,DM_TI_LE!$A$5:$C$29,3,FALSE)</f>
        <v>0</v>
      </c>
      <c r="BV40" s="104">
        <f>Z40/26*$BC40*VLOOKUP(BV$4,DM_TI_LE!$A$5:$C$29,3,FALSE)</f>
        <v>0</v>
      </c>
      <c r="BW40" s="104">
        <f>AA40/26*$BC40*VLOOKUP(BW$4,DM_TI_LE!$A$5:$C$29,3,FALSE)</f>
        <v>0</v>
      </c>
      <c r="BX40" s="104">
        <f>AB40/26*$BC40*VLOOKUP(BX$4,DM_TI_LE!$A$5:$C$29,3,FALSE)</f>
        <v>0</v>
      </c>
      <c r="BY40" s="104">
        <f>AC40/26*$BC40*VLOOKUP(BY$4,DM_TI_LE!$A$5:$C$29,3,FALSE)</f>
        <v>0</v>
      </c>
      <c r="BZ40" s="104">
        <f>AD40/26*$BC40*VLOOKUP(BZ$4,DM_TI_LE!$A$5:$C$29,3,FALSE)</f>
        <v>0</v>
      </c>
      <c r="CA40" s="273">
        <f t="shared" si="0"/>
        <v>0</v>
      </c>
      <c r="CB40" s="104"/>
      <c r="CC40" s="274">
        <f t="shared" si="1"/>
        <v>8100000</v>
      </c>
      <c r="CD40" s="138" t="str">
        <f>VLOOKUP(B40,GD_CHUNG!$B$5:$G$480,6,FALSE)</f>
        <v>HD3N</v>
      </c>
      <c r="CE40" s="275">
        <f>VLOOKUP(CD40,DM_TI_LE!$I$12:$J$16,2,FALSE)</f>
        <v>1</v>
      </c>
    </row>
    <row r="41" spans="1:83" ht="12.75" x14ac:dyDescent="0.2">
      <c r="A41" s="49">
        <v>37</v>
      </c>
      <c r="B41" s="50">
        <f>GD_CHUNG!B41</f>
        <v>13358</v>
      </c>
      <c r="C41" s="50" t="str">
        <f>GD_CHUNG!C41</f>
        <v>Phan Thế Chung</v>
      </c>
      <c r="D41" s="50" t="str">
        <f>GD_CHUNG!D41</f>
        <v>NV Tài liệu và HDCX</v>
      </c>
      <c r="E41" s="268">
        <f>VLOOKUP(B41,GD_CHAM_CONG!$C$6:$BJ$997,60,FALSE)</f>
        <v>0.9</v>
      </c>
      <c r="F41" s="268">
        <f>VLOOKUP(B41,GD_LCD_HS_LNS!$B$4:$F$1000,5,FALSE)</f>
        <v>1.8</v>
      </c>
      <c r="G41" s="269">
        <f>VLOOKUP(B41,GD_CHAM_CONG!$C$6:$BD$468,36,FALSE)</f>
        <v>0</v>
      </c>
      <c r="H41" s="269">
        <f>VLOOKUP(B41,GD_CHAM_CONG!$C$6:$BD$997,37,FALSE)</f>
        <v>27</v>
      </c>
      <c r="I41" s="104">
        <f>VLOOKUP($B41,GD_CHAM_CONG!$C$6:$BF$997,38,FALSE)</f>
        <v>23</v>
      </c>
      <c r="J41" s="104">
        <f>VLOOKUP($B41,GD_CHAM_CONG!$C$6:$BF$997,39,FALSE)</f>
        <v>0</v>
      </c>
      <c r="K41" s="104">
        <f>VLOOKUP($B41,GD_CHAM_CONG!$C$6:$BF$997,40,FALSE)</f>
        <v>0</v>
      </c>
      <c r="L41" s="104">
        <f>VLOOKUP($B41,GD_CHAM_CONG!$C$6:$BF$997,41,FALSE)</f>
        <v>0</v>
      </c>
      <c r="M41" s="104">
        <f>VLOOKUP($B41,GD_CHAM_CONG!$C$6:$BF$997,42,FALSE)</f>
        <v>0</v>
      </c>
      <c r="N41" s="104">
        <f>VLOOKUP($B41,GD_CHAM_CONG!$C$6:$BF$997,43,FALSE)</f>
        <v>0</v>
      </c>
      <c r="O41" s="104">
        <f>VLOOKUP($B41,GD_CHAM_CONG!$C$6:$BF$997,44,FALSE)</f>
        <v>0</v>
      </c>
      <c r="P41" s="104">
        <f>VLOOKUP($B41,GD_CHAM_CONG!$C$6:$BF$997,45,FALSE)</f>
        <v>0</v>
      </c>
      <c r="Q41" s="104">
        <f>VLOOKUP($B41,GD_CHAM_CONG!$C$6:$BF$997,46,FALSE)</f>
        <v>0</v>
      </c>
      <c r="R41" s="104">
        <f>VLOOKUP($B41,GD_CHAM_CONG!$C$6:$BF$997,47,FALSE)</f>
        <v>0</v>
      </c>
      <c r="S41" s="104">
        <f>VLOOKUP($B41,GD_CHAM_CONG!$C$6:$BF$997,48,FALSE)</f>
        <v>4</v>
      </c>
      <c r="T41" s="104">
        <f>VLOOKUP($B41,GD_CHAM_CONG!$C$6:$BF$997,49,FALSE)</f>
        <v>0</v>
      </c>
      <c r="U41" s="104">
        <f>VLOOKUP($B41,GD_CHAM_CONG!$C$6:$BF$997,50,FALSE)</f>
        <v>0</v>
      </c>
      <c r="V41" s="104">
        <f>VLOOKUP($B41,GD_CHAM_CONG!$C$6:$BF$997,51,FALSE)</f>
        <v>0</v>
      </c>
      <c r="W41" s="104">
        <f>VLOOKUP($B41,GD_CHAM_CONG!$C$6:$BF$997,52,FALSE)</f>
        <v>0</v>
      </c>
      <c r="X41" s="104">
        <f>VLOOKUP($B41,GD_CHAM_CONG!$C$6:$BF$997,53,FALSE)</f>
        <v>0</v>
      </c>
      <c r="Y41" s="104">
        <f>VLOOKUP($B41,GD_CHAM_CONG!$C$6:$BF$997,54,FALSE)</f>
        <v>0</v>
      </c>
      <c r="Z41" s="104">
        <f>VLOOKUP($B41,GD_CHAM_CONG!$C$6:$BF$997,55,FALSE)</f>
        <v>0</v>
      </c>
      <c r="AA41" s="104">
        <f>VLOOKUP($B41,GD_CHAM_CONG!$C$6:$BF$997,56,FALSE)</f>
        <v>0</v>
      </c>
      <c r="AB41" s="104">
        <f>VLOOKUP($B41,GD_CHAM_CONG!$C$6:$BI$997,57,FALSE)</f>
        <v>0</v>
      </c>
      <c r="AC41" s="104">
        <f>VLOOKUP($B41,GD_CHAM_CONG!$C$6:$BI$997,58,FALSE)</f>
        <v>0</v>
      </c>
      <c r="AD41" s="104">
        <f>VLOOKUP($B41,GD_CHAM_CONG!$C$6:$BI$997,59,FALSE)</f>
        <v>0</v>
      </c>
      <c r="AE41" s="270">
        <f>I41/$H41*VLOOKUP(I$4,DM_TI_LE!$A$5:$B$30,2,FALSE)</f>
        <v>0.85185185185185186</v>
      </c>
      <c r="AF41" s="270">
        <f>J41/$H41*VLOOKUP(J$4,DM_TI_LE!$A$5:$B$30,2,FALSE)</f>
        <v>0</v>
      </c>
      <c r="AG41" s="270">
        <f>K41/$H41*VLOOKUP(K$4,DM_TI_LE!$A$5:$B$30,2,FALSE)</f>
        <v>0</v>
      </c>
      <c r="AH41" s="270">
        <f>L41/$H41*VLOOKUP(L$4,DM_TI_LE!$A$5:$B$30,2,FALSE)</f>
        <v>0</v>
      </c>
      <c r="AI41" s="270">
        <f>M41/$H41*VLOOKUP(M$4,DM_TI_LE!$A$5:$B$30,2,FALSE)</f>
        <v>0</v>
      </c>
      <c r="AJ41" s="270">
        <f>N41/$H41*VLOOKUP(N$4,DM_TI_LE!$A$5:$B$30,2,FALSE)</f>
        <v>0</v>
      </c>
      <c r="AK41" s="270">
        <f>O41/$H41*VLOOKUP(O$4,DM_TI_LE!$A$5:$B$30,2,FALSE)</f>
        <v>0</v>
      </c>
      <c r="AL41" s="270">
        <f>P41/$H41*VLOOKUP(P$4,DM_TI_LE!$A$5:$B$30,2,FALSE)</f>
        <v>0</v>
      </c>
      <c r="AM41" s="270">
        <f>Q41/$H41*VLOOKUP(Q$4,DM_TI_LE!$A$5:$B$30,2,FALSE)</f>
        <v>0</v>
      </c>
      <c r="AN41" s="270">
        <f>R41/$H41*VLOOKUP(R$4,DM_TI_LE!$A$5:$B$30,2,FALSE)</f>
        <v>0</v>
      </c>
      <c r="AO41" s="270">
        <f>S41/$H41*VLOOKUP(S$4,DM_TI_LE!$A$5:$B$30,2,FALSE)</f>
        <v>0</v>
      </c>
      <c r="AP41" s="270">
        <f>T41/$H41*VLOOKUP(T$4,DM_TI_LE!$A$5:$B$30,2,FALSE)</f>
        <v>0</v>
      </c>
      <c r="AQ41" s="270">
        <f>U41/$H41*VLOOKUP(U$4,DM_TI_LE!$A$5:$B$30,2,FALSE)</f>
        <v>0</v>
      </c>
      <c r="AR41" s="270">
        <f>V41/$H41*VLOOKUP(V$4,DM_TI_LE!$A$5:$B$30,2,FALSE)</f>
        <v>0</v>
      </c>
      <c r="AS41" s="270">
        <f>W41/$H41*VLOOKUP(W$4,DM_TI_LE!$A$5:$B$30,2,FALSE)</f>
        <v>0</v>
      </c>
      <c r="AT41" s="270">
        <f>X41/$H41*VLOOKUP(X$4,DM_TI_LE!$A$5:$B$30,2,FALSE)</f>
        <v>0</v>
      </c>
      <c r="AU41" s="270">
        <f>Y41/$H41*VLOOKUP(Y$4,DM_TI_LE!$A$5:$B$30,2,FALSE)</f>
        <v>0</v>
      </c>
      <c r="AV41" s="270">
        <f>Z41/$H41*VLOOKUP(Z$4,DM_TI_LE!$A$5:$B$30,2,FALSE)</f>
        <v>0</v>
      </c>
      <c r="AW41" s="270">
        <f>AA41/$H41*VLOOKUP(AA$4,DM_TI_LE!$A$5:$B$30,2,FALSE)</f>
        <v>0</v>
      </c>
      <c r="AX41" s="270">
        <f>AB41/$H41*VLOOKUP(AB$4,DM_TI_LE!$A$5:$B$30,2,FALSE)</f>
        <v>0</v>
      </c>
      <c r="AY41" s="270">
        <f>AC41/$H41*VLOOKUP(AC$4,DM_TI_LE!$A$5:$B$30,2,FALSE)</f>
        <v>0</v>
      </c>
      <c r="AZ41" s="270">
        <f>AD41/$H41*VLOOKUP(AD$4,DM_TI_LE!$A$5:$B$30,2,FALSE)</f>
        <v>0</v>
      </c>
      <c r="BA41" s="284">
        <f>IF(CD41="HDHV",DM_TI_LE!$K$12*I41, SUM(AE41:AW41)*F41*E41*DM_HE_SO_LUONG_NS!$D$1*CE41)</f>
        <v>6210000.0000000009</v>
      </c>
      <c r="BB41" s="104"/>
      <c r="BC41" s="110">
        <f>VLOOKUP(B41,GD_LCD_HS_LNS!$B$4:$E$1000,4,FALSE)</f>
        <v>3972000</v>
      </c>
      <c r="BD41" s="104"/>
      <c r="BE41" s="104">
        <f>I41/26*$BC41*VLOOKUP(BE$4,DM_TI_LE!$A$5:$C$29,3,FALSE)</f>
        <v>0</v>
      </c>
      <c r="BF41" s="104">
        <f>J41/26*$BC41*VLOOKUP(BF$4,DM_TI_LE!$A$5:$C$29,3,FALSE)</f>
        <v>0</v>
      </c>
      <c r="BG41" s="104">
        <f>K41/26*$BC41*VLOOKUP(BG$4,DM_TI_LE!$A$5:$C$29,3,FALSE)</f>
        <v>0</v>
      </c>
      <c r="BH41" s="104">
        <f>L41/26*$BC41*VLOOKUP(BH$4,DM_TI_LE!$A$5:$C$29,3,FALSE)</f>
        <v>0</v>
      </c>
      <c r="BI41" s="104">
        <f>M41/26*$BC41*VLOOKUP(BI$4,DM_TI_LE!$A$5:$C$29,3,FALSE)</f>
        <v>0</v>
      </c>
      <c r="BJ41" s="104">
        <f>N41/26*$BC41*VLOOKUP(BJ$4,DM_TI_LE!$A$5:$C$29,3,FALSE)</f>
        <v>0</v>
      </c>
      <c r="BK41" s="104">
        <f>O41/26*$BC41*VLOOKUP(BK$4,DM_TI_LE!$A$5:$C$29,3,FALSE)</f>
        <v>0</v>
      </c>
      <c r="BL41" s="104">
        <f>P41/26*$BC41*VLOOKUP(BL$4,DM_TI_LE!$A$5:$C$29,3,FALSE)</f>
        <v>0</v>
      </c>
      <c r="BM41" s="104">
        <f>Q41/26*$BC41*VLOOKUP(BM$4,DM_TI_LE!$A$5:$C$29,3,FALSE)</f>
        <v>0</v>
      </c>
      <c r="BN41" s="104">
        <f>R41/26*$BC41*VLOOKUP(BN$4,DM_TI_LE!$A$5:$C$29,3,FALSE)</f>
        <v>0</v>
      </c>
      <c r="BO41" s="104">
        <f>S41/26*$BC41*VLOOKUP(BO$4,DM_TI_LE!$A$5:$C$29,3,FALSE)</f>
        <v>611076.92307692312</v>
      </c>
      <c r="BP41" s="104">
        <f>T41/26*$BC41*VLOOKUP(BP$4,DM_TI_LE!$A$5:$C$29,3,FALSE)</f>
        <v>0</v>
      </c>
      <c r="BQ41" s="104">
        <f>U41/26*$BC41*VLOOKUP(BQ$4,DM_TI_LE!$A$5:$C$29,3,FALSE)</f>
        <v>0</v>
      </c>
      <c r="BR41" s="104">
        <f>V41/26*$BC41*VLOOKUP(BR$4,DM_TI_LE!$A$5:$C$29,3,FALSE)</f>
        <v>0</v>
      </c>
      <c r="BS41" s="104">
        <f>W41/26*$BC41*VLOOKUP(BS$4,DM_TI_LE!$A$5:$C$29,3,FALSE)</f>
        <v>0</v>
      </c>
      <c r="BT41" s="104">
        <f>X41/26*$BC41*VLOOKUP(BT$4,DM_TI_LE!$A$5:$C$29,3,FALSE)</f>
        <v>0</v>
      </c>
      <c r="BU41" s="104">
        <f>Y41/26*$BC41*VLOOKUP(BU$4,DM_TI_LE!$A$5:$C$29,3,FALSE)</f>
        <v>0</v>
      </c>
      <c r="BV41" s="104">
        <f>Z41/26*$BC41*VLOOKUP(BV$4,DM_TI_LE!$A$5:$C$29,3,FALSE)</f>
        <v>0</v>
      </c>
      <c r="BW41" s="104">
        <f>AA41/26*$BC41*VLOOKUP(BW$4,DM_TI_LE!$A$5:$C$29,3,FALSE)</f>
        <v>0</v>
      </c>
      <c r="BX41" s="104">
        <f>AB41/26*$BC41*VLOOKUP(BX$4,DM_TI_LE!$A$5:$C$29,3,FALSE)</f>
        <v>0</v>
      </c>
      <c r="BY41" s="104">
        <f>AC41/26*$BC41*VLOOKUP(BY$4,DM_TI_LE!$A$5:$C$29,3,FALSE)</f>
        <v>0</v>
      </c>
      <c r="BZ41" s="104">
        <f>AD41/26*$BC41*VLOOKUP(BZ$4,DM_TI_LE!$A$5:$C$29,3,FALSE)</f>
        <v>0</v>
      </c>
      <c r="CA41" s="273">
        <f t="shared" si="0"/>
        <v>611076.92307692312</v>
      </c>
      <c r="CB41" s="104"/>
      <c r="CC41" s="274">
        <f t="shared" si="1"/>
        <v>6821076.9230769239</v>
      </c>
      <c r="CD41" s="138" t="str">
        <f>VLOOKUP(B41,GD_CHUNG!$B$5:$G$480,6,FALSE)</f>
        <v>HD3N</v>
      </c>
      <c r="CE41" s="275">
        <f>VLOOKUP(CD41,DM_TI_LE!$I$12:$J$16,2,FALSE)</f>
        <v>1</v>
      </c>
    </row>
    <row r="42" spans="1:83" ht="12.75" x14ac:dyDescent="0.2">
      <c r="A42" s="49">
        <v>38</v>
      </c>
      <c r="B42" s="50">
        <f>GD_CHUNG!B42</f>
        <v>13359</v>
      </c>
      <c r="C42" s="50" t="str">
        <f>GD_CHUNG!C42</f>
        <v>Dương Đức An</v>
      </c>
      <c r="D42" s="50" t="str">
        <f>GD_CHUNG!D42</f>
        <v>NV Tài liệu và HDCX</v>
      </c>
      <c r="E42" s="268">
        <f>VLOOKUP(B42,GD_CHAM_CONG!$C$6:$BJ$997,60,FALSE)</f>
        <v>1.1000000000000001</v>
      </c>
      <c r="F42" s="268">
        <f>VLOOKUP(B42,GD_LCD_HS_LNS!$B$4:$F$1000,5,FALSE)</f>
        <v>1.8</v>
      </c>
      <c r="G42" s="269">
        <f>VLOOKUP(B42,GD_CHAM_CONG!$C$6:$BD$468,36,FALSE)</f>
        <v>0</v>
      </c>
      <c r="H42" s="269">
        <f>VLOOKUP(B42,GD_CHAM_CONG!$C$6:$BD$997,37,FALSE)</f>
        <v>27</v>
      </c>
      <c r="I42" s="104">
        <f>VLOOKUP($B42,GD_CHAM_CONG!$C$6:$BF$997,38,FALSE)</f>
        <v>27</v>
      </c>
      <c r="J42" s="104">
        <f>VLOOKUP($B42,GD_CHAM_CONG!$C$6:$BF$997,39,FALSE)</f>
        <v>0</v>
      </c>
      <c r="K42" s="104">
        <f>VLOOKUP($B42,GD_CHAM_CONG!$C$6:$BF$997,40,FALSE)</f>
        <v>0</v>
      </c>
      <c r="L42" s="104">
        <f>VLOOKUP($B42,GD_CHAM_CONG!$C$6:$BF$997,41,FALSE)</f>
        <v>0</v>
      </c>
      <c r="M42" s="104">
        <f>VLOOKUP($B42,GD_CHAM_CONG!$C$6:$BF$997,42,FALSE)</f>
        <v>0</v>
      </c>
      <c r="N42" s="104">
        <f>VLOOKUP($B42,GD_CHAM_CONG!$C$6:$BF$997,43,FALSE)</f>
        <v>0</v>
      </c>
      <c r="O42" s="104">
        <f>VLOOKUP($B42,GD_CHAM_CONG!$C$6:$BF$997,44,FALSE)</f>
        <v>0</v>
      </c>
      <c r="P42" s="104">
        <f>VLOOKUP($B42,GD_CHAM_CONG!$C$6:$BF$997,45,FALSE)</f>
        <v>0</v>
      </c>
      <c r="Q42" s="104">
        <f>VLOOKUP($B42,GD_CHAM_CONG!$C$6:$BF$997,46,FALSE)</f>
        <v>0</v>
      </c>
      <c r="R42" s="104">
        <f>VLOOKUP($B42,GD_CHAM_CONG!$C$6:$BF$997,47,FALSE)</f>
        <v>0</v>
      </c>
      <c r="S42" s="104">
        <f>VLOOKUP($B42,GD_CHAM_CONG!$C$6:$BF$997,48,FALSE)</f>
        <v>0</v>
      </c>
      <c r="T42" s="104">
        <f>VLOOKUP($B42,GD_CHAM_CONG!$C$6:$BF$997,49,FALSE)</f>
        <v>0</v>
      </c>
      <c r="U42" s="104">
        <f>VLOOKUP($B42,GD_CHAM_CONG!$C$6:$BF$997,50,FALSE)</f>
        <v>0</v>
      </c>
      <c r="V42" s="104">
        <f>VLOOKUP($B42,GD_CHAM_CONG!$C$6:$BF$997,51,FALSE)</f>
        <v>0</v>
      </c>
      <c r="W42" s="104">
        <f>VLOOKUP($B42,GD_CHAM_CONG!$C$6:$BF$997,52,FALSE)</f>
        <v>0</v>
      </c>
      <c r="X42" s="104">
        <f>VLOOKUP($B42,GD_CHAM_CONG!$C$6:$BF$997,53,FALSE)</f>
        <v>0</v>
      </c>
      <c r="Y42" s="104">
        <f>VLOOKUP($B42,GD_CHAM_CONG!$C$6:$BF$997,54,FALSE)</f>
        <v>0</v>
      </c>
      <c r="Z42" s="104">
        <f>VLOOKUP($B42,GD_CHAM_CONG!$C$6:$BF$997,55,FALSE)</f>
        <v>0</v>
      </c>
      <c r="AA42" s="104">
        <f>VLOOKUP($B42,GD_CHAM_CONG!$C$6:$BF$997,56,FALSE)</f>
        <v>0</v>
      </c>
      <c r="AB42" s="104">
        <f>VLOOKUP($B42,GD_CHAM_CONG!$C$6:$BI$997,57,FALSE)</f>
        <v>0</v>
      </c>
      <c r="AC42" s="104">
        <f>VLOOKUP($B42,GD_CHAM_CONG!$C$6:$BI$997,58,FALSE)</f>
        <v>0</v>
      </c>
      <c r="AD42" s="104">
        <f>VLOOKUP($B42,GD_CHAM_CONG!$C$6:$BI$997,59,FALSE)</f>
        <v>0</v>
      </c>
      <c r="AE42" s="270">
        <f>I42/$H42*VLOOKUP(I$4,DM_TI_LE!$A$5:$B$30,2,FALSE)</f>
        <v>1</v>
      </c>
      <c r="AF42" s="270">
        <f>J42/$H42*VLOOKUP(J$4,DM_TI_LE!$A$5:$B$30,2,FALSE)</f>
        <v>0</v>
      </c>
      <c r="AG42" s="270">
        <f>K42/$H42*VLOOKUP(K$4,DM_TI_LE!$A$5:$B$30,2,FALSE)</f>
        <v>0</v>
      </c>
      <c r="AH42" s="270">
        <f>L42/$H42*VLOOKUP(L$4,DM_TI_LE!$A$5:$B$30,2,FALSE)</f>
        <v>0</v>
      </c>
      <c r="AI42" s="270">
        <f>M42/$H42*VLOOKUP(M$4,DM_TI_LE!$A$5:$B$30,2,FALSE)</f>
        <v>0</v>
      </c>
      <c r="AJ42" s="270">
        <f>N42/$H42*VLOOKUP(N$4,DM_TI_LE!$A$5:$B$30,2,FALSE)</f>
        <v>0</v>
      </c>
      <c r="AK42" s="270">
        <f>O42/$H42*VLOOKUP(O$4,DM_TI_LE!$A$5:$B$30,2,FALSE)</f>
        <v>0</v>
      </c>
      <c r="AL42" s="270">
        <f>P42/$H42*VLOOKUP(P$4,DM_TI_LE!$A$5:$B$30,2,FALSE)</f>
        <v>0</v>
      </c>
      <c r="AM42" s="270">
        <f>Q42/$H42*VLOOKUP(Q$4,DM_TI_LE!$A$5:$B$30,2,FALSE)</f>
        <v>0</v>
      </c>
      <c r="AN42" s="270">
        <f>R42/$H42*VLOOKUP(R$4,DM_TI_LE!$A$5:$B$30,2,FALSE)</f>
        <v>0</v>
      </c>
      <c r="AO42" s="270">
        <f>S42/$H42*VLOOKUP(S$4,DM_TI_LE!$A$5:$B$30,2,FALSE)</f>
        <v>0</v>
      </c>
      <c r="AP42" s="270">
        <f>T42/$H42*VLOOKUP(T$4,DM_TI_LE!$A$5:$B$30,2,FALSE)</f>
        <v>0</v>
      </c>
      <c r="AQ42" s="270">
        <f>U42/$H42*VLOOKUP(U$4,DM_TI_LE!$A$5:$B$30,2,FALSE)</f>
        <v>0</v>
      </c>
      <c r="AR42" s="270">
        <f>V42/$H42*VLOOKUP(V$4,DM_TI_LE!$A$5:$B$30,2,FALSE)</f>
        <v>0</v>
      </c>
      <c r="AS42" s="270">
        <f>W42/$H42*VLOOKUP(W$4,DM_TI_LE!$A$5:$B$30,2,FALSE)</f>
        <v>0</v>
      </c>
      <c r="AT42" s="270">
        <f>X42/$H42*VLOOKUP(X$4,DM_TI_LE!$A$5:$B$30,2,FALSE)</f>
        <v>0</v>
      </c>
      <c r="AU42" s="270">
        <f>Y42/$H42*VLOOKUP(Y$4,DM_TI_LE!$A$5:$B$30,2,FALSE)</f>
        <v>0</v>
      </c>
      <c r="AV42" s="270">
        <f>Z42/$H42*VLOOKUP(Z$4,DM_TI_LE!$A$5:$B$30,2,FALSE)</f>
        <v>0</v>
      </c>
      <c r="AW42" s="270">
        <f>AA42/$H42*VLOOKUP(AA$4,DM_TI_LE!$A$5:$B$30,2,FALSE)</f>
        <v>0</v>
      </c>
      <c r="AX42" s="270">
        <f>AB42/$H42*VLOOKUP(AB$4,DM_TI_LE!$A$5:$B$30,2,FALSE)</f>
        <v>0</v>
      </c>
      <c r="AY42" s="270">
        <f>AC42/$H42*VLOOKUP(AC$4,DM_TI_LE!$A$5:$B$30,2,FALSE)</f>
        <v>0</v>
      </c>
      <c r="AZ42" s="270">
        <f>AD42/$H42*VLOOKUP(AD$4,DM_TI_LE!$A$5:$B$30,2,FALSE)</f>
        <v>0</v>
      </c>
      <c r="BA42" s="284">
        <f>IF(CD42="HDHV",DM_TI_LE!$K$12*I42, SUM(AE42:AW42)*F42*E42*DM_HE_SO_LUONG_NS!$D$1*CE42)</f>
        <v>8910000</v>
      </c>
      <c r="BB42" s="104"/>
      <c r="BC42" s="110">
        <f>VLOOKUP(B42,GD_LCD_HS_LNS!$B$4:$E$1000,4,FALSE)</f>
        <v>3972000</v>
      </c>
      <c r="BD42" s="104"/>
      <c r="BE42" s="104">
        <f>I42/26*$BC42*VLOOKUP(BE$4,DM_TI_LE!$A$5:$C$29,3,FALSE)</f>
        <v>0</v>
      </c>
      <c r="BF42" s="104">
        <f>J42/26*$BC42*VLOOKUP(BF$4,DM_TI_LE!$A$5:$C$29,3,FALSE)</f>
        <v>0</v>
      </c>
      <c r="BG42" s="104">
        <f>K42/26*$BC42*VLOOKUP(BG$4,DM_TI_LE!$A$5:$C$29,3,FALSE)</f>
        <v>0</v>
      </c>
      <c r="BH42" s="104">
        <f>L42/26*$BC42*VLOOKUP(BH$4,DM_TI_LE!$A$5:$C$29,3,FALSE)</f>
        <v>0</v>
      </c>
      <c r="BI42" s="104">
        <f>M42/26*$BC42*VLOOKUP(BI$4,DM_TI_LE!$A$5:$C$29,3,FALSE)</f>
        <v>0</v>
      </c>
      <c r="BJ42" s="104">
        <f>N42/26*$BC42*VLOOKUP(BJ$4,DM_TI_LE!$A$5:$C$29,3,FALSE)</f>
        <v>0</v>
      </c>
      <c r="BK42" s="104">
        <f>O42/26*$BC42*VLOOKUP(BK$4,DM_TI_LE!$A$5:$C$29,3,FALSE)</f>
        <v>0</v>
      </c>
      <c r="BL42" s="104">
        <f>P42/26*$BC42*VLOOKUP(BL$4,DM_TI_LE!$A$5:$C$29,3,FALSE)</f>
        <v>0</v>
      </c>
      <c r="BM42" s="104">
        <f>Q42/26*$BC42*VLOOKUP(BM$4,DM_TI_LE!$A$5:$C$29,3,FALSE)</f>
        <v>0</v>
      </c>
      <c r="BN42" s="104">
        <f>R42/26*$BC42*VLOOKUP(BN$4,DM_TI_LE!$A$5:$C$29,3,FALSE)</f>
        <v>0</v>
      </c>
      <c r="BO42" s="104">
        <f>S42/26*$BC42*VLOOKUP(BO$4,DM_TI_LE!$A$5:$C$29,3,FALSE)</f>
        <v>0</v>
      </c>
      <c r="BP42" s="104">
        <f>T42/26*$BC42*VLOOKUP(BP$4,DM_TI_LE!$A$5:$C$29,3,FALSE)</f>
        <v>0</v>
      </c>
      <c r="BQ42" s="104">
        <f>U42/26*$BC42*VLOOKUP(BQ$4,DM_TI_LE!$A$5:$C$29,3,FALSE)</f>
        <v>0</v>
      </c>
      <c r="BR42" s="104">
        <f>V42/26*$BC42*VLOOKUP(BR$4,DM_TI_LE!$A$5:$C$29,3,FALSE)</f>
        <v>0</v>
      </c>
      <c r="BS42" s="104">
        <f>W42/26*$BC42*VLOOKUP(BS$4,DM_TI_LE!$A$5:$C$29,3,FALSE)</f>
        <v>0</v>
      </c>
      <c r="BT42" s="104">
        <f>X42/26*$BC42*VLOOKUP(BT$4,DM_TI_LE!$A$5:$C$29,3,FALSE)</f>
        <v>0</v>
      </c>
      <c r="BU42" s="104">
        <f>Y42/26*$BC42*VLOOKUP(BU$4,DM_TI_LE!$A$5:$C$29,3,FALSE)</f>
        <v>0</v>
      </c>
      <c r="BV42" s="104">
        <f>Z42/26*$BC42*VLOOKUP(BV$4,DM_TI_LE!$A$5:$C$29,3,FALSE)</f>
        <v>0</v>
      </c>
      <c r="BW42" s="104">
        <f>AA42/26*$BC42*VLOOKUP(BW$4,DM_TI_LE!$A$5:$C$29,3,FALSE)</f>
        <v>0</v>
      </c>
      <c r="BX42" s="104">
        <f>AB42/26*$BC42*VLOOKUP(BX$4,DM_TI_LE!$A$5:$C$29,3,FALSE)</f>
        <v>0</v>
      </c>
      <c r="BY42" s="104">
        <f>AC42/26*$BC42*VLOOKUP(BY$4,DM_TI_LE!$A$5:$C$29,3,FALSE)</f>
        <v>0</v>
      </c>
      <c r="BZ42" s="104">
        <f>AD42/26*$BC42*VLOOKUP(BZ$4,DM_TI_LE!$A$5:$C$29,3,FALSE)</f>
        <v>0</v>
      </c>
      <c r="CA42" s="273">
        <f t="shared" si="0"/>
        <v>0</v>
      </c>
      <c r="CB42" s="104"/>
      <c r="CC42" s="274">
        <f t="shared" si="1"/>
        <v>8910000</v>
      </c>
      <c r="CD42" s="138" t="str">
        <f>VLOOKUP(B42,GD_CHUNG!$B$5:$G$480,6,FALSE)</f>
        <v>HD3N</v>
      </c>
      <c r="CE42" s="275">
        <f>VLOOKUP(CD42,DM_TI_LE!$I$12:$J$16,2,FALSE)</f>
        <v>1</v>
      </c>
    </row>
    <row r="43" spans="1:83" ht="12.75" x14ac:dyDescent="0.2">
      <c r="A43" s="49">
        <v>39</v>
      </c>
      <c r="B43" s="50">
        <f>GD_CHUNG!B43</f>
        <v>13360</v>
      </c>
      <c r="C43" s="50" t="str">
        <f>GD_CHUNG!C43</f>
        <v>Nguyễn Tự Tuyền</v>
      </c>
      <c r="D43" s="50" t="str">
        <f>GD_CHUNG!D43</f>
        <v>NV Tài liệu và HDCX</v>
      </c>
      <c r="E43" s="268">
        <f>VLOOKUP(B43,GD_CHAM_CONG!$C$6:$BJ$997,60,FALSE)</f>
        <v>0.95</v>
      </c>
      <c r="F43" s="268">
        <f>VLOOKUP(B43,GD_LCD_HS_LNS!$B$4:$F$1000,5,FALSE)</f>
        <v>1.8</v>
      </c>
      <c r="G43" s="269">
        <f>VLOOKUP(B43,GD_CHAM_CONG!$C$6:$BD$468,36,FALSE)</f>
        <v>0</v>
      </c>
      <c r="H43" s="269">
        <f>VLOOKUP(B43,GD_CHAM_CONG!$C$6:$BD$997,37,FALSE)</f>
        <v>27</v>
      </c>
      <c r="I43" s="104">
        <f>VLOOKUP($B43,GD_CHAM_CONG!$C$6:$BF$997,38,FALSE)</f>
        <v>27</v>
      </c>
      <c r="J43" s="104">
        <f>VLOOKUP($B43,GD_CHAM_CONG!$C$6:$BF$997,39,FALSE)</f>
        <v>0</v>
      </c>
      <c r="K43" s="104">
        <f>VLOOKUP($B43,GD_CHAM_CONG!$C$6:$BF$997,40,FALSE)</f>
        <v>0</v>
      </c>
      <c r="L43" s="104">
        <f>VLOOKUP($B43,GD_CHAM_CONG!$C$6:$BF$997,41,FALSE)</f>
        <v>0</v>
      </c>
      <c r="M43" s="104">
        <f>VLOOKUP($B43,GD_CHAM_CONG!$C$6:$BF$997,42,FALSE)</f>
        <v>0</v>
      </c>
      <c r="N43" s="104">
        <f>VLOOKUP($B43,GD_CHAM_CONG!$C$6:$BF$997,43,FALSE)</f>
        <v>0</v>
      </c>
      <c r="O43" s="104">
        <f>VLOOKUP($B43,GD_CHAM_CONG!$C$6:$BF$997,44,FALSE)</f>
        <v>0</v>
      </c>
      <c r="P43" s="104">
        <f>VLOOKUP($B43,GD_CHAM_CONG!$C$6:$BF$997,45,FALSE)</f>
        <v>0</v>
      </c>
      <c r="Q43" s="104">
        <f>VLOOKUP($B43,GD_CHAM_CONG!$C$6:$BF$997,46,FALSE)</f>
        <v>0</v>
      </c>
      <c r="R43" s="104">
        <f>VLOOKUP($B43,GD_CHAM_CONG!$C$6:$BF$997,47,FALSE)</f>
        <v>0</v>
      </c>
      <c r="S43" s="104">
        <f>VLOOKUP($B43,GD_CHAM_CONG!$C$6:$BF$997,48,FALSE)</f>
        <v>0</v>
      </c>
      <c r="T43" s="104">
        <f>VLOOKUP($B43,GD_CHAM_CONG!$C$6:$BF$997,49,FALSE)</f>
        <v>0</v>
      </c>
      <c r="U43" s="104">
        <f>VLOOKUP($B43,GD_CHAM_CONG!$C$6:$BF$997,50,FALSE)</f>
        <v>0</v>
      </c>
      <c r="V43" s="104">
        <f>VLOOKUP($B43,GD_CHAM_CONG!$C$6:$BF$997,51,FALSE)</f>
        <v>0</v>
      </c>
      <c r="W43" s="104">
        <f>VLOOKUP($B43,GD_CHAM_CONG!$C$6:$BF$997,52,FALSE)</f>
        <v>0</v>
      </c>
      <c r="X43" s="104">
        <f>VLOOKUP($B43,GD_CHAM_CONG!$C$6:$BF$997,53,FALSE)</f>
        <v>0</v>
      </c>
      <c r="Y43" s="104">
        <f>VLOOKUP($B43,GD_CHAM_CONG!$C$6:$BF$997,54,FALSE)</f>
        <v>0</v>
      </c>
      <c r="Z43" s="104">
        <f>VLOOKUP($B43,GD_CHAM_CONG!$C$6:$BF$997,55,FALSE)</f>
        <v>0</v>
      </c>
      <c r="AA43" s="104">
        <f>VLOOKUP($B43,GD_CHAM_CONG!$C$6:$BF$997,56,FALSE)</f>
        <v>0</v>
      </c>
      <c r="AB43" s="104">
        <f>VLOOKUP($B43,GD_CHAM_CONG!$C$6:$BI$997,57,FALSE)</f>
        <v>0</v>
      </c>
      <c r="AC43" s="104">
        <f>VLOOKUP($B43,GD_CHAM_CONG!$C$6:$BI$997,58,FALSE)</f>
        <v>0</v>
      </c>
      <c r="AD43" s="104">
        <f>VLOOKUP($B43,GD_CHAM_CONG!$C$6:$BI$997,59,FALSE)</f>
        <v>0</v>
      </c>
      <c r="AE43" s="270">
        <f>I43/$H43*VLOOKUP(I$4,DM_TI_LE!$A$5:$B$30,2,FALSE)</f>
        <v>1</v>
      </c>
      <c r="AF43" s="270">
        <f>J43/$H43*VLOOKUP(J$4,DM_TI_LE!$A$5:$B$30,2,FALSE)</f>
        <v>0</v>
      </c>
      <c r="AG43" s="270">
        <f>K43/$H43*VLOOKUP(K$4,DM_TI_LE!$A$5:$B$30,2,FALSE)</f>
        <v>0</v>
      </c>
      <c r="AH43" s="270">
        <f>L43/$H43*VLOOKUP(L$4,DM_TI_LE!$A$5:$B$30,2,FALSE)</f>
        <v>0</v>
      </c>
      <c r="AI43" s="270">
        <f>M43/$H43*VLOOKUP(M$4,DM_TI_LE!$A$5:$B$30,2,FALSE)</f>
        <v>0</v>
      </c>
      <c r="AJ43" s="270">
        <f>N43/$H43*VLOOKUP(N$4,DM_TI_LE!$A$5:$B$30,2,FALSE)</f>
        <v>0</v>
      </c>
      <c r="AK43" s="270">
        <f>O43/$H43*VLOOKUP(O$4,DM_TI_LE!$A$5:$B$30,2,FALSE)</f>
        <v>0</v>
      </c>
      <c r="AL43" s="270">
        <f>P43/$H43*VLOOKUP(P$4,DM_TI_LE!$A$5:$B$30,2,FALSE)</f>
        <v>0</v>
      </c>
      <c r="AM43" s="270">
        <f>Q43/$H43*VLOOKUP(Q$4,DM_TI_LE!$A$5:$B$30,2,FALSE)</f>
        <v>0</v>
      </c>
      <c r="AN43" s="270">
        <f>R43/$H43*VLOOKUP(R$4,DM_TI_LE!$A$5:$B$30,2,FALSE)</f>
        <v>0</v>
      </c>
      <c r="AO43" s="270">
        <f>S43/$H43*VLOOKUP(S$4,DM_TI_LE!$A$5:$B$30,2,FALSE)</f>
        <v>0</v>
      </c>
      <c r="AP43" s="270">
        <f>T43/$H43*VLOOKUP(T$4,DM_TI_LE!$A$5:$B$30,2,FALSE)</f>
        <v>0</v>
      </c>
      <c r="AQ43" s="270">
        <f>U43/$H43*VLOOKUP(U$4,DM_TI_LE!$A$5:$B$30,2,FALSE)</f>
        <v>0</v>
      </c>
      <c r="AR43" s="270">
        <f>V43/$H43*VLOOKUP(V$4,DM_TI_LE!$A$5:$B$30,2,FALSE)</f>
        <v>0</v>
      </c>
      <c r="AS43" s="270">
        <f>W43/$H43*VLOOKUP(W$4,DM_TI_LE!$A$5:$B$30,2,FALSE)</f>
        <v>0</v>
      </c>
      <c r="AT43" s="270">
        <f>X43/$H43*VLOOKUP(X$4,DM_TI_LE!$A$5:$B$30,2,FALSE)</f>
        <v>0</v>
      </c>
      <c r="AU43" s="270">
        <f>Y43/$H43*VLOOKUP(Y$4,DM_TI_LE!$A$5:$B$30,2,FALSE)</f>
        <v>0</v>
      </c>
      <c r="AV43" s="270">
        <f>Z43/$H43*VLOOKUP(Z$4,DM_TI_LE!$A$5:$B$30,2,FALSE)</f>
        <v>0</v>
      </c>
      <c r="AW43" s="270">
        <f>AA43/$H43*VLOOKUP(AA$4,DM_TI_LE!$A$5:$B$30,2,FALSE)</f>
        <v>0</v>
      </c>
      <c r="AX43" s="270">
        <f>AB43/$H43*VLOOKUP(AB$4,DM_TI_LE!$A$5:$B$30,2,FALSE)</f>
        <v>0</v>
      </c>
      <c r="AY43" s="270">
        <f>AC43/$H43*VLOOKUP(AC$4,DM_TI_LE!$A$5:$B$30,2,FALSE)</f>
        <v>0</v>
      </c>
      <c r="AZ43" s="270">
        <f>AD43/$H43*VLOOKUP(AD$4,DM_TI_LE!$A$5:$B$30,2,FALSE)</f>
        <v>0</v>
      </c>
      <c r="BA43" s="284">
        <f>IF(CD43="HDHV",DM_TI_LE!$K$12*I43, SUM(AE43:AW43)*F43*E43*DM_HE_SO_LUONG_NS!$D$1*CE43)</f>
        <v>7695000</v>
      </c>
      <c r="BB43" s="104"/>
      <c r="BC43" s="110">
        <f>VLOOKUP(B43,GD_LCD_HS_LNS!$B$4:$E$1000,4,FALSE)</f>
        <v>3972000</v>
      </c>
      <c r="BD43" s="104"/>
      <c r="BE43" s="104">
        <f>I43/26*$BC43*VLOOKUP(BE$4,DM_TI_LE!$A$5:$C$29,3,FALSE)</f>
        <v>0</v>
      </c>
      <c r="BF43" s="104">
        <f>J43/26*$BC43*VLOOKUP(BF$4,DM_TI_LE!$A$5:$C$29,3,FALSE)</f>
        <v>0</v>
      </c>
      <c r="BG43" s="104">
        <f>K43/26*$BC43*VLOOKUP(BG$4,DM_TI_LE!$A$5:$C$29,3,FALSE)</f>
        <v>0</v>
      </c>
      <c r="BH43" s="104">
        <f>L43/26*$BC43*VLOOKUP(BH$4,DM_TI_LE!$A$5:$C$29,3,FALSE)</f>
        <v>0</v>
      </c>
      <c r="BI43" s="104">
        <f>M43/26*$BC43*VLOOKUP(BI$4,DM_TI_LE!$A$5:$C$29,3,FALSE)</f>
        <v>0</v>
      </c>
      <c r="BJ43" s="104">
        <f>N43/26*$BC43*VLOOKUP(BJ$4,DM_TI_LE!$A$5:$C$29,3,FALSE)</f>
        <v>0</v>
      </c>
      <c r="BK43" s="104">
        <f>O43/26*$BC43*VLOOKUP(BK$4,DM_TI_LE!$A$5:$C$29,3,FALSE)</f>
        <v>0</v>
      </c>
      <c r="BL43" s="104">
        <f>P43/26*$BC43*VLOOKUP(BL$4,DM_TI_LE!$A$5:$C$29,3,FALSE)</f>
        <v>0</v>
      </c>
      <c r="BM43" s="104">
        <f>Q43/26*$BC43*VLOOKUP(BM$4,DM_TI_LE!$A$5:$C$29,3,FALSE)</f>
        <v>0</v>
      </c>
      <c r="BN43" s="104">
        <f>R43/26*$BC43*VLOOKUP(BN$4,DM_TI_LE!$A$5:$C$29,3,FALSE)</f>
        <v>0</v>
      </c>
      <c r="BO43" s="104">
        <f>S43/26*$BC43*VLOOKUP(BO$4,DM_TI_LE!$A$5:$C$29,3,FALSE)</f>
        <v>0</v>
      </c>
      <c r="BP43" s="104">
        <f>T43/26*$BC43*VLOOKUP(BP$4,DM_TI_LE!$A$5:$C$29,3,FALSE)</f>
        <v>0</v>
      </c>
      <c r="BQ43" s="104">
        <f>U43/26*$BC43*VLOOKUP(BQ$4,DM_TI_LE!$A$5:$C$29,3,FALSE)</f>
        <v>0</v>
      </c>
      <c r="BR43" s="104">
        <f>V43/26*$BC43*VLOOKUP(BR$4,DM_TI_LE!$A$5:$C$29,3,FALSE)</f>
        <v>0</v>
      </c>
      <c r="BS43" s="104">
        <f>W43/26*$BC43*VLOOKUP(BS$4,DM_TI_LE!$A$5:$C$29,3,FALSE)</f>
        <v>0</v>
      </c>
      <c r="BT43" s="104">
        <f>X43/26*$BC43*VLOOKUP(BT$4,DM_TI_LE!$A$5:$C$29,3,FALSE)</f>
        <v>0</v>
      </c>
      <c r="BU43" s="104">
        <f>Y43/26*$BC43*VLOOKUP(BU$4,DM_TI_LE!$A$5:$C$29,3,FALSE)</f>
        <v>0</v>
      </c>
      <c r="BV43" s="104">
        <f>Z43/26*$BC43*VLOOKUP(BV$4,DM_TI_LE!$A$5:$C$29,3,FALSE)</f>
        <v>0</v>
      </c>
      <c r="BW43" s="104">
        <f>AA43/26*$BC43*VLOOKUP(BW$4,DM_TI_LE!$A$5:$C$29,3,FALSE)</f>
        <v>0</v>
      </c>
      <c r="BX43" s="104">
        <f>AB43/26*$BC43*VLOOKUP(BX$4,DM_TI_LE!$A$5:$C$29,3,FALSE)</f>
        <v>0</v>
      </c>
      <c r="BY43" s="104">
        <f>AC43/26*$BC43*VLOOKUP(BY$4,DM_TI_LE!$A$5:$C$29,3,FALSE)</f>
        <v>0</v>
      </c>
      <c r="BZ43" s="104">
        <f>AD43/26*$BC43*VLOOKUP(BZ$4,DM_TI_LE!$A$5:$C$29,3,FALSE)</f>
        <v>0</v>
      </c>
      <c r="CA43" s="273">
        <f t="shared" si="0"/>
        <v>0</v>
      </c>
      <c r="CB43" s="104"/>
      <c r="CC43" s="274">
        <f t="shared" si="1"/>
        <v>7695000</v>
      </c>
      <c r="CD43" s="138" t="str">
        <f>VLOOKUP(B43,GD_CHUNG!$B$5:$G$480,6,FALSE)</f>
        <v>HD3N</v>
      </c>
      <c r="CE43" s="275">
        <f>VLOOKUP(CD43,DM_TI_LE!$I$12:$J$16,2,FALSE)</f>
        <v>1</v>
      </c>
    </row>
    <row r="44" spans="1:83" ht="12.75" x14ac:dyDescent="0.2">
      <c r="A44" s="49">
        <v>40</v>
      </c>
      <c r="B44" s="50">
        <f>GD_CHUNG!B44</f>
        <v>10535</v>
      </c>
      <c r="C44" s="50" t="str">
        <f>GD_CHUNG!C44</f>
        <v>Nguyễn Văn Duẩn</v>
      </c>
      <c r="D44" s="50" t="str">
        <f>GD_CHUNG!D44</f>
        <v>Nv Thống kê</v>
      </c>
      <c r="E44" s="268">
        <f>VLOOKUP(B44,GD_CHAM_CONG!$C$6:$BJ$997,60,FALSE)</f>
        <v>1</v>
      </c>
      <c r="F44" s="268">
        <f>VLOOKUP(B44,GD_LCD_HS_LNS!$B$4:$F$1000,5,FALSE)</f>
        <v>2.2000000000000002</v>
      </c>
      <c r="G44" s="269">
        <f>VLOOKUP(B44,GD_CHAM_CONG!$C$6:$BD$468,36,FALSE)</f>
        <v>0</v>
      </c>
      <c r="H44" s="269">
        <f>VLOOKUP(B44,GD_CHAM_CONG!$C$6:$BD$997,37,FALSE)</f>
        <v>23</v>
      </c>
      <c r="I44" s="104">
        <f>VLOOKUP($B44,GD_CHAM_CONG!$C$6:$BF$997,38,FALSE)</f>
        <v>23</v>
      </c>
      <c r="J44" s="104">
        <f>VLOOKUP($B44,GD_CHAM_CONG!$C$6:$BF$997,39,FALSE)</f>
        <v>0</v>
      </c>
      <c r="K44" s="104">
        <f>VLOOKUP($B44,GD_CHAM_CONG!$C$6:$BF$997,40,FALSE)</f>
        <v>0</v>
      </c>
      <c r="L44" s="104">
        <f>VLOOKUP($B44,GD_CHAM_CONG!$C$6:$BF$997,41,FALSE)</f>
        <v>0</v>
      </c>
      <c r="M44" s="104">
        <f>VLOOKUP($B44,GD_CHAM_CONG!$C$6:$BF$997,42,FALSE)</f>
        <v>0</v>
      </c>
      <c r="N44" s="104">
        <f>VLOOKUP($B44,GD_CHAM_CONG!$C$6:$BF$997,43,FALSE)</f>
        <v>0</v>
      </c>
      <c r="O44" s="104">
        <f>VLOOKUP($B44,GD_CHAM_CONG!$C$6:$BF$997,44,FALSE)</f>
        <v>0</v>
      </c>
      <c r="P44" s="104">
        <f>VLOOKUP($B44,GD_CHAM_CONG!$C$6:$BF$997,45,FALSE)</f>
        <v>0</v>
      </c>
      <c r="Q44" s="104">
        <f>VLOOKUP($B44,GD_CHAM_CONG!$C$6:$BF$997,46,FALSE)</f>
        <v>0</v>
      </c>
      <c r="R44" s="104">
        <f>VLOOKUP($B44,GD_CHAM_CONG!$C$6:$BF$997,47,FALSE)</f>
        <v>0</v>
      </c>
      <c r="S44" s="104">
        <f>VLOOKUP($B44,GD_CHAM_CONG!$C$6:$BF$997,48,FALSE)</f>
        <v>0</v>
      </c>
      <c r="T44" s="104">
        <f>VLOOKUP($B44,GD_CHAM_CONG!$C$6:$BF$997,49,FALSE)</f>
        <v>0</v>
      </c>
      <c r="U44" s="104">
        <f>VLOOKUP($B44,GD_CHAM_CONG!$C$6:$BF$997,50,FALSE)</f>
        <v>0</v>
      </c>
      <c r="V44" s="104">
        <f>VLOOKUP($B44,GD_CHAM_CONG!$C$6:$BF$997,51,FALSE)</f>
        <v>0</v>
      </c>
      <c r="W44" s="104">
        <f>VLOOKUP($B44,GD_CHAM_CONG!$C$6:$BF$997,52,FALSE)</f>
        <v>0</v>
      </c>
      <c r="X44" s="104">
        <f>VLOOKUP($B44,GD_CHAM_CONG!$C$6:$BF$997,53,FALSE)</f>
        <v>0</v>
      </c>
      <c r="Y44" s="104">
        <f>VLOOKUP($B44,GD_CHAM_CONG!$C$6:$BF$997,54,FALSE)</f>
        <v>0</v>
      </c>
      <c r="Z44" s="104">
        <f>VLOOKUP($B44,GD_CHAM_CONG!$C$6:$BF$997,55,FALSE)</f>
        <v>0</v>
      </c>
      <c r="AA44" s="104">
        <f>VLOOKUP($B44,GD_CHAM_CONG!$C$6:$BF$997,56,FALSE)</f>
        <v>0</v>
      </c>
      <c r="AB44" s="104">
        <f>VLOOKUP($B44,GD_CHAM_CONG!$C$6:$BI$997,57,FALSE)</f>
        <v>0</v>
      </c>
      <c r="AC44" s="104">
        <f>VLOOKUP($B44,GD_CHAM_CONG!$C$6:$BI$997,58,FALSE)</f>
        <v>0</v>
      </c>
      <c r="AD44" s="104">
        <f>VLOOKUP($B44,GD_CHAM_CONG!$C$6:$BI$997,59,FALSE)</f>
        <v>0</v>
      </c>
      <c r="AE44" s="270">
        <f>I44/$H44*VLOOKUP(I$4,DM_TI_LE!$A$5:$B$30,2,FALSE)</f>
        <v>1</v>
      </c>
      <c r="AF44" s="270">
        <f>J44/$H44*VLOOKUP(J$4,DM_TI_LE!$A$5:$B$30,2,FALSE)</f>
        <v>0</v>
      </c>
      <c r="AG44" s="270">
        <f>K44/$H44*VLOOKUP(K$4,DM_TI_LE!$A$5:$B$30,2,FALSE)</f>
        <v>0</v>
      </c>
      <c r="AH44" s="270">
        <f>L44/$H44*VLOOKUP(L$4,DM_TI_LE!$A$5:$B$30,2,FALSE)</f>
        <v>0</v>
      </c>
      <c r="AI44" s="270">
        <f>M44/$H44*VLOOKUP(M$4,DM_TI_LE!$A$5:$B$30,2,FALSE)</f>
        <v>0</v>
      </c>
      <c r="AJ44" s="270">
        <f>N44/$H44*VLOOKUP(N$4,DM_TI_LE!$A$5:$B$30,2,FALSE)</f>
        <v>0</v>
      </c>
      <c r="AK44" s="270">
        <f>O44/$H44*VLOOKUP(O$4,DM_TI_LE!$A$5:$B$30,2,FALSE)</f>
        <v>0</v>
      </c>
      <c r="AL44" s="270">
        <f>P44/$H44*VLOOKUP(P$4,DM_TI_LE!$A$5:$B$30,2,FALSE)</f>
        <v>0</v>
      </c>
      <c r="AM44" s="270">
        <f>Q44/$H44*VLOOKUP(Q$4,DM_TI_LE!$A$5:$B$30,2,FALSE)</f>
        <v>0</v>
      </c>
      <c r="AN44" s="270">
        <f>R44/$H44*VLOOKUP(R$4,DM_TI_LE!$A$5:$B$30,2,FALSE)</f>
        <v>0</v>
      </c>
      <c r="AO44" s="270">
        <f>S44/$H44*VLOOKUP(S$4,DM_TI_LE!$A$5:$B$30,2,FALSE)</f>
        <v>0</v>
      </c>
      <c r="AP44" s="270">
        <f>T44/$H44*VLOOKUP(T$4,DM_TI_LE!$A$5:$B$30,2,FALSE)</f>
        <v>0</v>
      </c>
      <c r="AQ44" s="270">
        <f>U44/$H44*VLOOKUP(U$4,DM_TI_LE!$A$5:$B$30,2,FALSE)</f>
        <v>0</v>
      </c>
      <c r="AR44" s="270">
        <f>V44/$H44*VLOOKUP(V$4,DM_TI_LE!$A$5:$B$30,2,FALSE)</f>
        <v>0</v>
      </c>
      <c r="AS44" s="270">
        <f>W44/$H44*VLOOKUP(W$4,DM_TI_LE!$A$5:$B$30,2,FALSE)</f>
        <v>0</v>
      </c>
      <c r="AT44" s="270">
        <f>X44/$H44*VLOOKUP(X$4,DM_TI_LE!$A$5:$B$30,2,FALSE)</f>
        <v>0</v>
      </c>
      <c r="AU44" s="270">
        <f>Y44/$H44*VLOOKUP(Y$4,DM_TI_LE!$A$5:$B$30,2,FALSE)</f>
        <v>0</v>
      </c>
      <c r="AV44" s="270">
        <f>Z44/$H44*VLOOKUP(Z$4,DM_TI_LE!$A$5:$B$30,2,FALSE)</f>
        <v>0</v>
      </c>
      <c r="AW44" s="270">
        <f>AA44/$H44*VLOOKUP(AA$4,DM_TI_LE!$A$5:$B$30,2,FALSE)</f>
        <v>0</v>
      </c>
      <c r="AX44" s="270">
        <f>AB44/$H44*VLOOKUP(AB$4,DM_TI_LE!$A$5:$B$30,2,FALSE)</f>
        <v>0</v>
      </c>
      <c r="AY44" s="270">
        <f>AC44/$H44*VLOOKUP(AC$4,DM_TI_LE!$A$5:$B$30,2,FALSE)</f>
        <v>0</v>
      </c>
      <c r="AZ44" s="270">
        <f>AD44/$H44*VLOOKUP(AD$4,DM_TI_LE!$A$5:$B$30,2,FALSE)</f>
        <v>0</v>
      </c>
      <c r="BA44" s="284">
        <f>IF(CD44="HDHV",DM_TI_LE!$K$12*I44, SUM(AE44:AW44)*F44*E44*DM_HE_SO_LUONG_NS!$D$1*CE44)</f>
        <v>9900000</v>
      </c>
      <c r="BB44" s="104"/>
      <c r="BC44" s="110">
        <f>VLOOKUP(B44,GD_LCD_HS_LNS!$B$4:$E$1000,4,FALSE)</f>
        <v>3488000</v>
      </c>
      <c r="BD44" s="104"/>
      <c r="BE44" s="104">
        <f>I44/26*$BC44*VLOOKUP(BE$4,DM_TI_LE!$A$5:$C$29,3,FALSE)</f>
        <v>0</v>
      </c>
      <c r="BF44" s="104">
        <f>J44/26*$BC44*VLOOKUP(BF$4,DM_TI_LE!$A$5:$C$29,3,FALSE)</f>
        <v>0</v>
      </c>
      <c r="BG44" s="104">
        <f>K44/26*$BC44*VLOOKUP(BG$4,DM_TI_LE!$A$5:$C$29,3,FALSE)</f>
        <v>0</v>
      </c>
      <c r="BH44" s="104">
        <f>L44/26*$BC44*VLOOKUP(BH$4,DM_TI_LE!$A$5:$C$29,3,FALSE)</f>
        <v>0</v>
      </c>
      <c r="BI44" s="104">
        <f>M44/26*$BC44*VLOOKUP(BI$4,DM_TI_LE!$A$5:$C$29,3,FALSE)</f>
        <v>0</v>
      </c>
      <c r="BJ44" s="104">
        <f>N44/26*$BC44*VLOOKUP(BJ$4,DM_TI_LE!$A$5:$C$29,3,FALSE)</f>
        <v>0</v>
      </c>
      <c r="BK44" s="104">
        <f>O44/26*$BC44*VLOOKUP(BK$4,DM_TI_LE!$A$5:$C$29,3,FALSE)</f>
        <v>0</v>
      </c>
      <c r="BL44" s="104">
        <f>P44/26*$BC44*VLOOKUP(BL$4,DM_TI_LE!$A$5:$C$29,3,FALSE)</f>
        <v>0</v>
      </c>
      <c r="BM44" s="104">
        <f>Q44/26*$BC44*VLOOKUP(BM$4,DM_TI_LE!$A$5:$C$29,3,FALSE)</f>
        <v>0</v>
      </c>
      <c r="BN44" s="104">
        <f>R44/26*$BC44*VLOOKUP(BN$4,DM_TI_LE!$A$5:$C$29,3,FALSE)</f>
        <v>0</v>
      </c>
      <c r="BO44" s="104">
        <f>S44/26*$BC44*VLOOKUP(BO$4,DM_TI_LE!$A$5:$C$29,3,FALSE)</f>
        <v>0</v>
      </c>
      <c r="BP44" s="104">
        <f>T44/26*$BC44*VLOOKUP(BP$4,DM_TI_LE!$A$5:$C$29,3,FALSE)</f>
        <v>0</v>
      </c>
      <c r="BQ44" s="104">
        <f>U44/26*$BC44*VLOOKUP(BQ$4,DM_TI_LE!$A$5:$C$29,3,FALSE)</f>
        <v>0</v>
      </c>
      <c r="BR44" s="104">
        <f>V44/26*$BC44*VLOOKUP(BR$4,DM_TI_LE!$A$5:$C$29,3,FALSE)</f>
        <v>0</v>
      </c>
      <c r="BS44" s="104">
        <f>W44/26*$BC44*VLOOKUP(BS$4,DM_TI_LE!$A$5:$C$29,3,FALSE)</f>
        <v>0</v>
      </c>
      <c r="BT44" s="104">
        <f>X44/26*$BC44*VLOOKUP(BT$4,DM_TI_LE!$A$5:$C$29,3,FALSE)</f>
        <v>0</v>
      </c>
      <c r="BU44" s="104">
        <f>Y44/26*$BC44*VLOOKUP(BU$4,DM_TI_LE!$A$5:$C$29,3,FALSE)</f>
        <v>0</v>
      </c>
      <c r="BV44" s="104">
        <f>Z44/26*$BC44*VLOOKUP(BV$4,DM_TI_LE!$A$5:$C$29,3,FALSE)</f>
        <v>0</v>
      </c>
      <c r="BW44" s="104">
        <f>AA44/26*$BC44*VLOOKUP(BW$4,DM_TI_LE!$A$5:$C$29,3,FALSE)</f>
        <v>0</v>
      </c>
      <c r="BX44" s="104">
        <f>AB44/26*$BC44*VLOOKUP(BX$4,DM_TI_LE!$A$5:$C$29,3,FALSE)</f>
        <v>0</v>
      </c>
      <c r="BY44" s="104">
        <f>AC44/26*$BC44*VLOOKUP(BY$4,DM_TI_LE!$A$5:$C$29,3,FALSE)</f>
        <v>0</v>
      </c>
      <c r="BZ44" s="104">
        <f>AD44/26*$BC44*VLOOKUP(BZ$4,DM_TI_LE!$A$5:$C$29,3,FALSE)</f>
        <v>0</v>
      </c>
      <c r="CA44" s="273">
        <f t="shared" si="0"/>
        <v>0</v>
      </c>
      <c r="CB44" s="104"/>
      <c r="CC44" s="274">
        <f t="shared" si="1"/>
        <v>9900000</v>
      </c>
      <c r="CD44" s="138" t="str">
        <f>VLOOKUP(B44,GD_CHUNG!$B$5:$G$480,6,FALSE)</f>
        <v>HDKX</v>
      </c>
      <c r="CE44" s="275">
        <f>VLOOKUP(CD44,DM_TI_LE!$I$12:$J$16,2,FALSE)</f>
        <v>1</v>
      </c>
    </row>
    <row r="45" spans="1:83" ht="12.75" x14ac:dyDescent="0.2">
      <c r="A45" s="49">
        <v>41</v>
      </c>
      <c r="B45" s="50">
        <f>GD_CHUNG!B45</f>
        <v>13527</v>
      </c>
      <c r="C45" s="50" t="str">
        <f>GD_CHUNG!C45</f>
        <v>Chu Lữ Thu Phương</v>
      </c>
      <c r="D45" s="50" t="str">
        <f>GD_CHUNG!D45</f>
        <v>NV Thủ tục bay, không báo</v>
      </c>
      <c r="E45" s="268">
        <f>VLOOKUP(B45,GD_CHAM_CONG!$C$6:$BJ$997,60,FALSE)</f>
        <v>1.05</v>
      </c>
      <c r="F45" s="268">
        <f>VLOOKUP(B45,GD_LCD_HS_LNS!$B$4:$F$1000,5,FALSE)</f>
        <v>1.9</v>
      </c>
      <c r="G45" s="269">
        <f>VLOOKUP(B45,GD_CHAM_CONG!$C$6:$BD$468,36,FALSE)</f>
        <v>0</v>
      </c>
      <c r="H45" s="269">
        <f>VLOOKUP(B45,GD_CHAM_CONG!$C$6:$BD$997,37,FALSE)</f>
        <v>27</v>
      </c>
      <c r="I45" s="104">
        <f>VLOOKUP($B45,GD_CHAM_CONG!$C$6:$BF$997,38,FALSE)</f>
        <v>27</v>
      </c>
      <c r="J45" s="104">
        <f>VLOOKUP($B45,GD_CHAM_CONG!$C$6:$BF$997,39,FALSE)</f>
        <v>0</v>
      </c>
      <c r="K45" s="104">
        <f>VLOOKUP($B45,GD_CHAM_CONG!$C$6:$BF$997,40,FALSE)</f>
        <v>0</v>
      </c>
      <c r="L45" s="104">
        <f>VLOOKUP($B45,GD_CHAM_CONG!$C$6:$BF$997,41,FALSE)</f>
        <v>0</v>
      </c>
      <c r="M45" s="104">
        <f>VLOOKUP($B45,GD_CHAM_CONG!$C$6:$BF$997,42,FALSE)</f>
        <v>0</v>
      </c>
      <c r="N45" s="104">
        <f>VLOOKUP($B45,GD_CHAM_CONG!$C$6:$BF$997,43,FALSE)</f>
        <v>0</v>
      </c>
      <c r="O45" s="104">
        <f>VLOOKUP($B45,GD_CHAM_CONG!$C$6:$BF$997,44,FALSE)</f>
        <v>0</v>
      </c>
      <c r="P45" s="104">
        <f>VLOOKUP($B45,GD_CHAM_CONG!$C$6:$BF$997,45,FALSE)</f>
        <v>0</v>
      </c>
      <c r="Q45" s="104">
        <f>VLOOKUP($B45,GD_CHAM_CONG!$C$6:$BF$997,46,FALSE)</f>
        <v>0</v>
      </c>
      <c r="R45" s="104">
        <f>VLOOKUP($B45,GD_CHAM_CONG!$C$6:$BF$997,47,FALSE)</f>
        <v>0</v>
      </c>
      <c r="S45" s="104">
        <f>VLOOKUP($B45,GD_CHAM_CONG!$C$6:$BF$997,48,FALSE)</f>
        <v>0</v>
      </c>
      <c r="T45" s="104">
        <f>VLOOKUP($B45,GD_CHAM_CONG!$C$6:$BF$997,49,FALSE)</f>
        <v>0</v>
      </c>
      <c r="U45" s="104">
        <f>VLOOKUP($B45,GD_CHAM_CONG!$C$6:$BF$997,50,FALSE)</f>
        <v>0</v>
      </c>
      <c r="V45" s="104">
        <f>VLOOKUP($B45,GD_CHAM_CONG!$C$6:$BF$997,51,FALSE)</f>
        <v>0</v>
      </c>
      <c r="W45" s="104">
        <f>VLOOKUP($B45,GD_CHAM_CONG!$C$6:$BF$997,52,FALSE)</f>
        <v>0</v>
      </c>
      <c r="X45" s="104">
        <f>VLOOKUP($B45,GD_CHAM_CONG!$C$6:$BF$997,53,FALSE)</f>
        <v>0</v>
      </c>
      <c r="Y45" s="104">
        <f>VLOOKUP($B45,GD_CHAM_CONG!$C$6:$BF$997,54,FALSE)</f>
        <v>0</v>
      </c>
      <c r="Z45" s="104">
        <f>VLOOKUP($B45,GD_CHAM_CONG!$C$6:$BF$997,55,FALSE)</f>
        <v>0</v>
      </c>
      <c r="AA45" s="104">
        <f>VLOOKUP($B45,GD_CHAM_CONG!$C$6:$BF$997,56,FALSE)</f>
        <v>0</v>
      </c>
      <c r="AB45" s="104">
        <f>VLOOKUP($B45,GD_CHAM_CONG!$C$6:$BI$997,57,FALSE)</f>
        <v>0</v>
      </c>
      <c r="AC45" s="104">
        <f>VLOOKUP($B45,GD_CHAM_CONG!$C$6:$BI$997,58,FALSE)</f>
        <v>0</v>
      </c>
      <c r="AD45" s="104">
        <f>VLOOKUP($B45,GD_CHAM_CONG!$C$6:$BI$997,59,FALSE)</f>
        <v>0</v>
      </c>
      <c r="AE45" s="270">
        <f>I45/$H45*VLOOKUP(I$4,DM_TI_LE!$A$5:$B$30,2,FALSE)</f>
        <v>1</v>
      </c>
      <c r="AF45" s="270">
        <f>J45/$H45*VLOOKUP(J$4,DM_TI_LE!$A$5:$B$30,2,FALSE)</f>
        <v>0</v>
      </c>
      <c r="AG45" s="270">
        <f>K45/$H45*VLOOKUP(K$4,DM_TI_LE!$A$5:$B$30,2,FALSE)</f>
        <v>0</v>
      </c>
      <c r="AH45" s="270">
        <f>L45/$H45*VLOOKUP(L$4,DM_TI_LE!$A$5:$B$30,2,FALSE)</f>
        <v>0</v>
      </c>
      <c r="AI45" s="270">
        <f>M45/$H45*VLOOKUP(M$4,DM_TI_LE!$A$5:$B$30,2,FALSE)</f>
        <v>0</v>
      </c>
      <c r="AJ45" s="270">
        <f>N45/$H45*VLOOKUP(N$4,DM_TI_LE!$A$5:$B$30,2,FALSE)</f>
        <v>0</v>
      </c>
      <c r="AK45" s="270">
        <f>O45/$H45*VLOOKUP(O$4,DM_TI_LE!$A$5:$B$30,2,FALSE)</f>
        <v>0</v>
      </c>
      <c r="AL45" s="270">
        <f>P45/$H45*VLOOKUP(P$4,DM_TI_LE!$A$5:$B$30,2,FALSE)</f>
        <v>0</v>
      </c>
      <c r="AM45" s="270">
        <f>Q45/$H45*VLOOKUP(Q$4,DM_TI_LE!$A$5:$B$30,2,FALSE)</f>
        <v>0</v>
      </c>
      <c r="AN45" s="270">
        <f>R45/$H45*VLOOKUP(R$4,DM_TI_LE!$A$5:$B$30,2,FALSE)</f>
        <v>0</v>
      </c>
      <c r="AO45" s="270">
        <f>S45/$H45*VLOOKUP(S$4,DM_TI_LE!$A$5:$B$30,2,FALSE)</f>
        <v>0</v>
      </c>
      <c r="AP45" s="270">
        <f>T45/$H45*VLOOKUP(T$4,DM_TI_LE!$A$5:$B$30,2,FALSE)</f>
        <v>0</v>
      </c>
      <c r="AQ45" s="270">
        <f>U45/$H45*VLOOKUP(U$4,DM_TI_LE!$A$5:$B$30,2,FALSE)</f>
        <v>0</v>
      </c>
      <c r="AR45" s="270">
        <f>V45/$H45*VLOOKUP(V$4,DM_TI_LE!$A$5:$B$30,2,FALSE)</f>
        <v>0</v>
      </c>
      <c r="AS45" s="270">
        <f>W45/$H45*VLOOKUP(W$4,DM_TI_LE!$A$5:$B$30,2,FALSE)</f>
        <v>0</v>
      </c>
      <c r="AT45" s="270">
        <f>X45/$H45*VLOOKUP(X$4,DM_TI_LE!$A$5:$B$30,2,FALSE)</f>
        <v>0</v>
      </c>
      <c r="AU45" s="270">
        <f>Y45/$H45*VLOOKUP(Y$4,DM_TI_LE!$A$5:$B$30,2,FALSE)</f>
        <v>0</v>
      </c>
      <c r="AV45" s="270">
        <f>Z45/$H45*VLOOKUP(Z$4,DM_TI_LE!$A$5:$B$30,2,FALSE)</f>
        <v>0</v>
      </c>
      <c r="AW45" s="270">
        <f>AA45/$H45*VLOOKUP(AA$4,DM_TI_LE!$A$5:$B$30,2,FALSE)</f>
        <v>0</v>
      </c>
      <c r="AX45" s="270">
        <f>AB45/$H45*VLOOKUP(AB$4,DM_TI_LE!$A$5:$B$30,2,FALSE)</f>
        <v>0</v>
      </c>
      <c r="AY45" s="270">
        <f>AC45/$H45*VLOOKUP(AC$4,DM_TI_LE!$A$5:$B$30,2,FALSE)</f>
        <v>0</v>
      </c>
      <c r="AZ45" s="270">
        <f>AD45/$H45*VLOOKUP(AD$4,DM_TI_LE!$A$5:$B$30,2,FALSE)</f>
        <v>0</v>
      </c>
      <c r="BA45" s="284">
        <f>IF(CD45="HDHV",DM_TI_LE!$K$12*I45, SUM(AE45:AW45)*F45*E45*DM_HE_SO_LUONG_NS!$D$1*CE45)</f>
        <v>8079750</v>
      </c>
      <c r="BB45" s="104"/>
      <c r="BC45" s="110">
        <f>VLOOKUP(B45,GD_LCD_HS_LNS!$B$4:$E$1000,4,FALSE)</f>
        <v>3972000</v>
      </c>
      <c r="BD45" s="104"/>
      <c r="BE45" s="104">
        <f>I45/26*$BC45*VLOOKUP(BE$4,DM_TI_LE!$A$5:$C$29,3,FALSE)</f>
        <v>0</v>
      </c>
      <c r="BF45" s="104">
        <f>J45/26*$BC45*VLOOKUP(BF$4,DM_TI_LE!$A$5:$C$29,3,FALSE)</f>
        <v>0</v>
      </c>
      <c r="BG45" s="104">
        <f>K45/26*$BC45*VLOOKUP(BG$4,DM_TI_LE!$A$5:$C$29,3,FALSE)</f>
        <v>0</v>
      </c>
      <c r="BH45" s="104">
        <f>L45/26*$BC45*VLOOKUP(BH$4,DM_TI_LE!$A$5:$C$29,3,FALSE)</f>
        <v>0</v>
      </c>
      <c r="BI45" s="104">
        <f>M45/26*$BC45*VLOOKUP(BI$4,DM_TI_LE!$A$5:$C$29,3,FALSE)</f>
        <v>0</v>
      </c>
      <c r="BJ45" s="104">
        <f>N45/26*$BC45*VLOOKUP(BJ$4,DM_TI_LE!$A$5:$C$29,3,FALSE)</f>
        <v>0</v>
      </c>
      <c r="BK45" s="104">
        <f>O45/26*$BC45*VLOOKUP(BK$4,DM_TI_LE!$A$5:$C$29,3,FALSE)</f>
        <v>0</v>
      </c>
      <c r="BL45" s="104">
        <f>P45/26*$BC45*VLOOKUP(BL$4,DM_TI_LE!$A$5:$C$29,3,FALSE)</f>
        <v>0</v>
      </c>
      <c r="BM45" s="104">
        <f>Q45/26*$BC45*VLOOKUP(BM$4,DM_TI_LE!$A$5:$C$29,3,FALSE)</f>
        <v>0</v>
      </c>
      <c r="BN45" s="104">
        <f>R45/26*$BC45*VLOOKUP(BN$4,DM_TI_LE!$A$5:$C$29,3,FALSE)</f>
        <v>0</v>
      </c>
      <c r="BO45" s="104">
        <f>S45/26*$BC45*VLOOKUP(BO$4,DM_TI_LE!$A$5:$C$29,3,FALSE)</f>
        <v>0</v>
      </c>
      <c r="BP45" s="104">
        <f>T45/26*$BC45*VLOOKUP(BP$4,DM_TI_LE!$A$5:$C$29,3,FALSE)</f>
        <v>0</v>
      </c>
      <c r="BQ45" s="104">
        <f>U45/26*$BC45*VLOOKUP(BQ$4,DM_TI_LE!$A$5:$C$29,3,FALSE)</f>
        <v>0</v>
      </c>
      <c r="BR45" s="104">
        <f>V45/26*$BC45*VLOOKUP(BR$4,DM_TI_LE!$A$5:$C$29,3,FALSE)</f>
        <v>0</v>
      </c>
      <c r="BS45" s="104">
        <f>W45/26*$BC45*VLOOKUP(BS$4,DM_TI_LE!$A$5:$C$29,3,FALSE)</f>
        <v>0</v>
      </c>
      <c r="BT45" s="104">
        <f>X45/26*$BC45*VLOOKUP(BT$4,DM_TI_LE!$A$5:$C$29,3,FALSE)</f>
        <v>0</v>
      </c>
      <c r="BU45" s="104">
        <f>Y45/26*$BC45*VLOOKUP(BU$4,DM_TI_LE!$A$5:$C$29,3,FALSE)</f>
        <v>0</v>
      </c>
      <c r="BV45" s="104">
        <f>Z45/26*$BC45*VLOOKUP(BV$4,DM_TI_LE!$A$5:$C$29,3,FALSE)</f>
        <v>0</v>
      </c>
      <c r="BW45" s="104">
        <f>AA45/26*$BC45*VLOOKUP(BW$4,DM_TI_LE!$A$5:$C$29,3,FALSE)</f>
        <v>0</v>
      </c>
      <c r="BX45" s="104">
        <f>AB45/26*$BC45*VLOOKUP(BX$4,DM_TI_LE!$A$5:$C$29,3,FALSE)</f>
        <v>0</v>
      </c>
      <c r="BY45" s="104">
        <f>AC45/26*$BC45*VLOOKUP(BY$4,DM_TI_LE!$A$5:$C$29,3,FALSE)</f>
        <v>0</v>
      </c>
      <c r="BZ45" s="104">
        <f>AD45/26*$BC45*VLOOKUP(BZ$4,DM_TI_LE!$A$5:$C$29,3,FALSE)</f>
        <v>0</v>
      </c>
      <c r="CA45" s="273">
        <f t="shared" si="0"/>
        <v>0</v>
      </c>
      <c r="CB45" s="104"/>
      <c r="CC45" s="274">
        <f t="shared" si="1"/>
        <v>8079750</v>
      </c>
      <c r="CD45" s="138" t="str">
        <f>VLOOKUP(B45,GD_CHUNG!$B$5:$G$480,6,FALSE)</f>
        <v>HD1N</v>
      </c>
      <c r="CE45" s="275">
        <f>VLOOKUP(CD45,DM_TI_LE!$I$12:$J$16,2,FALSE)</f>
        <v>0.9</v>
      </c>
    </row>
    <row r="46" spans="1:83" ht="12.75" x14ac:dyDescent="0.2">
      <c r="A46" s="49">
        <v>42</v>
      </c>
      <c r="B46" s="50">
        <f>GD_CHUNG!B46</f>
        <v>13528</v>
      </c>
      <c r="C46" s="50" t="str">
        <f>GD_CHUNG!C46</f>
        <v>Cao Thị Trà Giang</v>
      </c>
      <c r="D46" s="50" t="str">
        <f>GD_CHUNG!D46</f>
        <v>NV Thủ tục bay, không báo</v>
      </c>
      <c r="E46" s="268">
        <f>VLOOKUP(B46,GD_CHAM_CONG!$C$6:$BJ$997,60,FALSE)</f>
        <v>1.05</v>
      </c>
      <c r="F46" s="268">
        <f>VLOOKUP(B46,GD_LCD_HS_LNS!$B$4:$F$1000,5,FALSE)</f>
        <v>1.9</v>
      </c>
      <c r="G46" s="269">
        <f>VLOOKUP(B46,GD_CHAM_CONG!$C$6:$BD$468,36,FALSE)</f>
        <v>0</v>
      </c>
      <c r="H46" s="269">
        <f>VLOOKUP(B46,GD_CHAM_CONG!$C$6:$BD$997,37,FALSE)</f>
        <v>27</v>
      </c>
      <c r="I46" s="104">
        <f>VLOOKUP($B46,GD_CHAM_CONG!$C$6:$BF$997,38,FALSE)</f>
        <v>27</v>
      </c>
      <c r="J46" s="104">
        <f>VLOOKUP($B46,GD_CHAM_CONG!$C$6:$BF$997,39,FALSE)</f>
        <v>0</v>
      </c>
      <c r="K46" s="104">
        <f>VLOOKUP($B46,GD_CHAM_CONG!$C$6:$BF$997,40,FALSE)</f>
        <v>0</v>
      </c>
      <c r="L46" s="104">
        <f>VLOOKUP($B46,GD_CHAM_CONG!$C$6:$BF$997,41,FALSE)</f>
        <v>0</v>
      </c>
      <c r="M46" s="104">
        <f>VLOOKUP($B46,GD_CHAM_CONG!$C$6:$BF$997,42,FALSE)</f>
        <v>0</v>
      </c>
      <c r="N46" s="104">
        <f>VLOOKUP($B46,GD_CHAM_CONG!$C$6:$BF$997,43,FALSE)</f>
        <v>0</v>
      </c>
      <c r="O46" s="104">
        <f>VLOOKUP($B46,GD_CHAM_CONG!$C$6:$BF$997,44,FALSE)</f>
        <v>0</v>
      </c>
      <c r="P46" s="104">
        <f>VLOOKUP($B46,GD_CHAM_CONG!$C$6:$BF$997,45,FALSE)</f>
        <v>0</v>
      </c>
      <c r="Q46" s="104">
        <f>VLOOKUP($B46,GD_CHAM_CONG!$C$6:$BF$997,46,FALSE)</f>
        <v>0</v>
      </c>
      <c r="R46" s="104">
        <f>VLOOKUP($B46,GD_CHAM_CONG!$C$6:$BF$997,47,FALSE)</f>
        <v>0</v>
      </c>
      <c r="S46" s="104">
        <f>VLOOKUP($B46,GD_CHAM_CONG!$C$6:$BF$997,48,FALSE)</f>
        <v>0</v>
      </c>
      <c r="T46" s="104">
        <f>VLOOKUP($B46,GD_CHAM_CONG!$C$6:$BF$997,49,FALSE)</f>
        <v>0</v>
      </c>
      <c r="U46" s="104">
        <f>VLOOKUP($B46,GD_CHAM_CONG!$C$6:$BF$997,50,FALSE)</f>
        <v>0</v>
      </c>
      <c r="V46" s="104">
        <f>VLOOKUP($B46,GD_CHAM_CONG!$C$6:$BF$997,51,FALSE)</f>
        <v>0</v>
      </c>
      <c r="W46" s="104">
        <f>VLOOKUP($B46,GD_CHAM_CONG!$C$6:$BF$997,52,FALSE)</f>
        <v>0</v>
      </c>
      <c r="X46" s="104">
        <f>VLOOKUP($B46,GD_CHAM_CONG!$C$6:$BF$997,53,FALSE)</f>
        <v>0</v>
      </c>
      <c r="Y46" s="104">
        <f>VLOOKUP($B46,GD_CHAM_CONG!$C$6:$BF$997,54,FALSE)</f>
        <v>0</v>
      </c>
      <c r="Z46" s="104">
        <f>VLOOKUP($B46,GD_CHAM_CONG!$C$6:$BF$997,55,FALSE)</f>
        <v>0</v>
      </c>
      <c r="AA46" s="104">
        <f>VLOOKUP($B46,GD_CHAM_CONG!$C$6:$BF$997,56,FALSE)</f>
        <v>0</v>
      </c>
      <c r="AB46" s="104">
        <f>VLOOKUP($B46,GD_CHAM_CONG!$C$6:$BI$997,57,FALSE)</f>
        <v>0</v>
      </c>
      <c r="AC46" s="104">
        <f>VLOOKUP($B46,GD_CHAM_CONG!$C$6:$BI$997,58,FALSE)</f>
        <v>0</v>
      </c>
      <c r="AD46" s="104">
        <f>VLOOKUP($B46,GD_CHAM_CONG!$C$6:$BI$997,59,FALSE)</f>
        <v>0</v>
      </c>
      <c r="AE46" s="270">
        <f>I46/$H46*VLOOKUP(I$4,DM_TI_LE!$A$5:$B$30,2,FALSE)</f>
        <v>1</v>
      </c>
      <c r="AF46" s="270">
        <f>J46/$H46*VLOOKUP(J$4,DM_TI_LE!$A$5:$B$30,2,FALSE)</f>
        <v>0</v>
      </c>
      <c r="AG46" s="270">
        <f>K46/$H46*VLOOKUP(K$4,DM_TI_LE!$A$5:$B$30,2,FALSE)</f>
        <v>0</v>
      </c>
      <c r="AH46" s="270">
        <f>L46/$H46*VLOOKUP(L$4,DM_TI_LE!$A$5:$B$30,2,FALSE)</f>
        <v>0</v>
      </c>
      <c r="AI46" s="270">
        <f>M46/$H46*VLOOKUP(M$4,DM_TI_LE!$A$5:$B$30,2,FALSE)</f>
        <v>0</v>
      </c>
      <c r="AJ46" s="270">
        <f>N46/$H46*VLOOKUP(N$4,DM_TI_LE!$A$5:$B$30,2,FALSE)</f>
        <v>0</v>
      </c>
      <c r="AK46" s="270">
        <f>O46/$H46*VLOOKUP(O$4,DM_TI_LE!$A$5:$B$30,2,FALSE)</f>
        <v>0</v>
      </c>
      <c r="AL46" s="270">
        <f>P46/$H46*VLOOKUP(P$4,DM_TI_LE!$A$5:$B$30,2,FALSE)</f>
        <v>0</v>
      </c>
      <c r="AM46" s="270">
        <f>Q46/$H46*VLOOKUP(Q$4,DM_TI_LE!$A$5:$B$30,2,FALSE)</f>
        <v>0</v>
      </c>
      <c r="AN46" s="270">
        <f>R46/$H46*VLOOKUP(R$4,DM_TI_LE!$A$5:$B$30,2,FALSE)</f>
        <v>0</v>
      </c>
      <c r="AO46" s="270">
        <f>S46/$H46*VLOOKUP(S$4,DM_TI_LE!$A$5:$B$30,2,FALSE)</f>
        <v>0</v>
      </c>
      <c r="AP46" s="270">
        <f>T46/$H46*VLOOKUP(T$4,DM_TI_LE!$A$5:$B$30,2,FALSE)</f>
        <v>0</v>
      </c>
      <c r="AQ46" s="270">
        <f>U46/$H46*VLOOKUP(U$4,DM_TI_LE!$A$5:$B$30,2,FALSE)</f>
        <v>0</v>
      </c>
      <c r="AR46" s="270">
        <f>V46/$H46*VLOOKUP(V$4,DM_TI_LE!$A$5:$B$30,2,FALSE)</f>
        <v>0</v>
      </c>
      <c r="AS46" s="270">
        <f>W46/$H46*VLOOKUP(W$4,DM_TI_LE!$A$5:$B$30,2,FALSE)</f>
        <v>0</v>
      </c>
      <c r="AT46" s="270">
        <f>X46/$H46*VLOOKUP(X$4,DM_TI_LE!$A$5:$B$30,2,FALSE)</f>
        <v>0</v>
      </c>
      <c r="AU46" s="270">
        <f>Y46/$H46*VLOOKUP(Y$4,DM_TI_LE!$A$5:$B$30,2,FALSE)</f>
        <v>0</v>
      </c>
      <c r="AV46" s="270">
        <f>Z46/$H46*VLOOKUP(Z$4,DM_TI_LE!$A$5:$B$30,2,FALSE)</f>
        <v>0</v>
      </c>
      <c r="AW46" s="270">
        <f>AA46/$H46*VLOOKUP(AA$4,DM_TI_LE!$A$5:$B$30,2,FALSE)</f>
        <v>0</v>
      </c>
      <c r="AX46" s="270">
        <f>AB46/$H46*VLOOKUP(AB$4,DM_TI_LE!$A$5:$B$30,2,FALSE)</f>
        <v>0</v>
      </c>
      <c r="AY46" s="270">
        <f>AC46/$H46*VLOOKUP(AC$4,DM_TI_LE!$A$5:$B$30,2,FALSE)</f>
        <v>0</v>
      </c>
      <c r="AZ46" s="270">
        <f>AD46/$H46*VLOOKUP(AD$4,DM_TI_LE!$A$5:$B$30,2,FALSE)</f>
        <v>0</v>
      </c>
      <c r="BA46" s="284">
        <f>IF(CD46="HDHV",DM_TI_LE!$K$12*I46, SUM(AE46:AW46)*F46*E46*DM_HE_SO_LUONG_NS!$D$1*CE46)</f>
        <v>8079750</v>
      </c>
      <c r="BB46" s="104"/>
      <c r="BC46" s="110">
        <f>VLOOKUP(B46,GD_LCD_HS_LNS!$B$4:$E$1000,4,FALSE)</f>
        <v>3972000</v>
      </c>
      <c r="BD46" s="104"/>
      <c r="BE46" s="104">
        <f>I46/26*$BC46*VLOOKUP(BE$4,DM_TI_LE!$A$5:$C$29,3,FALSE)</f>
        <v>0</v>
      </c>
      <c r="BF46" s="104">
        <f>J46/26*$BC46*VLOOKUP(BF$4,DM_TI_LE!$A$5:$C$29,3,FALSE)</f>
        <v>0</v>
      </c>
      <c r="BG46" s="104">
        <f>K46/26*$BC46*VLOOKUP(BG$4,DM_TI_LE!$A$5:$C$29,3,FALSE)</f>
        <v>0</v>
      </c>
      <c r="BH46" s="104">
        <f>L46/26*$BC46*VLOOKUP(BH$4,DM_TI_LE!$A$5:$C$29,3,FALSE)</f>
        <v>0</v>
      </c>
      <c r="BI46" s="104">
        <f>M46/26*$BC46*VLOOKUP(BI$4,DM_TI_LE!$A$5:$C$29,3,FALSE)</f>
        <v>0</v>
      </c>
      <c r="BJ46" s="104">
        <f>N46/26*$BC46*VLOOKUP(BJ$4,DM_TI_LE!$A$5:$C$29,3,FALSE)</f>
        <v>0</v>
      </c>
      <c r="BK46" s="104">
        <f>O46/26*$BC46*VLOOKUP(BK$4,DM_TI_LE!$A$5:$C$29,3,FALSE)</f>
        <v>0</v>
      </c>
      <c r="BL46" s="104">
        <f>P46/26*$BC46*VLOOKUP(BL$4,DM_TI_LE!$A$5:$C$29,3,FALSE)</f>
        <v>0</v>
      </c>
      <c r="BM46" s="104">
        <f>Q46/26*$BC46*VLOOKUP(BM$4,DM_TI_LE!$A$5:$C$29,3,FALSE)</f>
        <v>0</v>
      </c>
      <c r="BN46" s="104">
        <f>R46/26*$BC46*VLOOKUP(BN$4,DM_TI_LE!$A$5:$C$29,3,FALSE)</f>
        <v>0</v>
      </c>
      <c r="BO46" s="104">
        <f>S46/26*$BC46*VLOOKUP(BO$4,DM_TI_LE!$A$5:$C$29,3,FALSE)</f>
        <v>0</v>
      </c>
      <c r="BP46" s="104">
        <f>T46/26*$BC46*VLOOKUP(BP$4,DM_TI_LE!$A$5:$C$29,3,FALSE)</f>
        <v>0</v>
      </c>
      <c r="BQ46" s="104">
        <f>U46/26*$BC46*VLOOKUP(BQ$4,DM_TI_LE!$A$5:$C$29,3,FALSE)</f>
        <v>0</v>
      </c>
      <c r="BR46" s="104">
        <f>V46/26*$BC46*VLOOKUP(BR$4,DM_TI_LE!$A$5:$C$29,3,FALSE)</f>
        <v>0</v>
      </c>
      <c r="BS46" s="104">
        <f>W46/26*$BC46*VLOOKUP(BS$4,DM_TI_LE!$A$5:$C$29,3,FALSE)</f>
        <v>0</v>
      </c>
      <c r="BT46" s="104">
        <f>X46/26*$BC46*VLOOKUP(BT$4,DM_TI_LE!$A$5:$C$29,3,FALSE)</f>
        <v>0</v>
      </c>
      <c r="BU46" s="104">
        <f>Y46/26*$BC46*VLOOKUP(BU$4,DM_TI_LE!$A$5:$C$29,3,FALSE)</f>
        <v>0</v>
      </c>
      <c r="BV46" s="104">
        <f>Z46/26*$BC46*VLOOKUP(BV$4,DM_TI_LE!$A$5:$C$29,3,FALSE)</f>
        <v>0</v>
      </c>
      <c r="BW46" s="104">
        <f>AA46/26*$BC46*VLOOKUP(BW$4,DM_TI_LE!$A$5:$C$29,3,FALSE)</f>
        <v>0</v>
      </c>
      <c r="BX46" s="104">
        <f>AB46/26*$BC46*VLOOKUP(BX$4,DM_TI_LE!$A$5:$C$29,3,FALSE)</f>
        <v>0</v>
      </c>
      <c r="BY46" s="104">
        <f>AC46/26*$BC46*VLOOKUP(BY$4,DM_TI_LE!$A$5:$C$29,3,FALSE)</f>
        <v>0</v>
      </c>
      <c r="BZ46" s="104">
        <f>AD46/26*$BC46*VLOOKUP(BZ$4,DM_TI_LE!$A$5:$C$29,3,FALSE)</f>
        <v>0</v>
      </c>
      <c r="CA46" s="273">
        <f t="shared" si="0"/>
        <v>0</v>
      </c>
      <c r="CB46" s="104"/>
      <c r="CC46" s="274">
        <f t="shared" si="1"/>
        <v>8079750</v>
      </c>
      <c r="CD46" s="138" t="str">
        <f>VLOOKUP(B46,GD_CHUNG!$B$5:$G$480,6,FALSE)</f>
        <v>HD1N</v>
      </c>
      <c r="CE46" s="275">
        <f>VLOOKUP(CD46,DM_TI_LE!$I$12:$J$16,2,FALSE)</f>
        <v>0.9</v>
      </c>
    </row>
    <row r="47" spans="1:83" ht="12.75" x14ac:dyDescent="0.2">
      <c r="A47" s="49">
        <v>43</v>
      </c>
      <c r="B47" s="50">
        <f>GD_CHUNG!B47</f>
        <v>10536</v>
      </c>
      <c r="C47" s="50" t="str">
        <f>GD_CHUNG!C47</f>
        <v>Nguyễn Tiến Dũng</v>
      </c>
      <c r="D47" s="50" t="str">
        <f>GD_CHUNG!D47</f>
        <v>NV ULD</v>
      </c>
      <c r="E47" s="268">
        <f>VLOOKUP(B47,GD_CHAM_CONG!$C$6:$BJ$997,60,FALSE)</f>
        <v>1.05</v>
      </c>
      <c r="F47" s="268">
        <f>VLOOKUP(B47,GD_LCD_HS_LNS!$B$4:$F$1000,5,FALSE)</f>
        <v>1.7</v>
      </c>
      <c r="G47" s="269">
        <f>VLOOKUP(B47,GD_CHAM_CONG!$C$6:$BD$468,36,FALSE)</f>
        <v>0</v>
      </c>
      <c r="H47" s="269">
        <f>VLOOKUP(B47,GD_CHAM_CONG!$C$6:$BD$997,37,FALSE)</f>
        <v>27</v>
      </c>
      <c r="I47" s="104">
        <f>VLOOKUP($B47,GD_CHAM_CONG!$C$6:$BF$997,38,FALSE)</f>
        <v>27</v>
      </c>
      <c r="J47" s="104">
        <f>VLOOKUP($B47,GD_CHAM_CONG!$C$6:$BF$997,39,FALSE)</f>
        <v>0</v>
      </c>
      <c r="K47" s="104">
        <f>VLOOKUP($B47,GD_CHAM_CONG!$C$6:$BF$997,40,FALSE)</f>
        <v>0</v>
      </c>
      <c r="L47" s="104">
        <f>VLOOKUP($B47,GD_CHAM_CONG!$C$6:$BF$997,41,FALSE)</f>
        <v>0</v>
      </c>
      <c r="M47" s="104">
        <f>VLOOKUP($B47,GD_CHAM_CONG!$C$6:$BF$997,42,FALSE)</f>
        <v>0</v>
      </c>
      <c r="N47" s="104">
        <f>VLOOKUP($B47,GD_CHAM_CONG!$C$6:$BF$997,43,FALSE)</f>
        <v>0</v>
      </c>
      <c r="O47" s="104">
        <f>VLOOKUP($B47,GD_CHAM_CONG!$C$6:$BF$997,44,FALSE)</f>
        <v>0</v>
      </c>
      <c r="P47" s="104">
        <f>VLOOKUP($B47,GD_CHAM_CONG!$C$6:$BF$997,45,FALSE)</f>
        <v>0</v>
      </c>
      <c r="Q47" s="104">
        <f>VLOOKUP($B47,GD_CHAM_CONG!$C$6:$BF$997,46,FALSE)</f>
        <v>0</v>
      </c>
      <c r="R47" s="104">
        <f>VLOOKUP($B47,GD_CHAM_CONG!$C$6:$BF$997,47,FALSE)</f>
        <v>0</v>
      </c>
      <c r="S47" s="104">
        <f>VLOOKUP($B47,GD_CHAM_CONG!$C$6:$BF$997,48,FALSE)</f>
        <v>0</v>
      </c>
      <c r="T47" s="104">
        <f>VLOOKUP($B47,GD_CHAM_CONG!$C$6:$BF$997,49,FALSE)</f>
        <v>0</v>
      </c>
      <c r="U47" s="104">
        <f>VLOOKUP($B47,GD_CHAM_CONG!$C$6:$BF$997,50,FALSE)</f>
        <v>0</v>
      </c>
      <c r="V47" s="104">
        <f>VLOOKUP($B47,GD_CHAM_CONG!$C$6:$BF$997,51,FALSE)</f>
        <v>0</v>
      </c>
      <c r="W47" s="104">
        <f>VLOOKUP($B47,GD_CHAM_CONG!$C$6:$BF$997,52,FALSE)</f>
        <v>0</v>
      </c>
      <c r="X47" s="104">
        <f>VLOOKUP($B47,GD_CHAM_CONG!$C$6:$BF$997,53,FALSE)</f>
        <v>0</v>
      </c>
      <c r="Y47" s="104">
        <f>VLOOKUP($B47,GD_CHAM_CONG!$C$6:$BF$997,54,FALSE)</f>
        <v>0</v>
      </c>
      <c r="Z47" s="104">
        <f>VLOOKUP($B47,GD_CHAM_CONG!$C$6:$BF$997,55,FALSE)</f>
        <v>0</v>
      </c>
      <c r="AA47" s="104">
        <f>VLOOKUP($B47,GD_CHAM_CONG!$C$6:$BF$997,56,FALSE)</f>
        <v>0</v>
      </c>
      <c r="AB47" s="104">
        <f>VLOOKUP($B47,GD_CHAM_CONG!$C$6:$BI$997,57,FALSE)</f>
        <v>0</v>
      </c>
      <c r="AC47" s="104">
        <f>VLOOKUP($B47,GD_CHAM_CONG!$C$6:$BI$997,58,FALSE)</f>
        <v>0</v>
      </c>
      <c r="AD47" s="104">
        <f>VLOOKUP($B47,GD_CHAM_CONG!$C$6:$BI$997,59,FALSE)</f>
        <v>0</v>
      </c>
      <c r="AE47" s="270">
        <f>I47/$H47*VLOOKUP(I$4,DM_TI_LE!$A$5:$B$30,2,FALSE)</f>
        <v>1</v>
      </c>
      <c r="AF47" s="270">
        <f>J47/$H47*VLOOKUP(J$4,DM_TI_LE!$A$5:$B$30,2,FALSE)</f>
        <v>0</v>
      </c>
      <c r="AG47" s="270">
        <f>K47/$H47*VLOOKUP(K$4,DM_TI_LE!$A$5:$B$30,2,FALSE)</f>
        <v>0</v>
      </c>
      <c r="AH47" s="270">
        <f>L47/$H47*VLOOKUP(L$4,DM_TI_LE!$A$5:$B$30,2,FALSE)</f>
        <v>0</v>
      </c>
      <c r="AI47" s="270">
        <f>M47/$H47*VLOOKUP(M$4,DM_TI_LE!$A$5:$B$30,2,FALSE)</f>
        <v>0</v>
      </c>
      <c r="AJ47" s="270">
        <f>N47/$H47*VLOOKUP(N$4,DM_TI_LE!$A$5:$B$30,2,FALSE)</f>
        <v>0</v>
      </c>
      <c r="AK47" s="270">
        <f>O47/$H47*VLOOKUP(O$4,DM_TI_LE!$A$5:$B$30,2,FALSE)</f>
        <v>0</v>
      </c>
      <c r="AL47" s="270">
        <f>P47/$H47*VLOOKUP(P$4,DM_TI_LE!$A$5:$B$30,2,FALSE)</f>
        <v>0</v>
      </c>
      <c r="AM47" s="270">
        <f>Q47/$H47*VLOOKUP(Q$4,DM_TI_LE!$A$5:$B$30,2,FALSE)</f>
        <v>0</v>
      </c>
      <c r="AN47" s="270">
        <f>R47/$H47*VLOOKUP(R$4,DM_TI_LE!$A$5:$B$30,2,FALSE)</f>
        <v>0</v>
      </c>
      <c r="AO47" s="270">
        <f>S47/$H47*VLOOKUP(S$4,DM_TI_LE!$A$5:$B$30,2,FALSE)</f>
        <v>0</v>
      </c>
      <c r="AP47" s="270">
        <f>T47/$H47*VLOOKUP(T$4,DM_TI_LE!$A$5:$B$30,2,FALSE)</f>
        <v>0</v>
      </c>
      <c r="AQ47" s="270">
        <f>U47/$H47*VLOOKUP(U$4,DM_TI_LE!$A$5:$B$30,2,FALSE)</f>
        <v>0</v>
      </c>
      <c r="AR47" s="270">
        <f>V47/$H47*VLOOKUP(V$4,DM_TI_LE!$A$5:$B$30,2,FALSE)</f>
        <v>0</v>
      </c>
      <c r="AS47" s="270">
        <f>W47/$H47*VLOOKUP(W$4,DM_TI_LE!$A$5:$B$30,2,FALSE)</f>
        <v>0</v>
      </c>
      <c r="AT47" s="270">
        <f>X47/$H47*VLOOKUP(X$4,DM_TI_LE!$A$5:$B$30,2,FALSE)</f>
        <v>0</v>
      </c>
      <c r="AU47" s="270">
        <f>Y47/$H47*VLOOKUP(Y$4,DM_TI_LE!$A$5:$B$30,2,FALSE)</f>
        <v>0</v>
      </c>
      <c r="AV47" s="270">
        <f>Z47/$H47*VLOOKUP(Z$4,DM_TI_LE!$A$5:$B$30,2,FALSE)</f>
        <v>0</v>
      </c>
      <c r="AW47" s="270">
        <f>AA47/$H47*VLOOKUP(AA$4,DM_TI_LE!$A$5:$B$30,2,FALSE)</f>
        <v>0</v>
      </c>
      <c r="AX47" s="270">
        <f>AB47/$H47*VLOOKUP(AB$4,DM_TI_LE!$A$5:$B$30,2,FALSE)</f>
        <v>0</v>
      </c>
      <c r="AY47" s="270">
        <f>AC47/$H47*VLOOKUP(AC$4,DM_TI_LE!$A$5:$B$30,2,FALSE)</f>
        <v>0</v>
      </c>
      <c r="AZ47" s="270">
        <f>AD47/$H47*VLOOKUP(AD$4,DM_TI_LE!$A$5:$B$30,2,FALSE)</f>
        <v>0</v>
      </c>
      <c r="BA47" s="284">
        <f>IF(CD47="HDHV",DM_TI_LE!$K$12*I47, SUM(AE47:AW47)*F47*E47*DM_HE_SO_LUONG_NS!$D$1*CE47)</f>
        <v>8032500</v>
      </c>
      <c r="BB47" s="104"/>
      <c r="BC47" s="110">
        <f>VLOOKUP(B47,GD_LCD_HS_LNS!$B$4:$E$1000,4,FALSE)</f>
        <v>3778000</v>
      </c>
      <c r="BD47" s="104"/>
      <c r="BE47" s="104">
        <f>I47/26*$BC47*VLOOKUP(BE$4,DM_TI_LE!$A$5:$C$29,3,FALSE)</f>
        <v>0</v>
      </c>
      <c r="BF47" s="104">
        <f>J47/26*$BC47*VLOOKUP(BF$4,DM_TI_LE!$A$5:$C$29,3,FALSE)</f>
        <v>0</v>
      </c>
      <c r="BG47" s="104">
        <f>K47/26*$BC47*VLOOKUP(BG$4,DM_TI_LE!$A$5:$C$29,3,FALSE)</f>
        <v>0</v>
      </c>
      <c r="BH47" s="104">
        <f>L47/26*$BC47*VLOOKUP(BH$4,DM_TI_LE!$A$5:$C$29,3,FALSE)</f>
        <v>0</v>
      </c>
      <c r="BI47" s="104">
        <f>M47/26*$BC47*VLOOKUP(BI$4,DM_TI_LE!$A$5:$C$29,3,FALSE)</f>
        <v>0</v>
      </c>
      <c r="BJ47" s="104">
        <f>N47/26*$BC47*VLOOKUP(BJ$4,DM_TI_LE!$A$5:$C$29,3,FALSE)</f>
        <v>0</v>
      </c>
      <c r="BK47" s="104">
        <f>O47/26*$BC47*VLOOKUP(BK$4,DM_TI_LE!$A$5:$C$29,3,FALSE)</f>
        <v>0</v>
      </c>
      <c r="BL47" s="104">
        <f>P47/26*$BC47*VLOOKUP(BL$4,DM_TI_LE!$A$5:$C$29,3,FALSE)</f>
        <v>0</v>
      </c>
      <c r="BM47" s="104">
        <f>Q47/26*$BC47*VLOOKUP(BM$4,DM_TI_LE!$A$5:$C$29,3,FALSE)</f>
        <v>0</v>
      </c>
      <c r="BN47" s="104">
        <f>R47/26*$BC47*VLOOKUP(BN$4,DM_TI_LE!$A$5:$C$29,3,FALSE)</f>
        <v>0</v>
      </c>
      <c r="BO47" s="104">
        <f>S47/26*$BC47*VLOOKUP(BO$4,DM_TI_LE!$A$5:$C$29,3,FALSE)</f>
        <v>0</v>
      </c>
      <c r="BP47" s="104">
        <f>T47/26*$BC47*VLOOKUP(BP$4,DM_TI_LE!$A$5:$C$29,3,FALSE)</f>
        <v>0</v>
      </c>
      <c r="BQ47" s="104">
        <f>U47/26*$BC47*VLOOKUP(BQ$4,DM_TI_LE!$A$5:$C$29,3,FALSE)</f>
        <v>0</v>
      </c>
      <c r="BR47" s="104">
        <f>V47/26*$BC47*VLOOKUP(BR$4,DM_TI_LE!$A$5:$C$29,3,FALSE)</f>
        <v>0</v>
      </c>
      <c r="BS47" s="104">
        <f>W47/26*$BC47*VLOOKUP(BS$4,DM_TI_LE!$A$5:$C$29,3,FALSE)</f>
        <v>0</v>
      </c>
      <c r="BT47" s="104">
        <f>X47/26*$BC47*VLOOKUP(BT$4,DM_TI_LE!$A$5:$C$29,3,FALSE)</f>
        <v>0</v>
      </c>
      <c r="BU47" s="104">
        <f>Y47/26*$BC47*VLOOKUP(BU$4,DM_TI_LE!$A$5:$C$29,3,FALSE)</f>
        <v>0</v>
      </c>
      <c r="BV47" s="104">
        <f>Z47/26*$BC47*VLOOKUP(BV$4,DM_TI_LE!$A$5:$C$29,3,FALSE)</f>
        <v>0</v>
      </c>
      <c r="BW47" s="104">
        <f>AA47/26*$BC47*VLOOKUP(BW$4,DM_TI_LE!$A$5:$C$29,3,FALSE)</f>
        <v>0</v>
      </c>
      <c r="BX47" s="104">
        <f>AB47/26*$BC47*VLOOKUP(BX$4,DM_TI_LE!$A$5:$C$29,3,FALSE)</f>
        <v>0</v>
      </c>
      <c r="BY47" s="104">
        <f>AC47/26*$BC47*VLOOKUP(BY$4,DM_TI_LE!$A$5:$C$29,3,FALSE)</f>
        <v>0</v>
      </c>
      <c r="BZ47" s="104">
        <f>AD47/26*$BC47*VLOOKUP(BZ$4,DM_TI_LE!$A$5:$C$29,3,FALSE)</f>
        <v>0</v>
      </c>
      <c r="CA47" s="273">
        <f t="shared" si="0"/>
        <v>0</v>
      </c>
      <c r="CB47" s="104"/>
      <c r="CC47" s="274">
        <f t="shared" si="1"/>
        <v>8032500</v>
      </c>
      <c r="CD47" s="138" t="str">
        <f>VLOOKUP(B47,GD_CHUNG!$B$5:$G$480,6,FALSE)</f>
        <v>HDKX</v>
      </c>
      <c r="CE47" s="275">
        <f>VLOOKUP(CD47,DM_TI_LE!$I$12:$J$16,2,FALSE)</f>
        <v>1</v>
      </c>
    </row>
    <row r="48" spans="1:83" ht="12.75" x14ac:dyDescent="0.2">
      <c r="A48" s="49">
        <v>44</v>
      </c>
      <c r="B48" s="50">
        <f>GD_CHUNG!B48</f>
        <v>11355</v>
      </c>
      <c r="C48" s="50" t="str">
        <f>GD_CHUNG!C48</f>
        <v>Văn Anh Tuấn</v>
      </c>
      <c r="D48" s="50" t="str">
        <f>GD_CHUNG!D48</f>
        <v>NV ULD</v>
      </c>
      <c r="E48" s="268">
        <f>VLOOKUP(B48,GD_CHAM_CONG!$C$6:$BJ$997,60,FALSE)</f>
        <v>1</v>
      </c>
      <c r="F48" s="268">
        <f>VLOOKUP(B48,GD_LCD_HS_LNS!$B$4:$F$1000,5,FALSE)</f>
        <v>1.6</v>
      </c>
      <c r="G48" s="269">
        <f>VLOOKUP(B48,GD_CHAM_CONG!$C$6:$BD$468,36,FALSE)</f>
        <v>0</v>
      </c>
      <c r="H48" s="269">
        <f>VLOOKUP(B48,GD_CHAM_CONG!$C$6:$BD$997,37,FALSE)</f>
        <v>27</v>
      </c>
      <c r="I48" s="104">
        <f>VLOOKUP($B48,GD_CHAM_CONG!$C$6:$BF$997,38,FALSE)</f>
        <v>27</v>
      </c>
      <c r="J48" s="104">
        <f>VLOOKUP($B48,GD_CHAM_CONG!$C$6:$BF$997,39,FALSE)</f>
        <v>0</v>
      </c>
      <c r="K48" s="104">
        <f>VLOOKUP($B48,GD_CHAM_CONG!$C$6:$BF$997,40,FALSE)</f>
        <v>0</v>
      </c>
      <c r="L48" s="104">
        <f>VLOOKUP($B48,GD_CHAM_CONG!$C$6:$BF$997,41,FALSE)</f>
        <v>0</v>
      </c>
      <c r="M48" s="104">
        <f>VLOOKUP($B48,GD_CHAM_CONG!$C$6:$BF$997,42,FALSE)</f>
        <v>0</v>
      </c>
      <c r="N48" s="104">
        <f>VLOOKUP($B48,GD_CHAM_CONG!$C$6:$BF$997,43,FALSE)</f>
        <v>0</v>
      </c>
      <c r="O48" s="104">
        <f>VLOOKUP($B48,GD_CHAM_CONG!$C$6:$BF$997,44,FALSE)</f>
        <v>0</v>
      </c>
      <c r="P48" s="104">
        <f>VLOOKUP($B48,GD_CHAM_CONG!$C$6:$BF$997,45,FALSE)</f>
        <v>0</v>
      </c>
      <c r="Q48" s="104">
        <f>VLOOKUP($B48,GD_CHAM_CONG!$C$6:$BF$997,46,FALSE)</f>
        <v>0</v>
      </c>
      <c r="R48" s="104">
        <f>VLOOKUP($B48,GD_CHAM_CONG!$C$6:$BF$997,47,FALSE)</f>
        <v>0</v>
      </c>
      <c r="S48" s="104">
        <f>VLOOKUP($B48,GD_CHAM_CONG!$C$6:$BF$997,48,FALSE)</f>
        <v>0</v>
      </c>
      <c r="T48" s="104">
        <f>VLOOKUP($B48,GD_CHAM_CONG!$C$6:$BF$997,49,FALSE)</f>
        <v>0</v>
      </c>
      <c r="U48" s="104">
        <f>VLOOKUP($B48,GD_CHAM_CONG!$C$6:$BF$997,50,FALSE)</f>
        <v>0</v>
      </c>
      <c r="V48" s="104">
        <f>VLOOKUP($B48,GD_CHAM_CONG!$C$6:$BF$997,51,FALSE)</f>
        <v>0</v>
      </c>
      <c r="W48" s="104">
        <f>VLOOKUP($B48,GD_CHAM_CONG!$C$6:$BF$997,52,FALSE)</f>
        <v>0</v>
      </c>
      <c r="X48" s="104">
        <f>VLOOKUP($B48,GD_CHAM_CONG!$C$6:$BF$997,53,FALSE)</f>
        <v>0</v>
      </c>
      <c r="Y48" s="104">
        <f>VLOOKUP($B48,GD_CHAM_CONG!$C$6:$BF$997,54,FALSE)</f>
        <v>0</v>
      </c>
      <c r="Z48" s="104">
        <f>VLOOKUP($B48,GD_CHAM_CONG!$C$6:$BF$997,55,FALSE)</f>
        <v>0</v>
      </c>
      <c r="AA48" s="104">
        <f>VLOOKUP($B48,GD_CHAM_CONG!$C$6:$BF$997,56,FALSE)</f>
        <v>0</v>
      </c>
      <c r="AB48" s="104">
        <f>VLOOKUP($B48,GD_CHAM_CONG!$C$6:$BI$997,57,FALSE)</f>
        <v>0</v>
      </c>
      <c r="AC48" s="104">
        <f>VLOOKUP($B48,GD_CHAM_CONG!$C$6:$BI$997,58,FALSE)</f>
        <v>0</v>
      </c>
      <c r="AD48" s="104">
        <f>VLOOKUP($B48,GD_CHAM_CONG!$C$6:$BI$997,59,FALSE)</f>
        <v>0</v>
      </c>
      <c r="AE48" s="270">
        <f>I48/$H48*VLOOKUP(I$4,DM_TI_LE!$A$5:$B$30,2,FALSE)</f>
        <v>1</v>
      </c>
      <c r="AF48" s="270">
        <f>J48/$H48*VLOOKUP(J$4,DM_TI_LE!$A$5:$B$30,2,FALSE)</f>
        <v>0</v>
      </c>
      <c r="AG48" s="270">
        <f>K48/$H48*VLOOKUP(K$4,DM_TI_LE!$A$5:$B$30,2,FALSE)</f>
        <v>0</v>
      </c>
      <c r="AH48" s="270">
        <f>L48/$H48*VLOOKUP(L$4,DM_TI_LE!$A$5:$B$30,2,FALSE)</f>
        <v>0</v>
      </c>
      <c r="AI48" s="270">
        <f>M48/$H48*VLOOKUP(M$4,DM_TI_LE!$A$5:$B$30,2,FALSE)</f>
        <v>0</v>
      </c>
      <c r="AJ48" s="270">
        <f>N48/$H48*VLOOKUP(N$4,DM_TI_LE!$A$5:$B$30,2,FALSE)</f>
        <v>0</v>
      </c>
      <c r="AK48" s="270">
        <f>O48/$H48*VLOOKUP(O$4,DM_TI_LE!$A$5:$B$30,2,FALSE)</f>
        <v>0</v>
      </c>
      <c r="AL48" s="270">
        <f>P48/$H48*VLOOKUP(P$4,DM_TI_LE!$A$5:$B$30,2,FALSE)</f>
        <v>0</v>
      </c>
      <c r="AM48" s="270">
        <f>Q48/$H48*VLOOKUP(Q$4,DM_TI_LE!$A$5:$B$30,2,FALSE)</f>
        <v>0</v>
      </c>
      <c r="AN48" s="270">
        <f>R48/$H48*VLOOKUP(R$4,DM_TI_LE!$A$5:$B$30,2,FALSE)</f>
        <v>0</v>
      </c>
      <c r="AO48" s="270">
        <f>S48/$H48*VLOOKUP(S$4,DM_TI_LE!$A$5:$B$30,2,FALSE)</f>
        <v>0</v>
      </c>
      <c r="AP48" s="270">
        <f>T48/$H48*VLOOKUP(T$4,DM_TI_LE!$A$5:$B$30,2,FALSE)</f>
        <v>0</v>
      </c>
      <c r="AQ48" s="270">
        <f>U48/$H48*VLOOKUP(U$4,DM_TI_LE!$A$5:$B$30,2,FALSE)</f>
        <v>0</v>
      </c>
      <c r="AR48" s="270">
        <f>V48/$H48*VLOOKUP(V$4,DM_TI_LE!$A$5:$B$30,2,FALSE)</f>
        <v>0</v>
      </c>
      <c r="AS48" s="270">
        <f>W48/$H48*VLOOKUP(W$4,DM_TI_LE!$A$5:$B$30,2,FALSE)</f>
        <v>0</v>
      </c>
      <c r="AT48" s="270">
        <f>X48/$H48*VLOOKUP(X$4,DM_TI_LE!$A$5:$B$30,2,FALSE)</f>
        <v>0</v>
      </c>
      <c r="AU48" s="270">
        <f>Y48/$H48*VLOOKUP(Y$4,DM_TI_LE!$A$5:$B$30,2,FALSE)</f>
        <v>0</v>
      </c>
      <c r="AV48" s="270">
        <f>Z48/$H48*VLOOKUP(Z$4,DM_TI_LE!$A$5:$B$30,2,FALSE)</f>
        <v>0</v>
      </c>
      <c r="AW48" s="270">
        <f>AA48/$H48*VLOOKUP(AA$4,DM_TI_LE!$A$5:$B$30,2,FALSE)</f>
        <v>0</v>
      </c>
      <c r="AX48" s="270">
        <f>AB48/$H48*VLOOKUP(AB$4,DM_TI_LE!$A$5:$B$30,2,FALSE)</f>
        <v>0</v>
      </c>
      <c r="AY48" s="270">
        <f>AC48/$H48*VLOOKUP(AC$4,DM_TI_LE!$A$5:$B$30,2,FALSE)</f>
        <v>0</v>
      </c>
      <c r="AZ48" s="270">
        <f>AD48/$H48*VLOOKUP(AD$4,DM_TI_LE!$A$5:$B$30,2,FALSE)</f>
        <v>0</v>
      </c>
      <c r="BA48" s="284">
        <f>IF(CD48="HDHV",DM_TI_LE!$K$12*I48, SUM(AE48:AW48)*F48*E48*DM_HE_SO_LUONG_NS!$D$1*CE48)</f>
        <v>7200000</v>
      </c>
      <c r="BB48" s="104"/>
      <c r="BC48" s="110">
        <f>VLOOKUP(B48,GD_LCD_HS_LNS!$B$4:$E$1000,4,FALSE)</f>
        <v>3778000</v>
      </c>
      <c r="BD48" s="104"/>
      <c r="BE48" s="104">
        <f>I48/26*$BC48*VLOOKUP(BE$4,DM_TI_LE!$A$5:$C$29,3,FALSE)</f>
        <v>0</v>
      </c>
      <c r="BF48" s="104">
        <f>J48/26*$BC48*VLOOKUP(BF$4,DM_TI_LE!$A$5:$C$29,3,FALSE)</f>
        <v>0</v>
      </c>
      <c r="BG48" s="104">
        <f>K48/26*$BC48*VLOOKUP(BG$4,DM_TI_LE!$A$5:$C$29,3,FALSE)</f>
        <v>0</v>
      </c>
      <c r="BH48" s="104">
        <f>L48/26*$BC48*VLOOKUP(BH$4,DM_TI_LE!$A$5:$C$29,3,FALSE)</f>
        <v>0</v>
      </c>
      <c r="BI48" s="104">
        <f>M48/26*$BC48*VLOOKUP(BI$4,DM_TI_LE!$A$5:$C$29,3,FALSE)</f>
        <v>0</v>
      </c>
      <c r="BJ48" s="104">
        <f>N48/26*$BC48*VLOOKUP(BJ$4,DM_TI_LE!$A$5:$C$29,3,FALSE)</f>
        <v>0</v>
      </c>
      <c r="BK48" s="104">
        <f>O48/26*$BC48*VLOOKUP(BK$4,DM_TI_LE!$A$5:$C$29,3,FALSE)</f>
        <v>0</v>
      </c>
      <c r="BL48" s="104">
        <f>P48/26*$BC48*VLOOKUP(BL$4,DM_TI_LE!$A$5:$C$29,3,FALSE)</f>
        <v>0</v>
      </c>
      <c r="BM48" s="104">
        <f>Q48/26*$BC48*VLOOKUP(BM$4,DM_TI_LE!$A$5:$C$29,3,FALSE)</f>
        <v>0</v>
      </c>
      <c r="BN48" s="104">
        <f>R48/26*$BC48*VLOOKUP(BN$4,DM_TI_LE!$A$5:$C$29,3,FALSE)</f>
        <v>0</v>
      </c>
      <c r="BO48" s="104">
        <f>S48/26*$BC48*VLOOKUP(BO$4,DM_TI_LE!$A$5:$C$29,3,FALSE)</f>
        <v>0</v>
      </c>
      <c r="BP48" s="104">
        <f>T48/26*$BC48*VLOOKUP(BP$4,DM_TI_LE!$A$5:$C$29,3,FALSE)</f>
        <v>0</v>
      </c>
      <c r="BQ48" s="104">
        <f>U48/26*$BC48*VLOOKUP(BQ$4,DM_TI_LE!$A$5:$C$29,3,FALSE)</f>
        <v>0</v>
      </c>
      <c r="BR48" s="104">
        <f>V48/26*$BC48*VLOOKUP(BR$4,DM_TI_LE!$A$5:$C$29,3,FALSE)</f>
        <v>0</v>
      </c>
      <c r="BS48" s="104">
        <f>W48/26*$BC48*VLOOKUP(BS$4,DM_TI_LE!$A$5:$C$29,3,FALSE)</f>
        <v>0</v>
      </c>
      <c r="BT48" s="104">
        <f>X48/26*$BC48*VLOOKUP(BT$4,DM_TI_LE!$A$5:$C$29,3,FALSE)</f>
        <v>0</v>
      </c>
      <c r="BU48" s="104">
        <f>Y48/26*$BC48*VLOOKUP(BU$4,DM_TI_LE!$A$5:$C$29,3,FALSE)</f>
        <v>0</v>
      </c>
      <c r="BV48" s="104">
        <f>Z48/26*$BC48*VLOOKUP(BV$4,DM_TI_LE!$A$5:$C$29,3,FALSE)</f>
        <v>0</v>
      </c>
      <c r="BW48" s="104">
        <f>AA48/26*$BC48*VLOOKUP(BW$4,DM_TI_LE!$A$5:$C$29,3,FALSE)</f>
        <v>0</v>
      </c>
      <c r="BX48" s="104">
        <f>AB48/26*$BC48*VLOOKUP(BX$4,DM_TI_LE!$A$5:$C$29,3,FALSE)</f>
        <v>0</v>
      </c>
      <c r="BY48" s="104">
        <f>AC48/26*$BC48*VLOOKUP(BY$4,DM_TI_LE!$A$5:$C$29,3,FALSE)</f>
        <v>0</v>
      </c>
      <c r="BZ48" s="104">
        <f>AD48/26*$BC48*VLOOKUP(BZ$4,DM_TI_LE!$A$5:$C$29,3,FALSE)</f>
        <v>0</v>
      </c>
      <c r="CA48" s="273">
        <f t="shared" si="0"/>
        <v>0</v>
      </c>
      <c r="CB48" s="104"/>
      <c r="CC48" s="274">
        <f t="shared" si="1"/>
        <v>7200000</v>
      </c>
      <c r="CD48" s="138" t="str">
        <f>VLOOKUP(B48,GD_CHUNG!$B$5:$G$480,6,FALSE)</f>
        <v>HD3N</v>
      </c>
      <c r="CE48" s="275">
        <f>VLOOKUP(CD48,DM_TI_LE!$I$12:$J$16,2,FALSE)</f>
        <v>1</v>
      </c>
    </row>
    <row r="49" spans="1:83" ht="12.75" x14ac:dyDescent="0.2">
      <c r="A49" s="49">
        <v>45</v>
      </c>
      <c r="B49" s="50">
        <f>GD_CHUNG!B49</f>
        <v>12593</v>
      </c>
      <c r="C49" s="50" t="str">
        <f>GD_CHUNG!C49</f>
        <v>Phạm Trần Tuấn Minh</v>
      </c>
      <c r="D49" s="50" t="str">
        <f>GD_CHUNG!D49</f>
        <v>NV ULD</v>
      </c>
      <c r="E49" s="268">
        <f>VLOOKUP(B49,GD_CHAM_CONG!$C$6:$BJ$997,60,FALSE)</f>
        <v>1</v>
      </c>
      <c r="F49" s="268">
        <f>VLOOKUP(B49,GD_LCD_HS_LNS!$B$4:$F$1000,5,FALSE)</f>
        <v>1.6</v>
      </c>
      <c r="G49" s="269">
        <f>VLOOKUP(B49,GD_CHAM_CONG!$C$6:$BD$468,36,FALSE)</f>
        <v>0</v>
      </c>
      <c r="H49" s="269">
        <f>VLOOKUP(B49,GD_CHAM_CONG!$C$6:$BD$997,37,FALSE)</f>
        <v>27</v>
      </c>
      <c r="I49" s="104">
        <f>VLOOKUP($B49,GD_CHAM_CONG!$C$6:$BF$997,38,FALSE)</f>
        <v>27</v>
      </c>
      <c r="J49" s="104">
        <f>VLOOKUP($B49,GD_CHAM_CONG!$C$6:$BF$997,39,FALSE)</f>
        <v>0</v>
      </c>
      <c r="K49" s="104">
        <f>VLOOKUP($B49,GD_CHAM_CONG!$C$6:$BF$997,40,FALSE)</f>
        <v>0</v>
      </c>
      <c r="L49" s="104">
        <f>VLOOKUP($B49,GD_CHAM_CONG!$C$6:$BF$997,41,FALSE)</f>
        <v>0</v>
      </c>
      <c r="M49" s="104">
        <f>VLOOKUP($B49,GD_CHAM_CONG!$C$6:$BF$997,42,FALSE)</f>
        <v>0</v>
      </c>
      <c r="N49" s="104">
        <f>VLOOKUP($B49,GD_CHAM_CONG!$C$6:$BF$997,43,FALSE)</f>
        <v>0</v>
      </c>
      <c r="O49" s="104">
        <f>VLOOKUP($B49,GD_CHAM_CONG!$C$6:$BF$997,44,FALSE)</f>
        <v>0</v>
      </c>
      <c r="P49" s="104">
        <f>VLOOKUP($B49,GD_CHAM_CONG!$C$6:$BF$997,45,FALSE)</f>
        <v>0</v>
      </c>
      <c r="Q49" s="104">
        <f>VLOOKUP($B49,GD_CHAM_CONG!$C$6:$BF$997,46,FALSE)</f>
        <v>0</v>
      </c>
      <c r="R49" s="104">
        <f>VLOOKUP($B49,GD_CHAM_CONG!$C$6:$BF$997,47,FALSE)</f>
        <v>0</v>
      </c>
      <c r="S49" s="104">
        <f>VLOOKUP($B49,GD_CHAM_CONG!$C$6:$BF$997,48,FALSE)</f>
        <v>0</v>
      </c>
      <c r="T49" s="104">
        <f>VLOOKUP($B49,GD_CHAM_CONG!$C$6:$BF$997,49,FALSE)</f>
        <v>0</v>
      </c>
      <c r="U49" s="104">
        <f>VLOOKUP($B49,GD_CHAM_CONG!$C$6:$BF$997,50,FALSE)</f>
        <v>0</v>
      </c>
      <c r="V49" s="104">
        <f>VLOOKUP($B49,GD_CHAM_CONG!$C$6:$BF$997,51,FALSE)</f>
        <v>0</v>
      </c>
      <c r="W49" s="104">
        <f>VLOOKUP($B49,GD_CHAM_CONG!$C$6:$BF$997,52,FALSE)</f>
        <v>0</v>
      </c>
      <c r="X49" s="104">
        <f>VLOOKUP($B49,GD_CHAM_CONG!$C$6:$BF$997,53,FALSE)</f>
        <v>0</v>
      </c>
      <c r="Y49" s="104">
        <f>VLOOKUP($B49,GD_CHAM_CONG!$C$6:$BF$997,54,FALSE)</f>
        <v>0</v>
      </c>
      <c r="Z49" s="104">
        <f>VLOOKUP($B49,GD_CHAM_CONG!$C$6:$BF$997,55,FALSE)</f>
        <v>0</v>
      </c>
      <c r="AA49" s="104">
        <f>VLOOKUP($B49,GD_CHAM_CONG!$C$6:$BF$997,56,FALSE)</f>
        <v>0</v>
      </c>
      <c r="AB49" s="104">
        <f>VLOOKUP($B49,GD_CHAM_CONG!$C$6:$BI$997,57,FALSE)</f>
        <v>0</v>
      </c>
      <c r="AC49" s="104">
        <f>VLOOKUP($B49,GD_CHAM_CONG!$C$6:$BI$997,58,FALSE)</f>
        <v>0</v>
      </c>
      <c r="AD49" s="104">
        <f>VLOOKUP($B49,GD_CHAM_CONG!$C$6:$BI$997,59,FALSE)</f>
        <v>0</v>
      </c>
      <c r="AE49" s="270">
        <f>I49/$H49*VLOOKUP(I$4,DM_TI_LE!$A$5:$B$30,2,FALSE)</f>
        <v>1</v>
      </c>
      <c r="AF49" s="270">
        <f>J49/$H49*VLOOKUP(J$4,DM_TI_LE!$A$5:$B$30,2,FALSE)</f>
        <v>0</v>
      </c>
      <c r="AG49" s="270">
        <f>K49/$H49*VLOOKUP(K$4,DM_TI_LE!$A$5:$B$30,2,FALSE)</f>
        <v>0</v>
      </c>
      <c r="AH49" s="270">
        <f>L49/$H49*VLOOKUP(L$4,DM_TI_LE!$A$5:$B$30,2,FALSE)</f>
        <v>0</v>
      </c>
      <c r="AI49" s="270">
        <f>M49/$H49*VLOOKUP(M$4,DM_TI_LE!$A$5:$B$30,2,FALSE)</f>
        <v>0</v>
      </c>
      <c r="AJ49" s="270">
        <f>N49/$H49*VLOOKUP(N$4,DM_TI_LE!$A$5:$B$30,2,FALSE)</f>
        <v>0</v>
      </c>
      <c r="AK49" s="270">
        <f>O49/$H49*VLOOKUP(O$4,DM_TI_LE!$A$5:$B$30,2,FALSE)</f>
        <v>0</v>
      </c>
      <c r="AL49" s="270">
        <f>P49/$H49*VLOOKUP(P$4,DM_TI_LE!$A$5:$B$30,2,FALSE)</f>
        <v>0</v>
      </c>
      <c r="AM49" s="270">
        <f>Q49/$H49*VLOOKUP(Q$4,DM_TI_LE!$A$5:$B$30,2,FALSE)</f>
        <v>0</v>
      </c>
      <c r="AN49" s="270">
        <f>R49/$H49*VLOOKUP(R$4,DM_TI_LE!$A$5:$B$30,2,FALSE)</f>
        <v>0</v>
      </c>
      <c r="AO49" s="270">
        <f>S49/$H49*VLOOKUP(S$4,DM_TI_LE!$A$5:$B$30,2,FALSE)</f>
        <v>0</v>
      </c>
      <c r="AP49" s="270">
        <f>T49/$H49*VLOOKUP(T$4,DM_TI_LE!$A$5:$B$30,2,FALSE)</f>
        <v>0</v>
      </c>
      <c r="AQ49" s="270">
        <f>U49/$H49*VLOOKUP(U$4,DM_TI_LE!$A$5:$B$30,2,FALSE)</f>
        <v>0</v>
      </c>
      <c r="AR49" s="270">
        <f>V49/$H49*VLOOKUP(V$4,DM_TI_LE!$A$5:$B$30,2,FALSE)</f>
        <v>0</v>
      </c>
      <c r="AS49" s="270">
        <f>W49/$H49*VLOOKUP(W$4,DM_TI_LE!$A$5:$B$30,2,FALSE)</f>
        <v>0</v>
      </c>
      <c r="AT49" s="270">
        <f>X49/$H49*VLOOKUP(X$4,DM_TI_LE!$A$5:$B$30,2,FALSE)</f>
        <v>0</v>
      </c>
      <c r="AU49" s="270">
        <f>Y49/$H49*VLOOKUP(Y$4,DM_TI_LE!$A$5:$B$30,2,FALSE)</f>
        <v>0</v>
      </c>
      <c r="AV49" s="270">
        <f>Z49/$H49*VLOOKUP(Z$4,DM_TI_LE!$A$5:$B$30,2,FALSE)</f>
        <v>0</v>
      </c>
      <c r="AW49" s="270">
        <f>AA49/$H49*VLOOKUP(AA$4,DM_TI_LE!$A$5:$B$30,2,FALSE)</f>
        <v>0</v>
      </c>
      <c r="AX49" s="270">
        <f>AB49/$H49*VLOOKUP(AB$4,DM_TI_LE!$A$5:$B$30,2,FALSE)</f>
        <v>0</v>
      </c>
      <c r="AY49" s="270">
        <f>AC49/$H49*VLOOKUP(AC$4,DM_TI_LE!$A$5:$B$30,2,FALSE)</f>
        <v>0</v>
      </c>
      <c r="AZ49" s="270">
        <f>AD49/$H49*VLOOKUP(AD$4,DM_TI_LE!$A$5:$B$30,2,FALSE)</f>
        <v>0</v>
      </c>
      <c r="BA49" s="284">
        <f>IF(CD49="HDHV",DM_TI_LE!$K$12*I49, SUM(AE49:AW49)*F49*E49*DM_HE_SO_LUONG_NS!$D$1*CE49)</f>
        <v>7200000</v>
      </c>
      <c r="BB49" s="104"/>
      <c r="BC49" s="110">
        <f>VLOOKUP(B49,GD_LCD_HS_LNS!$B$4:$E$1000,4,FALSE)</f>
        <v>3778000</v>
      </c>
      <c r="BD49" s="104"/>
      <c r="BE49" s="104">
        <f>I49/26*$BC49*VLOOKUP(BE$4,DM_TI_LE!$A$5:$C$29,3,FALSE)</f>
        <v>0</v>
      </c>
      <c r="BF49" s="104">
        <f>J49/26*$BC49*VLOOKUP(BF$4,DM_TI_LE!$A$5:$C$29,3,FALSE)</f>
        <v>0</v>
      </c>
      <c r="BG49" s="104">
        <f>K49/26*$BC49*VLOOKUP(BG$4,DM_TI_LE!$A$5:$C$29,3,FALSE)</f>
        <v>0</v>
      </c>
      <c r="BH49" s="104">
        <f>L49/26*$BC49*VLOOKUP(BH$4,DM_TI_LE!$A$5:$C$29,3,FALSE)</f>
        <v>0</v>
      </c>
      <c r="BI49" s="104">
        <f>M49/26*$BC49*VLOOKUP(BI$4,DM_TI_LE!$A$5:$C$29,3,FALSE)</f>
        <v>0</v>
      </c>
      <c r="BJ49" s="104">
        <f>N49/26*$BC49*VLOOKUP(BJ$4,DM_TI_LE!$A$5:$C$29,3,FALSE)</f>
        <v>0</v>
      </c>
      <c r="BK49" s="104">
        <f>O49/26*$BC49*VLOOKUP(BK$4,DM_TI_LE!$A$5:$C$29,3,FALSE)</f>
        <v>0</v>
      </c>
      <c r="BL49" s="104">
        <f>P49/26*$BC49*VLOOKUP(BL$4,DM_TI_LE!$A$5:$C$29,3,FALSE)</f>
        <v>0</v>
      </c>
      <c r="BM49" s="104">
        <f>Q49/26*$BC49*VLOOKUP(BM$4,DM_TI_LE!$A$5:$C$29,3,FALSE)</f>
        <v>0</v>
      </c>
      <c r="BN49" s="104">
        <f>R49/26*$BC49*VLOOKUP(BN$4,DM_TI_LE!$A$5:$C$29,3,FALSE)</f>
        <v>0</v>
      </c>
      <c r="BO49" s="104">
        <f>S49/26*$BC49*VLOOKUP(BO$4,DM_TI_LE!$A$5:$C$29,3,FALSE)</f>
        <v>0</v>
      </c>
      <c r="BP49" s="104">
        <f>T49/26*$BC49*VLOOKUP(BP$4,DM_TI_LE!$A$5:$C$29,3,FALSE)</f>
        <v>0</v>
      </c>
      <c r="BQ49" s="104">
        <f>U49/26*$BC49*VLOOKUP(BQ$4,DM_TI_LE!$A$5:$C$29,3,FALSE)</f>
        <v>0</v>
      </c>
      <c r="BR49" s="104">
        <f>V49/26*$BC49*VLOOKUP(BR$4,DM_TI_LE!$A$5:$C$29,3,FALSE)</f>
        <v>0</v>
      </c>
      <c r="BS49" s="104">
        <f>W49/26*$BC49*VLOOKUP(BS$4,DM_TI_LE!$A$5:$C$29,3,FALSE)</f>
        <v>0</v>
      </c>
      <c r="BT49" s="104">
        <f>X49/26*$BC49*VLOOKUP(BT$4,DM_TI_LE!$A$5:$C$29,3,FALSE)</f>
        <v>0</v>
      </c>
      <c r="BU49" s="104">
        <f>Y49/26*$BC49*VLOOKUP(BU$4,DM_TI_LE!$A$5:$C$29,3,FALSE)</f>
        <v>0</v>
      </c>
      <c r="BV49" s="104">
        <f>Z49/26*$BC49*VLOOKUP(BV$4,DM_TI_LE!$A$5:$C$29,3,FALSE)</f>
        <v>0</v>
      </c>
      <c r="BW49" s="104">
        <f>AA49/26*$BC49*VLOOKUP(BW$4,DM_TI_LE!$A$5:$C$29,3,FALSE)</f>
        <v>0</v>
      </c>
      <c r="BX49" s="104">
        <f>AB49/26*$BC49*VLOOKUP(BX$4,DM_TI_LE!$A$5:$C$29,3,FALSE)</f>
        <v>0</v>
      </c>
      <c r="BY49" s="104">
        <f>AC49/26*$BC49*VLOOKUP(BY$4,DM_TI_LE!$A$5:$C$29,3,FALSE)</f>
        <v>0</v>
      </c>
      <c r="BZ49" s="104">
        <f>AD49/26*$BC49*VLOOKUP(BZ$4,DM_TI_LE!$A$5:$C$29,3,FALSE)</f>
        <v>0</v>
      </c>
      <c r="CA49" s="273">
        <f t="shared" si="0"/>
        <v>0</v>
      </c>
      <c r="CB49" s="104"/>
      <c r="CC49" s="274">
        <f t="shared" si="1"/>
        <v>7200000</v>
      </c>
      <c r="CD49" s="138" t="str">
        <f>VLOOKUP(B49,GD_CHUNG!$B$5:$G$480,6,FALSE)</f>
        <v>HD3N</v>
      </c>
      <c r="CE49" s="275">
        <f>VLOOKUP(CD49,DM_TI_LE!$I$12:$J$16,2,FALSE)</f>
        <v>1</v>
      </c>
    </row>
    <row r="50" spans="1:83" ht="12.75" x14ac:dyDescent="0.2">
      <c r="A50" s="49">
        <v>46</v>
      </c>
      <c r="B50" s="50">
        <f>GD_CHUNG!B50</f>
        <v>12594</v>
      </c>
      <c r="C50" s="50" t="str">
        <f>GD_CHUNG!C50</f>
        <v>Đỗ Đình Quân</v>
      </c>
      <c r="D50" s="50" t="str">
        <f>GD_CHUNG!D50</f>
        <v>NV ULD</v>
      </c>
      <c r="E50" s="268">
        <f>VLOOKUP(B50,GD_CHAM_CONG!$C$6:$BJ$997,60,FALSE)</f>
        <v>0.9</v>
      </c>
      <c r="F50" s="268">
        <f>VLOOKUP(B50,GD_LCD_HS_LNS!$B$4:$F$1000,5,FALSE)</f>
        <v>1.6</v>
      </c>
      <c r="G50" s="269"/>
      <c r="H50" s="269">
        <f>VLOOKUP(B50,GD_CHAM_CONG!$C$6:$BD$997,37,FALSE)</f>
        <v>27</v>
      </c>
      <c r="I50" s="104">
        <f>VLOOKUP($B50,GD_CHAM_CONG!$C$6:$BF$997,38,FALSE)</f>
        <v>27</v>
      </c>
      <c r="J50" s="104">
        <f>VLOOKUP($B50,GD_CHAM_CONG!$C$6:$BF$997,39,FALSE)</f>
        <v>0</v>
      </c>
      <c r="K50" s="104">
        <f>VLOOKUP($B50,GD_CHAM_CONG!$C$6:$BF$997,40,FALSE)</f>
        <v>0</v>
      </c>
      <c r="L50" s="104">
        <f>VLOOKUP($B50,GD_CHAM_CONG!$C$6:$BF$997,41,FALSE)</f>
        <v>0</v>
      </c>
      <c r="M50" s="104">
        <f>VLOOKUP($B50,GD_CHAM_CONG!$C$6:$BF$997,42,FALSE)</f>
        <v>0</v>
      </c>
      <c r="N50" s="104">
        <f>VLOOKUP($B50,GD_CHAM_CONG!$C$6:$BF$997,43,FALSE)</f>
        <v>0</v>
      </c>
      <c r="O50" s="104">
        <f>VLOOKUP($B50,GD_CHAM_CONG!$C$6:$BF$997,44,FALSE)</f>
        <v>0</v>
      </c>
      <c r="P50" s="104">
        <f>VLOOKUP($B50,GD_CHAM_CONG!$C$6:$BF$997,45,FALSE)</f>
        <v>0</v>
      </c>
      <c r="Q50" s="104">
        <f>VLOOKUP($B50,GD_CHAM_CONG!$C$6:$BF$997,46,FALSE)</f>
        <v>0</v>
      </c>
      <c r="R50" s="104">
        <f>VLOOKUP($B50,GD_CHAM_CONG!$C$6:$BF$997,47,FALSE)</f>
        <v>0</v>
      </c>
      <c r="S50" s="104">
        <f>VLOOKUP($B50,GD_CHAM_CONG!$C$6:$BF$997,48,FALSE)</f>
        <v>0</v>
      </c>
      <c r="T50" s="104">
        <f>VLOOKUP($B50,GD_CHAM_CONG!$C$6:$BF$997,49,FALSE)</f>
        <v>0</v>
      </c>
      <c r="U50" s="104">
        <f>VLOOKUP($B50,GD_CHAM_CONG!$C$6:$BF$997,50,FALSE)</f>
        <v>0</v>
      </c>
      <c r="V50" s="104">
        <f>VLOOKUP($B50,GD_CHAM_CONG!$C$6:$BF$997,51,FALSE)</f>
        <v>0</v>
      </c>
      <c r="W50" s="104">
        <f>VLOOKUP($B50,GD_CHAM_CONG!$C$6:$BF$997,52,FALSE)</f>
        <v>0</v>
      </c>
      <c r="X50" s="104">
        <f>VLOOKUP($B50,GD_CHAM_CONG!$C$6:$BF$997,53,FALSE)</f>
        <v>0</v>
      </c>
      <c r="Y50" s="104">
        <f>VLOOKUP($B50,GD_CHAM_CONG!$C$6:$BF$997,54,FALSE)</f>
        <v>0</v>
      </c>
      <c r="Z50" s="104">
        <f>VLOOKUP($B50,GD_CHAM_CONG!$C$6:$BF$997,55,FALSE)</f>
        <v>0</v>
      </c>
      <c r="AA50" s="104">
        <f>VLOOKUP($B50,GD_CHAM_CONG!$C$6:$BF$997,56,FALSE)</f>
        <v>0</v>
      </c>
      <c r="AB50" s="104">
        <f>VLOOKUP($B50,GD_CHAM_CONG!$C$6:$BI$997,57,FALSE)</f>
        <v>0</v>
      </c>
      <c r="AC50" s="104">
        <f>VLOOKUP($B50,GD_CHAM_CONG!$C$6:$BI$997,58,FALSE)</f>
        <v>0</v>
      </c>
      <c r="AD50" s="104">
        <f>VLOOKUP($B50,GD_CHAM_CONG!$C$6:$BI$997,59,FALSE)</f>
        <v>0</v>
      </c>
      <c r="AE50" s="270">
        <f>I50/$H50*VLOOKUP(I$4,DM_TI_LE!$A$5:$B$30,2,FALSE)</f>
        <v>1</v>
      </c>
      <c r="AF50" s="270">
        <f>J50/$H50*VLOOKUP(J$4,DM_TI_LE!$A$5:$B$30,2,FALSE)</f>
        <v>0</v>
      </c>
      <c r="AG50" s="270">
        <f>K50/$H50*VLOOKUP(K$4,DM_TI_LE!$A$5:$B$30,2,FALSE)</f>
        <v>0</v>
      </c>
      <c r="AH50" s="270">
        <f>L50/$H50*VLOOKUP(L$4,DM_TI_LE!$A$5:$B$30,2,FALSE)</f>
        <v>0</v>
      </c>
      <c r="AI50" s="270">
        <f>M50/$H50*VLOOKUP(M$4,DM_TI_LE!$A$5:$B$30,2,FALSE)</f>
        <v>0</v>
      </c>
      <c r="AJ50" s="270">
        <f>N50/$H50*VLOOKUP(N$4,DM_TI_LE!$A$5:$B$30,2,FALSE)</f>
        <v>0</v>
      </c>
      <c r="AK50" s="270">
        <f>O50/$H50*VLOOKUP(O$4,DM_TI_LE!$A$5:$B$30,2,FALSE)</f>
        <v>0</v>
      </c>
      <c r="AL50" s="270">
        <f>P50/$H50*VLOOKUP(P$4,DM_TI_LE!$A$5:$B$30,2,FALSE)</f>
        <v>0</v>
      </c>
      <c r="AM50" s="270">
        <f>Q50/$H50*VLOOKUP(Q$4,DM_TI_LE!$A$5:$B$30,2,FALSE)</f>
        <v>0</v>
      </c>
      <c r="AN50" s="270">
        <f>R50/$H50*VLOOKUP(R$4,DM_TI_LE!$A$5:$B$30,2,FALSE)</f>
        <v>0</v>
      </c>
      <c r="AO50" s="270">
        <f>S50/$H50*VLOOKUP(S$4,DM_TI_LE!$A$5:$B$30,2,FALSE)</f>
        <v>0</v>
      </c>
      <c r="AP50" s="270">
        <f>T50/$H50*VLOOKUP(T$4,DM_TI_LE!$A$5:$B$30,2,FALSE)</f>
        <v>0</v>
      </c>
      <c r="AQ50" s="270">
        <f>U50/$H50*VLOOKUP(U$4,DM_TI_LE!$A$5:$B$30,2,FALSE)</f>
        <v>0</v>
      </c>
      <c r="AR50" s="270">
        <f>V50/$H50*VLOOKUP(V$4,DM_TI_LE!$A$5:$B$30,2,FALSE)</f>
        <v>0</v>
      </c>
      <c r="AS50" s="270">
        <f>W50/$H50*VLOOKUP(W$4,DM_TI_LE!$A$5:$B$30,2,FALSE)</f>
        <v>0</v>
      </c>
      <c r="AT50" s="270">
        <f>X50/$H50*VLOOKUP(X$4,DM_TI_LE!$A$5:$B$30,2,FALSE)</f>
        <v>0</v>
      </c>
      <c r="AU50" s="270">
        <f>Y50/$H50*VLOOKUP(Y$4,DM_TI_LE!$A$5:$B$30,2,FALSE)</f>
        <v>0</v>
      </c>
      <c r="AV50" s="270">
        <f>Z50/$H50*VLOOKUP(Z$4,DM_TI_LE!$A$5:$B$30,2,FALSE)</f>
        <v>0</v>
      </c>
      <c r="AW50" s="270">
        <f>AA50/$H50*VLOOKUP(AA$4,DM_TI_LE!$A$5:$B$30,2,FALSE)</f>
        <v>0</v>
      </c>
      <c r="AX50" s="270">
        <f>AB50/$H50*VLOOKUP(AB$4,DM_TI_LE!$A$5:$B$30,2,FALSE)</f>
        <v>0</v>
      </c>
      <c r="AY50" s="270">
        <f>AC50/$H50*VLOOKUP(AC$4,DM_TI_LE!$A$5:$B$30,2,FALSE)</f>
        <v>0</v>
      </c>
      <c r="AZ50" s="270">
        <f>AD50/$H50*VLOOKUP(AD$4,DM_TI_LE!$A$5:$B$30,2,FALSE)</f>
        <v>0</v>
      </c>
      <c r="BA50" s="284">
        <f>IF(CD50="HDHV",DM_TI_LE!$K$12*I50, SUM(AE50:AW50)*F50*E50*DM_HE_SO_LUONG_NS!$D$1*CE50)</f>
        <v>6480000.0000000009</v>
      </c>
      <c r="BB50" s="104"/>
      <c r="BC50" s="110">
        <f>VLOOKUP(B50,GD_LCD_HS_LNS!$B$4:$E$1000,4,FALSE)</f>
        <v>3778000</v>
      </c>
      <c r="BD50" s="104"/>
      <c r="BE50" s="104">
        <f>I50/26*$BC50*VLOOKUP(BE$4,DM_TI_LE!$A$5:$C$29,3,FALSE)</f>
        <v>0</v>
      </c>
      <c r="BF50" s="104">
        <f>J50/26*$BC50*VLOOKUP(BF$4,DM_TI_LE!$A$5:$C$29,3,FALSE)</f>
        <v>0</v>
      </c>
      <c r="BG50" s="104">
        <f>K50/26*$BC50*VLOOKUP(BG$4,DM_TI_LE!$A$5:$C$29,3,FALSE)</f>
        <v>0</v>
      </c>
      <c r="BH50" s="104">
        <f>L50/26*$BC50*VLOOKUP(BH$4,DM_TI_LE!$A$5:$C$29,3,FALSE)</f>
        <v>0</v>
      </c>
      <c r="BI50" s="104">
        <f>M50/26*$BC50*VLOOKUP(BI$4,DM_TI_LE!$A$5:$C$29,3,FALSE)</f>
        <v>0</v>
      </c>
      <c r="BJ50" s="104">
        <f>N50/26*$BC50*VLOOKUP(BJ$4,DM_TI_LE!$A$5:$C$29,3,FALSE)</f>
        <v>0</v>
      </c>
      <c r="BK50" s="104">
        <f>O50/26*$BC50*VLOOKUP(BK$4,DM_TI_LE!$A$5:$C$29,3,FALSE)</f>
        <v>0</v>
      </c>
      <c r="BL50" s="104">
        <f>P50/26*$BC50*VLOOKUP(BL$4,DM_TI_LE!$A$5:$C$29,3,FALSE)</f>
        <v>0</v>
      </c>
      <c r="BM50" s="104">
        <f>Q50/26*$BC50*VLOOKUP(BM$4,DM_TI_LE!$A$5:$C$29,3,FALSE)</f>
        <v>0</v>
      </c>
      <c r="BN50" s="104">
        <f>R50/26*$BC50*VLOOKUP(BN$4,DM_TI_LE!$A$5:$C$29,3,FALSE)</f>
        <v>0</v>
      </c>
      <c r="BO50" s="104">
        <f>S50/26*$BC50*VLOOKUP(BO$4,DM_TI_LE!$A$5:$C$29,3,FALSE)</f>
        <v>0</v>
      </c>
      <c r="BP50" s="104">
        <f>T50/26*$BC50*VLOOKUP(BP$4,DM_TI_LE!$A$5:$C$29,3,FALSE)</f>
        <v>0</v>
      </c>
      <c r="BQ50" s="104">
        <f>U50/26*$BC50*VLOOKUP(BQ$4,DM_TI_LE!$A$5:$C$29,3,FALSE)</f>
        <v>0</v>
      </c>
      <c r="BR50" s="104">
        <f>V50/26*$BC50*VLOOKUP(BR$4,DM_TI_LE!$A$5:$C$29,3,FALSE)</f>
        <v>0</v>
      </c>
      <c r="BS50" s="104">
        <f>W50/26*$BC50*VLOOKUP(BS$4,DM_TI_LE!$A$5:$C$29,3,FALSE)</f>
        <v>0</v>
      </c>
      <c r="BT50" s="104">
        <f>X50/26*$BC50*VLOOKUP(BT$4,DM_TI_LE!$A$5:$C$29,3,FALSE)</f>
        <v>0</v>
      </c>
      <c r="BU50" s="104">
        <f>Y50/26*$BC50*VLOOKUP(BU$4,DM_TI_LE!$A$5:$C$29,3,FALSE)</f>
        <v>0</v>
      </c>
      <c r="BV50" s="104">
        <f>Z50/26*$BC50*VLOOKUP(BV$4,DM_TI_LE!$A$5:$C$29,3,FALSE)</f>
        <v>0</v>
      </c>
      <c r="BW50" s="104">
        <f>AA50/26*$BC50*VLOOKUP(BW$4,DM_TI_LE!$A$5:$C$29,3,FALSE)</f>
        <v>0</v>
      </c>
      <c r="BX50" s="104">
        <f>AB50/26*$BC50*VLOOKUP(BX$4,DM_TI_LE!$A$5:$C$29,3,FALSE)</f>
        <v>0</v>
      </c>
      <c r="BY50" s="104">
        <f>AC50/26*$BC50*VLOOKUP(BY$4,DM_TI_LE!$A$5:$C$29,3,FALSE)</f>
        <v>0</v>
      </c>
      <c r="BZ50" s="104">
        <f>AD50/26*$BC50*VLOOKUP(BZ$4,DM_TI_LE!$A$5:$C$29,3,FALSE)</f>
        <v>0</v>
      </c>
      <c r="CA50" s="273">
        <f t="shared" si="0"/>
        <v>0</v>
      </c>
      <c r="CB50" s="104"/>
      <c r="CC50" s="274">
        <f t="shared" si="1"/>
        <v>6480000.0000000009</v>
      </c>
      <c r="CD50" s="138" t="str">
        <f>VLOOKUP(B50,GD_CHUNG!$B$5:$G$480,6,FALSE)</f>
        <v>HD3N</v>
      </c>
      <c r="CE50" s="275">
        <f>VLOOKUP(CD50,DM_TI_LE!$I$12:$J$16,2,FALSE)</f>
        <v>1</v>
      </c>
    </row>
    <row r="51" spans="1:83" ht="12.75" x14ac:dyDescent="0.2">
      <c r="A51" s="49">
        <v>47</v>
      </c>
      <c r="B51" s="50">
        <f>GD_CHUNG!B51</f>
        <v>12595</v>
      </c>
      <c r="C51" s="50" t="str">
        <f>GD_CHUNG!C51</f>
        <v>Lê Văn Lương</v>
      </c>
      <c r="D51" s="50" t="str">
        <f>GD_CHUNG!D51</f>
        <v>NV ULD</v>
      </c>
      <c r="E51" s="268">
        <f>VLOOKUP(B51,GD_CHAM_CONG!$C$6:$BJ$997,60,FALSE)</f>
        <v>1</v>
      </c>
      <c r="F51" s="268">
        <f>VLOOKUP(B51,GD_LCD_HS_LNS!$B$4:$F$1000,5,FALSE)</f>
        <v>1.6</v>
      </c>
      <c r="G51" s="269"/>
      <c r="H51" s="269">
        <f>VLOOKUP(B51,GD_CHAM_CONG!$C$6:$BD$997,37,FALSE)</f>
        <v>27</v>
      </c>
      <c r="I51" s="104">
        <f>VLOOKUP($B51,GD_CHAM_CONG!$C$6:$BF$997,38,FALSE)</f>
        <v>27</v>
      </c>
      <c r="J51" s="104">
        <f>VLOOKUP($B51,GD_CHAM_CONG!$C$6:$BF$997,39,FALSE)</f>
        <v>0</v>
      </c>
      <c r="K51" s="104">
        <f>VLOOKUP($B51,GD_CHAM_CONG!$C$6:$BF$997,40,FALSE)</f>
        <v>0</v>
      </c>
      <c r="L51" s="104">
        <f>VLOOKUP($B51,GD_CHAM_CONG!$C$6:$BF$997,41,FALSE)</f>
        <v>0</v>
      </c>
      <c r="M51" s="104">
        <f>VLOOKUP($B51,GD_CHAM_CONG!$C$6:$BF$997,42,FALSE)</f>
        <v>0</v>
      </c>
      <c r="N51" s="104">
        <f>VLOOKUP($B51,GD_CHAM_CONG!$C$6:$BF$997,43,FALSE)</f>
        <v>0</v>
      </c>
      <c r="O51" s="104">
        <f>VLOOKUP($B51,GD_CHAM_CONG!$C$6:$BF$997,44,FALSE)</f>
        <v>0</v>
      </c>
      <c r="P51" s="104">
        <f>VLOOKUP($B51,GD_CHAM_CONG!$C$6:$BF$997,45,FALSE)</f>
        <v>0</v>
      </c>
      <c r="Q51" s="104">
        <f>VLOOKUP($B51,GD_CHAM_CONG!$C$6:$BF$997,46,FALSE)</f>
        <v>0</v>
      </c>
      <c r="R51" s="104">
        <f>VLOOKUP($B51,GD_CHAM_CONG!$C$6:$BF$997,47,FALSE)</f>
        <v>0</v>
      </c>
      <c r="S51" s="104">
        <f>VLOOKUP($B51,GD_CHAM_CONG!$C$6:$BF$997,48,FALSE)</f>
        <v>0</v>
      </c>
      <c r="T51" s="104">
        <f>VLOOKUP($B51,GD_CHAM_CONG!$C$6:$BF$997,49,FALSE)</f>
        <v>0</v>
      </c>
      <c r="U51" s="104">
        <f>VLOOKUP($B51,GD_CHAM_CONG!$C$6:$BF$997,50,FALSE)</f>
        <v>0</v>
      </c>
      <c r="V51" s="104">
        <f>VLOOKUP($B51,GD_CHAM_CONG!$C$6:$BF$997,51,FALSE)</f>
        <v>0</v>
      </c>
      <c r="W51" s="104">
        <f>VLOOKUP($B51,GD_CHAM_CONG!$C$6:$BF$997,52,FALSE)</f>
        <v>0</v>
      </c>
      <c r="X51" s="104">
        <f>VLOOKUP($B51,GD_CHAM_CONG!$C$6:$BF$997,53,FALSE)</f>
        <v>0</v>
      </c>
      <c r="Y51" s="104">
        <f>VLOOKUP($B51,GD_CHAM_CONG!$C$6:$BF$997,54,FALSE)</f>
        <v>0</v>
      </c>
      <c r="Z51" s="104">
        <f>VLOOKUP($B51,GD_CHAM_CONG!$C$6:$BF$997,55,FALSE)</f>
        <v>0</v>
      </c>
      <c r="AA51" s="104">
        <f>VLOOKUP($B51,GD_CHAM_CONG!$C$6:$BF$997,56,FALSE)</f>
        <v>0</v>
      </c>
      <c r="AB51" s="104">
        <f>VLOOKUP($B51,GD_CHAM_CONG!$C$6:$BI$997,57,FALSE)</f>
        <v>0</v>
      </c>
      <c r="AC51" s="104">
        <f>VLOOKUP($B51,GD_CHAM_CONG!$C$6:$BI$997,58,FALSE)</f>
        <v>0</v>
      </c>
      <c r="AD51" s="104">
        <f>VLOOKUP($B51,GD_CHAM_CONG!$C$6:$BI$997,59,FALSE)</f>
        <v>0</v>
      </c>
      <c r="AE51" s="270">
        <f>I51/$H51*VLOOKUP(I$4,DM_TI_LE!$A$5:$B$30,2,FALSE)</f>
        <v>1</v>
      </c>
      <c r="AF51" s="270">
        <f>J51/$H51*VLOOKUP(J$4,DM_TI_LE!$A$5:$B$30,2,FALSE)</f>
        <v>0</v>
      </c>
      <c r="AG51" s="270">
        <f>K51/$H51*VLOOKUP(K$4,DM_TI_LE!$A$5:$B$30,2,FALSE)</f>
        <v>0</v>
      </c>
      <c r="AH51" s="270">
        <f>L51/$H51*VLOOKUP(L$4,DM_TI_LE!$A$5:$B$30,2,FALSE)</f>
        <v>0</v>
      </c>
      <c r="AI51" s="270">
        <f>M51/$H51*VLOOKUP(M$4,DM_TI_LE!$A$5:$B$30,2,FALSE)</f>
        <v>0</v>
      </c>
      <c r="AJ51" s="270">
        <f>N51/$H51*VLOOKUP(N$4,DM_TI_LE!$A$5:$B$30,2,FALSE)</f>
        <v>0</v>
      </c>
      <c r="AK51" s="270">
        <f>O51/$H51*VLOOKUP(O$4,DM_TI_LE!$A$5:$B$30,2,FALSE)</f>
        <v>0</v>
      </c>
      <c r="AL51" s="270">
        <f>P51/$H51*VLOOKUP(P$4,DM_TI_LE!$A$5:$B$30,2,FALSE)</f>
        <v>0</v>
      </c>
      <c r="AM51" s="270">
        <f>Q51/$H51*VLOOKUP(Q$4,DM_TI_LE!$A$5:$B$30,2,FALSE)</f>
        <v>0</v>
      </c>
      <c r="AN51" s="270">
        <f>R51/$H51*VLOOKUP(R$4,DM_TI_LE!$A$5:$B$30,2,FALSE)</f>
        <v>0</v>
      </c>
      <c r="AO51" s="270">
        <f>S51/$H51*VLOOKUP(S$4,DM_TI_LE!$A$5:$B$30,2,FALSE)</f>
        <v>0</v>
      </c>
      <c r="AP51" s="270">
        <f>T51/$H51*VLOOKUP(T$4,DM_TI_LE!$A$5:$B$30,2,FALSE)</f>
        <v>0</v>
      </c>
      <c r="AQ51" s="270">
        <f>U51/$H51*VLOOKUP(U$4,DM_TI_LE!$A$5:$B$30,2,FALSE)</f>
        <v>0</v>
      </c>
      <c r="AR51" s="270">
        <f>V51/$H51*VLOOKUP(V$4,DM_TI_LE!$A$5:$B$30,2,FALSE)</f>
        <v>0</v>
      </c>
      <c r="AS51" s="270">
        <f>W51/$H51*VLOOKUP(W$4,DM_TI_LE!$A$5:$B$30,2,FALSE)</f>
        <v>0</v>
      </c>
      <c r="AT51" s="270">
        <f>X51/$H51*VLOOKUP(X$4,DM_TI_LE!$A$5:$B$30,2,FALSE)</f>
        <v>0</v>
      </c>
      <c r="AU51" s="270">
        <f>Y51/$H51*VLOOKUP(Y$4,DM_TI_LE!$A$5:$B$30,2,FALSE)</f>
        <v>0</v>
      </c>
      <c r="AV51" s="270">
        <f>Z51/$H51*VLOOKUP(Z$4,DM_TI_LE!$A$5:$B$30,2,FALSE)</f>
        <v>0</v>
      </c>
      <c r="AW51" s="270">
        <f>AA51/$H51*VLOOKUP(AA$4,DM_TI_LE!$A$5:$B$30,2,FALSE)</f>
        <v>0</v>
      </c>
      <c r="AX51" s="270">
        <f>AB51/$H51*VLOOKUP(AB$4,DM_TI_LE!$A$5:$B$30,2,FALSE)</f>
        <v>0</v>
      </c>
      <c r="AY51" s="270">
        <f>AC51/$H51*VLOOKUP(AC$4,DM_TI_LE!$A$5:$B$30,2,FALSE)</f>
        <v>0</v>
      </c>
      <c r="AZ51" s="270">
        <f>AD51/$H51*VLOOKUP(AD$4,DM_TI_LE!$A$5:$B$30,2,FALSE)</f>
        <v>0</v>
      </c>
      <c r="BA51" s="284">
        <f>IF(CD51="HDHV",DM_TI_LE!$K$12*I51, SUM(AE51:AW51)*F51*E51*DM_HE_SO_LUONG_NS!$D$1*CE51)</f>
        <v>7200000</v>
      </c>
      <c r="BB51" s="104"/>
      <c r="BC51" s="110">
        <f>VLOOKUP(B51,GD_LCD_HS_LNS!$B$4:$E$1000,4,FALSE)</f>
        <v>3778000</v>
      </c>
      <c r="BD51" s="104"/>
      <c r="BE51" s="104">
        <f>I51/26*$BC51*VLOOKUP(BE$4,DM_TI_LE!$A$5:$C$29,3,FALSE)</f>
        <v>0</v>
      </c>
      <c r="BF51" s="104">
        <f>J51/26*$BC51*VLOOKUP(BF$4,DM_TI_LE!$A$5:$C$29,3,FALSE)</f>
        <v>0</v>
      </c>
      <c r="BG51" s="104">
        <f>K51/26*$BC51*VLOOKUP(BG$4,DM_TI_LE!$A$5:$C$29,3,FALSE)</f>
        <v>0</v>
      </c>
      <c r="BH51" s="104">
        <f>L51/26*$BC51*VLOOKUP(BH$4,DM_TI_LE!$A$5:$C$29,3,FALSE)</f>
        <v>0</v>
      </c>
      <c r="BI51" s="104">
        <f>M51/26*$BC51*VLOOKUP(BI$4,DM_TI_LE!$A$5:$C$29,3,FALSE)</f>
        <v>0</v>
      </c>
      <c r="BJ51" s="104">
        <f>N51/26*$BC51*VLOOKUP(BJ$4,DM_TI_LE!$A$5:$C$29,3,FALSE)</f>
        <v>0</v>
      </c>
      <c r="BK51" s="104">
        <f>O51/26*$BC51*VLOOKUP(BK$4,DM_TI_LE!$A$5:$C$29,3,FALSE)</f>
        <v>0</v>
      </c>
      <c r="BL51" s="104">
        <f>P51/26*$BC51*VLOOKUP(BL$4,DM_TI_LE!$A$5:$C$29,3,FALSE)</f>
        <v>0</v>
      </c>
      <c r="BM51" s="104">
        <f>Q51/26*$BC51*VLOOKUP(BM$4,DM_TI_LE!$A$5:$C$29,3,FALSE)</f>
        <v>0</v>
      </c>
      <c r="BN51" s="104">
        <f>R51/26*$BC51*VLOOKUP(BN$4,DM_TI_LE!$A$5:$C$29,3,FALSE)</f>
        <v>0</v>
      </c>
      <c r="BO51" s="104">
        <f>S51/26*$BC51*VLOOKUP(BO$4,DM_TI_LE!$A$5:$C$29,3,FALSE)</f>
        <v>0</v>
      </c>
      <c r="BP51" s="104">
        <f>T51/26*$BC51*VLOOKUP(BP$4,DM_TI_LE!$A$5:$C$29,3,FALSE)</f>
        <v>0</v>
      </c>
      <c r="BQ51" s="104">
        <f>U51/26*$BC51*VLOOKUP(BQ$4,DM_TI_LE!$A$5:$C$29,3,FALSE)</f>
        <v>0</v>
      </c>
      <c r="BR51" s="104">
        <f>V51/26*$BC51*VLOOKUP(BR$4,DM_TI_LE!$A$5:$C$29,3,FALSE)</f>
        <v>0</v>
      </c>
      <c r="BS51" s="104">
        <f>W51/26*$BC51*VLOOKUP(BS$4,DM_TI_LE!$A$5:$C$29,3,FALSE)</f>
        <v>0</v>
      </c>
      <c r="BT51" s="104">
        <f>X51/26*$BC51*VLOOKUP(BT$4,DM_TI_LE!$A$5:$C$29,3,FALSE)</f>
        <v>0</v>
      </c>
      <c r="BU51" s="104">
        <f>Y51/26*$BC51*VLOOKUP(BU$4,DM_TI_LE!$A$5:$C$29,3,FALSE)</f>
        <v>0</v>
      </c>
      <c r="BV51" s="104">
        <f>Z51/26*$BC51*VLOOKUP(BV$4,DM_TI_LE!$A$5:$C$29,3,FALSE)</f>
        <v>0</v>
      </c>
      <c r="BW51" s="104">
        <f>AA51/26*$BC51*VLOOKUP(BW$4,DM_TI_LE!$A$5:$C$29,3,FALSE)</f>
        <v>0</v>
      </c>
      <c r="BX51" s="104">
        <f>AB51/26*$BC51*VLOOKUP(BX$4,DM_TI_LE!$A$5:$C$29,3,FALSE)</f>
        <v>0</v>
      </c>
      <c r="BY51" s="104">
        <f>AC51/26*$BC51*VLOOKUP(BY$4,DM_TI_LE!$A$5:$C$29,3,FALSE)</f>
        <v>0</v>
      </c>
      <c r="BZ51" s="104">
        <f>AD51/26*$BC51*VLOOKUP(BZ$4,DM_TI_LE!$A$5:$C$29,3,FALSE)</f>
        <v>0</v>
      </c>
      <c r="CA51" s="273">
        <f t="shared" si="0"/>
        <v>0</v>
      </c>
      <c r="CB51" s="104"/>
      <c r="CC51" s="274">
        <f t="shared" si="1"/>
        <v>7200000</v>
      </c>
      <c r="CD51" s="138" t="str">
        <f>VLOOKUP(B51,GD_CHUNG!$B$5:$G$480,6,FALSE)</f>
        <v>HD3N</v>
      </c>
      <c r="CE51" s="275">
        <f>VLOOKUP(CD51,DM_TI_LE!$I$12:$J$16,2,FALSE)</f>
        <v>1</v>
      </c>
    </row>
    <row r="52" spans="1:83" ht="12.75" x14ac:dyDescent="0.2">
      <c r="A52" s="49">
        <v>48</v>
      </c>
      <c r="B52" s="50">
        <f>GD_CHUNG!B52</f>
        <v>13669</v>
      </c>
      <c r="C52" s="50" t="str">
        <f>GD_CHUNG!C52</f>
        <v>Nguyễn Duy Hải</v>
      </c>
      <c r="D52" s="50" t="str">
        <f>GD_CHUNG!D52</f>
        <v>NV ULD</v>
      </c>
      <c r="E52" s="268">
        <f>VLOOKUP(B52,GD_CHAM_CONG!$C$6:$BJ$997,60,FALSE)</f>
        <v>1</v>
      </c>
      <c r="F52" s="268">
        <f>VLOOKUP(B52,GD_LCD_HS_LNS!$B$4:$F$1000,5,FALSE)</f>
        <v>1.6</v>
      </c>
      <c r="G52" s="269"/>
      <c r="H52" s="269">
        <f>VLOOKUP(B52,GD_CHAM_CONG!$C$6:$BD$997,37,FALSE)</f>
        <v>27</v>
      </c>
      <c r="I52" s="104">
        <f>VLOOKUP($B52,GD_CHAM_CONG!$C$6:$BF$997,38,FALSE)</f>
        <v>27</v>
      </c>
      <c r="J52" s="104">
        <f>VLOOKUP($B52,GD_CHAM_CONG!$C$6:$BF$997,39,FALSE)</f>
        <v>0</v>
      </c>
      <c r="K52" s="104">
        <f>VLOOKUP($B52,GD_CHAM_CONG!$C$6:$BF$997,40,FALSE)</f>
        <v>0</v>
      </c>
      <c r="L52" s="104">
        <f>VLOOKUP($B52,GD_CHAM_CONG!$C$6:$BF$997,41,FALSE)</f>
        <v>0</v>
      </c>
      <c r="M52" s="104">
        <f>VLOOKUP($B52,GD_CHAM_CONG!$C$6:$BF$997,42,FALSE)</f>
        <v>0</v>
      </c>
      <c r="N52" s="104">
        <f>VLOOKUP($B52,GD_CHAM_CONG!$C$6:$BF$997,43,FALSE)</f>
        <v>0</v>
      </c>
      <c r="O52" s="104">
        <f>VLOOKUP($B52,GD_CHAM_CONG!$C$6:$BF$997,44,FALSE)</f>
        <v>0</v>
      </c>
      <c r="P52" s="104">
        <f>VLOOKUP($B52,GD_CHAM_CONG!$C$6:$BF$997,45,FALSE)</f>
        <v>0</v>
      </c>
      <c r="Q52" s="104">
        <f>VLOOKUP($B52,GD_CHAM_CONG!$C$6:$BF$997,46,FALSE)</f>
        <v>0</v>
      </c>
      <c r="R52" s="104">
        <f>VLOOKUP($B52,GD_CHAM_CONG!$C$6:$BF$997,47,FALSE)</f>
        <v>0</v>
      </c>
      <c r="S52" s="104">
        <f>VLOOKUP($B52,GD_CHAM_CONG!$C$6:$BF$997,48,FALSE)</f>
        <v>0</v>
      </c>
      <c r="T52" s="104">
        <f>VLOOKUP($B52,GD_CHAM_CONG!$C$6:$BF$997,49,FALSE)</f>
        <v>0</v>
      </c>
      <c r="U52" s="104">
        <f>VLOOKUP($B52,GD_CHAM_CONG!$C$6:$BF$997,50,FALSE)</f>
        <v>0</v>
      </c>
      <c r="V52" s="104">
        <f>VLOOKUP($B52,GD_CHAM_CONG!$C$6:$BF$997,51,FALSE)</f>
        <v>0</v>
      </c>
      <c r="W52" s="104">
        <f>VLOOKUP($B52,GD_CHAM_CONG!$C$6:$BF$997,52,FALSE)</f>
        <v>0</v>
      </c>
      <c r="X52" s="104">
        <f>VLOOKUP($B52,GD_CHAM_CONG!$C$6:$BF$997,53,FALSE)</f>
        <v>0</v>
      </c>
      <c r="Y52" s="104">
        <f>VLOOKUP($B52,GD_CHAM_CONG!$C$6:$BF$997,54,FALSE)</f>
        <v>0</v>
      </c>
      <c r="Z52" s="104">
        <f>VLOOKUP($B52,GD_CHAM_CONG!$C$6:$BF$997,55,FALSE)</f>
        <v>0</v>
      </c>
      <c r="AA52" s="104">
        <f>VLOOKUP($B52,GD_CHAM_CONG!$C$6:$BF$997,56,FALSE)</f>
        <v>0</v>
      </c>
      <c r="AB52" s="104">
        <f>VLOOKUP($B52,GD_CHAM_CONG!$C$6:$BI$997,57,FALSE)</f>
        <v>0</v>
      </c>
      <c r="AC52" s="104">
        <f>VLOOKUP($B52,GD_CHAM_CONG!$C$6:$BI$997,58,FALSE)</f>
        <v>27</v>
      </c>
      <c r="AD52" s="104">
        <f>VLOOKUP($B52,GD_CHAM_CONG!$C$6:$BI$997,59,FALSE)</f>
        <v>0</v>
      </c>
      <c r="AE52" s="270">
        <f>I52/$H52*VLOOKUP(I$4,DM_TI_LE!$A$5:$B$30,2,FALSE)</f>
        <v>1</v>
      </c>
      <c r="AF52" s="270">
        <f>J52/$H52*VLOOKUP(J$4,DM_TI_LE!$A$5:$B$30,2,FALSE)</f>
        <v>0</v>
      </c>
      <c r="AG52" s="270">
        <f>K52/$H52*VLOOKUP(K$4,DM_TI_LE!$A$5:$B$30,2,FALSE)</f>
        <v>0</v>
      </c>
      <c r="AH52" s="270">
        <f>L52/$H52*VLOOKUP(L$4,DM_TI_LE!$A$5:$B$30,2,FALSE)</f>
        <v>0</v>
      </c>
      <c r="AI52" s="270">
        <f>M52/$H52*VLOOKUP(M$4,DM_TI_LE!$A$5:$B$30,2,FALSE)</f>
        <v>0</v>
      </c>
      <c r="AJ52" s="270">
        <f>N52/$H52*VLOOKUP(N$4,DM_TI_LE!$A$5:$B$30,2,FALSE)</f>
        <v>0</v>
      </c>
      <c r="AK52" s="270">
        <f>O52/$H52*VLOOKUP(O$4,DM_TI_LE!$A$5:$B$30,2,FALSE)</f>
        <v>0</v>
      </c>
      <c r="AL52" s="270">
        <f>P52/$H52*VLOOKUP(P$4,DM_TI_LE!$A$5:$B$30,2,FALSE)</f>
        <v>0</v>
      </c>
      <c r="AM52" s="270">
        <f>Q52/$H52*VLOOKUP(Q$4,DM_TI_LE!$A$5:$B$30,2,FALSE)</f>
        <v>0</v>
      </c>
      <c r="AN52" s="270">
        <f>R52/$H52*VLOOKUP(R$4,DM_TI_LE!$A$5:$B$30,2,FALSE)</f>
        <v>0</v>
      </c>
      <c r="AO52" s="270">
        <f>S52/$H52*VLOOKUP(S$4,DM_TI_LE!$A$5:$B$30,2,FALSE)</f>
        <v>0</v>
      </c>
      <c r="AP52" s="270">
        <f>T52/$H52*VLOOKUP(T$4,DM_TI_LE!$A$5:$B$30,2,FALSE)</f>
        <v>0</v>
      </c>
      <c r="AQ52" s="270">
        <f>U52/$H52*VLOOKUP(U$4,DM_TI_LE!$A$5:$B$30,2,FALSE)</f>
        <v>0</v>
      </c>
      <c r="AR52" s="270">
        <f>V52/$H52*VLOOKUP(V$4,DM_TI_LE!$A$5:$B$30,2,FALSE)</f>
        <v>0</v>
      </c>
      <c r="AS52" s="270">
        <f>W52/$H52*VLOOKUP(W$4,DM_TI_LE!$A$5:$B$30,2,FALSE)</f>
        <v>0</v>
      </c>
      <c r="AT52" s="270">
        <f>X52/$H52*VLOOKUP(X$4,DM_TI_LE!$A$5:$B$30,2,FALSE)</f>
        <v>0</v>
      </c>
      <c r="AU52" s="270">
        <f>Y52/$H52*VLOOKUP(Y$4,DM_TI_LE!$A$5:$B$30,2,FALSE)</f>
        <v>0</v>
      </c>
      <c r="AV52" s="270">
        <f>Z52/$H52*VLOOKUP(Z$4,DM_TI_LE!$A$5:$B$30,2,FALSE)</f>
        <v>0</v>
      </c>
      <c r="AW52" s="270">
        <f>AA52/$H52*VLOOKUP(AA$4,DM_TI_LE!$A$5:$B$30,2,FALSE)</f>
        <v>0</v>
      </c>
      <c r="AX52" s="270">
        <f>AB52/$H52*VLOOKUP(AB$4,DM_TI_LE!$A$5:$B$30,2,FALSE)</f>
        <v>0</v>
      </c>
      <c r="AY52" s="270">
        <f>AC52/$H52*VLOOKUP(AC$4,DM_TI_LE!$A$5:$B$30,2,FALSE)</f>
        <v>0</v>
      </c>
      <c r="AZ52" s="270">
        <f>AD52/$H52*VLOOKUP(AD$4,DM_TI_LE!$A$5:$B$30,2,FALSE)</f>
        <v>0</v>
      </c>
      <c r="BA52" s="284">
        <f>IF(CD52="HDHV",DM_TI_LE!$K$12*I52, SUM(AE52:AW52)*F52*E52*DM_HE_SO_LUONG_NS!$D$1*CE52)</f>
        <v>6480000</v>
      </c>
      <c r="BB52" s="104"/>
      <c r="BC52" s="110">
        <f>VLOOKUP(B52,GD_LCD_HS_LNS!$B$4:$E$1000,4,FALSE)</f>
        <v>3778000</v>
      </c>
      <c r="BD52" s="104"/>
      <c r="BE52" s="104">
        <f>I52/26*$BC52*VLOOKUP(BE$4,DM_TI_LE!$A$5:$C$29,3,FALSE)</f>
        <v>0</v>
      </c>
      <c r="BF52" s="104">
        <f>J52/26*$BC52*VLOOKUP(BF$4,DM_TI_LE!$A$5:$C$29,3,FALSE)</f>
        <v>0</v>
      </c>
      <c r="BG52" s="104">
        <f>K52/26*$BC52*VLOOKUP(BG$4,DM_TI_LE!$A$5:$C$29,3,FALSE)</f>
        <v>0</v>
      </c>
      <c r="BH52" s="104">
        <f>L52/26*$BC52*VLOOKUP(BH$4,DM_TI_LE!$A$5:$C$29,3,FALSE)</f>
        <v>0</v>
      </c>
      <c r="BI52" s="104">
        <f>M52/26*$BC52*VLOOKUP(BI$4,DM_TI_LE!$A$5:$C$29,3,FALSE)</f>
        <v>0</v>
      </c>
      <c r="BJ52" s="104">
        <f>N52/26*$BC52*VLOOKUP(BJ$4,DM_TI_LE!$A$5:$C$29,3,FALSE)</f>
        <v>0</v>
      </c>
      <c r="BK52" s="104">
        <f>O52/26*$BC52*VLOOKUP(BK$4,DM_TI_LE!$A$5:$C$29,3,FALSE)</f>
        <v>0</v>
      </c>
      <c r="BL52" s="104">
        <f>P52/26*$BC52*VLOOKUP(BL$4,DM_TI_LE!$A$5:$C$29,3,FALSE)</f>
        <v>0</v>
      </c>
      <c r="BM52" s="104">
        <f>Q52/26*$BC52*VLOOKUP(BM$4,DM_TI_LE!$A$5:$C$29,3,FALSE)</f>
        <v>0</v>
      </c>
      <c r="BN52" s="104">
        <f>R52/26*$BC52*VLOOKUP(BN$4,DM_TI_LE!$A$5:$C$29,3,FALSE)</f>
        <v>0</v>
      </c>
      <c r="BO52" s="104">
        <f>S52/26*$BC52*VLOOKUP(BO$4,DM_TI_LE!$A$5:$C$29,3,FALSE)</f>
        <v>0</v>
      </c>
      <c r="BP52" s="104">
        <f>T52/26*$BC52*VLOOKUP(BP$4,DM_TI_LE!$A$5:$C$29,3,FALSE)</f>
        <v>0</v>
      </c>
      <c r="BQ52" s="104">
        <f>U52/26*$BC52*VLOOKUP(BQ$4,DM_TI_LE!$A$5:$C$29,3,FALSE)</f>
        <v>0</v>
      </c>
      <c r="BR52" s="104">
        <f>V52/26*$BC52*VLOOKUP(BR$4,DM_TI_LE!$A$5:$C$29,3,FALSE)</f>
        <v>0</v>
      </c>
      <c r="BS52" s="104">
        <f>W52/26*$BC52*VLOOKUP(BS$4,DM_TI_LE!$A$5:$C$29,3,FALSE)</f>
        <v>0</v>
      </c>
      <c r="BT52" s="104">
        <f>X52/26*$BC52*VLOOKUP(BT$4,DM_TI_LE!$A$5:$C$29,3,FALSE)</f>
        <v>0</v>
      </c>
      <c r="BU52" s="104">
        <f>Y52/26*$BC52*VLOOKUP(BU$4,DM_TI_LE!$A$5:$C$29,3,FALSE)</f>
        <v>0</v>
      </c>
      <c r="BV52" s="104">
        <f>Z52/26*$BC52*VLOOKUP(BV$4,DM_TI_LE!$A$5:$C$29,3,FALSE)</f>
        <v>0</v>
      </c>
      <c r="BW52" s="104">
        <f>AA52/26*$BC52*VLOOKUP(BW$4,DM_TI_LE!$A$5:$C$29,3,FALSE)</f>
        <v>0</v>
      </c>
      <c r="BX52" s="104">
        <f>AB52/26*$BC52*VLOOKUP(BX$4,DM_TI_LE!$A$5:$C$29,3,FALSE)</f>
        <v>0</v>
      </c>
      <c r="BY52" s="104">
        <f>AC52/26*$BC52*VLOOKUP(BY$4,DM_TI_LE!$A$5:$C$29,3,FALSE)</f>
        <v>0</v>
      </c>
      <c r="BZ52" s="104">
        <f>AD52/26*$BC52*VLOOKUP(BZ$4,DM_TI_LE!$A$5:$C$29,3,FALSE)</f>
        <v>0</v>
      </c>
      <c r="CA52" s="273">
        <f t="shared" si="0"/>
        <v>0</v>
      </c>
      <c r="CB52" s="104"/>
      <c r="CC52" s="274">
        <f t="shared" si="1"/>
        <v>6480000</v>
      </c>
      <c r="CD52" s="138" t="str">
        <f>VLOOKUP(B52,GD_CHUNG!$B$5:$G$480,6,FALSE)</f>
        <v>HD1N</v>
      </c>
      <c r="CE52" s="275">
        <f>VLOOKUP(CD52,DM_TI_LE!$I$12:$J$16,2,FALSE)</f>
        <v>0.9</v>
      </c>
    </row>
    <row r="53" spans="1:83" ht="12.75" x14ac:dyDescent="0.2">
      <c r="A53" s="49">
        <v>49</v>
      </c>
      <c r="B53" s="50">
        <f>GD_CHUNG!B53</f>
        <v>13102</v>
      </c>
      <c r="C53" s="50" t="str">
        <f>GD_CHUNG!C53</f>
        <v>Ngô Văn Sơn</v>
      </c>
      <c r="D53" s="50" t="str">
        <f>GD_CHUNG!D53</f>
        <v>Nviên HDCX</v>
      </c>
      <c r="E53" s="268">
        <f>VLOOKUP(B53,GD_CHAM_CONG!$C$6:$BJ$997,60,FALSE)</f>
        <v>0.9</v>
      </c>
      <c r="F53" s="268">
        <f>VLOOKUP(B53,GD_LCD_HS_LNS!$B$4:$F$1000,5,FALSE)</f>
        <v>1.8</v>
      </c>
      <c r="G53" s="269"/>
      <c r="H53" s="269">
        <f>VLOOKUP(B53,GD_CHAM_CONG!$C$6:$BD$997,37,FALSE)</f>
        <v>27</v>
      </c>
      <c r="I53" s="104">
        <f>VLOOKUP($B53,GD_CHAM_CONG!$C$6:$BF$997,38,FALSE)</f>
        <v>27</v>
      </c>
      <c r="J53" s="104">
        <f>VLOOKUP($B53,GD_CHAM_CONG!$C$6:$BF$997,39,FALSE)</f>
        <v>0</v>
      </c>
      <c r="K53" s="104">
        <f>VLOOKUP($B53,GD_CHAM_CONG!$C$6:$BF$997,40,FALSE)</f>
        <v>0</v>
      </c>
      <c r="L53" s="104">
        <f>VLOOKUP($B53,GD_CHAM_CONG!$C$6:$BF$997,41,FALSE)</f>
        <v>0</v>
      </c>
      <c r="M53" s="104">
        <f>VLOOKUP($B53,GD_CHAM_CONG!$C$6:$BF$997,42,FALSE)</f>
        <v>0</v>
      </c>
      <c r="N53" s="104">
        <f>VLOOKUP($B53,GD_CHAM_CONG!$C$6:$BF$997,43,FALSE)</f>
        <v>0</v>
      </c>
      <c r="O53" s="104">
        <f>VLOOKUP($B53,GD_CHAM_CONG!$C$6:$BF$997,44,FALSE)</f>
        <v>0</v>
      </c>
      <c r="P53" s="104">
        <f>VLOOKUP($B53,GD_CHAM_CONG!$C$6:$BF$997,45,FALSE)</f>
        <v>0</v>
      </c>
      <c r="Q53" s="104">
        <f>VLOOKUP($B53,GD_CHAM_CONG!$C$6:$BF$997,46,FALSE)</f>
        <v>0</v>
      </c>
      <c r="R53" s="104">
        <f>VLOOKUP($B53,GD_CHAM_CONG!$C$6:$BF$997,47,FALSE)</f>
        <v>0</v>
      </c>
      <c r="S53" s="104">
        <f>VLOOKUP($B53,GD_CHAM_CONG!$C$6:$BF$997,48,FALSE)</f>
        <v>0</v>
      </c>
      <c r="T53" s="104">
        <f>VLOOKUP($B53,GD_CHAM_CONG!$C$6:$BF$997,49,FALSE)</f>
        <v>0</v>
      </c>
      <c r="U53" s="104">
        <f>VLOOKUP($B53,GD_CHAM_CONG!$C$6:$BF$997,50,FALSE)</f>
        <v>0</v>
      </c>
      <c r="V53" s="104">
        <f>VLOOKUP($B53,GD_CHAM_CONG!$C$6:$BF$997,51,FALSE)</f>
        <v>0</v>
      </c>
      <c r="W53" s="104">
        <f>VLOOKUP($B53,GD_CHAM_CONG!$C$6:$BF$997,52,FALSE)</f>
        <v>0</v>
      </c>
      <c r="X53" s="104">
        <f>VLOOKUP($B53,GD_CHAM_CONG!$C$6:$BF$997,53,FALSE)</f>
        <v>0</v>
      </c>
      <c r="Y53" s="104">
        <f>VLOOKUP($B53,GD_CHAM_CONG!$C$6:$BF$997,54,FALSE)</f>
        <v>0</v>
      </c>
      <c r="Z53" s="104">
        <f>VLOOKUP($B53,GD_CHAM_CONG!$C$6:$BF$997,55,FALSE)</f>
        <v>0</v>
      </c>
      <c r="AA53" s="104">
        <f>VLOOKUP($B53,GD_CHAM_CONG!$C$6:$BF$997,56,FALSE)</f>
        <v>0</v>
      </c>
      <c r="AB53" s="104">
        <f>VLOOKUP($B53,GD_CHAM_CONG!$C$6:$BI$997,57,FALSE)</f>
        <v>0</v>
      </c>
      <c r="AC53" s="104">
        <f>VLOOKUP($B53,GD_CHAM_CONG!$C$6:$BI$997,58,FALSE)</f>
        <v>0</v>
      </c>
      <c r="AD53" s="104">
        <f>VLOOKUP($B53,GD_CHAM_CONG!$C$6:$BI$997,59,FALSE)</f>
        <v>0</v>
      </c>
      <c r="AE53" s="270">
        <f>I53/$H53*VLOOKUP(I$4,DM_TI_LE!$A$5:$B$30,2,FALSE)</f>
        <v>1</v>
      </c>
      <c r="AF53" s="270">
        <f>J53/$H53*VLOOKUP(J$4,DM_TI_LE!$A$5:$B$30,2,FALSE)</f>
        <v>0</v>
      </c>
      <c r="AG53" s="270">
        <f>K53/$H53*VLOOKUP(K$4,DM_TI_LE!$A$5:$B$30,2,FALSE)</f>
        <v>0</v>
      </c>
      <c r="AH53" s="270">
        <f>L53/$H53*VLOOKUP(L$4,DM_TI_LE!$A$5:$B$30,2,FALSE)</f>
        <v>0</v>
      </c>
      <c r="AI53" s="270">
        <f>M53/$H53*VLOOKUP(M$4,DM_TI_LE!$A$5:$B$30,2,FALSE)</f>
        <v>0</v>
      </c>
      <c r="AJ53" s="270">
        <f>N53/$H53*VLOOKUP(N$4,DM_TI_LE!$A$5:$B$30,2,FALSE)</f>
        <v>0</v>
      </c>
      <c r="AK53" s="270">
        <f>O53/$H53*VLOOKUP(O$4,DM_TI_LE!$A$5:$B$30,2,FALSE)</f>
        <v>0</v>
      </c>
      <c r="AL53" s="270">
        <f>P53/$H53*VLOOKUP(P$4,DM_TI_LE!$A$5:$B$30,2,FALSE)</f>
        <v>0</v>
      </c>
      <c r="AM53" s="270">
        <f>Q53/$H53*VLOOKUP(Q$4,DM_TI_LE!$A$5:$B$30,2,FALSE)</f>
        <v>0</v>
      </c>
      <c r="AN53" s="270">
        <f>R53/$H53*VLOOKUP(R$4,DM_TI_LE!$A$5:$B$30,2,FALSE)</f>
        <v>0</v>
      </c>
      <c r="AO53" s="270">
        <f>S53/$H53*VLOOKUP(S$4,DM_TI_LE!$A$5:$B$30,2,FALSE)</f>
        <v>0</v>
      </c>
      <c r="AP53" s="270">
        <f>T53/$H53*VLOOKUP(T$4,DM_TI_LE!$A$5:$B$30,2,FALSE)</f>
        <v>0</v>
      </c>
      <c r="AQ53" s="270">
        <f>U53/$H53*VLOOKUP(U$4,DM_TI_LE!$A$5:$B$30,2,FALSE)</f>
        <v>0</v>
      </c>
      <c r="AR53" s="270">
        <f>V53/$H53*VLOOKUP(V$4,DM_TI_LE!$A$5:$B$30,2,FALSE)</f>
        <v>0</v>
      </c>
      <c r="AS53" s="270">
        <f>W53/$H53*VLOOKUP(W$4,DM_TI_LE!$A$5:$B$30,2,FALSE)</f>
        <v>0</v>
      </c>
      <c r="AT53" s="270">
        <f>X53/$H53*VLOOKUP(X$4,DM_TI_LE!$A$5:$B$30,2,FALSE)</f>
        <v>0</v>
      </c>
      <c r="AU53" s="270">
        <f>Y53/$H53*VLOOKUP(Y$4,DM_TI_LE!$A$5:$B$30,2,FALSE)</f>
        <v>0</v>
      </c>
      <c r="AV53" s="270">
        <f>Z53/$H53*VLOOKUP(Z$4,DM_TI_LE!$A$5:$B$30,2,FALSE)</f>
        <v>0</v>
      </c>
      <c r="AW53" s="270">
        <f>AA53/$H53*VLOOKUP(AA$4,DM_TI_LE!$A$5:$B$30,2,FALSE)</f>
        <v>0</v>
      </c>
      <c r="AX53" s="270">
        <f>AB53/$H53*VLOOKUP(AB$4,DM_TI_LE!$A$5:$B$30,2,FALSE)</f>
        <v>0</v>
      </c>
      <c r="AY53" s="270">
        <f>AC53/$H53*VLOOKUP(AC$4,DM_TI_LE!$A$5:$B$30,2,FALSE)</f>
        <v>0</v>
      </c>
      <c r="AZ53" s="270">
        <f>AD53/$H53*VLOOKUP(AD$4,DM_TI_LE!$A$5:$B$30,2,FALSE)</f>
        <v>0</v>
      </c>
      <c r="BA53" s="284">
        <f>IF(CD53="HDHV",DM_TI_LE!$K$12*I53, SUM(AE53:AW53)*F53*E53*DM_HE_SO_LUONG_NS!$D$1*CE53)</f>
        <v>7290000.0000000009</v>
      </c>
      <c r="BB53" s="104"/>
      <c r="BC53" s="110">
        <f>VLOOKUP(B53,GD_LCD_HS_LNS!$B$4:$E$1000,4,FALSE)</f>
        <v>3972000</v>
      </c>
      <c r="BD53" s="104"/>
      <c r="BE53" s="104">
        <f>I53/26*$BC53*VLOOKUP(BE$4,DM_TI_LE!$A$5:$C$29,3,FALSE)</f>
        <v>0</v>
      </c>
      <c r="BF53" s="104">
        <f>J53/26*$BC53*VLOOKUP(BF$4,DM_TI_LE!$A$5:$C$29,3,FALSE)</f>
        <v>0</v>
      </c>
      <c r="BG53" s="104">
        <f>K53/26*$BC53*VLOOKUP(BG$4,DM_TI_LE!$A$5:$C$29,3,FALSE)</f>
        <v>0</v>
      </c>
      <c r="BH53" s="104">
        <f>L53/26*$BC53*VLOOKUP(BH$4,DM_TI_LE!$A$5:$C$29,3,FALSE)</f>
        <v>0</v>
      </c>
      <c r="BI53" s="104">
        <f>M53/26*$BC53*VLOOKUP(BI$4,DM_TI_LE!$A$5:$C$29,3,FALSE)</f>
        <v>0</v>
      </c>
      <c r="BJ53" s="104">
        <f>N53/26*$BC53*VLOOKUP(BJ$4,DM_TI_LE!$A$5:$C$29,3,FALSE)</f>
        <v>0</v>
      </c>
      <c r="BK53" s="104">
        <f>O53/26*$BC53*VLOOKUP(BK$4,DM_TI_LE!$A$5:$C$29,3,FALSE)</f>
        <v>0</v>
      </c>
      <c r="BL53" s="104">
        <f>P53/26*$BC53*VLOOKUP(BL$4,DM_TI_LE!$A$5:$C$29,3,FALSE)</f>
        <v>0</v>
      </c>
      <c r="BM53" s="104">
        <f>Q53/26*$BC53*VLOOKUP(BM$4,DM_TI_LE!$A$5:$C$29,3,FALSE)</f>
        <v>0</v>
      </c>
      <c r="BN53" s="104">
        <f>R53/26*$BC53*VLOOKUP(BN$4,DM_TI_LE!$A$5:$C$29,3,FALSE)</f>
        <v>0</v>
      </c>
      <c r="BO53" s="104">
        <f>S53/26*$BC53*VLOOKUP(BO$4,DM_TI_LE!$A$5:$C$29,3,FALSE)</f>
        <v>0</v>
      </c>
      <c r="BP53" s="104">
        <f>T53/26*$BC53*VLOOKUP(BP$4,DM_TI_LE!$A$5:$C$29,3,FALSE)</f>
        <v>0</v>
      </c>
      <c r="BQ53" s="104">
        <f>U53/26*$BC53*VLOOKUP(BQ$4,DM_TI_LE!$A$5:$C$29,3,FALSE)</f>
        <v>0</v>
      </c>
      <c r="BR53" s="104">
        <f>V53/26*$BC53*VLOOKUP(BR$4,DM_TI_LE!$A$5:$C$29,3,FALSE)</f>
        <v>0</v>
      </c>
      <c r="BS53" s="104">
        <f>W53/26*$BC53*VLOOKUP(BS$4,DM_TI_LE!$A$5:$C$29,3,FALSE)</f>
        <v>0</v>
      </c>
      <c r="BT53" s="104">
        <f>X53/26*$BC53*VLOOKUP(BT$4,DM_TI_LE!$A$5:$C$29,3,FALSE)</f>
        <v>0</v>
      </c>
      <c r="BU53" s="104">
        <f>Y53/26*$BC53*VLOOKUP(BU$4,DM_TI_LE!$A$5:$C$29,3,FALSE)</f>
        <v>0</v>
      </c>
      <c r="BV53" s="104">
        <f>Z53/26*$BC53*VLOOKUP(BV$4,DM_TI_LE!$A$5:$C$29,3,FALSE)</f>
        <v>0</v>
      </c>
      <c r="BW53" s="104">
        <f>AA53/26*$BC53*VLOOKUP(BW$4,DM_TI_LE!$A$5:$C$29,3,FALSE)</f>
        <v>0</v>
      </c>
      <c r="BX53" s="104">
        <f>AB53/26*$BC53*VLOOKUP(BX$4,DM_TI_LE!$A$5:$C$29,3,FALSE)</f>
        <v>0</v>
      </c>
      <c r="BY53" s="104">
        <f>AC53/26*$BC53*VLOOKUP(BY$4,DM_TI_LE!$A$5:$C$29,3,FALSE)</f>
        <v>0</v>
      </c>
      <c r="BZ53" s="104">
        <f>AD53/26*$BC53*VLOOKUP(BZ$4,DM_TI_LE!$A$5:$C$29,3,FALSE)</f>
        <v>0</v>
      </c>
      <c r="CA53" s="273">
        <f t="shared" si="0"/>
        <v>0</v>
      </c>
      <c r="CB53" s="104"/>
      <c r="CC53" s="274">
        <f t="shared" si="1"/>
        <v>7290000.0000000009</v>
      </c>
      <c r="CD53" s="138" t="str">
        <f>VLOOKUP(B53,GD_CHUNG!$B$5:$G$480,6,FALSE)</f>
        <v>HD3N</v>
      </c>
      <c r="CE53" s="275">
        <f>VLOOKUP(CD53,DM_TI_LE!$I$12:$J$16,2,FALSE)</f>
        <v>1</v>
      </c>
    </row>
    <row r="54" spans="1:83" ht="12.75" x14ac:dyDescent="0.2">
      <c r="A54" s="49">
        <v>50</v>
      </c>
      <c r="B54" s="50">
        <f>GD_CHUNG!B54</f>
        <v>13777</v>
      </c>
      <c r="C54" s="50" t="str">
        <f>GD_CHUNG!C54</f>
        <v>Nguyễn Đức Huy</v>
      </c>
      <c r="D54" s="50" t="str">
        <f>GD_CHUNG!D54</f>
        <v>Nhân viên cân bằng trọng tải nhóm 2</v>
      </c>
      <c r="E54" s="268">
        <f>VLOOKUP(B54,GD_CHAM_CONG!$C$6:$BJ$997,60,FALSE)</f>
        <v>1</v>
      </c>
      <c r="F54" s="268">
        <f>VLOOKUP(B54,GD_LCD_HS_LNS!$B$4:$F$1000,5,FALSE)</f>
        <v>1.8</v>
      </c>
      <c r="G54" s="269"/>
      <c r="H54" s="269">
        <f>VLOOKUP(B54,GD_CHAM_CONG!$C$6:$BD$997,37,FALSE)</f>
        <v>27</v>
      </c>
      <c r="I54" s="104">
        <f>VLOOKUP($B54,GD_CHAM_CONG!$C$6:$BF$997,38,FALSE)</f>
        <v>19</v>
      </c>
      <c r="J54" s="104">
        <f>VLOOKUP($B54,GD_CHAM_CONG!$C$6:$BF$997,39,FALSE)</f>
        <v>0</v>
      </c>
      <c r="K54" s="104">
        <f>VLOOKUP($B54,GD_CHAM_CONG!$C$6:$BF$997,40,FALSE)</f>
        <v>0</v>
      </c>
      <c r="L54" s="104">
        <f>VLOOKUP($B54,GD_CHAM_CONG!$C$6:$BF$997,41,FALSE)</f>
        <v>0</v>
      </c>
      <c r="M54" s="104">
        <f>VLOOKUP($B54,GD_CHAM_CONG!$C$6:$BF$997,42,FALSE)</f>
        <v>0</v>
      </c>
      <c r="N54" s="104">
        <f>VLOOKUP($B54,GD_CHAM_CONG!$C$6:$BF$997,43,FALSE)</f>
        <v>0</v>
      </c>
      <c r="O54" s="104">
        <f>VLOOKUP($B54,GD_CHAM_CONG!$C$6:$BF$997,44,FALSE)</f>
        <v>0</v>
      </c>
      <c r="P54" s="104">
        <f>VLOOKUP($B54,GD_CHAM_CONG!$C$6:$BF$997,45,FALSE)</f>
        <v>0</v>
      </c>
      <c r="Q54" s="104">
        <f>VLOOKUP($B54,GD_CHAM_CONG!$C$6:$BF$997,46,FALSE)</f>
        <v>0</v>
      </c>
      <c r="R54" s="104">
        <f>VLOOKUP($B54,GD_CHAM_CONG!$C$6:$BF$997,47,FALSE)</f>
        <v>0</v>
      </c>
      <c r="S54" s="104">
        <f>VLOOKUP($B54,GD_CHAM_CONG!$C$6:$BF$997,48,FALSE)</f>
        <v>0</v>
      </c>
      <c r="T54" s="104">
        <f>VLOOKUP($B54,GD_CHAM_CONG!$C$6:$BF$997,49,FALSE)</f>
        <v>0</v>
      </c>
      <c r="U54" s="104">
        <f>VLOOKUP($B54,GD_CHAM_CONG!$C$6:$BF$997,50,FALSE)</f>
        <v>0</v>
      </c>
      <c r="V54" s="104">
        <f>VLOOKUP($B54,GD_CHAM_CONG!$C$6:$BF$997,51,FALSE)</f>
        <v>0</v>
      </c>
      <c r="W54" s="104">
        <f>VLOOKUP($B54,GD_CHAM_CONG!$C$6:$BF$997,52,FALSE)</f>
        <v>0</v>
      </c>
      <c r="X54" s="104">
        <f>VLOOKUP($B54,GD_CHAM_CONG!$C$6:$BF$997,53,FALSE)</f>
        <v>0</v>
      </c>
      <c r="Y54" s="104">
        <f>VLOOKUP($B54,GD_CHAM_CONG!$C$6:$BF$997,54,FALSE)</f>
        <v>0</v>
      </c>
      <c r="Z54" s="104">
        <f>VLOOKUP($B54,GD_CHAM_CONG!$C$6:$BF$997,55,FALSE)</f>
        <v>0</v>
      </c>
      <c r="AA54" s="104">
        <f>VLOOKUP($B54,GD_CHAM_CONG!$C$6:$BF$997,56,FALSE)</f>
        <v>0</v>
      </c>
      <c r="AB54" s="104">
        <f>VLOOKUP($B54,GD_CHAM_CONG!$C$6:$BI$997,57,FALSE)</f>
        <v>0</v>
      </c>
      <c r="AC54" s="104">
        <f>VLOOKUP($B54,GD_CHAM_CONG!$C$6:$BI$997,58,FALSE)</f>
        <v>0</v>
      </c>
      <c r="AD54" s="104">
        <f>VLOOKUP($B54,GD_CHAM_CONG!$C$6:$BI$997,59,FALSE)</f>
        <v>0</v>
      </c>
      <c r="AE54" s="270">
        <f>I54/$H54*VLOOKUP(I$4,DM_TI_LE!$A$5:$B$30,2,FALSE)</f>
        <v>0.70370370370370372</v>
      </c>
      <c r="AF54" s="270">
        <f>J54/$H54*VLOOKUP(J$4,DM_TI_LE!$A$5:$B$30,2,FALSE)</f>
        <v>0</v>
      </c>
      <c r="AG54" s="270">
        <f>K54/$H54*VLOOKUP(K$4,DM_TI_LE!$A$5:$B$30,2,FALSE)</f>
        <v>0</v>
      </c>
      <c r="AH54" s="270">
        <f>L54/$H54*VLOOKUP(L$4,DM_TI_LE!$A$5:$B$30,2,FALSE)</f>
        <v>0</v>
      </c>
      <c r="AI54" s="270">
        <f>M54/$H54*VLOOKUP(M$4,DM_TI_LE!$A$5:$B$30,2,FALSE)</f>
        <v>0</v>
      </c>
      <c r="AJ54" s="270">
        <f>N54/$H54*VLOOKUP(N$4,DM_TI_LE!$A$5:$B$30,2,FALSE)</f>
        <v>0</v>
      </c>
      <c r="AK54" s="270">
        <f>O54/$H54*VLOOKUP(O$4,DM_TI_LE!$A$5:$B$30,2,FALSE)</f>
        <v>0</v>
      </c>
      <c r="AL54" s="270">
        <f>P54/$H54*VLOOKUP(P$4,DM_TI_LE!$A$5:$B$30,2,FALSE)</f>
        <v>0</v>
      </c>
      <c r="AM54" s="270">
        <f>Q54/$H54*VLOOKUP(Q$4,DM_TI_LE!$A$5:$B$30,2,FALSE)</f>
        <v>0</v>
      </c>
      <c r="AN54" s="270">
        <f>R54/$H54*VLOOKUP(R$4,DM_TI_LE!$A$5:$B$30,2,FALSE)</f>
        <v>0</v>
      </c>
      <c r="AO54" s="270">
        <f>S54/$H54*VLOOKUP(S$4,DM_TI_LE!$A$5:$B$30,2,FALSE)</f>
        <v>0</v>
      </c>
      <c r="AP54" s="270">
        <f>T54/$H54*VLOOKUP(T$4,DM_TI_LE!$A$5:$B$30,2,FALSE)</f>
        <v>0</v>
      </c>
      <c r="AQ54" s="270">
        <f>U54/$H54*VLOOKUP(U$4,DM_TI_LE!$A$5:$B$30,2,FALSE)</f>
        <v>0</v>
      </c>
      <c r="AR54" s="270">
        <f>V54/$H54*VLOOKUP(V$4,DM_TI_LE!$A$5:$B$30,2,FALSE)</f>
        <v>0</v>
      </c>
      <c r="AS54" s="270">
        <f>W54/$H54*VLOOKUP(W$4,DM_TI_LE!$A$5:$B$30,2,FALSE)</f>
        <v>0</v>
      </c>
      <c r="AT54" s="270">
        <f>X54/$H54*VLOOKUP(X$4,DM_TI_LE!$A$5:$B$30,2,FALSE)</f>
        <v>0</v>
      </c>
      <c r="AU54" s="270">
        <f>Y54/$H54*VLOOKUP(Y$4,DM_TI_LE!$A$5:$B$30,2,FALSE)</f>
        <v>0</v>
      </c>
      <c r="AV54" s="270">
        <f>Z54/$H54*VLOOKUP(Z$4,DM_TI_LE!$A$5:$B$30,2,FALSE)</f>
        <v>0</v>
      </c>
      <c r="AW54" s="270">
        <f>AA54/$H54*VLOOKUP(AA$4,DM_TI_LE!$A$5:$B$30,2,FALSE)</f>
        <v>0</v>
      </c>
      <c r="AX54" s="270">
        <f>AB54/$H54*VLOOKUP(AB$4,DM_TI_LE!$A$5:$B$30,2,FALSE)</f>
        <v>0</v>
      </c>
      <c r="AY54" s="270">
        <f>AC54/$H54*VLOOKUP(AC$4,DM_TI_LE!$A$5:$B$30,2,FALSE)</f>
        <v>0</v>
      </c>
      <c r="AZ54" s="270">
        <f>AD54/$H54*VLOOKUP(AD$4,DM_TI_LE!$A$5:$B$30,2,FALSE)</f>
        <v>0</v>
      </c>
      <c r="BA54" s="284">
        <f>IF(CD54="HDHV",DM_TI_LE!$K$12*I54, SUM(AE54:AW54)*F54*E54*DM_HE_SO_LUONG_NS!$D$1*CE54)</f>
        <v>3990000.0000000005</v>
      </c>
      <c r="BB54" s="104"/>
      <c r="BC54" s="110">
        <f>VLOOKUP(B54,GD_LCD_HS_LNS!$B$4:$E$1000,4,FALSE)</f>
        <v>3972000</v>
      </c>
      <c r="BD54" s="104"/>
      <c r="BE54" s="104">
        <f>I54/26*$BC54*VLOOKUP(BE$4,DM_TI_LE!$A$5:$C$29,3,FALSE)</f>
        <v>0</v>
      </c>
      <c r="BF54" s="104">
        <f>J54/26*$BC54*VLOOKUP(BF$4,DM_TI_LE!$A$5:$C$29,3,FALSE)</f>
        <v>0</v>
      </c>
      <c r="BG54" s="104">
        <f>K54/26*$BC54*VLOOKUP(BG$4,DM_TI_LE!$A$5:$C$29,3,FALSE)</f>
        <v>0</v>
      </c>
      <c r="BH54" s="104">
        <f>L54/26*$BC54*VLOOKUP(BH$4,DM_TI_LE!$A$5:$C$29,3,FALSE)</f>
        <v>0</v>
      </c>
      <c r="BI54" s="104">
        <f>M54/26*$BC54*VLOOKUP(BI$4,DM_TI_LE!$A$5:$C$29,3,FALSE)</f>
        <v>0</v>
      </c>
      <c r="BJ54" s="104">
        <f>N54/26*$BC54*VLOOKUP(BJ$4,DM_TI_LE!$A$5:$C$29,3,FALSE)</f>
        <v>0</v>
      </c>
      <c r="BK54" s="104">
        <f>O54/26*$BC54*VLOOKUP(BK$4,DM_TI_LE!$A$5:$C$29,3,FALSE)</f>
        <v>0</v>
      </c>
      <c r="BL54" s="104">
        <f>P54/26*$BC54*VLOOKUP(BL$4,DM_TI_LE!$A$5:$C$29,3,FALSE)</f>
        <v>0</v>
      </c>
      <c r="BM54" s="104">
        <f>Q54/26*$BC54*VLOOKUP(BM$4,DM_TI_LE!$A$5:$C$29,3,FALSE)</f>
        <v>0</v>
      </c>
      <c r="BN54" s="104">
        <f>R54/26*$BC54*VLOOKUP(BN$4,DM_TI_LE!$A$5:$C$29,3,FALSE)</f>
        <v>0</v>
      </c>
      <c r="BO54" s="104">
        <f>S54/26*$BC54*VLOOKUP(BO$4,DM_TI_LE!$A$5:$C$29,3,FALSE)</f>
        <v>0</v>
      </c>
      <c r="BP54" s="104">
        <f>T54/26*$BC54*VLOOKUP(BP$4,DM_TI_LE!$A$5:$C$29,3,FALSE)</f>
        <v>0</v>
      </c>
      <c r="BQ54" s="104">
        <f>U54/26*$BC54*VLOOKUP(BQ$4,DM_TI_LE!$A$5:$C$29,3,FALSE)</f>
        <v>0</v>
      </c>
      <c r="BR54" s="104">
        <f>V54/26*$BC54*VLOOKUP(BR$4,DM_TI_LE!$A$5:$C$29,3,FALSE)</f>
        <v>0</v>
      </c>
      <c r="BS54" s="104">
        <f>W54/26*$BC54*VLOOKUP(BS$4,DM_TI_LE!$A$5:$C$29,3,FALSE)</f>
        <v>0</v>
      </c>
      <c r="BT54" s="104">
        <f>X54/26*$BC54*VLOOKUP(BT$4,DM_TI_LE!$A$5:$C$29,3,FALSE)</f>
        <v>0</v>
      </c>
      <c r="BU54" s="104">
        <f>Y54/26*$BC54*VLOOKUP(BU$4,DM_TI_LE!$A$5:$C$29,3,FALSE)</f>
        <v>0</v>
      </c>
      <c r="BV54" s="104">
        <f>Z54/26*$BC54*VLOOKUP(BV$4,DM_TI_LE!$A$5:$C$29,3,FALSE)</f>
        <v>0</v>
      </c>
      <c r="BW54" s="104">
        <f>AA54/26*$BC54*VLOOKUP(BW$4,DM_TI_LE!$A$5:$C$29,3,FALSE)</f>
        <v>0</v>
      </c>
      <c r="BX54" s="104">
        <f>AB54/26*$BC54*VLOOKUP(BX$4,DM_TI_LE!$A$5:$C$29,3,FALSE)</f>
        <v>0</v>
      </c>
      <c r="BY54" s="104">
        <f>AC54/26*$BC54*VLOOKUP(BY$4,DM_TI_LE!$A$5:$C$29,3,FALSE)</f>
        <v>0</v>
      </c>
      <c r="BZ54" s="104">
        <f>AD54/26*$BC54*VLOOKUP(BZ$4,DM_TI_LE!$A$5:$C$29,3,FALSE)</f>
        <v>0</v>
      </c>
      <c r="CA54" s="273">
        <f t="shared" si="0"/>
        <v>0</v>
      </c>
      <c r="CB54" s="104"/>
      <c r="CC54" s="274">
        <f t="shared" si="1"/>
        <v>3990000.0000000005</v>
      </c>
      <c r="CD54" s="138" t="str">
        <f>VLOOKUP(B54,GD_CHUNG!$B$5:$G$480,6,FALSE)</f>
        <v>HDTV</v>
      </c>
      <c r="CE54" s="275">
        <f>VLOOKUP(CD54,DM_TI_LE!$I$12:$J$16,2,FALSE)</f>
        <v>0.7</v>
      </c>
    </row>
    <row r="55" spans="1:83" ht="12.75" x14ac:dyDescent="0.2">
      <c r="A55" s="49">
        <v>51</v>
      </c>
      <c r="B55" s="50">
        <f>GD_CHUNG!B55</f>
        <v>13783</v>
      </c>
      <c r="C55" s="50" t="str">
        <f>GD_CHUNG!C55</f>
        <v>Trần Đăng Khoa</v>
      </c>
      <c r="D55" s="50" t="str">
        <f>GD_CHUNG!D55</f>
        <v>Nhân viên cân bằng trọng tải nhóm 2</v>
      </c>
      <c r="E55" s="268">
        <f>VLOOKUP(B55,GD_CHAM_CONG!$C$6:$BJ$997,60,FALSE)</f>
        <v>1</v>
      </c>
      <c r="F55" s="268">
        <f>VLOOKUP(B55,GD_LCD_HS_LNS!$B$4:$F$1000,5,FALSE)</f>
        <v>1.8</v>
      </c>
      <c r="G55" s="269"/>
      <c r="H55" s="269">
        <f>VLOOKUP(B55,GD_CHAM_CONG!$C$6:$BD$997,37,FALSE)</f>
        <v>27</v>
      </c>
      <c r="I55" s="104">
        <f>VLOOKUP($B55,GD_CHAM_CONG!$C$6:$BF$997,38,FALSE)</f>
        <v>19</v>
      </c>
      <c r="J55" s="104">
        <f>VLOOKUP($B55,GD_CHAM_CONG!$C$6:$BF$997,39,FALSE)</f>
        <v>0</v>
      </c>
      <c r="K55" s="104">
        <f>VLOOKUP($B55,GD_CHAM_CONG!$C$6:$BF$997,40,FALSE)</f>
        <v>0</v>
      </c>
      <c r="L55" s="104">
        <f>VLOOKUP($B55,GD_CHAM_CONG!$C$6:$BF$997,41,FALSE)</f>
        <v>0</v>
      </c>
      <c r="M55" s="104">
        <f>VLOOKUP($B55,GD_CHAM_CONG!$C$6:$BF$997,42,FALSE)</f>
        <v>0</v>
      </c>
      <c r="N55" s="104">
        <f>VLOOKUP($B55,GD_CHAM_CONG!$C$6:$BF$997,43,FALSE)</f>
        <v>0</v>
      </c>
      <c r="O55" s="104">
        <f>VLOOKUP($B55,GD_CHAM_CONG!$C$6:$BF$997,44,FALSE)</f>
        <v>0</v>
      </c>
      <c r="P55" s="104">
        <f>VLOOKUP($B55,GD_CHAM_CONG!$C$6:$BF$997,45,FALSE)</f>
        <v>0</v>
      </c>
      <c r="Q55" s="104">
        <f>VLOOKUP($B55,GD_CHAM_CONG!$C$6:$BF$997,46,FALSE)</f>
        <v>0</v>
      </c>
      <c r="R55" s="104">
        <f>VLOOKUP($B55,GD_CHAM_CONG!$C$6:$BF$997,47,FALSE)</f>
        <v>0</v>
      </c>
      <c r="S55" s="104">
        <f>VLOOKUP($B55,GD_CHAM_CONG!$C$6:$BF$997,48,FALSE)</f>
        <v>0</v>
      </c>
      <c r="T55" s="104">
        <f>VLOOKUP($B55,GD_CHAM_CONG!$C$6:$BF$997,49,FALSE)</f>
        <v>0</v>
      </c>
      <c r="U55" s="104">
        <f>VLOOKUP($B55,GD_CHAM_CONG!$C$6:$BF$997,50,FALSE)</f>
        <v>0</v>
      </c>
      <c r="V55" s="104">
        <f>VLOOKUP($B55,GD_CHAM_CONG!$C$6:$BF$997,51,FALSE)</f>
        <v>0</v>
      </c>
      <c r="W55" s="104">
        <f>VLOOKUP($B55,GD_CHAM_CONG!$C$6:$BF$997,52,FALSE)</f>
        <v>0</v>
      </c>
      <c r="X55" s="104">
        <f>VLOOKUP($B55,GD_CHAM_CONG!$C$6:$BF$997,53,FALSE)</f>
        <v>0</v>
      </c>
      <c r="Y55" s="104">
        <f>VLOOKUP($B55,GD_CHAM_CONG!$C$6:$BF$997,54,FALSE)</f>
        <v>0</v>
      </c>
      <c r="Z55" s="104">
        <f>VLOOKUP($B55,GD_CHAM_CONG!$C$6:$BF$997,55,FALSE)</f>
        <v>0</v>
      </c>
      <c r="AA55" s="104">
        <f>VLOOKUP($B55,GD_CHAM_CONG!$C$6:$BF$997,56,FALSE)</f>
        <v>0</v>
      </c>
      <c r="AB55" s="104">
        <f>VLOOKUP($B55,GD_CHAM_CONG!$C$6:$BI$997,57,FALSE)</f>
        <v>0</v>
      </c>
      <c r="AC55" s="104">
        <f>VLOOKUP($B55,GD_CHAM_CONG!$C$6:$BI$997,58,FALSE)</f>
        <v>0</v>
      </c>
      <c r="AD55" s="104">
        <f>VLOOKUP($B55,GD_CHAM_CONG!$C$6:$BI$997,59,FALSE)</f>
        <v>0</v>
      </c>
      <c r="AE55" s="270">
        <f>I55/$H55*VLOOKUP(I$4,DM_TI_LE!$A$5:$B$30,2,FALSE)</f>
        <v>0.70370370370370372</v>
      </c>
      <c r="AF55" s="270">
        <f>J55/$H55*VLOOKUP(J$4,DM_TI_LE!$A$5:$B$30,2,FALSE)</f>
        <v>0</v>
      </c>
      <c r="AG55" s="270">
        <f>K55/$H55*VLOOKUP(K$4,DM_TI_LE!$A$5:$B$30,2,FALSE)</f>
        <v>0</v>
      </c>
      <c r="AH55" s="270">
        <f>L55/$H55*VLOOKUP(L$4,DM_TI_LE!$A$5:$B$30,2,FALSE)</f>
        <v>0</v>
      </c>
      <c r="AI55" s="270">
        <f>M55/$H55*VLOOKUP(M$4,DM_TI_LE!$A$5:$B$30,2,FALSE)</f>
        <v>0</v>
      </c>
      <c r="AJ55" s="270">
        <f>N55/$H55*VLOOKUP(N$4,DM_TI_LE!$A$5:$B$30,2,FALSE)</f>
        <v>0</v>
      </c>
      <c r="AK55" s="270">
        <f>O55/$H55*VLOOKUP(O$4,DM_TI_LE!$A$5:$B$30,2,FALSE)</f>
        <v>0</v>
      </c>
      <c r="AL55" s="270">
        <f>P55/$H55*VLOOKUP(P$4,DM_TI_LE!$A$5:$B$30,2,FALSE)</f>
        <v>0</v>
      </c>
      <c r="AM55" s="270">
        <f>Q55/$H55*VLOOKUP(Q$4,DM_TI_LE!$A$5:$B$30,2,FALSE)</f>
        <v>0</v>
      </c>
      <c r="AN55" s="270">
        <f>R55/$H55*VLOOKUP(R$4,DM_TI_LE!$A$5:$B$30,2,FALSE)</f>
        <v>0</v>
      </c>
      <c r="AO55" s="270">
        <f>S55/$H55*VLOOKUP(S$4,DM_TI_LE!$A$5:$B$30,2,FALSE)</f>
        <v>0</v>
      </c>
      <c r="AP55" s="270">
        <f>T55/$H55*VLOOKUP(T$4,DM_TI_LE!$A$5:$B$30,2,FALSE)</f>
        <v>0</v>
      </c>
      <c r="AQ55" s="270">
        <f>U55/$H55*VLOOKUP(U$4,DM_TI_LE!$A$5:$B$30,2,FALSE)</f>
        <v>0</v>
      </c>
      <c r="AR55" s="270">
        <f>V55/$H55*VLOOKUP(V$4,DM_TI_LE!$A$5:$B$30,2,FALSE)</f>
        <v>0</v>
      </c>
      <c r="AS55" s="270">
        <f>W55/$H55*VLOOKUP(W$4,DM_TI_LE!$A$5:$B$30,2,FALSE)</f>
        <v>0</v>
      </c>
      <c r="AT55" s="270">
        <f>X55/$H55*VLOOKUP(X$4,DM_TI_LE!$A$5:$B$30,2,FALSE)</f>
        <v>0</v>
      </c>
      <c r="AU55" s="270">
        <f>Y55/$H55*VLOOKUP(Y$4,DM_TI_LE!$A$5:$B$30,2,FALSE)</f>
        <v>0</v>
      </c>
      <c r="AV55" s="270">
        <f>Z55/$H55*VLOOKUP(Z$4,DM_TI_LE!$A$5:$B$30,2,FALSE)</f>
        <v>0</v>
      </c>
      <c r="AW55" s="270">
        <f>AA55/$H55*VLOOKUP(AA$4,DM_TI_LE!$A$5:$B$30,2,FALSE)</f>
        <v>0</v>
      </c>
      <c r="AX55" s="270">
        <f>AB55/$H55*VLOOKUP(AB$4,DM_TI_LE!$A$5:$B$30,2,FALSE)</f>
        <v>0</v>
      </c>
      <c r="AY55" s="270">
        <f>AC55/$H55*VLOOKUP(AC$4,DM_TI_LE!$A$5:$B$30,2,FALSE)</f>
        <v>0</v>
      </c>
      <c r="AZ55" s="270">
        <f>AD55/$H55*VLOOKUP(AD$4,DM_TI_LE!$A$5:$B$30,2,FALSE)</f>
        <v>0</v>
      </c>
      <c r="BA55" s="284">
        <f>IF(CD55="HDHV",DM_TI_LE!$K$12*I55, SUM(AE55:AW55)*F55*E55*DM_HE_SO_LUONG_NS!$D$1*CE55)</f>
        <v>3990000.0000000005</v>
      </c>
      <c r="BB55" s="104"/>
      <c r="BC55" s="110">
        <f>VLOOKUP(B55,GD_LCD_HS_LNS!$B$4:$E$1000,4,FALSE)</f>
        <v>3972000</v>
      </c>
      <c r="BD55" s="104"/>
      <c r="BE55" s="104">
        <f>I55/26*$BC55*VLOOKUP(BE$4,DM_TI_LE!$A$5:$C$29,3,FALSE)</f>
        <v>0</v>
      </c>
      <c r="BF55" s="104">
        <f>J55/26*$BC55*VLOOKUP(BF$4,DM_TI_LE!$A$5:$C$29,3,FALSE)</f>
        <v>0</v>
      </c>
      <c r="BG55" s="104">
        <f>K55/26*$BC55*VLOOKUP(BG$4,DM_TI_LE!$A$5:$C$29,3,FALSE)</f>
        <v>0</v>
      </c>
      <c r="BH55" s="104">
        <f>L55/26*$BC55*VLOOKUP(BH$4,DM_TI_LE!$A$5:$C$29,3,FALSE)</f>
        <v>0</v>
      </c>
      <c r="BI55" s="104">
        <f>M55/26*$BC55*VLOOKUP(BI$4,DM_TI_LE!$A$5:$C$29,3,FALSE)</f>
        <v>0</v>
      </c>
      <c r="BJ55" s="104">
        <f>N55/26*$BC55*VLOOKUP(BJ$4,DM_TI_LE!$A$5:$C$29,3,FALSE)</f>
        <v>0</v>
      </c>
      <c r="BK55" s="104">
        <f>O55/26*$BC55*VLOOKUP(BK$4,DM_TI_LE!$A$5:$C$29,3,FALSE)</f>
        <v>0</v>
      </c>
      <c r="BL55" s="104">
        <f>P55/26*$BC55*VLOOKUP(BL$4,DM_TI_LE!$A$5:$C$29,3,FALSE)</f>
        <v>0</v>
      </c>
      <c r="BM55" s="104">
        <f>Q55/26*$BC55*VLOOKUP(BM$4,DM_TI_LE!$A$5:$C$29,3,FALSE)</f>
        <v>0</v>
      </c>
      <c r="BN55" s="104">
        <f>R55/26*$BC55*VLOOKUP(BN$4,DM_TI_LE!$A$5:$C$29,3,FALSE)</f>
        <v>0</v>
      </c>
      <c r="BO55" s="104">
        <f>S55/26*$BC55*VLOOKUP(BO$4,DM_TI_LE!$A$5:$C$29,3,FALSE)</f>
        <v>0</v>
      </c>
      <c r="BP55" s="104">
        <f>T55/26*$BC55*VLOOKUP(BP$4,DM_TI_LE!$A$5:$C$29,3,FALSE)</f>
        <v>0</v>
      </c>
      <c r="BQ55" s="104">
        <f>U55/26*$BC55*VLOOKUP(BQ$4,DM_TI_LE!$A$5:$C$29,3,FALSE)</f>
        <v>0</v>
      </c>
      <c r="BR55" s="104">
        <f>V55/26*$BC55*VLOOKUP(BR$4,DM_TI_LE!$A$5:$C$29,3,FALSE)</f>
        <v>0</v>
      </c>
      <c r="BS55" s="104">
        <f>W55/26*$BC55*VLOOKUP(BS$4,DM_TI_LE!$A$5:$C$29,3,FALSE)</f>
        <v>0</v>
      </c>
      <c r="BT55" s="104">
        <f>X55/26*$BC55*VLOOKUP(BT$4,DM_TI_LE!$A$5:$C$29,3,FALSE)</f>
        <v>0</v>
      </c>
      <c r="BU55" s="104">
        <f>Y55/26*$BC55*VLOOKUP(BU$4,DM_TI_LE!$A$5:$C$29,3,FALSE)</f>
        <v>0</v>
      </c>
      <c r="BV55" s="104">
        <f>Z55/26*$BC55*VLOOKUP(BV$4,DM_TI_LE!$A$5:$C$29,3,FALSE)</f>
        <v>0</v>
      </c>
      <c r="BW55" s="104">
        <f>AA55/26*$BC55*VLOOKUP(BW$4,DM_TI_LE!$A$5:$C$29,3,FALSE)</f>
        <v>0</v>
      </c>
      <c r="BX55" s="104">
        <f>AB55/26*$BC55*VLOOKUP(BX$4,DM_TI_LE!$A$5:$C$29,3,FALSE)</f>
        <v>0</v>
      </c>
      <c r="BY55" s="104">
        <f>AC55/26*$BC55*VLOOKUP(BY$4,DM_TI_LE!$A$5:$C$29,3,FALSE)</f>
        <v>0</v>
      </c>
      <c r="BZ55" s="104">
        <f>AD55/26*$BC55*VLOOKUP(BZ$4,DM_TI_LE!$A$5:$C$29,3,FALSE)</f>
        <v>0</v>
      </c>
      <c r="CA55" s="273">
        <f t="shared" si="0"/>
        <v>0</v>
      </c>
      <c r="CB55" s="104"/>
      <c r="CC55" s="274">
        <f t="shared" si="1"/>
        <v>3990000.0000000005</v>
      </c>
      <c r="CD55" s="138" t="str">
        <f>VLOOKUP(B55,GD_CHUNG!$B$5:$G$480,6,FALSE)</f>
        <v>HDTV</v>
      </c>
      <c r="CE55" s="275">
        <f>VLOOKUP(CD55,DM_TI_LE!$I$12:$J$16,2,FALSE)</f>
        <v>0.7</v>
      </c>
    </row>
    <row r="56" spans="1:83" ht="12.75" x14ac:dyDescent="0.2">
      <c r="A56" s="49">
        <v>52</v>
      </c>
      <c r="B56" s="50">
        <f>GD_CHUNG!B56</f>
        <v>13785</v>
      </c>
      <c r="C56" s="50" t="str">
        <f>GD_CHUNG!C56</f>
        <v>Nguyễn Thị Nam Phương</v>
      </c>
      <c r="D56" s="50" t="str">
        <f>GD_CHUNG!D56</f>
        <v>Nhân viên cân bằng trọng tải nhóm 2</v>
      </c>
      <c r="E56" s="268">
        <f>VLOOKUP(B56,GD_CHAM_CONG!$C$6:$BJ$997,60,FALSE)</f>
        <v>1</v>
      </c>
      <c r="F56" s="268">
        <f>VLOOKUP(B56,GD_LCD_HS_LNS!$B$4:$F$1000,5,FALSE)</f>
        <v>1.8</v>
      </c>
      <c r="G56" s="269"/>
      <c r="H56" s="269">
        <f>VLOOKUP(B56,GD_CHAM_CONG!$C$6:$BD$997,37,FALSE)</f>
        <v>27</v>
      </c>
      <c r="I56" s="104">
        <f>VLOOKUP($B56,GD_CHAM_CONG!$C$6:$BF$997,38,FALSE)</f>
        <v>16</v>
      </c>
      <c r="J56" s="104">
        <f>VLOOKUP($B56,GD_CHAM_CONG!$C$6:$BF$997,39,FALSE)</f>
        <v>0</v>
      </c>
      <c r="K56" s="104">
        <f>VLOOKUP($B56,GD_CHAM_CONG!$C$6:$BF$997,40,FALSE)</f>
        <v>0</v>
      </c>
      <c r="L56" s="104">
        <f>VLOOKUP($B56,GD_CHAM_CONG!$C$6:$BF$997,41,FALSE)</f>
        <v>0</v>
      </c>
      <c r="M56" s="104">
        <f>VLOOKUP($B56,GD_CHAM_CONG!$C$6:$BF$997,42,FALSE)</f>
        <v>0</v>
      </c>
      <c r="N56" s="104">
        <f>VLOOKUP($B56,GD_CHAM_CONG!$C$6:$BF$997,43,FALSE)</f>
        <v>0</v>
      </c>
      <c r="O56" s="104">
        <f>VLOOKUP($B56,GD_CHAM_CONG!$C$6:$BF$997,44,FALSE)</f>
        <v>0</v>
      </c>
      <c r="P56" s="104">
        <f>VLOOKUP($B56,GD_CHAM_CONG!$C$6:$BF$997,45,FALSE)</f>
        <v>0</v>
      </c>
      <c r="Q56" s="104">
        <f>VLOOKUP($B56,GD_CHAM_CONG!$C$6:$BF$997,46,FALSE)</f>
        <v>0</v>
      </c>
      <c r="R56" s="104">
        <f>VLOOKUP($B56,GD_CHAM_CONG!$C$6:$BF$997,47,FALSE)</f>
        <v>0</v>
      </c>
      <c r="S56" s="104">
        <f>VLOOKUP($B56,GD_CHAM_CONG!$C$6:$BF$997,48,FALSE)</f>
        <v>0</v>
      </c>
      <c r="T56" s="104">
        <f>VLOOKUP($B56,GD_CHAM_CONG!$C$6:$BF$997,49,FALSE)</f>
        <v>0</v>
      </c>
      <c r="U56" s="104">
        <f>VLOOKUP($B56,GD_CHAM_CONG!$C$6:$BF$997,50,FALSE)</f>
        <v>0</v>
      </c>
      <c r="V56" s="104">
        <f>VLOOKUP($B56,GD_CHAM_CONG!$C$6:$BF$997,51,FALSE)</f>
        <v>0</v>
      </c>
      <c r="W56" s="104">
        <f>VLOOKUP($B56,GD_CHAM_CONG!$C$6:$BF$997,52,FALSE)</f>
        <v>0</v>
      </c>
      <c r="X56" s="104">
        <f>VLOOKUP($B56,GD_CHAM_CONG!$C$6:$BF$997,53,FALSE)</f>
        <v>0</v>
      </c>
      <c r="Y56" s="104">
        <f>VLOOKUP($B56,GD_CHAM_CONG!$C$6:$BF$997,54,FALSE)</f>
        <v>0</v>
      </c>
      <c r="Z56" s="104">
        <f>VLOOKUP($B56,GD_CHAM_CONG!$C$6:$BF$997,55,FALSE)</f>
        <v>0</v>
      </c>
      <c r="AA56" s="104">
        <f>VLOOKUP($B56,GD_CHAM_CONG!$C$6:$BF$997,56,FALSE)</f>
        <v>0</v>
      </c>
      <c r="AB56" s="104">
        <f>VLOOKUP($B56,GD_CHAM_CONG!$C$6:$BI$997,57,FALSE)</f>
        <v>0</v>
      </c>
      <c r="AC56" s="104">
        <f>VLOOKUP($B56,GD_CHAM_CONG!$C$6:$BI$997,58,FALSE)</f>
        <v>0</v>
      </c>
      <c r="AD56" s="104">
        <f>VLOOKUP($B56,GD_CHAM_CONG!$C$6:$BI$997,59,FALSE)</f>
        <v>0</v>
      </c>
      <c r="AE56" s="270">
        <f>I56/$H56*VLOOKUP(I$4,DM_TI_LE!$A$5:$B$30,2,FALSE)</f>
        <v>0.59259259259259256</v>
      </c>
      <c r="AF56" s="270">
        <f>J56/$H56*VLOOKUP(J$4,DM_TI_LE!$A$5:$B$30,2,FALSE)</f>
        <v>0</v>
      </c>
      <c r="AG56" s="270">
        <f>K56/$H56*VLOOKUP(K$4,DM_TI_LE!$A$5:$B$30,2,FALSE)</f>
        <v>0</v>
      </c>
      <c r="AH56" s="270">
        <f>L56/$H56*VLOOKUP(L$4,DM_TI_LE!$A$5:$B$30,2,FALSE)</f>
        <v>0</v>
      </c>
      <c r="AI56" s="270">
        <f>M56/$H56*VLOOKUP(M$4,DM_TI_LE!$A$5:$B$30,2,FALSE)</f>
        <v>0</v>
      </c>
      <c r="AJ56" s="270">
        <f>N56/$H56*VLOOKUP(N$4,DM_TI_LE!$A$5:$B$30,2,FALSE)</f>
        <v>0</v>
      </c>
      <c r="AK56" s="270">
        <f>O56/$H56*VLOOKUP(O$4,DM_TI_LE!$A$5:$B$30,2,FALSE)</f>
        <v>0</v>
      </c>
      <c r="AL56" s="270">
        <f>P56/$H56*VLOOKUP(P$4,DM_TI_LE!$A$5:$B$30,2,FALSE)</f>
        <v>0</v>
      </c>
      <c r="AM56" s="270">
        <f>Q56/$H56*VLOOKUP(Q$4,DM_TI_LE!$A$5:$B$30,2,FALSE)</f>
        <v>0</v>
      </c>
      <c r="AN56" s="270">
        <f>R56/$H56*VLOOKUP(R$4,DM_TI_LE!$A$5:$B$30,2,FALSE)</f>
        <v>0</v>
      </c>
      <c r="AO56" s="270">
        <f>S56/$H56*VLOOKUP(S$4,DM_TI_LE!$A$5:$B$30,2,FALSE)</f>
        <v>0</v>
      </c>
      <c r="AP56" s="270">
        <f>T56/$H56*VLOOKUP(T$4,DM_TI_LE!$A$5:$B$30,2,FALSE)</f>
        <v>0</v>
      </c>
      <c r="AQ56" s="270">
        <f>U56/$H56*VLOOKUP(U$4,DM_TI_LE!$A$5:$B$30,2,FALSE)</f>
        <v>0</v>
      </c>
      <c r="AR56" s="270">
        <f>V56/$H56*VLOOKUP(V$4,DM_TI_LE!$A$5:$B$30,2,FALSE)</f>
        <v>0</v>
      </c>
      <c r="AS56" s="270">
        <f>W56/$H56*VLOOKUP(W$4,DM_TI_LE!$A$5:$B$30,2,FALSE)</f>
        <v>0</v>
      </c>
      <c r="AT56" s="270">
        <f>X56/$H56*VLOOKUP(X$4,DM_TI_LE!$A$5:$B$30,2,FALSE)</f>
        <v>0</v>
      </c>
      <c r="AU56" s="270">
        <f>Y56/$H56*VLOOKUP(Y$4,DM_TI_LE!$A$5:$B$30,2,FALSE)</f>
        <v>0</v>
      </c>
      <c r="AV56" s="270">
        <f>Z56/$H56*VLOOKUP(Z$4,DM_TI_LE!$A$5:$B$30,2,FALSE)</f>
        <v>0</v>
      </c>
      <c r="AW56" s="270">
        <f>AA56/$H56*VLOOKUP(AA$4,DM_TI_LE!$A$5:$B$30,2,FALSE)</f>
        <v>0</v>
      </c>
      <c r="AX56" s="270">
        <f>AB56/$H56*VLOOKUP(AB$4,DM_TI_LE!$A$5:$B$30,2,FALSE)</f>
        <v>0</v>
      </c>
      <c r="AY56" s="270">
        <f>AC56/$H56*VLOOKUP(AC$4,DM_TI_LE!$A$5:$B$30,2,FALSE)</f>
        <v>0</v>
      </c>
      <c r="AZ56" s="270">
        <f>AD56/$H56*VLOOKUP(AD$4,DM_TI_LE!$A$5:$B$30,2,FALSE)</f>
        <v>0</v>
      </c>
      <c r="BA56" s="284">
        <f>IF(CD56="HDHV",DM_TI_LE!$K$12*I56, SUM(AE56:AW56)*F56*E56*DM_HE_SO_LUONG_NS!$D$1*CE56)</f>
        <v>3360000</v>
      </c>
      <c r="BB56" s="104"/>
      <c r="BC56" s="110">
        <f>VLOOKUP(B56,GD_LCD_HS_LNS!$B$4:$E$1000,4,FALSE)</f>
        <v>3972000</v>
      </c>
      <c r="BD56" s="104"/>
      <c r="BE56" s="104">
        <f>I56/26*$BC56*VLOOKUP(BE$4,DM_TI_LE!$A$5:$C$29,3,FALSE)</f>
        <v>0</v>
      </c>
      <c r="BF56" s="104">
        <f>J56/26*$BC56*VLOOKUP(BF$4,DM_TI_LE!$A$5:$C$29,3,FALSE)</f>
        <v>0</v>
      </c>
      <c r="BG56" s="104">
        <f>K56/26*$BC56*VLOOKUP(BG$4,DM_TI_LE!$A$5:$C$29,3,FALSE)</f>
        <v>0</v>
      </c>
      <c r="BH56" s="104">
        <f>L56/26*$BC56*VLOOKUP(BH$4,DM_TI_LE!$A$5:$C$29,3,FALSE)</f>
        <v>0</v>
      </c>
      <c r="BI56" s="104">
        <f>M56/26*$BC56*VLOOKUP(BI$4,DM_TI_LE!$A$5:$C$29,3,FALSE)</f>
        <v>0</v>
      </c>
      <c r="BJ56" s="104">
        <f>N56/26*$BC56*VLOOKUP(BJ$4,DM_TI_LE!$A$5:$C$29,3,FALSE)</f>
        <v>0</v>
      </c>
      <c r="BK56" s="104">
        <f>O56/26*$BC56*VLOOKUP(BK$4,DM_TI_LE!$A$5:$C$29,3,FALSE)</f>
        <v>0</v>
      </c>
      <c r="BL56" s="104">
        <f>P56/26*$BC56*VLOOKUP(BL$4,DM_TI_LE!$A$5:$C$29,3,FALSE)</f>
        <v>0</v>
      </c>
      <c r="BM56" s="104">
        <f>Q56/26*$BC56*VLOOKUP(BM$4,DM_TI_LE!$A$5:$C$29,3,FALSE)</f>
        <v>0</v>
      </c>
      <c r="BN56" s="104">
        <f>R56/26*$BC56*VLOOKUP(BN$4,DM_TI_LE!$A$5:$C$29,3,FALSE)</f>
        <v>0</v>
      </c>
      <c r="BO56" s="104">
        <f>S56/26*$BC56*VLOOKUP(BO$4,DM_TI_LE!$A$5:$C$29,3,FALSE)</f>
        <v>0</v>
      </c>
      <c r="BP56" s="104">
        <f>T56/26*$BC56*VLOOKUP(BP$4,DM_TI_LE!$A$5:$C$29,3,FALSE)</f>
        <v>0</v>
      </c>
      <c r="BQ56" s="104">
        <f>U56/26*$BC56*VLOOKUP(BQ$4,DM_TI_LE!$A$5:$C$29,3,FALSE)</f>
        <v>0</v>
      </c>
      <c r="BR56" s="104">
        <f>V56/26*$BC56*VLOOKUP(BR$4,DM_TI_LE!$A$5:$C$29,3,FALSE)</f>
        <v>0</v>
      </c>
      <c r="BS56" s="104">
        <f>W56/26*$BC56*VLOOKUP(BS$4,DM_TI_LE!$A$5:$C$29,3,FALSE)</f>
        <v>0</v>
      </c>
      <c r="BT56" s="104">
        <f>X56/26*$BC56*VLOOKUP(BT$4,DM_TI_LE!$A$5:$C$29,3,FALSE)</f>
        <v>0</v>
      </c>
      <c r="BU56" s="104">
        <f>Y56/26*$BC56*VLOOKUP(BU$4,DM_TI_LE!$A$5:$C$29,3,FALSE)</f>
        <v>0</v>
      </c>
      <c r="BV56" s="104">
        <f>Z56/26*$BC56*VLOOKUP(BV$4,DM_TI_LE!$A$5:$C$29,3,FALSE)</f>
        <v>0</v>
      </c>
      <c r="BW56" s="104">
        <f>AA56/26*$BC56*VLOOKUP(BW$4,DM_TI_LE!$A$5:$C$29,3,FALSE)</f>
        <v>0</v>
      </c>
      <c r="BX56" s="104">
        <f>AB56/26*$BC56*VLOOKUP(BX$4,DM_TI_LE!$A$5:$C$29,3,FALSE)</f>
        <v>0</v>
      </c>
      <c r="BY56" s="104">
        <f>AC56/26*$BC56*VLOOKUP(BY$4,DM_TI_LE!$A$5:$C$29,3,FALSE)</f>
        <v>0</v>
      </c>
      <c r="BZ56" s="104">
        <f>AD56/26*$BC56*VLOOKUP(BZ$4,DM_TI_LE!$A$5:$C$29,3,FALSE)</f>
        <v>0</v>
      </c>
      <c r="CA56" s="273">
        <f t="shared" si="0"/>
        <v>0</v>
      </c>
      <c r="CB56" s="104"/>
      <c r="CC56" s="274">
        <f t="shared" si="1"/>
        <v>3360000</v>
      </c>
      <c r="CD56" s="138" t="str">
        <f>VLOOKUP(B56,GD_CHUNG!$B$5:$G$480,6,FALSE)</f>
        <v>HDTV</v>
      </c>
      <c r="CE56" s="275">
        <f>VLOOKUP(CD56,DM_TI_LE!$I$12:$J$16,2,FALSE)</f>
        <v>0.7</v>
      </c>
    </row>
    <row r="57" spans="1:83" ht="12.75" x14ac:dyDescent="0.2">
      <c r="A57" s="49">
        <v>53</v>
      </c>
      <c r="B57" s="50">
        <f>GD_CHUNG!B57</f>
        <v>13786</v>
      </c>
      <c r="C57" s="50" t="str">
        <f>GD_CHUNG!C57</f>
        <v>Đinh Đức Nam</v>
      </c>
      <c r="D57" s="50" t="str">
        <f>GD_CHUNG!D57</f>
        <v>Nhân viên cân bằng trọng tải nhóm 2</v>
      </c>
      <c r="E57" s="268">
        <f>VLOOKUP(B57,GD_CHAM_CONG!$C$6:$BJ$997,60,FALSE)</f>
        <v>1</v>
      </c>
      <c r="F57" s="268">
        <f>VLOOKUP(B57,GD_LCD_HS_LNS!$B$4:$F$1000,5,FALSE)</f>
        <v>1.8</v>
      </c>
      <c r="G57" s="269"/>
      <c r="H57" s="269">
        <f>VLOOKUP(B57,GD_CHAM_CONG!$C$6:$BD$997,37,FALSE)</f>
        <v>27</v>
      </c>
      <c r="I57" s="104">
        <f>VLOOKUP($B57,GD_CHAM_CONG!$C$6:$BF$997,38,FALSE)</f>
        <v>19</v>
      </c>
      <c r="J57" s="104">
        <f>VLOOKUP($B57,GD_CHAM_CONG!$C$6:$BF$997,39,FALSE)</f>
        <v>0</v>
      </c>
      <c r="K57" s="104">
        <f>VLOOKUP($B57,GD_CHAM_CONG!$C$6:$BF$997,40,FALSE)</f>
        <v>0</v>
      </c>
      <c r="L57" s="104">
        <f>VLOOKUP($B57,GD_CHAM_CONG!$C$6:$BF$997,41,FALSE)</f>
        <v>0</v>
      </c>
      <c r="M57" s="104">
        <f>VLOOKUP($B57,GD_CHAM_CONG!$C$6:$BF$997,42,FALSE)</f>
        <v>0</v>
      </c>
      <c r="N57" s="104">
        <f>VLOOKUP($B57,GD_CHAM_CONG!$C$6:$BF$997,43,FALSE)</f>
        <v>0</v>
      </c>
      <c r="O57" s="104">
        <f>VLOOKUP($B57,GD_CHAM_CONG!$C$6:$BF$997,44,FALSE)</f>
        <v>0</v>
      </c>
      <c r="P57" s="104">
        <f>VLOOKUP($B57,GD_CHAM_CONG!$C$6:$BF$997,45,FALSE)</f>
        <v>0</v>
      </c>
      <c r="Q57" s="104">
        <f>VLOOKUP($B57,GD_CHAM_CONG!$C$6:$BF$997,46,FALSE)</f>
        <v>0</v>
      </c>
      <c r="R57" s="104">
        <f>VLOOKUP($B57,GD_CHAM_CONG!$C$6:$BF$997,47,FALSE)</f>
        <v>0</v>
      </c>
      <c r="S57" s="104">
        <f>VLOOKUP($B57,GD_CHAM_CONG!$C$6:$BF$997,48,FALSE)</f>
        <v>0</v>
      </c>
      <c r="T57" s="104">
        <f>VLOOKUP($B57,GD_CHAM_CONG!$C$6:$BF$997,49,FALSE)</f>
        <v>0</v>
      </c>
      <c r="U57" s="104">
        <f>VLOOKUP($B57,GD_CHAM_CONG!$C$6:$BF$997,50,FALSE)</f>
        <v>0</v>
      </c>
      <c r="V57" s="104">
        <f>VLOOKUP($B57,GD_CHAM_CONG!$C$6:$BF$997,51,FALSE)</f>
        <v>0</v>
      </c>
      <c r="W57" s="104">
        <f>VLOOKUP($B57,GD_CHAM_CONG!$C$6:$BF$997,52,FALSE)</f>
        <v>0</v>
      </c>
      <c r="X57" s="104">
        <f>VLOOKUP($B57,GD_CHAM_CONG!$C$6:$BF$997,53,FALSE)</f>
        <v>0</v>
      </c>
      <c r="Y57" s="104">
        <f>VLOOKUP($B57,GD_CHAM_CONG!$C$6:$BF$997,54,FALSE)</f>
        <v>0</v>
      </c>
      <c r="Z57" s="104">
        <f>VLOOKUP($B57,GD_CHAM_CONG!$C$6:$BF$997,55,FALSE)</f>
        <v>0</v>
      </c>
      <c r="AA57" s="104">
        <f>VLOOKUP($B57,GD_CHAM_CONG!$C$6:$BF$997,56,FALSE)</f>
        <v>0</v>
      </c>
      <c r="AB57" s="104">
        <f>VLOOKUP($B57,GD_CHAM_CONG!$C$6:$BI$997,57,FALSE)</f>
        <v>0</v>
      </c>
      <c r="AC57" s="104">
        <f>VLOOKUP($B57,GD_CHAM_CONG!$C$6:$BI$997,58,FALSE)</f>
        <v>0</v>
      </c>
      <c r="AD57" s="104">
        <f>VLOOKUP($B57,GD_CHAM_CONG!$C$6:$BI$997,59,FALSE)</f>
        <v>0</v>
      </c>
      <c r="AE57" s="270">
        <f>I57/$H57*VLOOKUP(I$4,DM_TI_LE!$A$5:$B$30,2,FALSE)</f>
        <v>0.70370370370370372</v>
      </c>
      <c r="AF57" s="270">
        <f>J57/$H57*VLOOKUP(J$4,DM_TI_LE!$A$5:$B$30,2,FALSE)</f>
        <v>0</v>
      </c>
      <c r="AG57" s="270">
        <f>K57/$H57*VLOOKUP(K$4,DM_TI_LE!$A$5:$B$30,2,FALSE)</f>
        <v>0</v>
      </c>
      <c r="AH57" s="270">
        <f>L57/$H57*VLOOKUP(L$4,DM_TI_LE!$A$5:$B$30,2,FALSE)</f>
        <v>0</v>
      </c>
      <c r="AI57" s="270">
        <f>M57/$H57*VLOOKUP(M$4,DM_TI_LE!$A$5:$B$30,2,FALSE)</f>
        <v>0</v>
      </c>
      <c r="AJ57" s="270">
        <f>N57/$H57*VLOOKUP(N$4,DM_TI_LE!$A$5:$B$30,2,FALSE)</f>
        <v>0</v>
      </c>
      <c r="AK57" s="270">
        <f>O57/$H57*VLOOKUP(O$4,DM_TI_LE!$A$5:$B$30,2,FALSE)</f>
        <v>0</v>
      </c>
      <c r="AL57" s="270">
        <f>P57/$H57*VLOOKUP(P$4,DM_TI_LE!$A$5:$B$30,2,FALSE)</f>
        <v>0</v>
      </c>
      <c r="AM57" s="270">
        <f>Q57/$H57*VLOOKUP(Q$4,DM_TI_LE!$A$5:$B$30,2,FALSE)</f>
        <v>0</v>
      </c>
      <c r="AN57" s="270">
        <f>R57/$H57*VLOOKUP(R$4,DM_TI_LE!$A$5:$B$30,2,FALSE)</f>
        <v>0</v>
      </c>
      <c r="AO57" s="270">
        <f>S57/$H57*VLOOKUP(S$4,DM_TI_LE!$A$5:$B$30,2,FALSE)</f>
        <v>0</v>
      </c>
      <c r="AP57" s="270">
        <f>T57/$H57*VLOOKUP(T$4,DM_TI_LE!$A$5:$B$30,2,FALSE)</f>
        <v>0</v>
      </c>
      <c r="AQ57" s="270">
        <f>U57/$H57*VLOOKUP(U$4,DM_TI_LE!$A$5:$B$30,2,FALSE)</f>
        <v>0</v>
      </c>
      <c r="AR57" s="270">
        <f>V57/$H57*VLOOKUP(V$4,DM_TI_LE!$A$5:$B$30,2,FALSE)</f>
        <v>0</v>
      </c>
      <c r="AS57" s="270">
        <f>W57/$H57*VLOOKUP(W$4,DM_TI_LE!$A$5:$B$30,2,FALSE)</f>
        <v>0</v>
      </c>
      <c r="AT57" s="270">
        <f>X57/$H57*VLOOKUP(X$4,DM_TI_LE!$A$5:$B$30,2,FALSE)</f>
        <v>0</v>
      </c>
      <c r="AU57" s="270">
        <f>Y57/$H57*VLOOKUP(Y$4,DM_TI_LE!$A$5:$B$30,2,FALSE)</f>
        <v>0</v>
      </c>
      <c r="AV57" s="270">
        <f>Z57/$H57*VLOOKUP(Z$4,DM_TI_LE!$A$5:$B$30,2,FALSE)</f>
        <v>0</v>
      </c>
      <c r="AW57" s="270">
        <f>AA57/$H57*VLOOKUP(AA$4,DM_TI_LE!$A$5:$B$30,2,FALSE)</f>
        <v>0</v>
      </c>
      <c r="AX57" s="270">
        <f>AB57/$H57*VLOOKUP(AB$4,DM_TI_LE!$A$5:$B$30,2,FALSE)</f>
        <v>0</v>
      </c>
      <c r="AY57" s="270">
        <f>AC57/$H57*VLOOKUP(AC$4,DM_TI_LE!$A$5:$B$30,2,FALSE)</f>
        <v>0</v>
      </c>
      <c r="AZ57" s="270">
        <f>AD57/$H57*VLOOKUP(AD$4,DM_TI_LE!$A$5:$B$30,2,FALSE)</f>
        <v>0</v>
      </c>
      <c r="BA57" s="284">
        <f>IF(CD57="HDHV",DM_TI_LE!$K$12*I57, SUM(AE57:AW57)*F57*E57*DM_HE_SO_LUONG_NS!$D$1*CE57)</f>
        <v>3990000.0000000005</v>
      </c>
      <c r="BB57" s="104"/>
      <c r="BC57" s="110">
        <f>VLOOKUP(B57,GD_LCD_HS_LNS!$B$4:$E$1000,4,FALSE)</f>
        <v>3972000</v>
      </c>
      <c r="BD57" s="104"/>
      <c r="BE57" s="104">
        <f>I57/26*$BC57*VLOOKUP(BE$4,DM_TI_LE!$A$5:$C$29,3,FALSE)</f>
        <v>0</v>
      </c>
      <c r="BF57" s="104">
        <f>J57/26*$BC57*VLOOKUP(BF$4,DM_TI_LE!$A$5:$C$29,3,FALSE)</f>
        <v>0</v>
      </c>
      <c r="BG57" s="104">
        <f>K57/26*$BC57*VLOOKUP(BG$4,DM_TI_LE!$A$5:$C$29,3,FALSE)</f>
        <v>0</v>
      </c>
      <c r="BH57" s="104">
        <f>L57/26*$BC57*VLOOKUP(BH$4,DM_TI_LE!$A$5:$C$29,3,FALSE)</f>
        <v>0</v>
      </c>
      <c r="BI57" s="104">
        <f>M57/26*$BC57*VLOOKUP(BI$4,DM_TI_LE!$A$5:$C$29,3,FALSE)</f>
        <v>0</v>
      </c>
      <c r="BJ57" s="104">
        <f>N57/26*$BC57*VLOOKUP(BJ$4,DM_TI_LE!$A$5:$C$29,3,FALSE)</f>
        <v>0</v>
      </c>
      <c r="BK57" s="104">
        <f>O57/26*$BC57*VLOOKUP(BK$4,DM_TI_LE!$A$5:$C$29,3,FALSE)</f>
        <v>0</v>
      </c>
      <c r="BL57" s="104">
        <f>P57/26*$BC57*VLOOKUP(BL$4,DM_TI_LE!$A$5:$C$29,3,FALSE)</f>
        <v>0</v>
      </c>
      <c r="BM57" s="104">
        <f>Q57/26*$BC57*VLOOKUP(BM$4,DM_TI_LE!$A$5:$C$29,3,FALSE)</f>
        <v>0</v>
      </c>
      <c r="BN57" s="104">
        <f>R57/26*$BC57*VLOOKUP(BN$4,DM_TI_LE!$A$5:$C$29,3,FALSE)</f>
        <v>0</v>
      </c>
      <c r="BO57" s="104">
        <f>S57/26*$BC57*VLOOKUP(BO$4,DM_TI_LE!$A$5:$C$29,3,FALSE)</f>
        <v>0</v>
      </c>
      <c r="BP57" s="104">
        <f>T57/26*$BC57*VLOOKUP(BP$4,DM_TI_LE!$A$5:$C$29,3,FALSE)</f>
        <v>0</v>
      </c>
      <c r="BQ57" s="104">
        <f>U57/26*$BC57*VLOOKUP(BQ$4,DM_TI_LE!$A$5:$C$29,3,FALSE)</f>
        <v>0</v>
      </c>
      <c r="BR57" s="104">
        <f>V57/26*$BC57*VLOOKUP(BR$4,DM_TI_LE!$A$5:$C$29,3,FALSE)</f>
        <v>0</v>
      </c>
      <c r="BS57" s="104">
        <f>W57/26*$BC57*VLOOKUP(BS$4,DM_TI_LE!$A$5:$C$29,3,FALSE)</f>
        <v>0</v>
      </c>
      <c r="BT57" s="104">
        <f>X57/26*$BC57*VLOOKUP(BT$4,DM_TI_LE!$A$5:$C$29,3,FALSE)</f>
        <v>0</v>
      </c>
      <c r="BU57" s="104">
        <f>Y57/26*$BC57*VLOOKUP(BU$4,DM_TI_LE!$A$5:$C$29,3,FALSE)</f>
        <v>0</v>
      </c>
      <c r="BV57" s="104">
        <f>Z57/26*$BC57*VLOOKUP(BV$4,DM_TI_LE!$A$5:$C$29,3,FALSE)</f>
        <v>0</v>
      </c>
      <c r="BW57" s="104">
        <f>AA57/26*$BC57*VLOOKUP(BW$4,DM_TI_LE!$A$5:$C$29,3,FALSE)</f>
        <v>0</v>
      </c>
      <c r="BX57" s="104">
        <f>AB57/26*$BC57*VLOOKUP(BX$4,DM_TI_LE!$A$5:$C$29,3,FALSE)</f>
        <v>0</v>
      </c>
      <c r="BY57" s="104">
        <f>AC57/26*$BC57*VLOOKUP(BY$4,DM_TI_LE!$A$5:$C$29,3,FALSE)</f>
        <v>0</v>
      </c>
      <c r="BZ57" s="104">
        <f>AD57/26*$BC57*VLOOKUP(BZ$4,DM_TI_LE!$A$5:$C$29,3,FALSE)</f>
        <v>0</v>
      </c>
      <c r="CA57" s="273">
        <f t="shared" si="0"/>
        <v>0</v>
      </c>
      <c r="CB57" s="104"/>
      <c r="CC57" s="274">
        <f t="shared" si="1"/>
        <v>3990000.0000000005</v>
      </c>
      <c r="CD57" s="138" t="str">
        <f>VLOOKUP(B57,GD_CHUNG!$B$5:$G$480,6,FALSE)</f>
        <v>HDTV</v>
      </c>
      <c r="CE57" s="275">
        <f>VLOOKUP(CD57,DM_TI_LE!$I$12:$J$16,2,FALSE)</f>
        <v>0.7</v>
      </c>
    </row>
    <row r="58" spans="1:83" ht="12.75" x14ac:dyDescent="0.2">
      <c r="A58" s="49">
        <v>54</v>
      </c>
      <c r="B58" s="50">
        <f>GD_CHUNG!B58</f>
        <v>13787</v>
      </c>
      <c r="C58" s="50" t="str">
        <f>GD_CHUNG!C58</f>
        <v>Nguyễn Thái Sơn</v>
      </c>
      <c r="D58" s="50" t="str">
        <f>GD_CHUNG!D58</f>
        <v>Nhân viên cân bằng trọng tải nhóm 2</v>
      </c>
      <c r="E58" s="268">
        <f>VLOOKUP(B58,GD_CHAM_CONG!$C$6:$BJ$997,60,FALSE)</f>
        <v>1</v>
      </c>
      <c r="F58" s="268">
        <f>VLOOKUP(B58,GD_LCD_HS_LNS!$B$4:$F$1000,5,FALSE)</f>
        <v>1.8</v>
      </c>
      <c r="G58" s="269"/>
      <c r="H58" s="269">
        <f>VLOOKUP(B58,GD_CHAM_CONG!$C$6:$BD$997,37,FALSE)</f>
        <v>27</v>
      </c>
      <c r="I58" s="104">
        <f>VLOOKUP($B58,GD_CHAM_CONG!$C$6:$BF$997,38,FALSE)</f>
        <v>19</v>
      </c>
      <c r="J58" s="104">
        <f>VLOOKUP($B58,GD_CHAM_CONG!$C$6:$BF$997,39,FALSE)</f>
        <v>0</v>
      </c>
      <c r="K58" s="104">
        <f>VLOOKUP($B58,GD_CHAM_CONG!$C$6:$BF$997,40,FALSE)</f>
        <v>0</v>
      </c>
      <c r="L58" s="104">
        <f>VLOOKUP($B58,GD_CHAM_CONG!$C$6:$BF$997,41,FALSE)</f>
        <v>0</v>
      </c>
      <c r="M58" s="104">
        <f>VLOOKUP($B58,GD_CHAM_CONG!$C$6:$BF$997,42,FALSE)</f>
        <v>0</v>
      </c>
      <c r="N58" s="104">
        <f>VLOOKUP($B58,GD_CHAM_CONG!$C$6:$BF$997,43,FALSE)</f>
        <v>0</v>
      </c>
      <c r="O58" s="104">
        <f>VLOOKUP($B58,GD_CHAM_CONG!$C$6:$BF$997,44,FALSE)</f>
        <v>0</v>
      </c>
      <c r="P58" s="104">
        <f>VLOOKUP($B58,GD_CHAM_CONG!$C$6:$BF$997,45,FALSE)</f>
        <v>0</v>
      </c>
      <c r="Q58" s="104">
        <f>VLOOKUP($B58,GD_CHAM_CONG!$C$6:$BF$997,46,FALSE)</f>
        <v>0</v>
      </c>
      <c r="R58" s="104">
        <f>VLOOKUP($B58,GD_CHAM_CONG!$C$6:$BF$997,47,FALSE)</f>
        <v>0</v>
      </c>
      <c r="S58" s="104">
        <f>VLOOKUP($B58,GD_CHAM_CONG!$C$6:$BF$997,48,FALSE)</f>
        <v>0</v>
      </c>
      <c r="T58" s="104">
        <f>VLOOKUP($B58,GD_CHAM_CONG!$C$6:$BF$997,49,FALSE)</f>
        <v>0</v>
      </c>
      <c r="U58" s="104">
        <f>VLOOKUP($B58,GD_CHAM_CONG!$C$6:$BF$997,50,FALSE)</f>
        <v>0</v>
      </c>
      <c r="V58" s="104">
        <f>VLOOKUP($B58,GD_CHAM_CONG!$C$6:$BF$997,51,FALSE)</f>
        <v>0</v>
      </c>
      <c r="W58" s="104">
        <f>VLOOKUP($B58,GD_CHAM_CONG!$C$6:$BF$997,52,FALSE)</f>
        <v>0</v>
      </c>
      <c r="X58" s="104">
        <f>VLOOKUP($B58,GD_CHAM_CONG!$C$6:$BF$997,53,FALSE)</f>
        <v>0</v>
      </c>
      <c r="Y58" s="104">
        <f>VLOOKUP($B58,GD_CHAM_CONG!$C$6:$BF$997,54,FALSE)</f>
        <v>0</v>
      </c>
      <c r="Z58" s="104">
        <f>VLOOKUP($B58,GD_CHAM_CONG!$C$6:$BF$997,55,FALSE)</f>
        <v>0</v>
      </c>
      <c r="AA58" s="104">
        <f>VLOOKUP($B58,GD_CHAM_CONG!$C$6:$BF$997,56,FALSE)</f>
        <v>0</v>
      </c>
      <c r="AB58" s="104">
        <f>VLOOKUP($B58,GD_CHAM_CONG!$C$6:$BI$997,57,FALSE)</f>
        <v>0</v>
      </c>
      <c r="AC58" s="104">
        <f>VLOOKUP($B58,GD_CHAM_CONG!$C$6:$BI$997,58,FALSE)</f>
        <v>0</v>
      </c>
      <c r="AD58" s="104">
        <f>VLOOKUP($B58,GD_CHAM_CONG!$C$6:$BI$997,59,FALSE)</f>
        <v>0</v>
      </c>
      <c r="AE58" s="270">
        <f>I58/$H58*VLOOKUP(I$4,DM_TI_LE!$A$5:$B$30,2,FALSE)</f>
        <v>0.70370370370370372</v>
      </c>
      <c r="AF58" s="270">
        <f>J58/$H58*VLOOKUP(J$4,DM_TI_LE!$A$5:$B$30,2,FALSE)</f>
        <v>0</v>
      </c>
      <c r="AG58" s="270">
        <f>K58/$H58*VLOOKUP(K$4,DM_TI_LE!$A$5:$B$30,2,FALSE)</f>
        <v>0</v>
      </c>
      <c r="AH58" s="270">
        <f>L58/$H58*VLOOKUP(L$4,DM_TI_LE!$A$5:$B$30,2,FALSE)</f>
        <v>0</v>
      </c>
      <c r="AI58" s="270">
        <f>M58/$H58*VLOOKUP(M$4,DM_TI_LE!$A$5:$B$30,2,FALSE)</f>
        <v>0</v>
      </c>
      <c r="AJ58" s="270">
        <f>N58/$H58*VLOOKUP(N$4,DM_TI_LE!$A$5:$B$30,2,FALSE)</f>
        <v>0</v>
      </c>
      <c r="AK58" s="270">
        <f>O58/$H58*VLOOKUP(O$4,DM_TI_LE!$A$5:$B$30,2,FALSE)</f>
        <v>0</v>
      </c>
      <c r="AL58" s="270">
        <f>P58/$H58*VLOOKUP(P$4,DM_TI_LE!$A$5:$B$30,2,FALSE)</f>
        <v>0</v>
      </c>
      <c r="AM58" s="270">
        <f>Q58/$H58*VLOOKUP(Q$4,DM_TI_LE!$A$5:$B$30,2,FALSE)</f>
        <v>0</v>
      </c>
      <c r="AN58" s="270">
        <f>R58/$H58*VLOOKUP(R$4,DM_TI_LE!$A$5:$B$30,2,FALSE)</f>
        <v>0</v>
      </c>
      <c r="AO58" s="270">
        <f>S58/$H58*VLOOKUP(S$4,DM_TI_LE!$A$5:$B$30,2,FALSE)</f>
        <v>0</v>
      </c>
      <c r="AP58" s="270">
        <f>T58/$H58*VLOOKUP(T$4,DM_TI_LE!$A$5:$B$30,2,FALSE)</f>
        <v>0</v>
      </c>
      <c r="AQ58" s="270">
        <f>U58/$H58*VLOOKUP(U$4,DM_TI_LE!$A$5:$B$30,2,FALSE)</f>
        <v>0</v>
      </c>
      <c r="AR58" s="270">
        <f>V58/$H58*VLOOKUP(V$4,DM_TI_LE!$A$5:$B$30,2,FALSE)</f>
        <v>0</v>
      </c>
      <c r="AS58" s="270">
        <f>W58/$H58*VLOOKUP(W$4,DM_TI_LE!$A$5:$B$30,2,FALSE)</f>
        <v>0</v>
      </c>
      <c r="AT58" s="270">
        <f>X58/$H58*VLOOKUP(X$4,DM_TI_LE!$A$5:$B$30,2,FALSE)</f>
        <v>0</v>
      </c>
      <c r="AU58" s="270">
        <f>Y58/$H58*VLOOKUP(Y$4,DM_TI_LE!$A$5:$B$30,2,FALSE)</f>
        <v>0</v>
      </c>
      <c r="AV58" s="270">
        <f>Z58/$H58*VLOOKUP(Z$4,DM_TI_LE!$A$5:$B$30,2,FALSE)</f>
        <v>0</v>
      </c>
      <c r="AW58" s="270">
        <f>AA58/$H58*VLOOKUP(AA$4,DM_TI_LE!$A$5:$B$30,2,FALSE)</f>
        <v>0</v>
      </c>
      <c r="AX58" s="270">
        <f>AB58/$H58*VLOOKUP(AB$4,DM_TI_LE!$A$5:$B$30,2,FALSE)</f>
        <v>0</v>
      </c>
      <c r="AY58" s="270">
        <f>AC58/$H58*VLOOKUP(AC$4,DM_TI_LE!$A$5:$B$30,2,FALSE)</f>
        <v>0</v>
      </c>
      <c r="AZ58" s="270">
        <f>AD58/$H58*VLOOKUP(AD$4,DM_TI_LE!$A$5:$B$30,2,FALSE)</f>
        <v>0</v>
      </c>
      <c r="BA58" s="284">
        <f>IF(CD58="HDHV",DM_TI_LE!$K$12*I58, SUM(AE58:AW58)*F58*E58*DM_HE_SO_LUONG_NS!$D$1*CE58)</f>
        <v>3990000.0000000005</v>
      </c>
      <c r="BB58" s="104"/>
      <c r="BC58" s="110">
        <f>VLOOKUP(B58,GD_LCD_HS_LNS!$B$4:$E$1000,4,FALSE)</f>
        <v>3972000</v>
      </c>
      <c r="BD58" s="104"/>
      <c r="BE58" s="104">
        <f>I58/26*$BC58*VLOOKUP(BE$4,DM_TI_LE!$A$5:$C$29,3,FALSE)</f>
        <v>0</v>
      </c>
      <c r="BF58" s="104">
        <f>J58/26*$BC58*VLOOKUP(BF$4,DM_TI_LE!$A$5:$C$29,3,FALSE)</f>
        <v>0</v>
      </c>
      <c r="BG58" s="104">
        <f>K58/26*$BC58*VLOOKUP(BG$4,DM_TI_LE!$A$5:$C$29,3,FALSE)</f>
        <v>0</v>
      </c>
      <c r="BH58" s="104">
        <f>L58/26*$BC58*VLOOKUP(BH$4,DM_TI_LE!$A$5:$C$29,3,FALSE)</f>
        <v>0</v>
      </c>
      <c r="BI58" s="104">
        <f>M58/26*$BC58*VLOOKUP(BI$4,DM_TI_LE!$A$5:$C$29,3,FALSE)</f>
        <v>0</v>
      </c>
      <c r="BJ58" s="104">
        <f>N58/26*$BC58*VLOOKUP(BJ$4,DM_TI_LE!$A$5:$C$29,3,FALSE)</f>
        <v>0</v>
      </c>
      <c r="BK58" s="104">
        <f>O58/26*$BC58*VLOOKUP(BK$4,DM_TI_LE!$A$5:$C$29,3,FALSE)</f>
        <v>0</v>
      </c>
      <c r="BL58" s="104">
        <f>P58/26*$BC58*VLOOKUP(BL$4,DM_TI_LE!$A$5:$C$29,3,FALSE)</f>
        <v>0</v>
      </c>
      <c r="BM58" s="104">
        <f>Q58/26*$BC58*VLOOKUP(BM$4,DM_TI_LE!$A$5:$C$29,3,FALSE)</f>
        <v>0</v>
      </c>
      <c r="BN58" s="104">
        <f>R58/26*$BC58*VLOOKUP(BN$4,DM_TI_LE!$A$5:$C$29,3,FALSE)</f>
        <v>0</v>
      </c>
      <c r="BO58" s="104">
        <f>S58/26*$BC58*VLOOKUP(BO$4,DM_TI_LE!$A$5:$C$29,3,FALSE)</f>
        <v>0</v>
      </c>
      <c r="BP58" s="104">
        <f>T58/26*$BC58*VLOOKUP(BP$4,DM_TI_LE!$A$5:$C$29,3,FALSE)</f>
        <v>0</v>
      </c>
      <c r="BQ58" s="104">
        <f>U58/26*$BC58*VLOOKUP(BQ$4,DM_TI_LE!$A$5:$C$29,3,FALSE)</f>
        <v>0</v>
      </c>
      <c r="BR58" s="104">
        <f>V58/26*$BC58*VLOOKUP(BR$4,DM_TI_LE!$A$5:$C$29,3,FALSE)</f>
        <v>0</v>
      </c>
      <c r="BS58" s="104">
        <f>W58/26*$BC58*VLOOKUP(BS$4,DM_TI_LE!$A$5:$C$29,3,FALSE)</f>
        <v>0</v>
      </c>
      <c r="BT58" s="104">
        <f>X58/26*$BC58*VLOOKUP(BT$4,DM_TI_LE!$A$5:$C$29,3,FALSE)</f>
        <v>0</v>
      </c>
      <c r="BU58" s="104">
        <f>Y58/26*$BC58*VLOOKUP(BU$4,DM_TI_LE!$A$5:$C$29,3,FALSE)</f>
        <v>0</v>
      </c>
      <c r="BV58" s="104">
        <f>Z58/26*$BC58*VLOOKUP(BV$4,DM_TI_LE!$A$5:$C$29,3,FALSE)</f>
        <v>0</v>
      </c>
      <c r="BW58" s="104">
        <f>AA58/26*$BC58*VLOOKUP(BW$4,DM_TI_LE!$A$5:$C$29,3,FALSE)</f>
        <v>0</v>
      </c>
      <c r="BX58" s="104">
        <f>AB58/26*$BC58*VLOOKUP(BX$4,DM_TI_LE!$A$5:$C$29,3,FALSE)</f>
        <v>0</v>
      </c>
      <c r="BY58" s="104">
        <f>AC58/26*$BC58*VLOOKUP(BY$4,DM_TI_LE!$A$5:$C$29,3,FALSE)</f>
        <v>0</v>
      </c>
      <c r="BZ58" s="104">
        <f>AD58/26*$BC58*VLOOKUP(BZ$4,DM_TI_LE!$A$5:$C$29,3,FALSE)</f>
        <v>0</v>
      </c>
      <c r="CA58" s="273">
        <f t="shared" si="0"/>
        <v>0</v>
      </c>
      <c r="CB58" s="104"/>
      <c r="CC58" s="274">
        <f t="shared" si="1"/>
        <v>3990000.0000000005</v>
      </c>
      <c r="CD58" s="138" t="str">
        <f>VLOOKUP(B58,GD_CHUNG!$B$5:$G$480,6,FALSE)</f>
        <v>HDTV</v>
      </c>
      <c r="CE58" s="275">
        <f>VLOOKUP(CD58,DM_TI_LE!$I$12:$J$16,2,FALSE)</f>
        <v>0.7</v>
      </c>
    </row>
    <row r="59" spans="1:83" ht="12.75" x14ac:dyDescent="0.2">
      <c r="A59" s="49">
        <v>55</v>
      </c>
      <c r="B59" s="50">
        <f>GD_CHUNG!B59</f>
        <v>13788</v>
      </c>
      <c r="C59" s="50" t="str">
        <f>GD_CHUNG!C59</f>
        <v>Nguyễn Thành Luân</v>
      </c>
      <c r="D59" s="50" t="str">
        <f>GD_CHUNG!D59</f>
        <v>Nhân viên cân bằng trọng tải nhóm 2</v>
      </c>
      <c r="E59" s="268">
        <f>VLOOKUP(B59,GD_CHAM_CONG!$C$6:$BJ$997,60,FALSE)</f>
        <v>1</v>
      </c>
      <c r="F59" s="268">
        <f>VLOOKUP(B59,GD_LCD_HS_LNS!$B$4:$F$1000,5,FALSE)</f>
        <v>1.8</v>
      </c>
      <c r="G59" s="269"/>
      <c r="H59" s="269">
        <f>VLOOKUP(B59,GD_CHAM_CONG!$C$6:$BD$997,37,FALSE)</f>
        <v>27</v>
      </c>
      <c r="I59" s="104">
        <f>VLOOKUP($B59,GD_CHAM_CONG!$C$6:$BF$997,38,FALSE)</f>
        <v>19</v>
      </c>
      <c r="J59" s="104">
        <f>VLOOKUP($B59,GD_CHAM_CONG!$C$6:$BF$997,39,FALSE)</f>
        <v>0</v>
      </c>
      <c r="K59" s="104">
        <f>VLOOKUP($B59,GD_CHAM_CONG!$C$6:$BF$997,40,FALSE)</f>
        <v>0</v>
      </c>
      <c r="L59" s="104">
        <f>VLOOKUP($B59,GD_CHAM_CONG!$C$6:$BF$997,41,FALSE)</f>
        <v>0</v>
      </c>
      <c r="M59" s="104">
        <f>VLOOKUP($B59,GD_CHAM_CONG!$C$6:$BF$997,42,FALSE)</f>
        <v>0</v>
      </c>
      <c r="N59" s="104">
        <f>VLOOKUP($B59,GD_CHAM_CONG!$C$6:$BF$997,43,FALSE)</f>
        <v>0</v>
      </c>
      <c r="O59" s="104">
        <f>VLOOKUP($B59,GD_CHAM_CONG!$C$6:$BF$997,44,FALSE)</f>
        <v>0</v>
      </c>
      <c r="P59" s="104">
        <f>VLOOKUP($B59,GD_CHAM_CONG!$C$6:$BF$997,45,FALSE)</f>
        <v>0</v>
      </c>
      <c r="Q59" s="104">
        <f>VLOOKUP($B59,GD_CHAM_CONG!$C$6:$BF$997,46,FALSE)</f>
        <v>0</v>
      </c>
      <c r="R59" s="104">
        <f>VLOOKUP($B59,GD_CHAM_CONG!$C$6:$BF$997,47,FALSE)</f>
        <v>0</v>
      </c>
      <c r="S59" s="104">
        <f>VLOOKUP($B59,GD_CHAM_CONG!$C$6:$BF$997,48,FALSE)</f>
        <v>0</v>
      </c>
      <c r="T59" s="104">
        <f>VLOOKUP($B59,GD_CHAM_CONG!$C$6:$BF$997,49,FALSE)</f>
        <v>0</v>
      </c>
      <c r="U59" s="104">
        <f>VLOOKUP($B59,GD_CHAM_CONG!$C$6:$BF$997,50,FALSE)</f>
        <v>0</v>
      </c>
      <c r="V59" s="104">
        <f>VLOOKUP($B59,GD_CHAM_CONG!$C$6:$BF$997,51,FALSE)</f>
        <v>0</v>
      </c>
      <c r="W59" s="104">
        <f>VLOOKUP($B59,GD_CHAM_CONG!$C$6:$BF$997,52,FALSE)</f>
        <v>0</v>
      </c>
      <c r="X59" s="104">
        <f>VLOOKUP($B59,GD_CHAM_CONG!$C$6:$BF$997,53,FALSE)</f>
        <v>0</v>
      </c>
      <c r="Y59" s="104">
        <f>VLOOKUP($B59,GD_CHAM_CONG!$C$6:$BF$997,54,FALSE)</f>
        <v>0</v>
      </c>
      <c r="Z59" s="104">
        <f>VLOOKUP($B59,GD_CHAM_CONG!$C$6:$BF$997,55,FALSE)</f>
        <v>0</v>
      </c>
      <c r="AA59" s="104">
        <f>VLOOKUP($B59,GD_CHAM_CONG!$C$6:$BF$997,56,FALSE)</f>
        <v>0</v>
      </c>
      <c r="AB59" s="104">
        <f>VLOOKUP($B59,GD_CHAM_CONG!$C$6:$BI$997,57,FALSE)</f>
        <v>0</v>
      </c>
      <c r="AC59" s="104">
        <f>VLOOKUP($B59,GD_CHAM_CONG!$C$6:$BI$997,58,FALSE)</f>
        <v>0</v>
      </c>
      <c r="AD59" s="104">
        <f>VLOOKUP($B59,GD_CHAM_CONG!$C$6:$BI$997,59,FALSE)</f>
        <v>0</v>
      </c>
      <c r="AE59" s="270">
        <f>I59/$H59*VLOOKUP(I$4,DM_TI_LE!$A$5:$B$30,2,FALSE)</f>
        <v>0.70370370370370372</v>
      </c>
      <c r="AF59" s="270">
        <f>J59/$H59*VLOOKUP(J$4,DM_TI_LE!$A$5:$B$30,2,FALSE)</f>
        <v>0</v>
      </c>
      <c r="AG59" s="270">
        <f>K59/$H59*VLOOKUP(K$4,DM_TI_LE!$A$5:$B$30,2,FALSE)</f>
        <v>0</v>
      </c>
      <c r="AH59" s="270">
        <f>L59/$H59*VLOOKUP(L$4,DM_TI_LE!$A$5:$B$30,2,FALSE)</f>
        <v>0</v>
      </c>
      <c r="AI59" s="270">
        <f>M59/$H59*VLOOKUP(M$4,DM_TI_LE!$A$5:$B$30,2,FALSE)</f>
        <v>0</v>
      </c>
      <c r="AJ59" s="270">
        <f>N59/$H59*VLOOKUP(N$4,DM_TI_LE!$A$5:$B$30,2,FALSE)</f>
        <v>0</v>
      </c>
      <c r="AK59" s="270">
        <f>O59/$H59*VLOOKUP(O$4,DM_TI_LE!$A$5:$B$30,2,FALSE)</f>
        <v>0</v>
      </c>
      <c r="AL59" s="270">
        <f>P59/$H59*VLOOKUP(P$4,DM_TI_LE!$A$5:$B$30,2,FALSE)</f>
        <v>0</v>
      </c>
      <c r="AM59" s="270">
        <f>Q59/$H59*VLOOKUP(Q$4,DM_TI_LE!$A$5:$B$30,2,FALSE)</f>
        <v>0</v>
      </c>
      <c r="AN59" s="270">
        <f>R59/$H59*VLOOKUP(R$4,DM_TI_LE!$A$5:$B$30,2,FALSE)</f>
        <v>0</v>
      </c>
      <c r="AO59" s="270">
        <f>S59/$H59*VLOOKUP(S$4,DM_TI_LE!$A$5:$B$30,2,FALSE)</f>
        <v>0</v>
      </c>
      <c r="AP59" s="270">
        <f>T59/$H59*VLOOKUP(T$4,DM_TI_LE!$A$5:$B$30,2,FALSE)</f>
        <v>0</v>
      </c>
      <c r="AQ59" s="270">
        <f>U59/$H59*VLOOKUP(U$4,DM_TI_LE!$A$5:$B$30,2,FALSE)</f>
        <v>0</v>
      </c>
      <c r="AR59" s="270">
        <f>V59/$H59*VLOOKUP(V$4,DM_TI_LE!$A$5:$B$30,2,FALSE)</f>
        <v>0</v>
      </c>
      <c r="AS59" s="270">
        <f>W59/$H59*VLOOKUP(W$4,DM_TI_LE!$A$5:$B$30,2,FALSE)</f>
        <v>0</v>
      </c>
      <c r="AT59" s="270">
        <f>X59/$H59*VLOOKUP(X$4,DM_TI_LE!$A$5:$B$30,2,FALSE)</f>
        <v>0</v>
      </c>
      <c r="AU59" s="270">
        <f>Y59/$H59*VLOOKUP(Y$4,DM_TI_LE!$A$5:$B$30,2,FALSE)</f>
        <v>0</v>
      </c>
      <c r="AV59" s="270">
        <f>Z59/$H59*VLOOKUP(Z$4,DM_TI_LE!$A$5:$B$30,2,FALSE)</f>
        <v>0</v>
      </c>
      <c r="AW59" s="270">
        <f>AA59/$H59*VLOOKUP(AA$4,DM_TI_LE!$A$5:$B$30,2,FALSE)</f>
        <v>0</v>
      </c>
      <c r="AX59" s="270">
        <f>AB59/$H59*VLOOKUP(AB$4,DM_TI_LE!$A$5:$B$30,2,FALSE)</f>
        <v>0</v>
      </c>
      <c r="AY59" s="270">
        <f>AC59/$H59*VLOOKUP(AC$4,DM_TI_LE!$A$5:$B$30,2,FALSE)</f>
        <v>0</v>
      </c>
      <c r="AZ59" s="270">
        <f>AD59/$H59*VLOOKUP(AD$4,DM_TI_LE!$A$5:$B$30,2,FALSE)</f>
        <v>0</v>
      </c>
      <c r="BA59" s="284">
        <f>IF(CD59="HDHV",DM_TI_LE!$K$12*I59, SUM(AE59:AW59)*F59*E59*DM_HE_SO_LUONG_NS!$D$1*CE59)</f>
        <v>3990000.0000000005</v>
      </c>
      <c r="BB59" s="104"/>
      <c r="BC59" s="110">
        <f>VLOOKUP(B59,GD_LCD_HS_LNS!$B$4:$E$1000,4,FALSE)</f>
        <v>3972000</v>
      </c>
      <c r="BD59" s="104"/>
      <c r="BE59" s="104">
        <f>I59/26*$BC59*VLOOKUP(BE$4,DM_TI_LE!$A$5:$C$29,3,FALSE)</f>
        <v>0</v>
      </c>
      <c r="BF59" s="104">
        <f>J59/26*$BC59*VLOOKUP(BF$4,DM_TI_LE!$A$5:$C$29,3,FALSE)</f>
        <v>0</v>
      </c>
      <c r="BG59" s="104">
        <f>K59/26*$BC59*VLOOKUP(BG$4,DM_TI_LE!$A$5:$C$29,3,FALSE)</f>
        <v>0</v>
      </c>
      <c r="BH59" s="104">
        <f>L59/26*$BC59*VLOOKUP(BH$4,DM_TI_LE!$A$5:$C$29,3,FALSE)</f>
        <v>0</v>
      </c>
      <c r="BI59" s="104">
        <f>M59/26*$BC59*VLOOKUP(BI$4,DM_TI_LE!$A$5:$C$29,3,FALSE)</f>
        <v>0</v>
      </c>
      <c r="BJ59" s="104">
        <f>N59/26*$BC59*VLOOKUP(BJ$4,DM_TI_LE!$A$5:$C$29,3,FALSE)</f>
        <v>0</v>
      </c>
      <c r="BK59" s="104">
        <f>O59/26*$BC59*VLOOKUP(BK$4,DM_TI_LE!$A$5:$C$29,3,FALSE)</f>
        <v>0</v>
      </c>
      <c r="BL59" s="104">
        <f>P59/26*$BC59*VLOOKUP(BL$4,DM_TI_LE!$A$5:$C$29,3,FALSE)</f>
        <v>0</v>
      </c>
      <c r="BM59" s="104">
        <f>Q59/26*$BC59*VLOOKUP(BM$4,DM_TI_LE!$A$5:$C$29,3,FALSE)</f>
        <v>0</v>
      </c>
      <c r="BN59" s="104">
        <f>R59/26*$BC59*VLOOKUP(BN$4,DM_TI_LE!$A$5:$C$29,3,FALSE)</f>
        <v>0</v>
      </c>
      <c r="BO59" s="104">
        <f>S59/26*$BC59*VLOOKUP(BO$4,DM_TI_LE!$A$5:$C$29,3,FALSE)</f>
        <v>0</v>
      </c>
      <c r="BP59" s="104">
        <f>T59/26*$BC59*VLOOKUP(BP$4,DM_TI_LE!$A$5:$C$29,3,FALSE)</f>
        <v>0</v>
      </c>
      <c r="BQ59" s="104">
        <f>U59/26*$BC59*VLOOKUP(BQ$4,DM_TI_LE!$A$5:$C$29,3,FALSE)</f>
        <v>0</v>
      </c>
      <c r="BR59" s="104">
        <f>V59/26*$BC59*VLOOKUP(BR$4,DM_TI_LE!$A$5:$C$29,3,FALSE)</f>
        <v>0</v>
      </c>
      <c r="BS59" s="104">
        <f>W59/26*$BC59*VLOOKUP(BS$4,DM_TI_LE!$A$5:$C$29,3,FALSE)</f>
        <v>0</v>
      </c>
      <c r="BT59" s="104">
        <f>X59/26*$BC59*VLOOKUP(BT$4,DM_TI_LE!$A$5:$C$29,3,FALSE)</f>
        <v>0</v>
      </c>
      <c r="BU59" s="104">
        <f>Y59/26*$BC59*VLOOKUP(BU$4,DM_TI_LE!$A$5:$C$29,3,FALSE)</f>
        <v>0</v>
      </c>
      <c r="BV59" s="104">
        <f>Z59/26*$BC59*VLOOKUP(BV$4,DM_TI_LE!$A$5:$C$29,3,FALSE)</f>
        <v>0</v>
      </c>
      <c r="BW59" s="104">
        <f>AA59/26*$BC59*VLOOKUP(BW$4,DM_TI_LE!$A$5:$C$29,3,FALSE)</f>
        <v>0</v>
      </c>
      <c r="BX59" s="104">
        <f>AB59/26*$BC59*VLOOKUP(BX$4,DM_TI_LE!$A$5:$C$29,3,FALSE)</f>
        <v>0</v>
      </c>
      <c r="BY59" s="104">
        <f>AC59/26*$BC59*VLOOKUP(BY$4,DM_TI_LE!$A$5:$C$29,3,FALSE)</f>
        <v>0</v>
      </c>
      <c r="BZ59" s="104">
        <f>AD59/26*$BC59*VLOOKUP(BZ$4,DM_TI_LE!$A$5:$C$29,3,FALSE)</f>
        <v>0</v>
      </c>
      <c r="CA59" s="273">
        <f t="shared" si="0"/>
        <v>0</v>
      </c>
      <c r="CB59" s="104"/>
      <c r="CC59" s="274">
        <f t="shared" si="1"/>
        <v>3990000.0000000005</v>
      </c>
      <c r="CD59" s="138" t="str">
        <f>VLOOKUP(B59,GD_CHUNG!$B$5:$G$480,6,FALSE)</f>
        <v>HDTV</v>
      </c>
      <c r="CE59" s="275">
        <f>VLOOKUP(CD59,DM_TI_LE!$I$12:$J$16,2,FALSE)</f>
        <v>0.7</v>
      </c>
    </row>
    <row r="60" spans="1:83" ht="12.75" x14ac:dyDescent="0.2">
      <c r="A60" s="49">
        <v>56</v>
      </c>
      <c r="B60" s="50">
        <f>GD_CHUNG!B60</f>
        <v>13789</v>
      </c>
      <c r="C60" s="50" t="str">
        <f>GD_CHUNG!C60</f>
        <v>Nguyễn Mạnh Cường</v>
      </c>
      <c r="D60" s="50" t="str">
        <f>GD_CHUNG!D60</f>
        <v>Nhân viên cân bằng trọng tải nhóm 2</v>
      </c>
      <c r="E60" s="268">
        <f>VLOOKUP(B60,GD_CHAM_CONG!$C$6:$BJ$997,60,FALSE)</f>
        <v>1</v>
      </c>
      <c r="F60" s="268">
        <f>VLOOKUP(B60,GD_LCD_HS_LNS!$B$4:$F$1000,5,FALSE)</f>
        <v>1.8</v>
      </c>
      <c r="G60" s="269"/>
      <c r="H60" s="269">
        <f>VLOOKUP(B60,GD_CHAM_CONG!$C$6:$BD$997,37,FALSE)</f>
        <v>27</v>
      </c>
      <c r="I60" s="104">
        <f>VLOOKUP($B60,GD_CHAM_CONG!$C$6:$BF$997,38,FALSE)</f>
        <v>19</v>
      </c>
      <c r="J60" s="104">
        <f>VLOOKUP($B60,GD_CHAM_CONG!$C$6:$BF$997,39,FALSE)</f>
        <v>0</v>
      </c>
      <c r="K60" s="104">
        <f>VLOOKUP($B60,GD_CHAM_CONG!$C$6:$BF$997,40,FALSE)</f>
        <v>0</v>
      </c>
      <c r="L60" s="104">
        <f>VLOOKUP($B60,GD_CHAM_CONG!$C$6:$BF$997,41,FALSE)</f>
        <v>0</v>
      </c>
      <c r="M60" s="104">
        <f>VLOOKUP($B60,GD_CHAM_CONG!$C$6:$BF$997,42,FALSE)</f>
        <v>0</v>
      </c>
      <c r="N60" s="104">
        <f>VLOOKUP($B60,GD_CHAM_CONG!$C$6:$BF$997,43,FALSE)</f>
        <v>0</v>
      </c>
      <c r="O60" s="104">
        <f>VLOOKUP($B60,GD_CHAM_CONG!$C$6:$BF$997,44,FALSE)</f>
        <v>0</v>
      </c>
      <c r="P60" s="104">
        <f>VLOOKUP($B60,GD_CHAM_CONG!$C$6:$BF$997,45,FALSE)</f>
        <v>0</v>
      </c>
      <c r="Q60" s="104">
        <f>VLOOKUP($B60,GD_CHAM_CONG!$C$6:$BF$997,46,FALSE)</f>
        <v>0</v>
      </c>
      <c r="R60" s="104">
        <f>VLOOKUP($B60,GD_CHAM_CONG!$C$6:$BF$997,47,FALSE)</f>
        <v>0</v>
      </c>
      <c r="S60" s="104">
        <f>VLOOKUP($B60,GD_CHAM_CONG!$C$6:$BF$997,48,FALSE)</f>
        <v>0</v>
      </c>
      <c r="T60" s="104">
        <f>VLOOKUP($B60,GD_CHAM_CONG!$C$6:$BF$997,49,FALSE)</f>
        <v>0</v>
      </c>
      <c r="U60" s="104">
        <f>VLOOKUP($B60,GD_CHAM_CONG!$C$6:$BF$997,50,FALSE)</f>
        <v>0</v>
      </c>
      <c r="V60" s="104">
        <f>VLOOKUP($B60,GD_CHAM_CONG!$C$6:$BF$997,51,FALSE)</f>
        <v>0</v>
      </c>
      <c r="W60" s="104">
        <f>VLOOKUP($B60,GD_CHAM_CONG!$C$6:$BF$997,52,FALSE)</f>
        <v>0</v>
      </c>
      <c r="X60" s="104">
        <f>VLOOKUP($B60,GD_CHAM_CONG!$C$6:$BF$997,53,FALSE)</f>
        <v>0</v>
      </c>
      <c r="Y60" s="104">
        <f>VLOOKUP($B60,GD_CHAM_CONG!$C$6:$BF$997,54,FALSE)</f>
        <v>0</v>
      </c>
      <c r="Z60" s="104">
        <f>VLOOKUP($B60,GD_CHAM_CONG!$C$6:$BF$997,55,FALSE)</f>
        <v>0</v>
      </c>
      <c r="AA60" s="104">
        <f>VLOOKUP($B60,GD_CHAM_CONG!$C$6:$BF$997,56,FALSE)</f>
        <v>0</v>
      </c>
      <c r="AB60" s="104">
        <f>VLOOKUP($B60,GD_CHAM_CONG!$C$6:$BI$997,57,FALSE)</f>
        <v>0</v>
      </c>
      <c r="AC60" s="104">
        <f>VLOOKUP($B60,GD_CHAM_CONG!$C$6:$BI$997,58,FALSE)</f>
        <v>0</v>
      </c>
      <c r="AD60" s="104">
        <f>VLOOKUP($B60,GD_CHAM_CONG!$C$6:$BI$997,59,FALSE)</f>
        <v>0</v>
      </c>
      <c r="AE60" s="270">
        <f>I60/$H60*VLOOKUP(I$4,DM_TI_LE!$A$5:$B$30,2,FALSE)</f>
        <v>0.70370370370370372</v>
      </c>
      <c r="AF60" s="270">
        <f>J60/$H60*VLOOKUP(J$4,DM_TI_LE!$A$5:$B$30,2,FALSE)</f>
        <v>0</v>
      </c>
      <c r="AG60" s="270">
        <f>K60/$H60*VLOOKUP(K$4,DM_TI_LE!$A$5:$B$30,2,FALSE)</f>
        <v>0</v>
      </c>
      <c r="AH60" s="270">
        <f>L60/$H60*VLOOKUP(L$4,DM_TI_LE!$A$5:$B$30,2,FALSE)</f>
        <v>0</v>
      </c>
      <c r="AI60" s="270">
        <f>M60/$H60*VLOOKUP(M$4,DM_TI_LE!$A$5:$B$30,2,FALSE)</f>
        <v>0</v>
      </c>
      <c r="AJ60" s="270">
        <f>N60/$H60*VLOOKUP(N$4,DM_TI_LE!$A$5:$B$30,2,FALSE)</f>
        <v>0</v>
      </c>
      <c r="AK60" s="270">
        <f>O60/$H60*VLOOKUP(O$4,DM_TI_LE!$A$5:$B$30,2,FALSE)</f>
        <v>0</v>
      </c>
      <c r="AL60" s="270">
        <f>P60/$H60*VLOOKUP(P$4,DM_TI_LE!$A$5:$B$30,2,FALSE)</f>
        <v>0</v>
      </c>
      <c r="AM60" s="270">
        <f>Q60/$H60*VLOOKUP(Q$4,DM_TI_LE!$A$5:$B$30,2,FALSE)</f>
        <v>0</v>
      </c>
      <c r="AN60" s="270">
        <f>R60/$H60*VLOOKUP(R$4,DM_TI_LE!$A$5:$B$30,2,FALSE)</f>
        <v>0</v>
      </c>
      <c r="AO60" s="270">
        <f>S60/$H60*VLOOKUP(S$4,DM_TI_LE!$A$5:$B$30,2,FALSE)</f>
        <v>0</v>
      </c>
      <c r="AP60" s="270">
        <f>T60/$H60*VLOOKUP(T$4,DM_TI_LE!$A$5:$B$30,2,FALSE)</f>
        <v>0</v>
      </c>
      <c r="AQ60" s="270">
        <f>U60/$H60*VLOOKUP(U$4,DM_TI_LE!$A$5:$B$30,2,FALSE)</f>
        <v>0</v>
      </c>
      <c r="AR60" s="270">
        <f>V60/$H60*VLOOKUP(V$4,DM_TI_LE!$A$5:$B$30,2,FALSE)</f>
        <v>0</v>
      </c>
      <c r="AS60" s="270">
        <f>W60/$H60*VLOOKUP(W$4,DM_TI_LE!$A$5:$B$30,2,FALSE)</f>
        <v>0</v>
      </c>
      <c r="AT60" s="270">
        <f>X60/$H60*VLOOKUP(X$4,DM_TI_LE!$A$5:$B$30,2,FALSE)</f>
        <v>0</v>
      </c>
      <c r="AU60" s="270">
        <f>Y60/$H60*VLOOKUP(Y$4,DM_TI_LE!$A$5:$B$30,2,FALSE)</f>
        <v>0</v>
      </c>
      <c r="AV60" s="270">
        <f>Z60/$H60*VLOOKUP(Z$4,DM_TI_LE!$A$5:$B$30,2,FALSE)</f>
        <v>0</v>
      </c>
      <c r="AW60" s="270">
        <f>AA60/$H60*VLOOKUP(AA$4,DM_TI_LE!$A$5:$B$30,2,FALSE)</f>
        <v>0</v>
      </c>
      <c r="AX60" s="270">
        <f>AB60/$H60*VLOOKUP(AB$4,DM_TI_LE!$A$5:$B$30,2,FALSE)</f>
        <v>0</v>
      </c>
      <c r="AY60" s="270">
        <f>AC60/$H60*VLOOKUP(AC$4,DM_TI_LE!$A$5:$B$30,2,FALSE)</f>
        <v>0</v>
      </c>
      <c r="AZ60" s="270">
        <f>AD60/$H60*VLOOKUP(AD$4,DM_TI_LE!$A$5:$B$30,2,FALSE)</f>
        <v>0</v>
      </c>
      <c r="BA60" s="284">
        <f>IF(CD60="HDHV",DM_TI_LE!$K$12*I60, SUM(AE60:AW60)*F60*E60*DM_HE_SO_LUONG_NS!$D$1*CE60)</f>
        <v>3990000.0000000005</v>
      </c>
      <c r="BB60" s="104"/>
      <c r="BC60" s="110">
        <f>VLOOKUP(B60,GD_LCD_HS_LNS!$B$4:$E$1000,4,FALSE)</f>
        <v>3972000</v>
      </c>
      <c r="BD60" s="104"/>
      <c r="BE60" s="104">
        <f>I60/26*$BC60*VLOOKUP(BE$4,DM_TI_LE!$A$5:$C$29,3,FALSE)</f>
        <v>0</v>
      </c>
      <c r="BF60" s="104">
        <f>J60/26*$BC60*VLOOKUP(BF$4,DM_TI_LE!$A$5:$C$29,3,FALSE)</f>
        <v>0</v>
      </c>
      <c r="BG60" s="104">
        <f>K60/26*$BC60*VLOOKUP(BG$4,DM_TI_LE!$A$5:$C$29,3,FALSE)</f>
        <v>0</v>
      </c>
      <c r="BH60" s="104">
        <f>L60/26*$BC60*VLOOKUP(BH$4,DM_TI_LE!$A$5:$C$29,3,FALSE)</f>
        <v>0</v>
      </c>
      <c r="BI60" s="104">
        <f>M60/26*$BC60*VLOOKUP(BI$4,DM_TI_LE!$A$5:$C$29,3,FALSE)</f>
        <v>0</v>
      </c>
      <c r="BJ60" s="104">
        <f>N60/26*$BC60*VLOOKUP(BJ$4,DM_TI_LE!$A$5:$C$29,3,FALSE)</f>
        <v>0</v>
      </c>
      <c r="BK60" s="104">
        <f>O60/26*$BC60*VLOOKUP(BK$4,DM_TI_LE!$A$5:$C$29,3,FALSE)</f>
        <v>0</v>
      </c>
      <c r="BL60" s="104">
        <f>P60/26*$BC60*VLOOKUP(BL$4,DM_TI_LE!$A$5:$C$29,3,FALSE)</f>
        <v>0</v>
      </c>
      <c r="BM60" s="104">
        <f>Q60/26*$BC60*VLOOKUP(BM$4,DM_TI_LE!$A$5:$C$29,3,FALSE)</f>
        <v>0</v>
      </c>
      <c r="BN60" s="104">
        <f>R60/26*$BC60*VLOOKUP(BN$4,DM_TI_LE!$A$5:$C$29,3,FALSE)</f>
        <v>0</v>
      </c>
      <c r="BO60" s="104">
        <f>S60/26*$BC60*VLOOKUP(BO$4,DM_TI_LE!$A$5:$C$29,3,FALSE)</f>
        <v>0</v>
      </c>
      <c r="BP60" s="104">
        <f>T60/26*$BC60*VLOOKUP(BP$4,DM_TI_LE!$A$5:$C$29,3,FALSE)</f>
        <v>0</v>
      </c>
      <c r="BQ60" s="104">
        <f>U60/26*$BC60*VLOOKUP(BQ$4,DM_TI_LE!$A$5:$C$29,3,FALSE)</f>
        <v>0</v>
      </c>
      <c r="BR60" s="104">
        <f>V60/26*$BC60*VLOOKUP(BR$4,DM_TI_LE!$A$5:$C$29,3,FALSE)</f>
        <v>0</v>
      </c>
      <c r="BS60" s="104">
        <f>W60/26*$BC60*VLOOKUP(BS$4,DM_TI_LE!$A$5:$C$29,3,FALSE)</f>
        <v>0</v>
      </c>
      <c r="BT60" s="104">
        <f>X60/26*$BC60*VLOOKUP(BT$4,DM_TI_LE!$A$5:$C$29,3,FALSE)</f>
        <v>0</v>
      </c>
      <c r="BU60" s="104">
        <f>Y60/26*$BC60*VLOOKUP(BU$4,DM_TI_LE!$A$5:$C$29,3,FALSE)</f>
        <v>0</v>
      </c>
      <c r="BV60" s="104">
        <f>Z60/26*$BC60*VLOOKUP(BV$4,DM_TI_LE!$A$5:$C$29,3,FALSE)</f>
        <v>0</v>
      </c>
      <c r="BW60" s="104">
        <f>AA60/26*$BC60*VLOOKUP(BW$4,DM_TI_LE!$A$5:$C$29,3,FALSE)</f>
        <v>0</v>
      </c>
      <c r="BX60" s="104">
        <f>AB60/26*$BC60*VLOOKUP(BX$4,DM_TI_LE!$A$5:$C$29,3,FALSE)</f>
        <v>0</v>
      </c>
      <c r="BY60" s="104">
        <f>AC60/26*$BC60*VLOOKUP(BY$4,DM_TI_LE!$A$5:$C$29,3,FALSE)</f>
        <v>0</v>
      </c>
      <c r="BZ60" s="104">
        <f>AD60/26*$BC60*VLOOKUP(BZ$4,DM_TI_LE!$A$5:$C$29,3,FALSE)</f>
        <v>0</v>
      </c>
      <c r="CA60" s="273">
        <f t="shared" si="0"/>
        <v>0</v>
      </c>
      <c r="CB60" s="104"/>
      <c r="CC60" s="274">
        <f t="shared" si="1"/>
        <v>3990000.0000000005</v>
      </c>
      <c r="CD60" s="138" t="str">
        <f>VLOOKUP(B60,GD_CHUNG!$B$5:$G$480,6,FALSE)</f>
        <v>HDTV</v>
      </c>
      <c r="CE60" s="275">
        <f>VLOOKUP(CD60,DM_TI_LE!$I$12:$J$16,2,FALSE)</f>
        <v>0.7</v>
      </c>
    </row>
    <row r="61" spans="1:83" ht="12.75" x14ac:dyDescent="0.2">
      <c r="A61" s="49">
        <v>57</v>
      </c>
      <c r="B61" s="50">
        <f>GD_CHUNG!B61</f>
        <v>13790</v>
      </c>
      <c r="C61" s="50" t="str">
        <f>GD_CHUNG!C61</f>
        <v>Trần Đức Hạnh</v>
      </c>
      <c r="D61" s="50" t="str">
        <f>GD_CHUNG!D61</f>
        <v>Nhân viên cân bằng trọng tải nhóm 2</v>
      </c>
      <c r="E61" s="268">
        <f>VLOOKUP(B61,GD_CHAM_CONG!$C$6:$BJ$997,60,FALSE)</f>
        <v>1</v>
      </c>
      <c r="F61" s="268">
        <f>VLOOKUP(B61,GD_LCD_HS_LNS!$B$4:$F$1000,5,FALSE)</f>
        <v>1.8</v>
      </c>
      <c r="G61" s="269"/>
      <c r="H61" s="269">
        <f>VLOOKUP(B61,GD_CHAM_CONG!$C$6:$BD$997,37,FALSE)</f>
        <v>27</v>
      </c>
      <c r="I61" s="104">
        <f>VLOOKUP($B61,GD_CHAM_CONG!$C$6:$BF$997,38,FALSE)</f>
        <v>19</v>
      </c>
      <c r="J61" s="104">
        <f>VLOOKUP($B61,GD_CHAM_CONG!$C$6:$BF$997,39,FALSE)</f>
        <v>0</v>
      </c>
      <c r="K61" s="104">
        <f>VLOOKUP($B61,GD_CHAM_CONG!$C$6:$BF$997,40,FALSE)</f>
        <v>0</v>
      </c>
      <c r="L61" s="104">
        <f>VLOOKUP($B61,GD_CHAM_CONG!$C$6:$BF$997,41,FALSE)</f>
        <v>0</v>
      </c>
      <c r="M61" s="104">
        <f>VLOOKUP($B61,GD_CHAM_CONG!$C$6:$BF$997,42,FALSE)</f>
        <v>0</v>
      </c>
      <c r="N61" s="104">
        <f>VLOOKUP($B61,GD_CHAM_CONG!$C$6:$BF$997,43,FALSE)</f>
        <v>0</v>
      </c>
      <c r="O61" s="104">
        <f>VLOOKUP($B61,GD_CHAM_CONG!$C$6:$BF$997,44,FALSE)</f>
        <v>0</v>
      </c>
      <c r="P61" s="104">
        <f>VLOOKUP($B61,GD_CHAM_CONG!$C$6:$BF$997,45,FALSE)</f>
        <v>0</v>
      </c>
      <c r="Q61" s="104">
        <f>VLOOKUP($B61,GD_CHAM_CONG!$C$6:$BF$997,46,FALSE)</f>
        <v>0</v>
      </c>
      <c r="R61" s="104">
        <f>VLOOKUP($B61,GD_CHAM_CONG!$C$6:$BF$997,47,FALSE)</f>
        <v>0</v>
      </c>
      <c r="S61" s="104">
        <f>VLOOKUP($B61,GD_CHAM_CONG!$C$6:$BF$997,48,FALSE)</f>
        <v>0</v>
      </c>
      <c r="T61" s="104">
        <f>VLOOKUP($B61,GD_CHAM_CONG!$C$6:$BF$997,49,FALSE)</f>
        <v>0</v>
      </c>
      <c r="U61" s="104">
        <f>VLOOKUP($B61,GD_CHAM_CONG!$C$6:$BF$997,50,FALSE)</f>
        <v>0</v>
      </c>
      <c r="V61" s="104">
        <f>VLOOKUP($B61,GD_CHAM_CONG!$C$6:$BF$997,51,FALSE)</f>
        <v>0</v>
      </c>
      <c r="W61" s="104">
        <f>VLOOKUP($B61,GD_CHAM_CONG!$C$6:$BF$997,52,FALSE)</f>
        <v>0</v>
      </c>
      <c r="X61" s="104">
        <f>VLOOKUP($B61,GD_CHAM_CONG!$C$6:$BF$997,53,FALSE)</f>
        <v>0</v>
      </c>
      <c r="Y61" s="104">
        <f>VLOOKUP($B61,GD_CHAM_CONG!$C$6:$BF$997,54,FALSE)</f>
        <v>0</v>
      </c>
      <c r="Z61" s="104">
        <f>VLOOKUP($B61,GD_CHAM_CONG!$C$6:$BF$997,55,FALSE)</f>
        <v>0</v>
      </c>
      <c r="AA61" s="104">
        <f>VLOOKUP($B61,GD_CHAM_CONG!$C$6:$BF$997,56,FALSE)</f>
        <v>0</v>
      </c>
      <c r="AB61" s="104">
        <f>VLOOKUP($B61,GD_CHAM_CONG!$C$6:$BI$997,57,FALSE)</f>
        <v>0</v>
      </c>
      <c r="AC61" s="104">
        <f>VLOOKUP($B61,GD_CHAM_CONG!$C$6:$BI$997,58,FALSE)</f>
        <v>0</v>
      </c>
      <c r="AD61" s="104">
        <f>VLOOKUP($B61,GD_CHAM_CONG!$C$6:$BI$997,59,FALSE)</f>
        <v>0</v>
      </c>
      <c r="AE61" s="270">
        <f>I61/$H61*VLOOKUP(I$4,DM_TI_LE!$A$5:$B$30,2,FALSE)</f>
        <v>0.70370370370370372</v>
      </c>
      <c r="AF61" s="270">
        <f>J61/$H61*VLOOKUP(J$4,DM_TI_LE!$A$5:$B$30,2,FALSE)</f>
        <v>0</v>
      </c>
      <c r="AG61" s="270">
        <f>K61/$H61*VLOOKUP(K$4,DM_TI_LE!$A$5:$B$30,2,FALSE)</f>
        <v>0</v>
      </c>
      <c r="AH61" s="270">
        <f>L61/$H61*VLOOKUP(L$4,DM_TI_LE!$A$5:$B$30,2,FALSE)</f>
        <v>0</v>
      </c>
      <c r="AI61" s="270">
        <f>M61/$H61*VLOOKUP(M$4,DM_TI_LE!$A$5:$B$30,2,FALSE)</f>
        <v>0</v>
      </c>
      <c r="AJ61" s="270">
        <f>N61/$H61*VLOOKUP(N$4,DM_TI_LE!$A$5:$B$30,2,FALSE)</f>
        <v>0</v>
      </c>
      <c r="AK61" s="270">
        <f>O61/$H61*VLOOKUP(O$4,DM_TI_LE!$A$5:$B$30,2,FALSE)</f>
        <v>0</v>
      </c>
      <c r="AL61" s="270">
        <f>P61/$H61*VLOOKUP(P$4,DM_TI_LE!$A$5:$B$30,2,FALSE)</f>
        <v>0</v>
      </c>
      <c r="AM61" s="270">
        <f>Q61/$H61*VLOOKUP(Q$4,DM_TI_LE!$A$5:$B$30,2,FALSE)</f>
        <v>0</v>
      </c>
      <c r="AN61" s="270">
        <f>R61/$H61*VLOOKUP(R$4,DM_TI_LE!$A$5:$B$30,2,FALSE)</f>
        <v>0</v>
      </c>
      <c r="AO61" s="270">
        <f>S61/$H61*VLOOKUP(S$4,DM_TI_LE!$A$5:$B$30,2,FALSE)</f>
        <v>0</v>
      </c>
      <c r="AP61" s="270">
        <f>T61/$H61*VLOOKUP(T$4,DM_TI_LE!$A$5:$B$30,2,FALSE)</f>
        <v>0</v>
      </c>
      <c r="AQ61" s="270">
        <f>U61/$H61*VLOOKUP(U$4,DM_TI_LE!$A$5:$B$30,2,FALSE)</f>
        <v>0</v>
      </c>
      <c r="AR61" s="270">
        <f>V61/$H61*VLOOKUP(V$4,DM_TI_LE!$A$5:$B$30,2,FALSE)</f>
        <v>0</v>
      </c>
      <c r="AS61" s="270">
        <f>W61/$H61*VLOOKUP(W$4,DM_TI_LE!$A$5:$B$30,2,FALSE)</f>
        <v>0</v>
      </c>
      <c r="AT61" s="270">
        <f>X61/$H61*VLOOKUP(X$4,DM_TI_LE!$A$5:$B$30,2,FALSE)</f>
        <v>0</v>
      </c>
      <c r="AU61" s="270">
        <f>Y61/$H61*VLOOKUP(Y$4,DM_TI_LE!$A$5:$B$30,2,FALSE)</f>
        <v>0</v>
      </c>
      <c r="AV61" s="270">
        <f>Z61/$H61*VLOOKUP(Z$4,DM_TI_LE!$A$5:$B$30,2,FALSE)</f>
        <v>0</v>
      </c>
      <c r="AW61" s="270">
        <f>AA61/$H61*VLOOKUP(AA$4,DM_TI_LE!$A$5:$B$30,2,FALSE)</f>
        <v>0</v>
      </c>
      <c r="AX61" s="270">
        <f>AB61/$H61*VLOOKUP(AB$4,DM_TI_LE!$A$5:$B$30,2,FALSE)</f>
        <v>0</v>
      </c>
      <c r="AY61" s="270">
        <f>AC61/$H61*VLOOKUP(AC$4,DM_TI_LE!$A$5:$B$30,2,FALSE)</f>
        <v>0</v>
      </c>
      <c r="AZ61" s="270">
        <f>AD61/$H61*VLOOKUP(AD$4,DM_TI_LE!$A$5:$B$30,2,FALSE)</f>
        <v>0</v>
      </c>
      <c r="BA61" s="284">
        <f>IF(CD61="HDHV",DM_TI_LE!$K$12*I61, SUM(AE61:AW61)*F61*E61*DM_HE_SO_LUONG_NS!$D$1*CE61)</f>
        <v>3990000.0000000005</v>
      </c>
      <c r="BB61" s="104"/>
      <c r="BC61" s="110">
        <f>VLOOKUP(B61,GD_LCD_HS_LNS!$B$4:$E$1000,4,FALSE)</f>
        <v>3972000</v>
      </c>
      <c r="BD61" s="104"/>
      <c r="BE61" s="104">
        <f>I61/26*$BC61*VLOOKUP(BE$4,DM_TI_LE!$A$5:$C$29,3,FALSE)</f>
        <v>0</v>
      </c>
      <c r="BF61" s="104">
        <f>J61/26*$BC61*VLOOKUP(BF$4,DM_TI_LE!$A$5:$C$29,3,FALSE)</f>
        <v>0</v>
      </c>
      <c r="BG61" s="104">
        <f>K61/26*$BC61*VLOOKUP(BG$4,DM_TI_LE!$A$5:$C$29,3,FALSE)</f>
        <v>0</v>
      </c>
      <c r="BH61" s="104">
        <f>L61/26*$BC61*VLOOKUP(BH$4,DM_TI_LE!$A$5:$C$29,3,FALSE)</f>
        <v>0</v>
      </c>
      <c r="BI61" s="104">
        <f>M61/26*$BC61*VLOOKUP(BI$4,DM_TI_LE!$A$5:$C$29,3,FALSE)</f>
        <v>0</v>
      </c>
      <c r="BJ61" s="104">
        <f>N61/26*$BC61*VLOOKUP(BJ$4,DM_TI_LE!$A$5:$C$29,3,FALSE)</f>
        <v>0</v>
      </c>
      <c r="BK61" s="104">
        <f>O61/26*$BC61*VLOOKUP(BK$4,DM_TI_LE!$A$5:$C$29,3,FALSE)</f>
        <v>0</v>
      </c>
      <c r="BL61" s="104">
        <f>P61/26*$BC61*VLOOKUP(BL$4,DM_TI_LE!$A$5:$C$29,3,FALSE)</f>
        <v>0</v>
      </c>
      <c r="BM61" s="104">
        <f>Q61/26*$BC61*VLOOKUP(BM$4,DM_TI_LE!$A$5:$C$29,3,FALSE)</f>
        <v>0</v>
      </c>
      <c r="BN61" s="104">
        <f>R61/26*$BC61*VLOOKUP(BN$4,DM_TI_LE!$A$5:$C$29,3,FALSE)</f>
        <v>0</v>
      </c>
      <c r="BO61" s="104">
        <f>S61/26*$BC61*VLOOKUP(BO$4,DM_TI_LE!$A$5:$C$29,3,FALSE)</f>
        <v>0</v>
      </c>
      <c r="BP61" s="104">
        <f>T61/26*$BC61*VLOOKUP(BP$4,DM_TI_LE!$A$5:$C$29,3,FALSE)</f>
        <v>0</v>
      </c>
      <c r="BQ61" s="104">
        <f>U61/26*$BC61*VLOOKUP(BQ$4,DM_TI_LE!$A$5:$C$29,3,FALSE)</f>
        <v>0</v>
      </c>
      <c r="BR61" s="104">
        <f>V61/26*$BC61*VLOOKUP(BR$4,DM_TI_LE!$A$5:$C$29,3,FALSE)</f>
        <v>0</v>
      </c>
      <c r="BS61" s="104">
        <f>W61/26*$BC61*VLOOKUP(BS$4,DM_TI_LE!$A$5:$C$29,3,FALSE)</f>
        <v>0</v>
      </c>
      <c r="BT61" s="104">
        <f>X61/26*$BC61*VLOOKUP(BT$4,DM_TI_LE!$A$5:$C$29,3,FALSE)</f>
        <v>0</v>
      </c>
      <c r="BU61" s="104">
        <f>Y61/26*$BC61*VLOOKUP(BU$4,DM_TI_LE!$A$5:$C$29,3,FALSE)</f>
        <v>0</v>
      </c>
      <c r="BV61" s="104">
        <f>Z61/26*$BC61*VLOOKUP(BV$4,DM_TI_LE!$A$5:$C$29,3,FALSE)</f>
        <v>0</v>
      </c>
      <c r="BW61" s="104">
        <f>AA61/26*$BC61*VLOOKUP(BW$4,DM_TI_LE!$A$5:$C$29,3,FALSE)</f>
        <v>0</v>
      </c>
      <c r="BX61" s="104">
        <f>AB61/26*$BC61*VLOOKUP(BX$4,DM_TI_LE!$A$5:$C$29,3,FALSE)</f>
        <v>0</v>
      </c>
      <c r="BY61" s="104">
        <f>AC61/26*$BC61*VLOOKUP(BY$4,DM_TI_LE!$A$5:$C$29,3,FALSE)</f>
        <v>0</v>
      </c>
      <c r="BZ61" s="104">
        <f>AD61/26*$BC61*VLOOKUP(BZ$4,DM_TI_LE!$A$5:$C$29,3,FALSE)</f>
        <v>0</v>
      </c>
      <c r="CA61" s="273">
        <f t="shared" si="0"/>
        <v>0</v>
      </c>
      <c r="CB61" s="104"/>
      <c r="CC61" s="274">
        <f t="shared" si="1"/>
        <v>3990000.0000000005</v>
      </c>
      <c r="CD61" s="138" t="str">
        <f>VLOOKUP(B61,GD_CHUNG!$B$5:$G$480,6,FALSE)</f>
        <v>HDTV</v>
      </c>
      <c r="CE61" s="275">
        <f>VLOOKUP(CD61,DM_TI_LE!$I$12:$J$16,2,FALSE)</f>
        <v>0.7</v>
      </c>
    </row>
    <row r="62" spans="1:83" ht="12.75" x14ac:dyDescent="0.2">
      <c r="A62" s="49">
        <v>58</v>
      </c>
      <c r="B62" s="50">
        <f>GD_CHUNG!B62</f>
        <v>13791</v>
      </c>
      <c r="C62" s="50" t="str">
        <f>GD_CHUNG!C62</f>
        <v>Nguyễn Danh Huy</v>
      </c>
      <c r="D62" s="50" t="str">
        <f>GD_CHUNG!D62</f>
        <v>Nhân viên cân bằng trọng tải nhóm 2</v>
      </c>
      <c r="E62" s="268">
        <f>VLOOKUP(B62,GD_CHAM_CONG!$C$6:$BJ$997,60,FALSE)</f>
        <v>1</v>
      </c>
      <c r="F62" s="268">
        <f>VLOOKUP(B62,GD_LCD_HS_LNS!$B$4:$F$1000,5,FALSE)</f>
        <v>1.8</v>
      </c>
      <c r="G62" s="269"/>
      <c r="H62" s="269">
        <f>VLOOKUP(B62,GD_CHAM_CONG!$C$6:$BD$997,37,FALSE)</f>
        <v>27</v>
      </c>
      <c r="I62" s="104">
        <f>VLOOKUP($B62,GD_CHAM_CONG!$C$6:$BF$997,38,FALSE)</f>
        <v>19</v>
      </c>
      <c r="J62" s="104">
        <f>VLOOKUP($B62,GD_CHAM_CONG!$C$6:$BF$997,39,FALSE)</f>
        <v>0</v>
      </c>
      <c r="K62" s="104">
        <f>VLOOKUP($B62,GD_CHAM_CONG!$C$6:$BF$997,40,FALSE)</f>
        <v>0</v>
      </c>
      <c r="L62" s="104">
        <f>VLOOKUP($B62,GD_CHAM_CONG!$C$6:$BF$997,41,FALSE)</f>
        <v>0</v>
      </c>
      <c r="M62" s="104">
        <f>VLOOKUP($B62,GD_CHAM_CONG!$C$6:$BF$997,42,FALSE)</f>
        <v>0</v>
      </c>
      <c r="N62" s="104">
        <f>VLOOKUP($B62,GD_CHAM_CONG!$C$6:$BF$997,43,FALSE)</f>
        <v>0</v>
      </c>
      <c r="O62" s="104">
        <f>VLOOKUP($B62,GD_CHAM_CONG!$C$6:$BF$997,44,FALSE)</f>
        <v>0</v>
      </c>
      <c r="P62" s="104">
        <f>VLOOKUP($B62,GD_CHAM_CONG!$C$6:$BF$997,45,FALSE)</f>
        <v>0</v>
      </c>
      <c r="Q62" s="104">
        <f>VLOOKUP($B62,GD_CHAM_CONG!$C$6:$BF$997,46,FALSE)</f>
        <v>0</v>
      </c>
      <c r="R62" s="104">
        <f>VLOOKUP($B62,GD_CHAM_CONG!$C$6:$BF$997,47,FALSE)</f>
        <v>0</v>
      </c>
      <c r="S62" s="104">
        <f>VLOOKUP($B62,GD_CHAM_CONG!$C$6:$BF$997,48,FALSE)</f>
        <v>0</v>
      </c>
      <c r="T62" s="104">
        <f>VLOOKUP($B62,GD_CHAM_CONG!$C$6:$BF$997,49,FALSE)</f>
        <v>0</v>
      </c>
      <c r="U62" s="104">
        <f>VLOOKUP($B62,GD_CHAM_CONG!$C$6:$BF$997,50,FALSE)</f>
        <v>0</v>
      </c>
      <c r="V62" s="104">
        <f>VLOOKUP($B62,GD_CHAM_CONG!$C$6:$BF$997,51,FALSE)</f>
        <v>0</v>
      </c>
      <c r="W62" s="104">
        <f>VLOOKUP($B62,GD_CHAM_CONG!$C$6:$BF$997,52,FALSE)</f>
        <v>0</v>
      </c>
      <c r="X62" s="104">
        <f>VLOOKUP($B62,GD_CHAM_CONG!$C$6:$BF$997,53,FALSE)</f>
        <v>0</v>
      </c>
      <c r="Y62" s="104">
        <f>VLOOKUP($B62,GD_CHAM_CONG!$C$6:$BF$997,54,FALSE)</f>
        <v>0</v>
      </c>
      <c r="Z62" s="104">
        <f>VLOOKUP($B62,GD_CHAM_CONG!$C$6:$BF$997,55,FALSE)</f>
        <v>0</v>
      </c>
      <c r="AA62" s="104">
        <f>VLOOKUP($B62,GD_CHAM_CONG!$C$6:$BF$997,56,FALSE)</f>
        <v>0</v>
      </c>
      <c r="AB62" s="104">
        <f>VLOOKUP($B62,GD_CHAM_CONG!$C$6:$BI$997,57,FALSE)</f>
        <v>0</v>
      </c>
      <c r="AC62" s="104">
        <f>VLOOKUP($B62,GD_CHAM_CONG!$C$6:$BI$997,58,FALSE)</f>
        <v>0</v>
      </c>
      <c r="AD62" s="104">
        <f>VLOOKUP($B62,GD_CHAM_CONG!$C$6:$BI$997,59,FALSE)</f>
        <v>0</v>
      </c>
      <c r="AE62" s="270">
        <f>I62/$H62*VLOOKUP(I$4,DM_TI_LE!$A$5:$B$30,2,FALSE)</f>
        <v>0.70370370370370372</v>
      </c>
      <c r="AF62" s="270">
        <f>J62/$H62*VLOOKUP(J$4,DM_TI_LE!$A$5:$B$30,2,FALSE)</f>
        <v>0</v>
      </c>
      <c r="AG62" s="270">
        <f>K62/$H62*VLOOKUP(K$4,DM_TI_LE!$A$5:$B$30,2,FALSE)</f>
        <v>0</v>
      </c>
      <c r="AH62" s="270">
        <f>L62/$H62*VLOOKUP(L$4,DM_TI_LE!$A$5:$B$30,2,FALSE)</f>
        <v>0</v>
      </c>
      <c r="AI62" s="270">
        <f>M62/$H62*VLOOKUP(M$4,DM_TI_LE!$A$5:$B$30,2,FALSE)</f>
        <v>0</v>
      </c>
      <c r="AJ62" s="270">
        <f>N62/$H62*VLOOKUP(N$4,DM_TI_LE!$A$5:$B$30,2,FALSE)</f>
        <v>0</v>
      </c>
      <c r="AK62" s="270">
        <f>O62/$H62*VLOOKUP(O$4,DM_TI_LE!$A$5:$B$30,2,FALSE)</f>
        <v>0</v>
      </c>
      <c r="AL62" s="270">
        <f>P62/$H62*VLOOKUP(P$4,DM_TI_LE!$A$5:$B$30,2,FALSE)</f>
        <v>0</v>
      </c>
      <c r="AM62" s="270">
        <f>Q62/$H62*VLOOKUP(Q$4,DM_TI_LE!$A$5:$B$30,2,FALSE)</f>
        <v>0</v>
      </c>
      <c r="AN62" s="270">
        <f>R62/$H62*VLOOKUP(R$4,DM_TI_LE!$A$5:$B$30,2,FALSE)</f>
        <v>0</v>
      </c>
      <c r="AO62" s="270">
        <f>S62/$H62*VLOOKUP(S$4,DM_TI_LE!$A$5:$B$30,2,FALSE)</f>
        <v>0</v>
      </c>
      <c r="AP62" s="270">
        <f>T62/$H62*VLOOKUP(T$4,DM_TI_LE!$A$5:$B$30,2,FALSE)</f>
        <v>0</v>
      </c>
      <c r="AQ62" s="270">
        <f>U62/$H62*VLOOKUP(U$4,DM_TI_LE!$A$5:$B$30,2,FALSE)</f>
        <v>0</v>
      </c>
      <c r="AR62" s="270">
        <f>V62/$H62*VLOOKUP(V$4,DM_TI_LE!$A$5:$B$30,2,FALSE)</f>
        <v>0</v>
      </c>
      <c r="AS62" s="270">
        <f>W62/$H62*VLOOKUP(W$4,DM_TI_LE!$A$5:$B$30,2,FALSE)</f>
        <v>0</v>
      </c>
      <c r="AT62" s="270">
        <f>X62/$H62*VLOOKUP(X$4,DM_TI_LE!$A$5:$B$30,2,FALSE)</f>
        <v>0</v>
      </c>
      <c r="AU62" s="270">
        <f>Y62/$H62*VLOOKUP(Y$4,DM_TI_LE!$A$5:$B$30,2,FALSE)</f>
        <v>0</v>
      </c>
      <c r="AV62" s="270">
        <f>Z62/$H62*VLOOKUP(Z$4,DM_TI_LE!$A$5:$B$30,2,FALSE)</f>
        <v>0</v>
      </c>
      <c r="AW62" s="270">
        <f>AA62/$H62*VLOOKUP(AA$4,DM_TI_LE!$A$5:$B$30,2,FALSE)</f>
        <v>0</v>
      </c>
      <c r="AX62" s="270">
        <f>AB62/$H62*VLOOKUP(AB$4,DM_TI_LE!$A$5:$B$30,2,FALSE)</f>
        <v>0</v>
      </c>
      <c r="AY62" s="270">
        <f>AC62/$H62*VLOOKUP(AC$4,DM_TI_LE!$A$5:$B$30,2,FALSE)</f>
        <v>0</v>
      </c>
      <c r="AZ62" s="270">
        <f>AD62/$H62*VLOOKUP(AD$4,DM_TI_LE!$A$5:$B$30,2,FALSE)</f>
        <v>0</v>
      </c>
      <c r="BA62" s="284">
        <f>IF(CD62="HDHV",DM_TI_LE!$K$12*I62, SUM(AE62:AW62)*F62*E62*DM_HE_SO_LUONG_NS!$D$1*CE62)</f>
        <v>3990000.0000000005</v>
      </c>
      <c r="BB62" s="104"/>
      <c r="BC62" s="110">
        <f>VLOOKUP(B62,GD_LCD_HS_LNS!$B$4:$E$1000,4,FALSE)</f>
        <v>3972000</v>
      </c>
      <c r="BD62" s="104"/>
      <c r="BE62" s="104">
        <f>I62/26*$BC62*VLOOKUP(BE$4,DM_TI_LE!$A$5:$C$29,3,FALSE)</f>
        <v>0</v>
      </c>
      <c r="BF62" s="104">
        <f>J62/26*$BC62*VLOOKUP(BF$4,DM_TI_LE!$A$5:$C$29,3,FALSE)</f>
        <v>0</v>
      </c>
      <c r="BG62" s="104">
        <f>K62/26*$BC62*VLOOKUP(BG$4,DM_TI_LE!$A$5:$C$29,3,FALSE)</f>
        <v>0</v>
      </c>
      <c r="BH62" s="104">
        <f>L62/26*$BC62*VLOOKUP(BH$4,DM_TI_LE!$A$5:$C$29,3,FALSE)</f>
        <v>0</v>
      </c>
      <c r="BI62" s="104">
        <f>M62/26*$BC62*VLOOKUP(BI$4,DM_TI_LE!$A$5:$C$29,3,FALSE)</f>
        <v>0</v>
      </c>
      <c r="BJ62" s="104">
        <f>N62/26*$BC62*VLOOKUP(BJ$4,DM_TI_LE!$A$5:$C$29,3,FALSE)</f>
        <v>0</v>
      </c>
      <c r="BK62" s="104">
        <f>O62/26*$BC62*VLOOKUP(BK$4,DM_TI_LE!$A$5:$C$29,3,FALSE)</f>
        <v>0</v>
      </c>
      <c r="BL62" s="104">
        <f>P62/26*$BC62*VLOOKUP(BL$4,DM_TI_LE!$A$5:$C$29,3,FALSE)</f>
        <v>0</v>
      </c>
      <c r="BM62" s="104">
        <f>Q62/26*$BC62*VLOOKUP(BM$4,DM_TI_LE!$A$5:$C$29,3,FALSE)</f>
        <v>0</v>
      </c>
      <c r="BN62" s="104">
        <f>R62/26*$BC62*VLOOKUP(BN$4,DM_TI_LE!$A$5:$C$29,3,FALSE)</f>
        <v>0</v>
      </c>
      <c r="BO62" s="104">
        <f>S62/26*$BC62*VLOOKUP(BO$4,DM_TI_LE!$A$5:$C$29,3,FALSE)</f>
        <v>0</v>
      </c>
      <c r="BP62" s="104">
        <f>T62/26*$BC62*VLOOKUP(BP$4,DM_TI_LE!$A$5:$C$29,3,FALSE)</f>
        <v>0</v>
      </c>
      <c r="BQ62" s="104">
        <f>U62/26*$BC62*VLOOKUP(BQ$4,DM_TI_LE!$A$5:$C$29,3,FALSE)</f>
        <v>0</v>
      </c>
      <c r="BR62" s="104">
        <f>V62/26*$BC62*VLOOKUP(BR$4,DM_TI_LE!$A$5:$C$29,3,FALSE)</f>
        <v>0</v>
      </c>
      <c r="BS62" s="104">
        <f>W62/26*$BC62*VLOOKUP(BS$4,DM_TI_LE!$A$5:$C$29,3,FALSE)</f>
        <v>0</v>
      </c>
      <c r="BT62" s="104">
        <f>X62/26*$BC62*VLOOKUP(BT$4,DM_TI_LE!$A$5:$C$29,3,FALSE)</f>
        <v>0</v>
      </c>
      <c r="BU62" s="104">
        <f>Y62/26*$BC62*VLOOKUP(BU$4,DM_TI_LE!$A$5:$C$29,3,FALSE)</f>
        <v>0</v>
      </c>
      <c r="BV62" s="104">
        <f>Z62/26*$BC62*VLOOKUP(BV$4,DM_TI_LE!$A$5:$C$29,3,FALSE)</f>
        <v>0</v>
      </c>
      <c r="BW62" s="104">
        <f>AA62/26*$BC62*VLOOKUP(BW$4,DM_TI_LE!$A$5:$C$29,3,FALSE)</f>
        <v>0</v>
      </c>
      <c r="BX62" s="104">
        <f>AB62/26*$BC62*VLOOKUP(BX$4,DM_TI_LE!$A$5:$C$29,3,FALSE)</f>
        <v>0</v>
      </c>
      <c r="BY62" s="104">
        <f>AC62/26*$BC62*VLOOKUP(BY$4,DM_TI_LE!$A$5:$C$29,3,FALSE)</f>
        <v>0</v>
      </c>
      <c r="BZ62" s="104">
        <f>AD62/26*$BC62*VLOOKUP(BZ$4,DM_TI_LE!$A$5:$C$29,3,FALSE)</f>
        <v>0</v>
      </c>
      <c r="CA62" s="273">
        <f t="shared" si="0"/>
        <v>0</v>
      </c>
      <c r="CB62" s="104"/>
      <c r="CC62" s="274">
        <f t="shared" si="1"/>
        <v>3990000.0000000005</v>
      </c>
      <c r="CD62" s="138" t="str">
        <f>VLOOKUP(B62,GD_CHUNG!$B$5:$G$480,6,FALSE)</f>
        <v>HDTV</v>
      </c>
      <c r="CE62" s="275">
        <f>VLOOKUP(CD62,DM_TI_LE!$I$12:$J$16,2,FALSE)</f>
        <v>0.7</v>
      </c>
    </row>
    <row r="63" spans="1:83" ht="12.75" x14ac:dyDescent="0.2">
      <c r="A63" s="49">
        <v>59</v>
      </c>
      <c r="B63" s="50">
        <f>GD_CHUNG!B63</f>
        <v>13792</v>
      </c>
      <c r="C63" s="50" t="str">
        <f>GD_CHUNG!C63</f>
        <v>Lê Xuân Điệp</v>
      </c>
      <c r="D63" s="50" t="str">
        <f>GD_CHUNG!D63</f>
        <v>Nhân viên cân bằng trọng tải nhóm 2</v>
      </c>
      <c r="E63" s="268">
        <f>VLOOKUP(B63,GD_CHAM_CONG!$C$6:$BJ$997,60,FALSE)</f>
        <v>1</v>
      </c>
      <c r="F63" s="268">
        <f>VLOOKUP(B63,GD_LCD_HS_LNS!$B$4:$F$1000,5,FALSE)</f>
        <v>1.8</v>
      </c>
      <c r="G63" s="269"/>
      <c r="H63" s="269">
        <f>VLOOKUP(B63,GD_CHAM_CONG!$C$6:$BD$997,37,FALSE)</f>
        <v>27</v>
      </c>
      <c r="I63" s="104">
        <f>VLOOKUP($B63,GD_CHAM_CONG!$C$6:$BF$997,38,FALSE)</f>
        <v>19</v>
      </c>
      <c r="J63" s="104">
        <f>VLOOKUP($B63,GD_CHAM_CONG!$C$6:$BF$997,39,FALSE)</f>
        <v>0</v>
      </c>
      <c r="K63" s="104">
        <f>VLOOKUP($B63,GD_CHAM_CONG!$C$6:$BF$997,40,FALSE)</f>
        <v>0</v>
      </c>
      <c r="L63" s="104">
        <f>VLOOKUP($B63,GD_CHAM_CONG!$C$6:$BF$997,41,FALSE)</f>
        <v>0</v>
      </c>
      <c r="M63" s="104">
        <f>VLOOKUP($B63,GD_CHAM_CONG!$C$6:$BF$997,42,FALSE)</f>
        <v>0</v>
      </c>
      <c r="N63" s="104">
        <f>VLOOKUP($B63,GD_CHAM_CONG!$C$6:$BF$997,43,FALSE)</f>
        <v>0</v>
      </c>
      <c r="O63" s="104">
        <f>VLOOKUP($B63,GD_CHAM_CONG!$C$6:$BF$997,44,FALSE)</f>
        <v>0</v>
      </c>
      <c r="P63" s="104">
        <f>VLOOKUP($B63,GD_CHAM_CONG!$C$6:$BF$997,45,FALSE)</f>
        <v>0</v>
      </c>
      <c r="Q63" s="104">
        <f>VLOOKUP($B63,GD_CHAM_CONG!$C$6:$BF$997,46,FALSE)</f>
        <v>0</v>
      </c>
      <c r="R63" s="104">
        <f>VLOOKUP($B63,GD_CHAM_CONG!$C$6:$BF$997,47,FALSE)</f>
        <v>0</v>
      </c>
      <c r="S63" s="104">
        <f>VLOOKUP($B63,GD_CHAM_CONG!$C$6:$BF$997,48,FALSE)</f>
        <v>0</v>
      </c>
      <c r="T63" s="104">
        <f>VLOOKUP($B63,GD_CHAM_CONG!$C$6:$BF$997,49,FALSE)</f>
        <v>0</v>
      </c>
      <c r="U63" s="104">
        <f>VLOOKUP($B63,GD_CHAM_CONG!$C$6:$BF$997,50,FALSE)</f>
        <v>0</v>
      </c>
      <c r="V63" s="104">
        <f>VLOOKUP($B63,GD_CHAM_CONG!$C$6:$BF$997,51,FALSE)</f>
        <v>0</v>
      </c>
      <c r="W63" s="104">
        <f>VLOOKUP($B63,GD_CHAM_CONG!$C$6:$BF$997,52,FALSE)</f>
        <v>0</v>
      </c>
      <c r="X63" s="104">
        <f>VLOOKUP($B63,GD_CHAM_CONG!$C$6:$BF$997,53,FALSE)</f>
        <v>0</v>
      </c>
      <c r="Y63" s="104">
        <f>VLOOKUP($B63,GD_CHAM_CONG!$C$6:$BF$997,54,FALSE)</f>
        <v>0</v>
      </c>
      <c r="Z63" s="104">
        <f>VLOOKUP($B63,GD_CHAM_CONG!$C$6:$BF$997,55,FALSE)</f>
        <v>0</v>
      </c>
      <c r="AA63" s="104">
        <f>VLOOKUP($B63,GD_CHAM_CONG!$C$6:$BF$997,56,FALSE)</f>
        <v>0</v>
      </c>
      <c r="AB63" s="104">
        <f>VLOOKUP($B63,GD_CHAM_CONG!$C$6:$BI$997,57,FALSE)</f>
        <v>0</v>
      </c>
      <c r="AC63" s="104">
        <f>VLOOKUP($B63,GD_CHAM_CONG!$C$6:$BI$997,58,FALSE)</f>
        <v>0</v>
      </c>
      <c r="AD63" s="104">
        <f>VLOOKUP($B63,GD_CHAM_CONG!$C$6:$BI$997,59,FALSE)</f>
        <v>0</v>
      </c>
      <c r="AE63" s="270">
        <f>I63/$H63*VLOOKUP(I$4,DM_TI_LE!$A$5:$B$30,2,FALSE)</f>
        <v>0.70370370370370372</v>
      </c>
      <c r="AF63" s="270">
        <f>J63/$H63*VLOOKUP(J$4,DM_TI_LE!$A$5:$B$30,2,FALSE)</f>
        <v>0</v>
      </c>
      <c r="AG63" s="270">
        <f>K63/$H63*VLOOKUP(K$4,DM_TI_LE!$A$5:$B$30,2,FALSE)</f>
        <v>0</v>
      </c>
      <c r="AH63" s="270">
        <f>L63/$H63*VLOOKUP(L$4,DM_TI_LE!$A$5:$B$30,2,FALSE)</f>
        <v>0</v>
      </c>
      <c r="AI63" s="270">
        <f>M63/$H63*VLOOKUP(M$4,DM_TI_LE!$A$5:$B$30,2,FALSE)</f>
        <v>0</v>
      </c>
      <c r="AJ63" s="270">
        <f>N63/$H63*VLOOKUP(N$4,DM_TI_LE!$A$5:$B$30,2,FALSE)</f>
        <v>0</v>
      </c>
      <c r="AK63" s="270">
        <f>O63/$H63*VLOOKUP(O$4,DM_TI_LE!$A$5:$B$30,2,FALSE)</f>
        <v>0</v>
      </c>
      <c r="AL63" s="270">
        <f>P63/$H63*VLOOKUP(P$4,DM_TI_LE!$A$5:$B$30,2,FALSE)</f>
        <v>0</v>
      </c>
      <c r="AM63" s="270">
        <f>Q63/$H63*VLOOKUP(Q$4,DM_TI_LE!$A$5:$B$30,2,FALSE)</f>
        <v>0</v>
      </c>
      <c r="AN63" s="270">
        <f>R63/$H63*VLOOKUP(R$4,DM_TI_LE!$A$5:$B$30,2,FALSE)</f>
        <v>0</v>
      </c>
      <c r="AO63" s="270">
        <f>S63/$H63*VLOOKUP(S$4,DM_TI_LE!$A$5:$B$30,2,FALSE)</f>
        <v>0</v>
      </c>
      <c r="AP63" s="270">
        <f>T63/$H63*VLOOKUP(T$4,DM_TI_LE!$A$5:$B$30,2,FALSE)</f>
        <v>0</v>
      </c>
      <c r="AQ63" s="270">
        <f>U63/$H63*VLOOKUP(U$4,DM_TI_LE!$A$5:$B$30,2,FALSE)</f>
        <v>0</v>
      </c>
      <c r="AR63" s="270">
        <f>V63/$H63*VLOOKUP(V$4,DM_TI_LE!$A$5:$B$30,2,FALSE)</f>
        <v>0</v>
      </c>
      <c r="AS63" s="270">
        <f>W63/$H63*VLOOKUP(W$4,DM_TI_LE!$A$5:$B$30,2,FALSE)</f>
        <v>0</v>
      </c>
      <c r="AT63" s="270">
        <f>X63/$H63*VLOOKUP(X$4,DM_TI_LE!$A$5:$B$30,2,FALSE)</f>
        <v>0</v>
      </c>
      <c r="AU63" s="270">
        <f>Y63/$H63*VLOOKUP(Y$4,DM_TI_LE!$A$5:$B$30,2,FALSE)</f>
        <v>0</v>
      </c>
      <c r="AV63" s="270">
        <f>Z63/$H63*VLOOKUP(Z$4,DM_TI_LE!$A$5:$B$30,2,FALSE)</f>
        <v>0</v>
      </c>
      <c r="AW63" s="270">
        <f>AA63/$H63*VLOOKUP(AA$4,DM_TI_LE!$A$5:$B$30,2,FALSE)</f>
        <v>0</v>
      </c>
      <c r="AX63" s="270">
        <f>AB63/$H63*VLOOKUP(AB$4,DM_TI_LE!$A$5:$B$30,2,FALSE)</f>
        <v>0</v>
      </c>
      <c r="AY63" s="270">
        <f>AC63/$H63*VLOOKUP(AC$4,DM_TI_LE!$A$5:$B$30,2,FALSE)</f>
        <v>0</v>
      </c>
      <c r="AZ63" s="270">
        <f>AD63/$H63*VLOOKUP(AD$4,DM_TI_LE!$A$5:$B$30,2,FALSE)</f>
        <v>0</v>
      </c>
      <c r="BA63" s="284">
        <f>IF(CD63="HDHV",DM_TI_LE!$K$12*I63, SUM(AE63:AW63)*F63*E63*DM_HE_SO_LUONG_NS!$D$1*CE63)</f>
        <v>3990000.0000000005</v>
      </c>
      <c r="BB63" s="104"/>
      <c r="BC63" s="110">
        <f>VLOOKUP(B63,GD_LCD_HS_LNS!$B$4:$E$1000,4,FALSE)</f>
        <v>3972000</v>
      </c>
      <c r="BD63" s="104"/>
      <c r="BE63" s="104">
        <f>I63/26*$BC63*VLOOKUP(BE$4,DM_TI_LE!$A$5:$C$29,3,FALSE)</f>
        <v>0</v>
      </c>
      <c r="BF63" s="104">
        <f>J63/26*$BC63*VLOOKUP(BF$4,DM_TI_LE!$A$5:$C$29,3,FALSE)</f>
        <v>0</v>
      </c>
      <c r="BG63" s="104">
        <f>K63/26*$BC63*VLOOKUP(BG$4,DM_TI_LE!$A$5:$C$29,3,FALSE)</f>
        <v>0</v>
      </c>
      <c r="BH63" s="104">
        <f>L63/26*$BC63*VLOOKUP(BH$4,DM_TI_LE!$A$5:$C$29,3,FALSE)</f>
        <v>0</v>
      </c>
      <c r="BI63" s="104">
        <f>M63/26*$BC63*VLOOKUP(BI$4,DM_TI_LE!$A$5:$C$29,3,FALSE)</f>
        <v>0</v>
      </c>
      <c r="BJ63" s="104">
        <f>N63/26*$BC63*VLOOKUP(BJ$4,DM_TI_LE!$A$5:$C$29,3,FALSE)</f>
        <v>0</v>
      </c>
      <c r="BK63" s="104">
        <f>O63/26*$BC63*VLOOKUP(BK$4,DM_TI_LE!$A$5:$C$29,3,FALSE)</f>
        <v>0</v>
      </c>
      <c r="BL63" s="104">
        <f>P63/26*$BC63*VLOOKUP(BL$4,DM_TI_LE!$A$5:$C$29,3,FALSE)</f>
        <v>0</v>
      </c>
      <c r="BM63" s="104">
        <f>Q63/26*$BC63*VLOOKUP(BM$4,DM_TI_LE!$A$5:$C$29,3,FALSE)</f>
        <v>0</v>
      </c>
      <c r="BN63" s="104">
        <f>R63/26*$BC63*VLOOKUP(BN$4,DM_TI_LE!$A$5:$C$29,3,FALSE)</f>
        <v>0</v>
      </c>
      <c r="BO63" s="104">
        <f>S63/26*$BC63*VLOOKUP(BO$4,DM_TI_LE!$A$5:$C$29,3,FALSE)</f>
        <v>0</v>
      </c>
      <c r="BP63" s="104">
        <f>T63/26*$BC63*VLOOKUP(BP$4,DM_TI_LE!$A$5:$C$29,3,FALSE)</f>
        <v>0</v>
      </c>
      <c r="BQ63" s="104">
        <f>U63/26*$BC63*VLOOKUP(BQ$4,DM_TI_LE!$A$5:$C$29,3,FALSE)</f>
        <v>0</v>
      </c>
      <c r="BR63" s="104">
        <f>V63/26*$BC63*VLOOKUP(BR$4,DM_TI_LE!$A$5:$C$29,3,FALSE)</f>
        <v>0</v>
      </c>
      <c r="BS63" s="104">
        <f>W63/26*$BC63*VLOOKUP(BS$4,DM_TI_LE!$A$5:$C$29,3,FALSE)</f>
        <v>0</v>
      </c>
      <c r="BT63" s="104">
        <f>X63/26*$BC63*VLOOKUP(BT$4,DM_TI_LE!$A$5:$C$29,3,FALSE)</f>
        <v>0</v>
      </c>
      <c r="BU63" s="104">
        <f>Y63/26*$BC63*VLOOKUP(BU$4,DM_TI_LE!$A$5:$C$29,3,FALSE)</f>
        <v>0</v>
      </c>
      <c r="BV63" s="104">
        <f>Z63/26*$BC63*VLOOKUP(BV$4,DM_TI_LE!$A$5:$C$29,3,FALSE)</f>
        <v>0</v>
      </c>
      <c r="BW63" s="104">
        <f>AA63/26*$BC63*VLOOKUP(BW$4,DM_TI_LE!$A$5:$C$29,3,FALSE)</f>
        <v>0</v>
      </c>
      <c r="BX63" s="104">
        <f>AB63/26*$BC63*VLOOKUP(BX$4,DM_TI_LE!$A$5:$C$29,3,FALSE)</f>
        <v>0</v>
      </c>
      <c r="BY63" s="104">
        <f>AC63/26*$BC63*VLOOKUP(BY$4,DM_TI_LE!$A$5:$C$29,3,FALSE)</f>
        <v>0</v>
      </c>
      <c r="BZ63" s="104">
        <f>AD63/26*$BC63*VLOOKUP(BZ$4,DM_TI_LE!$A$5:$C$29,3,FALSE)</f>
        <v>0</v>
      </c>
      <c r="CA63" s="273">
        <f t="shared" si="0"/>
        <v>0</v>
      </c>
      <c r="CB63" s="104"/>
      <c r="CC63" s="274">
        <f t="shared" si="1"/>
        <v>3990000.0000000005</v>
      </c>
      <c r="CD63" s="138" t="str">
        <f>VLOOKUP(B63,GD_CHUNG!$B$5:$G$480,6,FALSE)</f>
        <v>HDTV</v>
      </c>
      <c r="CE63" s="275">
        <f>VLOOKUP(CD63,DM_TI_LE!$I$12:$J$16,2,FALSE)</f>
        <v>0.7</v>
      </c>
    </row>
    <row r="64" spans="1:83" ht="12.75" x14ac:dyDescent="0.2">
      <c r="A64" s="49">
        <v>60</v>
      </c>
      <c r="B64" s="50">
        <f>GD_CHUNG!B64</f>
        <v>13793</v>
      </c>
      <c r="C64" s="50" t="str">
        <f>GD_CHUNG!C64</f>
        <v>Trần Hoàng Kiên</v>
      </c>
      <c r="D64" s="50" t="str">
        <f>GD_CHUNG!D64</f>
        <v>Nhân viên cân bằng trọng tải nhóm 2</v>
      </c>
      <c r="E64" s="268">
        <f>VLOOKUP(B64,GD_CHAM_CONG!$C$6:$BJ$997,60,FALSE)</f>
        <v>1</v>
      </c>
      <c r="F64" s="268">
        <f>VLOOKUP(B64,GD_LCD_HS_LNS!$B$4:$F$1000,5,FALSE)</f>
        <v>1.8</v>
      </c>
      <c r="G64" s="269"/>
      <c r="H64" s="269">
        <f>VLOOKUP(B64,GD_CHAM_CONG!$C$6:$BD$997,37,FALSE)</f>
        <v>27</v>
      </c>
      <c r="I64" s="104">
        <f>VLOOKUP($B64,GD_CHAM_CONG!$C$6:$BF$997,38,FALSE)</f>
        <v>19</v>
      </c>
      <c r="J64" s="104">
        <f>VLOOKUP($B64,GD_CHAM_CONG!$C$6:$BF$997,39,FALSE)</f>
        <v>0</v>
      </c>
      <c r="K64" s="104">
        <f>VLOOKUP($B64,GD_CHAM_CONG!$C$6:$BF$997,40,FALSE)</f>
        <v>0</v>
      </c>
      <c r="L64" s="104">
        <f>VLOOKUP($B64,GD_CHAM_CONG!$C$6:$BF$997,41,FALSE)</f>
        <v>0</v>
      </c>
      <c r="M64" s="104">
        <f>VLOOKUP($B64,GD_CHAM_CONG!$C$6:$BF$997,42,FALSE)</f>
        <v>0</v>
      </c>
      <c r="N64" s="104">
        <f>VLOOKUP($B64,GD_CHAM_CONG!$C$6:$BF$997,43,FALSE)</f>
        <v>0</v>
      </c>
      <c r="O64" s="104">
        <f>VLOOKUP($B64,GD_CHAM_CONG!$C$6:$BF$997,44,FALSE)</f>
        <v>0</v>
      </c>
      <c r="P64" s="104">
        <f>VLOOKUP($B64,GD_CHAM_CONG!$C$6:$BF$997,45,FALSE)</f>
        <v>0</v>
      </c>
      <c r="Q64" s="104">
        <f>VLOOKUP($B64,GD_CHAM_CONG!$C$6:$BF$997,46,FALSE)</f>
        <v>0</v>
      </c>
      <c r="R64" s="104">
        <f>VLOOKUP($B64,GD_CHAM_CONG!$C$6:$BF$997,47,FALSE)</f>
        <v>0</v>
      </c>
      <c r="S64" s="104">
        <f>VLOOKUP($B64,GD_CHAM_CONG!$C$6:$BF$997,48,FALSE)</f>
        <v>0</v>
      </c>
      <c r="T64" s="104">
        <f>VLOOKUP($B64,GD_CHAM_CONG!$C$6:$BF$997,49,FALSE)</f>
        <v>0</v>
      </c>
      <c r="U64" s="104">
        <f>VLOOKUP($B64,GD_CHAM_CONG!$C$6:$BF$997,50,FALSE)</f>
        <v>0</v>
      </c>
      <c r="V64" s="104">
        <f>VLOOKUP($B64,GD_CHAM_CONG!$C$6:$BF$997,51,FALSE)</f>
        <v>0</v>
      </c>
      <c r="W64" s="104">
        <f>VLOOKUP($B64,GD_CHAM_CONG!$C$6:$BF$997,52,FALSE)</f>
        <v>0</v>
      </c>
      <c r="X64" s="104">
        <f>VLOOKUP($B64,GD_CHAM_CONG!$C$6:$BF$997,53,FALSE)</f>
        <v>0</v>
      </c>
      <c r="Y64" s="104">
        <f>VLOOKUP($B64,GD_CHAM_CONG!$C$6:$BF$997,54,FALSE)</f>
        <v>0</v>
      </c>
      <c r="Z64" s="104">
        <f>VLOOKUP($B64,GD_CHAM_CONG!$C$6:$BF$997,55,FALSE)</f>
        <v>0</v>
      </c>
      <c r="AA64" s="104">
        <f>VLOOKUP($B64,GD_CHAM_CONG!$C$6:$BF$997,56,FALSE)</f>
        <v>0</v>
      </c>
      <c r="AB64" s="104">
        <f>VLOOKUP($B64,GD_CHAM_CONG!$C$6:$BI$997,57,FALSE)</f>
        <v>0</v>
      </c>
      <c r="AC64" s="104">
        <f>VLOOKUP($B64,GD_CHAM_CONG!$C$6:$BI$997,58,FALSE)</f>
        <v>0</v>
      </c>
      <c r="AD64" s="104">
        <f>VLOOKUP($B64,GD_CHAM_CONG!$C$6:$BI$997,59,FALSE)</f>
        <v>0</v>
      </c>
      <c r="AE64" s="270">
        <f>I64/$H64*VLOOKUP(I$4,DM_TI_LE!$A$5:$B$30,2,FALSE)</f>
        <v>0.70370370370370372</v>
      </c>
      <c r="AF64" s="270">
        <f>J64/$H64*VLOOKUP(J$4,DM_TI_LE!$A$5:$B$30,2,FALSE)</f>
        <v>0</v>
      </c>
      <c r="AG64" s="270">
        <f>K64/$H64*VLOOKUP(K$4,DM_TI_LE!$A$5:$B$30,2,FALSE)</f>
        <v>0</v>
      </c>
      <c r="AH64" s="270">
        <f>L64/$H64*VLOOKUP(L$4,DM_TI_LE!$A$5:$B$30,2,FALSE)</f>
        <v>0</v>
      </c>
      <c r="AI64" s="270">
        <f>M64/$H64*VLOOKUP(M$4,DM_TI_LE!$A$5:$B$30,2,FALSE)</f>
        <v>0</v>
      </c>
      <c r="AJ64" s="270">
        <f>N64/$H64*VLOOKUP(N$4,DM_TI_LE!$A$5:$B$30,2,FALSE)</f>
        <v>0</v>
      </c>
      <c r="AK64" s="270">
        <f>O64/$H64*VLOOKUP(O$4,DM_TI_LE!$A$5:$B$30,2,FALSE)</f>
        <v>0</v>
      </c>
      <c r="AL64" s="270">
        <f>P64/$H64*VLOOKUP(P$4,DM_TI_LE!$A$5:$B$30,2,FALSE)</f>
        <v>0</v>
      </c>
      <c r="AM64" s="270">
        <f>Q64/$H64*VLOOKUP(Q$4,DM_TI_LE!$A$5:$B$30,2,FALSE)</f>
        <v>0</v>
      </c>
      <c r="AN64" s="270">
        <f>R64/$H64*VLOOKUP(R$4,DM_TI_LE!$A$5:$B$30,2,FALSE)</f>
        <v>0</v>
      </c>
      <c r="AO64" s="270">
        <f>S64/$H64*VLOOKUP(S$4,DM_TI_LE!$A$5:$B$30,2,FALSE)</f>
        <v>0</v>
      </c>
      <c r="AP64" s="270">
        <f>T64/$H64*VLOOKUP(T$4,DM_TI_LE!$A$5:$B$30,2,FALSE)</f>
        <v>0</v>
      </c>
      <c r="AQ64" s="270">
        <f>U64/$H64*VLOOKUP(U$4,DM_TI_LE!$A$5:$B$30,2,FALSE)</f>
        <v>0</v>
      </c>
      <c r="AR64" s="270">
        <f>V64/$H64*VLOOKUP(V$4,DM_TI_LE!$A$5:$B$30,2,FALSE)</f>
        <v>0</v>
      </c>
      <c r="AS64" s="270">
        <f>W64/$H64*VLOOKUP(W$4,DM_TI_LE!$A$5:$B$30,2,FALSE)</f>
        <v>0</v>
      </c>
      <c r="AT64" s="270">
        <f>X64/$H64*VLOOKUP(X$4,DM_TI_LE!$A$5:$B$30,2,FALSE)</f>
        <v>0</v>
      </c>
      <c r="AU64" s="270">
        <f>Y64/$H64*VLOOKUP(Y$4,DM_TI_LE!$A$5:$B$30,2,FALSE)</f>
        <v>0</v>
      </c>
      <c r="AV64" s="270">
        <f>Z64/$H64*VLOOKUP(Z$4,DM_TI_LE!$A$5:$B$30,2,FALSE)</f>
        <v>0</v>
      </c>
      <c r="AW64" s="270">
        <f>AA64/$H64*VLOOKUP(AA$4,DM_TI_LE!$A$5:$B$30,2,FALSE)</f>
        <v>0</v>
      </c>
      <c r="AX64" s="270">
        <f>AB64/$H64*VLOOKUP(AB$4,DM_TI_LE!$A$5:$B$30,2,FALSE)</f>
        <v>0</v>
      </c>
      <c r="AY64" s="270">
        <f>AC64/$H64*VLOOKUP(AC$4,DM_TI_LE!$A$5:$B$30,2,FALSE)</f>
        <v>0</v>
      </c>
      <c r="AZ64" s="270">
        <f>AD64/$H64*VLOOKUP(AD$4,DM_TI_LE!$A$5:$B$30,2,FALSE)</f>
        <v>0</v>
      </c>
      <c r="BA64" s="284">
        <f>IF(CD64="HDHV",DM_TI_LE!$K$12*I64, SUM(AE64:AW64)*F64*E64*DM_HE_SO_LUONG_NS!$D$1*CE64)</f>
        <v>3990000.0000000005</v>
      </c>
      <c r="BB64" s="104"/>
      <c r="BC64" s="110">
        <f>VLOOKUP(B64,GD_LCD_HS_LNS!$B$4:$E$1000,4,FALSE)</f>
        <v>3972000</v>
      </c>
      <c r="BD64" s="104"/>
      <c r="BE64" s="104">
        <f>I64/26*$BC64*VLOOKUP(BE$4,DM_TI_LE!$A$5:$C$29,3,FALSE)</f>
        <v>0</v>
      </c>
      <c r="BF64" s="104">
        <f>J64/26*$BC64*VLOOKUP(BF$4,DM_TI_LE!$A$5:$C$29,3,FALSE)</f>
        <v>0</v>
      </c>
      <c r="BG64" s="104">
        <f>K64/26*$BC64*VLOOKUP(BG$4,DM_TI_LE!$A$5:$C$29,3,FALSE)</f>
        <v>0</v>
      </c>
      <c r="BH64" s="104">
        <f>L64/26*$BC64*VLOOKUP(BH$4,DM_TI_LE!$A$5:$C$29,3,FALSE)</f>
        <v>0</v>
      </c>
      <c r="BI64" s="104">
        <f>M64/26*$BC64*VLOOKUP(BI$4,DM_TI_LE!$A$5:$C$29,3,FALSE)</f>
        <v>0</v>
      </c>
      <c r="BJ64" s="104">
        <f>N64/26*$BC64*VLOOKUP(BJ$4,DM_TI_LE!$A$5:$C$29,3,FALSE)</f>
        <v>0</v>
      </c>
      <c r="BK64" s="104">
        <f>O64/26*$BC64*VLOOKUP(BK$4,DM_TI_LE!$A$5:$C$29,3,FALSE)</f>
        <v>0</v>
      </c>
      <c r="BL64" s="104">
        <f>P64/26*$BC64*VLOOKUP(BL$4,DM_TI_LE!$A$5:$C$29,3,FALSE)</f>
        <v>0</v>
      </c>
      <c r="BM64" s="104">
        <f>Q64/26*$BC64*VLOOKUP(BM$4,DM_TI_LE!$A$5:$C$29,3,FALSE)</f>
        <v>0</v>
      </c>
      <c r="BN64" s="104">
        <f>R64/26*$BC64*VLOOKUP(BN$4,DM_TI_LE!$A$5:$C$29,3,FALSE)</f>
        <v>0</v>
      </c>
      <c r="BO64" s="104">
        <f>S64/26*$BC64*VLOOKUP(BO$4,DM_TI_LE!$A$5:$C$29,3,FALSE)</f>
        <v>0</v>
      </c>
      <c r="BP64" s="104">
        <f>T64/26*$BC64*VLOOKUP(BP$4,DM_TI_LE!$A$5:$C$29,3,FALSE)</f>
        <v>0</v>
      </c>
      <c r="BQ64" s="104">
        <f>U64/26*$BC64*VLOOKUP(BQ$4,DM_TI_LE!$A$5:$C$29,3,FALSE)</f>
        <v>0</v>
      </c>
      <c r="BR64" s="104">
        <f>V64/26*$BC64*VLOOKUP(BR$4,DM_TI_LE!$A$5:$C$29,3,FALSE)</f>
        <v>0</v>
      </c>
      <c r="BS64" s="104">
        <f>W64/26*$BC64*VLOOKUP(BS$4,DM_TI_LE!$A$5:$C$29,3,FALSE)</f>
        <v>0</v>
      </c>
      <c r="BT64" s="104">
        <f>X64/26*$BC64*VLOOKUP(BT$4,DM_TI_LE!$A$5:$C$29,3,FALSE)</f>
        <v>0</v>
      </c>
      <c r="BU64" s="104">
        <f>Y64/26*$BC64*VLOOKUP(BU$4,DM_TI_LE!$A$5:$C$29,3,FALSE)</f>
        <v>0</v>
      </c>
      <c r="BV64" s="104">
        <f>Z64/26*$BC64*VLOOKUP(BV$4,DM_TI_LE!$A$5:$C$29,3,FALSE)</f>
        <v>0</v>
      </c>
      <c r="BW64" s="104">
        <f>AA64/26*$BC64*VLOOKUP(BW$4,DM_TI_LE!$A$5:$C$29,3,FALSE)</f>
        <v>0</v>
      </c>
      <c r="BX64" s="104">
        <f>AB64/26*$BC64*VLOOKUP(BX$4,DM_TI_LE!$A$5:$C$29,3,FALSE)</f>
        <v>0</v>
      </c>
      <c r="BY64" s="104">
        <f>AC64/26*$BC64*VLOOKUP(BY$4,DM_TI_LE!$A$5:$C$29,3,FALSE)</f>
        <v>0</v>
      </c>
      <c r="BZ64" s="104">
        <f>AD64/26*$BC64*VLOOKUP(BZ$4,DM_TI_LE!$A$5:$C$29,3,FALSE)</f>
        <v>0</v>
      </c>
      <c r="CA64" s="273">
        <f t="shared" si="0"/>
        <v>0</v>
      </c>
      <c r="CB64" s="104"/>
      <c r="CC64" s="274">
        <f t="shared" si="1"/>
        <v>3990000.0000000005</v>
      </c>
      <c r="CD64" s="138" t="str">
        <f>VLOOKUP(B64,GD_CHUNG!$B$5:$G$480,6,FALSE)</f>
        <v>HDTV</v>
      </c>
      <c r="CE64" s="275">
        <f>VLOOKUP(CD64,DM_TI_LE!$I$12:$J$16,2,FALSE)</f>
        <v>0.7</v>
      </c>
    </row>
    <row r="65" spans="1:83" ht="12.75" x14ac:dyDescent="0.2">
      <c r="A65" s="49">
        <v>61</v>
      </c>
      <c r="B65" s="50">
        <f>GD_CHUNG!B65</f>
        <v>13794</v>
      </c>
      <c r="C65" s="50" t="str">
        <f>GD_CHUNG!C65</f>
        <v>Đặng Lê Minh</v>
      </c>
      <c r="D65" s="50" t="str">
        <f>GD_CHUNG!D65</f>
        <v>Nhân viên cân bằng trọng tải nhóm 2</v>
      </c>
      <c r="E65" s="268">
        <f>VLOOKUP(B65,GD_CHAM_CONG!$C$6:$BJ$997,60,FALSE)</f>
        <v>1</v>
      </c>
      <c r="F65" s="268">
        <f>VLOOKUP(B65,GD_LCD_HS_LNS!$B$4:$F$1000,5,FALSE)</f>
        <v>1.8</v>
      </c>
      <c r="G65" s="269"/>
      <c r="H65" s="269">
        <f>VLOOKUP(B65,GD_CHAM_CONG!$C$6:$BD$997,37,FALSE)</f>
        <v>27</v>
      </c>
      <c r="I65" s="104">
        <f>VLOOKUP($B65,GD_CHAM_CONG!$C$6:$BF$997,38,FALSE)</f>
        <v>19</v>
      </c>
      <c r="J65" s="104">
        <f>VLOOKUP($B65,GD_CHAM_CONG!$C$6:$BF$997,39,FALSE)</f>
        <v>0</v>
      </c>
      <c r="K65" s="104">
        <f>VLOOKUP($B65,GD_CHAM_CONG!$C$6:$BF$997,40,FALSE)</f>
        <v>0</v>
      </c>
      <c r="L65" s="104">
        <f>VLOOKUP($B65,GD_CHAM_CONG!$C$6:$BF$997,41,FALSE)</f>
        <v>0</v>
      </c>
      <c r="M65" s="104">
        <f>VLOOKUP($B65,GD_CHAM_CONG!$C$6:$BF$997,42,FALSE)</f>
        <v>0</v>
      </c>
      <c r="N65" s="104">
        <f>VLOOKUP($B65,GD_CHAM_CONG!$C$6:$BF$997,43,FALSE)</f>
        <v>0</v>
      </c>
      <c r="O65" s="104">
        <f>VLOOKUP($B65,GD_CHAM_CONG!$C$6:$BF$997,44,FALSE)</f>
        <v>0</v>
      </c>
      <c r="P65" s="104">
        <f>VLOOKUP($B65,GD_CHAM_CONG!$C$6:$BF$997,45,FALSE)</f>
        <v>0</v>
      </c>
      <c r="Q65" s="104">
        <f>VLOOKUP($B65,GD_CHAM_CONG!$C$6:$BF$997,46,FALSE)</f>
        <v>0</v>
      </c>
      <c r="R65" s="104">
        <f>VLOOKUP($B65,GD_CHAM_CONG!$C$6:$BF$997,47,FALSE)</f>
        <v>0</v>
      </c>
      <c r="S65" s="104">
        <f>VLOOKUP($B65,GD_CHAM_CONG!$C$6:$BF$997,48,FALSE)</f>
        <v>0</v>
      </c>
      <c r="T65" s="104">
        <f>VLOOKUP($B65,GD_CHAM_CONG!$C$6:$BF$997,49,FALSE)</f>
        <v>0</v>
      </c>
      <c r="U65" s="104">
        <f>VLOOKUP($B65,GD_CHAM_CONG!$C$6:$BF$997,50,FALSE)</f>
        <v>0</v>
      </c>
      <c r="V65" s="104">
        <f>VLOOKUP($B65,GD_CHAM_CONG!$C$6:$BF$997,51,FALSE)</f>
        <v>0</v>
      </c>
      <c r="W65" s="104">
        <f>VLOOKUP($B65,GD_CHAM_CONG!$C$6:$BF$997,52,FALSE)</f>
        <v>0</v>
      </c>
      <c r="X65" s="104">
        <f>VLOOKUP($B65,GD_CHAM_CONG!$C$6:$BF$997,53,FALSE)</f>
        <v>0</v>
      </c>
      <c r="Y65" s="104">
        <f>VLOOKUP($B65,GD_CHAM_CONG!$C$6:$BF$997,54,FALSE)</f>
        <v>0</v>
      </c>
      <c r="Z65" s="104">
        <f>VLOOKUP($B65,GD_CHAM_CONG!$C$6:$BF$997,55,FALSE)</f>
        <v>0</v>
      </c>
      <c r="AA65" s="104">
        <f>VLOOKUP($B65,GD_CHAM_CONG!$C$6:$BF$997,56,FALSE)</f>
        <v>0</v>
      </c>
      <c r="AB65" s="104">
        <f>VLOOKUP($B65,GD_CHAM_CONG!$C$6:$BI$997,57,FALSE)</f>
        <v>0</v>
      </c>
      <c r="AC65" s="104">
        <f>VLOOKUP($B65,GD_CHAM_CONG!$C$6:$BI$997,58,FALSE)</f>
        <v>0</v>
      </c>
      <c r="AD65" s="104">
        <f>VLOOKUP($B65,GD_CHAM_CONG!$C$6:$BI$997,59,FALSE)</f>
        <v>0</v>
      </c>
      <c r="AE65" s="270">
        <f>I65/$H65*VLOOKUP(I$4,DM_TI_LE!$A$5:$B$30,2,FALSE)</f>
        <v>0.70370370370370372</v>
      </c>
      <c r="AF65" s="270">
        <f>J65/$H65*VLOOKUP(J$4,DM_TI_LE!$A$5:$B$30,2,FALSE)</f>
        <v>0</v>
      </c>
      <c r="AG65" s="270">
        <f>K65/$H65*VLOOKUP(K$4,DM_TI_LE!$A$5:$B$30,2,FALSE)</f>
        <v>0</v>
      </c>
      <c r="AH65" s="270">
        <f>L65/$H65*VLOOKUP(L$4,DM_TI_LE!$A$5:$B$30,2,FALSE)</f>
        <v>0</v>
      </c>
      <c r="AI65" s="270">
        <f>M65/$H65*VLOOKUP(M$4,DM_TI_LE!$A$5:$B$30,2,FALSE)</f>
        <v>0</v>
      </c>
      <c r="AJ65" s="270">
        <f>N65/$H65*VLOOKUP(N$4,DM_TI_LE!$A$5:$B$30,2,FALSE)</f>
        <v>0</v>
      </c>
      <c r="AK65" s="270">
        <f>O65/$H65*VLOOKUP(O$4,DM_TI_LE!$A$5:$B$30,2,FALSE)</f>
        <v>0</v>
      </c>
      <c r="AL65" s="270">
        <f>P65/$H65*VLOOKUP(P$4,DM_TI_LE!$A$5:$B$30,2,FALSE)</f>
        <v>0</v>
      </c>
      <c r="AM65" s="270">
        <f>Q65/$H65*VLOOKUP(Q$4,DM_TI_LE!$A$5:$B$30,2,FALSE)</f>
        <v>0</v>
      </c>
      <c r="AN65" s="270">
        <f>R65/$H65*VLOOKUP(R$4,DM_TI_LE!$A$5:$B$30,2,FALSE)</f>
        <v>0</v>
      </c>
      <c r="AO65" s="270">
        <f>S65/$H65*VLOOKUP(S$4,DM_TI_LE!$A$5:$B$30,2,FALSE)</f>
        <v>0</v>
      </c>
      <c r="AP65" s="270">
        <f>T65/$H65*VLOOKUP(T$4,DM_TI_LE!$A$5:$B$30,2,FALSE)</f>
        <v>0</v>
      </c>
      <c r="AQ65" s="270">
        <f>U65/$H65*VLOOKUP(U$4,DM_TI_LE!$A$5:$B$30,2,FALSE)</f>
        <v>0</v>
      </c>
      <c r="AR65" s="270">
        <f>V65/$H65*VLOOKUP(V$4,DM_TI_LE!$A$5:$B$30,2,FALSE)</f>
        <v>0</v>
      </c>
      <c r="AS65" s="270">
        <f>W65/$H65*VLOOKUP(W$4,DM_TI_LE!$A$5:$B$30,2,FALSE)</f>
        <v>0</v>
      </c>
      <c r="AT65" s="270">
        <f>X65/$H65*VLOOKUP(X$4,DM_TI_LE!$A$5:$B$30,2,FALSE)</f>
        <v>0</v>
      </c>
      <c r="AU65" s="270">
        <f>Y65/$H65*VLOOKUP(Y$4,DM_TI_LE!$A$5:$B$30,2,FALSE)</f>
        <v>0</v>
      </c>
      <c r="AV65" s="270">
        <f>Z65/$H65*VLOOKUP(Z$4,DM_TI_LE!$A$5:$B$30,2,FALSE)</f>
        <v>0</v>
      </c>
      <c r="AW65" s="270">
        <f>AA65/$H65*VLOOKUP(AA$4,DM_TI_LE!$A$5:$B$30,2,FALSE)</f>
        <v>0</v>
      </c>
      <c r="AX65" s="270">
        <f>AB65/$H65*VLOOKUP(AB$4,DM_TI_LE!$A$5:$B$30,2,FALSE)</f>
        <v>0</v>
      </c>
      <c r="AY65" s="270">
        <f>AC65/$H65*VLOOKUP(AC$4,DM_TI_LE!$A$5:$B$30,2,FALSE)</f>
        <v>0</v>
      </c>
      <c r="AZ65" s="270">
        <f>AD65/$H65*VLOOKUP(AD$4,DM_TI_LE!$A$5:$B$30,2,FALSE)</f>
        <v>0</v>
      </c>
      <c r="BA65" s="284">
        <f>IF(CD65="HDHV",DM_TI_LE!$K$12*I65, SUM(AE65:AW65)*F65*E65*DM_HE_SO_LUONG_NS!$D$1*CE65)</f>
        <v>3990000.0000000005</v>
      </c>
      <c r="BB65" s="104"/>
      <c r="BC65" s="110">
        <f>VLOOKUP(B65,GD_LCD_HS_LNS!$B$4:$E$1000,4,FALSE)</f>
        <v>3972000</v>
      </c>
      <c r="BD65" s="104"/>
      <c r="BE65" s="104">
        <f>I65/26*$BC65*VLOOKUP(BE$4,DM_TI_LE!$A$5:$C$29,3,FALSE)</f>
        <v>0</v>
      </c>
      <c r="BF65" s="104">
        <f>J65/26*$BC65*VLOOKUP(BF$4,DM_TI_LE!$A$5:$C$29,3,FALSE)</f>
        <v>0</v>
      </c>
      <c r="BG65" s="104">
        <f>K65/26*$BC65*VLOOKUP(BG$4,DM_TI_LE!$A$5:$C$29,3,FALSE)</f>
        <v>0</v>
      </c>
      <c r="BH65" s="104">
        <f>L65/26*$BC65*VLOOKUP(BH$4,DM_TI_LE!$A$5:$C$29,3,FALSE)</f>
        <v>0</v>
      </c>
      <c r="BI65" s="104">
        <f>M65/26*$BC65*VLOOKUP(BI$4,DM_TI_LE!$A$5:$C$29,3,FALSE)</f>
        <v>0</v>
      </c>
      <c r="BJ65" s="104">
        <f>N65/26*$BC65*VLOOKUP(BJ$4,DM_TI_LE!$A$5:$C$29,3,FALSE)</f>
        <v>0</v>
      </c>
      <c r="BK65" s="104">
        <f>O65/26*$BC65*VLOOKUP(BK$4,DM_TI_LE!$A$5:$C$29,3,FALSE)</f>
        <v>0</v>
      </c>
      <c r="BL65" s="104">
        <f>P65/26*$BC65*VLOOKUP(BL$4,DM_TI_LE!$A$5:$C$29,3,FALSE)</f>
        <v>0</v>
      </c>
      <c r="BM65" s="104">
        <f>Q65/26*$BC65*VLOOKUP(BM$4,DM_TI_LE!$A$5:$C$29,3,FALSE)</f>
        <v>0</v>
      </c>
      <c r="BN65" s="104">
        <f>R65/26*$BC65*VLOOKUP(BN$4,DM_TI_LE!$A$5:$C$29,3,FALSE)</f>
        <v>0</v>
      </c>
      <c r="BO65" s="104">
        <f>S65/26*$BC65*VLOOKUP(BO$4,DM_TI_LE!$A$5:$C$29,3,FALSE)</f>
        <v>0</v>
      </c>
      <c r="BP65" s="104">
        <f>T65/26*$BC65*VLOOKUP(BP$4,DM_TI_LE!$A$5:$C$29,3,FALSE)</f>
        <v>0</v>
      </c>
      <c r="BQ65" s="104">
        <f>U65/26*$BC65*VLOOKUP(BQ$4,DM_TI_LE!$A$5:$C$29,3,FALSE)</f>
        <v>0</v>
      </c>
      <c r="BR65" s="104">
        <f>V65/26*$BC65*VLOOKUP(BR$4,DM_TI_LE!$A$5:$C$29,3,FALSE)</f>
        <v>0</v>
      </c>
      <c r="BS65" s="104">
        <f>W65/26*$BC65*VLOOKUP(BS$4,DM_TI_LE!$A$5:$C$29,3,FALSE)</f>
        <v>0</v>
      </c>
      <c r="BT65" s="104">
        <f>X65/26*$BC65*VLOOKUP(BT$4,DM_TI_LE!$A$5:$C$29,3,FALSE)</f>
        <v>0</v>
      </c>
      <c r="BU65" s="104">
        <f>Y65/26*$BC65*VLOOKUP(BU$4,DM_TI_LE!$A$5:$C$29,3,FALSE)</f>
        <v>0</v>
      </c>
      <c r="BV65" s="104">
        <f>Z65/26*$BC65*VLOOKUP(BV$4,DM_TI_LE!$A$5:$C$29,3,FALSE)</f>
        <v>0</v>
      </c>
      <c r="BW65" s="104">
        <f>AA65/26*$BC65*VLOOKUP(BW$4,DM_TI_LE!$A$5:$C$29,3,FALSE)</f>
        <v>0</v>
      </c>
      <c r="BX65" s="104">
        <f>AB65/26*$BC65*VLOOKUP(BX$4,DM_TI_LE!$A$5:$C$29,3,FALSE)</f>
        <v>0</v>
      </c>
      <c r="BY65" s="104">
        <f>AC65/26*$BC65*VLOOKUP(BY$4,DM_TI_LE!$A$5:$C$29,3,FALSE)</f>
        <v>0</v>
      </c>
      <c r="BZ65" s="104">
        <f>AD65/26*$BC65*VLOOKUP(BZ$4,DM_TI_LE!$A$5:$C$29,3,FALSE)</f>
        <v>0</v>
      </c>
      <c r="CA65" s="273">
        <f t="shared" si="0"/>
        <v>0</v>
      </c>
      <c r="CB65" s="104"/>
      <c r="CC65" s="274">
        <f t="shared" si="1"/>
        <v>3990000.0000000005</v>
      </c>
      <c r="CD65" s="138" t="str">
        <f>VLOOKUP(B65,GD_CHUNG!$B$5:$G$480,6,FALSE)</f>
        <v>HDTV</v>
      </c>
      <c r="CE65" s="275">
        <f>VLOOKUP(CD65,DM_TI_LE!$I$12:$J$16,2,FALSE)</f>
        <v>0.7</v>
      </c>
    </row>
    <row r="66" spans="1:83" ht="12.75" x14ac:dyDescent="0.2">
      <c r="A66" s="49">
        <v>62</v>
      </c>
      <c r="B66" s="50">
        <f>GD_CHUNG!B66</f>
        <v>201503</v>
      </c>
      <c r="C66" s="50" t="str">
        <f>GD_CHUNG!C66</f>
        <v>Nguyễn Việt Hà</v>
      </c>
      <c r="D66" s="50" t="str">
        <f>GD_CHUNG!D66</f>
        <v>Nhân viên cân bằng trọng tải nhóm 2</v>
      </c>
      <c r="E66" s="268">
        <f>VLOOKUP(B66,GD_CHAM_CONG!$C$6:$BJ$997,60,FALSE)</f>
        <v>1</v>
      </c>
      <c r="F66" s="268">
        <f>VLOOKUP(B66,GD_LCD_HS_LNS!$B$4:$F$1000,5,FALSE)</f>
        <v>1.8</v>
      </c>
      <c r="G66" s="269"/>
      <c r="H66" s="269">
        <f>VLOOKUP(B66,GD_CHAM_CONG!$C$6:$BD$997,37,FALSE)</f>
        <v>27</v>
      </c>
      <c r="I66" s="104">
        <f>VLOOKUP($B66,GD_CHAM_CONG!$C$6:$BF$997,38,FALSE)</f>
        <v>19</v>
      </c>
      <c r="J66" s="104">
        <f>VLOOKUP($B66,GD_CHAM_CONG!$C$6:$BF$997,39,FALSE)</f>
        <v>0</v>
      </c>
      <c r="K66" s="104">
        <f>VLOOKUP($B66,GD_CHAM_CONG!$C$6:$BF$997,40,FALSE)</f>
        <v>0</v>
      </c>
      <c r="L66" s="104">
        <f>VLOOKUP($B66,GD_CHAM_CONG!$C$6:$BF$997,41,FALSE)</f>
        <v>0</v>
      </c>
      <c r="M66" s="104">
        <f>VLOOKUP($B66,GD_CHAM_CONG!$C$6:$BF$997,42,FALSE)</f>
        <v>0</v>
      </c>
      <c r="N66" s="104">
        <f>VLOOKUP($B66,GD_CHAM_CONG!$C$6:$BF$997,43,FALSE)</f>
        <v>0</v>
      </c>
      <c r="O66" s="104">
        <f>VLOOKUP($B66,GD_CHAM_CONG!$C$6:$BF$997,44,FALSE)</f>
        <v>0</v>
      </c>
      <c r="P66" s="104">
        <f>VLOOKUP($B66,GD_CHAM_CONG!$C$6:$BF$997,45,FALSE)</f>
        <v>0</v>
      </c>
      <c r="Q66" s="104">
        <f>VLOOKUP($B66,GD_CHAM_CONG!$C$6:$BF$997,46,FALSE)</f>
        <v>0</v>
      </c>
      <c r="R66" s="104">
        <f>VLOOKUP($B66,GD_CHAM_CONG!$C$6:$BF$997,47,FALSE)</f>
        <v>0</v>
      </c>
      <c r="S66" s="104">
        <f>VLOOKUP($B66,GD_CHAM_CONG!$C$6:$BF$997,48,FALSE)</f>
        <v>0</v>
      </c>
      <c r="T66" s="104">
        <f>VLOOKUP($B66,GD_CHAM_CONG!$C$6:$BF$997,49,FALSE)</f>
        <v>0</v>
      </c>
      <c r="U66" s="104">
        <f>VLOOKUP($B66,GD_CHAM_CONG!$C$6:$BF$997,50,FALSE)</f>
        <v>0</v>
      </c>
      <c r="V66" s="104">
        <f>VLOOKUP($B66,GD_CHAM_CONG!$C$6:$BF$997,51,FALSE)</f>
        <v>0</v>
      </c>
      <c r="W66" s="104">
        <f>VLOOKUP($B66,GD_CHAM_CONG!$C$6:$BF$997,52,FALSE)</f>
        <v>0</v>
      </c>
      <c r="X66" s="104">
        <f>VLOOKUP($B66,GD_CHAM_CONG!$C$6:$BF$997,53,FALSE)</f>
        <v>0</v>
      </c>
      <c r="Y66" s="104">
        <f>VLOOKUP($B66,GD_CHAM_CONG!$C$6:$BF$997,54,FALSE)</f>
        <v>0</v>
      </c>
      <c r="Z66" s="104">
        <f>VLOOKUP($B66,GD_CHAM_CONG!$C$6:$BF$997,55,FALSE)</f>
        <v>0</v>
      </c>
      <c r="AA66" s="104">
        <f>VLOOKUP($B66,GD_CHAM_CONG!$C$6:$BF$997,56,FALSE)</f>
        <v>0</v>
      </c>
      <c r="AB66" s="104">
        <f>VLOOKUP($B66,GD_CHAM_CONG!$C$6:$BI$997,57,FALSE)</f>
        <v>0</v>
      </c>
      <c r="AC66" s="104">
        <f>VLOOKUP($B66,GD_CHAM_CONG!$C$6:$BI$997,58,FALSE)</f>
        <v>0</v>
      </c>
      <c r="AD66" s="104">
        <f>VLOOKUP($B66,GD_CHAM_CONG!$C$6:$BI$997,59,FALSE)</f>
        <v>0</v>
      </c>
      <c r="AE66" s="270">
        <f>I66/$H66*VLOOKUP(I$4,DM_TI_LE!$A$5:$B$30,2,FALSE)</f>
        <v>0.70370370370370372</v>
      </c>
      <c r="AF66" s="270">
        <f>J66/$H66*VLOOKUP(J$4,DM_TI_LE!$A$5:$B$30,2,FALSE)</f>
        <v>0</v>
      </c>
      <c r="AG66" s="270">
        <f>K66/$H66*VLOOKUP(K$4,DM_TI_LE!$A$5:$B$30,2,FALSE)</f>
        <v>0</v>
      </c>
      <c r="AH66" s="270">
        <f>L66/$H66*VLOOKUP(L$4,DM_TI_LE!$A$5:$B$30,2,FALSE)</f>
        <v>0</v>
      </c>
      <c r="AI66" s="270">
        <f>M66/$H66*VLOOKUP(M$4,DM_TI_LE!$A$5:$B$30,2,FALSE)</f>
        <v>0</v>
      </c>
      <c r="AJ66" s="270">
        <f>N66/$H66*VLOOKUP(N$4,DM_TI_LE!$A$5:$B$30,2,FALSE)</f>
        <v>0</v>
      </c>
      <c r="AK66" s="270">
        <f>O66/$H66*VLOOKUP(O$4,DM_TI_LE!$A$5:$B$30,2,FALSE)</f>
        <v>0</v>
      </c>
      <c r="AL66" s="270">
        <f>P66/$H66*VLOOKUP(P$4,DM_TI_LE!$A$5:$B$30,2,FALSE)</f>
        <v>0</v>
      </c>
      <c r="AM66" s="270">
        <f>Q66/$H66*VLOOKUP(Q$4,DM_TI_LE!$A$5:$B$30,2,FALSE)</f>
        <v>0</v>
      </c>
      <c r="AN66" s="270">
        <f>R66/$H66*VLOOKUP(R$4,DM_TI_LE!$A$5:$B$30,2,FALSE)</f>
        <v>0</v>
      </c>
      <c r="AO66" s="270">
        <f>S66/$H66*VLOOKUP(S$4,DM_TI_LE!$A$5:$B$30,2,FALSE)</f>
        <v>0</v>
      </c>
      <c r="AP66" s="270">
        <f>T66/$H66*VLOOKUP(T$4,DM_TI_LE!$A$5:$B$30,2,FALSE)</f>
        <v>0</v>
      </c>
      <c r="AQ66" s="270">
        <f>U66/$H66*VLOOKUP(U$4,DM_TI_LE!$A$5:$B$30,2,FALSE)</f>
        <v>0</v>
      </c>
      <c r="AR66" s="270">
        <f>V66/$H66*VLOOKUP(V$4,DM_TI_LE!$A$5:$B$30,2,FALSE)</f>
        <v>0</v>
      </c>
      <c r="AS66" s="270">
        <f>W66/$H66*VLOOKUP(W$4,DM_TI_LE!$A$5:$B$30,2,FALSE)</f>
        <v>0</v>
      </c>
      <c r="AT66" s="270">
        <f>X66/$H66*VLOOKUP(X$4,DM_TI_LE!$A$5:$B$30,2,FALSE)</f>
        <v>0</v>
      </c>
      <c r="AU66" s="270">
        <f>Y66/$H66*VLOOKUP(Y$4,DM_TI_LE!$A$5:$B$30,2,FALSE)</f>
        <v>0</v>
      </c>
      <c r="AV66" s="270">
        <f>Z66/$H66*VLOOKUP(Z$4,DM_TI_LE!$A$5:$B$30,2,FALSE)</f>
        <v>0</v>
      </c>
      <c r="AW66" s="270">
        <f>AA66/$H66*VLOOKUP(AA$4,DM_TI_LE!$A$5:$B$30,2,FALSE)</f>
        <v>0</v>
      </c>
      <c r="AX66" s="270">
        <f>AB66/$H66*VLOOKUP(AB$4,DM_TI_LE!$A$5:$B$30,2,FALSE)</f>
        <v>0</v>
      </c>
      <c r="AY66" s="270">
        <f>AC66/$H66*VLOOKUP(AC$4,DM_TI_LE!$A$5:$B$30,2,FALSE)</f>
        <v>0</v>
      </c>
      <c r="AZ66" s="270">
        <f>AD66/$H66*VLOOKUP(AD$4,DM_TI_LE!$A$5:$B$30,2,FALSE)</f>
        <v>0</v>
      </c>
      <c r="BA66" s="284">
        <f>IF(CD66="HDHV",DM_TI_LE!$K$12*I66, SUM(AE66:AW66)*F66*E66*DM_HE_SO_LUONG_NS!$D$1*CE66)</f>
        <v>3990000.0000000005</v>
      </c>
      <c r="BB66" s="104"/>
      <c r="BC66" s="110">
        <f>VLOOKUP(B66,GD_LCD_HS_LNS!$B$4:$E$1000,4,FALSE)</f>
        <v>3972000</v>
      </c>
      <c r="BD66" s="104"/>
      <c r="BE66" s="104">
        <f>I66/26*$BC66*VLOOKUP(BE$4,DM_TI_LE!$A$5:$C$29,3,FALSE)</f>
        <v>0</v>
      </c>
      <c r="BF66" s="104">
        <f>J66/26*$BC66*VLOOKUP(BF$4,DM_TI_LE!$A$5:$C$29,3,FALSE)</f>
        <v>0</v>
      </c>
      <c r="BG66" s="104">
        <f>K66/26*$BC66*VLOOKUP(BG$4,DM_TI_LE!$A$5:$C$29,3,FALSE)</f>
        <v>0</v>
      </c>
      <c r="BH66" s="104">
        <f>L66/26*$BC66*VLOOKUP(BH$4,DM_TI_LE!$A$5:$C$29,3,FALSE)</f>
        <v>0</v>
      </c>
      <c r="BI66" s="104">
        <f>M66/26*$BC66*VLOOKUP(BI$4,DM_TI_LE!$A$5:$C$29,3,FALSE)</f>
        <v>0</v>
      </c>
      <c r="BJ66" s="104">
        <f>N66/26*$BC66*VLOOKUP(BJ$4,DM_TI_LE!$A$5:$C$29,3,FALSE)</f>
        <v>0</v>
      </c>
      <c r="BK66" s="104">
        <f>O66/26*$BC66*VLOOKUP(BK$4,DM_TI_LE!$A$5:$C$29,3,FALSE)</f>
        <v>0</v>
      </c>
      <c r="BL66" s="104">
        <f>P66/26*$BC66*VLOOKUP(BL$4,DM_TI_LE!$A$5:$C$29,3,FALSE)</f>
        <v>0</v>
      </c>
      <c r="BM66" s="104">
        <f>Q66/26*$BC66*VLOOKUP(BM$4,DM_TI_LE!$A$5:$C$29,3,FALSE)</f>
        <v>0</v>
      </c>
      <c r="BN66" s="104">
        <f>R66/26*$BC66*VLOOKUP(BN$4,DM_TI_LE!$A$5:$C$29,3,FALSE)</f>
        <v>0</v>
      </c>
      <c r="BO66" s="104">
        <f>S66/26*$BC66*VLOOKUP(BO$4,DM_TI_LE!$A$5:$C$29,3,FALSE)</f>
        <v>0</v>
      </c>
      <c r="BP66" s="104">
        <f>T66/26*$BC66*VLOOKUP(BP$4,DM_TI_LE!$A$5:$C$29,3,FALSE)</f>
        <v>0</v>
      </c>
      <c r="BQ66" s="104">
        <f>U66/26*$BC66*VLOOKUP(BQ$4,DM_TI_LE!$A$5:$C$29,3,FALSE)</f>
        <v>0</v>
      </c>
      <c r="BR66" s="104">
        <f>V66/26*$BC66*VLOOKUP(BR$4,DM_TI_LE!$A$5:$C$29,3,FALSE)</f>
        <v>0</v>
      </c>
      <c r="BS66" s="104">
        <f>W66/26*$BC66*VLOOKUP(BS$4,DM_TI_LE!$A$5:$C$29,3,FALSE)</f>
        <v>0</v>
      </c>
      <c r="BT66" s="104">
        <f>X66/26*$BC66*VLOOKUP(BT$4,DM_TI_LE!$A$5:$C$29,3,FALSE)</f>
        <v>0</v>
      </c>
      <c r="BU66" s="104">
        <f>Y66/26*$BC66*VLOOKUP(BU$4,DM_TI_LE!$A$5:$C$29,3,FALSE)</f>
        <v>0</v>
      </c>
      <c r="BV66" s="104">
        <f>Z66/26*$BC66*VLOOKUP(BV$4,DM_TI_LE!$A$5:$C$29,3,FALSE)</f>
        <v>0</v>
      </c>
      <c r="BW66" s="104">
        <f>AA66/26*$BC66*VLOOKUP(BW$4,DM_TI_LE!$A$5:$C$29,3,FALSE)</f>
        <v>0</v>
      </c>
      <c r="BX66" s="104">
        <f>AB66/26*$BC66*VLOOKUP(BX$4,DM_TI_LE!$A$5:$C$29,3,FALSE)</f>
        <v>0</v>
      </c>
      <c r="BY66" s="104">
        <f>AC66/26*$BC66*VLOOKUP(BY$4,DM_TI_LE!$A$5:$C$29,3,FALSE)</f>
        <v>0</v>
      </c>
      <c r="BZ66" s="104">
        <f>AD66/26*$BC66*VLOOKUP(BZ$4,DM_TI_LE!$A$5:$C$29,3,FALSE)</f>
        <v>0</v>
      </c>
      <c r="CA66" s="273">
        <f t="shared" si="0"/>
        <v>0</v>
      </c>
      <c r="CB66" s="104"/>
      <c r="CC66" s="274">
        <f t="shared" si="1"/>
        <v>3990000.0000000005</v>
      </c>
      <c r="CD66" s="138" t="str">
        <f>VLOOKUP(B66,GD_CHUNG!$B$5:$G$480,6,FALSE)</f>
        <v>HDTV</v>
      </c>
      <c r="CE66" s="275">
        <f>VLOOKUP(CD66,DM_TI_LE!$I$12:$J$16,2,FALSE)</f>
        <v>0.7</v>
      </c>
    </row>
    <row r="67" spans="1:83" ht="12.75" x14ac:dyDescent="0.2">
      <c r="A67" s="49">
        <v>63</v>
      </c>
      <c r="B67" s="50">
        <f>GD_CHUNG!B67</f>
        <v>201504</v>
      </c>
      <c r="C67" s="50" t="str">
        <f>GD_CHUNG!C67</f>
        <v>Lê Khánh Toàn</v>
      </c>
      <c r="D67" s="50" t="str">
        <f>GD_CHUNG!D67</f>
        <v>Nhân viên cân bằng trọng tải nhóm 2</v>
      </c>
      <c r="E67" s="268">
        <f>VLOOKUP(B67,GD_CHAM_CONG!$C$6:$BJ$997,60,FALSE)</f>
        <v>1</v>
      </c>
      <c r="F67" s="268">
        <f>VLOOKUP(B67,GD_LCD_HS_LNS!$B$4:$F$1000,5,FALSE)</f>
        <v>1.8</v>
      </c>
      <c r="G67" s="269"/>
      <c r="H67" s="269">
        <f>VLOOKUP(B67,GD_CHAM_CONG!$C$6:$BD$997,37,FALSE)</f>
        <v>27</v>
      </c>
      <c r="I67" s="104">
        <f>VLOOKUP($B67,GD_CHAM_CONG!$C$6:$BF$997,38,FALSE)</f>
        <v>19</v>
      </c>
      <c r="J67" s="104">
        <f>VLOOKUP($B67,GD_CHAM_CONG!$C$6:$BF$997,39,FALSE)</f>
        <v>0</v>
      </c>
      <c r="K67" s="104">
        <f>VLOOKUP($B67,GD_CHAM_CONG!$C$6:$BF$997,40,FALSE)</f>
        <v>0</v>
      </c>
      <c r="L67" s="104">
        <f>VLOOKUP($B67,GD_CHAM_CONG!$C$6:$BF$997,41,FALSE)</f>
        <v>0</v>
      </c>
      <c r="M67" s="104">
        <f>VLOOKUP($B67,GD_CHAM_CONG!$C$6:$BF$997,42,FALSE)</f>
        <v>0</v>
      </c>
      <c r="N67" s="104">
        <f>VLOOKUP($B67,GD_CHAM_CONG!$C$6:$BF$997,43,FALSE)</f>
        <v>0</v>
      </c>
      <c r="O67" s="104">
        <f>VLOOKUP($B67,GD_CHAM_CONG!$C$6:$BF$997,44,FALSE)</f>
        <v>0</v>
      </c>
      <c r="P67" s="104">
        <f>VLOOKUP($B67,GD_CHAM_CONG!$C$6:$BF$997,45,FALSE)</f>
        <v>0</v>
      </c>
      <c r="Q67" s="104">
        <f>VLOOKUP($B67,GD_CHAM_CONG!$C$6:$BF$997,46,FALSE)</f>
        <v>0</v>
      </c>
      <c r="R67" s="104">
        <f>VLOOKUP($B67,GD_CHAM_CONG!$C$6:$BF$997,47,FALSE)</f>
        <v>0</v>
      </c>
      <c r="S67" s="104">
        <f>VLOOKUP($B67,GD_CHAM_CONG!$C$6:$BF$997,48,FALSE)</f>
        <v>0</v>
      </c>
      <c r="T67" s="104">
        <f>VLOOKUP($B67,GD_CHAM_CONG!$C$6:$BF$997,49,FALSE)</f>
        <v>0</v>
      </c>
      <c r="U67" s="104">
        <f>VLOOKUP($B67,GD_CHAM_CONG!$C$6:$BF$997,50,FALSE)</f>
        <v>0</v>
      </c>
      <c r="V67" s="104">
        <f>VLOOKUP($B67,GD_CHAM_CONG!$C$6:$BF$997,51,FALSE)</f>
        <v>0</v>
      </c>
      <c r="W67" s="104">
        <f>VLOOKUP($B67,GD_CHAM_CONG!$C$6:$BF$997,52,FALSE)</f>
        <v>0</v>
      </c>
      <c r="X67" s="104">
        <f>VLOOKUP($B67,GD_CHAM_CONG!$C$6:$BF$997,53,FALSE)</f>
        <v>0</v>
      </c>
      <c r="Y67" s="104">
        <f>VLOOKUP($B67,GD_CHAM_CONG!$C$6:$BF$997,54,FALSE)</f>
        <v>0</v>
      </c>
      <c r="Z67" s="104">
        <f>VLOOKUP($B67,GD_CHAM_CONG!$C$6:$BF$997,55,FALSE)</f>
        <v>0</v>
      </c>
      <c r="AA67" s="104">
        <f>VLOOKUP($B67,GD_CHAM_CONG!$C$6:$BF$997,56,FALSE)</f>
        <v>0</v>
      </c>
      <c r="AB67" s="104">
        <f>VLOOKUP($B67,GD_CHAM_CONG!$C$6:$BI$997,57,FALSE)</f>
        <v>0</v>
      </c>
      <c r="AC67" s="104">
        <f>VLOOKUP($B67,GD_CHAM_CONG!$C$6:$BI$997,58,FALSE)</f>
        <v>0</v>
      </c>
      <c r="AD67" s="104">
        <f>VLOOKUP($B67,GD_CHAM_CONG!$C$6:$BI$997,59,FALSE)</f>
        <v>0</v>
      </c>
      <c r="AE67" s="270">
        <f>I67/$H67*VLOOKUP(I$4,DM_TI_LE!$A$5:$B$30,2,FALSE)</f>
        <v>0.70370370370370372</v>
      </c>
      <c r="AF67" s="270">
        <f>J67/$H67*VLOOKUP(J$4,DM_TI_LE!$A$5:$B$30,2,FALSE)</f>
        <v>0</v>
      </c>
      <c r="AG67" s="270">
        <f>K67/$H67*VLOOKUP(K$4,DM_TI_LE!$A$5:$B$30,2,FALSE)</f>
        <v>0</v>
      </c>
      <c r="AH67" s="270">
        <f>L67/$H67*VLOOKUP(L$4,DM_TI_LE!$A$5:$B$30,2,FALSE)</f>
        <v>0</v>
      </c>
      <c r="AI67" s="270">
        <f>M67/$H67*VLOOKUP(M$4,DM_TI_LE!$A$5:$B$30,2,FALSE)</f>
        <v>0</v>
      </c>
      <c r="AJ67" s="270">
        <f>N67/$H67*VLOOKUP(N$4,DM_TI_LE!$A$5:$B$30,2,FALSE)</f>
        <v>0</v>
      </c>
      <c r="AK67" s="270">
        <f>O67/$H67*VLOOKUP(O$4,DM_TI_LE!$A$5:$B$30,2,FALSE)</f>
        <v>0</v>
      </c>
      <c r="AL67" s="270">
        <f>P67/$H67*VLOOKUP(P$4,DM_TI_LE!$A$5:$B$30,2,FALSE)</f>
        <v>0</v>
      </c>
      <c r="AM67" s="270">
        <f>Q67/$H67*VLOOKUP(Q$4,DM_TI_LE!$A$5:$B$30,2,FALSE)</f>
        <v>0</v>
      </c>
      <c r="AN67" s="270">
        <f>R67/$H67*VLOOKUP(R$4,DM_TI_LE!$A$5:$B$30,2,FALSE)</f>
        <v>0</v>
      </c>
      <c r="AO67" s="270">
        <f>S67/$H67*VLOOKUP(S$4,DM_TI_LE!$A$5:$B$30,2,FALSE)</f>
        <v>0</v>
      </c>
      <c r="AP67" s="270">
        <f>T67/$H67*VLOOKUP(T$4,DM_TI_LE!$A$5:$B$30,2,FALSE)</f>
        <v>0</v>
      </c>
      <c r="AQ67" s="270">
        <f>U67/$H67*VLOOKUP(U$4,DM_TI_LE!$A$5:$B$30,2,FALSE)</f>
        <v>0</v>
      </c>
      <c r="AR67" s="270">
        <f>V67/$H67*VLOOKUP(V$4,DM_TI_LE!$A$5:$B$30,2,FALSE)</f>
        <v>0</v>
      </c>
      <c r="AS67" s="270">
        <f>W67/$H67*VLOOKUP(W$4,DM_TI_LE!$A$5:$B$30,2,FALSE)</f>
        <v>0</v>
      </c>
      <c r="AT67" s="270">
        <f>X67/$H67*VLOOKUP(X$4,DM_TI_LE!$A$5:$B$30,2,FALSE)</f>
        <v>0</v>
      </c>
      <c r="AU67" s="270">
        <f>Y67/$H67*VLOOKUP(Y$4,DM_TI_LE!$A$5:$B$30,2,FALSE)</f>
        <v>0</v>
      </c>
      <c r="AV67" s="270">
        <f>Z67/$H67*VLOOKUP(Z$4,DM_TI_LE!$A$5:$B$30,2,FALSE)</f>
        <v>0</v>
      </c>
      <c r="AW67" s="270">
        <f>AA67/$H67*VLOOKUP(AA$4,DM_TI_LE!$A$5:$B$30,2,FALSE)</f>
        <v>0</v>
      </c>
      <c r="AX67" s="270">
        <f>AB67/$H67*VLOOKUP(AB$4,DM_TI_LE!$A$5:$B$30,2,FALSE)</f>
        <v>0</v>
      </c>
      <c r="AY67" s="270">
        <f>AC67/$H67*VLOOKUP(AC$4,DM_TI_LE!$A$5:$B$30,2,FALSE)</f>
        <v>0</v>
      </c>
      <c r="AZ67" s="270">
        <f>AD67/$H67*VLOOKUP(AD$4,DM_TI_LE!$A$5:$B$30,2,FALSE)</f>
        <v>0</v>
      </c>
      <c r="BA67" s="284">
        <f>IF(CD67="HDHV",DM_TI_LE!$K$12*I67, SUM(AE67:AW67)*F67*E67*DM_HE_SO_LUONG_NS!$D$1*CE67)</f>
        <v>3990000.0000000005</v>
      </c>
      <c r="BB67" s="104"/>
      <c r="BC67" s="110">
        <f>VLOOKUP(B67,GD_LCD_HS_LNS!$B$4:$E$1000,4,FALSE)</f>
        <v>3972000</v>
      </c>
      <c r="BD67" s="104"/>
      <c r="BE67" s="104">
        <f>I67/26*$BC67*VLOOKUP(BE$4,DM_TI_LE!$A$5:$C$29,3,FALSE)</f>
        <v>0</v>
      </c>
      <c r="BF67" s="104">
        <f>J67/26*$BC67*VLOOKUP(BF$4,DM_TI_LE!$A$5:$C$29,3,FALSE)</f>
        <v>0</v>
      </c>
      <c r="BG67" s="104">
        <f>K67/26*$BC67*VLOOKUP(BG$4,DM_TI_LE!$A$5:$C$29,3,FALSE)</f>
        <v>0</v>
      </c>
      <c r="BH67" s="104">
        <f>L67/26*$BC67*VLOOKUP(BH$4,DM_TI_LE!$A$5:$C$29,3,FALSE)</f>
        <v>0</v>
      </c>
      <c r="BI67" s="104">
        <f>M67/26*$BC67*VLOOKUP(BI$4,DM_TI_LE!$A$5:$C$29,3,FALSE)</f>
        <v>0</v>
      </c>
      <c r="BJ67" s="104">
        <f>N67/26*$BC67*VLOOKUP(BJ$4,DM_TI_LE!$A$5:$C$29,3,FALSE)</f>
        <v>0</v>
      </c>
      <c r="BK67" s="104">
        <f>O67/26*$BC67*VLOOKUP(BK$4,DM_TI_LE!$A$5:$C$29,3,FALSE)</f>
        <v>0</v>
      </c>
      <c r="BL67" s="104">
        <f>P67/26*$BC67*VLOOKUP(BL$4,DM_TI_LE!$A$5:$C$29,3,FALSE)</f>
        <v>0</v>
      </c>
      <c r="BM67" s="104">
        <f>Q67/26*$BC67*VLOOKUP(BM$4,DM_TI_LE!$A$5:$C$29,3,FALSE)</f>
        <v>0</v>
      </c>
      <c r="BN67" s="104">
        <f>R67/26*$BC67*VLOOKUP(BN$4,DM_TI_LE!$A$5:$C$29,3,FALSE)</f>
        <v>0</v>
      </c>
      <c r="BO67" s="104">
        <f>S67/26*$BC67*VLOOKUP(BO$4,DM_TI_LE!$A$5:$C$29,3,FALSE)</f>
        <v>0</v>
      </c>
      <c r="BP67" s="104">
        <f>T67/26*$BC67*VLOOKUP(BP$4,DM_TI_LE!$A$5:$C$29,3,FALSE)</f>
        <v>0</v>
      </c>
      <c r="BQ67" s="104">
        <f>U67/26*$BC67*VLOOKUP(BQ$4,DM_TI_LE!$A$5:$C$29,3,FALSE)</f>
        <v>0</v>
      </c>
      <c r="BR67" s="104">
        <f>V67/26*$BC67*VLOOKUP(BR$4,DM_TI_LE!$A$5:$C$29,3,FALSE)</f>
        <v>0</v>
      </c>
      <c r="BS67" s="104">
        <f>W67/26*$BC67*VLOOKUP(BS$4,DM_TI_LE!$A$5:$C$29,3,FALSE)</f>
        <v>0</v>
      </c>
      <c r="BT67" s="104">
        <f>X67/26*$BC67*VLOOKUP(BT$4,DM_TI_LE!$A$5:$C$29,3,FALSE)</f>
        <v>0</v>
      </c>
      <c r="BU67" s="104">
        <f>Y67/26*$BC67*VLOOKUP(BU$4,DM_TI_LE!$A$5:$C$29,3,FALSE)</f>
        <v>0</v>
      </c>
      <c r="BV67" s="104">
        <f>Z67/26*$BC67*VLOOKUP(BV$4,DM_TI_LE!$A$5:$C$29,3,FALSE)</f>
        <v>0</v>
      </c>
      <c r="BW67" s="104">
        <f>AA67/26*$BC67*VLOOKUP(BW$4,DM_TI_LE!$A$5:$C$29,3,FALSE)</f>
        <v>0</v>
      </c>
      <c r="BX67" s="104">
        <f>AB67/26*$BC67*VLOOKUP(BX$4,DM_TI_LE!$A$5:$C$29,3,FALSE)</f>
        <v>0</v>
      </c>
      <c r="BY67" s="104">
        <f>AC67/26*$BC67*VLOOKUP(BY$4,DM_TI_LE!$A$5:$C$29,3,FALSE)</f>
        <v>0</v>
      </c>
      <c r="BZ67" s="104">
        <f>AD67/26*$BC67*VLOOKUP(BZ$4,DM_TI_LE!$A$5:$C$29,3,FALSE)</f>
        <v>0</v>
      </c>
      <c r="CA67" s="273">
        <f t="shared" si="0"/>
        <v>0</v>
      </c>
      <c r="CB67" s="104"/>
      <c r="CC67" s="274">
        <f t="shared" si="1"/>
        <v>3990000.0000000005</v>
      </c>
      <c r="CD67" s="138" t="str">
        <f>VLOOKUP(B67,GD_CHUNG!$B$5:$G$480,6,FALSE)</f>
        <v>HDTV</v>
      </c>
      <c r="CE67" s="275">
        <f>VLOOKUP(CD67,DM_TI_LE!$I$12:$J$16,2,FALSE)</f>
        <v>0.7</v>
      </c>
    </row>
    <row r="68" spans="1:83" ht="12.75" x14ac:dyDescent="0.2">
      <c r="A68" s="49">
        <v>64</v>
      </c>
      <c r="B68" s="50">
        <f>GD_CHUNG!B68</f>
        <v>10642</v>
      </c>
      <c r="C68" s="50" t="str">
        <f>GD_CHUNG!C68</f>
        <v>Lương Văn Thăng</v>
      </c>
      <c r="D68" s="50" t="str">
        <f>GD_CHUNG!D68</f>
        <v>Trưởng phòng</v>
      </c>
      <c r="E68" s="268">
        <f>VLOOKUP(B68,GD_CHAM_CONG!$C$6:$BJ$997,60,FALSE)</f>
        <v>1</v>
      </c>
      <c r="F68" s="268">
        <f>VLOOKUP(B68,GD_LCD_HS_LNS!$B$4:$F$1000,5,FALSE)</f>
        <v>6.33</v>
      </c>
      <c r="G68" s="269"/>
      <c r="H68" s="269">
        <f>VLOOKUP(B68,GD_CHAM_CONG!$C$6:$BD$997,37,FALSE)</f>
        <v>23</v>
      </c>
      <c r="I68" s="104">
        <f>VLOOKUP($B68,GD_CHAM_CONG!$C$6:$BF$997,38,FALSE)</f>
        <v>23</v>
      </c>
      <c r="J68" s="104">
        <f>VLOOKUP($B68,GD_CHAM_CONG!$C$6:$BF$997,39,FALSE)</f>
        <v>0</v>
      </c>
      <c r="K68" s="104">
        <f>VLOOKUP($B68,GD_CHAM_CONG!$C$6:$BF$997,40,FALSE)</f>
        <v>0</v>
      </c>
      <c r="L68" s="104">
        <f>VLOOKUP($B68,GD_CHAM_CONG!$C$6:$BF$997,41,FALSE)</f>
        <v>0</v>
      </c>
      <c r="M68" s="104">
        <f>VLOOKUP($B68,GD_CHAM_CONG!$C$6:$BF$997,42,FALSE)</f>
        <v>0</v>
      </c>
      <c r="N68" s="104">
        <f>VLOOKUP($B68,GD_CHAM_CONG!$C$6:$BF$997,43,FALSE)</f>
        <v>0</v>
      </c>
      <c r="O68" s="104">
        <f>VLOOKUP($B68,GD_CHAM_CONG!$C$6:$BF$997,44,FALSE)</f>
        <v>0</v>
      </c>
      <c r="P68" s="104">
        <f>VLOOKUP($B68,GD_CHAM_CONG!$C$6:$BF$997,45,FALSE)</f>
        <v>0</v>
      </c>
      <c r="Q68" s="104">
        <f>VLOOKUP($B68,GD_CHAM_CONG!$C$6:$BF$997,46,FALSE)</f>
        <v>0</v>
      </c>
      <c r="R68" s="104">
        <f>VLOOKUP($B68,GD_CHAM_CONG!$C$6:$BF$997,47,FALSE)</f>
        <v>0</v>
      </c>
      <c r="S68" s="104">
        <f>VLOOKUP($B68,GD_CHAM_CONG!$C$6:$BF$997,48,FALSE)</f>
        <v>0</v>
      </c>
      <c r="T68" s="104">
        <f>VLOOKUP($B68,GD_CHAM_CONG!$C$6:$BF$997,49,FALSE)</f>
        <v>0</v>
      </c>
      <c r="U68" s="104">
        <f>VLOOKUP($B68,GD_CHAM_CONG!$C$6:$BF$997,50,FALSE)</f>
        <v>0</v>
      </c>
      <c r="V68" s="104">
        <f>VLOOKUP($B68,GD_CHAM_CONG!$C$6:$BF$997,51,FALSE)</f>
        <v>0</v>
      </c>
      <c r="W68" s="104">
        <f>VLOOKUP($B68,GD_CHAM_CONG!$C$6:$BF$997,52,FALSE)</f>
        <v>0</v>
      </c>
      <c r="X68" s="104">
        <f>VLOOKUP($B68,GD_CHAM_CONG!$C$6:$BF$997,53,FALSE)</f>
        <v>0</v>
      </c>
      <c r="Y68" s="104">
        <f>VLOOKUP($B68,GD_CHAM_CONG!$C$6:$BF$997,54,FALSE)</f>
        <v>0</v>
      </c>
      <c r="Z68" s="104">
        <f>VLOOKUP($B68,GD_CHAM_CONG!$C$6:$BF$997,55,FALSE)</f>
        <v>0</v>
      </c>
      <c r="AA68" s="104">
        <f>VLOOKUP($B68,GD_CHAM_CONG!$C$6:$BF$997,56,FALSE)</f>
        <v>0</v>
      </c>
      <c r="AB68" s="104">
        <f>VLOOKUP($B68,GD_CHAM_CONG!$C$6:$BI$997,57,FALSE)</f>
        <v>0</v>
      </c>
      <c r="AC68" s="104">
        <f>VLOOKUP($B68,GD_CHAM_CONG!$C$6:$BI$997,58,FALSE)</f>
        <v>0</v>
      </c>
      <c r="AD68" s="104">
        <f>VLOOKUP($B68,GD_CHAM_CONG!$C$6:$BI$997,59,FALSE)</f>
        <v>0</v>
      </c>
      <c r="AE68" s="270">
        <f>I68/$H68*VLOOKUP(I$4,DM_TI_LE!$A$5:$B$30,2,FALSE)</f>
        <v>1</v>
      </c>
      <c r="AF68" s="270">
        <f>J68/$H68*VLOOKUP(J$4,DM_TI_LE!$A$5:$B$30,2,FALSE)</f>
        <v>0</v>
      </c>
      <c r="AG68" s="270">
        <f>K68/$H68*VLOOKUP(K$4,DM_TI_LE!$A$5:$B$30,2,FALSE)</f>
        <v>0</v>
      </c>
      <c r="AH68" s="270">
        <f>L68/$H68*VLOOKUP(L$4,DM_TI_LE!$A$5:$B$30,2,FALSE)</f>
        <v>0</v>
      </c>
      <c r="AI68" s="270">
        <f>M68/$H68*VLOOKUP(M$4,DM_TI_LE!$A$5:$B$30,2,FALSE)</f>
        <v>0</v>
      </c>
      <c r="AJ68" s="270">
        <f>N68/$H68*VLOOKUP(N$4,DM_TI_LE!$A$5:$B$30,2,FALSE)</f>
        <v>0</v>
      </c>
      <c r="AK68" s="270">
        <f>O68/$H68*VLOOKUP(O$4,DM_TI_LE!$A$5:$B$30,2,FALSE)</f>
        <v>0</v>
      </c>
      <c r="AL68" s="270">
        <f>P68/$H68*VLOOKUP(P$4,DM_TI_LE!$A$5:$B$30,2,FALSE)</f>
        <v>0</v>
      </c>
      <c r="AM68" s="270">
        <f>Q68/$H68*VLOOKUP(Q$4,DM_TI_LE!$A$5:$B$30,2,FALSE)</f>
        <v>0</v>
      </c>
      <c r="AN68" s="270">
        <f>R68/$H68*VLOOKUP(R$4,DM_TI_LE!$A$5:$B$30,2,FALSE)</f>
        <v>0</v>
      </c>
      <c r="AO68" s="270">
        <f>S68/$H68*VLOOKUP(S$4,DM_TI_LE!$A$5:$B$30,2,FALSE)</f>
        <v>0</v>
      </c>
      <c r="AP68" s="270">
        <f>T68/$H68*VLOOKUP(T$4,DM_TI_LE!$A$5:$B$30,2,FALSE)</f>
        <v>0</v>
      </c>
      <c r="AQ68" s="270">
        <f>U68/$H68*VLOOKUP(U$4,DM_TI_LE!$A$5:$B$30,2,FALSE)</f>
        <v>0</v>
      </c>
      <c r="AR68" s="270">
        <f>V68/$H68*VLOOKUP(V$4,DM_TI_LE!$A$5:$B$30,2,FALSE)</f>
        <v>0</v>
      </c>
      <c r="AS68" s="270">
        <f>W68/$H68*VLOOKUP(W$4,DM_TI_LE!$A$5:$B$30,2,FALSE)</f>
        <v>0</v>
      </c>
      <c r="AT68" s="270">
        <f>X68/$H68*VLOOKUP(X$4,DM_TI_LE!$A$5:$B$30,2,FALSE)</f>
        <v>0</v>
      </c>
      <c r="AU68" s="270">
        <f>Y68/$H68*VLOOKUP(Y$4,DM_TI_LE!$A$5:$B$30,2,FALSE)</f>
        <v>0</v>
      </c>
      <c r="AV68" s="270">
        <f>Z68/$H68*VLOOKUP(Z$4,DM_TI_LE!$A$5:$B$30,2,FALSE)</f>
        <v>0</v>
      </c>
      <c r="AW68" s="270">
        <f>AA68/$H68*VLOOKUP(AA$4,DM_TI_LE!$A$5:$B$30,2,FALSE)</f>
        <v>0</v>
      </c>
      <c r="AX68" s="270">
        <f>AB68/$H68*VLOOKUP(AB$4,DM_TI_LE!$A$5:$B$30,2,FALSE)</f>
        <v>0</v>
      </c>
      <c r="AY68" s="270">
        <f>AC68/$H68*VLOOKUP(AC$4,DM_TI_LE!$A$5:$B$30,2,FALSE)</f>
        <v>0</v>
      </c>
      <c r="AZ68" s="270">
        <f>AD68/$H68*VLOOKUP(AD$4,DM_TI_LE!$A$5:$B$30,2,FALSE)</f>
        <v>0</v>
      </c>
      <c r="BA68" s="284">
        <f>IF(CD68="HDHV",DM_TI_LE!$K$12*I68, SUM(AE68:AW68)*F68*E68*DM_HE_SO_LUONG_NS!$D$1*CE68)</f>
        <v>28485000</v>
      </c>
      <c r="BB68" s="104"/>
      <c r="BC68" s="110">
        <f>VLOOKUP(B68,GD_LCD_HS_LNS!$B$4:$E$1000,4,FALSE)</f>
        <v>5503000</v>
      </c>
      <c r="BD68" s="104"/>
      <c r="BE68" s="104">
        <f>I68/26*$BC68*VLOOKUP(BE$4,DM_TI_LE!$A$5:$C$29,3,FALSE)</f>
        <v>0</v>
      </c>
      <c r="BF68" s="104">
        <f>J68/26*$BC68*VLOOKUP(BF$4,DM_TI_LE!$A$5:$C$29,3,FALSE)</f>
        <v>0</v>
      </c>
      <c r="BG68" s="104">
        <f>K68/26*$BC68*VLOOKUP(BG$4,DM_TI_LE!$A$5:$C$29,3,FALSE)</f>
        <v>0</v>
      </c>
      <c r="BH68" s="104">
        <f>L68/26*$BC68*VLOOKUP(BH$4,DM_TI_LE!$A$5:$C$29,3,FALSE)</f>
        <v>0</v>
      </c>
      <c r="BI68" s="104">
        <f>M68/26*$BC68*VLOOKUP(BI$4,DM_TI_LE!$A$5:$C$29,3,FALSE)</f>
        <v>0</v>
      </c>
      <c r="BJ68" s="104">
        <f>N68/26*$BC68*VLOOKUP(BJ$4,DM_TI_LE!$A$5:$C$29,3,FALSE)</f>
        <v>0</v>
      </c>
      <c r="BK68" s="104">
        <f>O68/26*$BC68*VLOOKUP(BK$4,DM_TI_LE!$A$5:$C$29,3,FALSE)</f>
        <v>0</v>
      </c>
      <c r="BL68" s="104">
        <f>P68/26*$BC68*VLOOKUP(BL$4,DM_TI_LE!$A$5:$C$29,3,FALSE)</f>
        <v>0</v>
      </c>
      <c r="BM68" s="104">
        <f>Q68/26*$BC68*VLOOKUP(BM$4,DM_TI_LE!$A$5:$C$29,3,FALSE)</f>
        <v>0</v>
      </c>
      <c r="BN68" s="104">
        <f>R68/26*$BC68*VLOOKUP(BN$4,DM_TI_LE!$A$5:$C$29,3,FALSE)</f>
        <v>0</v>
      </c>
      <c r="BO68" s="104">
        <f>S68/26*$BC68*VLOOKUP(BO$4,DM_TI_LE!$A$5:$C$29,3,FALSE)</f>
        <v>0</v>
      </c>
      <c r="BP68" s="104">
        <f>T68/26*$BC68*VLOOKUP(BP$4,DM_TI_LE!$A$5:$C$29,3,FALSE)</f>
        <v>0</v>
      </c>
      <c r="BQ68" s="104">
        <f>U68/26*$BC68*VLOOKUP(BQ$4,DM_TI_LE!$A$5:$C$29,3,FALSE)</f>
        <v>0</v>
      </c>
      <c r="BR68" s="104">
        <f>V68/26*$BC68*VLOOKUP(BR$4,DM_TI_LE!$A$5:$C$29,3,FALSE)</f>
        <v>0</v>
      </c>
      <c r="BS68" s="104">
        <f>W68/26*$BC68*VLOOKUP(BS$4,DM_TI_LE!$A$5:$C$29,3,FALSE)</f>
        <v>0</v>
      </c>
      <c r="BT68" s="104">
        <f>X68/26*$BC68*VLOOKUP(BT$4,DM_TI_LE!$A$5:$C$29,3,FALSE)</f>
        <v>0</v>
      </c>
      <c r="BU68" s="104">
        <f>Y68/26*$BC68*VLOOKUP(BU$4,DM_TI_LE!$A$5:$C$29,3,FALSE)</f>
        <v>0</v>
      </c>
      <c r="BV68" s="104">
        <f>Z68/26*$BC68*VLOOKUP(BV$4,DM_TI_LE!$A$5:$C$29,3,FALSE)</f>
        <v>0</v>
      </c>
      <c r="BW68" s="104">
        <f>AA68/26*$BC68*VLOOKUP(BW$4,DM_TI_LE!$A$5:$C$29,3,FALSE)</f>
        <v>0</v>
      </c>
      <c r="BX68" s="104">
        <f>AB68/26*$BC68*VLOOKUP(BX$4,DM_TI_LE!$A$5:$C$29,3,FALSE)</f>
        <v>0</v>
      </c>
      <c r="BY68" s="104">
        <f>AC68/26*$BC68*VLOOKUP(BY$4,DM_TI_LE!$A$5:$C$29,3,FALSE)</f>
        <v>0</v>
      </c>
      <c r="BZ68" s="104">
        <f>AD68/26*$BC68*VLOOKUP(BZ$4,DM_TI_LE!$A$5:$C$29,3,FALSE)</f>
        <v>0</v>
      </c>
      <c r="CA68" s="273">
        <f t="shared" si="0"/>
        <v>0</v>
      </c>
      <c r="CB68" s="104"/>
      <c r="CC68" s="274">
        <f t="shared" si="1"/>
        <v>28485000</v>
      </c>
      <c r="CD68" s="138" t="str">
        <f>VLOOKUP(B68,GD_CHUNG!$B$5:$G$480,6,FALSE)</f>
        <v>HD3N</v>
      </c>
      <c r="CE68" s="275">
        <f>VLOOKUP(CD68,DM_TI_LE!$I$12:$J$16,2,FALSE)</f>
        <v>1</v>
      </c>
    </row>
    <row r="69" spans="1:83" ht="12.75" x14ac:dyDescent="0.2">
      <c r="A69" s="49">
        <v>65</v>
      </c>
      <c r="B69" s="50">
        <f>GD_CHUNG!B69</f>
        <v>10559</v>
      </c>
      <c r="C69" s="50" t="str">
        <f>GD_CHUNG!C69</f>
        <v>Nguyễn Tiến Hiệp</v>
      </c>
      <c r="D69" s="50" t="str">
        <f>GD_CHUNG!D69</f>
        <v>NV Kế hoạch</v>
      </c>
      <c r="E69" s="268">
        <f>VLOOKUP(B69,GD_CHAM_CONG!$C$6:$BJ$997,60,FALSE)</f>
        <v>1</v>
      </c>
      <c r="F69" s="268">
        <f>VLOOKUP(B69,GD_LCD_HS_LNS!$B$4:$F$1000,5,FALSE)</f>
        <v>2.76</v>
      </c>
      <c r="G69" s="269"/>
      <c r="H69" s="269">
        <f>VLOOKUP(B69,GD_CHAM_CONG!$C$6:$BD$997,37,FALSE)</f>
        <v>23</v>
      </c>
      <c r="I69" s="104">
        <f>VLOOKUP($B69,GD_CHAM_CONG!$C$6:$BF$997,38,FALSE)</f>
        <v>23</v>
      </c>
      <c r="J69" s="104">
        <f>VLOOKUP($B69,GD_CHAM_CONG!$C$6:$BF$997,39,FALSE)</f>
        <v>0</v>
      </c>
      <c r="K69" s="104">
        <f>VLOOKUP($B69,GD_CHAM_CONG!$C$6:$BF$997,40,FALSE)</f>
        <v>0</v>
      </c>
      <c r="L69" s="104">
        <f>VLOOKUP($B69,GD_CHAM_CONG!$C$6:$BF$997,41,FALSE)</f>
        <v>0</v>
      </c>
      <c r="M69" s="104">
        <f>VLOOKUP($B69,GD_CHAM_CONG!$C$6:$BF$997,42,FALSE)</f>
        <v>0</v>
      </c>
      <c r="N69" s="104">
        <f>VLOOKUP($B69,GD_CHAM_CONG!$C$6:$BF$997,43,FALSE)</f>
        <v>0</v>
      </c>
      <c r="O69" s="104">
        <f>VLOOKUP($B69,GD_CHAM_CONG!$C$6:$BF$997,44,FALSE)</f>
        <v>0</v>
      </c>
      <c r="P69" s="104">
        <f>VLOOKUP($B69,GD_CHAM_CONG!$C$6:$BF$997,45,FALSE)</f>
        <v>0</v>
      </c>
      <c r="Q69" s="104">
        <f>VLOOKUP($B69,GD_CHAM_CONG!$C$6:$BF$997,46,FALSE)</f>
        <v>0</v>
      </c>
      <c r="R69" s="104">
        <f>VLOOKUP($B69,GD_CHAM_CONG!$C$6:$BF$997,47,FALSE)</f>
        <v>0</v>
      </c>
      <c r="S69" s="104">
        <f>VLOOKUP($B69,GD_CHAM_CONG!$C$6:$BF$997,48,FALSE)</f>
        <v>0</v>
      </c>
      <c r="T69" s="104">
        <f>VLOOKUP($B69,GD_CHAM_CONG!$C$6:$BF$997,49,FALSE)</f>
        <v>0</v>
      </c>
      <c r="U69" s="104">
        <f>VLOOKUP($B69,GD_CHAM_CONG!$C$6:$BF$997,50,FALSE)</f>
        <v>0</v>
      </c>
      <c r="V69" s="104">
        <f>VLOOKUP($B69,GD_CHAM_CONG!$C$6:$BF$997,51,FALSE)</f>
        <v>0</v>
      </c>
      <c r="W69" s="104">
        <f>VLOOKUP($B69,GD_CHAM_CONG!$C$6:$BF$997,52,FALSE)</f>
        <v>0</v>
      </c>
      <c r="X69" s="104">
        <f>VLOOKUP($B69,GD_CHAM_CONG!$C$6:$BF$997,53,FALSE)</f>
        <v>0</v>
      </c>
      <c r="Y69" s="104">
        <f>VLOOKUP($B69,GD_CHAM_CONG!$C$6:$BF$997,54,FALSE)</f>
        <v>0</v>
      </c>
      <c r="Z69" s="104">
        <f>VLOOKUP($B69,GD_CHAM_CONG!$C$6:$BF$997,55,FALSE)</f>
        <v>0</v>
      </c>
      <c r="AA69" s="104">
        <f>VLOOKUP($B69,GD_CHAM_CONG!$C$6:$BF$997,56,FALSE)</f>
        <v>0</v>
      </c>
      <c r="AB69" s="104">
        <f>VLOOKUP($B69,GD_CHAM_CONG!$C$6:$BI$997,57,FALSE)</f>
        <v>0</v>
      </c>
      <c r="AC69" s="104">
        <f>VLOOKUP($B69,GD_CHAM_CONG!$C$6:$BI$997,58,FALSE)</f>
        <v>0</v>
      </c>
      <c r="AD69" s="104">
        <f>VLOOKUP($B69,GD_CHAM_CONG!$C$6:$BI$997,59,FALSE)</f>
        <v>0</v>
      </c>
      <c r="AE69" s="270">
        <f>I69/$H69*VLOOKUP(I$4,DM_TI_LE!$A$5:$B$30,2,FALSE)</f>
        <v>1</v>
      </c>
      <c r="AF69" s="270">
        <f>J69/$H69*VLOOKUP(J$4,DM_TI_LE!$A$5:$B$30,2,FALSE)</f>
        <v>0</v>
      </c>
      <c r="AG69" s="270">
        <f>K69/$H69*VLOOKUP(K$4,DM_TI_LE!$A$5:$B$30,2,FALSE)</f>
        <v>0</v>
      </c>
      <c r="AH69" s="270">
        <f>L69/$H69*VLOOKUP(L$4,DM_TI_LE!$A$5:$B$30,2,FALSE)</f>
        <v>0</v>
      </c>
      <c r="AI69" s="270">
        <f>M69/$H69*VLOOKUP(M$4,DM_TI_LE!$A$5:$B$30,2,FALSE)</f>
        <v>0</v>
      </c>
      <c r="AJ69" s="270">
        <f>N69/$H69*VLOOKUP(N$4,DM_TI_LE!$A$5:$B$30,2,FALSE)</f>
        <v>0</v>
      </c>
      <c r="AK69" s="270">
        <f>O69/$H69*VLOOKUP(O$4,DM_TI_LE!$A$5:$B$30,2,FALSE)</f>
        <v>0</v>
      </c>
      <c r="AL69" s="270">
        <f>P69/$H69*VLOOKUP(P$4,DM_TI_LE!$A$5:$B$30,2,FALSE)</f>
        <v>0</v>
      </c>
      <c r="AM69" s="270">
        <f>Q69/$H69*VLOOKUP(Q$4,DM_TI_LE!$A$5:$B$30,2,FALSE)</f>
        <v>0</v>
      </c>
      <c r="AN69" s="270">
        <f>R69/$H69*VLOOKUP(R$4,DM_TI_LE!$A$5:$B$30,2,FALSE)</f>
        <v>0</v>
      </c>
      <c r="AO69" s="270">
        <f>S69/$H69*VLOOKUP(S$4,DM_TI_LE!$A$5:$B$30,2,FALSE)</f>
        <v>0</v>
      </c>
      <c r="AP69" s="270">
        <f>T69/$H69*VLOOKUP(T$4,DM_TI_LE!$A$5:$B$30,2,FALSE)</f>
        <v>0</v>
      </c>
      <c r="AQ69" s="270">
        <f>U69/$H69*VLOOKUP(U$4,DM_TI_LE!$A$5:$B$30,2,FALSE)</f>
        <v>0</v>
      </c>
      <c r="AR69" s="270">
        <f>V69/$H69*VLOOKUP(V$4,DM_TI_LE!$A$5:$B$30,2,FALSE)</f>
        <v>0</v>
      </c>
      <c r="AS69" s="270">
        <f>W69/$H69*VLOOKUP(W$4,DM_TI_LE!$A$5:$B$30,2,FALSE)</f>
        <v>0</v>
      </c>
      <c r="AT69" s="270">
        <f>X69/$H69*VLOOKUP(X$4,DM_TI_LE!$A$5:$B$30,2,FALSE)</f>
        <v>0</v>
      </c>
      <c r="AU69" s="270">
        <f>Y69/$H69*VLOOKUP(Y$4,DM_TI_LE!$A$5:$B$30,2,FALSE)</f>
        <v>0</v>
      </c>
      <c r="AV69" s="270">
        <f>Z69/$H69*VLOOKUP(Z$4,DM_TI_LE!$A$5:$B$30,2,FALSE)</f>
        <v>0</v>
      </c>
      <c r="AW69" s="270">
        <f>AA69/$H69*VLOOKUP(AA$4,DM_TI_LE!$A$5:$B$30,2,FALSE)</f>
        <v>0</v>
      </c>
      <c r="AX69" s="270">
        <f>AB69/$H69*VLOOKUP(AB$4,DM_TI_LE!$A$5:$B$30,2,FALSE)</f>
        <v>0</v>
      </c>
      <c r="AY69" s="270">
        <f>AC69/$H69*VLOOKUP(AC$4,DM_TI_LE!$A$5:$B$30,2,FALSE)</f>
        <v>0</v>
      </c>
      <c r="AZ69" s="270">
        <f>AD69/$H69*VLOOKUP(AD$4,DM_TI_LE!$A$5:$B$30,2,FALSE)</f>
        <v>0</v>
      </c>
      <c r="BA69" s="284">
        <f>IF(CD69="HDHV",DM_TI_LE!$K$12*I69, SUM(AE69:AW69)*F69*E69*DM_HE_SO_LUONG_NS!$D$1*CE69)</f>
        <v>12419999.999999998</v>
      </c>
      <c r="BB69" s="104"/>
      <c r="BC69" s="110">
        <f>VLOOKUP(B69,GD_LCD_HS_LNS!$B$4:$E$1000,4,FALSE)</f>
        <v>4534000</v>
      </c>
      <c r="BD69" s="104"/>
      <c r="BE69" s="104">
        <f>I69/26*$BC69*VLOOKUP(BE$4,DM_TI_LE!$A$5:$C$29,3,FALSE)</f>
        <v>0</v>
      </c>
      <c r="BF69" s="104">
        <f>J69/26*$BC69*VLOOKUP(BF$4,DM_TI_LE!$A$5:$C$29,3,FALSE)</f>
        <v>0</v>
      </c>
      <c r="BG69" s="104">
        <f>K69/26*$BC69*VLOOKUP(BG$4,DM_TI_LE!$A$5:$C$29,3,FALSE)</f>
        <v>0</v>
      </c>
      <c r="BH69" s="104">
        <f>L69/26*$BC69*VLOOKUP(BH$4,DM_TI_LE!$A$5:$C$29,3,FALSE)</f>
        <v>0</v>
      </c>
      <c r="BI69" s="104">
        <f>M69/26*$BC69*VLOOKUP(BI$4,DM_TI_LE!$A$5:$C$29,3,FALSE)</f>
        <v>0</v>
      </c>
      <c r="BJ69" s="104">
        <f>N69/26*$BC69*VLOOKUP(BJ$4,DM_TI_LE!$A$5:$C$29,3,FALSE)</f>
        <v>0</v>
      </c>
      <c r="BK69" s="104">
        <f>O69/26*$BC69*VLOOKUP(BK$4,DM_TI_LE!$A$5:$C$29,3,FALSE)</f>
        <v>0</v>
      </c>
      <c r="BL69" s="104">
        <f>P69/26*$BC69*VLOOKUP(BL$4,DM_TI_LE!$A$5:$C$29,3,FALSE)</f>
        <v>0</v>
      </c>
      <c r="BM69" s="104">
        <f>Q69/26*$BC69*VLOOKUP(BM$4,DM_TI_LE!$A$5:$C$29,3,FALSE)</f>
        <v>0</v>
      </c>
      <c r="BN69" s="104">
        <f>R69/26*$BC69*VLOOKUP(BN$4,DM_TI_LE!$A$5:$C$29,3,FALSE)</f>
        <v>0</v>
      </c>
      <c r="BO69" s="104">
        <f>S69/26*$BC69*VLOOKUP(BO$4,DM_TI_LE!$A$5:$C$29,3,FALSE)</f>
        <v>0</v>
      </c>
      <c r="BP69" s="104">
        <f>T69/26*$BC69*VLOOKUP(BP$4,DM_TI_LE!$A$5:$C$29,3,FALSE)</f>
        <v>0</v>
      </c>
      <c r="BQ69" s="104">
        <f>U69/26*$BC69*VLOOKUP(BQ$4,DM_TI_LE!$A$5:$C$29,3,FALSE)</f>
        <v>0</v>
      </c>
      <c r="BR69" s="104">
        <f>V69/26*$BC69*VLOOKUP(BR$4,DM_TI_LE!$A$5:$C$29,3,FALSE)</f>
        <v>0</v>
      </c>
      <c r="BS69" s="104">
        <f>W69/26*$BC69*VLOOKUP(BS$4,DM_TI_LE!$A$5:$C$29,3,FALSE)</f>
        <v>0</v>
      </c>
      <c r="BT69" s="104">
        <f>X69/26*$BC69*VLOOKUP(BT$4,DM_TI_LE!$A$5:$C$29,3,FALSE)</f>
        <v>0</v>
      </c>
      <c r="BU69" s="104">
        <f>Y69/26*$BC69*VLOOKUP(BU$4,DM_TI_LE!$A$5:$C$29,3,FALSE)</f>
        <v>0</v>
      </c>
      <c r="BV69" s="104">
        <f>Z69/26*$BC69*VLOOKUP(BV$4,DM_TI_LE!$A$5:$C$29,3,FALSE)</f>
        <v>0</v>
      </c>
      <c r="BW69" s="104">
        <f>AA69/26*$BC69*VLOOKUP(BW$4,DM_TI_LE!$A$5:$C$29,3,FALSE)</f>
        <v>0</v>
      </c>
      <c r="BX69" s="104">
        <f>AB69/26*$BC69*VLOOKUP(BX$4,DM_TI_LE!$A$5:$C$29,3,FALSE)</f>
        <v>0</v>
      </c>
      <c r="BY69" s="104">
        <f>AC69/26*$BC69*VLOOKUP(BY$4,DM_TI_LE!$A$5:$C$29,3,FALSE)</f>
        <v>0</v>
      </c>
      <c r="BZ69" s="104">
        <f>AD69/26*$BC69*VLOOKUP(BZ$4,DM_TI_LE!$A$5:$C$29,3,FALSE)</f>
        <v>0</v>
      </c>
      <c r="CA69" s="273">
        <f t="shared" si="0"/>
        <v>0</v>
      </c>
      <c r="CB69" s="104"/>
      <c r="CC69" s="274">
        <f t="shared" si="1"/>
        <v>12419999.999999998</v>
      </c>
      <c r="CD69" s="138" t="str">
        <f>VLOOKUP(B69,GD_CHUNG!$B$5:$G$480,6,FALSE)</f>
        <v>HDKX</v>
      </c>
      <c r="CE69" s="275">
        <f>VLOOKUP(CD69,DM_TI_LE!$I$12:$J$16,2,FALSE)</f>
        <v>1</v>
      </c>
    </row>
    <row r="70" spans="1:83" ht="12.75" x14ac:dyDescent="0.2">
      <c r="A70" s="49">
        <v>66</v>
      </c>
      <c r="B70" s="50">
        <f>GD_CHUNG!B70</f>
        <v>10594</v>
      </c>
      <c r="C70" s="50" t="str">
        <f>GD_CHUNG!C70</f>
        <v>Lê Thị Thu Huyền</v>
      </c>
      <c r="D70" s="50" t="str">
        <f>GD_CHUNG!D70</f>
        <v>NV Kế hoạch</v>
      </c>
      <c r="E70" s="268">
        <f>VLOOKUP(B70,GD_CHAM_CONG!$C$6:$BJ$997,60,FALSE)</f>
        <v>1</v>
      </c>
      <c r="F70" s="268">
        <f>VLOOKUP(B70,GD_LCD_HS_LNS!$B$4:$F$1000,5,FALSE)</f>
        <v>2.2000000000000002</v>
      </c>
      <c r="G70" s="269"/>
      <c r="H70" s="269">
        <f>VLOOKUP(B70,GD_CHAM_CONG!$C$6:$BD$997,37,FALSE)</f>
        <v>23</v>
      </c>
      <c r="I70" s="104">
        <f>VLOOKUP($B70,GD_CHAM_CONG!$C$6:$BF$997,38,FALSE)</f>
        <v>23</v>
      </c>
      <c r="J70" s="104">
        <f>VLOOKUP($B70,GD_CHAM_CONG!$C$6:$BF$997,39,FALSE)</f>
        <v>0</v>
      </c>
      <c r="K70" s="104">
        <f>VLOOKUP($B70,GD_CHAM_CONG!$C$6:$BF$997,40,FALSE)</f>
        <v>0</v>
      </c>
      <c r="L70" s="104">
        <f>VLOOKUP($B70,GD_CHAM_CONG!$C$6:$BF$997,41,FALSE)</f>
        <v>0</v>
      </c>
      <c r="M70" s="104">
        <f>VLOOKUP($B70,GD_CHAM_CONG!$C$6:$BF$997,42,FALSE)</f>
        <v>0</v>
      </c>
      <c r="N70" s="104">
        <f>VLOOKUP($B70,GD_CHAM_CONG!$C$6:$BF$997,43,FALSE)</f>
        <v>0</v>
      </c>
      <c r="O70" s="104">
        <f>VLOOKUP($B70,GD_CHAM_CONG!$C$6:$BF$997,44,FALSE)</f>
        <v>0</v>
      </c>
      <c r="P70" s="104">
        <f>VLOOKUP($B70,GD_CHAM_CONG!$C$6:$BF$997,45,FALSE)</f>
        <v>0</v>
      </c>
      <c r="Q70" s="104">
        <f>VLOOKUP($B70,GD_CHAM_CONG!$C$6:$BF$997,46,FALSE)</f>
        <v>0</v>
      </c>
      <c r="R70" s="104">
        <f>VLOOKUP($B70,GD_CHAM_CONG!$C$6:$BF$997,47,FALSE)</f>
        <v>0</v>
      </c>
      <c r="S70" s="104">
        <f>VLOOKUP($B70,GD_CHAM_CONG!$C$6:$BF$997,48,FALSE)</f>
        <v>0</v>
      </c>
      <c r="T70" s="104">
        <f>VLOOKUP($B70,GD_CHAM_CONG!$C$6:$BF$997,49,FALSE)</f>
        <v>0</v>
      </c>
      <c r="U70" s="104">
        <f>VLOOKUP($B70,GD_CHAM_CONG!$C$6:$BF$997,50,FALSE)</f>
        <v>0</v>
      </c>
      <c r="V70" s="104">
        <f>VLOOKUP($B70,GD_CHAM_CONG!$C$6:$BF$997,51,FALSE)</f>
        <v>0</v>
      </c>
      <c r="W70" s="104">
        <f>VLOOKUP($B70,GD_CHAM_CONG!$C$6:$BF$997,52,FALSE)</f>
        <v>0</v>
      </c>
      <c r="X70" s="104">
        <f>VLOOKUP($B70,GD_CHAM_CONG!$C$6:$BF$997,53,FALSE)</f>
        <v>0</v>
      </c>
      <c r="Y70" s="104">
        <f>VLOOKUP($B70,GD_CHAM_CONG!$C$6:$BF$997,54,FALSE)</f>
        <v>0</v>
      </c>
      <c r="Z70" s="104">
        <f>VLOOKUP($B70,GD_CHAM_CONG!$C$6:$BF$997,55,FALSE)</f>
        <v>0</v>
      </c>
      <c r="AA70" s="104">
        <f>VLOOKUP($B70,GD_CHAM_CONG!$C$6:$BF$997,56,FALSE)</f>
        <v>0</v>
      </c>
      <c r="AB70" s="104">
        <f>VLOOKUP($B70,GD_CHAM_CONG!$C$6:$BI$997,57,FALSE)</f>
        <v>0</v>
      </c>
      <c r="AC70" s="104">
        <f>VLOOKUP($B70,GD_CHAM_CONG!$C$6:$BI$997,58,FALSE)</f>
        <v>0</v>
      </c>
      <c r="AD70" s="104">
        <f>VLOOKUP($B70,GD_CHAM_CONG!$C$6:$BI$997,59,FALSE)</f>
        <v>0</v>
      </c>
      <c r="AE70" s="270">
        <f>I70/$H70*VLOOKUP(I$4,DM_TI_LE!$A$5:$B$30,2,FALSE)</f>
        <v>1</v>
      </c>
      <c r="AF70" s="270">
        <f>J70/$H70*VLOOKUP(J$4,DM_TI_LE!$A$5:$B$30,2,FALSE)</f>
        <v>0</v>
      </c>
      <c r="AG70" s="270">
        <f>K70/$H70*VLOOKUP(K$4,DM_TI_LE!$A$5:$B$30,2,FALSE)</f>
        <v>0</v>
      </c>
      <c r="AH70" s="270">
        <f>L70/$H70*VLOOKUP(L$4,DM_TI_LE!$A$5:$B$30,2,FALSE)</f>
        <v>0</v>
      </c>
      <c r="AI70" s="270">
        <f>M70/$H70*VLOOKUP(M$4,DM_TI_LE!$A$5:$B$30,2,FALSE)</f>
        <v>0</v>
      </c>
      <c r="AJ70" s="270">
        <f>N70/$H70*VLOOKUP(N$4,DM_TI_LE!$A$5:$B$30,2,FALSE)</f>
        <v>0</v>
      </c>
      <c r="AK70" s="270">
        <f>O70/$H70*VLOOKUP(O$4,DM_TI_LE!$A$5:$B$30,2,FALSE)</f>
        <v>0</v>
      </c>
      <c r="AL70" s="270">
        <f>P70/$H70*VLOOKUP(P$4,DM_TI_LE!$A$5:$B$30,2,FALSE)</f>
        <v>0</v>
      </c>
      <c r="AM70" s="270">
        <f>Q70/$H70*VLOOKUP(Q$4,DM_TI_LE!$A$5:$B$30,2,FALSE)</f>
        <v>0</v>
      </c>
      <c r="AN70" s="270">
        <f>R70/$H70*VLOOKUP(R$4,DM_TI_LE!$A$5:$B$30,2,FALSE)</f>
        <v>0</v>
      </c>
      <c r="AO70" s="270">
        <f>S70/$H70*VLOOKUP(S$4,DM_TI_LE!$A$5:$B$30,2,FALSE)</f>
        <v>0</v>
      </c>
      <c r="AP70" s="270">
        <f>T70/$H70*VLOOKUP(T$4,DM_TI_LE!$A$5:$B$30,2,FALSE)</f>
        <v>0</v>
      </c>
      <c r="AQ70" s="270">
        <f>U70/$H70*VLOOKUP(U$4,DM_TI_LE!$A$5:$B$30,2,FALSE)</f>
        <v>0</v>
      </c>
      <c r="AR70" s="270">
        <f>V70/$H70*VLOOKUP(V$4,DM_TI_LE!$A$5:$B$30,2,FALSE)</f>
        <v>0</v>
      </c>
      <c r="AS70" s="270">
        <f>W70/$H70*VLOOKUP(W$4,DM_TI_LE!$A$5:$B$30,2,FALSE)</f>
        <v>0</v>
      </c>
      <c r="AT70" s="270">
        <f>X70/$H70*VLOOKUP(X$4,DM_TI_LE!$A$5:$B$30,2,FALSE)</f>
        <v>0</v>
      </c>
      <c r="AU70" s="270">
        <f>Y70/$H70*VLOOKUP(Y$4,DM_TI_LE!$A$5:$B$30,2,FALSE)</f>
        <v>0</v>
      </c>
      <c r="AV70" s="270">
        <f>Z70/$H70*VLOOKUP(Z$4,DM_TI_LE!$A$5:$B$30,2,FALSE)</f>
        <v>0</v>
      </c>
      <c r="AW70" s="270">
        <f>AA70/$H70*VLOOKUP(AA$4,DM_TI_LE!$A$5:$B$30,2,FALSE)</f>
        <v>0</v>
      </c>
      <c r="AX70" s="270">
        <f>AB70/$H70*VLOOKUP(AB$4,DM_TI_LE!$A$5:$B$30,2,FALSE)</f>
        <v>0</v>
      </c>
      <c r="AY70" s="270">
        <f>AC70/$H70*VLOOKUP(AC$4,DM_TI_LE!$A$5:$B$30,2,FALSE)</f>
        <v>0</v>
      </c>
      <c r="AZ70" s="270">
        <f>AD70/$H70*VLOOKUP(AD$4,DM_TI_LE!$A$5:$B$30,2,FALSE)</f>
        <v>0</v>
      </c>
      <c r="BA70" s="284">
        <f>IF(CD70="HDHV",DM_TI_LE!$K$12*I70, SUM(AE70:AW70)*F70*E70*DM_HE_SO_LUONG_NS!$D$1*CE70)</f>
        <v>9900000</v>
      </c>
      <c r="BB70" s="104"/>
      <c r="BC70" s="110">
        <f>VLOOKUP(B70,GD_LCD_HS_LNS!$B$4:$E$1000,4,FALSE)</f>
        <v>3488000</v>
      </c>
      <c r="BD70" s="104"/>
      <c r="BE70" s="104">
        <f>I70/26*$BC70*VLOOKUP(BE$4,DM_TI_LE!$A$5:$C$29,3,FALSE)</f>
        <v>0</v>
      </c>
      <c r="BF70" s="104">
        <f>J70/26*$BC70*VLOOKUP(BF$4,DM_TI_LE!$A$5:$C$29,3,FALSE)</f>
        <v>0</v>
      </c>
      <c r="BG70" s="104">
        <f>K70/26*$BC70*VLOOKUP(BG$4,DM_TI_LE!$A$5:$C$29,3,FALSE)</f>
        <v>0</v>
      </c>
      <c r="BH70" s="104">
        <f>L70/26*$BC70*VLOOKUP(BH$4,DM_TI_LE!$A$5:$C$29,3,FALSE)</f>
        <v>0</v>
      </c>
      <c r="BI70" s="104">
        <f>M70/26*$BC70*VLOOKUP(BI$4,DM_TI_LE!$A$5:$C$29,3,FALSE)</f>
        <v>0</v>
      </c>
      <c r="BJ70" s="104">
        <f>N70/26*$BC70*VLOOKUP(BJ$4,DM_TI_LE!$A$5:$C$29,3,FALSE)</f>
        <v>0</v>
      </c>
      <c r="BK70" s="104">
        <f>O70/26*$BC70*VLOOKUP(BK$4,DM_TI_LE!$A$5:$C$29,3,FALSE)</f>
        <v>0</v>
      </c>
      <c r="BL70" s="104">
        <f>P70/26*$BC70*VLOOKUP(BL$4,DM_TI_LE!$A$5:$C$29,3,FALSE)</f>
        <v>0</v>
      </c>
      <c r="BM70" s="104">
        <f>Q70/26*$BC70*VLOOKUP(BM$4,DM_TI_LE!$A$5:$C$29,3,FALSE)</f>
        <v>0</v>
      </c>
      <c r="BN70" s="104">
        <f>R70/26*$BC70*VLOOKUP(BN$4,DM_TI_LE!$A$5:$C$29,3,FALSE)</f>
        <v>0</v>
      </c>
      <c r="BO70" s="104">
        <f>S70/26*$BC70*VLOOKUP(BO$4,DM_TI_LE!$A$5:$C$29,3,FALSE)</f>
        <v>0</v>
      </c>
      <c r="BP70" s="104">
        <f>T70/26*$BC70*VLOOKUP(BP$4,DM_TI_LE!$A$5:$C$29,3,FALSE)</f>
        <v>0</v>
      </c>
      <c r="BQ70" s="104">
        <f>U70/26*$BC70*VLOOKUP(BQ$4,DM_TI_LE!$A$5:$C$29,3,FALSE)</f>
        <v>0</v>
      </c>
      <c r="BR70" s="104">
        <f>V70/26*$BC70*VLOOKUP(BR$4,DM_TI_LE!$A$5:$C$29,3,FALSE)</f>
        <v>0</v>
      </c>
      <c r="BS70" s="104">
        <f>W70/26*$BC70*VLOOKUP(BS$4,DM_TI_LE!$A$5:$C$29,3,FALSE)</f>
        <v>0</v>
      </c>
      <c r="BT70" s="104">
        <f>X70/26*$BC70*VLOOKUP(BT$4,DM_TI_LE!$A$5:$C$29,3,FALSE)</f>
        <v>0</v>
      </c>
      <c r="BU70" s="104">
        <f>Y70/26*$BC70*VLOOKUP(BU$4,DM_TI_LE!$A$5:$C$29,3,FALSE)</f>
        <v>0</v>
      </c>
      <c r="BV70" s="104">
        <f>Z70/26*$BC70*VLOOKUP(BV$4,DM_TI_LE!$A$5:$C$29,3,FALSE)</f>
        <v>0</v>
      </c>
      <c r="BW70" s="104">
        <f>AA70/26*$BC70*VLOOKUP(BW$4,DM_TI_LE!$A$5:$C$29,3,FALSE)</f>
        <v>0</v>
      </c>
      <c r="BX70" s="104">
        <f>AB70/26*$BC70*VLOOKUP(BX$4,DM_TI_LE!$A$5:$C$29,3,FALSE)</f>
        <v>0</v>
      </c>
      <c r="BY70" s="104">
        <f>AC70/26*$BC70*VLOOKUP(BY$4,DM_TI_LE!$A$5:$C$29,3,FALSE)</f>
        <v>0</v>
      </c>
      <c r="BZ70" s="104">
        <f>AD70/26*$BC70*VLOOKUP(BZ$4,DM_TI_LE!$A$5:$C$29,3,FALSE)</f>
        <v>0</v>
      </c>
      <c r="CA70" s="273">
        <f t="shared" si="0"/>
        <v>0</v>
      </c>
      <c r="CB70" s="104"/>
      <c r="CC70" s="274">
        <f t="shared" si="1"/>
        <v>9900000</v>
      </c>
      <c r="CD70" s="138" t="str">
        <f>VLOOKUP(B70,GD_CHUNG!$B$5:$G$480,6,FALSE)</f>
        <v>HD3N</v>
      </c>
      <c r="CE70" s="275">
        <f>VLOOKUP(CD70,DM_TI_LE!$I$12:$J$16,2,FALSE)</f>
        <v>1</v>
      </c>
    </row>
    <row r="71" spans="1:83" ht="12.75" x14ac:dyDescent="0.2">
      <c r="A71" s="49">
        <v>67</v>
      </c>
      <c r="B71" s="50">
        <f>GD_CHUNG!B71</f>
        <v>11146</v>
      </c>
      <c r="C71" s="50" t="str">
        <f>GD_CHUNG!C71</f>
        <v>Trần Việt Phương</v>
      </c>
      <c r="D71" s="50" t="str">
        <f>GD_CHUNG!D71</f>
        <v>NV Kế hoạch</v>
      </c>
      <c r="E71" s="268">
        <f>VLOOKUP(B71,GD_CHAM_CONG!$C$6:$BJ$997,60,FALSE)</f>
        <v>1</v>
      </c>
      <c r="F71" s="268">
        <f>VLOOKUP(B71,GD_LCD_HS_LNS!$B$4:$F$1000,5,FALSE)</f>
        <v>2.6</v>
      </c>
      <c r="G71" s="269"/>
      <c r="H71" s="269">
        <f>VLOOKUP(B71,GD_CHAM_CONG!$C$6:$BD$997,37,FALSE)</f>
        <v>23</v>
      </c>
      <c r="I71" s="104">
        <f>VLOOKUP($B71,GD_CHAM_CONG!$C$6:$BF$997,38,FALSE)</f>
        <v>23</v>
      </c>
      <c r="J71" s="104">
        <f>VLOOKUP($B71,GD_CHAM_CONG!$C$6:$BF$997,39,FALSE)</f>
        <v>0</v>
      </c>
      <c r="K71" s="104">
        <f>VLOOKUP($B71,GD_CHAM_CONG!$C$6:$BF$997,40,FALSE)</f>
        <v>0</v>
      </c>
      <c r="L71" s="104">
        <f>VLOOKUP($B71,GD_CHAM_CONG!$C$6:$BF$997,41,FALSE)</f>
        <v>0</v>
      </c>
      <c r="M71" s="104">
        <f>VLOOKUP($B71,GD_CHAM_CONG!$C$6:$BF$997,42,FALSE)</f>
        <v>0</v>
      </c>
      <c r="N71" s="104">
        <f>VLOOKUP($B71,GD_CHAM_CONG!$C$6:$BF$997,43,FALSE)</f>
        <v>0</v>
      </c>
      <c r="O71" s="104">
        <f>VLOOKUP($B71,GD_CHAM_CONG!$C$6:$BF$997,44,FALSE)</f>
        <v>0</v>
      </c>
      <c r="P71" s="104">
        <f>VLOOKUP($B71,GD_CHAM_CONG!$C$6:$BF$997,45,FALSE)</f>
        <v>0</v>
      </c>
      <c r="Q71" s="104">
        <f>VLOOKUP($B71,GD_CHAM_CONG!$C$6:$BF$997,46,FALSE)</f>
        <v>0</v>
      </c>
      <c r="R71" s="104">
        <f>VLOOKUP($B71,GD_CHAM_CONG!$C$6:$BF$997,47,FALSE)</f>
        <v>0</v>
      </c>
      <c r="S71" s="104">
        <f>VLOOKUP($B71,GD_CHAM_CONG!$C$6:$BF$997,48,FALSE)</f>
        <v>0</v>
      </c>
      <c r="T71" s="104">
        <f>VLOOKUP($B71,GD_CHAM_CONG!$C$6:$BF$997,49,FALSE)</f>
        <v>0</v>
      </c>
      <c r="U71" s="104">
        <f>VLOOKUP($B71,GD_CHAM_CONG!$C$6:$BF$997,50,FALSE)</f>
        <v>0</v>
      </c>
      <c r="V71" s="104">
        <f>VLOOKUP($B71,GD_CHAM_CONG!$C$6:$BF$997,51,FALSE)</f>
        <v>0</v>
      </c>
      <c r="W71" s="104">
        <f>VLOOKUP($B71,GD_CHAM_CONG!$C$6:$BF$997,52,FALSE)</f>
        <v>0</v>
      </c>
      <c r="X71" s="104">
        <f>VLOOKUP($B71,GD_CHAM_CONG!$C$6:$BF$997,53,FALSE)</f>
        <v>0</v>
      </c>
      <c r="Y71" s="104">
        <f>VLOOKUP($B71,GD_CHAM_CONG!$C$6:$BF$997,54,FALSE)</f>
        <v>0</v>
      </c>
      <c r="Z71" s="104">
        <f>VLOOKUP($B71,GD_CHAM_CONG!$C$6:$BF$997,55,FALSE)</f>
        <v>0</v>
      </c>
      <c r="AA71" s="104">
        <f>VLOOKUP($B71,GD_CHAM_CONG!$C$6:$BF$997,56,FALSE)</f>
        <v>0</v>
      </c>
      <c r="AB71" s="104">
        <f>VLOOKUP($B71,GD_CHAM_CONG!$C$6:$BI$997,57,FALSE)</f>
        <v>0</v>
      </c>
      <c r="AC71" s="104">
        <f>VLOOKUP($B71,GD_CHAM_CONG!$C$6:$BI$997,58,FALSE)</f>
        <v>0</v>
      </c>
      <c r="AD71" s="104">
        <f>VLOOKUP($B71,GD_CHAM_CONG!$C$6:$BI$997,59,FALSE)</f>
        <v>0</v>
      </c>
      <c r="AE71" s="270">
        <f>I71/$H71*VLOOKUP(I$4,DM_TI_LE!$A$5:$B$30,2,FALSE)</f>
        <v>1</v>
      </c>
      <c r="AF71" s="270">
        <f>J71/$H71*VLOOKUP(J$4,DM_TI_LE!$A$5:$B$30,2,FALSE)</f>
        <v>0</v>
      </c>
      <c r="AG71" s="270">
        <f>K71/$H71*VLOOKUP(K$4,DM_TI_LE!$A$5:$B$30,2,FALSE)</f>
        <v>0</v>
      </c>
      <c r="AH71" s="270">
        <f>L71/$H71*VLOOKUP(L$4,DM_TI_LE!$A$5:$B$30,2,FALSE)</f>
        <v>0</v>
      </c>
      <c r="AI71" s="270">
        <f>M71/$H71*VLOOKUP(M$4,DM_TI_LE!$A$5:$B$30,2,FALSE)</f>
        <v>0</v>
      </c>
      <c r="AJ71" s="270">
        <f>N71/$H71*VLOOKUP(N$4,DM_TI_LE!$A$5:$B$30,2,FALSE)</f>
        <v>0</v>
      </c>
      <c r="AK71" s="270">
        <f>O71/$H71*VLOOKUP(O$4,DM_TI_LE!$A$5:$B$30,2,FALSE)</f>
        <v>0</v>
      </c>
      <c r="AL71" s="270">
        <f>P71/$H71*VLOOKUP(P$4,DM_TI_LE!$A$5:$B$30,2,FALSE)</f>
        <v>0</v>
      </c>
      <c r="AM71" s="270">
        <f>Q71/$H71*VLOOKUP(Q$4,DM_TI_LE!$A$5:$B$30,2,FALSE)</f>
        <v>0</v>
      </c>
      <c r="AN71" s="270">
        <f>R71/$H71*VLOOKUP(R$4,DM_TI_LE!$A$5:$B$30,2,FALSE)</f>
        <v>0</v>
      </c>
      <c r="AO71" s="270">
        <f>S71/$H71*VLOOKUP(S$4,DM_TI_LE!$A$5:$B$30,2,FALSE)</f>
        <v>0</v>
      </c>
      <c r="AP71" s="270">
        <f>T71/$H71*VLOOKUP(T$4,DM_TI_LE!$A$5:$B$30,2,FALSE)</f>
        <v>0</v>
      </c>
      <c r="AQ71" s="270">
        <f>U71/$H71*VLOOKUP(U$4,DM_TI_LE!$A$5:$B$30,2,FALSE)</f>
        <v>0</v>
      </c>
      <c r="AR71" s="270">
        <f>V71/$H71*VLOOKUP(V$4,DM_TI_LE!$A$5:$B$30,2,FALSE)</f>
        <v>0</v>
      </c>
      <c r="AS71" s="270">
        <f>W71/$H71*VLOOKUP(W$4,DM_TI_LE!$A$5:$B$30,2,FALSE)</f>
        <v>0</v>
      </c>
      <c r="AT71" s="270">
        <f>X71/$H71*VLOOKUP(X$4,DM_TI_LE!$A$5:$B$30,2,FALSE)</f>
        <v>0</v>
      </c>
      <c r="AU71" s="270">
        <f>Y71/$H71*VLOOKUP(Y$4,DM_TI_LE!$A$5:$B$30,2,FALSE)</f>
        <v>0</v>
      </c>
      <c r="AV71" s="270">
        <f>Z71/$H71*VLOOKUP(Z$4,DM_TI_LE!$A$5:$B$30,2,FALSE)</f>
        <v>0</v>
      </c>
      <c r="AW71" s="270">
        <f>AA71/$H71*VLOOKUP(AA$4,DM_TI_LE!$A$5:$B$30,2,FALSE)</f>
        <v>0</v>
      </c>
      <c r="AX71" s="270">
        <f>AB71/$H71*VLOOKUP(AB$4,DM_TI_LE!$A$5:$B$30,2,FALSE)</f>
        <v>0</v>
      </c>
      <c r="AY71" s="270">
        <f>AC71/$H71*VLOOKUP(AC$4,DM_TI_LE!$A$5:$B$30,2,FALSE)</f>
        <v>0</v>
      </c>
      <c r="AZ71" s="270">
        <f>AD71/$H71*VLOOKUP(AD$4,DM_TI_LE!$A$5:$B$30,2,FALSE)</f>
        <v>0</v>
      </c>
      <c r="BA71" s="284">
        <f>IF(CD71="HDHV",DM_TI_LE!$K$12*I71, SUM(AE71:AW71)*F71*E71*DM_HE_SO_LUONG_NS!$D$1*CE71)</f>
        <v>11700000</v>
      </c>
      <c r="BB71" s="104"/>
      <c r="BC71" s="110">
        <f>VLOOKUP(B71,GD_LCD_HS_LNS!$B$4:$E$1000,4,FALSE)</f>
        <v>3488000</v>
      </c>
      <c r="BD71" s="104"/>
      <c r="BE71" s="104">
        <f>I71/26*$BC71*VLOOKUP(BE$4,DM_TI_LE!$A$5:$C$29,3,FALSE)</f>
        <v>0</v>
      </c>
      <c r="BF71" s="104">
        <f>J71/26*$BC71*VLOOKUP(BF$4,DM_TI_LE!$A$5:$C$29,3,FALSE)</f>
        <v>0</v>
      </c>
      <c r="BG71" s="104">
        <f>K71/26*$BC71*VLOOKUP(BG$4,DM_TI_LE!$A$5:$C$29,3,FALSE)</f>
        <v>0</v>
      </c>
      <c r="BH71" s="104">
        <f>L71/26*$BC71*VLOOKUP(BH$4,DM_TI_LE!$A$5:$C$29,3,FALSE)</f>
        <v>0</v>
      </c>
      <c r="BI71" s="104">
        <f>M71/26*$BC71*VLOOKUP(BI$4,DM_TI_LE!$A$5:$C$29,3,FALSE)</f>
        <v>0</v>
      </c>
      <c r="BJ71" s="104">
        <f>N71/26*$BC71*VLOOKUP(BJ$4,DM_TI_LE!$A$5:$C$29,3,FALSE)</f>
        <v>0</v>
      </c>
      <c r="BK71" s="104">
        <f>O71/26*$BC71*VLOOKUP(BK$4,DM_TI_LE!$A$5:$C$29,3,FALSE)</f>
        <v>0</v>
      </c>
      <c r="BL71" s="104">
        <f>P71/26*$BC71*VLOOKUP(BL$4,DM_TI_LE!$A$5:$C$29,3,FALSE)</f>
        <v>0</v>
      </c>
      <c r="BM71" s="104">
        <f>Q71/26*$BC71*VLOOKUP(BM$4,DM_TI_LE!$A$5:$C$29,3,FALSE)</f>
        <v>0</v>
      </c>
      <c r="BN71" s="104">
        <f>R71/26*$BC71*VLOOKUP(BN$4,DM_TI_LE!$A$5:$C$29,3,FALSE)</f>
        <v>0</v>
      </c>
      <c r="BO71" s="104">
        <f>S71/26*$BC71*VLOOKUP(BO$4,DM_TI_LE!$A$5:$C$29,3,FALSE)</f>
        <v>0</v>
      </c>
      <c r="BP71" s="104">
        <f>T71/26*$BC71*VLOOKUP(BP$4,DM_TI_LE!$A$5:$C$29,3,FALSE)</f>
        <v>0</v>
      </c>
      <c r="BQ71" s="104">
        <f>U71/26*$BC71*VLOOKUP(BQ$4,DM_TI_LE!$A$5:$C$29,3,FALSE)</f>
        <v>0</v>
      </c>
      <c r="BR71" s="104">
        <f>V71/26*$BC71*VLOOKUP(BR$4,DM_TI_LE!$A$5:$C$29,3,FALSE)</f>
        <v>0</v>
      </c>
      <c r="BS71" s="104">
        <f>W71/26*$BC71*VLOOKUP(BS$4,DM_TI_LE!$A$5:$C$29,3,FALSE)</f>
        <v>0</v>
      </c>
      <c r="BT71" s="104">
        <f>X71/26*$BC71*VLOOKUP(BT$4,DM_TI_LE!$A$5:$C$29,3,FALSE)</f>
        <v>0</v>
      </c>
      <c r="BU71" s="104">
        <f>Y71/26*$BC71*VLOOKUP(BU$4,DM_TI_LE!$A$5:$C$29,3,FALSE)</f>
        <v>0</v>
      </c>
      <c r="BV71" s="104">
        <f>Z71/26*$BC71*VLOOKUP(BV$4,DM_TI_LE!$A$5:$C$29,3,FALSE)</f>
        <v>0</v>
      </c>
      <c r="BW71" s="104">
        <f>AA71/26*$BC71*VLOOKUP(BW$4,DM_TI_LE!$A$5:$C$29,3,FALSE)</f>
        <v>0</v>
      </c>
      <c r="BX71" s="104">
        <f>AB71/26*$BC71*VLOOKUP(BX$4,DM_TI_LE!$A$5:$C$29,3,FALSE)</f>
        <v>0</v>
      </c>
      <c r="BY71" s="104">
        <f>AC71/26*$BC71*VLOOKUP(BY$4,DM_TI_LE!$A$5:$C$29,3,FALSE)</f>
        <v>0</v>
      </c>
      <c r="BZ71" s="104">
        <f>AD71/26*$BC71*VLOOKUP(BZ$4,DM_TI_LE!$A$5:$C$29,3,FALSE)</f>
        <v>0</v>
      </c>
      <c r="CA71" s="273">
        <f t="shared" si="0"/>
        <v>0</v>
      </c>
      <c r="CB71" s="104"/>
      <c r="CC71" s="274">
        <f t="shared" si="1"/>
        <v>11700000</v>
      </c>
      <c r="CD71" s="138" t="str">
        <f>VLOOKUP(B71,GD_CHUNG!$B$5:$G$480,6,FALSE)</f>
        <v>HD3N</v>
      </c>
      <c r="CE71" s="275">
        <f>VLOOKUP(CD71,DM_TI_LE!$I$12:$J$16,2,FALSE)</f>
        <v>1</v>
      </c>
    </row>
    <row r="72" spans="1:83" ht="12.75" x14ac:dyDescent="0.2">
      <c r="A72" s="49">
        <v>68</v>
      </c>
      <c r="B72" s="50">
        <f>GD_CHUNG!B72</f>
        <v>10623</v>
      </c>
      <c r="C72" s="50" t="str">
        <f>GD_CHUNG!C72</f>
        <v>Bùi Đức Hưng</v>
      </c>
      <c r="D72" s="50" t="str">
        <f>GD_CHUNG!D72</f>
        <v>NV Marketing</v>
      </c>
      <c r="E72" s="268">
        <f>VLOOKUP(B72,GD_CHAM_CONG!$C$6:$BJ$997,60,FALSE)</f>
        <v>1</v>
      </c>
      <c r="F72" s="268">
        <f>VLOOKUP(B72,GD_LCD_HS_LNS!$B$4:$F$1000,5,FALSE)</f>
        <v>2.6</v>
      </c>
      <c r="G72" s="269"/>
      <c r="H72" s="269">
        <f>VLOOKUP(B72,GD_CHAM_CONG!$C$6:$BD$997,37,FALSE)</f>
        <v>23</v>
      </c>
      <c r="I72" s="104">
        <f>VLOOKUP($B72,GD_CHAM_CONG!$C$6:$BF$997,38,FALSE)</f>
        <v>23</v>
      </c>
      <c r="J72" s="104">
        <f>VLOOKUP($B72,GD_CHAM_CONG!$C$6:$BF$997,39,FALSE)</f>
        <v>0</v>
      </c>
      <c r="K72" s="104">
        <f>VLOOKUP($B72,GD_CHAM_CONG!$C$6:$BF$997,40,FALSE)</f>
        <v>0</v>
      </c>
      <c r="L72" s="104">
        <f>VLOOKUP($B72,GD_CHAM_CONG!$C$6:$BF$997,41,FALSE)</f>
        <v>0</v>
      </c>
      <c r="M72" s="104">
        <f>VLOOKUP($B72,GD_CHAM_CONG!$C$6:$BF$997,42,FALSE)</f>
        <v>0</v>
      </c>
      <c r="N72" s="104">
        <f>VLOOKUP($B72,GD_CHAM_CONG!$C$6:$BF$997,43,FALSE)</f>
        <v>0</v>
      </c>
      <c r="O72" s="104">
        <f>VLOOKUP($B72,GD_CHAM_CONG!$C$6:$BF$997,44,FALSE)</f>
        <v>0</v>
      </c>
      <c r="P72" s="104">
        <f>VLOOKUP($B72,GD_CHAM_CONG!$C$6:$BF$997,45,FALSE)</f>
        <v>0</v>
      </c>
      <c r="Q72" s="104">
        <f>VLOOKUP($B72,GD_CHAM_CONG!$C$6:$BF$997,46,FALSE)</f>
        <v>0</v>
      </c>
      <c r="R72" s="104">
        <f>VLOOKUP($B72,GD_CHAM_CONG!$C$6:$BF$997,47,FALSE)</f>
        <v>0</v>
      </c>
      <c r="S72" s="104">
        <f>VLOOKUP($B72,GD_CHAM_CONG!$C$6:$BF$997,48,FALSE)</f>
        <v>0</v>
      </c>
      <c r="T72" s="104">
        <f>VLOOKUP($B72,GD_CHAM_CONG!$C$6:$BF$997,49,FALSE)</f>
        <v>0</v>
      </c>
      <c r="U72" s="104">
        <f>VLOOKUP($B72,GD_CHAM_CONG!$C$6:$BF$997,50,FALSE)</f>
        <v>0</v>
      </c>
      <c r="V72" s="104">
        <f>VLOOKUP($B72,GD_CHAM_CONG!$C$6:$BF$997,51,FALSE)</f>
        <v>0</v>
      </c>
      <c r="W72" s="104">
        <f>VLOOKUP($B72,GD_CHAM_CONG!$C$6:$BF$997,52,FALSE)</f>
        <v>0</v>
      </c>
      <c r="X72" s="104">
        <f>VLOOKUP($B72,GD_CHAM_CONG!$C$6:$BF$997,53,FALSE)</f>
        <v>0</v>
      </c>
      <c r="Y72" s="104">
        <f>VLOOKUP($B72,GD_CHAM_CONG!$C$6:$BF$997,54,FALSE)</f>
        <v>0</v>
      </c>
      <c r="Z72" s="104">
        <f>VLOOKUP($B72,GD_CHAM_CONG!$C$6:$BF$997,55,FALSE)</f>
        <v>0</v>
      </c>
      <c r="AA72" s="104">
        <f>VLOOKUP($B72,GD_CHAM_CONG!$C$6:$BF$997,56,FALSE)</f>
        <v>0</v>
      </c>
      <c r="AB72" s="104">
        <f>VLOOKUP($B72,GD_CHAM_CONG!$C$6:$BI$997,57,FALSE)</f>
        <v>0</v>
      </c>
      <c r="AC72" s="104">
        <f>VLOOKUP($B72,GD_CHAM_CONG!$C$6:$BI$997,58,FALSE)</f>
        <v>0</v>
      </c>
      <c r="AD72" s="104">
        <f>VLOOKUP($B72,GD_CHAM_CONG!$C$6:$BI$997,59,FALSE)</f>
        <v>0</v>
      </c>
      <c r="AE72" s="270">
        <f>I72/$H72*VLOOKUP(I$4,DM_TI_LE!$A$5:$B$30,2,FALSE)</f>
        <v>1</v>
      </c>
      <c r="AF72" s="270">
        <f>J72/$H72*VLOOKUP(J$4,DM_TI_LE!$A$5:$B$30,2,FALSE)</f>
        <v>0</v>
      </c>
      <c r="AG72" s="270">
        <f>K72/$H72*VLOOKUP(K$4,DM_TI_LE!$A$5:$B$30,2,FALSE)</f>
        <v>0</v>
      </c>
      <c r="AH72" s="270">
        <f>L72/$H72*VLOOKUP(L$4,DM_TI_LE!$A$5:$B$30,2,FALSE)</f>
        <v>0</v>
      </c>
      <c r="AI72" s="270">
        <f>M72/$H72*VLOOKUP(M$4,DM_TI_LE!$A$5:$B$30,2,FALSE)</f>
        <v>0</v>
      </c>
      <c r="AJ72" s="270">
        <f>N72/$H72*VLOOKUP(N$4,DM_TI_LE!$A$5:$B$30,2,FALSE)</f>
        <v>0</v>
      </c>
      <c r="AK72" s="270">
        <f>O72/$H72*VLOOKUP(O$4,DM_TI_LE!$A$5:$B$30,2,FALSE)</f>
        <v>0</v>
      </c>
      <c r="AL72" s="270">
        <f>P72/$H72*VLOOKUP(P$4,DM_TI_LE!$A$5:$B$30,2,FALSE)</f>
        <v>0</v>
      </c>
      <c r="AM72" s="270">
        <f>Q72/$H72*VLOOKUP(Q$4,DM_TI_LE!$A$5:$B$30,2,FALSE)</f>
        <v>0</v>
      </c>
      <c r="AN72" s="270">
        <f>R72/$H72*VLOOKUP(R$4,DM_TI_LE!$A$5:$B$30,2,FALSE)</f>
        <v>0</v>
      </c>
      <c r="AO72" s="270">
        <f>S72/$H72*VLOOKUP(S$4,DM_TI_LE!$A$5:$B$30,2,FALSE)</f>
        <v>0</v>
      </c>
      <c r="AP72" s="270">
        <f>T72/$H72*VLOOKUP(T$4,DM_TI_LE!$A$5:$B$30,2,FALSE)</f>
        <v>0</v>
      </c>
      <c r="AQ72" s="270">
        <f>U72/$H72*VLOOKUP(U$4,DM_TI_LE!$A$5:$B$30,2,FALSE)</f>
        <v>0</v>
      </c>
      <c r="AR72" s="270">
        <f>V72/$H72*VLOOKUP(V$4,DM_TI_LE!$A$5:$B$30,2,FALSE)</f>
        <v>0</v>
      </c>
      <c r="AS72" s="270">
        <f>W72/$H72*VLOOKUP(W$4,DM_TI_LE!$A$5:$B$30,2,FALSE)</f>
        <v>0</v>
      </c>
      <c r="AT72" s="270">
        <f>X72/$H72*VLOOKUP(X$4,DM_TI_LE!$A$5:$B$30,2,FALSE)</f>
        <v>0</v>
      </c>
      <c r="AU72" s="270">
        <f>Y72/$H72*VLOOKUP(Y$4,DM_TI_LE!$A$5:$B$30,2,FALSE)</f>
        <v>0</v>
      </c>
      <c r="AV72" s="270">
        <f>Z72/$H72*VLOOKUP(Z$4,DM_TI_LE!$A$5:$B$30,2,FALSE)</f>
        <v>0</v>
      </c>
      <c r="AW72" s="270">
        <f>AA72/$H72*VLOOKUP(AA$4,DM_TI_LE!$A$5:$B$30,2,FALSE)</f>
        <v>0</v>
      </c>
      <c r="AX72" s="270">
        <f>AB72/$H72*VLOOKUP(AB$4,DM_TI_LE!$A$5:$B$30,2,FALSE)</f>
        <v>0</v>
      </c>
      <c r="AY72" s="270">
        <f>AC72/$H72*VLOOKUP(AC$4,DM_TI_LE!$A$5:$B$30,2,FALSE)</f>
        <v>0</v>
      </c>
      <c r="AZ72" s="270">
        <f>AD72/$H72*VLOOKUP(AD$4,DM_TI_LE!$A$5:$B$30,2,FALSE)</f>
        <v>0</v>
      </c>
      <c r="BA72" s="284">
        <f>IF(CD72="HDHV",DM_TI_LE!$K$12*I72, SUM(AE72:AW72)*F72*E72*DM_HE_SO_LUONG_NS!$D$1*CE72)</f>
        <v>11700000</v>
      </c>
      <c r="BB72" s="104"/>
      <c r="BC72" s="110">
        <f>VLOOKUP(B72,GD_LCD_HS_LNS!$B$4:$E$1000,4,FALSE)</f>
        <v>4534000</v>
      </c>
      <c r="BD72" s="104"/>
      <c r="BE72" s="104">
        <f>I72/26*$BC72*VLOOKUP(BE$4,DM_TI_LE!$A$5:$C$29,3,FALSE)</f>
        <v>0</v>
      </c>
      <c r="BF72" s="104">
        <f>J72/26*$BC72*VLOOKUP(BF$4,DM_TI_LE!$A$5:$C$29,3,FALSE)</f>
        <v>0</v>
      </c>
      <c r="BG72" s="104">
        <f>K72/26*$BC72*VLOOKUP(BG$4,DM_TI_LE!$A$5:$C$29,3,FALSE)</f>
        <v>0</v>
      </c>
      <c r="BH72" s="104">
        <f>L72/26*$BC72*VLOOKUP(BH$4,DM_TI_LE!$A$5:$C$29,3,FALSE)</f>
        <v>0</v>
      </c>
      <c r="BI72" s="104">
        <f>M72/26*$BC72*VLOOKUP(BI$4,DM_TI_LE!$A$5:$C$29,3,FALSE)</f>
        <v>0</v>
      </c>
      <c r="BJ72" s="104">
        <f>N72/26*$BC72*VLOOKUP(BJ$4,DM_TI_LE!$A$5:$C$29,3,FALSE)</f>
        <v>0</v>
      </c>
      <c r="BK72" s="104">
        <f>O72/26*$BC72*VLOOKUP(BK$4,DM_TI_LE!$A$5:$C$29,3,FALSE)</f>
        <v>0</v>
      </c>
      <c r="BL72" s="104">
        <f>P72/26*$BC72*VLOOKUP(BL$4,DM_TI_LE!$A$5:$C$29,3,FALSE)</f>
        <v>0</v>
      </c>
      <c r="BM72" s="104">
        <f>Q72/26*$BC72*VLOOKUP(BM$4,DM_TI_LE!$A$5:$C$29,3,FALSE)</f>
        <v>0</v>
      </c>
      <c r="BN72" s="104">
        <f>R72/26*$BC72*VLOOKUP(BN$4,DM_TI_LE!$A$5:$C$29,3,FALSE)</f>
        <v>0</v>
      </c>
      <c r="BO72" s="104">
        <f>S72/26*$BC72*VLOOKUP(BO$4,DM_TI_LE!$A$5:$C$29,3,FALSE)</f>
        <v>0</v>
      </c>
      <c r="BP72" s="104">
        <f>T72/26*$BC72*VLOOKUP(BP$4,DM_TI_LE!$A$5:$C$29,3,FALSE)</f>
        <v>0</v>
      </c>
      <c r="BQ72" s="104">
        <f>U72/26*$BC72*VLOOKUP(BQ$4,DM_TI_LE!$A$5:$C$29,3,FALSE)</f>
        <v>0</v>
      </c>
      <c r="BR72" s="104">
        <f>V72/26*$BC72*VLOOKUP(BR$4,DM_TI_LE!$A$5:$C$29,3,FALSE)</f>
        <v>0</v>
      </c>
      <c r="BS72" s="104">
        <f>W72/26*$BC72*VLOOKUP(BS$4,DM_TI_LE!$A$5:$C$29,3,FALSE)</f>
        <v>0</v>
      </c>
      <c r="BT72" s="104">
        <f>X72/26*$BC72*VLOOKUP(BT$4,DM_TI_LE!$A$5:$C$29,3,FALSE)</f>
        <v>0</v>
      </c>
      <c r="BU72" s="104">
        <f>Y72/26*$BC72*VLOOKUP(BU$4,DM_TI_LE!$A$5:$C$29,3,FALSE)</f>
        <v>0</v>
      </c>
      <c r="BV72" s="104">
        <f>Z72/26*$BC72*VLOOKUP(BV$4,DM_TI_LE!$A$5:$C$29,3,FALSE)</f>
        <v>0</v>
      </c>
      <c r="BW72" s="104">
        <f>AA72/26*$BC72*VLOOKUP(BW$4,DM_TI_LE!$A$5:$C$29,3,FALSE)</f>
        <v>0</v>
      </c>
      <c r="BX72" s="104">
        <f>AB72/26*$BC72*VLOOKUP(BX$4,DM_TI_LE!$A$5:$C$29,3,FALSE)</f>
        <v>0</v>
      </c>
      <c r="BY72" s="104">
        <f>AC72/26*$BC72*VLOOKUP(BY$4,DM_TI_LE!$A$5:$C$29,3,FALSE)</f>
        <v>0</v>
      </c>
      <c r="BZ72" s="104">
        <f>AD72/26*$BC72*VLOOKUP(BZ$4,DM_TI_LE!$A$5:$C$29,3,FALSE)</f>
        <v>0</v>
      </c>
      <c r="CA72" s="273">
        <f t="shared" si="0"/>
        <v>0</v>
      </c>
      <c r="CB72" s="104"/>
      <c r="CC72" s="274">
        <f t="shared" si="1"/>
        <v>11700000</v>
      </c>
      <c r="CD72" s="138" t="str">
        <f>VLOOKUP(B72,GD_CHUNG!$B$5:$G$480,6,FALSE)</f>
        <v>HDKX</v>
      </c>
      <c r="CE72" s="275">
        <f>VLOOKUP(CD72,DM_TI_LE!$I$12:$J$16,2,FALSE)</f>
        <v>1</v>
      </c>
    </row>
    <row r="73" spans="1:83" ht="12.75" x14ac:dyDescent="0.2">
      <c r="A73" s="49">
        <v>69</v>
      </c>
      <c r="B73" s="50">
        <f>GD_CHUNG!B73</f>
        <v>11129</v>
      </c>
      <c r="C73" s="50" t="str">
        <f>GD_CHUNG!C73</f>
        <v>Nguyễn Văn Hiệp</v>
      </c>
      <c r="D73" s="50" t="str">
        <f>GD_CHUNG!D73</f>
        <v>NV Tài liệu và HDCX</v>
      </c>
      <c r="E73" s="268">
        <f>VLOOKUP(B73,GD_CHAM_CONG!$C$6:$BJ$997,60,FALSE)</f>
        <v>1</v>
      </c>
      <c r="F73" s="268">
        <f>VLOOKUP(B73,GD_LCD_HS_LNS!$B$4:$F$1000,5,FALSE)</f>
        <v>2.6</v>
      </c>
      <c r="G73" s="269"/>
      <c r="H73" s="269">
        <f>VLOOKUP(B73,GD_CHAM_CONG!$C$6:$BD$997,37,FALSE)</f>
        <v>23</v>
      </c>
      <c r="I73" s="104">
        <f>VLOOKUP($B73,GD_CHAM_CONG!$C$6:$BF$997,38,FALSE)</f>
        <v>23</v>
      </c>
      <c r="J73" s="104">
        <f>VLOOKUP($B73,GD_CHAM_CONG!$C$6:$BF$997,39,FALSE)</f>
        <v>0</v>
      </c>
      <c r="K73" s="104">
        <f>VLOOKUP($B73,GD_CHAM_CONG!$C$6:$BF$997,40,FALSE)</f>
        <v>0</v>
      </c>
      <c r="L73" s="104">
        <f>VLOOKUP($B73,GD_CHAM_CONG!$C$6:$BF$997,41,FALSE)</f>
        <v>0</v>
      </c>
      <c r="M73" s="104">
        <f>VLOOKUP($B73,GD_CHAM_CONG!$C$6:$BF$997,42,FALSE)</f>
        <v>0</v>
      </c>
      <c r="N73" s="104">
        <f>VLOOKUP($B73,GD_CHAM_CONG!$C$6:$BF$997,43,FALSE)</f>
        <v>0</v>
      </c>
      <c r="O73" s="104">
        <f>VLOOKUP($B73,GD_CHAM_CONG!$C$6:$BF$997,44,FALSE)</f>
        <v>0</v>
      </c>
      <c r="P73" s="104">
        <f>VLOOKUP($B73,GD_CHAM_CONG!$C$6:$BF$997,45,FALSE)</f>
        <v>0</v>
      </c>
      <c r="Q73" s="104">
        <f>VLOOKUP($B73,GD_CHAM_CONG!$C$6:$BF$997,46,FALSE)</f>
        <v>0</v>
      </c>
      <c r="R73" s="104">
        <f>VLOOKUP($B73,GD_CHAM_CONG!$C$6:$BF$997,47,FALSE)</f>
        <v>0</v>
      </c>
      <c r="S73" s="104">
        <f>VLOOKUP($B73,GD_CHAM_CONG!$C$6:$BF$997,48,FALSE)</f>
        <v>0</v>
      </c>
      <c r="T73" s="104">
        <f>VLOOKUP($B73,GD_CHAM_CONG!$C$6:$BF$997,49,FALSE)</f>
        <v>0</v>
      </c>
      <c r="U73" s="104">
        <f>VLOOKUP($B73,GD_CHAM_CONG!$C$6:$BF$997,50,FALSE)</f>
        <v>0</v>
      </c>
      <c r="V73" s="104">
        <f>VLOOKUP($B73,GD_CHAM_CONG!$C$6:$BF$997,51,FALSE)</f>
        <v>0</v>
      </c>
      <c r="W73" s="104">
        <f>VLOOKUP($B73,GD_CHAM_CONG!$C$6:$BF$997,52,FALSE)</f>
        <v>0</v>
      </c>
      <c r="X73" s="104">
        <f>VLOOKUP($B73,GD_CHAM_CONG!$C$6:$BF$997,53,FALSE)</f>
        <v>0</v>
      </c>
      <c r="Y73" s="104">
        <f>VLOOKUP($B73,GD_CHAM_CONG!$C$6:$BF$997,54,FALSE)</f>
        <v>0</v>
      </c>
      <c r="Z73" s="104">
        <f>VLOOKUP($B73,GD_CHAM_CONG!$C$6:$BF$997,55,FALSE)</f>
        <v>0</v>
      </c>
      <c r="AA73" s="104">
        <f>VLOOKUP($B73,GD_CHAM_CONG!$C$6:$BF$997,56,FALSE)</f>
        <v>0</v>
      </c>
      <c r="AB73" s="104">
        <f>VLOOKUP($B73,GD_CHAM_CONG!$C$6:$BI$997,57,FALSE)</f>
        <v>0</v>
      </c>
      <c r="AC73" s="104">
        <f>VLOOKUP($B73,GD_CHAM_CONG!$C$6:$BI$997,58,FALSE)</f>
        <v>0</v>
      </c>
      <c r="AD73" s="104">
        <f>VLOOKUP($B73,GD_CHAM_CONG!$C$6:$BI$997,59,FALSE)</f>
        <v>0</v>
      </c>
      <c r="AE73" s="270">
        <f>I73/$H73*VLOOKUP(I$4,DM_TI_LE!$A$5:$B$30,2,FALSE)</f>
        <v>1</v>
      </c>
      <c r="AF73" s="270">
        <f>J73/$H73*VLOOKUP(J$4,DM_TI_LE!$A$5:$B$30,2,FALSE)</f>
        <v>0</v>
      </c>
      <c r="AG73" s="270">
        <f>K73/$H73*VLOOKUP(K$4,DM_TI_LE!$A$5:$B$30,2,FALSE)</f>
        <v>0</v>
      </c>
      <c r="AH73" s="270">
        <f>L73/$H73*VLOOKUP(L$4,DM_TI_LE!$A$5:$B$30,2,FALSE)</f>
        <v>0</v>
      </c>
      <c r="AI73" s="270">
        <f>M73/$H73*VLOOKUP(M$4,DM_TI_LE!$A$5:$B$30,2,FALSE)</f>
        <v>0</v>
      </c>
      <c r="AJ73" s="270">
        <f>N73/$H73*VLOOKUP(N$4,DM_TI_LE!$A$5:$B$30,2,FALSE)</f>
        <v>0</v>
      </c>
      <c r="AK73" s="270">
        <f>O73/$H73*VLOOKUP(O$4,DM_TI_LE!$A$5:$B$30,2,FALSE)</f>
        <v>0</v>
      </c>
      <c r="AL73" s="270">
        <f>P73/$H73*VLOOKUP(P$4,DM_TI_LE!$A$5:$B$30,2,FALSE)</f>
        <v>0</v>
      </c>
      <c r="AM73" s="270">
        <f>Q73/$H73*VLOOKUP(Q$4,DM_TI_LE!$A$5:$B$30,2,FALSE)</f>
        <v>0</v>
      </c>
      <c r="AN73" s="270">
        <f>R73/$H73*VLOOKUP(R$4,DM_TI_LE!$A$5:$B$30,2,FALSE)</f>
        <v>0</v>
      </c>
      <c r="AO73" s="270">
        <f>S73/$H73*VLOOKUP(S$4,DM_TI_LE!$A$5:$B$30,2,FALSE)</f>
        <v>0</v>
      </c>
      <c r="AP73" s="270">
        <f>T73/$H73*VLOOKUP(T$4,DM_TI_LE!$A$5:$B$30,2,FALSE)</f>
        <v>0</v>
      </c>
      <c r="AQ73" s="270">
        <f>U73/$H73*VLOOKUP(U$4,DM_TI_LE!$A$5:$B$30,2,FALSE)</f>
        <v>0</v>
      </c>
      <c r="AR73" s="270">
        <f>V73/$H73*VLOOKUP(V$4,DM_TI_LE!$A$5:$B$30,2,FALSE)</f>
        <v>0</v>
      </c>
      <c r="AS73" s="270">
        <f>W73/$H73*VLOOKUP(W$4,DM_TI_LE!$A$5:$B$30,2,FALSE)</f>
        <v>0</v>
      </c>
      <c r="AT73" s="270">
        <f>X73/$H73*VLOOKUP(X$4,DM_TI_LE!$A$5:$B$30,2,FALSE)</f>
        <v>0</v>
      </c>
      <c r="AU73" s="270">
        <f>Y73/$H73*VLOOKUP(Y$4,DM_TI_LE!$A$5:$B$30,2,FALSE)</f>
        <v>0</v>
      </c>
      <c r="AV73" s="270">
        <f>Z73/$H73*VLOOKUP(Z$4,DM_TI_LE!$A$5:$B$30,2,FALSE)</f>
        <v>0</v>
      </c>
      <c r="AW73" s="270">
        <f>AA73/$H73*VLOOKUP(AA$4,DM_TI_LE!$A$5:$B$30,2,FALSE)</f>
        <v>0</v>
      </c>
      <c r="AX73" s="270">
        <f>AB73/$H73*VLOOKUP(AB$4,DM_TI_LE!$A$5:$B$30,2,FALSE)</f>
        <v>0</v>
      </c>
      <c r="AY73" s="270">
        <f>AC73/$H73*VLOOKUP(AC$4,DM_TI_LE!$A$5:$B$30,2,FALSE)</f>
        <v>0</v>
      </c>
      <c r="AZ73" s="270">
        <f>AD73/$H73*VLOOKUP(AD$4,DM_TI_LE!$A$5:$B$30,2,FALSE)</f>
        <v>0</v>
      </c>
      <c r="BA73" s="284">
        <f>IF(CD73="HDHV",DM_TI_LE!$K$12*I73, SUM(AE73:AW73)*F73*E73*DM_HE_SO_LUONG_NS!$D$1*CE73)</f>
        <v>11700000</v>
      </c>
      <c r="BB73" s="104"/>
      <c r="BC73" s="110">
        <f>VLOOKUP(B73,GD_LCD_HS_LNS!$B$4:$E$1000,4,FALSE)</f>
        <v>4534000</v>
      </c>
      <c r="BD73" s="104"/>
      <c r="BE73" s="104">
        <f>I73/26*$BC73*VLOOKUP(BE$4,DM_TI_LE!$A$5:$C$29,3,FALSE)</f>
        <v>0</v>
      </c>
      <c r="BF73" s="104">
        <f>J73/26*$BC73*VLOOKUP(BF$4,DM_TI_LE!$A$5:$C$29,3,FALSE)</f>
        <v>0</v>
      </c>
      <c r="BG73" s="104">
        <f>K73/26*$BC73*VLOOKUP(BG$4,DM_TI_LE!$A$5:$C$29,3,FALSE)</f>
        <v>0</v>
      </c>
      <c r="BH73" s="104">
        <f>L73/26*$BC73*VLOOKUP(BH$4,DM_TI_LE!$A$5:$C$29,3,FALSE)</f>
        <v>0</v>
      </c>
      <c r="BI73" s="104">
        <f>M73/26*$BC73*VLOOKUP(BI$4,DM_TI_LE!$A$5:$C$29,3,FALSE)</f>
        <v>0</v>
      </c>
      <c r="BJ73" s="104">
        <f>N73/26*$BC73*VLOOKUP(BJ$4,DM_TI_LE!$A$5:$C$29,3,FALSE)</f>
        <v>0</v>
      </c>
      <c r="BK73" s="104">
        <f>O73/26*$BC73*VLOOKUP(BK$4,DM_TI_LE!$A$5:$C$29,3,FALSE)</f>
        <v>0</v>
      </c>
      <c r="BL73" s="104">
        <f>P73/26*$BC73*VLOOKUP(BL$4,DM_TI_LE!$A$5:$C$29,3,FALSE)</f>
        <v>0</v>
      </c>
      <c r="BM73" s="104">
        <f>Q73/26*$BC73*VLOOKUP(BM$4,DM_TI_LE!$A$5:$C$29,3,FALSE)</f>
        <v>0</v>
      </c>
      <c r="BN73" s="104">
        <f>R73/26*$BC73*VLOOKUP(BN$4,DM_TI_LE!$A$5:$C$29,3,FALSE)</f>
        <v>0</v>
      </c>
      <c r="BO73" s="104">
        <f>S73/26*$BC73*VLOOKUP(BO$4,DM_TI_LE!$A$5:$C$29,3,FALSE)</f>
        <v>0</v>
      </c>
      <c r="BP73" s="104">
        <f>T73/26*$BC73*VLOOKUP(BP$4,DM_TI_LE!$A$5:$C$29,3,FALSE)</f>
        <v>0</v>
      </c>
      <c r="BQ73" s="104">
        <f>U73/26*$BC73*VLOOKUP(BQ$4,DM_TI_LE!$A$5:$C$29,3,FALSE)</f>
        <v>0</v>
      </c>
      <c r="BR73" s="104">
        <f>V73/26*$BC73*VLOOKUP(BR$4,DM_TI_LE!$A$5:$C$29,3,FALSE)</f>
        <v>0</v>
      </c>
      <c r="BS73" s="104">
        <f>W73/26*$BC73*VLOOKUP(BS$4,DM_TI_LE!$A$5:$C$29,3,FALSE)</f>
        <v>0</v>
      </c>
      <c r="BT73" s="104">
        <f>X73/26*$BC73*VLOOKUP(BT$4,DM_TI_LE!$A$5:$C$29,3,FALSE)</f>
        <v>0</v>
      </c>
      <c r="BU73" s="104">
        <f>Y73/26*$BC73*VLOOKUP(BU$4,DM_TI_LE!$A$5:$C$29,3,FALSE)</f>
        <v>0</v>
      </c>
      <c r="BV73" s="104">
        <f>Z73/26*$BC73*VLOOKUP(BV$4,DM_TI_LE!$A$5:$C$29,3,FALSE)</f>
        <v>0</v>
      </c>
      <c r="BW73" s="104">
        <f>AA73/26*$BC73*VLOOKUP(BW$4,DM_TI_LE!$A$5:$C$29,3,FALSE)</f>
        <v>0</v>
      </c>
      <c r="BX73" s="104">
        <f>AB73/26*$BC73*VLOOKUP(BX$4,DM_TI_LE!$A$5:$C$29,3,FALSE)</f>
        <v>0</v>
      </c>
      <c r="BY73" s="104">
        <f>AC73/26*$BC73*VLOOKUP(BY$4,DM_TI_LE!$A$5:$C$29,3,FALSE)</f>
        <v>0</v>
      </c>
      <c r="BZ73" s="104">
        <f>AD73/26*$BC73*VLOOKUP(BZ$4,DM_TI_LE!$A$5:$C$29,3,FALSE)</f>
        <v>0</v>
      </c>
      <c r="CA73" s="273">
        <f t="shared" si="0"/>
        <v>0</v>
      </c>
      <c r="CB73" s="104"/>
      <c r="CC73" s="274">
        <f t="shared" si="1"/>
        <v>11700000</v>
      </c>
      <c r="CD73" s="138" t="str">
        <f>VLOOKUP(B73,GD_CHUNG!$B$5:$G$480,6,FALSE)</f>
        <v>HD3N</v>
      </c>
      <c r="CE73" s="275">
        <f>VLOOKUP(CD73,DM_TI_LE!$I$12:$J$16,2,FALSE)</f>
        <v>1</v>
      </c>
    </row>
    <row r="74" spans="1:83" ht="12.75" x14ac:dyDescent="0.2">
      <c r="A74" s="49">
        <v>70</v>
      </c>
      <c r="B74" s="50">
        <f>GD_CHUNG!B74</f>
        <v>10561</v>
      </c>
      <c r="C74" s="50" t="str">
        <f>GD_CHUNG!C74</f>
        <v>Vũ Quảng Ba</v>
      </c>
      <c r="D74" s="50" t="str">
        <f>GD_CHUNG!D74</f>
        <v>NV Thủ kho</v>
      </c>
      <c r="E74" s="268">
        <f>VLOOKUP(B74,GD_CHAM_CONG!$C$6:$BJ$997,60,FALSE)</f>
        <v>1</v>
      </c>
      <c r="F74" s="268">
        <f>VLOOKUP(B74,GD_LCD_HS_LNS!$B$4:$F$1000,5,FALSE)</f>
        <v>2.2599999999999998</v>
      </c>
      <c r="G74" s="269"/>
      <c r="H74" s="269">
        <f>VLOOKUP(B74,GD_CHAM_CONG!$C$6:$BD$997,37,FALSE)</f>
        <v>23</v>
      </c>
      <c r="I74" s="104">
        <f>VLOOKUP($B74,GD_CHAM_CONG!$C$6:$BF$997,38,FALSE)</f>
        <v>23</v>
      </c>
      <c r="J74" s="104">
        <f>VLOOKUP($B74,GD_CHAM_CONG!$C$6:$BF$997,39,FALSE)</f>
        <v>0</v>
      </c>
      <c r="K74" s="104">
        <f>VLOOKUP($B74,GD_CHAM_CONG!$C$6:$BF$997,40,FALSE)</f>
        <v>0</v>
      </c>
      <c r="L74" s="104">
        <f>VLOOKUP($B74,GD_CHAM_CONG!$C$6:$BF$997,41,FALSE)</f>
        <v>0</v>
      </c>
      <c r="M74" s="104">
        <f>VLOOKUP($B74,GD_CHAM_CONG!$C$6:$BF$997,42,FALSE)</f>
        <v>0</v>
      </c>
      <c r="N74" s="104">
        <f>VLOOKUP($B74,GD_CHAM_CONG!$C$6:$BF$997,43,FALSE)</f>
        <v>0</v>
      </c>
      <c r="O74" s="104">
        <f>VLOOKUP($B74,GD_CHAM_CONG!$C$6:$BF$997,44,FALSE)</f>
        <v>0</v>
      </c>
      <c r="P74" s="104">
        <f>VLOOKUP($B74,GD_CHAM_CONG!$C$6:$BF$997,45,FALSE)</f>
        <v>0</v>
      </c>
      <c r="Q74" s="104">
        <f>VLOOKUP($B74,GD_CHAM_CONG!$C$6:$BF$997,46,FALSE)</f>
        <v>0</v>
      </c>
      <c r="R74" s="104">
        <f>VLOOKUP($B74,GD_CHAM_CONG!$C$6:$BF$997,47,FALSE)</f>
        <v>0</v>
      </c>
      <c r="S74" s="104">
        <f>VLOOKUP($B74,GD_CHAM_CONG!$C$6:$BF$997,48,FALSE)</f>
        <v>0</v>
      </c>
      <c r="T74" s="104">
        <f>VLOOKUP($B74,GD_CHAM_CONG!$C$6:$BF$997,49,FALSE)</f>
        <v>0</v>
      </c>
      <c r="U74" s="104">
        <f>VLOOKUP($B74,GD_CHAM_CONG!$C$6:$BF$997,50,FALSE)</f>
        <v>0</v>
      </c>
      <c r="V74" s="104">
        <f>VLOOKUP($B74,GD_CHAM_CONG!$C$6:$BF$997,51,FALSE)</f>
        <v>0</v>
      </c>
      <c r="W74" s="104">
        <f>VLOOKUP($B74,GD_CHAM_CONG!$C$6:$BF$997,52,FALSE)</f>
        <v>0</v>
      </c>
      <c r="X74" s="104">
        <f>VLOOKUP($B74,GD_CHAM_CONG!$C$6:$BF$997,53,FALSE)</f>
        <v>0</v>
      </c>
      <c r="Y74" s="104">
        <f>VLOOKUP($B74,GD_CHAM_CONG!$C$6:$BF$997,54,FALSE)</f>
        <v>0</v>
      </c>
      <c r="Z74" s="104">
        <f>VLOOKUP($B74,GD_CHAM_CONG!$C$6:$BF$997,55,FALSE)</f>
        <v>0</v>
      </c>
      <c r="AA74" s="104">
        <f>VLOOKUP($B74,GD_CHAM_CONG!$C$6:$BF$997,56,FALSE)</f>
        <v>0</v>
      </c>
      <c r="AB74" s="104">
        <f>VLOOKUP($B74,GD_CHAM_CONG!$C$6:$BI$997,57,FALSE)</f>
        <v>0</v>
      </c>
      <c r="AC74" s="104">
        <f>VLOOKUP($B74,GD_CHAM_CONG!$C$6:$BI$997,58,FALSE)</f>
        <v>0</v>
      </c>
      <c r="AD74" s="104">
        <f>VLOOKUP($B74,GD_CHAM_CONG!$C$6:$BI$997,59,FALSE)</f>
        <v>0</v>
      </c>
      <c r="AE74" s="270">
        <f>I74/$H74*VLOOKUP(I$4,DM_TI_LE!$A$5:$B$30,2,FALSE)</f>
        <v>1</v>
      </c>
      <c r="AF74" s="270">
        <f>J74/$H74*VLOOKUP(J$4,DM_TI_LE!$A$5:$B$30,2,FALSE)</f>
        <v>0</v>
      </c>
      <c r="AG74" s="270">
        <f>K74/$H74*VLOOKUP(K$4,DM_TI_LE!$A$5:$B$30,2,FALSE)</f>
        <v>0</v>
      </c>
      <c r="AH74" s="270">
        <f>L74/$H74*VLOOKUP(L$4,DM_TI_LE!$A$5:$B$30,2,FALSE)</f>
        <v>0</v>
      </c>
      <c r="AI74" s="270">
        <f>M74/$H74*VLOOKUP(M$4,DM_TI_LE!$A$5:$B$30,2,FALSE)</f>
        <v>0</v>
      </c>
      <c r="AJ74" s="270">
        <f>N74/$H74*VLOOKUP(N$4,DM_TI_LE!$A$5:$B$30,2,FALSE)</f>
        <v>0</v>
      </c>
      <c r="AK74" s="270">
        <f>O74/$H74*VLOOKUP(O$4,DM_TI_LE!$A$5:$B$30,2,FALSE)</f>
        <v>0</v>
      </c>
      <c r="AL74" s="270">
        <f>P74/$H74*VLOOKUP(P$4,DM_TI_LE!$A$5:$B$30,2,FALSE)</f>
        <v>0</v>
      </c>
      <c r="AM74" s="270">
        <f>Q74/$H74*VLOOKUP(Q$4,DM_TI_LE!$A$5:$B$30,2,FALSE)</f>
        <v>0</v>
      </c>
      <c r="AN74" s="270">
        <f>R74/$H74*VLOOKUP(R$4,DM_TI_LE!$A$5:$B$30,2,FALSE)</f>
        <v>0</v>
      </c>
      <c r="AO74" s="270">
        <f>S74/$H74*VLOOKUP(S$4,DM_TI_LE!$A$5:$B$30,2,FALSE)</f>
        <v>0</v>
      </c>
      <c r="AP74" s="270">
        <f>T74/$H74*VLOOKUP(T$4,DM_TI_LE!$A$5:$B$30,2,FALSE)</f>
        <v>0</v>
      </c>
      <c r="AQ74" s="270">
        <f>U74/$H74*VLOOKUP(U$4,DM_TI_LE!$A$5:$B$30,2,FALSE)</f>
        <v>0</v>
      </c>
      <c r="AR74" s="270">
        <f>V74/$H74*VLOOKUP(V$4,DM_TI_LE!$A$5:$B$30,2,FALSE)</f>
        <v>0</v>
      </c>
      <c r="AS74" s="270">
        <f>W74/$H74*VLOOKUP(W$4,DM_TI_LE!$A$5:$B$30,2,FALSE)</f>
        <v>0</v>
      </c>
      <c r="AT74" s="270">
        <f>X74/$H74*VLOOKUP(X$4,DM_TI_LE!$A$5:$B$30,2,FALSE)</f>
        <v>0</v>
      </c>
      <c r="AU74" s="270">
        <f>Y74/$H74*VLOOKUP(Y$4,DM_TI_LE!$A$5:$B$30,2,FALSE)</f>
        <v>0</v>
      </c>
      <c r="AV74" s="270">
        <f>Z74/$H74*VLOOKUP(Z$4,DM_TI_LE!$A$5:$B$30,2,FALSE)</f>
        <v>0</v>
      </c>
      <c r="AW74" s="270">
        <f>AA74/$H74*VLOOKUP(AA$4,DM_TI_LE!$A$5:$B$30,2,FALSE)</f>
        <v>0</v>
      </c>
      <c r="AX74" s="270">
        <f>AB74/$H74*VLOOKUP(AB$4,DM_TI_LE!$A$5:$B$30,2,FALSE)</f>
        <v>0</v>
      </c>
      <c r="AY74" s="270">
        <f>AC74/$H74*VLOOKUP(AC$4,DM_TI_LE!$A$5:$B$30,2,FALSE)</f>
        <v>0</v>
      </c>
      <c r="AZ74" s="270">
        <f>AD74/$H74*VLOOKUP(AD$4,DM_TI_LE!$A$5:$B$30,2,FALSE)</f>
        <v>0</v>
      </c>
      <c r="BA74" s="284">
        <f>IF(CD74="HDHV",DM_TI_LE!$K$12*I74, SUM(AE74:AW74)*F74*E74*DM_HE_SO_LUONG_NS!$D$1*CE74)</f>
        <v>10169999.999999998</v>
      </c>
      <c r="BB74" s="104"/>
      <c r="BC74" s="110">
        <f>VLOOKUP(B74,GD_LCD_HS_LNS!$B$4:$E$1000,4,FALSE)</f>
        <v>3778000</v>
      </c>
      <c r="BD74" s="104"/>
      <c r="BE74" s="104">
        <f>I74/26*$BC74*VLOOKUP(BE$4,DM_TI_LE!$A$5:$C$29,3,FALSE)</f>
        <v>0</v>
      </c>
      <c r="BF74" s="104">
        <f>J74/26*$BC74*VLOOKUP(BF$4,DM_TI_LE!$A$5:$C$29,3,FALSE)</f>
        <v>0</v>
      </c>
      <c r="BG74" s="104">
        <f>K74/26*$BC74*VLOOKUP(BG$4,DM_TI_LE!$A$5:$C$29,3,FALSE)</f>
        <v>0</v>
      </c>
      <c r="BH74" s="104">
        <f>L74/26*$BC74*VLOOKUP(BH$4,DM_TI_LE!$A$5:$C$29,3,FALSE)</f>
        <v>0</v>
      </c>
      <c r="BI74" s="104">
        <f>M74/26*$BC74*VLOOKUP(BI$4,DM_TI_LE!$A$5:$C$29,3,FALSE)</f>
        <v>0</v>
      </c>
      <c r="BJ74" s="104">
        <f>N74/26*$BC74*VLOOKUP(BJ$4,DM_TI_LE!$A$5:$C$29,3,FALSE)</f>
        <v>0</v>
      </c>
      <c r="BK74" s="104">
        <f>O74/26*$BC74*VLOOKUP(BK$4,DM_TI_LE!$A$5:$C$29,3,FALSE)</f>
        <v>0</v>
      </c>
      <c r="BL74" s="104">
        <f>P74/26*$BC74*VLOOKUP(BL$4,DM_TI_LE!$A$5:$C$29,3,FALSE)</f>
        <v>0</v>
      </c>
      <c r="BM74" s="104">
        <f>Q74/26*$BC74*VLOOKUP(BM$4,DM_TI_LE!$A$5:$C$29,3,FALSE)</f>
        <v>0</v>
      </c>
      <c r="BN74" s="104">
        <f>R74/26*$BC74*VLOOKUP(BN$4,DM_TI_LE!$A$5:$C$29,3,FALSE)</f>
        <v>0</v>
      </c>
      <c r="BO74" s="104">
        <f>S74/26*$BC74*VLOOKUP(BO$4,DM_TI_LE!$A$5:$C$29,3,FALSE)</f>
        <v>0</v>
      </c>
      <c r="BP74" s="104">
        <f>T74/26*$BC74*VLOOKUP(BP$4,DM_TI_LE!$A$5:$C$29,3,FALSE)</f>
        <v>0</v>
      </c>
      <c r="BQ74" s="104">
        <f>U74/26*$BC74*VLOOKUP(BQ$4,DM_TI_LE!$A$5:$C$29,3,FALSE)</f>
        <v>0</v>
      </c>
      <c r="BR74" s="104">
        <f>V74/26*$BC74*VLOOKUP(BR$4,DM_TI_LE!$A$5:$C$29,3,FALSE)</f>
        <v>0</v>
      </c>
      <c r="BS74" s="104">
        <f>W74/26*$BC74*VLOOKUP(BS$4,DM_TI_LE!$A$5:$C$29,3,FALSE)</f>
        <v>0</v>
      </c>
      <c r="BT74" s="104">
        <f>X74/26*$BC74*VLOOKUP(BT$4,DM_TI_LE!$A$5:$C$29,3,FALSE)</f>
        <v>0</v>
      </c>
      <c r="BU74" s="104">
        <f>Y74/26*$BC74*VLOOKUP(BU$4,DM_TI_LE!$A$5:$C$29,3,FALSE)</f>
        <v>0</v>
      </c>
      <c r="BV74" s="104">
        <f>Z74/26*$BC74*VLOOKUP(BV$4,DM_TI_LE!$A$5:$C$29,3,FALSE)</f>
        <v>0</v>
      </c>
      <c r="BW74" s="104">
        <f>AA74/26*$BC74*VLOOKUP(BW$4,DM_TI_LE!$A$5:$C$29,3,FALSE)</f>
        <v>0</v>
      </c>
      <c r="BX74" s="104">
        <f>AB74/26*$BC74*VLOOKUP(BX$4,DM_TI_LE!$A$5:$C$29,3,FALSE)</f>
        <v>0</v>
      </c>
      <c r="BY74" s="104">
        <f>AC74/26*$BC74*VLOOKUP(BY$4,DM_TI_LE!$A$5:$C$29,3,FALSE)</f>
        <v>0</v>
      </c>
      <c r="BZ74" s="104">
        <f>AD74/26*$BC74*VLOOKUP(BZ$4,DM_TI_LE!$A$5:$C$29,3,FALSE)</f>
        <v>0</v>
      </c>
      <c r="CA74" s="273">
        <f t="shared" si="0"/>
        <v>0</v>
      </c>
      <c r="CB74" s="104"/>
      <c r="CC74" s="274">
        <f t="shared" si="1"/>
        <v>10169999.999999998</v>
      </c>
      <c r="CD74" s="138" t="str">
        <f>VLOOKUP(B74,GD_CHUNG!$B$5:$G$480,6,FALSE)</f>
        <v>HDKX</v>
      </c>
      <c r="CE74" s="275">
        <f>VLOOKUP(CD74,DM_TI_LE!$I$12:$J$16,2,FALSE)</f>
        <v>1</v>
      </c>
    </row>
    <row r="75" spans="1:83" ht="12.75" x14ac:dyDescent="0.2">
      <c r="A75" s="49">
        <v>71</v>
      </c>
      <c r="B75" s="50">
        <f>GD_CHUNG!B75</f>
        <v>10784</v>
      </c>
      <c r="C75" s="50" t="str">
        <f>GD_CHUNG!C75</f>
        <v>Lê Thị Thạch</v>
      </c>
      <c r="D75" s="50" t="str">
        <f>GD_CHUNG!D75</f>
        <v>NV Thủ kho</v>
      </c>
      <c r="E75" s="268">
        <f>VLOOKUP(B75,GD_CHAM_CONG!$C$6:$BJ$997,60,FALSE)</f>
        <v>1</v>
      </c>
      <c r="F75" s="268">
        <f>VLOOKUP(B75,GD_LCD_HS_LNS!$B$4:$F$1000,5,FALSE)</f>
        <v>1.9</v>
      </c>
      <c r="G75" s="269"/>
      <c r="H75" s="269">
        <f>VLOOKUP(B75,GD_CHAM_CONG!$C$6:$BD$997,37,FALSE)</f>
        <v>23</v>
      </c>
      <c r="I75" s="104">
        <f>VLOOKUP($B75,GD_CHAM_CONG!$C$6:$BF$997,38,FALSE)</f>
        <v>23</v>
      </c>
      <c r="J75" s="104">
        <f>VLOOKUP($B75,GD_CHAM_CONG!$C$6:$BF$997,39,FALSE)</f>
        <v>0</v>
      </c>
      <c r="K75" s="104">
        <f>VLOOKUP($B75,GD_CHAM_CONG!$C$6:$BF$997,40,FALSE)</f>
        <v>0</v>
      </c>
      <c r="L75" s="104">
        <f>VLOOKUP($B75,GD_CHAM_CONG!$C$6:$BF$997,41,FALSE)</f>
        <v>0</v>
      </c>
      <c r="M75" s="104">
        <f>VLOOKUP($B75,GD_CHAM_CONG!$C$6:$BF$997,42,FALSE)</f>
        <v>0</v>
      </c>
      <c r="N75" s="104">
        <f>VLOOKUP($B75,GD_CHAM_CONG!$C$6:$BF$997,43,FALSE)</f>
        <v>0</v>
      </c>
      <c r="O75" s="104">
        <f>VLOOKUP($B75,GD_CHAM_CONG!$C$6:$BF$997,44,FALSE)</f>
        <v>0</v>
      </c>
      <c r="P75" s="104">
        <f>VLOOKUP($B75,GD_CHAM_CONG!$C$6:$BF$997,45,FALSE)</f>
        <v>0</v>
      </c>
      <c r="Q75" s="104">
        <f>VLOOKUP($B75,GD_CHAM_CONG!$C$6:$BF$997,46,FALSE)</f>
        <v>0</v>
      </c>
      <c r="R75" s="104">
        <f>VLOOKUP($B75,GD_CHAM_CONG!$C$6:$BF$997,47,FALSE)</f>
        <v>0</v>
      </c>
      <c r="S75" s="104">
        <f>VLOOKUP($B75,GD_CHAM_CONG!$C$6:$BF$997,48,FALSE)</f>
        <v>0</v>
      </c>
      <c r="T75" s="104">
        <f>VLOOKUP($B75,GD_CHAM_CONG!$C$6:$BF$997,49,FALSE)</f>
        <v>0</v>
      </c>
      <c r="U75" s="104">
        <f>VLOOKUP($B75,GD_CHAM_CONG!$C$6:$BF$997,50,FALSE)</f>
        <v>0</v>
      </c>
      <c r="V75" s="104">
        <f>VLOOKUP($B75,GD_CHAM_CONG!$C$6:$BF$997,51,FALSE)</f>
        <v>0</v>
      </c>
      <c r="W75" s="104">
        <f>VLOOKUP($B75,GD_CHAM_CONG!$C$6:$BF$997,52,FALSE)</f>
        <v>0</v>
      </c>
      <c r="X75" s="104">
        <f>VLOOKUP($B75,GD_CHAM_CONG!$C$6:$BF$997,53,FALSE)</f>
        <v>0</v>
      </c>
      <c r="Y75" s="104">
        <f>VLOOKUP($B75,GD_CHAM_CONG!$C$6:$BF$997,54,FALSE)</f>
        <v>0</v>
      </c>
      <c r="Z75" s="104">
        <f>VLOOKUP($B75,GD_CHAM_CONG!$C$6:$BF$997,55,FALSE)</f>
        <v>0</v>
      </c>
      <c r="AA75" s="104">
        <f>VLOOKUP($B75,GD_CHAM_CONG!$C$6:$BF$997,56,FALSE)</f>
        <v>0</v>
      </c>
      <c r="AB75" s="104">
        <f>VLOOKUP($B75,GD_CHAM_CONG!$C$6:$BI$997,57,FALSE)</f>
        <v>0</v>
      </c>
      <c r="AC75" s="104">
        <f>VLOOKUP($B75,GD_CHAM_CONG!$C$6:$BI$997,58,FALSE)</f>
        <v>0</v>
      </c>
      <c r="AD75" s="104">
        <f>VLOOKUP($B75,GD_CHAM_CONG!$C$6:$BI$997,59,FALSE)</f>
        <v>0</v>
      </c>
      <c r="AE75" s="270">
        <f>I75/$H75*VLOOKUP(I$4,DM_TI_LE!$A$5:$B$30,2,FALSE)</f>
        <v>1</v>
      </c>
      <c r="AF75" s="270">
        <f>J75/$H75*VLOOKUP(J$4,DM_TI_LE!$A$5:$B$30,2,FALSE)</f>
        <v>0</v>
      </c>
      <c r="AG75" s="270">
        <f>K75/$H75*VLOOKUP(K$4,DM_TI_LE!$A$5:$B$30,2,FALSE)</f>
        <v>0</v>
      </c>
      <c r="AH75" s="270">
        <f>L75/$H75*VLOOKUP(L$4,DM_TI_LE!$A$5:$B$30,2,FALSE)</f>
        <v>0</v>
      </c>
      <c r="AI75" s="270">
        <f>M75/$H75*VLOOKUP(M$4,DM_TI_LE!$A$5:$B$30,2,FALSE)</f>
        <v>0</v>
      </c>
      <c r="AJ75" s="270">
        <f>N75/$H75*VLOOKUP(N$4,DM_TI_LE!$A$5:$B$30,2,FALSE)</f>
        <v>0</v>
      </c>
      <c r="AK75" s="270">
        <f>O75/$H75*VLOOKUP(O$4,DM_TI_LE!$A$5:$B$30,2,FALSE)</f>
        <v>0</v>
      </c>
      <c r="AL75" s="270">
        <f>P75/$H75*VLOOKUP(P$4,DM_TI_LE!$A$5:$B$30,2,FALSE)</f>
        <v>0</v>
      </c>
      <c r="AM75" s="270">
        <f>Q75/$H75*VLOOKUP(Q$4,DM_TI_LE!$A$5:$B$30,2,FALSE)</f>
        <v>0</v>
      </c>
      <c r="AN75" s="270">
        <f>R75/$H75*VLOOKUP(R$4,DM_TI_LE!$A$5:$B$30,2,FALSE)</f>
        <v>0</v>
      </c>
      <c r="AO75" s="270">
        <f>S75/$H75*VLOOKUP(S$4,DM_TI_LE!$A$5:$B$30,2,FALSE)</f>
        <v>0</v>
      </c>
      <c r="AP75" s="270">
        <f>T75/$H75*VLOOKUP(T$4,DM_TI_LE!$A$5:$B$30,2,FALSE)</f>
        <v>0</v>
      </c>
      <c r="AQ75" s="270">
        <f>U75/$H75*VLOOKUP(U$4,DM_TI_LE!$A$5:$B$30,2,FALSE)</f>
        <v>0</v>
      </c>
      <c r="AR75" s="270">
        <f>V75/$H75*VLOOKUP(V$4,DM_TI_LE!$A$5:$B$30,2,FALSE)</f>
        <v>0</v>
      </c>
      <c r="AS75" s="270">
        <f>W75/$H75*VLOOKUP(W$4,DM_TI_LE!$A$5:$B$30,2,FALSE)</f>
        <v>0</v>
      </c>
      <c r="AT75" s="270">
        <f>X75/$H75*VLOOKUP(X$4,DM_TI_LE!$A$5:$B$30,2,FALSE)</f>
        <v>0</v>
      </c>
      <c r="AU75" s="270">
        <f>Y75/$H75*VLOOKUP(Y$4,DM_TI_LE!$A$5:$B$30,2,FALSE)</f>
        <v>0</v>
      </c>
      <c r="AV75" s="270">
        <f>Z75/$H75*VLOOKUP(Z$4,DM_TI_LE!$A$5:$B$30,2,FALSE)</f>
        <v>0</v>
      </c>
      <c r="AW75" s="270">
        <f>AA75/$H75*VLOOKUP(AA$4,DM_TI_LE!$A$5:$B$30,2,FALSE)</f>
        <v>0</v>
      </c>
      <c r="AX75" s="270">
        <f>AB75/$H75*VLOOKUP(AB$4,DM_TI_LE!$A$5:$B$30,2,FALSE)</f>
        <v>0</v>
      </c>
      <c r="AY75" s="270">
        <f>AC75/$H75*VLOOKUP(AC$4,DM_TI_LE!$A$5:$B$30,2,FALSE)</f>
        <v>0</v>
      </c>
      <c r="AZ75" s="270">
        <f>AD75/$H75*VLOOKUP(AD$4,DM_TI_LE!$A$5:$B$30,2,FALSE)</f>
        <v>0</v>
      </c>
      <c r="BA75" s="284">
        <f>IF(CD75="HDHV",DM_TI_LE!$K$12*I75, SUM(AE75:AW75)*F75*E75*DM_HE_SO_LUONG_NS!$D$1*CE75)</f>
        <v>8550000</v>
      </c>
      <c r="BB75" s="104"/>
      <c r="BC75" s="110">
        <f>VLOOKUP(B75,GD_LCD_HS_LNS!$B$4:$E$1000,4,FALSE)</f>
        <v>3488000</v>
      </c>
      <c r="BD75" s="104"/>
      <c r="BE75" s="104">
        <f>I75/26*$BC75*VLOOKUP(BE$4,DM_TI_LE!$A$5:$C$29,3,FALSE)</f>
        <v>0</v>
      </c>
      <c r="BF75" s="104">
        <f>J75/26*$BC75*VLOOKUP(BF$4,DM_TI_LE!$A$5:$C$29,3,FALSE)</f>
        <v>0</v>
      </c>
      <c r="BG75" s="104">
        <f>K75/26*$BC75*VLOOKUP(BG$4,DM_TI_LE!$A$5:$C$29,3,FALSE)</f>
        <v>0</v>
      </c>
      <c r="BH75" s="104">
        <f>L75/26*$BC75*VLOOKUP(BH$4,DM_TI_LE!$A$5:$C$29,3,FALSE)</f>
        <v>0</v>
      </c>
      <c r="BI75" s="104">
        <f>M75/26*$BC75*VLOOKUP(BI$4,DM_TI_LE!$A$5:$C$29,3,FALSE)</f>
        <v>0</v>
      </c>
      <c r="BJ75" s="104">
        <f>N75/26*$BC75*VLOOKUP(BJ$4,DM_TI_LE!$A$5:$C$29,3,FALSE)</f>
        <v>0</v>
      </c>
      <c r="BK75" s="104">
        <f>O75/26*$BC75*VLOOKUP(BK$4,DM_TI_LE!$A$5:$C$29,3,FALSE)</f>
        <v>0</v>
      </c>
      <c r="BL75" s="104">
        <f>P75/26*$BC75*VLOOKUP(BL$4,DM_TI_LE!$A$5:$C$29,3,FALSE)</f>
        <v>0</v>
      </c>
      <c r="BM75" s="104">
        <f>Q75/26*$BC75*VLOOKUP(BM$4,DM_TI_LE!$A$5:$C$29,3,FALSE)</f>
        <v>0</v>
      </c>
      <c r="BN75" s="104">
        <f>R75/26*$BC75*VLOOKUP(BN$4,DM_TI_LE!$A$5:$C$29,3,FALSE)</f>
        <v>0</v>
      </c>
      <c r="BO75" s="104">
        <f>S75/26*$BC75*VLOOKUP(BO$4,DM_TI_LE!$A$5:$C$29,3,FALSE)</f>
        <v>0</v>
      </c>
      <c r="BP75" s="104">
        <f>T75/26*$BC75*VLOOKUP(BP$4,DM_TI_LE!$A$5:$C$29,3,FALSE)</f>
        <v>0</v>
      </c>
      <c r="BQ75" s="104">
        <f>U75/26*$BC75*VLOOKUP(BQ$4,DM_TI_LE!$A$5:$C$29,3,FALSE)</f>
        <v>0</v>
      </c>
      <c r="BR75" s="104">
        <f>V75/26*$BC75*VLOOKUP(BR$4,DM_TI_LE!$A$5:$C$29,3,FALSE)</f>
        <v>0</v>
      </c>
      <c r="BS75" s="104">
        <f>W75/26*$BC75*VLOOKUP(BS$4,DM_TI_LE!$A$5:$C$29,3,FALSE)</f>
        <v>0</v>
      </c>
      <c r="BT75" s="104">
        <f>X75/26*$BC75*VLOOKUP(BT$4,DM_TI_LE!$A$5:$C$29,3,FALSE)</f>
        <v>0</v>
      </c>
      <c r="BU75" s="104">
        <f>Y75/26*$BC75*VLOOKUP(BU$4,DM_TI_LE!$A$5:$C$29,3,FALSE)</f>
        <v>0</v>
      </c>
      <c r="BV75" s="104">
        <f>Z75/26*$BC75*VLOOKUP(BV$4,DM_TI_LE!$A$5:$C$29,3,FALSE)</f>
        <v>0</v>
      </c>
      <c r="BW75" s="104">
        <f>AA75/26*$BC75*VLOOKUP(BW$4,DM_TI_LE!$A$5:$C$29,3,FALSE)</f>
        <v>0</v>
      </c>
      <c r="BX75" s="104">
        <f>AB75/26*$BC75*VLOOKUP(BX$4,DM_TI_LE!$A$5:$C$29,3,FALSE)</f>
        <v>0</v>
      </c>
      <c r="BY75" s="104">
        <f>AC75/26*$BC75*VLOOKUP(BY$4,DM_TI_LE!$A$5:$C$29,3,FALSE)</f>
        <v>0</v>
      </c>
      <c r="BZ75" s="104">
        <f>AD75/26*$BC75*VLOOKUP(BZ$4,DM_TI_LE!$A$5:$C$29,3,FALSE)</f>
        <v>0</v>
      </c>
      <c r="CA75" s="273">
        <f t="shared" si="0"/>
        <v>0</v>
      </c>
      <c r="CB75" s="104"/>
      <c r="CC75" s="274">
        <f t="shared" si="1"/>
        <v>8550000</v>
      </c>
      <c r="CD75" s="138" t="str">
        <f>VLOOKUP(B75,GD_CHUNG!$B$5:$G$480,6,FALSE)</f>
        <v>HDKX</v>
      </c>
      <c r="CE75" s="275">
        <f>VLOOKUP(CD75,DM_TI_LE!$I$12:$J$16,2,FALSE)</f>
        <v>1</v>
      </c>
    </row>
    <row r="76" spans="1:83" ht="12.75" x14ac:dyDescent="0.2">
      <c r="A76" s="310">
        <v>72</v>
      </c>
      <c r="B76" s="50">
        <f>GD_CHUNG!B76</f>
        <v>10558</v>
      </c>
      <c r="C76" s="50" t="str">
        <f>GD_CHUNG!C76</f>
        <v>Vương Hoàng Linh</v>
      </c>
      <c r="D76" s="50" t="str">
        <f>GD_CHUNG!D76</f>
        <v>Chuyên viên pháp lý</v>
      </c>
      <c r="E76" s="268">
        <f>VLOOKUP(B76,GD_CHAM_CONG!$C$6:$BJ$997,60,FALSE)</f>
        <v>0.95</v>
      </c>
      <c r="F76" s="311">
        <f>VLOOKUP(B76,GD_LCD_HS_LNS!$B$4:$F$1000,5,FALSE)</f>
        <v>2.76</v>
      </c>
      <c r="G76" s="312"/>
      <c r="H76" s="312">
        <f>VLOOKUP(B76,GD_CHAM_CONG!$C$6:$BD$997,37,FALSE)</f>
        <v>23</v>
      </c>
      <c r="I76" s="313">
        <f>VLOOKUP($B76,GD_CHAM_CONG!$C$6:$BF$997,38,FALSE)</f>
        <v>23</v>
      </c>
      <c r="J76" s="313">
        <f>VLOOKUP($B76,GD_CHAM_CONG!$C$6:$BF$997,39,FALSE)</f>
        <v>0</v>
      </c>
      <c r="K76" s="313">
        <f>VLOOKUP($B76,GD_CHAM_CONG!$C$6:$BF$997,40,FALSE)</f>
        <v>0</v>
      </c>
      <c r="L76" s="313">
        <f>VLOOKUP($B76,GD_CHAM_CONG!$C$6:$BF$997,41,FALSE)</f>
        <v>0</v>
      </c>
      <c r="M76" s="313">
        <f>VLOOKUP($B76,GD_CHAM_CONG!$C$6:$BF$997,42,FALSE)</f>
        <v>0</v>
      </c>
      <c r="N76" s="313">
        <f>VLOOKUP($B76,GD_CHAM_CONG!$C$6:$BF$997,43,FALSE)</f>
        <v>0</v>
      </c>
      <c r="O76" s="313">
        <f>VLOOKUP($B76,GD_CHAM_CONG!$C$6:$BF$997,44,FALSE)</f>
        <v>0</v>
      </c>
      <c r="P76" s="313">
        <f>VLOOKUP($B76,GD_CHAM_CONG!$C$6:$BF$997,45,FALSE)</f>
        <v>0</v>
      </c>
      <c r="Q76" s="313">
        <f>VLOOKUP($B76,GD_CHAM_CONG!$C$6:$BF$997,46,FALSE)</f>
        <v>0</v>
      </c>
      <c r="R76" s="313">
        <f>VLOOKUP($B76,GD_CHAM_CONG!$C$6:$BF$997,47,FALSE)</f>
        <v>0</v>
      </c>
      <c r="S76" s="313">
        <f>VLOOKUP($B76,GD_CHAM_CONG!$C$6:$BF$997,48,FALSE)</f>
        <v>0</v>
      </c>
      <c r="T76" s="313">
        <f>VLOOKUP($B76,GD_CHAM_CONG!$C$6:$BF$997,49,FALSE)</f>
        <v>0</v>
      </c>
      <c r="U76" s="313">
        <f>VLOOKUP($B76,GD_CHAM_CONG!$C$6:$BF$997,50,FALSE)</f>
        <v>0</v>
      </c>
      <c r="V76" s="313">
        <f>VLOOKUP($B76,GD_CHAM_CONG!$C$6:$BF$997,51,FALSE)</f>
        <v>0</v>
      </c>
      <c r="W76" s="313">
        <f>VLOOKUP($B76,GD_CHAM_CONG!$C$6:$BF$997,52,FALSE)</f>
        <v>0</v>
      </c>
      <c r="X76" s="313">
        <f>VLOOKUP($B76,GD_CHAM_CONG!$C$6:$BF$997,53,FALSE)</f>
        <v>0</v>
      </c>
      <c r="Y76" s="313">
        <f>VLOOKUP($B76,GD_CHAM_CONG!$C$6:$BF$997,54,FALSE)</f>
        <v>0</v>
      </c>
      <c r="Z76" s="313">
        <f>VLOOKUP($B76,GD_CHAM_CONG!$C$6:$BF$997,55,FALSE)</f>
        <v>0</v>
      </c>
      <c r="AA76" s="313">
        <f>VLOOKUP($B76,GD_CHAM_CONG!$C$6:$BF$997,56,FALSE)</f>
        <v>0</v>
      </c>
      <c r="AB76" s="104">
        <f>VLOOKUP($B76,GD_CHAM_CONG!$C$6:$BI$997,57,FALSE)</f>
        <v>0</v>
      </c>
      <c r="AC76" s="104">
        <f>VLOOKUP($B76,GD_CHAM_CONG!$C$6:$BI$997,58,FALSE)</f>
        <v>0</v>
      </c>
      <c r="AD76" s="104">
        <f>VLOOKUP($B76,GD_CHAM_CONG!$C$6:$BI$997,59,FALSE)</f>
        <v>0</v>
      </c>
      <c r="AE76" s="314">
        <f>I76/$H76*VLOOKUP(I$4,DM_TI_LE!$A$5:$B$30,2,FALSE)</f>
        <v>1</v>
      </c>
      <c r="AF76" s="314">
        <f>J76/$H76*VLOOKUP(J$4,DM_TI_LE!$A$5:$B$30,2,FALSE)</f>
        <v>0</v>
      </c>
      <c r="AG76" s="314">
        <f>K76/$H76*VLOOKUP(K$4,DM_TI_LE!$A$5:$B$30,2,FALSE)</f>
        <v>0</v>
      </c>
      <c r="AH76" s="314">
        <f>L76/$H76*VLOOKUP(L$4,DM_TI_LE!$A$5:$B$30,2,FALSE)</f>
        <v>0</v>
      </c>
      <c r="AI76" s="314">
        <f>M76/$H76*VLOOKUP(M$4,DM_TI_LE!$A$5:$B$30,2,FALSE)</f>
        <v>0</v>
      </c>
      <c r="AJ76" s="314">
        <f>N76/$H76*VLOOKUP(N$4,DM_TI_LE!$A$5:$B$30,2,FALSE)</f>
        <v>0</v>
      </c>
      <c r="AK76" s="314">
        <f>O76/$H76*VLOOKUP(O$4,DM_TI_LE!$A$5:$B$30,2,FALSE)</f>
        <v>0</v>
      </c>
      <c r="AL76" s="314">
        <f>P76/$H76*VLOOKUP(P$4,DM_TI_LE!$A$5:$B$30,2,FALSE)</f>
        <v>0</v>
      </c>
      <c r="AM76" s="314">
        <f>Q76/$H76*VLOOKUP(Q$4,DM_TI_LE!$A$5:$B$30,2,FALSE)</f>
        <v>0</v>
      </c>
      <c r="AN76" s="314">
        <f>R76/$H76*VLOOKUP(R$4,DM_TI_LE!$A$5:$B$30,2,FALSE)</f>
        <v>0</v>
      </c>
      <c r="AO76" s="314">
        <f>S76/$H76*VLOOKUP(S$4,DM_TI_LE!$A$5:$B$30,2,FALSE)</f>
        <v>0</v>
      </c>
      <c r="AP76" s="314">
        <f>T76/$H76*VLOOKUP(T$4,DM_TI_LE!$A$5:$B$30,2,FALSE)</f>
        <v>0</v>
      </c>
      <c r="AQ76" s="314">
        <f>U76/$H76*VLOOKUP(U$4,DM_TI_LE!$A$5:$B$30,2,FALSE)</f>
        <v>0</v>
      </c>
      <c r="AR76" s="314">
        <f>V76/$H76*VLOOKUP(V$4,DM_TI_LE!$A$5:$B$30,2,FALSE)</f>
        <v>0</v>
      </c>
      <c r="AS76" s="314">
        <f>W76/$H76*VLOOKUP(W$4,DM_TI_LE!$A$5:$B$30,2,FALSE)</f>
        <v>0</v>
      </c>
      <c r="AT76" s="314">
        <f>X76/$H76*VLOOKUP(X$4,DM_TI_LE!$A$5:$B$30,2,FALSE)</f>
        <v>0</v>
      </c>
      <c r="AU76" s="314">
        <f>Y76/$H76*VLOOKUP(Y$4,DM_TI_LE!$A$5:$B$30,2,FALSE)</f>
        <v>0</v>
      </c>
      <c r="AV76" s="314">
        <f>Z76/$H76*VLOOKUP(Z$4,DM_TI_LE!$A$5:$B$30,2,FALSE)</f>
        <v>0</v>
      </c>
      <c r="AW76" s="314">
        <f>AA76/$H76*VLOOKUP(AA$4,DM_TI_LE!$A$5:$B$30,2,FALSE)</f>
        <v>0</v>
      </c>
      <c r="AX76" s="270">
        <f>AB76/$H76*VLOOKUP(AB$4,DM_TI_LE!$A$5:$B$30,2,FALSE)</f>
        <v>0</v>
      </c>
      <c r="AY76" s="270">
        <f>AC76/$H76*VLOOKUP(AC$4,DM_TI_LE!$A$5:$B$30,2,FALSE)</f>
        <v>0</v>
      </c>
      <c r="AZ76" s="270">
        <f>AD76/$H76*VLOOKUP(AD$4,DM_TI_LE!$A$5:$B$30,2,FALSE)</f>
        <v>0</v>
      </c>
      <c r="BA76" s="315">
        <f>IF(CD76="HDHV",DM_TI_LE!$K$12*I76, SUM(AE76:AW76)*F76*E76*DM_HE_SO_LUONG_NS!$D$1*CE76)</f>
        <v>11799000</v>
      </c>
      <c r="BB76" s="313"/>
      <c r="BC76" s="110">
        <f>VLOOKUP(B76,GD_LCD_HS_LNS!$B$4:$E$1000,4,FALSE)</f>
        <v>4534000</v>
      </c>
      <c r="BD76" s="313"/>
      <c r="BE76" s="313">
        <f>I76/26*$BC76*VLOOKUP(BE$4,DM_TI_LE!$A$5:$C$29,3,FALSE)</f>
        <v>0</v>
      </c>
      <c r="BF76" s="313">
        <f>J76/26*$BC76*VLOOKUP(BF$4,DM_TI_LE!$A$5:$C$29,3,FALSE)</f>
        <v>0</v>
      </c>
      <c r="BG76" s="313">
        <f>K76/26*$BC76*VLOOKUP(BG$4,DM_TI_LE!$A$5:$C$29,3,FALSE)</f>
        <v>0</v>
      </c>
      <c r="BH76" s="313">
        <f>L76/26*$BC76*VLOOKUP(BH$4,DM_TI_LE!$A$5:$C$29,3,FALSE)</f>
        <v>0</v>
      </c>
      <c r="BI76" s="313">
        <f>M76/26*$BC76*VLOOKUP(BI$4,DM_TI_LE!$A$5:$C$29,3,FALSE)</f>
        <v>0</v>
      </c>
      <c r="BJ76" s="313">
        <f>N76/26*$BC76*VLOOKUP(BJ$4,DM_TI_LE!$A$5:$C$29,3,FALSE)</f>
        <v>0</v>
      </c>
      <c r="BK76" s="313">
        <f>O76/26*$BC76*VLOOKUP(BK$4,DM_TI_LE!$A$5:$C$29,3,FALSE)</f>
        <v>0</v>
      </c>
      <c r="BL76" s="313">
        <f>P76/26*$BC76*VLOOKUP(BL$4,DM_TI_LE!$A$5:$C$29,3,FALSE)</f>
        <v>0</v>
      </c>
      <c r="BM76" s="313">
        <f>Q76/26*$BC76*VLOOKUP(BM$4,DM_TI_LE!$A$5:$C$29,3,FALSE)</f>
        <v>0</v>
      </c>
      <c r="BN76" s="313">
        <f>R76/26*$BC76*VLOOKUP(BN$4,DM_TI_LE!$A$5:$C$29,3,FALSE)</f>
        <v>0</v>
      </c>
      <c r="BO76" s="313">
        <f>S76/26*$BC76*VLOOKUP(BO$4,DM_TI_LE!$A$5:$C$29,3,FALSE)</f>
        <v>0</v>
      </c>
      <c r="BP76" s="313">
        <f>T76/26*$BC76*VLOOKUP(BP$4,DM_TI_LE!$A$5:$C$29,3,FALSE)</f>
        <v>0</v>
      </c>
      <c r="BQ76" s="313">
        <f>U76/26*$BC76*VLOOKUP(BQ$4,DM_TI_LE!$A$5:$C$29,3,FALSE)</f>
        <v>0</v>
      </c>
      <c r="BR76" s="313">
        <f>V76/26*$BC76*VLOOKUP(BR$4,DM_TI_LE!$A$5:$C$29,3,FALSE)</f>
        <v>0</v>
      </c>
      <c r="BS76" s="313">
        <f>W76/26*$BC76*VLOOKUP(BS$4,DM_TI_LE!$A$5:$C$29,3,FALSE)</f>
        <v>0</v>
      </c>
      <c r="BT76" s="313">
        <f>X76/26*$BC76*VLOOKUP(BT$4,DM_TI_LE!$A$5:$C$29,3,FALSE)</f>
        <v>0</v>
      </c>
      <c r="BU76" s="313">
        <f>Y76/26*$BC76*VLOOKUP(BU$4,DM_TI_LE!$A$5:$C$29,3,FALSE)</f>
        <v>0</v>
      </c>
      <c r="BV76" s="313">
        <f>Z76/26*$BC76*VLOOKUP(BV$4,DM_TI_LE!$A$5:$C$29,3,FALSE)</f>
        <v>0</v>
      </c>
      <c r="BW76" s="313">
        <f>AA76/26*$BC76*VLOOKUP(BW$4,DM_TI_LE!$A$5:$C$29,3,FALSE)</f>
        <v>0</v>
      </c>
      <c r="BX76" s="104">
        <f>AB76/26*$BC76*VLOOKUP(BX$4,DM_TI_LE!$A$5:$C$29,3,FALSE)</f>
        <v>0</v>
      </c>
      <c r="BY76" s="104">
        <f>AC76/26*$BC76*VLOOKUP(BY$4,DM_TI_LE!$A$5:$C$29,3,FALSE)</f>
        <v>0</v>
      </c>
      <c r="BZ76" s="104">
        <f>AD76/26*$BC76*VLOOKUP(BZ$4,DM_TI_LE!$A$5:$C$29,3,FALSE)</f>
        <v>0</v>
      </c>
      <c r="CA76" s="273">
        <f t="shared" si="0"/>
        <v>0</v>
      </c>
      <c r="CB76" s="313"/>
      <c r="CC76" s="315">
        <f t="shared" si="1"/>
        <v>11799000</v>
      </c>
      <c r="CD76" s="138" t="str">
        <f>VLOOKUP(B76,GD_CHUNG!$B$5:$G$480,6,FALSE)</f>
        <v>HDKX</v>
      </c>
      <c r="CE76" s="316">
        <f>VLOOKUP(CD76,DM_TI_LE!$I$12:$J$16,2,FALSE)</f>
        <v>1</v>
      </c>
    </row>
    <row r="77" spans="1:83" ht="12.75" x14ac:dyDescent="0.2">
      <c r="A77" s="49">
        <v>73</v>
      </c>
      <c r="B77" s="50">
        <f>GD_CHUNG!B77</f>
        <v>10564</v>
      </c>
      <c r="C77" s="50" t="str">
        <f>GD_CHUNG!C77</f>
        <v>Nguyễn Thị Quỳnh Anh</v>
      </c>
      <c r="D77" s="50" t="str">
        <f>GD_CHUNG!D77</f>
        <v>Nv Thống kê</v>
      </c>
      <c r="E77" s="268">
        <f>VLOOKUP(B77,GD_CHAM_CONG!$C$6:$BJ$997,60,FALSE)</f>
        <v>1</v>
      </c>
      <c r="F77" s="268">
        <f>VLOOKUP(B77,GD_LCD_HS_LNS!$B$4:$F$1000,5,FALSE)</f>
        <v>2.2000000000000002</v>
      </c>
      <c r="G77" s="269"/>
      <c r="H77" s="269">
        <f>VLOOKUP(B77,GD_CHAM_CONG!$C$6:$BD$997,37,FALSE)</f>
        <v>23</v>
      </c>
      <c r="I77" s="104">
        <f>VLOOKUP($B77,GD_CHAM_CONG!$C$6:$BF$997,38,FALSE)</f>
        <v>23</v>
      </c>
      <c r="J77" s="104">
        <f>VLOOKUP($B77,GD_CHAM_CONG!$C$6:$BF$997,39,FALSE)</f>
        <v>0</v>
      </c>
      <c r="K77" s="104">
        <f>VLOOKUP($B77,GD_CHAM_CONG!$C$6:$BF$997,40,FALSE)</f>
        <v>0</v>
      </c>
      <c r="L77" s="104">
        <f>VLOOKUP($B77,GD_CHAM_CONG!$C$6:$BF$997,41,FALSE)</f>
        <v>0</v>
      </c>
      <c r="M77" s="104">
        <f>VLOOKUP($B77,GD_CHAM_CONG!$C$6:$BF$997,42,FALSE)</f>
        <v>0</v>
      </c>
      <c r="N77" s="104">
        <f>VLOOKUP($B77,GD_CHAM_CONG!$C$6:$BF$997,43,FALSE)</f>
        <v>0</v>
      </c>
      <c r="O77" s="104">
        <f>VLOOKUP($B77,GD_CHAM_CONG!$C$6:$BF$997,44,FALSE)</f>
        <v>0</v>
      </c>
      <c r="P77" s="104">
        <f>VLOOKUP($B77,GD_CHAM_CONG!$C$6:$BF$997,45,FALSE)</f>
        <v>0</v>
      </c>
      <c r="Q77" s="104">
        <f>VLOOKUP($B77,GD_CHAM_CONG!$C$6:$BF$997,46,FALSE)</f>
        <v>0</v>
      </c>
      <c r="R77" s="104">
        <f>VLOOKUP($B77,GD_CHAM_CONG!$C$6:$BF$997,47,FALSE)</f>
        <v>0</v>
      </c>
      <c r="S77" s="104">
        <f>VLOOKUP($B77,GD_CHAM_CONG!$C$6:$BF$997,48,FALSE)</f>
        <v>0</v>
      </c>
      <c r="T77" s="104">
        <f>VLOOKUP($B77,GD_CHAM_CONG!$C$6:$BF$997,49,FALSE)</f>
        <v>0</v>
      </c>
      <c r="U77" s="104">
        <f>VLOOKUP($B77,GD_CHAM_CONG!$C$6:$BF$997,50,FALSE)</f>
        <v>0</v>
      </c>
      <c r="V77" s="104">
        <f>VLOOKUP($B77,GD_CHAM_CONG!$C$6:$BF$997,51,FALSE)</f>
        <v>0</v>
      </c>
      <c r="W77" s="104">
        <f>VLOOKUP($B77,GD_CHAM_CONG!$C$6:$BF$997,52,FALSE)</f>
        <v>0</v>
      </c>
      <c r="X77" s="104">
        <f>VLOOKUP($B77,GD_CHAM_CONG!$C$6:$BF$997,53,FALSE)</f>
        <v>0</v>
      </c>
      <c r="Y77" s="104">
        <f>VLOOKUP($B77,GD_CHAM_CONG!$C$6:$BF$997,54,FALSE)</f>
        <v>0</v>
      </c>
      <c r="Z77" s="104">
        <f>VLOOKUP($B77,GD_CHAM_CONG!$C$6:$BF$997,55,FALSE)</f>
        <v>0</v>
      </c>
      <c r="AA77" s="104">
        <f>VLOOKUP($B77,GD_CHAM_CONG!$C$6:$BF$997,56,FALSE)</f>
        <v>0</v>
      </c>
      <c r="AB77" s="104">
        <f>VLOOKUP($B77,GD_CHAM_CONG!$C$6:$BI$997,57,FALSE)</f>
        <v>0</v>
      </c>
      <c r="AC77" s="104">
        <f>VLOOKUP($B77,GD_CHAM_CONG!$C$6:$BI$997,58,FALSE)</f>
        <v>0</v>
      </c>
      <c r="AD77" s="104">
        <f>VLOOKUP($B77,GD_CHAM_CONG!$C$6:$BI$997,59,FALSE)</f>
        <v>0</v>
      </c>
      <c r="AE77" s="270">
        <f>I77/$H77*VLOOKUP(I$4,DM_TI_LE!$A$5:$B$30,2,FALSE)</f>
        <v>1</v>
      </c>
      <c r="AF77" s="270">
        <f>J77/$H77*VLOOKUP(J$4,DM_TI_LE!$A$5:$B$30,2,FALSE)</f>
        <v>0</v>
      </c>
      <c r="AG77" s="270">
        <f>K77/$H77*VLOOKUP(K$4,DM_TI_LE!$A$5:$B$30,2,FALSE)</f>
        <v>0</v>
      </c>
      <c r="AH77" s="270">
        <f>L77/$H77*VLOOKUP(L$4,DM_TI_LE!$A$5:$B$30,2,FALSE)</f>
        <v>0</v>
      </c>
      <c r="AI77" s="270">
        <f>M77/$H77*VLOOKUP(M$4,DM_TI_LE!$A$5:$B$30,2,FALSE)</f>
        <v>0</v>
      </c>
      <c r="AJ77" s="270">
        <f>N77/$H77*VLOOKUP(N$4,DM_TI_LE!$A$5:$B$30,2,FALSE)</f>
        <v>0</v>
      </c>
      <c r="AK77" s="270">
        <f>O77/$H77*VLOOKUP(O$4,DM_TI_LE!$A$5:$B$30,2,FALSE)</f>
        <v>0</v>
      </c>
      <c r="AL77" s="270">
        <f>P77/$H77*VLOOKUP(P$4,DM_TI_LE!$A$5:$B$30,2,FALSE)</f>
        <v>0</v>
      </c>
      <c r="AM77" s="270">
        <f>Q77/$H77*VLOOKUP(Q$4,DM_TI_LE!$A$5:$B$30,2,FALSE)</f>
        <v>0</v>
      </c>
      <c r="AN77" s="270">
        <f>R77/$H77*VLOOKUP(R$4,DM_TI_LE!$A$5:$B$30,2,FALSE)</f>
        <v>0</v>
      </c>
      <c r="AO77" s="270">
        <f>S77/$H77*VLOOKUP(S$4,DM_TI_LE!$A$5:$B$30,2,FALSE)</f>
        <v>0</v>
      </c>
      <c r="AP77" s="270">
        <f>T77/$H77*VLOOKUP(T$4,DM_TI_LE!$A$5:$B$30,2,FALSE)</f>
        <v>0</v>
      </c>
      <c r="AQ77" s="270">
        <f>U77/$H77*VLOOKUP(U$4,DM_TI_LE!$A$5:$B$30,2,FALSE)</f>
        <v>0</v>
      </c>
      <c r="AR77" s="270">
        <f>V77/$H77*VLOOKUP(V$4,DM_TI_LE!$A$5:$B$30,2,FALSE)</f>
        <v>0</v>
      </c>
      <c r="AS77" s="270">
        <f>W77/$H77*VLOOKUP(W$4,DM_TI_LE!$A$5:$B$30,2,FALSE)</f>
        <v>0</v>
      </c>
      <c r="AT77" s="270">
        <f>X77/$H77*VLOOKUP(X$4,DM_TI_LE!$A$5:$B$30,2,FALSE)</f>
        <v>0</v>
      </c>
      <c r="AU77" s="270">
        <f>Y77/$H77*VLOOKUP(Y$4,DM_TI_LE!$A$5:$B$30,2,FALSE)</f>
        <v>0</v>
      </c>
      <c r="AV77" s="270">
        <f>Z77/$H77*VLOOKUP(Z$4,DM_TI_LE!$A$5:$B$30,2,FALSE)</f>
        <v>0</v>
      </c>
      <c r="AW77" s="270">
        <f>AA77/$H77*VLOOKUP(AA$4,DM_TI_LE!$A$5:$B$30,2,FALSE)</f>
        <v>0</v>
      </c>
      <c r="AX77" s="270">
        <f>AB77/$H77*VLOOKUP(AB$4,DM_TI_LE!$A$5:$B$30,2,FALSE)</f>
        <v>0</v>
      </c>
      <c r="AY77" s="270">
        <f>AC77/$H77*VLOOKUP(AC$4,DM_TI_LE!$A$5:$B$30,2,FALSE)</f>
        <v>0</v>
      </c>
      <c r="AZ77" s="270">
        <f>AD77/$H77*VLOOKUP(AD$4,DM_TI_LE!$A$5:$B$30,2,FALSE)</f>
        <v>0</v>
      </c>
      <c r="BA77" s="284">
        <f>IF(CD77="HDHV",DM_TI_LE!$K$12*I77, SUM(AE77:AW77)*F77*E77*DM_HE_SO_LUONG_NS!$D$1*CE77)</f>
        <v>9900000</v>
      </c>
      <c r="BB77" s="104"/>
      <c r="BC77" s="110">
        <f>VLOOKUP(B77,GD_LCD_HS_LNS!$B$4:$E$1000,4,FALSE)</f>
        <v>3488000</v>
      </c>
      <c r="BD77" s="104"/>
      <c r="BE77" s="104">
        <f>I77/26*$BC77*VLOOKUP(BE$4,DM_TI_LE!$A$5:$C$29,3,FALSE)</f>
        <v>0</v>
      </c>
      <c r="BF77" s="104">
        <f>J77/26*$BC77*VLOOKUP(BF$4,DM_TI_LE!$A$5:$C$29,3,FALSE)</f>
        <v>0</v>
      </c>
      <c r="BG77" s="104">
        <f>K77/26*$BC77*VLOOKUP(BG$4,DM_TI_LE!$A$5:$C$29,3,FALSE)</f>
        <v>0</v>
      </c>
      <c r="BH77" s="104">
        <f>L77/26*$BC77*VLOOKUP(BH$4,DM_TI_LE!$A$5:$C$29,3,FALSE)</f>
        <v>0</v>
      </c>
      <c r="BI77" s="104">
        <f>M77/26*$BC77*VLOOKUP(BI$4,DM_TI_LE!$A$5:$C$29,3,FALSE)</f>
        <v>0</v>
      </c>
      <c r="BJ77" s="104">
        <f>N77/26*$BC77*VLOOKUP(BJ$4,DM_TI_LE!$A$5:$C$29,3,FALSE)</f>
        <v>0</v>
      </c>
      <c r="BK77" s="104">
        <f>O77/26*$BC77*VLOOKUP(BK$4,DM_TI_LE!$A$5:$C$29,3,FALSE)</f>
        <v>0</v>
      </c>
      <c r="BL77" s="104">
        <f>P77/26*$BC77*VLOOKUP(BL$4,DM_TI_LE!$A$5:$C$29,3,FALSE)</f>
        <v>0</v>
      </c>
      <c r="BM77" s="104">
        <f>Q77/26*$BC77*VLOOKUP(BM$4,DM_TI_LE!$A$5:$C$29,3,FALSE)</f>
        <v>0</v>
      </c>
      <c r="BN77" s="104">
        <f>R77/26*$BC77*VLOOKUP(BN$4,DM_TI_LE!$A$5:$C$29,3,FALSE)</f>
        <v>0</v>
      </c>
      <c r="BO77" s="104">
        <f>S77/26*$BC77*VLOOKUP(BO$4,DM_TI_LE!$A$5:$C$29,3,FALSE)</f>
        <v>0</v>
      </c>
      <c r="BP77" s="104">
        <f>T77/26*$BC77*VLOOKUP(BP$4,DM_TI_LE!$A$5:$C$29,3,FALSE)</f>
        <v>0</v>
      </c>
      <c r="BQ77" s="104">
        <f>U77/26*$BC77*VLOOKUP(BQ$4,DM_TI_LE!$A$5:$C$29,3,FALSE)</f>
        <v>0</v>
      </c>
      <c r="BR77" s="104">
        <f>V77/26*$BC77*VLOOKUP(BR$4,DM_TI_LE!$A$5:$C$29,3,FALSE)</f>
        <v>0</v>
      </c>
      <c r="BS77" s="104">
        <f>W77/26*$BC77*VLOOKUP(BS$4,DM_TI_LE!$A$5:$C$29,3,FALSE)</f>
        <v>0</v>
      </c>
      <c r="BT77" s="104">
        <f>X77/26*$BC77*VLOOKUP(BT$4,DM_TI_LE!$A$5:$C$29,3,FALSE)</f>
        <v>0</v>
      </c>
      <c r="BU77" s="104">
        <f>Y77/26*$BC77*VLOOKUP(BU$4,DM_TI_LE!$A$5:$C$29,3,FALSE)</f>
        <v>0</v>
      </c>
      <c r="BV77" s="104">
        <f>Z77/26*$BC77*VLOOKUP(BV$4,DM_TI_LE!$A$5:$C$29,3,FALSE)</f>
        <v>0</v>
      </c>
      <c r="BW77" s="104">
        <f>AA77/26*$BC77*VLOOKUP(BW$4,DM_TI_LE!$A$5:$C$29,3,FALSE)</f>
        <v>0</v>
      </c>
      <c r="BX77" s="104">
        <f>AB77/26*$BC77*VLOOKUP(BX$4,DM_TI_LE!$A$5:$C$29,3,FALSE)</f>
        <v>0</v>
      </c>
      <c r="BY77" s="104">
        <f>AC77/26*$BC77*VLOOKUP(BY$4,DM_TI_LE!$A$5:$C$29,3,FALSE)</f>
        <v>0</v>
      </c>
      <c r="BZ77" s="104">
        <f>AD77/26*$BC77*VLOOKUP(BZ$4,DM_TI_LE!$A$5:$C$29,3,FALSE)</f>
        <v>0</v>
      </c>
      <c r="CA77" s="273">
        <f t="shared" si="0"/>
        <v>0</v>
      </c>
      <c r="CB77" s="104"/>
      <c r="CC77" s="274">
        <f t="shared" si="1"/>
        <v>9900000</v>
      </c>
      <c r="CD77" s="138" t="str">
        <f>VLOOKUP(B77,GD_CHUNG!$B$5:$G$480,6,FALSE)</f>
        <v>HDKX</v>
      </c>
      <c r="CE77" s="275">
        <f>VLOOKUP(CD77,DM_TI_LE!$I$12:$J$16,2,FALSE)</f>
        <v>1</v>
      </c>
    </row>
    <row r="78" spans="1:83" ht="12.75" x14ac:dyDescent="0.2">
      <c r="A78" s="49">
        <v>74</v>
      </c>
      <c r="B78" s="50">
        <f>GD_CHUNG!B78</f>
        <v>10641</v>
      </c>
      <c r="C78" s="50" t="str">
        <f>GD_CHUNG!C78</f>
        <v>Nguyễn Kim Oanh</v>
      </c>
      <c r="D78" s="50" t="str">
        <f>GD_CHUNG!D78</f>
        <v>Trưởng phòng</v>
      </c>
      <c r="E78" s="268">
        <f>VLOOKUP(B78,GD_CHAM_CONG!$C$6:$BJ$997,60,FALSE)</f>
        <v>1</v>
      </c>
      <c r="F78" s="268">
        <f>VLOOKUP(B78,GD_LCD_HS_LNS!$B$4:$F$1000,5,FALSE)</f>
        <v>6.33</v>
      </c>
      <c r="G78" s="269"/>
      <c r="H78" s="269">
        <f>VLOOKUP(B78,GD_CHAM_CONG!$C$6:$BD$997,37,FALSE)</f>
        <v>23</v>
      </c>
      <c r="I78" s="104">
        <f>VLOOKUP($B78,GD_CHAM_CONG!$C$6:$BF$997,38,FALSE)</f>
        <v>23</v>
      </c>
      <c r="J78" s="104">
        <f>VLOOKUP($B78,GD_CHAM_CONG!$C$6:$BF$997,39,FALSE)</f>
        <v>0</v>
      </c>
      <c r="K78" s="104">
        <f>VLOOKUP($B78,GD_CHAM_CONG!$C$6:$BF$997,40,FALSE)</f>
        <v>0</v>
      </c>
      <c r="L78" s="104">
        <f>VLOOKUP($B78,GD_CHAM_CONG!$C$6:$BF$997,41,FALSE)</f>
        <v>0</v>
      </c>
      <c r="M78" s="104">
        <f>VLOOKUP($B78,GD_CHAM_CONG!$C$6:$BF$997,42,FALSE)</f>
        <v>0</v>
      </c>
      <c r="N78" s="104">
        <f>VLOOKUP($B78,GD_CHAM_CONG!$C$6:$BF$997,43,FALSE)</f>
        <v>0</v>
      </c>
      <c r="O78" s="104">
        <f>VLOOKUP($B78,GD_CHAM_CONG!$C$6:$BF$997,44,FALSE)</f>
        <v>0</v>
      </c>
      <c r="P78" s="104">
        <f>VLOOKUP($B78,GD_CHAM_CONG!$C$6:$BF$997,45,FALSE)</f>
        <v>0</v>
      </c>
      <c r="Q78" s="104">
        <f>VLOOKUP($B78,GD_CHAM_CONG!$C$6:$BF$997,46,FALSE)</f>
        <v>0</v>
      </c>
      <c r="R78" s="104">
        <f>VLOOKUP($B78,GD_CHAM_CONG!$C$6:$BF$997,47,FALSE)</f>
        <v>0</v>
      </c>
      <c r="S78" s="104">
        <f>VLOOKUP($B78,GD_CHAM_CONG!$C$6:$BF$997,48,FALSE)</f>
        <v>0</v>
      </c>
      <c r="T78" s="104">
        <f>VLOOKUP($B78,GD_CHAM_CONG!$C$6:$BF$997,49,FALSE)</f>
        <v>0</v>
      </c>
      <c r="U78" s="104">
        <f>VLOOKUP($B78,GD_CHAM_CONG!$C$6:$BF$997,50,FALSE)</f>
        <v>0</v>
      </c>
      <c r="V78" s="104">
        <f>VLOOKUP($B78,GD_CHAM_CONG!$C$6:$BF$997,51,FALSE)</f>
        <v>0</v>
      </c>
      <c r="W78" s="104">
        <f>VLOOKUP($B78,GD_CHAM_CONG!$C$6:$BF$997,52,FALSE)</f>
        <v>0</v>
      </c>
      <c r="X78" s="104">
        <f>VLOOKUP($B78,GD_CHAM_CONG!$C$6:$BF$997,53,FALSE)</f>
        <v>0</v>
      </c>
      <c r="Y78" s="104">
        <f>VLOOKUP($B78,GD_CHAM_CONG!$C$6:$BF$997,54,FALSE)</f>
        <v>0</v>
      </c>
      <c r="Z78" s="104">
        <f>VLOOKUP($B78,GD_CHAM_CONG!$C$6:$BF$997,55,FALSE)</f>
        <v>0</v>
      </c>
      <c r="AA78" s="104">
        <f>VLOOKUP($B78,GD_CHAM_CONG!$C$6:$BF$997,56,FALSE)</f>
        <v>0</v>
      </c>
      <c r="AB78" s="104">
        <f>VLOOKUP($B78,GD_CHAM_CONG!$C$6:$BI$997,57,FALSE)</f>
        <v>0</v>
      </c>
      <c r="AC78" s="104">
        <f>VLOOKUP($B78,GD_CHAM_CONG!$C$6:$BI$997,58,FALSE)</f>
        <v>0</v>
      </c>
      <c r="AD78" s="104">
        <f>VLOOKUP($B78,GD_CHAM_CONG!$C$6:$BI$997,59,FALSE)</f>
        <v>0</v>
      </c>
      <c r="AE78" s="270">
        <f>I78/$H78*VLOOKUP(I$4,DM_TI_LE!$A$5:$B$30,2,FALSE)</f>
        <v>1</v>
      </c>
      <c r="AF78" s="270">
        <f>J78/$H78*VLOOKUP(J$4,DM_TI_LE!$A$5:$B$30,2,FALSE)</f>
        <v>0</v>
      </c>
      <c r="AG78" s="270">
        <f>K78/$H78*VLOOKUP(K$4,DM_TI_LE!$A$5:$B$30,2,FALSE)</f>
        <v>0</v>
      </c>
      <c r="AH78" s="270">
        <f>L78/$H78*VLOOKUP(L$4,DM_TI_LE!$A$5:$B$30,2,FALSE)</f>
        <v>0</v>
      </c>
      <c r="AI78" s="270">
        <f>M78/$H78*VLOOKUP(M$4,DM_TI_LE!$A$5:$B$30,2,FALSE)</f>
        <v>0</v>
      </c>
      <c r="AJ78" s="270">
        <f>N78/$H78*VLOOKUP(N$4,DM_TI_LE!$A$5:$B$30,2,FALSE)</f>
        <v>0</v>
      </c>
      <c r="AK78" s="270">
        <f>O78/$H78*VLOOKUP(O$4,DM_TI_LE!$A$5:$B$30,2,FALSE)</f>
        <v>0</v>
      </c>
      <c r="AL78" s="270">
        <f>P78/$H78*VLOOKUP(P$4,DM_TI_LE!$A$5:$B$30,2,FALSE)</f>
        <v>0</v>
      </c>
      <c r="AM78" s="270">
        <f>Q78/$H78*VLOOKUP(Q$4,DM_TI_LE!$A$5:$B$30,2,FALSE)</f>
        <v>0</v>
      </c>
      <c r="AN78" s="270">
        <f>R78/$H78*VLOOKUP(R$4,DM_TI_LE!$A$5:$B$30,2,FALSE)</f>
        <v>0</v>
      </c>
      <c r="AO78" s="270">
        <f>S78/$H78*VLOOKUP(S$4,DM_TI_LE!$A$5:$B$30,2,FALSE)</f>
        <v>0</v>
      </c>
      <c r="AP78" s="270">
        <f>T78/$H78*VLOOKUP(T$4,DM_TI_LE!$A$5:$B$30,2,FALSE)</f>
        <v>0</v>
      </c>
      <c r="AQ78" s="270">
        <f>U78/$H78*VLOOKUP(U$4,DM_TI_LE!$A$5:$B$30,2,FALSE)</f>
        <v>0</v>
      </c>
      <c r="AR78" s="270">
        <f>V78/$H78*VLOOKUP(V$4,DM_TI_LE!$A$5:$B$30,2,FALSE)</f>
        <v>0</v>
      </c>
      <c r="AS78" s="270">
        <f>W78/$H78*VLOOKUP(W$4,DM_TI_LE!$A$5:$B$30,2,FALSE)</f>
        <v>0</v>
      </c>
      <c r="AT78" s="270">
        <f>X78/$H78*VLOOKUP(X$4,DM_TI_LE!$A$5:$B$30,2,FALSE)</f>
        <v>0</v>
      </c>
      <c r="AU78" s="270">
        <f>Y78/$H78*VLOOKUP(Y$4,DM_TI_LE!$A$5:$B$30,2,FALSE)</f>
        <v>0</v>
      </c>
      <c r="AV78" s="270">
        <f>Z78/$H78*VLOOKUP(Z$4,DM_TI_LE!$A$5:$B$30,2,FALSE)</f>
        <v>0</v>
      </c>
      <c r="AW78" s="270">
        <f>AA78/$H78*VLOOKUP(AA$4,DM_TI_LE!$A$5:$B$30,2,FALSE)</f>
        <v>0</v>
      </c>
      <c r="AX78" s="270">
        <f>AB78/$H78*VLOOKUP(AB$4,DM_TI_LE!$A$5:$B$30,2,FALSE)</f>
        <v>0</v>
      </c>
      <c r="AY78" s="270">
        <f>AC78/$H78*VLOOKUP(AC$4,DM_TI_LE!$A$5:$B$30,2,FALSE)</f>
        <v>0</v>
      </c>
      <c r="AZ78" s="270">
        <f>AD78/$H78*VLOOKUP(AD$4,DM_TI_LE!$A$5:$B$30,2,FALSE)</f>
        <v>0</v>
      </c>
      <c r="BA78" s="284">
        <f>IF(CD78="HDHV",DM_TI_LE!$K$12*I78, SUM(AE78:AW78)*F78*E78*DM_HE_SO_LUONG_NS!$D$1*CE78)</f>
        <v>28485000</v>
      </c>
      <c r="BB78" s="104"/>
      <c r="BC78" s="110">
        <f>VLOOKUP(B78,GD_LCD_HS_LNS!$B$4:$E$1000,4,FALSE)</f>
        <v>5503000</v>
      </c>
      <c r="BD78" s="104"/>
      <c r="BE78" s="104">
        <f>I78/26*$BC78*VLOOKUP(BE$4,DM_TI_LE!$A$5:$C$29,3,FALSE)</f>
        <v>0</v>
      </c>
      <c r="BF78" s="104">
        <f>J78/26*$BC78*VLOOKUP(BF$4,DM_TI_LE!$A$5:$C$29,3,FALSE)</f>
        <v>0</v>
      </c>
      <c r="BG78" s="104">
        <f>K78/26*$BC78*VLOOKUP(BG$4,DM_TI_LE!$A$5:$C$29,3,FALSE)</f>
        <v>0</v>
      </c>
      <c r="BH78" s="104">
        <f>L78/26*$BC78*VLOOKUP(BH$4,DM_TI_LE!$A$5:$C$29,3,FALSE)</f>
        <v>0</v>
      </c>
      <c r="BI78" s="104">
        <f>M78/26*$BC78*VLOOKUP(BI$4,DM_TI_LE!$A$5:$C$29,3,FALSE)</f>
        <v>0</v>
      </c>
      <c r="BJ78" s="104">
        <f>N78/26*$BC78*VLOOKUP(BJ$4,DM_TI_LE!$A$5:$C$29,3,FALSE)</f>
        <v>0</v>
      </c>
      <c r="BK78" s="104">
        <f>O78/26*$BC78*VLOOKUP(BK$4,DM_TI_LE!$A$5:$C$29,3,FALSE)</f>
        <v>0</v>
      </c>
      <c r="BL78" s="104">
        <f>P78/26*$BC78*VLOOKUP(BL$4,DM_TI_LE!$A$5:$C$29,3,FALSE)</f>
        <v>0</v>
      </c>
      <c r="BM78" s="104">
        <f>Q78/26*$BC78*VLOOKUP(BM$4,DM_TI_LE!$A$5:$C$29,3,FALSE)</f>
        <v>0</v>
      </c>
      <c r="BN78" s="104">
        <f>R78/26*$BC78*VLOOKUP(BN$4,DM_TI_LE!$A$5:$C$29,3,FALSE)</f>
        <v>0</v>
      </c>
      <c r="BO78" s="104">
        <f>S78/26*$BC78*VLOOKUP(BO$4,DM_TI_LE!$A$5:$C$29,3,FALSE)</f>
        <v>0</v>
      </c>
      <c r="BP78" s="104">
        <f>T78/26*$BC78*VLOOKUP(BP$4,DM_TI_LE!$A$5:$C$29,3,FALSE)</f>
        <v>0</v>
      </c>
      <c r="BQ78" s="104">
        <f>U78/26*$BC78*VLOOKUP(BQ$4,DM_TI_LE!$A$5:$C$29,3,FALSE)</f>
        <v>0</v>
      </c>
      <c r="BR78" s="104">
        <f>V78/26*$BC78*VLOOKUP(BR$4,DM_TI_LE!$A$5:$C$29,3,FALSE)</f>
        <v>0</v>
      </c>
      <c r="BS78" s="104">
        <f>W78/26*$BC78*VLOOKUP(BS$4,DM_TI_LE!$A$5:$C$29,3,FALSE)</f>
        <v>0</v>
      </c>
      <c r="BT78" s="104">
        <f>X78/26*$BC78*VLOOKUP(BT$4,DM_TI_LE!$A$5:$C$29,3,FALSE)</f>
        <v>0</v>
      </c>
      <c r="BU78" s="104">
        <f>Y78/26*$BC78*VLOOKUP(BU$4,DM_TI_LE!$A$5:$C$29,3,FALSE)</f>
        <v>0</v>
      </c>
      <c r="BV78" s="104">
        <f>Z78/26*$BC78*VLOOKUP(BV$4,DM_TI_LE!$A$5:$C$29,3,FALSE)</f>
        <v>0</v>
      </c>
      <c r="BW78" s="104">
        <f>AA78/26*$BC78*VLOOKUP(BW$4,DM_TI_LE!$A$5:$C$29,3,FALSE)</f>
        <v>0</v>
      </c>
      <c r="BX78" s="104">
        <f>AB78/26*$BC78*VLOOKUP(BX$4,DM_TI_LE!$A$5:$C$29,3,FALSE)</f>
        <v>0</v>
      </c>
      <c r="BY78" s="104">
        <f>AC78/26*$BC78*VLOOKUP(BY$4,DM_TI_LE!$A$5:$C$29,3,FALSE)</f>
        <v>0</v>
      </c>
      <c r="BZ78" s="104">
        <f>AD78/26*$BC78*VLOOKUP(BZ$4,DM_TI_LE!$A$5:$C$29,3,FALSE)</f>
        <v>0</v>
      </c>
      <c r="CA78" s="273">
        <f t="shared" si="0"/>
        <v>0</v>
      </c>
      <c r="CB78" s="104"/>
      <c r="CC78" s="274">
        <f t="shared" si="1"/>
        <v>28485000</v>
      </c>
      <c r="CD78" s="138" t="str">
        <f>VLOOKUP(B78,GD_CHUNG!$B$5:$G$480,6,FALSE)</f>
        <v>HDKX</v>
      </c>
      <c r="CE78" s="275">
        <f>VLOOKUP(CD78,DM_TI_LE!$I$12:$J$16,2,FALSE)</f>
        <v>1</v>
      </c>
    </row>
    <row r="79" spans="1:83" ht="12.75" x14ac:dyDescent="0.2">
      <c r="A79" s="49">
        <v>75</v>
      </c>
      <c r="B79" s="50">
        <f>GD_CHUNG!B79</f>
        <v>10640</v>
      </c>
      <c r="C79" s="50" t="str">
        <f>GD_CHUNG!C79</f>
        <v>Trần Phương Dung</v>
      </c>
      <c r="D79" s="50" t="str">
        <f>GD_CHUNG!D79</f>
        <v>Phó Trưởng Phòng</v>
      </c>
      <c r="E79" s="268">
        <f>VLOOKUP(B79,GD_CHAM_CONG!$C$6:$BJ$997,60,FALSE)</f>
        <v>1</v>
      </c>
      <c r="F79" s="268">
        <f>VLOOKUP(B79,GD_LCD_HS_LNS!$B$4:$F$1000,5,FALSE)</f>
        <v>5.19</v>
      </c>
      <c r="G79" s="269"/>
      <c r="H79" s="269">
        <f>VLOOKUP(B79,GD_CHAM_CONG!$C$6:$BD$997,37,FALSE)</f>
        <v>23</v>
      </c>
      <c r="I79" s="104">
        <f>VLOOKUP($B79,GD_CHAM_CONG!$C$6:$BF$997,38,FALSE)</f>
        <v>23</v>
      </c>
      <c r="J79" s="104">
        <f>VLOOKUP($B79,GD_CHAM_CONG!$C$6:$BF$997,39,FALSE)</f>
        <v>0</v>
      </c>
      <c r="K79" s="104">
        <f>VLOOKUP($B79,GD_CHAM_CONG!$C$6:$BF$997,40,FALSE)</f>
        <v>0</v>
      </c>
      <c r="L79" s="104">
        <f>VLOOKUP($B79,GD_CHAM_CONG!$C$6:$BF$997,41,FALSE)</f>
        <v>0</v>
      </c>
      <c r="M79" s="104">
        <f>VLOOKUP($B79,GD_CHAM_CONG!$C$6:$BF$997,42,FALSE)</f>
        <v>0</v>
      </c>
      <c r="N79" s="104">
        <f>VLOOKUP($B79,GD_CHAM_CONG!$C$6:$BF$997,43,FALSE)</f>
        <v>0</v>
      </c>
      <c r="O79" s="104">
        <f>VLOOKUP($B79,GD_CHAM_CONG!$C$6:$BF$997,44,FALSE)</f>
        <v>0</v>
      </c>
      <c r="P79" s="104">
        <f>VLOOKUP($B79,GD_CHAM_CONG!$C$6:$BF$997,45,FALSE)</f>
        <v>0</v>
      </c>
      <c r="Q79" s="104">
        <f>VLOOKUP($B79,GD_CHAM_CONG!$C$6:$BF$997,46,FALSE)</f>
        <v>0</v>
      </c>
      <c r="R79" s="104">
        <f>VLOOKUP($B79,GD_CHAM_CONG!$C$6:$BF$997,47,FALSE)</f>
        <v>0</v>
      </c>
      <c r="S79" s="104">
        <f>VLOOKUP($B79,GD_CHAM_CONG!$C$6:$BF$997,48,FALSE)</f>
        <v>0</v>
      </c>
      <c r="T79" s="104">
        <f>VLOOKUP($B79,GD_CHAM_CONG!$C$6:$BF$997,49,FALSE)</f>
        <v>0</v>
      </c>
      <c r="U79" s="104">
        <f>VLOOKUP($B79,GD_CHAM_CONG!$C$6:$BF$997,50,FALSE)</f>
        <v>0</v>
      </c>
      <c r="V79" s="104">
        <f>VLOOKUP($B79,GD_CHAM_CONG!$C$6:$BF$997,51,FALSE)</f>
        <v>0</v>
      </c>
      <c r="W79" s="104">
        <f>VLOOKUP($B79,GD_CHAM_CONG!$C$6:$BF$997,52,FALSE)</f>
        <v>0</v>
      </c>
      <c r="X79" s="104">
        <f>VLOOKUP($B79,GD_CHAM_CONG!$C$6:$BF$997,53,FALSE)</f>
        <v>0</v>
      </c>
      <c r="Y79" s="104">
        <f>VLOOKUP($B79,GD_CHAM_CONG!$C$6:$BF$997,54,FALSE)</f>
        <v>0</v>
      </c>
      <c r="Z79" s="104">
        <f>VLOOKUP($B79,GD_CHAM_CONG!$C$6:$BF$997,55,FALSE)</f>
        <v>0</v>
      </c>
      <c r="AA79" s="104">
        <f>VLOOKUP($B79,GD_CHAM_CONG!$C$6:$BF$997,56,FALSE)</f>
        <v>0</v>
      </c>
      <c r="AB79" s="104">
        <f>VLOOKUP($B79,GD_CHAM_CONG!$C$6:$BI$997,57,FALSE)</f>
        <v>0</v>
      </c>
      <c r="AC79" s="104">
        <f>VLOOKUP($B79,GD_CHAM_CONG!$C$6:$BI$997,58,FALSE)</f>
        <v>0</v>
      </c>
      <c r="AD79" s="104">
        <f>VLOOKUP($B79,GD_CHAM_CONG!$C$6:$BI$997,59,FALSE)</f>
        <v>0</v>
      </c>
      <c r="AE79" s="270">
        <f>I79/$H79*VLOOKUP(I$4,DM_TI_LE!$A$5:$B$30,2,FALSE)</f>
        <v>1</v>
      </c>
      <c r="AF79" s="270">
        <f>J79/$H79*VLOOKUP(J$4,DM_TI_LE!$A$5:$B$30,2,FALSE)</f>
        <v>0</v>
      </c>
      <c r="AG79" s="270">
        <f>K79/$H79*VLOOKUP(K$4,DM_TI_LE!$A$5:$B$30,2,FALSE)</f>
        <v>0</v>
      </c>
      <c r="AH79" s="270">
        <f>L79/$H79*VLOOKUP(L$4,DM_TI_LE!$A$5:$B$30,2,FALSE)</f>
        <v>0</v>
      </c>
      <c r="AI79" s="270">
        <f>M79/$H79*VLOOKUP(M$4,DM_TI_LE!$A$5:$B$30,2,FALSE)</f>
        <v>0</v>
      </c>
      <c r="AJ79" s="270">
        <f>N79/$H79*VLOOKUP(N$4,DM_TI_LE!$A$5:$B$30,2,FALSE)</f>
        <v>0</v>
      </c>
      <c r="AK79" s="270">
        <f>O79/$H79*VLOOKUP(O$4,DM_TI_LE!$A$5:$B$30,2,FALSE)</f>
        <v>0</v>
      </c>
      <c r="AL79" s="270">
        <f>P79/$H79*VLOOKUP(P$4,DM_TI_LE!$A$5:$B$30,2,FALSE)</f>
        <v>0</v>
      </c>
      <c r="AM79" s="270">
        <f>Q79/$H79*VLOOKUP(Q$4,DM_TI_LE!$A$5:$B$30,2,FALSE)</f>
        <v>0</v>
      </c>
      <c r="AN79" s="270">
        <f>R79/$H79*VLOOKUP(R$4,DM_TI_LE!$A$5:$B$30,2,FALSE)</f>
        <v>0</v>
      </c>
      <c r="AO79" s="270">
        <f>S79/$H79*VLOOKUP(S$4,DM_TI_LE!$A$5:$B$30,2,FALSE)</f>
        <v>0</v>
      </c>
      <c r="AP79" s="270">
        <f>T79/$H79*VLOOKUP(T$4,DM_TI_LE!$A$5:$B$30,2,FALSE)</f>
        <v>0</v>
      </c>
      <c r="AQ79" s="270">
        <f>U79/$H79*VLOOKUP(U$4,DM_TI_LE!$A$5:$B$30,2,FALSE)</f>
        <v>0</v>
      </c>
      <c r="AR79" s="270">
        <f>V79/$H79*VLOOKUP(V$4,DM_TI_LE!$A$5:$B$30,2,FALSE)</f>
        <v>0</v>
      </c>
      <c r="AS79" s="270">
        <f>W79/$H79*VLOOKUP(W$4,DM_TI_LE!$A$5:$B$30,2,FALSE)</f>
        <v>0</v>
      </c>
      <c r="AT79" s="270">
        <f>X79/$H79*VLOOKUP(X$4,DM_TI_LE!$A$5:$B$30,2,FALSE)</f>
        <v>0</v>
      </c>
      <c r="AU79" s="270">
        <f>Y79/$H79*VLOOKUP(Y$4,DM_TI_LE!$A$5:$B$30,2,FALSE)</f>
        <v>0</v>
      </c>
      <c r="AV79" s="270">
        <f>Z79/$H79*VLOOKUP(Z$4,DM_TI_LE!$A$5:$B$30,2,FALSE)</f>
        <v>0</v>
      </c>
      <c r="AW79" s="270">
        <f>AA79/$H79*VLOOKUP(AA$4,DM_TI_LE!$A$5:$B$30,2,FALSE)</f>
        <v>0</v>
      </c>
      <c r="AX79" s="270">
        <f>AB79/$H79*VLOOKUP(AB$4,DM_TI_LE!$A$5:$B$30,2,FALSE)</f>
        <v>0</v>
      </c>
      <c r="AY79" s="270">
        <f>AC79/$H79*VLOOKUP(AC$4,DM_TI_LE!$A$5:$B$30,2,FALSE)</f>
        <v>0</v>
      </c>
      <c r="AZ79" s="270">
        <f>AD79/$H79*VLOOKUP(AD$4,DM_TI_LE!$A$5:$B$30,2,FALSE)</f>
        <v>0</v>
      </c>
      <c r="BA79" s="284">
        <f>IF(CD79="HDHV",DM_TI_LE!$K$12*I79, SUM(AE79:AW79)*F79*E79*DM_HE_SO_LUONG_NS!$D$1*CE79)</f>
        <v>23355000</v>
      </c>
      <c r="BB79" s="104"/>
      <c r="BC79" s="110">
        <f>VLOOKUP(B79,GD_LCD_HS_LNS!$B$4:$E$1000,4,FALSE)</f>
        <v>5309000</v>
      </c>
      <c r="BD79" s="104"/>
      <c r="BE79" s="104">
        <f>I79/26*$BC79*VLOOKUP(BE$4,DM_TI_LE!$A$5:$C$29,3,FALSE)</f>
        <v>0</v>
      </c>
      <c r="BF79" s="104">
        <f>J79/26*$BC79*VLOOKUP(BF$4,DM_TI_LE!$A$5:$C$29,3,FALSE)</f>
        <v>0</v>
      </c>
      <c r="BG79" s="104">
        <f>K79/26*$BC79*VLOOKUP(BG$4,DM_TI_LE!$A$5:$C$29,3,FALSE)</f>
        <v>0</v>
      </c>
      <c r="BH79" s="104">
        <f>L79/26*$BC79*VLOOKUP(BH$4,DM_TI_LE!$A$5:$C$29,3,FALSE)</f>
        <v>0</v>
      </c>
      <c r="BI79" s="104">
        <f>M79/26*$BC79*VLOOKUP(BI$4,DM_TI_LE!$A$5:$C$29,3,FALSE)</f>
        <v>0</v>
      </c>
      <c r="BJ79" s="104">
        <f>N79/26*$BC79*VLOOKUP(BJ$4,DM_TI_LE!$A$5:$C$29,3,FALSE)</f>
        <v>0</v>
      </c>
      <c r="BK79" s="104">
        <f>O79/26*$BC79*VLOOKUP(BK$4,DM_TI_LE!$A$5:$C$29,3,FALSE)</f>
        <v>0</v>
      </c>
      <c r="BL79" s="104">
        <f>P79/26*$BC79*VLOOKUP(BL$4,DM_TI_LE!$A$5:$C$29,3,FALSE)</f>
        <v>0</v>
      </c>
      <c r="BM79" s="104">
        <f>Q79/26*$BC79*VLOOKUP(BM$4,DM_TI_LE!$A$5:$C$29,3,FALSE)</f>
        <v>0</v>
      </c>
      <c r="BN79" s="104">
        <f>R79/26*$BC79*VLOOKUP(BN$4,DM_TI_LE!$A$5:$C$29,3,FALSE)</f>
        <v>0</v>
      </c>
      <c r="BO79" s="104">
        <f>S79/26*$BC79*VLOOKUP(BO$4,DM_TI_LE!$A$5:$C$29,3,FALSE)</f>
        <v>0</v>
      </c>
      <c r="BP79" s="104">
        <f>T79/26*$BC79*VLOOKUP(BP$4,DM_TI_LE!$A$5:$C$29,3,FALSE)</f>
        <v>0</v>
      </c>
      <c r="BQ79" s="104">
        <f>U79/26*$BC79*VLOOKUP(BQ$4,DM_TI_LE!$A$5:$C$29,3,FALSE)</f>
        <v>0</v>
      </c>
      <c r="BR79" s="104">
        <f>V79/26*$BC79*VLOOKUP(BR$4,DM_TI_LE!$A$5:$C$29,3,FALSE)</f>
        <v>0</v>
      </c>
      <c r="BS79" s="104">
        <f>W79/26*$BC79*VLOOKUP(BS$4,DM_TI_LE!$A$5:$C$29,3,FALSE)</f>
        <v>0</v>
      </c>
      <c r="BT79" s="104">
        <f>X79/26*$BC79*VLOOKUP(BT$4,DM_TI_LE!$A$5:$C$29,3,FALSE)</f>
        <v>0</v>
      </c>
      <c r="BU79" s="104">
        <f>Y79/26*$BC79*VLOOKUP(BU$4,DM_TI_LE!$A$5:$C$29,3,FALSE)</f>
        <v>0</v>
      </c>
      <c r="BV79" s="104">
        <f>Z79/26*$BC79*VLOOKUP(BV$4,DM_TI_LE!$A$5:$C$29,3,FALSE)</f>
        <v>0</v>
      </c>
      <c r="BW79" s="104">
        <f>AA79/26*$BC79*VLOOKUP(BW$4,DM_TI_LE!$A$5:$C$29,3,FALSE)</f>
        <v>0</v>
      </c>
      <c r="BX79" s="104">
        <f>AB79/26*$BC79*VLOOKUP(BX$4,DM_TI_LE!$A$5:$C$29,3,FALSE)</f>
        <v>0</v>
      </c>
      <c r="BY79" s="104">
        <f>AC79/26*$BC79*VLOOKUP(BY$4,DM_TI_LE!$A$5:$C$29,3,FALSE)</f>
        <v>0</v>
      </c>
      <c r="BZ79" s="104">
        <f>AD79/26*$BC79*VLOOKUP(BZ$4,DM_TI_LE!$A$5:$C$29,3,FALSE)</f>
        <v>0</v>
      </c>
      <c r="CA79" s="273">
        <f t="shared" si="0"/>
        <v>0</v>
      </c>
      <c r="CB79" s="104"/>
      <c r="CC79" s="274">
        <f t="shared" si="1"/>
        <v>23355000</v>
      </c>
      <c r="CD79" s="138" t="str">
        <f>VLOOKUP(B79,GD_CHUNG!$B$5:$G$480,6,FALSE)</f>
        <v>HDKX</v>
      </c>
      <c r="CE79" s="275">
        <f>VLOOKUP(CD79,DM_TI_LE!$I$12:$J$16,2,FALSE)</f>
        <v>1</v>
      </c>
    </row>
    <row r="80" spans="1:83" ht="12.75" x14ac:dyDescent="0.2">
      <c r="A80" s="49">
        <v>76</v>
      </c>
      <c r="B80" s="50">
        <f>GD_CHUNG!B80</f>
        <v>10629</v>
      </c>
      <c r="C80" s="50" t="str">
        <f>GD_CHUNG!C80</f>
        <v>Nguyễn Thị Cúc</v>
      </c>
      <c r="D80" s="50" t="str">
        <f>GD_CHUNG!D80</f>
        <v>Đội trưởng</v>
      </c>
      <c r="E80" s="268">
        <f>VLOOKUP(B80,GD_CHAM_CONG!$C$6:$BJ$997,60,FALSE)</f>
        <v>1</v>
      </c>
      <c r="F80" s="268">
        <f>VLOOKUP(B80,GD_LCD_HS_LNS!$B$4:$F$1000,5,FALSE)</f>
        <v>3.99</v>
      </c>
      <c r="G80" s="269"/>
      <c r="H80" s="269">
        <f>VLOOKUP(B80,GD_CHAM_CONG!$C$6:$BD$997,37,FALSE)</f>
        <v>27</v>
      </c>
      <c r="I80" s="104">
        <f>VLOOKUP($B80,GD_CHAM_CONG!$C$6:$BF$997,38,FALSE)</f>
        <v>4</v>
      </c>
      <c r="J80" s="104">
        <f>VLOOKUP($B80,GD_CHAM_CONG!$C$6:$BF$997,39,FALSE)</f>
        <v>0</v>
      </c>
      <c r="K80" s="104">
        <f>VLOOKUP($B80,GD_CHAM_CONG!$C$6:$BF$997,40,FALSE)</f>
        <v>0</v>
      </c>
      <c r="L80" s="104">
        <f>VLOOKUP($B80,GD_CHAM_CONG!$C$6:$BF$997,41,FALSE)</f>
        <v>0</v>
      </c>
      <c r="M80" s="104">
        <f>VLOOKUP($B80,GD_CHAM_CONG!$C$6:$BF$997,42,FALSE)</f>
        <v>0</v>
      </c>
      <c r="N80" s="104">
        <f>VLOOKUP($B80,GD_CHAM_CONG!$C$6:$BF$997,43,FALSE)</f>
        <v>0</v>
      </c>
      <c r="O80" s="104">
        <f>VLOOKUP($B80,GD_CHAM_CONG!$C$6:$BF$997,44,FALSE)</f>
        <v>17</v>
      </c>
      <c r="P80" s="104">
        <f>VLOOKUP($B80,GD_CHAM_CONG!$C$6:$BF$997,45,FALSE)</f>
        <v>0</v>
      </c>
      <c r="Q80" s="104">
        <f>VLOOKUP($B80,GD_CHAM_CONG!$C$6:$BF$997,46,FALSE)</f>
        <v>0</v>
      </c>
      <c r="R80" s="104">
        <f>VLOOKUP($B80,GD_CHAM_CONG!$C$6:$BF$997,47,FALSE)</f>
        <v>0</v>
      </c>
      <c r="S80" s="104">
        <f>VLOOKUP($B80,GD_CHAM_CONG!$C$6:$BF$997,48,FALSE)</f>
        <v>0</v>
      </c>
      <c r="T80" s="104">
        <f>VLOOKUP($B80,GD_CHAM_CONG!$C$6:$BF$997,49,FALSE)</f>
        <v>0</v>
      </c>
      <c r="U80" s="104">
        <f>VLOOKUP($B80,GD_CHAM_CONG!$C$6:$BF$997,50,FALSE)</f>
        <v>0</v>
      </c>
      <c r="V80" s="104">
        <f>VLOOKUP($B80,GD_CHAM_CONG!$C$6:$BF$997,51,FALSE)</f>
        <v>0</v>
      </c>
      <c r="W80" s="104">
        <f>VLOOKUP($B80,GD_CHAM_CONG!$C$6:$BF$997,52,FALSE)</f>
        <v>0</v>
      </c>
      <c r="X80" s="104">
        <f>VLOOKUP($B80,GD_CHAM_CONG!$C$6:$BF$997,53,FALSE)</f>
        <v>0</v>
      </c>
      <c r="Y80" s="104">
        <f>VLOOKUP($B80,GD_CHAM_CONG!$C$6:$BF$997,54,FALSE)</f>
        <v>0</v>
      </c>
      <c r="Z80" s="104">
        <f>VLOOKUP($B80,GD_CHAM_CONG!$C$6:$BF$997,55,FALSE)</f>
        <v>0</v>
      </c>
      <c r="AA80" s="104">
        <f>VLOOKUP($B80,GD_CHAM_CONG!$C$6:$BF$997,56,FALSE)</f>
        <v>0</v>
      </c>
      <c r="AB80" s="104">
        <f>VLOOKUP($B80,GD_CHAM_CONG!$C$6:$BI$997,57,FALSE)</f>
        <v>0</v>
      </c>
      <c r="AC80" s="104">
        <f>VLOOKUP($B80,GD_CHAM_CONG!$C$6:$BI$997,58,FALSE)</f>
        <v>0</v>
      </c>
      <c r="AD80" s="104">
        <f>VLOOKUP($B80,GD_CHAM_CONG!$C$6:$BI$997,59,FALSE)</f>
        <v>0</v>
      </c>
      <c r="AE80" s="270">
        <f>I80/$H80*VLOOKUP(I$4,DM_TI_LE!$A$5:$B$30,2,FALSE)</f>
        <v>0.14814814814814814</v>
      </c>
      <c r="AF80" s="270">
        <f>J80/$H80*VLOOKUP(J$4,DM_TI_LE!$A$5:$B$30,2,FALSE)</f>
        <v>0</v>
      </c>
      <c r="AG80" s="270">
        <f>K80/$H80*VLOOKUP(K$4,DM_TI_LE!$A$5:$B$30,2,FALSE)</f>
        <v>0</v>
      </c>
      <c r="AH80" s="270">
        <f>L80/$H80*VLOOKUP(L$4,DM_TI_LE!$A$5:$B$30,2,FALSE)</f>
        <v>0</v>
      </c>
      <c r="AI80" s="270">
        <f>M80/$H80*VLOOKUP(M$4,DM_TI_LE!$A$5:$B$30,2,FALSE)</f>
        <v>0</v>
      </c>
      <c r="AJ80" s="270">
        <f>N80/$H80*VLOOKUP(N$4,DM_TI_LE!$A$5:$B$30,2,FALSE)</f>
        <v>0</v>
      </c>
      <c r="AK80" s="270">
        <f>O80/$H80*VLOOKUP(O$4,DM_TI_LE!$A$5:$B$30,2,FALSE)</f>
        <v>6.2962962962962971E-2</v>
      </c>
      <c r="AL80" s="270">
        <f>P80/$H80*VLOOKUP(P$4,DM_TI_LE!$A$5:$B$30,2,FALSE)</f>
        <v>0</v>
      </c>
      <c r="AM80" s="270">
        <f>Q80/$H80*VLOOKUP(Q$4,DM_TI_LE!$A$5:$B$30,2,FALSE)</f>
        <v>0</v>
      </c>
      <c r="AN80" s="270">
        <f>R80/$H80*VLOOKUP(R$4,DM_TI_LE!$A$5:$B$30,2,FALSE)</f>
        <v>0</v>
      </c>
      <c r="AO80" s="270">
        <f>S80/$H80*VLOOKUP(S$4,DM_TI_LE!$A$5:$B$30,2,FALSE)</f>
        <v>0</v>
      </c>
      <c r="AP80" s="270">
        <f>T80/$H80*VLOOKUP(T$4,DM_TI_LE!$A$5:$B$30,2,FALSE)</f>
        <v>0</v>
      </c>
      <c r="AQ80" s="270">
        <f>U80/$H80*VLOOKUP(U$4,DM_TI_LE!$A$5:$B$30,2,FALSE)</f>
        <v>0</v>
      </c>
      <c r="AR80" s="270">
        <f>V80/$H80*VLOOKUP(V$4,DM_TI_LE!$A$5:$B$30,2,FALSE)</f>
        <v>0</v>
      </c>
      <c r="AS80" s="270">
        <f>W80/$H80*VLOOKUP(W$4,DM_TI_LE!$A$5:$B$30,2,FALSE)</f>
        <v>0</v>
      </c>
      <c r="AT80" s="270">
        <f>X80/$H80*VLOOKUP(X$4,DM_TI_LE!$A$5:$B$30,2,FALSE)</f>
        <v>0</v>
      </c>
      <c r="AU80" s="270">
        <f>Y80/$H80*VLOOKUP(Y$4,DM_TI_LE!$A$5:$B$30,2,FALSE)</f>
        <v>0</v>
      </c>
      <c r="AV80" s="270">
        <f>Z80/$H80*VLOOKUP(Z$4,DM_TI_LE!$A$5:$B$30,2,FALSE)</f>
        <v>0</v>
      </c>
      <c r="AW80" s="270">
        <f>AA80/$H80*VLOOKUP(AA$4,DM_TI_LE!$A$5:$B$30,2,FALSE)</f>
        <v>0</v>
      </c>
      <c r="AX80" s="270">
        <f>AB80/$H80*VLOOKUP(AB$4,DM_TI_LE!$A$5:$B$30,2,FALSE)</f>
        <v>0</v>
      </c>
      <c r="AY80" s="270">
        <f>AC80/$H80*VLOOKUP(AC$4,DM_TI_LE!$A$5:$B$30,2,FALSE)</f>
        <v>0</v>
      </c>
      <c r="AZ80" s="270">
        <f>AD80/$H80*VLOOKUP(AD$4,DM_TI_LE!$A$5:$B$30,2,FALSE)</f>
        <v>0</v>
      </c>
      <c r="BA80" s="284">
        <f>IF(CD80="HDHV",DM_TI_LE!$K$12*I80, SUM(AE80:AW80)*F80*E80*DM_HE_SO_LUONG_NS!$D$1*CE80)</f>
        <v>3790500</v>
      </c>
      <c r="BB80" s="104"/>
      <c r="BC80" s="110">
        <f>VLOOKUP(B80,GD_LCD_HS_LNS!$B$4:$E$1000,4,FALSE)</f>
        <v>5115000</v>
      </c>
      <c r="BD80" s="104"/>
      <c r="BE80" s="104">
        <f>I80/26*$BC80*VLOOKUP(BE$4,DM_TI_LE!$A$5:$C$29,3,FALSE)</f>
        <v>0</v>
      </c>
      <c r="BF80" s="104">
        <f>J80/26*$BC80*VLOOKUP(BF$4,DM_TI_LE!$A$5:$C$29,3,FALSE)</f>
        <v>0</v>
      </c>
      <c r="BG80" s="104">
        <f>K80/26*$BC80*VLOOKUP(BG$4,DM_TI_LE!$A$5:$C$29,3,FALSE)</f>
        <v>0</v>
      </c>
      <c r="BH80" s="104">
        <f>L80/26*$BC80*VLOOKUP(BH$4,DM_TI_LE!$A$5:$C$29,3,FALSE)</f>
        <v>0</v>
      </c>
      <c r="BI80" s="104">
        <f>M80/26*$BC80*VLOOKUP(BI$4,DM_TI_LE!$A$5:$C$29,3,FALSE)</f>
        <v>0</v>
      </c>
      <c r="BJ80" s="104">
        <f>N80/26*$BC80*VLOOKUP(BJ$4,DM_TI_LE!$A$5:$C$29,3,FALSE)</f>
        <v>0</v>
      </c>
      <c r="BK80" s="104">
        <f>O80/26*$BC80*VLOOKUP(BK$4,DM_TI_LE!$A$5:$C$29,3,FALSE)</f>
        <v>0</v>
      </c>
      <c r="BL80" s="104">
        <f>P80/26*$BC80*VLOOKUP(BL$4,DM_TI_LE!$A$5:$C$29,3,FALSE)</f>
        <v>0</v>
      </c>
      <c r="BM80" s="104">
        <f>Q80/26*$BC80*VLOOKUP(BM$4,DM_TI_LE!$A$5:$C$29,3,FALSE)</f>
        <v>0</v>
      </c>
      <c r="BN80" s="104">
        <f>R80/26*$BC80*VLOOKUP(BN$4,DM_TI_LE!$A$5:$C$29,3,FALSE)</f>
        <v>0</v>
      </c>
      <c r="BO80" s="104">
        <f>S80/26*$BC80*VLOOKUP(BO$4,DM_TI_LE!$A$5:$C$29,3,FALSE)</f>
        <v>0</v>
      </c>
      <c r="BP80" s="104">
        <f>T80/26*$BC80*VLOOKUP(BP$4,DM_TI_LE!$A$5:$C$29,3,FALSE)</f>
        <v>0</v>
      </c>
      <c r="BQ80" s="104">
        <f>U80/26*$BC80*VLOOKUP(BQ$4,DM_TI_LE!$A$5:$C$29,3,FALSE)</f>
        <v>0</v>
      </c>
      <c r="BR80" s="104">
        <f>V80/26*$BC80*VLOOKUP(BR$4,DM_TI_LE!$A$5:$C$29,3,FALSE)</f>
        <v>0</v>
      </c>
      <c r="BS80" s="104">
        <f>W80/26*$BC80*VLOOKUP(BS$4,DM_TI_LE!$A$5:$C$29,3,FALSE)</f>
        <v>0</v>
      </c>
      <c r="BT80" s="104">
        <f>X80/26*$BC80*VLOOKUP(BT$4,DM_TI_LE!$A$5:$C$29,3,FALSE)</f>
        <v>0</v>
      </c>
      <c r="BU80" s="104">
        <f>Y80/26*$BC80*VLOOKUP(BU$4,DM_TI_LE!$A$5:$C$29,3,FALSE)</f>
        <v>0</v>
      </c>
      <c r="BV80" s="104">
        <f>Z80/26*$BC80*VLOOKUP(BV$4,DM_TI_LE!$A$5:$C$29,3,FALSE)</f>
        <v>0</v>
      </c>
      <c r="BW80" s="104">
        <f>AA80/26*$BC80*VLOOKUP(BW$4,DM_TI_LE!$A$5:$C$29,3,FALSE)</f>
        <v>0</v>
      </c>
      <c r="BX80" s="104">
        <f>AB80/26*$BC80*VLOOKUP(BX$4,DM_TI_LE!$A$5:$C$29,3,FALSE)</f>
        <v>0</v>
      </c>
      <c r="BY80" s="104">
        <f>AC80/26*$BC80*VLOOKUP(BY$4,DM_TI_LE!$A$5:$C$29,3,FALSE)</f>
        <v>0</v>
      </c>
      <c r="BZ80" s="104">
        <f>AD80/26*$BC80*VLOOKUP(BZ$4,DM_TI_LE!$A$5:$C$29,3,FALSE)</f>
        <v>0</v>
      </c>
      <c r="CA80" s="273">
        <f t="shared" si="0"/>
        <v>0</v>
      </c>
      <c r="CB80" s="104"/>
      <c r="CC80" s="274">
        <f t="shared" si="1"/>
        <v>3790500</v>
      </c>
      <c r="CD80" s="138" t="str">
        <f>VLOOKUP(B80,GD_CHUNG!$B$5:$G$480,6,FALSE)</f>
        <v>HDKX</v>
      </c>
      <c r="CE80" s="275">
        <f>VLOOKUP(CD80,DM_TI_LE!$I$12:$J$16,2,FALSE)</f>
        <v>1</v>
      </c>
    </row>
    <row r="81" spans="1:83" ht="12.75" x14ac:dyDescent="0.2">
      <c r="A81" s="49">
        <v>77</v>
      </c>
      <c r="B81" s="50">
        <f>GD_CHUNG!B81</f>
        <v>10628</v>
      </c>
      <c r="C81" s="50" t="str">
        <f>GD_CHUNG!C81</f>
        <v>Nguyễn Thị Thu Hà</v>
      </c>
      <c r="D81" s="50" t="str">
        <f>GD_CHUNG!D81</f>
        <v>Phó đội trưởng</v>
      </c>
      <c r="E81" s="268">
        <f>VLOOKUP(B81,GD_CHAM_CONG!$C$6:$BJ$997,60,FALSE)</f>
        <v>1</v>
      </c>
      <c r="F81" s="268">
        <f>VLOOKUP(B81,GD_LCD_HS_LNS!$B$4:$F$1000,5,FALSE)</f>
        <v>3.27</v>
      </c>
      <c r="G81" s="269"/>
      <c r="H81" s="269">
        <f>VLOOKUP(B81,GD_CHAM_CONG!$C$6:$BD$997,37,FALSE)</f>
        <v>27</v>
      </c>
      <c r="I81" s="104">
        <f>VLOOKUP($B81,GD_CHAM_CONG!$C$6:$BF$997,38,FALSE)</f>
        <v>27</v>
      </c>
      <c r="J81" s="104">
        <f>VLOOKUP($B81,GD_CHAM_CONG!$C$6:$BF$997,39,FALSE)</f>
        <v>0</v>
      </c>
      <c r="K81" s="104">
        <f>VLOOKUP($B81,GD_CHAM_CONG!$C$6:$BF$997,40,FALSE)</f>
        <v>0</v>
      </c>
      <c r="L81" s="104">
        <f>VLOOKUP($B81,GD_CHAM_CONG!$C$6:$BF$997,41,FALSE)</f>
        <v>0</v>
      </c>
      <c r="M81" s="104">
        <f>VLOOKUP($B81,GD_CHAM_CONG!$C$6:$BF$997,42,FALSE)</f>
        <v>0</v>
      </c>
      <c r="N81" s="104">
        <f>VLOOKUP($B81,GD_CHAM_CONG!$C$6:$BF$997,43,FALSE)</f>
        <v>0</v>
      </c>
      <c r="O81" s="104">
        <f>VLOOKUP($B81,GD_CHAM_CONG!$C$6:$BF$997,44,FALSE)</f>
        <v>0</v>
      </c>
      <c r="P81" s="104">
        <f>VLOOKUP($B81,GD_CHAM_CONG!$C$6:$BF$997,45,FALSE)</f>
        <v>0</v>
      </c>
      <c r="Q81" s="104">
        <f>VLOOKUP($B81,GD_CHAM_CONG!$C$6:$BF$997,46,FALSE)</f>
        <v>0</v>
      </c>
      <c r="R81" s="104">
        <f>VLOOKUP($B81,GD_CHAM_CONG!$C$6:$BF$997,47,FALSE)</f>
        <v>0</v>
      </c>
      <c r="S81" s="104">
        <f>VLOOKUP($B81,GD_CHAM_CONG!$C$6:$BF$997,48,FALSE)</f>
        <v>0</v>
      </c>
      <c r="T81" s="104">
        <f>VLOOKUP($B81,GD_CHAM_CONG!$C$6:$BF$997,49,FALSE)</f>
        <v>0</v>
      </c>
      <c r="U81" s="104">
        <f>VLOOKUP($B81,GD_CHAM_CONG!$C$6:$BF$997,50,FALSE)</f>
        <v>0</v>
      </c>
      <c r="V81" s="104">
        <f>VLOOKUP($B81,GD_CHAM_CONG!$C$6:$BF$997,51,FALSE)</f>
        <v>0</v>
      </c>
      <c r="W81" s="104">
        <f>VLOOKUP($B81,GD_CHAM_CONG!$C$6:$BF$997,52,FALSE)</f>
        <v>0</v>
      </c>
      <c r="X81" s="104">
        <f>VLOOKUP($B81,GD_CHAM_CONG!$C$6:$BF$997,53,FALSE)</f>
        <v>0</v>
      </c>
      <c r="Y81" s="104">
        <f>VLOOKUP($B81,GD_CHAM_CONG!$C$6:$BF$997,54,FALSE)</f>
        <v>0</v>
      </c>
      <c r="Z81" s="104">
        <f>VLOOKUP($B81,GD_CHAM_CONG!$C$6:$BF$997,55,FALSE)</f>
        <v>0</v>
      </c>
      <c r="AA81" s="104">
        <f>VLOOKUP($B81,GD_CHAM_CONG!$C$6:$BF$997,56,FALSE)</f>
        <v>0</v>
      </c>
      <c r="AB81" s="104">
        <f>VLOOKUP($B81,GD_CHAM_CONG!$C$6:$BI$997,57,FALSE)</f>
        <v>0</v>
      </c>
      <c r="AC81" s="104">
        <f>VLOOKUP($B81,GD_CHAM_CONG!$C$6:$BI$997,58,FALSE)</f>
        <v>0</v>
      </c>
      <c r="AD81" s="104">
        <f>VLOOKUP($B81,GD_CHAM_CONG!$C$6:$BI$997,59,FALSE)</f>
        <v>0</v>
      </c>
      <c r="AE81" s="270">
        <f>I81/$H81*VLOOKUP(I$4,DM_TI_LE!$A$5:$B$30,2,FALSE)</f>
        <v>1</v>
      </c>
      <c r="AF81" s="270">
        <f>J81/$H81*VLOOKUP(J$4,DM_TI_LE!$A$5:$B$30,2,FALSE)</f>
        <v>0</v>
      </c>
      <c r="AG81" s="270">
        <f>K81/$H81*VLOOKUP(K$4,DM_TI_LE!$A$5:$B$30,2,FALSE)</f>
        <v>0</v>
      </c>
      <c r="AH81" s="270">
        <f>L81/$H81*VLOOKUP(L$4,DM_TI_LE!$A$5:$B$30,2,FALSE)</f>
        <v>0</v>
      </c>
      <c r="AI81" s="270">
        <f>M81/$H81*VLOOKUP(M$4,DM_TI_LE!$A$5:$B$30,2,FALSE)</f>
        <v>0</v>
      </c>
      <c r="AJ81" s="270">
        <f>N81/$H81*VLOOKUP(N$4,DM_TI_LE!$A$5:$B$30,2,FALSE)</f>
        <v>0</v>
      </c>
      <c r="AK81" s="270">
        <f>O81/$H81*VLOOKUP(O$4,DM_TI_LE!$A$5:$B$30,2,FALSE)</f>
        <v>0</v>
      </c>
      <c r="AL81" s="270">
        <f>P81/$H81*VLOOKUP(P$4,DM_TI_LE!$A$5:$B$30,2,FALSE)</f>
        <v>0</v>
      </c>
      <c r="AM81" s="270">
        <f>Q81/$H81*VLOOKUP(Q$4,DM_TI_LE!$A$5:$B$30,2,FALSE)</f>
        <v>0</v>
      </c>
      <c r="AN81" s="270">
        <f>R81/$H81*VLOOKUP(R$4,DM_TI_LE!$A$5:$B$30,2,FALSE)</f>
        <v>0</v>
      </c>
      <c r="AO81" s="270">
        <f>S81/$H81*VLOOKUP(S$4,DM_TI_LE!$A$5:$B$30,2,FALSE)</f>
        <v>0</v>
      </c>
      <c r="AP81" s="270">
        <f>T81/$H81*VLOOKUP(T$4,DM_TI_LE!$A$5:$B$30,2,FALSE)</f>
        <v>0</v>
      </c>
      <c r="AQ81" s="270">
        <f>U81/$H81*VLOOKUP(U$4,DM_TI_LE!$A$5:$B$30,2,FALSE)</f>
        <v>0</v>
      </c>
      <c r="AR81" s="270">
        <f>V81/$H81*VLOOKUP(V$4,DM_TI_LE!$A$5:$B$30,2,FALSE)</f>
        <v>0</v>
      </c>
      <c r="AS81" s="270">
        <f>W81/$H81*VLOOKUP(W$4,DM_TI_LE!$A$5:$B$30,2,FALSE)</f>
        <v>0</v>
      </c>
      <c r="AT81" s="270">
        <f>X81/$H81*VLOOKUP(X$4,DM_TI_LE!$A$5:$B$30,2,FALSE)</f>
        <v>0</v>
      </c>
      <c r="AU81" s="270">
        <f>Y81/$H81*VLOOKUP(Y$4,DM_TI_LE!$A$5:$B$30,2,FALSE)</f>
        <v>0</v>
      </c>
      <c r="AV81" s="270">
        <f>Z81/$H81*VLOOKUP(Z$4,DM_TI_LE!$A$5:$B$30,2,FALSE)</f>
        <v>0</v>
      </c>
      <c r="AW81" s="270">
        <f>AA81/$H81*VLOOKUP(AA$4,DM_TI_LE!$A$5:$B$30,2,FALSE)</f>
        <v>0</v>
      </c>
      <c r="AX81" s="270">
        <f>AB81/$H81*VLOOKUP(AB$4,DM_TI_LE!$A$5:$B$30,2,FALSE)</f>
        <v>0</v>
      </c>
      <c r="AY81" s="270">
        <f>AC81/$H81*VLOOKUP(AC$4,DM_TI_LE!$A$5:$B$30,2,FALSE)</f>
        <v>0</v>
      </c>
      <c r="AZ81" s="270">
        <f>AD81/$H81*VLOOKUP(AD$4,DM_TI_LE!$A$5:$B$30,2,FALSE)</f>
        <v>0</v>
      </c>
      <c r="BA81" s="284">
        <f>IF(CD81="HDHV",DM_TI_LE!$K$12*I81, SUM(AE81:AW81)*F81*E81*DM_HE_SO_LUONG_NS!$D$1*CE81)</f>
        <v>14715000</v>
      </c>
      <c r="BB81" s="104"/>
      <c r="BC81" s="110">
        <f>VLOOKUP(B81,GD_LCD_HS_LNS!$B$4:$E$1000,4,FALSE)</f>
        <v>4921000</v>
      </c>
      <c r="BD81" s="104"/>
      <c r="BE81" s="104">
        <f>I81/26*$BC81*VLOOKUP(BE$4,DM_TI_LE!$A$5:$C$29,3,FALSE)</f>
        <v>0</v>
      </c>
      <c r="BF81" s="104">
        <f>J81/26*$BC81*VLOOKUP(BF$4,DM_TI_LE!$A$5:$C$29,3,FALSE)</f>
        <v>0</v>
      </c>
      <c r="BG81" s="104">
        <f>K81/26*$BC81*VLOOKUP(BG$4,DM_TI_LE!$A$5:$C$29,3,FALSE)</f>
        <v>0</v>
      </c>
      <c r="BH81" s="104">
        <f>L81/26*$BC81*VLOOKUP(BH$4,DM_TI_LE!$A$5:$C$29,3,FALSE)</f>
        <v>0</v>
      </c>
      <c r="BI81" s="104">
        <f>M81/26*$BC81*VLOOKUP(BI$4,DM_TI_LE!$A$5:$C$29,3,FALSE)</f>
        <v>0</v>
      </c>
      <c r="BJ81" s="104">
        <f>N81/26*$BC81*VLOOKUP(BJ$4,DM_TI_LE!$A$5:$C$29,3,FALSE)</f>
        <v>0</v>
      </c>
      <c r="BK81" s="104">
        <f>O81/26*$BC81*VLOOKUP(BK$4,DM_TI_LE!$A$5:$C$29,3,FALSE)</f>
        <v>0</v>
      </c>
      <c r="BL81" s="104">
        <f>P81/26*$BC81*VLOOKUP(BL$4,DM_TI_LE!$A$5:$C$29,3,FALSE)</f>
        <v>0</v>
      </c>
      <c r="BM81" s="104">
        <f>Q81/26*$BC81*VLOOKUP(BM$4,DM_TI_LE!$A$5:$C$29,3,FALSE)</f>
        <v>0</v>
      </c>
      <c r="BN81" s="104">
        <f>R81/26*$BC81*VLOOKUP(BN$4,DM_TI_LE!$A$5:$C$29,3,FALSE)</f>
        <v>0</v>
      </c>
      <c r="BO81" s="104">
        <f>S81/26*$BC81*VLOOKUP(BO$4,DM_TI_LE!$A$5:$C$29,3,FALSE)</f>
        <v>0</v>
      </c>
      <c r="BP81" s="104">
        <f>T81/26*$BC81*VLOOKUP(BP$4,DM_TI_LE!$A$5:$C$29,3,FALSE)</f>
        <v>0</v>
      </c>
      <c r="BQ81" s="104">
        <f>U81/26*$BC81*VLOOKUP(BQ$4,DM_TI_LE!$A$5:$C$29,3,FALSE)</f>
        <v>0</v>
      </c>
      <c r="BR81" s="104">
        <f>V81/26*$BC81*VLOOKUP(BR$4,DM_TI_LE!$A$5:$C$29,3,FALSE)</f>
        <v>0</v>
      </c>
      <c r="BS81" s="104">
        <f>W81/26*$BC81*VLOOKUP(BS$4,DM_TI_LE!$A$5:$C$29,3,FALSE)</f>
        <v>0</v>
      </c>
      <c r="BT81" s="104">
        <f>X81/26*$BC81*VLOOKUP(BT$4,DM_TI_LE!$A$5:$C$29,3,FALSE)</f>
        <v>0</v>
      </c>
      <c r="BU81" s="104">
        <f>Y81/26*$BC81*VLOOKUP(BU$4,DM_TI_LE!$A$5:$C$29,3,FALSE)</f>
        <v>0</v>
      </c>
      <c r="BV81" s="104">
        <f>Z81/26*$BC81*VLOOKUP(BV$4,DM_TI_LE!$A$5:$C$29,3,FALSE)</f>
        <v>0</v>
      </c>
      <c r="BW81" s="104">
        <f>AA81/26*$BC81*VLOOKUP(BW$4,DM_TI_LE!$A$5:$C$29,3,FALSE)</f>
        <v>0</v>
      </c>
      <c r="BX81" s="104">
        <f>AB81/26*$BC81*VLOOKUP(BX$4,DM_TI_LE!$A$5:$C$29,3,FALSE)</f>
        <v>0</v>
      </c>
      <c r="BY81" s="104">
        <f>AC81/26*$BC81*VLOOKUP(BY$4,DM_TI_LE!$A$5:$C$29,3,FALSE)</f>
        <v>0</v>
      </c>
      <c r="BZ81" s="104">
        <f>AD81/26*$BC81*VLOOKUP(BZ$4,DM_TI_LE!$A$5:$C$29,3,FALSE)</f>
        <v>0</v>
      </c>
      <c r="CA81" s="273">
        <f t="shared" si="0"/>
        <v>0</v>
      </c>
      <c r="CB81" s="104"/>
      <c r="CC81" s="274">
        <f t="shared" si="1"/>
        <v>14715000</v>
      </c>
      <c r="CD81" s="138" t="str">
        <f>VLOOKUP(B81,GD_CHUNG!$B$5:$G$480,6,FALSE)</f>
        <v>HDKX</v>
      </c>
      <c r="CE81" s="275">
        <f>VLOOKUP(CD81,DM_TI_LE!$I$12:$J$16,2,FALSE)</f>
        <v>1</v>
      </c>
    </row>
    <row r="82" spans="1:83" ht="12.75" x14ac:dyDescent="0.2">
      <c r="A82" s="49">
        <v>78</v>
      </c>
      <c r="B82" s="50">
        <f>GD_CHUNG!B82</f>
        <v>12555</v>
      </c>
      <c r="C82" s="50" t="str">
        <f>GD_CHUNG!C82</f>
        <v>Đinh Thanh Ngân</v>
      </c>
      <c r="D82" s="50" t="str">
        <f>GD_CHUNG!D82</f>
        <v>Nhân viên phục vụ hành khách hàng hóa</v>
      </c>
      <c r="E82" s="268">
        <f>VLOOKUP(B82,GD_CHAM_CONG!$C$6:$BJ$997,60,FALSE)</f>
        <v>1</v>
      </c>
      <c r="F82" s="268">
        <f>VLOOKUP(B82,GD_LCD_HS_LNS!$B$4:$F$1000,5,FALSE)</f>
        <v>1.6</v>
      </c>
      <c r="G82" s="269"/>
      <c r="H82" s="269">
        <f>VLOOKUP(B82,GD_CHAM_CONG!$C$6:$BD$997,37,FALSE)</f>
        <v>27</v>
      </c>
      <c r="I82" s="104">
        <f>VLOOKUP($B82,GD_CHAM_CONG!$C$6:$BF$997,38,FALSE)</f>
        <v>27</v>
      </c>
      <c r="J82" s="104">
        <f>VLOOKUP($B82,GD_CHAM_CONG!$C$6:$BF$997,39,FALSE)</f>
        <v>0</v>
      </c>
      <c r="K82" s="104">
        <f>VLOOKUP($B82,GD_CHAM_CONG!$C$6:$BF$997,40,FALSE)</f>
        <v>0</v>
      </c>
      <c r="L82" s="104">
        <f>VLOOKUP($B82,GD_CHAM_CONG!$C$6:$BF$997,41,FALSE)</f>
        <v>0</v>
      </c>
      <c r="M82" s="104">
        <f>VLOOKUP($B82,GD_CHAM_CONG!$C$6:$BF$997,42,FALSE)</f>
        <v>0</v>
      </c>
      <c r="N82" s="104">
        <f>VLOOKUP($B82,GD_CHAM_CONG!$C$6:$BF$997,43,FALSE)</f>
        <v>0</v>
      </c>
      <c r="O82" s="104">
        <f>VLOOKUP($B82,GD_CHAM_CONG!$C$6:$BF$997,44,FALSE)</f>
        <v>0</v>
      </c>
      <c r="P82" s="104">
        <f>VLOOKUP($B82,GD_CHAM_CONG!$C$6:$BF$997,45,FALSE)</f>
        <v>0</v>
      </c>
      <c r="Q82" s="104">
        <f>VLOOKUP($B82,GD_CHAM_CONG!$C$6:$BF$997,46,FALSE)</f>
        <v>0</v>
      </c>
      <c r="R82" s="104">
        <f>VLOOKUP($B82,GD_CHAM_CONG!$C$6:$BF$997,47,FALSE)</f>
        <v>0</v>
      </c>
      <c r="S82" s="104">
        <f>VLOOKUP($B82,GD_CHAM_CONG!$C$6:$BF$997,48,FALSE)</f>
        <v>0</v>
      </c>
      <c r="T82" s="104">
        <f>VLOOKUP($B82,GD_CHAM_CONG!$C$6:$BF$997,49,FALSE)</f>
        <v>0</v>
      </c>
      <c r="U82" s="104">
        <f>VLOOKUP($B82,GD_CHAM_CONG!$C$6:$BF$997,50,FALSE)</f>
        <v>0</v>
      </c>
      <c r="V82" s="104">
        <f>VLOOKUP($B82,GD_CHAM_CONG!$C$6:$BF$997,51,FALSE)</f>
        <v>0</v>
      </c>
      <c r="W82" s="104">
        <f>VLOOKUP($B82,GD_CHAM_CONG!$C$6:$BF$997,52,FALSE)</f>
        <v>0</v>
      </c>
      <c r="X82" s="104">
        <f>VLOOKUP($B82,GD_CHAM_CONG!$C$6:$BF$997,53,FALSE)</f>
        <v>0</v>
      </c>
      <c r="Y82" s="104">
        <f>VLOOKUP($B82,GD_CHAM_CONG!$C$6:$BF$997,54,FALSE)</f>
        <v>0</v>
      </c>
      <c r="Z82" s="104">
        <f>VLOOKUP($B82,GD_CHAM_CONG!$C$6:$BF$997,55,FALSE)</f>
        <v>0</v>
      </c>
      <c r="AA82" s="104">
        <f>VLOOKUP($B82,GD_CHAM_CONG!$C$6:$BF$997,56,FALSE)</f>
        <v>0</v>
      </c>
      <c r="AB82" s="104">
        <f>VLOOKUP($B82,GD_CHAM_CONG!$C$6:$BI$997,57,FALSE)</f>
        <v>0</v>
      </c>
      <c r="AC82" s="104">
        <f>VLOOKUP($B82,GD_CHAM_CONG!$C$6:$BI$997,58,FALSE)</f>
        <v>0</v>
      </c>
      <c r="AD82" s="104">
        <f>VLOOKUP($B82,GD_CHAM_CONG!$C$6:$BI$997,59,FALSE)</f>
        <v>0</v>
      </c>
      <c r="AE82" s="270">
        <f>I82/$H82*VLOOKUP(I$4,DM_TI_LE!$A$5:$B$30,2,FALSE)</f>
        <v>1</v>
      </c>
      <c r="AF82" s="270">
        <f>J82/$H82*VLOOKUP(J$4,DM_TI_LE!$A$5:$B$30,2,FALSE)</f>
        <v>0</v>
      </c>
      <c r="AG82" s="270">
        <f>K82/$H82*VLOOKUP(K$4,DM_TI_LE!$A$5:$B$30,2,FALSE)</f>
        <v>0</v>
      </c>
      <c r="AH82" s="270">
        <f>L82/$H82*VLOOKUP(L$4,DM_TI_LE!$A$5:$B$30,2,FALSE)</f>
        <v>0</v>
      </c>
      <c r="AI82" s="270">
        <f>M82/$H82*VLOOKUP(M$4,DM_TI_LE!$A$5:$B$30,2,FALSE)</f>
        <v>0</v>
      </c>
      <c r="AJ82" s="270">
        <f>N82/$H82*VLOOKUP(N$4,DM_TI_LE!$A$5:$B$30,2,FALSE)</f>
        <v>0</v>
      </c>
      <c r="AK82" s="270">
        <f>O82/$H82*VLOOKUP(O$4,DM_TI_LE!$A$5:$B$30,2,FALSE)</f>
        <v>0</v>
      </c>
      <c r="AL82" s="270">
        <f>P82/$H82*VLOOKUP(P$4,DM_TI_LE!$A$5:$B$30,2,FALSE)</f>
        <v>0</v>
      </c>
      <c r="AM82" s="270">
        <f>Q82/$H82*VLOOKUP(Q$4,DM_TI_LE!$A$5:$B$30,2,FALSE)</f>
        <v>0</v>
      </c>
      <c r="AN82" s="270">
        <f>R82/$H82*VLOOKUP(R$4,DM_TI_LE!$A$5:$B$30,2,FALSE)</f>
        <v>0</v>
      </c>
      <c r="AO82" s="270">
        <f>S82/$H82*VLOOKUP(S$4,DM_TI_LE!$A$5:$B$30,2,FALSE)</f>
        <v>0</v>
      </c>
      <c r="AP82" s="270">
        <f>T82/$H82*VLOOKUP(T$4,DM_TI_LE!$A$5:$B$30,2,FALSE)</f>
        <v>0</v>
      </c>
      <c r="AQ82" s="270">
        <f>U82/$H82*VLOOKUP(U$4,DM_TI_LE!$A$5:$B$30,2,FALSE)</f>
        <v>0</v>
      </c>
      <c r="AR82" s="270">
        <f>V82/$H82*VLOOKUP(V$4,DM_TI_LE!$A$5:$B$30,2,FALSE)</f>
        <v>0</v>
      </c>
      <c r="AS82" s="270">
        <f>W82/$H82*VLOOKUP(W$4,DM_TI_LE!$A$5:$B$30,2,FALSE)</f>
        <v>0</v>
      </c>
      <c r="AT82" s="270">
        <f>X82/$H82*VLOOKUP(X$4,DM_TI_LE!$A$5:$B$30,2,FALSE)</f>
        <v>0</v>
      </c>
      <c r="AU82" s="270">
        <f>Y82/$H82*VLOOKUP(Y$4,DM_TI_LE!$A$5:$B$30,2,FALSE)</f>
        <v>0</v>
      </c>
      <c r="AV82" s="270">
        <f>Z82/$H82*VLOOKUP(Z$4,DM_TI_LE!$A$5:$B$30,2,FALSE)</f>
        <v>0</v>
      </c>
      <c r="AW82" s="270">
        <f>AA82/$H82*VLOOKUP(AA$4,DM_TI_LE!$A$5:$B$30,2,FALSE)</f>
        <v>0</v>
      </c>
      <c r="AX82" s="270">
        <f>AB82/$H82*VLOOKUP(AB$4,DM_TI_LE!$A$5:$B$30,2,FALSE)</f>
        <v>0</v>
      </c>
      <c r="AY82" s="270">
        <f>AC82/$H82*VLOOKUP(AC$4,DM_TI_LE!$A$5:$B$30,2,FALSE)</f>
        <v>0</v>
      </c>
      <c r="AZ82" s="270">
        <f>AD82/$H82*VLOOKUP(AD$4,DM_TI_LE!$A$5:$B$30,2,FALSE)</f>
        <v>0</v>
      </c>
      <c r="BA82" s="284">
        <f>IF(CD82="HDHV",DM_TI_LE!$K$12*I82, SUM(AE82:AW82)*F82*E82*DM_HE_SO_LUONG_NS!$D$1*CE82)</f>
        <v>7200000</v>
      </c>
      <c r="BB82" s="104"/>
      <c r="BC82" s="110">
        <f>VLOOKUP(B82,GD_LCD_HS_LNS!$B$4:$E$1000,4,FALSE)</f>
        <v>3875000</v>
      </c>
      <c r="BD82" s="104"/>
      <c r="BE82" s="104">
        <f>I82/26*$BC82*VLOOKUP(BE$4,DM_TI_LE!$A$5:$C$29,3,FALSE)</f>
        <v>0</v>
      </c>
      <c r="BF82" s="104">
        <f>J82/26*$BC82*VLOOKUP(BF$4,DM_TI_LE!$A$5:$C$29,3,FALSE)</f>
        <v>0</v>
      </c>
      <c r="BG82" s="104">
        <f>K82/26*$BC82*VLOOKUP(BG$4,DM_TI_LE!$A$5:$C$29,3,FALSE)</f>
        <v>0</v>
      </c>
      <c r="BH82" s="104">
        <f>L82/26*$BC82*VLOOKUP(BH$4,DM_TI_LE!$A$5:$C$29,3,FALSE)</f>
        <v>0</v>
      </c>
      <c r="BI82" s="104">
        <f>M82/26*$BC82*VLOOKUP(BI$4,DM_TI_LE!$A$5:$C$29,3,FALSE)</f>
        <v>0</v>
      </c>
      <c r="BJ82" s="104">
        <f>N82/26*$BC82*VLOOKUP(BJ$4,DM_TI_LE!$A$5:$C$29,3,FALSE)</f>
        <v>0</v>
      </c>
      <c r="BK82" s="104">
        <f>O82/26*$BC82*VLOOKUP(BK$4,DM_TI_LE!$A$5:$C$29,3,FALSE)</f>
        <v>0</v>
      </c>
      <c r="BL82" s="104">
        <f>P82/26*$BC82*VLOOKUP(BL$4,DM_TI_LE!$A$5:$C$29,3,FALSE)</f>
        <v>0</v>
      </c>
      <c r="BM82" s="104">
        <f>Q82/26*$BC82*VLOOKUP(BM$4,DM_TI_LE!$A$5:$C$29,3,FALSE)</f>
        <v>0</v>
      </c>
      <c r="BN82" s="104">
        <f>R82/26*$BC82*VLOOKUP(BN$4,DM_TI_LE!$A$5:$C$29,3,FALSE)</f>
        <v>0</v>
      </c>
      <c r="BO82" s="104">
        <f>S82/26*$BC82*VLOOKUP(BO$4,DM_TI_LE!$A$5:$C$29,3,FALSE)</f>
        <v>0</v>
      </c>
      <c r="BP82" s="104">
        <f>T82/26*$BC82*VLOOKUP(BP$4,DM_TI_LE!$A$5:$C$29,3,FALSE)</f>
        <v>0</v>
      </c>
      <c r="BQ82" s="104">
        <f>U82/26*$BC82*VLOOKUP(BQ$4,DM_TI_LE!$A$5:$C$29,3,FALSE)</f>
        <v>0</v>
      </c>
      <c r="BR82" s="104">
        <f>V82/26*$BC82*VLOOKUP(BR$4,DM_TI_LE!$A$5:$C$29,3,FALSE)</f>
        <v>0</v>
      </c>
      <c r="BS82" s="104">
        <f>W82/26*$BC82*VLOOKUP(BS$4,DM_TI_LE!$A$5:$C$29,3,FALSE)</f>
        <v>0</v>
      </c>
      <c r="BT82" s="104">
        <f>X82/26*$BC82*VLOOKUP(BT$4,DM_TI_LE!$A$5:$C$29,3,FALSE)</f>
        <v>0</v>
      </c>
      <c r="BU82" s="104">
        <f>Y82/26*$BC82*VLOOKUP(BU$4,DM_TI_LE!$A$5:$C$29,3,FALSE)</f>
        <v>0</v>
      </c>
      <c r="BV82" s="104">
        <f>Z82/26*$BC82*VLOOKUP(BV$4,DM_TI_LE!$A$5:$C$29,3,FALSE)</f>
        <v>0</v>
      </c>
      <c r="BW82" s="104">
        <f>AA82/26*$BC82*VLOOKUP(BW$4,DM_TI_LE!$A$5:$C$29,3,FALSE)</f>
        <v>0</v>
      </c>
      <c r="BX82" s="104">
        <f>AB82/26*$BC82*VLOOKUP(BX$4,DM_TI_LE!$A$5:$C$29,3,FALSE)</f>
        <v>0</v>
      </c>
      <c r="BY82" s="104">
        <f>AC82/26*$BC82*VLOOKUP(BY$4,DM_TI_LE!$A$5:$C$29,3,FALSE)</f>
        <v>0</v>
      </c>
      <c r="BZ82" s="104">
        <f>AD82/26*$BC82*VLOOKUP(BZ$4,DM_TI_LE!$A$5:$C$29,3,FALSE)</f>
        <v>0</v>
      </c>
      <c r="CA82" s="273">
        <f t="shared" si="0"/>
        <v>0</v>
      </c>
      <c r="CB82" s="104"/>
      <c r="CC82" s="274">
        <f t="shared" si="1"/>
        <v>7200000</v>
      </c>
      <c r="CD82" s="138" t="str">
        <f>VLOOKUP(B82,GD_CHUNG!$B$5:$G$480,6,FALSE)</f>
        <v>HD3N</v>
      </c>
      <c r="CE82" s="275">
        <f>VLOOKUP(CD82,DM_TI_LE!$I$12:$J$16,2,FALSE)</f>
        <v>1</v>
      </c>
    </row>
    <row r="83" spans="1:83" ht="12.75" x14ac:dyDescent="0.2">
      <c r="A83" s="49">
        <v>79</v>
      </c>
      <c r="B83" s="50">
        <f>GD_CHUNG!B83</f>
        <v>12561</v>
      </c>
      <c r="C83" s="50" t="str">
        <f>GD_CHUNG!C83</f>
        <v>Lê Thị Hồng Vân</v>
      </c>
      <c r="D83" s="50" t="str">
        <f>GD_CHUNG!D83</f>
        <v>Nhân viên phục vụ hành khách hàng hóa</v>
      </c>
      <c r="E83" s="268">
        <f>VLOOKUP(B83,GD_CHAM_CONG!$C$6:$BJ$997,60,FALSE)</f>
        <v>1</v>
      </c>
      <c r="F83" s="268">
        <f>VLOOKUP(B83,GD_LCD_HS_LNS!$B$4:$F$1000,5,FALSE)</f>
        <v>1.6</v>
      </c>
      <c r="G83" s="269"/>
      <c r="H83" s="269">
        <f>VLOOKUP(B83,GD_CHAM_CONG!$C$6:$BD$997,37,FALSE)</f>
        <v>27</v>
      </c>
      <c r="I83" s="104">
        <f>VLOOKUP($B83,GD_CHAM_CONG!$C$6:$BF$997,38,FALSE)</f>
        <v>27</v>
      </c>
      <c r="J83" s="104">
        <f>VLOOKUP($B83,GD_CHAM_CONG!$C$6:$BF$997,39,FALSE)</f>
        <v>0</v>
      </c>
      <c r="K83" s="104">
        <f>VLOOKUP($B83,GD_CHAM_CONG!$C$6:$BF$997,40,FALSE)</f>
        <v>0</v>
      </c>
      <c r="L83" s="104">
        <f>VLOOKUP($B83,GD_CHAM_CONG!$C$6:$BF$997,41,FALSE)</f>
        <v>0</v>
      </c>
      <c r="M83" s="104">
        <f>VLOOKUP($B83,GD_CHAM_CONG!$C$6:$BF$997,42,FALSE)</f>
        <v>0</v>
      </c>
      <c r="N83" s="104">
        <f>VLOOKUP($B83,GD_CHAM_CONG!$C$6:$BF$997,43,FALSE)</f>
        <v>0</v>
      </c>
      <c r="O83" s="104">
        <f>VLOOKUP($B83,GD_CHAM_CONG!$C$6:$BF$997,44,FALSE)</f>
        <v>0</v>
      </c>
      <c r="P83" s="104">
        <f>VLOOKUP($B83,GD_CHAM_CONG!$C$6:$BF$997,45,FALSE)</f>
        <v>0</v>
      </c>
      <c r="Q83" s="104">
        <f>VLOOKUP($B83,GD_CHAM_CONG!$C$6:$BF$997,46,FALSE)</f>
        <v>0</v>
      </c>
      <c r="R83" s="104">
        <f>VLOOKUP($B83,GD_CHAM_CONG!$C$6:$BF$997,47,FALSE)</f>
        <v>0</v>
      </c>
      <c r="S83" s="104">
        <f>VLOOKUP($B83,GD_CHAM_CONG!$C$6:$BF$997,48,FALSE)</f>
        <v>0</v>
      </c>
      <c r="T83" s="104">
        <f>VLOOKUP($B83,GD_CHAM_CONG!$C$6:$BF$997,49,FALSE)</f>
        <v>0</v>
      </c>
      <c r="U83" s="104">
        <f>VLOOKUP($B83,GD_CHAM_CONG!$C$6:$BF$997,50,FALSE)</f>
        <v>0</v>
      </c>
      <c r="V83" s="104">
        <f>VLOOKUP($B83,GD_CHAM_CONG!$C$6:$BF$997,51,FALSE)</f>
        <v>0</v>
      </c>
      <c r="W83" s="104">
        <f>VLOOKUP($B83,GD_CHAM_CONG!$C$6:$BF$997,52,FALSE)</f>
        <v>0</v>
      </c>
      <c r="X83" s="104">
        <f>VLOOKUP($B83,GD_CHAM_CONG!$C$6:$BF$997,53,FALSE)</f>
        <v>0</v>
      </c>
      <c r="Y83" s="104">
        <f>VLOOKUP($B83,GD_CHAM_CONG!$C$6:$BF$997,54,FALSE)</f>
        <v>0</v>
      </c>
      <c r="Z83" s="104">
        <f>VLOOKUP($B83,GD_CHAM_CONG!$C$6:$BF$997,55,FALSE)</f>
        <v>0</v>
      </c>
      <c r="AA83" s="104">
        <f>VLOOKUP($B83,GD_CHAM_CONG!$C$6:$BF$997,56,FALSE)</f>
        <v>0</v>
      </c>
      <c r="AB83" s="104">
        <f>VLOOKUP($B83,GD_CHAM_CONG!$C$6:$BI$997,57,FALSE)</f>
        <v>0</v>
      </c>
      <c r="AC83" s="104">
        <f>VLOOKUP($B83,GD_CHAM_CONG!$C$6:$BI$997,58,FALSE)</f>
        <v>0</v>
      </c>
      <c r="AD83" s="104">
        <f>VLOOKUP($B83,GD_CHAM_CONG!$C$6:$BI$997,59,FALSE)</f>
        <v>0</v>
      </c>
      <c r="AE83" s="270">
        <f>I83/$H83*VLOOKUP(I$4,DM_TI_LE!$A$5:$B$30,2,FALSE)</f>
        <v>1</v>
      </c>
      <c r="AF83" s="270">
        <f>J83/$H83*VLOOKUP(J$4,DM_TI_LE!$A$5:$B$30,2,FALSE)</f>
        <v>0</v>
      </c>
      <c r="AG83" s="270">
        <f>K83/$H83*VLOOKUP(K$4,DM_TI_LE!$A$5:$B$30,2,FALSE)</f>
        <v>0</v>
      </c>
      <c r="AH83" s="270">
        <f>L83/$H83*VLOOKUP(L$4,DM_TI_LE!$A$5:$B$30,2,FALSE)</f>
        <v>0</v>
      </c>
      <c r="AI83" s="270">
        <f>M83/$H83*VLOOKUP(M$4,DM_TI_LE!$A$5:$B$30,2,FALSE)</f>
        <v>0</v>
      </c>
      <c r="AJ83" s="270">
        <f>N83/$H83*VLOOKUP(N$4,DM_TI_LE!$A$5:$B$30,2,FALSE)</f>
        <v>0</v>
      </c>
      <c r="AK83" s="270">
        <f>O83/$H83*VLOOKUP(O$4,DM_TI_LE!$A$5:$B$30,2,FALSE)</f>
        <v>0</v>
      </c>
      <c r="AL83" s="270">
        <f>P83/$H83*VLOOKUP(P$4,DM_TI_LE!$A$5:$B$30,2,FALSE)</f>
        <v>0</v>
      </c>
      <c r="AM83" s="270">
        <f>Q83/$H83*VLOOKUP(Q$4,DM_TI_LE!$A$5:$B$30,2,FALSE)</f>
        <v>0</v>
      </c>
      <c r="AN83" s="270">
        <f>R83/$H83*VLOOKUP(R$4,DM_TI_LE!$A$5:$B$30,2,FALSE)</f>
        <v>0</v>
      </c>
      <c r="AO83" s="270">
        <f>S83/$H83*VLOOKUP(S$4,DM_TI_LE!$A$5:$B$30,2,FALSE)</f>
        <v>0</v>
      </c>
      <c r="AP83" s="270">
        <f>T83/$H83*VLOOKUP(T$4,DM_TI_LE!$A$5:$B$30,2,FALSE)</f>
        <v>0</v>
      </c>
      <c r="AQ83" s="270">
        <f>U83/$H83*VLOOKUP(U$4,DM_TI_LE!$A$5:$B$30,2,FALSE)</f>
        <v>0</v>
      </c>
      <c r="AR83" s="270">
        <f>V83/$H83*VLOOKUP(V$4,DM_TI_LE!$A$5:$B$30,2,FALSE)</f>
        <v>0</v>
      </c>
      <c r="AS83" s="270">
        <f>W83/$H83*VLOOKUP(W$4,DM_TI_LE!$A$5:$B$30,2,FALSE)</f>
        <v>0</v>
      </c>
      <c r="AT83" s="270">
        <f>X83/$H83*VLOOKUP(X$4,DM_TI_LE!$A$5:$B$30,2,FALSE)</f>
        <v>0</v>
      </c>
      <c r="AU83" s="270">
        <f>Y83/$H83*VLOOKUP(Y$4,DM_TI_LE!$A$5:$B$30,2,FALSE)</f>
        <v>0</v>
      </c>
      <c r="AV83" s="270">
        <f>Z83/$H83*VLOOKUP(Z$4,DM_TI_LE!$A$5:$B$30,2,FALSE)</f>
        <v>0</v>
      </c>
      <c r="AW83" s="270">
        <f>AA83/$H83*VLOOKUP(AA$4,DM_TI_LE!$A$5:$B$30,2,FALSE)</f>
        <v>0</v>
      </c>
      <c r="AX83" s="270">
        <f>AB83/$H83*VLOOKUP(AB$4,DM_TI_LE!$A$5:$B$30,2,FALSE)</f>
        <v>0</v>
      </c>
      <c r="AY83" s="270">
        <f>AC83/$H83*VLOOKUP(AC$4,DM_TI_LE!$A$5:$B$30,2,FALSE)</f>
        <v>0</v>
      </c>
      <c r="AZ83" s="270">
        <f>AD83/$H83*VLOOKUP(AD$4,DM_TI_LE!$A$5:$B$30,2,FALSE)</f>
        <v>0</v>
      </c>
      <c r="BA83" s="284">
        <f>IF(CD83="HDHV",DM_TI_LE!$K$12*I83, SUM(AE83:AW83)*F83*E83*DM_HE_SO_LUONG_NS!$D$1*CE83)</f>
        <v>7200000</v>
      </c>
      <c r="BB83" s="104"/>
      <c r="BC83" s="110">
        <f>VLOOKUP(B83,GD_LCD_HS_LNS!$B$4:$E$1000,4,FALSE)</f>
        <v>3875000</v>
      </c>
      <c r="BD83" s="104"/>
      <c r="BE83" s="104">
        <f>I83/26*$BC83*VLOOKUP(BE$4,DM_TI_LE!$A$5:$C$29,3,FALSE)</f>
        <v>0</v>
      </c>
      <c r="BF83" s="104">
        <f>J83/26*$BC83*VLOOKUP(BF$4,DM_TI_LE!$A$5:$C$29,3,FALSE)</f>
        <v>0</v>
      </c>
      <c r="BG83" s="104">
        <f>K83/26*$BC83*VLOOKUP(BG$4,DM_TI_LE!$A$5:$C$29,3,FALSE)</f>
        <v>0</v>
      </c>
      <c r="BH83" s="104">
        <f>L83/26*$BC83*VLOOKUP(BH$4,DM_TI_LE!$A$5:$C$29,3,FALSE)</f>
        <v>0</v>
      </c>
      <c r="BI83" s="104">
        <f>M83/26*$BC83*VLOOKUP(BI$4,DM_TI_LE!$A$5:$C$29,3,FALSE)</f>
        <v>0</v>
      </c>
      <c r="BJ83" s="104">
        <f>N83/26*$BC83*VLOOKUP(BJ$4,DM_TI_LE!$A$5:$C$29,3,FALSE)</f>
        <v>0</v>
      </c>
      <c r="BK83" s="104">
        <f>O83/26*$BC83*VLOOKUP(BK$4,DM_TI_LE!$A$5:$C$29,3,FALSE)</f>
        <v>0</v>
      </c>
      <c r="BL83" s="104">
        <f>P83/26*$BC83*VLOOKUP(BL$4,DM_TI_LE!$A$5:$C$29,3,FALSE)</f>
        <v>0</v>
      </c>
      <c r="BM83" s="104">
        <f>Q83/26*$BC83*VLOOKUP(BM$4,DM_TI_LE!$A$5:$C$29,3,FALSE)</f>
        <v>0</v>
      </c>
      <c r="BN83" s="104">
        <f>R83/26*$BC83*VLOOKUP(BN$4,DM_TI_LE!$A$5:$C$29,3,FALSE)</f>
        <v>0</v>
      </c>
      <c r="BO83" s="104">
        <f>S83/26*$BC83*VLOOKUP(BO$4,DM_TI_LE!$A$5:$C$29,3,FALSE)</f>
        <v>0</v>
      </c>
      <c r="BP83" s="104">
        <f>T83/26*$BC83*VLOOKUP(BP$4,DM_TI_LE!$A$5:$C$29,3,FALSE)</f>
        <v>0</v>
      </c>
      <c r="BQ83" s="104">
        <f>U83/26*$BC83*VLOOKUP(BQ$4,DM_TI_LE!$A$5:$C$29,3,FALSE)</f>
        <v>0</v>
      </c>
      <c r="BR83" s="104">
        <f>V83/26*$BC83*VLOOKUP(BR$4,DM_TI_LE!$A$5:$C$29,3,FALSE)</f>
        <v>0</v>
      </c>
      <c r="BS83" s="104">
        <f>W83/26*$BC83*VLOOKUP(BS$4,DM_TI_LE!$A$5:$C$29,3,FALSE)</f>
        <v>0</v>
      </c>
      <c r="BT83" s="104">
        <f>X83/26*$BC83*VLOOKUP(BT$4,DM_TI_LE!$A$5:$C$29,3,FALSE)</f>
        <v>0</v>
      </c>
      <c r="BU83" s="104">
        <f>Y83/26*$BC83*VLOOKUP(BU$4,DM_TI_LE!$A$5:$C$29,3,FALSE)</f>
        <v>0</v>
      </c>
      <c r="BV83" s="104">
        <f>Z83/26*$BC83*VLOOKUP(BV$4,DM_TI_LE!$A$5:$C$29,3,FALSE)</f>
        <v>0</v>
      </c>
      <c r="BW83" s="104">
        <f>AA83/26*$BC83*VLOOKUP(BW$4,DM_TI_LE!$A$5:$C$29,3,FALSE)</f>
        <v>0</v>
      </c>
      <c r="BX83" s="104">
        <f>AB83/26*$BC83*VLOOKUP(BX$4,DM_TI_LE!$A$5:$C$29,3,FALSE)</f>
        <v>0</v>
      </c>
      <c r="BY83" s="104">
        <f>AC83/26*$BC83*VLOOKUP(BY$4,DM_TI_LE!$A$5:$C$29,3,FALSE)</f>
        <v>0</v>
      </c>
      <c r="BZ83" s="104">
        <f>AD83/26*$BC83*VLOOKUP(BZ$4,DM_TI_LE!$A$5:$C$29,3,FALSE)</f>
        <v>0</v>
      </c>
      <c r="CA83" s="273">
        <f t="shared" si="0"/>
        <v>0</v>
      </c>
      <c r="CB83" s="104"/>
      <c r="CC83" s="274">
        <f t="shared" si="1"/>
        <v>7200000</v>
      </c>
      <c r="CD83" s="138" t="str">
        <f>VLOOKUP(B83,GD_CHUNG!$B$5:$G$480,6,FALSE)</f>
        <v>HD3N</v>
      </c>
      <c r="CE83" s="275">
        <f>VLOOKUP(CD83,DM_TI_LE!$I$12:$J$16,2,FALSE)</f>
        <v>1</v>
      </c>
    </row>
    <row r="84" spans="1:83" ht="12.75" x14ac:dyDescent="0.2">
      <c r="A84" s="49">
        <v>80</v>
      </c>
      <c r="B84" s="50">
        <f>GD_CHUNG!B84</f>
        <v>12564</v>
      </c>
      <c r="C84" s="50" t="str">
        <f>GD_CHUNG!C84</f>
        <v>Đặng Thị Thu Hà</v>
      </c>
      <c r="D84" s="50" t="str">
        <f>GD_CHUNG!D84</f>
        <v>Nhân viên phục vụ hành khách hàng hóa</v>
      </c>
      <c r="E84" s="268">
        <f>VLOOKUP(B84,GD_CHAM_CONG!$C$6:$BJ$997,60,FALSE)</f>
        <v>1.05</v>
      </c>
      <c r="F84" s="268">
        <f>VLOOKUP(B84,GD_LCD_HS_LNS!$B$4:$F$1000,5,FALSE)</f>
        <v>1.6</v>
      </c>
      <c r="G84" s="269"/>
      <c r="H84" s="269">
        <f>VLOOKUP(B84,GD_CHAM_CONG!$C$6:$BD$997,37,FALSE)</f>
        <v>27</v>
      </c>
      <c r="I84" s="104">
        <f>VLOOKUP($B84,GD_CHAM_CONG!$C$6:$BF$997,38,FALSE)</f>
        <v>27</v>
      </c>
      <c r="J84" s="104">
        <f>VLOOKUP($B84,GD_CHAM_CONG!$C$6:$BF$997,39,FALSE)</f>
        <v>0</v>
      </c>
      <c r="K84" s="104">
        <f>VLOOKUP($B84,GD_CHAM_CONG!$C$6:$BF$997,40,FALSE)</f>
        <v>0</v>
      </c>
      <c r="L84" s="104">
        <f>VLOOKUP($B84,GD_CHAM_CONG!$C$6:$BF$997,41,FALSE)</f>
        <v>0</v>
      </c>
      <c r="M84" s="104">
        <f>VLOOKUP($B84,GD_CHAM_CONG!$C$6:$BF$997,42,FALSE)</f>
        <v>0</v>
      </c>
      <c r="N84" s="104">
        <f>VLOOKUP($B84,GD_CHAM_CONG!$C$6:$BF$997,43,FALSE)</f>
        <v>0</v>
      </c>
      <c r="O84" s="104">
        <f>VLOOKUP($B84,GD_CHAM_CONG!$C$6:$BF$997,44,FALSE)</f>
        <v>0</v>
      </c>
      <c r="P84" s="104">
        <f>VLOOKUP($B84,GD_CHAM_CONG!$C$6:$BF$997,45,FALSE)</f>
        <v>0</v>
      </c>
      <c r="Q84" s="104">
        <f>VLOOKUP($B84,GD_CHAM_CONG!$C$6:$BF$997,46,FALSE)</f>
        <v>0</v>
      </c>
      <c r="R84" s="104">
        <f>VLOOKUP($B84,GD_CHAM_CONG!$C$6:$BF$997,47,FALSE)</f>
        <v>0</v>
      </c>
      <c r="S84" s="104">
        <f>VLOOKUP($B84,GD_CHAM_CONG!$C$6:$BF$997,48,FALSE)</f>
        <v>0</v>
      </c>
      <c r="T84" s="104">
        <f>VLOOKUP($B84,GD_CHAM_CONG!$C$6:$BF$997,49,FALSE)</f>
        <v>0</v>
      </c>
      <c r="U84" s="104">
        <f>VLOOKUP($B84,GD_CHAM_CONG!$C$6:$BF$997,50,FALSE)</f>
        <v>0</v>
      </c>
      <c r="V84" s="104">
        <f>VLOOKUP($B84,GD_CHAM_CONG!$C$6:$BF$997,51,FALSE)</f>
        <v>0</v>
      </c>
      <c r="W84" s="104">
        <f>VLOOKUP($B84,GD_CHAM_CONG!$C$6:$BF$997,52,FALSE)</f>
        <v>0</v>
      </c>
      <c r="X84" s="104">
        <f>VLOOKUP($B84,GD_CHAM_CONG!$C$6:$BF$997,53,FALSE)</f>
        <v>0</v>
      </c>
      <c r="Y84" s="104">
        <f>VLOOKUP($B84,GD_CHAM_CONG!$C$6:$BF$997,54,FALSE)</f>
        <v>0</v>
      </c>
      <c r="Z84" s="104">
        <f>VLOOKUP($B84,GD_CHAM_CONG!$C$6:$BF$997,55,FALSE)</f>
        <v>0</v>
      </c>
      <c r="AA84" s="104">
        <f>VLOOKUP($B84,GD_CHAM_CONG!$C$6:$BF$997,56,FALSE)</f>
        <v>0</v>
      </c>
      <c r="AB84" s="104">
        <f>VLOOKUP($B84,GD_CHAM_CONG!$C$6:$BI$997,57,FALSE)</f>
        <v>0</v>
      </c>
      <c r="AC84" s="104">
        <f>VLOOKUP($B84,GD_CHAM_CONG!$C$6:$BI$997,58,FALSE)</f>
        <v>0</v>
      </c>
      <c r="AD84" s="104">
        <f>VLOOKUP($B84,GD_CHAM_CONG!$C$6:$BI$997,59,FALSE)</f>
        <v>0</v>
      </c>
      <c r="AE84" s="270">
        <f>I84/$H84*VLOOKUP(I$4,DM_TI_LE!$A$5:$B$30,2,FALSE)</f>
        <v>1</v>
      </c>
      <c r="AF84" s="270">
        <f>J84/$H84*VLOOKUP(J$4,DM_TI_LE!$A$5:$B$30,2,FALSE)</f>
        <v>0</v>
      </c>
      <c r="AG84" s="270">
        <f>K84/$H84*VLOOKUP(K$4,DM_TI_LE!$A$5:$B$30,2,FALSE)</f>
        <v>0</v>
      </c>
      <c r="AH84" s="270">
        <f>L84/$H84*VLOOKUP(L$4,DM_TI_LE!$A$5:$B$30,2,FALSE)</f>
        <v>0</v>
      </c>
      <c r="AI84" s="270">
        <f>M84/$H84*VLOOKUP(M$4,DM_TI_LE!$A$5:$B$30,2,FALSE)</f>
        <v>0</v>
      </c>
      <c r="AJ84" s="270">
        <f>N84/$H84*VLOOKUP(N$4,DM_TI_LE!$A$5:$B$30,2,FALSE)</f>
        <v>0</v>
      </c>
      <c r="AK84" s="270">
        <f>O84/$H84*VLOOKUP(O$4,DM_TI_LE!$A$5:$B$30,2,FALSE)</f>
        <v>0</v>
      </c>
      <c r="AL84" s="270">
        <f>P84/$H84*VLOOKUP(P$4,DM_TI_LE!$A$5:$B$30,2,FALSE)</f>
        <v>0</v>
      </c>
      <c r="AM84" s="270">
        <f>Q84/$H84*VLOOKUP(Q$4,DM_TI_LE!$A$5:$B$30,2,FALSE)</f>
        <v>0</v>
      </c>
      <c r="AN84" s="270">
        <f>R84/$H84*VLOOKUP(R$4,DM_TI_LE!$A$5:$B$30,2,FALSE)</f>
        <v>0</v>
      </c>
      <c r="AO84" s="270">
        <f>S84/$H84*VLOOKUP(S$4,DM_TI_LE!$A$5:$B$30,2,FALSE)</f>
        <v>0</v>
      </c>
      <c r="AP84" s="270">
        <f>T84/$H84*VLOOKUP(T$4,DM_TI_LE!$A$5:$B$30,2,FALSE)</f>
        <v>0</v>
      </c>
      <c r="AQ84" s="270">
        <f>U84/$H84*VLOOKUP(U$4,DM_TI_LE!$A$5:$B$30,2,FALSE)</f>
        <v>0</v>
      </c>
      <c r="AR84" s="270">
        <f>V84/$H84*VLOOKUP(V$4,DM_TI_LE!$A$5:$B$30,2,FALSE)</f>
        <v>0</v>
      </c>
      <c r="AS84" s="270">
        <f>W84/$H84*VLOOKUP(W$4,DM_TI_LE!$A$5:$B$30,2,FALSE)</f>
        <v>0</v>
      </c>
      <c r="AT84" s="270">
        <f>X84/$H84*VLOOKUP(X$4,DM_TI_LE!$A$5:$B$30,2,FALSE)</f>
        <v>0</v>
      </c>
      <c r="AU84" s="270">
        <f>Y84/$H84*VLOOKUP(Y$4,DM_TI_LE!$A$5:$B$30,2,FALSE)</f>
        <v>0</v>
      </c>
      <c r="AV84" s="270">
        <f>Z84/$H84*VLOOKUP(Z$4,DM_TI_LE!$A$5:$B$30,2,FALSE)</f>
        <v>0</v>
      </c>
      <c r="AW84" s="270">
        <f>AA84/$H84*VLOOKUP(AA$4,DM_TI_LE!$A$5:$B$30,2,FALSE)</f>
        <v>0</v>
      </c>
      <c r="AX84" s="270">
        <f>AB84/$H84*VLOOKUP(AB$4,DM_TI_LE!$A$5:$B$30,2,FALSE)</f>
        <v>0</v>
      </c>
      <c r="AY84" s="270">
        <f>AC84/$H84*VLOOKUP(AC$4,DM_TI_LE!$A$5:$B$30,2,FALSE)</f>
        <v>0</v>
      </c>
      <c r="AZ84" s="270">
        <f>AD84/$H84*VLOOKUP(AD$4,DM_TI_LE!$A$5:$B$30,2,FALSE)</f>
        <v>0</v>
      </c>
      <c r="BA84" s="284">
        <f>IF(CD84="HDHV",DM_TI_LE!$K$12*I84, SUM(AE84:AW84)*F84*E84*DM_HE_SO_LUONG_NS!$D$1*CE84)</f>
        <v>7560000.0000000009</v>
      </c>
      <c r="BB84" s="104"/>
      <c r="BC84" s="110">
        <f>VLOOKUP(B84,GD_LCD_HS_LNS!$B$4:$E$1000,4,FALSE)</f>
        <v>3875000</v>
      </c>
      <c r="BD84" s="104"/>
      <c r="BE84" s="104">
        <f>I84/26*$BC84*VLOOKUP(BE$4,DM_TI_LE!$A$5:$C$29,3,FALSE)</f>
        <v>0</v>
      </c>
      <c r="BF84" s="104">
        <f>J84/26*$BC84*VLOOKUP(BF$4,DM_TI_LE!$A$5:$C$29,3,FALSE)</f>
        <v>0</v>
      </c>
      <c r="BG84" s="104">
        <f>K84/26*$BC84*VLOOKUP(BG$4,DM_TI_LE!$A$5:$C$29,3,FALSE)</f>
        <v>0</v>
      </c>
      <c r="BH84" s="104">
        <f>L84/26*$BC84*VLOOKUP(BH$4,DM_TI_LE!$A$5:$C$29,3,FALSE)</f>
        <v>0</v>
      </c>
      <c r="BI84" s="104">
        <f>M84/26*$BC84*VLOOKUP(BI$4,DM_TI_LE!$A$5:$C$29,3,FALSE)</f>
        <v>0</v>
      </c>
      <c r="BJ84" s="104">
        <f>N84/26*$BC84*VLOOKUP(BJ$4,DM_TI_LE!$A$5:$C$29,3,FALSE)</f>
        <v>0</v>
      </c>
      <c r="BK84" s="104">
        <f>O84/26*$BC84*VLOOKUP(BK$4,DM_TI_LE!$A$5:$C$29,3,FALSE)</f>
        <v>0</v>
      </c>
      <c r="BL84" s="104">
        <f>P84/26*$BC84*VLOOKUP(BL$4,DM_TI_LE!$A$5:$C$29,3,FALSE)</f>
        <v>0</v>
      </c>
      <c r="BM84" s="104">
        <f>Q84/26*$BC84*VLOOKUP(BM$4,DM_TI_LE!$A$5:$C$29,3,FALSE)</f>
        <v>0</v>
      </c>
      <c r="BN84" s="104">
        <f>R84/26*$BC84*VLOOKUP(BN$4,DM_TI_LE!$A$5:$C$29,3,FALSE)</f>
        <v>0</v>
      </c>
      <c r="BO84" s="104">
        <f>S84/26*$BC84*VLOOKUP(BO$4,DM_TI_LE!$A$5:$C$29,3,FALSE)</f>
        <v>0</v>
      </c>
      <c r="BP84" s="104">
        <f>T84/26*$BC84*VLOOKUP(BP$4,DM_TI_LE!$A$5:$C$29,3,FALSE)</f>
        <v>0</v>
      </c>
      <c r="BQ84" s="104">
        <f>U84/26*$BC84*VLOOKUP(BQ$4,DM_TI_LE!$A$5:$C$29,3,FALSE)</f>
        <v>0</v>
      </c>
      <c r="BR84" s="104">
        <f>V84/26*$BC84*VLOOKUP(BR$4,DM_TI_LE!$A$5:$C$29,3,FALSE)</f>
        <v>0</v>
      </c>
      <c r="BS84" s="104">
        <f>W84/26*$BC84*VLOOKUP(BS$4,DM_TI_LE!$A$5:$C$29,3,FALSE)</f>
        <v>0</v>
      </c>
      <c r="BT84" s="104">
        <f>X84/26*$BC84*VLOOKUP(BT$4,DM_TI_LE!$A$5:$C$29,3,FALSE)</f>
        <v>0</v>
      </c>
      <c r="BU84" s="104">
        <f>Y84/26*$BC84*VLOOKUP(BU$4,DM_TI_LE!$A$5:$C$29,3,FALSE)</f>
        <v>0</v>
      </c>
      <c r="BV84" s="104">
        <f>Z84/26*$BC84*VLOOKUP(BV$4,DM_TI_LE!$A$5:$C$29,3,FALSE)</f>
        <v>0</v>
      </c>
      <c r="BW84" s="104">
        <f>AA84/26*$BC84*VLOOKUP(BW$4,DM_TI_LE!$A$5:$C$29,3,FALSE)</f>
        <v>0</v>
      </c>
      <c r="BX84" s="104">
        <f>AB84/26*$BC84*VLOOKUP(BX$4,DM_TI_LE!$A$5:$C$29,3,FALSE)</f>
        <v>0</v>
      </c>
      <c r="BY84" s="104">
        <f>AC84/26*$BC84*VLOOKUP(BY$4,DM_TI_LE!$A$5:$C$29,3,FALSE)</f>
        <v>0</v>
      </c>
      <c r="BZ84" s="104">
        <f>AD84/26*$BC84*VLOOKUP(BZ$4,DM_TI_LE!$A$5:$C$29,3,FALSE)</f>
        <v>0</v>
      </c>
      <c r="CA84" s="273">
        <f t="shared" si="0"/>
        <v>0</v>
      </c>
      <c r="CB84" s="104"/>
      <c r="CC84" s="274">
        <f t="shared" si="1"/>
        <v>7560000.0000000009</v>
      </c>
      <c r="CD84" s="138" t="str">
        <f>VLOOKUP(B84,GD_CHUNG!$B$5:$G$480,6,FALSE)</f>
        <v>HD3N</v>
      </c>
      <c r="CE84" s="275">
        <f>VLOOKUP(CD84,DM_TI_LE!$I$12:$J$16,2,FALSE)</f>
        <v>1</v>
      </c>
    </row>
    <row r="85" spans="1:83" ht="12.75" x14ac:dyDescent="0.2">
      <c r="A85" s="49">
        <v>81</v>
      </c>
      <c r="B85" s="50">
        <f>GD_CHUNG!B85</f>
        <v>12569</v>
      </c>
      <c r="C85" s="50" t="str">
        <f>GD_CHUNG!C85</f>
        <v>Cấn Hà An</v>
      </c>
      <c r="D85" s="50" t="str">
        <f>GD_CHUNG!D85</f>
        <v>Nhân viên phục vụ hành khách hàng hóa</v>
      </c>
      <c r="E85" s="268">
        <f>VLOOKUP(B85,GD_CHAM_CONG!$C$6:$BJ$997,60,FALSE)</f>
        <v>1.05</v>
      </c>
      <c r="F85" s="268">
        <f>VLOOKUP(B85,GD_LCD_HS_LNS!$B$4:$F$1000,5,FALSE)</f>
        <v>1.6</v>
      </c>
      <c r="G85" s="269"/>
      <c r="H85" s="269">
        <f>VLOOKUP(B85,GD_CHAM_CONG!$C$6:$BD$997,37,FALSE)</f>
        <v>27</v>
      </c>
      <c r="I85" s="104">
        <f>VLOOKUP($B85,GD_CHAM_CONG!$C$6:$BF$997,38,FALSE)</f>
        <v>26</v>
      </c>
      <c r="J85" s="104">
        <f>VLOOKUP($B85,GD_CHAM_CONG!$C$6:$BF$997,39,FALSE)</f>
        <v>0</v>
      </c>
      <c r="K85" s="104">
        <f>VLOOKUP($B85,GD_CHAM_CONG!$C$6:$BF$997,40,FALSE)</f>
        <v>1</v>
      </c>
      <c r="L85" s="104">
        <f>VLOOKUP($B85,GD_CHAM_CONG!$C$6:$BF$997,41,FALSE)</f>
        <v>0</v>
      </c>
      <c r="M85" s="104">
        <f>VLOOKUP($B85,GD_CHAM_CONG!$C$6:$BF$997,42,FALSE)</f>
        <v>0</v>
      </c>
      <c r="N85" s="104">
        <f>VLOOKUP($B85,GD_CHAM_CONG!$C$6:$BF$997,43,FALSE)</f>
        <v>0</v>
      </c>
      <c r="O85" s="104">
        <f>VLOOKUP($B85,GD_CHAM_CONG!$C$6:$BF$997,44,FALSE)</f>
        <v>0</v>
      </c>
      <c r="P85" s="104">
        <f>VLOOKUP($B85,GD_CHAM_CONG!$C$6:$BF$997,45,FALSE)</f>
        <v>0</v>
      </c>
      <c r="Q85" s="104">
        <f>VLOOKUP($B85,GD_CHAM_CONG!$C$6:$BF$997,46,FALSE)</f>
        <v>0</v>
      </c>
      <c r="R85" s="104">
        <f>VLOOKUP($B85,GD_CHAM_CONG!$C$6:$BF$997,47,FALSE)</f>
        <v>0</v>
      </c>
      <c r="S85" s="104">
        <f>VLOOKUP($B85,GD_CHAM_CONG!$C$6:$BF$997,48,FALSE)</f>
        <v>0</v>
      </c>
      <c r="T85" s="104">
        <f>VLOOKUP($B85,GD_CHAM_CONG!$C$6:$BF$997,49,FALSE)</f>
        <v>0</v>
      </c>
      <c r="U85" s="104">
        <f>VLOOKUP($B85,GD_CHAM_CONG!$C$6:$BF$997,50,FALSE)</f>
        <v>0</v>
      </c>
      <c r="V85" s="104">
        <f>VLOOKUP($B85,GD_CHAM_CONG!$C$6:$BF$997,51,FALSE)</f>
        <v>0</v>
      </c>
      <c r="W85" s="104">
        <f>VLOOKUP($B85,GD_CHAM_CONG!$C$6:$BF$997,52,FALSE)</f>
        <v>0</v>
      </c>
      <c r="X85" s="104">
        <f>VLOOKUP($B85,GD_CHAM_CONG!$C$6:$BF$997,53,FALSE)</f>
        <v>0</v>
      </c>
      <c r="Y85" s="104">
        <f>VLOOKUP($B85,GD_CHAM_CONG!$C$6:$BF$997,54,FALSE)</f>
        <v>0</v>
      </c>
      <c r="Z85" s="104">
        <f>VLOOKUP($B85,GD_CHAM_CONG!$C$6:$BF$997,55,FALSE)</f>
        <v>0</v>
      </c>
      <c r="AA85" s="104">
        <f>VLOOKUP($B85,GD_CHAM_CONG!$C$6:$BF$997,56,FALSE)</f>
        <v>0</v>
      </c>
      <c r="AB85" s="104">
        <f>VLOOKUP($B85,GD_CHAM_CONG!$C$6:$BI$997,57,FALSE)</f>
        <v>0</v>
      </c>
      <c r="AC85" s="104">
        <f>VLOOKUP($B85,GD_CHAM_CONG!$C$6:$BI$997,58,FALSE)</f>
        <v>0</v>
      </c>
      <c r="AD85" s="104">
        <f>VLOOKUP($B85,GD_CHAM_CONG!$C$6:$BI$997,59,FALSE)</f>
        <v>0</v>
      </c>
      <c r="AE85" s="270">
        <f>I85/$H85*VLOOKUP(I$4,DM_TI_LE!$A$5:$B$30,2,FALSE)</f>
        <v>0.96296296296296291</v>
      </c>
      <c r="AF85" s="270">
        <f>J85/$H85*VLOOKUP(J$4,DM_TI_LE!$A$5:$B$30,2,FALSE)</f>
        <v>0</v>
      </c>
      <c r="AG85" s="270">
        <f>K85/$H85*VLOOKUP(K$4,DM_TI_LE!$A$5:$B$30,2,FALSE)</f>
        <v>0</v>
      </c>
      <c r="AH85" s="270">
        <f>L85/$H85*VLOOKUP(L$4,DM_TI_LE!$A$5:$B$30,2,FALSE)</f>
        <v>0</v>
      </c>
      <c r="AI85" s="270">
        <f>M85/$H85*VLOOKUP(M$4,DM_TI_LE!$A$5:$B$30,2,FALSE)</f>
        <v>0</v>
      </c>
      <c r="AJ85" s="270">
        <f>N85/$H85*VLOOKUP(N$4,DM_TI_LE!$A$5:$B$30,2,FALSE)</f>
        <v>0</v>
      </c>
      <c r="AK85" s="270">
        <f>O85/$H85*VLOOKUP(O$4,DM_TI_LE!$A$5:$B$30,2,FALSE)</f>
        <v>0</v>
      </c>
      <c r="AL85" s="270">
        <f>P85/$H85*VLOOKUP(P$4,DM_TI_LE!$A$5:$B$30,2,FALSE)</f>
        <v>0</v>
      </c>
      <c r="AM85" s="270">
        <f>Q85/$H85*VLOOKUP(Q$4,DM_TI_LE!$A$5:$B$30,2,FALSE)</f>
        <v>0</v>
      </c>
      <c r="AN85" s="270">
        <f>R85/$H85*VLOOKUP(R$4,DM_TI_LE!$A$5:$B$30,2,FALSE)</f>
        <v>0</v>
      </c>
      <c r="AO85" s="270">
        <f>S85/$H85*VLOOKUP(S$4,DM_TI_LE!$A$5:$B$30,2,FALSE)</f>
        <v>0</v>
      </c>
      <c r="AP85" s="270">
        <f>T85/$H85*VLOOKUP(T$4,DM_TI_LE!$A$5:$B$30,2,FALSE)</f>
        <v>0</v>
      </c>
      <c r="AQ85" s="270">
        <f>U85/$H85*VLOOKUP(U$4,DM_TI_LE!$A$5:$B$30,2,FALSE)</f>
        <v>0</v>
      </c>
      <c r="AR85" s="270">
        <f>V85/$H85*VLOOKUP(V$4,DM_TI_LE!$A$5:$B$30,2,FALSE)</f>
        <v>0</v>
      </c>
      <c r="AS85" s="270">
        <f>W85/$H85*VLOOKUP(W$4,DM_TI_LE!$A$5:$B$30,2,FALSE)</f>
        <v>0</v>
      </c>
      <c r="AT85" s="270">
        <f>X85/$H85*VLOOKUP(X$4,DM_TI_LE!$A$5:$B$30,2,FALSE)</f>
        <v>0</v>
      </c>
      <c r="AU85" s="270">
        <f>Y85/$H85*VLOOKUP(Y$4,DM_TI_LE!$A$5:$B$30,2,FALSE)</f>
        <v>0</v>
      </c>
      <c r="AV85" s="270">
        <f>Z85/$H85*VLOOKUP(Z$4,DM_TI_LE!$A$5:$B$30,2,FALSE)</f>
        <v>0</v>
      </c>
      <c r="AW85" s="270">
        <f>AA85/$H85*VLOOKUP(AA$4,DM_TI_LE!$A$5:$B$30,2,FALSE)</f>
        <v>0</v>
      </c>
      <c r="AX85" s="270">
        <f>AB85/$H85*VLOOKUP(AB$4,DM_TI_LE!$A$5:$B$30,2,FALSE)</f>
        <v>0</v>
      </c>
      <c r="AY85" s="270">
        <f>AC85/$H85*VLOOKUP(AC$4,DM_TI_LE!$A$5:$B$30,2,FALSE)</f>
        <v>0</v>
      </c>
      <c r="AZ85" s="270">
        <f>AD85/$H85*VLOOKUP(AD$4,DM_TI_LE!$A$5:$B$30,2,FALSE)</f>
        <v>0</v>
      </c>
      <c r="BA85" s="284">
        <f>IF(CD85="HDHV",DM_TI_LE!$K$12*I85, SUM(AE85:AW85)*F85*E85*DM_HE_SO_LUONG_NS!$D$1*CE85)</f>
        <v>7280000</v>
      </c>
      <c r="BB85" s="104"/>
      <c r="BC85" s="110">
        <f>VLOOKUP(B85,GD_LCD_HS_LNS!$B$4:$E$1000,4,FALSE)</f>
        <v>3875000</v>
      </c>
      <c r="BD85" s="104"/>
      <c r="BE85" s="104">
        <f>I85/26*$BC85*VLOOKUP(BE$4,DM_TI_LE!$A$5:$C$29,3,FALSE)</f>
        <v>0</v>
      </c>
      <c r="BF85" s="104">
        <f>J85/26*$BC85*VLOOKUP(BF$4,DM_TI_LE!$A$5:$C$29,3,FALSE)</f>
        <v>0</v>
      </c>
      <c r="BG85" s="104">
        <f>K85/26*$BC85*VLOOKUP(BG$4,DM_TI_LE!$A$5:$C$29,3,FALSE)</f>
        <v>0</v>
      </c>
      <c r="BH85" s="104">
        <f>L85/26*$BC85*VLOOKUP(BH$4,DM_TI_LE!$A$5:$C$29,3,FALSE)</f>
        <v>0</v>
      </c>
      <c r="BI85" s="104">
        <f>M85/26*$BC85*VLOOKUP(BI$4,DM_TI_LE!$A$5:$C$29,3,FALSE)</f>
        <v>0</v>
      </c>
      <c r="BJ85" s="104">
        <f>N85/26*$BC85*VLOOKUP(BJ$4,DM_TI_LE!$A$5:$C$29,3,FALSE)</f>
        <v>0</v>
      </c>
      <c r="BK85" s="104">
        <f>O85/26*$BC85*VLOOKUP(BK$4,DM_TI_LE!$A$5:$C$29,3,FALSE)</f>
        <v>0</v>
      </c>
      <c r="BL85" s="104">
        <f>P85/26*$BC85*VLOOKUP(BL$4,DM_TI_LE!$A$5:$C$29,3,FALSE)</f>
        <v>0</v>
      </c>
      <c r="BM85" s="104">
        <f>Q85/26*$BC85*VLOOKUP(BM$4,DM_TI_LE!$A$5:$C$29,3,FALSE)</f>
        <v>0</v>
      </c>
      <c r="BN85" s="104">
        <f>R85/26*$BC85*VLOOKUP(BN$4,DM_TI_LE!$A$5:$C$29,3,FALSE)</f>
        <v>0</v>
      </c>
      <c r="BO85" s="104">
        <f>S85/26*$BC85*VLOOKUP(BO$4,DM_TI_LE!$A$5:$C$29,3,FALSE)</f>
        <v>0</v>
      </c>
      <c r="BP85" s="104">
        <f>T85/26*$BC85*VLOOKUP(BP$4,DM_TI_LE!$A$5:$C$29,3,FALSE)</f>
        <v>0</v>
      </c>
      <c r="BQ85" s="104">
        <f>U85/26*$BC85*VLOOKUP(BQ$4,DM_TI_LE!$A$5:$C$29,3,FALSE)</f>
        <v>0</v>
      </c>
      <c r="BR85" s="104">
        <f>V85/26*$BC85*VLOOKUP(BR$4,DM_TI_LE!$A$5:$C$29,3,FALSE)</f>
        <v>0</v>
      </c>
      <c r="BS85" s="104">
        <f>W85/26*$BC85*VLOOKUP(BS$4,DM_TI_LE!$A$5:$C$29,3,FALSE)</f>
        <v>0</v>
      </c>
      <c r="BT85" s="104">
        <f>X85/26*$BC85*VLOOKUP(BT$4,DM_TI_LE!$A$5:$C$29,3,FALSE)</f>
        <v>0</v>
      </c>
      <c r="BU85" s="104">
        <f>Y85/26*$BC85*VLOOKUP(BU$4,DM_TI_LE!$A$5:$C$29,3,FALSE)</f>
        <v>0</v>
      </c>
      <c r="BV85" s="104">
        <f>Z85/26*$BC85*VLOOKUP(BV$4,DM_TI_LE!$A$5:$C$29,3,FALSE)</f>
        <v>0</v>
      </c>
      <c r="BW85" s="104">
        <f>AA85/26*$BC85*VLOOKUP(BW$4,DM_TI_LE!$A$5:$C$29,3,FALSE)</f>
        <v>0</v>
      </c>
      <c r="BX85" s="104">
        <f>AB85/26*$BC85*VLOOKUP(BX$4,DM_TI_LE!$A$5:$C$29,3,FALSE)</f>
        <v>0</v>
      </c>
      <c r="BY85" s="104">
        <f>AC85/26*$BC85*VLOOKUP(BY$4,DM_TI_LE!$A$5:$C$29,3,FALSE)</f>
        <v>0</v>
      </c>
      <c r="BZ85" s="104">
        <f>AD85/26*$BC85*VLOOKUP(BZ$4,DM_TI_LE!$A$5:$C$29,3,FALSE)</f>
        <v>0</v>
      </c>
      <c r="CA85" s="273">
        <f t="shared" si="0"/>
        <v>0</v>
      </c>
      <c r="CB85" s="104"/>
      <c r="CC85" s="274">
        <f t="shared" si="1"/>
        <v>7280000</v>
      </c>
      <c r="CD85" s="138" t="str">
        <f>VLOOKUP(B85,GD_CHUNG!$B$5:$G$480,6,FALSE)</f>
        <v>HD3N</v>
      </c>
      <c r="CE85" s="275">
        <f>VLOOKUP(CD85,DM_TI_LE!$I$12:$J$16,2,FALSE)</f>
        <v>1</v>
      </c>
    </row>
    <row r="86" spans="1:83" ht="12.75" x14ac:dyDescent="0.2">
      <c r="A86" s="49">
        <v>82</v>
      </c>
      <c r="B86" s="50">
        <f>GD_CHUNG!B86</f>
        <v>12570</v>
      </c>
      <c r="C86" s="50" t="str">
        <f>GD_CHUNG!C86</f>
        <v>Nguyễn Hoàng Hải</v>
      </c>
      <c r="D86" s="50" t="str">
        <f>GD_CHUNG!D86</f>
        <v>Nhân viên phục vụ hành khách hàng hóa</v>
      </c>
      <c r="E86" s="268">
        <f>VLOOKUP(B86,GD_CHAM_CONG!$C$6:$BJ$997,60,FALSE)</f>
        <v>1</v>
      </c>
      <c r="F86" s="268">
        <f>VLOOKUP(B86,GD_LCD_HS_LNS!$B$4:$F$1000,5,FALSE)</f>
        <v>1.6</v>
      </c>
      <c r="G86" s="269"/>
      <c r="H86" s="269">
        <f>VLOOKUP(B86,GD_CHAM_CONG!$C$6:$BD$997,37,FALSE)</f>
        <v>27</v>
      </c>
      <c r="I86" s="104">
        <f>VLOOKUP($B86,GD_CHAM_CONG!$C$6:$BF$997,38,FALSE)</f>
        <v>27</v>
      </c>
      <c r="J86" s="104">
        <f>VLOOKUP($B86,GD_CHAM_CONG!$C$6:$BF$997,39,FALSE)</f>
        <v>0</v>
      </c>
      <c r="K86" s="104">
        <f>VLOOKUP($B86,GD_CHAM_CONG!$C$6:$BF$997,40,FALSE)</f>
        <v>0</v>
      </c>
      <c r="L86" s="104">
        <f>VLOOKUP($B86,GD_CHAM_CONG!$C$6:$BF$997,41,FALSE)</f>
        <v>0</v>
      </c>
      <c r="M86" s="104">
        <f>VLOOKUP($B86,GD_CHAM_CONG!$C$6:$BF$997,42,FALSE)</f>
        <v>0</v>
      </c>
      <c r="N86" s="104">
        <f>VLOOKUP($B86,GD_CHAM_CONG!$C$6:$BF$997,43,FALSE)</f>
        <v>0</v>
      </c>
      <c r="O86" s="104">
        <f>VLOOKUP($B86,GD_CHAM_CONG!$C$6:$BF$997,44,FALSE)</f>
        <v>0</v>
      </c>
      <c r="P86" s="104">
        <f>VLOOKUP($B86,GD_CHAM_CONG!$C$6:$BF$997,45,FALSE)</f>
        <v>0</v>
      </c>
      <c r="Q86" s="104">
        <f>VLOOKUP($B86,GD_CHAM_CONG!$C$6:$BF$997,46,FALSE)</f>
        <v>0</v>
      </c>
      <c r="R86" s="104">
        <f>VLOOKUP($B86,GD_CHAM_CONG!$C$6:$BF$997,47,FALSE)</f>
        <v>0</v>
      </c>
      <c r="S86" s="104">
        <f>VLOOKUP($B86,GD_CHAM_CONG!$C$6:$BF$997,48,FALSE)</f>
        <v>0</v>
      </c>
      <c r="T86" s="104">
        <f>VLOOKUP($B86,GD_CHAM_CONG!$C$6:$BF$997,49,FALSE)</f>
        <v>0</v>
      </c>
      <c r="U86" s="104">
        <f>VLOOKUP($B86,GD_CHAM_CONG!$C$6:$BF$997,50,FALSE)</f>
        <v>0</v>
      </c>
      <c r="V86" s="104">
        <f>VLOOKUP($B86,GD_CHAM_CONG!$C$6:$BF$997,51,FALSE)</f>
        <v>0</v>
      </c>
      <c r="W86" s="104">
        <f>VLOOKUP($B86,GD_CHAM_CONG!$C$6:$BF$997,52,FALSE)</f>
        <v>0</v>
      </c>
      <c r="X86" s="104">
        <f>VLOOKUP($B86,GD_CHAM_CONG!$C$6:$BF$997,53,FALSE)</f>
        <v>0</v>
      </c>
      <c r="Y86" s="104">
        <f>VLOOKUP($B86,GD_CHAM_CONG!$C$6:$BF$997,54,FALSE)</f>
        <v>0</v>
      </c>
      <c r="Z86" s="104">
        <f>VLOOKUP($B86,GD_CHAM_CONG!$C$6:$BF$997,55,FALSE)</f>
        <v>0</v>
      </c>
      <c r="AA86" s="104">
        <f>VLOOKUP($B86,GD_CHAM_CONG!$C$6:$BF$997,56,FALSE)</f>
        <v>0</v>
      </c>
      <c r="AB86" s="104">
        <f>VLOOKUP($B86,GD_CHAM_CONG!$C$6:$BI$997,57,FALSE)</f>
        <v>0</v>
      </c>
      <c r="AC86" s="104">
        <f>VLOOKUP($B86,GD_CHAM_CONG!$C$6:$BI$997,58,FALSE)</f>
        <v>0</v>
      </c>
      <c r="AD86" s="104">
        <f>VLOOKUP($B86,GD_CHAM_CONG!$C$6:$BI$997,59,FALSE)</f>
        <v>0</v>
      </c>
      <c r="AE86" s="270">
        <f>I86/$H86*VLOOKUP(I$4,DM_TI_LE!$A$5:$B$30,2,FALSE)</f>
        <v>1</v>
      </c>
      <c r="AF86" s="270">
        <f>J86/$H86*VLOOKUP(J$4,DM_TI_LE!$A$5:$B$30,2,FALSE)</f>
        <v>0</v>
      </c>
      <c r="AG86" s="270">
        <f>K86/$H86*VLOOKUP(K$4,DM_TI_LE!$A$5:$B$30,2,FALSE)</f>
        <v>0</v>
      </c>
      <c r="AH86" s="270">
        <f>L86/$H86*VLOOKUP(L$4,DM_TI_LE!$A$5:$B$30,2,FALSE)</f>
        <v>0</v>
      </c>
      <c r="AI86" s="270">
        <f>M86/$H86*VLOOKUP(M$4,DM_TI_LE!$A$5:$B$30,2,FALSE)</f>
        <v>0</v>
      </c>
      <c r="AJ86" s="270">
        <f>N86/$H86*VLOOKUP(N$4,DM_TI_LE!$A$5:$B$30,2,FALSE)</f>
        <v>0</v>
      </c>
      <c r="AK86" s="270">
        <f>O86/$H86*VLOOKUP(O$4,DM_TI_LE!$A$5:$B$30,2,FALSE)</f>
        <v>0</v>
      </c>
      <c r="AL86" s="270">
        <f>P86/$H86*VLOOKUP(P$4,DM_TI_LE!$A$5:$B$30,2,FALSE)</f>
        <v>0</v>
      </c>
      <c r="AM86" s="270">
        <f>Q86/$H86*VLOOKUP(Q$4,DM_TI_LE!$A$5:$B$30,2,FALSE)</f>
        <v>0</v>
      </c>
      <c r="AN86" s="270">
        <f>R86/$H86*VLOOKUP(R$4,DM_TI_LE!$A$5:$B$30,2,FALSE)</f>
        <v>0</v>
      </c>
      <c r="AO86" s="270">
        <f>S86/$H86*VLOOKUP(S$4,DM_TI_LE!$A$5:$B$30,2,FALSE)</f>
        <v>0</v>
      </c>
      <c r="AP86" s="270">
        <f>T86/$H86*VLOOKUP(T$4,DM_TI_LE!$A$5:$B$30,2,FALSE)</f>
        <v>0</v>
      </c>
      <c r="AQ86" s="270">
        <f>U86/$H86*VLOOKUP(U$4,DM_TI_LE!$A$5:$B$30,2,FALSE)</f>
        <v>0</v>
      </c>
      <c r="AR86" s="270">
        <f>V86/$H86*VLOOKUP(V$4,DM_TI_LE!$A$5:$B$30,2,FALSE)</f>
        <v>0</v>
      </c>
      <c r="AS86" s="270">
        <f>W86/$H86*VLOOKUP(W$4,DM_TI_LE!$A$5:$B$30,2,FALSE)</f>
        <v>0</v>
      </c>
      <c r="AT86" s="270">
        <f>X86/$H86*VLOOKUP(X$4,DM_TI_LE!$A$5:$B$30,2,FALSE)</f>
        <v>0</v>
      </c>
      <c r="AU86" s="270">
        <f>Y86/$H86*VLOOKUP(Y$4,DM_TI_LE!$A$5:$B$30,2,FALSE)</f>
        <v>0</v>
      </c>
      <c r="AV86" s="270">
        <f>Z86/$H86*VLOOKUP(Z$4,DM_TI_LE!$A$5:$B$30,2,FALSE)</f>
        <v>0</v>
      </c>
      <c r="AW86" s="270">
        <f>AA86/$H86*VLOOKUP(AA$4,DM_TI_LE!$A$5:$B$30,2,FALSE)</f>
        <v>0</v>
      </c>
      <c r="AX86" s="270">
        <f>AB86/$H86*VLOOKUP(AB$4,DM_TI_LE!$A$5:$B$30,2,FALSE)</f>
        <v>0</v>
      </c>
      <c r="AY86" s="270">
        <f>AC86/$H86*VLOOKUP(AC$4,DM_TI_LE!$A$5:$B$30,2,FALSE)</f>
        <v>0</v>
      </c>
      <c r="AZ86" s="270">
        <f>AD86/$H86*VLOOKUP(AD$4,DM_TI_LE!$A$5:$B$30,2,FALSE)</f>
        <v>0</v>
      </c>
      <c r="BA86" s="284">
        <f>IF(CD86="HDHV",DM_TI_LE!$K$12*I86, SUM(AE86:AW86)*F86*E86*DM_HE_SO_LUONG_NS!$D$1*CE86)</f>
        <v>7200000</v>
      </c>
      <c r="BB86" s="104"/>
      <c r="BC86" s="110">
        <f>VLOOKUP(B86,GD_LCD_HS_LNS!$B$4:$E$1000,4,FALSE)</f>
        <v>3875000</v>
      </c>
      <c r="BD86" s="104"/>
      <c r="BE86" s="104">
        <f>I86/26*$BC86*VLOOKUP(BE$4,DM_TI_LE!$A$5:$C$29,3,FALSE)</f>
        <v>0</v>
      </c>
      <c r="BF86" s="104">
        <f>J86/26*$BC86*VLOOKUP(BF$4,DM_TI_LE!$A$5:$C$29,3,FALSE)</f>
        <v>0</v>
      </c>
      <c r="BG86" s="104">
        <f>K86/26*$BC86*VLOOKUP(BG$4,DM_TI_LE!$A$5:$C$29,3,FALSE)</f>
        <v>0</v>
      </c>
      <c r="BH86" s="104">
        <f>L86/26*$BC86*VLOOKUP(BH$4,DM_TI_LE!$A$5:$C$29,3,FALSE)</f>
        <v>0</v>
      </c>
      <c r="BI86" s="104">
        <f>M86/26*$BC86*VLOOKUP(BI$4,DM_TI_LE!$A$5:$C$29,3,FALSE)</f>
        <v>0</v>
      </c>
      <c r="BJ86" s="104">
        <f>N86/26*$BC86*VLOOKUP(BJ$4,DM_TI_LE!$A$5:$C$29,3,FALSE)</f>
        <v>0</v>
      </c>
      <c r="BK86" s="104">
        <f>O86/26*$BC86*VLOOKUP(BK$4,DM_TI_LE!$A$5:$C$29,3,FALSE)</f>
        <v>0</v>
      </c>
      <c r="BL86" s="104">
        <f>P86/26*$BC86*VLOOKUP(BL$4,DM_TI_LE!$A$5:$C$29,3,FALSE)</f>
        <v>0</v>
      </c>
      <c r="BM86" s="104">
        <f>Q86/26*$BC86*VLOOKUP(BM$4,DM_TI_LE!$A$5:$C$29,3,FALSE)</f>
        <v>0</v>
      </c>
      <c r="BN86" s="104">
        <f>R86/26*$BC86*VLOOKUP(BN$4,DM_TI_LE!$A$5:$C$29,3,FALSE)</f>
        <v>0</v>
      </c>
      <c r="BO86" s="104">
        <f>S86/26*$BC86*VLOOKUP(BO$4,DM_TI_LE!$A$5:$C$29,3,FALSE)</f>
        <v>0</v>
      </c>
      <c r="BP86" s="104">
        <f>T86/26*$BC86*VLOOKUP(BP$4,DM_TI_LE!$A$5:$C$29,3,FALSE)</f>
        <v>0</v>
      </c>
      <c r="BQ86" s="104">
        <f>U86/26*$BC86*VLOOKUP(BQ$4,DM_TI_LE!$A$5:$C$29,3,FALSE)</f>
        <v>0</v>
      </c>
      <c r="BR86" s="104">
        <f>V86/26*$BC86*VLOOKUP(BR$4,DM_TI_LE!$A$5:$C$29,3,FALSE)</f>
        <v>0</v>
      </c>
      <c r="BS86" s="104">
        <f>W86/26*$BC86*VLOOKUP(BS$4,DM_TI_LE!$A$5:$C$29,3,FALSE)</f>
        <v>0</v>
      </c>
      <c r="BT86" s="104">
        <f>X86/26*$BC86*VLOOKUP(BT$4,DM_TI_LE!$A$5:$C$29,3,FALSE)</f>
        <v>0</v>
      </c>
      <c r="BU86" s="104">
        <f>Y86/26*$BC86*VLOOKUP(BU$4,DM_TI_LE!$A$5:$C$29,3,FALSE)</f>
        <v>0</v>
      </c>
      <c r="BV86" s="104">
        <f>Z86/26*$BC86*VLOOKUP(BV$4,DM_TI_LE!$A$5:$C$29,3,FALSE)</f>
        <v>0</v>
      </c>
      <c r="BW86" s="104">
        <f>AA86/26*$BC86*VLOOKUP(BW$4,DM_TI_LE!$A$5:$C$29,3,FALSE)</f>
        <v>0</v>
      </c>
      <c r="BX86" s="104">
        <f>AB86/26*$BC86*VLOOKUP(BX$4,DM_TI_LE!$A$5:$C$29,3,FALSE)</f>
        <v>0</v>
      </c>
      <c r="BY86" s="104">
        <f>AC86/26*$BC86*VLOOKUP(BY$4,DM_TI_LE!$A$5:$C$29,3,FALSE)</f>
        <v>0</v>
      </c>
      <c r="BZ86" s="104">
        <f>AD86/26*$BC86*VLOOKUP(BZ$4,DM_TI_LE!$A$5:$C$29,3,FALSE)</f>
        <v>0</v>
      </c>
      <c r="CA86" s="273">
        <f t="shared" si="0"/>
        <v>0</v>
      </c>
      <c r="CB86" s="104"/>
      <c r="CC86" s="274">
        <f t="shared" si="1"/>
        <v>7200000</v>
      </c>
      <c r="CD86" s="138" t="str">
        <f>VLOOKUP(B86,GD_CHUNG!$B$5:$G$480,6,FALSE)</f>
        <v>HD3N</v>
      </c>
      <c r="CE86" s="275">
        <f>VLOOKUP(CD86,DM_TI_LE!$I$12:$J$16,2,FALSE)</f>
        <v>1</v>
      </c>
    </row>
    <row r="87" spans="1:83" ht="12.75" x14ac:dyDescent="0.2">
      <c r="A87" s="49">
        <v>83</v>
      </c>
      <c r="B87" s="50">
        <f>GD_CHUNG!B87</f>
        <v>13382</v>
      </c>
      <c r="C87" s="50" t="str">
        <f>GD_CHUNG!C87</f>
        <v>Nguyễn Thị Bích Thảo</v>
      </c>
      <c r="D87" s="50" t="str">
        <f>GD_CHUNG!D87</f>
        <v>Nhân viên phục vụ hành khách hàng hóa</v>
      </c>
      <c r="E87" s="268">
        <f>VLOOKUP(B87,GD_CHAM_CONG!$C$6:$BJ$997,60,FALSE)</f>
        <v>0.94</v>
      </c>
      <c r="F87" s="268">
        <f>VLOOKUP(B87,GD_LCD_HS_LNS!$B$4:$F$1000,5,FALSE)</f>
        <v>1.6</v>
      </c>
      <c r="G87" s="269"/>
      <c r="H87" s="269">
        <f>VLOOKUP(B87,GD_CHAM_CONG!$C$6:$BD$997,37,FALSE)</f>
        <v>27</v>
      </c>
      <c r="I87" s="104">
        <f>VLOOKUP($B87,GD_CHAM_CONG!$C$6:$BF$997,38,FALSE)</f>
        <v>26</v>
      </c>
      <c r="J87" s="104">
        <f>VLOOKUP($B87,GD_CHAM_CONG!$C$6:$BF$997,39,FALSE)</f>
        <v>0</v>
      </c>
      <c r="K87" s="104">
        <f>VLOOKUP($B87,GD_CHAM_CONG!$C$6:$BF$997,40,FALSE)</f>
        <v>0</v>
      </c>
      <c r="L87" s="104">
        <f>VLOOKUP($B87,GD_CHAM_CONG!$C$6:$BF$997,41,FALSE)</f>
        <v>0</v>
      </c>
      <c r="M87" s="104">
        <f>VLOOKUP($B87,GD_CHAM_CONG!$C$6:$BF$997,42,FALSE)</f>
        <v>0</v>
      </c>
      <c r="N87" s="104">
        <f>VLOOKUP($B87,GD_CHAM_CONG!$C$6:$BF$997,43,FALSE)</f>
        <v>1</v>
      </c>
      <c r="O87" s="104">
        <f>VLOOKUP($B87,GD_CHAM_CONG!$C$6:$BF$997,44,FALSE)</f>
        <v>0</v>
      </c>
      <c r="P87" s="104">
        <f>VLOOKUP($B87,GD_CHAM_CONG!$C$6:$BF$997,45,FALSE)</f>
        <v>0</v>
      </c>
      <c r="Q87" s="104">
        <f>VLOOKUP($B87,GD_CHAM_CONG!$C$6:$BF$997,46,FALSE)</f>
        <v>0</v>
      </c>
      <c r="R87" s="104">
        <f>VLOOKUP($B87,GD_CHAM_CONG!$C$6:$BF$997,47,FALSE)</f>
        <v>0</v>
      </c>
      <c r="S87" s="104">
        <f>VLOOKUP($B87,GD_CHAM_CONG!$C$6:$BF$997,48,FALSE)</f>
        <v>0</v>
      </c>
      <c r="T87" s="104">
        <f>VLOOKUP($B87,GD_CHAM_CONG!$C$6:$BF$997,49,FALSE)</f>
        <v>0</v>
      </c>
      <c r="U87" s="104">
        <f>VLOOKUP($B87,GD_CHAM_CONG!$C$6:$BF$997,50,FALSE)</f>
        <v>0</v>
      </c>
      <c r="V87" s="104">
        <f>VLOOKUP($B87,GD_CHAM_CONG!$C$6:$BF$997,51,FALSE)</f>
        <v>0</v>
      </c>
      <c r="W87" s="104">
        <f>VLOOKUP($B87,GD_CHAM_CONG!$C$6:$BF$997,52,FALSE)</f>
        <v>0</v>
      </c>
      <c r="X87" s="104">
        <f>VLOOKUP($B87,GD_CHAM_CONG!$C$6:$BF$997,53,FALSE)</f>
        <v>0</v>
      </c>
      <c r="Y87" s="104">
        <f>VLOOKUP($B87,GD_CHAM_CONG!$C$6:$BF$997,54,FALSE)</f>
        <v>0</v>
      </c>
      <c r="Z87" s="104">
        <f>VLOOKUP($B87,GD_CHAM_CONG!$C$6:$BF$997,55,FALSE)</f>
        <v>0</v>
      </c>
      <c r="AA87" s="104">
        <f>VLOOKUP($B87,GD_CHAM_CONG!$C$6:$BF$997,56,FALSE)</f>
        <v>0</v>
      </c>
      <c r="AB87" s="104">
        <f>VLOOKUP($B87,GD_CHAM_CONG!$C$6:$BI$997,57,FALSE)</f>
        <v>0</v>
      </c>
      <c r="AC87" s="104">
        <f>VLOOKUP($B87,GD_CHAM_CONG!$C$6:$BI$997,58,FALSE)</f>
        <v>0</v>
      </c>
      <c r="AD87" s="104">
        <f>VLOOKUP($B87,GD_CHAM_CONG!$C$6:$BI$997,59,FALSE)</f>
        <v>0</v>
      </c>
      <c r="AE87" s="270">
        <f>I87/$H87*VLOOKUP(I$4,DM_TI_LE!$A$5:$B$30,2,FALSE)</f>
        <v>0.96296296296296291</v>
      </c>
      <c r="AF87" s="270">
        <f>J87/$H87*VLOOKUP(J$4,DM_TI_LE!$A$5:$B$30,2,FALSE)</f>
        <v>0</v>
      </c>
      <c r="AG87" s="270">
        <f>K87/$H87*VLOOKUP(K$4,DM_TI_LE!$A$5:$B$30,2,FALSE)</f>
        <v>0</v>
      </c>
      <c r="AH87" s="270">
        <f>L87/$H87*VLOOKUP(L$4,DM_TI_LE!$A$5:$B$30,2,FALSE)</f>
        <v>0</v>
      </c>
      <c r="AI87" s="270">
        <f>M87/$H87*VLOOKUP(M$4,DM_TI_LE!$A$5:$B$30,2,FALSE)</f>
        <v>0</v>
      </c>
      <c r="AJ87" s="270">
        <f>N87/$H87*VLOOKUP(N$4,DM_TI_LE!$A$5:$B$30,2,FALSE)</f>
        <v>0</v>
      </c>
      <c r="AK87" s="270">
        <f>O87/$H87*VLOOKUP(O$4,DM_TI_LE!$A$5:$B$30,2,FALSE)</f>
        <v>0</v>
      </c>
      <c r="AL87" s="270">
        <f>P87/$H87*VLOOKUP(P$4,DM_TI_LE!$A$5:$B$30,2,FALSE)</f>
        <v>0</v>
      </c>
      <c r="AM87" s="270">
        <f>Q87/$H87*VLOOKUP(Q$4,DM_TI_LE!$A$5:$B$30,2,FALSE)</f>
        <v>0</v>
      </c>
      <c r="AN87" s="270">
        <f>R87/$H87*VLOOKUP(R$4,DM_TI_LE!$A$5:$B$30,2,FALSE)</f>
        <v>0</v>
      </c>
      <c r="AO87" s="270">
        <f>S87/$H87*VLOOKUP(S$4,DM_TI_LE!$A$5:$B$30,2,FALSE)</f>
        <v>0</v>
      </c>
      <c r="AP87" s="270">
        <f>T87/$H87*VLOOKUP(T$4,DM_TI_LE!$A$5:$B$30,2,FALSE)</f>
        <v>0</v>
      </c>
      <c r="AQ87" s="270">
        <f>U87/$H87*VLOOKUP(U$4,DM_TI_LE!$A$5:$B$30,2,FALSE)</f>
        <v>0</v>
      </c>
      <c r="AR87" s="270">
        <f>V87/$H87*VLOOKUP(V$4,DM_TI_LE!$A$5:$B$30,2,FALSE)</f>
        <v>0</v>
      </c>
      <c r="AS87" s="270">
        <f>W87/$H87*VLOOKUP(W$4,DM_TI_LE!$A$5:$B$30,2,FALSE)</f>
        <v>0</v>
      </c>
      <c r="AT87" s="270">
        <f>X87/$H87*VLOOKUP(X$4,DM_TI_LE!$A$5:$B$30,2,FALSE)</f>
        <v>0</v>
      </c>
      <c r="AU87" s="270">
        <f>Y87/$H87*VLOOKUP(Y$4,DM_TI_LE!$A$5:$B$30,2,FALSE)</f>
        <v>0</v>
      </c>
      <c r="AV87" s="270">
        <f>Z87/$H87*VLOOKUP(Z$4,DM_TI_LE!$A$5:$B$30,2,FALSE)</f>
        <v>0</v>
      </c>
      <c r="AW87" s="270">
        <f>AA87/$H87*VLOOKUP(AA$4,DM_TI_LE!$A$5:$B$30,2,FALSE)</f>
        <v>0</v>
      </c>
      <c r="AX87" s="270">
        <f>AB87/$H87*VLOOKUP(AB$4,DM_TI_LE!$A$5:$B$30,2,FALSE)</f>
        <v>0</v>
      </c>
      <c r="AY87" s="270">
        <f>AC87/$H87*VLOOKUP(AC$4,DM_TI_LE!$A$5:$B$30,2,FALSE)</f>
        <v>0</v>
      </c>
      <c r="AZ87" s="270">
        <f>AD87/$H87*VLOOKUP(AD$4,DM_TI_LE!$A$5:$B$30,2,FALSE)</f>
        <v>0</v>
      </c>
      <c r="BA87" s="284">
        <f>IF(CD87="HDHV",DM_TI_LE!$K$12*I87, SUM(AE87:AW87)*F87*E87*DM_HE_SO_LUONG_NS!$D$1*CE87)</f>
        <v>6517333.333333333</v>
      </c>
      <c r="BB87" s="104"/>
      <c r="BC87" s="110">
        <f>VLOOKUP(B87,GD_LCD_HS_LNS!$B$4:$E$1000,4,FALSE)</f>
        <v>3875000</v>
      </c>
      <c r="BD87" s="104"/>
      <c r="BE87" s="104">
        <f>I87/26*$BC87*VLOOKUP(BE$4,DM_TI_LE!$A$5:$C$29,3,FALSE)</f>
        <v>0</v>
      </c>
      <c r="BF87" s="104">
        <f>J87/26*$BC87*VLOOKUP(BF$4,DM_TI_LE!$A$5:$C$29,3,FALSE)</f>
        <v>0</v>
      </c>
      <c r="BG87" s="104">
        <f>K87/26*$BC87*VLOOKUP(BG$4,DM_TI_LE!$A$5:$C$29,3,FALSE)</f>
        <v>0</v>
      </c>
      <c r="BH87" s="104">
        <f>L87/26*$BC87*VLOOKUP(BH$4,DM_TI_LE!$A$5:$C$29,3,FALSE)</f>
        <v>0</v>
      </c>
      <c r="BI87" s="104">
        <f>M87/26*$BC87*VLOOKUP(BI$4,DM_TI_LE!$A$5:$C$29,3,FALSE)</f>
        <v>0</v>
      </c>
      <c r="BJ87" s="104">
        <f>N87/26*$BC87*VLOOKUP(BJ$4,DM_TI_LE!$A$5:$C$29,3,FALSE)</f>
        <v>0</v>
      </c>
      <c r="BK87" s="104">
        <f>O87/26*$BC87*VLOOKUP(BK$4,DM_TI_LE!$A$5:$C$29,3,FALSE)</f>
        <v>0</v>
      </c>
      <c r="BL87" s="104">
        <f>P87/26*$BC87*VLOOKUP(BL$4,DM_TI_LE!$A$5:$C$29,3,FALSE)</f>
        <v>0</v>
      </c>
      <c r="BM87" s="104">
        <f>Q87/26*$BC87*VLOOKUP(BM$4,DM_TI_LE!$A$5:$C$29,3,FALSE)</f>
        <v>0</v>
      </c>
      <c r="BN87" s="104">
        <f>R87/26*$BC87*VLOOKUP(BN$4,DM_TI_LE!$A$5:$C$29,3,FALSE)</f>
        <v>0</v>
      </c>
      <c r="BO87" s="104">
        <f>S87/26*$BC87*VLOOKUP(BO$4,DM_TI_LE!$A$5:$C$29,3,FALSE)</f>
        <v>0</v>
      </c>
      <c r="BP87" s="104">
        <f>T87/26*$BC87*VLOOKUP(BP$4,DM_TI_LE!$A$5:$C$29,3,FALSE)</f>
        <v>0</v>
      </c>
      <c r="BQ87" s="104">
        <f>U87/26*$BC87*VLOOKUP(BQ$4,DM_TI_LE!$A$5:$C$29,3,FALSE)</f>
        <v>0</v>
      </c>
      <c r="BR87" s="104">
        <f>V87/26*$BC87*VLOOKUP(BR$4,DM_TI_LE!$A$5:$C$29,3,FALSE)</f>
        <v>0</v>
      </c>
      <c r="BS87" s="104">
        <f>W87/26*$BC87*VLOOKUP(BS$4,DM_TI_LE!$A$5:$C$29,3,FALSE)</f>
        <v>0</v>
      </c>
      <c r="BT87" s="104">
        <f>X87/26*$BC87*VLOOKUP(BT$4,DM_TI_LE!$A$5:$C$29,3,FALSE)</f>
        <v>0</v>
      </c>
      <c r="BU87" s="104">
        <f>Y87/26*$BC87*VLOOKUP(BU$4,DM_TI_LE!$A$5:$C$29,3,FALSE)</f>
        <v>0</v>
      </c>
      <c r="BV87" s="104">
        <f>Z87/26*$BC87*VLOOKUP(BV$4,DM_TI_LE!$A$5:$C$29,3,FALSE)</f>
        <v>0</v>
      </c>
      <c r="BW87" s="104">
        <f>AA87/26*$BC87*VLOOKUP(BW$4,DM_TI_LE!$A$5:$C$29,3,FALSE)</f>
        <v>0</v>
      </c>
      <c r="BX87" s="104">
        <f>AB87/26*$BC87*VLOOKUP(BX$4,DM_TI_LE!$A$5:$C$29,3,FALSE)</f>
        <v>0</v>
      </c>
      <c r="BY87" s="104">
        <f>AC87/26*$BC87*VLOOKUP(BY$4,DM_TI_LE!$A$5:$C$29,3,FALSE)</f>
        <v>0</v>
      </c>
      <c r="BZ87" s="104">
        <f>AD87/26*$BC87*VLOOKUP(BZ$4,DM_TI_LE!$A$5:$C$29,3,FALSE)</f>
        <v>0</v>
      </c>
      <c r="CA87" s="273">
        <f t="shared" si="0"/>
        <v>0</v>
      </c>
      <c r="CB87" s="104"/>
      <c r="CC87" s="274">
        <f t="shared" si="1"/>
        <v>6517333.333333333</v>
      </c>
      <c r="CD87" s="138" t="str">
        <f>VLOOKUP(B87,GD_CHUNG!$B$5:$G$480,6,FALSE)</f>
        <v>HDKX</v>
      </c>
      <c r="CE87" s="275">
        <f>VLOOKUP(CD87,DM_TI_LE!$I$12:$J$16,2,FALSE)</f>
        <v>1</v>
      </c>
    </row>
    <row r="88" spans="1:83" ht="12.75" x14ac:dyDescent="0.2">
      <c r="A88" s="49">
        <v>84</v>
      </c>
      <c r="B88" s="50">
        <f>GD_CHUNG!B88</f>
        <v>10570</v>
      </c>
      <c r="C88" s="50" t="str">
        <f>GD_CHUNG!C88</f>
        <v>Phạm Anh Dũng</v>
      </c>
      <c r="D88" s="50" t="str">
        <f>GD_CHUNG!D88</f>
        <v>NV PVHK</v>
      </c>
      <c r="E88" s="268">
        <f>VLOOKUP(B88,GD_CHAM_CONG!$C$6:$BJ$997,60,FALSE)</f>
        <v>1</v>
      </c>
      <c r="F88" s="268">
        <f>VLOOKUP(B88,GD_LCD_HS_LNS!$B$4:$F$1000,5,FALSE)</f>
        <v>2.13</v>
      </c>
      <c r="G88" s="269"/>
      <c r="H88" s="269">
        <f>VLOOKUP(B88,GD_CHAM_CONG!$C$6:$BD$997,37,FALSE)</f>
        <v>27</v>
      </c>
      <c r="I88" s="104">
        <f>VLOOKUP($B88,GD_CHAM_CONG!$C$6:$BF$997,38,FALSE)</f>
        <v>27</v>
      </c>
      <c r="J88" s="104">
        <f>VLOOKUP($B88,GD_CHAM_CONG!$C$6:$BF$997,39,FALSE)</f>
        <v>0</v>
      </c>
      <c r="K88" s="104">
        <f>VLOOKUP($B88,GD_CHAM_CONG!$C$6:$BF$997,40,FALSE)</f>
        <v>0</v>
      </c>
      <c r="L88" s="104">
        <f>VLOOKUP($B88,GD_CHAM_CONG!$C$6:$BF$997,41,FALSE)</f>
        <v>0</v>
      </c>
      <c r="M88" s="104">
        <f>VLOOKUP($B88,GD_CHAM_CONG!$C$6:$BF$997,42,FALSE)</f>
        <v>0</v>
      </c>
      <c r="N88" s="104">
        <f>VLOOKUP($B88,GD_CHAM_CONG!$C$6:$BF$997,43,FALSE)</f>
        <v>0</v>
      </c>
      <c r="O88" s="104">
        <f>VLOOKUP($B88,GD_CHAM_CONG!$C$6:$BF$997,44,FALSE)</f>
        <v>0</v>
      </c>
      <c r="P88" s="104">
        <f>VLOOKUP($B88,GD_CHAM_CONG!$C$6:$BF$997,45,FALSE)</f>
        <v>0</v>
      </c>
      <c r="Q88" s="104">
        <f>VLOOKUP($B88,GD_CHAM_CONG!$C$6:$BF$997,46,FALSE)</f>
        <v>0</v>
      </c>
      <c r="R88" s="104">
        <f>VLOOKUP($B88,GD_CHAM_CONG!$C$6:$BF$997,47,FALSE)</f>
        <v>0</v>
      </c>
      <c r="S88" s="104">
        <f>VLOOKUP($B88,GD_CHAM_CONG!$C$6:$BF$997,48,FALSE)</f>
        <v>0</v>
      </c>
      <c r="T88" s="104">
        <f>VLOOKUP($B88,GD_CHAM_CONG!$C$6:$BF$997,49,FALSE)</f>
        <v>0</v>
      </c>
      <c r="U88" s="104">
        <f>VLOOKUP($B88,GD_CHAM_CONG!$C$6:$BF$997,50,FALSE)</f>
        <v>0</v>
      </c>
      <c r="V88" s="104">
        <f>VLOOKUP($B88,GD_CHAM_CONG!$C$6:$BF$997,51,FALSE)</f>
        <v>0</v>
      </c>
      <c r="W88" s="104">
        <f>VLOOKUP($B88,GD_CHAM_CONG!$C$6:$BF$997,52,FALSE)</f>
        <v>0</v>
      </c>
      <c r="X88" s="104">
        <f>VLOOKUP($B88,GD_CHAM_CONG!$C$6:$BF$997,53,FALSE)</f>
        <v>0</v>
      </c>
      <c r="Y88" s="104">
        <f>VLOOKUP($B88,GD_CHAM_CONG!$C$6:$BF$997,54,FALSE)</f>
        <v>0</v>
      </c>
      <c r="Z88" s="104">
        <f>VLOOKUP($B88,GD_CHAM_CONG!$C$6:$BF$997,55,FALSE)</f>
        <v>0</v>
      </c>
      <c r="AA88" s="104">
        <f>VLOOKUP($B88,GD_CHAM_CONG!$C$6:$BF$997,56,FALSE)</f>
        <v>0</v>
      </c>
      <c r="AB88" s="104">
        <f>VLOOKUP($B88,GD_CHAM_CONG!$C$6:$BI$997,57,FALSE)</f>
        <v>0</v>
      </c>
      <c r="AC88" s="104">
        <f>VLOOKUP($B88,GD_CHAM_CONG!$C$6:$BI$997,58,FALSE)</f>
        <v>0</v>
      </c>
      <c r="AD88" s="104">
        <f>VLOOKUP($B88,GD_CHAM_CONG!$C$6:$BI$997,59,FALSE)</f>
        <v>0</v>
      </c>
      <c r="AE88" s="270">
        <f>I88/$H88*VLOOKUP(I$4,DM_TI_LE!$A$5:$B$30,2,FALSE)</f>
        <v>1</v>
      </c>
      <c r="AF88" s="270">
        <f>J88/$H88*VLOOKUP(J$4,DM_TI_LE!$A$5:$B$30,2,FALSE)</f>
        <v>0</v>
      </c>
      <c r="AG88" s="270">
        <f>K88/$H88*VLOOKUP(K$4,DM_TI_LE!$A$5:$B$30,2,FALSE)</f>
        <v>0</v>
      </c>
      <c r="AH88" s="270">
        <f>L88/$H88*VLOOKUP(L$4,DM_TI_LE!$A$5:$B$30,2,FALSE)</f>
        <v>0</v>
      </c>
      <c r="AI88" s="270">
        <f>M88/$H88*VLOOKUP(M$4,DM_TI_LE!$A$5:$B$30,2,FALSE)</f>
        <v>0</v>
      </c>
      <c r="AJ88" s="270">
        <f>N88/$H88*VLOOKUP(N$4,DM_TI_LE!$A$5:$B$30,2,FALSE)</f>
        <v>0</v>
      </c>
      <c r="AK88" s="270">
        <f>O88/$H88*VLOOKUP(O$4,DM_TI_LE!$A$5:$B$30,2,FALSE)</f>
        <v>0</v>
      </c>
      <c r="AL88" s="270">
        <f>P88/$H88*VLOOKUP(P$4,DM_TI_LE!$A$5:$B$30,2,FALSE)</f>
        <v>0</v>
      </c>
      <c r="AM88" s="270">
        <f>Q88/$H88*VLOOKUP(Q$4,DM_TI_LE!$A$5:$B$30,2,FALSE)</f>
        <v>0</v>
      </c>
      <c r="AN88" s="270">
        <f>R88/$H88*VLOOKUP(R$4,DM_TI_LE!$A$5:$B$30,2,FALSE)</f>
        <v>0</v>
      </c>
      <c r="AO88" s="270">
        <f>S88/$H88*VLOOKUP(S$4,DM_TI_LE!$A$5:$B$30,2,FALSE)</f>
        <v>0</v>
      </c>
      <c r="AP88" s="270">
        <f>T88/$H88*VLOOKUP(T$4,DM_TI_LE!$A$5:$B$30,2,FALSE)</f>
        <v>0</v>
      </c>
      <c r="AQ88" s="270">
        <f>U88/$H88*VLOOKUP(U$4,DM_TI_LE!$A$5:$B$30,2,FALSE)</f>
        <v>0</v>
      </c>
      <c r="AR88" s="270">
        <f>V88/$H88*VLOOKUP(V$4,DM_TI_LE!$A$5:$B$30,2,FALSE)</f>
        <v>0</v>
      </c>
      <c r="AS88" s="270">
        <f>W88/$H88*VLOOKUP(W$4,DM_TI_LE!$A$5:$B$30,2,FALSE)</f>
        <v>0</v>
      </c>
      <c r="AT88" s="270">
        <f>X88/$H88*VLOOKUP(X$4,DM_TI_LE!$A$5:$B$30,2,FALSE)</f>
        <v>0</v>
      </c>
      <c r="AU88" s="270">
        <f>Y88/$H88*VLOOKUP(Y$4,DM_TI_LE!$A$5:$B$30,2,FALSE)</f>
        <v>0</v>
      </c>
      <c r="AV88" s="270">
        <f>Z88/$H88*VLOOKUP(Z$4,DM_TI_LE!$A$5:$B$30,2,FALSE)</f>
        <v>0</v>
      </c>
      <c r="AW88" s="270">
        <f>AA88/$H88*VLOOKUP(AA$4,DM_TI_LE!$A$5:$B$30,2,FALSE)</f>
        <v>0</v>
      </c>
      <c r="AX88" s="270">
        <f>AB88/$H88*VLOOKUP(AB$4,DM_TI_LE!$A$5:$B$30,2,FALSE)</f>
        <v>0</v>
      </c>
      <c r="AY88" s="270">
        <f>AC88/$H88*VLOOKUP(AC$4,DM_TI_LE!$A$5:$B$30,2,FALSE)</f>
        <v>0</v>
      </c>
      <c r="AZ88" s="270">
        <f>AD88/$H88*VLOOKUP(AD$4,DM_TI_LE!$A$5:$B$30,2,FALSE)</f>
        <v>0</v>
      </c>
      <c r="BA88" s="284">
        <f>IF(CD88="HDHV",DM_TI_LE!$K$12*I88, SUM(AE88:AW88)*F88*E88*DM_HE_SO_LUONG_NS!$D$1*CE88)</f>
        <v>9585000</v>
      </c>
      <c r="BB88" s="104"/>
      <c r="BC88" s="110">
        <f>VLOOKUP(B88,GD_LCD_HS_LNS!$B$4:$E$1000,4,FALSE)</f>
        <v>3875000</v>
      </c>
      <c r="BD88" s="104"/>
      <c r="BE88" s="104">
        <f>I88/26*$BC88*VLOOKUP(BE$4,DM_TI_LE!$A$5:$C$29,3,FALSE)</f>
        <v>0</v>
      </c>
      <c r="BF88" s="104">
        <f>J88/26*$BC88*VLOOKUP(BF$4,DM_TI_LE!$A$5:$C$29,3,FALSE)</f>
        <v>0</v>
      </c>
      <c r="BG88" s="104">
        <f>K88/26*$BC88*VLOOKUP(BG$4,DM_TI_LE!$A$5:$C$29,3,FALSE)</f>
        <v>0</v>
      </c>
      <c r="BH88" s="104">
        <f>L88/26*$BC88*VLOOKUP(BH$4,DM_TI_LE!$A$5:$C$29,3,FALSE)</f>
        <v>0</v>
      </c>
      <c r="BI88" s="104">
        <f>M88/26*$BC88*VLOOKUP(BI$4,DM_TI_LE!$A$5:$C$29,3,FALSE)</f>
        <v>0</v>
      </c>
      <c r="BJ88" s="104">
        <f>N88/26*$BC88*VLOOKUP(BJ$4,DM_TI_LE!$A$5:$C$29,3,FALSE)</f>
        <v>0</v>
      </c>
      <c r="BK88" s="104">
        <f>O88/26*$BC88*VLOOKUP(BK$4,DM_TI_LE!$A$5:$C$29,3,FALSE)</f>
        <v>0</v>
      </c>
      <c r="BL88" s="104">
        <f>P88/26*$BC88*VLOOKUP(BL$4,DM_TI_LE!$A$5:$C$29,3,FALSE)</f>
        <v>0</v>
      </c>
      <c r="BM88" s="104">
        <f>Q88/26*$BC88*VLOOKUP(BM$4,DM_TI_LE!$A$5:$C$29,3,FALSE)</f>
        <v>0</v>
      </c>
      <c r="BN88" s="104">
        <f>R88/26*$BC88*VLOOKUP(BN$4,DM_TI_LE!$A$5:$C$29,3,FALSE)</f>
        <v>0</v>
      </c>
      <c r="BO88" s="104">
        <f>S88/26*$BC88*VLOOKUP(BO$4,DM_TI_LE!$A$5:$C$29,3,FALSE)</f>
        <v>0</v>
      </c>
      <c r="BP88" s="104">
        <f>T88/26*$BC88*VLOOKUP(BP$4,DM_TI_LE!$A$5:$C$29,3,FALSE)</f>
        <v>0</v>
      </c>
      <c r="BQ88" s="104">
        <f>U88/26*$BC88*VLOOKUP(BQ$4,DM_TI_LE!$A$5:$C$29,3,FALSE)</f>
        <v>0</v>
      </c>
      <c r="BR88" s="104">
        <f>V88/26*$BC88*VLOOKUP(BR$4,DM_TI_LE!$A$5:$C$29,3,FALSE)</f>
        <v>0</v>
      </c>
      <c r="BS88" s="104">
        <f>W88/26*$BC88*VLOOKUP(BS$4,DM_TI_LE!$A$5:$C$29,3,FALSE)</f>
        <v>0</v>
      </c>
      <c r="BT88" s="104">
        <f>X88/26*$BC88*VLOOKUP(BT$4,DM_TI_LE!$A$5:$C$29,3,FALSE)</f>
        <v>0</v>
      </c>
      <c r="BU88" s="104">
        <f>Y88/26*$BC88*VLOOKUP(BU$4,DM_TI_LE!$A$5:$C$29,3,FALSE)</f>
        <v>0</v>
      </c>
      <c r="BV88" s="104">
        <f>Z88/26*$BC88*VLOOKUP(BV$4,DM_TI_LE!$A$5:$C$29,3,FALSE)</f>
        <v>0</v>
      </c>
      <c r="BW88" s="104">
        <f>AA88/26*$BC88*VLOOKUP(BW$4,DM_TI_LE!$A$5:$C$29,3,FALSE)</f>
        <v>0</v>
      </c>
      <c r="BX88" s="104">
        <f>AB88/26*$BC88*VLOOKUP(BX$4,DM_TI_LE!$A$5:$C$29,3,FALSE)</f>
        <v>0</v>
      </c>
      <c r="BY88" s="104">
        <f>AC88/26*$BC88*VLOOKUP(BY$4,DM_TI_LE!$A$5:$C$29,3,FALSE)</f>
        <v>0</v>
      </c>
      <c r="BZ88" s="104">
        <f>AD88/26*$BC88*VLOOKUP(BZ$4,DM_TI_LE!$A$5:$C$29,3,FALSE)</f>
        <v>0</v>
      </c>
      <c r="CA88" s="273">
        <f t="shared" si="0"/>
        <v>0</v>
      </c>
      <c r="CB88" s="104"/>
      <c r="CC88" s="274">
        <f t="shared" si="1"/>
        <v>9585000</v>
      </c>
      <c r="CD88" s="138" t="str">
        <f>VLOOKUP(B88,GD_CHUNG!$B$5:$G$480,6,FALSE)</f>
        <v>HDKX</v>
      </c>
      <c r="CE88" s="275">
        <f>VLOOKUP(CD88,DM_TI_LE!$I$12:$J$16,2,FALSE)</f>
        <v>1</v>
      </c>
    </row>
    <row r="89" spans="1:83" ht="12.75" x14ac:dyDescent="0.2">
      <c r="A89" s="49">
        <v>85</v>
      </c>
      <c r="B89" s="50">
        <f>GD_CHUNG!B89</f>
        <v>10583</v>
      </c>
      <c r="C89" s="50" t="str">
        <f>GD_CHUNG!C89</f>
        <v>Nguyễn Thanh Huy</v>
      </c>
      <c r="D89" s="50" t="str">
        <f>GD_CHUNG!D89</f>
        <v>NV PVHK</v>
      </c>
      <c r="E89" s="268">
        <f>VLOOKUP(B89,GD_CHAM_CONG!$C$6:$BJ$997,60,FALSE)</f>
        <v>1</v>
      </c>
      <c r="F89" s="268">
        <f>VLOOKUP(B89,GD_LCD_HS_LNS!$B$4:$F$1000,5,FALSE)</f>
        <v>1.9</v>
      </c>
      <c r="G89" s="269"/>
      <c r="H89" s="269">
        <f>VLOOKUP(B89,GD_CHAM_CONG!$C$6:$BD$997,37,FALSE)</f>
        <v>27</v>
      </c>
      <c r="I89" s="104">
        <f>VLOOKUP($B89,GD_CHAM_CONG!$C$6:$BF$997,38,FALSE)</f>
        <v>27</v>
      </c>
      <c r="J89" s="104">
        <f>VLOOKUP($B89,GD_CHAM_CONG!$C$6:$BF$997,39,FALSE)</f>
        <v>0</v>
      </c>
      <c r="K89" s="104">
        <f>VLOOKUP($B89,GD_CHAM_CONG!$C$6:$BF$997,40,FALSE)</f>
        <v>0</v>
      </c>
      <c r="L89" s="104">
        <f>VLOOKUP($B89,GD_CHAM_CONG!$C$6:$BF$997,41,FALSE)</f>
        <v>0</v>
      </c>
      <c r="M89" s="104">
        <f>VLOOKUP($B89,GD_CHAM_CONG!$C$6:$BF$997,42,FALSE)</f>
        <v>0</v>
      </c>
      <c r="N89" s="104">
        <f>VLOOKUP($B89,GD_CHAM_CONG!$C$6:$BF$997,43,FALSE)</f>
        <v>0</v>
      </c>
      <c r="O89" s="104">
        <f>VLOOKUP($B89,GD_CHAM_CONG!$C$6:$BF$997,44,FALSE)</f>
        <v>0</v>
      </c>
      <c r="P89" s="104">
        <f>VLOOKUP($B89,GD_CHAM_CONG!$C$6:$BF$997,45,FALSE)</f>
        <v>0</v>
      </c>
      <c r="Q89" s="104">
        <f>VLOOKUP($B89,GD_CHAM_CONG!$C$6:$BF$997,46,FALSE)</f>
        <v>0</v>
      </c>
      <c r="R89" s="104">
        <f>VLOOKUP($B89,GD_CHAM_CONG!$C$6:$BF$997,47,FALSE)</f>
        <v>0</v>
      </c>
      <c r="S89" s="104">
        <f>VLOOKUP($B89,GD_CHAM_CONG!$C$6:$BF$997,48,FALSE)</f>
        <v>0</v>
      </c>
      <c r="T89" s="104">
        <f>VLOOKUP($B89,GD_CHAM_CONG!$C$6:$BF$997,49,FALSE)</f>
        <v>0</v>
      </c>
      <c r="U89" s="104">
        <f>VLOOKUP($B89,GD_CHAM_CONG!$C$6:$BF$997,50,FALSE)</f>
        <v>0</v>
      </c>
      <c r="V89" s="104">
        <f>VLOOKUP($B89,GD_CHAM_CONG!$C$6:$BF$997,51,FALSE)</f>
        <v>0</v>
      </c>
      <c r="W89" s="104">
        <f>VLOOKUP($B89,GD_CHAM_CONG!$C$6:$BF$997,52,FALSE)</f>
        <v>0</v>
      </c>
      <c r="X89" s="104">
        <f>VLOOKUP($B89,GD_CHAM_CONG!$C$6:$BF$997,53,FALSE)</f>
        <v>0</v>
      </c>
      <c r="Y89" s="104">
        <f>VLOOKUP($B89,GD_CHAM_CONG!$C$6:$BF$997,54,FALSE)</f>
        <v>0</v>
      </c>
      <c r="Z89" s="104">
        <f>VLOOKUP($B89,GD_CHAM_CONG!$C$6:$BF$997,55,FALSE)</f>
        <v>0</v>
      </c>
      <c r="AA89" s="104">
        <f>VLOOKUP($B89,GD_CHAM_CONG!$C$6:$BF$997,56,FALSE)</f>
        <v>0</v>
      </c>
      <c r="AB89" s="104">
        <f>VLOOKUP($B89,GD_CHAM_CONG!$C$6:$BI$997,57,FALSE)</f>
        <v>0</v>
      </c>
      <c r="AC89" s="104">
        <f>VLOOKUP($B89,GD_CHAM_CONG!$C$6:$BI$997,58,FALSE)</f>
        <v>0</v>
      </c>
      <c r="AD89" s="104">
        <f>VLOOKUP($B89,GD_CHAM_CONG!$C$6:$BI$997,59,FALSE)</f>
        <v>0</v>
      </c>
      <c r="AE89" s="270">
        <f>I89/$H89*VLOOKUP(I$4,DM_TI_LE!$A$5:$B$30,2,FALSE)</f>
        <v>1</v>
      </c>
      <c r="AF89" s="270">
        <f>J89/$H89*VLOOKUP(J$4,DM_TI_LE!$A$5:$B$30,2,FALSE)</f>
        <v>0</v>
      </c>
      <c r="AG89" s="270">
        <f>K89/$H89*VLOOKUP(K$4,DM_TI_LE!$A$5:$B$30,2,FALSE)</f>
        <v>0</v>
      </c>
      <c r="AH89" s="270">
        <f>L89/$H89*VLOOKUP(L$4,DM_TI_LE!$A$5:$B$30,2,FALSE)</f>
        <v>0</v>
      </c>
      <c r="AI89" s="270">
        <f>M89/$H89*VLOOKUP(M$4,DM_TI_LE!$A$5:$B$30,2,FALSE)</f>
        <v>0</v>
      </c>
      <c r="AJ89" s="270">
        <f>N89/$H89*VLOOKUP(N$4,DM_TI_LE!$A$5:$B$30,2,FALSE)</f>
        <v>0</v>
      </c>
      <c r="AK89" s="270">
        <f>O89/$H89*VLOOKUP(O$4,DM_TI_LE!$A$5:$B$30,2,FALSE)</f>
        <v>0</v>
      </c>
      <c r="AL89" s="270">
        <f>P89/$H89*VLOOKUP(P$4,DM_TI_LE!$A$5:$B$30,2,FALSE)</f>
        <v>0</v>
      </c>
      <c r="AM89" s="270">
        <f>Q89/$H89*VLOOKUP(Q$4,DM_TI_LE!$A$5:$B$30,2,FALSE)</f>
        <v>0</v>
      </c>
      <c r="AN89" s="270">
        <f>R89/$H89*VLOOKUP(R$4,DM_TI_LE!$A$5:$B$30,2,FALSE)</f>
        <v>0</v>
      </c>
      <c r="AO89" s="270">
        <f>S89/$H89*VLOOKUP(S$4,DM_TI_LE!$A$5:$B$30,2,FALSE)</f>
        <v>0</v>
      </c>
      <c r="AP89" s="270">
        <f>T89/$H89*VLOOKUP(T$4,DM_TI_LE!$A$5:$B$30,2,FALSE)</f>
        <v>0</v>
      </c>
      <c r="AQ89" s="270">
        <f>U89/$H89*VLOOKUP(U$4,DM_TI_LE!$A$5:$B$30,2,FALSE)</f>
        <v>0</v>
      </c>
      <c r="AR89" s="270">
        <f>V89/$H89*VLOOKUP(V$4,DM_TI_LE!$A$5:$B$30,2,FALSE)</f>
        <v>0</v>
      </c>
      <c r="AS89" s="270">
        <f>W89/$H89*VLOOKUP(W$4,DM_TI_LE!$A$5:$B$30,2,FALSE)</f>
        <v>0</v>
      </c>
      <c r="AT89" s="270">
        <f>X89/$H89*VLOOKUP(X$4,DM_TI_LE!$A$5:$B$30,2,FALSE)</f>
        <v>0</v>
      </c>
      <c r="AU89" s="270">
        <f>Y89/$H89*VLOOKUP(Y$4,DM_TI_LE!$A$5:$B$30,2,FALSE)</f>
        <v>0</v>
      </c>
      <c r="AV89" s="270">
        <f>Z89/$H89*VLOOKUP(Z$4,DM_TI_LE!$A$5:$B$30,2,FALSE)</f>
        <v>0</v>
      </c>
      <c r="AW89" s="270">
        <f>AA89/$H89*VLOOKUP(AA$4,DM_TI_LE!$A$5:$B$30,2,FALSE)</f>
        <v>0</v>
      </c>
      <c r="AX89" s="270">
        <f>AB89/$H89*VLOOKUP(AB$4,DM_TI_LE!$A$5:$B$30,2,FALSE)</f>
        <v>0</v>
      </c>
      <c r="AY89" s="270">
        <f>AC89/$H89*VLOOKUP(AC$4,DM_TI_LE!$A$5:$B$30,2,FALSE)</f>
        <v>0</v>
      </c>
      <c r="AZ89" s="270">
        <f>AD89/$H89*VLOOKUP(AD$4,DM_TI_LE!$A$5:$B$30,2,FALSE)</f>
        <v>0</v>
      </c>
      <c r="BA89" s="284">
        <f>IF(CD89="HDHV",DM_TI_LE!$K$12*I89, SUM(AE89:AW89)*F89*E89*DM_HE_SO_LUONG_NS!$D$1*CE89)</f>
        <v>8550000</v>
      </c>
      <c r="BB89" s="104"/>
      <c r="BC89" s="110">
        <f>VLOOKUP(B89,GD_LCD_HS_LNS!$B$4:$E$1000,4,FALSE)</f>
        <v>3875000</v>
      </c>
      <c r="BD89" s="104"/>
      <c r="BE89" s="104">
        <f>I89/26*$BC89*VLOOKUP(BE$4,DM_TI_LE!$A$5:$C$29,3,FALSE)</f>
        <v>0</v>
      </c>
      <c r="BF89" s="104">
        <f>J89/26*$BC89*VLOOKUP(BF$4,DM_TI_LE!$A$5:$C$29,3,FALSE)</f>
        <v>0</v>
      </c>
      <c r="BG89" s="104">
        <f>K89/26*$BC89*VLOOKUP(BG$4,DM_TI_LE!$A$5:$C$29,3,FALSE)</f>
        <v>0</v>
      </c>
      <c r="BH89" s="104">
        <f>L89/26*$BC89*VLOOKUP(BH$4,DM_TI_LE!$A$5:$C$29,3,FALSE)</f>
        <v>0</v>
      </c>
      <c r="BI89" s="104">
        <f>M89/26*$BC89*VLOOKUP(BI$4,DM_TI_LE!$A$5:$C$29,3,FALSE)</f>
        <v>0</v>
      </c>
      <c r="BJ89" s="104">
        <f>N89/26*$BC89*VLOOKUP(BJ$4,DM_TI_LE!$A$5:$C$29,3,FALSE)</f>
        <v>0</v>
      </c>
      <c r="BK89" s="104">
        <f>O89/26*$BC89*VLOOKUP(BK$4,DM_TI_LE!$A$5:$C$29,3,FALSE)</f>
        <v>0</v>
      </c>
      <c r="BL89" s="104">
        <f>P89/26*$BC89*VLOOKUP(BL$4,DM_TI_LE!$A$5:$C$29,3,FALSE)</f>
        <v>0</v>
      </c>
      <c r="BM89" s="104">
        <f>Q89/26*$BC89*VLOOKUP(BM$4,DM_TI_LE!$A$5:$C$29,3,FALSE)</f>
        <v>0</v>
      </c>
      <c r="BN89" s="104">
        <f>R89/26*$BC89*VLOOKUP(BN$4,DM_TI_LE!$A$5:$C$29,3,FALSE)</f>
        <v>0</v>
      </c>
      <c r="BO89" s="104">
        <f>S89/26*$BC89*VLOOKUP(BO$4,DM_TI_LE!$A$5:$C$29,3,FALSE)</f>
        <v>0</v>
      </c>
      <c r="BP89" s="104">
        <f>T89/26*$BC89*VLOOKUP(BP$4,DM_TI_LE!$A$5:$C$29,3,FALSE)</f>
        <v>0</v>
      </c>
      <c r="BQ89" s="104">
        <f>U89/26*$BC89*VLOOKUP(BQ$4,DM_TI_LE!$A$5:$C$29,3,FALSE)</f>
        <v>0</v>
      </c>
      <c r="BR89" s="104">
        <f>V89/26*$BC89*VLOOKUP(BR$4,DM_TI_LE!$A$5:$C$29,3,FALSE)</f>
        <v>0</v>
      </c>
      <c r="BS89" s="104">
        <f>W89/26*$BC89*VLOOKUP(BS$4,DM_TI_LE!$A$5:$C$29,3,FALSE)</f>
        <v>0</v>
      </c>
      <c r="BT89" s="104">
        <f>X89/26*$BC89*VLOOKUP(BT$4,DM_TI_LE!$A$5:$C$29,3,FALSE)</f>
        <v>0</v>
      </c>
      <c r="BU89" s="104">
        <f>Y89/26*$BC89*VLOOKUP(BU$4,DM_TI_LE!$A$5:$C$29,3,FALSE)</f>
        <v>0</v>
      </c>
      <c r="BV89" s="104">
        <f>Z89/26*$BC89*VLOOKUP(BV$4,DM_TI_LE!$A$5:$C$29,3,FALSE)</f>
        <v>0</v>
      </c>
      <c r="BW89" s="104">
        <f>AA89/26*$BC89*VLOOKUP(BW$4,DM_TI_LE!$A$5:$C$29,3,FALSE)</f>
        <v>0</v>
      </c>
      <c r="BX89" s="104">
        <f>AB89/26*$BC89*VLOOKUP(BX$4,DM_TI_LE!$A$5:$C$29,3,FALSE)</f>
        <v>0</v>
      </c>
      <c r="BY89" s="104">
        <f>AC89/26*$BC89*VLOOKUP(BY$4,DM_TI_LE!$A$5:$C$29,3,FALSE)</f>
        <v>0</v>
      </c>
      <c r="BZ89" s="104">
        <f>AD89/26*$BC89*VLOOKUP(BZ$4,DM_TI_LE!$A$5:$C$29,3,FALSE)</f>
        <v>0</v>
      </c>
      <c r="CA89" s="273">
        <f t="shared" si="0"/>
        <v>0</v>
      </c>
      <c r="CB89" s="104"/>
      <c r="CC89" s="274">
        <f t="shared" si="1"/>
        <v>8550000</v>
      </c>
      <c r="CD89" s="138" t="str">
        <f>VLOOKUP(B89,GD_CHUNG!$B$5:$G$480,6,FALSE)</f>
        <v>HD3N</v>
      </c>
      <c r="CE89" s="275">
        <f>VLOOKUP(CD89,DM_TI_LE!$I$12:$J$16,2,FALSE)</f>
        <v>1</v>
      </c>
    </row>
    <row r="90" spans="1:83" ht="12.75" x14ac:dyDescent="0.2">
      <c r="A90" s="49">
        <v>86</v>
      </c>
      <c r="B90" s="50">
        <f>GD_CHUNG!B90</f>
        <v>10585</v>
      </c>
      <c r="C90" s="50" t="str">
        <f>GD_CHUNG!C90</f>
        <v>Nguyễn Thị Minh Thu</v>
      </c>
      <c r="D90" s="50" t="str">
        <f>GD_CHUNG!D90</f>
        <v>NV PVHK</v>
      </c>
      <c r="E90" s="268">
        <f>VLOOKUP(B90,GD_CHAM_CONG!$C$6:$BJ$997,60,FALSE)</f>
        <v>1</v>
      </c>
      <c r="F90" s="268">
        <f>VLOOKUP(B90,GD_LCD_HS_LNS!$B$4:$F$1000,5,FALSE)</f>
        <v>1.9</v>
      </c>
      <c r="G90" s="269"/>
      <c r="H90" s="269">
        <f>VLOOKUP(B90,GD_CHAM_CONG!$C$6:$BD$997,37,FALSE)</f>
        <v>27</v>
      </c>
      <c r="I90" s="104">
        <f>VLOOKUP($B90,GD_CHAM_CONG!$C$6:$BF$997,38,FALSE)</f>
        <v>27</v>
      </c>
      <c r="J90" s="104">
        <f>VLOOKUP($B90,GD_CHAM_CONG!$C$6:$BF$997,39,FALSE)</f>
        <v>0</v>
      </c>
      <c r="K90" s="104">
        <f>VLOOKUP($B90,GD_CHAM_CONG!$C$6:$BF$997,40,FALSE)</f>
        <v>0</v>
      </c>
      <c r="L90" s="104">
        <f>VLOOKUP($B90,GD_CHAM_CONG!$C$6:$BF$997,41,FALSE)</f>
        <v>0</v>
      </c>
      <c r="M90" s="104">
        <f>VLOOKUP($B90,GD_CHAM_CONG!$C$6:$BF$997,42,FALSE)</f>
        <v>0</v>
      </c>
      <c r="N90" s="104">
        <f>VLOOKUP($B90,GD_CHAM_CONG!$C$6:$BF$997,43,FALSE)</f>
        <v>0</v>
      </c>
      <c r="O90" s="104">
        <f>VLOOKUP($B90,GD_CHAM_CONG!$C$6:$BF$997,44,FALSE)</f>
        <v>0</v>
      </c>
      <c r="P90" s="104">
        <f>VLOOKUP($B90,GD_CHAM_CONG!$C$6:$BF$997,45,FALSE)</f>
        <v>0</v>
      </c>
      <c r="Q90" s="104">
        <f>VLOOKUP($B90,GD_CHAM_CONG!$C$6:$BF$997,46,FALSE)</f>
        <v>0</v>
      </c>
      <c r="R90" s="104">
        <f>VLOOKUP($B90,GD_CHAM_CONG!$C$6:$BF$997,47,FALSE)</f>
        <v>0</v>
      </c>
      <c r="S90" s="104">
        <f>VLOOKUP($B90,GD_CHAM_CONG!$C$6:$BF$997,48,FALSE)</f>
        <v>0</v>
      </c>
      <c r="T90" s="104">
        <f>VLOOKUP($B90,GD_CHAM_CONG!$C$6:$BF$997,49,FALSE)</f>
        <v>0</v>
      </c>
      <c r="U90" s="104">
        <f>VLOOKUP($B90,GD_CHAM_CONG!$C$6:$BF$997,50,FALSE)</f>
        <v>0</v>
      </c>
      <c r="V90" s="104">
        <f>VLOOKUP($B90,GD_CHAM_CONG!$C$6:$BF$997,51,FALSE)</f>
        <v>0</v>
      </c>
      <c r="W90" s="104">
        <f>VLOOKUP($B90,GD_CHAM_CONG!$C$6:$BF$997,52,FALSE)</f>
        <v>0</v>
      </c>
      <c r="X90" s="104">
        <f>VLOOKUP($B90,GD_CHAM_CONG!$C$6:$BF$997,53,FALSE)</f>
        <v>0</v>
      </c>
      <c r="Y90" s="104">
        <f>VLOOKUP($B90,GD_CHAM_CONG!$C$6:$BF$997,54,FALSE)</f>
        <v>0</v>
      </c>
      <c r="Z90" s="104">
        <f>VLOOKUP($B90,GD_CHAM_CONG!$C$6:$BF$997,55,FALSE)</f>
        <v>0</v>
      </c>
      <c r="AA90" s="104">
        <f>VLOOKUP($B90,GD_CHAM_CONG!$C$6:$BF$997,56,FALSE)</f>
        <v>0</v>
      </c>
      <c r="AB90" s="104">
        <f>VLOOKUP($B90,GD_CHAM_CONG!$C$6:$BI$997,57,FALSE)</f>
        <v>0</v>
      </c>
      <c r="AC90" s="104">
        <f>VLOOKUP($B90,GD_CHAM_CONG!$C$6:$BI$997,58,FALSE)</f>
        <v>0</v>
      </c>
      <c r="AD90" s="104">
        <f>VLOOKUP($B90,GD_CHAM_CONG!$C$6:$BI$997,59,FALSE)</f>
        <v>0</v>
      </c>
      <c r="AE90" s="270">
        <f>I90/$H90*VLOOKUP(I$4,DM_TI_LE!$A$5:$B$30,2,FALSE)</f>
        <v>1</v>
      </c>
      <c r="AF90" s="270">
        <f>J90/$H90*VLOOKUP(J$4,DM_TI_LE!$A$5:$B$30,2,FALSE)</f>
        <v>0</v>
      </c>
      <c r="AG90" s="270">
        <f>K90/$H90*VLOOKUP(K$4,DM_TI_LE!$A$5:$B$30,2,FALSE)</f>
        <v>0</v>
      </c>
      <c r="AH90" s="270">
        <f>L90/$H90*VLOOKUP(L$4,DM_TI_LE!$A$5:$B$30,2,FALSE)</f>
        <v>0</v>
      </c>
      <c r="AI90" s="270">
        <f>M90/$H90*VLOOKUP(M$4,DM_TI_LE!$A$5:$B$30,2,FALSE)</f>
        <v>0</v>
      </c>
      <c r="AJ90" s="270">
        <f>N90/$H90*VLOOKUP(N$4,DM_TI_LE!$A$5:$B$30,2,FALSE)</f>
        <v>0</v>
      </c>
      <c r="AK90" s="270">
        <f>O90/$H90*VLOOKUP(O$4,DM_TI_LE!$A$5:$B$30,2,FALSE)</f>
        <v>0</v>
      </c>
      <c r="AL90" s="270">
        <f>P90/$H90*VLOOKUP(P$4,DM_TI_LE!$A$5:$B$30,2,FALSE)</f>
        <v>0</v>
      </c>
      <c r="AM90" s="270">
        <f>Q90/$H90*VLOOKUP(Q$4,DM_TI_LE!$A$5:$B$30,2,FALSE)</f>
        <v>0</v>
      </c>
      <c r="AN90" s="270">
        <f>R90/$H90*VLOOKUP(R$4,DM_TI_LE!$A$5:$B$30,2,FALSE)</f>
        <v>0</v>
      </c>
      <c r="AO90" s="270">
        <f>S90/$H90*VLOOKUP(S$4,DM_TI_LE!$A$5:$B$30,2,FALSE)</f>
        <v>0</v>
      </c>
      <c r="AP90" s="270">
        <f>T90/$H90*VLOOKUP(T$4,DM_TI_LE!$A$5:$B$30,2,FALSE)</f>
        <v>0</v>
      </c>
      <c r="AQ90" s="270">
        <f>U90/$H90*VLOOKUP(U$4,DM_TI_LE!$A$5:$B$30,2,FALSE)</f>
        <v>0</v>
      </c>
      <c r="AR90" s="270">
        <f>V90/$H90*VLOOKUP(V$4,DM_TI_LE!$A$5:$B$30,2,FALSE)</f>
        <v>0</v>
      </c>
      <c r="AS90" s="270">
        <f>W90/$H90*VLOOKUP(W$4,DM_TI_LE!$A$5:$B$30,2,FALSE)</f>
        <v>0</v>
      </c>
      <c r="AT90" s="270">
        <f>X90/$H90*VLOOKUP(X$4,DM_TI_LE!$A$5:$B$30,2,FALSE)</f>
        <v>0</v>
      </c>
      <c r="AU90" s="270">
        <f>Y90/$H90*VLOOKUP(Y$4,DM_TI_LE!$A$5:$B$30,2,FALSE)</f>
        <v>0</v>
      </c>
      <c r="AV90" s="270">
        <f>Z90/$H90*VLOOKUP(Z$4,DM_TI_LE!$A$5:$B$30,2,FALSE)</f>
        <v>0</v>
      </c>
      <c r="AW90" s="270">
        <f>AA90/$H90*VLOOKUP(AA$4,DM_TI_LE!$A$5:$B$30,2,FALSE)</f>
        <v>0</v>
      </c>
      <c r="AX90" s="270">
        <f>AB90/$H90*VLOOKUP(AB$4,DM_TI_LE!$A$5:$B$30,2,FALSE)</f>
        <v>0</v>
      </c>
      <c r="AY90" s="270">
        <f>AC90/$H90*VLOOKUP(AC$4,DM_TI_LE!$A$5:$B$30,2,FALSE)</f>
        <v>0</v>
      </c>
      <c r="AZ90" s="270">
        <f>AD90/$H90*VLOOKUP(AD$4,DM_TI_LE!$A$5:$B$30,2,FALSE)</f>
        <v>0</v>
      </c>
      <c r="BA90" s="284">
        <f>IF(CD90="HDHV",DM_TI_LE!$K$12*I90, SUM(AE90:AW90)*F90*E90*DM_HE_SO_LUONG_NS!$D$1*CE90)</f>
        <v>8550000</v>
      </c>
      <c r="BB90" s="104"/>
      <c r="BC90" s="110">
        <f>VLOOKUP(B90,GD_LCD_HS_LNS!$B$4:$E$1000,4,FALSE)</f>
        <v>3875000</v>
      </c>
      <c r="BD90" s="104"/>
      <c r="BE90" s="104">
        <f>I90/26*$BC90*VLOOKUP(BE$4,DM_TI_LE!$A$5:$C$29,3,FALSE)</f>
        <v>0</v>
      </c>
      <c r="BF90" s="104">
        <f>J90/26*$BC90*VLOOKUP(BF$4,DM_TI_LE!$A$5:$C$29,3,FALSE)</f>
        <v>0</v>
      </c>
      <c r="BG90" s="104">
        <f>K90/26*$BC90*VLOOKUP(BG$4,DM_TI_LE!$A$5:$C$29,3,FALSE)</f>
        <v>0</v>
      </c>
      <c r="BH90" s="104">
        <f>L90/26*$BC90*VLOOKUP(BH$4,DM_TI_LE!$A$5:$C$29,3,FALSE)</f>
        <v>0</v>
      </c>
      <c r="BI90" s="104">
        <f>M90/26*$BC90*VLOOKUP(BI$4,DM_TI_LE!$A$5:$C$29,3,FALSE)</f>
        <v>0</v>
      </c>
      <c r="BJ90" s="104">
        <f>N90/26*$BC90*VLOOKUP(BJ$4,DM_TI_LE!$A$5:$C$29,3,FALSE)</f>
        <v>0</v>
      </c>
      <c r="BK90" s="104">
        <f>O90/26*$BC90*VLOOKUP(BK$4,DM_TI_LE!$A$5:$C$29,3,FALSE)</f>
        <v>0</v>
      </c>
      <c r="BL90" s="104">
        <f>P90/26*$BC90*VLOOKUP(BL$4,DM_TI_LE!$A$5:$C$29,3,FALSE)</f>
        <v>0</v>
      </c>
      <c r="BM90" s="104">
        <f>Q90/26*$BC90*VLOOKUP(BM$4,DM_TI_LE!$A$5:$C$29,3,FALSE)</f>
        <v>0</v>
      </c>
      <c r="BN90" s="104">
        <f>R90/26*$BC90*VLOOKUP(BN$4,DM_TI_LE!$A$5:$C$29,3,FALSE)</f>
        <v>0</v>
      </c>
      <c r="BO90" s="104">
        <f>S90/26*$BC90*VLOOKUP(BO$4,DM_TI_LE!$A$5:$C$29,3,FALSE)</f>
        <v>0</v>
      </c>
      <c r="BP90" s="104">
        <f>T90/26*$BC90*VLOOKUP(BP$4,DM_TI_LE!$A$5:$C$29,3,FALSE)</f>
        <v>0</v>
      </c>
      <c r="BQ90" s="104">
        <f>U90/26*$BC90*VLOOKUP(BQ$4,DM_TI_LE!$A$5:$C$29,3,FALSE)</f>
        <v>0</v>
      </c>
      <c r="BR90" s="104">
        <f>V90/26*$BC90*VLOOKUP(BR$4,DM_TI_LE!$A$5:$C$29,3,FALSE)</f>
        <v>0</v>
      </c>
      <c r="BS90" s="104">
        <f>W90/26*$BC90*VLOOKUP(BS$4,DM_TI_LE!$A$5:$C$29,3,FALSE)</f>
        <v>0</v>
      </c>
      <c r="BT90" s="104">
        <f>X90/26*$BC90*VLOOKUP(BT$4,DM_TI_LE!$A$5:$C$29,3,FALSE)</f>
        <v>0</v>
      </c>
      <c r="BU90" s="104">
        <f>Y90/26*$BC90*VLOOKUP(BU$4,DM_TI_LE!$A$5:$C$29,3,FALSE)</f>
        <v>0</v>
      </c>
      <c r="BV90" s="104">
        <f>Z90/26*$BC90*VLOOKUP(BV$4,DM_TI_LE!$A$5:$C$29,3,FALSE)</f>
        <v>0</v>
      </c>
      <c r="BW90" s="104">
        <f>AA90/26*$BC90*VLOOKUP(BW$4,DM_TI_LE!$A$5:$C$29,3,FALSE)</f>
        <v>0</v>
      </c>
      <c r="BX90" s="104">
        <f>AB90/26*$BC90*VLOOKUP(BX$4,DM_TI_LE!$A$5:$C$29,3,FALSE)</f>
        <v>0</v>
      </c>
      <c r="BY90" s="104">
        <f>AC90/26*$BC90*VLOOKUP(BY$4,DM_TI_LE!$A$5:$C$29,3,FALSE)</f>
        <v>0</v>
      </c>
      <c r="BZ90" s="104">
        <f>AD90/26*$BC90*VLOOKUP(BZ$4,DM_TI_LE!$A$5:$C$29,3,FALSE)</f>
        <v>0</v>
      </c>
      <c r="CA90" s="273">
        <f t="shared" si="0"/>
        <v>0</v>
      </c>
      <c r="CB90" s="104"/>
      <c r="CC90" s="274">
        <f t="shared" si="1"/>
        <v>8550000</v>
      </c>
      <c r="CD90" s="138" t="str">
        <f>VLOOKUP(B90,GD_CHUNG!$B$5:$G$480,6,FALSE)</f>
        <v>HD3N</v>
      </c>
      <c r="CE90" s="275">
        <f>VLOOKUP(CD90,DM_TI_LE!$I$12:$J$16,2,FALSE)</f>
        <v>1</v>
      </c>
    </row>
    <row r="91" spans="1:83" ht="12.75" x14ac:dyDescent="0.2">
      <c r="A91" s="49">
        <v>87</v>
      </c>
      <c r="B91" s="50">
        <f>GD_CHUNG!B91</f>
        <v>10586</v>
      </c>
      <c r="C91" s="50" t="str">
        <f>GD_CHUNG!C91</f>
        <v>Nguyễn Thu Hằng</v>
      </c>
      <c r="D91" s="50" t="str">
        <f>GD_CHUNG!D91</f>
        <v>NV PVHK</v>
      </c>
      <c r="E91" s="268">
        <f>VLOOKUP(B91,GD_CHAM_CONG!$C$6:$BJ$997,60,FALSE)</f>
        <v>1</v>
      </c>
      <c r="F91" s="268">
        <f>VLOOKUP(B91,GD_LCD_HS_LNS!$B$4:$F$1000,5,FALSE)</f>
        <v>1.9</v>
      </c>
      <c r="G91" s="269"/>
      <c r="H91" s="269">
        <f>VLOOKUP(B91,GD_CHAM_CONG!$C$6:$BD$997,37,FALSE)</f>
        <v>27</v>
      </c>
      <c r="I91" s="104">
        <f>VLOOKUP($B91,GD_CHAM_CONG!$C$6:$BF$997,38,FALSE)</f>
        <v>27</v>
      </c>
      <c r="J91" s="104">
        <f>VLOOKUP($B91,GD_CHAM_CONG!$C$6:$BF$997,39,FALSE)</f>
        <v>0</v>
      </c>
      <c r="K91" s="104">
        <f>VLOOKUP($B91,GD_CHAM_CONG!$C$6:$BF$997,40,FALSE)</f>
        <v>0</v>
      </c>
      <c r="L91" s="104">
        <f>VLOOKUP($B91,GD_CHAM_CONG!$C$6:$BF$997,41,FALSE)</f>
        <v>0</v>
      </c>
      <c r="M91" s="104">
        <f>VLOOKUP($B91,GD_CHAM_CONG!$C$6:$BF$997,42,FALSE)</f>
        <v>0</v>
      </c>
      <c r="N91" s="104">
        <f>VLOOKUP($B91,GD_CHAM_CONG!$C$6:$BF$997,43,FALSE)</f>
        <v>0</v>
      </c>
      <c r="O91" s="104">
        <f>VLOOKUP($B91,GD_CHAM_CONG!$C$6:$BF$997,44,FALSE)</f>
        <v>0</v>
      </c>
      <c r="P91" s="104">
        <f>VLOOKUP($B91,GD_CHAM_CONG!$C$6:$BF$997,45,FALSE)</f>
        <v>0</v>
      </c>
      <c r="Q91" s="104">
        <f>VLOOKUP($B91,GD_CHAM_CONG!$C$6:$BF$997,46,FALSE)</f>
        <v>0</v>
      </c>
      <c r="R91" s="104">
        <f>VLOOKUP($B91,GD_CHAM_CONG!$C$6:$BF$997,47,FALSE)</f>
        <v>0</v>
      </c>
      <c r="S91" s="104">
        <f>VLOOKUP($B91,GD_CHAM_CONG!$C$6:$BF$997,48,FALSE)</f>
        <v>0</v>
      </c>
      <c r="T91" s="104">
        <f>VLOOKUP($B91,GD_CHAM_CONG!$C$6:$BF$997,49,FALSE)</f>
        <v>0</v>
      </c>
      <c r="U91" s="104">
        <f>VLOOKUP($B91,GD_CHAM_CONG!$C$6:$BF$997,50,FALSE)</f>
        <v>0</v>
      </c>
      <c r="V91" s="104">
        <f>VLOOKUP($B91,GD_CHAM_CONG!$C$6:$BF$997,51,FALSE)</f>
        <v>0</v>
      </c>
      <c r="W91" s="104">
        <f>VLOOKUP($B91,GD_CHAM_CONG!$C$6:$BF$997,52,FALSE)</f>
        <v>0</v>
      </c>
      <c r="X91" s="104">
        <f>VLOOKUP($B91,GD_CHAM_CONG!$C$6:$BF$997,53,FALSE)</f>
        <v>0</v>
      </c>
      <c r="Y91" s="104">
        <f>VLOOKUP($B91,GD_CHAM_CONG!$C$6:$BF$997,54,FALSE)</f>
        <v>0</v>
      </c>
      <c r="Z91" s="104">
        <f>VLOOKUP($B91,GD_CHAM_CONG!$C$6:$BF$997,55,FALSE)</f>
        <v>0</v>
      </c>
      <c r="AA91" s="104">
        <f>VLOOKUP($B91,GD_CHAM_CONG!$C$6:$BF$997,56,FALSE)</f>
        <v>0</v>
      </c>
      <c r="AB91" s="104">
        <f>VLOOKUP($B91,GD_CHAM_CONG!$C$6:$BI$997,57,FALSE)</f>
        <v>0</v>
      </c>
      <c r="AC91" s="104">
        <f>VLOOKUP($B91,GD_CHAM_CONG!$C$6:$BI$997,58,FALSE)</f>
        <v>0</v>
      </c>
      <c r="AD91" s="104">
        <f>VLOOKUP($B91,GD_CHAM_CONG!$C$6:$BI$997,59,FALSE)</f>
        <v>0</v>
      </c>
      <c r="AE91" s="270">
        <f>I91/$H91*VLOOKUP(I$4,DM_TI_LE!$A$5:$B$30,2,FALSE)</f>
        <v>1</v>
      </c>
      <c r="AF91" s="270">
        <f>J91/$H91*VLOOKUP(J$4,DM_TI_LE!$A$5:$B$30,2,FALSE)</f>
        <v>0</v>
      </c>
      <c r="AG91" s="270">
        <f>K91/$H91*VLOOKUP(K$4,DM_TI_LE!$A$5:$B$30,2,FALSE)</f>
        <v>0</v>
      </c>
      <c r="AH91" s="270">
        <f>L91/$H91*VLOOKUP(L$4,DM_TI_LE!$A$5:$B$30,2,FALSE)</f>
        <v>0</v>
      </c>
      <c r="AI91" s="270">
        <f>M91/$H91*VLOOKUP(M$4,DM_TI_LE!$A$5:$B$30,2,FALSE)</f>
        <v>0</v>
      </c>
      <c r="AJ91" s="270">
        <f>N91/$H91*VLOOKUP(N$4,DM_TI_LE!$A$5:$B$30,2,FALSE)</f>
        <v>0</v>
      </c>
      <c r="AK91" s="270">
        <f>O91/$H91*VLOOKUP(O$4,DM_TI_LE!$A$5:$B$30,2,FALSE)</f>
        <v>0</v>
      </c>
      <c r="AL91" s="270">
        <f>P91/$H91*VLOOKUP(P$4,DM_TI_LE!$A$5:$B$30,2,FALSE)</f>
        <v>0</v>
      </c>
      <c r="AM91" s="270">
        <f>Q91/$H91*VLOOKUP(Q$4,DM_TI_LE!$A$5:$B$30,2,FALSE)</f>
        <v>0</v>
      </c>
      <c r="AN91" s="270">
        <f>R91/$H91*VLOOKUP(R$4,DM_TI_LE!$A$5:$B$30,2,FALSE)</f>
        <v>0</v>
      </c>
      <c r="AO91" s="270">
        <f>S91/$H91*VLOOKUP(S$4,DM_TI_LE!$A$5:$B$30,2,FALSE)</f>
        <v>0</v>
      </c>
      <c r="AP91" s="270">
        <f>T91/$H91*VLOOKUP(T$4,DM_TI_LE!$A$5:$B$30,2,FALSE)</f>
        <v>0</v>
      </c>
      <c r="AQ91" s="270">
        <f>U91/$H91*VLOOKUP(U$4,DM_TI_LE!$A$5:$B$30,2,FALSE)</f>
        <v>0</v>
      </c>
      <c r="AR91" s="270">
        <f>V91/$H91*VLOOKUP(V$4,DM_TI_LE!$A$5:$B$30,2,FALSE)</f>
        <v>0</v>
      </c>
      <c r="AS91" s="270">
        <f>W91/$H91*VLOOKUP(W$4,DM_TI_LE!$A$5:$B$30,2,FALSE)</f>
        <v>0</v>
      </c>
      <c r="AT91" s="270">
        <f>X91/$H91*VLOOKUP(X$4,DM_TI_LE!$A$5:$B$30,2,FALSE)</f>
        <v>0</v>
      </c>
      <c r="AU91" s="270">
        <f>Y91/$H91*VLOOKUP(Y$4,DM_TI_LE!$A$5:$B$30,2,FALSE)</f>
        <v>0</v>
      </c>
      <c r="AV91" s="270">
        <f>Z91/$H91*VLOOKUP(Z$4,DM_TI_LE!$A$5:$B$30,2,FALSE)</f>
        <v>0</v>
      </c>
      <c r="AW91" s="270">
        <f>AA91/$H91*VLOOKUP(AA$4,DM_TI_LE!$A$5:$B$30,2,FALSE)</f>
        <v>0</v>
      </c>
      <c r="AX91" s="270">
        <f>AB91/$H91*VLOOKUP(AB$4,DM_TI_LE!$A$5:$B$30,2,FALSE)</f>
        <v>0</v>
      </c>
      <c r="AY91" s="270">
        <f>AC91/$H91*VLOOKUP(AC$4,DM_TI_LE!$A$5:$B$30,2,FALSE)</f>
        <v>0</v>
      </c>
      <c r="AZ91" s="270">
        <f>AD91/$H91*VLOOKUP(AD$4,DM_TI_LE!$A$5:$B$30,2,FALSE)</f>
        <v>0</v>
      </c>
      <c r="BA91" s="284">
        <f>IF(CD91="HDHV",DM_TI_LE!$K$12*I91, SUM(AE91:AW91)*F91*E91*DM_HE_SO_LUONG_NS!$D$1*CE91)</f>
        <v>8550000</v>
      </c>
      <c r="BB91" s="104"/>
      <c r="BC91" s="110">
        <f>VLOOKUP(B91,GD_LCD_HS_LNS!$B$4:$E$1000,4,FALSE)</f>
        <v>3875000</v>
      </c>
      <c r="BD91" s="104"/>
      <c r="BE91" s="104">
        <f>I91/26*$BC91*VLOOKUP(BE$4,DM_TI_LE!$A$5:$C$29,3,FALSE)</f>
        <v>0</v>
      </c>
      <c r="BF91" s="104">
        <f>J91/26*$BC91*VLOOKUP(BF$4,DM_TI_LE!$A$5:$C$29,3,FALSE)</f>
        <v>0</v>
      </c>
      <c r="BG91" s="104">
        <f>K91/26*$BC91*VLOOKUP(BG$4,DM_TI_LE!$A$5:$C$29,3,FALSE)</f>
        <v>0</v>
      </c>
      <c r="BH91" s="104">
        <f>L91/26*$BC91*VLOOKUP(BH$4,DM_TI_LE!$A$5:$C$29,3,FALSE)</f>
        <v>0</v>
      </c>
      <c r="BI91" s="104">
        <f>M91/26*$BC91*VLOOKUP(BI$4,DM_TI_LE!$A$5:$C$29,3,FALSE)</f>
        <v>0</v>
      </c>
      <c r="BJ91" s="104">
        <f>N91/26*$BC91*VLOOKUP(BJ$4,DM_TI_LE!$A$5:$C$29,3,FALSE)</f>
        <v>0</v>
      </c>
      <c r="BK91" s="104">
        <f>O91/26*$BC91*VLOOKUP(BK$4,DM_TI_LE!$A$5:$C$29,3,FALSE)</f>
        <v>0</v>
      </c>
      <c r="BL91" s="104">
        <f>P91/26*$BC91*VLOOKUP(BL$4,DM_TI_LE!$A$5:$C$29,3,FALSE)</f>
        <v>0</v>
      </c>
      <c r="BM91" s="104">
        <f>Q91/26*$BC91*VLOOKUP(BM$4,DM_TI_LE!$A$5:$C$29,3,FALSE)</f>
        <v>0</v>
      </c>
      <c r="BN91" s="104">
        <f>R91/26*$BC91*VLOOKUP(BN$4,DM_TI_LE!$A$5:$C$29,3,FALSE)</f>
        <v>0</v>
      </c>
      <c r="BO91" s="104">
        <f>S91/26*$BC91*VLOOKUP(BO$4,DM_TI_LE!$A$5:$C$29,3,FALSE)</f>
        <v>0</v>
      </c>
      <c r="BP91" s="104">
        <f>T91/26*$BC91*VLOOKUP(BP$4,DM_TI_LE!$A$5:$C$29,3,FALSE)</f>
        <v>0</v>
      </c>
      <c r="BQ91" s="104">
        <f>U91/26*$BC91*VLOOKUP(BQ$4,DM_TI_LE!$A$5:$C$29,3,FALSE)</f>
        <v>0</v>
      </c>
      <c r="BR91" s="104">
        <f>V91/26*$BC91*VLOOKUP(BR$4,DM_TI_LE!$A$5:$C$29,3,FALSE)</f>
        <v>0</v>
      </c>
      <c r="BS91" s="104">
        <f>W91/26*$BC91*VLOOKUP(BS$4,DM_TI_LE!$A$5:$C$29,3,FALSE)</f>
        <v>0</v>
      </c>
      <c r="BT91" s="104">
        <f>X91/26*$BC91*VLOOKUP(BT$4,DM_TI_LE!$A$5:$C$29,3,FALSE)</f>
        <v>0</v>
      </c>
      <c r="BU91" s="104">
        <f>Y91/26*$BC91*VLOOKUP(BU$4,DM_TI_LE!$A$5:$C$29,3,FALSE)</f>
        <v>0</v>
      </c>
      <c r="BV91" s="104">
        <f>Z91/26*$BC91*VLOOKUP(BV$4,DM_TI_LE!$A$5:$C$29,3,FALSE)</f>
        <v>0</v>
      </c>
      <c r="BW91" s="104">
        <f>AA91/26*$BC91*VLOOKUP(BW$4,DM_TI_LE!$A$5:$C$29,3,FALSE)</f>
        <v>0</v>
      </c>
      <c r="BX91" s="104">
        <f>AB91/26*$BC91*VLOOKUP(BX$4,DM_TI_LE!$A$5:$C$29,3,FALSE)</f>
        <v>0</v>
      </c>
      <c r="BY91" s="104">
        <f>AC91/26*$BC91*VLOOKUP(BY$4,DM_TI_LE!$A$5:$C$29,3,FALSE)</f>
        <v>0</v>
      </c>
      <c r="BZ91" s="104">
        <f>AD91/26*$BC91*VLOOKUP(BZ$4,DM_TI_LE!$A$5:$C$29,3,FALSE)</f>
        <v>0</v>
      </c>
      <c r="CA91" s="273">
        <f t="shared" si="0"/>
        <v>0</v>
      </c>
      <c r="CB91" s="104"/>
      <c r="CC91" s="274">
        <f t="shared" si="1"/>
        <v>8550000</v>
      </c>
      <c r="CD91" s="138" t="str">
        <f>VLOOKUP(B91,GD_CHUNG!$B$5:$G$480,6,FALSE)</f>
        <v>HD3N</v>
      </c>
      <c r="CE91" s="275">
        <f>VLOOKUP(CD91,DM_TI_LE!$I$12:$J$16,2,FALSE)</f>
        <v>1</v>
      </c>
    </row>
    <row r="92" spans="1:83" ht="12.75" x14ac:dyDescent="0.2">
      <c r="A92" s="49">
        <v>88</v>
      </c>
      <c r="B92" s="50">
        <f>GD_CHUNG!B92</f>
        <v>10600</v>
      </c>
      <c r="C92" s="50" t="str">
        <f>GD_CHUNG!C92</f>
        <v>Nguyễn Thị Vân Anh</v>
      </c>
      <c r="D92" s="50" t="str">
        <f>GD_CHUNG!D92</f>
        <v>NV PVHK</v>
      </c>
      <c r="E92" s="268">
        <f>VLOOKUP(B92,GD_CHAM_CONG!$C$6:$BJ$997,60,FALSE)</f>
        <v>0.93</v>
      </c>
      <c r="F92" s="268">
        <f>VLOOKUP(B92,GD_LCD_HS_LNS!$B$4:$F$1000,5,FALSE)</f>
        <v>1.6</v>
      </c>
      <c r="G92" s="269"/>
      <c r="H92" s="269">
        <f>VLOOKUP(B92,GD_CHAM_CONG!$C$6:$BD$997,37,FALSE)</f>
        <v>27</v>
      </c>
      <c r="I92" s="104">
        <f>VLOOKUP($B92,GD_CHAM_CONG!$C$6:$BF$997,38,FALSE)</f>
        <v>27</v>
      </c>
      <c r="J92" s="104">
        <f>VLOOKUP($B92,GD_CHAM_CONG!$C$6:$BF$997,39,FALSE)</f>
        <v>0</v>
      </c>
      <c r="K92" s="104">
        <f>VLOOKUP($B92,GD_CHAM_CONG!$C$6:$BF$997,40,FALSE)</f>
        <v>0</v>
      </c>
      <c r="L92" s="104">
        <f>VLOOKUP($B92,GD_CHAM_CONG!$C$6:$BF$997,41,FALSE)</f>
        <v>0</v>
      </c>
      <c r="M92" s="104">
        <f>VLOOKUP($B92,GD_CHAM_CONG!$C$6:$BF$997,42,FALSE)</f>
        <v>0</v>
      </c>
      <c r="N92" s="104">
        <f>VLOOKUP($B92,GD_CHAM_CONG!$C$6:$BF$997,43,FALSE)</f>
        <v>0</v>
      </c>
      <c r="O92" s="104">
        <f>VLOOKUP($B92,GD_CHAM_CONG!$C$6:$BF$997,44,FALSE)</f>
        <v>0</v>
      </c>
      <c r="P92" s="104">
        <f>VLOOKUP($B92,GD_CHAM_CONG!$C$6:$BF$997,45,FALSE)</f>
        <v>0</v>
      </c>
      <c r="Q92" s="104">
        <f>VLOOKUP($B92,GD_CHAM_CONG!$C$6:$BF$997,46,FALSE)</f>
        <v>0</v>
      </c>
      <c r="R92" s="104">
        <f>VLOOKUP($B92,GD_CHAM_CONG!$C$6:$BF$997,47,FALSE)</f>
        <v>0</v>
      </c>
      <c r="S92" s="104">
        <f>VLOOKUP($B92,GD_CHAM_CONG!$C$6:$BF$997,48,FALSE)</f>
        <v>0</v>
      </c>
      <c r="T92" s="104">
        <f>VLOOKUP($B92,GD_CHAM_CONG!$C$6:$BF$997,49,FALSE)</f>
        <v>0</v>
      </c>
      <c r="U92" s="104">
        <f>VLOOKUP($B92,GD_CHAM_CONG!$C$6:$BF$997,50,FALSE)</f>
        <v>0</v>
      </c>
      <c r="V92" s="104">
        <f>VLOOKUP($B92,GD_CHAM_CONG!$C$6:$BF$997,51,FALSE)</f>
        <v>0</v>
      </c>
      <c r="W92" s="104">
        <f>VLOOKUP($B92,GD_CHAM_CONG!$C$6:$BF$997,52,FALSE)</f>
        <v>0</v>
      </c>
      <c r="X92" s="104">
        <f>VLOOKUP($B92,GD_CHAM_CONG!$C$6:$BF$997,53,FALSE)</f>
        <v>0</v>
      </c>
      <c r="Y92" s="104">
        <f>VLOOKUP($B92,GD_CHAM_CONG!$C$6:$BF$997,54,FALSE)</f>
        <v>0</v>
      </c>
      <c r="Z92" s="104">
        <f>VLOOKUP($B92,GD_CHAM_CONG!$C$6:$BF$997,55,FALSE)</f>
        <v>0</v>
      </c>
      <c r="AA92" s="104">
        <f>VLOOKUP($B92,GD_CHAM_CONG!$C$6:$BF$997,56,FALSE)</f>
        <v>0</v>
      </c>
      <c r="AB92" s="104">
        <f>VLOOKUP($B92,GD_CHAM_CONG!$C$6:$BI$997,57,FALSE)</f>
        <v>0</v>
      </c>
      <c r="AC92" s="104">
        <f>VLOOKUP($B92,GD_CHAM_CONG!$C$6:$BI$997,58,FALSE)</f>
        <v>0</v>
      </c>
      <c r="AD92" s="104">
        <f>VLOOKUP($B92,GD_CHAM_CONG!$C$6:$BI$997,59,FALSE)</f>
        <v>0</v>
      </c>
      <c r="AE92" s="270">
        <f>I92/$H92*VLOOKUP(I$4,DM_TI_LE!$A$5:$B$30,2,FALSE)</f>
        <v>1</v>
      </c>
      <c r="AF92" s="270">
        <f>J92/$H92*VLOOKUP(J$4,DM_TI_LE!$A$5:$B$30,2,FALSE)</f>
        <v>0</v>
      </c>
      <c r="AG92" s="270">
        <f>K92/$H92*VLOOKUP(K$4,DM_TI_LE!$A$5:$B$30,2,FALSE)</f>
        <v>0</v>
      </c>
      <c r="AH92" s="270">
        <f>L92/$H92*VLOOKUP(L$4,DM_TI_LE!$A$5:$B$30,2,FALSE)</f>
        <v>0</v>
      </c>
      <c r="AI92" s="270">
        <f>M92/$H92*VLOOKUP(M$4,DM_TI_LE!$A$5:$B$30,2,FALSE)</f>
        <v>0</v>
      </c>
      <c r="AJ92" s="270">
        <f>N92/$H92*VLOOKUP(N$4,DM_TI_LE!$A$5:$B$30,2,FALSE)</f>
        <v>0</v>
      </c>
      <c r="AK92" s="270">
        <f>O92/$H92*VLOOKUP(O$4,DM_TI_LE!$A$5:$B$30,2,FALSE)</f>
        <v>0</v>
      </c>
      <c r="AL92" s="270">
        <f>P92/$H92*VLOOKUP(P$4,DM_TI_LE!$A$5:$B$30,2,FALSE)</f>
        <v>0</v>
      </c>
      <c r="AM92" s="270">
        <f>Q92/$H92*VLOOKUP(Q$4,DM_TI_LE!$A$5:$B$30,2,FALSE)</f>
        <v>0</v>
      </c>
      <c r="AN92" s="270">
        <f>R92/$H92*VLOOKUP(R$4,DM_TI_LE!$A$5:$B$30,2,FALSE)</f>
        <v>0</v>
      </c>
      <c r="AO92" s="270">
        <f>S92/$H92*VLOOKUP(S$4,DM_TI_LE!$A$5:$B$30,2,FALSE)</f>
        <v>0</v>
      </c>
      <c r="AP92" s="270">
        <f>T92/$H92*VLOOKUP(T$4,DM_TI_LE!$A$5:$B$30,2,FALSE)</f>
        <v>0</v>
      </c>
      <c r="AQ92" s="270">
        <f>U92/$H92*VLOOKUP(U$4,DM_TI_LE!$A$5:$B$30,2,FALSE)</f>
        <v>0</v>
      </c>
      <c r="AR92" s="270">
        <f>V92/$H92*VLOOKUP(V$4,DM_TI_LE!$A$5:$B$30,2,FALSE)</f>
        <v>0</v>
      </c>
      <c r="AS92" s="270">
        <f>W92/$H92*VLOOKUP(W$4,DM_TI_LE!$A$5:$B$30,2,FALSE)</f>
        <v>0</v>
      </c>
      <c r="AT92" s="270">
        <f>X92/$H92*VLOOKUP(X$4,DM_TI_LE!$A$5:$B$30,2,FALSE)</f>
        <v>0</v>
      </c>
      <c r="AU92" s="270">
        <f>Y92/$H92*VLOOKUP(Y$4,DM_TI_LE!$A$5:$B$30,2,FALSE)</f>
        <v>0</v>
      </c>
      <c r="AV92" s="270">
        <f>Z92/$H92*VLOOKUP(Z$4,DM_TI_LE!$A$5:$B$30,2,FALSE)</f>
        <v>0</v>
      </c>
      <c r="AW92" s="270">
        <f>AA92/$H92*VLOOKUP(AA$4,DM_TI_LE!$A$5:$B$30,2,FALSE)</f>
        <v>0</v>
      </c>
      <c r="AX92" s="270">
        <f>AB92/$H92*VLOOKUP(AB$4,DM_TI_LE!$A$5:$B$30,2,FALSE)</f>
        <v>0</v>
      </c>
      <c r="AY92" s="270">
        <f>AC92/$H92*VLOOKUP(AC$4,DM_TI_LE!$A$5:$B$30,2,FALSE)</f>
        <v>0</v>
      </c>
      <c r="AZ92" s="270">
        <f>AD92/$H92*VLOOKUP(AD$4,DM_TI_LE!$A$5:$B$30,2,FALSE)</f>
        <v>0</v>
      </c>
      <c r="BA92" s="284">
        <f>IF(CD92="HDHV",DM_TI_LE!$K$12*I92, SUM(AE92:AW92)*F92*E92*DM_HE_SO_LUONG_NS!$D$1*CE92)</f>
        <v>6696000.0000000009</v>
      </c>
      <c r="BB92" s="104"/>
      <c r="BC92" s="110">
        <f>VLOOKUP(B92,GD_LCD_HS_LNS!$B$4:$E$1000,4,FALSE)</f>
        <v>3875000</v>
      </c>
      <c r="BD92" s="104"/>
      <c r="BE92" s="104">
        <f>I92/26*$BC92*VLOOKUP(BE$4,DM_TI_LE!$A$5:$C$29,3,FALSE)</f>
        <v>0</v>
      </c>
      <c r="BF92" s="104">
        <f>J92/26*$BC92*VLOOKUP(BF$4,DM_TI_LE!$A$5:$C$29,3,FALSE)</f>
        <v>0</v>
      </c>
      <c r="BG92" s="104">
        <f>K92/26*$BC92*VLOOKUP(BG$4,DM_TI_LE!$A$5:$C$29,3,FALSE)</f>
        <v>0</v>
      </c>
      <c r="BH92" s="104">
        <f>L92/26*$BC92*VLOOKUP(BH$4,DM_TI_LE!$A$5:$C$29,3,FALSE)</f>
        <v>0</v>
      </c>
      <c r="BI92" s="104">
        <f>M92/26*$BC92*VLOOKUP(BI$4,DM_TI_LE!$A$5:$C$29,3,FALSE)</f>
        <v>0</v>
      </c>
      <c r="BJ92" s="104">
        <f>N92/26*$BC92*VLOOKUP(BJ$4,DM_TI_LE!$A$5:$C$29,3,FALSE)</f>
        <v>0</v>
      </c>
      <c r="BK92" s="104">
        <f>O92/26*$BC92*VLOOKUP(BK$4,DM_TI_LE!$A$5:$C$29,3,FALSE)</f>
        <v>0</v>
      </c>
      <c r="BL92" s="104">
        <f>P92/26*$BC92*VLOOKUP(BL$4,DM_TI_LE!$A$5:$C$29,3,FALSE)</f>
        <v>0</v>
      </c>
      <c r="BM92" s="104">
        <f>Q92/26*$BC92*VLOOKUP(BM$4,DM_TI_LE!$A$5:$C$29,3,FALSE)</f>
        <v>0</v>
      </c>
      <c r="BN92" s="104">
        <f>R92/26*$BC92*VLOOKUP(BN$4,DM_TI_LE!$A$5:$C$29,3,FALSE)</f>
        <v>0</v>
      </c>
      <c r="BO92" s="104">
        <f>S92/26*$BC92*VLOOKUP(BO$4,DM_TI_LE!$A$5:$C$29,3,FALSE)</f>
        <v>0</v>
      </c>
      <c r="BP92" s="104">
        <f>T92/26*$BC92*VLOOKUP(BP$4,DM_TI_LE!$A$5:$C$29,3,FALSE)</f>
        <v>0</v>
      </c>
      <c r="BQ92" s="104">
        <f>U92/26*$BC92*VLOOKUP(BQ$4,DM_TI_LE!$A$5:$C$29,3,FALSE)</f>
        <v>0</v>
      </c>
      <c r="BR92" s="104">
        <f>V92/26*$BC92*VLOOKUP(BR$4,DM_TI_LE!$A$5:$C$29,3,FALSE)</f>
        <v>0</v>
      </c>
      <c r="BS92" s="104">
        <f>W92/26*$BC92*VLOOKUP(BS$4,DM_TI_LE!$A$5:$C$29,3,FALSE)</f>
        <v>0</v>
      </c>
      <c r="BT92" s="104">
        <f>X92/26*$BC92*VLOOKUP(BT$4,DM_TI_LE!$A$5:$C$29,3,FALSE)</f>
        <v>0</v>
      </c>
      <c r="BU92" s="104">
        <f>Y92/26*$BC92*VLOOKUP(BU$4,DM_TI_LE!$A$5:$C$29,3,FALSE)</f>
        <v>0</v>
      </c>
      <c r="BV92" s="104">
        <f>Z92/26*$BC92*VLOOKUP(BV$4,DM_TI_LE!$A$5:$C$29,3,FALSE)</f>
        <v>0</v>
      </c>
      <c r="BW92" s="104">
        <f>AA92/26*$BC92*VLOOKUP(BW$4,DM_TI_LE!$A$5:$C$29,3,FALSE)</f>
        <v>0</v>
      </c>
      <c r="BX92" s="104">
        <f>AB92/26*$BC92*VLOOKUP(BX$4,DM_TI_LE!$A$5:$C$29,3,FALSE)</f>
        <v>0</v>
      </c>
      <c r="BY92" s="104">
        <f>AC92/26*$BC92*VLOOKUP(BY$4,DM_TI_LE!$A$5:$C$29,3,FALSE)</f>
        <v>0</v>
      </c>
      <c r="BZ92" s="104">
        <f>AD92/26*$BC92*VLOOKUP(BZ$4,DM_TI_LE!$A$5:$C$29,3,FALSE)</f>
        <v>0</v>
      </c>
      <c r="CA92" s="273">
        <f t="shared" si="0"/>
        <v>0</v>
      </c>
      <c r="CB92" s="104"/>
      <c r="CC92" s="274">
        <f t="shared" si="1"/>
        <v>6696000.0000000009</v>
      </c>
      <c r="CD92" s="138" t="str">
        <f>VLOOKUP(B92,GD_CHUNG!$B$5:$G$480,6,FALSE)</f>
        <v>HD3N</v>
      </c>
      <c r="CE92" s="275">
        <f>VLOOKUP(CD92,DM_TI_LE!$I$12:$J$16,2,FALSE)</f>
        <v>1</v>
      </c>
    </row>
    <row r="93" spans="1:83" ht="12.75" x14ac:dyDescent="0.2">
      <c r="A93" s="49">
        <v>89</v>
      </c>
      <c r="B93" s="50">
        <f>GD_CHUNG!B93</f>
        <v>10601</v>
      </c>
      <c r="C93" s="50" t="str">
        <f>GD_CHUNG!C93</f>
        <v>Phan Thị Hạnh</v>
      </c>
      <c r="D93" s="50" t="str">
        <f>GD_CHUNG!D93</f>
        <v>NV PVHK</v>
      </c>
      <c r="E93" s="268">
        <f>VLOOKUP(B93,GD_CHAM_CONG!$C$6:$BJ$997,60,FALSE)</f>
        <v>1</v>
      </c>
      <c r="F93" s="268">
        <f>VLOOKUP(B93,GD_LCD_HS_LNS!$B$4:$F$1000,5,FALSE)</f>
        <v>1.6</v>
      </c>
      <c r="G93" s="269"/>
      <c r="H93" s="269">
        <f>VLOOKUP(B93,GD_CHAM_CONG!$C$6:$BD$997,37,FALSE)</f>
        <v>27</v>
      </c>
      <c r="I93" s="104">
        <f>VLOOKUP($B93,GD_CHAM_CONG!$C$6:$BF$997,38,FALSE)</f>
        <v>27</v>
      </c>
      <c r="J93" s="104">
        <f>VLOOKUP($B93,GD_CHAM_CONG!$C$6:$BF$997,39,FALSE)</f>
        <v>0</v>
      </c>
      <c r="K93" s="104">
        <f>VLOOKUP($B93,GD_CHAM_CONG!$C$6:$BF$997,40,FALSE)</f>
        <v>0</v>
      </c>
      <c r="L93" s="104">
        <f>VLOOKUP($B93,GD_CHAM_CONG!$C$6:$BF$997,41,FALSE)</f>
        <v>0</v>
      </c>
      <c r="M93" s="104">
        <f>VLOOKUP($B93,GD_CHAM_CONG!$C$6:$BF$997,42,FALSE)</f>
        <v>0</v>
      </c>
      <c r="N93" s="104">
        <f>VLOOKUP($B93,GD_CHAM_CONG!$C$6:$BF$997,43,FALSE)</f>
        <v>0</v>
      </c>
      <c r="O93" s="104">
        <f>VLOOKUP($B93,GD_CHAM_CONG!$C$6:$BF$997,44,FALSE)</f>
        <v>0</v>
      </c>
      <c r="P93" s="104">
        <f>VLOOKUP($B93,GD_CHAM_CONG!$C$6:$BF$997,45,FALSE)</f>
        <v>0</v>
      </c>
      <c r="Q93" s="104">
        <f>VLOOKUP($B93,GD_CHAM_CONG!$C$6:$BF$997,46,FALSE)</f>
        <v>0</v>
      </c>
      <c r="R93" s="104">
        <f>VLOOKUP($B93,GD_CHAM_CONG!$C$6:$BF$997,47,FALSE)</f>
        <v>0</v>
      </c>
      <c r="S93" s="104">
        <f>VLOOKUP($B93,GD_CHAM_CONG!$C$6:$BF$997,48,FALSE)</f>
        <v>0</v>
      </c>
      <c r="T93" s="104">
        <f>VLOOKUP($B93,GD_CHAM_CONG!$C$6:$BF$997,49,FALSE)</f>
        <v>0</v>
      </c>
      <c r="U93" s="104">
        <f>VLOOKUP($B93,GD_CHAM_CONG!$C$6:$BF$997,50,FALSE)</f>
        <v>0</v>
      </c>
      <c r="V93" s="104">
        <f>VLOOKUP($B93,GD_CHAM_CONG!$C$6:$BF$997,51,FALSE)</f>
        <v>0</v>
      </c>
      <c r="W93" s="104">
        <f>VLOOKUP($B93,GD_CHAM_CONG!$C$6:$BF$997,52,FALSE)</f>
        <v>0</v>
      </c>
      <c r="X93" s="104">
        <f>VLOOKUP($B93,GD_CHAM_CONG!$C$6:$BF$997,53,FALSE)</f>
        <v>0</v>
      </c>
      <c r="Y93" s="104">
        <f>VLOOKUP($B93,GD_CHAM_CONG!$C$6:$BF$997,54,FALSE)</f>
        <v>0</v>
      </c>
      <c r="Z93" s="104">
        <f>VLOOKUP($B93,GD_CHAM_CONG!$C$6:$BF$997,55,FALSE)</f>
        <v>0</v>
      </c>
      <c r="AA93" s="104">
        <f>VLOOKUP($B93,GD_CHAM_CONG!$C$6:$BF$997,56,FALSE)</f>
        <v>0</v>
      </c>
      <c r="AB93" s="104">
        <f>VLOOKUP($B93,GD_CHAM_CONG!$C$6:$BI$997,57,FALSE)</f>
        <v>0</v>
      </c>
      <c r="AC93" s="104">
        <f>VLOOKUP($B93,GD_CHAM_CONG!$C$6:$BI$997,58,FALSE)</f>
        <v>0</v>
      </c>
      <c r="AD93" s="104">
        <f>VLOOKUP($B93,GD_CHAM_CONG!$C$6:$BI$997,59,FALSE)</f>
        <v>0</v>
      </c>
      <c r="AE93" s="270">
        <f>I93/$H93*VLOOKUP(I$4,DM_TI_LE!$A$5:$B$30,2,FALSE)</f>
        <v>1</v>
      </c>
      <c r="AF93" s="270">
        <f>J93/$H93*VLOOKUP(J$4,DM_TI_LE!$A$5:$B$30,2,FALSE)</f>
        <v>0</v>
      </c>
      <c r="AG93" s="270">
        <f>K93/$H93*VLOOKUP(K$4,DM_TI_LE!$A$5:$B$30,2,FALSE)</f>
        <v>0</v>
      </c>
      <c r="AH93" s="270">
        <f>L93/$H93*VLOOKUP(L$4,DM_TI_LE!$A$5:$B$30,2,FALSE)</f>
        <v>0</v>
      </c>
      <c r="AI93" s="270">
        <f>M93/$H93*VLOOKUP(M$4,DM_TI_LE!$A$5:$B$30,2,FALSE)</f>
        <v>0</v>
      </c>
      <c r="AJ93" s="270">
        <f>N93/$H93*VLOOKUP(N$4,DM_TI_LE!$A$5:$B$30,2,FALSE)</f>
        <v>0</v>
      </c>
      <c r="AK93" s="270">
        <f>O93/$H93*VLOOKUP(O$4,DM_TI_LE!$A$5:$B$30,2,FALSE)</f>
        <v>0</v>
      </c>
      <c r="AL93" s="270">
        <f>P93/$H93*VLOOKUP(P$4,DM_TI_LE!$A$5:$B$30,2,FALSE)</f>
        <v>0</v>
      </c>
      <c r="AM93" s="270">
        <f>Q93/$H93*VLOOKUP(Q$4,DM_TI_LE!$A$5:$B$30,2,FALSE)</f>
        <v>0</v>
      </c>
      <c r="AN93" s="270">
        <f>R93/$H93*VLOOKUP(R$4,DM_TI_LE!$A$5:$B$30,2,FALSE)</f>
        <v>0</v>
      </c>
      <c r="AO93" s="270">
        <f>S93/$H93*VLOOKUP(S$4,DM_TI_LE!$A$5:$B$30,2,FALSE)</f>
        <v>0</v>
      </c>
      <c r="AP93" s="270">
        <f>T93/$H93*VLOOKUP(T$4,DM_TI_LE!$A$5:$B$30,2,FALSE)</f>
        <v>0</v>
      </c>
      <c r="AQ93" s="270">
        <f>U93/$H93*VLOOKUP(U$4,DM_TI_LE!$A$5:$B$30,2,FALSE)</f>
        <v>0</v>
      </c>
      <c r="AR93" s="270">
        <f>V93/$H93*VLOOKUP(V$4,DM_TI_LE!$A$5:$B$30,2,FALSE)</f>
        <v>0</v>
      </c>
      <c r="AS93" s="270">
        <f>W93/$H93*VLOOKUP(W$4,DM_TI_LE!$A$5:$B$30,2,FALSE)</f>
        <v>0</v>
      </c>
      <c r="AT93" s="270">
        <f>X93/$H93*VLOOKUP(X$4,DM_TI_LE!$A$5:$B$30,2,FALSE)</f>
        <v>0</v>
      </c>
      <c r="AU93" s="270">
        <f>Y93/$H93*VLOOKUP(Y$4,DM_TI_LE!$A$5:$B$30,2,FALSE)</f>
        <v>0</v>
      </c>
      <c r="AV93" s="270">
        <f>Z93/$H93*VLOOKUP(Z$4,DM_TI_LE!$A$5:$B$30,2,FALSE)</f>
        <v>0</v>
      </c>
      <c r="AW93" s="270">
        <f>AA93/$H93*VLOOKUP(AA$4,DM_TI_LE!$A$5:$B$30,2,FALSE)</f>
        <v>0</v>
      </c>
      <c r="AX93" s="270">
        <f>AB93/$H93*VLOOKUP(AB$4,DM_TI_LE!$A$5:$B$30,2,FALSE)</f>
        <v>0</v>
      </c>
      <c r="AY93" s="270">
        <f>AC93/$H93*VLOOKUP(AC$4,DM_TI_LE!$A$5:$B$30,2,FALSE)</f>
        <v>0</v>
      </c>
      <c r="AZ93" s="270">
        <f>AD93/$H93*VLOOKUP(AD$4,DM_TI_LE!$A$5:$B$30,2,FALSE)</f>
        <v>0</v>
      </c>
      <c r="BA93" s="284">
        <f>IF(CD93="HDHV",DM_TI_LE!$K$12*I93, SUM(AE93:AW93)*F93*E93*DM_HE_SO_LUONG_NS!$D$1*CE93)</f>
        <v>7200000</v>
      </c>
      <c r="BB93" s="104"/>
      <c r="BC93" s="110">
        <f>VLOOKUP(B93,GD_LCD_HS_LNS!$B$4:$E$1000,4,FALSE)</f>
        <v>3875000</v>
      </c>
      <c r="BD93" s="104"/>
      <c r="BE93" s="104">
        <f>I93/26*$BC93*VLOOKUP(BE$4,DM_TI_LE!$A$5:$C$29,3,FALSE)</f>
        <v>0</v>
      </c>
      <c r="BF93" s="104">
        <f>J93/26*$BC93*VLOOKUP(BF$4,DM_TI_LE!$A$5:$C$29,3,FALSE)</f>
        <v>0</v>
      </c>
      <c r="BG93" s="104">
        <f>K93/26*$BC93*VLOOKUP(BG$4,DM_TI_LE!$A$5:$C$29,3,FALSE)</f>
        <v>0</v>
      </c>
      <c r="BH93" s="104">
        <f>L93/26*$BC93*VLOOKUP(BH$4,DM_TI_LE!$A$5:$C$29,3,FALSE)</f>
        <v>0</v>
      </c>
      <c r="BI93" s="104">
        <f>M93/26*$BC93*VLOOKUP(BI$4,DM_TI_LE!$A$5:$C$29,3,FALSE)</f>
        <v>0</v>
      </c>
      <c r="BJ93" s="104">
        <f>N93/26*$BC93*VLOOKUP(BJ$4,DM_TI_LE!$A$5:$C$29,3,FALSE)</f>
        <v>0</v>
      </c>
      <c r="BK93" s="104">
        <f>O93/26*$BC93*VLOOKUP(BK$4,DM_TI_LE!$A$5:$C$29,3,FALSE)</f>
        <v>0</v>
      </c>
      <c r="BL93" s="104">
        <f>P93/26*$BC93*VLOOKUP(BL$4,DM_TI_LE!$A$5:$C$29,3,FALSE)</f>
        <v>0</v>
      </c>
      <c r="BM93" s="104">
        <f>Q93/26*$BC93*VLOOKUP(BM$4,DM_TI_LE!$A$5:$C$29,3,FALSE)</f>
        <v>0</v>
      </c>
      <c r="BN93" s="104">
        <f>R93/26*$BC93*VLOOKUP(BN$4,DM_TI_LE!$A$5:$C$29,3,FALSE)</f>
        <v>0</v>
      </c>
      <c r="BO93" s="104">
        <f>S93/26*$BC93*VLOOKUP(BO$4,DM_TI_LE!$A$5:$C$29,3,FALSE)</f>
        <v>0</v>
      </c>
      <c r="BP93" s="104">
        <f>T93/26*$BC93*VLOOKUP(BP$4,DM_TI_LE!$A$5:$C$29,3,FALSE)</f>
        <v>0</v>
      </c>
      <c r="BQ93" s="104">
        <f>U93/26*$BC93*VLOOKUP(BQ$4,DM_TI_LE!$A$5:$C$29,3,FALSE)</f>
        <v>0</v>
      </c>
      <c r="BR93" s="104">
        <f>V93/26*$BC93*VLOOKUP(BR$4,DM_TI_LE!$A$5:$C$29,3,FALSE)</f>
        <v>0</v>
      </c>
      <c r="BS93" s="104">
        <f>W93/26*$BC93*VLOOKUP(BS$4,DM_TI_LE!$A$5:$C$29,3,FALSE)</f>
        <v>0</v>
      </c>
      <c r="BT93" s="104">
        <f>X93/26*$BC93*VLOOKUP(BT$4,DM_TI_LE!$A$5:$C$29,3,FALSE)</f>
        <v>0</v>
      </c>
      <c r="BU93" s="104">
        <f>Y93/26*$BC93*VLOOKUP(BU$4,DM_TI_LE!$A$5:$C$29,3,FALSE)</f>
        <v>0</v>
      </c>
      <c r="BV93" s="104">
        <f>Z93/26*$BC93*VLOOKUP(BV$4,DM_TI_LE!$A$5:$C$29,3,FALSE)</f>
        <v>0</v>
      </c>
      <c r="BW93" s="104">
        <f>AA93/26*$BC93*VLOOKUP(BW$4,DM_TI_LE!$A$5:$C$29,3,FALSE)</f>
        <v>0</v>
      </c>
      <c r="BX93" s="104">
        <f>AB93/26*$BC93*VLOOKUP(BX$4,DM_TI_LE!$A$5:$C$29,3,FALSE)</f>
        <v>0</v>
      </c>
      <c r="BY93" s="104">
        <f>AC93/26*$BC93*VLOOKUP(BY$4,DM_TI_LE!$A$5:$C$29,3,FALSE)</f>
        <v>0</v>
      </c>
      <c r="BZ93" s="104">
        <f>AD93/26*$BC93*VLOOKUP(BZ$4,DM_TI_LE!$A$5:$C$29,3,FALSE)</f>
        <v>0</v>
      </c>
      <c r="CA93" s="273">
        <f t="shared" si="0"/>
        <v>0</v>
      </c>
      <c r="CB93" s="104"/>
      <c r="CC93" s="274">
        <f t="shared" si="1"/>
        <v>7200000</v>
      </c>
      <c r="CD93" s="138" t="str">
        <f>VLOOKUP(B93,GD_CHUNG!$B$5:$G$480,6,FALSE)</f>
        <v>HD3N</v>
      </c>
      <c r="CE93" s="275">
        <f>VLOOKUP(CD93,DM_TI_LE!$I$12:$J$16,2,FALSE)</f>
        <v>1</v>
      </c>
    </row>
    <row r="94" spans="1:83" ht="12.75" x14ac:dyDescent="0.2">
      <c r="A94" s="49">
        <v>90</v>
      </c>
      <c r="B94" s="50">
        <f>GD_CHUNG!B94</f>
        <v>10608</v>
      </c>
      <c r="C94" s="50" t="str">
        <f>GD_CHUNG!C94</f>
        <v>Nguyễn Thị Hương</v>
      </c>
      <c r="D94" s="50" t="str">
        <f>GD_CHUNG!D94</f>
        <v>NV PVHK</v>
      </c>
      <c r="E94" s="268">
        <f>VLOOKUP(B94,GD_CHAM_CONG!$C$6:$BJ$997,60,FALSE)</f>
        <v>1</v>
      </c>
      <c r="F94" s="268">
        <f>VLOOKUP(B94,GD_LCD_HS_LNS!$B$4:$F$1000,5,FALSE)</f>
        <v>1.7</v>
      </c>
      <c r="G94" s="269"/>
      <c r="H94" s="269">
        <f>VLOOKUP(B94,GD_CHAM_CONG!$C$6:$BD$997,37,FALSE)</f>
        <v>27</v>
      </c>
      <c r="I94" s="104">
        <f>VLOOKUP($B94,GD_CHAM_CONG!$C$6:$BF$997,38,FALSE)</f>
        <v>27</v>
      </c>
      <c r="J94" s="104">
        <f>VLOOKUP($B94,GD_CHAM_CONG!$C$6:$BF$997,39,FALSE)</f>
        <v>0</v>
      </c>
      <c r="K94" s="104">
        <f>VLOOKUP($B94,GD_CHAM_CONG!$C$6:$BF$997,40,FALSE)</f>
        <v>0</v>
      </c>
      <c r="L94" s="104">
        <f>VLOOKUP($B94,GD_CHAM_CONG!$C$6:$BF$997,41,FALSE)</f>
        <v>0</v>
      </c>
      <c r="M94" s="104">
        <f>VLOOKUP($B94,GD_CHAM_CONG!$C$6:$BF$997,42,FALSE)</f>
        <v>0</v>
      </c>
      <c r="N94" s="104">
        <f>VLOOKUP($B94,GD_CHAM_CONG!$C$6:$BF$997,43,FALSE)</f>
        <v>0</v>
      </c>
      <c r="O94" s="104">
        <f>VLOOKUP($B94,GD_CHAM_CONG!$C$6:$BF$997,44,FALSE)</f>
        <v>0</v>
      </c>
      <c r="P94" s="104">
        <f>VLOOKUP($B94,GD_CHAM_CONG!$C$6:$BF$997,45,FALSE)</f>
        <v>0</v>
      </c>
      <c r="Q94" s="104">
        <f>VLOOKUP($B94,GD_CHAM_CONG!$C$6:$BF$997,46,FALSE)</f>
        <v>0</v>
      </c>
      <c r="R94" s="104">
        <f>VLOOKUP($B94,GD_CHAM_CONG!$C$6:$BF$997,47,FALSE)</f>
        <v>0</v>
      </c>
      <c r="S94" s="104">
        <f>VLOOKUP($B94,GD_CHAM_CONG!$C$6:$BF$997,48,FALSE)</f>
        <v>0</v>
      </c>
      <c r="T94" s="104">
        <f>VLOOKUP($B94,GD_CHAM_CONG!$C$6:$BF$997,49,FALSE)</f>
        <v>0</v>
      </c>
      <c r="U94" s="104">
        <f>VLOOKUP($B94,GD_CHAM_CONG!$C$6:$BF$997,50,FALSE)</f>
        <v>0</v>
      </c>
      <c r="V94" s="104">
        <f>VLOOKUP($B94,GD_CHAM_CONG!$C$6:$BF$997,51,FALSE)</f>
        <v>0</v>
      </c>
      <c r="W94" s="104">
        <f>VLOOKUP($B94,GD_CHAM_CONG!$C$6:$BF$997,52,FALSE)</f>
        <v>0</v>
      </c>
      <c r="X94" s="104">
        <f>VLOOKUP($B94,GD_CHAM_CONG!$C$6:$BF$997,53,FALSE)</f>
        <v>0</v>
      </c>
      <c r="Y94" s="104">
        <f>VLOOKUP($B94,GD_CHAM_CONG!$C$6:$BF$997,54,FALSE)</f>
        <v>0</v>
      </c>
      <c r="Z94" s="104">
        <f>VLOOKUP($B94,GD_CHAM_CONG!$C$6:$BF$997,55,FALSE)</f>
        <v>0</v>
      </c>
      <c r="AA94" s="104">
        <f>VLOOKUP($B94,GD_CHAM_CONG!$C$6:$BF$997,56,FALSE)</f>
        <v>0</v>
      </c>
      <c r="AB94" s="104">
        <f>VLOOKUP($B94,GD_CHAM_CONG!$C$6:$BI$997,57,FALSE)</f>
        <v>0</v>
      </c>
      <c r="AC94" s="104">
        <f>VLOOKUP($B94,GD_CHAM_CONG!$C$6:$BI$997,58,FALSE)</f>
        <v>0</v>
      </c>
      <c r="AD94" s="104">
        <f>VLOOKUP($B94,GD_CHAM_CONG!$C$6:$BI$997,59,FALSE)</f>
        <v>0</v>
      </c>
      <c r="AE94" s="270">
        <f>I94/$H94*VLOOKUP(I$4,DM_TI_LE!$A$5:$B$30,2,FALSE)</f>
        <v>1</v>
      </c>
      <c r="AF94" s="270">
        <f>J94/$H94*VLOOKUP(J$4,DM_TI_LE!$A$5:$B$30,2,FALSE)</f>
        <v>0</v>
      </c>
      <c r="AG94" s="270">
        <f>K94/$H94*VLOOKUP(K$4,DM_TI_LE!$A$5:$B$30,2,FALSE)</f>
        <v>0</v>
      </c>
      <c r="AH94" s="270">
        <f>L94/$H94*VLOOKUP(L$4,DM_TI_LE!$A$5:$B$30,2,FALSE)</f>
        <v>0</v>
      </c>
      <c r="AI94" s="270">
        <f>M94/$H94*VLOOKUP(M$4,DM_TI_LE!$A$5:$B$30,2,FALSE)</f>
        <v>0</v>
      </c>
      <c r="AJ94" s="270">
        <f>N94/$H94*VLOOKUP(N$4,DM_TI_LE!$A$5:$B$30,2,FALSE)</f>
        <v>0</v>
      </c>
      <c r="AK94" s="270">
        <f>O94/$H94*VLOOKUP(O$4,DM_TI_LE!$A$5:$B$30,2,FALSE)</f>
        <v>0</v>
      </c>
      <c r="AL94" s="270">
        <f>P94/$H94*VLOOKUP(P$4,DM_TI_LE!$A$5:$B$30,2,FALSE)</f>
        <v>0</v>
      </c>
      <c r="AM94" s="270">
        <f>Q94/$H94*VLOOKUP(Q$4,DM_TI_LE!$A$5:$B$30,2,FALSE)</f>
        <v>0</v>
      </c>
      <c r="AN94" s="270">
        <f>R94/$H94*VLOOKUP(R$4,DM_TI_LE!$A$5:$B$30,2,FALSE)</f>
        <v>0</v>
      </c>
      <c r="AO94" s="270">
        <f>S94/$H94*VLOOKUP(S$4,DM_TI_LE!$A$5:$B$30,2,FALSE)</f>
        <v>0</v>
      </c>
      <c r="AP94" s="270">
        <f>T94/$H94*VLOOKUP(T$4,DM_TI_LE!$A$5:$B$30,2,FALSE)</f>
        <v>0</v>
      </c>
      <c r="AQ94" s="270">
        <f>U94/$H94*VLOOKUP(U$4,DM_TI_LE!$A$5:$B$30,2,FALSE)</f>
        <v>0</v>
      </c>
      <c r="AR94" s="270">
        <f>V94/$H94*VLOOKUP(V$4,DM_TI_LE!$A$5:$B$30,2,FALSE)</f>
        <v>0</v>
      </c>
      <c r="AS94" s="270">
        <f>W94/$H94*VLOOKUP(W$4,DM_TI_LE!$A$5:$B$30,2,FALSE)</f>
        <v>0</v>
      </c>
      <c r="AT94" s="270">
        <f>X94/$H94*VLOOKUP(X$4,DM_TI_LE!$A$5:$B$30,2,FALSE)</f>
        <v>0</v>
      </c>
      <c r="AU94" s="270">
        <f>Y94/$H94*VLOOKUP(Y$4,DM_TI_LE!$A$5:$B$30,2,FALSE)</f>
        <v>0</v>
      </c>
      <c r="AV94" s="270">
        <f>Z94/$H94*VLOOKUP(Z$4,DM_TI_LE!$A$5:$B$30,2,FALSE)</f>
        <v>0</v>
      </c>
      <c r="AW94" s="270">
        <f>AA94/$H94*VLOOKUP(AA$4,DM_TI_LE!$A$5:$B$30,2,FALSE)</f>
        <v>0</v>
      </c>
      <c r="AX94" s="270">
        <f>AB94/$H94*VLOOKUP(AB$4,DM_TI_LE!$A$5:$B$30,2,FALSE)</f>
        <v>0</v>
      </c>
      <c r="AY94" s="270">
        <f>AC94/$H94*VLOOKUP(AC$4,DM_TI_LE!$A$5:$B$30,2,FALSE)</f>
        <v>0</v>
      </c>
      <c r="AZ94" s="270">
        <f>AD94/$H94*VLOOKUP(AD$4,DM_TI_LE!$A$5:$B$30,2,FALSE)</f>
        <v>0</v>
      </c>
      <c r="BA94" s="284">
        <f>IF(CD94="HDHV",DM_TI_LE!$K$12*I94, SUM(AE94:AW94)*F94*E94*DM_HE_SO_LUONG_NS!$D$1*CE94)</f>
        <v>7650000</v>
      </c>
      <c r="BB94" s="104"/>
      <c r="BC94" s="110">
        <f>VLOOKUP(B94,GD_LCD_HS_LNS!$B$4:$E$1000,4,FALSE)</f>
        <v>3875000</v>
      </c>
      <c r="BD94" s="104"/>
      <c r="BE94" s="104">
        <f>I94/26*$BC94*VLOOKUP(BE$4,DM_TI_LE!$A$5:$C$29,3,FALSE)</f>
        <v>0</v>
      </c>
      <c r="BF94" s="104">
        <f>J94/26*$BC94*VLOOKUP(BF$4,DM_TI_LE!$A$5:$C$29,3,FALSE)</f>
        <v>0</v>
      </c>
      <c r="BG94" s="104">
        <f>K94/26*$BC94*VLOOKUP(BG$4,DM_TI_LE!$A$5:$C$29,3,FALSE)</f>
        <v>0</v>
      </c>
      <c r="BH94" s="104">
        <f>L94/26*$BC94*VLOOKUP(BH$4,DM_TI_LE!$A$5:$C$29,3,FALSE)</f>
        <v>0</v>
      </c>
      <c r="BI94" s="104">
        <f>M94/26*$BC94*VLOOKUP(BI$4,DM_TI_LE!$A$5:$C$29,3,FALSE)</f>
        <v>0</v>
      </c>
      <c r="BJ94" s="104">
        <f>N94/26*$BC94*VLOOKUP(BJ$4,DM_TI_LE!$A$5:$C$29,3,FALSE)</f>
        <v>0</v>
      </c>
      <c r="BK94" s="104">
        <f>O94/26*$BC94*VLOOKUP(BK$4,DM_TI_LE!$A$5:$C$29,3,FALSE)</f>
        <v>0</v>
      </c>
      <c r="BL94" s="104">
        <f>P94/26*$BC94*VLOOKUP(BL$4,DM_TI_LE!$A$5:$C$29,3,FALSE)</f>
        <v>0</v>
      </c>
      <c r="BM94" s="104">
        <f>Q94/26*$BC94*VLOOKUP(BM$4,DM_TI_LE!$A$5:$C$29,3,FALSE)</f>
        <v>0</v>
      </c>
      <c r="BN94" s="104">
        <f>R94/26*$BC94*VLOOKUP(BN$4,DM_TI_LE!$A$5:$C$29,3,FALSE)</f>
        <v>0</v>
      </c>
      <c r="BO94" s="104">
        <f>S94/26*$BC94*VLOOKUP(BO$4,DM_TI_LE!$A$5:$C$29,3,FALSE)</f>
        <v>0</v>
      </c>
      <c r="BP94" s="104">
        <f>T94/26*$BC94*VLOOKUP(BP$4,DM_TI_LE!$A$5:$C$29,3,FALSE)</f>
        <v>0</v>
      </c>
      <c r="BQ94" s="104">
        <f>U94/26*$BC94*VLOOKUP(BQ$4,DM_TI_LE!$A$5:$C$29,3,FALSE)</f>
        <v>0</v>
      </c>
      <c r="BR94" s="104">
        <f>V94/26*$BC94*VLOOKUP(BR$4,DM_TI_LE!$A$5:$C$29,3,FALSE)</f>
        <v>0</v>
      </c>
      <c r="BS94" s="104">
        <f>W94/26*$BC94*VLOOKUP(BS$4,DM_TI_LE!$A$5:$C$29,3,FALSE)</f>
        <v>0</v>
      </c>
      <c r="BT94" s="104">
        <f>X94/26*$BC94*VLOOKUP(BT$4,DM_TI_LE!$A$5:$C$29,3,FALSE)</f>
        <v>0</v>
      </c>
      <c r="BU94" s="104">
        <f>Y94/26*$BC94*VLOOKUP(BU$4,DM_TI_LE!$A$5:$C$29,3,FALSE)</f>
        <v>0</v>
      </c>
      <c r="BV94" s="104">
        <f>Z94/26*$BC94*VLOOKUP(BV$4,DM_TI_LE!$A$5:$C$29,3,FALSE)</f>
        <v>0</v>
      </c>
      <c r="BW94" s="104">
        <f>AA94/26*$BC94*VLOOKUP(BW$4,DM_TI_LE!$A$5:$C$29,3,FALSE)</f>
        <v>0</v>
      </c>
      <c r="BX94" s="104">
        <f>AB94/26*$BC94*VLOOKUP(BX$4,DM_TI_LE!$A$5:$C$29,3,FALSE)</f>
        <v>0</v>
      </c>
      <c r="BY94" s="104">
        <f>AC94/26*$BC94*VLOOKUP(BY$4,DM_TI_LE!$A$5:$C$29,3,FALSE)</f>
        <v>0</v>
      </c>
      <c r="BZ94" s="104">
        <f>AD94/26*$BC94*VLOOKUP(BZ$4,DM_TI_LE!$A$5:$C$29,3,FALSE)</f>
        <v>0</v>
      </c>
      <c r="CA94" s="273">
        <f t="shared" si="0"/>
        <v>0</v>
      </c>
      <c r="CB94" s="104"/>
      <c r="CC94" s="274">
        <f t="shared" si="1"/>
        <v>7650000</v>
      </c>
      <c r="CD94" s="138" t="str">
        <f>VLOOKUP(B94,GD_CHUNG!$B$5:$G$480,6,FALSE)</f>
        <v>HDKX</v>
      </c>
      <c r="CE94" s="275">
        <f>VLOOKUP(CD94,DM_TI_LE!$I$12:$J$16,2,FALSE)</f>
        <v>1</v>
      </c>
    </row>
    <row r="95" spans="1:83" ht="12.75" x14ac:dyDescent="0.2">
      <c r="A95" s="49">
        <v>91</v>
      </c>
      <c r="B95" s="50">
        <f>GD_CHUNG!B95</f>
        <v>10624</v>
      </c>
      <c r="C95" s="50" t="str">
        <f>GD_CHUNG!C95</f>
        <v>Nguyễn Huyền Trang</v>
      </c>
      <c r="D95" s="50" t="str">
        <f>GD_CHUNG!D95</f>
        <v>NV PVHK</v>
      </c>
      <c r="E95" s="268">
        <f>VLOOKUP(B95,GD_CHAM_CONG!$C$6:$BJ$997,60,FALSE)</f>
        <v>1</v>
      </c>
      <c r="F95" s="268">
        <f>VLOOKUP(B95,GD_LCD_HS_LNS!$B$4:$F$1000,5,FALSE)</f>
        <v>1.7</v>
      </c>
      <c r="G95" s="269"/>
      <c r="H95" s="269">
        <f>VLOOKUP(B95,GD_CHAM_CONG!$C$6:$BD$997,37,FALSE)</f>
        <v>27</v>
      </c>
      <c r="I95" s="104">
        <f>VLOOKUP($B95,GD_CHAM_CONG!$C$6:$BF$997,38,FALSE)</f>
        <v>0</v>
      </c>
      <c r="J95" s="104">
        <f>VLOOKUP($B95,GD_CHAM_CONG!$C$6:$BF$997,39,FALSE)</f>
        <v>0</v>
      </c>
      <c r="K95" s="104">
        <f>VLOOKUP($B95,GD_CHAM_CONG!$C$6:$BF$997,40,FALSE)</f>
        <v>0</v>
      </c>
      <c r="L95" s="104">
        <f>VLOOKUP($B95,GD_CHAM_CONG!$C$6:$BF$997,41,FALSE)</f>
        <v>0</v>
      </c>
      <c r="M95" s="104">
        <f>VLOOKUP($B95,GD_CHAM_CONG!$C$6:$BF$997,42,FALSE)</f>
        <v>0</v>
      </c>
      <c r="N95" s="104">
        <f>VLOOKUP($B95,GD_CHAM_CONG!$C$6:$BF$997,43,FALSE)</f>
        <v>0</v>
      </c>
      <c r="O95" s="104">
        <f>VLOOKUP($B95,GD_CHAM_CONG!$C$6:$BF$997,44,FALSE)</f>
        <v>27</v>
      </c>
      <c r="P95" s="104">
        <f>VLOOKUP($B95,GD_CHAM_CONG!$C$6:$BF$997,45,FALSE)</f>
        <v>0</v>
      </c>
      <c r="Q95" s="104">
        <f>VLOOKUP($B95,GD_CHAM_CONG!$C$6:$BF$997,46,FALSE)</f>
        <v>0</v>
      </c>
      <c r="R95" s="104">
        <f>VLOOKUP($B95,GD_CHAM_CONG!$C$6:$BF$997,47,FALSE)</f>
        <v>0</v>
      </c>
      <c r="S95" s="104">
        <f>VLOOKUP($B95,GD_CHAM_CONG!$C$6:$BF$997,48,FALSE)</f>
        <v>0</v>
      </c>
      <c r="T95" s="104">
        <f>VLOOKUP($B95,GD_CHAM_CONG!$C$6:$BF$997,49,FALSE)</f>
        <v>0</v>
      </c>
      <c r="U95" s="104">
        <f>VLOOKUP($B95,GD_CHAM_CONG!$C$6:$BF$997,50,FALSE)</f>
        <v>0</v>
      </c>
      <c r="V95" s="104">
        <f>VLOOKUP($B95,GD_CHAM_CONG!$C$6:$BF$997,51,FALSE)</f>
        <v>0</v>
      </c>
      <c r="W95" s="104">
        <f>VLOOKUP($B95,GD_CHAM_CONG!$C$6:$BF$997,52,FALSE)</f>
        <v>0</v>
      </c>
      <c r="X95" s="104">
        <f>VLOOKUP($B95,GD_CHAM_CONG!$C$6:$BF$997,53,FALSE)</f>
        <v>0</v>
      </c>
      <c r="Y95" s="104">
        <f>VLOOKUP($B95,GD_CHAM_CONG!$C$6:$BF$997,54,FALSE)</f>
        <v>0</v>
      </c>
      <c r="Z95" s="104">
        <f>VLOOKUP($B95,GD_CHAM_CONG!$C$6:$BF$997,55,FALSE)</f>
        <v>0</v>
      </c>
      <c r="AA95" s="104">
        <f>VLOOKUP($B95,GD_CHAM_CONG!$C$6:$BF$997,56,FALSE)</f>
        <v>0</v>
      </c>
      <c r="AB95" s="104">
        <f>VLOOKUP($B95,GD_CHAM_CONG!$C$6:$BI$997,57,FALSE)</f>
        <v>0</v>
      </c>
      <c r="AC95" s="104">
        <f>VLOOKUP($B95,GD_CHAM_CONG!$C$6:$BI$997,58,FALSE)</f>
        <v>0</v>
      </c>
      <c r="AD95" s="104">
        <f>VLOOKUP($B95,GD_CHAM_CONG!$C$6:$BI$997,59,FALSE)</f>
        <v>0</v>
      </c>
      <c r="AE95" s="270">
        <f>I95/$H95*VLOOKUP(I$4,DM_TI_LE!$A$5:$B$30,2,FALSE)</f>
        <v>0</v>
      </c>
      <c r="AF95" s="270">
        <f>J95/$H95*VLOOKUP(J$4,DM_TI_LE!$A$5:$B$30,2,FALSE)</f>
        <v>0</v>
      </c>
      <c r="AG95" s="270">
        <f>K95/$H95*VLOOKUP(K$4,DM_TI_LE!$A$5:$B$30,2,FALSE)</f>
        <v>0</v>
      </c>
      <c r="AH95" s="270">
        <f>L95/$H95*VLOOKUP(L$4,DM_TI_LE!$A$5:$B$30,2,FALSE)</f>
        <v>0</v>
      </c>
      <c r="AI95" s="270">
        <f>M95/$H95*VLOOKUP(M$4,DM_TI_LE!$A$5:$B$30,2,FALSE)</f>
        <v>0</v>
      </c>
      <c r="AJ95" s="270">
        <f>N95/$H95*VLOOKUP(N$4,DM_TI_LE!$A$5:$B$30,2,FALSE)</f>
        <v>0</v>
      </c>
      <c r="AK95" s="270">
        <f>O95/$H95*VLOOKUP(O$4,DM_TI_LE!$A$5:$B$30,2,FALSE)</f>
        <v>0.1</v>
      </c>
      <c r="AL95" s="270">
        <f>P95/$H95*VLOOKUP(P$4,DM_TI_LE!$A$5:$B$30,2,FALSE)</f>
        <v>0</v>
      </c>
      <c r="AM95" s="270">
        <f>Q95/$H95*VLOOKUP(Q$4,DM_TI_LE!$A$5:$B$30,2,FALSE)</f>
        <v>0</v>
      </c>
      <c r="AN95" s="270">
        <f>R95/$H95*VLOOKUP(R$4,DM_TI_LE!$A$5:$B$30,2,FALSE)</f>
        <v>0</v>
      </c>
      <c r="AO95" s="270">
        <f>S95/$H95*VLOOKUP(S$4,DM_TI_LE!$A$5:$B$30,2,FALSE)</f>
        <v>0</v>
      </c>
      <c r="AP95" s="270">
        <f>T95/$H95*VLOOKUP(T$4,DM_TI_LE!$A$5:$B$30,2,FALSE)</f>
        <v>0</v>
      </c>
      <c r="AQ95" s="270">
        <f>U95/$H95*VLOOKUP(U$4,DM_TI_LE!$A$5:$B$30,2,FALSE)</f>
        <v>0</v>
      </c>
      <c r="AR95" s="270">
        <f>V95/$H95*VLOOKUP(V$4,DM_TI_LE!$A$5:$B$30,2,FALSE)</f>
        <v>0</v>
      </c>
      <c r="AS95" s="270">
        <f>W95/$H95*VLOOKUP(W$4,DM_TI_LE!$A$5:$B$30,2,FALSE)</f>
        <v>0</v>
      </c>
      <c r="AT95" s="270">
        <f>X95/$H95*VLOOKUP(X$4,DM_TI_LE!$A$5:$B$30,2,FALSE)</f>
        <v>0</v>
      </c>
      <c r="AU95" s="270">
        <f>Y95/$H95*VLOOKUP(Y$4,DM_TI_LE!$A$5:$B$30,2,FALSE)</f>
        <v>0</v>
      </c>
      <c r="AV95" s="270">
        <f>Z95/$H95*VLOOKUP(Z$4,DM_TI_LE!$A$5:$B$30,2,FALSE)</f>
        <v>0</v>
      </c>
      <c r="AW95" s="270">
        <f>AA95/$H95*VLOOKUP(AA$4,DM_TI_LE!$A$5:$B$30,2,FALSE)</f>
        <v>0</v>
      </c>
      <c r="AX95" s="270">
        <f>AB95/$H95*VLOOKUP(AB$4,DM_TI_LE!$A$5:$B$30,2,FALSE)</f>
        <v>0</v>
      </c>
      <c r="AY95" s="270">
        <f>AC95/$H95*VLOOKUP(AC$4,DM_TI_LE!$A$5:$B$30,2,FALSE)</f>
        <v>0</v>
      </c>
      <c r="AZ95" s="270">
        <f>AD95/$H95*VLOOKUP(AD$4,DM_TI_LE!$A$5:$B$30,2,FALSE)</f>
        <v>0</v>
      </c>
      <c r="BA95" s="284">
        <f>IF(CD95="HDHV",DM_TI_LE!$K$12*I95, SUM(AE95:AW95)*F95*E95*DM_HE_SO_LUONG_NS!$D$1*CE95)</f>
        <v>765000</v>
      </c>
      <c r="BB95" s="104"/>
      <c r="BC95" s="110">
        <f>VLOOKUP(B95,GD_LCD_HS_LNS!$B$4:$E$1000,4,FALSE)</f>
        <v>3875000</v>
      </c>
      <c r="BD95" s="104"/>
      <c r="BE95" s="104">
        <f>I95/26*$BC95*VLOOKUP(BE$4,DM_TI_LE!$A$5:$C$29,3,FALSE)</f>
        <v>0</v>
      </c>
      <c r="BF95" s="104">
        <f>J95/26*$BC95*VLOOKUP(BF$4,DM_TI_LE!$A$5:$C$29,3,FALSE)</f>
        <v>0</v>
      </c>
      <c r="BG95" s="104">
        <f>K95/26*$BC95*VLOOKUP(BG$4,DM_TI_LE!$A$5:$C$29,3,FALSE)</f>
        <v>0</v>
      </c>
      <c r="BH95" s="104">
        <f>L95/26*$BC95*VLOOKUP(BH$4,DM_TI_LE!$A$5:$C$29,3,FALSE)</f>
        <v>0</v>
      </c>
      <c r="BI95" s="104">
        <f>M95/26*$BC95*VLOOKUP(BI$4,DM_TI_LE!$A$5:$C$29,3,FALSE)</f>
        <v>0</v>
      </c>
      <c r="BJ95" s="104">
        <f>N95/26*$BC95*VLOOKUP(BJ$4,DM_TI_LE!$A$5:$C$29,3,FALSE)</f>
        <v>0</v>
      </c>
      <c r="BK95" s="104">
        <f>O95/26*$BC95*VLOOKUP(BK$4,DM_TI_LE!$A$5:$C$29,3,FALSE)</f>
        <v>0</v>
      </c>
      <c r="BL95" s="104">
        <f>P95/26*$BC95*VLOOKUP(BL$4,DM_TI_LE!$A$5:$C$29,3,FALSE)</f>
        <v>0</v>
      </c>
      <c r="BM95" s="104">
        <f>Q95/26*$BC95*VLOOKUP(BM$4,DM_TI_LE!$A$5:$C$29,3,FALSE)</f>
        <v>0</v>
      </c>
      <c r="BN95" s="104">
        <f>R95/26*$BC95*VLOOKUP(BN$4,DM_TI_LE!$A$5:$C$29,3,FALSE)</f>
        <v>0</v>
      </c>
      <c r="BO95" s="104">
        <f>S95/26*$BC95*VLOOKUP(BO$4,DM_TI_LE!$A$5:$C$29,3,FALSE)</f>
        <v>0</v>
      </c>
      <c r="BP95" s="104">
        <f>T95/26*$BC95*VLOOKUP(BP$4,DM_TI_LE!$A$5:$C$29,3,FALSE)</f>
        <v>0</v>
      </c>
      <c r="BQ95" s="104">
        <f>U95/26*$BC95*VLOOKUP(BQ$4,DM_TI_LE!$A$5:$C$29,3,FALSE)</f>
        <v>0</v>
      </c>
      <c r="BR95" s="104">
        <f>V95/26*$BC95*VLOOKUP(BR$4,DM_TI_LE!$A$5:$C$29,3,FALSE)</f>
        <v>0</v>
      </c>
      <c r="BS95" s="104">
        <f>W95/26*$BC95*VLOOKUP(BS$4,DM_TI_LE!$A$5:$C$29,3,FALSE)</f>
        <v>0</v>
      </c>
      <c r="BT95" s="104">
        <f>X95/26*$BC95*VLOOKUP(BT$4,DM_TI_LE!$A$5:$C$29,3,FALSE)</f>
        <v>0</v>
      </c>
      <c r="BU95" s="104">
        <f>Y95/26*$BC95*VLOOKUP(BU$4,DM_TI_LE!$A$5:$C$29,3,FALSE)</f>
        <v>0</v>
      </c>
      <c r="BV95" s="104">
        <f>Z95/26*$BC95*VLOOKUP(BV$4,DM_TI_LE!$A$5:$C$29,3,FALSE)</f>
        <v>0</v>
      </c>
      <c r="BW95" s="104">
        <f>AA95/26*$BC95*VLOOKUP(BW$4,DM_TI_LE!$A$5:$C$29,3,FALSE)</f>
        <v>0</v>
      </c>
      <c r="BX95" s="104">
        <f>AB95/26*$BC95*VLOOKUP(BX$4,DM_TI_LE!$A$5:$C$29,3,FALSE)</f>
        <v>0</v>
      </c>
      <c r="BY95" s="104">
        <f>AC95/26*$BC95*VLOOKUP(BY$4,DM_TI_LE!$A$5:$C$29,3,FALSE)</f>
        <v>0</v>
      </c>
      <c r="BZ95" s="104">
        <f>AD95/26*$BC95*VLOOKUP(BZ$4,DM_TI_LE!$A$5:$C$29,3,FALSE)</f>
        <v>0</v>
      </c>
      <c r="CA95" s="273">
        <f t="shared" si="0"/>
        <v>0</v>
      </c>
      <c r="CB95" s="104"/>
      <c r="CC95" s="274">
        <f t="shared" si="1"/>
        <v>765000</v>
      </c>
      <c r="CD95" s="138" t="str">
        <f>VLOOKUP(B95,GD_CHUNG!$B$5:$G$480,6,FALSE)</f>
        <v>HDKX</v>
      </c>
      <c r="CE95" s="275">
        <f>VLOOKUP(CD95,DM_TI_LE!$I$12:$J$16,2,FALSE)</f>
        <v>1</v>
      </c>
    </row>
    <row r="96" spans="1:83" ht="12.75" x14ac:dyDescent="0.2">
      <c r="A96" s="49">
        <v>92</v>
      </c>
      <c r="B96" s="50">
        <f>GD_CHUNG!B96</f>
        <v>10625</v>
      </c>
      <c r="C96" s="50" t="str">
        <f>GD_CHUNG!C96</f>
        <v>Vương Thị Thanh Nhàn</v>
      </c>
      <c r="D96" s="50" t="str">
        <f>GD_CHUNG!D96</f>
        <v>NV PVHK</v>
      </c>
      <c r="E96" s="268">
        <f>VLOOKUP(B96,GD_CHAM_CONG!$C$6:$BJ$997,60,FALSE)</f>
        <v>1</v>
      </c>
      <c r="F96" s="268">
        <f>VLOOKUP(B96,GD_LCD_HS_LNS!$B$4:$F$1000,5,FALSE)</f>
        <v>2.0099999999999998</v>
      </c>
      <c r="G96" s="269"/>
      <c r="H96" s="269">
        <f>VLOOKUP(B96,GD_CHAM_CONG!$C$6:$BD$997,37,FALSE)</f>
        <v>27</v>
      </c>
      <c r="I96" s="104">
        <f>VLOOKUP($B96,GD_CHAM_CONG!$C$6:$BF$997,38,FALSE)</f>
        <v>27</v>
      </c>
      <c r="J96" s="104">
        <f>VLOOKUP($B96,GD_CHAM_CONG!$C$6:$BF$997,39,FALSE)</f>
        <v>0</v>
      </c>
      <c r="K96" s="104">
        <f>VLOOKUP($B96,GD_CHAM_CONG!$C$6:$BF$997,40,FALSE)</f>
        <v>0</v>
      </c>
      <c r="L96" s="104">
        <f>VLOOKUP($B96,GD_CHAM_CONG!$C$6:$BF$997,41,FALSE)</f>
        <v>0</v>
      </c>
      <c r="M96" s="104">
        <f>VLOOKUP($B96,GD_CHAM_CONG!$C$6:$BF$997,42,FALSE)</f>
        <v>0</v>
      </c>
      <c r="N96" s="104">
        <f>VLOOKUP($B96,GD_CHAM_CONG!$C$6:$BF$997,43,FALSE)</f>
        <v>0</v>
      </c>
      <c r="O96" s="104">
        <f>VLOOKUP($B96,GD_CHAM_CONG!$C$6:$BF$997,44,FALSE)</f>
        <v>0</v>
      </c>
      <c r="P96" s="104">
        <f>VLOOKUP($B96,GD_CHAM_CONG!$C$6:$BF$997,45,FALSE)</f>
        <v>0</v>
      </c>
      <c r="Q96" s="104">
        <f>VLOOKUP($B96,GD_CHAM_CONG!$C$6:$BF$997,46,FALSE)</f>
        <v>0</v>
      </c>
      <c r="R96" s="104">
        <f>VLOOKUP($B96,GD_CHAM_CONG!$C$6:$BF$997,47,FALSE)</f>
        <v>0</v>
      </c>
      <c r="S96" s="104">
        <f>VLOOKUP($B96,GD_CHAM_CONG!$C$6:$BF$997,48,FALSE)</f>
        <v>0</v>
      </c>
      <c r="T96" s="104">
        <f>VLOOKUP($B96,GD_CHAM_CONG!$C$6:$BF$997,49,FALSE)</f>
        <v>0</v>
      </c>
      <c r="U96" s="104">
        <f>VLOOKUP($B96,GD_CHAM_CONG!$C$6:$BF$997,50,FALSE)</f>
        <v>0</v>
      </c>
      <c r="V96" s="104">
        <f>VLOOKUP($B96,GD_CHAM_CONG!$C$6:$BF$997,51,FALSE)</f>
        <v>0</v>
      </c>
      <c r="W96" s="104">
        <f>VLOOKUP($B96,GD_CHAM_CONG!$C$6:$BF$997,52,FALSE)</f>
        <v>0</v>
      </c>
      <c r="X96" s="104">
        <f>VLOOKUP($B96,GD_CHAM_CONG!$C$6:$BF$997,53,FALSE)</f>
        <v>0</v>
      </c>
      <c r="Y96" s="104">
        <f>VLOOKUP($B96,GD_CHAM_CONG!$C$6:$BF$997,54,FALSE)</f>
        <v>0</v>
      </c>
      <c r="Z96" s="104">
        <f>VLOOKUP($B96,GD_CHAM_CONG!$C$6:$BF$997,55,FALSE)</f>
        <v>0</v>
      </c>
      <c r="AA96" s="104">
        <f>VLOOKUP($B96,GD_CHAM_CONG!$C$6:$BF$997,56,FALSE)</f>
        <v>0</v>
      </c>
      <c r="AB96" s="104">
        <f>VLOOKUP($B96,GD_CHAM_CONG!$C$6:$BI$997,57,FALSE)</f>
        <v>0</v>
      </c>
      <c r="AC96" s="104">
        <f>VLOOKUP($B96,GD_CHAM_CONG!$C$6:$BI$997,58,FALSE)</f>
        <v>0</v>
      </c>
      <c r="AD96" s="104">
        <f>VLOOKUP($B96,GD_CHAM_CONG!$C$6:$BI$997,59,FALSE)</f>
        <v>0</v>
      </c>
      <c r="AE96" s="270">
        <f>I96/$H96*VLOOKUP(I$4,DM_TI_LE!$A$5:$B$30,2,FALSE)</f>
        <v>1</v>
      </c>
      <c r="AF96" s="270">
        <f>J96/$H96*VLOOKUP(J$4,DM_TI_LE!$A$5:$B$30,2,FALSE)</f>
        <v>0</v>
      </c>
      <c r="AG96" s="270">
        <f>K96/$H96*VLOOKUP(K$4,DM_TI_LE!$A$5:$B$30,2,FALSE)</f>
        <v>0</v>
      </c>
      <c r="AH96" s="270">
        <f>L96/$H96*VLOOKUP(L$4,DM_TI_LE!$A$5:$B$30,2,FALSE)</f>
        <v>0</v>
      </c>
      <c r="AI96" s="270">
        <f>M96/$H96*VLOOKUP(M$4,DM_TI_LE!$A$5:$B$30,2,FALSE)</f>
        <v>0</v>
      </c>
      <c r="AJ96" s="270">
        <f>N96/$H96*VLOOKUP(N$4,DM_TI_LE!$A$5:$B$30,2,FALSE)</f>
        <v>0</v>
      </c>
      <c r="AK96" s="270">
        <f>O96/$H96*VLOOKUP(O$4,DM_TI_LE!$A$5:$B$30,2,FALSE)</f>
        <v>0</v>
      </c>
      <c r="AL96" s="270">
        <f>P96/$H96*VLOOKUP(P$4,DM_TI_LE!$A$5:$B$30,2,FALSE)</f>
        <v>0</v>
      </c>
      <c r="AM96" s="270">
        <f>Q96/$H96*VLOOKUP(Q$4,DM_TI_LE!$A$5:$B$30,2,FALSE)</f>
        <v>0</v>
      </c>
      <c r="AN96" s="270">
        <f>R96/$H96*VLOOKUP(R$4,DM_TI_LE!$A$5:$B$30,2,FALSE)</f>
        <v>0</v>
      </c>
      <c r="AO96" s="270">
        <f>S96/$H96*VLOOKUP(S$4,DM_TI_LE!$A$5:$B$30,2,FALSE)</f>
        <v>0</v>
      </c>
      <c r="AP96" s="270">
        <f>T96/$H96*VLOOKUP(T$4,DM_TI_LE!$A$5:$B$30,2,FALSE)</f>
        <v>0</v>
      </c>
      <c r="AQ96" s="270">
        <f>U96/$H96*VLOOKUP(U$4,DM_TI_LE!$A$5:$B$30,2,FALSE)</f>
        <v>0</v>
      </c>
      <c r="AR96" s="270">
        <f>V96/$H96*VLOOKUP(V$4,DM_TI_LE!$A$5:$B$30,2,FALSE)</f>
        <v>0</v>
      </c>
      <c r="AS96" s="270">
        <f>W96/$H96*VLOOKUP(W$4,DM_TI_LE!$A$5:$B$30,2,FALSE)</f>
        <v>0</v>
      </c>
      <c r="AT96" s="270">
        <f>X96/$H96*VLOOKUP(X$4,DM_TI_LE!$A$5:$B$30,2,FALSE)</f>
        <v>0</v>
      </c>
      <c r="AU96" s="270">
        <f>Y96/$H96*VLOOKUP(Y$4,DM_TI_LE!$A$5:$B$30,2,FALSE)</f>
        <v>0</v>
      </c>
      <c r="AV96" s="270">
        <f>Z96/$H96*VLOOKUP(Z$4,DM_TI_LE!$A$5:$B$30,2,FALSE)</f>
        <v>0</v>
      </c>
      <c r="AW96" s="270">
        <f>AA96/$H96*VLOOKUP(AA$4,DM_TI_LE!$A$5:$B$30,2,FALSE)</f>
        <v>0</v>
      </c>
      <c r="AX96" s="270">
        <f>AB96/$H96*VLOOKUP(AB$4,DM_TI_LE!$A$5:$B$30,2,FALSE)</f>
        <v>0</v>
      </c>
      <c r="AY96" s="270">
        <f>AC96/$H96*VLOOKUP(AC$4,DM_TI_LE!$A$5:$B$30,2,FALSE)</f>
        <v>0</v>
      </c>
      <c r="AZ96" s="270">
        <f>AD96/$H96*VLOOKUP(AD$4,DM_TI_LE!$A$5:$B$30,2,FALSE)</f>
        <v>0</v>
      </c>
      <c r="BA96" s="284">
        <f>IF(CD96="HDHV",DM_TI_LE!$K$12*I96, SUM(AE96:AW96)*F96*E96*DM_HE_SO_LUONG_NS!$D$1*CE96)</f>
        <v>9044999.9999999981</v>
      </c>
      <c r="BB96" s="104"/>
      <c r="BC96" s="110">
        <f>VLOOKUP(B96,GD_LCD_HS_LNS!$B$4:$E$1000,4,FALSE)</f>
        <v>3875000</v>
      </c>
      <c r="BD96" s="104"/>
      <c r="BE96" s="104">
        <f>I96/26*$BC96*VLOOKUP(BE$4,DM_TI_LE!$A$5:$C$29,3,FALSE)</f>
        <v>0</v>
      </c>
      <c r="BF96" s="104">
        <f>J96/26*$BC96*VLOOKUP(BF$4,DM_TI_LE!$A$5:$C$29,3,FALSE)</f>
        <v>0</v>
      </c>
      <c r="BG96" s="104">
        <f>K96/26*$BC96*VLOOKUP(BG$4,DM_TI_LE!$A$5:$C$29,3,FALSE)</f>
        <v>0</v>
      </c>
      <c r="BH96" s="104">
        <f>L96/26*$BC96*VLOOKUP(BH$4,DM_TI_LE!$A$5:$C$29,3,FALSE)</f>
        <v>0</v>
      </c>
      <c r="BI96" s="104">
        <f>M96/26*$BC96*VLOOKUP(BI$4,DM_TI_LE!$A$5:$C$29,3,FALSE)</f>
        <v>0</v>
      </c>
      <c r="BJ96" s="104">
        <f>N96/26*$BC96*VLOOKUP(BJ$4,DM_TI_LE!$A$5:$C$29,3,FALSE)</f>
        <v>0</v>
      </c>
      <c r="BK96" s="104">
        <f>O96/26*$BC96*VLOOKUP(BK$4,DM_TI_LE!$A$5:$C$29,3,FALSE)</f>
        <v>0</v>
      </c>
      <c r="BL96" s="104">
        <f>P96/26*$BC96*VLOOKUP(BL$4,DM_TI_LE!$A$5:$C$29,3,FALSE)</f>
        <v>0</v>
      </c>
      <c r="BM96" s="104">
        <f>Q96/26*$BC96*VLOOKUP(BM$4,DM_TI_LE!$A$5:$C$29,3,FALSE)</f>
        <v>0</v>
      </c>
      <c r="BN96" s="104">
        <f>R96/26*$BC96*VLOOKUP(BN$4,DM_TI_LE!$A$5:$C$29,3,FALSE)</f>
        <v>0</v>
      </c>
      <c r="BO96" s="104">
        <f>S96/26*$BC96*VLOOKUP(BO$4,DM_TI_LE!$A$5:$C$29,3,FALSE)</f>
        <v>0</v>
      </c>
      <c r="BP96" s="104">
        <f>T96/26*$BC96*VLOOKUP(BP$4,DM_TI_LE!$A$5:$C$29,3,FALSE)</f>
        <v>0</v>
      </c>
      <c r="BQ96" s="104">
        <f>U96/26*$BC96*VLOOKUP(BQ$4,DM_TI_LE!$A$5:$C$29,3,FALSE)</f>
        <v>0</v>
      </c>
      <c r="BR96" s="104">
        <f>V96/26*$BC96*VLOOKUP(BR$4,DM_TI_LE!$A$5:$C$29,3,FALSE)</f>
        <v>0</v>
      </c>
      <c r="BS96" s="104">
        <f>W96/26*$BC96*VLOOKUP(BS$4,DM_TI_LE!$A$5:$C$29,3,FALSE)</f>
        <v>0</v>
      </c>
      <c r="BT96" s="104">
        <f>X96/26*$BC96*VLOOKUP(BT$4,DM_TI_LE!$A$5:$C$29,3,FALSE)</f>
        <v>0</v>
      </c>
      <c r="BU96" s="104">
        <f>Y96/26*$BC96*VLOOKUP(BU$4,DM_TI_LE!$A$5:$C$29,3,FALSE)</f>
        <v>0</v>
      </c>
      <c r="BV96" s="104">
        <f>Z96/26*$BC96*VLOOKUP(BV$4,DM_TI_LE!$A$5:$C$29,3,FALSE)</f>
        <v>0</v>
      </c>
      <c r="BW96" s="104">
        <f>AA96/26*$BC96*VLOOKUP(BW$4,DM_TI_LE!$A$5:$C$29,3,FALSE)</f>
        <v>0</v>
      </c>
      <c r="BX96" s="104">
        <f>AB96/26*$BC96*VLOOKUP(BX$4,DM_TI_LE!$A$5:$C$29,3,FALSE)</f>
        <v>0</v>
      </c>
      <c r="BY96" s="104">
        <f>AC96/26*$BC96*VLOOKUP(BY$4,DM_TI_LE!$A$5:$C$29,3,FALSE)</f>
        <v>0</v>
      </c>
      <c r="BZ96" s="104">
        <f>AD96/26*$BC96*VLOOKUP(BZ$4,DM_TI_LE!$A$5:$C$29,3,FALSE)</f>
        <v>0</v>
      </c>
      <c r="CA96" s="273">
        <f t="shared" si="0"/>
        <v>0</v>
      </c>
      <c r="CB96" s="104"/>
      <c r="CC96" s="274">
        <f t="shared" si="1"/>
        <v>9044999.9999999981</v>
      </c>
      <c r="CD96" s="138" t="str">
        <f>VLOOKUP(B96,GD_CHUNG!$B$5:$G$480,6,FALSE)</f>
        <v>HDKX</v>
      </c>
      <c r="CE96" s="275">
        <f>VLOOKUP(CD96,DM_TI_LE!$I$12:$J$16,2,FALSE)</f>
        <v>1</v>
      </c>
    </row>
    <row r="97" spans="1:83" ht="12.75" x14ac:dyDescent="0.2">
      <c r="A97" s="49">
        <v>93</v>
      </c>
      <c r="B97" s="50">
        <f>GD_CHUNG!B97</f>
        <v>10633</v>
      </c>
      <c r="C97" s="50" t="str">
        <f>GD_CHUNG!C97</f>
        <v>Quàng Thị Phúc</v>
      </c>
      <c r="D97" s="50" t="str">
        <f>GD_CHUNG!D97</f>
        <v>NV PVHK</v>
      </c>
      <c r="E97" s="268">
        <f>VLOOKUP(B97,GD_CHAM_CONG!$C$6:$BJ$997,60,FALSE)</f>
        <v>1</v>
      </c>
      <c r="F97" s="268">
        <f>VLOOKUP(B97,GD_LCD_HS_LNS!$B$4:$F$1000,5,FALSE)</f>
        <v>2.14</v>
      </c>
      <c r="G97" s="269"/>
      <c r="H97" s="269">
        <f>VLOOKUP(B97,GD_CHAM_CONG!$C$6:$BD$997,37,FALSE)</f>
        <v>27</v>
      </c>
      <c r="I97" s="104">
        <f>VLOOKUP($B97,GD_CHAM_CONG!$C$6:$BF$997,38,FALSE)</f>
        <v>27</v>
      </c>
      <c r="J97" s="104">
        <f>VLOOKUP($B97,GD_CHAM_CONG!$C$6:$BF$997,39,FALSE)</f>
        <v>0</v>
      </c>
      <c r="K97" s="104">
        <f>VLOOKUP($B97,GD_CHAM_CONG!$C$6:$BF$997,40,FALSE)</f>
        <v>0</v>
      </c>
      <c r="L97" s="104">
        <f>VLOOKUP($B97,GD_CHAM_CONG!$C$6:$BF$997,41,FALSE)</f>
        <v>0</v>
      </c>
      <c r="M97" s="104">
        <f>VLOOKUP($B97,GD_CHAM_CONG!$C$6:$BF$997,42,FALSE)</f>
        <v>0</v>
      </c>
      <c r="N97" s="104">
        <f>VLOOKUP($B97,GD_CHAM_CONG!$C$6:$BF$997,43,FALSE)</f>
        <v>0</v>
      </c>
      <c r="O97" s="104">
        <f>VLOOKUP($B97,GD_CHAM_CONG!$C$6:$BF$997,44,FALSE)</f>
        <v>0</v>
      </c>
      <c r="P97" s="104">
        <f>VLOOKUP($B97,GD_CHAM_CONG!$C$6:$BF$997,45,FALSE)</f>
        <v>0</v>
      </c>
      <c r="Q97" s="104">
        <f>VLOOKUP($B97,GD_CHAM_CONG!$C$6:$BF$997,46,FALSE)</f>
        <v>0</v>
      </c>
      <c r="R97" s="104">
        <f>VLOOKUP($B97,GD_CHAM_CONG!$C$6:$BF$997,47,FALSE)</f>
        <v>0</v>
      </c>
      <c r="S97" s="104">
        <f>VLOOKUP($B97,GD_CHAM_CONG!$C$6:$BF$997,48,FALSE)</f>
        <v>0</v>
      </c>
      <c r="T97" s="104">
        <f>VLOOKUP($B97,GD_CHAM_CONG!$C$6:$BF$997,49,FALSE)</f>
        <v>0</v>
      </c>
      <c r="U97" s="104">
        <f>VLOOKUP($B97,GD_CHAM_CONG!$C$6:$BF$997,50,FALSE)</f>
        <v>0</v>
      </c>
      <c r="V97" s="104">
        <f>VLOOKUP($B97,GD_CHAM_CONG!$C$6:$BF$997,51,FALSE)</f>
        <v>0</v>
      </c>
      <c r="W97" s="104">
        <f>VLOOKUP($B97,GD_CHAM_CONG!$C$6:$BF$997,52,FALSE)</f>
        <v>0</v>
      </c>
      <c r="X97" s="104">
        <f>VLOOKUP($B97,GD_CHAM_CONG!$C$6:$BF$997,53,FALSE)</f>
        <v>0</v>
      </c>
      <c r="Y97" s="104">
        <f>VLOOKUP($B97,GD_CHAM_CONG!$C$6:$BF$997,54,FALSE)</f>
        <v>0</v>
      </c>
      <c r="Z97" s="104">
        <f>VLOOKUP($B97,GD_CHAM_CONG!$C$6:$BF$997,55,FALSE)</f>
        <v>0</v>
      </c>
      <c r="AA97" s="104">
        <f>VLOOKUP($B97,GD_CHAM_CONG!$C$6:$BF$997,56,FALSE)</f>
        <v>0</v>
      </c>
      <c r="AB97" s="104">
        <f>VLOOKUP($B97,GD_CHAM_CONG!$C$6:$BI$997,57,FALSE)</f>
        <v>0</v>
      </c>
      <c r="AC97" s="104">
        <f>VLOOKUP($B97,GD_CHAM_CONG!$C$6:$BI$997,58,FALSE)</f>
        <v>0</v>
      </c>
      <c r="AD97" s="104">
        <f>VLOOKUP($B97,GD_CHAM_CONG!$C$6:$BI$997,59,FALSE)</f>
        <v>0</v>
      </c>
      <c r="AE97" s="270">
        <f>I97/$H97*VLOOKUP(I$4,DM_TI_LE!$A$5:$B$30,2,FALSE)</f>
        <v>1</v>
      </c>
      <c r="AF97" s="270">
        <f>J97/$H97*VLOOKUP(J$4,DM_TI_LE!$A$5:$B$30,2,FALSE)</f>
        <v>0</v>
      </c>
      <c r="AG97" s="270">
        <f>K97/$H97*VLOOKUP(K$4,DM_TI_LE!$A$5:$B$30,2,FALSE)</f>
        <v>0</v>
      </c>
      <c r="AH97" s="270">
        <f>L97/$H97*VLOOKUP(L$4,DM_TI_LE!$A$5:$B$30,2,FALSE)</f>
        <v>0</v>
      </c>
      <c r="AI97" s="270">
        <f>M97/$H97*VLOOKUP(M$4,DM_TI_LE!$A$5:$B$30,2,FALSE)</f>
        <v>0</v>
      </c>
      <c r="AJ97" s="270">
        <f>N97/$H97*VLOOKUP(N$4,DM_TI_LE!$A$5:$B$30,2,FALSE)</f>
        <v>0</v>
      </c>
      <c r="AK97" s="270">
        <f>O97/$H97*VLOOKUP(O$4,DM_TI_LE!$A$5:$B$30,2,FALSE)</f>
        <v>0</v>
      </c>
      <c r="AL97" s="270">
        <f>P97/$H97*VLOOKUP(P$4,DM_TI_LE!$A$5:$B$30,2,FALSE)</f>
        <v>0</v>
      </c>
      <c r="AM97" s="270">
        <f>Q97/$H97*VLOOKUP(Q$4,DM_TI_LE!$A$5:$B$30,2,FALSE)</f>
        <v>0</v>
      </c>
      <c r="AN97" s="270">
        <f>R97/$H97*VLOOKUP(R$4,DM_TI_LE!$A$5:$B$30,2,FALSE)</f>
        <v>0</v>
      </c>
      <c r="AO97" s="270">
        <f>S97/$H97*VLOOKUP(S$4,DM_TI_LE!$A$5:$B$30,2,FALSE)</f>
        <v>0</v>
      </c>
      <c r="AP97" s="270">
        <f>T97/$H97*VLOOKUP(T$4,DM_TI_LE!$A$5:$B$30,2,FALSE)</f>
        <v>0</v>
      </c>
      <c r="AQ97" s="270">
        <f>U97/$H97*VLOOKUP(U$4,DM_TI_LE!$A$5:$B$30,2,FALSE)</f>
        <v>0</v>
      </c>
      <c r="AR97" s="270">
        <f>V97/$H97*VLOOKUP(V$4,DM_TI_LE!$A$5:$B$30,2,FALSE)</f>
        <v>0</v>
      </c>
      <c r="AS97" s="270">
        <f>W97/$H97*VLOOKUP(W$4,DM_TI_LE!$A$5:$B$30,2,FALSE)</f>
        <v>0</v>
      </c>
      <c r="AT97" s="270">
        <f>X97/$H97*VLOOKUP(X$4,DM_TI_LE!$A$5:$B$30,2,FALSE)</f>
        <v>0</v>
      </c>
      <c r="AU97" s="270">
        <f>Y97/$H97*VLOOKUP(Y$4,DM_TI_LE!$A$5:$B$30,2,FALSE)</f>
        <v>0</v>
      </c>
      <c r="AV97" s="270">
        <f>Z97/$H97*VLOOKUP(Z$4,DM_TI_LE!$A$5:$B$30,2,FALSE)</f>
        <v>0</v>
      </c>
      <c r="AW97" s="270">
        <f>AA97/$H97*VLOOKUP(AA$4,DM_TI_LE!$A$5:$B$30,2,FALSE)</f>
        <v>0</v>
      </c>
      <c r="AX97" s="270">
        <f>AB97/$H97*VLOOKUP(AB$4,DM_TI_LE!$A$5:$B$30,2,FALSE)</f>
        <v>0</v>
      </c>
      <c r="AY97" s="270">
        <f>AC97/$H97*VLOOKUP(AC$4,DM_TI_LE!$A$5:$B$30,2,FALSE)</f>
        <v>0</v>
      </c>
      <c r="AZ97" s="270">
        <f>AD97/$H97*VLOOKUP(AD$4,DM_TI_LE!$A$5:$B$30,2,FALSE)</f>
        <v>0</v>
      </c>
      <c r="BA97" s="284">
        <f>IF(CD97="HDHV",DM_TI_LE!$K$12*I97, SUM(AE97:AW97)*F97*E97*DM_HE_SO_LUONG_NS!$D$1*CE97)</f>
        <v>9630000</v>
      </c>
      <c r="BB97" s="104"/>
      <c r="BC97" s="110">
        <f>VLOOKUP(B97,GD_LCD_HS_LNS!$B$4:$E$1000,4,FALSE)</f>
        <v>4553000</v>
      </c>
      <c r="BD97" s="104"/>
      <c r="BE97" s="104">
        <f>I97/26*$BC97*VLOOKUP(BE$4,DM_TI_LE!$A$5:$C$29,3,FALSE)</f>
        <v>0</v>
      </c>
      <c r="BF97" s="104">
        <f>J97/26*$BC97*VLOOKUP(BF$4,DM_TI_LE!$A$5:$C$29,3,FALSE)</f>
        <v>0</v>
      </c>
      <c r="BG97" s="104">
        <f>K97/26*$BC97*VLOOKUP(BG$4,DM_TI_LE!$A$5:$C$29,3,FALSE)</f>
        <v>0</v>
      </c>
      <c r="BH97" s="104">
        <f>L97/26*$BC97*VLOOKUP(BH$4,DM_TI_LE!$A$5:$C$29,3,FALSE)</f>
        <v>0</v>
      </c>
      <c r="BI97" s="104">
        <f>M97/26*$BC97*VLOOKUP(BI$4,DM_TI_LE!$A$5:$C$29,3,FALSE)</f>
        <v>0</v>
      </c>
      <c r="BJ97" s="104">
        <f>N97/26*$BC97*VLOOKUP(BJ$4,DM_TI_LE!$A$5:$C$29,3,FALSE)</f>
        <v>0</v>
      </c>
      <c r="BK97" s="104">
        <f>O97/26*$BC97*VLOOKUP(BK$4,DM_TI_LE!$A$5:$C$29,3,FALSE)</f>
        <v>0</v>
      </c>
      <c r="BL97" s="104">
        <f>P97/26*$BC97*VLOOKUP(BL$4,DM_TI_LE!$A$5:$C$29,3,FALSE)</f>
        <v>0</v>
      </c>
      <c r="BM97" s="104">
        <f>Q97/26*$BC97*VLOOKUP(BM$4,DM_TI_LE!$A$5:$C$29,3,FALSE)</f>
        <v>0</v>
      </c>
      <c r="BN97" s="104">
        <f>R97/26*$BC97*VLOOKUP(BN$4,DM_TI_LE!$A$5:$C$29,3,FALSE)</f>
        <v>0</v>
      </c>
      <c r="BO97" s="104">
        <f>S97/26*$BC97*VLOOKUP(BO$4,DM_TI_LE!$A$5:$C$29,3,FALSE)</f>
        <v>0</v>
      </c>
      <c r="BP97" s="104">
        <f>T97/26*$BC97*VLOOKUP(BP$4,DM_TI_LE!$A$5:$C$29,3,FALSE)</f>
        <v>0</v>
      </c>
      <c r="BQ97" s="104">
        <f>U97/26*$BC97*VLOOKUP(BQ$4,DM_TI_LE!$A$5:$C$29,3,FALSE)</f>
        <v>0</v>
      </c>
      <c r="BR97" s="104">
        <f>V97/26*$BC97*VLOOKUP(BR$4,DM_TI_LE!$A$5:$C$29,3,FALSE)</f>
        <v>0</v>
      </c>
      <c r="BS97" s="104">
        <f>W97/26*$BC97*VLOOKUP(BS$4,DM_TI_LE!$A$5:$C$29,3,FALSE)</f>
        <v>0</v>
      </c>
      <c r="BT97" s="104">
        <f>X97/26*$BC97*VLOOKUP(BT$4,DM_TI_LE!$A$5:$C$29,3,FALSE)</f>
        <v>0</v>
      </c>
      <c r="BU97" s="104">
        <f>Y97/26*$BC97*VLOOKUP(BU$4,DM_TI_LE!$A$5:$C$29,3,FALSE)</f>
        <v>0</v>
      </c>
      <c r="BV97" s="104">
        <f>Z97/26*$BC97*VLOOKUP(BV$4,DM_TI_LE!$A$5:$C$29,3,FALSE)</f>
        <v>0</v>
      </c>
      <c r="BW97" s="104">
        <f>AA97/26*$BC97*VLOOKUP(BW$4,DM_TI_LE!$A$5:$C$29,3,FALSE)</f>
        <v>0</v>
      </c>
      <c r="BX97" s="104">
        <f>AB97/26*$BC97*VLOOKUP(BX$4,DM_TI_LE!$A$5:$C$29,3,FALSE)</f>
        <v>0</v>
      </c>
      <c r="BY97" s="104">
        <f>AC97/26*$BC97*VLOOKUP(BY$4,DM_TI_LE!$A$5:$C$29,3,FALSE)</f>
        <v>0</v>
      </c>
      <c r="BZ97" s="104">
        <f>AD97/26*$BC97*VLOOKUP(BZ$4,DM_TI_LE!$A$5:$C$29,3,FALSE)</f>
        <v>0</v>
      </c>
      <c r="CA97" s="273">
        <f t="shared" si="0"/>
        <v>0</v>
      </c>
      <c r="CB97" s="104"/>
      <c r="CC97" s="274">
        <f t="shared" si="1"/>
        <v>9630000</v>
      </c>
      <c r="CD97" s="138" t="str">
        <f>VLOOKUP(B97,GD_CHUNG!$B$5:$G$480,6,FALSE)</f>
        <v>HDKX</v>
      </c>
      <c r="CE97" s="275">
        <f>VLOOKUP(CD97,DM_TI_LE!$I$12:$J$16,2,FALSE)</f>
        <v>1</v>
      </c>
    </row>
    <row r="98" spans="1:83" ht="12.75" x14ac:dyDescent="0.2">
      <c r="A98" s="49">
        <v>94</v>
      </c>
      <c r="B98" s="50">
        <f>GD_CHUNG!B98</f>
        <v>10634</v>
      </c>
      <c r="C98" s="50" t="str">
        <f>GD_CHUNG!C98</f>
        <v>Phạm Thị Thanh Hoa</v>
      </c>
      <c r="D98" s="50" t="str">
        <f>GD_CHUNG!D98</f>
        <v>NV PVHK</v>
      </c>
      <c r="E98" s="268">
        <f>VLOOKUP(B98,GD_CHAM_CONG!$C$6:$BJ$997,60,FALSE)</f>
        <v>1.05</v>
      </c>
      <c r="F98" s="268">
        <f>VLOOKUP(B98,GD_LCD_HS_LNS!$B$4:$F$1000,5,FALSE)</f>
        <v>2.0099999999999998</v>
      </c>
      <c r="G98" s="269"/>
      <c r="H98" s="269">
        <f>VLOOKUP(B98,GD_CHAM_CONG!$C$6:$BD$997,37,FALSE)</f>
        <v>27</v>
      </c>
      <c r="I98" s="104">
        <f>VLOOKUP($B98,GD_CHAM_CONG!$C$6:$BF$997,38,FALSE)</f>
        <v>27</v>
      </c>
      <c r="J98" s="104">
        <f>VLOOKUP($B98,GD_CHAM_CONG!$C$6:$BF$997,39,FALSE)</f>
        <v>0</v>
      </c>
      <c r="K98" s="104">
        <f>VLOOKUP($B98,GD_CHAM_CONG!$C$6:$BF$997,40,FALSE)</f>
        <v>0</v>
      </c>
      <c r="L98" s="104">
        <f>VLOOKUP($B98,GD_CHAM_CONG!$C$6:$BF$997,41,FALSE)</f>
        <v>0</v>
      </c>
      <c r="M98" s="104">
        <f>VLOOKUP($B98,GD_CHAM_CONG!$C$6:$BF$997,42,FALSE)</f>
        <v>0</v>
      </c>
      <c r="N98" s="104">
        <f>VLOOKUP($B98,GD_CHAM_CONG!$C$6:$BF$997,43,FALSE)</f>
        <v>0</v>
      </c>
      <c r="O98" s="104">
        <f>VLOOKUP($B98,GD_CHAM_CONG!$C$6:$BF$997,44,FALSE)</f>
        <v>0</v>
      </c>
      <c r="P98" s="104">
        <f>VLOOKUP($B98,GD_CHAM_CONG!$C$6:$BF$997,45,FALSE)</f>
        <v>0</v>
      </c>
      <c r="Q98" s="104">
        <f>VLOOKUP($B98,GD_CHAM_CONG!$C$6:$BF$997,46,FALSE)</f>
        <v>0</v>
      </c>
      <c r="R98" s="104">
        <f>VLOOKUP($B98,GD_CHAM_CONG!$C$6:$BF$997,47,FALSE)</f>
        <v>0</v>
      </c>
      <c r="S98" s="104">
        <f>VLOOKUP($B98,GD_CHAM_CONG!$C$6:$BF$997,48,FALSE)</f>
        <v>0</v>
      </c>
      <c r="T98" s="104">
        <f>VLOOKUP($B98,GD_CHAM_CONG!$C$6:$BF$997,49,FALSE)</f>
        <v>0</v>
      </c>
      <c r="U98" s="104">
        <f>VLOOKUP($B98,GD_CHAM_CONG!$C$6:$BF$997,50,FALSE)</f>
        <v>0</v>
      </c>
      <c r="V98" s="104">
        <f>VLOOKUP($B98,GD_CHAM_CONG!$C$6:$BF$997,51,FALSE)</f>
        <v>0</v>
      </c>
      <c r="W98" s="104">
        <f>VLOOKUP($B98,GD_CHAM_CONG!$C$6:$BF$997,52,FALSE)</f>
        <v>0</v>
      </c>
      <c r="X98" s="104">
        <f>VLOOKUP($B98,GD_CHAM_CONG!$C$6:$BF$997,53,FALSE)</f>
        <v>0</v>
      </c>
      <c r="Y98" s="104">
        <f>VLOOKUP($B98,GD_CHAM_CONG!$C$6:$BF$997,54,FALSE)</f>
        <v>0</v>
      </c>
      <c r="Z98" s="104">
        <f>VLOOKUP($B98,GD_CHAM_CONG!$C$6:$BF$997,55,FALSE)</f>
        <v>0</v>
      </c>
      <c r="AA98" s="104">
        <f>VLOOKUP($B98,GD_CHAM_CONG!$C$6:$BF$997,56,FALSE)</f>
        <v>0</v>
      </c>
      <c r="AB98" s="104">
        <f>VLOOKUP($B98,GD_CHAM_CONG!$C$6:$BI$997,57,FALSE)</f>
        <v>0</v>
      </c>
      <c r="AC98" s="104">
        <f>VLOOKUP($B98,GD_CHAM_CONG!$C$6:$BI$997,58,FALSE)</f>
        <v>0</v>
      </c>
      <c r="AD98" s="104">
        <f>VLOOKUP($B98,GD_CHAM_CONG!$C$6:$BI$997,59,FALSE)</f>
        <v>0</v>
      </c>
      <c r="AE98" s="270">
        <f>I98/$H98*VLOOKUP(I$4,DM_TI_LE!$A$5:$B$30,2,FALSE)</f>
        <v>1</v>
      </c>
      <c r="AF98" s="270">
        <f>J98/$H98*VLOOKUP(J$4,DM_TI_LE!$A$5:$B$30,2,FALSE)</f>
        <v>0</v>
      </c>
      <c r="AG98" s="270">
        <f>K98/$H98*VLOOKUP(K$4,DM_TI_LE!$A$5:$B$30,2,FALSE)</f>
        <v>0</v>
      </c>
      <c r="AH98" s="270">
        <f>L98/$H98*VLOOKUP(L$4,DM_TI_LE!$A$5:$B$30,2,FALSE)</f>
        <v>0</v>
      </c>
      <c r="AI98" s="270">
        <f>M98/$H98*VLOOKUP(M$4,DM_TI_LE!$A$5:$B$30,2,FALSE)</f>
        <v>0</v>
      </c>
      <c r="AJ98" s="270">
        <f>N98/$H98*VLOOKUP(N$4,DM_TI_LE!$A$5:$B$30,2,FALSE)</f>
        <v>0</v>
      </c>
      <c r="AK98" s="270">
        <f>O98/$H98*VLOOKUP(O$4,DM_TI_LE!$A$5:$B$30,2,FALSE)</f>
        <v>0</v>
      </c>
      <c r="AL98" s="270">
        <f>P98/$H98*VLOOKUP(P$4,DM_TI_LE!$A$5:$B$30,2,FALSE)</f>
        <v>0</v>
      </c>
      <c r="AM98" s="270">
        <f>Q98/$H98*VLOOKUP(Q$4,DM_TI_LE!$A$5:$B$30,2,FALSE)</f>
        <v>0</v>
      </c>
      <c r="AN98" s="270">
        <f>R98/$H98*VLOOKUP(R$4,DM_TI_LE!$A$5:$B$30,2,FALSE)</f>
        <v>0</v>
      </c>
      <c r="AO98" s="270">
        <f>S98/$H98*VLOOKUP(S$4,DM_TI_LE!$A$5:$B$30,2,FALSE)</f>
        <v>0</v>
      </c>
      <c r="AP98" s="270">
        <f>T98/$H98*VLOOKUP(T$4,DM_TI_LE!$A$5:$B$30,2,FALSE)</f>
        <v>0</v>
      </c>
      <c r="AQ98" s="270">
        <f>U98/$H98*VLOOKUP(U$4,DM_TI_LE!$A$5:$B$30,2,FALSE)</f>
        <v>0</v>
      </c>
      <c r="AR98" s="270">
        <f>V98/$H98*VLOOKUP(V$4,DM_TI_LE!$A$5:$B$30,2,FALSE)</f>
        <v>0</v>
      </c>
      <c r="AS98" s="270">
        <f>W98/$H98*VLOOKUP(W$4,DM_TI_LE!$A$5:$B$30,2,FALSE)</f>
        <v>0</v>
      </c>
      <c r="AT98" s="270">
        <f>X98/$H98*VLOOKUP(X$4,DM_TI_LE!$A$5:$B$30,2,FALSE)</f>
        <v>0</v>
      </c>
      <c r="AU98" s="270">
        <f>Y98/$H98*VLOOKUP(Y$4,DM_TI_LE!$A$5:$B$30,2,FALSE)</f>
        <v>0</v>
      </c>
      <c r="AV98" s="270">
        <f>Z98/$H98*VLOOKUP(Z$4,DM_TI_LE!$A$5:$B$30,2,FALSE)</f>
        <v>0</v>
      </c>
      <c r="AW98" s="270">
        <f>AA98/$H98*VLOOKUP(AA$4,DM_TI_LE!$A$5:$B$30,2,FALSE)</f>
        <v>0</v>
      </c>
      <c r="AX98" s="270">
        <f>AB98/$H98*VLOOKUP(AB$4,DM_TI_LE!$A$5:$B$30,2,FALSE)</f>
        <v>0</v>
      </c>
      <c r="AY98" s="270">
        <f>AC98/$H98*VLOOKUP(AC$4,DM_TI_LE!$A$5:$B$30,2,FALSE)</f>
        <v>0</v>
      </c>
      <c r="AZ98" s="270">
        <f>AD98/$H98*VLOOKUP(AD$4,DM_TI_LE!$A$5:$B$30,2,FALSE)</f>
        <v>0</v>
      </c>
      <c r="BA98" s="284">
        <f>IF(CD98="HDHV",DM_TI_LE!$K$12*I98, SUM(AE98:AW98)*F98*E98*DM_HE_SO_LUONG_NS!$D$1*CE98)</f>
        <v>9497250</v>
      </c>
      <c r="BB98" s="104"/>
      <c r="BC98" s="110">
        <f>VLOOKUP(B98,GD_LCD_HS_LNS!$B$4:$E$1000,4,FALSE)</f>
        <v>3875000</v>
      </c>
      <c r="BD98" s="104"/>
      <c r="BE98" s="104">
        <f>I98/26*$BC98*VLOOKUP(BE$4,DM_TI_LE!$A$5:$C$29,3,FALSE)</f>
        <v>0</v>
      </c>
      <c r="BF98" s="104">
        <f>J98/26*$BC98*VLOOKUP(BF$4,DM_TI_LE!$A$5:$C$29,3,FALSE)</f>
        <v>0</v>
      </c>
      <c r="BG98" s="104">
        <f>K98/26*$BC98*VLOOKUP(BG$4,DM_TI_LE!$A$5:$C$29,3,FALSE)</f>
        <v>0</v>
      </c>
      <c r="BH98" s="104">
        <f>L98/26*$BC98*VLOOKUP(BH$4,DM_TI_LE!$A$5:$C$29,3,FALSE)</f>
        <v>0</v>
      </c>
      <c r="BI98" s="104">
        <f>M98/26*$BC98*VLOOKUP(BI$4,DM_TI_LE!$A$5:$C$29,3,FALSE)</f>
        <v>0</v>
      </c>
      <c r="BJ98" s="104">
        <f>N98/26*$BC98*VLOOKUP(BJ$4,DM_TI_LE!$A$5:$C$29,3,FALSE)</f>
        <v>0</v>
      </c>
      <c r="BK98" s="104">
        <f>O98/26*$BC98*VLOOKUP(BK$4,DM_TI_LE!$A$5:$C$29,3,FALSE)</f>
        <v>0</v>
      </c>
      <c r="BL98" s="104">
        <f>P98/26*$BC98*VLOOKUP(BL$4,DM_TI_LE!$A$5:$C$29,3,FALSE)</f>
        <v>0</v>
      </c>
      <c r="BM98" s="104">
        <f>Q98/26*$BC98*VLOOKUP(BM$4,DM_TI_LE!$A$5:$C$29,3,FALSE)</f>
        <v>0</v>
      </c>
      <c r="BN98" s="104">
        <f>R98/26*$BC98*VLOOKUP(BN$4,DM_TI_LE!$A$5:$C$29,3,FALSE)</f>
        <v>0</v>
      </c>
      <c r="BO98" s="104">
        <f>S98/26*$BC98*VLOOKUP(BO$4,DM_TI_LE!$A$5:$C$29,3,FALSE)</f>
        <v>0</v>
      </c>
      <c r="BP98" s="104">
        <f>T98/26*$BC98*VLOOKUP(BP$4,DM_TI_LE!$A$5:$C$29,3,FALSE)</f>
        <v>0</v>
      </c>
      <c r="BQ98" s="104">
        <f>U98/26*$BC98*VLOOKUP(BQ$4,DM_TI_LE!$A$5:$C$29,3,FALSE)</f>
        <v>0</v>
      </c>
      <c r="BR98" s="104">
        <f>V98/26*$BC98*VLOOKUP(BR$4,DM_TI_LE!$A$5:$C$29,3,FALSE)</f>
        <v>0</v>
      </c>
      <c r="BS98" s="104">
        <f>W98/26*$BC98*VLOOKUP(BS$4,DM_TI_LE!$A$5:$C$29,3,FALSE)</f>
        <v>0</v>
      </c>
      <c r="BT98" s="104">
        <f>X98/26*$BC98*VLOOKUP(BT$4,DM_TI_LE!$A$5:$C$29,3,FALSE)</f>
        <v>0</v>
      </c>
      <c r="BU98" s="104">
        <f>Y98/26*$BC98*VLOOKUP(BU$4,DM_TI_LE!$A$5:$C$29,3,FALSE)</f>
        <v>0</v>
      </c>
      <c r="BV98" s="104">
        <f>Z98/26*$BC98*VLOOKUP(BV$4,DM_TI_LE!$A$5:$C$29,3,FALSE)</f>
        <v>0</v>
      </c>
      <c r="BW98" s="104">
        <f>AA98/26*$BC98*VLOOKUP(BW$4,DM_TI_LE!$A$5:$C$29,3,FALSE)</f>
        <v>0</v>
      </c>
      <c r="BX98" s="104">
        <f>AB98/26*$BC98*VLOOKUP(BX$4,DM_TI_LE!$A$5:$C$29,3,FALSE)</f>
        <v>0</v>
      </c>
      <c r="BY98" s="104">
        <f>AC98/26*$BC98*VLOOKUP(BY$4,DM_TI_LE!$A$5:$C$29,3,FALSE)</f>
        <v>0</v>
      </c>
      <c r="BZ98" s="104">
        <f>AD98/26*$BC98*VLOOKUP(BZ$4,DM_TI_LE!$A$5:$C$29,3,FALSE)</f>
        <v>0</v>
      </c>
      <c r="CA98" s="273">
        <f t="shared" si="0"/>
        <v>0</v>
      </c>
      <c r="CB98" s="104"/>
      <c r="CC98" s="274">
        <f t="shared" si="1"/>
        <v>9497250</v>
      </c>
      <c r="CD98" s="138" t="str">
        <f>VLOOKUP(B98,GD_CHUNG!$B$5:$G$480,6,FALSE)</f>
        <v>HDKX</v>
      </c>
      <c r="CE98" s="275">
        <f>VLOOKUP(CD98,DM_TI_LE!$I$12:$J$16,2,FALSE)</f>
        <v>1</v>
      </c>
    </row>
    <row r="99" spans="1:83" ht="12.75" x14ac:dyDescent="0.2">
      <c r="A99" s="49">
        <v>95</v>
      </c>
      <c r="B99" s="50">
        <f>GD_CHUNG!B99</f>
        <v>10635</v>
      </c>
      <c r="C99" s="50" t="str">
        <f>GD_CHUNG!C99</f>
        <v>Đào Thị Mận</v>
      </c>
      <c r="D99" s="50" t="str">
        <f>GD_CHUNG!D99</f>
        <v>NV PVHK</v>
      </c>
      <c r="E99" s="268">
        <f>VLOOKUP(B99,GD_CHAM_CONG!$C$6:$BJ$997,60,FALSE)</f>
        <v>1</v>
      </c>
      <c r="F99" s="268">
        <f>VLOOKUP(B99,GD_LCD_HS_LNS!$B$4:$F$1000,5,FALSE)</f>
        <v>1.8</v>
      </c>
      <c r="G99" s="269"/>
      <c r="H99" s="269">
        <f>VLOOKUP(B99,GD_CHAM_CONG!$C$6:$BD$997,37,FALSE)</f>
        <v>27</v>
      </c>
      <c r="I99" s="104">
        <f>VLOOKUP($B99,GD_CHAM_CONG!$C$6:$BF$997,38,FALSE)</f>
        <v>27</v>
      </c>
      <c r="J99" s="104">
        <f>VLOOKUP($B99,GD_CHAM_CONG!$C$6:$BF$997,39,FALSE)</f>
        <v>0</v>
      </c>
      <c r="K99" s="104">
        <f>VLOOKUP($B99,GD_CHAM_CONG!$C$6:$BF$997,40,FALSE)</f>
        <v>0</v>
      </c>
      <c r="L99" s="104">
        <f>VLOOKUP($B99,GD_CHAM_CONG!$C$6:$BF$997,41,FALSE)</f>
        <v>0</v>
      </c>
      <c r="M99" s="104">
        <f>VLOOKUP($B99,GD_CHAM_CONG!$C$6:$BF$997,42,FALSE)</f>
        <v>0</v>
      </c>
      <c r="N99" s="104">
        <f>VLOOKUP($B99,GD_CHAM_CONG!$C$6:$BF$997,43,FALSE)</f>
        <v>0</v>
      </c>
      <c r="O99" s="104">
        <f>VLOOKUP($B99,GD_CHAM_CONG!$C$6:$BF$997,44,FALSE)</f>
        <v>0</v>
      </c>
      <c r="P99" s="104">
        <f>VLOOKUP($B99,GD_CHAM_CONG!$C$6:$BF$997,45,FALSE)</f>
        <v>0</v>
      </c>
      <c r="Q99" s="104">
        <f>VLOOKUP($B99,GD_CHAM_CONG!$C$6:$BF$997,46,FALSE)</f>
        <v>0</v>
      </c>
      <c r="R99" s="104">
        <f>VLOOKUP($B99,GD_CHAM_CONG!$C$6:$BF$997,47,FALSE)</f>
        <v>0</v>
      </c>
      <c r="S99" s="104">
        <f>VLOOKUP($B99,GD_CHAM_CONG!$C$6:$BF$997,48,FALSE)</f>
        <v>0</v>
      </c>
      <c r="T99" s="104">
        <f>VLOOKUP($B99,GD_CHAM_CONG!$C$6:$BF$997,49,FALSE)</f>
        <v>0</v>
      </c>
      <c r="U99" s="104">
        <f>VLOOKUP($B99,GD_CHAM_CONG!$C$6:$BF$997,50,FALSE)</f>
        <v>0</v>
      </c>
      <c r="V99" s="104">
        <f>VLOOKUP($B99,GD_CHAM_CONG!$C$6:$BF$997,51,FALSE)</f>
        <v>0</v>
      </c>
      <c r="W99" s="104">
        <f>VLOOKUP($B99,GD_CHAM_CONG!$C$6:$BF$997,52,FALSE)</f>
        <v>0</v>
      </c>
      <c r="X99" s="104">
        <f>VLOOKUP($B99,GD_CHAM_CONG!$C$6:$BF$997,53,FALSE)</f>
        <v>0</v>
      </c>
      <c r="Y99" s="104">
        <f>VLOOKUP($B99,GD_CHAM_CONG!$C$6:$BF$997,54,FALSE)</f>
        <v>0</v>
      </c>
      <c r="Z99" s="104">
        <f>VLOOKUP($B99,GD_CHAM_CONG!$C$6:$BF$997,55,FALSE)</f>
        <v>0</v>
      </c>
      <c r="AA99" s="104">
        <f>VLOOKUP($B99,GD_CHAM_CONG!$C$6:$BF$997,56,FALSE)</f>
        <v>0</v>
      </c>
      <c r="AB99" s="104">
        <f>VLOOKUP($B99,GD_CHAM_CONG!$C$6:$BI$997,57,FALSE)</f>
        <v>0</v>
      </c>
      <c r="AC99" s="104">
        <f>VLOOKUP($B99,GD_CHAM_CONG!$C$6:$BI$997,58,FALSE)</f>
        <v>0</v>
      </c>
      <c r="AD99" s="104">
        <f>VLOOKUP($B99,GD_CHAM_CONG!$C$6:$BI$997,59,FALSE)</f>
        <v>0</v>
      </c>
      <c r="AE99" s="270">
        <f>I99/$H99*VLOOKUP(I$4,DM_TI_LE!$A$5:$B$30,2,FALSE)</f>
        <v>1</v>
      </c>
      <c r="AF99" s="270">
        <f>J99/$H99*VLOOKUP(J$4,DM_TI_LE!$A$5:$B$30,2,FALSE)</f>
        <v>0</v>
      </c>
      <c r="AG99" s="270">
        <f>K99/$H99*VLOOKUP(K$4,DM_TI_LE!$A$5:$B$30,2,FALSE)</f>
        <v>0</v>
      </c>
      <c r="AH99" s="270">
        <f>L99/$H99*VLOOKUP(L$4,DM_TI_LE!$A$5:$B$30,2,FALSE)</f>
        <v>0</v>
      </c>
      <c r="AI99" s="270">
        <f>M99/$H99*VLOOKUP(M$4,DM_TI_LE!$A$5:$B$30,2,FALSE)</f>
        <v>0</v>
      </c>
      <c r="AJ99" s="270">
        <f>N99/$H99*VLOOKUP(N$4,DM_TI_LE!$A$5:$B$30,2,FALSE)</f>
        <v>0</v>
      </c>
      <c r="AK99" s="270">
        <f>O99/$H99*VLOOKUP(O$4,DM_TI_LE!$A$5:$B$30,2,FALSE)</f>
        <v>0</v>
      </c>
      <c r="AL99" s="270">
        <f>P99/$H99*VLOOKUP(P$4,DM_TI_LE!$A$5:$B$30,2,FALSE)</f>
        <v>0</v>
      </c>
      <c r="AM99" s="270">
        <f>Q99/$H99*VLOOKUP(Q$4,DM_TI_LE!$A$5:$B$30,2,FALSE)</f>
        <v>0</v>
      </c>
      <c r="AN99" s="270">
        <f>R99/$H99*VLOOKUP(R$4,DM_TI_LE!$A$5:$B$30,2,FALSE)</f>
        <v>0</v>
      </c>
      <c r="AO99" s="270">
        <f>S99/$H99*VLOOKUP(S$4,DM_TI_LE!$A$5:$B$30,2,FALSE)</f>
        <v>0</v>
      </c>
      <c r="AP99" s="270">
        <f>T99/$H99*VLOOKUP(T$4,DM_TI_LE!$A$5:$B$30,2,FALSE)</f>
        <v>0</v>
      </c>
      <c r="AQ99" s="270">
        <f>U99/$H99*VLOOKUP(U$4,DM_TI_LE!$A$5:$B$30,2,FALSE)</f>
        <v>0</v>
      </c>
      <c r="AR99" s="270">
        <f>V99/$H99*VLOOKUP(V$4,DM_TI_LE!$A$5:$B$30,2,FALSE)</f>
        <v>0</v>
      </c>
      <c r="AS99" s="270">
        <f>W99/$H99*VLOOKUP(W$4,DM_TI_LE!$A$5:$B$30,2,FALSE)</f>
        <v>0</v>
      </c>
      <c r="AT99" s="270">
        <f>X99/$H99*VLOOKUP(X$4,DM_TI_LE!$A$5:$B$30,2,FALSE)</f>
        <v>0</v>
      </c>
      <c r="AU99" s="270">
        <f>Y99/$H99*VLOOKUP(Y$4,DM_TI_LE!$A$5:$B$30,2,FALSE)</f>
        <v>0</v>
      </c>
      <c r="AV99" s="270">
        <f>Z99/$H99*VLOOKUP(Z$4,DM_TI_LE!$A$5:$B$30,2,FALSE)</f>
        <v>0</v>
      </c>
      <c r="AW99" s="270">
        <f>AA99/$H99*VLOOKUP(AA$4,DM_TI_LE!$A$5:$B$30,2,FALSE)</f>
        <v>0</v>
      </c>
      <c r="AX99" s="270">
        <f>AB99/$H99*VLOOKUP(AB$4,DM_TI_LE!$A$5:$B$30,2,FALSE)</f>
        <v>0</v>
      </c>
      <c r="AY99" s="270">
        <f>AC99/$H99*VLOOKUP(AC$4,DM_TI_LE!$A$5:$B$30,2,FALSE)</f>
        <v>0</v>
      </c>
      <c r="AZ99" s="270">
        <f>AD99/$H99*VLOOKUP(AD$4,DM_TI_LE!$A$5:$B$30,2,FALSE)</f>
        <v>0</v>
      </c>
      <c r="BA99" s="284">
        <f>IF(CD99="HDHV",DM_TI_LE!$K$12*I99, SUM(AE99:AW99)*F99*E99*DM_HE_SO_LUONG_NS!$D$1*CE99)</f>
        <v>8100000</v>
      </c>
      <c r="BB99" s="104"/>
      <c r="BC99" s="110">
        <f>VLOOKUP(B99,GD_LCD_HS_LNS!$B$4:$E$1000,4,FALSE)</f>
        <v>4553000</v>
      </c>
      <c r="BD99" s="104"/>
      <c r="BE99" s="104">
        <f>I99/26*$BC99*VLOOKUP(BE$4,DM_TI_LE!$A$5:$C$29,3,FALSE)</f>
        <v>0</v>
      </c>
      <c r="BF99" s="104">
        <f>J99/26*$BC99*VLOOKUP(BF$4,DM_TI_LE!$A$5:$C$29,3,FALSE)</f>
        <v>0</v>
      </c>
      <c r="BG99" s="104">
        <f>K99/26*$BC99*VLOOKUP(BG$4,DM_TI_LE!$A$5:$C$29,3,FALSE)</f>
        <v>0</v>
      </c>
      <c r="BH99" s="104">
        <f>L99/26*$BC99*VLOOKUP(BH$4,DM_TI_LE!$A$5:$C$29,3,FALSE)</f>
        <v>0</v>
      </c>
      <c r="BI99" s="104">
        <f>M99/26*$BC99*VLOOKUP(BI$4,DM_TI_LE!$A$5:$C$29,3,FALSE)</f>
        <v>0</v>
      </c>
      <c r="BJ99" s="104">
        <f>N99/26*$BC99*VLOOKUP(BJ$4,DM_TI_LE!$A$5:$C$29,3,FALSE)</f>
        <v>0</v>
      </c>
      <c r="BK99" s="104">
        <f>O99/26*$BC99*VLOOKUP(BK$4,DM_TI_LE!$A$5:$C$29,3,FALSE)</f>
        <v>0</v>
      </c>
      <c r="BL99" s="104">
        <f>P99/26*$BC99*VLOOKUP(BL$4,DM_TI_LE!$A$5:$C$29,3,FALSE)</f>
        <v>0</v>
      </c>
      <c r="BM99" s="104">
        <f>Q99/26*$BC99*VLOOKUP(BM$4,DM_TI_LE!$A$5:$C$29,3,FALSE)</f>
        <v>0</v>
      </c>
      <c r="BN99" s="104">
        <f>R99/26*$BC99*VLOOKUP(BN$4,DM_TI_LE!$A$5:$C$29,3,FALSE)</f>
        <v>0</v>
      </c>
      <c r="BO99" s="104">
        <f>S99/26*$BC99*VLOOKUP(BO$4,DM_TI_LE!$A$5:$C$29,3,FALSE)</f>
        <v>0</v>
      </c>
      <c r="BP99" s="104">
        <f>T99/26*$BC99*VLOOKUP(BP$4,DM_TI_LE!$A$5:$C$29,3,FALSE)</f>
        <v>0</v>
      </c>
      <c r="BQ99" s="104">
        <f>U99/26*$BC99*VLOOKUP(BQ$4,DM_TI_LE!$A$5:$C$29,3,FALSE)</f>
        <v>0</v>
      </c>
      <c r="BR99" s="104">
        <f>V99/26*$BC99*VLOOKUP(BR$4,DM_TI_LE!$A$5:$C$29,3,FALSE)</f>
        <v>0</v>
      </c>
      <c r="BS99" s="104">
        <f>W99/26*$BC99*VLOOKUP(BS$4,DM_TI_LE!$A$5:$C$29,3,FALSE)</f>
        <v>0</v>
      </c>
      <c r="BT99" s="104">
        <f>X99/26*$BC99*VLOOKUP(BT$4,DM_TI_LE!$A$5:$C$29,3,FALSE)</f>
        <v>0</v>
      </c>
      <c r="BU99" s="104">
        <f>Y99/26*$BC99*VLOOKUP(BU$4,DM_TI_LE!$A$5:$C$29,3,FALSE)</f>
        <v>0</v>
      </c>
      <c r="BV99" s="104">
        <f>Z99/26*$BC99*VLOOKUP(BV$4,DM_TI_LE!$A$5:$C$29,3,FALSE)</f>
        <v>0</v>
      </c>
      <c r="BW99" s="104">
        <f>AA99/26*$BC99*VLOOKUP(BW$4,DM_TI_LE!$A$5:$C$29,3,FALSE)</f>
        <v>0</v>
      </c>
      <c r="BX99" s="104">
        <f>AB99/26*$BC99*VLOOKUP(BX$4,DM_TI_LE!$A$5:$C$29,3,FALSE)</f>
        <v>0</v>
      </c>
      <c r="BY99" s="104">
        <f>AC99/26*$BC99*VLOOKUP(BY$4,DM_TI_LE!$A$5:$C$29,3,FALSE)</f>
        <v>0</v>
      </c>
      <c r="BZ99" s="104">
        <f>AD99/26*$BC99*VLOOKUP(BZ$4,DM_TI_LE!$A$5:$C$29,3,FALSE)</f>
        <v>0</v>
      </c>
      <c r="CA99" s="273">
        <f t="shared" si="0"/>
        <v>0</v>
      </c>
      <c r="CB99" s="104"/>
      <c r="CC99" s="274">
        <f t="shared" si="1"/>
        <v>8100000</v>
      </c>
      <c r="CD99" s="138" t="str">
        <f>VLOOKUP(B99,GD_CHUNG!$B$5:$G$480,6,FALSE)</f>
        <v>HDKX</v>
      </c>
      <c r="CE99" s="275">
        <f>VLOOKUP(CD99,DM_TI_LE!$I$12:$J$16,2,FALSE)</f>
        <v>1</v>
      </c>
    </row>
    <row r="100" spans="1:83" ht="12.75" x14ac:dyDescent="0.2">
      <c r="A100" s="49">
        <v>96</v>
      </c>
      <c r="B100" s="50">
        <f>GD_CHUNG!B100</f>
        <v>11105</v>
      </c>
      <c r="C100" s="50" t="str">
        <f>GD_CHUNG!C100</f>
        <v>Ngô Minh Thanh</v>
      </c>
      <c r="D100" s="50" t="str">
        <f>GD_CHUNG!D100</f>
        <v>NV PVHK</v>
      </c>
      <c r="E100" s="268">
        <f>VLOOKUP(B100,GD_CHAM_CONG!$C$6:$BJ$997,60,FALSE)</f>
        <v>1</v>
      </c>
      <c r="F100" s="268">
        <f>VLOOKUP(B100,GD_LCD_HS_LNS!$B$4:$F$1000,5,FALSE)</f>
        <v>1.6</v>
      </c>
      <c r="G100" s="269"/>
      <c r="H100" s="269">
        <f>VLOOKUP(B100,GD_CHAM_CONG!$C$6:$BD$997,37,FALSE)</f>
        <v>27</v>
      </c>
      <c r="I100" s="104">
        <f>VLOOKUP($B100,GD_CHAM_CONG!$C$6:$BF$997,38,FALSE)</f>
        <v>27</v>
      </c>
      <c r="J100" s="104">
        <f>VLOOKUP($B100,GD_CHAM_CONG!$C$6:$BF$997,39,FALSE)</f>
        <v>0</v>
      </c>
      <c r="K100" s="104">
        <f>VLOOKUP($B100,GD_CHAM_CONG!$C$6:$BF$997,40,FALSE)</f>
        <v>0</v>
      </c>
      <c r="L100" s="104">
        <f>VLOOKUP($B100,GD_CHAM_CONG!$C$6:$BF$997,41,FALSE)</f>
        <v>0</v>
      </c>
      <c r="M100" s="104">
        <f>VLOOKUP($B100,GD_CHAM_CONG!$C$6:$BF$997,42,FALSE)</f>
        <v>0</v>
      </c>
      <c r="N100" s="104">
        <f>VLOOKUP($B100,GD_CHAM_CONG!$C$6:$BF$997,43,FALSE)</f>
        <v>0</v>
      </c>
      <c r="O100" s="104">
        <f>VLOOKUP($B100,GD_CHAM_CONG!$C$6:$BF$997,44,FALSE)</f>
        <v>0</v>
      </c>
      <c r="P100" s="104">
        <f>VLOOKUP($B100,GD_CHAM_CONG!$C$6:$BF$997,45,FALSE)</f>
        <v>0</v>
      </c>
      <c r="Q100" s="104">
        <f>VLOOKUP($B100,GD_CHAM_CONG!$C$6:$BF$997,46,FALSE)</f>
        <v>0</v>
      </c>
      <c r="R100" s="104">
        <f>VLOOKUP($B100,GD_CHAM_CONG!$C$6:$BF$997,47,FALSE)</f>
        <v>0</v>
      </c>
      <c r="S100" s="104">
        <f>VLOOKUP($B100,GD_CHAM_CONG!$C$6:$BF$997,48,FALSE)</f>
        <v>0</v>
      </c>
      <c r="T100" s="104">
        <f>VLOOKUP($B100,GD_CHAM_CONG!$C$6:$BF$997,49,FALSE)</f>
        <v>0</v>
      </c>
      <c r="U100" s="104">
        <f>VLOOKUP($B100,GD_CHAM_CONG!$C$6:$BF$997,50,FALSE)</f>
        <v>0</v>
      </c>
      <c r="V100" s="104">
        <f>VLOOKUP($B100,GD_CHAM_CONG!$C$6:$BF$997,51,FALSE)</f>
        <v>0</v>
      </c>
      <c r="W100" s="104">
        <f>VLOOKUP($B100,GD_CHAM_CONG!$C$6:$BF$997,52,FALSE)</f>
        <v>0</v>
      </c>
      <c r="X100" s="104">
        <f>VLOOKUP($B100,GD_CHAM_CONG!$C$6:$BF$997,53,FALSE)</f>
        <v>0</v>
      </c>
      <c r="Y100" s="104">
        <f>VLOOKUP($B100,GD_CHAM_CONG!$C$6:$BF$997,54,FALSE)</f>
        <v>0</v>
      </c>
      <c r="Z100" s="104">
        <f>VLOOKUP($B100,GD_CHAM_CONG!$C$6:$BF$997,55,FALSE)</f>
        <v>0</v>
      </c>
      <c r="AA100" s="104">
        <f>VLOOKUP($B100,GD_CHAM_CONG!$C$6:$BF$997,56,FALSE)</f>
        <v>0</v>
      </c>
      <c r="AB100" s="104">
        <f>VLOOKUP($B100,GD_CHAM_CONG!$C$6:$BI$997,57,FALSE)</f>
        <v>0</v>
      </c>
      <c r="AC100" s="104">
        <f>VLOOKUP($B100,GD_CHAM_CONG!$C$6:$BI$997,58,FALSE)</f>
        <v>0</v>
      </c>
      <c r="AD100" s="104">
        <f>VLOOKUP($B100,GD_CHAM_CONG!$C$6:$BI$997,59,FALSE)</f>
        <v>0</v>
      </c>
      <c r="AE100" s="270">
        <f>I100/$H100*VLOOKUP(I$4,DM_TI_LE!$A$5:$B$30,2,FALSE)</f>
        <v>1</v>
      </c>
      <c r="AF100" s="270">
        <f>J100/$H100*VLOOKUP(J$4,DM_TI_LE!$A$5:$B$30,2,FALSE)</f>
        <v>0</v>
      </c>
      <c r="AG100" s="270">
        <f>K100/$H100*VLOOKUP(K$4,DM_TI_LE!$A$5:$B$30,2,FALSE)</f>
        <v>0</v>
      </c>
      <c r="AH100" s="270">
        <f>L100/$H100*VLOOKUP(L$4,DM_TI_LE!$A$5:$B$30,2,FALSE)</f>
        <v>0</v>
      </c>
      <c r="AI100" s="270">
        <f>M100/$H100*VLOOKUP(M$4,DM_TI_LE!$A$5:$B$30,2,FALSE)</f>
        <v>0</v>
      </c>
      <c r="AJ100" s="270">
        <f>N100/$H100*VLOOKUP(N$4,DM_TI_LE!$A$5:$B$30,2,FALSE)</f>
        <v>0</v>
      </c>
      <c r="AK100" s="270">
        <f>O100/$H100*VLOOKUP(O$4,DM_TI_LE!$A$5:$B$30,2,FALSE)</f>
        <v>0</v>
      </c>
      <c r="AL100" s="270">
        <f>P100/$H100*VLOOKUP(P$4,DM_TI_LE!$A$5:$B$30,2,FALSE)</f>
        <v>0</v>
      </c>
      <c r="AM100" s="270">
        <f>Q100/$H100*VLOOKUP(Q$4,DM_TI_LE!$A$5:$B$30,2,FALSE)</f>
        <v>0</v>
      </c>
      <c r="AN100" s="270">
        <f>R100/$H100*VLOOKUP(R$4,DM_TI_LE!$A$5:$B$30,2,FALSE)</f>
        <v>0</v>
      </c>
      <c r="AO100" s="270">
        <f>S100/$H100*VLOOKUP(S$4,DM_TI_LE!$A$5:$B$30,2,FALSE)</f>
        <v>0</v>
      </c>
      <c r="AP100" s="270">
        <f>T100/$H100*VLOOKUP(T$4,DM_TI_LE!$A$5:$B$30,2,FALSE)</f>
        <v>0</v>
      </c>
      <c r="AQ100" s="270">
        <f>U100/$H100*VLOOKUP(U$4,DM_TI_LE!$A$5:$B$30,2,FALSE)</f>
        <v>0</v>
      </c>
      <c r="AR100" s="270">
        <f>V100/$H100*VLOOKUP(V$4,DM_TI_LE!$A$5:$B$30,2,FALSE)</f>
        <v>0</v>
      </c>
      <c r="AS100" s="270">
        <f>W100/$H100*VLOOKUP(W$4,DM_TI_LE!$A$5:$B$30,2,FALSE)</f>
        <v>0</v>
      </c>
      <c r="AT100" s="270">
        <f>X100/$H100*VLOOKUP(X$4,DM_TI_LE!$A$5:$B$30,2,FALSE)</f>
        <v>0</v>
      </c>
      <c r="AU100" s="270">
        <f>Y100/$H100*VLOOKUP(Y$4,DM_TI_LE!$A$5:$B$30,2,FALSE)</f>
        <v>0</v>
      </c>
      <c r="AV100" s="270">
        <f>Z100/$H100*VLOOKUP(Z$4,DM_TI_LE!$A$5:$B$30,2,FALSE)</f>
        <v>0</v>
      </c>
      <c r="AW100" s="270">
        <f>AA100/$H100*VLOOKUP(AA$4,DM_TI_LE!$A$5:$B$30,2,FALSE)</f>
        <v>0</v>
      </c>
      <c r="AX100" s="270">
        <f>AB100/$H100*VLOOKUP(AB$4,DM_TI_LE!$A$5:$B$30,2,FALSE)</f>
        <v>0</v>
      </c>
      <c r="AY100" s="270">
        <f>AC100/$H100*VLOOKUP(AC$4,DM_TI_LE!$A$5:$B$30,2,FALSE)</f>
        <v>0</v>
      </c>
      <c r="AZ100" s="270">
        <f>AD100/$H100*VLOOKUP(AD$4,DM_TI_LE!$A$5:$B$30,2,FALSE)</f>
        <v>0</v>
      </c>
      <c r="BA100" s="284">
        <f>IF(CD100="HDHV",DM_TI_LE!$K$12*I100, SUM(AE100:AW100)*F100*E100*DM_HE_SO_LUONG_NS!$D$1*CE100)</f>
        <v>7200000</v>
      </c>
      <c r="BB100" s="104"/>
      <c r="BC100" s="110">
        <f>VLOOKUP(B100,GD_LCD_HS_LNS!$B$4:$E$1000,4,FALSE)</f>
        <v>3875000</v>
      </c>
      <c r="BD100" s="104"/>
      <c r="BE100" s="104">
        <f>I100/26*$BC100*VLOOKUP(BE$4,DM_TI_LE!$A$5:$C$29,3,FALSE)</f>
        <v>0</v>
      </c>
      <c r="BF100" s="104">
        <f>J100/26*$BC100*VLOOKUP(BF$4,DM_TI_LE!$A$5:$C$29,3,FALSE)</f>
        <v>0</v>
      </c>
      <c r="BG100" s="104">
        <f>K100/26*$BC100*VLOOKUP(BG$4,DM_TI_LE!$A$5:$C$29,3,FALSE)</f>
        <v>0</v>
      </c>
      <c r="BH100" s="104">
        <f>L100/26*$BC100*VLOOKUP(BH$4,DM_TI_LE!$A$5:$C$29,3,FALSE)</f>
        <v>0</v>
      </c>
      <c r="BI100" s="104">
        <f>M100/26*$BC100*VLOOKUP(BI$4,DM_TI_LE!$A$5:$C$29,3,FALSE)</f>
        <v>0</v>
      </c>
      <c r="BJ100" s="104">
        <f>N100/26*$BC100*VLOOKUP(BJ$4,DM_TI_LE!$A$5:$C$29,3,FALSE)</f>
        <v>0</v>
      </c>
      <c r="BK100" s="104">
        <f>O100/26*$BC100*VLOOKUP(BK$4,DM_TI_LE!$A$5:$C$29,3,FALSE)</f>
        <v>0</v>
      </c>
      <c r="BL100" s="104">
        <f>P100/26*$BC100*VLOOKUP(BL$4,DM_TI_LE!$A$5:$C$29,3,FALSE)</f>
        <v>0</v>
      </c>
      <c r="BM100" s="104">
        <f>Q100/26*$BC100*VLOOKUP(BM$4,DM_TI_LE!$A$5:$C$29,3,FALSE)</f>
        <v>0</v>
      </c>
      <c r="BN100" s="104">
        <f>R100/26*$BC100*VLOOKUP(BN$4,DM_TI_LE!$A$5:$C$29,3,FALSE)</f>
        <v>0</v>
      </c>
      <c r="BO100" s="104">
        <f>S100/26*$BC100*VLOOKUP(BO$4,DM_TI_LE!$A$5:$C$29,3,FALSE)</f>
        <v>0</v>
      </c>
      <c r="BP100" s="104">
        <f>T100/26*$BC100*VLOOKUP(BP$4,DM_TI_LE!$A$5:$C$29,3,FALSE)</f>
        <v>0</v>
      </c>
      <c r="BQ100" s="104">
        <f>U100/26*$BC100*VLOOKUP(BQ$4,DM_TI_LE!$A$5:$C$29,3,FALSE)</f>
        <v>0</v>
      </c>
      <c r="BR100" s="104">
        <f>V100/26*$BC100*VLOOKUP(BR$4,DM_TI_LE!$A$5:$C$29,3,FALSE)</f>
        <v>0</v>
      </c>
      <c r="BS100" s="104">
        <f>W100/26*$BC100*VLOOKUP(BS$4,DM_TI_LE!$A$5:$C$29,3,FALSE)</f>
        <v>0</v>
      </c>
      <c r="BT100" s="104">
        <f>X100/26*$BC100*VLOOKUP(BT$4,DM_TI_LE!$A$5:$C$29,3,FALSE)</f>
        <v>0</v>
      </c>
      <c r="BU100" s="104">
        <f>Y100/26*$BC100*VLOOKUP(BU$4,DM_TI_LE!$A$5:$C$29,3,FALSE)</f>
        <v>0</v>
      </c>
      <c r="BV100" s="104">
        <f>Z100/26*$BC100*VLOOKUP(BV$4,DM_TI_LE!$A$5:$C$29,3,FALSE)</f>
        <v>0</v>
      </c>
      <c r="BW100" s="104">
        <f>AA100/26*$BC100*VLOOKUP(BW$4,DM_TI_LE!$A$5:$C$29,3,FALSE)</f>
        <v>0</v>
      </c>
      <c r="BX100" s="104">
        <f>AB100/26*$BC100*VLOOKUP(BX$4,DM_TI_LE!$A$5:$C$29,3,FALSE)</f>
        <v>0</v>
      </c>
      <c r="BY100" s="104">
        <f>AC100/26*$BC100*VLOOKUP(BY$4,DM_TI_LE!$A$5:$C$29,3,FALSE)</f>
        <v>0</v>
      </c>
      <c r="BZ100" s="104">
        <f>AD100/26*$BC100*VLOOKUP(BZ$4,DM_TI_LE!$A$5:$C$29,3,FALSE)</f>
        <v>0</v>
      </c>
      <c r="CA100" s="273">
        <f t="shared" si="0"/>
        <v>0</v>
      </c>
      <c r="CB100" s="104"/>
      <c r="CC100" s="274">
        <f t="shared" si="1"/>
        <v>7200000</v>
      </c>
      <c r="CD100" s="138" t="str">
        <f>VLOOKUP(B100,GD_CHUNG!$B$5:$G$480,6,FALSE)</f>
        <v>HD3N</v>
      </c>
      <c r="CE100" s="275">
        <f>VLOOKUP(CD100,DM_TI_LE!$I$12:$J$16,2,FALSE)</f>
        <v>1</v>
      </c>
    </row>
    <row r="101" spans="1:83" ht="12.75" x14ac:dyDescent="0.2">
      <c r="A101" s="49">
        <v>97</v>
      </c>
      <c r="B101" s="50">
        <f>GD_CHUNG!B101</f>
        <v>11107</v>
      </c>
      <c r="C101" s="50" t="str">
        <f>GD_CHUNG!C101</f>
        <v>Vũ Thị Thơm</v>
      </c>
      <c r="D101" s="50" t="str">
        <f>GD_CHUNG!D101</f>
        <v>NV PVHK</v>
      </c>
      <c r="E101" s="268">
        <f>VLOOKUP(B101,GD_CHAM_CONG!$C$6:$BJ$997,60,FALSE)</f>
        <v>1</v>
      </c>
      <c r="F101" s="268">
        <f>VLOOKUP(B101,GD_LCD_HS_LNS!$B$4:$F$1000,5,FALSE)</f>
        <v>1.6</v>
      </c>
      <c r="G101" s="269"/>
      <c r="H101" s="269">
        <f>VLOOKUP(B101,GD_CHAM_CONG!$C$6:$BD$997,37,FALSE)</f>
        <v>27</v>
      </c>
      <c r="I101" s="104">
        <f>VLOOKUP($B101,GD_CHAM_CONG!$C$6:$BF$997,38,FALSE)</f>
        <v>27</v>
      </c>
      <c r="J101" s="104">
        <f>VLOOKUP($B101,GD_CHAM_CONG!$C$6:$BF$997,39,FALSE)</f>
        <v>0</v>
      </c>
      <c r="K101" s="104">
        <f>VLOOKUP($B101,GD_CHAM_CONG!$C$6:$BF$997,40,FALSE)</f>
        <v>0</v>
      </c>
      <c r="L101" s="104">
        <f>VLOOKUP($B101,GD_CHAM_CONG!$C$6:$BF$997,41,FALSE)</f>
        <v>0</v>
      </c>
      <c r="M101" s="104">
        <f>VLOOKUP($B101,GD_CHAM_CONG!$C$6:$BF$997,42,FALSE)</f>
        <v>0</v>
      </c>
      <c r="N101" s="104">
        <f>VLOOKUP($B101,GD_CHAM_CONG!$C$6:$BF$997,43,FALSE)</f>
        <v>0</v>
      </c>
      <c r="O101" s="104">
        <f>VLOOKUP($B101,GD_CHAM_CONG!$C$6:$BF$997,44,FALSE)</f>
        <v>0</v>
      </c>
      <c r="P101" s="104">
        <f>VLOOKUP($B101,GD_CHAM_CONG!$C$6:$BF$997,45,FALSE)</f>
        <v>0</v>
      </c>
      <c r="Q101" s="104">
        <f>VLOOKUP($B101,GD_CHAM_CONG!$C$6:$BF$997,46,FALSE)</f>
        <v>0</v>
      </c>
      <c r="R101" s="104">
        <f>VLOOKUP($B101,GD_CHAM_CONG!$C$6:$BF$997,47,FALSE)</f>
        <v>0</v>
      </c>
      <c r="S101" s="104">
        <f>VLOOKUP($B101,GD_CHAM_CONG!$C$6:$BF$997,48,FALSE)</f>
        <v>0</v>
      </c>
      <c r="T101" s="104">
        <f>VLOOKUP($B101,GD_CHAM_CONG!$C$6:$BF$997,49,FALSE)</f>
        <v>0</v>
      </c>
      <c r="U101" s="104">
        <f>VLOOKUP($B101,GD_CHAM_CONG!$C$6:$BF$997,50,FALSE)</f>
        <v>0</v>
      </c>
      <c r="V101" s="104">
        <f>VLOOKUP($B101,GD_CHAM_CONG!$C$6:$BF$997,51,FALSE)</f>
        <v>0</v>
      </c>
      <c r="W101" s="104">
        <f>VLOOKUP($B101,GD_CHAM_CONG!$C$6:$BF$997,52,FALSE)</f>
        <v>0</v>
      </c>
      <c r="X101" s="104">
        <f>VLOOKUP($B101,GD_CHAM_CONG!$C$6:$BF$997,53,FALSE)</f>
        <v>0</v>
      </c>
      <c r="Y101" s="104">
        <f>VLOOKUP($B101,GD_CHAM_CONG!$C$6:$BF$997,54,FALSE)</f>
        <v>0</v>
      </c>
      <c r="Z101" s="104">
        <f>VLOOKUP($B101,GD_CHAM_CONG!$C$6:$BF$997,55,FALSE)</f>
        <v>0</v>
      </c>
      <c r="AA101" s="104">
        <f>VLOOKUP($B101,GD_CHAM_CONG!$C$6:$BF$997,56,FALSE)</f>
        <v>0</v>
      </c>
      <c r="AB101" s="104">
        <f>VLOOKUP($B101,GD_CHAM_CONG!$C$6:$BI$997,57,FALSE)</f>
        <v>0</v>
      </c>
      <c r="AC101" s="104">
        <f>VLOOKUP($B101,GD_CHAM_CONG!$C$6:$BI$997,58,FALSE)</f>
        <v>0</v>
      </c>
      <c r="AD101" s="104">
        <f>VLOOKUP($B101,GD_CHAM_CONG!$C$6:$BI$997,59,FALSE)</f>
        <v>0</v>
      </c>
      <c r="AE101" s="270">
        <f>I101/$H101*VLOOKUP(I$4,DM_TI_LE!$A$5:$B$30,2,FALSE)</f>
        <v>1</v>
      </c>
      <c r="AF101" s="270">
        <f>J101/$H101*VLOOKUP(J$4,DM_TI_LE!$A$5:$B$30,2,FALSE)</f>
        <v>0</v>
      </c>
      <c r="AG101" s="270">
        <f>K101/$H101*VLOOKUP(K$4,DM_TI_LE!$A$5:$B$30,2,FALSE)</f>
        <v>0</v>
      </c>
      <c r="AH101" s="270">
        <f>L101/$H101*VLOOKUP(L$4,DM_TI_LE!$A$5:$B$30,2,FALSE)</f>
        <v>0</v>
      </c>
      <c r="AI101" s="270">
        <f>M101/$H101*VLOOKUP(M$4,DM_TI_LE!$A$5:$B$30,2,FALSE)</f>
        <v>0</v>
      </c>
      <c r="AJ101" s="270">
        <f>N101/$H101*VLOOKUP(N$4,DM_TI_LE!$A$5:$B$30,2,FALSE)</f>
        <v>0</v>
      </c>
      <c r="AK101" s="270">
        <f>O101/$H101*VLOOKUP(O$4,DM_TI_LE!$A$5:$B$30,2,FALSE)</f>
        <v>0</v>
      </c>
      <c r="AL101" s="270">
        <f>P101/$H101*VLOOKUP(P$4,DM_TI_LE!$A$5:$B$30,2,FALSE)</f>
        <v>0</v>
      </c>
      <c r="AM101" s="270">
        <f>Q101/$H101*VLOOKUP(Q$4,DM_TI_LE!$A$5:$B$30,2,FALSE)</f>
        <v>0</v>
      </c>
      <c r="AN101" s="270">
        <f>R101/$H101*VLOOKUP(R$4,DM_TI_LE!$A$5:$B$30,2,FALSE)</f>
        <v>0</v>
      </c>
      <c r="AO101" s="270">
        <f>S101/$H101*VLOOKUP(S$4,DM_TI_LE!$A$5:$B$30,2,FALSE)</f>
        <v>0</v>
      </c>
      <c r="AP101" s="270">
        <f>T101/$H101*VLOOKUP(T$4,DM_TI_LE!$A$5:$B$30,2,FALSE)</f>
        <v>0</v>
      </c>
      <c r="AQ101" s="270">
        <f>U101/$H101*VLOOKUP(U$4,DM_TI_LE!$A$5:$B$30,2,FALSE)</f>
        <v>0</v>
      </c>
      <c r="AR101" s="270">
        <f>V101/$H101*VLOOKUP(V$4,DM_TI_LE!$A$5:$B$30,2,FALSE)</f>
        <v>0</v>
      </c>
      <c r="AS101" s="270">
        <f>W101/$H101*VLOOKUP(W$4,DM_TI_LE!$A$5:$B$30,2,FALSE)</f>
        <v>0</v>
      </c>
      <c r="AT101" s="270">
        <f>X101/$H101*VLOOKUP(X$4,DM_TI_LE!$A$5:$B$30,2,FALSE)</f>
        <v>0</v>
      </c>
      <c r="AU101" s="270">
        <f>Y101/$H101*VLOOKUP(Y$4,DM_TI_LE!$A$5:$B$30,2,FALSE)</f>
        <v>0</v>
      </c>
      <c r="AV101" s="270">
        <f>Z101/$H101*VLOOKUP(Z$4,DM_TI_LE!$A$5:$B$30,2,FALSE)</f>
        <v>0</v>
      </c>
      <c r="AW101" s="270">
        <f>AA101/$H101*VLOOKUP(AA$4,DM_TI_LE!$A$5:$B$30,2,FALSE)</f>
        <v>0</v>
      </c>
      <c r="AX101" s="270">
        <f>AB101/$H101*VLOOKUP(AB$4,DM_TI_LE!$A$5:$B$30,2,FALSE)</f>
        <v>0</v>
      </c>
      <c r="AY101" s="270">
        <f>AC101/$H101*VLOOKUP(AC$4,DM_TI_LE!$A$5:$B$30,2,FALSE)</f>
        <v>0</v>
      </c>
      <c r="AZ101" s="270">
        <f>AD101/$H101*VLOOKUP(AD$4,DM_TI_LE!$A$5:$B$30,2,FALSE)</f>
        <v>0</v>
      </c>
      <c r="BA101" s="284">
        <f>IF(CD101="HDHV",DM_TI_LE!$K$12*I101, SUM(AE101:AW101)*F101*E101*DM_HE_SO_LUONG_NS!$D$1*CE101)</f>
        <v>7200000</v>
      </c>
      <c r="BB101" s="104"/>
      <c r="BC101" s="110">
        <f>VLOOKUP(B101,GD_LCD_HS_LNS!$B$4:$E$1000,4,FALSE)</f>
        <v>3875000</v>
      </c>
      <c r="BD101" s="104"/>
      <c r="BE101" s="104">
        <f>I101/26*$BC101*VLOOKUP(BE$4,DM_TI_LE!$A$5:$C$29,3,FALSE)</f>
        <v>0</v>
      </c>
      <c r="BF101" s="104">
        <f>J101/26*$BC101*VLOOKUP(BF$4,DM_TI_LE!$A$5:$C$29,3,FALSE)</f>
        <v>0</v>
      </c>
      <c r="BG101" s="104">
        <f>K101/26*$BC101*VLOOKUP(BG$4,DM_TI_LE!$A$5:$C$29,3,FALSE)</f>
        <v>0</v>
      </c>
      <c r="BH101" s="104">
        <f>L101/26*$BC101*VLOOKUP(BH$4,DM_TI_LE!$A$5:$C$29,3,FALSE)</f>
        <v>0</v>
      </c>
      <c r="BI101" s="104">
        <f>M101/26*$BC101*VLOOKUP(BI$4,DM_TI_LE!$A$5:$C$29,3,FALSE)</f>
        <v>0</v>
      </c>
      <c r="BJ101" s="104">
        <f>N101/26*$BC101*VLOOKUP(BJ$4,DM_TI_LE!$A$5:$C$29,3,FALSE)</f>
        <v>0</v>
      </c>
      <c r="BK101" s="104">
        <f>O101/26*$BC101*VLOOKUP(BK$4,DM_TI_LE!$A$5:$C$29,3,FALSE)</f>
        <v>0</v>
      </c>
      <c r="BL101" s="104">
        <f>P101/26*$BC101*VLOOKUP(BL$4,DM_TI_LE!$A$5:$C$29,3,FALSE)</f>
        <v>0</v>
      </c>
      <c r="BM101" s="104">
        <f>Q101/26*$BC101*VLOOKUP(BM$4,DM_TI_LE!$A$5:$C$29,3,FALSE)</f>
        <v>0</v>
      </c>
      <c r="BN101" s="104">
        <f>R101/26*$BC101*VLOOKUP(BN$4,DM_TI_LE!$A$5:$C$29,3,FALSE)</f>
        <v>0</v>
      </c>
      <c r="BO101" s="104">
        <f>S101/26*$BC101*VLOOKUP(BO$4,DM_TI_LE!$A$5:$C$29,3,FALSE)</f>
        <v>0</v>
      </c>
      <c r="BP101" s="104">
        <f>T101/26*$BC101*VLOOKUP(BP$4,DM_TI_LE!$A$5:$C$29,3,FALSE)</f>
        <v>0</v>
      </c>
      <c r="BQ101" s="104">
        <f>U101/26*$BC101*VLOOKUP(BQ$4,DM_TI_LE!$A$5:$C$29,3,FALSE)</f>
        <v>0</v>
      </c>
      <c r="BR101" s="104">
        <f>V101/26*$BC101*VLOOKUP(BR$4,DM_TI_LE!$A$5:$C$29,3,FALSE)</f>
        <v>0</v>
      </c>
      <c r="BS101" s="104">
        <f>W101/26*$BC101*VLOOKUP(BS$4,DM_TI_LE!$A$5:$C$29,3,FALSE)</f>
        <v>0</v>
      </c>
      <c r="BT101" s="104">
        <f>X101/26*$BC101*VLOOKUP(BT$4,DM_TI_LE!$A$5:$C$29,3,FALSE)</f>
        <v>0</v>
      </c>
      <c r="BU101" s="104">
        <f>Y101/26*$BC101*VLOOKUP(BU$4,DM_TI_LE!$A$5:$C$29,3,FALSE)</f>
        <v>0</v>
      </c>
      <c r="BV101" s="104">
        <f>Z101/26*$BC101*VLOOKUP(BV$4,DM_TI_LE!$A$5:$C$29,3,FALSE)</f>
        <v>0</v>
      </c>
      <c r="BW101" s="104">
        <f>AA101/26*$BC101*VLOOKUP(BW$4,DM_TI_LE!$A$5:$C$29,3,FALSE)</f>
        <v>0</v>
      </c>
      <c r="BX101" s="104">
        <f>AB101/26*$BC101*VLOOKUP(BX$4,DM_TI_LE!$A$5:$C$29,3,FALSE)</f>
        <v>0</v>
      </c>
      <c r="BY101" s="104">
        <f>AC101/26*$BC101*VLOOKUP(BY$4,DM_TI_LE!$A$5:$C$29,3,FALSE)</f>
        <v>0</v>
      </c>
      <c r="BZ101" s="104">
        <f>AD101/26*$BC101*VLOOKUP(BZ$4,DM_TI_LE!$A$5:$C$29,3,FALSE)</f>
        <v>0</v>
      </c>
      <c r="CA101" s="273">
        <f t="shared" si="0"/>
        <v>0</v>
      </c>
      <c r="CB101" s="104"/>
      <c r="CC101" s="274">
        <f t="shared" si="1"/>
        <v>7200000</v>
      </c>
      <c r="CD101" s="138" t="str">
        <f>VLOOKUP(B101,GD_CHUNG!$B$5:$G$480,6,FALSE)</f>
        <v>HD3N</v>
      </c>
      <c r="CE101" s="275">
        <f>VLOOKUP(CD101,DM_TI_LE!$I$12:$J$16,2,FALSE)</f>
        <v>1</v>
      </c>
    </row>
    <row r="102" spans="1:83" ht="12.75" x14ac:dyDescent="0.2">
      <c r="A102" s="49">
        <v>98</v>
      </c>
      <c r="B102" s="50">
        <f>GD_CHUNG!B102</f>
        <v>11109</v>
      </c>
      <c r="C102" s="50" t="str">
        <f>GD_CHUNG!C102</f>
        <v>Phạm Thành Việt</v>
      </c>
      <c r="D102" s="50" t="str">
        <f>GD_CHUNG!D102</f>
        <v>NV PVHK</v>
      </c>
      <c r="E102" s="268">
        <f>VLOOKUP(B102,GD_CHAM_CONG!$C$6:$BJ$997,60,FALSE)</f>
        <v>0.98</v>
      </c>
      <c r="F102" s="268">
        <f>VLOOKUP(B102,GD_LCD_HS_LNS!$B$4:$F$1000,5,FALSE)</f>
        <v>1.6</v>
      </c>
      <c r="G102" s="269"/>
      <c r="H102" s="269">
        <f>VLOOKUP(B102,GD_CHAM_CONG!$C$6:$BD$997,37,FALSE)</f>
        <v>27</v>
      </c>
      <c r="I102" s="104">
        <f>VLOOKUP($B102,GD_CHAM_CONG!$C$6:$BF$997,38,FALSE)</f>
        <v>27</v>
      </c>
      <c r="J102" s="104">
        <f>VLOOKUP($B102,GD_CHAM_CONG!$C$6:$BF$997,39,FALSE)</f>
        <v>0</v>
      </c>
      <c r="K102" s="104">
        <f>VLOOKUP($B102,GD_CHAM_CONG!$C$6:$BF$997,40,FALSE)</f>
        <v>0</v>
      </c>
      <c r="L102" s="104">
        <f>VLOOKUP($B102,GD_CHAM_CONG!$C$6:$BF$997,41,FALSE)</f>
        <v>0</v>
      </c>
      <c r="M102" s="104">
        <f>VLOOKUP($B102,GD_CHAM_CONG!$C$6:$BF$997,42,FALSE)</f>
        <v>0</v>
      </c>
      <c r="N102" s="104">
        <f>VLOOKUP($B102,GD_CHAM_CONG!$C$6:$BF$997,43,FALSE)</f>
        <v>0</v>
      </c>
      <c r="O102" s="104">
        <f>VLOOKUP($B102,GD_CHAM_CONG!$C$6:$BF$997,44,FALSE)</f>
        <v>0</v>
      </c>
      <c r="P102" s="104">
        <f>VLOOKUP($B102,GD_CHAM_CONG!$C$6:$BF$997,45,FALSE)</f>
        <v>0</v>
      </c>
      <c r="Q102" s="104">
        <f>VLOOKUP($B102,GD_CHAM_CONG!$C$6:$BF$997,46,FALSE)</f>
        <v>0</v>
      </c>
      <c r="R102" s="104">
        <f>VLOOKUP($B102,GD_CHAM_CONG!$C$6:$BF$997,47,FALSE)</f>
        <v>0</v>
      </c>
      <c r="S102" s="104">
        <f>VLOOKUP($B102,GD_CHAM_CONG!$C$6:$BF$997,48,FALSE)</f>
        <v>0</v>
      </c>
      <c r="T102" s="104">
        <f>VLOOKUP($B102,GD_CHAM_CONG!$C$6:$BF$997,49,FALSE)</f>
        <v>0</v>
      </c>
      <c r="U102" s="104">
        <f>VLOOKUP($B102,GD_CHAM_CONG!$C$6:$BF$997,50,FALSE)</f>
        <v>0</v>
      </c>
      <c r="V102" s="104">
        <f>VLOOKUP($B102,GD_CHAM_CONG!$C$6:$BF$997,51,FALSE)</f>
        <v>0</v>
      </c>
      <c r="W102" s="104">
        <f>VLOOKUP($B102,GD_CHAM_CONG!$C$6:$BF$997,52,FALSE)</f>
        <v>0</v>
      </c>
      <c r="X102" s="104">
        <f>VLOOKUP($B102,GD_CHAM_CONG!$C$6:$BF$997,53,FALSE)</f>
        <v>0</v>
      </c>
      <c r="Y102" s="104">
        <f>VLOOKUP($B102,GD_CHAM_CONG!$C$6:$BF$997,54,FALSE)</f>
        <v>0</v>
      </c>
      <c r="Z102" s="104">
        <f>VLOOKUP($B102,GD_CHAM_CONG!$C$6:$BF$997,55,FALSE)</f>
        <v>0</v>
      </c>
      <c r="AA102" s="104">
        <f>VLOOKUP($B102,GD_CHAM_CONG!$C$6:$BF$997,56,FALSE)</f>
        <v>0</v>
      </c>
      <c r="AB102" s="104">
        <f>VLOOKUP($B102,GD_CHAM_CONG!$C$6:$BI$997,57,FALSE)</f>
        <v>0</v>
      </c>
      <c r="AC102" s="104">
        <f>VLOOKUP($B102,GD_CHAM_CONG!$C$6:$BI$997,58,FALSE)</f>
        <v>0</v>
      </c>
      <c r="AD102" s="104">
        <f>VLOOKUP($B102,GD_CHAM_CONG!$C$6:$BI$997,59,FALSE)</f>
        <v>0</v>
      </c>
      <c r="AE102" s="270">
        <f>I102/$H102*VLOOKUP(I$4,DM_TI_LE!$A$5:$B$30,2,FALSE)</f>
        <v>1</v>
      </c>
      <c r="AF102" s="270">
        <f>J102/$H102*VLOOKUP(J$4,DM_TI_LE!$A$5:$B$30,2,FALSE)</f>
        <v>0</v>
      </c>
      <c r="AG102" s="270">
        <f>K102/$H102*VLOOKUP(K$4,DM_TI_LE!$A$5:$B$30,2,FALSE)</f>
        <v>0</v>
      </c>
      <c r="AH102" s="270">
        <f>L102/$H102*VLOOKUP(L$4,DM_TI_LE!$A$5:$B$30,2,FALSE)</f>
        <v>0</v>
      </c>
      <c r="AI102" s="270">
        <f>M102/$H102*VLOOKUP(M$4,DM_TI_LE!$A$5:$B$30,2,FALSE)</f>
        <v>0</v>
      </c>
      <c r="AJ102" s="270">
        <f>N102/$H102*VLOOKUP(N$4,DM_TI_LE!$A$5:$B$30,2,FALSE)</f>
        <v>0</v>
      </c>
      <c r="AK102" s="270">
        <f>O102/$H102*VLOOKUP(O$4,DM_TI_LE!$A$5:$B$30,2,FALSE)</f>
        <v>0</v>
      </c>
      <c r="AL102" s="270">
        <f>P102/$H102*VLOOKUP(P$4,DM_TI_LE!$A$5:$B$30,2,FALSE)</f>
        <v>0</v>
      </c>
      <c r="AM102" s="270">
        <f>Q102/$H102*VLOOKUP(Q$4,DM_TI_LE!$A$5:$B$30,2,FALSE)</f>
        <v>0</v>
      </c>
      <c r="AN102" s="270">
        <f>R102/$H102*VLOOKUP(R$4,DM_TI_LE!$A$5:$B$30,2,FALSE)</f>
        <v>0</v>
      </c>
      <c r="AO102" s="270">
        <f>S102/$H102*VLOOKUP(S$4,DM_TI_LE!$A$5:$B$30,2,FALSE)</f>
        <v>0</v>
      </c>
      <c r="AP102" s="270">
        <f>T102/$H102*VLOOKUP(T$4,DM_TI_LE!$A$5:$B$30,2,FALSE)</f>
        <v>0</v>
      </c>
      <c r="AQ102" s="270">
        <f>U102/$H102*VLOOKUP(U$4,DM_TI_LE!$A$5:$B$30,2,FALSE)</f>
        <v>0</v>
      </c>
      <c r="AR102" s="270">
        <f>V102/$H102*VLOOKUP(V$4,DM_TI_LE!$A$5:$B$30,2,FALSE)</f>
        <v>0</v>
      </c>
      <c r="AS102" s="270">
        <f>W102/$H102*VLOOKUP(W$4,DM_TI_LE!$A$5:$B$30,2,FALSE)</f>
        <v>0</v>
      </c>
      <c r="AT102" s="270">
        <f>X102/$H102*VLOOKUP(X$4,DM_TI_LE!$A$5:$B$30,2,FALSE)</f>
        <v>0</v>
      </c>
      <c r="AU102" s="270">
        <f>Y102/$H102*VLOOKUP(Y$4,DM_TI_LE!$A$5:$B$30,2,FALSE)</f>
        <v>0</v>
      </c>
      <c r="AV102" s="270">
        <f>Z102/$H102*VLOOKUP(Z$4,DM_TI_LE!$A$5:$B$30,2,FALSE)</f>
        <v>0</v>
      </c>
      <c r="AW102" s="270">
        <f>AA102/$H102*VLOOKUP(AA$4,DM_TI_LE!$A$5:$B$30,2,FALSE)</f>
        <v>0</v>
      </c>
      <c r="AX102" s="270">
        <f>AB102/$H102*VLOOKUP(AB$4,DM_TI_LE!$A$5:$B$30,2,FALSE)</f>
        <v>0</v>
      </c>
      <c r="AY102" s="270">
        <f>AC102/$H102*VLOOKUP(AC$4,DM_TI_LE!$A$5:$B$30,2,FALSE)</f>
        <v>0</v>
      </c>
      <c r="AZ102" s="270">
        <f>AD102/$H102*VLOOKUP(AD$4,DM_TI_LE!$A$5:$B$30,2,FALSE)</f>
        <v>0</v>
      </c>
      <c r="BA102" s="284">
        <f>IF(CD102="HDHV",DM_TI_LE!$K$12*I102, SUM(AE102:AW102)*F102*E102*DM_HE_SO_LUONG_NS!$D$1*CE102)</f>
        <v>7056000</v>
      </c>
      <c r="BB102" s="104"/>
      <c r="BC102" s="110">
        <f>VLOOKUP(B102,GD_LCD_HS_LNS!$B$4:$E$1000,4,FALSE)</f>
        <v>3875000</v>
      </c>
      <c r="BD102" s="104"/>
      <c r="BE102" s="104">
        <f>I102/26*$BC102*VLOOKUP(BE$4,DM_TI_LE!$A$5:$C$29,3,FALSE)</f>
        <v>0</v>
      </c>
      <c r="BF102" s="104">
        <f>J102/26*$BC102*VLOOKUP(BF$4,DM_TI_LE!$A$5:$C$29,3,FALSE)</f>
        <v>0</v>
      </c>
      <c r="BG102" s="104">
        <f>K102/26*$BC102*VLOOKUP(BG$4,DM_TI_LE!$A$5:$C$29,3,FALSE)</f>
        <v>0</v>
      </c>
      <c r="BH102" s="104">
        <f>L102/26*$BC102*VLOOKUP(BH$4,DM_TI_LE!$A$5:$C$29,3,FALSE)</f>
        <v>0</v>
      </c>
      <c r="BI102" s="104">
        <f>M102/26*$BC102*VLOOKUP(BI$4,DM_TI_LE!$A$5:$C$29,3,FALSE)</f>
        <v>0</v>
      </c>
      <c r="BJ102" s="104">
        <f>N102/26*$BC102*VLOOKUP(BJ$4,DM_TI_LE!$A$5:$C$29,3,FALSE)</f>
        <v>0</v>
      </c>
      <c r="BK102" s="104">
        <f>O102/26*$BC102*VLOOKUP(BK$4,DM_TI_LE!$A$5:$C$29,3,FALSE)</f>
        <v>0</v>
      </c>
      <c r="BL102" s="104">
        <f>P102/26*$BC102*VLOOKUP(BL$4,DM_TI_LE!$A$5:$C$29,3,FALSE)</f>
        <v>0</v>
      </c>
      <c r="BM102" s="104">
        <f>Q102/26*$BC102*VLOOKUP(BM$4,DM_TI_LE!$A$5:$C$29,3,FALSE)</f>
        <v>0</v>
      </c>
      <c r="BN102" s="104">
        <f>R102/26*$BC102*VLOOKUP(BN$4,DM_TI_LE!$A$5:$C$29,3,FALSE)</f>
        <v>0</v>
      </c>
      <c r="BO102" s="104">
        <f>S102/26*$BC102*VLOOKUP(BO$4,DM_TI_LE!$A$5:$C$29,3,FALSE)</f>
        <v>0</v>
      </c>
      <c r="BP102" s="104">
        <f>T102/26*$BC102*VLOOKUP(BP$4,DM_TI_LE!$A$5:$C$29,3,FALSE)</f>
        <v>0</v>
      </c>
      <c r="BQ102" s="104">
        <f>U102/26*$BC102*VLOOKUP(BQ$4,DM_TI_LE!$A$5:$C$29,3,FALSE)</f>
        <v>0</v>
      </c>
      <c r="BR102" s="104">
        <f>V102/26*$BC102*VLOOKUP(BR$4,DM_TI_LE!$A$5:$C$29,3,FALSE)</f>
        <v>0</v>
      </c>
      <c r="BS102" s="104">
        <f>W102/26*$BC102*VLOOKUP(BS$4,DM_TI_LE!$A$5:$C$29,3,FALSE)</f>
        <v>0</v>
      </c>
      <c r="BT102" s="104">
        <f>X102/26*$BC102*VLOOKUP(BT$4,DM_TI_LE!$A$5:$C$29,3,FALSE)</f>
        <v>0</v>
      </c>
      <c r="BU102" s="104">
        <f>Y102/26*$BC102*VLOOKUP(BU$4,DM_TI_LE!$A$5:$C$29,3,FALSE)</f>
        <v>0</v>
      </c>
      <c r="BV102" s="104">
        <f>Z102/26*$BC102*VLOOKUP(BV$4,DM_TI_LE!$A$5:$C$29,3,FALSE)</f>
        <v>0</v>
      </c>
      <c r="BW102" s="104">
        <f>AA102/26*$BC102*VLOOKUP(BW$4,DM_TI_LE!$A$5:$C$29,3,FALSE)</f>
        <v>0</v>
      </c>
      <c r="BX102" s="104">
        <f>AB102/26*$BC102*VLOOKUP(BX$4,DM_TI_LE!$A$5:$C$29,3,FALSE)</f>
        <v>0</v>
      </c>
      <c r="BY102" s="104">
        <f>AC102/26*$BC102*VLOOKUP(BY$4,DM_TI_LE!$A$5:$C$29,3,FALSE)</f>
        <v>0</v>
      </c>
      <c r="BZ102" s="104">
        <f>AD102/26*$BC102*VLOOKUP(BZ$4,DM_TI_LE!$A$5:$C$29,3,FALSE)</f>
        <v>0</v>
      </c>
      <c r="CA102" s="273">
        <f t="shared" si="0"/>
        <v>0</v>
      </c>
      <c r="CB102" s="104"/>
      <c r="CC102" s="274">
        <f t="shared" si="1"/>
        <v>7056000</v>
      </c>
      <c r="CD102" s="138" t="str">
        <f>VLOOKUP(B102,GD_CHUNG!$B$5:$G$480,6,FALSE)</f>
        <v>HD3N</v>
      </c>
      <c r="CE102" s="275">
        <f>VLOOKUP(CD102,DM_TI_LE!$I$12:$J$16,2,FALSE)</f>
        <v>1</v>
      </c>
    </row>
    <row r="103" spans="1:83" ht="12.75" x14ac:dyDescent="0.2">
      <c r="A103" s="49">
        <v>99</v>
      </c>
      <c r="B103" s="50">
        <f>GD_CHUNG!B103</f>
        <v>11766</v>
      </c>
      <c r="C103" s="50" t="str">
        <f>GD_CHUNG!C103</f>
        <v>Nguyễn Thị Vân</v>
      </c>
      <c r="D103" s="50" t="str">
        <f>GD_CHUNG!D103</f>
        <v>NV PVHK</v>
      </c>
      <c r="E103" s="268">
        <f>VLOOKUP(B103,GD_CHAM_CONG!$C$6:$BJ$997,60,FALSE)</f>
        <v>0.93</v>
      </c>
      <c r="F103" s="268">
        <f>VLOOKUP(B103,GD_LCD_HS_LNS!$B$4:$F$1000,5,FALSE)</f>
        <v>1.6</v>
      </c>
      <c r="G103" s="269"/>
      <c r="H103" s="269">
        <f>VLOOKUP(B103,GD_CHAM_CONG!$C$6:$BD$997,37,FALSE)</f>
        <v>27</v>
      </c>
      <c r="I103" s="104">
        <f>VLOOKUP($B103,GD_CHAM_CONG!$C$6:$BF$997,38,FALSE)</f>
        <v>27</v>
      </c>
      <c r="J103" s="104">
        <f>VLOOKUP($B103,GD_CHAM_CONG!$C$6:$BF$997,39,FALSE)</f>
        <v>0</v>
      </c>
      <c r="K103" s="104">
        <f>VLOOKUP($B103,GD_CHAM_CONG!$C$6:$BF$997,40,FALSE)</f>
        <v>0</v>
      </c>
      <c r="L103" s="104">
        <f>VLOOKUP($B103,GD_CHAM_CONG!$C$6:$BF$997,41,FALSE)</f>
        <v>0</v>
      </c>
      <c r="M103" s="104">
        <f>VLOOKUP($B103,GD_CHAM_CONG!$C$6:$BF$997,42,FALSE)</f>
        <v>0</v>
      </c>
      <c r="N103" s="104">
        <f>VLOOKUP($B103,GD_CHAM_CONG!$C$6:$BF$997,43,FALSE)</f>
        <v>0</v>
      </c>
      <c r="O103" s="104">
        <f>VLOOKUP($B103,GD_CHAM_CONG!$C$6:$BF$997,44,FALSE)</f>
        <v>0</v>
      </c>
      <c r="P103" s="104">
        <f>VLOOKUP($B103,GD_CHAM_CONG!$C$6:$BF$997,45,FALSE)</f>
        <v>0</v>
      </c>
      <c r="Q103" s="104">
        <f>VLOOKUP($B103,GD_CHAM_CONG!$C$6:$BF$997,46,FALSE)</f>
        <v>0</v>
      </c>
      <c r="R103" s="104">
        <f>VLOOKUP($B103,GD_CHAM_CONG!$C$6:$BF$997,47,FALSE)</f>
        <v>0</v>
      </c>
      <c r="S103" s="104">
        <f>VLOOKUP($B103,GD_CHAM_CONG!$C$6:$BF$997,48,FALSE)</f>
        <v>0</v>
      </c>
      <c r="T103" s="104">
        <f>VLOOKUP($B103,GD_CHAM_CONG!$C$6:$BF$997,49,FALSE)</f>
        <v>0</v>
      </c>
      <c r="U103" s="104">
        <f>VLOOKUP($B103,GD_CHAM_CONG!$C$6:$BF$997,50,FALSE)</f>
        <v>0</v>
      </c>
      <c r="V103" s="104">
        <f>VLOOKUP($B103,GD_CHAM_CONG!$C$6:$BF$997,51,FALSE)</f>
        <v>0</v>
      </c>
      <c r="W103" s="104">
        <f>VLOOKUP($B103,GD_CHAM_CONG!$C$6:$BF$997,52,FALSE)</f>
        <v>0</v>
      </c>
      <c r="X103" s="104">
        <f>VLOOKUP($B103,GD_CHAM_CONG!$C$6:$BF$997,53,FALSE)</f>
        <v>0</v>
      </c>
      <c r="Y103" s="104">
        <f>VLOOKUP($B103,GD_CHAM_CONG!$C$6:$BF$997,54,FALSE)</f>
        <v>0</v>
      </c>
      <c r="Z103" s="104">
        <f>VLOOKUP($B103,GD_CHAM_CONG!$C$6:$BF$997,55,FALSE)</f>
        <v>0</v>
      </c>
      <c r="AA103" s="104">
        <f>VLOOKUP($B103,GD_CHAM_CONG!$C$6:$BF$997,56,FALSE)</f>
        <v>0</v>
      </c>
      <c r="AB103" s="104">
        <f>VLOOKUP($B103,GD_CHAM_CONG!$C$6:$BI$997,57,FALSE)</f>
        <v>0</v>
      </c>
      <c r="AC103" s="104">
        <f>VLOOKUP($B103,GD_CHAM_CONG!$C$6:$BI$997,58,FALSE)</f>
        <v>0</v>
      </c>
      <c r="AD103" s="104">
        <f>VLOOKUP($B103,GD_CHAM_CONG!$C$6:$BI$997,59,FALSE)</f>
        <v>0</v>
      </c>
      <c r="AE103" s="270">
        <f>I103/$H103*VLOOKUP(I$4,DM_TI_LE!$A$5:$B$30,2,FALSE)</f>
        <v>1</v>
      </c>
      <c r="AF103" s="270">
        <f>J103/$H103*VLOOKUP(J$4,DM_TI_LE!$A$5:$B$30,2,FALSE)</f>
        <v>0</v>
      </c>
      <c r="AG103" s="270">
        <f>K103/$H103*VLOOKUP(K$4,DM_TI_LE!$A$5:$B$30,2,FALSE)</f>
        <v>0</v>
      </c>
      <c r="AH103" s="270">
        <f>L103/$H103*VLOOKUP(L$4,DM_TI_LE!$A$5:$B$30,2,FALSE)</f>
        <v>0</v>
      </c>
      <c r="AI103" s="270">
        <f>M103/$H103*VLOOKUP(M$4,DM_TI_LE!$A$5:$B$30,2,FALSE)</f>
        <v>0</v>
      </c>
      <c r="AJ103" s="270">
        <f>N103/$H103*VLOOKUP(N$4,DM_TI_LE!$A$5:$B$30,2,FALSE)</f>
        <v>0</v>
      </c>
      <c r="AK103" s="270">
        <f>O103/$H103*VLOOKUP(O$4,DM_TI_LE!$A$5:$B$30,2,FALSE)</f>
        <v>0</v>
      </c>
      <c r="AL103" s="270">
        <f>P103/$H103*VLOOKUP(P$4,DM_TI_LE!$A$5:$B$30,2,FALSE)</f>
        <v>0</v>
      </c>
      <c r="AM103" s="270">
        <f>Q103/$H103*VLOOKUP(Q$4,DM_TI_LE!$A$5:$B$30,2,FALSE)</f>
        <v>0</v>
      </c>
      <c r="AN103" s="270">
        <f>R103/$H103*VLOOKUP(R$4,DM_TI_LE!$A$5:$B$30,2,FALSE)</f>
        <v>0</v>
      </c>
      <c r="AO103" s="270">
        <f>S103/$H103*VLOOKUP(S$4,DM_TI_LE!$A$5:$B$30,2,FALSE)</f>
        <v>0</v>
      </c>
      <c r="AP103" s="270">
        <f>T103/$H103*VLOOKUP(T$4,DM_TI_LE!$A$5:$B$30,2,FALSE)</f>
        <v>0</v>
      </c>
      <c r="AQ103" s="270">
        <f>U103/$H103*VLOOKUP(U$4,DM_TI_LE!$A$5:$B$30,2,FALSE)</f>
        <v>0</v>
      </c>
      <c r="AR103" s="270">
        <f>V103/$H103*VLOOKUP(V$4,DM_TI_LE!$A$5:$B$30,2,FALSE)</f>
        <v>0</v>
      </c>
      <c r="AS103" s="270">
        <f>W103/$H103*VLOOKUP(W$4,DM_TI_LE!$A$5:$B$30,2,FALSE)</f>
        <v>0</v>
      </c>
      <c r="AT103" s="270">
        <f>X103/$H103*VLOOKUP(X$4,DM_TI_LE!$A$5:$B$30,2,FALSE)</f>
        <v>0</v>
      </c>
      <c r="AU103" s="270">
        <f>Y103/$H103*VLOOKUP(Y$4,DM_TI_LE!$A$5:$B$30,2,FALSE)</f>
        <v>0</v>
      </c>
      <c r="AV103" s="270">
        <f>Z103/$H103*VLOOKUP(Z$4,DM_TI_LE!$A$5:$B$30,2,FALSE)</f>
        <v>0</v>
      </c>
      <c r="AW103" s="270">
        <f>AA103/$H103*VLOOKUP(AA$4,DM_TI_LE!$A$5:$B$30,2,FALSE)</f>
        <v>0</v>
      </c>
      <c r="AX103" s="270">
        <f>AB103/$H103*VLOOKUP(AB$4,DM_TI_LE!$A$5:$B$30,2,FALSE)</f>
        <v>0</v>
      </c>
      <c r="AY103" s="270">
        <f>AC103/$H103*VLOOKUP(AC$4,DM_TI_LE!$A$5:$B$30,2,FALSE)</f>
        <v>0</v>
      </c>
      <c r="AZ103" s="270">
        <f>AD103/$H103*VLOOKUP(AD$4,DM_TI_LE!$A$5:$B$30,2,FALSE)</f>
        <v>0</v>
      </c>
      <c r="BA103" s="284">
        <f>IF(CD103="HDHV",DM_TI_LE!$K$12*I103, SUM(AE103:AW103)*F103*E103*DM_HE_SO_LUONG_NS!$D$1*CE103)</f>
        <v>6696000.0000000009</v>
      </c>
      <c r="BB103" s="104"/>
      <c r="BC103" s="110">
        <f>VLOOKUP(B103,GD_LCD_HS_LNS!$B$4:$E$1000,4,FALSE)</f>
        <v>3875000</v>
      </c>
      <c r="BD103" s="104"/>
      <c r="BE103" s="104">
        <f>I103/26*$BC103*VLOOKUP(BE$4,DM_TI_LE!$A$5:$C$29,3,FALSE)</f>
        <v>0</v>
      </c>
      <c r="BF103" s="104">
        <f>J103/26*$BC103*VLOOKUP(BF$4,DM_TI_LE!$A$5:$C$29,3,FALSE)</f>
        <v>0</v>
      </c>
      <c r="BG103" s="104">
        <f>K103/26*$BC103*VLOOKUP(BG$4,DM_TI_LE!$A$5:$C$29,3,FALSE)</f>
        <v>0</v>
      </c>
      <c r="BH103" s="104">
        <f>L103/26*$BC103*VLOOKUP(BH$4,DM_TI_LE!$A$5:$C$29,3,FALSE)</f>
        <v>0</v>
      </c>
      <c r="BI103" s="104">
        <f>M103/26*$BC103*VLOOKUP(BI$4,DM_TI_LE!$A$5:$C$29,3,FALSE)</f>
        <v>0</v>
      </c>
      <c r="BJ103" s="104">
        <f>N103/26*$BC103*VLOOKUP(BJ$4,DM_TI_LE!$A$5:$C$29,3,FALSE)</f>
        <v>0</v>
      </c>
      <c r="BK103" s="104">
        <f>O103/26*$BC103*VLOOKUP(BK$4,DM_TI_LE!$A$5:$C$29,3,FALSE)</f>
        <v>0</v>
      </c>
      <c r="BL103" s="104">
        <f>P103/26*$BC103*VLOOKUP(BL$4,DM_TI_LE!$A$5:$C$29,3,FALSE)</f>
        <v>0</v>
      </c>
      <c r="BM103" s="104">
        <f>Q103/26*$BC103*VLOOKUP(BM$4,DM_TI_LE!$A$5:$C$29,3,FALSE)</f>
        <v>0</v>
      </c>
      <c r="BN103" s="104">
        <f>R103/26*$BC103*VLOOKUP(BN$4,DM_TI_LE!$A$5:$C$29,3,FALSE)</f>
        <v>0</v>
      </c>
      <c r="BO103" s="104">
        <f>S103/26*$BC103*VLOOKUP(BO$4,DM_TI_LE!$A$5:$C$29,3,FALSE)</f>
        <v>0</v>
      </c>
      <c r="BP103" s="104">
        <f>T103/26*$BC103*VLOOKUP(BP$4,DM_TI_LE!$A$5:$C$29,3,FALSE)</f>
        <v>0</v>
      </c>
      <c r="BQ103" s="104">
        <f>U103/26*$BC103*VLOOKUP(BQ$4,DM_TI_LE!$A$5:$C$29,3,FALSE)</f>
        <v>0</v>
      </c>
      <c r="BR103" s="104">
        <f>V103/26*$BC103*VLOOKUP(BR$4,DM_TI_LE!$A$5:$C$29,3,FALSE)</f>
        <v>0</v>
      </c>
      <c r="BS103" s="104">
        <f>W103/26*$BC103*VLOOKUP(BS$4,DM_TI_LE!$A$5:$C$29,3,FALSE)</f>
        <v>0</v>
      </c>
      <c r="BT103" s="104">
        <f>X103/26*$BC103*VLOOKUP(BT$4,DM_TI_LE!$A$5:$C$29,3,FALSE)</f>
        <v>0</v>
      </c>
      <c r="BU103" s="104">
        <f>Y103/26*$BC103*VLOOKUP(BU$4,DM_TI_LE!$A$5:$C$29,3,FALSE)</f>
        <v>0</v>
      </c>
      <c r="BV103" s="104">
        <f>Z103/26*$BC103*VLOOKUP(BV$4,DM_TI_LE!$A$5:$C$29,3,FALSE)</f>
        <v>0</v>
      </c>
      <c r="BW103" s="104">
        <f>AA103/26*$BC103*VLOOKUP(BW$4,DM_TI_LE!$A$5:$C$29,3,FALSE)</f>
        <v>0</v>
      </c>
      <c r="BX103" s="104">
        <f>AB103/26*$BC103*VLOOKUP(BX$4,DM_TI_LE!$A$5:$C$29,3,FALSE)</f>
        <v>0</v>
      </c>
      <c r="BY103" s="104">
        <f>AC103/26*$BC103*VLOOKUP(BY$4,DM_TI_LE!$A$5:$C$29,3,FALSE)</f>
        <v>0</v>
      </c>
      <c r="BZ103" s="104">
        <f>AD103/26*$BC103*VLOOKUP(BZ$4,DM_TI_LE!$A$5:$C$29,3,FALSE)</f>
        <v>0</v>
      </c>
      <c r="CA103" s="273">
        <f t="shared" si="0"/>
        <v>0</v>
      </c>
      <c r="CB103" s="104"/>
      <c r="CC103" s="274">
        <f t="shared" si="1"/>
        <v>6696000.0000000009</v>
      </c>
      <c r="CD103" s="138" t="str">
        <f>VLOOKUP(B103,GD_CHUNG!$B$5:$G$480,6,FALSE)</f>
        <v>HD3N</v>
      </c>
      <c r="CE103" s="275">
        <f>VLOOKUP(CD103,DM_TI_LE!$I$12:$J$16,2,FALSE)</f>
        <v>1</v>
      </c>
    </row>
    <row r="104" spans="1:83" ht="12.75" x14ac:dyDescent="0.2">
      <c r="A104" s="49">
        <v>100</v>
      </c>
      <c r="B104" s="50">
        <f>GD_CHUNG!B104</f>
        <v>13096</v>
      </c>
      <c r="C104" s="50" t="str">
        <f>GD_CHUNG!C104</f>
        <v>Đinh Văn Long</v>
      </c>
      <c r="D104" s="50" t="str">
        <f>GD_CHUNG!D104</f>
        <v>NV PVHK</v>
      </c>
      <c r="E104" s="268">
        <f>VLOOKUP(B104,GD_CHAM_CONG!$C$6:$BJ$997,60,FALSE)</f>
        <v>1</v>
      </c>
      <c r="F104" s="268">
        <f>VLOOKUP(B104,GD_LCD_HS_LNS!$B$4:$F$1000,5,FALSE)</f>
        <v>1.6</v>
      </c>
      <c r="G104" s="269"/>
      <c r="H104" s="269">
        <f>VLOOKUP(B104,GD_CHAM_CONG!$C$6:$BD$997,37,FALSE)</f>
        <v>27</v>
      </c>
      <c r="I104" s="104">
        <f>VLOOKUP($B104,GD_CHAM_CONG!$C$6:$BF$997,38,FALSE)</f>
        <v>27</v>
      </c>
      <c r="J104" s="104">
        <f>VLOOKUP($B104,GD_CHAM_CONG!$C$6:$BF$997,39,FALSE)</f>
        <v>0</v>
      </c>
      <c r="K104" s="104">
        <f>VLOOKUP($B104,GD_CHAM_CONG!$C$6:$BF$997,40,FALSE)</f>
        <v>0</v>
      </c>
      <c r="L104" s="104">
        <f>VLOOKUP($B104,GD_CHAM_CONG!$C$6:$BF$997,41,FALSE)</f>
        <v>0</v>
      </c>
      <c r="M104" s="104">
        <f>VLOOKUP($B104,GD_CHAM_CONG!$C$6:$BF$997,42,FALSE)</f>
        <v>0</v>
      </c>
      <c r="N104" s="104">
        <f>VLOOKUP($B104,GD_CHAM_CONG!$C$6:$BF$997,43,FALSE)</f>
        <v>0</v>
      </c>
      <c r="O104" s="104">
        <f>VLOOKUP($B104,GD_CHAM_CONG!$C$6:$BF$997,44,FALSE)</f>
        <v>0</v>
      </c>
      <c r="P104" s="104">
        <f>VLOOKUP($B104,GD_CHAM_CONG!$C$6:$BF$997,45,FALSE)</f>
        <v>0</v>
      </c>
      <c r="Q104" s="104">
        <f>VLOOKUP($B104,GD_CHAM_CONG!$C$6:$BF$997,46,FALSE)</f>
        <v>0</v>
      </c>
      <c r="R104" s="104">
        <f>VLOOKUP($B104,GD_CHAM_CONG!$C$6:$BF$997,47,FALSE)</f>
        <v>0</v>
      </c>
      <c r="S104" s="104">
        <f>VLOOKUP($B104,GD_CHAM_CONG!$C$6:$BF$997,48,FALSE)</f>
        <v>0</v>
      </c>
      <c r="T104" s="104">
        <f>VLOOKUP($B104,GD_CHAM_CONG!$C$6:$BF$997,49,FALSE)</f>
        <v>0</v>
      </c>
      <c r="U104" s="104">
        <f>VLOOKUP($B104,GD_CHAM_CONG!$C$6:$BF$997,50,FALSE)</f>
        <v>0</v>
      </c>
      <c r="V104" s="104">
        <f>VLOOKUP($B104,GD_CHAM_CONG!$C$6:$BF$997,51,FALSE)</f>
        <v>0</v>
      </c>
      <c r="W104" s="104">
        <f>VLOOKUP($B104,GD_CHAM_CONG!$C$6:$BF$997,52,FALSE)</f>
        <v>0</v>
      </c>
      <c r="X104" s="104">
        <f>VLOOKUP($B104,GD_CHAM_CONG!$C$6:$BF$997,53,FALSE)</f>
        <v>0</v>
      </c>
      <c r="Y104" s="104">
        <f>VLOOKUP($B104,GD_CHAM_CONG!$C$6:$BF$997,54,FALSE)</f>
        <v>0</v>
      </c>
      <c r="Z104" s="104">
        <f>VLOOKUP($B104,GD_CHAM_CONG!$C$6:$BF$997,55,FALSE)</f>
        <v>0</v>
      </c>
      <c r="AA104" s="104">
        <f>VLOOKUP($B104,GD_CHAM_CONG!$C$6:$BF$997,56,FALSE)</f>
        <v>0</v>
      </c>
      <c r="AB104" s="104">
        <f>VLOOKUP($B104,GD_CHAM_CONG!$C$6:$BI$997,57,FALSE)</f>
        <v>0</v>
      </c>
      <c r="AC104" s="104">
        <f>VLOOKUP($B104,GD_CHAM_CONG!$C$6:$BI$997,58,FALSE)</f>
        <v>0</v>
      </c>
      <c r="AD104" s="104">
        <f>VLOOKUP($B104,GD_CHAM_CONG!$C$6:$BI$997,59,FALSE)</f>
        <v>0</v>
      </c>
      <c r="AE104" s="270">
        <f>I104/$H104*VLOOKUP(I$4,DM_TI_LE!$A$5:$B$30,2,FALSE)</f>
        <v>1</v>
      </c>
      <c r="AF104" s="270">
        <f>J104/$H104*VLOOKUP(J$4,DM_TI_LE!$A$5:$B$30,2,FALSE)</f>
        <v>0</v>
      </c>
      <c r="AG104" s="270">
        <f>K104/$H104*VLOOKUP(K$4,DM_TI_LE!$A$5:$B$30,2,FALSE)</f>
        <v>0</v>
      </c>
      <c r="AH104" s="270">
        <f>L104/$H104*VLOOKUP(L$4,DM_TI_LE!$A$5:$B$30,2,FALSE)</f>
        <v>0</v>
      </c>
      <c r="AI104" s="270">
        <f>M104/$H104*VLOOKUP(M$4,DM_TI_LE!$A$5:$B$30,2,FALSE)</f>
        <v>0</v>
      </c>
      <c r="AJ104" s="270">
        <f>N104/$H104*VLOOKUP(N$4,DM_TI_LE!$A$5:$B$30,2,FALSE)</f>
        <v>0</v>
      </c>
      <c r="AK104" s="270">
        <f>O104/$H104*VLOOKUP(O$4,DM_TI_LE!$A$5:$B$30,2,FALSE)</f>
        <v>0</v>
      </c>
      <c r="AL104" s="270">
        <f>P104/$H104*VLOOKUP(P$4,DM_TI_LE!$A$5:$B$30,2,FALSE)</f>
        <v>0</v>
      </c>
      <c r="AM104" s="270">
        <f>Q104/$H104*VLOOKUP(Q$4,DM_TI_LE!$A$5:$B$30,2,FALSE)</f>
        <v>0</v>
      </c>
      <c r="AN104" s="270">
        <f>R104/$H104*VLOOKUP(R$4,DM_TI_LE!$A$5:$B$30,2,FALSE)</f>
        <v>0</v>
      </c>
      <c r="AO104" s="270">
        <f>S104/$H104*VLOOKUP(S$4,DM_TI_LE!$A$5:$B$30,2,FALSE)</f>
        <v>0</v>
      </c>
      <c r="AP104" s="270">
        <f>T104/$H104*VLOOKUP(T$4,DM_TI_LE!$A$5:$B$30,2,FALSE)</f>
        <v>0</v>
      </c>
      <c r="AQ104" s="270">
        <f>U104/$H104*VLOOKUP(U$4,DM_TI_LE!$A$5:$B$30,2,FALSE)</f>
        <v>0</v>
      </c>
      <c r="AR104" s="270">
        <f>V104/$H104*VLOOKUP(V$4,DM_TI_LE!$A$5:$B$30,2,FALSE)</f>
        <v>0</v>
      </c>
      <c r="AS104" s="270">
        <f>W104/$H104*VLOOKUP(W$4,DM_TI_LE!$A$5:$B$30,2,FALSE)</f>
        <v>0</v>
      </c>
      <c r="AT104" s="270">
        <f>X104/$H104*VLOOKUP(X$4,DM_TI_LE!$A$5:$B$30,2,FALSE)</f>
        <v>0</v>
      </c>
      <c r="AU104" s="270">
        <f>Y104/$H104*VLOOKUP(Y$4,DM_TI_LE!$A$5:$B$30,2,FALSE)</f>
        <v>0</v>
      </c>
      <c r="AV104" s="270">
        <f>Z104/$H104*VLOOKUP(Z$4,DM_TI_LE!$A$5:$B$30,2,FALSE)</f>
        <v>0</v>
      </c>
      <c r="AW104" s="270">
        <f>AA104/$H104*VLOOKUP(AA$4,DM_TI_LE!$A$5:$B$30,2,FALSE)</f>
        <v>0</v>
      </c>
      <c r="AX104" s="270">
        <f>AB104/$H104*VLOOKUP(AB$4,DM_TI_LE!$A$5:$B$30,2,FALSE)</f>
        <v>0</v>
      </c>
      <c r="AY104" s="270">
        <f>AC104/$H104*VLOOKUP(AC$4,DM_TI_LE!$A$5:$B$30,2,FALSE)</f>
        <v>0</v>
      </c>
      <c r="AZ104" s="270">
        <f>AD104/$H104*VLOOKUP(AD$4,DM_TI_LE!$A$5:$B$30,2,FALSE)</f>
        <v>0</v>
      </c>
      <c r="BA104" s="284">
        <f>IF(CD104="HDHV",DM_TI_LE!$K$12*I104, SUM(AE104:AW104)*F104*E104*DM_HE_SO_LUONG_NS!$D$1*CE104)</f>
        <v>7200000</v>
      </c>
      <c r="BB104" s="104"/>
      <c r="BC104" s="110">
        <f>VLOOKUP(B104,GD_LCD_HS_LNS!$B$4:$E$1000,4,FALSE)</f>
        <v>3875000</v>
      </c>
      <c r="BD104" s="104"/>
      <c r="BE104" s="104">
        <f>I104/26*$BC104*VLOOKUP(BE$4,DM_TI_LE!$A$5:$C$29,3,FALSE)</f>
        <v>0</v>
      </c>
      <c r="BF104" s="104">
        <f>J104/26*$BC104*VLOOKUP(BF$4,DM_TI_LE!$A$5:$C$29,3,FALSE)</f>
        <v>0</v>
      </c>
      <c r="BG104" s="104">
        <f>K104/26*$BC104*VLOOKUP(BG$4,DM_TI_LE!$A$5:$C$29,3,FALSE)</f>
        <v>0</v>
      </c>
      <c r="BH104" s="104">
        <f>L104/26*$BC104*VLOOKUP(BH$4,DM_TI_LE!$A$5:$C$29,3,FALSE)</f>
        <v>0</v>
      </c>
      <c r="BI104" s="104">
        <f>M104/26*$BC104*VLOOKUP(BI$4,DM_TI_LE!$A$5:$C$29,3,FALSE)</f>
        <v>0</v>
      </c>
      <c r="BJ104" s="104">
        <f>N104/26*$BC104*VLOOKUP(BJ$4,DM_TI_LE!$A$5:$C$29,3,FALSE)</f>
        <v>0</v>
      </c>
      <c r="BK104" s="104">
        <f>O104/26*$BC104*VLOOKUP(BK$4,DM_TI_LE!$A$5:$C$29,3,FALSE)</f>
        <v>0</v>
      </c>
      <c r="BL104" s="104">
        <f>P104/26*$BC104*VLOOKUP(BL$4,DM_TI_LE!$A$5:$C$29,3,FALSE)</f>
        <v>0</v>
      </c>
      <c r="BM104" s="104">
        <f>Q104/26*$BC104*VLOOKUP(BM$4,DM_TI_LE!$A$5:$C$29,3,FALSE)</f>
        <v>0</v>
      </c>
      <c r="BN104" s="104">
        <f>R104/26*$BC104*VLOOKUP(BN$4,DM_TI_LE!$A$5:$C$29,3,FALSE)</f>
        <v>0</v>
      </c>
      <c r="BO104" s="104">
        <f>S104/26*$BC104*VLOOKUP(BO$4,DM_TI_LE!$A$5:$C$29,3,FALSE)</f>
        <v>0</v>
      </c>
      <c r="BP104" s="104">
        <f>T104/26*$BC104*VLOOKUP(BP$4,DM_TI_LE!$A$5:$C$29,3,FALSE)</f>
        <v>0</v>
      </c>
      <c r="BQ104" s="104">
        <f>U104/26*$BC104*VLOOKUP(BQ$4,DM_TI_LE!$A$5:$C$29,3,FALSE)</f>
        <v>0</v>
      </c>
      <c r="BR104" s="104">
        <f>V104/26*$BC104*VLOOKUP(BR$4,DM_TI_LE!$A$5:$C$29,3,FALSE)</f>
        <v>0</v>
      </c>
      <c r="BS104" s="104">
        <f>W104/26*$BC104*VLOOKUP(BS$4,DM_TI_LE!$A$5:$C$29,3,FALSE)</f>
        <v>0</v>
      </c>
      <c r="BT104" s="104">
        <f>X104/26*$BC104*VLOOKUP(BT$4,DM_TI_LE!$A$5:$C$29,3,FALSE)</f>
        <v>0</v>
      </c>
      <c r="BU104" s="104">
        <f>Y104/26*$BC104*VLOOKUP(BU$4,DM_TI_LE!$A$5:$C$29,3,FALSE)</f>
        <v>0</v>
      </c>
      <c r="BV104" s="104">
        <f>Z104/26*$BC104*VLOOKUP(BV$4,DM_TI_LE!$A$5:$C$29,3,FALSE)</f>
        <v>0</v>
      </c>
      <c r="BW104" s="104">
        <f>AA104/26*$BC104*VLOOKUP(BW$4,DM_TI_LE!$A$5:$C$29,3,FALSE)</f>
        <v>0</v>
      </c>
      <c r="BX104" s="104">
        <f>AB104/26*$BC104*VLOOKUP(BX$4,DM_TI_LE!$A$5:$C$29,3,FALSE)</f>
        <v>0</v>
      </c>
      <c r="BY104" s="104">
        <f>AC104/26*$BC104*VLOOKUP(BY$4,DM_TI_LE!$A$5:$C$29,3,FALSE)</f>
        <v>0</v>
      </c>
      <c r="BZ104" s="104">
        <f>AD104/26*$BC104*VLOOKUP(BZ$4,DM_TI_LE!$A$5:$C$29,3,FALSE)</f>
        <v>0</v>
      </c>
      <c r="CA104" s="273">
        <f t="shared" si="0"/>
        <v>0</v>
      </c>
      <c r="CB104" s="104"/>
      <c r="CC104" s="274">
        <f t="shared" si="1"/>
        <v>7200000</v>
      </c>
      <c r="CD104" s="138" t="str">
        <f>VLOOKUP(B104,GD_CHUNG!$B$5:$G$480,6,FALSE)</f>
        <v>HD3N</v>
      </c>
      <c r="CE104" s="275">
        <f>VLOOKUP(CD104,DM_TI_LE!$I$12:$J$16,2,FALSE)</f>
        <v>1</v>
      </c>
    </row>
    <row r="105" spans="1:83" ht="12.75" x14ac:dyDescent="0.2">
      <c r="A105" s="49">
        <v>101</v>
      </c>
      <c r="B105" s="50">
        <f>GD_CHUNG!B105</f>
        <v>10778</v>
      </c>
      <c r="C105" s="50" t="str">
        <f>GD_CHUNG!C105</f>
        <v>Nguyễn Thị Hồng Anh</v>
      </c>
      <c r="D105" s="50" t="str">
        <f>GD_CHUNG!D105</f>
        <v>Nv VS MB</v>
      </c>
      <c r="E105" s="268">
        <f>VLOOKUP(B105,GD_CHAM_CONG!$C$6:$BJ$997,60,FALSE)</f>
        <v>0.95</v>
      </c>
      <c r="F105" s="268">
        <f>VLOOKUP(B105,GD_LCD_HS_LNS!$B$4:$F$1000,5,FALSE)</f>
        <v>1.6</v>
      </c>
      <c r="G105" s="269"/>
      <c r="H105" s="269">
        <f>VLOOKUP(B105,GD_CHAM_CONG!$C$6:$BD$997,37,FALSE)</f>
        <v>27</v>
      </c>
      <c r="I105" s="104">
        <f>VLOOKUP($B105,GD_CHAM_CONG!$C$6:$BF$997,38,FALSE)</f>
        <v>27</v>
      </c>
      <c r="J105" s="104">
        <f>VLOOKUP($B105,GD_CHAM_CONG!$C$6:$BF$997,39,FALSE)</f>
        <v>0</v>
      </c>
      <c r="K105" s="104">
        <f>VLOOKUP($B105,GD_CHAM_CONG!$C$6:$BF$997,40,FALSE)</f>
        <v>0</v>
      </c>
      <c r="L105" s="104">
        <f>VLOOKUP($B105,GD_CHAM_CONG!$C$6:$BF$997,41,FALSE)</f>
        <v>0</v>
      </c>
      <c r="M105" s="104">
        <f>VLOOKUP($B105,GD_CHAM_CONG!$C$6:$BF$997,42,FALSE)</f>
        <v>0</v>
      </c>
      <c r="N105" s="104">
        <f>VLOOKUP($B105,GD_CHAM_CONG!$C$6:$BF$997,43,FALSE)</f>
        <v>0</v>
      </c>
      <c r="O105" s="104">
        <f>VLOOKUP($B105,GD_CHAM_CONG!$C$6:$BF$997,44,FALSE)</f>
        <v>0</v>
      </c>
      <c r="P105" s="104">
        <f>VLOOKUP($B105,GD_CHAM_CONG!$C$6:$BF$997,45,FALSE)</f>
        <v>0</v>
      </c>
      <c r="Q105" s="104">
        <f>VLOOKUP($B105,GD_CHAM_CONG!$C$6:$BF$997,46,FALSE)</f>
        <v>0</v>
      </c>
      <c r="R105" s="104">
        <f>VLOOKUP($B105,GD_CHAM_CONG!$C$6:$BF$997,47,FALSE)</f>
        <v>0</v>
      </c>
      <c r="S105" s="104">
        <f>VLOOKUP($B105,GD_CHAM_CONG!$C$6:$BF$997,48,FALSE)</f>
        <v>0</v>
      </c>
      <c r="T105" s="104">
        <f>VLOOKUP($B105,GD_CHAM_CONG!$C$6:$BF$997,49,FALSE)</f>
        <v>0</v>
      </c>
      <c r="U105" s="104">
        <f>VLOOKUP($B105,GD_CHAM_CONG!$C$6:$BF$997,50,FALSE)</f>
        <v>0</v>
      </c>
      <c r="V105" s="104">
        <f>VLOOKUP($B105,GD_CHAM_CONG!$C$6:$BF$997,51,FALSE)</f>
        <v>0</v>
      </c>
      <c r="W105" s="104">
        <f>VLOOKUP($B105,GD_CHAM_CONG!$C$6:$BF$997,52,FALSE)</f>
        <v>0</v>
      </c>
      <c r="X105" s="104">
        <f>VLOOKUP($B105,GD_CHAM_CONG!$C$6:$BF$997,53,FALSE)</f>
        <v>0</v>
      </c>
      <c r="Y105" s="104">
        <f>VLOOKUP($B105,GD_CHAM_CONG!$C$6:$BF$997,54,FALSE)</f>
        <v>0</v>
      </c>
      <c r="Z105" s="104">
        <f>VLOOKUP($B105,GD_CHAM_CONG!$C$6:$BF$997,55,FALSE)</f>
        <v>0</v>
      </c>
      <c r="AA105" s="104">
        <f>VLOOKUP($B105,GD_CHAM_CONG!$C$6:$BF$997,56,FALSE)</f>
        <v>0</v>
      </c>
      <c r="AB105" s="104">
        <f>VLOOKUP($B105,GD_CHAM_CONG!$C$6:$BI$997,57,FALSE)</f>
        <v>0</v>
      </c>
      <c r="AC105" s="104">
        <f>VLOOKUP($B105,GD_CHAM_CONG!$C$6:$BI$997,58,FALSE)</f>
        <v>0</v>
      </c>
      <c r="AD105" s="104">
        <f>VLOOKUP($B105,GD_CHAM_CONG!$C$6:$BI$997,59,FALSE)</f>
        <v>0</v>
      </c>
      <c r="AE105" s="270">
        <f>I105/$H105*VLOOKUP(I$4,DM_TI_LE!$A$5:$B$30,2,FALSE)</f>
        <v>1</v>
      </c>
      <c r="AF105" s="270">
        <f>J105/$H105*VLOOKUP(J$4,DM_TI_LE!$A$5:$B$30,2,FALSE)</f>
        <v>0</v>
      </c>
      <c r="AG105" s="270">
        <f>K105/$H105*VLOOKUP(K$4,DM_TI_LE!$A$5:$B$30,2,FALSE)</f>
        <v>0</v>
      </c>
      <c r="AH105" s="270">
        <f>L105/$H105*VLOOKUP(L$4,DM_TI_LE!$A$5:$B$30,2,FALSE)</f>
        <v>0</v>
      </c>
      <c r="AI105" s="270">
        <f>M105/$H105*VLOOKUP(M$4,DM_TI_LE!$A$5:$B$30,2,FALSE)</f>
        <v>0</v>
      </c>
      <c r="AJ105" s="270">
        <f>N105/$H105*VLOOKUP(N$4,DM_TI_LE!$A$5:$B$30,2,FALSE)</f>
        <v>0</v>
      </c>
      <c r="AK105" s="270">
        <f>O105/$H105*VLOOKUP(O$4,DM_TI_LE!$A$5:$B$30,2,FALSE)</f>
        <v>0</v>
      </c>
      <c r="AL105" s="270">
        <f>P105/$H105*VLOOKUP(P$4,DM_TI_LE!$A$5:$B$30,2,FALSE)</f>
        <v>0</v>
      </c>
      <c r="AM105" s="270">
        <f>Q105/$H105*VLOOKUP(Q$4,DM_TI_LE!$A$5:$B$30,2,FALSE)</f>
        <v>0</v>
      </c>
      <c r="AN105" s="270">
        <f>R105/$H105*VLOOKUP(R$4,DM_TI_LE!$A$5:$B$30,2,FALSE)</f>
        <v>0</v>
      </c>
      <c r="AO105" s="270">
        <f>S105/$H105*VLOOKUP(S$4,DM_TI_LE!$A$5:$B$30,2,FALSE)</f>
        <v>0</v>
      </c>
      <c r="AP105" s="270">
        <f>T105/$H105*VLOOKUP(T$4,DM_TI_LE!$A$5:$B$30,2,FALSE)</f>
        <v>0</v>
      </c>
      <c r="AQ105" s="270">
        <f>U105/$H105*VLOOKUP(U$4,DM_TI_LE!$A$5:$B$30,2,FALSE)</f>
        <v>0</v>
      </c>
      <c r="AR105" s="270">
        <f>V105/$H105*VLOOKUP(V$4,DM_TI_LE!$A$5:$B$30,2,FALSE)</f>
        <v>0</v>
      </c>
      <c r="AS105" s="270">
        <f>W105/$H105*VLOOKUP(W$4,DM_TI_LE!$A$5:$B$30,2,FALSE)</f>
        <v>0</v>
      </c>
      <c r="AT105" s="270">
        <f>X105/$H105*VLOOKUP(X$4,DM_TI_LE!$A$5:$B$30,2,FALSE)</f>
        <v>0</v>
      </c>
      <c r="AU105" s="270">
        <f>Y105/$H105*VLOOKUP(Y$4,DM_TI_LE!$A$5:$B$30,2,FALSE)</f>
        <v>0</v>
      </c>
      <c r="AV105" s="270">
        <f>Z105/$H105*VLOOKUP(Z$4,DM_TI_LE!$A$5:$B$30,2,FALSE)</f>
        <v>0</v>
      </c>
      <c r="AW105" s="270">
        <f>AA105/$H105*VLOOKUP(AA$4,DM_TI_LE!$A$5:$B$30,2,FALSE)</f>
        <v>0</v>
      </c>
      <c r="AX105" s="270">
        <f>AB105/$H105*VLOOKUP(AB$4,DM_TI_LE!$A$5:$B$30,2,FALSE)</f>
        <v>0</v>
      </c>
      <c r="AY105" s="270">
        <f>AC105/$H105*VLOOKUP(AC$4,DM_TI_LE!$A$5:$B$30,2,FALSE)</f>
        <v>0</v>
      </c>
      <c r="AZ105" s="270">
        <f>AD105/$H105*VLOOKUP(AD$4,DM_TI_LE!$A$5:$B$30,2,FALSE)</f>
        <v>0</v>
      </c>
      <c r="BA105" s="284">
        <f>IF(CD105="HDHV",DM_TI_LE!$K$12*I105, SUM(AE105:AW105)*F105*E105*DM_HE_SO_LUONG_NS!$D$1*CE105)</f>
        <v>6840000</v>
      </c>
      <c r="BB105" s="104"/>
      <c r="BC105" s="110">
        <f>VLOOKUP(B105,GD_LCD_HS_LNS!$B$4:$E$1000,4,FALSE)</f>
        <v>3875000</v>
      </c>
      <c r="BD105" s="104"/>
      <c r="BE105" s="104">
        <f>I105/26*$BC105*VLOOKUP(BE$4,DM_TI_LE!$A$5:$C$29,3,FALSE)</f>
        <v>0</v>
      </c>
      <c r="BF105" s="104">
        <f>J105/26*$BC105*VLOOKUP(BF$4,DM_TI_LE!$A$5:$C$29,3,FALSE)</f>
        <v>0</v>
      </c>
      <c r="BG105" s="104">
        <f>K105/26*$BC105*VLOOKUP(BG$4,DM_TI_LE!$A$5:$C$29,3,FALSE)</f>
        <v>0</v>
      </c>
      <c r="BH105" s="104">
        <f>L105/26*$BC105*VLOOKUP(BH$4,DM_TI_LE!$A$5:$C$29,3,FALSE)</f>
        <v>0</v>
      </c>
      <c r="BI105" s="104">
        <f>M105/26*$BC105*VLOOKUP(BI$4,DM_TI_LE!$A$5:$C$29,3,FALSE)</f>
        <v>0</v>
      </c>
      <c r="BJ105" s="104">
        <f>N105/26*$BC105*VLOOKUP(BJ$4,DM_TI_LE!$A$5:$C$29,3,FALSE)</f>
        <v>0</v>
      </c>
      <c r="BK105" s="104">
        <f>O105/26*$BC105*VLOOKUP(BK$4,DM_TI_LE!$A$5:$C$29,3,FALSE)</f>
        <v>0</v>
      </c>
      <c r="BL105" s="104">
        <f>P105/26*$BC105*VLOOKUP(BL$4,DM_TI_LE!$A$5:$C$29,3,FALSE)</f>
        <v>0</v>
      </c>
      <c r="BM105" s="104">
        <f>Q105/26*$BC105*VLOOKUP(BM$4,DM_TI_LE!$A$5:$C$29,3,FALSE)</f>
        <v>0</v>
      </c>
      <c r="BN105" s="104">
        <f>R105/26*$BC105*VLOOKUP(BN$4,DM_TI_LE!$A$5:$C$29,3,FALSE)</f>
        <v>0</v>
      </c>
      <c r="BO105" s="104">
        <f>S105/26*$BC105*VLOOKUP(BO$4,DM_TI_LE!$A$5:$C$29,3,FALSE)</f>
        <v>0</v>
      </c>
      <c r="BP105" s="104">
        <f>T105/26*$BC105*VLOOKUP(BP$4,DM_TI_LE!$A$5:$C$29,3,FALSE)</f>
        <v>0</v>
      </c>
      <c r="BQ105" s="104">
        <f>U105/26*$BC105*VLOOKUP(BQ$4,DM_TI_LE!$A$5:$C$29,3,FALSE)</f>
        <v>0</v>
      </c>
      <c r="BR105" s="104">
        <f>V105/26*$BC105*VLOOKUP(BR$4,DM_TI_LE!$A$5:$C$29,3,FALSE)</f>
        <v>0</v>
      </c>
      <c r="BS105" s="104">
        <f>W105/26*$BC105*VLOOKUP(BS$4,DM_TI_LE!$A$5:$C$29,3,FALSE)</f>
        <v>0</v>
      </c>
      <c r="BT105" s="104">
        <f>X105/26*$BC105*VLOOKUP(BT$4,DM_TI_LE!$A$5:$C$29,3,FALSE)</f>
        <v>0</v>
      </c>
      <c r="BU105" s="104">
        <f>Y105/26*$BC105*VLOOKUP(BU$4,DM_TI_LE!$A$5:$C$29,3,FALSE)</f>
        <v>0</v>
      </c>
      <c r="BV105" s="104">
        <f>Z105/26*$BC105*VLOOKUP(BV$4,DM_TI_LE!$A$5:$C$29,3,FALSE)</f>
        <v>0</v>
      </c>
      <c r="BW105" s="104">
        <f>AA105/26*$BC105*VLOOKUP(BW$4,DM_TI_LE!$A$5:$C$29,3,FALSE)</f>
        <v>0</v>
      </c>
      <c r="BX105" s="104">
        <f>AB105/26*$BC105*VLOOKUP(BX$4,DM_TI_LE!$A$5:$C$29,3,FALSE)</f>
        <v>0</v>
      </c>
      <c r="BY105" s="104">
        <f>AC105/26*$BC105*VLOOKUP(BY$4,DM_TI_LE!$A$5:$C$29,3,FALSE)</f>
        <v>0</v>
      </c>
      <c r="BZ105" s="104">
        <f>AD105/26*$BC105*VLOOKUP(BZ$4,DM_TI_LE!$A$5:$C$29,3,FALSE)</f>
        <v>0</v>
      </c>
      <c r="CA105" s="273">
        <f t="shared" si="0"/>
        <v>0</v>
      </c>
      <c r="CB105" s="104"/>
      <c r="CC105" s="274">
        <f t="shared" si="1"/>
        <v>6840000</v>
      </c>
      <c r="CD105" s="138" t="str">
        <f>VLOOKUP(B105,GD_CHUNG!$B$5:$G$480,6,FALSE)</f>
        <v>HDKX</v>
      </c>
      <c r="CE105" s="275">
        <f>VLOOKUP(CD105,DM_TI_LE!$I$12:$J$16,2,FALSE)</f>
        <v>1</v>
      </c>
    </row>
    <row r="106" spans="1:83" ht="12.75" x14ac:dyDescent="0.2">
      <c r="A106" s="49">
        <v>102</v>
      </c>
      <c r="B106" s="50">
        <f>GD_CHUNG!B106</f>
        <v>11765</v>
      </c>
      <c r="C106" s="50" t="str">
        <f>GD_CHUNG!C106</f>
        <v>Hoàng Thị Hồng Nhung</v>
      </c>
      <c r="D106" s="50" t="str">
        <f>GD_CHUNG!D106</f>
        <v>NV PVHK</v>
      </c>
      <c r="E106" s="268">
        <f>VLOOKUP(B106,GD_CHAM_CONG!$C$6:$BJ$997,60,FALSE)</f>
        <v>1</v>
      </c>
      <c r="F106" s="268">
        <f>VLOOKUP(B106,GD_LCD_HS_LNS!$B$4:$F$1000,5,FALSE)</f>
        <v>1.6</v>
      </c>
      <c r="G106" s="269"/>
      <c r="H106" s="269">
        <f>VLOOKUP(B106,GD_CHAM_CONG!$C$6:$BD$997,37,FALSE)</f>
        <v>27</v>
      </c>
      <c r="I106" s="104">
        <f>VLOOKUP($B106,GD_CHAM_CONG!$C$6:$BF$997,38,FALSE)</f>
        <v>21</v>
      </c>
      <c r="J106" s="104">
        <f>VLOOKUP($B106,GD_CHAM_CONG!$C$6:$BF$997,39,FALSE)</f>
        <v>0</v>
      </c>
      <c r="K106" s="104">
        <f>VLOOKUP($B106,GD_CHAM_CONG!$C$6:$BF$997,40,FALSE)</f>
        <v>6</v>
      </c>
      <c r="L106" s="104">
        <f>VLOOKUP($B106,GD_CHAM_CONG!$C$6:$BF$997,41,FALSE)</f>
        <v>0</v>
      </c>
      <c r="M106" s="104">
        <f>VLOOKUP($B106,GD_CHAM_CONG!$C$6:$BF$997,42,FALSE)</f>
        <v>0</v>
      </c>
      <c r="N106" s="104">
        <f>VLOOKUP($B106,GD_CHAM_CONG!$C$6:$BF$997,43,FALSE)</f>
        <v>0</v>
      </c>
      <c r="O106" s="104">
        <f>VLOOKUP($B106,GD_CHAM_CONG!$C$6:$BF$997,44,FALSE)</f>
        <v>0</v>
      </c>
      <c r="P106" s="104">
        <f>VLOOKUP($B106,GD_CHAM_CONG!$C$6:$BF$997,45,FALSE)</f>
        <v>0</v>
      </c>
      <c r="Q106" s="104">
        <f>VLOOKUP($B106,GD_CHAM_CONG!$C$6:$BF$997,46,FALSE)</f>
        <v>0</v>
      </c>
      <c r="R106" s="104">
        <f>VLOOKUP($B106,GD_CHAM_CONG!$C$6:$BF$997,47,FALSE)</f>
        <v>0</v>
      </c>
      <c r="S106" s="104">
        <f>VLOOKUP($B106,GD_CHAM_CONG!$C$6:$BF$997,48,FALSE)</f>
        <v>0</v>
      </c>
      <c r="T106" s="104">
        <f>VLOOKUP($B106,GD_CHAM_CONG!$C$6:$BF$997,49,FALSE)</f>
        <v>0</v>
      </c>
      <c r="U106" s="104">
        <f>VLOOKUP($B106,GD_CHAM_CONG!$C$6:$BF$997,50,FALSE)</f>
        <v>0</v>
      </c>
      <c r="V106" s="104">
        <f>VLOOKUP($B106,GD_CHAM_CONG!$C$6:$BF$997,51,FALSE)</f>
        <v>0</v>
      </c>
      <c r="W106" s="104">
        <f>VLOOKUP($B106,GD_CHAM_CONG!$C$6:$BF$997,52,FALSE)</f>
        <v>0</v>
      </c>
      <c r="X106" s="104">
        <f>VLOOKUP($B106,GD_CHAM_CONG!$C$6:$BF$997,53,FALSE)</f>
        <v>0</v>
      </c>
      <c r="Y106" s="104">
        <f>VLOOKUP($B106,GD_CHAM_CONG!$C$6:$BF$997,54,FALSE)</f>
        <v>0</v>
      </c>
      <c r="Z106" s="104">
        <f>VLOOKUP($B106,GD_CHAM_CONG!$C$6:$BF$997,55,FALSE)</f>
        <v>0</v>
      </c>
      <c r="AA106" s="104">
        <f>VLOOKUP($B106,GD_CHAM_CONG!$C$6:$BF$997,56,FALSE)</f>
        <v>0</v>
      </c>
      <c r="AB106" s="104">
        <f>VLOOKUP($B106,GD_CHAM_CONG!$C$6:$BI$997,57,FALSE)</f>
        <v>0</v>
      </c>
      <c r="AC106" s="104">
        <f>VLOOKUP($B106,GD_CHAM_CONG!$C$6:$BI$997,58,FALSE)</f>
        <v>0</v>
      </c>
      <c r="AD106" s="104">
        <f>VLOOKUP($B106,GD_CHAM_CONG!$C$6:$BI$997,59,FALSE)</f>
        <v>0</v>
      </c>
      <c r="AE106" s="270">
        <f>I106/$H106*VLOOKUP(I$4,DM_TI_LE!$A$5:$B$30,2,FALSE)</f>
        <v>0.77777777777777779</v>
      </c>
      <c r="AF106" s="270">
        <f>J106/$H106*VLOOKUP(J$4,DM_TI_LE!$A$5:$B$30,2,FALSE)</f>
        <v>0</v>
      </c>
      <c r="AG106" s="270">
        <f>K106/$H106*VLOOKUP(K$4,DM_TI_LE!$A$5:$B$30,2,FALSE)</f>
        <v>0</v>
      </c>
      <c r="AH106" s="270">
        <f>L106/$H106*VLOOKUP(L$4,DM_TI_LE!$A$5:$B$30,2,FALSE)</f>
        <v>0</v>
      </c>
      <c r="AI106" s="270">
        <f>M106/$H106*VLOOKUP(M$4,DM_TI_LE!$A$5:$B$30,2,FALSE)</f>
        <v>0</v>
      </c>
      <c r="AJ106" s="270">
        <f>N106/$H106*VLOOKUP(N$4,DM_TI_LE!$A$5:$B$30,2,FALSE)</f>
        <v>0</v>
      </c>
      <c r="AK106" s="270">
        <f>O106/$H106*VLOOKUP(O$4,DM_TI_LE!$A$5:$B$30,2,FALSE)</f>
        <v>0</v>
      </c>
      <c r="AL106" s="270">
        <f>P106/$H106*VLOOKUP(P$4,DM_TI_LE!$A$5:$B$30,2,FALSE)</f>
        <v>0</v>
      </c>
      <c r="AM106" s="270">
        <f>Q106/$H106*VLOOKUP(Q$4,DM_TI_LE!$A$5:$B$30,2,FALSE)</f>
        <v>0</v>
      </c>
      <c r="AN106" s="270">
        <f>R106/$H106*VLOOKUP(R$4,DM_TI_LE!$A$5:$B$30,2,FALSE)</f>
        <v>0</v>
      </c>
      <c r="AO106" s="270">
        <f>S106/$H106*VLOOKUP(S$4,DM_TI_LE!$A$5:$B$30,2,FALSE)</f>
        <v>0</v>
      </c>
      <c r="AP106" s="270">
        <f>T106/$H106*VLOOKUP(T$4,DM_TI_LE!$A$5:$B$30,2,FALSE)</f>
        <v>0</v>
      </c>
      <c r="AQ106" s="270">
        <f>U106/$H106*VLOOKUP(U$4,DM_TI_LE!$A$5:$B$30,2,FALSE)</f>
        <v>0</v>
      </c>
      <c r="AR106" s="270">
        <f>V106/$H106*VLOOKUP(V$4,DM_TI_LE!$A$5:$B$30,2,FALSE)</f>
        <v>0</v>
      </c>
      <c r="AS106" s="270">
        <f>W106/$H106*VLOOKUP(W$4,DM_TI_LE!$A$5:$B$30,2,FALSE)</f>
        <v>0</v>
      </c>
      <c r="AT106" s="270">
        <f>X106/$H106*VLOOKUP(X$4,DM_TI_LE!$A$5:$B$30,2,FALSE)</f>
        <v>0</v>
      </c>
      <c r="AU106" s="270">
        <f>Y106/$H106*VLOOKUP(Y$4,DM_TI_LE!$A$5:$B$30,2,FALSE)</f>
        <v>0</v>
      </c>
      <c r="AV106" s="270">
        <f>Z106/$H106*VLOOKUP(Z$4,DM_TI_LE!$A$5:$B$30,2,FALSE)</f>
        <v>0</v>
      </c>
      <c r="AW106" s="270">
        <f>AA106/$H106*VLOOKUP(AA$4,DM_TI_LE!$A$5:$B$30,2,FALSE)</f>
        <v>0</v>
      </c>
      <c r="AX106" s="270">
        <f>AB106/$H106*VLOOKUP(AB$4,DM_TI_LE!$A$5:$B$30,2,FALSE)</f>
        <v>0</v>
      </c>
      <c r="AY106" s="270">
        <f>AC106/$H106*VLOOKUP(AC$4,DM_TI_LE!$A$5:$B$30,2,FALSE)</f>
        <v>0</v>
      </c>
      <c r="AZ106" s="270">
        <f>AD106/$H106*VLOOKUP(AD$4,DM_TI_LE!$A$5:$B$30,2,FALSE)</f>
        <v>0</v>
      </c>
      <c r="BA106" s="284">
        <f>IF(CD106="HDHV",DM_TI_LE!$K$12*I106, SUM(AE106:AW106)*F106*E106*DM_HE_SO_LUONG_NS!$D$1*CE106)</f>
        <v>5600000</v>
      </c>
      <c r="BB106" s="104"/>
      <c r="BC106" s="110">
        <f>VLOOKUP(B106,GD_LCD_HS_LNS!$B$4:$E$1000,4,FALSE)</f>
        <v>3875000</v>
      </c>
      <c r="BD106" s="104"/>
      <c r="BE106" s="104">
        <f>I106/26*$BC106*VLOOKUP(BE$4,DM_TI_LE!$A$5:$C$29,3,FALSE)</f>
        <v>0</v>
      </c>
      <c r="BF106" s="104">
        <f>J106/26*$BC106*VLOOKUP(BF$4,DM_TI_LE!$A$5:$C$29,3,FALSE)</f>
        <v>0</v>
      </c>
      <c r="BG106" s="104">
        <f>K106/26*$BC106*VLOOKUP(BG$4,DM_TI_LE!$A$5:$C$29,3,FALSE)</f>
        <v>0</v>
      </c>
      <c r="BH106" s="104">
        <f>L106/26*$BC106*VLOOKUP(BH$4,DM_TI_LE!$A$5:$C$29,3,FALSE)</f>
        <v>0</v>
      </c>
      <c r="BI106" s="104">
        <f>M106/26*$BC106*VLOOKUP(BI$4,DM_TI_LE!$A$5:$C$29,3,FALSE)</f>
        <v>0</v>
      </c>
      <c r="BJ106" s="104">
        <f>N106/26*$BC106*VLOOKUP(BJ$4,DM_TI_LE!$A$5:$C$29,3,FALSE)</f>
        <v>0</v>
      </c>
      <c r="BK106" s="104">
        <f>O106/26*$BC106*VLOOKUP(BK$4,DM_TI_LE!$A$5:$C$29,3,FALSE)</f>
        <v>0</v>
      </c>
      <c r="BL106" s="104">
        <f>P106/26*$BC106*VLOOKUP(BL$4,DM_TI_LE!$A$5:$C$29,3,FALSE)</f>
        <v>0</v>
      </c>
      <c r="BM106" s="104">
        <f>Q106/26*$BC106*VLOOKUP(BM$4,DM_TI_LE!$A$5:$C$29,3,FALSE)</f>
        <v>0</v>
      </c>
      <c r="BN106" s="104">
        <f>R106/26*$BC106*VLOOKUP(BN$4,DM_TI_LE!$A$5:$C$29,3,FALSE)</f>
        <v>0</v>
      </c>
      <c r="BO106" s="104">
        <f>S106/26*$BC106*VLOOKUP(BO$4,DM_TI_LE!$A$5:$C$29,3,FALSE)</f>
        <v>0</v>
      </c>
      <c r="BP106" s="104">
        <f>T106/26*$BC106*VLOOKUP(BP$4,DM_TI_LE!$A$5:$C$29,3,FALSE)</f>
        <v>0</v>
      </c>
      <c r="BQ106" s="104">
        <f>U106/26*$BC106*VLOOKUP(BQ$4,DM_TI_LE!$A$5:$C$29,3,FALSE)</f>
        <v>0</v>
      </c>
      <c r="BR106" s="104">
        <f>V106/26*$BC106*VLOOKUP(BR$4,DM_TI_LE!$A$5:$C$29,3,FALSE)</f>
        <v>0</v>
      </c>
      <c r="BS106" s="104">
        <f>W106/26*$BC106*VLOOKUP(BS$4,DM_TI_LE!$A$5:$C$29,3,FALSE)</f>
        <v>0</v>
      </c>
      <c r="BT106" s="104">
        <f>X106/26*$BC106*VLOOKUP(BT$4,DM_TI_LE!$A$5:$C$29,3,FALSE)</f>
        <v>0</v>
      </c>
      <c r="BU106" s="104">
        <f>Y106/26*$BC106*VLOOKUP(BU$4,DM_TI_LE!$A$5:$C$29,3,FALSE)</f>
        <v>0</v>
      </c>
      <c r="BV106" s="104">
        <f>Z106/26*$BC106*VLOOKUP(BV$4,DM_TI_LE!$A$5:$C$29,3,FALSE)</f>
        <v>0</v>
      </c>
      <c r="BW106" s="104">
        <f>AA106/26*$BC106*VLOOKUP(BW$4,DM_TI_LE!$A$5:$C$29,3,FALSE)</f>
        <v>0</v>
      </c>
      <c r="BX106" s="104">
        <f>AB106/26*$BC106*VLOOKUP(BX$4,DM_TI_LE!$A$5:$C$29,3,FALSE)</f>
        <v>0</v>
      </c>
      <c r="BY106" s="104">
        <f>AC106/26*$BC106*VLOOKUP(BY$4,DM_TI_LE!$A$5:$C$29,3,FALSE)</f>
        <v>0</v>
      </c>
      <c r="BZ106" s="104">
        <f>AD106/26*$BC106*VLOOKUP(BZ$4,DM_TI_LE!$A$5:$C$29,3,FALSE)</f>
        <v>0</v>
      </c>
      <c r="CA106" s="273">
        <f t="shared" si="0"/>
        <v>0</v>
      </c>
      <c r="CB106" s="104"/>
      <c r="CC106" s="274">
        <f t="shared" si="1"/>
        <v>5600000</v>
      </c>
      <c r="CD106" s="138" t="str">
        <f>VLOOKUP(B106,GD_CHUNG!$B$5:$G$480,6,FALSE)</f>
        <v>HD3N</v>
      </c>
      <c r="CE106" s="275">
        <f>VLOOKUP(CD106,DM_TI_LE!$I$12:$J$16,2,FALSE)</f>
        <v>1</v>
      </c>
    </row>
    <row r="107" spans="1:83" ht="12.75" x14ac:dyDescent="0.2">
      <c r="A107" s="49">
        <v>103</v>
      </c>
      <c r="B107" s="50">
        <f>GD_CHUNG!B107</f>
        <v>10631</v>
      </c>
      <c r="C107" s="50" t="str">
        <f>GD_CHUNG!C107</f>
        <v>Nguyễn Thị Phương Mai</v>
      </c>
      <c r="D107" s="50" t="str">
        <f>GD_CHUNG!D107</f>
        <v>Đội trưởng</v>
      </c>
      <c r="E107" s="268">
        <f>VLOOKUP(B107,GD_CHAM_CONG!$C$6:$BJ$997,60,FALSE)</f>
        <v>0.97</v>
      </c>
      <c r="F107" s="268">
        <f>VLOOKUP(B107,GD_LCD_HS_LNS!$B$4:$F$1000,5,FALSE)</f>
        <v>3.99</v>
      </c>
      <c r="G107" s="269"/>
      <c r="H107" s="269">
        <f>VLOOKUP(B107,GD_CHAM_CONG!$C$6:$BD$997,37,FALSE)</f>
        <v>27</v>
      </c>
      <c r="I107" s="104">
        <f>VLOOKUP($B107,GD_CHAM_CONG!$C$6:$BF$997,38,FALSE)</f>
        <v>27</v>
      </c>
      <c r="J107" s="104">
        <f>VLOOKUP($B107,GD_CHAM_CONG!$C$6:$BF$997,39,FALSE)</f>
        <v>0</v>
      </c>
      <c r="K107" s="104">
        <f>VLOOKUP($B107,GD_CHAM_CONG!$C$6:$BF$997,40,FALSE)</f>
        <v>0</v>
      </c>
      <c r="L107" s="104">
        <f>VLOOKUP($B107,GD_CHAM_CONG!$C$6:$BF$997,41,FALSE)</f>
        <v>0</v>
      </c>
      <c r="M107" s="104">
        <f>VLOOKUP($B107,GD_CHAM_CONG!$C$6:$BF$997,42,FALSE)</f>
        <v>0</v>
      </c>
      <c r="N107" s="104">
        <f>VLOOKUP($B107,GD_CHAM_CONG!$C$6:$BF$997,43,FALSE)</f>
        <v>0</v>
      </c>
      <c r="O107" s="104">
        <f>VLOOKUP($B107,GD_CHAM_CONG!$C$6:$BF$997,44,FALSE)</f>
        <v>0</v>
      </c>
      <c r="P107" s="104">
        <f>VLOOKUP($B107,GD_CHAM_CONG!$C$6:$BF$997,45,FALSE)</f>
        <v>0</v>
      </c>
      <c r="Q107" s="104">
        <f>VLOOKUP($B107,GD_CHAM_CONG!$C$6:$BF$997,46,FALSE)</f>
        <v>0</v>
      </c>
      <c r="R107" s="104">
        <f>VLOOKUP($B107,GD_CHAM_CONG!$C$6:$BF$997,47,FALSE)</f>
        <v>0</v>
      </c>
      <c r="S107" s="104">
        <f>VLOOKUP($B107,GD_CHAM_CONG!$C$6:$BF$997,48,FALSE)</f>
        <v>0</v>
      </c>
      <c r="T107" s="104">
        <f>VLOOKUP($B107,GD_CHAM_CONG!$C$6:$BF$997,49,FALSE)</f>
        <v>0</v>
      </c>
      <c r="U107" s="104">
        <f>VLOOKUP($B107,GD_CHAM_CONG!$C$6:$BF$997,50,FALSE)</f>
        <v>0</v>
      </c>
      <c r="V107" s="104">
        <f>VLOOKUP($B107,GD_CHAM_CONG!$C$6:$BF$997,51,FALSE)</f>
        <v>0</v>
      </c>
      <c r="W107" s="104">
        <f>VLOOKUP($B107,GD_CHAM_CONG!$C$6:$BF$997,52,FALSE)</f>
        <v>0</v>
      </c>
      <c r="X107" s="104">
        <f>VLOOKUP($B107,GD_CHAM_CONG!$C$6:$BF$997,53,FALSE)</f>
        <v>0</v>
      </c>
      <c r="Y107" s="104">
        <f>VLOOKUP($B107,GD_CHAM_CONG!$C$6:$BF$997,54,FALSE)</f>
        <v>0</v>
      </c>
      <c r="Z107" s="104">
        <f>VLOOKUP($B107,GD_CHAM_CONG!$C$6:$BF$997,55,FALSE)</f>
        <v>0</v>
      </c>
      <c r="AA107" s="104">
        <f>VLOOKUP($B107,GD_CHAM_CONG!$C$6:$BF$997,56,FALSE)</f>
        <v>0</v>
      </c>
      <c r="AB107" s="104">
        <f>VLOOKUP($B107,GD_CHAM_CONG!$C$6:$BI$997,57,FALSE)</f>
        <v>0</v>
      </c>
      <c r="AC107" s="104">
        <f>VLOOKUP($B107,GD_CHAM_CONG!$C$6:$BI$997,58,FALSE)</f>
        <v>0</v>
      </c>
      <c r="AD107" s="104">
        <f>VLOOKUP($B107,GD_CHAM_CONG!$C$6:$BI$997,59,FALSE)</f>
        <v>0</v>
      </c>
      <c r="AE107" s="270">
        <f>I107/$H107*VLOOKUP(I$4,DM_TI_LE!$A$5:$B$30,2,FALSE)</f>
        <v>1</v>
      </c>
      <c r="AF107" s="270">
        <f>J107/$H107*VLOOKUP(J$4,DM_TI_LE!$A$5:$B$30,2,FALSE)</f>
        <v>0</v>
      </c>
      <c r="AG107" s="270">
        <f>K107/$H107*VLOOKUP(K$4,DM_TI_LE!$A$5:$B$30,2,FALSE)</f>
        <v>0</v>
      </c>
      <c r="AH107" s="270">
        <f>L107/$H107*VLOOKUP(L$4,DM_TI_LE!$A$5:$B$30,2,FALSE)</f>
        <v>0</v>
      </c>
      <c r="AI107" s="270">
        <f>M107/$H107*VLOOKUP(M$4,DM_TI_LE!$A$5:$B$30,2,FALSE)</f>
        <v>0</v>
      </c>
      <c r="AJ107" s="270">
        <f>N107/$H107*VLOOKUP(N$4,DM_TI_LE!$A$5:$B$30,2,FALSE)</f>
        <v>0</v>
      </c>
      <c r="AK107" s="270">
        <f>O107/$H107*VLOOKUP(O$4,DM_TI_LE!$A$5:$B$30,2,FALSE)</f>
        <v>0</v>
      </c>
      <c r="AL107" s="270">
        <f>P107/$H107*VLOOKUP(P$4,DM_TI_LE!$A$5:$B$30,2,FALSE)</f>
        <v>0</v>
      </c>
      <c r="AM107" s="270">
        <f>Q107/$H107*VLOOKUP(Q$4,DM_TI_LE!$A$5:$B$30,2,FALSE)</f>
        <v>0</v>
      </c>
      <c r="AN107" s="270">
        <f>R107/$H107*VLOOKUP(R$4,DM_TI_LE!$A$5:$B$30,2,FALSE)</f>
        <v>0</v>
      </c>
      <c r="AO107" s="270">
        <f>S107/$H107*VLOOKUP(S$4,DM_TI_LE!$A$5:$B$30,2,FALSE)</f>
        <v>0</v>
      </c>
      <c r="AP107" s="270">
        <f>T107/$H107*VLOOKUP(T$4,DM_TI_LE!$A$5:$B$30,2,FALSE)</f>
        <v>0</v>
      </c>
      <c r="AQ107" s="270">
        <f>U107/$H107*VLOOKUP(U$4,DM_TI_LE!$A$5:$B$30,2,FALSE)</f>
        <v>0</v>
      </c>
      <c r="AR107" s="270">
        <f>V107/$H107*VLOOKUP(V$4,DM_TI_LE!$A$5:$B$30,2,FALSE)</f>
        <v>0</v>
      </c>
      <c r="AS107" s="270">
        <f>W107/$H107*VLOOKUP(W$4,DM_TI_LE!$A$5:$B$30,2,FALSE)</f>
        <v>0</v>
      </c>
      <c r="AT107" s="270">
        <f>X107/$H107*VLOOKUP(X$4,DM_TI_LE!$A$5:$B$30,2,FALSE)</f>
        <v>0</v>
      </c>
      <c r="AU107" s="270">
        <f>Y107/$H107*VLOOKUP(Y$4,DM_TI_LE!$A$5:$B$30,2,FALSE)</f>
        <v>0</v>
      </c>
      <c r="AV107" s="270">
        <f>Z107/$H107*VLOOKUP(Z$4,DM_TI_LE!$A$5:$B$30,2,FALSE)</f>
        <v>0</v>
      </c>
      <c r="AW107" s="270">
        <f>AA107/$H107*VLOOKUP(AA$4,DM_TI_LE!$A$5:$B$30,2,FALSE)</f>
        <v>0</v>
      </c>
      <c r="AX107" s="270">
        <f>AB107/$H107*VLOOKUP(AB$4,DM_TI_LE!$A$5:$B$30,2,FALSE)</f>
        <v>0</v>
      </c>
      <c r="AY107" s="270">
        <f>AC107/$H107*VLOOKUP(AC$4,DM_TI_LE!$A$5:$B$30,2,FALSE)</f>
        <v>0</v>
      </c>
      <c r="AZ107" s="270">
        <f>AD107/$H107*VLOOKUP(AD$4,DM_TI_LE!$A$5:$B$30,2,FALSE)</f>
        <v>0</v>
      </c>
      <c r="BA107" s="284">
        <f>IF(CD107="HDHV",DM_TI_LE!$K$12*I107, SUM(AE107:AW107)*F107*E107*DM_HE_SO_LUONG_NS!$D$1*CE107)</f>
        <v>17416350</v>
      </c>
      <c r="BB107" s="104"/>
      <c r="BC107" s="110">
        <f>VLOOKUP(B107,GD_LCD_HS_LNS!$B$4:$E$1000,4,FALSE)</f>
        <v>5115000</v>
      </c>
      <c r="BD107" s="104"/>
      <c r="BE107" s="104">
        <f>I107/26*$BC107*VLOOKUP(BE$4,DM_TI_LE!$A$5:$C$29,3,FALSE)</f>
        <v>0</v>
      </c>
      <c r="BF107" s="104">
        <f>J107/26*$BC107*VLOOKUP(BF$4,DM_TI_LE!$A$5:$C$29,3,FALSE)</f>
        <v>0</v>
      </c>
      <c r="BG107" s="104">
        <f>K107/26*$BC107*VLOOKUP(BG$4,DM_TI_LE!$A$5:$C$29,3,FALSE)</f>
        <v>0</v>
      </c>
      <c r="BH107" s="104">
        <f>L107/26*$BC107*VLOOKUP(BH$4,DM_TI_LE!$A$5:$C$29,3,FALSE)</f>
        <v>0</v>
      </c>
      <c r="BI107" s="104">
        <f>M107/26*$BC107*VLOOKUP(BI$4,DM_TI_LE!$A$5:$C$29,3,FALSE)</f>
        <v>0</v>
      </c>
      <c r="BJ107" s="104">
        <f>N107/26*$BC107*VLOOKUP(BJ$4,DM_TI_LE!$A$5:$C$29,3,FALSE)</f>
        <v>0</v>
      </c>
      <c r="BK107" s="104">
        <f>O107/26*$BC107*VLOOKUP(BK$4,DM_TI_LE!$A$5:$C$29,3,FALSE)</f>
        <v>0</v>
      </c>
      <c r="BL107" s="104">
        <f>P107/26*$BC107*VLOOKUP(BL$4,DM_TI_LE!$A$5:$C$29,3,FALSE)</f>
        <v>0</v>
      </c>
      <c r="BM107" s="104">
        <f>Q107/26*$BC107*VLOOKUP(BM$4,DM_TI_LE!$A$5:$C$29,3,FALSE)</f>
        <v>0</v>
      </c>
      <c r="BN107" s="104">
        <f>R107/26*$BC107*VLOOKUP(BN$4,DM_TI_LE!$A$5:$C$29,3,FALSE)</f>
        <v>0</v>
      </c>
      <c r="BO107" s="104">
        <f>S107/26*$BC107*VLOOKUP(BO$4,DM_TI_LE!$A$5:$C$29,3,FALSE)</f>
        <v>0</v>
      </c>
      <c r="BP107" s="104">
        <f>T107/26*$BC107*VLOOKUP(BP$4,DM_TI_LE!$A$5:$C$29,3,FALSE)</f>
        <v>0</v>
      </c>
      <c r="BQ107" s="104">
        <f>U107/26*$BC107*VLOOKUP(BQ$4,DM_TI_LE!$A$5:$C$29,3,FALSE)</f>
        <v>0</v>
      </c>
      <c r="BR107" s="104">
        <f>V107/26*$BC107*VLOOKUP(BR$4,DM_TI_LE!$A$5:$C$29,3,FALSE)</f>
        <v>0</v>
      </c>
      <c r="BS107" s="104">
        <f>W107/26*$BC107*VLOOKUP(BS$4,DM_TI_LE!$A$5:$C$29,3,FALSE)</f>
        <v>0</v>
      </c>
      <c r="BT107" s="104">
        <f>X107/26*$BC107*VLOOKUP(BT$4,DM_TI_LE!$A$5:$C$29,3,FALSE)</f>
        <v>0</v>
      </c>
      <c r="BU107" s="104">
        <f>Y107/26*$BC107*VLOOKUP(BU$4,DM_TI_LE!$A$5:$C$29,3,FALSE)</f>
        <v>0</v>
      </c>
      <c r="BV107" s="104">
        <f>Z107/26*$BC107*VLOOKUP(BV$4,DM_TI_LE!$A$5:$C$29,3,FALSE)</f>
        <v>0</v>
      </c>
      <c r="BW107" s="104">
        <f>AA107/26*$BC107*VLOOKUP(BW$4,DM_TI_LE!$A$5:$C$29,3,FALSE)</f>
        <v>0</v>
      </c>
      <c r="BX107" s="104">
        <f>AB107/26*$BC107*VLOOKUP(BX$4,DM_TI_LE!$A$5:$C$29,3,FALSE)</f>
        <v>0</v>
      </c>
      <c r="BY107" s="104">
        <f>AC107/26*$BC107*VLOOKUP(BY$4,DM_TI_LE!$A$5:$C$29,3,FALSE)</f>
        <v>0</v>
      </c>
      <c r="BZ107" s="104">
        <f>AD107/26*$BC107*VLOOKUP(BZ$4,DM_TI_LE!$A$5:$C$29,3,FALSE)</f>
        <v>0</v>
      </c>
      <c r="CA107" s="273">
        <f t="shared" si="0"/>
        <v>0</v>
      </c>
      <c r="CB107" s="104"/>
      <c r="CC107" s="274">
        <f t="shared" si="1"/>
        <v>17416350</v>
      </c>
      <c r="CD107" s="138" t="str">
        <f>VLOOKUP(B107,GD_CHUNG!$B$5:$G$480,6,FALSE)</f>
        <v>HDKX</v>
      </c>
      <c r="CE107" s="275">
        <f>VLOOKUP(CD107,DM_TI_LE!$I$12:$J$16,2,FALSE)</f>
        <v>1</v>
      </c>
    </row>
    <row r="108" spans="1:83" ht="12.75" x14ac:dyDescent="0.2">
      <c r="A108" s="49">
        <v>104</v>
      </c>
      <c r="B108" s="50">
        <f>GD_CHUNG!B108</f>
        <v>10630</v>
      </c>
      <c r="C108" s="50" t="str">
        <f>GD_CHUNG!C108</f>
        <v>Nguyễn Thị Thu Hương</v>
      </c>
      <c r="D108" s="50" t="str">
        <f>GD_CHUNG!D108</f>
        <v>Đội phó</v>
      </c>
      <c r="E108" s="268">
        <f>VLOOKUP(B108,GD_CHAM_CONG!$C$6:$BJ$997,60,FALSE)</f>
        <v>0.97</v>
      </c>
      <c r="F108" s="268">
        <f>VLOOKUP(B108,GD_LCD_HS_LNS!$B$4:$F$1000,5,FALSE)</f>
        <v>3.27</v>
      </c>
      <c r="G108" s="269"/>
      <c r="H108" s="269">
        <f>VLOOKUP(B108,GD_CHAM_CONG!$C$6:$BD$997,37,FALSE)</f>
        <v>27</v>
      </c>
      <c r="I108" s="104">
        <f>VLOOKUP($B108,GD_CHAM_CONG!$C$6:$BF$997,38,FALSE)</f>
        <v>27</v>
      </c>
      <c r="J108" s="104">
        <f>VLOOKUP($B108,GD_CHAM_CONG!$C$6:$BF$997,39,FALSE)</f>
        <v>0</v>
      </c>
      <c r="K108" s="104">
        <f>VLOOKUP($B108,GD_CHAM_CONG!$C$6:$BF$997,40,FALSE)</f>
        <v>0</v>
      </c>
      <c r="L108" s="104">
        <f>VLOOKUP($B108,GD_CHAM_CONG!$C$6:$BF$997,41,FALSE)</f>
        <v>0</v>
      </c>
      <c r="M108" s="104">
        <f>VLOOKUP($B108,GD_CHAM_CONG!$C$6:$BF$997,42,FALSE)</f>
        <v>0</v>
      </c>
      <c r="N108" s="104">
        <f>VLOOKUP($B108,GD_CHAM_CONG!$C$6:$BF$997,43,FALSE)</f>
        <v>0</v>
      </c>
      <c r="O108" s="104">
        <f>VLOOKUP($B108,GD_CHAM_CONG!$C$6:$BF$997,44,FALSE)</f>
        <v>0</v>
      </c>
      <c r="P108" s="104">
        <f>VLOOKUP($B108,GD_CHAM_CONG!$C$6:$BF$997,45,FALSE)</f>
        <v>0</v>
      </c>
      <c r="Q108" s="104">
        <f>VLOOKUP($B108,GD_CHAM_CONG!$C$6:$BF$997,46,FALSE)</f>
        <v>0</v>
      </c>
      <c r="R108" s="104">
        <f>VLOOKUP($B108,GD_CHAM_CONG!$C$6:$BF$997,47,FALSE)</f>
        <v>0</v>
      </c>
      <c r="S108" s="104">
        <f>VLOOKUP($B108,GD_CHAM_CONG!$C$6:$BF$997,48,FALSE)</f>
        <v>0</v>
      </c>
      <c r="T108" s="104">
        <f>VLOOKUP($B108,GD_CHAM_CONG!$C$6:$BF$997,49,FALSE)</f>
        <v>0</v>
      </c>
      <c r="U108" s="104">
        <f>VLOOKUP($B108,GD_CHAM_CONG!$C$6:$BF$997,50,FALSE)</f>
        <v>0</v>
      </c>
      <c r="V108" s="104">
        <f>VLOOKUP($B108,GD_CHAM_CONG!$C$6:$BF$997,51,FALSE)</f>
        <v>0</v>
      </c>
      <c r="W108" s="104">
        <f>VLOOKUP($B108,GD_CHAM_CONG!$C$6:$BF$997,52,FALSE)</f>
        <v>0</v>
      </c>
      <c r="X108" s="104">
        <f>VLOOKUP($B108,GD_CHAM_CONG!$C$6:$BF$997,53,FALSE)</f>
        <v>0</v>
      </c>
      <c r="Y108" s="104">
        <f>VLOOKUP($B108,GD_CHAM_CONG!$C$6:$BF$997,54,FALSE)</f>
        <v>0</v>
      </c>
      <c r="Z108" s="104">
        <f>VLOOKUP($B108,GD_CHAM_CONG!$C$6:$BF$997,55,FALSE)</f>
        <v>0</v>
      </c>
      <c r="AA108" s="104">
        <f>VLOOKUP($B108,GD_CHAM_CONG!$C$6:$BF$997,56,FALSE)</f>
        <v>0</v>
      </c>
      <c r="AB108" s="104">
        <f>VLOOKUP($B108,GD_CHAM_CONG!$C$6:$BI$997,57,FALSE)</f>
        <v>0</v>
      </c>
      <c r="AC108" s="104">
        <f>VLOOKUP($B108,GD_CHAM_CONG!$C$6:$BI$997,58,FALSE)</f>
        <v>0</v>
      </c>
      <c r="AD108" s="104">
        <f>VLOOKUP($B108,GD_CHAM_CONG!$C$6:$BI$997,59,FALSE)</f>
        <v>0</v>
      </c>
      <c r="AE108" s="270">
        <f>I108/$H108*VLOOKUP(I$4,DM_TI_LE!$A$5:$B$30,2,FALSE)</f>
        <v>1</v>
      </c>
      <c r="AF108" s="270">
        <f>J108/$H108*VLOOKUP(J$4,DM_TI_LE!$A$5:$B$30,2,FALSE)</f>
        <v>0</v>
      </c>
      <c r="AG108" s="270">
        <f>K108/$H108*VLOOKUP(K$4,DM_TI_LE!$A$5:$B$30,2,FALSE)</f>
        <v>0</v>
      </c>
      <c r="AH108" s="270">
        <f>L108/$H108*VLOOKUP(L$4,DM_TI_LE!$A$5:$B$30,2,FALSE)</f>
        <v>0</v>
      </c>
      <c r="AI108" s="270">
        <f>M108/$H108*VLOOKUP(M$4,DM_TI_LE!$A$5:$B$30,2,FALSE)</f>
        <v>0</v>
      </c>
      <c r="AJ108" s="270">
        <f>N108/$H108*VLOOKUP(N$4,DM_TI_LE!$A$5:$B$30,2,FALSE)</f>
        <v>0</v>
      </c>
      <c r="AK108" s="270">
        <f>O108/$H108*VLOOKUP(O$4,DM_TI_LE!$A$5:$B$30,2,FALSE)</f>
        <v>0</v>
      </c>
      <c r="AL108" s="270">
        <f>P108/$H108*VLOOKUP(P$4,DM_TI_LE!$A$5:$B$30,2,FALSE)</f>
        <v>0</v>
      </c>
      <c r="AM108" s="270">
        <f>Q108/$H108*VLOOKUP(Q$4,DM_TI_LE!$A$5:$B$30,2,FALSE)</f>
        <v>0</v>
      </c>
      <c r="AN108" s="270">
        <f>R108/$H108*VLOOKUP(R$4,DM_TI_LE!$A$5:$B$30,2,FALSE)</f>
        <v>0</v>
      </c>
      <c r="AO108" s="270">
        <f>S108/$H108*VLOOKUP(S$4,DM_TI_LE!$A$5:$B$30,2,FALSE)</f>
        <v>0</v>
      </c>
      <c r="AP108" s="270">
        <f>T108/$H108*VLOOKUP(T$4,DM_TI_LE!$A$5:$B$30,2,FALSE)</f>
        <v>0</v>
      </c>
      <c r="AQ108" s="270">
        <f>U108/$H108*VLOOKUP(U$4,DM_TI_LE!$A$5:$B$30,2,FALSE)</f>
        <v>0</v>
      </c>
      <c r="AR108" s="270">
        <f>V108/$H108*VLOOKUP(V$4,DM_TI_LE!$A$5:$B$30,2,FALSE)</f>
        <v>0</v>
      </c>
      <c r="AS108" s="270">
        <f>W108/$H108*VLOOKUP(W$4,DM_TI_LE!$A$5:$B$30,2,FALSE)</f>
        <v>0</v>
      </c>
      <c r="AT108" s="270">
        <f>X108/$H108*VLOOKUP(X$4,DM_TI_LE!$A$5:$B$30,2,FALSE)</f>
        <v>0</v>
      </c>
      <c r="AU108" s="270">
        <f>Y108/$H108*VLOOKUP(Y$4,DM_TI_LE!$A$5:$B$30,2,FALSE)</f>
        <v>0</v>
      </c>
      <c r="AV108" s="270">
        <f>Z108/$H108*VLOOKUP(Z$4,DM_TI_LE!$A$5:$B$30,2,FALSE)</f>
        <v>0</v>
      </c>
      <c r="AW108" s="270">
        <f>AA108/$H108*VLOOKUP(AA$4,DM_TI_LE!$A$5:$B$30,2,FALSE)</f>
        <v>0</v>
      </c>
      <c r="AX108" s="270">
        <f>AB108/$H108*VLOOKUP(AB$4,DM_TI_LE!$A$5:$B$30,2,FALSE)</f>
        <v>0</v>
      </c>
      <c r="AY108" s="270">
        <f>AC108/$H108*VLOOKUP(AC$4,DM_TI_LE!$A$5:$B$30,2,FALSE)</f>
        <v>0</v>
      </c>
      <c r="AZ108" s="270">
        <f>AD108/$H108*VLOOKUP(AD$4,DM_TI_LE!$A$5:$B$30,2,FALSE)</f>
        <v>0</v>
      </c>
      <c r="BA108" s="284">
        <f>IF(CD108="HDHV",DM_TI_LE!$K$12*I108, SUM(AE108:AW108)*F108*E108*DM_HE_SO_LUONG_NS!$D$1*CE108)</f>
        <v>14273550</v>
      </c>
      <c r="BB108" s="104"/>
      <c r="BC108" s="110">
        <f>VLOOKUP(B108,GD_LCD_HS_LNS!$B$4:$E$1000,4,FALSE)</f>
        <v>4921000</v>
      </c>
      <c r="BD108" s="104"/>
      <c r="BE108" s="104">
        <f>I108/26*$BC108*VLOOKUP(BE$4,DM_TI_LE!$A$5:$C$29,3,FALSE)</f>
        <v>0</v>
      </c>
      <c r="BF108" s="104">
        <f>J108/26*$BC108*VLOOKUP(BF$4,DM_TI_LE!$A$5:$C$29,3,FALSE)</f>
        <v>0</v>
      </c>
      <c r="BG108" s="104">
        <f>K108/26*$BC108*VLOOKUP(BG$4,DM_TI_LE!$A$5:$C$29,3,FALSE)</f>
        <v>0</v>
      </c>
      <c r="BH108" s="104">
        <f>L108/26*$BC108*VLOOKUP(BH$4,DM_TI_LE!$A$5:$C$29,3,FALSE)</f>
        <v>0</v>
      </c>
      <c r="BI108" s="104">
        <f>M108/26*$BC108*VLOOKUP(BI$4,DM_TI_LE!$A$5:$C$29,3,FALSE)</f>
        <v>0</v>
      </c>
      <c r="BJ108" s="104">
        <f>N108/26*$BC108*VLOOKUP(BJ$4,DM_TI_LE!$A$5:$C$29,3,FALSE)</f>
        <v>0</v>
      </c>
      <c r="BK108" s="104">
        <f>O108/26*$BC108*VLOOKUP(BK$4,DM_TI_LE!$A$5:$C$29,3,FALSE)</f>
        <v>0</v>
      </c>
      <c r="BL108" s="104">
        <f>P108/26*$BC108*VLOOKUP(BL$4,DM_TI_LE!$A$5:$C$29,3,FALSE)</f>
        <v>0</v>
      </c>
      <c r="BM108" s="104">
        <f>Q108/26*$BC108*VLOOKUP(BM$4,DM_TI_LE!$A$5:$C$29,3,FALSE)</f>
        <v>0</v>
      </c>
      <c r="BN108" s="104">
        <f>R108/26*$BC108*VLOOKUP(BN$4,DM_TI_LE!$A$5:$C$29,3,FALSE)</f>
        <v>0</v>
      </c>
      <c r="BO108" s="104">
        <f>S108/26*$BC108*VLOOKUP(BO$4,DM_TI_LE!$A$5:$C$29,3,FALSE)</f>
        <v>0</v>
      </c>
      <c r="BP108" s="104">
        <f>T108/26*$BC108*VLOOKUP(BP$4,DM_TI_LE!$A$5:$C$29,3,FALSE)</f>
        <v>0</v>
      </c>
      <c r="BQ108" s="104">
        <f>U108/26*$BC108*VLOOKUP(BQ$4,DM_TI_LE!$A$5:$C$29,3,FALSE)</f>
        <v>0</v>
      </c>
      <c r="BR108" s="104">
        <f>V108/26*$BC108*VLOOKUP(BR$4,DM_TI_LE!$A$5:$C$29,3,FALSE)</f>
        <v>0</v>
      </c>
      <c r="BS108" s="104">
        <f>W108/26*$BC108*VLOOKUP(BS$4,DM_TI_LE!$A$5:$C$29,3,FALSE)</f>
        <v>0</v>
      </c>
      <c r="BT108" s="104">
        <f>X108/26*$BC108*VLOOKUP(BT$4,DM_TI_LE!$A$5:$C$29,3,FALSE)</f>
        <v>0</v>
      </c>
      <c r="BU108" s="104">
        <f>Y108/26*$BC108*VLOOKUP(BU$4,DM_TI_LE!$A$5:$C$29,3,FALSE)</f>
        <v>0</v>
      </c>
      <c r="BV108" s="104">
        <f>Z108/26*$BC108*VLOOKUP(BV$4,DM_TI_LE!$A$5:$C$29,3,FALSE)</f>
        <v>0</v>
      </c>
      <c r="BW108" s="104">
        <f>AA108/26*$BC108*VLOOKUP(BW$4,DM_TI_LE!$A$5:$C$29,3,FALSE)</f>
        <v>0</v>
      </c>
      <c r="BX108" s="104">
        <f>AB108/26*$BC108*VLOOKUP(BX$4,DM_TI_LE!$A$5:$C$29,3,FALSE)</f>
        <v>0</v>
      </c>
      <c r="BY108" s="104">
        <f>AC108/26*$BC108*VLOOKUP(BY$4,DM_TI_LE!$A$5:$C$29,3,FALSE)</f>
        <v>0</v>
      </c>
      <c r="BZ108" s="104">
        <f>AD108/26*$BC108*VLOOKUP(BZ$4,DM_TI_LE!$A$5:$C$29,3,FALSE)</f>
        <v>0</v>
      </c>
      <c r="CA108" s="273">
        <f t="shared" si="0"/>
        <v>0</v>
      </c>
      <c r="CB108" s="104"/>
      <c r="CC108" s="274">
        <f t="shared" si="1"/>
        <v>14273550</v>
      </c>
      <c r="CD108" s="138" t="str">
        <f>VLOOKUP(B108,GD_CHUNG!$B$5:$G$480,6,FALSE)</f>
        <v>HDKX</v>
      </c>
      <c r="CE108" s="275">
        <f>VLOOKUP(CD108,DM_TI_LE!$I$12:$J$16,2,FALSE)</f>
        <v>1</v>
      </c>
    </row>
    <row r="109" spans="1:83" ht="12.75" x14ac:dyDescent="0.2">
      <c r="A109" s="49">
        <v>105</v>
      </c>
      <c r="B109" s="50">
        <f>GD_CHUNG!B109</f>
        <v>12549</v>
      </c>
      <c r="C109" s="50" t="str">
        <f>GD_CHUNG!C109</f>
        <v>Nguyễn Tuấn Linh</v>
      </c>
      <c r="D109" s="50" t="str">
        <f>GD_CHUNG!D109</f>
        <v>Nhân viên phục vụ hành khách hàng hóa</v>
      </c>
      <c r="E109" s="268">
        <f>VLOOKUP(B109,GD_CHAM_CONG!$C$6:$BJ$997,60,FALSE)</f>
        <v>1</v>
      </c>
      <c r="F109" s="268">
        <f>VLOOKUP(B109,GD_LCD_HS_LNS!$B$4:$F$1000,5,FALSE)</f>
        <v>1.8</v>
      </c>
      <c r="G109" s="269"/>
      <c r="H109" s="269">
        <f>VLOOKUP(B109,GD_CHAM_CONG!$C$6:$BD$997,37,FALSE)</f>
        <v>27</v>
      </c>
      <c r="I109" s="104">
        <f>VLOOKUP($B109,GD_CHAM_CONG!$C$6:$BF$997,38,FALSE)</f>
        <v>23</v>
      </c>
      <c r="J109" s="104">
        <f>VLOOKUP($B109,GD_CHAM_CONG!$C$6:$BF$997,39,FALSE)</f>
        <v>0</v>
      </c>
      <c r="K109" s="104">
        <f>VLOOKUP($B109,GD_CHAM_CONG!$C$6:$BF$997,40,FALSE)</f>
        <v>4</v>
      </c>
      <c r="L109" s="104">
        <f>VLOOKUP($B109,GD_CHAM_CONG!$C$6:$BF$997,41,FALSE)</f>
        <v>0</v>
      </c>
      <c r="M109" s="104">
        <f>VLOOKUP($B109,GD_CHAM_CONG!$C$6:$BF$997,42,FALSE)</f>
        <v>0</v>
      </c>
      <c r="N109" s="104">
        <f>VLOOKUP($B109,GD_CHAM_CONG!$C$6:$BF$997,43,FALSE)</f>
        <v>0</v>
      </c>
      <c r="O109" s="104">
        <f>VLOOKUP($B109,GD_CHAM_CONG!$C$6:$BF$997,44,FALSE)</f>
        <v>0</v>
      </c>
      <c r="P109" s="104">
        <f>VLOOKUP($B109,GD_CHAM_CONG!$C$6:$BF$997,45,FALSE)</f>
        <v>0</v>
      </c>
      <c r="Q109" s="104">
        <f>VLOOKUP($B109,GD_CHAM_CONG!$C$6:$BF$997,46,FALSE)</f>
        <v>0</v>
      </c>
      <c r="R109" s="104">
        <f>VLOOKUP($B109,GD_CHAM_CONG!$C$6:$BF$997,47,FALSE)</f>
        <v>0</v>
      </c>
      <c r="S109" s="104">
        <f>VLOOKUP($B109,GD_CHAM_CONG!$C$6:$BF$997,48,FALSE)</f>
        <v>0</v>
      </c>
      <c r="T109" s="104">
        <f>VLOOKUP($B109,GD_CHAM_CONG!$C$6:$BF$997,49,FALSE)</f>
        <v>0</v>
      </c>
      <c r="U109" s="104">
        <f>VLOOKUP($B109,GD_CHAM_CONG!$C$6:$BF$997,50,FALSE)</f>
        <v>0</v>
      </c>
      <c r="V109" s="104">
        <f>VLOOKUP($B109,GD_CHAM_CONG!$C$6:$BF$997,51,FALSE)</f>
        <v>0</v>
      </c>
      <c r="W109" s="104">
        <f>VLOOKUP($B109,GD_CHAM_CONG!$C$6:$BF$997,52,FALSE)</f>
        <v>0</v>
      </c>
      <c r="X109" s="104">
        <f>VLOOKUP($B109,GD_CHAM_CONG!$C$6:$BF$997,53,FALSE)</f>
        <v>0</v>
      </c>
      <c r="Y109" s="104">
        <f>VLOOKUP($B109,GD_CHAM_CONG!$C$6:$BF$997,54,FALSE)</f>
        <v>0</v>
      </c>
      <c r="Z109" s="104">
        <f>VLOOKUP($B109,GD_CHAM_CONG!$C$6:$BF$997,55,FALSE)</f>
        <v>0</v>
      </c>
      <c r="AA109" s="104">
        <f>VLOOKUP($B109,GD_CHAM_CONG!$C$6:$BF$997,56,FALSE)</f>
        <v>0</v>
      </c>
      <c r="AB109" s="104">
        <f>VLOOKUP($B109,GD_CHAM_CONG!$C$6:$BI$997,57,FALSE)</f>
        <v>0</v>
      </c>
      <c r="AC109" s="104">
        <f>VLOOKUP($B109,GD_CHAM_CONG!$C$6:$BI$997,58,FALSE)</f>
        <v>0</v>
      </c>
      <c r="AD109" s="104">
        <f>VLOOKUP($B109,GD_CHAM_CONG!$C$6:$BI$997,59,FALSE)</f>
        <v>0</v>
      </c>
      <c r="AE109" s="270">
        <f>I109/$H109*VLOOKUP(I$4,DM_TI_LE!$A$5:$B$30,2,FALSE)</f>
        <v>0.85185185185185186</v>
      </c>
      <c r="AF109" s="270">
        <f>J109/$H109*VLOOKUP(J$4,DM_TI_LE!$A$5:$B$30,2,FALSE)</f>
        <v>0</v>
      </c>
      <c r="AG109" s="270">
        <f>K109/$H109*VLOOKUP(K$4,DM_TI_LE!$A$5:$B$30,2,FALSE)</f>
        <v>0</v>
      </c>
      <c r="AH109" s="270">
        <f>L109/$H109*VLOOKUP(L$4,DM_TI_LE!$A$5:$B$30,2,FALSE)</f>
        <v>0</v>
      </c>
      <c r="AI109" s="270">
        <f>M109/$H109*VLOOKUP(M$4,DM_TI_LE!$A$5:$B$30,2,FALSE)</f>
        <v>0</v>
      </c>
      <c r="AJ109" s="270">
        <f>N109/$H109*VLOOKUP(N$4,DM_TI_LE!$A$5:$B$30,2,FALSE)</f>
        <v>0</v>
      </c>
      <c r="AK109" s="270">
        <f>O109/$H109*VLOOKUP(O$4,DM_TI_LE!$A$5:$B$30,2,FALSE)</f>
        <v>0</v>
      </c>
      <c r="AL109" s="270">
        <f>P109/$H109*VLOOKUP(P$4,DM_TI_LE!$A$5:$B$30,2,FALSE)</f>
        <v>0</v>
      </c>
      <c r="AM109" s="270">
        <f>Q109/$H109*VLOOKUP(Q$4,DM_TI_LE!$A$5:$B$30,2,FALSE)</f>
        <v>0</v>
      </c>
      <c r="AN109" s="270">
        <f>R109/$H109*VLOOKUP(R$4,DM_TI_LE!$A$5:$B$30,2,FALSE)</f>
        <v>0</v>
      </c>
      <c r="AO109" s="270">
        <f>S109/$H109*VLOOKUP(S$4,DM_TI_LE!$A$5:$B$30,2,FALSE)</f>
        <v>0</v>
      </c>
      <c r="AP109" s="270">
        <f>T109/$H109*VLOOKUP(T$4,DM_TI_LE!$A$5:$B$30,2,FALSE)</f>
        <v>0</v>
      </c>
      <c r="AQ109" s="270">
        <f>U109/$H109*VLOOKUP(U$4,DM_TI_LE!$A$5:$B$30,2,FALSE)</f>
        <v>0</v>
      </c>
      <c r="AR109" s="270">
        <f>V109/$H109*VLOOKUP(V$4,DM_TI_LE!$A$5:$B$30,2,FALSE)</f>
        <v>0</v>
      </c>
      <c r="AS109" s="270">
        <f>W109/$H109*VLOOKUP(W$4,DM_TI_LE!$A$5:$B$30,2,FALSE)</f>
        <v>0</v>
      </c>
      <c r="AT109" s="270">
        <f>X109/$H109*VLOOKUP(X$4,DM_TI_LE!$A$5:$B$30,2,FALSE)</f>
        <v>0</v>
      </c>
      <c r="AU109" s="270">
        <f>Y109/$H109*VLOOKUP(Y$4,DM_TI_LE!$A$5:$B$30,2,FALSE)</f>
        <v>0</v>
      </c>
      <c r="AV109" s="270">
        <f>Z109/$H109*VLOOKUP(Z$4,DM_TI_LE!$A$5:$B$30,2,FALSE)</f>
        <v>0</v>
      </c>
      <c r="AW109" s="270">
        <f>AA109/$H109*VLOOKUP(AA$4,DM_TI_LE!$A$5:$B$30,2,FALSE)</f>
        <v>0</v>
      </c>
      <c r="AX109" s="270">
        <f>AB109/$H109*VLOOKUP(AB$4,DM_TI_LE!$A$5:$B$30,2,FALSE)</f>
        <v>0</v>
      </c>
      <c r="AY109" s="270">
        <f>AC109/$H109*VLOOKUP(AC$4,DM_TI_LE!$A$5:$B$30,2,FALSE)</f>
        <v>0</v>
      </c>
      <c r="AZ109" s="270">
        <f>AD109/$H109*VLOOKUP(AD$4,DM_TI_LE!$A$5:$B$30,2,FALSE)</f>
        <v>0</v>
      </c>
      <c r="BA109" s="284">
        <f>IF(CD109="HDHV",DM_TI_LE!$K$12*I109, SUM(AE109:AW109)*F109*E109*DM_HE_SO_LUONG_NS!$D$1*CE109)</f>
        <v>6900000.0000000009</v>
      </c>
      <c r="BB109" s="104"/>
      <c r="BC109" s="110">
        <f>VLOOKUP(B109,GD_LCD_HS_LNS!$B$4:$E$1000,4,FALSE)</f>
        <v>3875000</v>
      </c>
      <c r="BD109" s="104"/>
      <c r="BE109" s="104">
        <f>I109/26*$BC109*VLOOKUP(BE$4,DM_TI_LE!$A$5:$C$29,3,FALSE)</f>
        <v>0</v>
      </c>
      <c r="BF109" s="104">
        <f>J109/26*$BC109*VLOOKUP(BF$4,DM_TI_LE!$A$5:$C$29,3,FALSE)</f>
        <v>0</v>
      </c>
      <c r="BG109" s="104">
        <f>K109/26*$BC109*VLOOKUP(BG$4,DM_TI_LE!$A$5:$C$29,3,FALSE)</f>
        <v>0</v>
      </c>
      <c r="BH109" s="104">
        <f>L109/26*$BC109*VLOOKUP(BH$4,DM_TI_LE!$A$5:$C$29,3,FALSE)</f>
        <v>0</v>
      </c>
      <c r="BI109" s="104">
        <f>M109/26*$BC109*VLOOKUP(BI$4,DM_TI_LE!$A$5:$C$29,3,FALSE)</f>
        <v>0</v>
      </c>
      <c r="BJ109" s="104">
        <f>N109/26*$BC109*VLOOKUP(BJ$4,DM_TI_LE!$A$5:$C$29,3,FALSE)</f>
        <v>0</v>
      </c>
      <c r="BK109" s="104">
        <f>O109/26*$BC109*VLOOKUP(BK$4,DM_TI_LE!$A$5:$C$29,3,FALSE)</f>
        <v>0</v>
      </c>
      <c r="BL109" s="104">
        <f>P109/26*$BC109*VLOOKUP(BL$4,DM_TI_LE!$A$5:$C$29,3,FALSE)</f>
        <v>0</v>
      </c>
      <c r="BM109" s="104">
        <f>Q109/26*$BC109*VLOOKUP(BM$4,DM_TI_LE!$A$5:$C$29,3,FALSE)</f>
        <v>0</v>
      </c>
      <c r="BN109" s="104">
        <f>R109/26*$BC109*VLOOKUP(BN$4,DM_TI_LE!$A$5:$C$29,3,FALSE)</f>
        <v>0</v>
      </c>
      <c r="BO109" s="104">
        <f>S109/26*$BC109*VLOOKUP(BO$4,DM_TI_LE!$A$5:$C$29,3,FALSE)</f>
        <v>0</v>
      </c>
      <c r="BP109" s="104">
        <f>T109/26*$BC109*VLOOKUP(BP$4,DM_TI_LE!$A$5:$C$29,3,FALSE)</f>
        <v>0</v>
      </c>
      <c r="BQ109" s="104">
        <f>U109/26*$BC109*VLOOKUP(BQ$4,DM_TI_LE!$A$5:$C$29,3,FALSE)</f>
        <v>0</v>
      </c>
      <c r="BR109" s="104">
        <f>V109/26*$BC109*VLOOKUP(BR$4,DM_TI_LE!$A$5:$C$29,3,FALSE)</f>
        <v>0</v>
      </c>
      <c r="BS109" s="104">
        <f>W109/26*$BC109*VLOOKUP(BS$4,DM_TI_LE!$A$5:$C$29,3,FALSE)</f>
        <v>0</v>
      </c>
      <c r="BT109" s="104">
        <f>X109/26*$BC109*VLOOKUP(BT$4,DM_TI_LE!$A$5:$C$29,3,FALSE)</f>
        <v>0</v>
      </c>
      <c r="BU109" s="104">
        <f>Y109/26*$BC109*VLOOKUP(BU$4,DM_TI_LE!$A$5:$C$29,3,FALSE)</f>
        <v>0</v>
      </c>
      <c r="BV109" s="104">
        <f>Z109/26*$BC109*VLOOKUP(BV$4,DM_TI_LE!$A$5:$C$29,3,FALSE)</f>
        <v>0</v>
      </c>
      <c r="BW109" s="104">
        <f>AA109/26*$BC109*VLOOKUP(BW$4,DM_TI_LE!$A$5:$C$29,3,FALSE)</f>
        <v>0</v>
      </c>
      <c r="BX109" s="104">
        <f>AB109/26*$BC109*VLOOKUP(BX$4,DM_TI_LE!$A$5:$C$29,3,FALSE)</f>
        <v>0</v>
      </c>
      <c r="BY109" s="104">
        <f>AC109/26*$BC109*VLOOKUP(BY$4,DM_TI_LE!$A$5:$C$29,3,FALSE)</f>
        <v>0</v>
      </c>
      <c r="BZ109" s="104">
        <f>AD109/26*$BC109*VLOOKUP(BZ$4,DM_TI_LE!$A$5:$C$29,3,FALSE)</f>
        <v>0</v>
      </c>
      <c r="CA109" s="273">
        <f t="shared" si="0"/>
        <v>0</v>
      </c>
      <c r="CB109" s="104"/>
      <c r="CC109" s="274">
        <f t="shared" si="1"/>
        <v>6900000.0000000009</v>
      </c>
      <c r="CD109" s="138" t="str">
        <f>VLOOKUP(B109,GD_CHUNG!$B$5:$G$480,6,FALSE)</f>
        <v>HD3N</v>
      </c>
      <c r="CE109" s="275">
        <f>VLOOKUP(CD109,DM_TI_LE!$I$12:$J$16,2,FALSE)</f>
        <v>1</v>
      </c>
    </row>
    <row r="110" spans="1:83" ht="12.75" x14ac:dyDescent="0.2">
      <c r="A110" s="49">
        <v>106</v>
      </c>
      <c r="B110" s="50">
        <f>GD_CHUNG!B110</f>
        <v>12568</v>
      </c>
      <c r="C110" s="50" t="str">
        <f>GD_CHUNG!C110</f>
        <v>Nguyễn Thị Hồng Minh</v>
      </c>
      <c r="D110" s="50" t="str">
        <f>GD_CHUNG!D110</f>
        <v>Nhân viên phục vụ hành khách hàng hóa</v>
      </c>
      <c r="E110" s="268">
        <f>VLOOKUP(B110,GD_CHAM_CONG!$C$6:$BJ$997,60,FALSE)</f>
        <v>1.05</v>
      </c>
      <c r="F110" s="268">
        <f>VLOOKUP(B110,GD_LCD_HS_LNS!$B$4:$F$1000,5,FALSE)</f>
        <v>1.8</v>
      </c>
      <c r="G110" s="269"/>
      <c r="H110" s="269">
        <f>VLOOKUP(B110,GD_CHAM_CONG!$C$6:$BD$997,37,FALSE)</f>
        <v>27</v>
      </c>
      <c r="I110" s="104">
        <f>VLOOKUP($B110,GD_CHAM_CONG!$C$6:$BF$997,38,FALSE)</f>
        <v>27</v>
      </c>
      <c r="J110" s="104">
        <f>VLOOKUP($B110,GD_CHAM_CONG!$C$6:$BF$997,39,FALSE)</f>
        <v>0</v>
      </c>
      <c r="K110" s="104">
        <f>VLOOKUP($B110,GD_CHAM_CONG!$C$6:$BF$997,40,FALSE)</f>
        <v>0</v>
      </c>
      <c r="L110" s="104">
        <f>VLOOKUP($B110,GD_CHAM_CONG!$C$6:$BF$997,41,FALSE)</f>
        <v>0</v>
      </c>
      <c r="M110" s="104">
        <f>VLOOKUP($B110,GD_CHAM_CONG!$C$6:$BF$997,42,FALSE)</f>
        <v>0</v>
      </c>
      <c r="N110" s="104">
        <f>VLOOKUP($B110,GD_CHAM_CONG!$C$6:$BF$997,43,FALSE)</f>
        <v>0</v>
      </c>
      <c r="O110" s="104">
        <f>VLOOKUP($B110,GD_CHAM_CONG!$C$6:$BF$997,44,FALSE)</f>
        <v>0</v>
      </c>
      <c r="P110" s="104">
        <f>VLOOKUP($B110,GD_CHAM_CONG!$C$6:$BF$997,45,FALSE)</f>
        <v>0</v>
      </c>
      <c r="Q110" s="104">
        <f>VLOOKUP($B110,GD_CHAM_CONG!$C$6:$BF$997,46,FALSE)</f>
        <v>0</v>
      </c>
      <c r="R110" s="104">
        <f>VLOOKUP($B110,GD_CHAM_CONG!$C$6:$BF$997,47,FALSE)</f>
        <v>0</v>
      </c>
      <c r="S110" s="104">
        <f>VLOOKUP($B110,GD_CHAM_CONG!$C$6:$BF$997,48,FALSE)</f>
        <v>0</v>
      </c>
      <c r="T110" s="104">
        <f>VLOOKUP($B110,GD_CHAM_CONG!$C$6:$BF$997,49,FALSE)</f>
        <v>0</v>
      </c>
      <c r="U110" s="104">
        <f>VLOOKUP($B110,GD_CHAM_CONG!$C$6:$BF$997,50,FALSE)</f>
        <v>0</v>
      </c>
      <c r="V110" s="104">
        <f>VLOOKUP($B110,GD_CHAM_CONG!$C$6:$BF$997,51,FALSE)</f>
        <v>0</v>
      </c>
      <c r="W110" s="104">
        <f>VLOOKUP($B110,GD_CHAM_CONG!$C$6:$BF$997,52,FALSE)</f>
        <v>0</v>
      </c>
      <c r="X110" s="104">
        <f>VLOOKUP($B110,GD_CHAM_CONG!$C$6:$BF$997,53,FALSE)</f>
        <v>0</v>
      </c>
      <c r="Y110" s="104">
        <f>VLOOKUP($B110,GD_CHAM_CONG!$C$6:$BF$997,54,FALSE)</f>
        <v>0</v>
      </c>
      <c r="Z110" s="104">
        <f>VLOOKUP($B110,GD_CHAM_CONG!$C$6:$BF$997,55,FALSE)</f>
        <v>0</v>
      </c>
      <c r="AA110" s="104">
        <f>VLOOKUP($B110,GD_CHAM_CONG!$C$6:$BF$997,56,FALSE)</f>
        <v>0</v>
      </c>
      <c r="AB110" s="104">
        <f>VLOOKUP($B110,GD_CHAM_CONG!$C$6:$BI$997,57,FALSE)</f>
        <v>0</v>
      </c>
      <c r="AC110" s="104">
        <f>VLOOKUP($B110,GD_CHAM_CONG!$C$6:$BI$997,58,FALSE)</f>
        <v>0</v>
      </c>
      <c r="AD110" s="104">
        <f>VLOOKUP($B110,GD_CHAM_CONG!$C$6:$BI$997,59,FALSE)</f>
        <v>0</v>
      </c>
      <c r="AE110" s="270">
        <f>I110/$H110*VLOOKUP(I$4,DM_TI_LE!$A$5:$B$30,2,FALSE)</f>
        <v>1</v>
      </c>
      <c r="AF110" s="270">
        <f>J110/$H110*VLOOKUP(J$4,DM_TI_LE!$A$5:$B$30,2,FALSE)</f>
        <v>0</v>
      </c>
      <c r="AG110" s="270">
        <f>K110/$H110*VLOOKUP(K$4,DM_TI_LE!$A$5:$B$30,2,FALSE)</f>
        <v>0</v>
      </c>
      <c r="AH110" s="270">
        <f>L110/$H110*VLOOKUP(L$4,DM_TI_LE!$A$5:$B$30,2,FALSE)</f>
        <v>0</v>
      </c>
      <c r="AI110" s="270">
        <f>M110/$H110*VLOOKUP(M$4,DM_TI_LE!$A$5:$B$30,2,FALSE)</f>
        <v>0</v>
      </c>
      <c r="AJ110" s="270">
        <f>N110/$H110*VLOOKUP(N$4,DM_TI_LE!$A$5:$B$30,2,FALSE)</f>
        <v>0</v>
      </c>
      <c r="AK110" s="270">
        <f>O110/$H110*VLOOKUP(O$4,DM_TI_LE!$A$5:$B$30,2,FALSE)</f>
        <v>0</v>
      </c>
      <c r="AL110" s="270">
        <f>P110/$H110*VLOOKUP(P$4,DM_TI_LE!$A$5:$B$30,2,FALSE)</f>
        <v>0</v>
      </c>
      <c r="AM110" s="270">
        <f>Q110/$H110*VLOOKUP(Q$4,DM_TI_LE!$A$5:$B$30,2,FALSE)</f>
        <v>0</v>
      </c>
      <c r="AN110" s="270">
        <f>R110/$H110*VLOOKUP(R$4,DM_TI_LE!$A$5:$B$30,2,FALSE)</f>
        <v>0</v>
      </c>
      <c r="AO110" s="270">
        <f>S110/$H110*VLOOKUP(S$4,DM_TI_LE!$A$5:$B$30,2,FALSE)</f>
        <v>0</v>
      </c>
      <c r="AP110" s="270">
        <f>T110/$H110*VLOOKUP(T$4,DM_TI_LE!$A$5:$B$30,2,FALSE)</f>
        <v>0</v>
      </c>
      <c r="AQ110" s="270">
        <f>U110/$H110*VLOOKUP(U$4,DM_TI_LE!$A$5:$B$30,2,FALSE)</f>
        <v>0</v>
      </c>
      <c r="AR110" s="270">
        <f>V110/$H110*VLOOKUP(V$4,DM_TI_LE!$A$5:$B$30,2,FALSE)</f>
        <v>0</v>
      </c>
      <c r="AS110" s="270">
        <f>W110/$H110*VLOOKUP(W$4,DM_TI_LE!$A$5:$B$30,2,FALSE)</f>
        <v>0</v>
      </c>
      <c r="AT110" s="270">
        <f>X110/$H110*VLOOKUP(X$4,DM_TI_LE!$A$5:$B$30,2,FALSE)</f>
        <v>0</v>
      </c>
      <c r="AU110" s="270">
        <f>Y110/$H110*VLOOKUP(Y$4,DM_TI_LE!$A$5:$B$30,2,FALSE)</f>
        <v>0</v>
      </c>
      <c r="AV110" s="270">
        <f>Z110/$H110*VLOOKUP(Z$4,DM_TI_LE!$A$5:$B$30,2,FALSE)</f>
        <v>0</v>
      </c>
      <c r="AW110" s="270">
        <f>AA110/$H110*VLOOKUP(AA$4,DM_TI_LE!$A$5:$B$30,2,FALSE)</f>
        <v>0</v>
      </c>
      <c r="AX110" s="270">
        <f>AB110/$H110*VLOOKUP(AB$4,DM_TI_LE!$A$5:$B$30,2,FALSE)</f>
        <v>0</v>
      </c>
      <c r="AY110" s="270">
        <f>AC110/$H110*VLOOKUP(AC$4,DM_TI_LE!$A$5:$B$30,2,FALSE)</f>
        <v>0</v>
      </c>
      <c r="AZ110" s="270">
        <f>AD110/$H110*VLOOKUP(AD$4,DM_TI_LE!$A$5:$B$30,2,FALSE)</f>
        <v>0</v>
      </c>
      <c r="BA110" s="284">
        <f>IF(CD110="HDHV",DM_TI_LE!$K$12*I110, SUM(AE110:AW110)*F110*E110*DM_HE_SO_LUONG_NS!$D$1*CE110)</f>
        <v>8505000</v>
      </c>
      <c r="BB110" s="104"/>
      <c r="BC110" s="110">
        <f>VLOOKUP(B110,GD_LCD_HS_LNS!$B$4:$E$1000,4,FALSE)</f>
        <v>3875000</v>
      </c>
      <c r="BD110" s="104"/>
      <c r="BE110" s="104">
        <f>I110/26*$BC110*VLOOKUP(BE$4,DM_TI_LE!$A$5:$C$29,3,FALSE)</f>
        <v>0</v>
      </c>
      <c r="BF110" s="104">
        <f>J110/26*$BC110*VLOOKUP(BF$4,DM_TI_LE!$A$5:$C$29,3,FALSE)</f>
        <v>0</v>
      </c>
      <c r="BG110" s="104">
        <f>K110/26*$BC110*VLOOKUP(BG$4,DM_TI_LE!$A$5:$C$29,3,FALSE)</f>
        <v>0</v>
      </c>
      <c r="BH110" s="104">
        <f>L110/26*$BC110*VLOOKUP(BH$4,DM_TI_LE!$A$5:$C$29,3,FALSE)</f>
        <v>0</v>
      </c>
      <c r="BI110" s="104">
        <f>M110/26*$BC110*VLOOKUP(BI$4,DM_TI_LE!$A$5:$C$29,3,FALSE)</f>
        <v>0</v>
      </c>
      <c r="BJ110" s="104">
        <f>N110/26*$BC110*VLOOKUP(BJ$4,DM_TI_LE!$A$5:$C$29,3,FALSE)</f>
        <v>0</v>
      </c>
      <c r="BK110" s="104">
        <f>O110/26*$BC110*VLOOKUP(BK$4,DM_TI_LE!$A$5:$C$29,3,FALSE)</f>
        <v>0</v>
      </c>
      <c r="BL110" s="104">
        <f>P110/26*$BC110*VLOOKUP(BL$4,DM_TI_LE!$A$5:$C$29,3,FALSE)</f>
        <v>0</v>
      </c>
      <c r="BM110" s="104">
        <f>Q110/26*$BC110*VLOOKUP(BM$4,DM_TI_LE!$A$5:$C$29,3,FALSE)</f>
        <v>0</v>
      </c>
      <c r="BN110" s="104">
        <f>R110/26*$BC110*VLOOKUP(BN$4,DM_TI_LE!$A$5:$C$29,3,FALSE)</f>
        <v>0</v>
      </c>
      <c r="BO110" s="104">
        <f>S110/26*$BC110*VLOOKUP(BO$4,DM_TI_LE!$A$5:$C$29,3,FALSE)</f>
        <v>0</v>
      </c>
      <c r="BP110" s="104">
        <f>T110/26*$BC110*VLOOKUP(BP$4,DM_TI_LE!$A$5:$C$29,3,FALSE)</f>
        <v>0</v>
      </c>
      <c r="BQ110" s="104">
        <f>U110/26*$BC110*VLOOKUP(BQ$4,DM_TI_LE!$A$5:$C$29,3,FALSE)</f>
        <v>0</v>
      </c>
      <c r="BR110" s="104">
        <f>V110/26*$BC110*VLOOKUP(BR$4,DM_TI_LE!$A$5:$C$29,3,FALSE)</f>
        <v>0</v>
      </c>
      <c r="BS110" s="104">
        <f>W110/26*$BC110*VLOOKUP(BS$4,DM_TI_LE!$A$5:$C$29,3,FALSE)</f>
        <v>0</v>
      </c>
      <c r="BT110" s="104">
        <f>X110/26*$BC110*VLOOKUP(BT$4,DM_TI_LE!$A$5:$C$29,3,FALSE)</f>
        <v>0</v>
      </c>
      <c r="BU110" s="104">
        <f>Y110/26*$BC110*VLOOKUP(BU$4,DM_TI_LE!$A$5:$C$29,3,FALSE)</f>
        <v>0</v>
      </c>
      <c r="BV110" s="104">
        <f>Z110/26*$BC110*VLOOKUP(BV$4,DM_TI_LE!$A$5:$C$29,3,FALSE)</f>
        <v>0</v>
      </c>
      <c r="BW110" s="104">
        <f>AA110/26*$BC110*VLOOKUP(BW$4,DM_TI_LE!$A$5:$C$29,3,FALSE)</f>
        <v>0</v>
      </c>
      <c r="BX110" s="104">
        <f>AB110/26*$BC110*VLOOKUP(BX$4,DM_TI_LE!$A$5:$C$29,3,FALSE)</f>
        <v>0</v>
      </c>
      <c r="BY110" s="104">
        <f>AC110/26*$BC110*VLOOKUP(BY$4,DM_TI_LE!$A$5:$C$29,3,FALSE)</f>
        <v>0</v>
      </c>
      <c r="BZ110" s="104">
        <f>AD110/26*$BC110*VLOOKUP(BZ$4,DM_TI_LE!$A$5:$C$29,3,FALSE)</f>
        <v>0</v>
      </c>
      <c r="CA110" s="273">
        <f t="shared" si="0"/>
        <v>0</v>
      </c>
      <c r="CB110" s="104"/>
      <c r="CC110" s="274">
        <f t="shared" si="1"/>
        <v>8505000</v>
      </c>
      <c r="CD110" s="138" t="str">
        <f>VLOOKUP(B110,GD_CHUNG!$B$5:$G$480,6,FALSE)</f>
        <v>HD3N</v>
      </c>
      <c r="CE110" s="275">
        <f>VLOOKUP(CD110,DM_TI_LE!$I$12:$J$16,2,FALSE)</f>
        <v>1</v>
      </c>
    </row>
    <row r="111" spans="1:83" ht="12.75" x14ac:dyDescent="0.2">
      <c r="A111" s="49">
        <v>107</v>
      </c>
      <c r="B111" s="50">
        <f>GD_CHUNG!B111</f>
        <v>12571</v>
      </c>
      <c r="C111" s="50" t="str">
        <f>GD_CHUNG!C111</f>
        <v>Ngô Thị Diễm Quỳnh</v>
      </c>
      <c r="D111" s="50" t="str">
        <f>GD_CHUNG!D111</f>
        <v>Nhân viên phục vụ hành khách hàng hóa</v>
      </c>
      <c r="E111" s="268">
        <f>VLOOKUP(B111,GD_CHAM_CONG!$C$6:$BJ$997,60,FALSE)</f>
        <v>0.92</v>
      </c>
      <c r="F111" s="268">
        <f>VLOOKUP(B111,GD_LCD_HS_LNS!$B$4:$F$1000,5,FALSE)</f>
        <v>1.8</v>
      </c>
      <c r="G111" s="269"/>
      <c r="H111" s="269">
        <f>VLOOKUP(B111,GD_CHAM_CONG!$C$6:$BD$997,37,FALSE)</f>
        <v>27</v>
      </c>
      <c r="I111" s="104">
        <f>VLOOKUP($B111,GD_CHAM_CONG!$C$6:$BF$997,38,FALSE)</f>
        <v>27</v>
      </c>
      <c r="J111" s="104">
        <f>VLOOKUP($B111,GD_CHAM_CONG!$C$6:$BF$997,39,FALSE)</f>
        <v>0</v>
      </c>
      <c r="K111" s="104">
        <f>VLOOKUP($B111,GD_CHAM_CONG!$C$6:$BF$997,40,FALSE)</f>
        <v>0</v>
      </c>
      <c r="L111" s="104">
        <f>VLOOKUP($B111,GD_CHAM_CONG!$C$6:$BF$997,41,FALSE)</f>
        <v>0</v>
      </c>
      <c r="M111" s="104">
        <f>VLOOKUP($B111,GD_CHAM_CONG!$C$6:$BF$997,42,FALSE)</f>
        <v>0</v>
      </c>
      <c r="N111" s="104">
        <f>VLOOKUP($B111,GD_CHAM_CONG!$C$6:$BF$997,43,FALSE)</f>
        <v>0</v>
      </c>
      <c r="O111" s="104">
        <f>VLOOKUP($B111,GD_CHAM_CONG!$C$6:$BF$997,44,FALSE)</f>
        <v>0</v>
      </c>
      <c r="P111" s="104">
        <f>VLOOKUP($B111,GD_CHAM_CONG!$C$6:$BF$997,45,FALSE)</f>
        <v>0</v>
      </c>
      <c r="Q111" s="104">
        <f>VLOOKUP($B111,GD_CHAM_CONG!$C$6:$BF$997,46,FALSE)</f>
        <v>0</v>
      </c>
      <c r="R111" s="104">
        <f>VLOOKUP($B111,GD_CHAM_CONG!$C$6:$BF$997,47,FALSE)</f>
        <v>0</v>
      </c>
      <c r="S111" s="104">
        <f>VLOOKUP($B111,GD_CHAM_CONG!$C$6:$BF$997,48,FALSE)</f>
        <v>0</v>
      </c>
      <c r="T111" s="104">
        <f>VLOOKUP($B111,GD_CHAM_CONG!$C$6:$BF$997,49,FALSE)</f>
        <v>0</v>
      </c>
      <c r="U111" s="104">
        <f>VLOOKUP($B111,GD_CHAM_CONG!$C$6:$BF$997,50,FALSE)</f>
        <v>0</v>
      </c>
      <c r="V111" s="104">
        <f>VLOOKUP($B111,GD_CHAM_CONG!$C$6:$BF$997,51,FALSE)</f>
        <v>0</v>
      </c>
      <c r="W111" s="104">
        <f>VLOOKUP($B111,GD_CHAM_CONG!$C$6:$BF$997,52,FALSE)</f>
        <v>0</v>
      </c>
      <c r="X111" s="104">
        <f>VLOOKUP($B111,GD_CHAM_CONG!$C$6:$BF$997,53,FALSE)</f>
        <v>0</v>
      </c>
      <c r="Y111" s="104">
        <f>VLOOKUP($B111,GD_CHAM_CONG!$C$6:$BF$997,54,FALSE)</f>
        <v>0</v>
      </c>
      <c r="Z111" s="104">
        <f>VLOOKUP($B111,GD_CHAM_CONG!$C$6:$BF$997,55,FALSE)</f>
        <v>0</v>
      </c>
      <c r="AA111" s="104">
        <f>VLOOKUP($B111,GD_CHAM_CONG!$C$6:$BF$997,56,FALSE)</f>
        <v>0</v>
      </c>
      <c r="AB111" s="104">
        <f>VLOOKUP($B111,GD_CHAM_CONG!$C$6:$BI$997,57,FALSE)</f>
        <v>0</v>
      </c>
      <c r="AC111" s="104">
        <f>VLOOKUP($B111,GD_CHAM_CONG!$C$6:$BI$997,58,FALSE)</f>
        <v>0</v>
      </c>
      <c r="AD111" s="104">
        <f>VLOOKUP($B111,GD_CHAM_CONG!$C$6:$BI$997,59,FALSE)</f>
        <v>0</v>
      </c>
      <c r="AE111" s="270">
        <f>I111/$H111*VLOOKUP(I$4,DM_TI_LE!$A$5:$B$30,2,FALSE)</f>
        <v>1</v>
      </c>
      <c r="AF111" s="270">
        <f>J111/$H111*VLOOKUP(J$4,DM_TI_LE!$A$5:$B$30,2,FALSE)</f>
        <v>0</v>
      </c>
      <c r="AG111" s="270">
        <f>K111/$H111*VLOOKUP(K$4,DM_TI_LE!$A$5:$B$30,2,FALSE)</f>
        <v>0</v>
      </c>
      <c r="AH111" s="270">
        <f>L111/$H111*VLOOKUP(L$4,DM_TI_LE!$A$5:$B$30,2,FALSE)</f>
        <v>0</v>
      </c>
      <c r="AI111" s="270">
        <f>M111/$H111*VLOOKUP(M$4,DM_TI_LE!$A$5:$B$30,2,FALSE)</f>
        <v>0</v>
      </c>
      <c r="AJ111" s="270">
        <f>N111/$H111*VLOOKUP(N$4,DM_TI_LE!$A$5:$B$30,2,FALSE)</f>
        <v>0</v>
      </c>
      <c r="AK111" s="270">
        <f>O111/$H111*VLOOKUP(O$4,DM_TI_LE!$A$5:$B$30,2,FALSE)</f>
        <v>0</v>
      </c>
      <c r="AL111" s="270">
        <f>P111/$H111*VLOOKUP(P$4,DM_TI_LE!$A$5:$B$30,2,FALSE)</f>
        <v>0</v>
      </c>
      <c r="AM111" s="270">
        <f>Q111/$H111*VLOOKUP(Q$4,DM_TI_LE!$A$5:$B$30,2,FALSE)</f>
        <v>0</v>
      </c>
      <c r="AN111" s="270">
        <f>R111/$H111*VLOOKUP(R$4,DM_TI_LE!$A$5:$B$30,2,FALSE)</f>
        <v>0</v>
      </c>
      <c r="AO111" s="270">
        <f>S111/$H111*VLOOKUP(S$4,DM_TI_LE!$A$5:$B$30,2,FALSE)</f>
        <v>0</v>
      </c>
      <c r="AP111" s="270">
        <f>T111/$H111*VLOOKUP(T$4,DM_TI_LE!$A$5:$B$30,2,FALSE)</f>
        <v>0</v>
      </c>
      <c r="AQ111" s="270">
        <f>U111/$H111*VLOOKUP(U$4,DM_TI_LE!$A$5:$B$30,2,FALSE)</f>
        <v>0</v>
      </c>
      <c r="AR111" s="270">
        <f>V111/$H111*VLOOKUP(V$4,DM_TI_LE!$A$5:$B$30,2,FALSE)</f>
        <v>0</v>
      </c>
      <c r="AS111" s="270">
        <f>W111/$H111*VLOOKUP(W$4,DM_TI_LE!$A$5:$B$30,2,FALSE)</f>
        <v>0</v>
      </c>
      <c r="AT111" s="270">
        <f>X111/$H111*VLOOKUP(X$4,DM_TI_LE!$A$5:$B$30,2,FALSE)</f>
        <v>0</v>
      </c>
      <c r="AU111" s="270">
        <f>Y111/$H111*VLOOKUP(Y$4,DM_TI_LE!$A$5:$B$30,2,FALSE)</f>
        <v>0</v>
      </c>
      <c r="AV111" s="270">
        <f>Z111/$H111*VLOOKUP(Z$4,DM_TI_LE!$A$5:$B$30,2,FALSE)</f>
        <v>0</v>
      </c>
      <c r="AW111" s="270">
        <f>AA111/$H111*VLOOKUP(AA$4,DM_TI_LE!$A$5:$B$30,2,FALSE)</f>
        <v>0</v>
      </c>
      <c r="AX111" s="270">
        <f>AB111/$H111*VLOOKUP(AB$4,DM_TI_LE!$A$5:$B$30,2,FALSE)</f>
        <v>0</v>
      </c>
      <c r="AY111" s="270">
        <f>AC111/$H111*VLOOKUP(AC$4,DM_TI_LE!$A$5:$B$30,2,FALSE)</f>
        <v>0</v>
      </c>
      <c r="AZ111" s="270">
        <f>AD111/$H111*VLOOKUP(AD$4,DM_TI_LE!$A$5:$B$30,2,FALSE)</f>
        <v>0</v>
      </c>
      <c r="BA111" s="284">
        <f>IF(CD111="HDHV",DM_TI_LE!$K$12*I111, SUM(AE111:AW111)*F111*E111*DM_HE_SO_LUONG_NS!$D$1*CE111)</f>
        <v>7452000.0000000009</v>
      </c>
      <c r="BB111" s="104"/>
      <c r="BC111" s="110">
        <f>VLOOKUP(B111,GD_LCD_HS_LNS!$B$4:$E$1000,4,FALSE)</f>
        <v>3875000</v>
      </c>
      <c r="BD111" s="104"/>
      <c r="BE111" s="104">
        <f>I111/26*$BC111*VLOOKUP(BE$4,DM_TI_LE!$A$5:$C$29,3,FALSE)</f>
        <v>0</v>
      </c>
      <c r="BF111" s="104">
        <f>J111/26*$BC111*VLOOKUP(BF$4,DM_TI_LE!$A$5:$C$29,3,FALSE)</f>
        <v>0</v>
      </c>
      <c r="BG111" s="104">
        <f>K111/26*$BC111*VLOOKUP(BG$4,DM_TI_LE!$A$5:$C$29,3,FALSE)</f>
        <v>0</v>
      </c>
      <c r="BH111" s="104">
        <f>L111/26*$BC111*VLOOKUP(BH$4,DM_TI_LE!$A$5:$C$29,3,FALSE)</f>
        <v>0</v>
      </c>
      <c r="BI111" s="104">
        <f>M111/26*$BC111*VLOOKUP(BI$4,DM_TI_LE!$A$5:$C$29,3,FALSE)</f>
        <v>0</v>
      </c>
      <c r="BJ111" s="104">
        <f>N111/26*$BC111*VLOOKUP(BJ$4,DM_TI_LE!$A$5:$C$29,3,FALSE)</f>
        <v>0</v>
      </c>
      <c r="BK111" s="104">
        <f>O111/26*$BC111*VLOOKUP(BK$4,DM_TI_LE!$A$5:$C$29,3,FALSE)</f>
        <v>0</v>
      </c>
      <c r="BL111" s="104">
        <f>P111/26*$BC111*VLOOKUP(BL$4,DM_TI_LE!$A$5:$C$29,3,FALSE)</f>
        <v>0</v>
      </c>
      <c r="BM111" s="104">
        <f>Q111/26*$BC111*VLOOKUP(BM$4,DM_TI_LE!$A$5:$C$29,3,FALSE)</f>
        <v>0</v>
      </c>
      <c r="BN111" s="104">
        <f>R111/26*$BC111*VLOOKUP(BN$4,DM_TI_LE!$A$5:$C$29,3,FALSE)</f>
        <v>0</v>
      </c>
      <c r="BO111" s="104">
        <f>S111/26*$BC111*VLOOKUP(BO$4,DM_TI_LE!$A$5:$C$29,3,FALSE)</f>
        <v>0</v>
      </c>
      <c r="BP111" s="104">
        <f>T111/26*$BC111*VLOOKUP(BP$4,DM_TI_LE!$A$5:$C$29,3,FALSE)</f>
        <v>0</v>
      </c>
      <c r="BQ111" s="104">
        <f>U111/26*$BC111*VLOOKUP(BQ$4,DM_TI_LE!$A$5:$C$29,3,FALSE)</f>
        <v>0</v>
      </c>
      <c r="BR111" s="104">
        <f>V111/26*$BC111*VLOOKUP(BR$4,DM_TI_LE!$A$5:$C$29,3,FALSE)</f>
        <v>0</v>
      </c>
      <c r="BS111" s="104">
        <f>W111/26*$BC111*VLOOKUP(BS$4,DM_TI_LE!$A$5:$C$29,3,FALSE)</f>
        <v>0</v>
      </c>
      <c r="BT111" s="104">
        <f>X111/26*$BC111*VLOOKUP(BT$4,DM_TI_LE!$A$5:$C$29,3,FALSE)</f>
        <v>0</v>
      </c>
      <c r="BU111" s="104">
        <f>Y111/26*$BC111*VLOOKUP(BU$4,DM_TI_LE!$A$5:$C$29,3,FALSE)</f>
        <v>0</v>
      </c>
      <c r="BV111" s="104">
        <f>Z111/26*$BC111*VLOOKUP(BV$4,DM_TI_LE!$A$5:$C$29,3,FALSE)</f>
        <v>0</v>
      </c>
      <c r="BW111" s="104">
        <f>AA111/26*$BC111*VLOOKUP(BW$4,DM_TI_LE!$A$5:$C$29,3,FALSE)</f>
        <v>0</v>
      </c>
      <c r="BX111" s="104">
        <f>AB111/26*$BC111*VLOOKUP(BX$4,DM_TI_LE!$A$5:$C$29,3,FALSE)</f>
        <v>0</v>
      </c>
      <c r="BY111" s="104">
        <f>AC111/26*$BC111*VLOOKUP(BY$4,DM_TI_LE!$A$5:$C$29,3,FALSE)</f>
        <v>0</v>
      </c>
      <c r="BZ111" s="104">
        <f>AD111/26*$BC111*VLOOKUP(BZ$4,DM_TI_LE!$A$5:$C$29,3,FALSE)</f>
        <v>0</v>
      </c>
      <c r="CA111" s="273">
        <f t="shared" si="0"/>
        <v>0</v>
      </c>
      <c r="CB111" s="104"/>
      <c r="CC111" s="274">
        <f t="shared" si="1"/>
        <v>7452000.0000000009</v>
      </c>
      <c r="CD111" s="138" t="str">
        <f>VLOOKUP(B111,GD_CHUNG!$B$5:$G$480,6,FALSE)</f>
        <v>HD3N</v>
      </c>
      <c r="CE111" s="275">
        <f>VLOOKUP(CD111,DM_TI_LE!$I$12:$J$16,2,FALSE)</f>
        <v>1</v>
      </c>
    </row>
    <row r="112" spans="1:83" ht="12.75" x14ac:dyDescent="0.2">
      <c r="A112" s="49">
        <v>108</v>
      </c>
      <c r="B112" s="50">
        <f>GD_CHUNG!B112</f>
        <v>13370</v>
      </c>
      <c r="C112" s="50" t="str">
        <f>GD_CHUNG!C112</f>
        <v>Đinh Đức Điệp</v>
      </c>
      <c r="D112" s="50" t="str">
        <f>GD_CHUNG!D112</f>
        <v>Nhân viên phục vụ hành khách hàng hóa</v>
      </c>
      <c r="E112" s="268">
        <f>VLOOKUP(B112,GD_CHAM_CONG!$C$6:$BJ$997,60,FALSE)</f>
        <v>0.94</v>
      </c>
      <c r="F112" s="268">
        <f>VLOOKUP(B112,GD_LCD_HS_LNS!$B$4:$F$1000,5,FALSE)</f>
        <v>1.6</v>
      </c>
      <c r="G112" s="269"/>
      <c r="H112" s="269">
        <f>VLOOKUP(B112,GD_CHAM_CONG!$C$6:$BD$997,37,FALSE)</f>
        <v>27</v>
      </c>
      <c r="I112" s="104">
        <f>VLOOKUP($B112,GD_CHAM_CONG!$C$6:$BF$997,38,FALSE)</f>
        <v>27</v>
      </c>
      <c r="J112" s="104">
        <f>VLOOKUP($B112,GD_CHAM_CONG!$C$6:$BF$997,39,FALSE)</f>
        <v>0</v>
      </c>
      <c r="K112" s="104">
        <f>VLOOKUP($B112,GD_CHAM_CONG!$C$6:$BF$997,40,FALSE)</f>
        <v>0</v>
      </c>
      <c r="L112" s="104">
        <f>VLOOKUP($B112,GD_CHAM_CONG!$C$6:$BF$997,41,FALSE)</f>
        <v>0</v>
      </c>
      <c r="M112" s="104">
        <f>VLOOKUP($B112,GD_CHAM_CONG!$C$6:$BF$997,42,FALSE)</f>
        <v>0</v>
      </c>
      <c r="N112" s="104">
        <f>VLOOKUP($B112,GD_CHAM_CONG!$C$6:$BF$997,43,FALSE)</f>
        <v>0</v>
      </c>
      <c r="O112" s="104">
        <f>VLOOKUP($B112,GD_CHAM_CONG!$C$6:$BF$997,44,FALSE)</f>
        <v>0</v>
      </c>
      <c r="P112" s="104">
        <f>VLOOKUP($B112,GD_CHAM_CONG!$C$6:$BF$997,45,FALSE)</f>
        <v>0</v>
      </c>
      <c r="Q112" s="104">
        <f>VLOOKUP($B112,GD_CHAM_CONG!$C$6:$BF$997,46,FALSE)</f>
        <v>0</v>
      </c>
      <c r="R112" s="104">
        <f>VLOOKUP($B112,GD_CHAM_CONG!$C$6:$BF$997,47,FALSE)</f>
        <v>0</v>
      </c>
      <c r="S112" s="104">
        <f>VLOOKUP($B112,GD_CHAM_CONG!$C$6:$BF$997,48,FALSE)</f>
        <v>0</v>
      </c>
      <c r="T112" s="104">
        <f>VLOOKUP($B112,GD_CHAM_CONG!$C$6:$BF$997,49,FALSE)</f>
        <v>0</v>
      </c>
      <c r="U112" s="104">
        <f>VLOOKUP($B112,GD_CHAM_CONG!$C$6:$BF$997,50,FALSE)</f>
        <v>0</v>
      </c>
      <c r="V112" s="104">
        <f>VLOOKUP($B112,GD_CHAM_CONG!$C$6:$BF$997,51,FALSE)</f>
        <v>0</v>
      </c>
      <c r="W112" s="104">
        <f>VLOOKUP($B112,GD_CHAM_CONG!$C$6:$BF$997,52,FALSE)</f>
        <v>0</v>
      </c>
      <c r="X112" s="104">
        <f>VLOOKUP($B112,GD_CHAM_CONG!$C$6:$BF$997,53,FALSE)</f>
        <v>0</v>
      </c>
      <c r="Y112" s="104">
        <f>VLOOKUP($B112,GD_CHAM_CONG!$C$6:$BF$997,54,FALSE)</f>
        <v>0</v>
      </c>
      <c r="Z112" s="104">
        <f>VLOOKUP($B112,GD_CHAM_CONG!$C$6:$BF$997,55,FALSE)</f>
        <v>0</v>
      </c>
      <c r="AA112" s="104">
        <f>VLOOKUP($B112,GD_CHAM_CONG!$C$6:$BF$997,56,FALSE)</f>
        <v>0</v>
      </c>
      <c r="AB112" s="104">
        <f>VLOOKUP($B112,GD_CHAM_CONG!$C$6:$BI$997,57,FALSE)</f>
        <v>0</v>
      </c>
      <c r="AC112" s="104">
        <f>VLOOKUP($B112,GD_CHAM_CONG!$C$6:$BI$997,58,FALSE)</f>
        <v>0</v>
      </c>
      <c r="AD112" s="104">
        <f>VLOOKUP($B112,GD_CHAM_CONG!$C$6:$BI$997,59,FALSE)</f>
        <v>0</v>
      </c>
      <c r="AE112" s="270">
        <f>I112/$H112*VLOOKUP(I$4,DM_TI_LE!$A$5:$B$30,2,FALSE)</f>
        <v>1</v>
      </c>
      <c r="AF112" s="270">
        <f>J112/$H112*VLOOKUP(J$4,DM_TI_LE!$A$5:$B$30,2,FALSE)</f>
        <v>0</v>
      </c>
      <c r="AG112" s="270">
        <f>K112/$H112*VLOOKUP(K$4,DM_TI_LE!$A$5:$B$30,2,FALSE)</f>
        <v>0</v>
      </c>
      <c r="AH112" s="270">
        <f>L112/$H112*VLOOKUP(L$4,DM_TI_LE!$A$5:$B$30,2,FALSE)</f>
        <v>0</v>
      </c>
      <c r="AI112" s="270">
        <f>M112/$H112*VLOOKUP(M$4,DM_TI_LE!$A$5:$B$30,2,FALSE)</f>
        <v>0</v>
      </c>
      <c r="AJ112" s="270">
        <f>N112/$H112*VLOOKUP(N$4,DM_TI_LE!$A$5:$B$30,2,FALSE)</f>
        <v>0</v>
      </c>
      <c r="AK112" s="270">
        <f>O112/$H112*VLOOKUP(O$4,DM_TI_LE!$A$5:$B$30,2,FALSE)</f>
        <v>0</v>
      </c>
      <c r="AL112" s="270">
        <f>P112/$H112*VLOOKUP(P$4,DM_TI_LE!$A$5:$B$30,2,FALSE)</f>
        <v>0</v>
      </c>
      <c r="AM112" s="270">
        <f>Q112/$H112*VLOOKUP(Q$4,DM_TI_LE!$A$5:$B$30,2,FALSE)</f>
        <v>0</v>
      </c>
      <c r="AN112" s="270">
        <f>R112/$H112*VLOOKUP(R$4,DM_TI_LE!$A$5:$B$30,2,FALSE)</f>
        <v>0</v>
      </c>
      <c r="AO112" s="270">
        <f>S112/$H112*VLOOKUP(S$4,DM_TI_LE!$A$5:$B$30,2,FALSE)</f>
        <v>0</v>
      </c>
      <c r="AP112" s="270">
        <f>T112/$H112*VLOOKUP(T$4,DM_TI_LE!$A$5:$B$30,2,FALSE)</f>
        <v>0</v>
      </c>
      <c r="AQ112" s="270">
        <f>U112/$H112*VLOOKUP(U$4,DM_TI_LE!$A$5:$B$30,2,FALSE)</f>
        <v>0</v>
      </c>
      <c r="AR112" s="270">
        <f>V112/$H112*VLOOKUP(V$4,DM_TI_LE!$A$5:$B$30,2,FALSE)</f>
        <v>0</v>
      </c>
      <c r="AS112" s="270">
        <f>W112/$H112*VLOOKUP(W$4,DM_TI_LE!$A$5:$B$30,2,FALSE)</f>
        <v>0</v>
      </c>
      <c r="AT112" s="270">
        <f>X112/$H112*VLOOKUP(X$4,DM_TI_LE!$A$5:$B$30,2,FALSE)</f>
        <v>0</v>
      </c>
      <c r="AU112" s="270">
        <f>Y112/$H112*VLOOKUP(Y$4,DM_TI_LE!$A$5:$B$30,2,FALSE)</f>
        <v>0</v>
      </c>
      <c r="AV112" s="270">
        <f>Z112/$H112*VLOOKUP(Z$4,DM_TI_LE!$A$5:$B$30,2,FALSE)</f>
        <v>0</v>
      </c>
      <c r="AW112" s="270">
        <f>AA112/$H112*VLOOKUP(AA$4,DM_TI_LE!$A$5:$B$30,2,FALSE)</f>
        <v>0</v>
      </c>
      <c r="AX112" s="270">
        <f>AB112/$H112*VLOOKUP(AB$4,DM_TI_LE!$A$5:$B$30,2,FALSE)</f>
        <v>0</v>
      </c>
      <c r="AY112" s="270">
        <f>AC112/$H112*VLOOKUP(AC$4,DM_TI_LE!$A$5:$B$30,2,FALSE)</f>
        <v>0</v>
      </c>
      <c r="AZ112" s="270">
        <f>AD112/$H112*VLOOKUP(AD$4,DM_TI_LE!$A$5:$B$30,2,FALSE)</f>
        <v>0</v>
      </c>
      <c r="BA112" s="284">
        <f>IF(CD112="HDHV",DM_TI_LE!$K$12*I112, SUM(AE112:AW112)*F112*E112*DM_HE_SO_LUONG_NS!$D$1*CE112)</f>
        <v>6768000</v>
      </c>
      <c r="BB112" s="104"/>
      <c r="BC112" s="110">
        <f>VLOOKUP(B112,GD_LCD_HS_LNS!$B$4:$E$1000,4,FALSE)</f>
        <v>3875000</v>
      </c>
      <c r="BD112" s="104"/>
      <c r="BE112" s="104">
        <f>I112/26*$BC112*VLOOKUP(BE$4,DM_TI_LE!$A$5:$C$29,3,FALSE)</f>
        <v>0</v>
      </c>
      <c r="BF112" s="104">
        <f>J112/26*$BC112*VLOOKUP(BF$4,DM_TI_LE!$A$5:$C$29,3,FALSE)</f>
        <v>0</v>
      </c>
      <c r="BG112" s="104">
        <f>K112/26*$BC112*VLOOKUP(BG$4,DM_TI_LE!$A$5:$C$29,3,FALSE)</f>
        <v>0</v>
      </c>
      <c r="BH112" s="104">
        <f>L112/26*$BC112*VLOOKUP(BH$4,DM_TI_LE!$A$5:$C$29,3,FALSE)</f>
        <v>0</v>
      </c>
      <c r="BI112" s="104">
        <f>M112/26*$BC112*VLOOKUP(BI$4,DM_TI_LE!$A$5:$C$29,3,FALSE)</f>
        <v>0</v>
      </c>
      <c r="BJ112" s="104">
        <f>N112/26*$BC112*VLOOKUP(BJ$4,DM_TI_LE!$A$5:$C$29,3,FALSE)</f>
        <v>0</v>
      </c>
      <c r="BK112" s="104">
        <f>O112/26*$BC112*VLOOKUP(BK$4,DM_TI_LE!$A$5:$C$29,3,FALSE)</f>
        <v>0</v>
      </c>
      <c r="BL112" s="104">
        <f>P112/26*$BC112*VLOOKUP(BL$4,DM_TI_LE!$A$5:$C$29,3,FALSE)</f>
        <v>0</v>
      </c>
      <c r="BM112" s="104">
        <f>Q112/26*$BC112*VLOOKUP(BM$4,DM_TI_LE!$A$5:$C$29,3,FALSE)</f>
        <v>0</v>
      </c>
      <c r="BN112" s="104">
        <f>R112/26*$BC112*VLOOKUP(BN$4,DM_TI_LE!$A$5:$C$29,3,FALSE)</f>
        <v>0</v>
      </c>
      <c r="BO112" s="104">
        <f>S112/26*$BC112*VLOOKUP(BO$4,DM_TI_LE!$A$5:$C$29,3,FALSE)</f>
        <v>0</v>
      </c>
      <c r="BP112" s="104">
        <f>T112/26*$BC112*VLOOKUP(BP$4,DM_TI_LE!$A$5:$C$29,3,FALSE)</f>
        <v>0</v>
      </c>
      <c r="BQ112" s="104">
        <f>U112/26*$BC112*VLOOKUP(BQ$4,DM_TI_LE!$A$5:$C$29,3,FALSE)</f>
        <v>0</v>
      </c>
      <c r="BR112" s="104">
        <f>V112/26*$BC112*VLOOKUP(BR$4,DM_TI_LE!$A$5:$C$29,3,FALSE)</f>
        <v>0</v>
      </c>
      <c r="BS112" s="104">
        <f>W112/26*$BC112*VLOOKUP(BS$4,DM_TI_LE!$A$5:$C$29,3,FALSE)</f>
        <v>0</v>
      </c>
      <c r="BT112" s="104">
        <f>X112/26*$BC112*VLOOKUP(BT$4,DM_TI_LE!$A$5:$C$29,3,FALSE)</f>
        <v>0</v>
      </c>
      <c r="BU112" s="104">
        <f>Y112/26*$BC112*VLOOKUP(BU$4,DM_TI_LE!$A$5:$C$29,3,FALSE)</f>
        <v>0</v>
      </c>
      <c r="BV112" s="104">
        <f>Z112/26*$BC112*VLOOKUP(BV$4,DM_TI_LE!$A$5:$C$29,3,FALSE)</f>
        <v>0</v>
      </c>
      <c r="BW112" s="104">
        <f>AA112/26*$BC112*VLOOKUP(BW$4,DM_TI_LE!$A$5:$C$29,3,FALSE)</f>
        <v>0</v>
      </c>
      <c r="BX112" s="104">
        <f>AB112/26*$BC112*VLOOKUP(BX$4,DM_TI_LE!$A$5:$C$29,3,FALSE)</f>
        <v>0</v>
      </c>
      <c r="BY112" s="104">
        <f>AC112/26*$BC112*VLOOKUP(BY$4,DM_TI_LE!$A$5:$C$29,3,FALSE)</f>
        <v>0</v>
      </c>
      <c r="BZ112" s="104">
        <f>AD112/26*$BC112*VLOOKUP(BZ$4,DM_TI_LE!$A$5:$C$29,3,FALSE)</f>
        <v>0</v>
      </c>
      <c r="CA112" s="273">
        <f t="shared" si="0"/>
        <v>0</v>
      </c>
      <c r="CB112" s="104"/>
      <c r="CC112" s="274">
        <f t="shared" si="1"/>
        <v>6768000</v>
      </c>
      <c r="CD112" s="138" t="str">
        <f>VLOOKUP(B112,GD_CHUNG!$B$5:$G$480,6,FALSE)</f>
        <v>HD3N</v>
      </c>
      <c r="CE112" s="275">
        <f>VLOOKUP(CD112,DM_TI_LE!$I$12:$J$16,2,FALSE)</f>
        <v>1</v>
      </c>
    </row>
    <row r="113" spans="1:83" ht="12.75" x14ac:dyDescent="0.2">
      <c r="A113" s="49">
        <v>109</v>
      </c>
      <c r="B113" s="50">
        <f>GD_CHUNG!B113</f>
        <v>13372</v>
      </c>
      <c r="C113" s="50" t="str">
        <f>GD_CHUNG!C113</f>
        <v>Trần Thị Hoa Lý</v>
      </c>
      <c r="D113" s="50" t="str">
        <f>GD_CHUNG!D113</f>
        <v>Nhân viên phục vụ hành khách hàng hóa</v>
      </c>
      <c r="E113" s="268">
        <f>VLOOKUP(B113,GD_CHAM_CONG!$C$6:$BJ$997,60,FALSE)</f>
        <v>0.93</v>
      </c>
      <c r="F113" s="268">
        <f>VLOOKUP(B113,GD_LCD_HS_LNS!$B$4:$F$1000,5,FALSE)</f>
        <v>1.6</v>
      </c>
      <c r="G113" s="269"/>
      <c r="H113" s="269">
        <f>VLOOKUP(B113,GD_CHAM_CONG!$C$6:$BD$997,37,FALSE)</f>
        <v>27</v>
      </c>
      <c r="I113" s="104">
        <f>VLOOKUP($B113,GD_CHAM_CONG!$C$6:$BF$997,38,FALSE)</f>
        <v>27</v>
      </c>
      <c r="J113" s="104">
        <f>VLOOKUP($B113,GD_CHAM_CONG!$C$6:$BF$997,39,FALSE)</f>
        <v>0</v>
      </c>
      <c r="K113" s="104">
        <f>VLOOKUP($B113,GD_CHAM_CONG!$C$6:$BF$997,40,FALSE)</f>
        <v>0</v>
      </c>
      <c r="L113" s="104">
        <f>VLOOKUP($B113,GD_CHAM_CONG!$C$6:$BF$997,41,FALSE)</f>
        <v>0</v>
      </c>
      <c r="M113" s="104">
        <f>VLOOKUP($B113,GD_CHAM_CONG!$C$6:$BF$997,42,FALSE)</f>
        <v>0</v>
      </c>
      <c r="N113" s="104">
        <f>VLOOKUP($B113,GD_CHAM_CONG!$C$6:$BF$997,43,FALSE)</f>
        <v>0</v>
      </c>
      <c r="O113" s="104">
        <f>VLOOKUP($B113,GD_CHAM_CONG!$C$6:$BF$997,44,FALSE)</f>
        <v>0</v>
      </c>
      <c r="P113" s="104">
        <f>VLOOKUP($B113,GD_CHAM_CONG!$C$6:$BF$997,45,FALSE)</f>
        <v>0</v>
      </c>
      <c r="Q113" s="104">
        <f>VLOOKUP($B113,GD_CHAM_CONG!$C$6:$BF$997,46,FALSE)</f>
        <v>0</v>
      </c>
      <c r="R113" s="104">
        <f>VLOOKUP($B113,GD_CHAM_CONG!$C$6:$BF$997,47,FALSE)</f>
        <v>0</v>
      </c>
      <c r="S113" s="104">
        <f>VLOOKUP($B113,GD_CHAM_CONG!$C$6:$BF$997,48,FALSE)</f>
        <v>0</v>
      </c>
      <c r="T113" s="104">
        <f>VLOOKUP($B113,GD_CHAM_CONG!$C$6:$BF$997,49,FALSE)</f>
        <v>0</v>
      </c>
      <c r="U113" s="104">
        <f>VLOOKUP($B113,GD_CHAM_CONG!$C$6:$BF$997,50,FALSE)</f>
        <v>0</v>
      </c>
      <c r="V113" s="104">
        <f>VLOOKUP($B113,GD_CHAM_CONG!$C$6:$BF$997,51,FALSE)</f>
        <v>0</v>
      </c>
      <c r="W113" s="104">
        <f>VLOOKUP($B113,GD_CHAM_CONG!$C$6:$BF$997,52,FALSE)</f>
        <v>0</v>
      </c>
      <c r="X113" s="104">
        <f>VLOOKUP($B113,GD_CHAM_CONG!$C$6:$BF$997,53,FALSE)</f>
        <v>0</v>
      </c>
      <c r="Y113" s="104">
        <f>VLOOKUP($B113,GD_CHAM_CONG!$C$6:$BF$997,54,FALSE)</f>
        <v>0</v>
      </c>
      <c r="Z113" s="104">
        <f>VLOOKUP($B113,GD_CHAM_CONG!$C$6:$BF$997,55,FALSE)</f>
        <v>0</v>
      </c>
      <c r="AA113" s="104">
        <f>VLOOKUP($B113,GD_CHAM_CONG!$C$6:$BF$997,56,FALSE)</f>
        <v>0</v>
      </c>
      <c r="AB113" s="104">
        <f>VLOOKUP($B113,GD_CHAM_CONG!$C$6:$BI$997,57,FALSE)</f>
        <v>0</v>
      </c>
      <c r="AC113" s="104">
        <f>VLOOKUP($B113,GD_CHAM_CONG!$C$6:$BI$997,58,FALSE)</f>
        <v>0</v>
      </c>
      <c r="AD113" s="104">
        <f>VLOOKUP($B113,GD_CHAM_CONG!$C$6:$BI$997,59,FALSE)</f>
        <v>0</v>
      </c>
      <c r="AE113" s="270">
        <f>I113/$H113*VLOOKUP(I$4,DM_TI_LE!$A$5:$B$30,2,FALSE)</f>
        <v>1</v>
      </c>
      <c r="AF113" s="270">
        <f>J113/$H113*VLOOKUP(J$4,DM_TI_LE!$A$5:$B$30,2,FALSE)</f>
        <v>0</v>
      </c>
      <c r="AG113" s="270">
        <f>K113/$H113*VLOOKUP(K$4,DM_TI_LE!$A$5:$B$30,2,FALSE)</f>
        <v>0</v>
      </c>
      <c r="AH113" s="270">
        <f>L113/$H113*VLOOKUP(L$4,DM_TI_LE!$A$5:$B$30,2,FALSE)</f>
        <v>0</v>
      </c>
      <c r="AI113" s="270">
        <f>M113/$H113*VLOOKUP(M$4,DM_TI_LE!$A$5:$B$30,2,FALSE)</f>
        <v>0</v>
      </c>
      <c r="AJ113" s="270">
        <f>N113/$H113*VLOOKUP(N$4,DM_TI_LE!$A$5:$B$30,2,FALSE)</f>
        <v>0</v>
      </c>
      <c r="AK113" s="270">
        <f>O113/$H113*VLOOKUP(O$4,DM_TI_LE!$A$5:$B$30,2,FALSE)</f>
        <v>0</v>
      </c>
      <c r="AL113" s="270">
        <f>P113/$H113*VLOOKUP(P$4,DM_TI_LE!$A$5:$B$30,2,FALSE)</f>
        <v>0</v>
      </c>
      <c r="AM113" s="270">
        <f>Q113/$H113*VLOOKUP(Q$4,DM_TI_LE!$A$5:$B$30,2,FALSE)</f>
        <v>0</v>
      </c>
      <c r="AN113" s="270">
        <f>R113/$H113*VLOOKUP(R$4,DM_TI_LE!$A$5:$B$30,2,FALSE)</f>
        <v>0</v>
      </c>
      <c r="AO113" s="270">
        <f>S113/$H113*VLOOKUP(S$4,DM_TI_LE!$A$5:$B$30,2,FALSE)</f>
        <v>0</v>
      </c>
      <c r="AP113" s="270">
        <f>T113/$H113*VLOOKUP(T$4,DM_TI_LE!$A$5:$B$30,2,FALSE)</f>
        <v>0</v>
      </c>
      <c r="AQ113" s="270">
        <f>U113/$H113*VLOOKUP(U$4,DM_TI_LE!$A$5:$B$30,2,FALSE)</f>
        <v>0</v>
      </c>
      <c r="AR113" s="270">
        <f>V113/$H113*VLOOKUP(V$4,DM_TI_LE!$A$5:$B$30,2,FALSE)</f>
        <v>0</v>
      </c>
      <c r="AS113" s="270">
        <f>W113/$H113*VLOOKUP(W$4,DM_TI_LE!$A$5:$B$30,2,FALSE)</f>
        <v>0</v>
      </c>
      <c r="AT113" s="270">
        <f>X113/$H113*VLOOKUP(X$4,DM_TI_LE!$A$5:$B$30,2,FALSE)</f>
        <v>0</v>
      </c>
      <c r="AU113" s="270">
        <f>Y113/$H113*VLOOKUP(Y$4,DM_TI_LE!$A$5:$B$30,2,FALSE)</f>
        <v>0</v>
      </c>
      <c r="AV113" s="270">
        <f>Z113/$H113*VLOOKUP(Z$4,DM_TI_LE!$A$5:$B$30,2,FALSE)</f>
        <v>0</v>
      </c>
      <c r="AW113" s="270">
        <f>AA113/$H113*VLOOKUP(AA$4,DM_TI_LE!$A$5:$B$30,2,FALSE)</f>
        <v>0</v>
      </c>
      <c r="AX113" s="270">
        <f>AB113/$H113*VLOOKUP(AB$4,DM_TI_LE!$A$5:$B$30,2,FALSE)</f>
        <v>0</v>
      </c>
      <c r="AY113" s="270">
        <f>AC113/$H113*VLOOKUP(AC$4,DM_TI_LE!$A$5:$B$30,2,FALSE)</f>
        <v>0</v>
      </c>
      <c r="AZ113" s="270">
        <f>AD113/$H113*VLOOKUP(AD$4,DM_TI_LE!$A$5:$B$30,2,FALSE)</f>
        <v>0</v>
      </c>
      <c r="BA113" s="284">
        <f>IF(CD113="HDHV",DM_TI_LE!$K$12*I113, SUM(AE113:AW113)*F113*E113*DM_HE_SO_LUONG_NS!$D$1*CE113)</f>
        <v>6696000.0000000009</v>
      </c>
      <c r="BB113" s="104"/>
      <c r="BC113" s="110">
        <f>VLOOKUP(B113,GD_LCD_HS_LNS!$B$4:$E$1000,4,FALSE)</f>
        <v>3875000</v>
      </c>
      <c r="BD113" s="104"/>
      <c r="BE113" s="104">
        <f>I113/26*$BC113*VLOOKUP(BE$4,DM_TI_LE!$A$5:$C$29,3,FALSE)</f>
        <v>0</v>
      </c>
      <c r="BF113" s="104">
        <f>J113/26*$BC113*VLOOKUP(BF$4,DM_TI_LE!$A$5:$C$29,3,FALSE)</f>
        <v>0</v>
      </c>
      <c r="BG113" s="104">
        <f>K113/26*$BC113*VLOOKUP(BG$4,DM_TI_LE!$A$5:$C$29,3,FALSE)</f>
        <v>0</v>
      </c>
      <c r="BH113" s="104">
        <f>L113/26*$BC113*VLOOKUP(BH$4,DM_TI_LE!$A$5:$C$29,3,FALSE)</f>
        <v>0</v>
      </c>
      <c r="BI113" s="104">
        <f>M113/26*$BC113*VLOOKUP(BI$4,DM_TI_LE!$A$5:$C$29,3,FALSE)</f>
        <v>0</v>
      </c>
      <c r="BJ113" s="104">
        <f>N113/26*$BC113*VLOOKUP(BJ$4,DM_TI_LE!$A$5:$C$29,3,FALSE)</f>
        <v>0</v>
      </c>
      <c r="BK113" s="104">
        <f>O113/26*$BC113*VLOOKUP(BK$4,DM_TI_LE!$A$5:$C$29,3,FALSE)</f>
        <v>0</v>
      </c>
      <c r="BL113" s="104">
        <f>P113/26*$BC113*VLOOKUP(BL$4,DM_TI_LE!$A$5:$C$29,3,FALSE)</f>
        <v>0</v>
      </c>
      <c r="BM113" s="104">
        <f>Q113/26*$BC113*VLOOKUP(BM$4,DM_TI_LE!$A$5:$C$29,3,FALSE)</f>
        <v>0</v>
      </c>
      <c r="BN113" s="104">
        <f>R113/26*$BC113*VLOOKUP(BN$4,DM_TI_LE!$A$5:$C$29,3,FALSE)</f>
        <v>0</v>
      </c>
      <c r="BO113" s="104">
        <f>S113/26*$BC113*VLOOKUP(BO$4,DM_TI_LE!$A$5:$C$29,3,FALSE)</f>
        <v>0</v>
      </c>
      <c r="BP113" s="104">
        <f>T113/26*$BC113*VLOOKUP(BP$4,DM_TI_LE!$A$5:$C$29,3,FALSE)</f>
        <v>0</v>
      </c>
      <c r="BQ113" s="104">
        <f>U113/26*$BC113*VLOOKUP(BQ$4,DM_TI_LE!$A$5:$C$29,3,FALSE)</f>
        <v>0</v>
      </c>
      <c r="BR113" s="104">
        <f>V113/26*$BC113*VLOOKUP(BR$4,DM_TI_LE!$A$5:$C$29,3,FALSE)</f>
        <v>0</v>
      </c>
      <c r="BS113" s="104">
        <f>W113/26*$BC113*VLOOKUP(BS$4,DM_TI_LE!$A$5:$C$29,3,FALSE)</f>
        <v>0</v>
      </c>
      <c r="BT113" s="104">
        <f>X113/26*$BC113*VLOOKUP(BT$4,DM_TI_LE!$A$5:$C$29,3,FALSE)</f>
        <v>0</v>
      </c>
      <c r="BU113" s="104">
        <f>Y113/26*$BC113*VLOOKUP(BU$4,DM_TI_LE!$A$5:$C$29,3,FALSE)</f>
        <v>0</v>
      </c>
      <c r="BV113" s="104">
        <f>Z113/26*$BC113*VLOOKUP(BV$4,DM_TI_LE!$A$5:$C$29,3,FALSE)</f>
        <v>0</v>
      </c>
      <c r="BW113" s="104">
        <f>AA113/26*$BC113*VLOOKUP(BW$4,DM_TI_LE!$A$5:$C$29,3,FALSE)</f>
        <v>0</v>
      </c>
      <c r="BX113" s="104">
        <f>AB113/26*$BC113*VLOOKUP(BX$4,DM_TI_LE!$A$5:$C$29,3,FALSE)</f>
        <v>0</v>
      </c>
      <c r="BY113" s="104">
        <f>AC113/26*$BC113*VLOOKUP(BY$4,DM_TI_LE!$A$5:$C$29,3,FALSE)</f>
        <v>0</v>
      </c>
      <c r="BZ113" s="104">
        <f>AD113/26*$BC113*VLOOKUP(BZ$4,DM_TI_LE!$A$5:$C$29,3,FALSE)</f>
        <v>0</v>
      </c>
      <c r="CA113" s="273">
        <f t="shared" si="0"/>
        <v>0</v>
      </c>
      <c r="CB113" s="104"/>
      <c r="CC113" s="274">
        <f t="shared" si="1"/>
        <v>6696000.0000000009</v>
      </c>
      <c r="CD113" s="138" t="str">
        <f>VLOOKUP(B113,GD_CHUNG!$B$5:$G$480,6,FALSE)</f>
        <v>HD3N</v>
      </c>
      <c r="CE113" s="275">
        <f>VLOOKUP(CD113,DM_TI_LE!$I$12:$J$16,2,FALSE)</f>
        <v>1</v>
      </c>
    </row>
    <row r="114" spans="1:83" ht="12.75" x14ac:dyDescent="0.2">
      <c r="A114" s="49">
        <v>110</v>
      </c>
      <c r="B114" s="50">
        <f>GD_CHUNG!B114</f>
        <v>13376</v>
      </c>
      <c r="C114" s="50" t="str">
        <f>GD_CHUNG!C114</f>
        <v>Vũ Thùy Linh</v>
      </c>
      <c r="D114" s="50" t="str">
        <f>GD_CHUNG!D114</f>
        <v>Nhân viên phục vụ hành khách hàng hóa</v>
      </c>
      <c r="E114" s="268">
        <f>VLOOKUP(B114,GD_CHAM_CONG!$C$6:$BJ$997,60,FALSE)</f>
        <v>1</v>
      </c>
      <c r="F114" s="268">
        <f>VLOOKUP(B114,GD_LCD_HS_LNS!$B$4:$F$1000,5,FALSE)</f>
        <v>1.6</v>
      </c>
      <c r="G114" s="269"/>
      <c r="H114" s="269">
        <f>VLOOKUP(B114,GD_CHAM_CONG!$C$6:$BD$997,37,FALSE)</f>
        <v>27</v>
      </c>
      <c r="I114" s="104">
        <f>VLOOKUP($B114,GD_CHAM_CONG!$C$6:$BF$997,38,FALSE)</f>
        <v>27</v>
      </c>
      <c r="J114" s="104">
        <f>VLOOKUP($B114,GD_CHAM_CONG!$C$6:$BF$997,39,FALSE)</f>
        <v>0</v>
      </c>
      <c r="K114" s="104">
        <f>VLOOKUP($B114,GD_CHAM_CONG!$C$6:$BF$997,40,FALSE)</f>
        <v>0</v>
      </c>
      <c r="L114" s="104">
        <f>VLOOKUP($B114,GD_CHAM_CONG!$C$6:$BF$997,41,FALSE)</f>
        <v>0</v>
      </c>
      <c r="M114" s="104">
        <f>VLOOKUP($B114,GD_CHAM_CONG!$C$6:$BF$997,42,FALSE)</f>
        <v>0</v>
      </c>
      <c r="N114" s="104">
        <f>VLOOKUP($B114,GD_CHAM_CONG!$C$6:$BF$997,43,FALSE)</f>
        <v>0</v>
      </c>
      <c r="O114" s="104">
        <f>VLOOKUP($B114,GD_CHAM_CONG!$C$6:$BF$997,44,FALSE)</f>
        <v>0</v>
      </c>
      <c r="P114" s="104">
        <f>VLOOKUP($B114,GD_CHAM_CONG!$C$6:$BF$997,45,FALSE)</f>
        <v>0</v>
      </c>
      <c r="Q114" s="104">
        <f>VLOOKUP($B114,GD_CHAM_CONG!$C$6:$BF$997,46,FALSE)</f>
        <v>0</v>
      </c>
      <c r="R114" s="104">
        <f>VLOOKUP($B114,GD_CHAM_CONG!$C$6:$BF$997,47,FALSE)</f>
        <v>0</v>
      </c>
      <c r="S114" s="104">
        <f>VLOOKUP($B114,GD_CHAM_CONG!$C$6:$BF$997,48,FALSE)</f>
        <v>0</v>
      </c>
      <c r="T114" s="104">
        <f>VLOOKUP($B114,GD_CHAM_CONG!$C$6:$BF$997,49,FALSE)</f>
        <v>0</v>
      </c>
      <c r="U114" s="104">
        <f>VLOOKUP($B114,GD_CHAM_CONG!$C$6:$BF$997,50,FALSE)</f>
        <v>0</v>
      </c>
      <c r="V114" s="104">
        <f>VLOOKUP($B114,GD_CHAM_CONG!$C$6:$BF$997,51,FALSE)</f>
        <v>0</v>
      </c>
      <c r="W114" s="104">
        <f>VLOOKUP($B114,GD_CHAM_CONG!$C$6:$BF$997,52,FALSE)</f>
        <v>0</v>
      </c>
      <c r="X114" s="104">
        <f>VLOOKUP($B114,GD_CHAM_CONG!$C$6:$BF$997,53,FALSE)</f>
        <v>0</v>
      </c>
      <c r="Y114" s="104">
        <f>VLOOKUP($B114,GD_CHAM_CONG!$C$6:$BF$997,54,FALSE)</f>
        <v>0</v>
      </c>
      <c r="Z114" s="104">
        <f>VLOOKUP($B114,GD_CHAM_CONG!$C$6:$BF$997,55,FALSE)</f>
        <v>0</v>
      </c>
      <c r="AA114" s="104">
        <f>VLOOKUP($B114,GD_CHAM_CONG!$C$6:$BF$997,56,FALSE)</f>
        <v>0</v>
      </c>
      <c r="AB114" s="104">
        <f>VLOOKUP($B114,GD_CHAM_CONG!$C$6:$BI$997,57,FALSE)</f>
        <v>0</v>
      </c>
      <c r="AC114" s="104">
        <f>VLOOKUP($B114,GD_CHAM_CONG!$C$6:$BI$997,58,FALSE)</f>
        <v>0</v>
      </c>
      <c r="AD114" s="104">
        <f>VLOOKUP($B114,GD_CHAM_CONG!$C$6:$BI$997,59,FALSE)</f>
        <v>0</v>
      </c>
      <c r="AE114" s="270">
        <f>I114/$H114*VLOOKUP(I$4,DM_TI_LE!$A$5:$B$30,2,FALSE)</f>
        <v>1</v>
      </c>
      <c r="AF114" s="270">
        <f>J114/$H114*VLOOKUP(J$4,DM_TI_LE!$A$5:$B$30,2,FALSE)</f>
        <v>0</v>
      </c>
      <c r="AG114" s="270">
        <f>K114/$H114*VLOOKUP(K$4,DM_TI_LE!$A$5:$B$30,2,FALSE)</f>
        <v>0</v>
      </c>
      <c r="AH114" s="270">
        <f>L114/$H114*VLOOKUP(L$4,DM_TI_LE!$A$5:$B$30,2,FALSE)</f>
        <v>0</v>
      </c>
      <c r="AI114" s="270">
        <f>M114/$H114*VLOOKUP(M$4,DM_TI_LE!$A$5:$B$30,2,FALSE)</f>
        <v>0</v>
      </c>
      <c r="AJ114" s="270">
        <f>N114/$H114*VLOOKUP(N$4,DM_TI_LE!$A$5:$B$30,2,FALSE)</f>
        <v>0</v>
      </c>
      <c r="AK114" s="270">
        <f>O114/$H114*VLOOKUP(O$4,DM_TI_LE!$A$5:$B$30,2,FALSE)</f>
        <v>0</v>
      </c>
      <c r="AL114" s="270">
        <f>P114/$H114*VLOOKUP(P$4,DM_TI_LE!$A$5:$B$30,2,FALSE)</f>
        <v>0</v>
      </c>
      <c r="AM114" s="270">
        <f>Q114/$H114*VLOOKUP(Q$4,DM_TI_LE!$A$5:$B$30,2,FALSE)</f>
        <v>0</v>
      </c>
      <c r="AN114" s="270">
        <f>R114/$H114*VLOOKUP(R$4,DM_TI_LE!$A$5:$B$30,2,FALSE)</f>
        <v>0</v>
      </c>
      <c r="AO114" s="270">
        <f>S114/$H114*VLOOKUP(S$4,DM_TI_LE!$A$5:$B$30,2,FALSE)</f>
        <v>0</v>
      </c>
      <c r="AP114" s="270">
        <f>T114/$H114*VLOOKUP(T$4,DM_TI_LE!$A$5:$B$30,2,FALSE)</f>
        <v>0</v>
      </c>
      <c r="AQ114" s="270">
        <f>U114/$H114*VLOOKUP(U$4,DM_TI_LE!$A$5:$B$30,2,FALSE)</f>
        <v>0</v>
      </c>
      <c r="AR114" s="270">
        <f>V114/$H114*VLOOKUP(V$4,DM_TI_LE!$A$5:$B$30,2,FALSE)</f>
        <v>0</v>
      </c>
      <c r="AS114" s="270">
        <f>W114/$H114*VLOOKUP(W$4,DM_TI_LE!$A$5:$B$30,2,FALSE)</f>
        <v>0</v>
      </c>
      <c r="AT114" s="270">
        <f>X114/$H114*VLOOKUP(X$4,DM_TI_LE!$A$5:$B$30,2,FALSE)</f>
        <v>0</v>
      </c>
      <c r="AU114" s="270">
        <f>Y114/$H114*VLOOKUP(Y$4,DM_TI_LE!$A$5:$B$30,2,FALSE)</f>
        <v>0</v>
      </c>
      <c r="AV114" s="270">
        <f>Z114/$H114*VLOOKUP(Z$4,DM_TI_LE!$A$5:$B$30,2,FALSE)</f>
        <v>0</v>
      </c>
      <c r="AW114" s="270">
        <f>AA114/$H114*VLOOKUP(AA$4,DM_TI_LE!$A$5:$B$30,2,FALSE)</f>
        <v>0</v>
      </c>
      <c r="AX114" s="270">
        <f>AB114/$H114*VLOOKUP(AB$4,DM_TI_LE!$A$5:$B$30,2,FALSE)</f>
        <v>0</v>
      </c>
      <c r="AY114" s="270">
        <f>AC114/$H114*VLOOKUP(AC$4,DM_TI_LE!$A$5:$B$30,2,FALSE)</f>
        <v>0</v>
      </c>
      <c r="AZ114" s="270">
        <f>AD114/$H114*VLOOKUP(AD$4,DM_TI_LE!$A$5:$B$30,2,FALSE)</f>
        <v>0</v>
      </c>
      <c r="BA114" s="284">
        <f>IF(CD114="HDHV",DM_TI_LE!$K$12*I114, SUM(AE114:AW114)*F114*E114*DM_HE_SO_LUONG_NS!$D$1*CE114)</f>
        <v>7200000</v>
      </c>
      <c r="BB114" s="104"/>
      <c r="BC114" s="110">
        <f>VLOOKUP(B114,GD_LCD_HS_LNS!$B$4:$E$1000,4,FALSE)</f>
        <v>3875000</v>
      </c>
      <c r="BD114" s="104"/>
      <c r="BE114" s="104">
        <f>I114/26*$BC114*VLOOKUP(BE$4,DM_TI_LE!$A$5:$C$29,3,FALSE)</f>
        <v>0</v>
      </c>
      <c r="BF114" s="104">
        <f>J114/26*$BC114*VLOOKUP(BF$4,DM_TI_LE!$A$5:$C$29,3,FALSE)</f>
        <v>0</v>
      </c>
      <c r="BG114" s="104">
        <f>K114/26*$BC114*VLOOKUP(BG$4,DM_TI_LE!$A$5:$C$29,3,FALSE)</f>
        <v>0</v>
      </c>
      <c r="BH114" s="104">
        <f>L114/26*$BC114*VLOOKUP(BH$4,DM_TI_LE!$A$5:$C$29,3,FALSE)</f>
        <v>0</v>
      </c>
      <c r="BI114" s="104">
        <f>M114/26*$BC114*VLOOKUP(BI$4,DM_TI_LE!$A$5:$C$29,3,FALSE)</f>
        <v>0</v>
      </c>
      <c r="BJ114" s="104">
        <f>N114/26*$BC114*VLOOKUP(BJ$4,DM_TI_LE!$A$5:$C$29,3,FALSE)</f>
        <v>0</v>
      </c>
      <c r="BK114" s="104">
        <f>O114/26*$BC114*VLOOKUP(BK$4,DM_TI_LE!$A$5:$C$29,3,FALSE)</f>
        <v>0</v>
      </c>
      <c r="BL114" s="104">
        <f>P114/26*$BC114*VLOOKUP(BL$4,DM_TI_LE!$A$5:$C$29,3,FALSE)</f>
        <v>0</v>
      </c>
      <c r="BM114" s="104">
        <f>Q114/26*$BC114*VLOOKUP(BM$4,DM_TI_LE!$A$5:$C$29,3,FALSE)</f>
        <v>0</v>
      </c>
      <c r="BN114" s="104">
        <f>R114/26*$BC114*VLOOKUP(BN$4,DM_TI_LE!$A$5:$C$29,3,FALSE)</f>
        <v>0</v>
      </c>
      <c r="BO114" s="104">
        <f>S114/26*$BC114*VLOOKUP(BO$4,DM_TI_LE!$A$5:$C$29,3,FALSE)</f>
        <v>0</v>
      </c>
      <c r="BP114" s="104">
        <f>T114/26*$BC114*VLOOKUP(BP$4,DM_TI_LE!$A$5:$C$29,3,FALSE)</f>
        <v>0</v>
      </c>
      <c r="BQ114" s="104">
        <f>U114/26*$BC114*VLOOKUP(BQ$4,DM_TI_LE!$A$5:$C$29,3,FALSE)</f>
        <v>0</v>
      </c>
      <c r="BR114" s="104">
        <f>V114/26*$BC114*VLOOKUP(BR$4,DM_TI_LE!$A$5:$C$29,3,FALSE)</f>
        <v>0</v>
      </c>
      <c r="BS114" s="104">
        <f>W114/26*$BC114*VLOOKUP(BS$4,DM_TI_LE!$A$5:$C$29,3,FALSE)</f>
        <v>0</v>
      </c>
      <c r="BT114" s="104">
        <f>X114/26*$BC114*VLOOKUP(BT$4,DM_TI_LE!$A$5:$C$29,3,FALSE)</f>
        <v>0</v>
      </c>
      <c r="BU114" s="104">
        <f>Y114/26*$BC114*VLOOKUP(BU$4,DM_TI_LE!$A$5:$C$29,3,FALSE)</f>
        <v>0</v>
      </c>
      <c r="BV114" s="104">
        <f>Z114/26*$BC114*VLOOKUP(BV$4,DM_TI_LE!$A$5:$C$29,3,FALSE)</f>
        <v>0</v>
      </c>
      <c r="BW114" s="104">
        <f>AA114/26*$BC114*VLOOKUP(BW$4,DM_TI_LE!$A$5:$C$29,3,FALSE)</f>
        <v>0</v>
      </c>
      <c r="BX114" s="104">
        <f>AB114/26*$BC114*VLOOKUP(BX$4,DM_TI_LE!$A$5:$C$29,3,FALSE)</f>
        <v>0</v>
      </c>
      <c r="BY114" s="104">
        <f>AC114/26*$BC114*VLOOKUP(BY$4,DM_TI_LE!$A$5:$C$29,3,FALSE)</f>
        <v>0</v>
      </c>
      <c r="BZ114" s="104">
        <f>AD114/26*$BC114*VLOOKUP(BZ$4,DM_TI_LE!$A$5:$C$29,3,FALSE)</f>
        <v>0</v>
      </c>
      <c r="CA114" s="273">
        <f t="shared" si="0"/>
        <v>0</v>
      </c>
      <c r="CB114" s="104"/>
      <c r="CC114" s="274">
        <f t="shared" si="1"/>
        <v>7200000</v>
      </c>
      <c r="CD114" s="138" t="str">
        <f>VLOOKUP(B114,GD_CHUNG!$B$5:$G$480,6,FALSE)</f>
        <v>HD3N</v>
      </c>
      <c r="CE114" s="275">
        <f>VLOOKUP(CD114,DM_TI_LE!$I$12:$J$16,2,FALSE)</f>
        <v>1</v>
      </c>
    </row>
    <row r="115" spans="1:83" ht="12.75" x14ac:dyDescent="0.2">
      <c r="A115" s="49">
        <v>111</v>
      </c>
      <c r="B115" s="50">
        <f>GD_CHUNG!B115</f>
        <v>13377</v>
      </c>
      <c r="C115" s="50" t="str">
        <f>GD_CHUNG!C115</f>
        <v>Vũ Thị Bích Dung</v>
      </c>
      <c r="D115" s="50" t="str">
        <f>GD_CHUNG!D115</f>
        <v>Nhân viên phục vụ hành khách hàng hóa</v>
      </c>
      <c r="E115" s="268">
        <f>VLOOKUP(B115,GD_CHAM_CONG!$C$6:$BJ$997,60,FALSE)</f>
        <v>0.98</v>
      </c>
      <c r="F115" s="268">
        <f>VLOOKUP(B115,GD_LCD_HS_LNS!$B$4:$F$1000,5,FALSE)</f>
        <v>1.6</v>
      </c>
      <c r="G115" s="269"/>
      <c r="H115" s="269">
        <f>VLOOKUP(B115,GD_CHAM_CONG!$C$6:$BD$997,37,FALSE)</f>
        <v>27</v>
      </c>
      <c r="I115" s="104">
        <f>VLOOKUP($B115,GD_CHAM_CONG!$C$6:$BF$997,38,FALSE)</f>
        <v>27</v>
      </c>
      <c r="J115" s="104">
        <f>VLOOKUP($B115,GD_CHAM_CONG!$C$6:$BF$997,39,FALSE)</f>
        <v>0</v>
      </c>
      <c r="K115" s="104">
        <f>VLOOKUP($B115,GD_CHAM_CONG!$C$6:$BF$997,40,FALSE)</f>
        <v>0</v>
      </c>
      <c r="L115" s="104">
        <f>VLOOKUP($B115,GD_CHAM_CONG!$C$6:$BF$997,41,FALSE)</f>
        <v>0</v>
      </c>
      <c r="M115" s="104">
        <f>VLOOKUP($B115,GD_CHAM_CONG!$C$6:$BF$997,42,FALSE)</f>
        <v>0</v>
      </c>
      <c r="N115" s="104">
        <f>VLOOKUP($B115,GD_CHAM_CONG!$C$6:$BF$997,43,FALSE)</f>
        <v>0</v>
      </c>
      <c r="O115" s="104">
        <f>VLOOKUP($B115,GD_CHAM_CONG!$C$6:$BF$997,44,FALSE)</f>
        <v>0</v>
      </c>
      <c r="P115" s="104">
        <f>VLOOKUP($B115,GD_CHAM_CONG!$C$6:$BF$997,45,FALSE)</f>
        <v>0</v>
      </c>
      <c r="Q115" s="104">
        <f>VLOOKUP($B115,GD_CHAM_CONG!$C$6:$BF$997,46,FALSE)</f>
        <v>0</v>
      </c>
      <c r="R115" s="104">
        <f>VLOOKUP($B115,GD_CHAM_CONG!$C$6:$BF$997,47,FALSE)</f>
        <v>0</v>
      </c>
      <c r="S115" s="104">
        <f>VLOOKUP($B115,GD_CHAM_CONG!$C$6:$BF$997,48,FALSE)</f>
        <v>0</v>
      </c>
      <c r="T115" s="104">
        <f>VLOOKUP($B115,GD_CHAM_CONG!$C$6:$BF$997,49,FALSE)</f>
        <v>0</v>
      </c>
      <c r="U115" s="104">
        <f>VLOOKUP($B115,GD_CHAM_CONG!$C$6:$BF$997,50,FALSE)</f>
        <v>0</v>
      </c>
      <c r="V115" s="104">
        <f>VLOOKUP($B115,GD_CHAM_CONG!$C$6:$BF$997,51,FALSE)</f>
        <v>0</v>
      </c>
      <c r="W115" s="104">
        <f>VLOOKUP($B115,GD_CHAM_CONG!$C$6:$BF$997,52,FALSE)</f>
        <v>0</v>
      </c>
      <c r="X115" s="104">
        <f>VLOOKUP($B115,GD_CHAM_CONG!$C$6:$BF$997,53,FALSE)</f>
        <v>0</v>
      </c>
      <c r="Y115" s="104">
        <f>VLOOKUP($B115,GD_CHAM_CONG!$C$6:$BF$997,54,FALSE)</f>
        <v>0</v>
      </c>
      <c r="Z115" s="104">
        <f>VLOOKUP($B115,GD_CHAM_CONG!$C$6:$BF$997,55,FALSE)</f>
        <v>0</v>
      </c>
      <c r="AA115" s="104">
        <f>VLOOKUP($B115,GD_CHAM_CONG!$C$6:$BF$997,56,FALSE)</f>
        <v>0</v>
      </c>
      <c r="AB115" s="104">
        <f>VLOOKUP($B115,GD_CHAM_CONG!$C$6:$BI$997,57,FALSE)</f>
        <v>0</v>
      </c>
      <c r="AC115" s="104">
        <f>VLOOKUP($B115,GD_CHAM_CONG!$C$6:$BI$997,58,FALSE)</f>
        <v>0</v>
      </c>
      <c r="AD115" s="104">
        <f>VLOOKUP($B115,GD_CHAM_CONG!$C$6:$BI$997,59,FALSE)</f>
        <v>0</v>
      </c>
      <c r="AE115" s="270">
        <f>I115/$H115*VLOOKUP(I$4,DM_TI_LE!$A$5:$B$30,2,FALSE)</f>
        <v>1</v>
      </c>
      <c r="AF115" s="270">
        <f>J115/$H115*VLOOKUP(J$4,DM_TI_LE!$A$5:$B$30,2,FALSE)</f>
        <v>0</v>
      </c>
      <c r="AG115" s="270">
        <f>K115/$H115*VLOOKUP(K$4,DM_TI_LE!$A$5:$B$30,2,FALSE)</f>
        <v>0</v>
      </c>
      <c r="AH115" s="270">
        <f>L115/$H115*VLOOKUP(L$4,DM_TI_LE!$A$5:$B$30,2,FALSE)</f>
        <v>0</v>
      </c>
      <c r="AI115" s="270">
        <f>M115/$H115*VLOOKUP(M$4,DM_TI_LE!$A$5:$B$30,2,FALSE)</f>
        <v>0</v>
      </c>
      <c r="AJ115" s="270">
        <f>N115/$H115*VLOOKUP(N$4,DM_TI_LE!$A$5:$B$30,2,FALSE)</f>
        <v>0</v>
      </c>
      <c r="AK115" s="270">
        <f>O115/$H115*VLOOKUP(O$4,DM_TI_LE!$A$5:$B$30,2,FALSE)</f>
        <v>0</v>
      </c>
      <c r="AL115" s="270">
        <f>P115/$H115*VLOOKUP(P$4,DM_TI_LE!$A$5:$B$30,2,FALSE)</f>
        <v>0</v>
      </c>
      <c r="AM115" s="270">
        <f>Q115/$H115*VLOOKUP(Q$4,DM_TI_LE!$A$5:$B$30,2,FALSE)</f>
        <v>0</v>
      </c>
      <c r="AN115" s="270">
        <f>R115/$H115*VLOOKUP(R$4,DM_TI_LE!$A$5:$B$30,2,FALSE)</f>
        <v>0</v>
      </c>
      <c r="AO115" s="270">
        <f>S115/$H115*VLOOKUP(S$4,DM_TI_LE!$A$5:$B$30,2,FALSE)</f>
        <v>0</v>
      </c>
      <c r="AP115" s="270">
        <f>T115/$H115*VLOOKUP(T$4,DM_TI_LE!$A$5:$B$30,2,FALSE)</f>
        <v>0</v>
      </c>
      <c r="AQ115" s="270">
        <f>U115/$H115*VLOOKUP(U$4,DM_TI_LE!$A$5:$B$30,2,FALSE)</f>
        <v>0</v>
      </c>
      <c r="AR115" s="270">
        <f>V115/$H115*VLOOKUP(V$4,DM_TI_LE!$A$5:$B$30,2,FALSE)</f>
        <v>0</v>
      </c>
      <c r="AS115" s="270">
        <f>W115/$H115*VLOOKUP(W$4,DM_TI_LE!$A$5:$B$30,2,FALSE)</f>
        <v>0</v>
      </c>
      <c r="AT115" s="270">
        <f>X115/$H115*VLOOKUP(X$4,DM_TI_LE!$A$5:$B$30,2,FALSE)</f>
        <v>0</v>
      </c>
      <c r="AU115" s="270">
        <f>Y115/$H115*VLOOKUP(Y$4,DM_TI_LE!$A$5:$B$30,2,FALSE)</f>
        <v>0</v>
      </c>
      <c r="AV115" s="270">
        <f>Z115/$H115*VLOOKUP(Z$4,DM_TI_LE!$A$5:$B$30,2,FALSE)</f>
        <v>0</v>
      </c>
      <c r="AW115" s="270">
        <f>AA115/$H115*VLOOKUP(AA$4,DM_TI_LE!$A$5:$B$30,2,FALSE)</f>
        <v>0</v>
      </c>
      <c r="AX115" s="270">
        <f>AB115/$H115*VLOOKUP(AB$4,DM_TI_LE!$A$5:$B$30,2,FALSE)</f>
        <v>0</v>
      </c>
      <c r="AY115" s="270">
        <f>AC115/$H115*VLOOKUP(AC$4,DM_TI_LE!$A$5:$B$30,2,FALSE)</f>
        <v>0</v>
      </c>
      <c r="AZ115" s="270">
        <f>AD115/$H115*VLOOKUP(AD$4,DM_TI_LE!$A$5:$B$30,2,FALSE)</f>
        <v>0</v>
      </c>
      <c r="BA115" s="284">
        <f>IF(CD115="HDHV",DM_TI_LE!$K$12*I115, SUM(AE115:AW115)*F115*E115*DM_HE_SO_LUONG_NS!$D$1*CE115)</f>
        <v>7056000</v>
      </c>
      <c r="BB115" s="104"/>
      <c r="BC115" s="110">
        <f>VLOOKUP(B115,GD_LCD_HS_LNS!$B$4:$E$1000,4,FALSE)</f>
        <v>3875000</v>
      </c>
      <c r="BD115" s="104"/>
      <c r="BE115" s="104">
        <f>I115/26*$BC115*VLOOKUP(BE$4,DM_TI_LE!$A$5:$C$29,3,FALSE)</f>
        <v>0</v>
      </c>
      <c r="BF115" s="104">
        <f>J115/26*$BC115*VLOOKUP(BF$4,DM_TI_LE!$A$5:$C$29,3,FALSE)</f>
        <v>0</v>
      </c>
      <c r="BG115" s="104">
        <f>K115/26*$BC115*VLOOKUP(BG$4,DM_TI_LE!$A$5:$C$29,3,FALSE)</f>
        <v>0</v>
      </c>
      <c r="BH115" s="104">
        <f>L115/26*$BC115*VLOOKUP(BH$4,DM_TI_LE!$A$5:$C$29,3,FALSE)</f>
        <v>0</v>
      </c>
      <c r="BI115" s="104">
        <f>M115/26*$BC115*VLOOKUP(BI$4,DM_TI_LE!$A$5:$C$29,3,FALSE)</f>
        <v>0</v>
      </c>
      <c r="BJ115" s="104">
        <f>N115/26*$BC115*VLOOKUP(BJ$4,DM_TI_LE!$A$5:$C$29,3,FALSE)</f>
        <v>0</v>
      </c>
      <c r="BK115" s="104">
        <f>O115/26*$BC115*VLOOKUP(BK$4,DM_TI_LE!$A$5:$C$29,3,FALSE)</f>
        <v>0</v>
      </c>
      <c r="BL115" s="104">
        <f>P115/26*$BC115*VLOOKUP(BL$4,DM_TI_LE!$A$5:$C$29,3,FALSE)</f>
        <v>0</v>
      </c>
      <c r="BM115" s="104">
        <f>Q115/26*$BC115*VLOOKUP(BM$4,DM_TI_LE!$A$5:$C$29,3,FALSE)</f>
        <v>0</v>
      </c>
      <c r="BN115" s="104">
        <f>R115/26*$BC115*VLOOKUP(BN$4,DM_TI_LE!$A$5:$C$29,3,FALSE)</f>
        <v>0</v>
      </c>
      <c r="BO115" s="104">
        <f>S115/26*$BC115*VLOOKUP(BO$4,DM_TI_LE!$A$5:$C$29,3,FALSE)</f>
        <v>0</v>
      </c>
      <c r="BP115" s="104">
        <f>T115/26*$BC115*VLOOKUP(BP$4,DM_TI_LE!$A$5:$C$29,3,FALSE)</f>
        <v>0</v>
      </c>
      <c r="BQ115" s="104">
        <f>U115/26*$BC115*VLOOKUP(BQ$4,DM_TI_LE!$A$5:$C$29,3,FALSE)</f>
        <v>0</v>
      </c>
      <c r="BR115" s="104">
        <f>V115/26*$BC115*VLOOKUP(BR$4,DM_TI_LE!$A$5:$C$29,3,FALSE)</f>
        <v>0</v>
      </c>
      <c r="BS115" s="104">
        <f>W115/26*$BC115*VLOOKUP(BS$4,DM_TI_LE!$A$5:$C$29,3,FALSE)</f>
        <v>0</v>
      </c>
      <c r="BT115" s="104">
        <f>X115/26*$BC115*VLOOKUP(BT$4,DM_TI_LE!$A$5:$C$29,3,FALSE)</f>
        <v>0</v>
      </c>
      <c r="BU115" s="104">
        <f>Y115/26*$BC115*VLOOKUP(BU$4,DM_TI_LE!$A$5:$C$29,3,FALSE)</f>
        <v>0</v>
      </c>
      <c r="BV115" s="104">
        <f>Z115/26*$BC115*VLOOKUP(BV$4,DM_TI_LE!$A$5:$C$29,3,FALSE)</f>
        <v>0</v>
      </c>
      <c r="BW115" s="104">
        <f>AA115/26*$BC115*VLOOKUP(BW$4,DM_TI_LE!$A$5:$C$29,3,FALSE)</f>
        <v>0</v>
      </c>
      <c r="BX115" s="104">
        <f>AB115/26*$BC115*VLOOKUP(BX$4,DM_TI_LE!$A$5:$C$29,3,FALSE)</f>
        <v>0</v>
      </c>
      <c r="BY115" s="104">
        <f>AC115/26*$BC115*VLOOKUP(BY$4,DM_TI_LE!$A$5:$C$29,3,FALSE)</f>
        <v>0</v>
      </c>
      <c r="BZ115" s="104">
        <f>AD115/26*$BC115*VLOOKUP(BZ$4,DM_TI_LE!$A$5:$C$29,3,FALSE)</f>
        <v>0</v>
      </c>
      <c r="CA115" s="273">
        <f t="shared" si="0"/>
        <v>0</v>
      </c>
      <c r="CB115" s="104"/>
      <c r="CC115" s="274">
        <f t="shared" si="1"/>
        <v>7056000</v>
      </c>
      <c r="CD115" s="138" t="str">
        <f>VLOOKUP(B115,GD_CHUNG!$B$5:$G$480,6,FALSE)</f>
        <v>HD3N</v>
      </c>
      <c r="CE115" s="275">
        <f>VLOOKUP(CD115,DM_TI_LE!$I$12:$J$16,2,FALSE)</f>
        <v>1</v>
      </c>
    </row>
    <row r="116" spans="1:83" ht="12.75" x14ac:dyDescent="0.2">
      <c r="A116" s="49">
        <v>112</v>
      </c>
      <c r="B116" s="50">
        <f>GD_CHUNG!B116</f>
        <v>13378</v>
      </c>
      <c r="C116" s="50" t="str">
        <f>GD_CHUNG!C116</f>
        <v>Nguyễn Bảo Ngân</v>
      </c>
      <c r="D116" s="50" t="str">
        <f>GD_CHUNG!D116</f>
        <v>Nhân viên phục vụ hành khách hàng hóa</v>
      </c>
      <c r="E116" s="268">
        <f>VLOOKUP(B116,GD_CHAM_CONG!$C$6:$BJ$997,60,FALSE)</f>
        <v>0.97</v>
      </c>
      <c r="F116" s="268">
        <f>VLOOKUP(B116,GD_LCD_HS_LNS!$B$4:$F$1000,5,FALSE)</f>
        <v>1.6</v>
      </c>
      <c r="G116" s="269"/>
      <c r="H116" s="269">
        <f>VLOOKUP(B116,GD_CHAM_CONG!$C$6:$BD$997,37,FALSE)</f>
        <v>27</v>
      </c>
      <c r="I116" s="104">
        <f>VLOOKUP($B116,GD_CHAM_CONG!$C$6:$BF$997,38,FALSE)</f>
        <v>27</v>
      </c>
      <c r="J116" s="104">
        <f>VLOOKUP($B116,GD_CHAM_CONG!$C$6:$BF$997,39,FALSE)</f>
        <v>0</v>
      </c>
      <c r="K116" s="104">
        <f>VLOOKUP($B116,GD_CHAM_CONG!$C$6:$BF$997,40,FALSE)</f>
        <v>0</v>
      </c>
      <c r="L116" s="104">
        <f>VLOOKUP($B116,GD_CHAM_CONG!$C$6:$BF$997,41,FALSE)</f>
        <v>0</v>
      </c>
      <c r="M116" s="104">
        <f>VLOOKUP($B116,GD_CHAM_CONG!$C$6:$BF$997,42,FALSE)</f>
        <v>0</v>
      </c>
      <c r="N116" s="104">
        <f>VLOOKUP($B116,GD_CHAM_CONG!$C$6:$BF$997,43,FALSE)</f>
        <v>0</v>
      </c>
      <c r="O116" s="104">
        <f>VLOOKUP($B116,GD_CHAM_CONG!$C$6:$BF$997,44,FALSE)</f>
        <v>0</v>
      </c>
      <c r="P116" s="104">
        <f>VLOOKUP($B116,GD_CHAM_CONG!$C$6:$BF$997,45,FALSE)</f>
        <v>0</v>
      </c>
      <c r="Q116" s="104">
        <f>VLOOKUP($B116,GD_CHAM_CONG!$C$6:$BF$997,46,FALSE)</f>
        <v>0</v>
      </c>
      <c r="R116" s="104">
        <f>VLOOKUP($B116,GD_CHAM_CONG!$C$6:$BF$997,47,FALSE)</f>
        <v>0</v>
      </c>
      <c r="S116" s="104">
        <f>VLOOKUP($B116,GD_CHAM_CONG!$C$6:$BF$997,48,FALSE)</f>
        <v>0</v>
      </c>
      <c r="T116" s="104">
        <f>VLOOKUP($B116,GD_CHAM_CONG!$C$6:$BF$997,49,FALSE)</f>
        <v>0</v>
      </c>
      <c r="U116" s="104">
        <f>VLOOKUP($B116,GD_CHAM_CONG!$C$6:$BF$997,50,FALSE)</f>
        <v>0</v>
      </c>
      <c r="V116" s="104">
        <f>VLOOKUP($B116,GD_CHAM_CONG!$C$6:$BF$997,51,FALSE)</f>
        <v>0</v>
      </c>
      <c r="W116" s="104">
        <f>VLOOKUP($B116,GD_CHAM_CONG!$C$6:$BF$997,52,FALSE)</f>
        <v>0</v>
      </c>
      <c r="X116" s="104">
        <f>VLOOKUP($B116,GD_CHAM_CONG!$C$6:$BF$997,53,FALSE)</f>
        <v>0</v>
      </c>
      <c r="Y116" s="104">
        <f>VLOOKUP($B116,GD_CHAM_CONG!$C$6:$BF$997,54,FALSE)</f>
        <v>0</v>
      </c>
      <c r="Z116" s="104">
        <f>VLOOKUP($B116,GD_CHAM_CONG!$C$6:$BF$997,55,FALSE)</f>
        <v>0</v>
      </c>
      <c r="AA116" s="104">
        <f>VLOOKUP($B116,GD_CHAM_CONG!$C$6:$BF$997,56,FALSE)</f>
        <v>0</v>
      </c>
      <c r="AB116" s="104">
        <f>VLOOKUP($B116,GD_CHAM_CONG!$C$6:$BI$997,57,FALSE)</f>
        <v>0</v>
      </c>
      <c r="AC116" s="104">
        <f>VLOOKUP($B116,GD_CHAM_CONG!$C$6:$BI$997,58,FALSE)</f>
        <v>0</v>
      </c>
      <c r="AD116" s="104">
        <f>VLOOKUP($B116,GD_CHAM_CONG!$C$6:$BI$997,59,FALSE)</f>
        <v>0</v>
      </c>
      <c r="AE116" s="270">
        <f>I116/$H116*VLOOKUP(I$4,DM_TI_LE!$A$5:$B$30,2,FALSE)</f>
        <v>1</v>
      </c>
      <c r="AF116" s="270">
        <f>J116/$H116*VLOOKUP(J$4,DM_TI_LE!$A$5:$B$30,2,FALSE)</f>
        <v>0</v>
      </c>
      <c r="AG116" s="270">
        <f>K116/$H116*VLOOKUP(K$4,DM_TI_LE!$A$5:$B$30,2,FALSE)</f>
        <v>0</v>
      </c>
      <c r="AH116" s="270">
        <f>L116/$H116*VLOOKUP(L$4,DM_TI_LE!$A$5:$B$30,2,FALSE)</f>
        <v>0</v>
      </c>
      <c r="AI116" s="270">
        <f>M116/$H116*VLOOKUP(M$4,DM_TI_LE!$A$5:$B$30,2,FALSE)</f>
        <v>0</v>
      </c>
      <c r="AJ116" s="270">
        <f>N116/$H116*VLOOKUP(N$4,DM_TI_LE!$A$5:$B$30,2,FALSE)</f>
        <v>0</v>
      </c>
      <c r="AK116" s="270">
        <f>O116/$H116*VLOOKUP(O$4,DM_TI_LE!$A$5:$B$30,2,FALSE)</f>
        <v>0</v>
      </c>
      <c r="AL116" s="270">
        <f>P116/$H116*VLOOKUP(P$4,DM_TI_LE!$A$5:$B$30,2,FALSE)</f>
        <v>0</v>
      </c>
      <c r="AM116" s="270">
        <f>Q116/$H116*VLOOKUP(Q$4,DM_TI_LE!$A$5:$B$30,2,FALSE)</f>
        <v>0</v>
      </c>
      <c r="AN116" s="270">
        <f>R116/$H116*VLOOKUP(R$4,DM_TI_LE!$A$5:$B$30,2,FALSE)</f>
        <v>0</v>
      </c>
      <c r="AO116" s="270">
        <f>S116/$H116*VLOOKUP(S$4,DM_TI_LE!$A$5:$B$30,2,FALSE)</f>
        <v>0</v>
      </c>
      <c r="AP116" s="270">
        <f>T116/$H116*VLOOKUP(T$4,DM_TI_LE!$A$5:$B$30,2,FALSE)</f>
        <v>0</v>
      </c>
      <c r="AQ116" s="270">
        <f>U116/$H116*VLOOKUP(U$4,DM_TI_LE!$A$5:$B$30,2,FALSE)</f>
        <v>0</v>
      </c>
      <c r="AR116" s="270">
        <f>V116/$H116*VLOOKUP(V$4,DM_TI_LE!$A$5:$B$30,2,FALSE)</f>
        <v>0</v>
      </c>
      <c r="AS116" s="270">
        <f>W116/$H116*VLOOKUP(W$4,DM_TI_LE!$A$5:$B$30,2,FALSE)</f>
        <v>0</v>
      </c>
      <c r="AT116" s="270">
        <f>X116/$H116*VLOOKUP(X$4,DM_TI_LE!$A$5:$B$30,2,FALSE)</f>
        <v>0</v>
      </c>
      <c r="AU116" s="270">
        <f>Y116/$H116*VLOOKUP(Y$4,DM_TI_LE!$A$5:$B$30,2,FALSE)</f>
        <v>0</v>
      </c>
      <c r="AV116" s="270">
        <f>Z116/$H116*VLOOKUP(Z$4,DM_TI_LE!$A$5:$B$30,2,FALSE)</f>
        <v>0</v>
      </c>
      <c r="AW116" s="270">
        <f>AA116/$H116*VLOOKUP(AA$4,DM_TI_LE!$A$5:$B$30,2,FALSE)</f>
        <v>0</v>
      </c>
      <c r="AX116" s="270">
        <f>AB116/$H116*VLOOKUP(AB$4,DM_TI_LE!$A$5:$B$30,2,FALSE)</f>
        <v>0</v>
      </c>
      <c r="AY116" s="270">
        <f>AC116/$H116*VLOOKUP(AC$4,DM_TI_LE!$A$5:$B$30,2,FALSE)</f>
        <v>0</v>
      </c>
      <c r="AZ116" s="270">
        <f>AD116/$H116*VLOOKUP(AD$4,DM_TI_LE!$A$5:$B$30,2,FALSE)</f>
        <v>0</v>
      </c>
      <c r="BA116" s="284">
        <f>IF(CD116="HDHV",DM_TI_LE!$K$12*I116, SUM(AE116:AW116)*F116*E116*DM_HE_SO_LUONG_NS!$D$1*CE116)</f>
        <v>6984000</v>
      </c>
      <c r="BB116" s="104"/>
      <c r="BC116" s="110">
        <f>VLOOKUP(B116,GD_LCD_HS_LNS!$B$4:$E$1000,4,FALSE)</f>
        <v>3875000</v>
      </c>
      <c r="BD116" s="104"/>
      <c r="BE116" s="104">
        <f>I116/26*$BC116*VLOOKUP(BE$4,DM_TI_LE!$A$5:$C$29,3,FALSE)</f>
        <v>0</v>
      </c>
      <c r="BF116" s="104">
        <f>J116/26*$BC116*VLOOKUP(BF$4,DM_TI_LE!$A$5:$C$29,3,FALSE)</f>
        <v>0</v>
      </c>
      <c r="BG116" s="104">
        <f>K116/26*$BC116*VLOOKUP(BG$4,DM_TI_LE!$A$5:$C$29,3,FALSE)</f>
        <v>0</v>
      </c>
      <c r="BH116" s="104">
        <f>L116/26*$BC116*VLOOKUP(BH$4,DM_TI_LE!$A$5:$C$29,3,FALSE)</f>
        <v>0</v>
      </c>
      <c r="BI116" s="104">
        <f>M116/26*$BC116*VLOOKUP(BI$4,DM_TI_LE!$A$5:$C$29,3,FALSE)</f>
        <v>0</v>
      </c>
      <c r="BJ116" s="104">
        <f>N116/26*$BC116*VLOOKUP(BJ$4,DM_TI_LE!$A$5:$C$29,3,FALSE)</f>
        <v>0</v>
      </c>
      <c r="BK116" s="104">
        <f>O116/26*$BC116*VLOOKUP(BK$4,DM_TI_LE!$A$5:$C$29,3,FALSE)</f>
        <v>0</v>
      </c>
      <c r="BL116" s="104">
        <f>P116/26*$BC116*VLOOKUP(BL$4,DM_TI_LE!$A$5:$C$29,3,FALSE)</f>
        <v>0</v>
      </c>
      <c r="BM116" s="104">
        <f>Q116/26*$BC116*VLOOKUP(BM$4,DM_TI_LE!$A$5:$C$29,3,FALSE)</f>
        <v>0</v>
      </c>
      <c r="BN116" s="104">
        <f>R116/26*$BC116*VLOOKUP(BN$4,DM_TI_LE!$A$5:$C$29,3,FALSE)</f>
        <v>0</v>
      </c>
      <c r="BO116" s="104">
        <f>S116/26*$BC116*VLOOKUP(BO$4,DM_TI_LE!$A$5:$C$29,3,FALSE)</f>
        <v>0</v>
      </c>
      <c r="BP116" s="104">
        <f>T116/26*$BC116*VLOOKUP(BP$4,DM_TI_LE!$A$5:$C$29,3,FALSE)</f>
        <v>0</v>
      </c>
      <c r="BQ116" s="104">
        <f>U116/26*$BC116*VLOOKUP(BQ$4,DM_TI_LE!$A$5:$C$29,3,FALSE)</f>
        <v>0</v>
      </c>
      <c r="BR116" s="104">
        <f>V116/26*$BC116*VLOOKUP(BR$4,DM_TI_LE!$A$5:$C$29,3,FALSE)</f>
        <v>0</v>
      </c>
      <c r="BS116" s="104">
        <f>W116/26*$BC116*VLOOKUP(BS$4,DM_TI_LE!$A$5:$C$29,3,FALSE)</f>
        <v>0</v>
      </c>
      <c r="BT116" s="104">
        <f>X116/26*$BC116*VLOOKUP(BT$4,DM_TI_LE!$A$5:$C$29,3,FALSE)</f>
        <v>0</v>
      </c>
      <c r="BU116" s="104">
        <f>Y116/26*$BC116*VLOOKUP(BU$4,DM_TI_LE!$A$5:$C$29,3,FALSE)</f>
        <v>0</v>
      </c>
      <c r="BV116" s="104">
        <f>Z116/26*$BC116*VLOOKUP(BV$4,DM_TI_LE!$A$5:$C$29,3,FALSE)</f>
        <v>0</v>
      </c>
      <c r="BW116" s="104">
        <f>AA116/26*$BC116*VLOOKUP(BW$4,DM_TI_LE!$A$5:$C$29,3,FALSE)</f>
        <v>0</v>
      </c>
      <c r="BX116" s="104">
        <f>AB116/26*$BC116*VLOOKUP(BX$4,DM_TI_LE!$A$5:$C$29,3,FALSE)</f>
        <v>0</v>
      </c>
      <c r="BY116" s="104">
        <f>AC116/26*$BC116*VLOOKUP(BY$4,DM_TI_LE!$A$5:$C$29,3,FALSE)</f>
        <v>0</v>
      </c>
      <c r="BZ116" s="104">
        <f>AD116/26*$BC116*VLOOKUP(BZ$4,DM_TI_LE!$A$5:$C$29,3,FALSE)</f>
        <v>0</v>
      </c>
      <c r="CA116" s="273">
        <f t="shared" si="0"/>
        <v>0</v>
      </c>
      <c r="CB116" s="104"/>
      <c r="CC116" s="274">
        <f t="shared" si="1"/>
        <v>6984000</v>
      </c>
      <c r="CD116" s="138" t="str">
        <f>VLOOKUP(B116,GD_CHUNG!$B$5:$G$480,6,FALSE)</f>
        <v>HD3N</v>
      </c>
      <c r="CE116" s="275">
        <f>VLOOKUP(CD116,DM_TI_LE!$I$12:$J$16,2,FALSE)</f>
        <v>1</v>
      </c>
    </row>
    <row r="117" spans="1:83" ht="12.75" x14ac:dyDescent="0.2">
      <c r="A117" s="49">
        <v>113</v>
      </c>
      <c r="B117" s="50">
        <f>GD_CHUNG!B117</f>
        <v>13379</v>
      </c>
      <c r="C117" s="50" t="str">
        <f>GD_CHUNG!C117</f>
        <v>Nguyễn Thùy Linh</v>
      </c>
      <c r="D117" s="50" t="str">
        <f>GD_CHUNG!D117</f>
        <v>Nhân viên phục vụ hành khách hàng hóa</v>
      </c>
      <c r="E117" s="268">
        <f>VLOOKUP(B117,GD_CHAM_CONG!$C$6:$BJ$997,60,FALSE)</f>
        <v>0.97</v>
      </c>
      <c r="F117" s="268">
        <f>VLOOKUP(B117,GD_LCD_HS_LNS!$B$4:$F$1000,5,FALSE)</f>
        <v>1.6</v>
      </c>
      <c r="G117" s="269"/>
      <c r="H117" s="269">
        <f>VLOOKUP(B117,GD_CHAM_CONG!$C$6:$BD$997,37,FALSE)</f>
        <v>27</v>
      </c>
      <c r="I117" s="104">
        <f>VLOOKUP($B117,GD_CHAM_CONG!$C$6:$BF$997,38,FALSE)</f>
        <v>27</v>
      </c>
      <c r="J117" s="104">
        <f>VLOOKUP($B117,GD_CHAM_CONG!$C$6:$BF$997,39,FALSE)</f>
        <v>0</v>
      </c>
      <c r="K117" s="104">
        <f>VLOOKUP($B117,GD_CHAM_CONG!$C$6:$BF$997,40,FALSE)</f>
        <v>0</v>
      </c>
      <c r="L117" s="104">
        <f>VLOOKUP($B117,GD_CHAM_CONG!$C$6:$BF$997,41,FALSE)</f>
        <v>0</v>
      </c>
      <c r="M117" s="104">
        <f>VLOOKUP($B117,GD_CHAM_CONG!$C$6:$BF$997,42,FALSE)</f>
        <v>0</v>
      </c>
      <c r="N117" s="104">
        <f>VLOOKUP($B117,GD_CHAM_CONG!$C$6:$BF$997,43,FALSE)</f>
        <v>0</v>
      </c>
      <c r="O117" s="104">
        <f>VLOOKUP($B117,GD_CHAM_CONG!$C$6:$BF$997,44,FALSE)</f>
        <v>0</v>
      </c>
      <c r="P117" s="104">
        <f>VLOOKUP($B117,GD_CHAM_CONG!$C$6:$BF$997,45,FALSE)</f>
        <v>0</v>
      </c>
      <c r="Q117" s="104">
        <f>VLOOKUP($B117,GD_CHAM_CONG!$C$6:$BF$997,46,FALSE)</f>
        <v>0</v>
      </c>
      <c r="R117" s="104">
        <f>VLOOKUP($B117,GD_CHAM_CONG!$C$6:$BF$997,47,FALSE)</f>
        <v>0</v>
      </c>
      <c r="S117" s="104">
        <f>VLOOKUP($B117,GD_CHAM_CONG!$C$6:$BF$997,48,FALSE)</f>
        <v>0</v>
      </c>
      <c r="T117" s="104">
        <f>VLOOKUP($B117,GD_CHAM_CONG!$C$6:$BF$997,49,FALSE)</f>
        <v>0</v>
      </c>
      <c r="U117" s="104">
        <f>VLOOKUP($B117,GD_CHAM_CONG!$C$6:$BF$997,50,FALSE)</f>
        <v>0</v>
      </c>
      <c r="V117" s="104">
        <f>VLOOKUP($B117,GD_CHAM_CONG!$C$6:$BF$997,51,FALSE)</f>
        <v>0</v>
      </c>
      <c r="W117" s="104">
        <f>VLOOKUP($B117,GD_CHAM_CONG!$C$6:$BF$997,52,FALSE)</f>
        <v>0</v>
      </c>
      <c r="X117" s="104">
        <f>VLOOKUP($B117,GD_CHAM_CONG!$C$6:$BF$997,53,FALSE)</f>
        <v>0</v>
      </c>
      <c r="Y117" s="104">
        <f>VLOOKUP($B117,GD_CHAM_CONG!$C$6:$BF$997,54,FALSE)</f>
        <v>0</v>
      </c>
      <c r="Z117" s="104">
        <f>VLOOKUP($B117,GD_CHAM_CONG!$C$6:$BF$997,55,FALSE)</f>
        <v>0</v>
      </c>
      <c r="AA117" s="104">
        <f>VLOOKUP($B117,GD_CHAM_CONG!$C$6:$BF$997,56,FALSE)</f>
        <v>0</v>
      </c>
      <c r="AB117" s="104">
        <f>VLOOKUP($B117,GD_CHAM_CONG!$C$6:$BI$997,57,FALSE)</f>
        <v>0</v>
      </c>
      <c r="AC117" s="104">
        <f>VLOOKUP($B117,GD_CHAM_CONG!$C$6:$BI$997,58,FALSE)</f>
        <v>0</v>
      </c>
      <c r="AD117" s="104">
        <f>VLOOKUP($B117,GD_CHAM_CONG!$C$6:$BI$997,59,FALSE)</f>
        <v>0</v>
      </c>
      <c r="AE117" s="270">
        <f>I117/$H117*VLOOKUP(I$4,DM_TI_LE!$A$5:$B$30,2,FALSE)</f>
        <v>1</v>
      </c>
      <c r="AF117" s="270">
        <f>J117/$H117*VLOOKUP(J$4,DM_TI_LE!$A$5:$B$30,2,FALSE)</f>
        <v>0</v>
      </c>
      <c r="AG117" s="270">
        <f>K117/$H117*VLOOKUP(K$4,DM_TI_LE!$A$5:$B$30,2,FALSE)</f>
        <v>0</v>
      </c>
      <c r="AH117" s="270">
        <f>L117/$H117*VLOOKUP(L$4,DM_TI_LE!$A$5:$B$30,2,FALSE)</f>
        <v>0</v>
      </c>
      <c r="AI117" s="270">
        <f>M117/$H117*VLOOKUP(M$4,DM_TI_LE!$A$5:$B$30,2,FALSE)</f>
        <v>0</v>
      </c>
      <c r="AJ117" s="270">
        <f>N117/$H117*VLOOKUP(N$4,DM_TI_LE!$A$5:$B$30,2,FALSE)</f>
        <v>0</v>
      </c>
      <c r="AK117" s="270">
        <f>O117/$H117*VLOOKUP(O$4,DM_TI_LE!$A$5:$B$30,2,FALSE)</f>
        <v>0</v>
      </c>
      <c r="AL117" s="270">
        <f>P117/$H117*VLOOKUP(P$4,DM_TI_LE!$A$5:$B$30,2,FALSE)</f>
        <v>0</v>
      </c>
      <c r="AM117" s="270">
        <f>Q117/$H117*VLOOKUP(Q$4,DM_TI_LE!$A$5:$B$30,2,FALSE)</f>
        <v>0</v>
      </c>
      <c r="AN117" s="270">
        <f>R117/$H117*VLOOKUP(R$4,DM_TI_LE!$A$5:$B$30,2,FALSE)</f>
        <v>0</v>
      </c>
      <c r="AO117" s="270">
        <f>S117/$H117*VLOOKUP(S$4,DM_TI_LE!$A$5:$B$30,2,FALSE)</f>
        <v>0</v>
      </c>
      <c r="AP117" s="270">
        <f>T117/$H117*VLOOKUP(T$4,DM_TI_LE!$A$5:$B$30,2,FALSE)</f>
        <v>0</v>
      </c>
      <c r="AQ117" s="270">
        <f>U117/$H117*VLOOKUP(U$4,DM_TI_LE!$A$5:$B$30,2,FALSE)</f>
        <v>0</v>
      </c>
      <c r="AR117" s="270">
        <f>V117/$H117*VLOOKUP(V$4,DM_TI_LE!$A$5:$B$30,2,FALSE)</f>
        <v>0</v>
      </c>
      <c r="AS117" s="270">
        <f>W117/$H117*VLOOKUP(W$4,DM_TI_LE!$A$5:$B$30,2,FALSE)</f>
        <v>0</v>
      </c>
      <c r="AT117" s="270">
        <f>X117/$H117*VLOOKUP(X$4,DM_TI_LE!$A$5:$B$30,2,FALSE)</f>
        <v>0</v>
      </c>
      <c r="AU117" s="270">
        <f>Y117/$H117*VLOOKUP(Y$4,DM_TI_LE!$A$5:$B$30,2,FALSE)</f>
        <v>0</v>
      </c>
      <c r="AV117" s="270">
        <f>Z117/$H117*VLOOKUP(Z$4,DM_TI_LE!$A$5:$B$30,2,FALSE)</f>
        <v>0</v>
      </c>
      <c r="AW117" s="270">
        <f>AA117/$H117*VLOOKUP(AA$4,DM_TI_LE!$A$5:$B$30,2,FALSE)</f>
        <v>0</v>
      </c>
      <c r="AX117" s="270">
        <f>AB117/$H117*VLOOKUP(AB$4,DM_TI_LE!$A$5:$B$30,2,FALSE)</f>
        <v>0</v>
      </c>
      <c r="AY117" s="270">
        <f>AC117/$H117*VLOOKUP(AC$4,DM_TI_LE!$A$5:$B$30,2,FALSE)</f>
        <v>0</v>
      </c>
      <c r="AZ117" s="270">
        <f>AD117/$H117*VLOOKUP(AD$4,DM_TI_LE!$A$5:$B$30,2,FALSE)</f>
        <v>0</v>
      </c>
      <c r="BA117" s="284">
        <f>IF(CD117="HDHV",DM_TI_LE!$K$12*I117, SUM(AE117:AW117)*F117*E117*DM_HE_SO_LUONG_NS!$D$1*CE117)</f>
        <v>6984000</v>
      </c>
      <c r="BB117" s="104"/>
      <c r="BC117" s="110">
        <f>VLOOKUP(B117,GD_LCD_HS_LNS!$B$4:$E$1000,4,FALSE)</f>
        <v>3875000</v>
      </c>
      <c r="BD117" s="104"/>
      <c r="BE117" s="104">
        <f>I117/26*$BC117*VLOOKUP(BE$4,DM_TI_LE!$A$5:$C$29,3,FALSE)</f>
        <v>0</v>
      </c>
      <c r="BF117" s="104">
        <f>J117/26*$BC117*VLOOKUP(BF$4,DM_TI_LE!$A$5:$C$29,3,FALSE)</f>
        <v>0</v>
      </c>
      <c r="BG117" s="104">
        <f>K117/26*$BC117*VLOOKUP(BG$4,DM_TI_LE!$A$5:$C$29,3,FALSE)</f>
        <v>0</v>
      </c>
      <c r="BH117" s="104">
        <f>L117/26*$BC117*VLOOKUP(BH$4,DM_TI_LE!$A$5:$C$29,3,FALSE)</f>
        <v>0</v>
      </c>
      <c r="BI117" s="104">
        <f>M117/26*$BC117*VLOOKUP(BI$4,DM_TI_LE!$A$5:$C$29,3,FALSE)</f>
        <v>0</v>
      </c>
      <c r="BJ117" s="104">
        <f>N117/26*$BC117*VLOOKUP(BJ$4,DM_TI_LE!$A$5:$C$29,3,FALSE)</f>
        <v>0</v>
      </c>
      <c r="BK117" s="104">
        <f>O117/26*$BC117*VLOOKUP(BK$4,DM_TI_LE!$A$5:$C$29,3,FALSE)</f>
        <v>0</v>
      </c>
      <c r="BL117" s="104">
        <f>P117/26*$BC117*VLOOKUP(BL$4,DM_TI_LE!$A$5:$C$29,3,FALSE)</f>
        <v>0</v>
      </c>
      <c r="BM117" s="104">
        <f>Q117/26*$BC117*VLOOKUP(BM$4,DM_TI_LE!$A$5:$C$29,3,FALSE)</f>
        <v>0</v>
      </c>
      <c r="BN117" s="104">
        <f>R117/26*$BC117*VLOOKUP(BN$4,DM_TI_LE!$A$5:$C$29,3,FALSE)</f>
        <v>0</v>
      </c>
      <c r="BO117" s="104">
        <f>S117/26*$BC117*VLOOKUP(BO$4,DM_TI_LE!$A$5:$C$29,3,FALSE)</f>
        <v>0</v>
      </c>
      <c r="BP117" s="104">
        <f>T117/26*$BC117*VLOOKUP(BP$4,DM_TI_LE!$A$5:$C$29,3,FALSE)</f>
        <v>0</v>
      </c>
      <c r="BQ117" s="104">
        <f>U117/26*$BC117*VLOOKUP(BQ$4,DM_TI_LE!$A$5:$C$29,3,FALSE)</f>
        <v>0</v>
      </c>
      <c r="BR117" s="104">
        <f>V117/26*$BC117*VLOOKUP(BR$4,DM_TI_LE!$A$5:$C$29,3,FALSE)</f>
        <v>0</v>
      </c>
      <c r="BS117" s="104">
        <f>W117/26*$BC117*VLOOKUP(BS$4,DM_TI_LE!$A$5:$C$29,3,FALSE)</f>
        <v>0</v>
      </c>
      <c r="BT117" s="104">
        <f>X117/26*$BC117*VLOOKUP(BT$4,DM_TI_LE!$A$5:$C$29,3,FALSE)</f>
        <v>0</v>
      </c>
      <c r="BU117" s="104">
        <f>Y117/26*$BC117*VLOOKUP(BU$4,DM_TI_LE!$A$5:$C$29,3,FALSE)</f>
        <v>0</v>
      </c>
      <c r="BV117" s="104">
        <f>Z117/26*$BC117*VLOOKUP(BV$4,DM_TI_LE!$A$5:$C$29,3,FALSE)</f>
        <v>0</v>
      </c>
      <c r="BW117" s="104">
        <f>AA117/26*$BC117*VLOOKUP(BW$4,DM_TI_LE!$A$5:$C$29,3,FALSE)</f>
        <v>0</v>
      </c>
      <c r="BX117" s="104">
        <f>AB117/26*$BC117*VLOOKUP(BX$4,DM_TI_LE!$A$5:$C$29,3,FALSE)</f>
        <v>0</v>
      </c>
      <c r="BY117" s="104">
        <f>AC117/26*$BC117*VLOOKUP(BY$4,DM_TI_LE!$A$5:$C$29,3,FALSE)</f>
        <v>0</v>
      </c>
      <c r="BZ117" s="104">
        <f>AD117/26*$BC117*VLOOKUP(BZ$4,DM_TI_LE!$A$5:$C$29,3,FALSE)</f>
        <v>0</v>
      </c>
      <c r="CA117" s="273">
        <f t="shared" si="0"/>
        <v>0</v>
      </c>
      <c r="CB117" s="104"/>
      <c r="CC117" s="274">
        <f t="shared" si="1"/>
        <v>6984000</v>
      </c>
      <c r="CD117" s="138" t="str">
        <f>VLOOKUP(B117,GD_CHUNG!$B$5:$G$480,6,FALSE)</f>
        <v>HD3N</v>
      </c>
      <c r="CE117" s="275">
        <f>VLOOKUP(CD117,DM_TI_LE!$I$12:$J$16,2,FALSE)</f>
        <v>1</v>
      </c>
    </row>
    <row r="118" spans="1:83" ht="12.75" x14ac:dyDescent="0.2">
      <c r="A118" s="49">
        <v>114</v>
      </c>
      <c r="B118" s="50">
        <f>GD_CHUNG!B118</f>
        <v>13674</v>
      </c>
      <c r="C118" s="50" t="str">
        <f>GD_CHUNG!C118</f>
        <v>Lê Thị Minh Phượng</v>
      </c>
      <c r="D118" s="50" t="str">
        <f>GD_CHUNG!D118</f>
        <v>Nhân viên phục vụ hành khách hàng hóa</v>
      </c>
      <c r="E118" s="268">
        <f>VLOOKUP(B118,GD_CHAM_CONG!$C$6:$BJ$997,60,FALSE)</f>
        <v>0.98</v>
      </c>
      <c r="F118" s="268">
        <f>VLOOKUP(B118,GD_LCD_HS_LNS!$B$4:$F$1000,5,FALSE)</f>
        <v>1.6</v>
      </c>
      <c r="G118" s="269"/>
      <c r="H118" s="269">
        <f>VLOOKUP(B118,GD_CHAM_CONG!$C$6:$BD$997,37,FALSE)</f>
        <v>27</v>
      </c>
      <c r="I118" s="104">
        <f>VLOOKUP($B118,GD_CHAM_CONG!$C$6:$BF$997,38,FALSE)</f>
        <v>27</v>
      </c>
      <c r="J118" s="104">
        <f>VLOOKUP($B118,GD_CHAM_CONG!$C$6:$BF$997,39,FALSE)</f>
        <v>0</v>
      </c>
      <c r="K118" s="104">
        <f>VLOOKUP($B118,GD_CHAM_CONG!$C$6:$BF$997,40,FALSE)</f>
        <v>0</v>
      </c>
      <c r="L118" s="104">
        <f>VLOOKUP($B118,GD_CHAM_CONG!$C$6:$BF$997,41,FALSE)</f>
        <v>0</v>
      </c>
      <c r="M118" s="104">
        <f>VLOOKUP($B118,GD_CHAM_CONG!$C$6:$BF$997,42,FALSE)</f>
        <v>0</v>
      </c>
      <c r="N118" s="104">
        <f>VLOOKUP($B118,GD_CHAM_CONG!$C$6:$BF$997,43,FALSE)</f>
        <v>0</v>
      </c>
      <c r="O118" s="104">
        <f>VLOOKUP($B118,GD_CHAM_CONG!$C$6:$BF$997,44,FALSE)</f>
        <v>0</v>
      </c>
      <c r="P118" s="104">
        <f>VLOOKUP($B118,GD_CHAM_CONG!$C$6:$BF$997,45,FALSE)</f>
        <v>0</v>
      </c>
      <c r="Q118" s="104">
        <f>VLOOKUP($B118,GD_CHAM_CONG!$C$6:$BF$997,46,FALSE)</f>
        <v>0</v>
      </c>
      <c r="R118" s="104">
        <f>VLOOKUP($B118,GD_CHAM_CONG!$C$6:$BF$997,47,FALSE)</f>
        <v>0</v>
      </c>
      <c r="S118" s="104">
        <f>VLOOKUP($B118,GD_CHAM_CONG!$C$6:$BF$997,48,FALSE)</f>
        <v>0</v>
      </c>
      <c r="T118" s="104">
        <f>VLOOKUP($B118,GD_CHAM_CONG!$C$6:$BF$997,49,FALSE)</f>
        <v>0</v>
      </c>
      <c r="U118" s="104">
        <f>VLOOKUP($B118,GD_CHAM_CONG!$C$6:$BF$997,50,FALSE)</f>
        <v>0</v>
      </c>
      <c r="V118" s="104">
        <f>VLOOKUP($B118,GD_CHAM_CONG!$C$6:$BF$997,51,FALSE)</f>
        <v>0</v>
      </c>
      <c r="W118" s="104">
        <f>VLOOKUP($B118,GD_CHAM_CONG!$C$6:$BF$997,52,FALSE)</f>
        <v>0</v>
      </c>
      <c r="X118" s="104">
        <f>VLOOKUP($B118,GD_CHAM_CONG!$C$6:$BF$997,53,FALSE)</f>
        <v>0</v>
      </c>
      <c r="Y118" s="104">
        <f>VLOOKUP($B118,GD_CHAM_CONG!$C$6:$BF$997,54,FALSE)</f>
        <v>0</v>
      </c>
      <c r="Z118" s="104">
        <f>VLOOKUP($B118,GD_CHAM_CONG!$C$6:$BF$997,55,FALSE)</f>
        <v>0</v>
      </c>
      <c r="AA118" s="104">
        <f>VLOOKUP($B118,GD_CHAM_CONG!$C$6:$BF$997,56,FALSE)</f>
        <v>0</v>
      </c>
      <c r="AB118" s="104">
        <f>VLOOKUP($B118,GD_CHAM_CONG!$C$6:$BI$997,57,FALSE)</f>
        <v>0</v>
      </c>
      <c r="AC118" s="104">
        <f>VLOOKUP($B118,GD_CHAM_CONG!$C$6:$BI$997,58,FALSE)</f>
        <v>0</v>
      </c>
      <c r="AD118" s="104">
        <f>VLOOKUP($B118,GD_CHAM_CONG!$C$6:$BI$997,59,FALSE)</f>
        <v>0</v>
      </c>
      <c r="AE118" s="270">
        <f>I118/$H118*VLOOKUP(I$4,DM_TI_LE!$A$5:$B$30,2,FALSE)</f>
        <v>1</v>
      </c>
      <c r="AF118" s="270">
        <f>J118/$H118*VLOOKUP(J$4,DM_TI_LE!$A$5:$B$30,2,FALSE)</f>
        <v>0</v>
      </c>
      <c r="AG118" s="270">
        <f>K118/$H118*VLOOKUP(K$4,DM_TI_LE!$A$5:$B$30,2,FALSE)</f>
        <v>0</v>
      </c>
      <c r="AH118" s="270">
        <f>L118/$H118*VLOOKUP(L$4,DM_TI_LE!$A$5:$B$30,2,FALSE)</f>
        <v>0</v>
      </c>
      <c r="AI118" s="270">
        <f>M118/$H118*VLOOKUP(M$4,DM_TI_LE!$A$5:$B$30,2,FALSE)</f>
        <v>0</v>
      </c>
      <c r="AJ118" s="270">
        <f>N118/$H118*VLOOKUP(N$4,DM_TI_LE!$A$5:$B$30,2,FALSE)</f>
        <v>0</v>
      </c>
      <c r="AK118" s="270">
        <f>O118/$H118*VLOOKUP(O$4,DM_TI_LE!$A$5:$B$30,2,FALSE)</f>
        <v>0</v>
      </c>
      <c r="AL118" s="270">
        <f>P118/$H118*VLOOKUP(P$4,DM_TI_LE!$A$5:$B$30,2,FALSE)</f>
        <v>0</v>
      </c>
      <c r="AM118" s="270">
        <f>Q118/$H118*VLOOKUP(Q$4,DM_TI_LE!$A$5:$B$30,2,FALSE)</f>
        <v>0</v>
      </c>
      <c r="AN118" s="270">
        <f>R118/$H118*VLOOKUP(R$4,DM_TI_LE!$A$5:$B$30,2,FALSE)</f>
        <v>0</v>
      </c>
      <c r="AO118" s="270">
        <f>S118/$H118*VLOOKUP(S$4,DM_TI_LE!$A$5:$B$30,2,FALSE)</f>
        <v>0</v>
      </c>
      <c r="AP118" s="270">
        <f>T118/$H118*VLOOKUP(T$4,DM_TI_LE!$A$5:$B$30,2,FALSE)</f>
        <v>0</v>
      </c>
      <c r="AQ118" s="270">
        <f>U118/$H118*VLOOKUP(U$4,DM_TI_LE!$A$5:$B$30,2,FALSE)</f>
        <v>0</v>
      </c>
      <c r="AR118" s="270">
        <f>V118/$H118*VLOOKUP(V$4,DM_TI_LE!$A$5:$B$30,2,FALSE)</f>
        <v>0</v>
      </c>
      <c r="AS118" s="270">
        <f>W118/$H118*VLOOKUP(W$4,DM_TI_LE!$A$5:$B$30,2,FALSE)</f>
        <v>0</v>
      </c>
      <c r="AT118" s="270">
        <f>X118/$H118*VLOOKUP(X$4,DM_TI_LE!$A$5:$B$30,2,FALSE)</f>
        <v>0</v>
      </c>
      <c r="AU118" s="270">
        <f>Y118/$H118*VLOOKUP(Y$4,DM_TI_LE!$A$5:$B$30,2,FALSE)</f>
        <v>0</v>
      </c>
      <c r="AV118" s="270">
        <f>Z118/$H118*VLOOKUP(Z$4,DM_TI_LE!$A$5:$B$30,2,FALSE)</f>
        <v>0</v>
      </c>
      <c r="AW118" s="270">
        <f>AA118/$H118*VLOOKUP(AA$4,DM_TI_LE!$A$5:$B$30,2,FALSE)</f>
        <v>0</v>
      </c>
      <c r="AX118" s="270">
        <f>AB118/$H118*VLOOKUP(AB$4,DM_TI_LE!$A$5:$B$30,2,FALSE)</f>
        <v>0</v>
      </c>
      <c r="AY118" s="270">
        <f>AC118/$H118*VLOOKUP(AC$4,DM_TI_LE!$A$5:$B$30,2,FALSE)</f>
        <v>0</v>
      </c>
      <c r="AZ118" s="270">
        <f>AD118/$H118*VLOOKUP(AD$4,DM_TI_LE!$A$5:$B$30,2,FALSE)</f>
        <v>0</v>
      </c>
      <c r="BA118" s="284">
        <f>IF(CD118="HDHV",DM_TI_LE!$K$12*I118, SUM(AE118:AW118)*F118*E118*DM_HE_SO_LUONG_NS!$D$1*CE118)</f>
        <v>7056000</v>
      </c>
      <c r="BB118" s="104"/>
      <c r="BC118" s="110">
        <f>VLOOKUP(B118,GD_LCD_HS_LNS!$B$4:$E$1000,4,FALSE)</f>
        <v>3875000</v>
      </c>
      <c r="BD118" s="104"/>
      <c r="BE118" s="104">
        <f>I118/26*$BC118*VLOOKUP(BE$4,DM_TI_LE!$A$5:$C$29,3,FALSE)</f>
        <v>0</v>
      </c>
      <c r="BF118" s="104">
        <f>J118/26*$BC118*VLOOKUP(BF$4,DM_TI_LE!$A$5:$C$29,3,FALSE)</f>
        <v>0</v>
      </c>
      <c r="BG118" s="104">
        <f>K118/26*$BC118*VLOOKUP(BG$4,DM_TI_LE!$A$5:$C$29,3,FALSE)</f>
        <v>0</v>
      </c>
      <c r="BH118" s="104">
        <f>L118/26*$BC118*VLOOKUP(BH$4,DM_TI_LE!$A$5:$C$29,3,FALSE)</f>
        <v>0</v>
      </c>
      <c r="BI118" s="104">
        <f>M118/26*$BC118*VLOOKUP(BI$4,DM_TI_LE!$A$5:$C$29,3,FALSE)</f>
        <v>0</v>
      </c>
      <c r="BJ118" s="104">
        <f>N118/26*$BC118*VLOOKUP(BJ$4,DM_TI_LE!$A$5:$C$29,3,FALSE)</f>
        <v>0</v>
      </c>
      <c r="BK118" s="104">
        <f>O118/26*$BC118*VLOOKUP(BK$4,DM_TI_LE!$A$5:$C$29,3,FALSE)</f>
        <v>0</v>
      </c>
      <c r="BL118" s="104">
        <f>P118/26*$BC118*VLOOKUP(BL$4,DM_TI_LE!$A$5:$C$29,3,FALSE)</f>
        <v>0</v>
      </c>
      <c r="BM118" s="104">
        <f>Q118/26*$BC118*VLOOKUP(BM$4,DM_TI_LE!$A$5:$C$29,3,FALSE)</f>
        <v>0</v>
      </c>
      <c r="BN118" s="104">
        <f>R118/26*$BC118*VLOOKUP(BN$4,DM_TI_LE!$A$5:$C$29,3,FALSE)</f>
        <v>0</v>
      </c>
      <c r="BO118" s="104">
        <f>S118/26*$BC118*VLOOKUP(BO$4,DM_TI_LE!$A$5:$C$29,3,FALSE)</f>
        <v>0</v>
      </c>
      <c r="BP118" s="104">
        <f>T118/26*$BC118*VLOOKUP(BP$4,DM_TI_LE!$A$5:$C$29,3,FALSE)</f>
        <v>0</v>
      </c>
      <c r="BQ118" s="104">
        <f>U118/26*$BC118*VLOOKUP(BQ$4,DM_TI_LE!$A$5:$C$29,3,FALSE)</f>
        <v>0</v>
      </c>
      <c r="BR118" s="104">
        <f>V118/26*$BC118*VLOOKUP(BR$4,DM_TI_LE!$A$5:$C$29,3,FALSE)</f>
        <v>0</v>
      </c>
      <c r="BS118" s="104">
        <f>W118/26*$BC118*VLOOKUP(BS$4,DM_TI_LE!$A$5:$C$29,3,FALSE)</f>
        <v>0</v>
      </c>
      <c r="BT118" s="104">
        <f>X118/26*$BC118*VLOOKUP(BT$4,DM_TI_LE!$A$5:$C$29,3,FALSE)</f>
        <v>0</v>
      </c>
      <c r="BU118" s="104">
        <f>Y118/26*$BC118*VLOOKUP(BU$4,DM_TI_LE!$A$5:$C$29,3,FALSE)</f>
        <v>0</v>
      </c>
      <c r="BV118" s="104">
        <f>Z118/26*$BC118*VLOOKUP(BV$4,DM_TI_LE!$A$5:$C$29,3,FALSE)</f>
        <v>0</v>
      </c>
      <c r="BW118" s="104">
        <f>AA118/26*$BC118*VLOOKUP(BW$4,DM_TI_LE!$A$5:$C$29,3,FALSE)</f>
        <v>0</v>
      </c>
      <c r="BX118" s="104">
        <f>AB118/26*$BC118*VLOOKUP(BX$4,DM_TI_LE!$A$5:$C$29,3,FALSE)</f>
        <v>0</v>
      </c>
      <c r="BY118" s="104">
        <f>AC118/26*$BC118*VLOOKUP(BY$4,DM_TI_LE!$A$5:$C$29,3,FALSE)</f>
        <v>0</v>
      </c>
      <c r="BZ118" s="104">
        <f>AD118/26*$BC118*VLOOKUP(BZ$4,DM_TI_LE!$A$5:$C$29,3,FALSE)</f>
        <v>0</v>
      </c>
      <c r="CA118" s="273">
        <f t="shared" si="0"/>
        <v>0</v>
      </c>
      <c r="CB118" s="104"/>
      <c r="CC118" s="274">
        <f t="shared" si="1"/>
        <v>7056000</v>
      </c>
      <c r="CD118" s="138" t="str">
        <f>VLOOKUP(B118,GD_CHUNG!$B$5:$G$480,6,FALSE)</f>
        <v>HD3N</v>
      </c>
      <c r="CE118" s="275">
        <f>VLOOKUP(CD118,DM_TI_LE!$I$12:$J$16,2,FALSE)</f>
        <v>1</v>
      </c>
    </row>
    <row r="119" spans="1:83" ht="12.75" x14ac:dyDescent="0.2">
      <c r="A119" s="49">
        <v>115</v>
      </c>
      <c r="B119" s="50">
        <f>GD_CHUNG!B119</f>
        <v>13675</v>
      </c>
      <c r="C119" s="50" t="str">
        <f>GD_CHUNG!C119</f>
        <v>Võ Thị Kiều Oanh</v>
      </c>
      <c r="D119" s="50" t="str">
        <f>GD_CHUNG!D119</f>
        <v>Nhân viên phục vụ hành khách hàng hóa</v>
      </c>
      <c r="E119" s="268">
        <f>VLOOKUP(B119,GD_CHAM_CONG!$C$6:$BJ$997,60,FALSE)</f>
        <v>0.98</v>
      </c>
      <c r="F119" s="268">
        <f>VLOOKUP(B119,GD_LCD_HS_LNS!$B$4:$F$1000,5,FALSE)</f>
        <v>1.6</v>
      </c>
      <c r="G119" s="269"/>
      <c r="H119" s="269">
        <f>VLOOKUP(B119,GD_CHAM_CONG!$C$6:$BD$997,37,FALSE)</f>
        <v>27</v>
      </c>
      <c r="I119" s="104">
        <f>VLOOKUP($B119,GD_CHAM_CONG!$C$6:$BF$997,38,FALSE)</f>
        <v>27</v>
      </c>
      <c r="J119" s="104">
        <f>VLOOKUP($B119,GD_CHAM_CONG!$C$6:$BF$997,39,FALSE)</f>
        <v>0</v>
      </c>
      <c r="K119" s="104">
        <f>VLOOKUP($B119,GD_CHAM_CONG!$C$6:$BF$997,40,FALSE)</f>
        <v>0</v>
      </c>
      <c r="L119" s="104">
        <f>VLOOKUP($B119,GD_CHAM_CONG!$C$6:$BF$997,41,FALSE)</f>
        <v>0</v>
      </c>
      <c r="M119" s="104">
        <f>VLOOKUP($B119,GD_CHAM_CONG!$C$6:$BF$997,42,FALSE)</f>
        <v>0</v>
      </c>
      <c r="N119" s="104">
        <f>VLOOKUP($B119,GD_CHAM_CONG!$C$6:$BF$997,43,FALSE)</f>
        <v>0</v>
      </c>
      <c r="O119" s="104">
        <f>VLOOKUP($B119,GD_CHAM_CONG!$C$6:$BF$997,44,FALSE)</f>
        <v>0</v>
      </c>
      <c r="P119" s="104">
        <f>VLOOKUP($B119,GD_CHAM_CONG!$C$6:$BF$997,45,FALSE)</f>
        <v>0</v>
      </c>
      <c r="Q119" s="104">
        <f>VLOOKUP($B119,GD_CHAM_CONG!$C$6:$BF$997,46,FALSE)</f>
        <v>0</v>
      </c>
      <c r="R119" s="104">
        <f>VLOOKUP($B119,GD_CHAM_CONG!$C$6:$BF$997,47,FALSE)</f>
        <v>0</v>
      </c>
      <c r="S119" s="104">
        <f>VLOOKUP($B119,GD_CHAM_CONG!$C$6:$BF$997,48,FALSE)</f>
        <v>0</v>
      </c>
      <c r="T119" s="104">
        <f>VLOOKUP($B119,GD_CHAM_CONG!$C$6:$BF$997,49,FALSE)</f>
        <v>0</v>
      </c>
      <c r="U119" s="104">
        <f>VLOOKUP($B119,GD_CHAM_CONG!$C$6:$BF$997,50,FALSE)</f>
        <v>0</v>
      </c>
      <c r="V119" s="104">
        <f>VLOOKUP($B119,GD_CHAM_CONG!$C$6:$BF$997,51,FALSE)</f>
        <v>0</v>
      </c>
      <c r="W119" s="104">
        <f>VLOOKUP($B119,GD_CHAM_CONG!$C$6:$BF$997,52,FALSE)</f>
        <v>0</v>
      </c>
      <c r="X119" s="104">
        <f>VLOOKUP($B119,GD_CHAM_CONG!$C$6:$BF$997,53,FALSE)</f>
        <v>0</v>
      </c>
      <c r="Y119" s="104">
        <f>VLOOKUP($B119,GD_CHAM_CONG!$C$6:$BF$997,54,FALSE)</f>
        <v>0</v>
      </c>
      <c r="Z119" s="104">
        <f>VLOOKUP($B119,GD_CHAM_CONG!$C$6:$BF$997,55,FALSE)</f>
        <v>0</v>
      </c>
      <c r="AA119" s="104">
        <f>VLOOKUP($B119,GD_CHAM_CONG!$C$6:$BF$997,56,FALSE)</f>
        <v>0</v>
      </c>
      <c r="AB119" s="104">
        <f>VLOOKUP($B119,GD_CHAM_CONG!$C$6:$BI$997,57,FALSE)</f>
        <v>0</v>
      </c>
      <c r="AC119" s="104">
        <f>VLOOKUP($B119,GD_CHAM_CONG!$C$6:$BI$997,58,FALSE)</f>
        <v>0</v>
      </c>
      <c r="AD119" s="104">
        <f>VLOOKUP($B119,GD_CHAM_CONG!$C$6:$BI$997,59,FALSE)</f>
        <v>0</v>
      </c>
      <c r="AE119" s="270">
        <f>I119/$H119*VLOOKUP(I$4,DM_TI_LE!$A$5:$B$30,2,FALSE)</f>
        <v>1</v>
      </c>
      <c r="AF119" s="270">
        <f>J119/$H119*VLOOKUP(J$4,DM_TI_LE!$A$5:$B$30,2,FALSE)</f>
        <v>0</v>
      </c>
      <c r="AG119" s="270">
        <f>K119/$H119*VLOOKUP(K$4,DM_TI_LE!$A$5:$B$30,2,FALSE)</f>
        <v>0</v>
      </c>
      <c r="AH119" s="270">
        <f>L119/$H119*VLOOKUP(L$4,DM_TI_LE!$A$5:$B$30,2,FALSE)</f>
        <v>0</v>
      </c>
      <c r="AI119" s="270">
        <f>M119/$H119*VLOOKUP(M$4,DM_TI_LE!$A$5:$B$30,2,FALSE)</f>
        <v>0</v>
      </c>
      <c r="AJ119" s="270">
        <f>N119/$H119*VLOOKUP(N$4,DM_TI_LE!$A$5:$B$30,2,FALSE)</f>
        <v>0</v>
      </c>
      <c r="AK119" s="270">
        <f>O119/$H119*VLOOKUP(O$4,DM_TI_LE!$A$5:$B$30,2,FALSE)</f>
        <v>0</v>
      </c>
      <c r="AL119" s="270">
        <f>P119/$H119*VLOOKUP(P$4,DM_TI_LE!$A$5:$B$30,2,FALSE)</f>
        <v>0</v>
      </c>
      <c r="AM119" s="270">
        <f>Q119/$H119*VLOOKUP(Q$4,DM_TI_LE!$A$5:$B$30,2,FALSE)</f>
        <v>0</v>
      </c>
      <c r="AN119" s="270">
        <f>R119/$H119*VLOOKUP(R$4,DM_TI_LE!$A$5:$B$30,2,FALSE)</f>
        <v>0</v>
      </c>
      <c r="AO119" s="270">
        <f>S119/$H119*VLOOKUP(S$4,DM_TI_LE!$A$5:$B$30,2,FALSE)</f>
        <v>0</v>
      </c>
      <c r="AP119" s="270">
        <f>T119/$H119*VLOOKUP(T$4,DM_TI_LE!$A$5:$B$30,2,FALSE)</f>
        <v>0</v>
      </c>
      <c r="AQ119" s="270">
        <f>U119/$H119*VLOOKUP(U$4,DM_TI_LE!$A$5:$B$30,2,FALSE)</f>
        <v>0</v>
      </c>
      <c r="AR119" s="270">
        <f>V119/$H119*VLOOKUP(V$4,DM_TI_LE!$A$5:$B$30,2,FALSE)</f>
        <v>0</v>
      </c>
      <c r="AS119" s="270">
        <f>W119/$H119*VLOOKUP(W$4,DM_TI_LE!$A$5:$B$30,2,FALSE)</f>
        <v>0</v>
      </c>
      <c r="AT119" s="270">
        <f>X119/$H119*VLOOKUP(X$4,DM_TI_LE!$A$5:$B$30,2,FALSE)</f>
        <v>0</v>
      </c>
      <c r="AU119" s="270">
        <f>Y119/$H119*VLOOKUP(Y$4,DM_TI_LE!$A$5:$B$30,2,FALSE)</f>
        <v>0</v>
      </c>
      <c r="AV119" s="270">
        <f>Z119/$H119*VLOOKUP(Z$4,DM_TI_LE!$A$5:$B$30,2,FALSE)</f>
        <v>0</v>
      </c>
      <c r="AW119" s="270">
        <f>AA119/$H119*VLOOKUP(AA$4,DM_TI_LE!$A$5:$B$30,2,FALSE)</f>
        <v>0</v>
      </c>
      <c r="AX119" s="270">
        <f>AB119/$H119*VLOOKUP(AB$4,DM_TI_LE!$A$5:$B$30,2,FALSE)</f>
        <v>0</v>
      </c>
      <c r="AY119" s="270">
        <f>AC119/$H119*VLOOKUP(AC$4,DM_TI_LE!$A$5:$B$30,2,FALSE)</f>
        <v>0</v>
      </c>
      <c r="AZ119" s="270">
        <f>AD119/$H119*VLOOKUP(AD$4,DM_TI_LE!$A$5:$B$30,2,FALSE)</f>
        <v>0</v>
      </c>
      <c r="BA119" s="284">
        <f>IF(CD119="HDHV",DM_TI_LE!$K$12*I119, SUM(AE119:AW119)*F119*E119*DM_HE_SO_LUONG_NS!$D$1*CE119)</f>
        <v>7056000</v>
      </c>
      <c r="BB119" s="104"/>
      <c r="BC119" s="110">
        <f>VLOOKUP(B119,GD_LCD_HS_LNS!$B$4:$E$1000,4,FALSE)</f>
        <v>3875000</v>
      </c>
      <c r="BD119" s="104"/>
      <c r="BE119" s="104">
        <f>I119/26*$BC119*VLOOKUP(BE$4,DM_TI_LE!$A$5:$C$29,3,FALSE)</f>
        <v>0</v>
      </c>
      <c r="BF119" s="104">
        <f>J119/26*$BC119*VLOOKUP(BF$4,DM_TI_LE!$A$5:$C$29,3,FALSE)</f>
        <v>0</v>
      </c>
      <c r="BG119" s="104">
        <f>K119/26*$BC119*VLOOKUP(BG$4,DM_TI_LE!$A$5:$C$29,3,FALSE)</f>
        <v>0</v>
      </c>
      <c r="BH119" s="104">
        <f>L119/26*$BC119*VLOOKUP(BH$4,DM_TI_LE!$A$5:$C$29,3,FALSE)</f>
        <v>0</v>
      </c>
      <c r="BI119" s="104">
        <f>M119/26*$BC119*VLOOKUP(BI$4,DM_TI_LE!$A$5:$C$29,3,FALSE)</f>
        <v>0</v>
      </c>
      <c r="BJ119" s="104">
        <f>N119/26*$BC119*VLOOKUP(BJ$4,DM_TI_LE!$A$5:$C$29,3,FALSE)</f>
        <v>0</v>
      </c>
      <c r="BK119" s="104">
        <f>O119/26*$BC119*VLOOKUP(BK$4,DM_TI_LE!$A$5:$C$29,3,FALSE)</f>
        <v>0</v>
      </c>
      <c r="BL119" s="104">
        <f>P119/26*$BC119*VLOOKUP(BL$4,DM_TI_LE!$A$5:$C$29,3,FALSE)</f>
        <v>0</v>
      </c>
      <c r="BM119" s="104">
        <f>Q119/26*$BC119*VLOOKUP(BM$4,DM_TI_LE!$A$5:$C$29,3,FALSE)</f>
        <v>0</v>
      </c>
      <c r="BN119" s="104">
        <f>R119/26*$BC119*VLOOKUP(BN$4,DM_TI_LE!$A$5:$C$29,3,FALSE)</f>
        <v>0</v>
      </c>
      <c r="BO119" s="104">
        <f>S119/26*$BC119*VLOOKUP(BO$4,DM_TI_LE!$A$5:$C$29,3,FALSE)</f>
        <v>0</v>
      </c>
      <c r="BP119" s="104">
        <f>T119/26*$BC119*VLOOKUP(BP$4,DM_TI_LE!$A$5:$C$29,3,FALSE)</f>
        <v>0</v>
      </c>
      <c r="BQ119" s="104">
        <f>U119/26*$BC119*VLOOKUP(BQ$4,DM_TI_LE!$A$5:$C$29,3,FALSE)</f>
        <v>0</v>
      </c>
      <c r="BR119" s="104">
        <f>V119/26*$BC119*VLOOKUP(BR$4,DM_TI_LE!$A$5:$C$29,3,FALSE)</f>
        <v>0</v>
      </c>
      <c r="BS119" s="104">
        <f>W119/26*$BC119*VLOOKUP(BS$4,DM_TI_LE!$A$5:$C$29,3,FALSE)</f>
        <v>0</v>
      </c>
      <c r="BT119" s="104">
        <f>X119/26*$BC119*VLOOKUP(BT$4,DM_TI_LE!$A$5:$C$29,3,FALSE)</f>
        <v>0</v>
      </c>
      <c r="BU119" s="104">
        <f>Y119/26*$BC119*VLOOKUP(BU$4,DM_TI_LE!$A$5:$C$29,3,FALSE)</f>
        <v>0</v>
      </c>
      <c r="BV119" s="104">
        <f>Z119/26*$BC119*VLOOKUP(BV$4,DM_TI_LE!$A$5:$C$29,3,FALSE)</f>
        <v>0</v>
      </c>
      <c r="BW119" s="104">
        <f>AA119/26*$BC119*VLOOKUP(BW$4,DM_TI_LE!$A$5:$C$29,3,FALSE)</f>
        <v>0</v>
      </c>
      <c r="BX119" s="104">
        <f>AB119/26*$BC119*VLOOKUP(BX$4,DM_TI_LE!$A$5:$C$29,3,FALSE)</f>
        <v>0</v>
      </c>
      <c r="BY119" s="104">
        <f>AC119/26*$BC119*VLOOKUP(BY$4,DM_TI_LE!$A$5:$C$29,3,FALSE)</f>
        <v>0</v>
      </c>
      <c r="BZ119" s="104">
        <f>AD119/26*$BC119*VLOOKUP(BZ$4,DM_TI_LE!$A$5:$C$29,3,FALSE)</f>
        <v>0</v>
      </c>
      <c r="CA119" s="273">
        <f t="shared" si="0"/>
        <v>0</v>
      </c>
      <c r="CB119" s="104"/>
      <c r="CC119" s="274">
        <f t="shared" si="1"/>
        <v>7056000</v>
      </c>
      <c r="CD119" s="138" t="str">
        <f>VLOOKUP(B119,GD_CHUNG!$B$5:$G$480,6,FALSE)</f>
        <v>HD3N</v>
      </c>
      <c r="CE119" s="275">
        <f>VLOOKUP(CD119,DM_TI_LE!$I$12:$J$16,2,FALSE)</f>
        <v>1</v>
      </c>
    </row>
    <row r="120" spans="1:83" ht="12.75" x14ac:dyDescent="0.2">
      <c r="A120" s="49">
        <v>116</v>
      </c>
      <c r="B120" s="50">
        <f>GD_CHUNG!B120</f>
        <v>13676</v>
      </c>
      <c r="C120" s="50" t="str">
        <f>GD_CHUNG!C120</f>
        <v>Trần Thị Bích Ngọc</v>
      </c>
      <c r="D120" s="50" t="str">
        <f>GD_CHUNG!D120</f>
        <v>Nhân viên phục vụ hành khách hàng hóa</v>
      </c>
      <c r="E120" s="268">
        <f>VLOOKUP(B120,GD_CHAM_CONG!$C$6:$BJ$997,60,FALSE)</f>
        <v>1</v>
      </c>
      <c r="F120" s="268">
        <f>VLOOKUP(B120,GD_LCD_HS_LNS!$B$4:$F$1000,5,FALSE)</f>
        <v>1.6</v>
      </c>
      <c r="G120" s="269"/>
      <c r="H120" s="269">
        <f>VLOOKUP(B120,GD_CHAM_CONG!$C$6:$BD$997,37,FALSE)</f>
        <v>27</v>
      </c>
      <c r="I120" s="104">
        <f>VLOOKUP($B120,GD_CHAM_CONG!$C$6:$BF$997,38,FALSE)</f>
        <v>26</v>
      </c>
      <c r="J120" s="104">
        <f>VLOOKUP($B120,GD_CHAM_CONG!$C$6:$BF$997,39,FALSE)</f>
        <v>0</v>
      </c>
      <c r="K120" s="104">
        <f>VLOOKUP($B120,GD_CHAM_CONG!$C$6:$BF$997,40,FALSE)</f>
        <v>1</v>
      </c>
      <c r="L120" s="104">
        <f>VLOOKUP($B120,GD_CHAM_CONG!$C$6:$BF$997,41,FALSE)</f>
        <v>0</v>
      </c>
      <c r="M120" s="104">
        <f>VLOOKUP($B120,GD_CHAM_CONG!$C$6:$BF$997,42,FALSE)</f>
        <v>0</v>
      </c>
      <c r="N120" s="104">
        <f>VLOOKUP($B120,GD_CHAM_CONG!$C$6:$BF$997,43,FALSE)</f>
        <v>0</v>
      </c>
      <c r="O120" s="104">
        <f>VLOOKUP($B120,GD_CHAM_CONG!$C$6:$BF$997,44,FALSE)</f>
        <v>0</v>
      </c>
      <c r="P120" s="104">
        <f>VLOOKUP($B120,GD_CHAM_CONG!$C$6:$BF$997,45,FALSE)</f>
        <v>0</v>
      </c>
      <c r="Q120" s="104">
        <f>VLOOKUP($B120,GD_CHAM_CONG!$C$6:$BF$997,46,FALSE)</f>
        <v>0</v>
      </c>
      <c r="R120" s="104">
        <f>VLOOKUP($B120,GD_CHAM_CONG!$C$6:$BF$997,47,FALSE)</f>
        <v>0</v>
      </c>
      <c r="S120" s="104">
        <f>VLOOKUP($B120,GD_CHAM_CONG!$C$6:$BF$997,48,FALSE)</f>
        <v>0</v>
      </c>
      <c r="T120" s="104">
        <f>VLOOKUP($B120,GD_CHAM_CONG!$C$6:$BF$997,49,FALSE)</f>
        <v>0</v>
      </c>
      <c r="U120" s="104">
        <f>VLOOKUP($B120,GD_CHAM_CONG!$C$6:$BF$997,50,FALSE)</f>
        <v>0</v>
      </c>
      <c r="V120" s="104">
        <f>VLOOKUP($B120,GD_CHAM_CONG!$C$6:$BF$997,51,FALSE)</f>
        <v>0</v>
      </c>
      <c r="W120" s="104">
        <f>VLOOKUP($B120,GD_CHAM_CONG!$C$6:$BF$997,52,FALSE)</f>
        <v>0</v>
      </c>
      <c r="X120" s="104">
        <f>VLOOKUP($B120,GD_CHAM_CONG!$C$6:$BF$997,53,FALSE)</f>
        <v>0</v>
      </c>
      <c r="Y120" s="104">
        <f>VLOOKUP($B120,GD_CHAM_CONG!$C$6:$BF$997,54,FALSE)</f>
        <v>0</v>
      </c>
      <c r="Z120" s="104">
        <f>VLOOKUP($B120,GD_CHAM_CONG!$C$6:$BF$997,55,FALSE)</f>
        <v>0</v>
      </c>
      <c r="AA120" s="104">
        <f>VLOOKUP($B120,GD_CHAM_CONG!$C$6:$BF$997,56,FALSE)</f>
        <v>0</v>
      </c>
      <c r="AB120" s="104">
        <f>VLOOKUP($B120,GD_CHAM_CONG!$C$6:$BI$997,57,FALSE)</f>
        <v>0</v>
      </c>
      <c r="AC120" s="104">
        <f>VLOOKUP($B120,GD_CHAM_CONG!$C$6:$BI$997,58,FALSE)</f>
        <v>0</v>
      </c>
      <c r="AD120" s="104">
        <f>VLOOKUP($B120,GD_CHAM_CONG!$C$6:$BI$997,59,FALSE)</f>
        <v>0</v>
      </c>
      <c r="AE120" s="270">
        <f>I120/$H120*VLOOKUP(I$4,DM_TI_LE!$A$5:$B$30,2,FALSE)</f>
        <v>0.96296296296296291</v>
      </c>
      <c r="AF120" s="270">
        <f>J120/$H120*VLOOKUP(J$4,DM_TI_LE!$A$5:$B$30,2,FALSE)</f>
        <v>0</v>
      </c>
      <c r="AG120" s="270">
        <f>K120/$H120*VLOOKUP(K$4,DM_TI_LE!$A$5:$B$30,2,FALSE)</f>
        <v>0</v>
      </c>
      <c r="AH120" s="270">
        <f>L120/$H120*VLOOKUP(L$4,DM_TI_LE!$A$5:$B$30,2,FALSE)</f>
        <v>0</v>
      </c>
      <c r="AI120" s="270">
        <f>M120/$H120*VLOOKUP(M$4,DM_TI_LE!$A$5:$B$30,2,FALSE)</f>
        <v>0</v>
      </c>
      <c r="AJ120" s="270">
        <f>N120/$H120*VLOOKUP(N$4,DM_TI_LE!$A$5:$B$30,2,FALSE)</f>
        <v>0</v>
      </c>
      <c r="AK120" s="270">
        <f>O120/$H120*VLOOKUP(O$4,DM_TI_LE!$A$5:$B$30,2,FALSE)</f>
        <v>0</v>
      </c>
      <c r="AL120" s="270">
        <f>P120/$H120*VLOOKUP(P$4,DM_TI_LE!$A$5:$B$30,2,FALSE)</f>
        <v>0</v>
      </c>
      <c r="AM120" s="270">
        <f>Q120/$H120*VLOOKUP(Q$4,DM_TI_LE!$A$5:$B$30,2,FALSE)</f>
        <v>0</v>
      </c>
      <c r="AN120" s="270">
        <f>R120/$H120*VLOOKUP(R$4,DM_TI_LE!$A$5:$B$30,2,FALSE)</f>
        <v>0</v>
      </c>
      <c r="AO120" s="270">
        <f>S120/$H120*VLOOKUP(S$4,DM_TI_LE!$A$5:$B$30,2,FALSE)</f>
        <v>0</v>
      </c>
      <c r="AP120" s="270">
        <f>T120/$H120*VLOOKUP(T$4,DM_TI_LE!$A$5:$B$30,2,FALSE)</f>
        <v>0</v>
      </c>
      <c r="AQ120" s="270">
        <f>U120/$H120*VLOOKUP(U$4,DM_TI_LE!$A$5:$B$30,2,FALSE)</f>
        <v>0</v>
      </c>
      <c r="AR120" s="270">
        <f>V120/$H120*VLOOKUP(V$4,DM_TI_LE!$A$5:$B$30,2,FALSE)</f>
        <v>0</v>
      </c>
      <c r="AS120" s="270">
        <f>W120/$H120*VLOOKUP(W$4,DM_TI_LE!$A$5:$B$30,2,FALSE)</f>
        <v>0</v>
      </c>
      <c r="AT120" s="270">
        <f>X120/$H120*VLOOKUP(X$4,DM_TI_LE!$A$5:$B$30,2,FALSE)</f>
        <v>0</v>
      </c>
      <c r="AU120" s="270">
        <f>Y120/$H120*VLOOKUP(Y$4,DM_TI_LE!$A$5:$B$30,2,FALSE)</f>
        <v>0</v>
      </c>
      <c r="AV120" s="270">
        <f>Z120/$H120*VLOOKUP(Z$4,DM_TI_LE!$A$5:$B$30,2,FALSE)</f>
        <v>0</v>
      </c>
      <c r="AW120" s="270">
        <f>AA120/$H120*VLOOKUP(AA$4,DM_TI_LE!$A$5:$B$30,2,FALSE)</f>
        <v>0</v>
      </c>
      <c r="AX120" s="270">
        <f>AB120/$H120*VLOOKUP(AB$4,DM_TI_LE!$A$5:$B$30,2,FALSE)</f>
        <v>0</v>
      </c>
      <c r="AY120" s="270">
        <f>AC120/$H120*VLOOKUP(AC$4,DM_TI_LE!$A$5:$B$30,2,FALSE)</f>
        <v>0</v>
      </c>
      <c r="AZ120" s="270">
        <f>AD120/$H120*VLOOKUP(AD$4,DM_TI_LE!$A$5:$B$30,2,FALSE)</f>
        <v>0</v>
      </c>
      <c r="BA120" s="284">
        <f>IF(CD120="HDHV",DM_TI_LE!$K$12*I120, SUM(AE120:AW120)*F120*E120*DM_HE_SO_LUONG_NS!$D$1*CE120)</f>
        <v>6933333.333333333</v>
      </c>
      <c r="BB120" s="104"/>
      <c r="BC120" s="110">
        <f>VLOOKUP(B120,GD_LCD_HS_LNS!$B$4:$E$1000,4,FALSE)</f>
        <v>3875000</v>
      </c>
      <c r="BD120" s="104"/>
      <c r="BE120" s="104">
        <f>I120/26*$BC120*VLOOKUP(BE$4,DM_TI_LE!$A$5:$C$29,3,FALSE)</f>
        <v>0</v>
      </c>
      <c r="BF120" s="104">
        <f>J120/26*$BC120*VLOOKUP(BF$4,DM_TI_LE!$A$5:$C$29,3,FALSE)</f>
        <v>0</v>
      </c>
      <c r="BG120" s="104">
        <f>K120/26*$BC120*VLOOKUP(BG$4,DM_TI_LE!$A$5:$C$29,3,FALSE)</f>
        <v>0</v>
      </c>
      <c r="BH120" s="104">
        <f>L120/26*$BC120*VLOOKUP(BH$4,DM_TI_LE!$A$5:$C$29,3,FALSE)</f>
        <v>0</v>
      </c>
      <c r="BI120" s="104">
        <f>M120/26*$BC120*VLOOKUP(BI$4,DM_TI_LE!$A$5:$C$29,3,FALSE)</f>
        <v>0</v>
      </c>
      <c r="BJ120" s="104">
        <f>N120/26*$BC120*VLOOKUP(BJ$4,DM_TI_LE!$A$5:$C$29,3,FALSE)</f>
        <v>0</v>
      </c>
      <c r="BK120" s="104">
        <f>O120/26*$BC120*VLOOKUP(BK$4,DM_TI_LE!$A$5:$C$29,3,FALSE)</f>
        <v>0</v>
      </c>
      <c r="BL120" s="104">
        <f>P120/26*$BC120*VLOOKUP(BL$4,DM_TI_LE!$A$5:$C$29,3,FALSE)</f>
        <v>0</v>
      </c>
      <c r="BM120" s="104">
        <f>Q120/26*$BC120*VLOOKUP(BM$4,DM_TI_LE!$A$5:$C$29,3,FALSE)</f>
        <v>0</v>
      </c>
      <c r="BN120" s="104">
        <f>R120/26*$BC120*VLOOKUP(BN$4,DM_TI_LE!$A$5:$C$29,3,FALSE)</f>
        <v>0</v>
      </c>
      <c r="BO120" s="104">
        <f>S120/26*$BC120*VLOOKUP(BO$4,DM_TI_LE!$A$5:$C$29,3,FALSE)</f>
        <v>0</v>
      </c>
      <c r="BP120" s="104">
        <f>T120/26*$BC120*VLOOKUP(BP$4,DM_TI_LE!$A$5:$C$29,3,FALSE)</f>
        <v>0</v>
      </c>
      <c r="BQ120" s="104">
        <f>U120/26*$BC120*VLOOKUP(BQ$4,DM_TI_LE!$A$5:$C$29,3,FALSE)</f>
        <v>0</v>
      </c>
      <c r="BR120" s="104">
        <f>V120/26*$BC120*VLOOKUP(BR$4,DM_TI_LE!$A$5:$C$29,3,FALSE)</f>
        <v>0</v>
      </c>
      <c r="BS120" s="104">
        <f>W120/26*$BC120*VLOOKUP(BS$4,DM_TI_LE!$A$5:$C$29,3,FALSE)</f>
        <v>0</v>
      </c>
      <c r="BT120" s="104">
        <f>X120/26*$BC120*VLOOKUP(BT$4,DM_TI_LE!$A$5:$C$29,3,FALSE)</f>
        <v>0</v>
      </c>
      <c r="BU120" s="104">
        <f>Y120/26*$BC120*VLOOKUP(BU$4,DM_TI_LE!$A$5:$C$29,3,FALSE)</f>
        <v>0</v>
      </c>
      <c r="BV120" s="104">
        <f>Z120/26*$BC120*VLOOKUP(BV$4,DM_TI_LE!$A$5:$C$29,3,FALSE)</f>
        <v>0</v>
      </c>
      <c r="BW120" s="104">
        <f>AA120/26*$BC120*VLOOKUP(BW$4,DM_TI_LE!$A$5:$C$29,3,FALSE)</f>
        <v>0</v>
      </c>
      <c r="BX120" s="104">
        <f>AB120/26*$BC120*VLOOKUP(BX$4,DM_TI_LE!$A$5:$C$29,3,FALSE)</f>
        <v>0</v>
      </c>
      <c r="BY120" s="104">
        <f>AC120/26*$BC120*VLOOKUP(BY$4,DM_TI_LE!$A$5:$C$29,3,FALSE)</f>
        <v>0</v>
      </c>
      <c r="BZ120" s="104">
        <f>AD120/26*$BC120*VLOOKUP(BZ$4,DM_TI_LE!$A$5:$C$29,3,FALSE)</f>
        <v>0</v>
      </c>
      <c r="CA120" s="273">
        <f t="shared" si="0"/>
        <v>0</v>
      </c>
      <c r="CB120" s="104"/>
      <c r="CC120" s="274">
        <f t="shared" si="1"/>
        <v>6933333.333333333</v>
      </c>
      <c r="CD120" s="138" t="str">
        <f>VLOOKUP(B120,GD_CHUNG!$B$5:$G$480,6,FALSE)</f>
        <v>HD3N</v>
      </c>
      <c r="CE120" s="275">
        <f>VLOOKUP(CD120,DM_TI_LE!$I$12:$J$16,2,FALSE)</f>
        <v>1</v>
      </c>
    </row>
    <row r="121" spans="1:83" ht="12.75" x14ac:dyDescent="0.2">
      <c r="A121" s="49">
        <v>117</v>
      </c>
      <c r="B121" s="50">
        <f>GD_CHUNG!B121</f>
        <v>10569</v>
      </c>
      <c r="C121" s="50" t="str">
        <f>GD_CHUNG!C121</f>
        <v>Đàm Thu Hường</v>
      </c>
      <c r="D121" s="50" t="str">
        <f>GD_CHUNG!D121</f>
        <v>NV PVHK</v>
      </c>
      <c r="E121" s="268">
        <f>VLOOKUP(B121,GD_CHAM_CONG!$C$6:$BJ$997,60,FALSE)</f>
        <v>0.98</v>
      </c>
      <c r="F121" s="268">
        <f>VLOOKUP(B121,GD_LCD_HS_LNS!$B$4:$F$1000,5,FALSE)</f>
        <v>2.2599999999999998</v>
      </c>
      <c r="G121" s="269"/>
      <c r="H121" s="269">
        <f>VLOOKUP(B121,GD_CHAM_CONG!$C$6:$BD$997,37,FALSE)</f>
        <v>27</v>
      </c>
      <c r="I121" s="104">
        <f>VLOOKUP($B121,GD_CHAM_CONG!$C$6:$BF$997,38,FALSE)</f>
        <v>27</v>
      </c>
      <c r="J121" s="104">
        <f>VLOOKUP($B121,GD_CHAM_CONG!$C$6:$BF$997,39,FALSE)</f>
        <v>0</v>
      </c>
      <c r="K121" s="104">
        <f>VLOOKUP($B121,GD_CHAM_CONG!$C$6:$BF$997,40,FALSE)</f>
        <v>0</v>
      </c>
      <c r="L121" s="104">
        <f>VLOOKUP($B121,GD_CHAM_CONG!$C$6:$BF$997,41,FALSE)</f>
        <v>0</v>
      </c>
      <c r="M121" s="104">
        <f>VLOOKUP($B121,GD_CHAM_CONG!$C$6:$BF$997,42,FALSE)</f>
        <v>0</v>
      </c>
      <c r="N121" s="104">
        <f>VLOOKUP($B121,GD_CHAM_CONG!$C$6:$BF$997,43,FALSE)</f>
        <v>0</v>
      </c>
      <c r="O121" s="104">
        <f>VLOOKUP($B121,GD_CHAM_CONG!$C$6:$BF$997,44,FALSE)</f>
        <v>0</v>
      </c>
      <c r="P121" s="104">
        <f>VLOOKUP($B121,GD_CHAM_CONG!$C$6:$BF$997,45,FALSE)</f>
        <v>0</v>
      </c>
      <c r="Q121" s="104">
        <f>VLOOKUP($B121,GD_CHAM_CONG!$C$6:$BF$997,46,FALSE)</f>
        <v>0</v>
      </c>
      <c r="R121" s="104">
        <f>VLOOKUP($B121,GD_CHAM_CONG!$C$6:$BF$997,47,FALSE)</f>
        <v>0</v>
      </c>
      <c r="S121" s="104">
        <f>VLOOKUP($B121,GD_CHAM_CONG!$C$6:$BF$997,48,FALSE)</f>
        <v>0</v>
      </c>
      <c r="T121" s="104">
        <f>VLOOKUP($B121,GD_CHAM_CONG!$C$6:$BF$997,49,FALSE)</f>
        <v>0</v>
      </c>
      <c r="U121" s="104">
        <f>VLOOKUP($B121,GD_CHAM_CONG!$C$6:$BF$997,50,FALSE)</f>
        <v>0</v>
      </c>
      <c r="V121" s="104">
        <f>VLOOKUP($B121,GD_CHAM_CONG!$C$6:$BF$997,51,FALSE)</f>
        <v>0</v>
      </c>
      <c r="W121" s="104">
        <f>VLOOKUP($B121,GD_CHAM_CONG!$C$6:$BF$997,52,FALSE)</f>
        <v>0</v>
      </c>
      <c r="X121" s="104">
        <f>VLOOKUP($B121,GD_CHAM_CONG!$C$6:$BF$997,53,FALSE)</f>
        <v>0</v>
      </c>
      <c r="Y121" s="104">
        <f>VLOOKUP($B121,GD_CHAM_CONG!$C$6:$BF$997,54,FALSE)</f>
        <v>0</v>
      </c>
      <c r="Z121" s="104">
        <f>VLOOKUP($B121,GD_CHAM_CONG!$C$6:$BF$997,55,FALSE)</f>
        <v>0</v>
      </c>
      <c r="AA121" s="104">
        <f>VLOOKUP($B121,GD_CHAM_CONG!$C$6:$BF$997,56,FALSE)</f>
        <v>0</v>
      </c>
      <c r="AB121" s="104">
        <f>VLOOKUP($B121,GD_CHAM_CONG!$C$6:$BI$997,57,FALSE)</f>
        <v>0</v>
      </c>
      <c r="AC121" s="104">
        <f>VLOOKUP($B121,GD_CHAM_CONG!$C$6:$BI$997,58,FALSE)</f>
        <v>0</v>
      </c>
      <c r="AD121" s="104">
        <f>VLOOKUP($B121,GD_CHAM_CONG!$C$6:$BI$997,59,FALSE)</f>
        <v>0</v>
      </c>
      <c r="AE121" s="270">
        <f>I121/$H121*VLOOKUP(I$4,DM_TI_LE!$A$5:$B$30,2,FALSE)</f>
        <v>1</v>
      </c>
      <c r="AF121" s="270">
        <f>J121/$H121*VLOOKUP(J$4,DM_TI_LE!$A$5:$B$30,2,FALSE)</f>
        <v>0</v>
      </c>
      <c r="AG121" s="270">
        <f>K121/$H121*VLOOKUP(K$4,DM_TI_LE!$A$5:$B$30,2,FALSE)</f>
        <v>0</v>
      </c>
      <c r="AH121" s="270">
        <f>L121/$H121*VLOOKUP(L$4,DM_TI_LE!$A$5:$B$30,2,FALSE)</f>
        <v>0</v>
      </c>
      <c r="AI121" s="270">
        <f>M121/$H121*VLOOKUP(M$4,DM_TI_LE!$A$5:$B$30,2,FALSE)</f>
        <v>0</v>
      </c>
      <c r="AJ121" s="270">
        <f>N121/$H121*VLOOKUP(N$4,DM_TI_LE!$A$5:$B$30,2,FALSE)</f>
        <v>0</v>
      </c>
      <c r="AK121" s="270">
        <f>O121/$H121*VLOOKUP(O$4,DM_TI_LE!$A$5:$B$30,2,FALSE)</f>
        <v>0</v>
      </c>
      <c r="AL121" s="270">
        <f>P121/$H121*VLOOKUP(P$4,DM_TI_LE!$A$5:$B$30,2,FALSE)</f>
        <v>0</v>
      </c>
      <c r="AM121" s="270">
        <f>Q121/$H121*VLOOKUP(Q$4,DM_TI_LE!$A$5:$B$30,2,FALSE)</f>
        <v>0</v>
      </c>
      <c r="AN121" s="270">
        <f>R121/$H121*VLOOKUP(R$4,DM_TI_LE!$A$5:$B$30,2,FALSE)</f>
        <v>0</v>
      </c>
      <c r="AO121" s="270">
        <f>S121/$H121*VLOOKUP(S$4,DM_TI_LE!$A$5:$B$30,2,FALSE)</f>
        <v>0</v>
      </c>
      <c r="AP121" s="270">
        <f>T121/$H121*VLOOKUP(T$4,DM_TI_LE!$A$5:$B$30,2,FALSE)</f>
        <v>0</v>
      </c>
      <c r="AQ121" s="270">
        <f>U121/$H121*VLOOKUP(U$4,DM_TI_LE!$A$5:$B$30,2,FALSE)</f>
        <v>0</v>
      </c>
      <c r="AR121" s="270">
        <f>V121/$H121*VLOOKUP(V$4,DM_TI_LE!$A$5:$B$30,2,FALSE)</f>
        <v>0</v>
      </c>
      <c r="AS121" s="270">
        <f>W121/$H121*VLOOKUP(W$4,DM_TI_LE!$A$5:$B$30,2,FALSE)</f>
        <v>0</v>
      </c>
      <c r="AT121" s="270">
        <f>X121/$H121*VLOOKUP(X$4,DM_TI_LE!$A$5:$B$30,2,FALSE)</f>
        <v>0</v>
      </c>
      <c r="AU121" s="270">
        <f>Y121/$H121*VLOOKUP(Y$4,DM_TI_LE!$A$5:$B$30,2,FALSE)</f>
        <v>0</v>
      </c>
      <c r="AV121" s="270">
        <f>Z121/$H121*VLOOKUP(Z$4,DM_TI_LE!$A$5:$B$30,2,FALSE)</f>
        <v>0</v>
      </c>
      <c r="AW121" s="270">
        <f>AA121/$H121*VLOOKUP(AA$4,DM_TI_LE!$A$5:$B$30,2,FALSE)</f>
        <v>0</v>
      </c>
      <c r="AX121" s="270">
        <f>AB121/$H121*VLOOKUP(AB$4,DM_TI_LE!$A$5:$B$30,2,FALSE)</f>
        <v>0</v>
      </c>
      <c r="AY121" s="270">
        <f>AC121/$H121*VLOOKUP(AC$4,DM_TI_LE!$A$5:$B$30,2,FALSE)</f>
        <v>0</v>
      </c>
      <c r="AZ121" s="270">
        <f>AD121/$H121*VLOOKUP(AD$4,DM_TI_LE!$A$5:$B$30,2,FALSE)</f>
        <v>0</v>
      </c>
      <c r="BA121" s="284">
        <f>IF(CD121="HDHV",DM_TI_LE!$K$12*I121, SUM(AE121:AW121)*F121*E121*DM_HE_SO_LUONG_NS!$D$1*CE121)</f>
        <v>9966600</v>
      </c>
      <c r="BB121" s="104"/>
      <c r="BC121" s="110">
        <f>VLOOKUP(B121,GD_LCD_HS_LNS!$B$4:$E$1000,4,FALSE)</f>
        <v>4553000</v>
      </c>
      <c r="BD121" s="104"/>
      <c r="BE121" s="104">
        <f>I121/26*$BC121*VLOOKUP(BE$4,DM_TI_LE!$A$5:$C$29,3,FALSE)</f>
        <v>0</v>
      </c>
      <c r="BF121" s="104">
        <f>J121/26*$BC121*VLOOKUP(BF$4,DM_TI_LE!$A$5:$C$29,3,FALSE)</f>
        <v>0</v>
      </c>
      <c r="BG121" s="104">
        <f>K121/26*$BC121*VLOOKUP(BG$4,DM_TI_LE!$A$5:$C$29,3,FALSE)</f>
        <v>0</v>
      </c>
      <c r="BH121" s="104">
        <f>L121/26*$BC121*VLOOKUP(BH$4,DM_TI_LE!$A$5:$C$29,3,FALSE)</f>
        <v>0</v>
      </c>
      <c r="BI121" s="104">
        <f>M121/26*$BC121*VLOOKUP(BI$4,DM_TI_LE!$A$5:$C$29,3,FALSE)</f>
        <v>0</v>
      </c>
      <c r="BJ121" s="104">
        <f>N121/26*$BC121*VLOOKUP(BJ$4,DM_TI_LE!$A$5:$C$29,3,FALSE)</f>
        <v>0</v>
      </c>
      <c r="BK121" s="104">
        <f>O121/26*$BC121*VLOOKUP(BK$4,DM_TI_LE!$A$5:$C$29,3,FALSE)</f>
        <v>0</v>
      </c>
      <c r="BL121" s="104">
        <f>P121/26*$BC121*VLOOKUP(BL$4,DM_TI_LE!$A$5:$C$29,3,FALSE)</f>
        <v>0</v>
      </c>
      <c r="BM121" s="104">
        <f>Q121/26*$BC121*VLOOKUP(BM$4,DM_TI_LE!$A$5:$C$29,3,FALSE)</f>
        <v>0</v>
      </c>
      <c r="BN121" s="104">
        <f>R121/26*$BC121*VLOOKUP(BN$4,DM_TI_LE!$A$5:$C$29,3,FALSE)</f>
        <v>0</v>
      </c>
      <c r="BO121" s="104">
        <f>S121/26*$BC121*VLOOKUP(BO$4,DM_TI_LE!$A$5:$C$29,3,FALSE)</f>
        <v>0</v>
      </c>
      <c r="BP121" s="104">
        <f>T121/26*$BC121*VLOOKUP(BP$4,DM_TI_LE!$A$5:$C$29,3,FALSE)</f>
        <v>0</v>
      </c>
      <c r="BQ121" s="104">
        <f>U121/26*$BC121*VLOOKUP(BQ$4,DM_TI_LE!$A$5:$C$29,3,FALSE)</f>
        <v>0</v>
      </c>
      <c r="BR121" s="104">
        <f>V121/26*$BC121*VLOOKUP(BR$4,DM_TI_LE!$A$5:$C$29,3,FALSE)</f>
        <v>0</v>
      </c>
      <c r="BS121" s="104">
        <f>W121/26*$BC121*VLOOKUP(BS$4,DM_TI_LE!$A$5:$C$29,3,FALSE)</f>
        <v>0</v>
      </c>
      <c r="BT121" s="104">
        <f>X121/26*$BC121*VLOOKUP(BT$4,DM_TI_LE!$A$5:$C$29,3,FALSE)</f>
        <v>0</v>
      </c>
      <c r="BU121" s="104">
        <f>Y121/26*$BC121*VLOOKUP(BU$4,DM_TI_LE!$A$5:$C$29,3,FALSE)</f>
        <v>0</v>
      </c>
      <c r="BV121" s="104">
        <f>Z121/26*$BC121*VLOOKUP(BV$4,DM_TI_LE!$A$5:$C$29,3,FALSE)</f>
        <v>0</v>
      </c>
      <c r="BW121" s="104">
        <f>AA121/26*$BC121*VLOOKUP(BW$4,DM_TI_LE!$A$5:$C$29,3,FALSE)</f>
        <v>0</v>
      </c>
      <c r="BX121" s="104">
        <f>AB121/26*$BC121*VLOOKUP(BX$4,DM_TI_LE!$A$5:$C$29,3,FALSE)</f>
        <v>0</v>
      </c>
      <c r="BY121" s="104">
        <f>AC121/26*$BC121*VLOOKUP(BY$4,DM_TI_LE!$A$5:$C$29,3,FALSE)</f>
        <v>0</v>
      </c>
      <c r="BZ121" s="104">
        <f>AD121/26*$BC121*VLOOKUP(BZ$4,DM_TI_LE!$A$5:$C$29,3,FALSE)</f>
        <v>0</v>
      </c>
      <c r="CA121" s="273">
        <f t="shared" si="0"/>
        <v>0</v>
      </c>
      <c r="CB121" s="104"/>
      <c r="CC121" s="274">
        <f t="shared" si="1"/>
        <v>9966600</v>
      </c>
      <c r="CD121" s="138" t="str">
        <f>VLOOKUP(B121,GD_CHUNG!$B$5:$G$480,6,FALSE)</f>
        <v>HDKX</v>
      </c>
      <c r="CE121" s="275">
        <f>VLOOKUP(CD121,DM_TI_LE!$I$12:$J$16,2,FALSE)</f>
        <v>1</v>
      </c>
    </row>
    <row r="122" spans="1:83" ht="12.75" x14ac:dyDescent="0.2">
      <c r="A122" s="49">
        <v>118</v>
      </c>
      <c r="B122" s="50">
        <f>GD_CHUNG!B122</f>
        <v>10571</v>
      </c>
      <c r="C122" s="50" t="str">
        <f>GD_CHUNG!C122</f>
        <v>Nguyễn Thị Thùy Dung</v>
      </c>
      <c r="D122" s="50" t="str">
        <f>GD_CHUNG!D122</f>
        <v>NV PVHK</v>
      </c>
      <c r="E122" s="268">
        <f>VLOOKUP(B122,GD_CHAM_CONG!$C$6:$BJ$997,60,FALSE)</f>
        <v>1</v>
      </c>
      <c r="F122" s="268">
        <f>VLOOKUP(B122,GD_LCD_HS_LNS!$B$4:$F$1000,5,FALSE)</f>
        <v>2.13</v>
      </c>
      <c r="G122" s="269"/>
      <c r="H122" s="269">
        <f>VLOOKUP(B122,GD_CHAM_CONG!$C$6:$BD$997,37,FALSE)</f>
        <v>27</v>
      </c>
      <c r="I122" s="104">
        <f>VLOOKUP($B122,GD_CHAM_CONG!$C$6:$BF$997,38,FALSE)</f>
        <v>27</v>
      </c>
      <c r="J122" s="104">
        <f>VLOOKUP($B122,GD_CHAM_CONG!$C$6:$BF$997,39,FALSE)</f>
        <v>0</v>
      </c>
      <c r="K122" s="104">
        <f>VLOOKUP($B122,GD_CHAM_CONG!$C$6:$BF$997,40,FALSE)</f>
        <v>0</v>
      </c>
      <c r="L122" s="104">
        <f>VLOOKUP($B122,GD_CHAM_CONG!$C$6:$BF$997,41,FALSE)</f>
        <v>0</v>
      </c>
      <c r="M122" s="104">
        <f>VLOOKUP($B122,GD_CHAM_CONG!$C$6:$BF$997,42,FALSE)</f>
        <v>0</v>
      </c>
      <c r="N122" s="104">
        <f>VLOOKUP($B122,GD_CHAM_CONG!$C$6:$BF$997,43,FALSE)</f>
        <v>0</v>
      </c>
      <c r="O122" s="104">
        <f>VLOOKUP($B122,GD_CHAM_CONG!$C$6:$BF$997,44,FALSE)</f>
        <v>0</v>
      </c>
      <c r="P122" s="104">
        <f>VLOOKUP($B122,GD_CHAM_CONG!$C$6:$BF$997,45,FALSE)</f>
        <v>0</v>
      </c>
      <c r="Q122" s="104">
        <f>VLOOKUP($B122,GD_CHAM_CONG!$C$6:$BF$997,46,FALSE)</f>
        <v>0</v>
      </c>
      <c r="R122" s="104">
        <f>VLOOKUP($B122,GD_CHAM_CONG!$C$6:$BF$997,47,FALSE)</f>
        <v>0</v>
      </c>
      <c r="S122" s="104">
        <f>VLOOKUP($B122,GD_CHAM_CONG!$C$6:$BF$997,48,FALSE)</f>
        <v>0</v>
      </c>
      <c r="T122" s="104">
        <f>VLOOKUP($B122,GD_CHAM_CONG!$C$6:$BF$997,49,FALSE)</f>
        <v>0</v>
      </c>
      <c r="U122" s="104">
        <f>VLOOKUP($B122,GD_CHAM_CONG!$C$6:$BF$997,50,FALSE)</f>
        <v>0</v>
      </c>
      <c r="V122" s="104">
        <f>VLOOKUP($B122,GD_CHAM_CONG!$C$6:$BF$997,51,FALSE)</f>
        <v>0</v>
      </c>
      <c r="W122" s="104">
        <f>VLOOKUP($B122,GD_CHAM_CONG!$C$6:$BF$997,52,FALSE)</f>
        <v>0</v>
      </c>
      <c r="X122" s="104">
        <f>VLOOKUP($B122,GD_CHAM_CONG!$C$6:$BF$997,53,FALSE)</f>
        <v>0</v>
      </c>
      <c r="Y122" s="104">
        <f>VLOOKUP($B122,GD_CHAM_CONG!$C$6:$BF$997,54,FALSE)</f>
        <v>0</v>
      </c>
      <c r="Z122" s="104">
        <f>VLOOKUP($B122,GD_CHAM_CONG!$C$6:$BF$997,55,FALSE)</f>
        <v>0</v>
      </c>
      <c r="AA122" s="104">
        <f>VLOOKUP($B122,GD_CHAM_CONG!$C$6:$BF$997,56,FALSE)</f>
        <v>0</v>
      </c>
      <c r="AB122" s="104">
        <f>VLOOKUP($B122,GD_CHAM_CONG!$C$6:$BI$997,57,FALSE)</f>
        <v>0</v>
      </c>
      <c r="AC122" s="104">
        <f>VLOOKUP($B122,GD_CHAM_CONG!$C$6:$BI$997,58,FALSE)</f>
        <v>0</v>
      </c>
      <c r="AD122" s="104">
        <f>VLOOKUP($B122,GD_CHAM_CONG!$C$6:$BI$997,59,FALSE)</f>
        <v>0</v>
      </c>
      <c r="AE122" s="270">
        <f>I122/$H122*VLOOKUP(I$4,DM_TI_LE!$A$5:$B$30,2,FALSE)</f>
        <v>1</v>
      </c>
      <c r="AF122" s="270">
        <f>J122/$H122*VLOOKUP(J$4,DM_TI_LE!$A$5:$B$30,2,FALSE)</f>
        <v>0</v>
      </c>
      <c r="AG122" s="270">
        <f>K122/$H122*VLOOKUP(K$4,DM_TI_LE!$A$5:$B$30,2,FALSE)</f>
        <v>0</v>
      </c>
      <c r="AH122" s="270">
        <f>L122/$H122*VLOOKUP(L$4,DM_TI_LE!$A$5:$B$30,2,FALSE)</f>
        <v>0</v>
      </c>
      <c r="AI122" s="270">
        <f>M122/$H122*VLOOKUP(M$4,DM_TI_LE!$A$5:$B$30,2,FALSE)</f>
        <v>0</v>
      </c>
      <c r="AJ122" s="270">
        <f>N122/$H122*VLOOKUP(N$4,DM_TI_LE!$A$5:$B$30,2,FALSE)</f>
        <v>0</v>
      </c>
      <c r="AK122" s="270">
        <f>O122/$H122*VLOOKUP(O$4,DM_TI_LE!$A$5:$B$30,2,FALSE)</f>
        <v>0</v>
      </c>
      <c r="AL122" s="270">
        <f>P122/$H122*VLOOKUP(P$4,DM_TI_LE!$A$5:$B$30,2,FALSE)</f>
        <v>0</v>
      </c>
      <c r="AM122" s="270">
        <f>Q122/$H122*VLOOKUP(Q$4,DM_TI_LE!$A$5:$B$30,2,FALSE)</f>
        <v>0</v>
      </c>
      <c r="AN122" s="270">
        <f>R122/$H122*VLOOKUP(R$4,DM_TI_LE!$A$5:$B$30,2,FALSE)</f>
        <v>0</v>
      </c>
      <c r="AO122" s="270">
        <f>S122/$H122*VLOOKUP(S$4,DM_TI_LE!$A$5:$B$30,2,FALSE)</f>
        <v>0</v>
      </c>
      <c r="AP122" s="270">
        <f>T122/$H122*VLOOKUP(T$4,DM_TI_LE!$A$5:$B$30,2,FALSE)</f>
        <v>0</v>
      </c>
      <c r="AQ122" s="270">
        <f>U122/$H122*VLOOKUP(U$4,DM_TI_LE!$A$5:$B$30,2,FALSE)</f>
        <v>0</v>
      </c>
      <c r="AR122" s="270">
        <f>V122/$H122*VLOOKUP(V$4,DM_TI_LE!$A$5:$B$30,2,FALSE)</f>
        <v>0</v>
      </c>
      <c r="AS122" s="270">
        <f>W122/$H122*VLOOKUP(W$4,DM_TI_LE!$A$5:$B$30,2,FALSE)</f>
        <v>0</v>
      </c>
      <c r="AT122" s="270">
        <f>X122/$H122*VLOOKUP(X$4,DM_TI_LE!$A$5:$B$30,2,FALSE)</f>
        <v>0</v>
      </c>
      <c r="AU122" s="270">
        <f>Y122/$H122*VLOOKUP(Y$4,DM_TI_LE!$A$5:$B$30,2,FALSE)</f>
        <v>0</v>
      </c>
      <c r="AV122" s="270">
        <f>Z122/$H122*VLOOKUP(Z$4,DM_TI_LE!$A$5:$B$30,2,FALSE)</f>
        <v>0</v>
      </c>
      <c r="AW122" s="270">
        <f>AA122/$H122*VLOOKUP(AA$4,DM_TI_LE!$A$5:$B$30,2,FALSE)</f>
        <v>0</v>
      </c>
      <c r="AX122" s="270">
        <f>AB122/$H122*VLOOKUP(AB$4,DM_TI_LE!$A$5:$B$30,2,FALSE)</f>
        <v>0</v>
      </c>
      <c r="AY122" s="270">
        <f>AC122/$H122*VLOOKUP(AC$4,DM_TI_LE!$A$5:$B$30,2,FALSE)</f>
        <v>0</v>
      </c>
      <c r="AZ122" s="270">
        <f>AD122/$H122*VLOOKUP(AD$4,DM_TI_LE!$A$5:$B$30,2,FALSE)</f>
        <v>0</v>
      </c>
      <c r="BA122" s="284">
        <f>IF(CD122="HDHV",DM_TI_LE!$K$12*I122, SUM(AE122:AW122)*F122*E122*DM_HE_SO_LUONG_NS!$D$1*CE122)</f>
        <v>9585000</v>
      </c>
      <c r="BB122" s="104"/>
      <c r="BC122" s="110">
        <f>VLOOKUP(B122,GD_LCD_HS_LNS!$B$4:$E$1000,4,FALSE)</f>
        <v>3875000</v>
      </c>
      <c r="BD122" s="104"/>
      <c r="BE122" s="104">
        <f>I122/26*$BC122*VLOOKUP(BE$4,DM_TI_LE!$A$5:$C$29,3,FALSE)</f>
        <v>0</v>
      </c>
      <c r="BF122" s="104">
        <f>J122/26*$BC122*VLOOKUP(BF$4,DM_TI_LE!$A$5:$C$29,3,FALSE)</f>
        <v>0</v>
      </c>
      <c r="BG122" s="104">
        <f>K122/26*$BC122*VLOOKUP(BG$4,DM_TI_LE!$A$5:$C$29,3,FALSE)</f>
        <v>0</v>
      </c>
      <c r="BH122" s="104">
        <f>L122/26*$BC122*VLOOKUP(BH$4,DM_TI_LE!$A$5:$C$29,3,FALSE)</f>
        <v>0</v>
      </c>
      <c r="BI122" s="104">
        <f>M122/26*$BC122*VLOOKUP(BI$4,DM_TI_LE!$A$5:$C$29,3,FALSE)</f>
        <v>0</v>
      </c>
      <c r="BJ122" s="104">
        <f>N122/26*$BC122*VLOOKUP(BJ$4,DM_TI_LE!$A$5:$C$29,3,FALSE)</f>
        <v>0</v>
      </c>
      <c r="BK122" s="104">
        <f>O122/26*$BC122*VLOOKUP(BK$4,DM_TI_LE!$A$5:$C$29,3,FALSE)</f>
        <v>0</v>
      </c>
      <c r="BL122" s="104">
        <f>P122/26*$BC122*VLOOKUP(BL$4,DM_TI_LE!$A$5:$C$29,3,FALSE)</f>
        <v>0</v>
      </c>
      <c r="BM122" s="104">
        <f>Q122/26*$BC122*VLOOKUP(BM$4,DM_TI_LE!$A$5:$C$29,3,FALSE)</f>
        <v>0</v>
      </c>
      <c r="BN122" s="104">
        <f>R122/26*$BC122*VLOOKUP(BN$4,DM_TI_LE!$A$5:$C$29,3,FALSE)</f>
        <v>0</v>
      </c>
      <c r="BO122" s="104">
        <f>S122/26*$BC122*VLOOKUP(BO$4,DM_TI_LE!$A$5:$C$29,3,FALSE)</f>
        <v>0</v>
      </c>
      <c r="BP122" s="104">
        <f>T122/26*$BC122*VLOOKUP(BP$4,DM_TI_LE!$A$5:$C$29,3,FALSE)</f>
        <v>0</v>
      </c>
      <c r="BQ122" s="104">
        <f>U122/26*$BC122*VLOOKUP(BQ$4,DM_TI_LE!$A$5:$C$29,3,FALSE)</f>
        <v>0</v>
      </c>
      <c r="BR122" s="104">
        <f>V122/26*$BC122*VLOOKUP(BR$4,DM_TI_LE!$A$5:$C$29,3,FALSE)</f>
        <v>0</v>
      </c>
      <c r="BS122" s="104">
        <f>W122/26*$BC122*VLOOKUP(BS$4,DM_TI_LE!$A$5:$C$29,3,FALSE)</f>
        <v>0</v>
      </c>
      <c r="BT122" s="104">
        <f>X122/26*$BC122*VLOOKUP(BT$4,DM_TI_LE!$A$5:$C$29,3,FALSE)</f>
        <v>0</v>
      </c>
      <c r="BU122" s="104">
        <f>Y122/26*$BC122*VLOOKUP(BU$4,DM_TI_LE!$A$5:$C$29,3,FALSE)</f>
        <v>0</v>
      </c>
      <c r="BV122" s="104">
        <f>Z122/26*$BC122*VLOOKUP(BV$4,DM_TI_LE!$A$5:$C$29,3,FALSE)</f>
        <v>0</v>
      </c>
      <c r="BW122" s="104">
        <f>AA122/26*$BC122*VLOOKUP(BW$4,DM_TI_LE!$A$5:$C$29,3,FALSE)</f>
        <v>0</v>
      </c>
      <c r="BX122" s="104">
        <f>AB122/26*$BC122*VLOOKUP(BX$4,DM_TI_LE!$A$5:$C$29,3,FALSE)</f>
        <v>0</v>
      </c>
      <c r="BY122" s="104">
        <f>AC122/26*$BC122*VLOOKUP(BY$4,DM_TI_LE!$A$5:$C$29,3,FALSE)</f>
        <v>0</v>
      </c>
      <c r="BZ122" s="104">
        <f>AD122/26*$BC122*VLOOKUP(BZ$4,DM_TI_LE!$A$5:$C$29,3,FALSE)</f>
        <v>0</v>
      </c>
      <c r="CA122" s="273">
        <f t="shared" si="0"/>
        <v>0</v>
      </c>
      <c r="CB122" s="104"/>
      <c r="CC122" s="274">
        <f t="shared" si="1"/>
        <v>9585000</v>
      </c>
      <c r="CD122" s="138" t="str">
        <f>VLOOKUP(B122,GD_CHUNG!$B$5:$G$480,6,FALSE)</f>
        <v>HDKX</v>
      </c>
      <c r="CE122" s="275">
        <f>VLOOKUP(CD122,DM_TI_LE!$I$12:$J$16,2,FALSE)</f>
        <v>1</v>
      </c>
    </row>
    <row r="123" spans="1:83" ht="12.75" x14ac:dyDescent="0.2">
      <c r="A123" s="49">
        <v>119</v>
      </c>
      <c r="B123" s="50">
        <f>GD_CHUNG!B123</f>
        <v>10578</v>
      </c>
      <c r="C123" s="50" t="str">
        <f>GD_CHUNG!C123</f>
        <v>Bùi Việt Quang</v>
      </c>
      <c r="D123" s="50" t="str">
        <f>GD_CHUNG!D123</f>
        <v>NV PVHK</v>
      </c>
      <c r="E123" s="268">
        <f>VLOOKUP(B123,GD_CHAM_CONG!$C$6:$BJ$997,60,FALSE)</f>
        <v>1</v>
      </c>
      <c r="F123" s="268">
        <f>VLOOKUP(B123,GD_LCD_HS_LNS!$B$4:$F$1000,5,FALSE)</f>
        <v>2.0099999999999998</v>
      </c>
      <c r="G123" s="269"/>
      <c r="H123" s="269">
        <f>VLOOKUP(B123,GD_CHAM_CONG!$C$6:$BD$997,37,FALSE)</f>
        <v>27</v>
      </c>
      <c r="I123" s="104">
        <f>VLOOKUP($B123,GD_CHAM_CONG!$C$6:$BF$997,38,FALSE)</f>
        <v>27</v>
      </c>
      <c r="J123" s="104">
        <f>VLOOKUP($B123,GD_CHAM_CONG!$C$6:$BF$997,39,FALSE)</f>
        <v>0</v>
      </c>
      <c r="K123" s="104">
        <f>VLOOKUP($B123,GD_CHAM_CONG!$C$6:$BF$997,40,FALSE)</f>
        <v>0</v>
      </c>
      <c r="L123" s="104">
        <f>VLOOKUP($B123,GD_CHAM_CONG!$C$6:$BF$997,41,FALSE)</f>
        <v>0</v>
      </c>
      <c r="M123" s="104">
        <f>VLOOKUP($B123,GD_CHAM_CONG!$C$6:$BF$997,42,FALSE)</f>
        <v>0</v>
      </c>
      <c r="N123" s="104">
        <f>VLOOKUP($B123,GD_CHAM_CONG!$C$6:$BF$997,43,FALSE)</f>
        <v>0</v>
      </c>
      <c r="O123" s="104">
        <f>VLOOKUP($B123,GD_CHAM_CONG!$C$6:$BF$997,44,FALSE)</f>
        <v>0</v>
      </c>
      <c r="P123" s="104">
        <f>VLOOKUP($B123,GD_CHAM_CONG!$C$6:$BF$997,45,FALSE)</f>
        <v>0</v>
      </c>
      <c r="Q123" s="104">
        <f>VLOOKUP($B123,GD_CHAM_CONG!$C$6:$BF$997,46,FALSE)</f>
        <v>0</v>
      </c>
      <c r="R123" s="104">
        <f>VLOOKUP($B123,GD_CHAM_CONG!$C$6:$BF$997,47,FALSE)</f>
        <v>0</v>
      </c>
      <c r="S123" s="104">
        <f>VLOOKUP($B123,GD_CHAM_CONG!$C$6:$BF$997,48,FALSE)</f>
        <v>0</v>
      </c>
      <c r="T123" s="104">
        <f>VLOOKUP($B123,GD_CHAM_CONG!$C$6:$BF$997,49,FALSE)</f>
        <v>0</v>
      </c>
      <c r="U123" s="104">
        <f>VLOOKUP($B123,GD_CHAM_CONG!$C$6:$BF$997,50,FALSE)</f>
        <v>0</v>
      </c>
      <c r="V123" s="104">
        <f>VLOOKUP($B123,GD_CHAM_CONG!$C$6:$BF$997,51,FALSE)</f>
        <v>0</v>
      </c>
      <c r="W123" s="104">
        <f>VLOOKUP($B123,GD_CHAM_CONG!$C$6:$BF$997,52,FALSE)</f>
        <v>0</v>
      </c>
      <c r="X123" s="104">
        <f>VLOOKUP($B123,GD_CHAM_CONG!$C$6:$BF$997,53,FALSE)</f>
        <v>0</v>
      </c>
      <c r="Y123" s="104">
        <f>VLOOKUP($B123,GD_CHAM_CONG!$C$6:$BF$997,54,FALSE)</f>
        <v>0</v>
      </c>
      <c r="Z123" s="104">
        <f>VLOOKUP($B123,GD_CHAM_CONG!$C$6:$BF$997,55,FALSE)</f>
        <v>0</v>
      </c>
      <c r="AA123" s="104">
        <f>VLOOKUP($B123,GD_CHAM_CONG!$C$6:$BF$997,56,FALSE)</f>
        <v>0</v>
      </c>
      <c r="AB123" s="104">
        <f>VLOOKUP($B123,GD_CHAM_CONG!$C$6:$BI$997,57,FALSE)</f>
        <v>0</v>
      </c>
      <c r="AC123" s="104">
        <f>VLOOKUP($B123,GD_CHAM_CONG!$C$6:$BI$997,58,FALSE)</f>
        <v>0</v>
      </c>
      <c r="AD123" s="104">
        <f>VLOOKUP($B123,GD_CHAM_CONG!$C$6:$BI$997,59,FALSE)</f>
        <v>0</v>
      </c>
      <c r="AE123" s="270">
        <f>I123/$H123*VLOOKUP(I$4,DM_TI_LE!$A$5:$B$30,2,FALSE)</f>
        <v>1</v>
      </c>
      <c r="AF123" s="270">
        <f>J123/$H123*VLOOKUP(J$4,DM_TI_LE!$A$5:$B$30,2,FALSE)</f>
        <v>0</v>
      </c>
      <c r="AG123" s="270">
        <f>K123/$H123*VLOOKUP(K$4,DM_TI_LE!$A$5:$B$30,2,FALSE)</f>
        <v>0</v>
      </c>
      <c r="AH123" s="270">
        <f>L123/$H123*VLOOKUP(L$4,DM_TI_LE!$A$5:$B$30,2,FALSE)</f>
        <v>0</v>
      </c>
      <c r="AI123" s="270">
        <f>M123/$H123*VLOOKUP(M$4,DM_TI_LE!$A$5:$B$30,2,FALSE)</f>
        <v>0</v>
      </c>
      <c r="AJ123" s="270">
        <f>N123/$H123*VLOOKUP(N$4,DM_TI_LE!$A$5:$B$30,2,FALSE)</f>
        <v>0</v>
      </c>
      <c r="AK123" s="270">
        <f>O123/$H123*VLOOKUP(O$4,DM_TI_LE!$A$5:$B$30,2,FALSE)</f>
        <v>0</v>
      </c>
      <c r="AL123" s="270">
        <f>P123/$H123*VLOOKUP(P$4,DM_TI_LE!$A$5:$B$30,2,FALSE)</f>
        <v>0</v>
      </c>
      <c r="AM123" s="270">
        <f>Q123/$H123*VLOOKUP(Q$4,DM_TI_LE!$A$5:$B$30,2,FALSE)</f>
        <v>0</v>
      </c>
      <c r="AN123" s="270">
        <f>R123/$H123*VLOOKUP(R$4,DM_TI_LE!$A$5:$B$30,2,FALSE)</f>
        <v>0</v>
      </c>
      <c r="AO123" s="270">
        <f>S123/$H123*VLOOKUP(S$4,DM_TI_LE!$A$5:$B$30,2,FALSE)</f>
        <v>0</v>
      </c>
      <c r="AP123" s="270">
        <f>T123/$H123*VLOOKUP(T$4,DM_TI_LE!$A$5:$B$30,2,FALSE)</f>
        <v>0</v>
      </c>
      <c r="AQ123" s="270">
        <f>U123/$H123*VLOOKUP(U$4,DM_TI_LE!$A$5:$B$30,2,FALSE)</f>
        <v>0</v>
      </c>
      <c r="AR123" s="270">
        <f>V123/$H123*VLOOKUP(V$4,DM_TI_LE!$A$5:$B$30,2,FALSE)</f>
        <v>0</v>
      </c>
      <c r="AS123" s="270">
        <f>W123/$H123*VLOOKUP(W$4,DM_TI_LE!$A$5:$B$30,2,FALSE)</f>
        <v>0</v>
      </c>
      <c r="AT123" s="270">
        <f>X123/$H123*VLOOKUP(X$4,DM_TI_LE!$A$5:$B$30,2,FALSE)</f>
        <v>0</v>
      </c>
      <c r="AU123" s="270">
        <f>Y123/$H123*VLOOKUP(Y$4,DM_TI_LE!$A$5:$B$30,2,FALSE)</f>
        <v>0</v>
      </c>
      <c r="AV123" s="270">
        <f>Z123/$H123*VLOOKUP(Z$4,DM_TI_LE!$A$5:$B$30,2,FALSE)</f>
        <v>0</v>
      </c>
      <c r="AW123" s="270">
        <f>AA123/$H123*VLOOKUP(AA$4,DM_TI_LE!$A$5:$B$30,2,FALSE)</f>
        <v>0</v>
      </c>
      <c r="AX123" s="270">
        <f>AB123/$H123*VLOOKUP(AB$4,DM_TI_LE!$A$5:$B$30,2,FALSE)</f>
        <v>0</v>
      </c>
      <c r="AY123" s="270">
        <f>AC123/$H123*VLOOKUP(AC$4,DM_TI_LE!$A$5:$B$30,2,FALSE)</f>
        <v>0</v>
      </c>
      <c r="AZ123" s="270">
        <f>AD123/$H123*VLOOKUP(AD$4,DM_TI_LE!$A$5:$B$30,2,FALSE)</f>
        <v>0</v>
      </c>
      <c r="BA123" s="284">
        <f>IF(CD123="HDHV",DM_TI_LE!$K$12*I123, SUM(AE123:AW123)*F123*E123*DM_HE_SO_LUONG_NS!$D$1*CE123)</f>
        <v>9044999.9999999981</v>
      </c>
      <c r="BB123" s="104"/>
      <c r="BC123" s="110">
        <f>VLOOKUP(B123,GD_LCD_HS_LNS!$B$4:$E$1000,4,FALSE)</f>
        <v>3875000</v>
      </c>
      <c r="BD123" s="104"/>
      <c r="BE123" s="104">
        <f>I123/26*$BC123*VLOOKUP(BE$4,DM_TI_LE!$A$5:$C$29,3,FALSE)</f>
        <v>0</v>
      </c>
      <c r="BF123" s="104">
        <f>J123/26*$BC123*VLOOKUP(BF$4,DM_TI_LE!$A$5:$C$29,3,FALSE)</f>
        <v>0</v>
      </c>
      <c r="BG123" s="104">
        <f>K123/26*$BC123*VLOOKUP(BG$4,DM_TI_LE!$A$5:$C$29,3,FALSE)</f>
        <v>0</v>
      </c>
      <c r="BH123" s="104">
        <f>L123/26*$BC123*VLOOKUP(BH$4,DM_TI_LE!$A$5:$C$29,3,FALSE)</f>
        <v>0</v>
      </c>
      <c r="BI123" s="104">
        <f>M123/26*$BC123*VLOOKUP(BI$4,DM_TI_LE!$A$5:$C$29,3,FALSE)</f>
        <v>0</v>
      </c>
      <c r="BJ123" s="104">
        <f>N123/26*$BC123*VLOOKUP(BJ$4,DM_TI_LE!$A$5:$C$29,3,FALSE)</f>
        <v>0</v>
      </c>
      <c r="BK123" s="104">
        <f>O123/26*$BC123*VLOOKUP(BK$4,DM_TI_LE!$A$5:$C$29,3,FALSE)</f>
        <v>0</v>
      </c>
      <c r="BL123" s="104">
        <f>P123/26*$BC123*VLOOKUP(BL$4,DM_TI_LE!$A$5:$C$29,3,FALSE)</f>
        <v>0</v>
      </c>
      <c r="BM123" s="104">
        <f>Q123/26*$BC123*VLOOKUP(BM$4,DM_TI_LE!$A$5:$C$29,3,FALSE)</f>
        <v>0</v>
      </c>
      <c r="BN123" s="104">
        <f>R123/26*$BC123*VLOOKUP(BN$4,DM_TI_LE!$A$5:$C$29,3,FALSE)</f>
        <v>0</v>
      </c>
      <c r="BO123" s="104">
        <f>S123/26*$BC123*VLOOKUP(BO$4,DM_TI_LE!$A$5:$C$29,3,FALSE)</f>
        <v>0</v>
      </c>
      <c r="BP123" s="104">
        <f>T123/26*$BC123*VLOOKUP(BP$4,DM_TI_LE!$A$5:$C$29,3,FALSE)</f>
        <v>0</v>
      </c>
      <c r="BQ123" s="104">
        <f>U123/26*$BC123*VLOOKUP(BQ$4,DM_TI_LE!$A$5:$C$29,3,FALSE)</f>
        <v>0</v>
      </c>
      <c r="BR123" s="104">
        <f>V123/26*$BC123*VLOOKUP(BR$4,DM_TI_LE!$A$5:$C$29,3,FALSE)</f>
        <v>0</v>
      </c>
      <c r="BS123" s="104">
        <f>W123/26*$BC123*VLOOKUP(BS$4,DM_TI_LE!$A$5:$C$29,3,FALSE)</f>
        <v>0</v>
      </c>
      <c r="BT123" s="104">
        <f>X123/26*$BC123*VLOOKUP(BT$4,DM_TI_LE!$A$5:$C$29,3,FALSE)</f>
        <v>0</v>
      </c>
      <c r="BU123" s="104">
        <f>Y123/26*$BC123*VLOOKUP(BU$4,DM_TI_LE!$A$5:$C$29,3,FALSE)</f>
        <v>0</v>
      </c>
      <c r="BV123" s="104">
        <f>Z123/26*$BC123*VLOOKUP(BV$4,DM_TI_LE!$A$5:$C$29,3,FALSE)</f>
        <v>0</v>
      </c>
      <c r="BW123" s="104">
        <f>AA123/26*$BC123*VLOOKUP(BW$4,DM_TI_LE!$A$5:$C$29,3,FALSE)</f>
        <v>0</v>
      </c>
      <c r="BX123" s="104">
        <f>AB123/26*$BC123*VLOOKUP(BX$4,DM_TI_LE!$A$5:$C$29,3,FALSE)</f>
        <v>0</v>
      </c>
      <c r="BY123" s="104">
        <f>AC123/26*$BC123*VLOOKUP(BY$4,DM_TI_LE!$A$5:$C$29,3,FALSE)</f>
        <v>0</v>
      </c>
      <c r="BZ123" s="104">
        <f>AD123/26*$BC123*VLOOKUP(BZ$4,DM_TI_LE!$A$5:$C$29,3,FALSE)</f>
        <v>0</v>
      </c>
      <c r="CA123" s="273">
        <f t="shared" si="0"/>
        <v>0</v>
      </c>
      <c r="CB123" s="104"/>
      <c r="CC123" s="274">
        <f t="shared" si="1"/>
        <v>9044999.9999999981</v>
      </c>
      <c r="CD123" s="138" t="str">
        <f>VLOOKUP(B123,GD_CHUNG!$B$5:$G$480,6,FALSE)</f>
        <v>HD3N</v>
      </c>
      <c r="CE123" s="275">
        <f>VLOOKUP(CD123,DM_TI_LE!$I$12:$J$16,2,FALSE)</f>
        <v>1</v>
      </c>
    </row>
    <row r="124" spans="1:83" ht="12.75" x14ac:dyDescent="0.2">
      <c r="A124" s="49">
        <v>120</v>
      </c>
      <c r="B124" s="50">
        <f>GD_CHUNG!B124</f>
        <v>10589</v>
      </c>
      <c r="C124" s="50" t="str">
        <f>GD_CHUNG!C124</f>
        <v>Phạm Thị Ba</v>
      </c>
      <c r="D124" s="50" t="str">
        <f>GD_CHUNG!D124</f>
        <v>NV PVHK</v>
      </c>
      <c r="E124" s="268">
        <f>VLOOKUP(B124,GD_CHAM_CONG!$C$6:$BJ$997,60,FALSE)</f>
        <v>1</v>
      </c>
      <c r="F124" s="268">
        <f>VLOOKUP(B124,GD_LCD_HS_LNS!$B$4:$F$1000,5,FALSE)</f>
        <v>1.91</v>
      </c>
      <c r="G124" s="269"/>
      <c r="H124" s="269">
        <f>VLOOKUP(B124,GD_CHAM_CONG!$C$6:$BD$997,37,FALSE)</f>
        <v>27</v>
      </c>
      <c r="I124" s="104">
        <f>VLOOKUP($B124,GD_CHAM_CONG!$C$6:$BF$997,38,FALSE)</f>
        <v>27</v>
      </c>
      <c r="J124" s="104">
        <f>VLOOKUP($B124,GD_CHAM_CONG!$C$6:$BF$997,39,FALSE)</f>
        <v>0</v>
      </c>
      <c r="K124" s="104">
        <f>VLOOKUP($B124,GD_CHAM_CONG!$C$6:$BF$997,40,FALSE)</f>
        <v>0</v>
      </c>
      <c r="L124" s="104">
        <f>VLOOKUP($B124,GD_CHAM_CONG!$C$6:$BF$997,41,FALSE)</f>
        <v>0</v>
      </c>
      <c r="M124" s="104">
        <f>VLOOKUP($B124,GD_CHAM_CONG!$C$6:$BF$997,42,FALSE)</f>
        <v>0</v>
      </c>
      <c r="N124" s="104">
        <f>VLOOKUP($B124,GD_CHAM_CONG!$C$6:$BF$997,43,FALSE)</f>
        <v>0</v>
      </c>
      <c r="O124" s="104">
        <f>VLOOKUP($B124,GD_CHAM_CONG!$C$6:$BF$997,44,FALSE)</f>
        <v>0</v>
      </c>
      <c r="P124" s="104">
        <f>VLOOKUP($B124,GD_CHAM_CONG!$C$6:$BF$997,45,FALSE)</f>
        <v>0</v>
      </c>
      <c r="Q124" s="104">
        <f>VLOOKUP($B124,GD_CHAM_CONG!$C$6:$BF$997,46,FALSE)</f>
        <v>0</v>
      </c>
      <c r="R124" s="104">
        <f>VLOOKUP($B124,GD_CHAM_CONG!$C$6:$BF$997,47,FALSE)</f>
        <v>0</v>
      </c>
      <c r="S124" s="104">
        <f>VLOOKUP($B124,GD_CHAM_CONG!$C$6:$BF$997,48,FALSE)</f>
        <v>0</v>
      </c>
      <c r="T124" s="104">
        <f>VLOOKUP($B124,GD_CHAM_CONG!$C$6:$BF$997,49,FALSE)</f>
        <v>0</v>
      </c>
      <c r="U124" s="104">
        <f>VLOOKUP($B124,GD_CHAM_CONG!$C$6:$BF$997,50,FALSE)</f>
        <v>0</v>
      </c>
      <c r="V124" s="104">
        <f>VLOOKUP($B124,GD_CHAM_CONG!$C$6:$BF$997,51,FALSE)</f>
        <v>0</v>
      </c>
      <c r="W124" s="104">
        <f>VLOOKUP($B124,GD_CHAM_CONG!$C$6:$BF$997,52,FALSE)</f>
        <v>0</v>
      </c>
      <c r="X124" s="104">
        <f>VLOOKUP($B124,GD_CHAM_CONG!$C$6:$BF$997,53,FALSE)</f>
        <v>0</v>
      </c>
      <c r="Y124" s="104">
        <f>VLOOKUP($B124,GD_CHAM_CONG!$C$6:$BF$997,54,FALSE)</f>
        <v>0</v>
      </c>
      <c r="Z124" s="104">
        <f>VLOOKUP($B124,GD_CHAM_CONG!$C$6:$BF$997,55,FALSE)</f>
        <v>0</v>
      </c>
      <c r="AA124" s="104">
        <f>VLOOKUP($B124,GD_CHAM_CONG!$C$6:$BF$997,56,FALSE)</f>
        <v>0</v>
      </c>
      <c r="AB124" s="104">
        <f>VLOOKUP($B124,GD_CHAM_CONG!$C$6:$BI$997,57,FALSE)</f>
        <v>0</v>
      </c>
      <c r="AC124" s="104">
        <f>VLOOKUP($B124,GD_CHAM_CONG!$C$6:$BI$997,58,FALSE)</f>
        <v>0</v>
      </c>
      <c r="AD124" s="104">
        <f>VLOOKUP($B124,GD_CHAM_CONG!$C$6:$BI$997,59,FALSE)</f>
        <v>0</v>
      </c>
      <c r="AE124" s="270">
        <f>I124/$H124*VLOOKUP(I$4,DM_TI_LE!$A$5:$B$30,2,FALSE)</f>
        <v>1</v>
      </c>
      <c r="AF124" s="270">
        <f>J124/$H124*VLOOKUP(J$4,DM_TI_LE!$A$5:$B$30,2,FALSE)</f>
        <v>0</v>
      </c>
      <c r="AG124" s="270">
        <f>K124/$H124*VLOOKUP(K$4,DM_TI_LE!$A$5:$B$30,2,FALSE)</f>
        <v>0</v>
      </c>
      <c r="AH124" s="270">
        <f>L124/$H124*VLOOKUP(L$4,DM_TI_LE!$A$5:$B$30,2,FALSE)</f>
        <v>0</v>
      </c>
      <c r="AI124" s="270">
        <f>M124/$H124*VLOOKUP(M$4,DM_TI_LE!$A$5:$B$30,2,FALSE)</f>
        <v>0</v>
      </c>
      <c r="AJ124" s="270">
        <f>N124/$H124*VLOOKUP(N$4,DM_TI_LE!$A$5:$B$30,2,FALSE)</f>
        <v>0</v>
      </c>
      <c r="AK124" s="270">
        <f>O124/$H124*VLOOKUP(O$4,DM_TI_LE!$A$5:$B$30,2,FALSE)</f>
        <v>0</v>
      </c>
      <c r="AL124" s="270">
        <f>P124/$H124*VLOOKUP(P$4,DM_TI_LE!$A$5:$B$30,2,FALSE)</f>
        <v>0</v>
      </c>
      <c r="AM124" s="270">
        <f>Q124/$H124*VLOOKUP(Q$4,DM_TI_LE!$A$5:$B$30,2,FALSE)</f>
        <v>0</v>
      </c>
      <c r="AN124" s="270">
        <f>R124/$H124*VLOOKUP(R$4,DM_TI_LE!$A$5:$B$30,2,FALSE)</f>
        <v>0</v>
      </c>
      <c r="AO124" s="270">
        <f>S124/$H124*VLOOKUP(S$4,DM_TI_LE!$A$5:$B$30,2,FALSE)</f>
        <v>0</v>
      </c>
      <c r="AP124" s="270">
        <f>T124/$H124*VLOOKUP(T$4,DM_TI_LE!$A$5:$B$30,2,FALSE)</f>
        <v>0</v>
      </c>
      <c r="AQ124" s="270">
        <f>U124/$H124*VLOOKUP(U$4,DM_TI_LE!$A$5:$B$30,2,FALSE)</f>
        <v>0</v>
      </c>
      <c r="AR124" s="270">
        <f>V124/$H124*VLOOKUP(V$4,DM_TI_LE!$A$5:$B$30,2,FALSE)</f>
        <v>0</v>
      </c>
      <c r="AS124" s="270">
        <f>W124/$H124*VLOOKUP(W$4,DM_TI_LE!$A$5:$B$30,2,FALSE)</f>
        <v>0</v>
      </c>
      <c r="AT124" s="270">
        <f>X124/$H124*VLOOKUP(X$4,DM_TI_LE!$A$5:$B$30,2,FALSE)</f>
        <v>0</v>
      </c>
      <c r="AU124" s="270">
        <f>Y124/$H124*VLOOKUP(Y$4,DM_TI_LE!$A$5:$B$30,2,FALSE)</f>
        <v>0</v>
      </c>
      <c r="AV124" s="270">
        <f>Z124/$H124*VLOOKUP(Z$4,DM_TI_LE!$A$5:$B$30,2,FALSE)</f>
        <v>0</v>
      </c>
      <c r="AW124" s="270">
        <f>AA124/$H124*VLOOKUP(AA$4,DM_TI_LE!$A$5:$B$30,2,FALSE)</f>
        <v>0</v>
      </c>
      <c r="AX124" s="270">
        <f>AB124/$H124*VLOOKUP(AB$4,DM_TI_LE!$A$5:$B$30,2,FALSE)</f>
        <v>0</v>
      </c>
      <c r="AY124" s="270">
        <f>AC124/$H124*VLOOKUP(AC$4,DM_TI_LE!$A$5:$B$30,2,FALSE)</f>
        <v>0</v>
      </c>
      <c r="AZ124" s="270">
        <f>AD124/$H124*VLOOKUP(AD$4,DM_TI_LE!$A$5:$B$30,2,FALSE)</f>
        <v>0</v>
      </c>
      <c r="BA124" s="284">
        <f>IF(CD124="HDHV",DM_TI_LE!$K$12*I124, SUM(AE124:AW124)*F124*E124*DM_HE_SO_LUONG_NS!$D$1*CE124)</f>
        <v>8595000</v>
      </c>
      <c r="BB124" s="104"/>
      <c r="BC124" s="110">
        <f>VLOOKUP(B124,GD_LCD_HS_LNS!$B$4:$E$1000,4,FALSE)</f>
        <v>3875000</v>
      </c>
      <c r="BD124" s="104"/>
      <c r="BE124" s="104">
        <f>I124/26*$BC124*VLOOKUP(BE$4,DM_TI_LE!$A$5:$C$29,3,FALSE)</f>
        <v>0</v>
      </c>
      <c r="BF124" s="104">
        <f>J124/26*$BC124*VLOOKUP(BF$4,DM_TI_LE!$A$5:$C$29,3,FALSE)</f>
        <v>0</v>
      </c>
      <c r="BG124" s="104">
        <f>K124/26*$BC124*VLOOKUP(BG$4,DM_TI_LE!$A$5:$C$29,3,FALSE)</f>
        <v>0</v>
      </c>
      <c r="BH124" s="104">
        <f>L124/26*$BC124*VLOOKUP(BH$4,DM_TI_LE!$A$5:$C$29,3,FALSE)</f>
        <v>0</v>
      </c>
      <c r="BI124" s="104">
        <f>M124/26*$BC124*VLOOKUP(BI$4,DM_TI_LE!$A$5:$C$29,3,FALSE)</f>
        <v>0</v>
      </c>
      <c r="BJ124" s="104">
        <f>N124/26*$BC124*VLOOKUP(BJ$4,DM_TI_LE!$A$5:$C$29,3,FALSE)</f>
        <v>0</v>
      </c>
      <c r="BK124" s="104">
        <f>O124/26*$BC124*VLOOKUP(BK$4,DM_TI_LE!$A$5:$C$29,3,FALSE)</f>
        <v>0</v>
      </c>
      <c r="BL124" s="104">
        <f>P124/26*$BC124*VLOOKUP(BL$4,DM_TI_LE!$A$5:$C$29,3,FALSE)</f>
        <v>0</v>
      </c>
      <c r="BM124" s="104">
        <f>Q124/26*$BC124*VLOOKUP(BM$4,DM_TI_LE!$A$5:$C$29,3,FALSE)</f>
        <v>0</v>
      </c>
      <c r="BN124" s="104">
        <f>R124/26*$BC124*VLOOKUP(BN$4,DM_TI_LE!$A$5:$C$29,3,FALSE)</f>
        <v>0</v>
      </c>
      <c r="BO124" s="104">
        <f>S124/26*$BC124*VLOOKUP(BO$4,DM_TI_LE!$A$5:$C$29,3,FALSE)</f>
        <v>0</v>
      </c>
      <c r="BP124" s="104">
        <f>T124/26*$BC124*VLOOKUP(BP$4,DM_TI_LE!$A$5:$C$29,3,FALSE)</f>
        <v>0</v>
      </c>
      <c r="BQ124" s="104">
        <f>U124/26*$BC124*VLOOKUP(BQ$4,DM_TI_LE!$A$5:$C$29,3,FALSE)</f>
        <v>0</v>
      </c>
      <c r="BR124" s="104">
        <f>V124/26*$BC124*VLOOKUP(BR$4,DM_TI_LE!$A$5:$C$29,3,FALSE)</f>
        <v>0</v>
      </c>
      <c r="BS124" s="104">
        <f>W124/26*$BC124*VLOOKUP(BS$4,DM_TI_LE!$A$5:$C$29,3,FALSE)</f>
        <v>0</v>
      </c>
      <c r="BT124" s="104">
        <f>X124/26*$BC124*VLOOKUP(BT$4,DM_TI_LE!$A$5:$C$29,3,FALSE)</f>
        <v>0</v>
      </c>
      <c r="BU124" s="104">
        <f>Y124/26*$BC124*VLOOKUP(BU$4,DM_TI_LE!$A$5:$C$29,3,FALSE)</f>
        <v>0</v>
      </c>
      <c r="BV124" s="104">
        <f>Z124/26*$BC124*VLOOKUP(BV$4,DM_TI_LE!$A$5:$C$29,3,FALSE)</f>
        <v>0</v>
      </c>
      <c r="BW124" s="104">
        <f>AA124/26*$BC124*VLOOKUP(BW$4,DM_TI_LE!$A$5:$C$29,3,FALSE)</f>
        <v>0</v>
      </c>
      <c r="BX124" s="104">
        <f>AB124/26*$BC124*VLOOKUP(BX$4,DM_TI_LE!$A$5:$C$29,3,FALSE)</f>
        <v>0</v>
      </c>
      <c r="BY124" s="104">
        <f>AC124/26*$BC124*VLOOKUP(BY$4,DM_TI_LE!$A$5:$C$29,3,FALSE)</f>
        <v>0</v>
      </c>
      <c r="BZ124" s="104">
        <f>AD124/26*$BC124*VLOOKUP(BZ$4,DM_TI_LE!$A$5:$C$29,3,FALSE)</f>
        <v>0</v>
      </c>
      <c r="CA124" s="273">
        <f t="shared" si="0"/>
        <v>0</v>
      </c>
      <c r="CB124" s="104"/>
      <c r="CC124" s="274">
        <f t="shared" si="1"/>
        <v>8595000</v>
      </c>
      <c r="CD124" s="138" t="str">
        <f>VLOOKUP(B124,GD_CHUNG!$B$5:$G$480,6,FALSE)</f>
        <v>HDKX</v>
      </c>
      <c r="CE124" s="275">
        <f>VLOOKUP(CD124,DM_TI_LE!$I$12:$J$16,2,FALSE)</f>
        <v>1</v>
      </c>
    </row>
    <row r="125" spans="1:83" ht="12.75" x14ac:dyDescent="0.2">
      <c r="A125" s="49">
        <v>121</v>
      </c>
      <c r="B125" s="50">
        <f>GD_CHUNG!B125</f>
        <v>10591</v>
      </c>
      <c r="C125" s="50" t="str">
        <f>GD_CHUNG!C125</f>
        <v>Vũ Phương Thanh</v>
      </c>
      <c r="D125" s="50" t="str">
        <f>GD_CHUNG!D125</f>
        <v>NV PVHK</v>
      </c>
      <c r="E125" s="268">
        <f>VLOOKUP(B125,GD_CHAM_CONG!$C$6:$BJ$997,60,FALSE)</f>
        <v>1.05</v>
      </c>
      <c r="F125" s="268">
        <f>VLOOKUP(B125,GD_LCD_HS_LNS!$B$4:$F$1000,5,FALSE)</f>
        <v>1.91</v>
      </c>
      <c r="G125" s="269"/>
      <c r="H125" s="269">
        <f>VLOOKUP(B125,GD_CHAM_CONG!$C$6:$BD$997,37,FALSE)</f>
        <v>27</v>
      </c>
      <c r="I125" s="104">
        <f>VLOOKUP($B125,GD_CHAM_CONG!$C$6:$BF$997,38,FALSE)</f>
        <v>27</v>
      </c>
      <c r="J125" s="104">
        <f>VLOOKUP($B125,GD_CHAM_CONG!$C$6:$BF$997,39,FALSE)</f>
        <v>0</v>
      </c>
      <c r="K125" s="104">
        <f>VLOOKUP($B125,GD_CHAM_CONG!$C$6:$BF$997,40,FALSE)</f>
        <v>0</v>
      </c>
      <c r="L125" s="104">
        <f>VLOOKUP($B125,GD_CHAM_CONG!$C$6:$BF$997,41,FALSE)</f>
        <v>0</v>
      </c>
      <c r="M125" s="104">
        <f>VLOOKUP($B125,GD_CHAM_CONG!$C$6:$BF$997,42,FALSE)</f>
        <v>0</v>
      </c>
      <c r="N125" s="104">
        <f>VLOOKUP($B125,GD_CHAM_CONG!$C$6:$BF$997,43,FALSE)</f>
        <v>0</v>
      </c>
      <c r="O125" s="104">
        <f>VLOOKUP($B125,GD_CHAM_CONG!$C$6:$BF$997,44,FALSE)</f>
        <v>0</v>
      </c>
      <c r="P125" s="104">
        <f>VLOOKUP($B125,GD_CHAM_CONG!$C$6:$BF$997,45,FALSE)</f>
        <v>0</v>
      </c>
      <c r="Q125" s="104">
        <f>VLOOKUP($B125,GD_CHAM_CONG!$C$6:$BF$997,46,FALSE)</f>
        <v>0</v>
      </c>
      <c r="R125" s="104">
        <f>VLOOKUP($B125,GD_CHAM_CONG!$C$6:$BF$997,47,FALSE)</f>
        <v>0</v>
      </c>
      <c r="S125" s="104">
        <f>VLOOKUP($B125,GD_CHAM_CONG!$C$6:$BF$997,48,FALSE)</f>
        <v>0</v>
      </c>
      <c r="T125" s="104">
        <f>VLOOKUP($B125,GD_CHAM_CONG!$C$6:$BF$997,49,FALSE)</f>
        <v>0</v>
      </c>
      <c r="U125" s="104">
        <f>VLOOKUP($B125,GD_CHAM_CONG!$C$6:$BF$997,50,FALSE)</f>
        <v>0</v>
      </c>
      <c r="V125" s="104">
        <f>VLOOKUP($B125,GD_CHAM_CONG!$C$6:$BF$997,51,FALSE)</f>
        <v>0</v>
      </c>
      <c r="W125" s="104">
        <f>VLOOKUP($B125,GD_CHAM_CONG!$C$6:$BF$997,52,FALSE)</f>
        <v>0</v>
      </c>
      <c r="X125" s="104">
        <f>VLOOKUP($B125,GD_CHAM_CONG!$C$6:$BF$997,53,FALSE)</f>
        <v>0</v>
      </c>
      <c r="Y125" s="104">
        <f>VLOOKUP($B125,GD_CHAM_CONG!$C$6:$BF$997,54,FALSE)</f>
        <v>0</v>
      </c>
      <c r="Z125" s="104">
        <f>VLOOKUP($B125,GD_CHAM_CONG!$C$6:$BF$997,55,FALSE)</f>
        <v>0</v>
      </c>
      <c r="AA125" s="104">
        <f>VLOOKUP($B125,GD_CHAM_CONG!$C$6:$BF$997,56,FALSE)</f>
        <v>0</v>
      </c>
      <c r="AB125" s="104">
        <f>VLOOKUP($B125,GD_CHAM_CONG!$C$6:$BI$997,57,FALSE)</f>
        <v>0</v>
      </c>
      <c r="AC125" s="104">
        <f>VLOOKUP($B125,GD_CHAM_CONG!$C$6:$BI$997,58,FALSE)</f>
        <v>0</v>
      </c>
      <c r="AD125" s="104">
        <f>VLOOKUP($B125,GD_CHAM_CONG!$C$6:$BI$997,59,FALSE)</f>
        <v>0</v>
      </c>
      <c r="AE125" s="270">
        <f>I125/$H125*VLOOKUP(I$4,DM_TI_LE!$A$5:$B$30,2,FALSE)</f>
        <v>1</v>
      </c>
      <c r="AF125" s="270">
        <f>J125/$H125*VLOOKUP(J$4,DM_TI_LE!$A$5:$B$30,2,FALSE)</f>
        <v>0</v>
      </c>
      <c r="AG125" s="270">
        <f>K125/$H125*VLOOKUP(K$4,DM_TI_LE!$A$5:$B$30,2,FALSE)</f>
        <v>0</v>
      </c>
      <c r="AH125" s="270">
        <f>L125/$H125*VLOOKUP(L$4,DM_TI_LE!$A$5:$B$30,2,FALSE)</f>
        <v>0</v>
      </c>
      <c r="AI125" s="270">
        <f>M125/$H125*VLOOKUP(M$4,DM_TI_LE!$A$5:$B$30,2,FALSE)</f>
        <v>0</v>
      </c>
      <c r="AJ125" s="270">
        <f>N125/$H125*VLOOKUP(N$4,DM_TI_LE!$A$5:$B$30,2,FALSE)</f>
        <v>0</v>
      </c>
      <c r="AK125" s="270">
        <f>O125/$H125*VLOOKUP(O$4,DM_TI_LE!$A$5:$B$30,2,FALSE)</f>
        <v>0</v>
      </c>
      <c r="AL125" s="270">
        <f>P125/$H125*VLOOKUP(P$4,DM_TI_LE!$A$5:$B$30,2,FALSE)</f>
        <v>0</v>
      </c>
      <c r="AM125" s="270">
        <f>Q125/$H125*VLOOKUP(Q$4,DM_TI_LE!$A$5:$B$30,2,FALSE)</f>
        <v>0</v>
      </c>
      <c r="AN125" s="270">
        <f>R125/$H125*VLOOKUP(R$4,DM_TI_LE!$A$5:$B$30,2,FALSE)</f>
        <v>0</v>
      </c>
      <c r="AO125" s="270">
        <f>S125/$H125*VLOOKUP(S$4,DM_TI_LE!$A$5:$B$30,2,FALSE)</f>
        <v>0</v>
      </c>
      <c r="AP125" s="270">
        <f>T125/$H125*VLOOKUP(T$4,DM_TI_LE!$A$5:$B$30,2,FALSE)</f>
        <v>0</v>
      </c>
      <c r="AQ125" s="270">
        <f>U125/$H125*VLOOKUP(U$4,DM_TI_LE!$A$5:$B$30,2,FALSE)</f>
        <v>0</v>
      </c>
      <c r="AR125" s="270">
        <f>V125/$H125*VLOOKUP(V$4,DM_TI_LE!$A$5:$B$30,2,FALSE)</f>
        <v>0</v>
      </c>
      <c r="AS125" s="270">
        <f>W125/$H125*VLOOKUP(W$4,DM_TI_LE!$A$5:$B$30,2,FALSE)</f>
        <v>0</v>
      </c>
      <c r="AT125" s="270">
        <f>X125/$H125*VLOOKUP(X$4,DM_TI_LE!$A$5:$B$30,2,FALSE)</f>
        <v>0</v>
      </c>
      <c r="AU125" s="270">
        <f>Y125/$H125*VLOOKUP(Y$4,DM_TI_LE!$A$5:$B$30,2,FALSE)</f>
        <v>0</v>
      </c>
      <c r="AV125" s="270">
        <f>Z125/$H125*VLOOKUP(Z$4,DM_TI_LE!$A$5:$B$30,2,FALSE)</f>
        <v>0</v>
      </c>
      <c r="AW125" s="270">
        <f>AA125/$H125*VLOOKUP(AA$4,DM_TI_LE!$A$5:$B$30,2,FALSE)</f>
        <v>0</v>
      </c>
      <c r="AX125" s="270">
        <f>AB125/$H125*VLOOKUP(AB$4,DM_TI_LE!$A$5:$B$30,2,FALSE)</f>
        <v>0</v>
      </c>
      <c r="AY125" s="270">
        <f>AC125/$H125*VLOOKUP(AC$4,DM_TI_LE!$A$5:$B$30,2,FALSE)</f>
        <v>0</v>
      </c>
      <c r="AZ125" s="270">
        <f>AD125/$H125*VLOOKUP(AD$4,DM_TI_LE!$A$5:$B$30,2,FALSE)</f>
        <v>0</v>
      </c>
      <c r="BA125" s="284">
        <f>IF(CD125="HDHV",DM_TI_LE!$K$12*I125, SUM(AE125:AW125)*F125*E125*DM_HE_SO_LUONG_NS!$D$1*CE125)</f>
        <v>9024750</v>
      </c>
      <c r="BB125" s="104"/>
      <c r="BC125" s="110">
        <f>VLOOKUP(B125,GD_LCD_HS_LNS!$B$4:$E$1000,4,FALSE)</f>
        <v>3875000</v>
      </c>
      <c r="BD125" s="104"/>
      <c r="BE125" s="104">
        <f>I125/26*$BC125*VLOOKUP(BE$4,DM_TI_LE!$A$5:$C$29,3,FALSE)</f>
        <v>0</v>
      </c>
      <c r="BF125" s="104">
        <f>J125/26*$BC125*VLOOKUP(BF$4,DM_TI_LE!$A$5:$C$29,3,FALSE)</f>
        <v>0</v>
      </c>
      <c r="BG125" s="104">
        <f>K125/26*$BC125*VLOOKUP(BG$4,DM_TI_LE!$A$5:$C$29,3,FALSE)</f>
        <v>0</v>
      </c>
      <c r="BH125" s="104">
        <f>L125/26*$BC125*VLOOKUP(BH$4,DM_TI_LE!$A$5:$C$29,3,FALSE)</f>
        <v>0</v>
      </c>
      <c r="BI125" s="104">
        <f>M125/26*$BC125*VLOOKUP(BI$4,DM_TI_LE!$A$5:$C$29,3,FALSE)</f>
        <v>0</v>
      </c>
      <c r="BJ125" s="104">
        <f>N125/26*$BC125*VLOOKUP(BJ$4,DM_TI_LE!$A$5:$C$29,3,FALSE)</f>
        <v>0</v>
      </c>
      <c r="BK125" s="104">
        <f>O125/26*$BC125*VLOOKUP(BK$4,DM_TI_LE!$A$5:$C$29,3,FALSE)</f>
        <v>0</v>
      </c>
      <c r="BL125" s="104">
        <f>P125/26*$BC125*VLOOKUP(BL$4,DM_TI_LE!$A$5:$C$29,3,FALSE)</f>
        <v>0</v>
      </c>
      <c r="BM125" s="104">
        <f>Q125/26*$BC125*VLOOKUP(BM$4,DM_TI_LE!$A$5:$C$29,3,FALSE)</f>
        <v>0</v>
      </c>
      <c r="BN125" s="104">
        <f>R125/26*$BC125*VLOOKUP(BN$4,DM_TI_LE!$A$5:$C$29,3,FALSE)</f>
        <v>0</v>
      </c>
      <c r="BO125" s="104">
        <f>S125/26*$BC125*VLOOKUP(BO$4,DM_TI_LE!$A$5:$C$29,3,FALSE)</f>
        <v>0</v>
      </c>
      <c r="BP125" s="104">
        <f>T125/26*$BC125*VLOOKUP(BP$4,DM_TI_LE!$A$5:$C$29,3,FALSE)</f>
        <v>0</v>
      </c>
      <c r="BQ125" s="104">
        <f>U125/26*$BC125*VLOOKUP(BQ$4,DM_TI_LE!$A$5:$C$29,3,FALSE)</f>
        <v>0</v>
      </c>
      <c r="BR125" s="104">
        <f>V125/26*$BC125*VLOOKUP(BR$4,DM_TI_LE!$A$5:$C$29,3,FALSE)</f>
        <v>0</v>
      </c>
      <c r="BS125" s="104">
        <f>W125/26*$BC125*VLOOKUP(BS$4,DM_TI_LE!$A$5:$C$29,3,FALSE)</f>
        <v>0</v>
      </c>
      <c r="BT125" s="104">
        <f>X125/26*$BC125*VLOOKUP(BT$4,DM_TI_LE!$A$5:$C$29,3,FALSE)</f>
        <v>0</v>
      </c>
      <c r="BU125" s="104">
        <f>Y125/26*$BC125*VLOOKUP(BU$4,DM_TI_LE!$A$5:$C$29,3,FALSE)</f>
        <v>0</v>
      </c>
      <c r="BV125" s="104">
        <f>Z125/26*$BC125*VLOOKUP(BV$4,DM_TI_LE!$A$5:$C$29,3,FALSE)</f>
        <v>0</v>
      </c>
      <c r="BW125" s="104">
        <f>AA125/26*$BC125*VLOOKUP(BW$4,DM_TI_LE!$A$5:$C$29,3,FALSE)</f>
        <v>0</v>
      </c>
      <c r="BX125" s="104">
        <f>AB125/26*$BC125*VLOOKUP(BX$4,DM_TI_LE!$A$5:$C$29,3,FALSE)</f>
        <v>0</v>
      </c>
      <c r="BY125" s="104">
        <f>AC125/26*$BC125*VLOOKUP(BY$4,DM_TI_LE!$A$5:$C$29,3,FALSE)</f>
        <v>0</v>
      </c>
      <c r="BZ125" s="104">
        <f>AD125/26*$BC125*VLOOKUP(BZ$4,DM_TI_LE!$A$5:$C$29,3,FALSE)</f>
        <v>0</v>
      </c>
      <c r="CA125" s="273">
        <f t="shared" si="0"/>
        <v>0</v>
      </c>
      <c r="CB125" s="104"/>
      <c r="CC125" s="274">
        <f t="shared" si="1"/>
        <v>9024750</v>
      </c>
      <c r="CD125" s="138" t="str">
        <f>VLOOKUP(B125,GD_CHUNG!$B$5:$G$480,6,FALSE)</f>
        <v>HDKX</v>
      </c>
      <c r="CE125" s="275">
        <f>VLOOKUP(CD125,DM_TI_LE!$I$12:$J$16,2,FALSE)</f>
        <v>1</v>
      </c>
    </row>
    <row r="126" spans="1:83" ht="12.75" x14ac:dyDescent="0.2">
      <c r="A126" s="49">
        <v>122</v>
      </c>
      <c r="B126" s="50">
        <f>GD_CHUNG!B126</f>
        <v>10596</v>
      </c>
      <c r="C126" s="50" t="str">
        <f>GD_CHUNG!C126</f>
        <v>Phạm Thị Ánh Hồng</v>
      </c>
      <c r="D126" s="50" t="str">
        <f>GD_CHUNG!D126</f>
        <v>NV PVHK</v>
      </c>
      <c r="E126" s="268">
        <f>VLOOKUP(B126,GD_CHAM_CONG!$C$6:$BJ$997,60,FALSE)</f>
        <v>1</v>
      </c>
      <c r="F126" s="268">
        <f>VLOOKUP(B126,GD_LCD_HS_LNS!$B$4:$F$1000,5,FALSE)</f>
        <v>1.8</v>
      </c>
      <c r="G126" s="269"/>
      <c r="H126" s="269">
        <f>VLOOKUP(B126,GD_CHAM_CONG!$C$6:$BD$997,37,FALSE)</f>
        <v>27</v>
      </c>
      <c r="I126" s="104">
        <f>VLOOKUP($B126,GD_CHAM_CONG!$C$6:$BF$997,38,FALSE)</f>
        <v>27</v>
      </c>
      <c r="J126" s="104">
        <f>VLOOKUP($B126,GD_CHAM_CONG!$C$6:$BF$997,39,FALSE)</f>
        <v>0</v>
      </c>
      <c r="K126" s="104">
        <f>VLOOKUP($B126,GD_CHAM_CONG!$C$6:$BF$997,40,FALSE)</f>
        <v>0</v>
      </c>
      <c r="L126" s="104">
        <f>VLOOKUP($B126,GD_CHAM_CONG!$C$6:$BF$997,41,FALSE)</f>
        <v>0</v>
      </c>
      <c r="M126" s="104">
        <f>VLOOKUP($B126,GD_CHAM_CONG!$C$6:$BF$997,42,FALSE)</f>
        <v>0</v>
      </c>
      <c r="N126" s="104">
        <f>VLOOKUP($B126,GD_CHAM_CONG!$C$6:$BF$997,43,FALSE)</f>
        <v>0</v>
      </c>
      <c r="O126" s="104">
        <f>VLOOKUP($B126,GD_CHAM_CONG!$C$6:$BF$997,44,FALSE)</f>
        <v>0</v>
      </c>
      <c r="P126" s="104">
        <f>VLOOKUP($B126,GD_CHAM_CONG!$C$6:$BF$997,45,FALSE)</f>
        <v>0</v>
      </c>
      <c r="Q126" s="104">
        <f>VLOOKUP($B126,GD_CHAM_CONG!$C$6:$BF$997,46,FALSE)</f>
        <v>0</v>
      </c>
      <c r="R126" s="104">
        <f>VLOOKUP($B126,GD_CHAM_CONG!$C$6:$BF$997,47,FALSE)</f>
        <v>0</v>
      </c>
      <c r="S126" s="104">
        <f>VLOOKUP($B126,GD_CHAM_CONG!$C$6:$BF$997,48,FALSE)</f>
        <v>0</v>
      </c>
      <c r="T126" s="104">
        <f>VLOOKUP($B126,GD_CHAM_CONG!$C$6:$BF$997,49,FALSE)</f>
        <v>0</v>
      </c>
      <c r="U126" s="104">
        <f>VLOOKUP($B126,GD_CHAM_CONG!$C$6:$BF$997,50,FALSE)</f>
        <v>0</v>
      </c>
      <c r="V126" s="104">
        <f>VLOOKUP($B126,GD_CHAM_CONG!$C$6:$BF$997,51,FALSE)</f>
        <v>0</v>
      </c>
      <c r="W126" s="104">
        <f>VLOOKUP($B126,GD_CHAM_CONG!$C$6:$BF$997,52,FALSE)</f>
        <v>0</v>
      </c>
      <c r="X126" s="104">
        <f>VLOOKUP($B126,GD_CHAM_CONG!$C$6:$BF$997,53,FALSE)</f>
        <v>0</v>
      </c>
      <c r="Y126" s="104">
        <f>VLOOKUP($B126,GD_CHAM_CONG!$C$6:$BF$997,54,FALSE)</f>
        <v>0</v>
      </c>
      <c r="Z126" s="104">
        <f>VLOOKUP($B126,GD_CHAM_CONG!$C$6:$BF$997,55,FALSE)</f>
        <v>0</v>
      </c>
      <c r="AA126" s="104">
        <f>VLOOKUP($B126,GD_CHAM_CONG!$C$6:$BF$997,56,FALSE)</f>
        <v>0</v>
      </c>
      <c r="AB126" s="104">
        <f>VLOOKUP($B126,GD_CHAM_CONG!$C$6:$BI$997,57,FALSE)</f>
        <v>0</v>
      </c>
      <c r="AC126" s="104">
        <f>VLOOKUP($B126,GD_CHAM_CONG!$C$6:$BI$997,58,FALSE)</f>
        <v>0</v>
      </c>
      <c r="AD126" s="104">
        <f>VLOOKUP($B126,GD_CHAM_CONG!$C$6:$BI$997,59,FALSE)</f>
        <v>0</v>
      </c>
      <c r="AE126" s="270">
        <f>I126/$H126*VLOOKUP(I$4,DM_TI_LE!$A$5:$B$30,2,FALSE)</f>
        <v>1</v>
      </c>
      <c r="AF126" s="270">
        <f>J126/$H126*VLOOKUP(J$4,DM_TI_LE!$A$5:$B$30,2,FALSE)</f>
        <v>0</v>
      </c>
      <c r="AG126" s="270">
        <f>K126/$H126*VLOOKUP(K$4,DM_TI_LE!$A$5:$B$30,2,FALSE)</f>
        <v>0</v>
      </c>
      <c r="AH126" s="270">
        <f>L126/$H126*VLOOKUP(L$4,DM_TI_LE!$A$5:$B$30,2,FALSE)</f>
        <v>0</v>
      </c>
      <c r="AI126" s="270">
        <f>M126/$H126*VLOOKUP(M$4,DM_TI_LE!$A$5:$B$30,2,FALSE)</f>
        <v>0</v>
      </c>
      <c r="AJ126" s="270">
        <f>N126/$H126*VLOOKUP(N$4,DM_TI_LE!$A$5:$B$30,2,FALSE)</f>
        <v>0</v>
      </c>
      <c r="AK126" s="270">
        <f>O126/$H126*VLOOKUP(O$4,DM_TI_LE!$A$5:$B$30,2,FALSE)</f>
        <v>0</v>
      </c>
      <c r="AL126" s="270">
        <f>P126/$H126*VLOOKUP(P$4,DM_TI_LE!$A$5:$B$30,2,FALSE)</f>
        <v>0</v>
      </c>
      <c r="AM126" s="270">
        <f>Q126/$H126*VLOOKUP(Q$4,DM_TI_LE!$A$5:$B$30,2,FALSE)</f>
        <v>0</v>
      </c>
      <c r="AN126" s="270">
        <f>R126/$H126*VLOOKUP(R$4,DM_TI_LE!$A$5:$B$30,2,FALSE)</f>
        <v>0</v>
      </c>
      <c r="AO126" s="270">
        <f>S126/$H126*VLOOKUP(S$4,DM_TI_LE!$A$5:$B$30,2,FALSE)</f>
        <v>0</v>
      </c>
      <c r="AP126" s="270">
        <f>T126/$H126*VLOOKUP(T$4,DM_TI_LE!$A$5:$B$30,2,FALSE)</f>
        <v>0</v>
      </c>
      <c r="AQ126" s="270">
        <f>U126/$H126*VLOOKUP(U$4,DM_TI_LE!$A$5:$B$30,2,FALSE)</f>
        <v>0</v>
      </c>
      <c r="AR126" s="270">
        <f>V126/$H126*VLOOKUP(V$4,DM_TI_LE!$A$5:$B$30,2,FALSE)</f>
        <v>0</v>
      </c>
      <c r="AS126" s="270">
        <f>W126/$H126*VLOOKUP(W$4,DM_TI_LE!$A$5:$B$30,2,FALSE)</f>
        <v>0</v>
      </c>
      <c r="AT126" s="270">
        <f>X126/$H126*VLOOKUP(X$4,DM_TI_LE!$A$5:$B$30,2,FALSE)</f>
        <v>0</v>
      </c>
      <c r="AU126" s="270">
        <f>Y126/$H126*VLOOKUP(Y$4,DM_TI_LE!$A$5:$B$30,2,FALSE)</f>
        <v>0</v>
      </c>
      <c r="AV126" s="270">
        <f>Z126/$H126*VLOOKUP(Z$4,DM_TI_LE!$A$5:$B$30,2,FALSE)</f>
        <v>0</v>
      </c>
      <c r="AW126" s="270">
        <f>AA126/$H126*VLOOKUP(AA$4,DM_TI_LE!$A$5:$B$30,2,FALSE)</f>
        <v>0</v>
      </c>
      <c r="AX126" s="270">
        <f>AB126/$H126*VLOOKUP(AB$4,DM_TI_LE!$A$5:$B$30,2,FALSE)</f>
        <v>0</v>
      </c>
      <c r="AY126" s="270">
        <f>AC126/$H126*VLOOKUP(AC$4,DM_TI_LE!$A$5:$B$30,2,FALSE)</f>
        <v>0</v>
      </c>
      <c r="AZ126" s="270">
        <f>AD126/$H126*VLOOKUP(AD$4,DM_TI_LE!$A$5:$B$30,2,FALSE)</f>
        <v>0</v>
      </c>
      <c r="BA126" s="284">
        <f>IF(CD126="HDHV",DM_TI_LE!$K$12*I126, SUM(AE126:AW126)*F126*E126*DM_HE_SO_LUONG_NS!$D$1*CE126)</f>
        <v>8100000</v>
      </c>
      <c r="BB126" s="104"/>
      <c r="BC126" s="110">
        <f>VLOOKUP(B126,GD_LCD_HS_LNS!$B$4:$E$1000,4,FALSE)</f>
        <v>3875000</v>
      </c>
      <c r="BD126" s="104"/>
      <c r="BE126" s="104">
        <f>I126/26*$BC126*VLOOKUP(BE$4,DM_TI_LE!$A$5:$C$29,3,FALSE)</f>
        <v>0</v>
      </c>
      <c r="BF126" s="104">
        <f>J126/26*$BC126*VLOOKUP(BF$4,DM_TI_LE!$A$5:$C$29,3,FALSE)</f>
        <v>0</v>
      </c>
      <c r="BG126" s="104">
        <f>K126/26*$BC126*VLOOKUP(BG$4,DM_TI_LE!$A$5:$C$29,3,FALSE)</f>
        <v>0</v>
      </c>
      <c r="BH126" s="104">
        <f>L126/26*$BC126*VLOOKUP(BH$4,DM_TI_LE!$A$5:$C$29,3,FALSE)</f>
        <v>0</v>
      </c>
      <c r="BI126" s="104">
        <f>M126/26*$BC126*VLOOKUP(BI$4,DM_TI_LE!$A$5:$C$29,3,FALSE)</f>
        <v>0</v>
      </c>
      <c r="BJ126" s="104">
        <f>N126/26*$BC126*VLOOKUP(BJ$4,DM_TI_LE!$A$5:$C$29,3,FALSE)</f>
        <v>0</v>
      </c>
      <c r="BK126" s="104">
        <f>O126/26*$BC126*VLOOKUP(BK$4,DM_TI_LE!$A$5:$C$29,3,FALSE)</f>
        <v>0</v>
      </c>
      <c r="BL126" s="104">
        <f>P126/26*$BC126*VLOOKUP(BL$4,DM_TI_LE!$A$5:$C$29,3,FALSE)</f>
        <v>0</v>
      </c>
      <c r="BM126" s="104">
        <f>Q126/26*$BC126*VLOOKUP(BM$4,DM_TI_LE!$A$5:$C$29,3,FALSE)</f>
        <v>0</v>
      </c>
      <c r="BN126" s="104">
        <f>R126/26*$BC126*VLOOKUP(BN$4,DM_TI_LE!$A$5:$C$29,3,FALSE)</f>
        <v>0</v>
      </c>
      <c r="BO126" s="104">
        <f>S126/26*$BC126*VLOOKUP(BO$4,DM_TI_LE!$A$5:$C$29,3,FALSE)</f>
        <v>0</v>
      </c>
      <c r="BP126" s="104">
        <f>T126/26*$BC126*VLOOKUP(BP$4,DM_TI_LE!$A$5:$C$29,3,FALSE)</f>
        <v>0</v>
      </c>
      <c r="BQ126" s="104">
        <f>U126/26*$BC126*VLOOKUP(BQ$4,DM_TI_LE!$A$5:$C$29,3,FALSE)</f>
        <v>0</v>
      </c>
      <c r="BR126" s="104">
        <f>V126/26*$BC126*VLOOKUP(BR$4,DM_TI_LE!$A$5:$C$29,3,FALSE)</f>
        <v>0</v>
      </c>
      <c r="BS126" s="104">
        <f>W126/26*$BC126*VLOOKUP(BS$4,DM_TI_LE!$A$5:$C$29,3,FALSE)</f>
        <v>0</v>
      </c>
      <c r="BT126" s="104">
        <f>X126/26*$BC126*VLOOKUP(BT$4,DM_TI_LE!$A$5:$C$29,3,FALSE)</f>
        <v>0</v>
      </c>
      <c r="BU126" s="104">
        <f>Y126/26*$BC126*VLOOKUP(BU$4,DM_TI_LE!$A$5:$C$29,3,FALSE)</f>
        <v>0</v>
      </c>
      <c r="BV126" s="104">
        <f>Z126/26*$BC126*VLOOKUP(BV$4,DM_TI_LE!$A$5:$C$29,3,FALSE)</f>
        <v>0</v>
      </c>
      <c r="BW126" s="104">
        <f>AA126/26*$BC126*VLOOKUP(BW$4,DM_TI_LE!$A$5:$C$29,3,FALSE)</f>
        <v>0</v>
      </c>
      <c r="BX126" s="104">
        <f>AB126/26*$BC126*VLOOKUP(BX$4,DM_TI_LE!$A$5:$C$29,3,FALSE)</f>
        <v>0</v>
      </c>
      <c r="BY126" s="104">
        <f>AC126/26*$BC126*VLOOKUP(BY$4,DM_TI_LE!$A$5:$C$29,3,FALSE)</f>
        <v>0</v>
      </c>
      <c r="BZ126" s="104">
        <f>AD126/26*$BC126*VLOOKUP(BZ$4,DM_TI_LE!$A$5:$C$29,3,FALSE)</f>
        <v>0</v>
      </c>
      <c r="CA126" s="273">
        <f t="shared" si="0"/>
        <v>0</v>
      </c>
      <c r="CB126" s="104"/>
      <c r="CC126" s="274">
        <f t="shared" si="1"/>
        <v>8100000</v>
      </c>
      <c r="CD126" s="138" t="str">
        <f>VLOOKUP(B126,GD_CHUNG!$B$5:$G$480,6,FALSE)</f>
        <v>HD3N</v>
      </c>
      <c r="CE126" s="275">
        <f>VLOOKUP(CD126,DM_TI_LE!$I$12:$J$16,2,FALSE)</f>
        <v>1</v>
      </c>
    </row>
    <row r="127" spans="1:83" ht="12.75" x14ac:dyDescent="0.2">
      <c r="A127" s="49">
        <v>123</v>
      </c>
      <c r="B127" s="50">
        <f>GD_CHUNG!B127</f>
        <v>10597</v>
      </c>
      <c r="C127" s="50" t="str">
        <f>GD_CHUNG!C127</f>
        <v>Nguyễn Thị Thu Sang</v>
      </c>
      <c r="D127" s="50" t="str">
        <f>GD_CHUNG!D127</f>
        <v>NV PVHK</v>
      </c>
      <c r="E127" s="268">
        <f>VLOOKUP(B127,GD_CHAM_CONG!$C$6:$BJ$997,60,FALSE)</f>
        <v>1</v>
      </c>
      <c r="F127" s="268">
        <f>VLOOKUP(B127,GD_LCD_HS_LNS!$B$4:$F$1000,5,FALSE)</f>
        <v>1.8</v>
      </c>
      <c r="G127" s="269"/>
      <c r="H127" s="269">
        <f>VLOOKUP(B127,GD_CHAM_CONG!$C$6:$BD$997,37,FALSE)</f>
        <v>27</v>
      </c>
      <c r="I127" s="104">
        <f>VLOOKUP($B127,GD_CHAM_CONG!$C$6:$BF$997,38,FALSE)</f>
        <v>27</v>
      </c>
      <c r="J127" s="104">
        <f>VLOOKUP($B127,GD_CHAM_CONG!$C$6:$BF$997,39,FALSE)</f>
        <v>0</v>
      </c>
      <c r="K127" s="104">
        <f>VLOOKUP($B127,GD_CHAM_CONG!$C$6:$BF$997,40,FALSE)</f>
        <v>0</v>
      </c>
      <c r="L127" s="104">
        <f>VLOOKUP($B127,GD_CHAM_CONG!$C$6:$BF$997,41,FALSE)</f>
        <v>0</v>
      </c>
      <c r="M127" s="104">
        <f>VLOOKUP($B127,GD_CHAM_CONG!$C$6:$BF$997,42,FALSE)</f>
        <v>0</v>
      </c>
      <c r="N127" s="104">
        <f>VLOOKUP($B127,GD_CHAM_CONG!$C$6:$BF$997,43,FALSE)</f>
        <v>0</v>
      </c>
      <c r="O127" s="104">
        <f>VLOOKUP($B127,GD_CHAM_CONG!$C$6:$BF$997,44,FALSE)</f>
        <v>0</v>
      </c>
      <c r="P127" s="104">
        <f>VLOOKUP($B127,GD_CHAM_CONG!$C$6:$BF$997,45,FALSE)</f>
        <v>0</v>
      </c>
      <c r="Q127" s="104">
        <f>VLOOKUP($B127,GD_CHAM_CONG!$C$6:$BF$997,46,FALSE)</f>
        <v>0</v>
      </c>
      <c r="R127" s="104">
        <f>VLOOKUP($B127,GD_CHAM_CONG!$C$6:$BF$997,47,FALSE)</f>
        <v>0</v>
      </c>
      <c r="S127" s="104">
        <f>VLOOKUP($B127,GD_CHAM_CONG!$C$6:$BF$997,48,FALSE)</f>
        <v>0</v>
      </c>
      <c r="T127" s="104">
        <f>VLOOKUP($B127,GD_CHAM_CONG!$C$6:$BF$997,49,FALSE)</f>
        <v>0</v>
      </c>
      <c r="U127" s="104">
        <f>VLOOKUP($B127,GD_CHAM_CONG!$C$6:$BF$997,50,FALSE)</f>
        <v>0</v>
      </c>
      <c r="V127" s="104">
        <f>VLOOKUP($B127,GD_CHAM_CONG!$C$6:$BF$997,51,FALSE)</f>
        <v>0</v>
      </c>
      <c r="W127" s="104">
        <f>VLOOKUP($B127,GD_CHAM_CONG!$C$6:$BF$997,52,FALSE)</f>
        <v>0</v>
      </c>
      <c r="X127" s="104">
        <f>VLOOKUP($B127,GD_CHAM_CONG!$C$6:$BF$997,53,FALSE)</f>
        <v>0</v>
      </c>
      <c r="Y127" s="104">
        <f>VLOOKUP($B127,GD_CHAM_CONG!$C$6:$BF$997,54,FALSE)</f>
        <v>0</v>
      </c>
      <c r="Z127" s="104">
        <f>VLOOKUP($B127,GD_CHAM_CONG!$C$6:$BF$997,55,FALSE)</f>
        <v>0</v>
      </c>
      <c r="AA127" s="104">
        <f>VLOOKUP($B127,GD_CHAM_CONG!$C$6:$BF$997,56,FALSE)</f>
        <v>0</v>
      </c>
      <c r="AB127" s="104">
        <f>VLOOKUP($B127,GD_CHAM_CONG!$C$6:$BI$997,57,FALSE)</f>
        <v>0</v>
      </c>
      <c r="AC127" s="104">
        <f>VLOOKUP($B127,GD_CHAM_CONG!$C$6:$BI$997,58,FALSE)</f>
        <v>0</v>
      </c>
      <c r="AD127" s="104">
        <f>VLOOKUP($B127,GD_CHAM_CONG!$C$6:$BI$997,59,FALSE)</f>
        <v>0</v>
      </c>
      <c r="AE127" s="270">
        <f>I127/$H127*VLOOKUP(I$4,DM_TI_LE!$A$5:$B$30,2,FALSE)</f>
        <v>1</v>
      </c>
      <c r="AF127" s="270">
        <f>J127/$H127*VLOOKUP(J$4,DM_TI_LE!$A$5:$B$30,2,FALSE)</f>
        <v>0</v>
      </c>
      <c r="AG127" s="270">
        <f>K127/$H127*VLOOKUP(K$4,DM_TI_LE!$A$5:$B$30,2,FALSE)</f>
        <v>0</v>
      </c>
      <c r="AH127" s="270">
        <f>L127/$H127*VLOOKUP(L$4,DM_TI_LE!$A$5:$B$30,2,FALSE)</f>
        <v>0</v>
      </c>
      <c r="AI127" s="270">
        <f>M127/$H127*VLOOKUP(M$4,DM_TI_LE!$A$5:$B$30,2,FALSE)</f>
        <v>0</v>
      </c>
      <c r="AJ127" s="270">
        <f>N127/$H127*VLOOKUP(N$4,DM_TI_LE!$A$5:$B$30,2,FALSE)</f>
        <v>0</v>
      </c>
      <c r="AK127" s="270">
        <f>O127/$H127*VLOOKUP(O$4,DM_TI_LE!$A$5:$B$30,2,FALSE)</f>
        <v>0</v>
      </c>
      <c r="AL127" s="270">
        <f>P127/$H127*VLOOKUP(P$4,DM_TI_LE!$A$5:$B$30,2,FALSE)</f>
        <v>0</v>
      </c>
      <c r="AM127" s="270">
        <f>Q127/$H127*VLOOKUP(Q$4,DM_TI_LE!$A$5:$B$30,2,FALSE)</f>
        <v>0</v>
      </c>
      <c r="AN127" s="270">
        <f>R127/$H127*VLOOKUP(R$4,DM_TI_LE!$A$5:$B$30,2,FALSE)</f>
        <v>0</v>
      </c>
      <c r="AO127" s="270">
        <f>S127/$H127*VLOOKUP(S$4,DM_TI_LE!$A$5:$B$30,2,FALSE)</f>
        <v>0</v>
      </c>
      <c r="AP127" s="270">
        <f>T127/$H127*VLOOKUP(T$4,DM_TI_LE!$A$5:$B$30,2,FALSE)</f>
        <v>0</v>
      </c>
      <c r="AQ127" s="270">
        <f>U127/$H127*VLOOKUP(U$4,DM_TI_LE!$A$5:$B$30,2,FALSE)</f>
        <v>0</v>
      </c>
      <c r="AR127" s="270">
        <f>V127/$H127*VLOOKUP(V$4,DM_TI_LE!$A$5:$B$30,2,FALSE)</f>
        <v>0</v>
      </c>
      <c r="AS127" s="270">
        <f>W127/$H127*VLOOKUP(W$4,DM_TI_LE!$A$5:$B$30,2,FALSE)</f>
        <v>0</v>
      </c>
      <c r="AT127" s="270">
        <f>X127/$H127*VLOOKUP(X$4,DM_TI_LE!$A$5:$B$30,2,FALSE)</f>
        <v>0</v>
      </c>
      <c r="AU127" s="270">
        <f>Y127/$H127*VLOOKUP(Y$4,DM_TI_LE!$A$5:$B$30,2,FALSE)</f>
        <v>0</v>
      </c>
      <c r="AV127" s="270">
        <f>Z127/$H127*VLOOKUP(Z$4,DM_TI_LE!$A$5:$B$30,2,FALSE)</f>
        <v>0</v>
      </c>
      <c r="AW127" s="270">
        <f>AA127/$H127*VLOOKUP(AA$4,DM_TI_LE!$A$5:$B$30,2,FALSE)</f>
        <v>0</v>
      </c>
      <c r="AX127" s="270">
        <f>AB127/$H127*VLOOKUP(AB$4,DM_TI_LE!$A$5:$B$30,2,FALSE)</f>
        <v>0</v>
      </c>
      <c r="AY127" s="270">
        <f>AC127/$H127*VLOOKUP(AC$4,DM_TI_LE!$A$5:$B$30,2,FALSE)</f>
        <v>0</v>
      </c>
      <c r="AZ127" s="270">
        <f>AD127/$H127*VLOOKUP(AD$4,DM_TI_LE!$A$5:$B$30,2,FALSE)</f>
        <v>0</v>
      </c>
      <c r="BA127" s="284">
        <f>IF(CD127="HDHV",DM_TI_LE!$K$12*I127, SUM(AE127:AW127)*F127*E127*DM_HE_SO_LUONG_NS!$D$1*CE127)</f>
        <v>8100000</v>
      </c>
      <c r="BB127" s="104"/>
      <c r="BC127" s="110">
        <f>VLOOKUP(B127,GD_LCD_HS_LNS!$B$4:$E$1000,4,FALSE)</f>
        <v>3875000</v>
      </c>
      <c r="BD127" s="104"/>
      <c r="BE127" s="104">
        <f>I127/26*$BC127*VLOOKUP(BE$4,DM_TI_LE!$A$5:$C$29,3,FALSE)</f>
        <v>0</v>
      </c>
      <c r="BF127" s="104">
        <f>J127/26*$BC127*VLOOKUP(BF$4,DM_TI_LE!$A$5:$C$29,3,FALSE)</f>
        <v>0</v>
      </c>
      <c r="BG127" s="104">
        <f>K127/26*$BC127*VLOOKUP(BG$4,DM_TI_LE!$A$5:$C$29,3,FALSE)</f>
        <v>0</v>
      </c>
      <c r="BH127" s="104">
        <f>L127/26*$BC127*VLOOKUP(BH$4,DM_TI_LE!$A$5:$C$29,3,FALSE)</f>
        <v>0</v>
      </c>
      <c r="BI127" s="104">
        <f>M127/26*$BC127*VLOOKUP(BI$4,DM_TI_LE!$A$5:$C$29,3,FALSE)</f>
        <v>0</v>
      </c>
      <c r="BJ127" s="104">
        <f>N127/26*$BC127*VLOOKUP(BJ$4,DM_TI_LE!$A$5:$C$29,3,FALSE)</f>
        <v>0</v>
      </c>
      <c r="BK127" s="104">
        <f>O127/26*$BC127*VLOOKUP(BK$4,DM_TI_LE!$A$5:$C$29,3,FALSE)</f>
        <v>0</v>
      </c>
      <c r="BL127" s="104">
        <f>P127/26*$BC127*VLOOKUP(BL$4,DM_TI_LE!$A$5:$C$29,3,FALSE)</f>
        <v>0</v>
      </c>
      <c r="BM127" s="104">
        <f>Q127/26*$BC127*VLOOKUP(BM$4,DM_TI_LE!$A$5:$C$29,3,FALSE)</f>
        <v>0</v>
      </c>
      <c r="BN127" s="104">
        <f>R127/26*$BC127*VLOOKUP(BN$4,DM_TI_LE!$A$5:$C$29,3,FALSE)</f>
        <v>0</v>
      </c>
      <c r="BO127" s="104">
        <f>S127/26*$BC127*VLOOKUP(BO$4,DM_TI_LE!$A$5:$C$29,3,FALSE)</f>
        <v>0</v>
      </c>
      <c r="BP127" s="104">
        <f>T127/26*$BC127*VLOOKUP(BP$4,DM_TI_LE!$A$5:$C$29,3,FALSE)</f>
        <v>0</v>
      </c>
      <c r="BQ127" s="104">
        <f>U127/26*$BC127*VLOOKUP(BQ$4,DM_TI_LE!$A$5:$C$29,3,FALSE)</f>
        <v>0</v>
      </c>
      <c r="BR127" s="104">
        <f>V127/26*$BC127*VLOOKUP(BR$4,DM_TI_LE!$A$5:$C$29,3,FALSE)</f>
        <v>0</v>
      </c>
      <c r="BS127" s="104">
        <f>W127/26*$BC127*VLOOKUP(BS$4,DM_TI_LE!$A$5:$C$29,3,FALSE)</f>
        <v>0</v>
      </c>
      <c r="BT127" s="104">
        <f>X127/26*$BC127*VLOOKUP(BT$4,DM_TI_LE!$A$5:$C$29,3,FALSE)</f>
        <v>0</v>
      </c>
      <c r="BU127" s="104">
        <f>Y127/26*$BC127*VLOOKUP(BU$4,DM_TI_LE!$A$5:$C$29,3,FALSE)</f>
        <v>0</v>
      </c>
      <c r="BV127" s="104">
        <f>Z127/26*$BC127*VLOOKUP(BV$4,DM_TI_LE!$A$5:$C$29,3,FALSE)</f>
        <v>0</v>
      </c>
      <c r="BW127" s="104">
        <f>AA127/26*$BC127*VLOOKUP(BW$4,DM_TI_LE!$A$5:$C$29,3,FALSE)</f>
        <v>0</v>
      </c>
      <c r="BX127" s="104">
        <f>AB127/26*$BC127*VLOOKUP(BX$4,DM_TI_LE!$A$5:$C$29,3,FALSE)</f>
        <v>0</v>
      </c>
      <c r="BY127" s="104">
        <f>AC127/26*$BC127*VLOOKUP(BY$4,DM_TI_LE!$A$5:$C$29,3,FALSE)</f>
        <v>0</v>
      </c>
      <c r="BZ127" s="104">
        <f>AD127/26*$BC127*VLOOKUP(BZ$4,DM_TI_LE!$A$5:$C$29,3,FALSE)</f>
        <v>0</v>
      </c>
      <c r="CA127" s="273">
        <f t="shared" si="0"/>
        <v>0</v>
      </c>
      <c r="CB127" s="104"/>
      <c r="CC127" s="274">
        <f t="shared" si="1"/>
        <v>8100000</v>
      </c>
      <c r="CD127" s="138" t="str">
        <f>VLOOKUP(B127,GD_CHUNG!$B$5:$G$480,6,FALSE)</f>
        <v>HD3N</v>
      </c>
      <c r="CE127" s="275">
        <f>VLOOKUP(CD127,DM_TI_LE!$I$12:$J$16,2,FALSE)</f>
        <v>1</v>
      </c>
    </row>
    <row r="128" spans="1:83" ht="12.75" x14ac:dyDescent="0.2">
      <c r="A128" s="49">
        <v>124</v>
      </c>
      <c r="B128" s="50">
        <f>GD_CHUNG!B128</f>
        <v>10598</v>
      </c>
      <c r="C128" s="50" t="str">
        <f>GD_CHUNG!C128</f>
        <v>Nguyễn Ngọc Quân</v>
      </c>
      <c r="D128" s="50" t="str">
        <f>GD_CHUNG!D128</f>
        <v>Phó đội trưởng</v>
      </c>
      <c r="E128" s="268">
        <f>VLOOKUP(B128,GD_CHAM_CONG!$C$6:$BJ$997,60,FALSE)</f>
        <v>1</v>
      </c>
      <c r="F128" s="268">
        <f>VLOOKUP(B128,GD_LCD_HS_LNS!$B$4:$F$1000,5,FALSE)</f>
        <v>3.27</v>
      </c>
      <c r="G128" s="269"/>
      <c r="H128" s="269">
        <f>VLOOKUP(B128,GD_CHAM_CONG!$C$6:$BD$997,37,FALSE)</f>
        <v>27</v>
      </c>
      <c r="I128" s="104">
        <f>VLOOKUP($B128,GD_CHAM_CONG!$C$6:$BF$997,38,FALSE)</f>
        <v>27</v>
      </c>
      <c r="J128" s="104">
        <f>VLOOKUP($B128,GD_CHAM_CONG!$C$6:$BF$997,39,FALSE)</f>
        <v>0</v>
      </c>
      <c r="K128" s="104">
        <f>VLOOKUP($B128,GD_CHAM_CONG!$C$6:$BF$997,40,FALSE)</f>
        <v>0</v>
      </c>
      <c r="L128" s="104">
        <f>VLOOKUP($B128,GD_CHAM_CONG!$C$6:$BF$997,41,FALSE)</f>
        <v>0</v>
      </c>
      <c r="M128" s="104">
        <f>VLOOKUP($B128,GD_CHAM_CONG!$C$6:$BF$997,42,FALSE)</f>
        <v>0</v>
      </c>
      <c r="N128" s="104">
        <f>VLOOKUP($B128,GD_CHAM_CONG!$C$6:$BF$997,43,FALSE)</f>
        <v>0</v>
      </c>
      <c r="O128" s="104">
        <f>VLOOKUP($B128,GD_CHAM_CONG!$C$6:$BF$997,44,FALSE)</f>
        <v>0</v>
      </c>
      <c r="P128" s="104">
        <f>VLOOKUP($B128,GD_CHAM_CONG!$C$6:$BF$997,45,FALSE)</f>
        <v>0</v>
      </c>
      <c r="Q128" s="104">
        <f>VLOOKUP($B128,GD_CHAM_CONG!$C$6:$BF$997,46,FALSE)</f>
        <v>0</v>
      </c>
      <c r="R128" s="104">
        <f>VLOOKUP($B128,GD_CHAM_CONG!$C$6:$BF$997,47,FALSE)</f>
        <v>0</v>
      </c>
      <c r="S128" s="104">
        <f>VLOOKUP($B128,GD_CHAM_CONG!$C$6:$BF$997,48,FALSE)</f>
        <v>0</v>
      </c>
      <c r="T128" s="104">
        <f>VLOOKUP($B128,GD_CHAM_CONG!$C$6:$BF$997,49,FALSE)</f>
        <v>0</v>
      </c>
      <c r="U128" s="104">
        <f>VLOOKUP($B128,GD_CHAM_CONG!$C$6:$BF$997,50,FALSE)</f>
        <v>0</v>
      </c>
      <c r="V128" s="104">
        <f>VLOOKUP($B128,GD_CHAM_CONG!$C$6:$BF$997,51,FALSE)</f>
        <v>0</v>
      </c>
      <c r="W128" s="104">
        <f>VLOOKUP($B128,GD_CHAM_CONG!$C$6:$BF$997,52,FALSE)</f>
        <v>0</v>
      </c>
      <c r="X128" s="104">
        <f>VLOOKUP($B128,GD_CHAM_CONG!$C$6:$BF$997,53,FALSE)</f>
        <v>0</v>
      </c>
      <c r="Y128" s="104">
        <f>VLOOKUP($B128,GD_CHAM_CONG!$C$6:$BF$997,54,FALSE)</f>
        <v>0</v>
      </c>
      <c r="Z128" s="104">
        <f>VLOOKUP($B128,GD_CHAM_CONG!$C$6:$BF$997,55,FALSE)</f>
        <v>0</v>
      </c>
      <c r="AA128" s="104">
        <f>VLOOKUP($B128,GD_CHAM_CONG!$C$6:$BF$997,56,FALSE)</f>
        <v>0</v>
      </c>
      <c r="AB128" s="104">
        <f>VLOOKUP($B128,GD_CHAM_CONG!$C$6:$BI$997,57,FALSE)</f>
        <v>0</v>
      </c>
      <c r="AC128" s="104">
        <f>VLOOKUP($B128,GD_CHAM_CONG!$C$6:$BI$997,58,FALSE)</f>
        <v>0</v>
      </c>
      <c r="AD128" s="104">
        <f>VLOOKUP($B128,GD_CHAM_CONG!$C$6:$BI$997,59,FALSE)</f>
        <v>0</v>
      </c>
      <c r="AE128" s="270">
        <f>I128/$H128*VLOOKUP(I$4,DM_TI_LE!$A$5:$B$30,2,FALSE)</f>
        <v>1</v>
      </c>
      <c r="AF128" s="270">
        <f>J128/$H128*VLOOKUP(J$4,DM_TI_LE!$A$5:$B$30,2,FALSE)</f>
        <v>0</v>
      </c>
      <c r="AG128" s="270">
        <f>K128/$H128*VLOOKUP(K$4,DM_TI_LE!$A$5:$B$30,2,FALSE)</f>
        <v>0</v>
      </c>
      <c r="AH128" s="270">
        <f>L128/$H128*VLOOKUP(L$4,DM_TI_LE!$A$5:$B$30,2,FALSE)</f>
        <v>0</v>
      </c>
      <c r="AI128" s="270">
        <f>M128/$H128*VLOOKUP(M$4,DM_TI_LE!$A$5:$B$30,2,FALSE)</f>
        <v>0</v>
      </c>
      <c r="AJ128" s="270">
        <f>N128/$H128*VLOOKUP(N$4,DM_TI_LE!$A$5:$B$30,2,FALSE)</f>
        <v>0</v>
      </c>
      <c r="AK128" s="270">
        <f>O128/$H128*VLOOKUP(O$4,DM_TI_LE!$A$5:$B$30,2,FALSE)</f>
        <v>0</v>
      </c>
      <c r="AL128" s="270">
        <f>P128/$H128*VLOOKUP(P$4,DM_TI_LE!$A$5:$B$30,2,FALSE)</f>
        <v>0</v>
      </c>
      <c r="AM128" s="270">
        <f>Q128/$H128*VLOOKUP(Q$4,DM_TI_LE!$A$5:$B$30,2,FALSE)</f>
        <v>0</v>
      </c>
      <c r="AN128" s="270">
        <f>R128/$H128*VLOOKUP(R$4,DM_TI_LE!$A$5:$B$30,2,FALSE)</f>
        <v>0</v>
      </c>
      <c r="AO128" s="270">
        <f>S128/$H128*VLOOKUP(S$4,DM_TI_LE!$A$5:$B$30,2,FALSE)</f>
        <v>0</v>
      </c>
      <c r="AP128" s="270">
        <f>T128/$H128*VLOOKUP(T$4,DM_TI_LE!$A$5:$B$30,2,FALSE)</f>
        <v>0</v>
      </c>
      <c r="AQ128" s="270">
        <f>U128/$H128*VLOOKUP(U$4,DM_TI_LE!$A$5:$B$30,2,FALSE)</f>
        <v>0</v>
      </c>
      <c r="AR128" s="270">
        <f>V128/$H128*VLOOKUP(V$4,DM_TI_LE!$A$5:$B$30,2,FALSE)</f>
        <v>0</v>
      </c>
      <c r="AS128" s="270">
        <f>W128/$H128*VLOOKUP(W$4,DM_TI_LE!$A$5:$B$30,2,FALSE)</f>
        <v>0</v>
      </c>
      <c r="AT128" s="270">
        <f>X128/$H128*VLOOKUP(X$4,DM_TI_LE!$A$5:$B$30,2,FALSE)</f>
        <v>0</v>
      </c>
      <c r="AU128" s="270">
        <f>Y128/$H128*VLOOKUP(Y$4,DM_TI_LE!$A$5:$B$30,2,FALSE)</f>
        <v>0</v>
      </c>
      <c r="AV128" s="270">
        <f>Z128/$H128*VLOOKUP(Z$4,DM_TI_LE!$A$5:$B$30,2,FALSE)</f>
        <v>0</v>
      </c>
      <c r="AW128" s="270">
        <f>AA128/$H128*VLOOKUP(AA$4,DM_TI_LE!$A$5:$B$30,2,FALSE)</f>
        <v>0</v>
      </c>
      <c r="AX128" s="270">
        <f>AB128/$H128*VLOOKUP(AB$4,DM_TI_LE!$A$5:$B$30,2,FALSE)</f>
        <v>0</v>
      </c>
      <c r="AY128" s="270">
        <f>AC128/$H128*VLOOKUP(AC$4,DM_TI_LE!$A$5:$B$30,2,FALSE)</f>
        <v>0</v>
      </c>
      <c r="AZ128" s="270">
        <f>AD128/$H128*VLOOKUP(AD$4,DM_TI_LE!$A$5:$B$30,2,FALSE)</f>
        <v>0</v>
      </c>
      <c r="BA128" s="284">
        <f>IF(CD128="HDHV",DM_TI_LE!$K$12*I128, SUM(AE128:AW128)*F128*E128*DM_HE_SO_LUONG_NS!$D$1*CE128)</f>
        <v>14715000</v>
      </c>
      <c r="BB128" s="104"/>
      <c r="BC128" s="110">
        <f>VLOOKUP(B128,GD_LCD_HS_LNS!$B$4:$E$1000,4,FALSE)</f>
        <v>4921000</v>
      </c>
      <c r="BD128" s="104"/>
      <c r="BE128" s="104">
        <f>I128/26*$BC128*VLOOKUP(BE$4,DM_TI_LE!$A$5:$C$29,3,FALSE)</f>
        <v>0</v>
      </c>
      <c r="BF128" s="104">
        <f>J128/26*$BC128*VLOOKUP(BF$4,DM_TI_LE!$A$5:$C$29,3,FALSE)</f>
        <v>0</v>
      </c>
      <c r="BG128" s="104">
        <f>K128/26*$BC128*VLOOKUP(BG$4,DM_TI_LE!$A$5:$C$29,3,FALSE)</f>
        <v>0</v>
      </c>
      <c r="BH128" s="104">
        <f>L128/26*$BC128*VLOOKUP(BH$4,DM_TI_LE!$A$5:$C$29,3,FALSE)</f>
        <v>0</v>
      </c>
      <c r="BI128" s="104">
        <f>M128/26*$BC128*VLOOKUP(BI$4,DM_TI_LE!$A$5:$C$29,3,FALSE)</f>
        <v>0</v>
      </c>
      <c r="BJ128" s="104">
        <f>N128/26*$BC128*VLOOKUP(BJ$4,DM_TI_LE!$A$5:$C$29,3,FALSE)</f>
        <v>0</v>
      </c>
      <c r="BK128" s="104">
        <f>O128/26*$BC128*VLOOKUP(BK$4,DM_TI_LE!$A$5:$C$29,3,FALSE)</f>
        <v>0</v>
      </c>
      <c r="BL128" s="104">
        <f>P128/26*$BC128*VLOOKUP(BL$4,DM_TI_LE!$A$5:$C$29,3,FALSE)</f>
        <v>0</v>
      </c>
      <c r="BM128" s="104">
        <f>Q128/26*$BC128*VLOOKUP(BM$4,DM_TI_LE!$A$5:$C$29,3,FALSE)</f>
        <v>0</v>
      </c>
      <c r="BN128" s="104">
        <f>R128/26*$BC128*VLOOKUP(BN$4,DM_TI_LE!$A$5:$C$29,3,FALSE)</f>
        <v>0</v>
      </c>
      <c r="BO128" s="104">
        <f>S128/26*$BC128*VLOOKUP(BO$4,DM_TI_LE!$A$5:$C$29,3,FALSE)</f>
        <v>0</v>
      </c>
      <c r="BP128" s="104">
        <f>T128/26*$BC128*VLOOKUP(BP$4,DM_TI_LE!$A$5:$C$29,3,FALSE)</f>
        <v>0</v>
      </c>
      <c r="BQ128" s="104">
        <f>U128/26*$BC128*VLOOKUP(BQ$4,DM_TI_LE!$A$5:$C$29,3,FALSE)</f>
        <v>0</v>
      </c>
      <c r="BR128" s="104">
        <f>V128/26*$BC128*VLOOKUP(BR$4,DM_TI_LE!$A$5:$C$29,3,FALSE)</f>
        <v>0</v>
      </c>
      <c r="BS128" s="104">
        <f>W128/26*$BC128*VLOOKUP(BS$4,DM_TI_LE!$A$5:$C$29,3,FALSE)</f>
        <v>0</v>
      </c>
      <c r="BT128" s="104">
        <f>X128/26*$BC128*VLOOKUP(BT$4,DM_TI_LE!$A$5:$C$29,3,FALSE)</f>
        <v>0</v>
      </c>
      <c r="BU128" s="104">
        <f>Y128/26*$BC128*VLOOKUP(BU$4,DM_TI_LE!$A$5:$C$29,3,FALSE)</f>
        <v>0</v>
      </c>
      <c r="BV128" s="104">
        <f>Z128/26*$BC128*VLOOKUP(BV$4,DM_TI_LE!$A$5:$C$29,3,FALSE)</f>
        <v>0</v>
      </c>
      <c r="BW128" s="104">
        <f>AA128/26*$BC128*VLOOKUP(BW$4,DM_TI_LE!$A$5:$C$29,3,FALSE)</f>
        <v>0</v>
      </c>
      <c r="BX128" s="104">
        <f>AB128/26*$BC128*VLOOKUP(BX$4,DM_TI_LE!$A$5:$C$29,3,FALSE)</f>
        <v>0</v>
      </c>
      <c r="BY128" s="104">
        <f>AC128/26*$BC128*VLOOKUP(BY$4,DM_TI_LE!$A$5:$C$29,3,FALSE)</f>
        <v>0</v>
      </c>
      <c r="BZ128" s="104">
        <f>AD128/26*$BC128*VLOOKUP(BZ$4,DM_TI_LE!$A$5:$C$29,3,FALSE)</f>
        <v>0</v>
      </c>
      <c r="CA128" s="273">
        <f t="shared" si="0"/>
        <v>0</v>
      </c>
      <c r="CB128" s="104"/>
      <c r="CC128" s="274">
        <f t="shared" si="1"/>
        <v>14715000</v>
      </c>
      <c r="CD128" s="138" t="str">
        <f>VLOOKUP(B128,GD_CHUNG!$B$5:$G$480,6,FALSE)</f>
        <v>HD3N</v>
      </c>
      <c r="CE128" s="275">
        <f>VLOOKUP(CD128,DM_TI_LE!$I$12:$J$16,2,FALSE)</f>
        <v>1</v>
      </c>
    </row>
    <row r="129" spans="1:83" ht="12.75" x14ac:dyDescent="0.2">
      <c r="A129" s="49">
        <v>125</v>
      </c>
      <c r="B129" s="50">
        <f>GD_CHUNG!B129</f>
        <v>10602</v>
      </c>
      <c r="C129" s="50" t="str">
        <f>GD_CHUNG!C129</f>
        <v>Nguyễn Thị Thu Trang</v>
      </c>
      <c r="D129" s="50" t="str">
        <f>GD_CHUNG!D129</f>
        <v>NV PVHK</v>
      </c>
      <c r="E129" s="268">
        <f>VLOOKUP(B129,GD_CHAM_CONG!$C$6:$BJ$997,60,FALSE)</f>
        <v>1</v>
      </c>
      <c r="F129" s="268">
        <f>VLOOKUP(B129,GD_LCD_HS_LNS!$B$4:$F$1000,5,FALSE)</f>
        <v>1.8</v>
      </c>
      <c r="G129" s="269"/>
      <c r="H129" s="269">
        <f>VLOOKUP(B129,GD_CHAM_CONG!$C$6:$BD$997,37,FALSE)</f>
        <v>27</v>
      </c>
      <c r="I129" s="104">
        <f>VLOOKUP($B129,GD_CHAM_CONG!$C$6:$BF$997,38,FALSE)</f>
        <v>27</v>
      </c>
      <c r="J129" s="104">
        <f>VLOOKUP($B129,GD_CHAM_CONG!$C$6:$BF$997,39,FALSE)</f>
        <v>0</v>
      </c>
      <c r="K129" s="104">
        <f>VLOOKUP($B129,GD_CHAM_CONG!$C$6:$BF$997,40,FALSE)</f>
        <v>0</v>
      </c>
      <c r="L129" s="104">
        <f>VLOOKUP($B129,GD_CHAM_CONG!$C$6:$BF$997,41,FALSE)</f>
        <v>0</v>
      </c>
      <c r="M129" s="104">
        <f>VLOOKUP($B129,GD_CHAM_CONG!$C$6:$BF$997,42,FALSE)</f>
        <v>0</v>
      </c>
      <c r="N129" s="104">
        <f>VLOOKUP($B129,GD_CHAM_CONG!$C$6:$BF$997,43,FALSE)</f>
        <v>0</v>
      </c>
      <c r="O129" s="104">
        <f>VLOOKUP($B129,GD_CHAM_CONG!$C$6:$BF$997,44,FALSE)</f>
        <v>0</v>
      </c>
      <c r="P129" s="104">
        <f>VLOOKUP($B129,GD_CHAM_CONG!$C$6:$BF$997,45,FALSE)</f>
        <v>0</v>
      </c>
      <c r="Q129" s="104">
        <f>VLOOKUP($B129,GD_CHAM_CONG!$C$6:$BF$997,46,FALSE)</f>
        <v>0</v>
      </c>
      <c r="R129" s="104">
        <f>VLOOKUP($B129,GD_CHAM_CONG!$C$6:$BF$997,47,FALSE)</f>
        <v>0</v>
      </c>
      <c r="S129" s="104">
        <f>VLOOKUP($B129,GD_CHAM_CONG!$C$6:$BF$997,48,FALSE)</f>
        <v>0</v>
      </c>
      <c r="T129" s="104">
        <f>VLOOKUP($B129,GD_CHAM_CONG!$C$6:$BF$997,49,FALSE)</f>
        <v>0</v>
      </c>
      <c r="U129" s="104">
        <f>VLOOKUP($B129,GD_CHAM_CONG!$C$6:$BF$997,50,FALSE)</f>
        <v>0</v>
      </c>
      <c r="V129" s="104">
        <f>VLOOKUP($B129,GD_CHAM_CONG!$C$6:$BF$997,51,FALSE)</f>
        <v>0</v>
      </c>
      <c r="W129" s="104">
        <f>VLOOKUP($B129,GD_CHAM_CONG!$C$6:$BF$997,52,FALSE)</f>
        <v>0</v>
      </c>
      <c r="X129" s="104">
        <f>VLOOKUP($B129,GD_CHAM_CONG!$C$6:$BF$997,53,FALSE)</f>
        <v>0</v>
      </c>
      <c r="Y129" s="104">
        <f>VLOOKUP($B129,GD_CHAM_CONG!$C$6:$BF$997,54,FALSE)</f>
        <v>0</v>
      </c>
      <c r="Z129" s="104">
        <f>VLOOKUP($B129,GD_CHAM_CONG!$C$6:$BF$997,55,FALSE)</f>
        <v>0</v>
      </c>
      <c r="AA129" s="104">
        <f>VLOOKUP($B129,GD_CHAM_CONG!$C$6:$BF$997,56,FALSE)</f>
        <v>0</v>
      </c>
      <c r="AB129" s="104">
        <f>VLOOKUP($B129,GD_CHAM_CONG!$C$6:$BI$997,57,FALSE)</f>
        <v>0</v>
      </c>
      <c r="AC129" s="104">
        <f>VLOOKUP($B129,GD_CHAM_CONG!$C$6:$BI$997,58,FALSE)</f>
        <v>0</v>
      </c>
      <c r="AD129" s="104">
        <f>VLOOKUP($B129,GD_CHAM_CONG!$C$6:$BI$997,59,FALSE)</f>
        <v>0</v>
      </c>
      <c r="AE129" s="270">
        <f>I129/$H129*VLOOKUP(I$4,DM_TI_LE!$A$5:$B$30,2,FALSE)</f>
        <v>1</v>
      </c>
      <c r="AF129" s="270">
        <f>J129/$H129*VLOOKUP(J$4,DM_TI_LE!$A$5:$B$30,2,FALSE)</f>
        <v>0</v>
      </c>
      <c r="AG129" s="270">
        <f>K129/$H129*VLOOKUP(K$4,DM_TI_LE!$A$5:$B$30,2,FALSE)</f>
        <v>0</v>
      </c>
      <c r="AH129" s="270">
        <f>L129/$H129*VLOOKUP(L$4,DM_TI_LE!$A$5:$B$30,2,FALSE)</f>
        <v>0</v>
      </c>
      <c r="AI129" s="270">
        <f>M129/$H129*VLOOKUP(M$4,DM_TI_LE!$A$5:$B$30,2,FALSE)</f>
        <v>0</v>
      </c>
      <c r="AJ129" s="270">
        <f>N129/$H129*VLOOKUP(N$4,DM_TI_LE!$A$5:$B$30,2,FALSE)</f>
        <v>0</v>
      </c>
      <c r="AK129" s="270">
        <f>O129/$H129*VLOOKUP(O$4,DM_TI_LE!$A$5:$B$30,2,FALSE)</f>
        <v>0</v>
      </c>
      <c r="AL129" s="270">
        <f>P129/$H129*VLOOKUP(P$4,DM_TI_LE!$A$5:$B$30,2,FALSE)</f>
        <v>0</v>
      </c>
      <c r="AM129" s="270">
        <f>Q129/$H129*VLOOKUP(Q$4,DM_TI_LE!$A$5:$B$30,2,FALSE)</f>
        <v>0</v>
      </c>
      <c r="AN129" s="270">
        <f>R129/$H129*VLOOKUP(R$4,DM_TI_LE!$A$5:$B$30,2,FALSE)</f>
        <v>0</v>
      </c>
      <c r="AO129" s="270">
        <f>S129/$H129*VLOOKUP(S$4,DM_TI_LE!$A$5:$B$30,2,FALSE)</f>
        <v>0</v>
      </c>
      <c r="AP129" s="270">
        <f>T129/$H129*VLOOKUP(T$4,DM_TI_LE!$A$5:$B$30,2,FALSE)</f>
        <v>0</v>
      </c>
      <c r="AQ129" s="270">
        <f>U129/$H129*VLOOKUP(U$4,DM_TI_LE!$A$5:$B$30,2,FALSE)</f>
        <v>0</v>
      </c>
      <c r="AR129" s="270">
        <f>V129/$H129*VLOOKUP(V$4,DM_TI_LE!$A$5:$B$30,2,FALSE)</f>
        <v>0</v>
      </c>
      <c r="AS129" s="270">
        <f>W129/$H129*VLOOKUP(W$4,DM_TI_LE!$A$5:$B$30,2,FALSE)</f>
        <v>0</v>
      </c>
      <c r="AT129" s="270">
        <f>X129/$H129*VLOOKUP(X$4,DM_TI_LE!$A$5:$B$30,2,FALSE)</f>
        <v>0</v>
      </c>
      <c r="AU129" s="270">
        <f>Y129/$H129*VLOOKUP(Y$4,DM_TI_LE!$A$5:$B$30,2,FALSE)</f>
        <v>0</v>
      </c>
      <c r="AV129" s="270">
        <f>Z129/$H129*VLOOKUP(Z$4,DM_TI_LE!$A$5:$B$30,2,FALSE)</f>
        <v>0</v>
      </c>
      <c r="AW129" s="270">
        <f>AA129/$H129*VLOOKUP(AA$4,DM_TI_LE!$A$5:$B$30,2,FALSE)</f>
        <v>0</v>
      </c>
      <c r="AX129" s="270">
        <f>AB129/$H129*VLOOKUP(AB$4,DM_TI_LE!$A$5:$B$30,2,FALSE)</f>
        <v>0</v>
      </c>
      <c r="AY129" s="270">
        <f>AC129/$H129*VLOOKUP(AC$4,DM_TI_LE!$A$5:$B$30,2,FALSE)</f>
        <v>0</v>
      </c>
      <c r="AZ129" s="270">
        <f>AD129/$H129*VLOOKUP(AD$4,DM_TI_LE!$A$5:$B$30,2,FALSE)</f>
        <v>0</v>
      </c>
      <c r="BA129" s="284">
        <f>IF(CD129="HDHV",DM_TI_LE!$K$12*I129, SUM(AE129:AW129)*F129*E129*DM_HE_SO_LUONG_NS!$D$1*CE129)</f>
        <v>8100000</v>
      </c>
      <c r="BB129" s="104"/>
      <c r="BC129" s="110">
        <f>VLOOKUP(B129,GD_LCD_HS_LNS!$B$4:$E$1000,4,FALSE)</f>
        <v>3875000</v>
      </c>
      <c r="BD129" s="104"/>
      <c r="BE129" s="104">
        <f>I129/26*$BC129*VLOOKUP(BE$4,DM_TI_LE!$A$5:$C$29,3,FALSE)</f>
        <v>0</v>
      </c>
      <c r="BF129" s="104">
        <f>J129/26*$BC129*VLOOKUP(BF$4,DM_TI_LE!$A$5:$C$29,3,FALSE)</f>
        <v>0</v>
      </c>
      <c r="BG129" s="104">
        <f>K129/26*$BC129*VLOOKUP(BG$4,DM_TI_LE!$A$5:$C$29,3,FALSE)</f>
        <v>0</v>
      </c>
      <c r="BH129" s="104">
        <f>L129/26*$BC129*VLOOKUP(BH$4,DM_TI_LE!$A$5:$C$29,3,FALSE)</f>
        <v>0</v>
      </c>
      <c r="BI129" s="104">
        <f>M129/26*$BC129*VLOOKUP(BI$4,DM_TI_LE!$A$5:$C$29,3,FALSE)</f>
        <v>0</v>
      </c>
      <c r="BJ129" s="104">
        <f>N129/26*$BC129*VLOOKUP(BJ$4,DM_TI_LE!$A$5:$C$29,3,FALSE)</f>
        <v>0</v>
      </c>
      <c r="BK129" s="104">
        <f>O129/26*$BC129*VLOOKUP(BK$4,DM_TI_LE!$A$5:$C$29,3,FALSE)</f>
        <v>0</v>
      </c>
      <c r="BL129" s="104">
        <f>P129/26*$BC129*VLOOKUP(BL$4,DM_TI_LE!$A$5:$C$29,3,FALSE)</f>
        <v>0</v>
      </c>
      <c r="BM129" s="104">
        <f>Q129/26*$BC129*VLOOKUP(BM$4,DM_TI_LE!$A$5:$C$29,3,FALSE)</f>
        <v>0</v>
      </c>
      <c r="BN129" s="104">
        <f>R129/26*$BC129*VLOOKUP(BN$4,DM_TI_LE!$A$5:$C$29,3,FALSE)</f>
        <v>0</v>
      </c>
      <c r="BO129" s="104">
        <f>S129/26*$BC129*VLOOKUP(BO$4,DM_TI_LE!$A$5:$C$29,3,FALSE)</f>
        <v>0</v>
      </c>
      <c r="BP129" s="104">
        <f>T129/26*$BC129*VLOOKUP(BP$4,DM_TI_LE!$A$5:$C$29,3,FALSE)</f>
        <v>0</v>
      </c>
      <c r="BQ129" s="104">
        <f>U129/26*$BC129*VLOOKUP(BQ$4,DM_TI_LE!$A$5:$C$29,3,FALSE)</f>
        <v>0</v>
      </c>
      <c r="BR129" s="104">
        <f>V129/26*$BC129*VLOOKUP(BR$4,DM_TI_LE!$A$5:$C$29,3,FALSE)</f>
        <v>0</v>
      </c>
      <c r="BS129" s="104">
        <f>W129/26*$BC129*VLOOKUP(BS$4,DM_TI_LE!$A$5:$C$29,3,FALSE)</f>
        <v>0</v>
      </c>
      <c r="BT129" s="104">
        <f>X129/26*$BC129*VLOOKUP(BT$4,DM_TI_LE!$A$5:$C$29,3,FALSE)</f>
        <v>0</v>
      </c>
      <c r="BU129" s="104">
        <f>Y129/26*$BC129*VLOOKUP(BU$4,DM_TI_LE!$A$5:$C$29,3,FALSE)</f>
        <v>0</v>
      </c>
      <c r="BV129" s="104">
        <f>Z129/26*$BC129*VLOOKUP(BV$4,DM_TI_LE!$A$5:$C$29,3,FALSE)</f>
        <v>0</v>
      </c>
      <c r="BW129" s="104">
        <f>AA129/26*$BC129*VLOOKUP(BW$4,DM_TI_LE!$A$5:$C$29,3,FALSE)</f>
        <v>0</v>
      </c>
      <c r="BX129" s="104">
        <f>AB129/26*$BC129*VLOOKUP(BX$4,DM_TI_LE!$A$5:$C$29,3,FALSE)</f>
        <v>0</v>
      </c>
      <c r="BY129" s="104">
        <f>AC129/26*$BC129*VLOOKUP(BY$4,DM_TI_LE!$A$5:$C$29,3,FALSE)</f>
        <v>0</v>
      </c>
      <c r="BZ129" s="104">
        <f>AD129/26*$BC129*VLOOKUP(BZ$4,DM_TI_LE!$A$5:$C$29,3,FALSE)</f>
        <v>0</v>
      </c>
      <c r="CA129" s="273">
        <f t="shared" si="0"/>
        <v>0</v>
      </c>
      <c r="CB129" s="104"/>
      <c r="CC129" s="274">
        <f t="shared" si="1"/>
        <v>8100000</v>
      </c>
      <c r="CD129" s="138" t="str">
        <f>VLOOKUP(B129,GD_CHUNG!$B$5:$G$480,6,FALSE)</f>
        <v>HD3N</v>
      </c>
      <c r="CE129" s="275">
        <f>VLOOKUP(CD129,DM_TI_LE!$I$12:$J$16,2,FALSE)</f>
        <v>1</v>
      </c>
    </row>
    <row r="130" spans="1:83" ht="12.75" x14ac:dyDescent="0.2">
      <c r="A130" s="49">
        <v>126</v>
      </c>
      <c r="B130" s="50">
        <f>GD_CHUNG!B130</f>
        <v>10603</v>
      </c>
      <c r="C130" s="50" t="str">
        <f>GD_CHUNG!C130</f>
        <v>Nguyễn Thị Vân Anh</v>
      </c>
      <c r="D130" s="50" t="str">
        <f>GD_CHUNG!D130</f>
        <v>NV PVHK</v>
      </c>
      <c r="E130" s="268">
        <f>VLOOKUP(B130,GD_CHAM_CONG!$C$6:$BJ$997,60,FALSE)</f>
        <v>1.05</v>
      </c>
      <c r="F130" s="268">
        <f>VLOOKUP(B130,GD_LCD_HS_LNS!$B$4:$F$1000,5,FALSE)</f>
        <v>1.6</v>
      </c>
      <c r="G130" s="269"/>
      <c r="H130" s="269">
        <f>VLOOKUP(B130,GD_CHAM_CONG!$C$6:$BD$997,37,FALSE)</f>
        <v>27</v>
      </c>
      <c r="I130" s="104">
        <f>VLOOKUP($B130,GD_CHAM_CONG!$C$6:$BF$997,38,FALSE)</f>
        <v>27</v>
      </c>
      <c r="J130" s="104">
        <f>VLOOKUP($B130,GD_CHAM_CONG!$C$6:$BF$997,39,FALSE)</f>
        <v>0</v>
      </c>
      <c r="K130" s="104">
        <f>VLOOKUP($B130,GD_CHAM_CONG!$C$6:$BF$997,40,FALSE)</f>
        <v>0</v>
      </c>
      <c r="L130" s="104">
        <f>VLOOKUP($B130,GD_CHAM_CONG!$C$6:$BF$997,41,FALSE)</f>
        <v>0</v>
      </c>
      <c r="M130" s="104">
        <f>VLOOKUP($B130,GD_CHAM_CONG!$C$6:$BF$997,42,FALSE)</f>
        <v>0</v>
      </c>
      <c r="N130" s="104">
        <f>VLOOKUP($B130,GD_CHAM_CONG!$C$6:$BF$997,43,FALSE)</f>
        <v>0</v>
      </c>
      <c r="O130" s="104">
        <f>VLOOKUP($B130,GD_CHAM_CONG!$C$6:$BF$997,44,FALSE)</f>
        <v>0</v>
      </c>
      <c r="P130" s="104">
        <f>VLOOKUP($B130,GD_CHAM_CONG!$C$6:$BF$997,45,FALSE)</f>
        <v>0</v>
      </c>
      <c r="Q130" s="104">
        <f>VLOOKUP($B130,GD_CHAM_CONG!$C$6:$BF$997,46,FALSE)</f>
        <v>0</v>
      </c>
      <c r="R130" s="104">
        <f>VLOOKUP($B130,GD_CHAM_CONG!$C$6:$BF$997,47,FALSE)</f>
        <v>0</v>
      </c>
      <c r="S130" s="104">
        <f>VLOOKUP($B130,GD_CHAM_CONG!$C$6:$BF$997,48,FALSE)</f>
        <v>0</v>
      </c>
      <c r="T130" s="104">
        <f>VLOOKUP($B130,GD_CHAM_CONG!$C$6:$BF$997,49,FALSE)</f>
        <v>0</v>
      </c>
      <c r="U130" s="104">
        <f>VLOOKUP($B130,GD_CHAM_CONG!$C$6:$BF$997,50,FALSE)</f>
        <v>0</v>
      </c>
      <c r="V130" s="104">
        <f>VLOOKUP($B130,GD_CHAM_CONG!$C$6:$BF$997,51,FALSE)</f>
        <v>0</v>
      </c>
      <c r="W130" s="104">
        <f>VLOOKUP($B130,GD_CHAM_CONG!$C$6:$BF$997,52,FALSE)</f>
        <v>0</v>
      </c>
      <c r="X130" s="104">
        <f>VLOOKUP($B130,GD_CHAM_CONG!$C$6:$BF$997,53,FALSE)</f>
        <v>0</v>
      </c>
      <c r="Y130" s="104">
        <f>VLOOKUP($B130,GD_CHAM_CONG!$C$6:$BF$997,54,FALSE)</f>
        <v>0</v>
      </c>
      <c r="Z130" s="104">
        <f>VLOOKUP($B130,GD_CHAM_CONG!$C$6:$BF$997,55,FALSE)</f>
        <v>0</v>
      </c>
      <c r="AA130" s="104">
        <f>VLOOKUP($B130,GD_CHAM_CONG!$C$6:$BF$997,56,FALSE)</f>
        <v>0</v>
      </c>
      <c r="AB130" s="104">
        <f>VLOOKUP($B130,GD_CHAM_CONG!$C$6:$BI$997,57,FALSE)</f>
        <v>0</v>
      </c>
      <c r="AC130" s="104">
        <f>VLOOKUP($B130,GD_CHAM_CONG!$C$6:$BI$997,58,FALSE)</f>
        <v>0</v>
      </c>
      <c r="AD130" s="104">
        <f>VLOOKUP($B130,GD_CHAM_CONG!$C$6:$BI$997,59,FALSE)</f>
        <v>0</v>
      </c>
      <c r="AE130" s="270">
        <f>I130/$H130*VLOOKUP(I$4,DM_TI_LE!$A$5:$B$30,2,FALSE)</f>
        <v>1</v>
      </c>
      <c r="AF130" s="270">
        <f>J130/$H130*VLOOKUP(J$4,DM_TI_LE!$A$5:$B$30,2,FALSE)</f>
        <v>0</v>
      </c>
      <c r="AG130" s="270">
        <f>K130/$H130*VLOOKUP(K$4,DM_TI_LE!$A$5:$B$30,2,FALSE)</f>
        <v>0</v>
      </c>
      <c r="AH130" s="270">
        <f>L130/$H130*VLOOKUP(L$4,DM_TI_LE!$A$5:$B$30,2,FALSE)</f>
        <v>0</v>
      </c>
      <c r="AI130" s="270">
        <f>M130/$H130*VLOOKUP(M$4,DM_TI_LE!$A$5:$B$30,2,FALSE)</f>
        <v>0</v>
      </c>
      <c r="AJ130" s="270">
        <f>N130/$H130*VLOOKUP(N$4,DM_TI_LE!$A$5:$B$30,2,FALSE)</f>
        <v>0</v>
      </c>
      <c r="AK130" s="270">
        <f>O130/$H130*VLOOKUP(O$4,DM_TI_LE!$A$5:$B$30,2,FALSE)</f>
        <v>0</v>
      </c>
      <c r="AL130" s="270">
        <f>P130/$H130*VLOOKUP(P$4,DM_TI_LE!$A$5:$B$30,2,FALSE)</f>
        <v>0</v>
      </c>
      <c r="AM130" s="270">
        <f>Q130/$H130*VLOOKUP(Q$4,DM_TI_LE!$A$5:$B$30,2,FALSE)</f>
        <v>0</v>
      </c>
      <c r="AN130" s="270">
        <f>R130/$H130*VLOOKUP(R$4,DM_TI_LE!$A$5:$B$30,2,FALSE)</f>
        <v>0</v>
      </c>
      <c r="AO130" s="270">
        <f>S130/$H130*VLOOKUP(S$4,DM_TI_LE!$A$5:$B$30,2,FALSE)</f>
        <v>0</v>
      </c>
      <c r="AP130" s="270">
        <f>T130/$H130*VLOOKUP(T$4,DM_TI_LE!$A$5:$B$30,2,FALSE)</f>
        <v>0</v>
      </c>
      <c r="AQ130" s="270">
        <f>U130/$H130*VLOOKUP(U$4,DM_TI_LE!$A$5:$B$30,2,FALSE)</f>
        <v>0</v>
      </c>
      <c r="AR130" s="270">
        <f>V130/$H130*VLOOKUP(V$4,DM_TI_LE!$A$5:$B$30,2,FALSE)</f>
        <v>0</v>
      </c>
      <c r="AS130" s="270">
        <f>W130/$H130*VLOOKUP(W$4,DM_TI_LE!$A$5:$B$30,2,FALSE)</f>
        <v>0</v>
      </c>
      <c r="AT130" s="270">
        <f>X130/$H130*VLOOKUP(X$4,DM_TI_LE!$A$5:$B$30,2,FALSE)</f>
        <v>0</v>
      </c>
      <c r="AU130" s="270">
        <f>Y130/$H130*VLOOKUP(Y$4,DM_TI_LE!$A$5:$B$30,2,FALSE)</f>
        <v>0</v>
      </c>
      <c r="AV130" s="270">
        <f>Z130/$H130*VLOOKUP(Z$4,DM_TI_LE!$A$5:$B$30,2,FALSE)</f>
        <v>0</v>
      </c>
      <c r="AW130" s="270">
        <f>AA130/$H130*VLOOKUP(AA$4,DM_TI_LE!$A$5:$B$30,2,FALSE)</f>
        <v>0</v>
      </c>
      <c r="AX130" s="270">
        <f>AB130/$H130*VLOOKUP(AB$4,DM_TI_LE!$A$5:$B$30,2,FALSE)</f>
        <v>0</v>
      </c>
      <c r="AY130" s="270">
        <f>AC130/$H130*VLOOKUP(AC$4,DM_TI_LE!$A$5:$B$30,2,FALSE)</f>
        <v>0</v>
      </c>
      <c r="AZ130" s="270">
        <f>AD130/$H130*VLOOKUP(AD$4,DM_TI_LE!$A$5:$B$30,2,FALSE)</f>
        <v>0</v>
      </c>
      <c r="BA130" s="284">
        <f>IF(CD130="HDHV",DM_TI_LE!$K$12*I130, SUM(AE130:AW130)*F130*E130*DM_HE_SO_LUONG_NS!$D$1*CE130)</f>
        <v>7560000.0000000009</v>
      </c>
      <c r="BB130" s="104"/>
      <c r="BC130" s="110">
        <f>VLOOKUP(B130,GD_LCD_HS_LNS!$B$4:$E$1000,4,FALSE)</f>
        <v>3875000</v>
      </c>
      <c r="BD130" s="104"/>
      <c r="BE130" s="104">
        <f>I130/26*$BC130*VLOOKUP(BE$4,DM_TI_LE!$A$5:$C$29,3,FALSE)</f>
        <v>0</v>
      </c>
      <c r="BF130" s="104">
        <f>J130/26*$BC130*VLOOKUP(BF$4,DM_TI_LE!$A$5:$C$29,3,FALSE)</f>
        <v>0</v>
      </c>
      <c r="BG130" s="104">
        <f>K130/26*$BC130*VLOOKUP(BG$4,DM_TI_LE!$A$5:$C$29,3,FALSE)</f>
        <v>0</v>
      </c>
      <c r="BH130" s="104">
        <f>L130/26*$BC130*VLOOKUP(BH$4,DM_TI_LE!$A$5:$C$29,3,FALSE)</f>
        <v>0</v>
      </c>
      <c r="BI130" s="104">
        <f>M130/26*$BC130*VLOOKUP(BI$4,DM_TI_LE!$A$5:$C$29,3,FALSE)</f>
        <v>0</v>
      </c>
      <c r="BJ130" s="104">
        <f>N130/26*$BC130*VLOOKUP(BJ$4,DM_TI_LE!$A$5:$C$29,3,FALSE)</f>
        <v>0</v>
      </c>
      <c r="BK130" s="104">
        <f>O130/26*$BC130*VLOOKUP(BK$4,DM_TI_LE!$A$5:$C$29,3,FALSE)</f>
        <v>0</v>
      </c>
      <c r="BL130" s="104">
        <f>P130/26*$BC130*VLOOKUP(BL$4,DM_TI_LE!$A$5:$C$29,3,FALSE)</f>
        <v>0</v>
      </c>
      <c r="BM130" s="104">
        <f>Q130/26*$BC130*VLOOKUP(BM$4,DM_TI_LE!$A$5:$C$29,3,FALSE)</f>
        <v>0</v>
      </c>
      <c r="BN130" s="104">
        <f>R130/26*$BC130*VLOOKUP(BN$4,DM_TI_LE!$A$5:$C$29,3,FALSE)</f>
        <v>0</v>
      </c>
      <c r="BO130" s="104">
        <f>S130/26*$BC130*VLOOKUP(BO$4,DM_TI_LE!$A$5:$C$29,3,FALSE)</f>
        <v>0</v>
      </c>
      <c r="BP130" s="104">
        <f>T130/26*$BC130*VLOOKUP(BP$4,DM_TI_LE!$A$5:$C$29,3,FALSE)</f>
        <v>0</v>
      </c>
      <c r="BQ130" s="104">
        <f>U130/26*$BC130*VLOOKUP(BQ$4,DM_TI_LE!$A$5:$C$29,3,FALSE)</f>
        <v>0</v>
      </c>
      <c r="BR130" s="104">
        <f>V130/26*$BC130*VLOOKUP(BR$4,DM_TI_LE!$A$5:$C$29,3,FALSE)</f>
        <v>0</v>
      </c>
      <c r="BS130" s="104">
        <f>W130/26*$BC130*VLOOKUP(BS$4,DM_TI_LE!$A$5:$C$29,3,FALSE)</f>
        <v>0</v>
      </c>
      <c r="BT130" s="104">
        <f>X130/26*$BC130*VLOOKUP(BT$4,DM_TI_LE!$A$5:$C$29,3,FALSE)</f>
        <v>0</v>
      </c>
      <c r="BU130" s="104">
        <f>Y130/26*$BC130*VLOOKUP(BU$4,DM_TI_LE!$A$5:$C$29,3,FALSE)</f>
        <v>0</v>
      </c>
      <c r="BV130" s="104">
        <f>Z130/26*$BC130*VLOOKUP(BV$4,DM_TI_LE!$A$5:$C$29,3,FALSE)</f>
        <v>0</v>
      </c>
      <c r="BW130" s="104">
        <f>AA130/26*$BC130*VLOOKUP(BW$4,DM_TI_LE!$A$5:$C$29,3,FALSE)</f>
        <v>0</v>
      </c>
      <c r="BX130" s="104">
        <f>AB130/26*$BC130*VLOOKUP(BX$4,DM_TI_LE!$A$5:$C$29,3,FALSE)</f>
        <v>0</v>
      </c>
      <c r="BY130" s="104">
        <f>AC130/26*$BC130*VLOOKUP(BY$4,DM_TI_LE!$A$5:$C$29,3,FALSE)</f>
        <v>0</v>
      </c>
      <c r="BZ130" s="104">
        <f>AD130/26*$BC130*VLOOKUP(BZ$4,DM_TI_LE!$A$5:$C$29,3,FALSE)</f>
        <v>0</v>
      </c>
      <c r="CA130" s="273">
        <f t="shared" si="0"/>
        <v>0</v>
      </c>
      <c r="CB130" s="104"/>
      <c r="CC130" s="274">
        <f t="shared" si="1"/>
        <v>7560000.0000000009</v>
      </c>
      <c r="CD130" s="138" t="str">
        <f>VLOOKUP(B130,GD_CHUNG!$B$5:$G$480,6,FALSE)</f>
        <v>HD3N</v>
      </c>
      <c r="CE130" s="275">
        <f>VLOOKUP(CD130,DM_TI_LE!$I$12:$J$16,2,FALSE)</f>
        <v>1</v>
      </c>
    </row>
    <row r="131" spans="1:83" ht="12.75" x14ac:dyDescent="0.2">
      <c r="A131" s="49">
        <v>127</v>
      </c>
      <c r="B131" s="50">
        <f>GD_CHUNG!B131</f>
        <v>10618</v>
      </c>
      <c r="C131" s="50" t="str">
        <f>GD_CHUNG!C131</f>
        <v>Nguyễn Thị Hằng</v>
      </c>
      <c r="D131" s="50" t="str">
        <f>GD_CHUNG!D131</f>
        <v>NV PVHK</v>
      </c>
      <c r="E131" s="268">
        <f>VLOOKUP(B131,GD_CHAM_CONG!$C$6:$BJ$997,60,FALSE)</f>
        <v>0.85</v>
      </c>
      <c r="F131" s="268">
        <f>VLOOKUP(B131,GD_LCD_HS_LNS!$B$4:$F$1000,5,FALSE)</f>
        <v>1.91</v>
      </c>
      <c r="G131" s="269"/>
      <c r="H131" s="269">
        <f>VLOOKUP(B131,GD_CHAM_CONG!$C$6:$BD$997,37,FALSE)</f>
        <v>27</v>
      </c>
      <c r="I131" s="104">
        <f>VLOOKUP($B131,GD_CHAM_CONG!$C$6:$BF$997,38,FALSE)</f>
        <v>27</v>
      </c>
      <c r="J131" s="104">
        <f>VLOOKUP($B131,GD_CHAM_CONG!$C$6:$BF$997,39,FALSE)</f>
        <v>0</v>
      </c>
      <c r="K131" s="104">
        <f>VLOOKUP($B131,GD_CHAM_CONG!$C$6:$BF$997,40,FALSE)</f>
        <v>0</v>
      </c>
      <c r="L131" s="104">
        <f>VLOOKUP($B131,GD_CHAM_CONG!$C$6:$BF$997,41,FALSE)</f>
        <v>0</v>
      </c>
      <c r="M131" s="104">
        <f>VLOOKUP($B131,GD_CHAM_CONG!$C$6:$BF$997,42,FALSE)</f>
        <v>0</v>
      </c>
      <c r="N131" s="104">
        <f>VLOOKUP($B131,GD_CHAM_CONG!$C$6:$BF$997,43,FALSE)</f>
        <v>0</v>
      </c>
      <c r="O131" s="104">
        <f>VLOOKUP($B131,GD_CHAM_CONG!$C$6:$BF$997,44,FALSE)</f>
        <v>0</v>
      </c>
      <c r="P131" s="104">
        <f>VLOOKUP($B131,GD_CHAM_CONG!$C$6:$BF$997,45,FALSE)</f>
        <v>0</v>
      </c>
      <c r="Q131" s="104">
        <f>VLOOKUP($B131,GD_CHAM_CONG!$C$6:$BF$997,46,FALSE)</f>
        <v>0</v>
      </c>
      <c r="R131" s="104">
        <f>VLOOKUP($B131,GD_CHAM_CONG!$C$6:$BF$997,47,FALSE)</f>
        <v>0</v>
      </c>
      <c r="S131" s="104">
        <f>VLOOKUP($B131,GD_CHAM_CONG!$C$6:$BF$997,48,FALSE)</f>
        <v>0</v>
      </c>
      <c r="T131" s="104">
        <f>VLOOKUP($B131,GD_CHAM_CONG!$C$6:$BF$997,49,FALSE)</f>
        <v>0</v>
      </c>
      <c r="U131" s="104">
        <f>VLOOKUP($B131,GD_CHAM_CONG!$C$6:$BF$997,50,FALSE)</f>
        <v>0</v>
      </c>
      <c r="V131" s="104">
        <f>VLOOKUP($B131,GD_CHAM_CONG!$C$6:$BF$997,51,FALSE)</f>
        <v>0</v>
      </c>
      <c r="W131" s="104">
        <f>VLOOKUP($B131,GD_CHAM_CONG!$C$6:$BF$997,52,FALSE)</f>
        <v>0</v>
      </c>
      <c r="X131" s="104">
        <f>VLOOKUP($B131,GD_CHAM_CONG!$C$6:$BF$997,53,FALSE)</f>
        <v>0</v>
      </c>
      <c r="Y131" s="104">
        <f>VLOOKUP($B131,GD_CHAM_CONG!$C$6:$BF$997,54,FALSE)</f>
        <v>0</v>
      </c>
      <c r="Z131" s="104">
        <f>VLOOKUP($B131,GD_CHAM_CONG!$C$6:$BF$997,55,FALSE)</f>
        <v>0</v>
      </c>
      <c r="AA131" s="104">
        <f>VLOOKUP($B131,GD_CHAM_CONG!$C$6:$BF$997,56,FALSE)</f>
        <v>0</v>
      </c>
      <c r="AB131" s="104">
        <f>VLOOKUP($B131,GD_CHAM_CONG!$C$6:$BI$997,57,FALSE)</f>
        <v>0</v>
      </c>
      <c r="AC131" s="104">
        <f>VLOOKUP($B131,GD_CHAM_CONG!$C$6:$BI$997,58,FALSE)</f>
        <v>0</v>
      </c>
      <c r="AD131" s="104">
        <f>VLOOKUP($B131,GD_CHAM_CONG!$C$6:$BI$997,59,FALSE)</f>
        <v>0</v>
      </c>
      <c r="AE131" s="270">
        <f>I131/$H131*VLOOKUP(I$4,DM_TI_LE!$A$5:$B$30,2,FALSE)</f>
        <v>1</v>
      </c>
      <c r="AF131" s="270">
        <f>J131/$H131*VLOOKUP(J$4,DM_TI_LE!$A$5:$B$30,2,FALSE)</f>
        <v>0</v>
      </c>
      <c r="AG131" s="270">
        <f>K131/$H131*VLOOKUP(K$4,DM_TI_LE!$A$5:$B$30,2,FALSE)</f>
        <v>0</v>
      </c>
      <c r="AH131" s="270">
        <f>L131/$H131*VLOOKUP(L$4,DM_TI_LE!$A$5:$B$30,2,FALSE)</f>
        <v>0</v>
      </c>
      <c r="AI131" s="270">
        <f>M131/$H131*VLOOKUP(M$4,DM_TI_LE!$A$5:$B$30,2,FALSE)</f>
        <v>0</v>
      </c>
      <c r="AJ131" s="270">
        <f>N131/$H131*VLOOKUP(N$4,DM_TI_LE!$A$5:$B$30,2,FALSE)</f>
        <v>0</v>
      </c>
      <c r="AK131" s="270">
        <f>O131/$H131*VLOOKUP(O$4,DM_TI_LE!$A$5:$B$30,2,FALSE)</f>
        <v>0</v>
      </c>
      <c r="AL131" s="270">
        <f>P131/$H131*VLOOKUP(P$4,DM_TI_LE!$A$5:$B$30,2,FALSE)</f>
        <v>0</v>
      </c>
      <c r="AM131" s="270">
        <f>Q131/$H131*VLOOKUP(Q$4,DM_TI_LE!$A$5:$B$30,2,FALSE)</f>
        <v>0</v>
      </c>
      <c r="AN131" s="270">
        <f>R131/$H131*VLOOKUP(R$4,DM_TI_LE!$A$5:$B$30,2,FALSE)</f>
        <v>0</v>
      </c>
      <c r="AO131" s="270">
        <f>S131/$H131*VLOOKUP(S$4,DM_TI_LE!$A$5:$B$30,2,FALSE)</f>
        <v>0</v>
      </c>
      <c r="AP131" s="270">
        <f>T131/$H131*VLOOKUP(T$4,DM_TI_LE!$A$5:$B$30,2,FALSE)</f>
        <v>0</v>
      </c>
      <c r="AQ131" s="270">
        <f>U131/$H131*VLOOKUP(U$4,DM_TI_LE!$A$5:$B$30,2,FALSE)</f>
        <v>0</v>
      </c>
      <c r="AR131" s="270">
        <f>V131/$H131*VLOOKUP(V$4,DM_TI_LE!$A$5:$B$30,2,FALSE)</f>
        <v>0</v>
      </c>
      <c r="AS131" s="270">
        <f>W131/$H131*VLOOKUP(W$4,DM_TI_LE!$A$5:$B$30,2,FALSE)</f>
        <v>0</v>
      </c>
      <c r="AT131" s="270">
        <f>X131/$H131*VLOOKUP(X$4,DM_TI_LE!$A$5:$B$30,2,FALSE)</f>
        <v>0</v>
      </c>
      <c r="AU131" s="270">
        <f>Y131/$H131*VLOOKUP(Y$4,DM_TI_LE!$A$5:$B$30,2,FALSE)</f>
        <v>0</v>
      </c>
      <c r="AV131" s="270">
        <f>Z131/$H131*VLOOKUP(Z$4,DM_TI_LE!$A$5:$B$30,2,FALSE)</f>
        <v>0</v>
      </c>
      <c r="AW131" s="270">
        <f>AA131/$H131*VLOOKUP(AA$4,DM_TI_LE!$A$5:$B$30,2,FALSE)</f>
        <v>0</v>
      </c>
      <c r="AX131" s="270">
        <f>AB131/$H131*VLOOKUP(AB$4,DM_TI_LE!$A$5:$B$30,2,FALSE)</f>
        <v>0</v>
      </c>
      <c r="AY131" s="270">
        <f>AC131/$H131*VLOOKUP(AC$4,DM_TI_LE!$A$5:$B$30,2,FALSE)</f>
        <v>0</v>
      </c>
      <c r="AZ131" s="270">
        <f>AD131/$H131*VLOOKUP(AD$4,DM_TI_LE!$A$5:$B$30,2,FALSE)</f>
        <v>0</v>
      </c>
      <c r="BA131" s="284">
        <f>IF(CD131="HDHV",DM_TI_LE!$K$12*I131, SUM(AE131:AW131)*F131*E131*DM_HE_SO_LUONG_NS!$D$1*CE131)</f>
        <v>7305750</v>
      </c>
      <c r="BB131" s="104"/>
      <c r="BC131" s="110">
        <f>VLOOKUP(B131,GD_LCD_HS_LNS!$B$4:$E$1000,4,FALSE)</f>
        <v>3875000</v>
      </c>
      <c r="BD131" s="104"/>
      <c r="BE131" s="104">
        <f>I131/26*$BC131*VLOOKUP(BE$4,DM_TI_LE!$A$5:$C$29,3,FALSE)</f>
        <v>0</v>
      </c>
      <c r="BF131" s="104">
        <f>J131/26*$BC131*VLOOKUP(BF$4,DM_TI_LE!$A$5:$C$29,3,FALSE)</f>
        <v>0</v>
      </c>
      <c r="BG131" s="104">
        <f>K131/26*$BC131*VLOOKUP(BG$4,DM_TI_LE!$A$5:$C$29,3,FALSE)</f>
        <v>0</v>
      </c>
      <c r="BH131" s="104">
        <f>L131/26*$BC131*VLOOKUP(BH$4,DM_TI_LE!$A$5:$C$29,3,FALSE)</f>
        <v>0</v>
      </c>
      <c r="BI131" s="104">
        <f>M131/26*$BC131*VLOOKUP(BI$4,DM_TI_LE!$A$5:$C$29,3,FALSE)</f>
        <v>0</v>
      </c>
      <c r="BJ131" s="104">
        <f>N131/26*$BC131*VLOOKUP(BJ$4,DM_TI_LE!$A$5:$C$29,3,FALSE)</f>
        <v>0</v>
      </c>
      <c r="BK131" s="104">
        <f>O131/26*$BC131*VLOOKUP(BK$4,DM_TI_LE!$A$5:$C$29,3,FALSE)</f>
        <v>0</v>
      </c>
      <c r="BL131" s="104">
        <f>P131/26*$BC131*VLOOKUP(BL$4,DM_TI_LE!$A$5:$C$29,3,FALSE)</f>
        <v>0</v>
      </c>
      <c r="BM131" s="104">
        <f>Q131/26*$BC131*VLOOKUP(BM$4,DM_TI_LE!$A$5:$C$29,3,FALSE)</f>
        <v>0</v>
      </c>
      <c r="BN131" s="104">
        <f>R131/26*$BC131*VLOOKUP(BN$4,DM_TI_LE!$A$5:$C$29,3,FALSE)</f>
        <v>0</v>
      </c>
      <c r="BO131" s="104">
        <f>S131/26*$BC131*VLOOKUP(BO$4,DM_TI_LE!$A$5:$C$29,3,FALSE)</f>
        <v>0</v>
      </c>
      <c r="BP131" s="104">
        <f>T131/26*$BC131*VLOOKUP(BP$4,DM_TI_LE!$A$5:$C$29,3,FALSE)</f>
        <v>0</v>
      </c>
      <c r="BQ131" s="104">
        <f>U131/26*$BC131*VLOOKUP(BQ$4,DM_TI_LE!$A$5:$C$29,3,FALSE)</f>
        <v>0</v>
      </c>
      <c r="BR131" s="104">
        <f>V131/26*$BC131*VLOOKUP(BR$4,DM_TI_LE!$A$5:$C$29,3,FALSE)</f>
        <v>0</v>
      </c>
      <c r="BS131" s="104">
        <f>W131/26*$BC131*VLOOKUP(BS$4,DM_TI_LE!$A$5:$C$29,3,FALSE)</f>
        <v>0</v>
      </c>
      <c r="BT131" s="104">
        <f>X131/26*$BC131*VLOOKUP(BT$4,DM_TI_LE!$A$5:$C$29,3,FALSE)</f>
        <v>0</v>
      </c>
      <c r="BU131" s="104">
        <f>Y131/26*$BC131*VLOOKUP(BU$4,DM_TI_LE!$A$5:$C$29,3,FALSE)</f>
        <v>0</v>
      </c>
      <c r="BV131" s="104">
        <f>Z131/26*$BC131*VLOOKUP(BV$4,DM_TI_LE!$A$5:$C$29,3,FALSE)</f>
        <v>0</v>
      </c>
      <c r="BW131" s="104">
        <f>AA131/26*$BC131*VLOOKUP(BW$4,DM_TI_LE!$A$5:$C$29,3,FALSE)</f>
        <v>0</v>
      </c>
      <c r="BX131" s="104">
        <f>AB131/26*$BC131*VLOOKUP(BX$4,DM_TI_LE!$A$5:$C$29,3,FALSE)</f>
        <v>0</v>
      </c>
      <c r="BY131" s="104">
        <f>AC131/26*$BC131*VLOOKUP(BY$4,DM_TI_LE!$A$5:$C$29,3,FALSE)</f>
        <v>0</v>
      </c>
      <c r="BZ131" s="104">
        <f>AD131/26*$BC131*VLOOKUP(BZ$4,DM_TI_LE!$A$5:$C$29,3,FALSE)</f>
        <v>0</v>
      </c>
      <c r="CA131" s="273">
        <f t="shared" si="0"/>
        <v>0</v>
      </c>
      <c r="CB131" s="104"/>
      <c r="CC131" s="274">
        <f t="shared" si="1"/>
        <v>7305750</v>
      </c>
      <c r="CD131" s="138" t="str">
        <f>VLOOKUP(B131,GD_CHUNG!$B$5:$G$480,6,FALSE)</f>
        <v>HDKX</v>
      </c>
      <c r="CE131" s="275">
        <f>VLOOKUP(CD131,DM_TI_LE!$I$12:$J$16,2,FALSE)</f>
        <v>1</v>
      </c>
    </row>
    <row r="132" spans="1:83" ht="12.75" x14ac:dyDescent="0.2">
      <c r="A132" s="49">
        <v>128</v>
      </c>
      <c r="B132" s="50">
        <f>GD_CHUNG!B132</f>
        <v>10619</v>
      </c>
      <c r="C132" s="50" t="str">
        <f>GD_CHUNG!C132</f>
        <v>Phạm Thị Thu Hương</v>
      </c>
      <c r="D132" s="50" t="str">
        <f>GD_CHUNG!D132</f>
        <v>NV PVHK</v>
      </c>
      <c r="E132" s="268">
        <f>VLOOKUP(B132,GD_CHAM_CONG!$C$6:$BJ$997,60,FALSE)</f>
        <v>0.98</v>
      </c>
      <c r="F132" s="268">
        <f>VLOOKUP(B132,GD_LCD_HS_LNS!$B$4:$F$1000,5,FALSE)</f>
        <v>2.0099999999999998</v>
      </c>
      <c r="G132" s="269"/>
      <c r="H132" s="269">
        <f>VLOOKUP(B132,GD_CHAM_CONG!$C$6:$BD$997,37,FALSE)</f>
        <v>27</v>
      </c>
      <c r="I132" s="104">
        <f>VLOOKUP($B132,GD_CHAM_CONG!$C$6:$BF$997,38,FALSE)</f>
        <v>27</v>
      </c>
      <c r="J132" s="104">
        <f>VLOOKUP($B132,GD_CHAM_CONG!$C$6:$BF$997,39,FALSE)</f>
        <v>0</v>
      </c>
      <c r="K132" s="104">
        <f>VLOOKUP($B132,GD_CHAM_CONG!$C$6:$BF$997,40,FALSE)</f>
        <v>0</v>
      </c>
      <c r="L132" s="104">
        <f>VLOOKUP($B132,GD_CHAM_CONG!$C$6:$BF$997,41,FALSE)</f>
        <v>0</v>
      </c>
      <c r="M132" s="104">
        <f>VLOOKUP($B132,GD_CHAM_CONG!$C$6:$BF$997,42,FALSE)</f>
        <v>0</v>
      </c>
      <c r="N132" s="104">
        <f>VLOOKUP($B132,GD_CHAM_CONG!$C$6:$BF$997,43,FALSE)</f>
        <v>0</v>
      </c>
      <c r="O132" s="104">
        <f>VLOOKUP($B132,GD_CHAM_CONG!$C$6:$BF$997,44,FALSE)</f>
        <v>0</v>
      </c>
      <c r="P132" s="104">
        <f>VLOOKUP($B132,GD_CHAM_CONG!$C$6:$BF$997,45,FALSE)</f>
        <v>0</v>
      </c>
      <c r="Q132" s="104">
        <f>VLOOKUP($B132,GD_CHAM_CONG!$C$6:$BF$997,46,FALSE)</f>
        <v>0</v>
      </c>
      <c r="R132" s="104">
        <f>VLOOKUP($B132,GD_CHAM_CONG!$C$6:$BF$997,47,FALSE)</f>
        <v>0</v>
      </c>
      <c r="S132" s="104">
        <f>VLOOKUP($B132,GD_CHAM_CONG!$C$6:$BF$997,48,FALSE)</f>
        <v>0</v>
      </c>
      <c r="T132" s="104">
        <f>VLOOKUP($B132,GD_CHAM_CONG!$C$6:$BF$997,49,FALSE)</f>
        <v>0</v>
      </c>
      <c r="U132" s="104">
        <f>VLOOKUP($B132,GD_CHAM_CONG!$C$6:$BF$997,50,FALSE)</f>
        <v>0</v>
      </c>
      <c r="V132" s="104">
        <f>VLOOKUP($B132,GD_CHAM_CONG!$C$6:$BF$997,51,FALSE)</f>
        <v>0</v>
      </c>
      <c r="W132" s="104">
        <f>VLOOKUP($B132,GD_CHAM_CONG!$C$6:$BF$997,52,FALSE)</f>
        <v>0</v>
      </c>
      <c r="X132" s="104">
        <f>VLOOKUP($B132,GD_CHAM_CONG!$C$6:$BF$997,53,FALSE)</f>
        <v>0</v>
      </c>
      <c r="Y132" s="104">
        <f>VLOOKUP($B132,GD_CHAM_CONG!$C$6:$BF$997,54,FALSE)</f>
        <v>0</v>
      </c>
      <c r="Z132" s="104">
        <f>VLOOKUP($B132,GD_CHAM_CONG!$C$6:$BF$997,55,FALSE)</f>
        <v>0</v>
      </c>
      <c r="AA132" s="104">
        <f>VLOOKUP($B132,GD_CHAM_CONG!$C$6:$BF$997,56,FALSE)</f>
        <v>0</v>
      </c>
      <c r="AB132" s="104">
        <f>VLOOKUP($B132,GD_CHAM_CONG!$C$6:$BI$997,57,FALSE)</f>
        <v>0</v>
      </c>
      <c r="AC132" s="104">
        <f>VLOOKUP($B132,GD_CHAM_CONG!$C$6:$BI$997,58,FALSE)</f>
        <v>0</v>
      </c>
      <c r="AD132" s="104">
        <f>VLOOKUP($B132,GD_CHAM_CONG!$C$6:$BI$997,59,FALSE)</f>
        <v>0</v>
      </c>
      <c r="AE132" s="270">
        <f>I132/$H132*VLOOKUP(I$4,DM_TI_LE!$A$5:$B$30,2,FALSE)</f>
        <v>1</v>
      </c>
      <c r="AF132" s="270">
        <f>J132/$H132*VLOOKUP(J$4,DM_TI_LE!$A$5:$B$30,2,FALSE)</f>
        <v>0</v>
      </c>
      <c r="AG132" s="270">
        <f>K132/$H132*VLOOKUP(K$4,DM_TI_LE!$A$5:$B$30,2,FALSE)</f>
        <v>0</v>
      </c>
      <c r="AH132" s="270">
        <f>L132/$H132*VLOOKUP(L$4,DM_TI_LE!$A$5:$B$30,2,FALSE)</f>
        <v>0</v>
      </c>
      <c r="AI132" s="270">
        <f>M132/$H132*VLOOKUP(M$4,DM_TI_LE!$A$5:$B$30,2,FALSE)</f>
        <v>0</v>
      </c>
      <c r="AJ132" s="270">
        <f>N132/$H132*VLOOKUP(N$4,DM_TI_LE!$A$5:$B$30,2,FALSE)</f>
        <v>0</v>
      </c>
      <c r="AK132" s="270">
        <f>O132/$H132*VLOOKUP(O$4,DM_TI_LE!$A$5:$B$30,2,FALSE)</f>
        <v>0</v>
      </c>
      <c r="AL132" s="270">
        <f>P132/$H132*VLOOKUP(P$4,DM_TI_LE!$A$5:$B$30,2,FALSE)</f>
        <v>0</v>
      </c>
      <c r="AM132" s="270">
        <f>Q132/$H132*VLOOKUP(Q$4,DM_TI_LE!$A$5:$B$30,2,FALSE)</f>
        <v>0</v>
      </c>
      <c r="AN132" s="270">
        <f>R132/$H132*VLOOKUP(R$4,DM_TI_LE!$A$5:$B$30,2,FALSE)</f>
        <v>0</v>
      </c>
      <c r="AO132" s="270">
        <f>S132/$H132*VLOOKUP(S$4,DM_TI_LE!$A$5:$B$30,2,FALSE)</f>
        <v>0</v>
      </c>
      <c r="AP132" s="270">
        <f>T132/$H132*VLOOKUP(T$4,DM_TI_LE!$A$5:$B$30,2,FALSE)</f>
        <v>0</v>
      </c>
      <c r="AQ132" s="270">
        <f>U132/$H132*VLOOKUP(U$4,DM_TI_LE!$A$5:$B$30,2,FALSE)</f>
        <v>0</v>
      </c>
      <c r="AR132" s="270">
        <f>V132/$H132*VLOOKUP(V$4,DM_TI_LE!$A$5:$B$30,2,FALSE)</f>
        <v>0</v>
      </c>
      <c r="AS132" s="270">
        <f>W132/$H132*VLOOKUP(W$4,DM_TI_LE!$A$5:$B$30,2,FALSE)</f>
        <v>0</v>
      </c>
      <c r="AT132" s="270">
        <f>X132/$H132*VLOOKUP(X$4,DM_TI_LE!$A$5:$B$30,2,FALSE)</f>
        <v>0</v>
      </c>
      <c r="AU132" s="270">
        <f>Y132/$H132*VLOOKUP(Y$4,DM_TI_LE!$A$5:$B$30,2,FALSE)</f>
        <v>0</v>
      </c>
      <c r="AV132" s="270">
        <f>Z132/$H132*VLOOKUP(Z$4,DM_TI_LE!$A$5:$B$30,2,FALSE)</f>
        <v>0</v>
      </c>
      <c r="AW132" s="270">
        <f>AA132/$H132*VLOOKUP(AA$4,DM_TI_LE!$A$5:$B$30,2,FALSE)</f>
        <v>0</v>
      </c>
      <c r="AX132" s="270">
        <f>AB132/$H132*VLOOKUP(AB$4,DM_TI_LE!$A$5:$B$30,2,FALSE)</f>
        <v>0</v>
      </c>
      <c r="AY132" s="270">
        <f>AC132/$H132*VLOOKUP(AC$4,DM_TI_LE!$A$5:$B$30,2,FALSE)</f>
        <v>0</v>
      </c>
      <c r="AZ132" s="270">
        <f>AD132/$H132*VLOOKUP(AD$4,DM_TI_LE!$A$5:$B$30,2,FALSE)</f>
        <v>0</v>
      </c>
      <c r="BA132" s="284">
        <f>IF(CD132="HDHV",DM_TI_LE!$K$12*I132, SUM(AE132:AW132)*F132*E132*DM_HE_SO_LUONG_NS!$D$1*CE132)</f>
        <v>8864099.9999999981</v>
      </c>
      <c r="BB132" s="104"/>
      <c r="BC132" s="110">
        <f>VLOOKUP(B132,GD_LCD_HS_LNS!$B$4:$E$1000,4,FALSE)</f>
        <v>3875000</v>
      </c>
      <c r="BD132" s="104"/>
      <c r="BE132" s="104">
        <f>I132/26*$BC132*VLOOKUP(BE$4,DM_TI_LE!$A$5:$C$29,3,FALSE)</f>
        <v>0</v>
      </c>
      <c r="BF132" s="104">
        <f>J132/26*$BC132*VLOOKUP(BF$4,DM_TI_LE!$A$5:$C$29,3,FALSE)</f>
        <v>0</v>
      </c>
      <c r="BG132" s="104">
        <f>K132/26*$BC132*VLOOKUP(BG$4,DM_TI_LE!$A$5:$C$29,3,FALSE)</f>
        <v>0</v>
      </c>
      <c r="BH132" s="104">
        <f>L132/26*$BC132*VLOOKUP(BH$4,DM_TI_LE!$A$5:$C$29,3,FALSE)</f>
        <v>0</v>
      </c>
      <c r="BI132" s="104">
        <f>M132/26*$BC132*VLOOKUP(BI$4,DM_TI_LE!$A$5:$C$29,3,FALSE)</f>
        <v>0</v>
      </c>
      <c r="BJ132" s="104">
        <f>N132/26*$BC132*VLOOKUP(BJ$4,DM_TI_LE!$A$5:$C$29,3,FALSE)</f>
        <v>0</v>
      </c>
      <c r="BK132" s="104">
        <f>O132/26*$BC132*VLOOKUP(BK$4,DM_TI_LE!$A$5:$C$29,3,FALSE)</f>
        <v>0</v>
      </c>
      <c r="BL132" s="104">
        <f>P132/26*$BC132*VLOOKUP(BL$4,DM_TI_LE!$A$5:$C$29,3,FALSE)</f>
        <v>0</v>
      </c>
      <c r="BM132" s="104">
        <f>Q132/26*$BC132*VLOOKUP(BM$4,DM_TI_LE!$A$5:$C$29,3,FALSE)</f>
        <v>0</v>
      </c>
      <c r="BN132" s="104">
        <f>R132/26*$BC132*VLOOKUP(BN$4,DM_TI_LE!$A$5:$C$29,3,FALSE)</f>
        <v>0</v>
      </c>
      <c r="BO132" s="104">
        <f>S132/26*$BC132*VLOOKUP(BO$4,DM_TI_LE!$A$5:$C$29,3,FALSE)</f>
        <v>0</v>
      </c>
      <c r="BP132" s="104">
        <f>T132/26*$BC132*VLOOKUP(BP$4,DM_TI_LE!$A$5:$C$29,3,FALSE)</f>
        <v>0</v>
      </c>
      <c r="BQ132" s="104">
        <f>U132/26*$BC132*VLOOKUP(BQ$4,DM_TI_LE!$A$5:$C$29,3,FALSE)</f>
        <v>0</v>
      </c>
      <c r="BR132" s="104">
        <f>V132/26*$BC132*VLOOKUP(BR$4,DM_TI_LE!$A$5:$C$29,3,FALSE)</f>
        <v>0</v>
      </c>
      <c r="BS132" s="104">
        <f>W132/26*$BC132*VLOOKUP(BS$4,DM_TI_LE!$A$5:$C$29,3,FALSE)</f>
        <v>0</v>
      </c>
      <c r="BT132" s="104">
        <f>X132/26*$BC132*VLOOKUP(BT$4,DM_TI_LE!$A$5:$C$29,3,FALSE)</f>
        <v>0</v>
      </c>
      <c r="BU132" s="104">
        <f>Y132/26*$BC132*VLOOKUP(BU$4,DM_TI_LE!$A$5:$C$29,3,FALSE)</f>
        <v>0</v>
      </c>
      <c r="BV132" s="104">
        <f>Z132/26*$BC132*VLOOKUP(BV$4,DM_TI_LE!$A$5:$C$29,3,FALSE)</f>
        <v>0</v>
      </c>
      <c r="BW132" s="104">
        <f>AA132/26*$BC132*VLOOKUP(BW$4,DM_TI_LE!$A$5:$C$29,3,FALSE)</f>
        <v>0</v>
      </c>
      <c r="BX132" s="104">
        <f>AB132/26*$BC132*VLOOKUP(BX$4,DM_TI_LE!$A$5:$C$29,3,FALSE)</f>
        <v>0</v>
      </c>
      <c r="BY132" s="104">
        <f>AC132/26*$BC132*VLOOKUP(BY$4,DM_TI_LE!$A$5:$C$29,3,FALSE)</f>
        <v>0</v>
      </c>
      <c r="BZ132" s="104">
        <f>AD132/26*$BC132*VLOOKUP(BZ$4,DM_TI_LE!$A$5:$C$29,3,FALSE)</f>
        <v>0</v>
      </c>
      <c r="CA132" s="273">
        <f t="shared" si="0"/>
        <v>0</v>
      </c>
      <c r="CB132" s="104"/>
      <c r="CC132" s="274">
        <f t="shared" si="1"/>
        <v>8864099.9999999981</v>
      </c>
      <c r="CD132" s="138" t="str">
        <f>VLOOKUP(B132,GD_CHUNG!$B$5:$G$480,6,FALSE)</f>
        <v>HDKX</v>
      </c>
      <c r="CE132" s="275">
        <f>VLOOKUP(CD132,DM_TI_LE!$I$12:$J$16,2,FALSE)</f>
        <v>1</v>
      </c>
    </row>
    <row r="133" spans="1:83" ht="12.75" x14ac:dyDescent="0.2">
      <c r="A133" s="49">
        <v>129</v>
      </c>
      <c r="B133" s="50">
        <f>GD_CHUNG!B133</f>
        <v>10620</v>
      </c>
      <c r="C133" s="50" t="str">
        <f>GD_CHUNG!C133</f>
        <v>Trần Thị Thu</v>
      </c>
      <c r="D133" s="50" t="str">
        <f>GD_CHUNG!D133</f>
        <v>NV PVHK</v>
      </c>
      <c r="E133" s="268">
        <f>VLOOKUP(B133,GD_CHAM_CONG!$C$6:$BJ$997,60,FALSE)</f>
        <v>0.95</v>
      </c>
      <c r="F133" s="268">
        <f>VLOOKUP(B133,GD_LCD_HS_LNS!$B$4:$F$1000,5,FALSE)</f>
        <v>1.7</v>
      </c>
      <c r="G133" s="269"/>
      <c r="H133" s="269">
        <f>VLOOKUP(B133,GD_CHAM_CONG!$C$6:$BD$997,37,FALSE)</f>
        <v>27</v>
      </c>
      <c r="I133" s="104">
        <f>VLOOKUP($B133,GD_CHAM_CONG!$C$6:$BF$997,38,FALSE)</f>
        <v>20</v>
      </c>
      <c r="J133" s="104">
        <f>VLOOKUP($B133,GD_CHAM_CONG!$C$6:$BF$997,39,FALSE)</f>
        <v>0</v>
      </c>
      <c r="K133" s="104">
        <f>VLOOKUP($B133,GD_CHAM_CONG!$C$6:$BF$997,40,FALSE)</f>
        <v>0</v>
      </c>
      <c r="L133" s="104">
        <f>VLOOKUP($B133,GD_CHAM_CONG!$C$6:$BF$997,41,FALSE)</f>
        <v>0</v>
      </c>
      <c r="M133" s="104">
        <f>VLOOKUP($B133,GD_CHAM_CONG!$C$6:$BF$997,42,FALSE)</f>
        <v>0</v>
      </c>
      <c r="N133" s="104">
        <f>VLOOKUP($B133,GD_CHAM_CONG!$C$6:$BF$997,43,FALSE)</f>
        <v>0</v>
      </c>
      <c r="O133" s="104">
        <f>VLOOKUP($B133,GD_CHAM_CONG!$C$6:$BF$997,44,FALSE)</f>
        <v>3</v>
      </c>
      <c r="P133" s="104">
        <f>VLOOKUP($B133,GD_CHAM_CONG!$C$6:$BF$997,45,FALSE)</f>
        <v>0</v>
      </c>
      <c r="Q133" s="104">
        <f>VLOOKUP($B133,GD_CHAM_CONG!$C$6:$BF$997,46,FALSE)</f>
        <v>0</v>
      </c>
      <c r="R133" s="104">
        <f>VLOOKUP($B133,GD_CHAM_CONG!$C$6:$BF$997,47,FALSE)</f>
        <v>0</v>
      </c>
      <c r="S133" s="104">
        <f>VLOOKUP($B133,GD_CHAM_CONG!$C$6:$BF$997,48,FALSE)</f>
        <v>0</v>
      </c>
      <c r="T133" s="104">
        <f>VLOOKUP($B133,GD_CHAM_CONG!$C$6:$BF$997,49,FALSE)</f>
        <v>0</v>
      </c>
      <c r="U133" s="104">
        <f>VLOOKUP($B133,GD_CHAM_CONG!$C$6:$BF$997,50,FALSE)</f>
        <v>0</v>
      </c>
      <c r="V133" s="104">
        <f>VLOOKUP($B133,GD_CHAM_CONG!$C$6:$BF$997,51,FALSE)</f>
        <v>0</v>
      </c>
      <c r="W133" s="104">
        <f>VLOOKUP($B133,GD_CHAM_CONG!$C$6:$BF$997,52,FALSE)</f>
        <v>0</v>
      </c>
      <c r="X133" s="104">
        <f>VLOOKUP($B133,GD_CHAM_CONG!$C$6:$BF$997,53,FALSE)</f>
        <v>0</v>
      </c>
      <c r="Y133" s="104">
        <f>VLOOKUP($B133,GD_CHAM_CONG!$C$6:$BF$997,54,FALSE)</f>
        <v>0</v>
      </c>
      <c r="Z133" s="104">
        <f>VLOOKUP($B133,GD_CHAM_CONG!$C$6:$BF$997,55,FALSE)</f>
        <v>0</v>
      </c>
      <c r="AA133" s="104">
        <f>VLOOKUP($B133,GD_CHAM_CONG!$C$6:$BF$997,56,FALSE)</f>
        <v>0</v>
      </c>
      <c r="AB133" s="104">
        <f>VLOOKUP($B133,GD_CHAM_CONG!$C$6:$BI$997,57,FALSE)</f>
        <v>0</v>
      </c>
      <c r="AC133" s="104">
        <f>VLOOKUP($B133,GD_CHAM_CONG!$C$6:$BI$997,58,FALSE)</f>
        <v>0</v>
      </c>
      <c r="AD133" s="104">
        <f>VLOOKUP($B133,GD_CHAM_CONG!$C$6:$BI$997,59,FALSE)</f>
        <v>0</v>
      </c>
      <c r="AE133" s="270">
        <f>I133/$H133*VLOOKUP(I$4,DM_TI_LE!$A$5:$B$30,2,FALSE)</f>
        <v>0.7407407407407407</v>
      </c>
      <c r="AF133" s="270">
        <f>J133/$H133*VLOOKUP(J$4,DM_TI_LE!$A$5:$B$30,2,FALSE)</f>
        <v>0</v>
      </c>
      <c r="AG133" s="270">
        <f>K133/$H133*VLOOKUP(K$4,DM_TI_LE!$A$5:$B$30,2,FALSE)</f>
        <v>0</v>
      </c>
      <c r="AH133" s="270">
        <f>L133/$H133*VLOOKUP(L$4,DM_TI_LE!$A$5:$B$30,2,FALSE)</f>
        <v>0</v>
      </c>
      <c r="AI133" s="270">
        <f>M133/$H133*VLOOKUP(M$4,DM_TI_LE!$A$5:$B$30,2,FALSE)</f>
        <v>0</v>
      </c>
      <c r="AJ133" s="270">
        <f>N133/$H133*VLOOKUP(N$4,DM_TI_LE!$A$5:$B$30,2,FALSE)</f>
        <v>0</v>
      </c>
      <c r="AK133" s="270">
        <f>O133/$H133*VLOOKUP(O$4,DM_TI_LE!$A$5:$B$30,2,FALSE)</f>
        <v>1.1111111111111112E-2</v>
      </c>
      <c r="AL133" s="270">
        <f>P133/$H133*VLOOKUP(P$4,DM_TI_LE!$A$5:$B$30,2,FALSE)</f>
        <v>0</v>
      </c>
      <c r="AM133" s="270">
        <f>Q133/$H133*VLOOKUP(Q$4,DM_TI_LE!$A$5:$B$30,2,FALSE)</f>
        <v>0</v>
      </c>
      <c r="AN133" s="270">
        <f>R133/$H133*VLOOKUP(R$4,DM_TI_LE!$A$5:$B$30,2,FALSE)</f>
        <v>0</v>
      </c>
      <c r="AO133" s="270">
        <f>S133/$H133*VLOOKUP(S$4,DM_TI_LE!$A$5:$B$30,2,FALSE)</f>
        <v>0</v>
      </c>
      <c r="AP133" s="270">
        <f>T133/$H133*VLOOKUP(T$4,DM_TI_LE!$A$5:$B$30,2,FALSE)</f>
        <v>0</v>
      </c>
      <c r="AQ133" s="270">
        <f>U133/$H133*VLOOKUP(U$4,DM_TI_LE!$A$5:$B$30,2,FALSE)</f>
        <v>0</v>
      </c>
      <c r="AR133" s="270">
        <f>V133/$H133*VLOOKUP(V$4,DM_TI_LE!$A$5:$B$30,2,FALSE)</f>
        <v>0</v>
      </c>
      <c r="AS133" s="270">
        <f>W133/$H133*VLOOKUP(W$4,DM_TI_LE!$A$5:$B$30,2,FALSE)</f>
        <v>0</v>
      </c>
      <c r="AT133" s="270">
        <f>X133/$H133*VLOOKUP(X$4,DM_TI_LE!$A$5:$B$30,2,FALSE)</f>
        <v>0</v>
      </c>
      <c r="AU133" s="270">
        <f>Y133/$H133*VLOOKUP(Y$4,DM_TI_LE!$A$5:$B$30,2,FALSE)</f>
        <v>0</v>
      </c>
      <c r="AV133" s="270">
        <f>Z133/$H133*VLOOKUP(Z$4,DM_TI_LE!$A$5:$B$30,2,FALSE)</f>
        <v>0</v>
      </c>
      <c r="AW133" s="270">
        <f>AA133/$H133*VLOOKUP(AA$4,DM_TI_LE!$A$5:$B$30,2,FALSE)</f>
        <v>0</v>
      </c>
      <c r="AX133" s="270">
        <f>AB133/$H133*VLOOKUP(AB$4,DM_TI_LE!$A$5:$B$30,2,FALSE)</f>
        <v>0</v>
      </c>
      <c r="AY133" s="270">
        <f>AC133/$H133*VLOOKUP(AC$4,DM_TI_LE!$A$5:$B$30,2,FALSE)</f>
        <v>0</v>
      </c>
      <c r="AZ133" s="270">
        <f>AD133/$H133*VLOOKUP(AD$4,DM_TI_LE!$A$5:$B$30,2,FALSE)</f>
        <v>0</v>
      </c>
      <c r="BA133" s="284">
        <f>IF(CD133="HDHV",DM_TI_LE!$K$12*I133, SUM(AE133:AW133)*F133*E133*DM_HE_SO_LUONG_NS!$D$1*CE133)</f>
        <v>5464083.3333333321</v>
      </c>
      <c r="BB133" s="104"/>
      <c r="BC133" s="110">
        <f>VLOOKUP(B133,GD_LCD_HS_LNS!$B$4:$E$1000,4,FALSE)</f>
        <v>3875000</v>
      </c>
      <c r="BD133" s="104"/>
      <c r="BE133" s="104">
        <f>I133/26*$BC133*VLOOKUP(BE$4,DM_TI_LE!$A$5:$C$29,3,FALSE)</f>
        <v>0</v>
      </c>
      <c r="BF133" s="104">
        <f>J133/26*$BC133*VLOOKUP(BF$4,DM_TI_LE!$A$5:$C$29,3,FALSE)</f>
        <v>0</v>
      </c>
      <c r="BG133" s="104">
        <f>K133/26*$BC133*VLOOKUP(BG$4,DM_TI_LE!$A$5:$C$29,3,FALSE)</f>
        <v>0</v>
      </c>
      <c r="BH133" s="104">
        <f>L133/26*$BC133*VLOOKUP(BH$4,DM_TI_LE!$A$5:$C$29,3,FALSE)</f>
        <v>0</v>
      </c>
      <c r="BI133" s="104">
        <f>M133/26*$BC133*VLOOKUP(BI$4,DM_TI_LE!$A$5:$C$29,3,FALSE)</f>
        <v>0</v>
      </c>
      <c r="BJ133" s="104">
        <f>N133/26*$BC133*VLOOKUP(BJ$4,DM_TI_LE!$A$5:$C$29,3,FALSE)</f>
        <v>0</v>
      </c>
      <c r="BK133" s="104">
        <f>O133/26*$BC133*VLOOKUP(BK$4,DM_TI_LE!$A$5:$C$29,3,FALSE)</f>
        <v>0</v>
      </c>
      <c r="BL133" s="104">
        <f>P133/26*$BC133*VLOOKUP(BL$4,DM_TI_LE!$A$5:$C$29,3,FALSE)</f>
        <v>0</v>
      </c>
      <c r="BM133" s="104">
        <f>Q133/26*$BC133*VLOOKUP(BM$4,DM_TI_LE!$A$5:$C$29,3,FALSE)</f>
        <v>0</v>
      </c>
      <c r="BN133" s="104">
        <f>R133/26*$BC133*VLOOKUP(BN$4,DM_TI_LE!$A$5:$C$29,3,FALSE)</f>
        <v>0</v>
      </c>
      <c r="BO133" s="104">
        <f>S133/26*$BC133*VLOOKUP(BO$4,DM_TI_LE!$A$5:$C$29,3,FALSE)</f>
        <v>0</v>
      </c>
      <c r="BP133" s="104">
        <f>T133/26*$BC133*VLOOKUP(BP$4,DM_TI_LE!$A$5:$C$29,3,FALSE)</f>
        <v>0</v>
      </c>
      <c r="BQ133" s="104">
        <f>U133/26*$BC133*VLOOKUP(BQ$4,DM_TI_LE!$A$5:$C$29,3,FALSE)</f>
        <v>0</v>
      </c>
      <c r="BR133" s="104">
        <f>V133/26*$BC133*VLOOKUP(BR$4,DM_TI_LE!$A$5:$C$29,3,FALSE)</f>
        <v>0</v>
      </c>
      <c r="BS133" s="104">
        <f>W133/26*$BC133*VLOOKUP(BS$4,DM_TI_LE!$A$5:$C$29,3,FALSE)</f>
        <v>0</v>
      </c>
      <c r="BT133" s="104">
        <f>X133/26*$BC133*VLOOKUP(BT$4,DM_TI_LE!$A$5:$C$29,3,FALSE)</f>
        <v>0</v>
      </c>
      <c r="BU133" s="104">
        <f>Y133/26*$BC133*VLOOKUP(BU$4,DM_TI_LE!$A$5:$C$29,3,FALSE)</f>
        <v>0</v>
      </c>
      <c r="BV133" s="104">
        <f>Z133/26*$BC133*VLOOKUP(BV$4,DM_TI_LE!$A$5:$C$29,3,FALSE)</f>
        <v>0</v>
      </c>
      <c r="BW133" s="104">
        <f>AA133/26*$BC133*VLOOKUP(BW$4,DM_TI_LE!$A$5:$C$29,3,FALSE)</f>
        <v>0</v>
      </c>
      <c r="BX133" s="104">
        <f>AB133/26*$BC133*VLOOKUP(BX$4,DM_TI_LE!$A$5:$C$29,3,FALSE)</f>
        <v>0</v>
      </c>
      <c r="BY133" s="104">
        <f>AC133/26*$BC133*VLOOKUP(BY$4,DM_TI_LE!$A$5:$C$29,3,FALSE)</f>
        <v>0</v>
      </c>
      <c r="BZ133" s="104">
        <f>AD133/26*$BC133*VLOOKUP(BZ$4,DM_TI_LE!$A$5:$C$29,3,FALSE)</f>
        <v>0</v>
      </c>
      <c r="CA133" s="273">
        <f t="shared" si="0"/>
        <v>0</v>
      </c>
      <c r="CB133" s="104"/>
      <c r="CC133" s="274">
        <f t="shared" si="1"/>
        <v>5464083.3333333321</v>
      </c>
      <c r="CD133" s="138" t="str">
        <f>VLOOKUP(B133,GD_CHUNG!$B$5:$G$480,6,FALSE)</f>
        <v>HDKX</v>
      </c>
      <c r="CE133" s="275">
        <f>VLOOKUP(CD133,DM_TI_LE!$I$12:$J$16,2,FALSE)</f>
        <v>1</v>
      </c>
    </row>
    <row r="134" spans="1:83" ht="12.75" x14ac:dyDescent="0.2">
      <c r="A134" s="49">
        <v>130</v>
      </c>
      <c r="B134" s="50">
        <f>GD_CHUNG!B134</f>
        <v>10621</v>
      </c>
      <c r="C134" s="50" t="str">
        <f>GD_CHUNG!C134</f>
        <v>Hoàng Anh Trang</v>
      </c>
      <c r="D134" s="50" t="str">
        <f>GD_CHUNG!D134</f>
        <v>NV PVHK</v>
      </c>
      <c r="E134" s="268">
        <f>VLOOKUP(B134,GD_CHAM_CONG!$C$6:$BJ$997,60,FALSE)</f>
        <v>0.9</v>
      </c>
      <c r="F134" s="268">
        <f>VLOOKUP(B134,GD_LCD_HS_LNS!$B$4:$F$1000,5,FALSE)</f>
        <v>1.7</v>
      </c>
      <c r="G134" s="269"/>
      <c r="H134" s="269">
        <f>VLOOKUP(B134,GD_CHAM_CONG!$C$6:$BD$997,37,FALSE)</f>
        <v>27</v>
      </c>
      <c r="I134" s="104">
        <f>VLOOKUP($B134,GD_CHAM_CONG!$C$6:$BF$997,38,FALSE)</f>
        <v>27</v>
      </c>
      <c r="J134" s="104">
        <f>VLOOKUP($B134,GD_CHAM_CONG!$C$6:$BF$997,39,FALSE)</f>
        <v>0</v>
      </c>
      <c r="K134" s="104">
        <f>VLOOKUP($B134,GD_CHAM_CONG!$C$6:$BF$997,40,FALSE)</f>
        <v>0</v>
      </c>
      <c r="L134" s="104">
        <f>VLOOKUP($B134,GD_CHAM_CONG!$C$6:$BF$997,41,FALSE)</f>
        <v>0</v>
      </c>
      <c r="M134" s="104">
        <f>VLOOKUP($B134,GD_CHAM_CONG!$C$6:$BF$997,42,FALSE)</f>
        <v>0</v>
      </c>
      <c r="N134" s="104">
        <f>VLOOKUP($B134,GD_CHAM_CONG!$C$6:$BF$997,43,FALSE)</f>
        <v>0</v>
      </c>
      <c r="O134" s="104">
        <f>VLOOKUP($B134,GD_CHAM_CONG!$C$6:$BF$997,44,FALSE)</f>
        <v>0</v>
      </c>
      <c r="P134" s="104">
        <f>VLOOKUP($B134,GD_CHAM_CONG!$C$6:$BF$997,45,FALSE)</f>
        <v>0</v>
      </c>
      <c r="Q134" s="104">
        <f>VLOOKUP($B134,GD_CHAM_CONG!$C$6:$BF$997,46,FALSE)</f>
        <v>0</v>
      </c>
      <c r="R134" s="104">
        <f>VLOOKUP($B134,GD_CHAM_CONG!$C$6:$BF$997,47,FALSE)</f>
        <v>0</v>
      </c>
      <c r="S134" s="104">
        <f>VLOOKUP($B134,GD_CHAM_CONG!$C$6:$BF$997,48,FALSE)</f>
        <v>0</v>
      </c>
      <c r="T134" s="104">
        <f>VLOOKUP($B134,GD_CHAM_CONG!$C$6:$BF$997,49,FALSE)</f>
        <v>0</v>
      </c>
      <c r="U134" s="104">
        <f>VLOOKUP($B134,GD_CHAM_CONG!$C$6:$BF$997,50,FALSE)</f>
        <v>0</v>
      </c>
      <c r="V134" s="104">
        <f>VLOOKUP($B134,GD_CHAM_CONG!$C$6:$BF$997,51,FALSE)</f>
        <v>0</v>
      </c>
      <c r="W134" s="104">
        <f>VLOOKUP($B134,GD_CHAM_CONG!$C$6:$BF$997,52,FALSE)</f>
        <v>0</v>
      </c>
      <c r="X134" s="104">
        <f>VLOOKUP($B134,GD_CHAM_CONG!$C$6:$BF$997,53,FALSE)</f>
        <v>0</v>
      </c>
      <c r="Y134" s="104">
        <f>VLOOKUP($B134,GD_CHAM_CONG!$C$6:$BF$997,54,FALSE)</f>
        <v>0</v>
      </c>
      <c r="Z134" s="104">
        <f>VLOOKUP($B134,GD_CHAM_CONG!$C$6:$BF$997,55,FALSE)</f>
        <v>0</v>
      </c>
      <c r="AA134" s="104">
        <f>VLOOKUP($B134,GD_CHAM_CONG!$C$6:$BF$997,56,FALSE)</f>
        <v>0</v>
      </c>
      <c r="AB134" s="104">
        <f>VLOOKUP($B134,GD_CHAM_CONG!$C$6:$BI$997,57,FALSE)</f>
        <v>0</v>
      </c>
      <c r="AC134" s="104">
        <f>VLOOKUP($B134,GD_CHAM_CONG!$C$6:$BI$997,58,FALSE)</f>
        <v>0</v>
      </c>
      <c r="AD134" s="104">
        <f>VLOOKUP($B134,GD_CHAM_CONG!$C$6:$BI$997,59,FALSE)</f>
        <v>0</v>
      </c>
      <c r="AE134" s="270">
        <f>I134/$H134*VLOOKUP(I$4,DM_TI_LE!$A$5:$B$30,2,FALSE)</f>
        <v>1</v>
      </c>
      <c r="AF134" s="270">
        <f>J134/$H134*VLOOKUP(J$4,DM_TI_LE!$A$5:$B$30,2,FALSE)</f>
        <v>0</v>
      </c>
      <c r="AG134" s="270">
        <f>K134/$H134*VLOOKUP(K$4,DM_TI_LE!$A$5:$B$30,2,FALSE)</f>
        <v>0</v>
      </c>
      <c r="AH134" s="270">
        <f>L134/$H134*VLOOKUP(L$4,DM_TI_LE!$A$5:$B$30,2,FALSE)</f>
        <v>0</v>
      </c>
      <c r="AI134" s="270">
        <f>M134/$H134*VLOOKUP(M$4,DM_TI_LE!$A$5:$B$30,2,FALSE)</f>
        <v>0</v>
      </c>
      <c r="AJ134" s="270">
        <f>N134/$H134*VLOOKUP(N$4,DM_TI_LE!$A$5:$B$30,2,FALSE)</f>
        <v>0</v>
      </c>
      <c r="AK134" s="270">
        <f>O134/$H134*VLOOKUP(O$4,DM_TI_LE!$A$5:$B$30,2,FALSE)</f>
        <v>0</v>
      </c>
      <c r="AL134" s="270">
        <f>P134/$H134*VLOOKUP(P$4,DM_TI_LE!$A$5:$B$30,2,FALSE)</f>
        <v>0</v>
      </c>
      <c r="AM134" s="270">
        <f>Q134/$H134*VLOOKUP(Q$4,DM_TI_LE!$A$5:$B$30,2,FALSE)</f>
        <v>0</v>
      </c>
      <c r="AN134" s="270">
        <f>R134/$H134*VLOOKUP(R$4,DM_TI_LE!$A$5:$B$30,2,FALSE)</f>
        <v>0</v>
      </c>
      <c r="AO134" s="270">
        <f>S134/$H134*VLOOKUP(S$4,DM_TI_LE!$A$5:$B$30,2,FALSE)</f>
        <v>0</v>
      </c>
      <c r="AP134" s="270">
        <f>T134/$H134*VLOOKUP(T$4,DM_TI_LE!$A$5:$B$30,2,FALSE)</f>
        <v>0</v>
      </c>
      <c r="AQ134" s="270">
        <f>U134/$H134*VLOOKUP(U$4,DM_TI_LE!$A$5:$B$30,2,FALSE)</f>
        <v>0</v>
      </c>
      <c r="AR134" s="270">
        <f>V134/$H134*VLOOKUP(V$4,DM_TI_LE!$A$5:$B$30,2,FALSE)</f>
        <v>0</v>
      </c>
      <c r="AS134" s="270">
        <f>W134/$H134*VLOOKUP(W$4,DM_TI_LE!$A$5:$B$30,2,FALSE)</f>
        <v>0</v>
      </c>
      <c r="AT134" s="270">
        <f>X134/$H134*VLOOKUP(X$4,DM_TI_LE!$A$5:$B$30,2,FALSE)</f>
        <v>0</v>
      </c>
      <c r="AU134" s="270">
        <f>Y134/$H134*VLOOKUP(Y$4,DM_TI_LE!$A$5:$B$30,2,FALSE)</f>
        <v>0</v>
      </c>
      <c r="AV134" s="270">
        <f>Z134/$H134*VLOOKUP(Z$4,DM_TI_LE!$A$5:$B$30,2,FALSE)</f>
        <v>0</v>
      </c>
      <c r="AW134" s="270">
        <f>AA134/$H134*VLOOKUP(AA$4,DM_TI_LE!$A$5:$B$30,2,FALSE)</f>
        <v>0</v>
      </c>
      <c r="AX134" s="270">
        <f>AB134/$H134*VLOOKUP(AB$4,DM_TI_LE!$A$5:$B$30,2,FALSE)</f>
        <v>0</v>
      </c>
      <c r="AY134" s="270">
        <f>AC134/$H134*VLOOKUP(AC$4,DM_TI_LE!$A$5:$B$30,2,FALSE)</f>
        <v>0</v>
      </c>
      <c r="AZ134" s="270">
        <f>AD134/$H134*VLOOKUP(AD$4,DM_TI_LE!$A$5:$B$30,2,FALSE)</f>
        <v>0</v>
      </c>
      <c r="BA134" s="284">
        <f>IF(CD134="HDHV",DM_TI_LE!$K$12*I134, SUM(AE134:AW134)*F134*E134*DM_HE_SO_LUONG_NS!$D$1*CE134)</f>
        <v>6885000</v>
      </c>
      <c r="BB134" s="104"/>
      <c r="BC134" s="110">
        <f>VLOOKUP(B134,GD_LCD_HS_LNS!$B$4:$E$1000,4,FALSE)</f>
        <v>3875000</v>
      </c>
      <c r="BD134" s="104"/>
      <c r="BE134" s="104">
        <f>I134/26*$BC134*VLOOKUP(BE$4,DM_TI_LE!$A$5:$C$29,3,FALSE)</f>
        <v>0</v>
      </c>
      <c r="BF134" s="104">
        <f>J134/26*$BC134*VLOOKUP(BF$4,DM_TI_LE!$A$5:$C$29,3,FALSE)</f>
        <v>0</v>
      </c>
      <c r="BG134" s="104">
        <f>K134/26*$BC134*VLOOKUP(BG$4,DM_TI_LE!$A$5:$C$29,3,FALSE)</f>
        <v>0</v>
      </c>
      <c r="BH134" s="104">
        <f>L134/26*$BC134*VLOOKUP(BH$4,DM_TI_LE!$A$5:$C$29,3,FALSE)</f>
        <v>0</v>
      </c>
      <c r="BI134" s="104">
        <f>M134/26*$BC134*VLOOKUP(BI$4,DM_TI_LE!$A$5:$C$29,3,FALSE)</f>
        <v>0</v>
      </c>
      <c r="BJ134" s="104">
        <f>N134/26*$BC134*VLOOKUP(BJ$4,DM_TI_LE!$A$5:$C$29,3,FALSE)</f>
        <v>0</v>
      </c>
      <c r="BK134" s="104">
        <f>O134/26*$BC134*VLOOKUP(BK$4,DM_TI_LE!$A$5:$C$29,3,FALSE)</f>
        <v>0</v>
      </c>
      <c r="BL134" s="104">
        <f>P134/26*$BC134*VLOOKUP(BL$4,DM_TI_LE!$A$5:$C$29,3,FALSE)</f>
        <v>0</v>
      </c>
      <c r="BM134" s="104">
        <f>Q134/26*$BC134*VLOOKUP(BM$4,DM_TI_LE!$A$5:$C$29,3,FALSE)</f>
        <v>0</v>
      </c>
      <c r="BN134" s="104">
        <f>R134/26*$BC134*VLOOKUP(BN$4,DM_TI_LE!$A$5:$C$29,3,FALSE)</f>
        <v>0</v>
      </c>
      <c r="BO134" s="104">
        <f>S134/26*$BC134*VLOOKUP(BO$4,DM_TI_LE!$A$5:$C$29,3,FALSE)</f>
        <v>0</v>
      </c>
      <c r="BP134" s="104">
        <f>T134/26*$BC134*VLOOKUP(BP$4,DM_TI_LE!$A$5:$C$29,3,FALSE)</f>
        <v>0</v>
      </c>
      <c r="BQ134" s="104">
        <f>U134/26*$BC134*VLOOKUP(BQ$4,DM_TI_LE!$A$5:$C$29,3,FALSE)</f>
        <v>0</v>
      </c>
      <c r="BR134" s="104">
        <f>V134/26*$BC134*VLOOKUP(BR$4,DM_TI_LE!$A$5:$C$29,3,FALSE)</f>
        <v>0</v>
      </c>
      <c r="BS134" s="104">
        <f>W134/26*$BC134*VLOOKUP(BS$4,DM_TI_LE!$A$5:$C$29,3,FALSE)</f>
        <v>0</v>
      </c>
      <c r="BT134" s="104">
        <f>X134/26*$BC134*VLOOKUP(BT$4,DM_TI_LE!$A$5:$C$29,3,FALSE)</f>
        <v>0</v>
      </c>
      <c r="BU134" s="104">
        <f>Y134/26*$BC134*VLOOKUP(BU$4,DM_TI_LE!$A$5:$C$29,3,FALSE)</f>
        <v>0</v>
      </c>
      <c r="BV134" s="104">
        <f>Z134/26*$BC134*VLOOKUP(BV$4,DM_TI_LE!$A$5:$C$29,3,FALSE)</f>
        <v>0</v>
      </c>
      <c r="BW134" s="104">
        <f>AA134/26*$BC134*VLOOKUP(BW$4,DM_TI_LE!$A$5:$C$29,3,FALSE)</f>
        <v>0</v>
      </c>
      <c r="BX134" s="104">
        <f>AB134/26*$BC134*VLOOKUP(BX$4,DM_TI_LE!$A$5:$C$29,3,FALSE)</f>
        <v>0</v>
      </c>
      <c r="BY134" s="104">
        <f>AC134/26*$BC134*VLOOKUP(BY$4,DM_TI_LE!$A$5:$C$29,3,FALSE)</f>
        <v>0</v>
      </c>
      <c r="BZ134" s="104">
        <f>AD134/26*$BC134*VLOOKUP(BZ$4,DM_TI_LE!$A$5:$C$29,3,FALSE)</f>
        <v>0</v>
      </c>
      <c r="CA134" s="273">
        <f t="shared" si="0"/>
        <v>0</v>
      </c>
      <c r="CB134" s="104"/>
      <c r="CC134" s="274">
        <f t="shared" si="1"/>
        <v>6885000</v>
      </c>
      <c r="CD134" s="138" t="str">
        <f>VLOOKUP(B134,GD_CHUNG!$B$5:$G$480,6,FALSE)</f>
        <v>HDKX</v>
      </c>
      <c r="CE134" s="275">
        <f>VLOOKUP(CD134,DM_TI_LE!$I$12:$J$16,2,FALSE)</f>
        <v>1</v>
      </c>
    </row>
    <row r="135" spans="1:83" ht="12.75" x14ac:dyDescent="0.2">
      <c r="A135" s="49">
        <v>131</v>
      </c>
      <c r="B135" s="50">
        <f>GD_CHUNG!B135</f>
        <v>11111</v>
      </c>
      <c r="C135" s="50" t="str">
        <f>GD_CHUNG!C135</f>
        <v>Phạm Kim Hoàn</v>
      </c>
      <c r="D135" s="50" t="str">
        <f>GD_CHUNG!D135</f>
        <v>NV PVHK</v>
      </c>
      <c r="E135" s="268">
        <f>VLOOKUP(B135,GD_CHAM_CONG!$C$6:$BJ$997,60,FALSE)</f>
        <v>1</v>
      </c>
      <c r="F135" s="268">
        <f>VLOOKUP(B135,GD_LCD_HS_LNS!$B$4:$F$1000,5,FALSE)</f>
        <v>1.6</v>
      </c>
      <c r="G135" s="269"/>
      <c r="H135" s="269">
        <f>VLOOKUP(B135,GD_CHAM_CONG!$C$6:$BD$997,37,FALSE)</f>
        <v>27</v>
      </c>
      <c r="I135" s="104">
        <f>VLOOKUP($B135,GD_CHAM_CONG!$C$6:$BF$997,38,FALSE)</f>
        <v>27</v>
      </c>
      <c r="J135" s="104">
        <f>VLOOKUP($B135,GD_CHAM_CONG!$C$6:$BF$997,39,FALSE)</f>
        <v>0</v>
      </c>
      <c r="K135" s="104">
        <f>VLOOKUP($B135,GD_CHAM_CONG!$C$6:$BF$997,40,FALSE)</f>
        <v>0</v>
      </c>
      <c r="L135" s="104">
        <f>VLOOKUP($B135,GD_CHAM_CONG!$C$6:$BF$997,41,FALSE)</f>
        <v>0</v>
      </c>
      <c r="M135" s="104">
        <f>VLOOKUP($B135,GD_CHAM_CONG!$C$6:$BF$997,42,FALSE)</f>
        <v>0</v>
      </c>
      <c r="N135" s="104">
        <f>VLOOKUP($B135,GD_CHAM_CONG!$C$6:$BF$997,43,FALSE)</f>
        <v>0</v>
      </c>
      <c r="O135" s="104">
        <f>VLOOKUP($B135,GD_CHAM_CONG!$C$6:$BF$997,44,FALSE)</f>
        <v>0</v>
      </c>
      <c r="P135" s="104">
        <f>VLOOKUP($B135,GD_CHAM_CONG!$C$6:$BF$997,45,FALSE)</f>
        <v>0</v>
      </c>
      <c r="Q135" s="104">
        <f>VLOOKUP($B135,GD_CHAM_CONG!$C$6:$BF$997,46,FALSE)</f>
        <v>0</v>
      </c>
      <c r="R135" s="104">
        <f>VLOOKUP($B135,GD_CHAM_CONG!$C$6:$BF$997,47,FALSE)</f>
        <v>0</v>
      </c>
      <c r="S135" s="104">
        <f>VLOOKUP($B135,GD_CHAM_CONG!$C$6:$BF$997,48,FALSE)</f>
        <v>0</v>
      </c>
      <c r="T135" s="104">
        <f>VLOOKUP($B135,GD_CHAM_CONG!$C$6:$BF$997,49,FALSE)</f>
        <v>0</v>
      </c>
      <c r="U135" s="104">
        <f>VLOOKUP($B135,GD_CHAM_CONG!$C$6:$BF$997,50,FALSE)</f>
        <v>0</v>
      </c>
      <c r="V135" s="104">
        <f>VLOOKUP($B135,GD_CHAM_CONG!$C$6:$BF$997,51,FALSE)</f>
        <v>0</v>
      </c>
      <c r="W135" s="104">
        <f>VLOOKUP($B135,GD_CHAM_CONG!$C$6:$BF$997,52,FALSE)</f>
        <v>0</v>
      </c>
      <c r="X135" s="104">
        <f>VLOOKUP($B135,GD_CHAM_CONG!$C$6:$BF$997,53,FALSE)</f>
        <v>0</v>
      </c>
      <c r="Y135" s="104">
        <f>VLOOKUP($B135,GD_CHAM_CONG!$C$6:$BF$997,54,FALSE)</f>
        <v>0</v>
      </c>
      <c r="Z135" s="104">
        <f>VLOOKUP($B135,GD_CHAM_CONG!$C$6:$BF$997,55,FALSE)</f>
        <v>0</v>
      </c>
      <c r="AA135" s="104">
        <f>VLOOKUP($B135,GD_CHAM_CONG!$C$6:$BF$997,56,FALSE)</f>
        <v>0</v>
      </c>
      <c r="AB135" s="104">
        <f>VLOOKUP($B135,GD_CHAM_CONG!$C$6:$BI$997,57,FALSE)</f>
        <v>0</v>
      </c>
      <c r="AC135" s="104">
        <f>VLOOKUP($B135,GD_CHAM_CONG!$C$6:$BI$997,58,FALSE)</f>
        <v>0</v>
      </c>
      <c r="AD135" s="104">
        <f>VLOOKUP($B135,GD_CHAM_CONG!$C$6:$BI$997,59,FALSE)</f>
        <v>0</v>
      </c>
      <c r="AE135" s="270">
        <f>I135/$H135*VLOOKUP(I$4,DM_TI_LE!$A$5:$B$30,2,FALSE)</f>
        <v>1</v>
      </c>
      <c r="AF135" s="270">
        <f>J135/$H135*VLOOKUP(J$4,DM_TI_LE!$A$5:$B$30,2,FALSE)</f>
        <v>0</v>
      </c>
      <c r="AG135" s="270">
        <f>K135/$H135*VLOOKUP(K$4,DM_TI_LE!$A$5:$B$30,2,FALSE)</f>
        <v>0</v>
      </c>
      <c r="AH135" s="270">
        <f>L135/$H135*VLOOKUP(L$4,DM_TI_LE!$A$5:$B$30,2,FALSE)</f>
        <v>0</v>
      </c>
      <c r="AI135" s="270">
        <f>M135/$H135*VLOOKUP(M$4,DM_TI_LE!$A$5:$B$30,2,FALSE)</f>
        <v>0</v>
      </c>
      <c r="AJ135" s="270">
        <f>N135/$H135*VLOOKUP(N$4,DM_TI_LE!$A$5:$B$30,2,FALSE)</f>
        <v>0</v>
      </c>
      <c r="AK135" s="270">
        <f>O135/$H135*VLOOKUP(O$4,DM_TI_LE!$A$5:$B$30,2,FALSE)</f>
        <v>0</v>
      </c>
      <c r="AL135" s="270">
        <f>P135/$H135*VLOOKUP(P$4,DM_TI_LE!$A$5:$B$30,2,FALSE)</f>
        <v>0</v>
      </c>
      <c r="AM135" s="270">
        <f>Q135/$H135*VLOOKUP(Q$4,DM_TI_LE!$A$5:$B$30,2,FALSE)</f>
        <v>0</v>
      </c>
      <c r="AN135" s="270">
        <f>R135/$H135*VLOOKUP(R$4,DM_TI_LE!$A$5:$B$30,2,FALSE)</f>
        <v>0</v>
      </c>
      <c r="AO135" s="270">
        <f>S135/$H135*VLOOKUP(S$4,DM_TI_LE!$A$5:$B$30,2,FALSE)</f>
        <v>0</v>
      </c>
      <c r="AP135" s="270">
        <f>T135/$H135*VLOOKUP(T$4,DM_TI_LE!$A$5:$B$30,2,FALSE)</f>
        <v>0</v>
      </c>
      <c r="AQ135" s="270">
        <f>U135/$H135*VLOOKUP(U$4,DM_TI_LE!$A$5:$B$30,2,FALSE)</f>
        <v>0</v>
      </c>
      <c r="AR135" s="270">
        <f>V135/$H135*VLOOKUP(V$4,DM_TI_LE!$A$5:$B$30,2,FALSE)</f>
        <v>0</v>
      </c>
      <c r="AS135" s="270">
        <f>W135/$H135*VLOOKUP(W$4,DM_TI_LE!$A$5:$B$30,2,FALSE)</f>
        <v>0</v>
      </c>
      <c r="AT135" s="270">
        <f>X135/$H135*VLOOKUP(X$4,DM_TI_LE!$A$5:$B$30,2,FALSE)</f>
        <v>0</v>
      </c>
      <c r="AU135" s="270">
        <f>Y135/$H135*VLOOKUP(Y$4,DM_TI_LE!$A$5:$B$30,2,FALSE)</f>
        <v>0</v>
      </c>
      <c r="AV135" s="270">
        <f>Z135/$H135*VLOOKUP(Z$4,DM_TI_LE!$A$5:$B$30,2,FALSE)</f>
        <v>0</v>
      </c>
      <c r="AW135" s="270">
        <f>AA135/$H135*VLOOKUP(AA$4,DM_TI_LE!$A$5:$B$30,2,FALSE)</f>
        <v>0</v>
      </c>
      <c r="AX135" s="270">
        <f>AB135/$H135*VLOOKUP(AB$4,DM_TI_LE!$A$5:$B$30,2,FALSE)</f>
        <v>0</v>
      </c>
      <c r="AY135" s="270">
        <f>AC135/$H135*VLOOKUP(AC$4,DM_TI_LE!$A$5:$B$30,2,FALSE)</f>
        <v>0</v>
      </c>
      <c r="AZ135" s="270">
        <f>AD135/$H135*VLOOKUP(AD$4,DM_TI_LE!$A$5:$B$30,2,FALSE)</f>
        <v>0</v>
      </c>
      <c r="BA135" s="284">
        <f>IF(CD135="HDHV",DM_TI_LE!$K$12*I135, SUM(AE135:AW135)*F135*E135*DM_HE_SO_LUONG_NS!$D$1*CE135)</f>
        <v>7200000</v>
      </c>
      <c r="BB135" s="104"/>
      <c r="BC135" s="110">
        <f>VLOOKUP(B135,GD_LCD_HS_LNS!$B$4:$E$1000,4,FALSE)</f>
        <v>3875000</v>
      </c>
      <c r="BD135" s="104"/>
      <c r="BE135" s="104">
        <f>I135/26*$BC135*VLOOKUP(BE$4,DM_TI_LE!$A$5:$C$29,3,FALSE)</f>
        <v>0</v>
      </c>
      <c r="BF135" s="104">
        <f>J135/26*$BC135*VLOOKUP(BF$4,DM_TI_LE!$A$5:$C$29,3,FALSE)</f>
        <v>0</v>
      </c>
      <c r="BG135" s="104">
        <f>K135/26*$BC135*VLOOKUP(BG$4,DM_TI_LE!$A$5:$C$29,3,FALSE)</f>
        <v>0</v>
      </c>
      <c r="BH135" s="104">
        <f>L135/26*$BC135*VLOOKUP(BH$4,DM_TI_LE!$A$5:$C$29,3,FALSE)</f>
        <v>0</v>
      </c>
      <c r="BI135" s="104">
        <f>M135/26*$BC135*VLOOKUP(BI$4,DM_TI_LE!$A$5:$C$29,3,FALSE)</f>
        <v>0</v>
      </c>
      <c r="BJ135" s="104">
        <f>N135/26*$BC135*VLOOKUP(BJ$4,DM_TI_LE!$A$5:$C$29,3,FALSE)</f>
        <v>0</v>
      </c>
      <c r="BK135" s="104">
        <f>O135/26*$BC135*VLOOKUP(BK$4,DM_TI_LE!$A$5:$C$29,3,FALSE)</f>
        <v>0</v>
      </c>
      <c r="BL135" s="104">
        <f>P135/26*$BC135*VLOOKUP(BL$4,DM_TI_LE!$A$5:$C$29,3,FALSE)</f>
        <v>0</v>
      </c>
      <c r="BM135" s="104">
        <f>Q135/26*$BC135*VLOOKUP(BM$4,DM_TI_LE!$A$5:$C$29,3,FALSE)</f>
        <v>0</v>
      </c>
      <c r="BN135" s="104">
        <f>R135/26*$BC135*VLOOKUP(BN$4,DM_TI_LE!$A$5:$C$29,3,FALSE)</f>
        <v>0</v>
      </c>
      <c r="BO135" s="104">
        <f>S135/26*$BC135*VLOOKUP(BO$4,DM_TI_LE!$A$5:$C$29,3,FALSE)</f>
        <v>0</v>
      </c>
      <c r="BP135" s="104">
        <f>T135/26*$BC135*VLOOKUP(BP$4,DM_TI_LE!$A$5:$C$29,3,FALSE)</f>
        <v>0</v>
      </c>
      <c r="BQ135" s="104">
        <f>U135/26*$BC135*VLOOKUP(BQ$4,DM_TI_LE!$A$5:$C$29,3,FALSE)</f>
        <v>0</v>
      </c>
      <c r="BR135" s="104">
        <f>V135/26*$BC135*VLOOKUP(BR$4,DM_TI_LE!$A$5:$C$29,3,FALSE)</f>
        <v>0</v>
      </c>
      <c r="BS135" s="104">
        <f>W135/26*$BC135*VLOOKUP(BS$4,DM_TI_LE!$A$5:$C$29,3,FALSE)</f>
        <v>0</v>
      </c>
      <c r="BT135" s="104">
        <f>X135/26*$BC135*VLOOKUP(BT$4,DM_TI_LE!$A$5:$C$29,3,FALSE)</f>
        <v>0</v>
      </c>
      <c r="BU135" s="104">
        <f>Y135/26*$BC135*VLOOKUP(BU$4,DM_TI_LE!$A$5:$C$29,3,FALSE)</f>
        <v>0</v>
      </c>
      <c r="BV135" s="104">
        <f>Z135/26*$BC135*VLOOKUP(BV$4,DM_TI_LE!$A$5:$C$29,3,FALSE)</f>
        <v>0</v>
      </c>
      <c r="BW135" s="104">
        <f>AA135/26*$BC135*VLOOKUP(BW$4,DM_TI_LE!$A$5:$C$29,3,FALSE)</f>
        <v>0</v>
      </c>
      <c r="BX135" s="104">
        <f>AB135/26*$BC135*VLOOKUP(BX$4,DM_TI_LE!$A$5:$C$29,3,FALSE)</f>
        <v>0</v>
      </c>
      <c r="BY135" s="104">
        <f>AC135/26*$BC135*VLOOKUP(BY$4,DM_TI_LE!$A$5:$C$29,3,FALSE)</f>
        <v>0</v>
      </c>
      <c r="BZ135" s="104">
        <f>AD135/26*$BC135*VLOOKUP(BZ$4,DM_TI_LE!$A$5:$C$29,3,FALSE)</f>
        <v>0</v>
      </c>
      <c r="CA135" s="273">
        <f t="shared" si="0"/>
        <v>0</v>
      </c>
      <c r="CB135" s="104"/>
      <c r="CC135" s="274">
        <f t="shared" si="1"/>
        <v>7200000</v>
      </c>
      <c r="CD135" s="138" t="str">
        <f>VLOOKUP(B135,GD_CHUNG!$B$5:$G$480,6,FALSE)</f>
        <v>HD3N</v>
      </c>
      <c r="CE135" s="275">
        <f>VLOOKUP(CD135,DM_TI_LE!$I$12:$J$16,2,FALSE)</f>
        <v>1</v>
      </c>
    </row>
    <row r="136" spans="1:83" ht="12.75" x14ac:dyDescent="0.2">
      <c r="A136" s="49">
        <v>132</v>
      </c>
      <c r="B136" s="50">
        <f>GD_CHUNG!B136</f>
        <v>11116</v>
      </c>
      <c r="C136" s="50" t="str">
        <f>GD_CHUNG!C136</f>
        <v>Đỗ Thanh Bình</v>
      </c>
      <c r="D136" s="50" t="str">
        <f>GD_CHUNG!D136</f>
        <v>NV PVHK</v>
      </c>
      <c r="E136" s="268">
        <f>VLOOKUP(B136,GD_CHAM_CONG!$C$6:$BJ$997,60,FALSE)</f>
        <v>0.95</v>
      </c>
      <c r="F136" s="268">
        <f>VLOOKUP(B136,GD_LCD_HS_LNS!$B$4:$F$1000,5,FALSE)</f>
        <v>1.8</v>
      </c>
      <c r="G136" s="269"/>
      <c r="H136" s="269">
        <f>VLOOKUP(B136,GD_CHAM_CONG!$C$6:$BD$997,37,FALSE)</f>
        <v>27</v>
      </c>
      <c r="I136" s="104">
        <f>VLOOKUP($B136,GD_CHAM_CONG!$C$6:$BF$997,38,FALSE)</f>
        <v>27</v>
      </c>
      <c r="J136" s="104">
        <f>VLOOKUP($B136,GD_CHAM_CONG!$C$6:$BF$997,39,FALSE)</f>
        <v>0</v>
      </c>
      <c r="K136" s="104">
        <f>VLOOKUP($B136,GD_CHAM_CONG!$C$6:$BF$997,40,FALSE)</f>
        <v>0</v>
      </c>
      <c r="L136" s="104">
        <f>VLOOKUP($B136,GD_CHAM_CONG!$C$6:$BF$997,41,FALSE)</f>
        <v>0</v>
      </c>
      <c r="M136" s="104">
        <f>VLOOKUP($B136,GD_CHAM_CONG!$C$6:$BF$997,42,FALSE)</f>
        <v>0</v>
      </c>
      <c r="N136" s="104">
        <f>VLOOKUP($B136,GD_CHAM_CONG!$C$6:$BF$997,43,FALSE)</f>
        <v>0</v>
      </c>
      <c r="O136" s="104">
        <f>VLOOKUP($B136,GD_CHAM_CONG!$C$6:$BF$997,44,FALSE)</f>
        <v>0</v>
      </c>
      <c r="P136" s="104">
        <f>VLOOKUP($B136,GD_CHAM_CONG!$C$6:$BF$997,45,FALSE)</f>
        <v>0</v>
      </c>
      <c r="Q136" s="104">
        <f>VLOOKUP($B136,GD_CHAM_CONG!$C$6:$BF$997,46,FALSE)</f>
        <v>0</v>
      </c>
      <c r="R136" s="104">
        <f>VLOOKUP($B136,GD_CHAM_CONG!$C$6:$BF$997,47,FALSE)</f>
        <v>0</v>
      </c>
      <c r="S136" s="104">
        <f>VLOOKUP($B136,GD_CHAM_CONG!$C$6:$BF$997,48,FALSE)</f>
        <v>0</v>
      </c>
      <c r="T136" s="104">
        <f>VLOOKUP($B136,GD_CHAM_CONG!$C$6:$BF$997,49,FALSE)</f>
        <v>0</v>
      </c>
      <c r="U136" s="104">
        <f>VLOOKUP($B136,GD_CHAM_CONG!$C$6:$BF$997,50,FALSE)</f>
        <v>0</v>
      </c>
      <c r="V136" s="104">
        <f>VLOOKUP($B136,GD_CHAM_CONG!$C$6:$BF$997,51,FALSE)</f>
        <v>0</v>
      </c>
      <c r="W136" s="104">
        <f>VLOOKUP($B136,GD_CHAM_CONG!$C$6:$BF$997,52,FALSE)</f>
        <v>0</v>
      </c>
      <c r="X136" s="104">
        <f>VLOOKUP($B136,GD_CHAM_CONG!$C$6:$BF$997,53,FALSE)</f>
        <v>0</v>
      </c>
      <c r="Y136" s="104">
        <f>VLOOKUP($B136,GD_CHAM_CONG!$C$6:$BF$997,54,FALSE)</f>
        <v>0</v>
      </c>
      <c r="Z136" s="104">
        <f>VLOOKUP($B136,GD_CHAM_CONG!$C$6:$BF$997,55,FALSE)</f>
        <v>0</v>
      </c>
      <c r="AA136" s="104">
        <f>VLOOKUP($B136,GD_CHAM_CONG!$C$6:$BF$997,56,FALSE)</f>
        <v>0</v>
      </c>
      <c r="AB136" s="104">
        <f>VLOOKUP($B136,GD_CHAM_CONG!$C$6:$BI$997,57,FALSE)</f>
        <v>0</v>
      </c>
      <c r="AC136" s="104">
        <f>VLOOKUP($B136,GD_CHAM_CONG!$C$6:$BI$997,58,FALSE)</f>
        <v>0</v>
      </c>
      <c r="AD136" s="104">
        <f>VLOOKUP($B136,GD_CHAM_CONG!$C$6:$BI$997,59,FALSE)</f>
        <v>0</v>
      </c>
      <c r="AE136" s="270">
        <f>I136/$H136*VLOOKUP(I$4,DM_TI_LE!$A$5:$B$30,2,FALSE)</f>
        <v>1</v>
      </c>
      <c r="AF136" s="270">
        <f>J136/$H136*VLOOKUP(J$4,DM_TI_LE!$A$5:$B$30,2,FALSE)</f>
        <v>0</v>
      </c>
      <c r="AG136" s="270">
        <f>K136/$H136*VLOOKUP(K$4,DM_TI_LE!$A$5:$B$30,2,FALSE)</f>
        <v>0</v>
      </c>
      <c r="AH136" s="270">
        <f>L136/$H136*VLOOKUP(L$4,DM_TI_LE!$A$5:$B$30,2,FALSE)</f>
        <v>0</v>
      </c>
      <c r="AI136" s="270">
        <f>M136/$H136*VLOOKUP(M$4,DM_TI_LE!$A$5:$B$30,2,FALSE)</f>
        <v>0</v>
      </c>
      <c r="AJ136" s="270">
        <f>N136/$H136*VLOOKUP(N$4,DM_TI_LE!$A$5:$B$30,2,FALSE)</f>
        <v>0</v>
      </c>
      <c r="AK136" s="270">
        <f>O136/$H136*VLOOKUP(O$4,DM_TI_LE!$A$5:$B$30,2,FALSE)</f>
        <v>0</v>
      </c>
      <c r="AL136" s="270">
        <f>P136/$H136*VLOOKUP(P$4,DM_TI_LE!$A$5:$B$30,2,FALSE)</f>
        <v>0</v>
      </c>
      <c r="AM136" s="270">
        <f>Q136/$H136*VLOOKUP(Q$4,DM_TI_LE!$A$5:$B$30,2,FALSE)</f>
        <v>0</v>
      </c>
      <c r="AN136" s="270">
        <f>R136/$H136*VLOOKUP(R$4,DM_TI_LE!$A$5:$B$30,2,FALSE)</f>
        <v>0</v>
      </c>
      <c r="AO136" s="270">
        <f>S136/$H136*VLOOKUP(S$4,DM_TI_LE!$A$5:$B$30,2,FALSE)</f>
        <v>0</v>
      </c>
      <c r="AP136" s="270">
        <f>T136/$H136*VLOOKUP(T$4,DM_TI_LE!$A$5:$B$30,2,FALSE)</f>
        <v>0</v>
      </c>
      <c r="AQ136" s="270">
        <f>U136/$H136*VLOOKUP(U$4,DM_TI_LE!$A$5:$B$30,2,FALSE)</f>
        <v>0</v>
      </c>
      <c r="AR136" s="270">
        <f>V136/$H136*VLOOKUP(V$4,DM_TI_LE!$A$5:$B$30,2,FALSE)</f>
        <v>0</v>
      </c>
      <c r="AS136" s="270">
        <f>W136/$H136*VLOOKUP(W$4,DM_TI_LE!$A$5:$B$30,2,FALSE)</f>
        <v>0</v>
      </c>
      <c r="AT136" s="270">
        <f>X136/$H136*VLOOKUP(X$4,DM_TI_LE!$A$5:$B$30,2,FALSE)</f>
        <v>0</v>
      </c>
      <c r="AU136" s="270">
        <f>Y136/$H136*VLOOKUP(Y$4,DM_TI_LE!$A$5:$B$30,2,FALSE)</f>
        <v>0</v>
      </c>
      <c r="AV136" s="270">
        <f>Z136/$H136*VLOOKUP(Z$4,DM_TI_LE!$A$5:$B$30,2,FALSE)</f>
        <v>0</v>
      </c>
      <c r="AW136" s="270">
        <f>AA136/$H136*VLOOKUP(AA$4,DM_TI_LE!$A$5:$B$30,2,FALSE)</f>
        <v>0</v>
      </c>
      <c r="AX136" s="270">
        <f>AB136/$H136*VLOOKUP(AB$4,DM_TI_LE!$A$5:$B$30,2,FALSE)</f>
        <v>0</v>
      </c>
      <c r="AY136" s="270">
        <f>AC136/$H136*VLOOKUP(AC$4,DM_TI_LE!$A$5:$B$30,2,FALSE)</f>
        <v>0</v>
      </c>
      <c r="AZ136" s="270">
        <f>AD136/$H136*VLOOKUP(AD$4,DM_TI_LE!$A$5:$B$30,2,FALSE)</f>
        <v>0</v>
      </c>
      <c r="BA136" s="284">
        <f>IF(CD136="HDHV",DM_TI_LE!$K$12*I136, SUM(AE136:AW136)*F136*E136*DM_HE_SO_LUONG_NS!$D$1*CE136)</f>
        <v>7695000</v>
      </c>
      <c r="BB136" s="104"/>
      <c r="BC136" s="110">
        <f>VLOOKUP(B136,GD_LCD_HS_LNS!$B$4:$E$1000,4,FALSE)</f>
        <v>3875000</v>
      </c>
      <c r="BD136" s="104"/>
      <c r="BE136" s="104">
        <f>I136/26*$BC136*VLOOKUP(BE$4,DM_TI_LE!$A$5:$C$29,3,FALSE)</f>
        <v>0</v>
      </c>
      <c r="BF136" s="104">
        <f>J136/26*$BC136*VLOOKUP(BF$4,DM_TI_LE!$A$5:$C$29,3,FALSE)</f>
        <v>0</v>
      </c>
      <c r="BG136" s="104">
        <f>K136/26*$BC136*VLOOKUP(BG$4,DM_TI_LE!$A$5:$C$29,3,FALSE)</f>
        <v>0</v>
      </c>
      <c r="BH136" s="104">
        <f>L136/26*$BC136*VLOOKUP(BH$4,DM_TI_LE!$A$5:$C$29,3,FALSE)</f>
        <v>0</v>
      </c>
      <c r="BI136" s="104">
        <f>M136/26*$BC136*VLOOKUP(BI$4,DM_TI_LE!$A$5:$C$29,3,FALSE)</f>
        <v>0</v>
      </c>
      <c r="BJ136" s="104">
        <f>N136/26*$BC136*VLOOKUP(BJ$4,DM_TI_LE!$A$5:$C$29,3,FALSE)</f>
        <v>0</v>
      </c>
      <c r="BK136" s="104">
        <f>O136/26*$BC136*VLOOKUP(BK$4,DM_TI_LE!$A$5:$C$29,3,FALSE)</f>
        <v>0</v>
      </c>
      <c r="BL136" s="104">
        <f>P136/26*$BC136*VLOOKUP(BL$4,DM_TI_LE!$A$5:$C$29,3,FALSE)</f>
        <v>0</v>
      </c>
      <c r="BM136" s="104">
        <f>Q136/26*$BC136*VLOOKUP(BM$4,DM_TI_LE!$A$5:$C$29,3,FALSE)</f>
        <v>0</v>
      </c>
      <c r="BN136" s="104">
        <f>R136/26*$BC136*VLOOKUP(BN$4,DM_TI_LE!$A$5:$C$29,3,FALSE)</f>
        <v>0</v>
      </c>
      <c r="BO136" s="104">
        <f>S136/26*$BC136*VLOOKUP(BO$4,DM_TI_LE!$A$5:$C$29,3,FALSE)</f>
        <v>0</v>
      </c>
      <c r="BP136" s="104">
        <f>T136/26*$BC136*VLOOKUP(BP$4,DM_TI_LE!$A$5:$C$29,3,FALSE)</f>
        <v>0</v>
      </c>
      <c r="BQ136" s="104">
        <f>U136/26*$BC136*VLOOKUP(BQ$4,DM_TI_LE!$A$5:$C$29,3,FALSE)</f>
        <v>0</v>
      </c>
      <c r="BR136" s="104">
        <f>V136/26*$BC136*VLOOKUP(BR$4,DM_TI_LE!$A$5:$C$29,3,FALSE)</f>
        <v>0</v>
      </c>
      <c r="BS136" s="104">
        <f>W136/26*$BC136*VLOOKUP(BS$4,DM_TI_LE!$A$5:$C$29,3,FALSE)</f>
        <v>0</v>
      </c>
      <c r="BT136" s="104">
        <f>X136/26*$BC136*VLOOKUP(BT$4,DM_TI_LE!$A$5:$C$29,3,FALSE)</f>
        <v>0</v>
      </c>
      <c r="BU136" s="104">
        <f>Y136/26*$BC136*VLOOKUP(BU$4,DM_TI_LE!$A$5:$C$29,3,FALSE)</f>
        <v>0</v>
      </c>
      <c r="BV136" s="104">
        <f>Z136/26*$BC136*VLOOKUP(BV$4,DM_TI_LE!$A$5:$C$29,3,FALSE)</f>
        <v>0</v>
      </c>
      <c r="BW136" s="104">
        <f>AA136/26*$BC136*VLOOKUP(BW$4,DM_TI_LE!$A$5:$C$29,3,FALSE)</f>
        <v>0</v>
      </c>
      <c r="BX136" s="104">
        <f>AB136/26*$BC136*VLOOKUP(BX$4,DM_TI_LE!$A$5:$C$29,3,FALSE)</f>
        <v>0</v>
      </c>
      <c r="BY136" s="104">
        <f>AC136/26*$BC136*VLOOKUP(BY$4,DM_TI_LE!$A$5:$C$29,3,FALSE)</f>
        <v>0</v>
      </c>
      <c r="BZ136" s="104">
        <f>AD136/26*$BC136*VLOOKUP(BZ$4,DM_TI_LE!$A$5:$C$29,3,FALSE)</f>
        <v>0</v>
      </c>
      <c r="CA136" s="273">
        <f t="shared" si="0"/>
        <v>0</v>
      </c>
      <c r="CB136" s="104"/>
      <c r="CC136" s="274">
        <f t="shared" si="1"/>
        <v>7695000</v>
      </c>
      <c r="CD136" s="138" t="str">
        <f>VLOOKUP(B136,GD_CHUNG!$B$5:$G$480,6,FALSE)</f>
        <v>HD3N</v>
      </c>
      <c r="CE136" s="275">
        <f>VLOOKUP(CD136,DM_TI_LE!$I$12:$J$16,2,FALSE)</f>
        <v>1</v>
      </c>
    </row>
    <row r="137" spans="1:83" ht="12.75" x14ac:dyDescent="0.2">
      <c r="A137" s="49">
        <v>133</v>
      </c>
      <c r="B137" s="50">
        <f>GD_CHUNG!B137</f>
        <v>11119</v>
      </c>
      <c r="C137" s="50" t="str">
        <f>GD_CHUNG!C137</f>
        <v>Nguyễn Hương Quỳnh</v>
      </c>
      <c r="D137" s="50" t="str">
        <f>GD_CHUNG!D137</f>
        <v>NV PVHK</v>
      </c>
      <c r="E137" s="268">
        <f>VLOOKUP(B137,GD_CHAM_CONG!$C$6:$BJ$997,60,FALSE)</f>
        <v>1</v>
      </c>
      <c r="F137" s="268">
        <f>VLOOKUP(B137,GD_LCD_HS_LNS!$B$4:$F$1000,5,FALSE)</f>
        <v>1.8</v>
      </c>
      <c r="G137" s="269"/>
      <c r="H137" s="269">
        <f>VLOOKUP(B137,GD_CHAM_CONG!$C$6:$BD$997,37,FALSE)</f>
        <v>27</v>
      </c>
      <c r="I137" s="104">
        <f>VLOOKUP($B137,GD_CHAM_CONG!$C$6:$BF$997,38,FALSE)</f>
        <v>27</v>
      </c>
      <c r="J137" s="104">
        <f>VLOOKUP($B137,GD_CHAM_CONG!$C$6:$BF$997,39,FALSE)</f>
        <v>0</v>
      </c>
      <c r="K137" s="104">
        <f>VLOOKUP($B137,GD_CHAM_CONG!$C$6:$BF$997,40,FALSE)</f>
        <v>0</v>
      </c>
      <c r="L137" s="104">
        <f>VLOOKUP($B137,GD_CHAM_CONG!$C$6:$BF$997,41,FALSE)</f>
        <v>0</v>
      </c>
      <c r="M137" s="104">
        <f>VLOOKUP($B137,GD_CHAM_CONG!$C$6:$BF$997,42,FALSE)</f>
        <v>0</v>
      </c>
      <c r="N137" s="104">
        <f>VLOOKUP($B137,GD_CHAM_CONG!$C$6:$BF$997,43,FALSE)</f>
        <v>0</v>
      </c>
      <c r="O137" s="104">
        <f>VLOOKUP($B137,GD_CHAM_CONG!$C$6:$BF$997,44,FALSE)</f>
        <v>0</v>
      </c>
      <c r="P137" s="104">
        <f>VLOOKUP($B137,GD_CHAM_CONG!$C$6:$BF$997,45,FALSE)</f>
        <v>0</v>
      </c>
      <c r="Q137" s="104">
        <f>VLOOKUP($B137,GD_CHAM_CONG!$C$6:$BF$997,46,FALSE)</f>
        <v>0</v>
      </c>
      <c r="R137" s="104">
        <f>VLOOKUP($B137,GD_CHAM_CONG!$C$6:$BF$997,47,FALSE)</f>
        <v>0</v>
      </c>
      <c r="S137" s="104">
        <f>VLOOKUP($B137,GD_CHAM_CONG!$C$6:$BF$997,48,FALSE)</f>
        <v>0</v>
      </c>
      <c r="T137" s="104">
        <f>VLOOKUP($B137,GD_CHAM_CONG!$C$6:$BF$997,49,FALSE)</f>
        <v>0</v>
      </c>
      <c r="U137" s="104">
        <f>VLOOKUP($B137,GD_CHAM_CONG!$C$6:$BF$997,50,FALSE)</f>
        <v>0</v>
      </c>
      <c r="V137" s="104">
        <f>VLOOKUP($B137,GD_CHAM_CONG!$C$6:$BF$997,51,FALSE)</f>
        <v>0</v>
      </c>
      <c r="W137" s="104">
        <f>VLOOKUP($B137,GD_CHAM_CONG!$C$6:$BF$997,52,FALSE)</f>
        <v>0</v>
      </c>
      <c r="X137" s="104">
        <f>VLOOKUP($B137,GD_CHAM_CONG!$C$6:$BF$997,53,FALSE)</f>
        <v>0</v>
      </c>
      <c r="Y137" s="104">
        <f>VLOOKUP($B137,GD_CHAM_CONG!$C$6:$BF$997,54,FALSE)</f>
        <v>0</v>
      </c>
      <c r="Z137" s="104">
        <f>VLOOKUP($B137,GD_CHAM_CONG!$C$6:$BF$997,55,FALSE)</f>
        <v>0</v>
      </c>
      <c r="AA137" s="104">
        <f>VLOOKUP($B137,GD_CHAM_CONG!$C$6:$BF$997,56,FALSE)</f>
        <v>0</v>
      </c>
      <c r="AB137" s="104">
        <f>VLOOKUP($B137,GD_CHAM_CONG!$C$6:$BI$997,57,FALSE)</f>
        <v>0</v>
      </c>
      <c r="AC137" s="104">
        <f>VLOOKUP($B137,GD_CHAM_CONG!$C$6:$BI$997,58,FALSE)</f>
        <v>0</v>
      </c>
      <c r="AD137" s="104">
        <f>VLOOKUP($B137,GD_CHAM_CONG!$C$6:$BI$997,59,FALSE)</f>
        <v>0</v>
      </c>
      <c r="AE137" s="270">
        <f>I137/$H137*VLOOKUP(I$4,DM_TI_LE!$A$5:$B$30,2,FALSE)</f>
        <v>1</v>
      </c>
      <c r="AF137" s="270">
        <f>J137/$H137*VLOOKUP(J$4,DM_TI_LE!$A$5:$B$30,2,FALSE)</f>
        <v>0</v>
      </c>
      <c r="AG137" s="270">
        <f>K137/$H137*VLOOKUP(K$4,DM_TI_LE!$A$5:$B$30,2,FALSE)</f>
        <v>0</v>
      </c>
      <c r="AH137" s="270">
        <f>L137/$H137*VLOOKUP(L$4,DM_TI_LE!$A$5:$B$30,2,FALSE)</f>
        <v>0</v>
      </c>
      <c r="AI137" s="270">
        <f>M137/$H137*VLOOKUP(M$4,DM_TI_LE!$A$5:$B$30,2,FALSE)</f>
        <v>0</v>
      </c>
      <c r="AJ137" s="270">
        <f>N137/$H137*VLOOKUP(N$4,DM_TI_LE!$A$5:$B$30,2,FALSE)</f>
        <v>0</v>
      </c>
      <c r="AK137" s="270">
        <f>O137/$H137*VLOOKUP(O$4,DM_TI_LE!$A$5:$B$30,2,FALSE)</f>
        <v>0</v>
      </c>
      <c r="AL137" s="270">
        <f>P137/$H137*VLOOKUP(P$4,DM_TI_LE!$A$5:$B$30,2,FALSE)</f>
        <v>0</v>
      </c>
      <c r="AM137" s="270">
        <f>Q137/$H137*VLOOKUP(Q$4,DM_TI_LE!$A$5:$B$30,2,FALSE)</f>
        <v>0</v>
      </c>
      <c r="AN137" s="270">
        <f>R137/$H137*VLOOKUP(R$4,DM_TI_LE!$A$5:$B$30,2,FALSE)</f>
        <v>0</v>
      </c>
      <c r="AO137" s="270">
        <f>S137/$H137*VLOOKUP(S$4,DM_TI_LE!$A$5:$B$30,2,FALSE)</f>
        <v>0</v>
      </c>
      <c r="AP137" s="270">
        <f>T137/$H137*VLOOKUP(T$4,DM_TI_LE!$A$5:$B$30,2,FALSE)</f>
        <v>0</v>
      </c>
      <c r="AQ137" s="270">
        <f>U137/$H137*VLOOKUP(U$4,DM_TI_LE!$A$5:$B$30,2,FALSE)</f>
        <v>0</v>
      </c>
      <c r="AR137" s="270">
        <f>V137/$H137*VLOOKUP(V$4,DM_TI_LE!$A$5:$B$30,2,FALSE)</f>
        <v>0</v>
      </c>
      <c r="AS137" s="270">
        <f>W137/$H137*VLOOKUP(W$4,DM_TI_LE!$A$5:$B$30,2,FALSE)</f>
        <v>0</v>
      </c>
      <c r="AT137" s="270">
        <f>X137/$H137*VLOOKUP(X$4,DM_TI_LE!$A$5:$B$30,2,FALSE)</f>
        <v>0</v>
      </c>
      <c r="AU137" s="270">
        <f>Y137/$H137*VLOOKUP(Y$4,DM_TI_LE!$A$5:$B$30,2,FALSE)</f>
        <v>0</v>
      </c>
      <c r="AV137" s="270">
        <f>Z137/$H137*VLOOKUP(Z$4,DM_TI_LE!$A$5:$B$30,2,FALSE)</f>
        <v>0</v>
      </c>
      <c r="AW137" s="270">
        <f>AA137/$H137*VLOOKUP(AA$4,DM_TI_LE!$A$5:$B$30,2,FALSE)</f>
        <v>0</v>
      </c>
      <c r="AX137" s="270">
        <f>AB137/$H137*VLOOKUP(AB$4,DM_TI_LE!$A$5:$B$30,2,FALSE)</f>
        <v>0</v>
      </c>
      <c r="AY137" s="270">
        <f>AC137/$H137*VLOOKUP(AC$4,DM_TI_LE!$A$5:$B$30,2,FALSE)</f>
        <v>0</v>
      </c>
      <c r="AZ137" s="270">
        <f>AD137/$H137*VLOOKUP(AD$4,DM_TI_LE!$A$5:$B$30,2,FALSE)</f>
        <v>0</v>
      </c>
      <c r="BA137" s="284">
        <f>IF(CD137="HDHV",DM_TI_LE!$K$12*I137, SUM(AE137:AW137)*F137*E137*DM_HE_SO_LUONG_NS!$D$1*CE137)</f>
        <v>8100000</v>
      </c>
      <c r="BB137" s="104"/>
      <c r="BC137" s="110">
        <f>VLOOKUP(B137,GD_LCD_HS_LNS!$B$4:$E$1000,4,FALSE)</f>
        <v>3875000</v>
      </c>
      <c r="BD137" s="104"/>
      <c r="BE137" s="104">
        <f>I137/26*$BC137*VLOOKUP(BE$4,DM_TI_LE!$A$5:$C$29,3,FALSE)</f>
        <v>0</v>
      </c>
      <c r="BF137" s="104">
        <f>J137/26*$BC137*VLOOKUP(BF$4,DM_TI_LE!$A$5:$C$29,3,FALSE)</f>
        <v>0</v>
      </c>
      <c r="BG137" s="104">
        <f>K137/26*$BC137*VLOOKUP(BG$4,DM_TI_LE!$A$5:$C$29,3,FALSE)</f>
        <v>0</v>
      </c>
      <c r="BH137" s="104">
        <f>L137/26*$BC137*VLOOKUP(BH$4,DM_TI_LE!$A$5:$C$29,3,FALSE)</f>
        <v>0</v>
      </c>
      <c r="BI137" s="104">
        <f>M137/26*$BC137*VLOOKUP(BI$4,DM_TI_LE!$A$5:$C$29,3,FALSE)</f>
        <v>0</v>
      </c>
      <c r="BJ137" s="104">
        <f>N137/26*$BC137*VLOOKUP(BJ$4,DM_TI_LE!$A$5:$C$29,3,FALSE)</f>
        <v>0</v>
      </c>
      <c r="BK137" s="104">
        <f>O137/26*$BC137*VLOOKUP(BK$4,DM_TI_LE!$A$5:$C$29,3,FALSE)</f>
        <v>0</v>
      </c>
      <c r="BL137" s="104">
        <f>P137/26*$BC137*VLOOKUP(BL$4,DM_TI_LE!$A$5:$C$29,3,FALSE)</f>
        <v>0</v>
      </c>
      <c r="BM137" s="104">
        <f>Q137/26*$BC137*VLOOKUP(BM$4,DM_TI_LE!$A$5:$C$29,3,FALSE)</f>
        <v>0</v>
      </c>
      <c r="BN137" s="104">
        <f>R137/26*$BC137*VLOOKUP(BN$4,DM_TI_LE!$A$5:$C$29,3,FALSE)</f>
        <v>0</v>
      </c>
      <c r="BO137" s="104">
        <f>S137/26*$BC137*VLOOKUP(BO$4,DM_TI_LE!$A$5:$C$29,3,FALSE)</f>
        <v>0</v>
      </c>
      <c r="BP137" s="104">
        <f>T137/26*$BC137*VLOOKUP(BP$4,DM_TI_LE!$A$5:$C$29,3,FALSE)</f>
        <v>0</v>
      </c>
      <c r="BQ137" s="104">
        <f>U137/26*$BC137*VLOOKUP(BQ$4,DM_TI_LE!$A$5:$C$29,3,FALSE)</f>
        <v>0</v>
      </c>
      <c r="BR137" s="104">
        <f>V137/26*$BC137*VLOOKUP(BR$4,DM_TI_LE!$A$5:$C$29,3,FALSE)</f>
        <v>0</v>
      </c>
      <c r="BS137" s="104">
        <f>W137/26*$BC137*VLOOKUP(BS$4,DM_TI_LE!$A$5:$C$29,3,FALSE)</f>
        <v>0</v>
      </c>
      <c r="BT137" s="104">
        <f>X137/26*$BC137*VLOOKUP(BT$4,DM_TI_LE!$A$5:$C$29,3,FALSE)</f>
        <v>0</v>
      </c>
      <c r="BU137" s="104">
        <f>Y137/26*$BC137*VLOOKUP(BU$4,DM_TI_LE!$A$5:$C$29,3,FALSE)</f>
        <v>0</v>
      </c>
      <c r="BV137" s="104">
        <f>Z137/26*$BC137*VLOOKUP(BV$4,DM_TI_LE!$A$5:$C$29,3,FALSE)</f>
        <v>0</v>
      </c>
      <c r="BW137" s="104">
        <f>AA137/26*$BC137*VLOOKUP(BW$4,DM_TI_LE!$A$5:$C$29,3,FALSE)</f>
        <v>0</v>
      </c>
      <c r="BX137" s="104">
        <f>AB137/26*$BC137*VLOOKUP(BX$4,DM_TI_LE!$A$5:$C$29,3,FALSE)</f>
        <v>0</v>
      </c>
      <c r="BY137" s="104">
        <f>AC137/26*$BC137*VLOOKUP(BY$4,DM_TI_LE!$A$5:$C$29,3,FALSE)</f>
        <v>0</v>
      </c>
      <c r="BZ137" s="104">
        <f>AD137/26*$BC137*VLOOKUP(BZ$4,DM_TI_LE!$A$5:$C$29,3,FALSE)</f>
        <v>0</v>
      </c>
      <c r="CA137" s="273">
        <f t="shared" si="0"/>
        <v>0</v>
      </c>
      <c r="CB137" s="104"/>
      <c r="CC137" s="274">
        <f t="shared" si="1"/>
        <v>8100000</v>
      </c>
      <c r="CD137" s="138" t="str">
        <f>VLOOKUP(B137,GD_CHUNG!$B$5:$G$480,6,FALSE)</f>
        <v>HD3N</v>
      </c>
      <c r="CE137" s="275">
        <f>VLOOKUP(CD137,DM_TI_LE!$I$12:$J$16,2,FALSE)</f>
        <v>1</v>
      </c>
    </row>
    <row r="138" spans="1:83" ht="12.75" x14ac:dyDescent="0.2">
      <c r="A138" s="49">
        <v>134</v>
      </c>
      <c r="B138" s="50">
        <f>GD_CHUNG!B138</f>
        <v>11123</v>
      </c>
      <c r="C138" s="50" t="str">
        <f>GD_CHUNG!C138</f>
        <v>Bùi Thị Bảo Ngọc</v>
      </c>
      <c r="D138" s="50" t="str">
        <f>GD_CHUNG!D138</f>
        <v>NV PVHK</v>
      </c>
      <c r="E138" s="268">
        <f>VLOOKUP(B138,GD_CHAM_CONG!$C$6:$BJ$997,60,FALSE)</f>
        <v>0.98</v>
      </c>
      <c r="F138" s="268">
        <f>VLOOKUP(B138,GD_LCD_HS_LNS!$B$4:$F$1000,5,FALSE)</f>
        <v>1.6</v>
      </c>
      <c r="G138" s="269"/>
      <c r="H138" s="269">
        <f>VLOOKUP(B138,GD_CHAM_CONG!$C$6:$BD$997,37,FALSE)</f>
        <v>27</v>
      </c>
      <c r="I138" s="104">
        <f>VLOOKUP($B138,GD_CHAM_CONG!$C$6:$BF$997,38,FALSE)</f>
        <v>27</v>
      </c>
      <c r="J138" s="104">
        <f>VLOOKUP($B138,GD_CHAM_CONG!$C$6:$BF$997,39,FALSE)</f>
        <v>0</v>
      </c>
      <c r="K138" s="104">
        <f>VLOOKUP($B138,GD_CHAM_CONG!$C$6:$BF$997,40,FALSE)</f>
        <v>0</v>
      </c>
      <c r="L138" s="104">
        <f>VLOOKUP($B138,GD_CHAM_CONG!$C$6:$BF$997,41,FALSE)</f>
        <v>0</v>
      </c>
      <c r="M138" s="104">
        <f>VLOOKUP($B138,GD_CHAM_CONG!$C$6:$BF$997,42,FALSE)</f>
        <v>0</v>
      </c>
      <c r="N138" s="104">
        <f>VLOOKUP($B138,GD_CHAM_CONG!$C$6:$BF$997,43,FALSE)</f>
        <v>0</v>
      </c>
      <c r="O138" s="104">
        <f>VLOOKUP($B138,GD_CHAM_CONG!$C$6:$BF$997,44,FALSE)</f>
        <v>0</v>
      </c>
      <c r="P138" s="104">
        <f>VLOOKUP($B138,GD_CHAM_CONG!$C$6:$BF$997,45,FALSE)</f>
        <v>0</v>
      </c>
      <c r="Q138" s="104">
        <f>VLOOKUP($B138,GD_CHAM_CONG!$C$6:$BF$997,46,FALSE)</f>
        <v>0</v>
      </c>
      <c r="R138" s="104">
        <f>VLOOKUP($B138,GD_CHAM_CONG!$C$6:$BF$997,47,FALSE)</f>
        <v>0</v>
      </c>
      <c r="S138" s="104">
        <f>VLOOKUP($B138,GD_CHAM_CONG!$C$6:$BF$997,48,FALSE)</f>
        <v>0</v>
      </c>
      <c r="T138" s="104">
        <f>VLOOKUP($B138,GD_CHAM_CONG!$C$6:$BF$997,49,FALSE)</f>
        <v>0</v>
      </c>
      <c r="U138" s="104">
        <f>VLOOKUP($B138,GD_CHAM_CONG!$C$6:$BF$997,50,FALSE)</f>
        <v>0</v>
      </c>
      <c r="V138" s="104">
        <f>VLOOKUP($B138,GD_CHAM_CONG!$C$6:$BF$997,51,FALSE)</f>
        <v>0</v>
      </c>
      <c r="W138" s="104">
        <f>VLOOKUP($B138,GD_CHAM_CONG!$C$6:$BF$997,52,FALSE)</f>
        <v>0</v>
      </c>
      <c r="X138" s="104">
        <f>VLOOKUP($B138,GD_CHAM_CONG!$C$6:$BF$997,53,FALSE)</f>
        <v>0</v>
      </c>
      <c r="Y138" s="104">
        <f>VLOOKUP($B138,GD_CHAM_CONG!$C$6:$BF$997,54,FALSE)</f>
        <v>0</v>
      </c>
      <c r="Z138" s="104">
        <f>VLOOKUP($B138,GD_CHAM_CONG!$C$6:$BF$997,55,FALSE)</f>
        <v>0</v>
      </c>
      <c r="AA138" s="104">
        <f>VLOOKUP($B138,GD_CHAM_CONG!$C$6:$BF$997,56,FALSE)</f>
        <v>0</v>
      </c>
      <c r="AB138" s="104">
        <f>VLOOKUP($B138,GD_CHAM_CONG!$C$6:$BI$997,57,FALSE)</f>
        <v>0</v>
      </c>
      <c r="AC138" s="104">
        <f>VLOOKUP($B138,GD_CHAM_CONG!$C$6:$BI$997,58,FALSE)</f>
        <v>0</v>
      </c>
      <c r="AD138" s="104">
        <f>VLOOKUP($B138,GD_CHAM_CONG!$C$6:$BI$997,59,FALSE)</f>
        <v>0</v>
      </c>
      <c r="AE138" s="270">
        <f>I138/$H138*VLOOKUP(I$4,DM_TI_LE!$A$5:$B$30,2,FALSE)</f>
        <v>1</v>
      </c>
      <c r="AF138" s="270">
        <f>J138/$H138*VLOOKUP(J$4,DM_TI_LE!$A$5:$B$30,2,FALSE)</f>
        <v>0</v>
      </c>
      <c r="AG138" s="270">
        <f>K138/$H138*VLOOKUP(K$4,DM_TI_LE!$A$5:$B$30,2,FALSE)</f>
        <v>0</v>
      </c>
      <c r="AH138" s="270">
        <f>L138/$H138*VLOOKUP(L$4,DM_TI_LE!$A$5:$B$30,2,FALSE)</f>
        <v>0</v>
      </c>
      <c r="AI138" s="270">
        <f>M138/$H138*VLOOKUP(M$4,DM_TI_LE!$A$5:$B$30,2,FALSE)</f>
        <v>0</v>
      </c>
      <c r="AJ138" s="270">
        <f>N138/$H138*VLOOKUP(N$4,DM_TI_LE!$A$5:$B$30,2,FALSE)</f>
        <v>0</v>
      </c>
      <c r="AK138" s="270">
        <f>O138/$H138*VLOOKUP(O$4,DM_TI_LE!$A$5:$B$30,2,FALSE)</f>
        <v>0</v>
      </c>
      <c r="AL138" s="270">
        <f>P138/$H138*VLOOKUP(P$4,DM_TI_LE!$A$5:$B$30,2,FALSE)</f>
        <v>0</v>
      </c>
      <c r="AM138" s="270">
        <f>Q138/$H138*VLOOKUP(Q$4,DM_TI_LE!$A$5:$B$30,2,FALSE)</f>
        <v>0</v>
      </c>
      <c r="AN138" s="270">
        <f>R138/$H138*VLOOKUP(R$4,DM_TI_LE!$A$5:$B$30,2,FALSE)</f>
        <v>0</v>
      </c>
      <c r="AO138" s="270">
        <f>S138/$H138*VLOOKUP(S$4,DM_TI_LE!$A$5:$B$30,2,FALSE)</f>
        <v>0</v>
      </c>
      <c r="AP138" s="270">
        <f>T138/$H138*VLOOKUP(T$4,DM_TI_LE!$A$5:$B$30,2,FALSE)</f>
        <v>0</v>
      </c>
      <c r="AQ138" s="270">
        <f>U138/$H138*VLOOKUP(U$4,DM_TI_LE!$A$5:$B$30,2,FALSE)</f>
        <v>0</v>
      </c>
      <c r="AR138" s="270">
        <f>V138/$H138*VLOOKUP(V$4,DM_TI_LE!$A$5:$B$30,2,FALSE)</f>
        <v>0</v>
      </c>
      <c r="AS138" s="270">
        <f>W138/$H138*VLOOKUP(W$4,DM_TI_LE!$A$5:$B$30,2,FALSE)</f>
        <v>0</v>
      </c>
      <c r="AT138" s="270">
        <f>X138/$H138*VLOOKUP(X$4,DM_TI_LE!$A$5:$B$30,2,FALSE)</f>
        <v>0</v>
      </c>
      <c r="AU138" s="270">
        <f>Y138/$H138*VLOOKUP(Y$4,DM_TI_LE!$A$5:$B$30,2,FALSE)</f>
        <v>0</v>
      </c>
      <c r="AV138" s="270">
        <f>Z138/$H138*VLOOKUP(Z$4,DM_TI_LE!$A$5:$B$30,2,FALSE)</f>
        <v>0</v>
      </c>
      <c r="AW138" s="270">
        <f>AA138/$H138*VLOOKUP(AA$4,DM_TI_LE!$A$5:$B$30,2,FALSE)</f>
        <v>0</v>
      </c>
      <c r="AX138" s="270">
        <f>AB138/$H138*VLOOKUP(AB$4,DM_TI_LE!$A$5:$B$30,2,FALSE)</f>
        <v>0</v>
      </c>
      <c r="AY138" s="270">
        <f>AC138/$H138*VLOOKUP(AC$4,DM_TI_LE!$A$5:$B$30,2,FALSE)</f>
        <v>0</v>
      </c>
      <c r="AZ138" s="270">
        <f>AD138/$H138*VLOOKUP(AD$4,DM_TI_LE!$A$5:$B$30,2,FALSE)</f>
        <v>0</v>
      </c>
      <c r="BA138" s="284">
        <f>IF(CD138="HDHV",DM_TI_LE!$K$12*I138, SUM(AE138:AW138)*F138*E138*DM_HE_SO_LUONG_NS!$D$1*CE138)</f>
        <v>7056000</v>
      </c>
      <c r="BB138" s="104"/>
      <c r="BC138" s="110">
        <f>VLOOKUP(B138,GD_LCD_HS_LNS!$B$4:$E$1000,4,FALSE)</f>
        <v>3875000</v>
      </c>
      <c r="BD138" s="104"/>
      <c r="BE138" s="104">
        <f>I138/26*$BC138*VLOOKUP(BE$4,DM_TI_LE!$A$5:$C$29,3,FALSE)</f>
        <v>0</v>
      </c>
      <c r="BF138" s="104">
        <f>J138/26*$BC138*VLOOKUP(BF$4,DM_TI_LE!$A$5:$C$29,3,FALSE)</f>
        <v>0</v>
      </c>
      <c r="BG138" s="104">
        <f>K138/26*$BC138*VLOOKUP(BG$4,DM_TI_LE!$A$5:$C$29,3,FALSE)</f>
        <v>0</v>
      </c>
      <c r="BH138" s="104">
        <f>L138/26*$BC138*VLOOKUP(BH$4,DM_TI_LE!$A$5:$C$29,3,FALSE)</f>
        <v>0</v>
      </c>
      <c r="BI138" s="104">
        <f>M138/26*$BC138*VLOOKUP(BI$4,DM_TI_LE!$A$5:$C$29,3,FALSE)</f>
        <v>0</v>
      </c>
      <c r="BJ138" s="104">
        <f>N138/26*$BC138*VLOOKUP(BJ$4,DM_TI_LE!$A$5:$C$29,3,FALSE)</f>
        <v>0</v>
      </c>
      <c r="BK138" s="104">
        <f>O138/26*$BC138*VLOOKUP(BK$4,DM_TI_LE!$A$5:$C$29,3,FALSE)</f>
        <v>0</v>
      </c>
      <c r="BL138" s="104">
        <f>P138/26*$BC138*VLOOKUP(BL$4,DM_TI_LE!$A$5:$C$29,3,FALSE)</f>
        <v>0</v>
      </c>
      <c r="BM138" s="104">
        <f>Q138/26*$BC138*VLOOKUP(BM$4,DM_TI_LE!$A$5:$C$29,3,FALSE)</f>
        <v>0</v>
      </c>
      <c r="BN138" s="104">
        <f>R138/26*$BC138*VLOOKUP(BN$4,DM_TI_LE!$A$5:$C$29,3,FALSE)</f>
        <v>0</v>
      </c>
      <c r="BO138" s="104">
        <f>S138/26*$BC138*VLOOKUP(BO$4,DM_TI_LE!$A$5:$C$29,3,FALSE)</f>
        <v>0</v>
      </c>
      <c r="BP138" s="104">
        <f>T138/26*$BC138*VLOOKUP(BP$4,DM_TI_LE!$A$5:$C$29,3,FALSE)</f>
        <v>0</v>
      </c>
      <c r="BQ138" s="104">
        <f>U138/26*$BC138*VLOOKUP(BQ$4,DM_TI_LE!$A$5:$C$29,3,FALSE)</f>
        <v>0</v>
      </c>
      <c r="BR138" s="104">
        <f>V138/26*$BC138*VLOOKUP(BR$4,DM_TI_LE!$A$5:$C$29,3,FALSE)</f>
        <v>0</v>
      </c>
      <c r="BS138" s="104">
        <f>W138/26*$BC138*VLOOKUP(BS$4,DM_TI_LE!$A$5:$C$29,3,FALSE)</f>
        <v>0</v>
      </c>
      <c r="BT138" s="104">
        <f>X138/26*$BC138*VLOOKUP(BT$4,DM_TI_LE!$A$5:$C$29,3,FALSE)</f>
        <v>0</v>
      </c>
      <c r="BU138" s="104">
        <f>Y138/26*$BC138*VLOOKUP(BU$4,DM_TI_LE!$A$5:$C$29,3,FALSE)</f>
        <v>0</v>
      </c>
      <c r="BV138" s="104">
        <f>Z138/26*$BC138*VLOOKUP(BV$4,DM_TI_LE!$A$5:$C$29,3,FALSE)</f>
        <v>0</v>
      </c>
      <c r="BW138" s="104">
        <f>AA138/26*$BC138*VLOOKUP(BW$4,DM_TI_LE!$A$5:$C$29,3,FALSE)</f>
        <v>0</v>
      </c>
      <c r="BX138" s="104">
        <f>AB138/26*$BC138*VLOOKUP(BX$4,DM_TI_LE!$A$5:$C$29,3,FALSE)</f>
        <v>0</v>
      </c>
      <c r="BY138" s="104">
        <f>AC138/26*$BC138*VLOOKUP(BY$4,DM_TI_LE!$A$5:$C$29,3,FALSE)</f>
        <v>0</v>
      </c>
      <c r="BZ138" s="104">
        <f>AD138/26*$BC138*VLOOKUP(BZ$4,DM_TI_LE!$A$5:$C$29,3,FALSE)</f>
        <v>0</v>
      </c>
      <c r="CA138" s="273">
        <f t="shared" si="0"/>
        <v>0</v>
      </c>
      <c r="CB138" s="104"/>
      <c r="CC138" s="274">
        <f t="shared" si="1"/>
        <v>7056000</v>
      </c>
      <c r="CD138" s="138" t="str">
        <f>VLOOKUP(B138,GD_CHUNG!$B$5:$G$480,6,FALSE)</f>
        <v>HD3N</v>
      </c>
      <c r="CE138" s="275">
        <f>VLOOKUP(CD138,DM_TI_LE!$I$12:$J$16,2,FALSE)</f>
        <v>1</v>
      </c>
    </row>
    <row r="139" spans="1:83" ht="12.75" x14ac:dyDescent="0.2">
      <c r="A139" s="49">
        <v>135</v>
      </c>
      <c r="B139" s="50">
        <f>GD_CHUNG!B139</f>
        <v>11764</v>
      </c>
      <c r="C139" s="50" t="str">
        <f>GD_CHUNG!C139</f>
        <v>Nguyễn Thu Huyền</v>
      </c>
      <c r="D139" s="50" t="str">
        <f>GD_CHUNG!D139</f>
        <v>NV PVHK</v>
      </c>
      <c r="E139" s="268">
        <f>VLOOKUP(B139,GD_CHAM_CONG!$C$6:$BJ$997,60,FALSE)</f>
        <v>1</v>
      </c>
      <c r="F139" s="268">
        <f>VLOOKUP(B139,GD_LCD_HS_LNS!$B$4:$F$1000,5,FALSE)</f>
        <v>1.6</v>
      </c>
      <c r="G139" s="269"/>
      <c r="H139" s="269">
        <f>VLOOKUP(B139,GD_CHAM_CONG!$C$6:$BD$997,37,FALSE)</f>
        <v>27</v>
      </c>
      <c r="I139" s="104">
        <f>VLOOKUP($B139,GD_CHAM_CONG!$C$6:$BF$997,38,FALSE)</f>
        <v>0</v>
      </c>
      <c r="J139" s="104">
        <f>VLOOKUP($B139,GD_CHAM_CONG!$C$6:$BF$997,39,FALSE)</f>
        <v>0</v>
      </c>
      <c r="K139" s="104">
        <f>VLOOKUP($B139,GD_CHAM_CONG!$C$6:$BF$997,40,FALSE)</f>
        <v>0</v>
      </c>
      <c r="L139" s="104">
        <f>VLOOKUP($B139,GD_CHAM_CONG!$C$6:$BF$997,41,FALSE)</f>
        <v>0</v>
      </c>
      <c r="M139" s="104">
        <f>VLOOKUP($B139,GD_CHAM_CONG!$C$6:$BF$997,42,FALSE)</f>
        <v>0</v>
      </c>
      <c r="N139" s="104">
        <f>VLOOKUP($B139,GD_CHAM_CONG!$C$6:$BF$997,43,FALSE)</f>
        <v>0</v>
      </c>
      <c r="O139" s="104">
        <f>VLOOKUP($B139,GD_CHAM_CONG!$C$6:$BF$997,44,FALSE)</f>
        <v>27</v>
      </c>
      <c r="P139" s="104">
        <f>VLOOKUP($B139,GD_CHAM_CONG!$C$6:$BF$997,45,FALSE)</f>
        <v>0</v>
      </c>
      <c r="Q139" s="104">
        <f>VLOOKUP($B139,GD_CHAM_CONG!$C$6:$BF$997,46,FALSE)</f>
        <v>0</v>
      </c>
      <c r="R139" s="104">
        <f>VLOOKUP($B139,GD_CHAM_CONG!$C$6:$BF$997,47,FALSE)</f>
        <v>0</v>
      </c>
      <c r="S139" s="104">
        <f>VLOOKUP($B139,GD_CHAM_CONG!$C$6:$BF$997,48,FALSE)</f>
        <v>0</v>
      </c>
      <c r="T139" s="104">
        <f>VLOOKUP($B139,GD_CHAM_CONG!$C$6:$BF$997,49,FALSE)</f>
        <v>0</v>
      </c>
      <c r="U139" s="104">
        <f>VLOOKUP($B139,GD_CHAM_CONG!$C$6:$BF$997,50,FALSE)</f>
        <v>0</v>
      </c>
      <c r="V139" s="104">
        <f>VLOOKUP($B139,GD_CHAM_CONG!$C$6:$BF$997,51,FALSE)</f>
        <v>0</v>
      </c>
      <c r="W139" s="104">
        <f>VLOOKUP($B139,GD_CHAM_CONG!$C$6:$BF$997,52,FALSE)</f>
        <v>0</v>
      </c>
      <c r="X139" s="104">
        <f>VLOOKUP($B139,GD_CHAM_CONG!$C$6:$BF$997,53,FALSE)</f>
        <v>0</v>
      </c>
      <c r="Y139" s="104">
        <f>VLOOKUP($B139,GD_CHAM_CONG!$C$6:$BF$997,54,FALSE)</f>
        <v>0</v>
      </c>
      <c r="Z139" s="104">
        <f>VLOOKUP($B139,GD_CHAM_CONG!$C$6:$BF$997,55,FALSE)</f>
        <v>0</v>
      </c>
      <c r="AA139" s="104">
        <f>VLOOKUP($B139,GD_CHAM_CONG!$C$6:$BF$997,56,FALSE)</f>
        <v>0</v>
      </c>
      <c r="AB139" s="104">
        <f>VLOOKUP($B139,GD_CHAM_CONG!$C$6:$BI$997,57,FALSE)</f>
        <v>0</v>
      </c>
      <c r="AC139" s="104">
        <f>VLOOKUP($B139,GD_CHAM_CONG!$C$6:$BI$997,58,FALSE)</f>
        <v>0</v>
      </c>
      <c r="AD139" s="104">
        <f>VLOOKUP($B139,GD_CHAM_CONG!$C$6:$BI$997,59,FALSE)</f>
        <v>0</v>
      </c>
      <c r="AE139" s="270">
        <f>I139/$H139*VLOOKUP(I$4,DM_TI_LE!$A$5:$B$30,2,FALSE)</f>
        <v>0</v>
      </c>
      <c r="AF139" s="270">
        <f>J139/$H139*VLOOKUP(J$4,DM_TI_LE!$A$5:$B$30,2,FALSE)</f>
        <v>0</v>
      </c>
      <c r="AG139" s="270">
        <f>K139/$H139*VLOOKUP(K$4,DM_TI_LE!$A$5:$B$30,2,FALSE)</f>
        <v>0</v>
      </c>
      <c r="AH139" s="270">
        <f>L139/$H139*VLOOKUP(L$4,DM_TI_LE!$A$5:$B$30,2,FALSE)</f>
        <v>0</v>
      </c>
      <c r="AI139" s="270">
        <f>M139/$H139*VLOOKUP(M$4,DM_TI_LE!$A$5:$B$30,2,FALSE)</f>
        <v>0</v>
      </c>
      <c r="AJ139" s="270">
        <f>N139/$H139*VLOOKUP(N$4,DM_TI_LE!$A$5:$B$30,2,FALSE)</f>
        <v>0</v>
      </c>
      <c r="AK139" s="270">
        <f>O139/$H139*VLOOKUP(O$4,DM_TI_LE!$A$5:$B$30,2,FALSE)</f>
        <v>0.1</v>
      </c>
      <c r="AL139" s="270">
        <f>P139/$H139*VLOOKUP(P$4,DM_TI_LE!$A$5:$B$30,2,FALSE)</f>
        <v>0</v>
      </c>
      <c r="AM139" s="270">
        <f>Q139/$H139*VLOOKUP(Q$4,DM_TI_LE!$A$5:$B$30,2,FALSE)</f>
        <v>0</v>
      </c>
      <c r="AN139" s="270">
        <f>R139/$H139*VLOOKUP(R$4,DM_TI_LE!$A$5:$B$30,2,FALSE)</f>
        <v>0</v>
      </c>
      <c r="AO139" s="270">
        <f>S139/$H139*VLOOKUP(S$4,DM_TI_LE!$A$5:$B$30,2,FALSE)</f>
        <v>0</v>
      </c>
      <c r="AP139" s="270">
        <f>T139/$H139*VLOOKUP(T$4,DM_TI_LE!$A$5:$B$30,2,FALSE)</f>
        <v>0</v>
      </c>
      <c r="AQ139" s="270">
        <f>U139/$H139*VLOOKUP(U$4,DM_TI_LE!$A$5:$B$30,2,FALSE)</f>
        <v>0</v>
      </c>
      <c r="AR139" s="270">
        <f>V139/$H139*VLOOKUP(V$4,DM_TI_LE!$A$5:$B$30,2,FALSE)</f>
        <v>0</v>
      </c>
      <c r="AS139" s="270">
        <f>W139/$H139*VLOOKUP(W$4,DM_TI_LE!$A$5:$B$30,2,FALSE)</f>
        <v>0</v>
      </c>
      <c r="AT139" s="270">
        <f>X139/$H139*VLOOKUP(X$4,DM_TI_LE!$A$5:$B$30,2,FALSE)</f>
        <v>0</v>
      </c>
      <c r="AU139" s="270">
        <f>Y139/$H139*VLOOKUP(Y$4,DM_TI_LE!$A$5:$B$30,2,FALSE)</f>
        <v>0</v>
      </c>
      <c r="AV139" s="270">
        <f>Z139/$H139*VLOOKUP(Z$4,DM_TI_LE!$A$5:$B$30,2,FALSE)</f>
        <v>0</v>
      </c>
      <c r="AW139" s="270">
        <f>AA139/$H139*VLOOKUP(AA$4,DM_TI_LE!$A$5:$B$30,2,FALSE)</f>
        <v>0</v>
      </c>
      <c r="AX139" s="270">
        <f>AB139/$H139*VLOOKUP(AB$4,DM_TI_LE!$A$5:$B$30,2,FALSE)</f>
        <v>0</v>
      </c>
      <c r="AY139" s="270">
        <f>AC139/$H139*VLOOKUP(AC$4,DM_TI_LE!$A$5:$B$30,2,FALSE)</f>
        <v>0</v>
      </c>
      <c r="AZ139" s="270">
        <f>AD139/$H139*VLOOKUP(AD$4,DM_TI_LE!$A$5:$B$30,2,FALSE)</f>
        <v>0</v>
      </c>
      <c r="BA139" s="284">
        <f>IF(CD139="HDHV",DM_TI_LE!$K$12*I139, SUM(AE139:AW139)*F139*E139*DM_HE_SO_LUONG_NS!$D$1*CE139)</f>
        <v>720000.00000000012</v>
      </c>
      <c r="BB139" s="104"/>
      <c r="BC139" s="110">
        <f>VLOOKUP(B139,GD_LCD_HS_LNS!$B$4:$E$1000,4,FALSE)</f>
        <v>3875000</v>
      </c>
      <c r="BD139" s="104"/>
      <c r="BE139" s="104">
        <f>I139/26*$BC139*VLOOKUP(BE$4,DM_TI_LE!$A$5:$C$29,3,FALSE)</f>
        <v>0</v>
      </c>
      <c r="BF139" s="104">
        <f>J139/26*$BC139*VLOOKUP(BF$4,DM_TI_LE!$A$5:$C$29,3,FALSE)</f>
        <v>0</v>
      </c>
      <c r="BG139" s="104">
        <f>K139/26*$BC139*VLOOKUP(BG$4,DM_TI_LE!$A$5:$C$29,3,FALSE)</f>
        <v>0</v>
      </c>
      <c r="BH139" s="104">
        <f>L139/26*$BC139*VLOOKUP(BH$4,DM_TI_LE!$A$5:$C$29,3,FALSE)</f>
        <v>0</v>
      </c>
      <c r="BI139" s="104">
        <f>M139/26*$BC139*VLOOKUP(BI$4,DM_TI_LE!$A$5:$C$29,3,FALSE)</f>
        <v>0</v>
      </c>
      <c r="BJ139" s="104">
        <f>N139/26*$BC139*VLOOKUP(BJ$4,DM_TI_LE!$A$5:$C$29,3,FALSE)</f>
        <v>0</v>
      </c>
      <c r="BK139" s="104">
        <f>O139/26*$BC139*VLOOKUP(BK$4,DM_TI_LE!$A$5:$C$29,3,FALSE)</f>
        <v>0</v>
      </c>
      <c r="BL139" s="104">
        <f>P139/26*$BC139*VLOOKUP(BL$4,DM_TI_LE!$A$5:$C$29,3,FALSE)</f>
        <v>0</v>
      </c>
      <c r="BM139" s="104">
        <f>Q139/26*$BC139*VLOOKUP(BM$4,DM_TI_LE!$A$5:$C$29,3,FALSE)</f>
        <v>0</v>
      </c>
      <c r="BN139" s="104">
        <f>R139/26*$BC139*VLOOKUP(BN$4,DM_TI_LE!$A$5:$C$29,3,FALSE)</f>
        <v>0</v>
      </c>
      <c r="BO139" s="104">
        <f>S139/26*$BC139*VLOOKUP(BO$4,DM_TI_LE!$A$5:$C$29,3,FALSE)</f>
        <v>0</v>
      </c>
      <c r="BP139" s="104">
        <f>T139/26*$BC139*VLOOKUP(BP$4,DM_TI_LE!$A$5:$C$29,3,FALSE)</f>
        <v>0</v>
      </c>
      <c r="BQ139" s="104">
        <f>U139/26*$BC139*VLOOKUP(BQ$4,DM_TI_LE!$A$5:$C$29,3,FALSE)</f>
        <v>0</v>
      </c>
      <c r="BR139" s="104">
        <f>V139/26*$BC139*VLOOKUP(BR$4,DM_TI_LE!$A$5:$C$29,3,FALSE)</f>
        <v>0</v>
      </c>
      <c r="BS139" s="104">
        <f>W139/26*$BC139*VLOOKUP(BS$4,DM_TI_LE!$A$5:$C$29,3,FALSE)</f>
        <v>0</v>
      </c>
      <c r="BT139" s="104">
        <f>X139/26*$BC139*VLOOKUP(BT$4,DM_TI_LE!$A$5:$C$29,3,FALSE)</f>
        <v>0</v>
      </c>
      <c r="BU139" s="104">
        <f>Y139/26*$BC139*VLOOKUP(BU$4,DM_TI_LE!$A$5:$C$29,3,FALSE)</f>
        <v>0</v>
      </c>
      <c r="BV139" s="104">
        <f>Z139/26*$BC139*VLOOKUP(BV$4,DM_TI_LE!$A$5:$C$29,3,FALSE)</f>
        <v>0</v>
      </c>
      <c r="BW139" s="104">
        <f>AA139/26*$BC139*VLOOKUP(BW$4,DM_TI_LE!$A$5:$C$29,3,FALSE)</f>
        <v>0</v>
      </c>
      <c r="BX139" s="104">
        <f>AB139/26*$BC139*VLOOKUP(BX$4,DM_TI_LE!$A$5:$C$29,3,FALSE)</f>
        <v>0</v>
      </c>
      <c r="BY139" s="104">
        <f>AC139/26*$BC139*VLOOKUP(BY$4,DM_TI_LE!$A$5:$C$29,3,FALSE)</f>
        <v>0</v>
      </c>
      <c r="BZ139" s="104">
        <f>AD139/26*$BC139*VLOOKUP(BZ$4,DM_TI_LE!$A$5:$C$29,3,FALSE)</f>
        <v>0</v>
      </c>
      <c r="CA139" s="273">
        <f t="shared" si="0"/>
        <v>0</v>
      </c>
      <c r="CB139" s="104"/>
      <c r="CC139" s="274">
        <f t="shared" si="1"/>
        <v>720000.00000000012</v>
      </c>
      <c r="CD139" s="138" t="str">
        <f>VLOOKUP(B139,GD_CHUNG!$B$5:$G$480,6,FALSE)</f>
        <v>HD3N</v>
      </c>
      <c r="CE139" s="275">
        <f>VLOOKUP(CD139,DM_TI_LE!$I$12:$J$16,2,FALSE)</f>
        <v>1</v>
      </c>
    </row>
    <row r="140" spans="1:83" ht="12.75" x14ac:dyDescent="0.2">
      <c r="A140" s="49">
        <v>136</v>
      </c>
      <c r="B140" s="50">
        <f>GD_CHUNG!B140</f>
        <v>12281</v>
      </c>
      <c r="C140" s="50" t="str">
        <f>GD_CHUNG!C140</f>
        <v>Nguyễn Minh Phương</v>
      </c>
      <c r="D140" s="50" t="str">
        <f>GD_CHUNG!D140</f>
        <v>NV PVHK</v>
      </c>
      <c r="E140" s="268">
        <f>VLOOKUP(B140,GD_CHAM_CONG!$C$6:$BJ$997,60,FALSE)</f>
        <v>1</v>
      </c>
      <c r="F140" s="268">
        <f>VLOOKUP(B140,GD_LCD_HS_LNS!$B$4:$F$1000,5,FALSE)</f>
        <v>1.6</v>
      </c>
      <c r="G140" s="269"/>
      <c r="H140" s="269">
        <f>VLOOKUP(B140,GD_CHAM_CONG!$C$6:$BD$997,37,FALSE)</f>
        <v>27</v>
      </c>
      <c r="I140" s="104">
        <f>VLOOKUP($B140,GD_CHAM_CONG!$C$6:$BF$997,38,FALSE)</f>
        <v>0</v>
      </c>
      <c r="J140" s="104">
        <f>VLOOKUP($B140,GD_CHAM_CONG!$C$6:$BF$997,39,FALSE)</f>
        <v>0</v>
      </c>
      <c r="K140" s="104">
        <f>VLOOKUP($B140,GD_CHAM_CONG!$C$6:$BF$997,40,FALSE)</f>
        <v>0</v>
      </c>
      <c r="L140" s="104">
        <f>VLOOKUP($B140,GD_CHAM_CONG!$C$6:$BF$997,41,FALSE)</f>
        <v>0</v>
      </c>
      <c r="M140" s="104">
        <f>VLOOKUP($B140,GD_CHAM_CONG!$C$6:$BF$997,42,FALSE)</f>
        <v>0</v>
      </c>
      <c r="N140" s="104">
        <f>VLOOKUP($B140,GD_CHAM_CONG!$C$6:$BF$997,43,FALSE)</f>
        <v>0</v>
      </c>
      <c r="O140" s="104">
        <f>VLOOKUP($B140,GD_CHAM_CONG!$C$6:$BF$997,44,FALSE)</f>
        <v>27</v>
      </c>
      <c r="P140" s="104">
        <f>VLOOKUP($B140,GD_CHAM_CONG!$C$6:$BF$997,45,FALSE)</f>
        <v>0</v>
      </c>
      <c r="Q140" s="104">
        <f>VLOOKUP($B140,GD_CHAM_CONG!$C$6:$BF$997,46,FALSE)</f>
        <v>0</v>
      </c>
      <c r="R140" s="104">
        <f>VLOOKUP($B140,GD_CHAM_CONG!$C$6:$BF$997,47,FALSE)</f>
        <v>0</v>
      </c>
      <c r="S140" s="104">
        <f>VLOOKUP($B140,GD_CHAM_CONG!$C$6:$BF$997,48,FALSE)</f>
        <v>0</v>
      </c>
      <c r="T140" s="104">
        <f>VLOOKUP($B140,GD_CHAM_CONG!$C$6:$BF$997,49,FALSE)</f>
        <v>0</v>
      </c>
      <c r="U140" s="104">
        <f>VLOOKUP($B140,GD_CHAM_CONG!$C$6:$BF$997,50,FALSE)</f>
        <v>0</v>
      </c>
      <c r="V140" s="104">
        <f>VLOOKUP($B140,GD_CHAM_CONG!$C$6:$BF$997,51,FALSE)</f>
        <v>0</v>
      </c>
      <c r="W140" s="104">
        <f>VLOOKUP($B140,GD_CHAM_CONG!$C$6:$BF$997,52,FALSE)</f>
        <v>0</v>
      </c>
      <c r="X140" s="104">
        <f>VLOOKUP($B140,GD_CHAM_CONG!$C$6:$BF$997,53,FALSE)</f>
        <v>0</v>
      </c>
      <c r="Y140" s="104">
        <f>VLOOKUP($B140,GD_CHAM_CONG!$C$6:$BF$997,54,FALSE)</f>
        <v>0</v>
      </c>
      <c r="Z140" s="104">
        <f>VLOOKUP($B140,GD_CHAM_CONG!$C$6:$BF$997,55,FALSE)</f>
        <v>0</v>
      </c>
      <c r="AA140" s="104">
        <f>VLOOKUP($B140,GD_CHAM_CONG!$C$6:$BF$997,56,FALSE)</f>
        <v>0</v>
      </c>
      <c r="AB140" s="104">
        <f>VLOOKUP($B140,GD_CHAM_CONG!$C$6:$BI$997,57,FALSE)</f>
        <v>0</v>
      </c>
      <c r="AC140" s="104">
        <f>VLOOKUP($B140,GD_CHAM_CONG!$C$6:$BI$997,58,FALSE)</f>
        <v>0</v>
      </c>
      <c r="AD140" s="104">
        <f>VLOOKUP($B140,GD_CHAM_CONG!$C$6:$BI$997,59,FALSE)</f>
        <v>0</v>
      </c>
      <c r="AE140" s="270">
        <f>I140/$H140*VLOOKUP(I$4,DM_TI_LE!$A$5:$B$30,2,FALSE)</f>
        <v>0</v>
      </c>
      <c r="AF140" s="270">
        <f>J140/$H140*VLOOKUP(J$4,DM_TI_LE!$A$5:$B$30,2,FALSE)</f>
        <v>0</v>
      </c>
      <c r="AG140" s="270">
        <f>K140/$H140*VLOOKUP(K$4,DM_TI_LE!$A$5:$B$30,2,FALSE)</f>
        <v>0</v>
      </c>
      <c r="AH140" s="270">
        <f>L140/$H140*VLOOKUP(L$4,DM_TI_LE!$A$5:$B$30,2,FALSE)</f>
        <v>0</v>
      </c>
      <c r="AI140" s="270">
        <f>M140/$H140*VLOOKUP(M$4,DM_TI_LE!$A$5:$B$30,2,FALSE)</f>
        <v>0</v>
      </c>
      <c r="AJ140" s="270">
        <f>N140/$H140*VLOOKUP(N$4,DM_TI_LE!$A$5:$B$30,2,FALSE)</f>
        <v>0</v>
      </c>
      <c r="AK140" s="270">
        <f>O140/$H140*VLOOKUP(O$4,DM_TI_LE!$A$5:$B$30,2,FALSE)</f>
        <v>0.1</v>
      </c>
      <c r="AL140" s="270">
        <f>P140/$H140*VLOOKUP(P$4,DM_TI_LE!$A$5:$B$30,2,FALSE)</f>
        <v>0</v>
      </c>
      <c r="AM140" s="270">
        <f>Q140/$H140*VLOOKUP(Q$4,DM_TI_LE!$A$5:$B$30,2,FALSE)</f>
        <v>0</v>
      </c>
      <c r="AN140" s="270">
        <f>R140/$H140*VLOOKUP(R$4,DM_TI_LE!$A$5:$B$30,2,FALSE)</f>
        <v>0</v>
      </c>
      <c r="AO140" s="270">
        <f>S140/$H140*VLOOKUP(S$4,DM_TI_LE!$A$5:$B$30,2,FALSE)</f>
        <v>0</v>
      </c>
      <c r="AP140" s="270">
        <f>T140/$H140*VLOOKUP(T$4,DM_TI_LE!$A$5:$B$30,2,FALSE)</f>
        <v>0</v>
      </c>
      <c r="AQ140" s="270">
        <f>U140/$H140*VLOOKUP(U$4,DM_TI_LE!$A$5:$B$30,2,FALSE)</f>
        <v>0</v>
      </c>
      <c r="AR140" s="270">
        <f>V140/$H140*VLOOKUP(V$4,DM_TI_LE!$A$5:$B$30,2,FALSE)</f>
        <v>0</v>
      </c>
      <c r="AS140" s="270">
        <f>W140/$H140*VLOOKUP(W$4,DM_TI_LE!$A$5:$B$30,2,FALSE)</f>
        <v>0</v>
      </c>
      <c r="AT140" s="270">
        <f>X140/$H140*VLOOKUP(X$4,DM_TI_LE!$A$5:$B$30,2,FALSE)</f>
        <v>0</v>
      </c>
      <c r="AU140" s="270">
        <f>Y140/$H140*VLOOKUP(Y$4,DM_TI_LE!$A$5:$B$30,2,FALSE)</f>
        <v>0</v>
      </c>
      <c r="AV140" s="270">
        <f>Z140/$H140*VLOOKUP(Z$4,DM_TI_LE!$A$5:$B$30,2,FALSE)</f>
        <v>0</v>
      </c>
      <c r="AW140" s="270">
        <f>AA140/$H140*VLOOKUP(AA$4,DM_TI_LE!$A$5:$B$30,2,FALSE)</f>
        <v>0</v>
      </c>
      <c r="AX140" s="270">
        <f>AB140/$H140*VLOOKUP(AB$4,DM_TI_LE!$A$5:$B$30,2,FALSE)</f>
        <v>0</v>
      </c>
      <c r="AY140" s="270">
        <f>AC140/$H140*VLOOKUP(AC$4,DM_TI_LE!$A$5:$B$30,2,FALSE)</f>
        <v>0</v>
      </c>
      <c r="AZ140" s="270">
        <f>AD140/$H140*VLOOKUP(AD$4,DM_TI_LE!$A$5:$B$30,2,FALSE)</f>
        <v>0</v>
      </c>
      <c r="BA140" s="284">
        <f>IF(CD140="HDHV",DM_TI_LE!$K$12*I140, SUM(AE140:AW140)*F140*E140*DM_HE_SO_LUONG_NS!$D$1*CE140)</f>
        <v>720000.00000000012</v>
      </c>
      <c r="BB140" s="104"/>
      <c r="BC140" s="110">
        <f>VLOOKUP(B140,GD_LCD_HS_LNS!$B$4:$E$1000,4,FALSE)</f>
        <v>3875000</v>
      </c>
      <c r="BD140" s="104"/>
      <c r="BE140" s="104">
        <f>I140/26*$BC140*VLOOKUP(BE$4,DM_TI_LE!$A$5:$C$29,3,FALSE)</f>
        <v>0</v>
      </c>
      <c r="BF140" s="104">
        <f>J140/26*$BC140*VLOOKUP(BF$4,DM_TI_LE!$A$5:$C$29,3,FALSE)</f>
        <v>0</v>
      </c>
      <c r="BG140" s="104">
        <f>K140/26*$BC140*VLOOKUP(BG$4,DM_TI_LE!$A$5:$C$29,3,FALSE)</f>
        <v>0</v>
      </c>
      <c r="BH140" s="104">
        <f>L140/26*$BC140*VLOOKUP(BH$4,DM_TI_LE!$A$5:$C$29,3,FALSE)</f>
        <v>0</v>
      </c>
      <c r="BI140" s="104">
        <f>M140/26*$BC140*VLOOKUP(BI$4,DM_TI_LE!$A$5:$C$29,3,FALSE)</f>
        <v>0</v>
      </c>
      <c r="BJ140" s="104">
        <f>N140/26*$BC140*VLOOKUP(BJ$4,DM_TI_LE!$A$5:$C$29,3,FALSE)</f>
        <v>0</v>
      </c>
      <c r="BK140" s="104">
        <f>O140/26*$BC140*VLOOKUP(BK$4,DM_TI_LE!$A$5:$C$29,3,FALSE)</f>
        <v>0</v>
      </c>
      <c r="BL140" s="104">
        <f>P140/26*$BC140*VLOOKUP(BL$4,DM_TI_LE!$A$5:$C$29,3,FALSE)</f>
        <v>0</v>
      </c>
      <c r="BM140" s="104">
        <f>Q140/26*$BC140*VLOOKUP(BM$4,DM_TI_LE!$A$5:$C$29,3,FALSE)</f>
        <v>0</v>
      </c>
      <c r="BN140" s="104">
        <f>R140/26*$BC140*VLOOKUP(BN$4,DM_TI_LE!$A$5:$C$29,3,FALSE)</f>
        <v>0</v>
      </c>
      <c r="BO140" s="104">
        <f>S140/26*$BC140*VLOOKUP(BO$4,DM_TI_LE!$A$5:$C$29,3,FALSE)</f>
        <v>0</v>
      </c>
      <c r="BP140" s="104">
        <f>T140/26*$BC140*VLOOKUP(BP$4,DM_TI_LE!$A$5:$C$29,3,FALSE)</f>
        <v>0</v>
      </c>
      <c r="BQ140" s="104">
        <f>U140/26*$BC140*VLOOKUP(BQ$4,DM_TI_LE!$A$5:$C$29,3,FALSE)</f>
        <v>0</v>
      </c>
      <c r="BR140" s="104">
        <f>V140/26*$BC140*VLOOKUP(BR$4,DM_TI_LE!$A$5:$C$29,3,FALSE)</f>
        <v>0</v>
      </c>
      <c r="BS140" s="104">
        <f>W140/26*$BC140*VLOOKUP(BS$4,DM_TI_LE!$A$5:$C$29,3,FALSE)</f>
        <v>0</v>
      </c>
      <c r="BT140" s="104">
        <f>X140/26*$BC140*VLOOKUP(BT$4,DM_TI_LE!$A$5:$C$29,3,FALSE)</f>
        <v>0</v>
      </c>
      <c r="BU140" s="104">
        <f>Y140/26*$BC140*VLOOKUP(BU$4,DM_TI_LE!$A$5:$C$29,3,FALSE)</f>
        <v>0</v>
      </c>
      <c r="BV140" s="104">
        <f>Z140/26*$BC140*VLOOKUP(BV$4,DM_TI_LE!$A$5:$C$29,3,FALSE)</f>
        <v>0</v>
      </c>
      <c r="BW140" s="104">
        <f>AA140/26*$BC140*VLOOKUP(BW$4,DM_TI_LE!$A$5:$C$29,3,FALSE)</f>
        <v>0</v>
      </c>
      <c r="BX140" s="104">
        <f>AB140/26*$BC140*VLOOKUP(BX$4,DM_TI_LE!$A$5:$C$29,3,FALSE)</f>
        <v>0</v>
      </c>
      <c r="BY140" s="104">
        <f>AC140/26*$BC140*VLOOKUP(BY$4,DM_TI_LE!$A$5:$C$29,3,FALSE)</f>
        <v>0</v>
      </c>
      <c r="BZ140" s="104">
        <f>AD140/26*$BC140*VLOOKUP(BZ$4,DM_TI_LE!$A$5:$C$29,3,FALSE)</f>
        <v>0</v>
      </c>
      <c r="CA140" s="273">
        <f t="shared" si="0"/>
        <v>0</v>
      </c>
      <c r="CB140" s="104"/>
      <c r="CC140" s="274">
        <f t="shared" si="1"/>
        <v>720000.00000000012</v>
      </c>
      <c r="CD140" s="138" t="str">
        <f>VLOOKUP(B140,GD_CHUNG!$B$5:$G$480,6,FALSE)</f>
        <v>HD3N</v>
      </c>
      <c r="CE140" s="275">
        <f>VLOOKUP(CD140,DM_TI_LE!$I$12:$J$16,2,FALSE)</f>
        <v>1</v>
      </c>
    </row>
    <row r="141" spans="1:83" ht="12.75" x14ac:dyDescent="0.2">
      <c r="A141" s="49">
        <v>137</v>
      </c>
      <c r="B141" s="50">
        <f>GD_CHUNG!B141</f>
        <v>13097</v>
      </c>
      <c r="C141" s="50" t="str">
        <f>GD_CHUNG!C141</f>
        <v>Nguyễn Thu Quỳnh</v>
      </c>
      <c r="D141" s="50" t="str">
        <f>GD_CHUNG!D141</f>
        <v>NV PVHK</v>
      </c>
      <c r="E141" s="268">
        <f>VLOOKUP(B141,GD_CHAM_CONG!$C$6:$BJ$997,60,FALSE)</f>
        <v>1.05</v>
      </c>
      <c r="F141" s="268">
        <f>VLOOKUP(B141,GD_LCD_HS_LNS!$B$4:$F$1000,5,FALSE)</f>
        <v>1.6</v>
      </c>
      <c r="G141" s="269"/>
      <c r="H141" s="269">
        <f>VLOOKUP(B141,GD_CHAM_CONG!$C$6:$BD$997,37,FALSE)</f>
        <v>27</v>
      </c>
      <c r="I141" s="104">
        <f>VLOOKUP($B141,GD_CHAM_CONG!$C$6:$BF$997,38,FALSE)</f>
        <v>27</v>
      </c>
      <c r="J141" s="104">
        <f>VLOOKUP($B141,GD_CHAM_CONG!$C$6:$BF$997,39,FALSE)</f>
        <v>0</v>
      </c>
      <c r="K141" s="104">
        <f>VLOOKUP($B141,GD_CHAM_CONG!$C$6:$BF$997,40,FALSE)</f>
        <v>0</v>
      </c>
      <c r="L141" s="104">
        <f>VLOOKUP($B141,GD_CHAM_CONG!$C$6:$BF$997,41,FALSE)</f>
        <v>0</v>
      </c>
      <c r="M141" s="104">
        <f>VLOOKUP($B141,GD_CHAM_CONG!$C$6:$BF$997,42,FALSE)</f>
        <v>0</v>
      </c>
      <c r="N141" s="104">
        <f>VLOOKUP($B141,GD_CHAM_CONG!$C$6:$BF$997,43,FALSE)</f>
        <v>0</v>
      </c>
      <c r="O141" s="104">
        <f>VLOOKUP($B141,GD_CHAM_CONG!$C$6:$BF$997,44,FALSE)</f>
        <v>0</v>
      </c>
      <c r="P141" s="104">
        <f>VLOOKUP($B141,GD_CHAM_CONG!$C$6:$BF$997,45,FALSE)</f>
        <v>0</v>
      </c>
      <c r="Q141" s="104">
        <f>VLOOKUP($B141,GD_CHAM_CONG!$C$6:$BF$997,46,FALSE)</f>
        <v>0</v>
      </c>
      <c r="R141" s="104">
        <f>VLOOKUP($B141,GD_CHAM_CONG!$C$6:$BF$997,47,FALSE)</f>
        <v>0</v>
      </c>
      <c r="S141" s="104">
        <f>VLOOKUP($B141,GD_CHAM_CONG!$C$6:$BF$997,48,FALSE)</f>
        <v>0</v>
      </c>
      <c r="T141" s="104">
        <f>VLOOKUP($B141,GD_CHAM_CONG!$C$6:$BF$997,49,FALSE)</f>
        <v>0</v>
      </c>
      <c r="U141" s="104">
        <f>VLOOKUP($B141,GD_CHAM_CONG!$C$6:$BF$997,50,FALSE)</f>
        <v>0</v>
      </c>
      <c r="V141" s="104">
        <f>VLOOKUP($B141,GD_CHAM_CONG!$C$6:$BF$997,51,FALSE)</f>
        <v>0</v>
      </c>
      <c r="W141" s="104">
        <f>VLOOKUP($B141,GD_CHAM_CONG!$C$6:$BF$997,52,FALSE)</f>
        <v>0</v>
      </c>
      <c r="X141" s="104">
        <f>VLOOKUP($B141,GD_CHAM_CONG!$C$6:$BF$997,53,FALSE)</f>
        <v>0</v>
      </c>
      <c r="Y141" s="104">
        <f>VLOOKUP($B141,GD_CHAM_CONG!$C$6:$BF$997,54,FALSE)</f>
        <v>0</v>
      </c>
      <c r="Z141" s="104">
        <f>VLOOKUP($B141,GD_CHAM_CONG!$C$6:$BF$997,55,FALSE)</f>
        <v>0</v>
      </c>
      <c r="AA141" s="104">
        <f>VLOOKUP($B141,GD_CHAM_CONG!$C$6:$BF$997,56,FALSE)</f>
        <v>0</v>
      </c>
      <c r="AB141" s="104">
        <f>VLOOKUP($B141,GD_CHAM_CONG!$C$6:$BI$997,57,FALSE)</f>
        <v>0</v>
      </c>
      <c r="AC141" s="104">
        <f>VLOOKUP($B141,GD_CHAM_CONG!$C$6:$BI$997,58,FALSE)</f>
        <v>0</v>
      </c>
      <c r="AD141" s="104">
        <f>VLOOKUP($B141,GD_CHAM_CONG!$C$6:$BI$997,59,FALSE)</f>
        <v>0</v>
      </c>
      <c r="AE141" s="270">
        <f>I141/$H141*VLOOKUP(I$4,DM_TI_LE!$A$5:$B$30,2,FALSE)</f>
        <v>1</v>
      </c>
      <c r="AF141" s="270">
        <f>J141/$H141*VLOOKUP(J$4,DM_TI_LE!$A$5:$B$30,2,FALSE)</f>
        <v>0</v>
      </c>
      <c r="AG141" s="270">
        <f>K141/$H141*VLOOKUP(K$4,DM_TI_LE!$A$5:$B$30,2,FALSE)</f>
        <v>0</v>
      </c>
      <c r="AH141" s="270">
        <f>L141/$H141*VLOOKUP(L$4,DM_TI_LE!$A$5:$B$30,2,FALSE)</f>
        <v>0</v>
      </c>
      <c r="AI141" s="270">
        <f>M141/$H141*VLOOKUP(M$4,DM_TI_LE!$A$5:$B$30,2,FALSE)</f>
        <v>0</v>
      </c>
      <c r="AJ141" s="270">
        <f>N141/$H141*VLOOKUP(N$4,DM_TI_LE!$A$5:$B$30,2,FALSE)</f>
        <v>0</v>
      </c>
      <c r="AK141" s="270">
        <f>O141/$H141*VLOOKUP(O$4,DM_TI_LE!$A$5:$B$30,2,FALSE)</f>
        <v>0</v>
      </c>
      <c r="AL141" s="270">
        <f>P141/$H141*VLOOKUP(P$4,DM_TI_LE!$A$5:$B$30,2,FALSE)</f>
        <v>0</v>
      </c>
      <c r="AM141" s="270">
        <f>Q141/$H141*VLOOKUP(Q$4,DM_TI_LE!$A$5:$B$30,2,FALSE)</f>
        <v>0</v>
      </c>
      <c r="AN141" s="270">
        <f>R141/$H141*VLOOKUP(R$4,DM_TI_LE!$A$5:$B$30,2,FALSE)</f>
        <v>0</v>
      </c>
      <c r="AO141" s="270">
        <f>S141/$H141*VLOOKUP(S$4,DM_TI_LE!$A$5:$B$30,2,FALSE)</f>
        <v>0</v>
      </c>
      <c r="AP141" s="270">
        <f>T141/$H141*VLOOKUP(T$4,DM_TI_LE!$A$5:$B$30,2,FALSE)</f>
        <v>0</v>
      </c>
      <c r="AQ141" s="270">
        <f>U141/$H141*VLOOKUP(U$4,DM_TI_LE!$A$5:$B$30,2,FALSE)</f>
        <v>0</v>
      </c>
      <c r="AR141" s="270">
        <f>V141/$H141*VLOOKUP(V$4,DM_TI_LE!$A$5:$B$30,2,FALSE)</f>
        <v>0</v>
      </c>
      <c r="AS141" s="270">
        <f>W141/$H141*VLOOKUP(W$4,DM_TI_LE!$A$5:$B$30,2,FALSE)</f>
        <v>0</v>
      </c>
      <c r="AT141" s="270">
        <f>X141/$H141*VLOOKUP(X$4,DM_TI_LE!$A$5:$B$30,2,FALSE)</f>
        <v>0</v>
      </c>
      <c r="AU141" s="270">
        <f>Y141/$H141*VLOOKUP(Y$4,DM_TI_LE!$A$5:$B$30,2,FALSE)</f>
        <v>0</v>
      </c>
      <c r="AV141" s="270">
        <f>Z141/$H141*VLOOKUP(Z$4,DM_TI_LE!$A$5:$B$30,2,FALSE)</f>
        <v>0</v>
      </c>
      <c r="AW141" s="270">
        <f>AA141/$H141*VLOOKUP(AA$4,DM_TI_LE!$A$5:$B$30,2,FALSE)</f>
        <v>0</v>
      </c>
      <c r="AX141" s="270">
        <f>AB141/$H141*VLOOKUP(AB$4,DM_TI_LE!$A$5:$B$30,2,FALSE)</f>
        <v>0</v>
      </c>
      <c r="AY141" s="270">
        <f>AC141/$H141*VLOOKUP(AC$4,DM_TI_LE!$A$5:$B$30,2,FALSE)</f>
        <v>0</v>
      </c>
      <c r="AZ141" s="270">
        <f>AD141/$H141*VLOOKUP(AD$4,DM_TI_LE!$A$5:$B$30,2,FALSE)</f>
        <v>0</v>
      </c>
      <c r="BA141" s="284">
        <f>IF(CD141="HDHV",DM_TI_LE!$K$12*I141, SUM(AE141:AW141)*F141*E141*DM_HE_SO_LUONG_NS!$D$1*CE141)</f>
        <v>7560000.0000000009</v>
      </c>
      <c r="BB141" s="104"/>
      <c r="BC141" s="110">
        <f>VLOOKUP(B141,GD_LCD_HS_LNS!$B$4:$E$1000,4,FALSE)</f>
        <v>3875000</v>
      </c>
      <c r="BD141" s="104"/>
      <c r="BE141" s="104">
        <f>I141/26*$BC141*VLOOKUP(BE$4,DM_TI_LE!$A$5:$C$29,3,FALSE)</f>
        <v>0</v>
      </c>
      <c r="BF141" s="104">
        <f>J141/26*$BC141*VLOOKUP(BF$4,DM_TI_LE!$A$5:$C$29,3,FALSE)</f>
        <v>0</v>
      </c>
      <c r="BG141" s="104">
        <f>K141/26*$BC141*VLOOKUP(BG$4,DM_TI_LE!$A$5:$C$29,3,FALSE)</f>
        <v>0</v>
      </c>
      <c r="BH141" s="104">
        <f>L141/26*$BC141*VLOOKUP(BH$4,DM_TI_LE!$A$5:$C$29,3,FALSE)</f>
        <v>0</v>
      </c>
      <c r="BI141" s="104">
        <f>M141/26*$BC141*VLOOKUP(BI$4,DM_TI_LE!$A$5:$C$29,3,FALSE)</f>
        <v>0</v>
      </c>
      <c r="BJ141" s="104">
        <f>N141/26*$BC141*VLOOKUP(BJ$4,DM_TI_LE!$A$5:$C$29,3,FALSE)</f>
        <v>0</v>
      </c>
      <c r="BK141" s="104">
        <f>O141/26*$BC141*VLOOKUP(BK$4,DM_TI_LE!$A$5:$C$29,3,FALSE)</f>
        <v>0</v>
      </c>
      <c r="BL141" s="104">
        <f>P141/26*$BC141*VLOOKUP(BL$4,DM_TI_LE!$A$5:$C$29,3,FALSE)</f>
        <v>0</v>
      </c>
      <c r="BM141" s="104">
        <f>Q141/26*$BC141*VLOOKUP(BM$4,DM_TI_LE!$A$5:$C$29,3,FALSE)</f>
        <v>0</v>
      </c>
      <c r="BN141" s="104">
        <f>R141/26*$BC141*VLOOKUP(BN$4,DM_TI_LE!$A$5:$C$29,3,FALSE)</f>
        <v>0</v>
      </c>
      <c r="BO141" s="104">
        <f>S141/26*$BC141*VLOOKUP(BO$4,DM_TI_LE!$A$5:$C$29,3,FALSE)</f>
        <v>0</v>
      </c>
      <c r="BP141" s="104">
        <f>T141/26*$BC141*VLOOKUP(BP$4,DM_TI_LE!$A$5:$C$29,3,FALSE)</f>
        <v>0</v>
      </c>
      <c r="BQ141" s="104">
        <f>U141/26*$BC141*VLOOKUP(BQ$4,DM_TI_LE!$A$5:$C$29,3,FALSE)</f>
        <v>0</v>
      </c>
      <c r="BR141" s="104">
        <f>V141/26*$BC141*VLOOKUP(BR$4,DM_TI_LE!$A$5:$C$29,3,FALSE)</f>
        <v>0</v>
      </c>
      <c r="BS141" s="104">
        <f>W141/26*$BC141*VLOOKUP(BS$4,DM_TI_LE!$A$5:$C$29,3,FALSE)</f>
        <v>0</v>
      </c>
      <c r="BT141" s="104">
        <f>X141/26*$BC141*VLOOKUP(BT$4,DM_TI_LE!$A$5:$C$29,3,FALSE)</f>
        <v>0</v>
      </c>
      <c r="BU141" s="104">
        <f>Y141/26*$BC141*VLOOKUP(BU$4,DM_TI_LE!$A$5:$C$29,3,FALSE)</f>
        <v>0</v>
      </c>
      <c r="BV141" s="104">
        <f>Z141/26*$BC141*VLOOKUP(BV$4,DM_TI_LE!$A$5:$C$29,3,FALSE)</f>
        <v>0</v>
      </c>
      <c r="BW141" s="104">
        <f>AA141/26*$BC141*VLOOKUP(BW$4,DM_TI_LE!$A$5:$C$29,3,FALSE)</f>
        <v>0</v>
      </c>
      <c r="BX141" s="104">
        <f>AB141/26*$BC141*VLOOKUP(BX$4,DM_TI_LE!$A$5:$C$29,3,FALSE)</f>
        <v>0</v>
      </c>
      <c r="BY141" s="104">
        <f>AC141/26*$BC141*VLOOKUP(BY$4,DM_TI_LE!$A$5:$C$29,3,FALSE)</f>
        <v>0</v>
      </c>
      <c r="BZ141" s="104">
        <f>AD141/26*$BC141*VLOOKUP(BZ$4,DM_TI_LE!$A$5:$C$29,3,FALSE)</f>
        <v>0</v>
      </c>
      <c r="CA141" s="273">
        <f t="shared" si="0"/>
        <v>0</v>
      </c>
      <c r="CB141" s="104"/>
      <c r="CC141" s="274">
        <f t="shared" si="1"/>
        <v>7560000.0000000009</v>
      </c>
      <c r="CD141" s="138" t="str">
        <f>VLOOKUP(B141,GD_CHUNG!$B$5:$G$480,6,FALSE)</f>
        <v>HD3N</v>
      </c>
      <c r="CE141" s="275">
        <f>VLOOKUP(CD141,DM_TI_LE!$I$12:$J$16,2,FALSE)</f>
        <v>1</v>
      </c>
    </row>
    <row r="142" spans="1:83" ht="12.75" x14ac:dyDescent="0.2">
      <c r="A142" s="49">
        <v>138</v>
      </c>
      <c r="B142" s="50">
        <f>GD_CHUNG!B142</f>
        <v>13101</v>
      </c>
      <c r="C142" s="50" t="str">
        <f>GD_CHUNG!C142</f>
        <v>Trần Thị Huệ</v>
      </c>
      <c r="D142" s="50" t="str">
        <f>GD_CHUNG!D142</f>
        <v>NV PVHK</v>
      </c>
      <c r="E142" s="268">
        <f>VLOOKUP(B142,GD_CHAM_CONG!$C$6:$BJ$997,60,FALSE)</f>
        <v>0.98</v>
      </c>
      <c r="F142" s="268">
        <f>VLOOKUP(B142,GD_LCD_HS_LNS!$B$4:$F$1000,5,FALSE)</f>
        <v>1.6</v>
      </c>
      <c r="G142" s="269"/>
      <c r="H142" s="269">
        <f>VLOOKUP(B142,GD_CHAM_CONG!$C$6:$BD$997,37,FALSE)</f>
        <v>27</v>
      </c>
      <c r="I142" s="104">
        <f>VLOOKUP($B142,GD_CHAM_CONG!$C$6:$BF$997,38,FALSE)</f>
        <v>27</v>
      </c>
      <c r="J142" s="104">
        <f>VLOOKUP($B142,GD_CHAM_CONG!$C$6:$BF$997,39,FALSE)</f>
        <v>0</v>
      </c>
      <c r="K142" s="104">
        <f>VLOOKUP($B142,GD_CHAM_CONG!$C$6:$BF$997,40,FALSE)</f>
        <v>0</v>
      </c>
      <c r="L142" s="104">
        <f>VLOOKUP($B142,GD_CHAM_CONG!$C$6:$BF$997,41,FALSE)</f>
        <v>0</v>
      </c>
      <c r="M142" s="104">
        <f>VLOOKUP($B142,GD_CHAM_CONG!$C$6:$BF$997,42,FALSE)</f>
        <v>0</v>
      </c>
      <c r="N142" s="104">
        <f>VLOOKUP($B142,GD_CHAM_CONG!$C$6:$BF$997,43,FALSE)</f>
        <v>0</v>
      </c>
      <c r="O142" s="104">
        <f>VLOOKUP($B142,GD_CHAM_CONG!$C$6:$BF$997,44,FALSE)</f>
        <v>0</v>
      </c>
      <c r="P142" s="104">
        <f>VLOOKUP($B142,GD_CHAM_CONG!$C$6:$BF$997,45,FALSE)</f>
        <v>0</v>
      </c>
      <c r="Q142" s="104">
        <f>VLOOKUP($B142,GD_CHAM_CONG!$C$6:$BF$997,46,FALSE)</f>
        <v>0</v>
      </c>
      <c r="R142" s="104">
        <f>VLOOKUP($B142,GD_CHAM_CONG!$C$6:$BF$997,47,FALSE)</f>
        <v>0</v>
      </c>
      <c r="S142" s="104">
        <f>VLOOKUP($B142,GD_CHAM_CONG!$C$6:$BF$997,48,FALSE)</f>
        <v>0</v>
      </c>
      <c r="T142" s="104">
        <f>VLOOKUP($B142,GD_CHAM_CONG!$C$6:$BF$997,49,FALSE)</f>
        <v>0</v>
      </c>
      <c r="U142" s="104">
        <f>VLOOKUP($B142,GD_CHAM_CONG!$C$6:$BF$997,50,FALSE)</f>
        <v>0</v>
      </c>
      <c r="V142" s="104">
        <f>VLOOKUP($B142,GD_CHAM_CONG!$C$6:$BF$997,51,FALSE)</f>
        <v>0</v>
      </c>
      <c r="W142" s="104">
        <f>VLOOKUP($B142,GD_CHAM_CONG!$C$6:$BF$997,52,FALSE)</f>
        <v>0</v>
      </c>
      <c r="X142" s="104">
        <f>VLOOKUP($B142,GD_CHAM_CONG!$C$6:$BF$997,53,FALSE)</f>
        <v>0</v>
      </c>
      <c r="Y142" s="104">
        <f>VLOOKUP($B142,GD_CHAM_CONG!$C$6:$BF$997,54,FALSE)</f>
        <v>0</v>
      </c>
      <c r="Z142" s="104">
        <f>VLOOKUP($B142,GD_CHAM_CONG!$C$6:$BF$997,55,FALSE)</f>
        <v>0</v>
      </c>
      <c r="AA142" s="104">
        <f>VLOOKUP($B142,GD_CHAM_CONG!$C$6:$BF$997,56,FALSE)</f>
        <v>0</v>
      </c>
      <c r="AB142" s="104">
        <f>VLOOKUP($B142,GD_CHAM_CONG!$C$6:$BI$997,57,FALSE)</f>
        <v>0</v>
      </c>
      <c r="AC142" s="104">
        <f>VLOOKUP($B142,GD_CHAM_CONG!$C$6:$BI$997,58,FALSE)</f>
        <v>0</v>
      </c>
      <c r="AD142" s="104">
        <f>VLOOKUP($B142,GD_CHAM_CONG!$C$6:$BI$997,59,FALSE)</f>
        <v>0</v>
      </c>
      <c r="AE142" s="270">
        <f>I142/$H142*VLOOKUP(I$4,DM_TI_LE!$A$5:$B$30,2,FALSE)</f>
        <v>1</v>
      </c>
      <c r="AF142" s="270">
        <f>J142/$H142*VLOOKUP(J$4,DM_TI_LE!$A$5:$B$30,2,FALSE)</f>
        <v>0</v>
      </c>
      <c r="AG142" s="270">
        <f>K142/$H142*VLOOKUP(K$4,DM_TI_LE!$A$5:$B$30,2,FALSE)</f>
        <v>0</v>
      </c>
      <c r="AH142" s="270">
        <f>L142/$H142*VLOOKUP(L$4,DM_TI_LE!$A$5:$B$30,2,FALSE)</f>
        <v>0</v>
      </c>
      <c r="AI142" s="270">
        <f>M142/$H142*VLOOKUP(M$4,DM_TI_LE!$A$5:$B$30,2,FALSE)</f>
        <v>0</v>
      </c>
      <c r="AJ142" s="270">
        <f>N142/$H142*VLOOKUP(N$4,DM_TI_LE!$A$5:$B$30,2,FALSE)</f>
        <v>0</v>
      </c>
      <c r="AK142" s="270">
        <f>O142/$H142*VLOOKUP(O$4,DM_TI_LE!$A$5:$B$30,2,FALSE)</f>
        <v>0</v>
      </c>
      <c r="AL142" s="270">
        <f>P142/$H142*VLOOKUP(P$4,DM_TI_LE!$A$5:$B$30,2,FALSE)</f>
        <v>0</v>
      </c>
      <c r="AM142" s="270">
        <f>Q142/$H142*VLOOKUP(Q$4,DM_TI_LE!$A$5:$B$30,2,FALSE)</f>
        <v>0</v>
      </c>
      <c r="AN142" s="270">
        <f>R142/$H142*VLOOKUP(R$4,DM_TI_LE!$A$5:$B$30,2,FALSE)</f>
        <v>0</v>
      </c>
      <c r="AO142" s="270">
        <f>S142/$H142*VLOOKUP(S$4,DM_TI_LE!$A$5:$B$30,2,FALSE)</f>
        <v>0</v>
      </c>
      <c r="AP142" s="270">
        <f>T142/$H142*VLOOKUP(T$4,DM_TI_LE!$A$5:$B$30,2,FALSE)</f>
        <v>0</v>
      </c>
      <c r="AQ142" s="270">
        <f>U142/$H142*VLOOKUP(U$4,DM_TI_LE!$A$5:$B$30,2,FALSE)</f>
        <v>0</v>
      </c>
      <c r="AR142" s="270">
        <f>V142/$H142*VLOOKUP(V$4,DM_TI_LE!$A$5:$B$30,2,FALSE)</f>
        <v>0</v>
      </c>
      <c r="AS142" s="270">
        <f>W142/$H142*VLOOKUP(W$4,DM_TI_LE!$A$5:$B$30,2,FALSE)</f>
        <v>0</v>
      </c>
      <c r="AT142" s="270">
        <f>X142/$H142*VLOOKUP(X$4,DM_TI_LE!$A$5:$B$30,2,FALSE)</f>
        <v>0</v>
      </c>
      <c r="AU142" s="270">
        <f>Y142/$H142*VLOOKUP(Y$4,DM_TI_LE!$A$5:$B$30,2,FALSE)</f>
        <v>0</v>
      </c>
      <c r="AV142" s="270">
        <f>Z142/$H142*VLOOKUP(Z$4,DM_TI_LE!$A$5:$B$30,2,FALSE)</f>
        <v>0</v>
      </c>
      <c r="AW142" s="270">
        <f>AA142/$H142*VLOOKUP(AA$4,DM_TI_LE!$A$5:$B$30,2,FALSE)</f>
        <v>0</v>
      </c>
      <c r="AX142" s="270">
        <f>AB142/$H142*VLOOKUP(AB$4,DM_TI_LE!$A$5:$B$30,2,FALSE)</f>
        <v>0</v>
      </c>
      <c r="AY142" s="270">
        <f>AC142/$H142*VLOOKUP(AC$4,DM_TI_LE!$A$5:$B$30,2,FALSE)</f>
        <v>0</v>
      </c>
      <c r="AZ142" s="270">
        <f>AD142/$H142*VLOOKUP(AD$4,DM_TI_LE!$A$5:$B$30,2,FALSE)</f>
        <v>0</v>
      </c>
      <c r="BA142" s="284">
        <f>IF(CD142="HDHV",DM_TI_LE!$K$12*I142, SUM(AE142:AW142)*F142*E142*DM_HE_SO_LUONG_NS!$D$1*CE142)</f>
        <v>7056000</v>
      </c>
      <c r="BB142" s="104"/>
      <c r="BC142" s="110">
        <f>VLOOKUP(B142,GD_LCD_HS_LNS!$B$4:$E$1000,4,FALSE)</f>
        <v>3875000</v>
      </c>
      <c r="BD142" s="104"/>
      <c r="BE142" s="104">
        <f>I142/26*$BC142*VLOOKUP(BE$4,DM_TI_LE!$A$5:$C$29,3,FALSE)</f>
        <v>0</v>
      </c>
      <c r="BF142" s="104">
        <f>J142/26*$BC142*VLOOKUP(BF$4,DM_TI_LE!$A$5:$C$29,3,FALSE)</f>
        <v>0</v>
      </c>
      <c r="BG142" s="104">
        <f>K142/26*$BC142*VLOOKUP(BG$4,DM_TI_LE!$A$5:$C$29,3,FALSE)</f>
        <v>0</v>
      </c>
      <c r="BH142" s="104">
        <f>L142/26*$BC142*VLOOKUP(BH$4,DM_TI_LE!$A$5:$C$29,3,FALSE)</f>
        <v>0</v>
      </c>
      <c r="BI142" s="104">
        <f>M142/26*$BC142*VLOOKUP(BI$4,DM_TI_LE!$A$5:$C$29,3,FALSE)</f>
        <v>0</v>
      </c>
      <c r="BJ142" s="104">
        <f>N142/26*$BC142*VLOOKUP(BJ$4,DM_TI_LE!$A$5:$C$29,3,FALSE)</f>
        <v>0</v>
      </c>
      <c r="BK142" s="104">
        <f>O142/26*$BC142*VLOOKUP(BK$4,DM_TI_LE!$A$5:$C$29,3,FALSE)</f>
        <v>0</v>
      </c>
      <c r="BL142" s="104">
        <f>P142/26*$BC142*VLOOKUP(BL$4,DM_TI_LE!$A$5:$C$29,3,FALSE)</f>
        <v>0</v>
      </c>
      <c r="BM142" s="104">
        <f>Q142/26*$BC142*VLOOKUP(BM$4,DM_TI_LE!$A$5:$C$29,3,FALSE)</f>
        <v>0</v>
      </c>
      <c r="BN142" s="104">
        <f>R142/26*$BC142*VLOOKUP(BN$4,DM_TI_LE!$A$5:$C$29,3,FALSE)</f>
        <v>0</v>
      </c>
      <c r="BO142" s="104">
        <f>S142/26*$BC142*VLOOKUP(BO$4,DM_TI_LE!$A$5:$C$29,3,FALSE)</f>
        <v>0</v>
      </c>
      <c r="BP142" s="104">
        <f>T142/26*$BC142*VLOOKUP(BP$4,DM_TI_LE!$A$5:$C$29,3,FALSE)</f>
        <v>0</v>
      </c>
      <c r="BQ142" s="104">
        <f>U142/26*$BC142*VLOOKUP(BQ$4,DM_TI_LE!$A$5:$C$29,3,FALSE)</f>
        <v>0</v>
      </c>
      <c r="BR142" s="104">
        <f>V142/26*$BC142*VLOOKUP(BR$4,DM_TI_LE!$A$5:$C$29,3,FALSE)</f>
        <v>0</v>
      </c>
      <c r="BS142" s="104">
        <f>W142/26*$BC142*VLOOKUP(BS$4,DM_TI_LE!$A$5:$C$29,3,FALSE)</f>
        <v>0</v>
      </c>
      <c r="BT142" s="104">
        <f>X142/26*$BC142*VLOOKUP(BT$4,DM_TI_LE!$A$5:$C$29,3,FALSE)</f>
        <v>0</v>
      </c>
      <c r="BU142" s="104">
        <f>Y142/26*$BC142*VLOOKUP(BU$4,DM_TI_LE!$A$5:$C$29,3,FALSE)</f>
        <v>0</v>
      </c>
      <c r="BV142" s="104">
        <f>Z142/26*$BC142*VLOOKUP(BV$4,DM_TI_LE!$A$5:$C$29,3,FALSE)</f>
        <v>0</v>
      </c>
      <c r="BW142" s="104">
        <f>AA142/26*$BC142*VLOOKUP(BW$4,DM_TI_LE!$A$5:$C$29,3,FALSE)</f>
        <v>0</v>
      </c>
      <c r="BX142" s="104">
        <f>AB142/26*$BC142*VLOOKUP(BX$4,DM_TI_LE!$A$5:$C$29,3,FALSE)</f>
        <v>0</v>
      </c>
      <c r="BY142" s="104">
        <f>AC142/26*$BC142*VLOOKUP(BY$4,DM_TI_LE!$A$5:$C$29,3,FALSE)</f>
        <v>0</v>
      </c>
      <c r="BZ142" s="104">
        <f>AD142/26*$BC142*VLOOKUP(BZ$4,DM_TI_LE!$A$5:$C$29,3,FALSE)</f>
        <v>0</v>
      </c>
      <c r="CA142" s="273">
        <f t="shared" si="0"/>
        <v>0</v>
      </c>
      <c r="CB142" s="104"/>
      <c r="CC142" s="274">
        <f t="shared" si="1"/>
        <v>7056000</v>
      </c>
      <c r="CD142" s="138" t="str">
        <f>VLOOKUP(B142,GD_CHUNG!$B$5:$G$480,6,FALSE)</f>
        <v>HD3N</v>
      </c>
      <c r="CE142" s="275">
        <f>VLOOKUP(CD142,DM_TI_LE!$I$12:$J$16,2,FALSE)</f>
        <v>1</v>
      </c>
    </row>
    <row r="143" spans="1:83" ht="12.75" x14ac:dyDescent="0.2">
      <c r="A143" s="49">
        <v>139</v>
      </c>
      <c r="B143" s="50">
        <f>GD_CHUNG!B143</f>
        <v>13532</v>
      </c>
      <c r="C143" s="50" t="str">
        <f>GD_CHUNG!C143</f>
        <v>Nguyễn Tuấn Cường</v>
      </c>
      <c r="D143" s="50" t="str">
        <f>GD_CHUNG!D143</f>
        <v>NV PVHK</v>
      </c>
      <c r="E143" s="268">
        <f>VLOOKUP(B143,GD_CHAM_CONG!$C$6:$BJ$997,60,FALSE)</f>
        <v>1</v>
      </c>
      <c r="F143" s="268">
        <f>VLOOKUP(B143,GD_LCD_HS_LNS!$B$4:$F$1000,5,FALSE)</f>
        <v>1.6</v>
      </c>
      <c r="G143" s="269"/>
      <c r="H143" s="269">
        <f>VLOOKUP(B143,GD_CHAM_CONG!$C$6:$BD$997,37,FALSE)</f>
        <v>27</v>
      </c>
      <c r="I143" s="104">
        <f>VLOOKUP($B143,GD_CHAM_CONG!$C$6:$BF$997,38,FALSE)</f>
        <v>27</v>
      </c>
      <c r="J143" s="104">
        <f>VLOOKUP($B143,GD_CHAM_CONG!$C$6:$BF$997,39,FALSE)</f>
        <v>0</v>
      </c>
      <c r="K143" s="104">
        <f>VLOOKUP($B143,GD_CHAM_CONG!$C$6:$BF$997,40,FALSE)</f>
        <v>0</v>
      </c>
      <c r="L143" s="104">
        <f>VLOOKUP($B143,GD_CHAM_CONG!$C$6:$BF$997,41,FALSE)</f>
        <v>0</v>
      </c>
      <c r="M143" s="104">
        <f>VLOOKUP($B143,GD_CHAM_CONG!$C$6:$BF$997,42,FALSE)</f>
        <v>0</v>
      </c>
      <c r="N143" s="104">
        <f>VLOOKUP($B143,GD_CHAM_CONG!$C$6:$BF$997,43,FALSE)</f>
        <v>0</v>
      </c>
      <c r="O143" s="104">
        <f>VLOOKUP($B143,GD_CHAM_CONG!$C$6:$BF$997,44,FALSE)</f>
        <v>0</v>
      </c>
      <c r="P143" s="104">
        <f>VLOOKUP($B143,GD_CHAM_CONG!$C$6:$BF$997,45,FALSE)</f>
        <v>0</v>
      </c>
      <c r="Q143" s="104">
        <f>VLOOKUP($B143,GD_CHAM_CONG!$C$6:$BF$997,46,FALSE)</f>
        <v>0</v>
      </c>
      <c r="R143" s="104">
        <f>VLOOKUP($B143,GD_CHAM_CONG!$C$6:$BF$997,47,FALSE)</f>
        <v>0</v>
      </c>
      <c r="S143" s="104">
        <f>VLOOKUP($B143,GD_CHAM_CONG!$C$6:$BF$997,48,FALSE)</f>
        <v>0</v>
      </c>
      <c r="T143" s="104">
        <f>VLOOKUP($B143,GD_CHAM_CONG!$C$6:$BF$997,49,FALSE)</f>
        <v>0</v>
      </c>
      <c r="U143" s="104">
        <f>VLOOKUP($B143,GD_CHAM_CONG!$C$6:$BF$997,50,FALSE)</f>
        <v>0</v>
      </c>
      <c r="V143" s="104">
        <f>VLOOKUP($B143,GD_CHAM_CONG!$C$6:$BF$997,51,FALSE)</f>
        <v>0</v>
      </c>
      <c r="W143" s="104">
        <f>VLOOKUP($B143,GD_CHAM_CONG!$C$6:$BF$997,52,FALSE)</f>
        <v>0</v>
      </c>
      <c r="X143" s="104">
        <f>VLOOKUP($B143,GD_CHAM_CONG!$C$6:$BF$997,53,FALSE)</f>
        <v>0</v>
      </c>
      <c r="Y143" s="104">
        <f>VLOOKUP($B143,GD_CHAM_CONG!$C$6:$BF$997,54,FALSE)</f>
        <v>0</v>
      </c>
      <c r="Z143" s="104">
        <f>VLOOKUP($B143,GD_CHAM_CONG!$C$6:$BF$997,55,FALSE)</f>
        <v>0</v>
      </c>
      <c r="AA143" s="104">
        <f>VLOOKUP($B143,GD_CHAM_CONG!$C$6:$BF$997,56,FALSE)</f>
        <v>0</v>
      </c>
      <c r="AB143" s="104">
        <f>VLOOKUP($B143,GD_CHAM_CONG!$C$6:$BI$997,57,FALSE)</f>
        <v>0</v>
      </c>
      <c r="AC143" s="104">
        <f>VLOOKUP($B143,GD_CHAM_CONG!$C$6:$BI$997,58,FALSE)</f>
        <v>0</v>
      </c>
      <c r="AD143" s="104">
        <f>VLOOKUP($B143,GD_CHAM_CONG!$C$6:$BI$997,59,FALSE)</f>
        <v>0</v>
      </c>
      <c r="AE143" s="270">
        <f>I143/$H143*VLOOKUP(I$4,DM_TI_LE!$A$5:$B$30,2,FALSE)</f>
        <v>1</v>
      </c>
      <c r="AF143" s="270">
        <f>J143/$H143*VLOOKUP(J$4,DM_TI_LE!$A$5:$B$30,2,FALSE)</f>
        <v>0</v>
      </c>
      <c r="AG143" s="270">
        <f>K143/$H143*VLOOKUP(K$4,DM_TI_LE!$A$5:$B$30,2,FALSE)</f>
        <v>0</v>
      </c>
      <c r="AH143" s="270">
        <f>L143/$H143*VLOOKUP(L$4,DM_TI_LE!$A$5:$B$30,2,FALSE)</f>
        <v>0</v>
      </c>
      <c r="AI143" s="270">
        <f>M143/$H143*VLOOKUP(M$4,DM_TI_LE!$A$5:$B$30,2,FALSE)</f>
        <v>0</v>
      </c>
      <c r="AJ143" s="270">
        <f>N143/$H143*VLOOKUP(N$4,DM_TI_LE!$A$5:$B$30,2,FALSE)</f>
        <v>0</v>
      </c>
      <c r="AK143" s="270">
        <f>O143/$H143*VLOOKUP(O$4,DM_TI_LE!$A$5:$B$30,2,FALSE)</f>
        <v>0</v>
      </c>
      <c r="AL143" s="270">
        <f>P143/$H143*VLOOKUP(P$4,DM_TI_LE!$A$5:$B$30,2,FALSE)</f>
        <v>0</v>
      </c>
      <c r="AM143" s="270">
        <f>Q143/$H143*VLOOKUP(Q$4,DM_TI_LE!$A$5:$B$30,2,FALSE)</f>
        <v>0</v>
      </c>
      <c r="AN143" s="270">
        <f>R143/$H143*VLOOKUP(R$4,DM_TI_LE!$A$5:$B$30,2,FALSE)</f>
        <v>0</v>
      </c>
      <c r="AO143" s="270">
        <f>S143/$H143*VLOOKUP(S$4,DM_TI_LE!$A$5:$B$30,2,FALSE)</f>
        <v>0</v>
      </c>
      <c r="AP143" s="270">
        <f>T143/$H143*VLOOKUP(T$4,DM_TI_LE!$A$5:$B$30,2,FALSE)</f>
        <v>0</v>
      </c>
      <c r="AQ143" s="270">
        <f>U143/$H143*VLOOKUP(U$4,DM_TI_LE!$A$5:$B$30,2,FALSE)</f>
        <v>0</v>
      </c>
      <c r="AR143" s="270">
        <f>V143/$H143*VLOOKUP(V$4,DM_TI_LE!$A$5:$B$30,2,FALSE)</f>
        <v>0</v>
      </c>
      <c r="AS143" s="270">
        <f>W143/$H143*VLOOKUP(W$4,DM_TI_LE!$A$5:$B$30,2,FALSE)</f>
        <v>0</v>
      </c>
      <c r="AT143" s="270">
        <f>X143/$H143*VLOOKUP(X$4,DM_TI_LE!$A$5:$B$30,2,FALSE)</f>
        <v>0</v>
      </c>
      <c r="AU143" s="270">
        <f>Y143/$H143*VLOOKUP(Y$4,DM_TI_LE!$A$5:$B$30,2,FALSE)</f>
        <v>0</v>
      </c>
      <c r="AV143" s="270">
        <f>Z143/$H143*VLOOKUP(Z$4,DM_TI_LE!$A$5:$B$30,2,FALSE)</f>
        <v>0</v>
      </c>
      <c r="AW143" s="270">
        <f>AA143/$H143*VLOOKUP(AA$4,DM_TI_LE!$A$5:$B$30,2,FALSE)</f>
        <v>0</v>
      </c>
      <c r="AX143" s="270">
        <f>AB143/$H143*VLOOKUP(AB$4,DM_TI_LE!$A$5:$B$30,2,FALSE)</f>
        <v>0</v>
      </c>
      <c r="AY143" s="270">
        <f>AC143/$H143*VLOOKUP(AC$4,DM_TI_LE!$A$5:$B$30,2,FALSE)</f>
        <v>0</v>
      </c>
      <c r="AZ143" s="270">
        <f>AD143/$H143*VLOOKUP(AD$4,DM_TI_LE!$A$5:$B$30,2,FALSE)</f>
        <v>0</v>
      </c>
      <c r="BA143" s="284">
        <f>IF(CD143="HDHV",DM_TI_LE!$K$12*I143, SUM(AE143:AW143)*F143*E143*DM_HE_SO_LUONG_NS!$D$1*CE143)</f>
        <v>7200000</v>
      </c>
      <c r="BB143" s="104"/>
      <c r="BC143" s="110">
        <f>VLOOKUP(B143,GD_LCD_HS_LNS!$B$4:$E$1000,4,FALSE)</f>
        <v>3875000</v>
      </c>
      <c r="BD143" s="104"/>
      <c r="BE143" s="104">
        <f>I143/26*$BC143*VLOOKUP(BE$4,DM_TI_LE!$A$5:$C$29,3,FALSE)</f>
        <v>0</v>
      </c>
      <c r="BF143" s="104">
        <f>J143/26*$BC143*VLOOKUP(BF$4,DM_TI_LE!$A$5:$C$29,3,FALSE)</f>
        <v>0</v>
      </c>
      <c r="BG143" s="104">
        <f>K143/26*$BC143*VLOOKUP(BG$4,DM_TI_LE!$A$5:$C$29,3,FALSE)</f>
        <v>0</v>
      </c>
      <c r="BH143" s="104">
        <f>L143/26*$BC143*VLOOKUP(BH$4,DM_TI_LE!$A$5:$C$29,3,FALSE)</f>
        <v>0</v>
      </c>
      <c r="BI143" s="104">
        <f>M143/26*$BC143*VLOOKUP(BI$4,DM_TI_LE!$A$5:$C$29,3,FALSE)</f>
        <v>0</v>
      </c>
      <c r="BJ143" s="104">
        <f>N143/26*$BC143*VLOOKUP(BJ$4,DM_TI_LE!$A$5:$C$29,3,FALSE)</f>
        <v>0</v>
      </c>
      <c r="BK143" s="104">
        <f>O143/26*$BC143*VLOOKUP(BK$4,DM_TI_LE!$A$5:$C$29,3,FALSE)</f>
        <v>0</v>
      </c>
      <c r="BL143" s="104">
        <f>P143/26*$BC143*VLOOKUP(BL$4,DM_TI_LE!$A$5:$C$29,3,FALSE)</f>
        <v>0</v>
      </c>
      <c r="BM143" s="104">
        <f>Q143/26*$BC143*VLOOKUP(BM$4,DM_TI_LE!$A$5:$C$29,3,FALSE)</f>
        <v>0</v>
      </c>
      <c r="BN143" s="104">
        <f>R143/26*$BC143*VLOOKUP(BN$4,DM_TI_LE!$A$5:$C$29,3,FALSE)</f>
        <v>0</v>
      </c>
      <c r="BO143" s="104">
        <f>S143/26*$BC143*VLOOKUP(BO$4,DM_TI_LE!$A$5:$C$29,3,FALSE)</f>
        <v>0</v>
      </c>
      <c r="BP143" s="104">
        <f>T143/26*$BC143*VLOOKUP(BP$4,DM_TI_LE!$A$5:$C$29,3,FALSE)</f>
        <v>0</v>
      </c>
      <c r="BQ143" s="104">
        <f>U143/26*$BC143*VLOOKUP(BQ$4,DM_TI_LE!$A$5:$C$29,3,FALSE)</f>
        <v>0</v>
      </c>
      <c r="BR143" s="104">
        <f>V143/26*$BC143*VLOOKUP(BR$4,DM_TI_LE!$A$5:$C$29,3,FALSE)</f>
        <v>0</v>
      </c>
      <c r="BS143" s="104">
        <f>W143/26*$BC143*VLOOKUP(BS$4,DM_TI_LE!$A$5:$C$29,3,FALSE)</f>
        <v>0</v>
      </c>
      <c r="BT143" s="104">
        <f>X143/26*$BC143*VLOOKUP(BT$4,DM_TI_LE!$A$5:$C$29,3,FALSE)</f>
        <v>0</v>
      </c>
      <c r="BU143" s="104">
        <f>Y143/26*$BC143*VLOOKUP(BU$4,DM_TI_LE!$A$5:$C$29,3,FALSE)</f>
        <v>0</v>
      </c>
      <c r="BV143" s="104">
        <f>Z143/26*$BC143*VLOOKUP(BV$4,DM_TI_LE!$A$5:$C$29,3,FALSE)</f>
        <v>0</v>
      </c>
      <c r="BW143" s="104">
        <f>AA143/26*$BC143*VLOOKUP(BW$4,DM_TI_LE!$A$5:$C$29,3,FALSE)</f>
        <v>0</v>
      </c>
      <c r="BX143" s="104">
        <f>AB143/26*$BC143*VLOOKUP(BX$4,DM_TI_LE!$A$5:$C$29,3,FALSE)</f>
        <v>0</v>
      </c>
      <c r="BY143" s="104">
        <f>AC143/26*$BC143*VLOOKUP(BY$4,DM_TI_LE!$A$5:$C$29,3,FALSE)</f>
        <v>0</v>
      </c>
      <c r="BZ143" s="104">
        <f>AD143/26*$BC143*VLOOKUP(BZ$4,DM_TI_LE!$A$5:$C$29,3,FALSE)</f>
        <v>0</v>
      </c>
      <c r="CA143" s="273">
        <f t="shared" si="0"/>
        <v>0</v>
      </c>
      <c r="CB143" s="104"/>
      <c r="CC143" s="274">
        <f t="shared" si="1"/>
        <v>7200000</v>
      </c>
      <c r="CD143" s="138" t="str">
        <f>VLOOKUP(B143,GD_CHUNG!$B$5:$G$480,6,FALSE)</f>
        <v>HD3N</v>
      </c>
      <c r="CE143" s="275">
        <f>VLOOKUP(CD143,DM_TI_LE!$I$12:$J$16,2,FALSE)</f>
        <v>1</v>
      </c>
    </row>
    <row r="144" spans="1:83" ht="12.75" x14ac:dyDescent="0.2">
      <c r="A144" s="49">
        <v>140</v>
      </c>
      <c r="B144" s="50">
        <f>GD_CHUNG!B144</f>
        <v>11357</v>
      </c>
      <c r="C144" s="50" t="str">
        <f>GD_CHUNG!C144</f>
        <v>Nguyễn Việt Dũng</v>
      </c>
      <c r="D144" s="50" t="str">
        <f>GD_CHUNG!D144</f>
        <v>NV PVHK</v>
      </c>
      <c r="E144" s="268">
        <f>VLOOKUP(B144,GD_CHAM_CONG!$C$6:$BJ$997,60,FALSE)</f>
        <v>1</v>
      </c>
      <c r="F144" s="268">
        <f>VLOOKUP(B144,GD_LCD_HS_LNS!$B$4:$F$1000,5,FALSE)</f>
        <v>1.8</v>
      </c>
      <c r="G144" s="269"/>
      <c r="H144" s="269">
        <f>VLOOKUP(B144,GD_CHAM_CONG!$C$6:$BD$997,37,FALSE)</f>
        <v>27</v>
      </c>
      <c r="I144" s="104">
        <f>VLOOKUP($B144,GD_CHAM_CONG!$C$6:$BF$997,38,FALSE)</f>
        <v>24</v>
      </c>
      <c r="J144" s="104">
        <f>VLOOKUP($B144,GD_CHAM_CONG!$C$6:$BF$997,39,FALSE)</f>
        <v>0</v>
      </c>
      <c r="K144" s="104">
        <f>VLOOKUP($B144,GD_CHAM_CONG!$C$6:$BF$997,40,FALSE)</f>
        <v>3</v>
      </c>
      <c r="L144" s="104">
        <f>VLOOKUP($B144,GD_CHAM_CONG!$C$6:$BF$997,41,FALSE)</f>
        <v>0</v>
      </c>
      <c r="M144" s="104">
        <f>VLOOKUP($B144,GD_CHAM_CONG!$C$6:$BF$997,42,FALSE)</f>
        <v>0</v>
      </c>
      <c r="N144" s="104">
        <f>VLOOKUP($B144,GD_CHAM_CONG!$C$6:$BF$997,43,FALSE)</f>
        <v>0</v>
      </c>
      <c r="O144" s="104">
        <f>VLOOKUP($B144,GD_CHAM_CONG!$C$6:$BF$997,44,FALSE)</f>
        <v>0</v>
      </c>
      <c r="P144" s="104">
        <f>VLOOKUP($B144,GD_CHAM_CONG!$C$6:$BF$997,45,FALSE)</f>
        <v>0</v>
      </c>
      <c r="Q144" s="104">
        <f>VLOOKUP($B144,GD_CHAM_CONG!$C$6:$BF$997,46,FALSE)</f>
        <v>0</v>
      </c>
      <c r="R144" s="104">
        <f>VLOOKUP($B144,GD_CHAM_CONG!$C$6:$BF$997,47,FALSE)</f>
        <v>0</v>
      </c>
      <c r="S144" s="104">
        <f>VLOOKUP($B144,GD_CHAM_CONG!$C$6:$BF$997,48,FALSE)</f>
        <v>0</v>
      </c>
      <c r="T144" s="104">
        <f>VLOOKUP($B144,GD_CHAM_CONG!$C$6:$BF$997,49,FALSE)</f>
        <v>0</v>
      </c>
      <c r="U144" s="104">
        <f>VLOOKUP($B144,GD_CHAM_CONG!$C$6:$BF$997,50,FALSE)</f>
        <v>0</v>
      </c>
      <c r="V144" s="104">
        <f>VLOOKUP($B144,GD_CHAM_CONG!$C$6:$BF$997,51,FALSE)</f>
        <v>0</v>
      </c>
      <c r="W144" s="104">
        <f>VLOOKUP($B144,GD_CHAM_CONG!$C$6:$BF$997,52,FALSE)</f>
        <v>0</v>
      </c>
      <c r="X144" s="104">
        <f>VLOOKUP($B144,GD_CHAM_CONG!$C$6:$BF$997,53,FALSE)</f>
        <v>0</v>
      </c>
      <c r="Y144" s="104">
        <f>VLOOKUP($B144,GD_CHAM_CONG!$C$6:$BF$997,54,FALSE)</f>
        <v>0</v>
      </c>
      <c r="Z144" s="104">
        <f>VLOOKUP($B144,GD_CHAM_CONG!$C$6:$BF$997,55,FALSE)</f>
        <v>0</v>
      </c>
      <c r="AA144" s="104">
        <f>VLOOKUP($B144,GD_CHAM_CONG!$C$6:$BF$997,56,FALSE)</f>
        <v>0</v>
      </c>
      <c r="AB144" s="104">
        <f>VLOOKUP($B144,GD_CHAM_CONG!$C$6:$BI$997,57,FALSE)</f>
        <v>0</v>
      </c>
      <c r="AC144" s="104">
        <f>VLOOKUP($B144,GD_CHAM_CONG!$C$6:$BI$997,58,FALSE)</f>
        <v>0</v>
      </c>
      <c r="AD144" s="104">
        <f>VLOOKUP($B144,GD_CHAM_CONG!$C$6:$BI$997,59,FALSE)</f>
        <v>0</v>
      </c>
      <c r="AE144" s="270">
        <f>I144/$H144*VLOOKUP(I$4,DM_TI_LE!$A$5:$B$30,2,FALSE)</f>
        <v>0.88888888888888884</v>
      </c>
      <c r="AF144" s="270">
        <f>J144/$H144*VLOOKUP(J$4,DM_TI_LE!$A$5:$B$30,2,FALSE)</f>
        <v>0</v>
      </c>
      <c r="AG144" s="270">
        <f>K144/$H144*VLOOKUP(K$4,DM_TI_LE!$A$5:$B$30,2,FALSE)</f>
        <v>0</v>
      </c>
      <c r="AH144" s="270">
        <f>L144/$H144*VLOOKUP(L$4,DM_TI_LE!$A$5:$B$30,2,FALSE)</f>
        <v>0</v>
      </c>
      <c r="AI144" s="270">
        <f>M144/$H144*VLOOKUP(M$4,DM_TI_LE!$A$5:$B$30,2,FALSE)</f>
        <v>0</v>
      </c>
      <c r="AJ144" s="270">
        <f>N144/$H144*VLOOKUP(N$4,DM_TI_LE!$A$5:$B$30,2,FALSE)</f>
        <v>0</v>
      </c>
      <c r="AK144" s="270">
        <f>O144/$H144*VLOOKUP(O$4,DM_TI_LE!$A$5:$B$30,2,FALSE)</f>
        <v>0</v>
      </c>
      <c r="AL144" s="270">
        <f>P144/$H144*VLOOKUP(P$4,DM_TI_LE!$A$5:$B$30,2,FALSE)</f>
        <v>0</v>
      </c>
      <c r="AM144" s="270">
        <f>Q144/$H144*VLOOKUP(Q$4,DM_TI_LE!$A$5:$B$30,2,FALSE)</f>
        <v>0</v>
      </c>
      <c r="AN144" s="270">
        <f>R144/$H144*VLOOKUP(R$4,DM_TI_LE!$A$5:$B$30,2,FALSE)</f>
        <v>0</v>
      </c>
      <c r="AO144" s="270">
        <f>S144/$H144*VLOOKUP(S$4,DM_TI_LE!$A$5:$B$30,2,FALSE)</f>
        <v>0</v>
      </c>
      <c r="AP144" s="270">
        <f>T144/$H144*VLOOKUP(T$4,DM_TI_LE!$A$5:$B$30,2,FALSE)</f>
        <v>0</v>
      </c>
      <c r="AQ144" s="270">
        <f>U144/$H144*VLOOKUP(U$4,DM_TI_LE!$A$5:$B$30,2,FALSE)</f>
        <v>0</v>
      </c>
      <c r="AR144" s="270">
        <f>V144/$H144*VLOOKUP(V$4,DM_TI_LE!$A$5:$B$30,2,FALSE)</f>
        <v>0</v>
      </c>
      <c r="AS144" s="270">
        <f>W144/$H144*VLOOKUP(W$4,DM_TI_LE!$A$5:$B$30,2,FALSE)</f>
        <v>0</v>
      </c>
      <c r="AT144" s="270">
        <f>X144/$H144*VLOOKUP(X$4,DM_TI_LE!$A$5:$B$30,2,FALSE)</f>
        <v>0</v>
      </c>
      <c r="AU144" s="270">
        <f>Y144/$H144*VLOOKUP(Y$4,DM_TI_LE!$A$5:$B$30,2,FALSE)</f>
        <v>0</v>
      </c>
      <c r="AV144" s="270">
        <f>Z144/$H144*VLOOKUP(Z$4,DM_TI_LE!$A$5:$B$30,2,FALSE)</f>
        <v>0</v>
      </c>
      <c r="AW144" s="270">
        <f>AA144/$H144*VLOOKUP(AA$4,DM_TI_LE!$A$5:$B$30,2,FALSE)</f>
        <v>0</v>
      </c>
      <c r="AX144" s="270">
        <f>AB144/$H144*VLOOKUP(AB$4,DM_TI_LE!$A$5:$B$30,2,FALSE)</f>
        <v>0</v>
      </c>
      <c r="AY144" s="270">
        <f>AC144/$H144*VLOOKUP(AC$4,DM_TI_LE!$A$5:$B$30,2,FALSE)</f>
        <v>0</v>
      </c>
      <c r="AZ144" s="270">
        <f>AD144/$H144*VLOOKUP(AD$4,DM_TI_LE!$A$5:$B$30,2,FALSE)</f>
        <v>0</v>
      </c>
      <c r="BA144" s="284">
        <f>IF(CD144="HDHV",DM_TI_LE!$K$12*I144, SUM(AE144:AW144)*F144*E144*DM_HE_SO_LUONG_NS!$D$1*CE144)</f>
        <v>7199999.9999999991</v>
      </c>
      <c r="BB144" s="104"/>
      <c r="BC144" s="110">
        <f>VLOOKUP(B144,GD_LCD_HS_LNS!$B$4:$E$1000,4,FALSE)</f>
        <v>3875000</v>
      </c>
      <c r="BD144" s="104"/>
      <c r="BE144" s="104">
        <f>I144/26*$BC144*VLOOKUP(BE$4,DM_TI_LE!$A$5:$C$29,3,FALSE)</f>
        <v>0</v>
      </c>
      <c r="BF144" s="104">
        <f>J144/26*$BC144*VLOOKUP(BF$4,DM_TI_LE!$A$5:$C$29,3,FALSE)</f>
        <v>0</v>
      </c>
      <c r="BG144" s="104">
        <f>K144/26*$BC144*VLOOKUP(BG$4,DM_TI_LE!$A$5:$C$29,3,FALSE)</f>
        <v>0</v>
      </c>
      <c r="BH144" s="104">
        <f>L144/26*$BC144*VLOOKUP(BH$4,DM_TI_LE!$A$5:$C$29,3,FALSE)</f>
        <v>0</v>
      </c>
      <c r="BI144" s="104">
        <f>M144/26*$BC144*VLOOKUP(BI$4,DM_TI_LE!$A$5:$C$29,3,FALSE)</f>
        <v>0</v>
      </c>
      <c r="BJ144" s="104">
        <f>N144/26*$BC144*VLOOKUP(BJ$4,DM_TI_LE!$A$5:$C$29,3,FALSE)</f>
        <v>0</v>
      </c>
      <c r="BK144" s="104">
        <f>O144/26*$BC144*VLOOKUP(BK$4,DM_TI_LE!$A$5:$C$29,3,FALSE)</f>
        <v>0</v>
      </c>
      <c r="BL144" s="104">
        <f>P144/26*$BC144*VLOOKUP(BL$4,DM_TI_LE!$A$5:$C$29,3,FALSE)</f>
        <v>0</v>
      </c>
      <c r="BM144" s="104">
        <f>Q144/26*$BC144*VLOOKUP(BM$4,DM_TI_LE!$A$5:$C$29,3,FALSE)</f>
        <v>0</v>
      </c>
      <c r="BN144" s="104">
        <f>R144/26*$BC144*VLOOKUP(BN$4,DM_TI_LE!$A$5:$C$29,3,FALSE)</f>
        <v>0</v>
      </c>
      <c r="BO144" s="104">
        <f>S144/26*$BC144*VLOOKUP(BO$4,DM_TI_LE!$A$5:$C$29,3,FALSE)</f>
        <v>0</v>
      </c>
      <c r="BP144" s="104">
        <f>T144/26*$BC144*VLOOKUP(BP$4,DM_TI_LE!$A$5:$C$29,3,FALSE)</f>
        <v>0</v>
      </c>
      <c r="BQ144" s="104">
        <f>U144/26*$BC144*VLOOKUP(BQ$4,DM_TI_LE!$A$5:$C$29,3,FALSE)</f>
        <v>0</v>
      </c>
      <c r="BR144" s="104">
        <f>V144/26*$BC144*VLOOKUP(BR$4,DM_TI_LE!$A$5:$C$29,3,FALSE)</f>
        <v>0</v>
      </c>
      <c r="BS144" s="104">
        <f>W144/26*$BC144*VLOOKUP(BS$4,DM_TI_LE!$A$5:$C$29,3,FALSE)</f>
        <v>0</v>
      </c>
      <c r="BT144" s="104">
        <f>X144/26*$BC144*VLOOKUP(BT$4,DM_TI_LE!$A$5:$C$29,3,FALSE)</f>
        <v>0</v>
      </c>
      <c r="BU144" s="104">
        <f>Y144/26*$BC144*VLOOKUP(BU$4,DM_TI_LE!$A$5:$C$29,3,FALSE)</f>
        <v>0</v>
      </c>
      <c r="BV144" s="104">
        <f>Z144/26*$BC144*VLOOKUP(BV$4,DM_TI_LE!$A$5:$C$29,3,FALSE)</f>
        <v>0</v>
      </c>
      <c r="BW144" s="104">
        <f>AA144/26*$BC144*VLOOKUP(BW$4,DM_TI_LE!$A$5:$C$29,3,FALSE)</f>
        <v>0</v>
      </c>
      <c r="BX144" s="104">
        <f>AB144/26*$BC144*VLOOKUP(BX$4,DM_TI_LE!$A$5:$C$29,3,FALSE)</f>
        <v>0</v>
      </c>
      <c r="BY144" s="104">
        <f>AC144/26*$BC144*VLOOKUP(BY$4,DM_TI_LE!$A$5:$C$29,3,FALSE)</f>
        <v>0</v>
      </c>
      <c r="BZ144" s="104">
        <f>AD144/26*$BC144*VLOOKUP(BZ$4,DM_TI_LE!$A$5:$C$29,3,FALSE)</f>
        <v>0</v>
      </c>
      <c r="CA144" s="273">
        <f t="shared" si="0"/>
        <v>0</v>
      </c>
      <c r="CB144" s="104"/>
      <c r="CC144" s="274">
        <f t="shared" si="1"/>
        <v>7199999.9999999991</v>
      </c>
      <c r="CD144" s="138" t="str">
        <f>VLOOKUP(B144,GD_CHUNG!$B$5:$G$480,6,FALSE)</f>
        <v>HD3N</v>
      </c>
      <c r="CE144" s="275">
        <f>VLOOKUP(CD144,DM_TI_LE!$I$12:$J$16,2,FALSE)</f>
        <v>1</v>
      </c>
    </row>
    <row r="145" spans="1:83" ht="12.75" x14ac:dyDescent="0.2">
      <c r="A145" s="49">
        <v>141</v>
      </c>
      <c r="B145" s="50">
        <f>GD_CHUNG!B145</f>
        <v>201501</v>
      </c>
      <c r="C145" s="50" t="str">
        <f>GD_CHUNG!C145</f>
        <v>Nguyễn Mỹ Hạnh</v>
      </c>
      <c r="D145" s="50" t="str">
        <f>GD_CHUNG!D145</f>
        <v>NV PVHK</v>
      </c>
      <c r="E145" s="268">
        <f>VLOOKUP(B145,GD_CHAM_CONG!$C$6:$BJ$997,60,FALSE)</f>
        <v>1</v>
      </c>
      <c r="F145" s="268">
        <f>VLOOKUP(B145,GD_LCD_HS_LNS!$B$4:$F$1000,5,FALSE)</f>
        <v>1.6</v>
      </c>
      <c r="G145" s="269"/>
      <c r="H145" s="269">
        <f>VLOOKUP(B145,GD_CHAM_CONG!$C$6:$BD$997,37,FALSE)</f>
        <v>27</v>
      </c>
      <c r="I145" s="104">
        <f>VLOOKUP($B145,GD_CHAM_CONG!$C$6:$BF$997,38,FALSE)</f>
        <v>27</v>
      </c>
      <c r="J145" s="104">
        <f>VLOOKUP($B145,GD_CHAM_CONG!$C$6:$BF$997,39,FALSE)</f>
        <v>0</v>
      </c>
      <c r="K145" s="104">
        <f>VLOOKUP($B145,GD_CHAM_CONG!$C$6:$BF$997,40,FALSE)</f>
        <v>0</v>
      </c>
      <c r="L145" s="104">
        <f>VLOOKUP($B145,GD_CHAM_CONG!$C$6:$BF$997,41,FALSE)</f>
        <v>0</v>
      </c>
      <c r="M145" s="104">
        <f>VLOOKUP($B145,GD_CHAM_CONG!$C$6:$BF$997,42,FALSE)</f>
        <v>0</v>
      </c>
      <c r="N145" s="104">
        <f>VLOOKUP($B145,GD_CHAM_CONG!$C$6:$BF$997,43,FALSE)</f>
        <v>0</v>
      </c>
      <c r="O145" s="104">
        <f>VLOOKUP($B145,GD_CHAM_CONG!$C$6:$BF$997,44,FALSE)</f>
        <v>0</v>
      </c>
      <c r="P145" s="104">
        <f>VLOOKUP($B145,GD_CHAM_CONG!$C$6:$BF$997,45,FALSE)</f>
        <v>0</v>
      </c>
      <c r="Q145" s="104">
        <f>VLOOKUP($B145,GD_CHAM_CONG!$C$6:$BF$997,46,FALSE)</f>
        <v>0</v>
      </c>
      <c r="R145" s="104">
        <f>VLOOKUP($B145,GD_CHAM_CONG!$C$6:$BF$997,47,FALSE)</f>
        <v>0</v>
      </c>
      <c r="S145" s="104">
        <f>VLOOKUP($B145,GD_CHAM_CONG!$C$6:$BF$997,48,FALSE)</f>
        <v>0</v>
      </c>
      <c r="T145" s="104">
        <f>VLOOKUP($B145,GD_CHAM_CONG!$C$6:$BF$997,49,FALSE)</f>
        <v>0</v>
      </c>
      <c r="U145" s="104">
        <f>VLOOKUP($B145,GD_CHAM_CONG!$C$6:$BF$997,50,FALSE)</f>
        <v>0</v>
      </c>
      <c r="V145" s="104">
        <f>VLOOKUP($B145,GD_CHAM_CONG!$C$6:$BF$997,51,FALSE)</f>
        <v>0</v>
      </c>
      <c r="W145" s="104">
        <f>VLOOKUP($B145,GD_CHAM_CONG!$C$6:$BF$997,52,FALSE)</f>
        <v>0</v>
      </c>
      <c r="X145" s="104">
        <f>VLOOKUP($B145,GD_CHAM_CONG!$C$6:$BF$997,53,FALSE)</f>
        <v>0</v>
      </c>
      <c r="Y145" s="104">
        <f>VLOOKUP($B145,GD_CHAM_CONG!$C$6:$BF$997,54,FALSE)</f>
        <v>0</v>
      </c>
      <c r="Z145" s="104">
        <f>VLOOKUP($B145,GD_CHAM_CONG!$C$6:$BF$997,55,FALSE)</f>
        <v>0</v>
      </c>
      <c r="AA145" s="104">
        <f>VLOOKUP($B145,GD_CHAM_CONG!$C$6:$BF$997,56,FALSE)</f>
        <v>0</v>
      </c>
      <c r="AB145" s="104">
        <f>VLOOKUP($B145,GD_CHAM_CONG!$C$6:$BI$997,57,FALSE)</f>
        <v>0</v>
      </c>
      <c r="AC145" s="104">
        <f>VLOOKUP($B145,GD_CHAM_CONG!$C$6:$BI$997,58,FALSE)</f>
        <v>0</v>
      </c>
      <c r="AD145" s="104">
        <f>VLOOKUP($B145,GD_CHAM_CONG!$C$6:$BI$997,59,FALSE)</f>
        <v>0</v>
      </c>
      <c r="AE145" s="270">
        <f>I145/$H145*VLOOKUP(I$4,DM_TI_LE!$A$5:$B$30,2,FALSE)</f>
        <v>1</v>
      </c>
      <c r="AF145" s="270">
        <f>J145/$H145*VLOOKUP(J$4,DM_TI_LE!$A$5:$B$30,2,FALSE)</f>
        <v>0</v>
      </c>
      <c r="AG145" s="270">
        <f>K145/$H145*VLOOKUP(K$4,DM_TI_LE!$A$5:$B$30,2,FALSE)</f>
        <v>0</v>
      </c>
      <c r="AH145" s="270">
        <f>L145/$H145*VLOOKUP(L$4,DM_TI_LE!$A$5:$B$30,2,FALSE)</f>
        <v>0</v>
      </c>
      <c r="AI145" s="270">
        <f>M145/$H145*VLOOKUP(M$4,DM_TI_LE!$A$5:$B$30,2,FALSE)</f>
        <v>0</v>
      </c>
      <c r="AJ145" s="270">
        <f>N145/$H145*VLOOKUP(N$4,DM_TI_LE!$A$5:$B$30,2,FALSE)</f>
        <v>0</v>
      </c>
      <c r="AK145" s="270">
        <f>O145/$H145*VLOOKUP(O$4,DM_TI_LE!$A$5:$B$30,2,FALSE)</f>
        <v>0</v>
      </c>
      <c r="AL145" s="270">
        <f>P145/$H145*VLOOKUP(P$4,DM_TI_LE!$A$5:$B$30,2,FALSE)</f>
        <v>0</v>
      </c>
      <c r="AM145" s="270">
        <f>Q145/$H145*VLOOKUP(Q$4,DM_TI_LE!$A$5:$B$30,2,FALSE)</f>
        <v>0</v>
      </c>
      <c r="AN145" s="270">
        <f>R145/$H145*VLOOKUP(R$4,DM_TI_LE!$A$5:$B$30,2,FALSE)</f>
        <v>0</v>
      </c>
      <c r="AO145" s="270">
        <f>S145/$H145*VLOOKUP(S$4,DM_TI_LE!$A$5:$B$30,2,FALSE)</f>
        <v>0</v>
      </c>
      <c r="AP145" s="270">
        <f>T145/$H145*VLOOKUP(T$4,DM_TI_LE!$A$5:$B$30,2,FALSE)</f>
        <v>0</v>
      </c>
      <c r="AQ145" s="270">
        <f>U145/$H145*VLOOKUP(U$4,DM_TI_LE!$A$5:$B$30,2,FALSE)</f>
        <v>0</v>
      </c>
      <c r="AR145" s="270">
        <f>V145/$H145*VLOOKUP(V$4,DM_TI_LE!$A$5:$B$30,2,FALSE)</f>
        <v>0</v>
      </c>
      <c r="AS145" s="270">
        <f>W145/$H145*VLOOKUP(W$4,DM_TI_LE!$A$5:$B$30,2,FALSE)</f>
        <v>0</v>
      </c>
      <c r="AT145" s="270">
        <f>X145/$H145*VLOOKUP(X$4,DM_TI_LE!$A$5:$B$30,2,FALSE)</f>
        <v>0</v>
      </c>
      <c r="AU145" s="270">
        <f>Y145/$H145*VLOOKUP(Y$4,DM_TI_LE!$A$5:$B$30,2,FALSE)</f>
        <v>0</v>
      </c>
      <c r="AV145" s="270">
        <f>Z145/$H145*VLOOKUP(Z$4,DM_TI_LE!$A$5:$B$30,2,FALSE)</f>
        <v>0</v>
      </c>
      <c r="AW145" s="270">
        <f>AA145/$H145*VLOOKUP(AA$4,DM_TI_LE!$A$5:$B$30,2,FALSE)</f>
        <v>0</v>
      </c>
      <c r="AX145" s="270">
        <f>AB145/$H145*VLOOKUP(AB$4,DM_TI_LE!$A$5:$B$30,2,FALSE)</f>
        <v>0</v>
      </c>
      <c r="AY145" s="270">
        <f>AC145/$H145*VLOOKUP(AC$4,DM_TI_LE!$A$5:$B$30,2,FALSE)</f>
        <v>0</v>
      </c>
      <c r="AZ145" s="270">
        <f>AD145/$H145*VLOOKUP(AD$4,DM_TI_LE!$A$5:$B$30,2,FALSE)</f>
        <v>0</v>
      </c>
      <c r="BA145" s="284">
        <f>IF(CD145="HDHV",DM_TI_LE!$K$12*I145, SUM(AE145:AW145)*F145*E145*DM_HE_SO_LUONG_NS!$D$1*CE145)</f>
        <v>6480000</v>
      </c>
      <c r="BB145" s="104"/>
      <c r="BC145" s="110">
        <f>VLOOKUP(B145,GD_LCD_HS_LNS!$B$4:$E$1000,4,FALSE)</f>
        <v>3875000</v>
      </c>
      <c r="BD145" s="104"/>
      <c r="BE145" s="104">
        <f>I145/26*$BC145*VLOOKUP(BE$4,DM_TI_LE!$A$5:$C$29,3,FALSE)</f>
        <v>0</v>
      </c>
      <c r="BF145" s="104">
        <f>J145/26*$BC145*VLOOKUP(BF$4,DM_TI_LE!$A$5:$C$29,3,FALSE)</f>
        <v>0</v>
      </c>
      <c r="BG145" s="104">
        <f>K145/26*$BC145*VLOOKUP(BG$4,DM_TI_LE!$A$5:$C$29,3,FALSE)</f>
        <v>0</v>
      </c>
      <c r="BH145" s="104">
        <f>L145/26*$BC145*VLOOKUP(BH$4,DM_TI_LE!$A$5:$C$29,3,FALSE)</f>
        <v>0</v>
      </c>
      <c r="BI145" s="104">
        <f>M145/26*$BC145*VLOOKUP(BI$4,DM_TI_LE!$A$5:$C$29,3,FALSE)</f>
        <v>0</v>
      </c>
      <c r="BJ145" s="104">
        <f>N145/26*$BC145*VLOOKUP(BJ$4,DM_TI_LE!$A$5:$C$29,3,FALSE)</f>
        <v>0</v>
      </c>
      <c r="BK145" s="104">
        <f>O145/26*$BC145*VLOOKUP(BK$4,DM_TI_LE!$A$5:$C$29,3,FALSE)</f>
        <v>0</v>
      </c>
      <c r="BL145" s="104">
        <f>P145/26*$BC145*VLOOKUP(BL$4,DM_TI_LE!$A$5:$C$29,3,FALSE)</f>
        <v>0</v>
      </c>
      <c r="BM145" s="104">
        <f>Q145/26*$BC145*VLOOKUP(BM$4,DM_TI_LE!$A$5:$C$29,3,FALSE)</f>
        <v>0</v>
      </c>
      <c r="BN145" s="104">
        <f>R145/26*$BC145*VLOOKUP(BN$4,DM_TI_LE!$A$5:$C$29,3,FALSE)</f>
        <v>0</v>
      </c>
      <c r="BO145" s="104">
        <f>S145/26*$BC145*VLOOKUP(BO$4,DM_TI_LE!$A$5:$C$29,3,FALSE)</f>
        <v>0</v>
      </c>
      <c r="BP145" s="104">
        <f>T145/26*$BC145*VLOOKUP(BP$4,DM_TI_LE!$A$5:$C$29,3,FALSE)</f>
        <v>0</v>
      </c>
      <c r="BQ145" s="104">
        <f>U145/26*$BC145*VLOOKUP(BQ$4,DM_TI_LE!$A$5:$C$29,3,FALSE)</f>
        <v>0</v>
      </c>
      <c r="BR145" s="104">
        <f>V145/26*$BC145*VLOOKUP(BR$4,DM_TI_LE!$A$5:$C$29,3,FALSE)</f>
        <v>0</v>
      </c>
      <c r="BS145" s="104">
        <f>W145/26*$BC145*VLOOKUP(BS$4,DM_TI_LE!$A$5:$C$29,3,FALSE)</f>
        <v>0</v>
      </c>
      <c r="BT145" s="104">
        <f>X145/26*$BC145*VLOOKUP(BT$4,DM_TI_LE!$A$5:$C$29,3,FALSE)</f>
        <v>0</v>
      </c>
      <c r="BU145" s="104">
        <f>Y145/26*$BC145*VLOOKUP(BU$4,DM_TI_LE!$A$5:$C$29,3,FALSE)</f>
        <v>0</v>
      </c>
      <c r="BV145" s="104">
        <f>Z145/26*$BC145*VLOOKUP(BV$4,DM_TI_LE!$A$5:$C$29,3,FALSE)</f>
        <v>0</v>
      </c>
      <c r="BW145" s="104">
        <f>AA145/26*$BC145*VLOOKUP(BW$4,DM_TI_LE!$A$5:$C$29,3,FALSE)</f>
        <v>0</v>
      </c>
      <c r="BX145" s="104">
        <f>AB145/26*$BC145*VLOOKUP(BX$4,DM_TI_LE!$A$5:$C$29,3,FALSE)</f>
        <v>0</v>
      </c>
      <c r="BY145" s="104">
        <f>AC145/26*$BC145*VLOOKUP(BY$4,DM_TI_LE!$A$5:$C$29,3,FALSE)</f>
        <v>0</v>
      </c>
      <c r="BZ145" s="104">
        <f>AD145/26*$BC145*VLOOKUP(BZ$4,DM_TI_LE!$A$5:$C$29,3,FALSE)</f>
        <v>0</v>
      </c>
      <c r="CA145" s="273">
        <f t="shared" si="0"/>
        <v>0</v>
      </c>
      <c r="CB145" s="104"/>
      <c r="CC145" s="274">
        <f t="shared" si="1"/>
        <v>6480000</v>
      </c>
      <c r="CD145" s="138" t="str">
        <f>VLOOKUP(B145,GD_CHUNG!$B$5:$G$480,6,FALSE)</f>
        <v>HD1N</v>
      </c>
      <c r="CE145" s="275">
        <f>VLOOKUP(CD145,DM_TI_LE!$I$12:$J$16,2,FALSE)</f>
        <v>0.9</v>
      </c>
    </row>
    <row r="146" spans="1:83" ht="12.75" x14ac:dyDescent="0.2">
      <c r="A146" s="49">
        <v>142</v>
      </c>
      <c r="B146" s="50">
        <f>GD_CHUNG!B146</f>
        <v>10632</v>
      </c>
      <c r="C146" s="50" t="str">
        <f>GD_CHUNG!C146</f>
        <v>Trần Thanh Hiếu</v>
      </c>
      <c r="D146" s="50" t="str">
        <f>GD_CHUNG!D146</f>
        <v>Đội phó</v>
      </c>
      <c r="E146" s="268">
        <f>VLOOKUP(B146,GD_CHAM_CONG!$C$6:$BJ$997,60,FALSE)</f>
        <v>0.97</v>
      </c>
      <c r="F146" s="268">
        <f>VLOOKUP(B146,GD_LCD_HS_LNS!$B$4:$F$1000,5,FALSE)</f>
        <v>3.99</v>
      </c>
      <c r="G146" s="269"/>
      <c r="H146" s="269">
        <f>VLOOKUP(B146,GD_CHAM_CONG!$C$6:$BD$997,37,FALSE)</f>
        <v>27</v>
      </c>
      <c r="I146" s="104">
        <f>VLOOKUP($B146,GD_CHAM_CONG!$C$6:$BF$997,38,FALSE)</f>
        <v>27</v>
      </c>
      <c r="J146" s="104">
        <f>VLOOKUP($B146,GD_CHAM_CONG!$C$6:$BF$997,39,FALSE)</f>
        <v>0</v>
      </c>
      <c r="K146" s="104">
        <f>VLOOKUP($B146,GD_CHAM_CONG!$C$6:$BF$997,40,FALSE)</f>
        <v>0</v>
      </c>
      <c r="L146" s="104">
        <f>VLOOKUP($B146,GD_CHAM_CONG!$C$6:$BF$997,41,FALSE)</f>
        <v>0</v>
      </c>
      <c r="M146" s="104">
        <f>VLOOKUP($B146,GD_CHAM_CONG!$C$6:$BF$997,42,FALSE)</f>
        <v>0</v>
      </c>
      <c r="N146" s="104">
        <f>VLOOKUP($B146,GD_CHAM_CONG!$C$6:$BF$997,43,FALSE)</f>
        <v>0</v>
      </c>
      <c r="O146" s="104">
        <f>VLOOKUP($B146,GD_CHAM_CONG!$C$6:$BF$997,44,FALSE)</f>
        <v>0</v>
      </c>
      <c r="P146" s="104">
        <f>VLOOKUP($B146,GD_CHAM_CONG!$C$6:$BF$997,45,FALSE)</f>
        <v>0</v>
      </c>
      <c r="Q146" s="104">
        <f>VLOOKUP($B146,GD_CHAM_CONG!$C$6:$BF$997,46,FALSE)</f>
        <v>0</v>
      </c>
      <c r="R146" s="104">
        <f>VLOOKUP($B146,GD_CHAM_CONG!$C$6:$BF$997,47,FALSE)</f>
        <v>0</v>
      </c>
      <c r="S146" s="104">
        <f>VLOOKUP($B146,GD_CHAM_CONG!$C$6:$BF$997,48,FALSE)</f>
        <v>0</v>
      </c>
      <c r="T146" s="104">
        <f>VLOOKUP($B146,GD_CHAM_CONG!$C$6:$BF$997,49,FALSE)</f>
        <v>0</v>
      </c>
      <c r="U146" s="104">
        <f>VLOOKUP($B146,GD_CHAM_CONG!$C$6:$BF$997,50,FALSE)</f>
        <v>0</v>
      </c>
      <c r="V146" s="104">
        <f>VLOOKUP($B146,GD_CHAM_CONG!$C$6:$BF$997,51,FALSE)</f>
        <v>0</v>
      </c>
      <c r="W146" s="104">
        <f>VLOOKUP($B146,GD_CHAM_CONG!$C$6:$BF$997,52,FALSE)</f>
        <v>0</v>
      </c>
      <c r="X146" s="104">
        <f>VLOOKUP($B146,GD_CHAM_CONG!$C$6:$BF$997,53,FALSE)</f>
        <v>0</v>
      </c>
      <c r="Y146" s="104">
        <f>VLOOKUP($B146,GD_CHAM_CONG!$C$6:$BF$997,54,FALSE)</f>
        <v>0</v>
      </c>
      <c r="Z146" s="104">
        <f>VLOOKUP($B146,GD_CHAM_CONG!$C$6:$BF$997,55,FALSE)</f>
        <v>0</v>
      </c>
      <c r="AA146" s="104">
        <f>VLOOKUP($B146,GD_CHAM_CONG!$C$6:$BF$997,56,FALSE)</f>
        <v>0</v>
      </c>
      <c r="AB146" s="104">
        <f>VLOOKUP($B146,GD_CHAM_CONG!$C$6:$BI$997,57,FALSE)</f>
        <v>0</v>
      </c>
      <c r="AC146" s="104">
        <f>VLOOKUP($B146,GD_CHAM_CONG!$C$6:$BI$997,58,FALSE)</f>
        <v>0</v>
      </c>
      <c r="AD146" s="104">
        <f>VLOOKUP($B146,GD_CHAM_CONG!$C$6:$BI$997,59,FALSE)</f>
        <v>0</v>
      </c>
      <c r="AE146" s="270">
        <f>I146/$H146*VLOOKUP(I$4,DM_TI_LE!$A$5:$B$30,2,FALSE)</f>
        <v>1</v>
      </c>
      <c r="AF146" s="270">
        <f>J146/$H146*VLOOKUP(J$4,DM_TI_LE!$A$5:$B$30,2,FALSE)</f>
        <v>0</v>
      </c>
      <c r="AG146" s="270">
        <f>K146/$H146*VLOOKUP(K$4,DM_TI_LE!$A$5:$B$30,2,FALSE)</f>
        <v>0</v>
      </c>
      <c r="AH146" s="270">
        <f>L146/$H146*VLOOKUP(L$4,DM_TI_LE!$A$5:$B$30,2,FALSE)</f>
        <v>0</v>
      </c>
      <c r="AI146" s="270">
        <f>M146/$H146*VLOOKUP(M$4,DM_TI_LE!$A$5:$B$30,2,FALSE)</f>
        <v>0</v>
      </c>
      <c r="AJ146" s="270">
        <f>N146/$H146*VLOOKUP(N$4,DM_TI_LE!$A$5:$B$30,2,FALSE)</f>
        <v>0</v>
      </c>
      <c r="AK146" s="270">
        <f>O146/$H146*VLOOKUP(O$4,DM_TI_LE!$A$5:$B$30,2,FALSE)</f>
        <v>0</v>
      </c>
      <c r="AL146" s="270">
        <f>P146/$H146*VLOOKUP(P$4,DM_TI_LE!$A$5:$B$30,2,FALSE)</f>
        <v>0</v>
      </c>
      <c r="AM146" s="270">
        <f>Q146/$H146*VLOOKUP(Q$4,DM_TI_LE!$A$5:$B$30,2,FALSE)</f>
        <v>0</v>
      </c>
      <c r="AN146" s="270">
        <f>R146/$H146*VLOOKUP(R$4,DM_TI_LE!$A$5:$B$30,2,FALSE)</f>
        <v>0</v>
      </c>
      <c r="AO146" s="270">
        <f>S146/$H146*VLOOKUP(S$4,DM_TI_LE!$A$5:$B$30,2,FALSE)</f>
        <v>0</v>
      </c>
      <c r="AP146" s="270">
        <f>T146/$H146*VLOOKUP(T$4,DM_TI_LE!$A$5:$B$30,2,FALSE)</f>
        <v>0</v>
      </c>
      <c r="AQ146" s="270">
        <f>U146/$H146*VLOOKUP(U$4,DM_TI_LE!$A$5:$B$30,2,FALSE)</f>
        <v>0</v>
      </c>
      <c r="AR146" s="270">
        <f>V146/$H146*VLOOKUP(V$4,DM_TI_LE!$A$5:$B$30,2,FALSE)</f>
        <v>0</v>
      </c>
      <c r="AS146" s="270">
        <f>W146/$H146*VLOOKUP(W$4,DM_TI_LE!$A$5:$B$30,2,FALSE)</f>
        <v>0</v>
      </c>
      <c r="AT146" s="270">
        <f>X146/$H146*VLOOKUP(X$4,DM_TI_LE!$A$5:$B$30,2,FALSE)</f>
        <v>0</v>
      </c>
      <c r="AU146" s="270">
        <f>Y146/$H146*VLOOKUP(Y$4,DM_TI_LE!$A$5:$B$30,2,FALSE)</f>
        <v>0</v>
      </c>
      <c r="AV146" s="270">
        <f>Z146/$H146*VLOOKUP(Z$4,DM_TI_LE!$A$5:$B$30,2,FALSE)</f>
        <v>0</v>
      </c>
      <c r="AW146" s="270">
        <f>AA146/$H146*VLOOKUP(AA$4,DM_TI_LE!$A$5:$B$30,2,FALSE)</f>
        <v>0</v>
      </c>
      <c r="AX146" s="270">
        <f>AB146/$H146*VLOOKUP(AB$4,DM_TI_LE!$A$5:$B$30,2,FALSE)</f>
        <v>0</v>
      </c>
      <c r="AY146" s="270">
        <f>AC146/$H146*VLOOKUP(AC$4,DM_TI_LE!$A$5:$B$30,2,FALSE)</f>
        <v>0</v>
      </c>
      <c r="AZ146" s="270">
        <f>AD146/$H146*VLOOKUP(AD$4,DM_TI_LE!$A$5:$B$30,2,FALSE)</f>
        <v>0</v>
      </c>
      <c r="BA146" s="284">
        <f>IF(CD146="HDHV",DM_TI_LE!$K$12*I146, SUM(AE146:AW146)*F146*E146*DM_HE_SO_LUONG_NS!$D$1*CE146)</f>
        <v>17416350</v>
      </c>
      <c r="BB146" s="104"/>
      <c r="BC146" s="110">
        <f>VLOOKUP(B146,GD_LCD_HS_LNS!$B$4:$E$1000,4,FALSE)</f>
        <v>5115000</v>
      </c>
      <c r="BD146" s="104"/>
      <c r="BE146" s="104">
        <f>I146/26*$BC146*VLOOKUP(BE$4,DM_TI_LE!$A$5:$C$29,3,FALSE)</f>
        <v>0</v>
      </c>
      <c r="BF146" s="104">
        <f>J146/26*$BC146*VLOOKUP(BF$4,DM_TI_LE!$A$5:$C$29,3,FALSE)</f>
        <v>0</v>
      </c>
      <c r="BG146" s="104">
        <f>K146/26*$BC146*VLOOKUP(BG$4,DM_TI_LE!$A$5:$C$29,3,FALSE)</f>
        <v>0</v>
      </c>
      <c r="BH146" s="104">
        <f>L146/26*$BC146*VLOOKUP(BH$4,DM_TI_LE!$A$5:$C$29,3,FALSE)</f>
        <v>0</v>
      </c>
      <c r="BI146" s="104">
        <f>M146/26*$BC146*VLOOKUP(BI$4,DM_TI_LE!$A$5:$C$29,3,FALSE)</f>
        <v>0</v>
      </c>
      <c r="BJ146" s="104">
        <f>N146/26*$BC146*VLOOKUP(BJ$4,DM_TI_LE!$A$5:$C$29,3,FALSE)</f>
        <v>0</v>
      </c>
      <c r="BK146" s="104">
        <f>O146/26*$BC146*VLOOKUP(BK$4,DM_TI_LE!$A$5:$C$29,3,FALSE)</f>
        <v>0</v>
      </c>
      <c r="BL146" s="104">
        <f>P146/26*$BC146*VLOOKUP(BL$4,DM_TI_LE!$A$5:$C$29,3,FALSE)</f>
        <v>0</v>
      </c>
      <c r="BM146" s="104">
        <f>Q146/26*$BC146*VLOOKUP(BM$4,DM_TI_LE!$A$5:$C$29,3,FALSE)</f>
        <v>0</v>
      </c>
      <c r="BN146" s="104">
        <f>R146/26*$BC146*VLOOKUP(BN$4,DM_TI_LE!$A$5:$C$29,3,FALSE)</f>
        <v>0</v>
      </c>
      <c r="BO146" s="104">
        <f>S146/26*$BC146*VLOOKUP(BO$4,DM_TI_LE!$A$5:$C$29,3,FALSE)</f>
        <v>0</v>
      </c>
      <c r="BP146" s="104">
        <f>T146/26*$BC146*VLOOKUP(BP$4,DM_TI_LE!$A$5:$C$29,3,FALSE)</f>
        <v>0</v>
      </c>
      <c r="BQ146" s="104">
        <f>U146/26*$BC146*VLOOKUP(BQ$4,DM_TI_LE!$A$5:$C$29,3,FALSE)</f>
        <v>0</v>
      </c>
      <c r="BR146" s="104">
        <f>V146/26*$BC146*VLOOKUP(BR$4,DM_TI_LE!$A$5:$C$29,3,FALSE)</f>
        <v>0</v>
      </c>
      <c r="BS146" s="104">
        <f>W146/26*$BC146*VLOOKUP(BS$4,DM_TI_LE!$A$5:$C$29,3,FALSE)</f>
        <v>0</v>
      </c>
      <c r="BT146" s="104">
        <f>X146/26*$BC146*VLOOKUP(BT$4,DM_TI_LE!$A$5:$C$29,3,FALSE)</f>
        <v>0</v>
      </c>
      <c r="BU146" s="104">
        <f>Y146/26*$BC146*VLOOKUP(BU$4,DM_TI_LE!$A$5:$C$29,3,FALSE)</f>
        <v>0</v>
      </c>
      <c r="BV146" s="104">
        <f>Z146/26*$BC146*VLOOKUP(BV$4,DM_TI_LE!$A$5:$C$29,3,FALSE)</f>
        <v>0</v>
      </c>
      <c r="BW146" s="104">
        <f>AA146/26*$BC146*VLOOKUP(BW$4,DM_TI_LE!$A$5:$C$29,3,FALSE)</f>
        <v>0</v>
      </c>
      <c r="BX146" s="104">
        <f>AB146/26*$BC146*VLOOKUP(BX$4,DM_TI_LE!$A$5:$C$29,3,FALSE)</f>
        <v>0</v>
      </c>
      <c r="BY146" s="104">
        <f>AC146/26*$BC146*VLOOKUP(BY$4,DM_TI_LE!$A$5:$C$29,3,FALSE)</f>
        <v>0</v>
      </c>
      <c r="BZ146" s="104">
        <f>AD146/26*$BC146*VLOOKUP(BZ$4,DM_TI_LE!$A$5:$C$29,3,FALSE)</f>
        <v>0</v>
      </c>
      <c r="CA146" s="273">
        <f t="shared" si="0"/>
        <v>0</v>
      </c>
      <c r="CB146" s="104"/>
      <c r="CC146" s="274">
        <f t="shared" si="1"/>
        <v>17416350</v>
      </c>
      <c r="CD146" s="138" t="str">
        <f>VLOOKUP(B146,GD_CHUNG!$B$5:$G$480,6,FALSE)</f>
        <v>HDKX</v>
      </c>
      <c r="CE146" s="275">
        <f>VLOOKUP(CD146,DM_TI_LE!$I$12:$J$16,2,FALSE)</f>
        <v>1</v>
      </c>
    </row>
    <row r="147" spans="1:83" ht="12.75" x14ac:dyDescent="0.2">
      <c r="A147" s="49">
        <v>143</v>
      </c>
      <c r="B147" s="50">
        <f>GD_CHUNG!B147</f>
        <v>12557</v>
      </c>
      <c r="C147" s="50" t="str">
        <f>GD_CHUNG!C147</f>
        <v>Nguyễn Thị Lan</v>
      </c>
      <c r="D147" s="50" t="str">
        <f>GD_CHUNG!D147</f>
        <v>Nhân viên phục vụ hành khách hàng hóa</v>
      </c>
      <c r="E147" s="268">
        <f>VLOOKUP(B147,GD_CHAM_CONG!$C$6:$BJ$997,60,FALSE)</f>
        <v>0.99</v>
      </c>
      <c r="F147" s="268">
        <f>VLOOKUP(B147,GD_LCD_HS_LNS!$B$4:$F$1000,5,FALSE)</f>
        <v>1.9</v>
      </c>
      <c r="G147" s="269"/>
      <c r="H147" s="269">
        <f>VLOOKUP(B147,GD_CHAM_CONG!$C$6:$BD$997,37,FALSE)</f>
        <v>27</v>
      </c>
      <c r="I147" s="104">
        <f>VLOOKUP($B147,GD_CHAM_CONG!$C$6:$BF$997,38,FALSE)</f>
        <v>27</v>
      </c>
      <c r="J147" s="104">
        <f>VLOOKUP($B147,GD_CHAM_CONG!$C$6:$BF$997,39,FALSE)</f>
        <v>0</v>
      </c>
      <c r="K147" s="104">
        <f>VLOOKUP($B147,GD_CHAM_CONG!$C$6:$BF$997,40,FALSE)</f>
        <v>0</v>
      </c>
      <c r="L147" s="104">
        <f>VLOOKUP($B147,GD_CHAM_CONG!$C$6:$BF$997,41,FALSE)</f>
        <v>0</v>
      </c>
      <c r="M147" s="104">
        <f>VLOOKUP($B147,GD_CHAM_CONG!$C$6:$BF$997,42,FALSE)</f>
        <v>0</v>
      </c>
      <c r="N147" s="104">
        <f>VLOOKUP($B147,GD_CHAM_CONG!$C$6:$BF$997,43,FALSE)</f>
        <v>0</v>
      </c>
      <c r="O147" s="104">
        <f>VLOOKUP($B147,GD_CHAM_CONG!$C$6:$BF$997,44,FALSE)</f>
        <v>0</v>
      </c>
      <c r="P147" s="104">
        <f>VLOOKUP($B147,GD_CHAM_CONG!$C$6:$BF$997,45,FALSE)</f>
        <v>0</v>
      </c>
      <c r="Q147" s="104">
        <f>VLOOKUP($B147,GD_CHAM_CONG!$C$6:$BF$997,46,FALSE)</f>
        <v>0</v>
      </c>
      <c r="R147" s="104">
        <f>VLOOKUP($B147,GD_CHAM_CONG!$C$6:$BF$997,47,FALSE)</f>
        <v>0</v>
      </c>
      <c r="S147" s="104">
        <f>VLOOKUP($B147,GD_CHAM_CONG!$C$6:$BF$997,48,FALSE)</f>
        <v>0</v>
      </c>
      <c r="T147" s="104">
        <f>VLOOKUP($B147,GD_CHAM_CONG!$C$6:$BF$997,49,FALSE)</f>
        <v>0</v>
      </c>
      <c r="U147" s="104">
        <f>VLOOKUP($B147,GD_CHAM_CONG!$C$6:$BF$997,50,FALSE)</f>
        <v>0</v>
      </c>
      <c r="V147" s="104">
        <f>VLOOKUP($B147,GD_CHAM_CONG!$C$6:$BF$997,51,FALSE)</f>
        <v>0</v>
      </c>
      <c r="W147" s="104">
        <f>VLOOKUP($B147,GD_CHAM_CONG!$C$6:$BF$997,52,FALSE)</f>
        <v>0</v>
      </c>
      <c r="X147" s="104">
        <f>VLOOKUP($B147,GD_CHAM_CONG!$C$6:$BF$997,53,FALSE)</f>
        <v>0</v>
      </c>
      <c r="Y147" s="104">
        <f>VLOOKUP($B147,GD_CHAM_CONG!$C$6:$BF$997,54,FALSE)</f>
        <v>0</v>
      </c>
      <c r="Z147" s="104">
        <f>VLOOKUP($B147,GD_CHAM_CONG!$C$6:$BF$997,55,FALSE)</f>
        <v>0</v>
      </c>
      <c r="AA147" s="104">
        <f>VLOOKUP($B147,GD_CHAM_CONG!$C$6:$BF$997,56,FALSE)</f>
        <v>0</v>
      </c>
      <c r="AB147" s="104">
        <f>VLOOKUP($B147,GD_CHAM_CONG!$C$6:$BI$997,57,FALSE)</f>
        <v>0</v>
      </c>
      <c r="AC147" s="104">
        <f>VLOOKUP($B147,GD_CHAM_CONG!$C$6:$BI$997,58,FALSE)</f>
        <v>0</v>
      </c>
      <c r="AD147" s="104">
        <f>VLOOKUP($B147,GD_CHAM_CONG!$C$6:$BI$997,59,FALSE)</f>
        <v>0</v>
      </c>
      <c r="AE147" s="270">
        <f>I147/$H147*VLOOKUP(I$4,DM_TI_LE!$A$5:$B$30,2,FALSE)</f>
        <v>1</v>
      </c>
      <c r="AF147" s="270">
        <f>J147/$H147*VLOOKUP(J$4,DM_TI_LE!$A$5:$B$30,2,FALSE)</f>
        <v>0</v>
      </c>
      <c r="AG147" s="270">
        <f>K147/$H147*VLOOKUP(K$4,DM_TI_LE!$A$5:$B$30,2,FALSE)</f>
        <v>0</v>
      </c>
      <c r="AH147" s="270">
        <f>L147/$H147*VLOOKUP(L$4,DM_TI_LE!$A$5:$B$30,2,FALSE)</f>
        <v>0</v>
      </c>
      <c r="AI147" s="270">
        <f>M147/$H147*VLOOKUP(M$4,DM_TI_LE!$A$5:$B$30,2,FALSE)</f>
        <v>0</v>
      </c>
      <c r="AJ147" s="270">
        <f>N147/$H147*VLOOKUP(N$4,DM_TI_LE!$A$5:$B$30,2,FALSE)</f>
        <v>0</v>
      </c>
      <c r="AK147" s="270">
        <f>O147/$H147*VLOOKUP(O$4,DM_TI_LE!$A$5:$B$30,2,FALSE)</f>
        <v>0</v>
      </c>
      <c r="AL147" s="270">
        <f>P147/$H147*VLOOKUP(P$4,DM_TI_LE!$A$5:$B$30,2,FALSE)</f>
        <v>0</v>
      </c>
      <c r="AM147" s="270">
        <f>Q147/$H147*VLOOKUP(Q$4,DM_TI_LE!$A$5:$B$30,2,FALSE)</f>
        <v>0</v>
      </c>
      <c r="AN147" s="270">
        <f>R147/$H147*VLOOKUP(R$4,DM_TI_LE!$A$5:$B$30,2,FALSE)</f>
        <v>0</v>
      </c>
      <c r="AO147" s="270">
        <f>S147/$H147*VLOOKUP(S$4,DM_TI_LE!$A$5:$B$30,2,FALSE)</f>
        <v>0</v>
      </c>
      <c r="AP147" s="270">
        <f>T147/$H147*VLOOKUP(T$4,DM_TI_LE!$A$5:$B$30,2,FALSE)</f>
        <v>0</v>
      </c>
      <c r="AQ147" s="270">
        <f>U147/$H147*VLOOKUP(U$4,DM_TI_LE!$A$5:$B$30,2,FALSE)</f>
        <v>0</v>
      </c>
      <c r="AR147" s="270">
        <f>V147/$H147*VLOOKUP(V$4,DM_TI_LE!$A$5:$B$30,2,FALSE)</f>
        <v>0</v>
      </c>
      <c r="AS147" s="270">
        <f>W147/$H147*VLOOKUP(W$4,DM_TI_LE!$A$5:$B$30,2,FALSE)</f>
        <v>0</v>
      </c>
      <c r="AT147" s="270">
        <f>X147/$H147*VLOOKUP(X$4,DM_TI_LE!$A$5:$B$30,2,FALSE)</f>
        <v>0</v>
      </c>
      <c r="AU147" s="270">
        <f>Y147/$H147*VLOOKUP(Y$4,DM_TI_LE!$A$5:$B$30,2,FALSE)</f>
        <v>0</v>
      </c>
      <c r="AV147" s="270">
        <f>Z147/$H147*VLOOKUP(Z$4,DM_TI_LE!$A$5:$B$30,2,FALSE)</f>
        <v>0</v>
      </c>
      <c r="AW147" s="270">
        <f>AA147/$H147*VLOOKUP(AA$4,DM_TI_LE!$A$5:$B$30,2,FALSE)</f>
        <v>0</v>
      </c>
      <c r="AX147" s="270">
        <f>AB147/$H147*VLOOKUP(AB$4,DM_TI_LE!$A$5:$B$30,2,FALSE)</f>
        <v>0</v>
      </c>
      <c r="AY147" s="270">
        <f>AC147/$H147*VLOOKUP(AC$4,DM_TI_LE!$A$5:$B$30,2,FALSE)</f>
        <v>0</v>
      </c>
      <c r="AZ147" s="270">
        <f>AD147/$H147*VLOOKUP(AD$4,DM_TI_LE!$A$5:$B$30,2,FALSE)</f>
        <v>0</v>
      </c>
      <c r="BA147" s="284">
        <f>IF(CD147="HDHV",DM_TI_LE!$K$12*I147, SUM(AE147:AW147)*F147*E147*DM_HE_SO_LUONG_NS!$D$1*CE147)</f>
        <v>8464500</v>
      </c>
      <c r="BB147" s="104"/>
      <c r="BC147" s="110">
        <f>VLOOKUP(B147,GD_LCD_HS_LNS!$B$4:$E$1000,4,FALSE)</f>
        <v>3875000</v>
      </c>
      <c r="BD147" s="104"/>
      <c r="BE147" s="104">
        <f>I147/26*$BC147*VLOOKUP(BE$4,DM_TI_LE!$A$5:$C$29,3,FALSE)</f>
        <v>0</v>
      </c>
      <c r="BF147" s="104">
        <f>J147/26*$BC147*VLOOKUP(BF$4,DM_TI_LE!$A$5:$C$29,3,FALSE)</f>
        <v>0</v>
      </c>
      <c r="BG147" s="104">
        <f>K147/26*$BC147*VLOOKUP(BG$4,DM_TI_LE!$A$5:$C$29,3,FALSE)</f>
        <v>0</v>
      </c>
      <c r="BH147" s="104">
        <f>L147/26*$BC147*VLOOKUP(BH$4,DM_TI_LE!$A$5:$C$29,3,FALSE)</f>
        <v>0</v>
      </c>
      <c r="BI147" s="104">
        <f>M147/26*$BC147*VLOOKUP(BI$4,DM_TI_LE!$A$5:$C$29,3,FALSE)</f>
        <v>0</v>
      </c>
      <c r="BJ147" s="104">
        <f>N147/26*$BC147*VLOOKUP(BJ$4,DM_TI_LE!$A$5:$C$29,3,FALSE)</f>
        <v>0</v>
      </c>
      <c r="BK147" s="104">
        <f>O147/26*$BC147*VLOOKUP(BK$4,DM_TI_LE!$A$5:$C$29,3,FALSE)</f>
        <v>0</v>
      </c>
      <c r="BL147" s="104">
        <f>P147/26*$BC147*VLOOKUP(BL$4,DM_TI_LE!$A$5:$C$29,3,FALSE)</f>
        <v>0</v>
      </c>
      <c r="BM147" s="104">
        <f>Q147/26*$BC147*VLOOKUP(BM$4,DM_TI_LE!$A$5:$C$29,3,FALSE)</f>
        <v>0</v>
      </c>
      <c r="BN147" s="104">
        <f>R147/26*$BC147*VLOOKUP(BN$4,DM_TI_LE!$A$5:$C$29,3,FALSE)</f>
        <v>0</v>
      </c>
      <c r="BO147" s="104">
        <f>S147/26*$BC147*VLOOKUP(BO$4,DM_TI_LE!$A$5:$C$29,3,FALSE)</f>
        <v>0</v>
      </c>
      <c r="BP147" s="104">
        <f>T147/26*$BC147*VLOOKUP(BP$4,DM_TI_LE!$A$5:$C$29,3,FALSE)</f>
        <v>0</v>
      </c>
      <c r="BQ147" s="104">
        <f>U147/26*$BC147*VLOOKUP(BQ$4,DM_TI_LE!$A$5:$C$29,3,FALSE)</f>
        <v>0</v>
      </c>
      <c r="BR147" s="104">
        <f>V147/26*$BC147*VLOOKUP(BR$4,DM_TI_LE!$A$5:$C$29,3,FALSE)</f>
        <v>0</v>
      </c>
      <c r="BS147" s="104">
        <f>W147/26*$BC147*VLOOKUP(BS$4,DM_TI_LE!$A$5:$C$29,3,FALSE)</f>
        <v>0</v>
      </c>
      <c r="BT147" s="104">
        <f>X147/26*$BC147*VLOOKUP(BT$4,DM_TI_LE!$A$5:$C$29,3,FALSE)</f>
        <v>0</v>
      </c>
      <c r="BU147" s="104">
        <f>Y147/26*$BC147*VLOOKUP(BU$4,DM_TI_LE!$A$5:$C$29,3,FALSE)</f>
        <v>0</v>
      </c>
      <c r="BV147" s="104">
        <f>Z147/26*$BC147*VLOOKUP(BV$4,DM_TI_LE!$A$5:$C$29,3,FALSE)</f>
        <v>0</v>
      </c>
      <c r="BW147" s="104">
        <f>AA147/26*$BC147*VLOOKUP(BW$4,DM_TI_LE!$A$5:$C$29,3,FALSE)</f>
        <v>0</v>
      </c>
      <c r="BX147" s="104">
        <f>AB147/26*$BC147*VLOOKUP(BX$4,DM_TI_LE!$A$5:$C$29,3,FALSE)</f>
        <v>0</v>
      </c>
      <c r="BY147" s="104">
        <f>AC147/26*$BC147*VLOOKUP(BY$4,DM_TI_LE!$A$5:$C$29,3,FALSE)</f>
        <v>0</v>
      </c>
      <c r="BZ147" s="104">
        <f>AD147/26*$BC147*VLOOKUP(BZ$4,DM_TI_LE!$A$5:$C$29,3,FALSE)</f>
        <v>0</v>
      </c>
      <c r="CA147" s="273">
        <f t="shared" si="0"/>
        <v>0</v>
      </c>
      <c r="CB147" s="104"/>
      <c r="CC147" s="274">
        <f t="shared" si="1"/>
        <v>8464500</v>
      </c>
      <c r="CD147" s="138" t="str">
        <f>VLOOKUP(B147,GD_CHUNG!$B$5:$G$480,6,FALSE)</f>
        <v>HD3N</v>
      </c>
      <c r="CE147" s="275">
        <f>VLOOKUP(CD147,DM_TI_LE!$I$12:$J$16,2,FALSE)</f>
        <v>1</v>
      </c>
    </row>
    <row r="148" spans="1:83" ht="12.75" x14ac:dyDescent="0.2">
      <c r="A148" s="49">
        <v>144</v>
      </c>
      <c r="B148" s="50">
        <f>GD_CHUNG!B148</f>
        <v>12559</v>
      </c>
      <c r="C148" s="50" t="str">
        <f>GD_CHUNG!C148</f>
        <v>Phạm Thị Mai Giang</v>
      </c>
      <c r="D148" s="50" t="str">
        <f>GD_CHUNG!D148</f>
        <v>Nhân viên phục vụ hành khách hàng hóa</v>
      </c>
      <c r="E148" s="268">
        <f>VLOOKUP(B148,GD_CHAM_CONG!$C$6:$BJ$997,60,FALSE)</f>
        <v>1</v>
      </c>
      <c r="F148" s="268">
        <f>VLOOKUP(B148,GD_LCD_HS_LNS!$B$4:$F$1000,5,FALSE)</f>
        <v>1.9</v>
      </c>
      <c r="G148" s="269"/>
      <c r="H148" s="269">
        <f>VLOOKUP(B148,GD_CHAM_CONG!$C$6:$BD$997,37,FALSE)</f>
        <v>27</v>
      </c>
      <c r="I148" s="104">
        <f>VLOOKUP($B148,GD_CHAM_CONG!$C$6:$BF$997,38,FALSE)</f>
        <v>10</v>
      </c>
      <c r="J148" s="104">
        <f>VLOOKUP($B148,GD_CHAM_CONG!$C$6:$BF$997,39,FALSE)</f>
        <v>0</v>
      </c>
      <c r="K148" s="104">
        <f>VLOOKUP($B148,GD_CHAM_CONG!$C$6:$BF$997,40,FALSE)</f>
        <v>0</v>
      </c>
      <c r="L148" s="104">
        <f>VLOOKUP($B148,GD_CHAM_CONG!$C$6:$BF$997,41,FALSE)</f>
        <v>0</v>
      </c>
      <c r="M148" s="104">
        <f>VLOOKUP($B148,GD_CHAM_CONG!$C$6:$BF$997,42,FALSE)</f>
        <v>0</v>
      </c>
      <c r="N148" s="104">
        <f>VLOOKUP($B148,GD_CHAM_CONG!$C$6:$BF$997,43,FALSE)</f>
        <v>0</v>
      </c>
      <c r="O148" s="104">
        <f>VLOOKUP($B148,GD_CHAM_CONG!$C$6:$BF$997,44,FALSE)</f>
        <v>11</v>
      </c>
      <c r="P148" s="104">
        <f>VLOOKUP($B148,GD_CHAM_CONG!$C$6:$BF$997,45,FALSE)</f>
        <v>0</v>
      </c>
      <c r="Q148" s="104">
        <f>VLOOKUP($B148,GD_CHAM_CONG!$C$6:$BF$997,46,FALSE)</f>
        <v>0</v>
      </c>
      <c r="R148" s="104">
        <f>VLOOKUP($B148,GD_CHAM_CONG!$C$6:$BF$997,47,FALSE)</f>
        <v>0</v>
      </c>
      <c r="S148" s="104">
        <f>VLOOKUP($B148,GD_CHAM_CONG!$C$6:$BF$997,48,FALSE)</f>
        <v>6</v>
      </c>
      <c r="T148" s="104">
        <f>VLOOKUP($B148,GD_CHAM_CONG!$C$6:$BF$997,49,FALSE)</f>
        <v>0</v>
      </c>
      <c r="U148" s="104">
        <f>VLOOKUP($B148,GD_CHAM_CONG!$C$6:$BF$997,50,FALSE)</f>
        <v>0</v>
      </c>
      <c r="V148" s="104">
        <f>VLOOKUP($B148,GD_CHAM_CONG!$C$6:$BF$997,51,FALSE)</f>
        <v>0</v>
      </c>
      <c r="W148" s="104">
        <f>VLOOKUP($B148,GD_CHAM_CONG!$C$6:$BF$997,52,FALSE)</f>
        <v>0</v>
      </c>
      <c r="X148" s="104">
        <f>VLOOKUP($B148,GD_CHAM_CONG!$C$6:$BF$997,53,FALSE)</f>
        <v>0</v>
      </c>
      <c r="Y148" s="104">
        <f>VLOOKUP($B148,GD_CHAM_CONG!$C$6:$BF$997,54,FALSE)</f>
        <v>0</v>
      </c>
      <c r="Z148" s="104">
        <f>VLOOKUP($B148,GD_CHAM_CONG!$C$6:$BF$997,55,FALSE)</f>
        <v>0</v>
      </c>
      <c r="AA148" s="104">
        <f>VLOOKUP($B148,GD_CHAM_CONG!$C$6:$BF$997,56,FALSE)</f>
        <v>0</v>
      </c>
      <c r="AB148" s="104">
        <f>VLOOKUP($B148,GD_CHAM_CONG!$C$6:$BI$997,57,FALSE)</f>
        <v>0</v>
      </c>
      <c r="AC148" s="104">
        <f>VLOOKUP($B148,GD_CHAM_CONG!$C$6:$BI$997,58,FALSE)</f>
        <v>0</v>
      </c>
      <c r="AD148" s="104">
        <f>VLOOKUP($B148,GD_CHAM_CONG!$C$6:$BI$997,59,FALSE)</f>
        <v>0</v>
      </c>
      <c r="AE148" s="270">
        <f>I148/$H148*VLOOKUP(I$4,DM_TI_LE!$A$5:$B$30,2,FALSE)</f>
        <v>0.37037037037037035</v>
      </c>
      <c r="AF148" s="270">
        <f>J148/$H148*VLOOKUP(J$4,DM_TI_LE!$A$5:$B$30,2,FALSE)</f>
        <v>0</v>
      </c>
      <c r="AG148" s="270">
        <f>K148/$H148*VLOOKUP(K$4,DM_TI_LE!$A$5:$B$30,2,FALSE)</f>
        <v>0</v>
      </c>
      <c r="AH148" s="270">
        <f>L148/$H148*VLOOKUP(L$4,DM_TI_LE!$A$5:$B$30,2,FALSE)</f>
        <v>0</v>
      </c>
      <c r="AI148" s="270">
        <f>M148/$H148*VLOOKUP(M$4,DM_TI_LE!$A$5:$B$30,2,FALSE)</f>
        <v>0</v>
      </c>
      <c r="AJ148" s="270">
        <f>N148/$H148*VLOOKUP(N$4,DM_TI_LE!$A$5:$B$30,2,FALSE)</f>
        <v>0</v>
      </c>
      <c r="AK148" s="270">
        <f>O148/$H148*VLOOKUP(O$4,DM_TI_LE!$A$5:$B$30,2,FALSE)</f>
        <v>4.0740740740740744E-2</v>
      </c>
      <c r="AL148" s="270">
        <f>P148/$H148*VLOOKUP(P$4,DM_TI_LE!$A$5:$B$30,2,FALSE)</f>
        <v>0</v>
      </c>
      <c r="AM148" s="270">
        <f>Q148/$H148*VLOOKUP(Q$4,DM_TI_LE!$A$5:$B$30,2,FALSE)</f>
        <v>0</v>
      </c>
      <c r="AN148" s="270">
        <f>R148/$H148*VLOOKUP(R$4,DM_TI_LE!$A$5:$B$30,2,FALSE)</f>
        <v>0</v>
      </c>
      <c r="AO148" s="270">
        <f>S148/$H148*VLOOKUP(S$4,DM_TI_LE!$A$5:$B$30,2,FALSE)</f>
        <v>0</v>
      </c>
      <c r="AP148" s="270">
        <f>T148/$H148*VLOOKUP(T$4,DM_TI_LE!$A$5:$B$30,2,FALSE)</f>
        <v>0</v>
      </c>
      <c r="AQ148" s="270">
        <f>U148/$H148*VLOOKUP(U$4,DM_TI_LE!$A$5:$B$30,2,FALSE)</f>
        <v>0</v>
      </c>
      <c r="AR148" s="270">
        <f>V148/$H148*VLOOKUP(V$4,DM_TI_LE!$A$5:$B$30,2,FALSE)</f>
        <v>0</v>
      </c>
      <c r="AS148" s="270">
        <f>W148/$H148*VLOOKUP(W$4,DM_TI_LE!$A$5:$B$30,2,FALSE)</f>
        <v>0</v>
      </c>
      <c r="AT148" s="270">
        <f>X148/$H148*VLOOKUP(X$4,DM_TI_LE!$A$5:$B$30,2,FALSE)</f>
        <v>0</v>
      </c>
      <c r="AU148" s="270">
        <f>Y148/$H148*VLOOKUP(Y$4,DM_TI_LE!$A$5:$B$30,2,FALSE)</f>
        <v>0</v>
      </c>
      <c r="AV148" s="270">
        <f>Z148/$H148*VLOOKUP(Z$4,DM_TI_LE!$A$5:$B$30,2,FALSE)</f>
        <v>0</v>
      </c>
      <c r="AW148" s="270">
        <f>AA148/$H148*VLOOKUP(AA$4,DM_TI_LE!$A$5:$B$30,2,FALSE)</f>
        <v>0</v>
      </c>
      <c r="AX148" s="270">
        <f>AB148/$H148*VLOOKUP(AB$4,DM_TI_LE!$A$5:$B$30,2,FALSE)</f>
        <v>0</v>
      </c>
      <c r="AY148" s="270">
        <f>AC148/$H148*VLOOKUP(AC$4,DM_TI_LE!$A$5:$B$30,2,FALSE)</f>
        <v>0</v>
      </c>
      <c r="AZ148" s="270">
        <f>AD148/$H148*VLOOKUP(AD$4,DM_TI_LE!$A$5:$B$30,2,FALSE)</f>
        <v>0</v>
      </c>
      <c r="BA148" s="284">
        <f>IF(CD148="HDHV",DM_TI_LE!$K$12*I148, SUM(AE148:AW148)*F148*E148*DM_HE_SO_LUONG_NS!$D$1*CE148)</f>
        <v>3515000</v>
      </c>
      <c r="BB148" s="104"/>
      <c r="BC148" s="110">
        <f>VLOOKUP(B148,GD_LCD_HS_LNS!$B$4:$E$1000,4,FALSE)</f>
        <v>3875000</v>
      </c>
      <c r="BD148" s="104"/>
      <c r="BE148" s="104">
        <f>I148/26*$BC148*VLOOKUP(BE$4,DM_TI_LE!$A$5:$C$29,3,FALSE)</f>
        <v>0</v>
      </c>
      <c r="BF148" s="104">
        <f>J148/26*$BC148*VLOOKUP(BF$4,DM_TI_LE!$A$5:$C$29,3,FALSE)</f>
        <v>0</v>
      </c>
      <c r="BG148" s="104">
        <f>K148/26*$BC148*VLOOKUP(BG$4,DM_TI_LE!$A$5:$C$29,3,FALSE)</f>
        <v>0</v>
      </c>
      <c r="BH148" s="104">
        <f>L148/26*$BC148*VLOOKUP(BH$4,DM_TI_LE!$A$5:$C$29,3,FALSE)</f>
        <v>0</v>
      </c>
      <c r="BI148" s="104">
        <f>M148/26*$BC148*VLOOKUP(BI$4,DM_TI_LE!$A$5:$C$29,3,FALSE)</f>
        <v>0</v>
      </c>
      <c r="BJ148" s="104">
        <f>N148/26*$BC148*VLOOKUP(BJ$4,DM_TI_LE!$A$5:$C$29,3,FALSE)</f>
        <v>0</v>
      </c>
      <c r="BK148" s="104">
        <f>O148/26*$BC148*VLOOKUP(BK$4,DM_TI_LE!$A$5:$C$29,3,FALSE)</f>
        <v>0</v>
      </c>
      <c r="BL148" s="104">
        <f>P148/26*$BC148*VLOOKUP(BL$4,DM_TI_LE!$A$5:$C$29,3,FALSE)</f>
        <v>0</v>
      </c>
      <c r="BM148" s="104">
        <f>Q148/26*$BC148*VLOOKUP(BM$4,DM_TI_LE!$A$5:$C$29,3,FALSE)</f>
        <v>0</v>
      </c>
      <c r="BN148" s="104">
        <f>R148/26*$BC148*VLOOKUP(BN$4,DM_TI_LE!$A$5:$C$29,3,FALSE)</f>
        <v>0</v>
      </c>
      <c r="BO148" s="104">
        <f>S148/26*$BC148*VLOOKUP(BO$4,DM_TI_LE!$A$5:$C$29,3,FALSE)</f>
        <v>894230.76923076925</v>
      </c>
      <c r="BP148" s="104">
        <f>T148/26*$BC148*VLOOKUP(BP$4,DM_TI_LE!$A$5:$C$29,3,FALSE)</f>
        <v>0</v>
      </c>
      <c r="BQ148" s="104">
        <f>U148/26*$BC148*VLOOKUP(BQ$4,DM_TI_LE!$A$5:$C$29,3,FALSE)</f>
        <v>0</v>
      </c>
      <c r="BR148" s="104">
        <f>V148/26*$BC148*VLOOKUP(BR$4,DM_TI_LE!$A$5:$C$29,3,FALSE)</f>
        <v>0</v>
      </c>
      <c r="BS148" s="104">
        <f>W148/26*$BC148*VLOOKUP(BS$4,DM_TI_LE!$A$5:$C$29,3,FALSE)</f>
        <v>0</v>
      </c>
      <c r="BT148" s="104">
        <f>X148/26*$BC148*VLOOKUP(BT$4,DM_TI_LE!$A$5:$C$29,3,FALSE)</f>
        <v>0</v>
      </c>
      <c r="BU148" s="104">
        <f>Y148/26*$BC148*VLOOKUP(BU$4,DM_TI_LE!$A$5:$C$29,3,FALSE)</f>
        <v>0</v>
      </c>
      <c r="BV148" s="104">
        <f>Z148/26*$BC148*VLOOKUP(BV$4,DM_TI_LE!$A$5:$C$29,3,FALSE)</f>
        <v>0</v>
      </c>
      <c r="BW148" s="104">
        <f>AA148/26*$BC148*VLOOKUP(BW$4,DM_TI_LE!$A$5:$C$29,3,FALSE)</f>
        <v>0</v>
      </c>
      <c r="BX148" s="104">
        <f>AB148/26*$BC148*VLOOKUP(BX$4,DM_TI_LE!$A$5:$C$29,3,FALSE)</f>
        <v>0</v>
      </c>
      <c r="BY148" s="104">
        <f>AC148/26*$BC148*VLOOKUP(BY$4,DM_TI_LE!$A$5:$C$29,3,FALSE)</f>
        <v>0</v>
      </c>
      <c r="BZ148" s="104">
        <f>AD148/26*$BC148*VLOOKUP(BZ$4,DM_TI_LE!$A$5:$C$29,3,FALSE)</f>
        <v>0</v>
      </c>
      <c r="CA148" s="273">
        <f t="shared" si="0"/>
        <v>894230.76923076925</v>
      </c>
      <c r="CB148" s="104"/>
      <c r="CC148" s="274">
        <f t="shared" si="1"/>
        <v>4409230.769230769</v>
      </c>
      <c r="CD148" s="138" t="str">
        <f>VLOOKUP(B148,GD_CHUNG!$B$5:$G$480,6,FALSE)</f>
        <v>HD3N</v>
      </c>
      <c r="CE148" s="275">
        <f>VLOOKUP(CD148,DM_TI_LE!$I$12:$J$16,2,FALSE)</f>
        <v>1</v>
      </c>
    </row>
    <row r="149" spans="1:83" ht="12.75" x14ac:dyDescent="0.2">
      <c r="A149" s="49">
        <v>145</v>
      </c>
      <c r="B149" s="50">
        <f>GD_CHUNG!B149</f>
        <v>12562</v>
      </c>
      <c r="C149" s="50" t="str">
        <f>GD_CHUNG!C149</f>
        <v>Đỗ Thị Thu Trang</v>
      </c>
      <c r="D149" s="50" t="str">
        <f>GD_CHUNG!D149</f>
        <v>Nhân viên phục vụ hành khách hàng hóa</v>
      </c>
      <c r="E149" s="268">
        <f>VLOOKUP(B149,GD_CHAM_CONG!$C$6:$BJ$997,60,FALSE)</f>
        <v>1</v>
      </c>
      <c r="F149" s="268">
        <f>VLOOKUP(B149,GD_LCD_HS_LNS!$B$4:$F$1000,5,FALSE)</f>
        <v>1.6</v>
      </c>
      <c r="G149" s="269"/>
      <c r="H149" s="269">
        <f>VLOOKUP(B149,GD_CHAM_CONG!$C$6:$BD$997,37,FALSE)</f>
        <v>27</v>
      </c>
      <c r="I149" s="104">
        <f>VLOOKUP($B149,GD_CHAM_CONG!$C$6:$BF$997,38,FALSE)</f>
        <v>27</v>
      </c>
      <c r="J149" s="104">
        <f>VLOOKUP($B149,GD_CHAM_CONG!$C$6:$BF$997,39,FALSE)</f>
        <v>0</v>
      </c>
      <c r="K149" s="104">
        <f>VLOOKUP($B149,GD_CHAM_CONG!$C$6:$BF$997,40,FALSE)</f>
        <v>0</v>
      </c>
      <c r="L149" s="104">
        <f>VLOOKUP($B149,GD_CHAM_CONG!$C$6:$BF$997,41,FALSE)</f>
        <v>0</v>
      </c>
      <c r="M149" s="104">
        <f>VLOOKUP($B149,GD_CHAM_CONG!$C$6:$BF$997,42,FALSE)</f>
        <v>0</v>
      </c>
      <c r="N149" s="104">
        <f>VLOOKUP($B149,GD_CHAM_CONG!$C$6:$BF$997,43,FALSE)</f>
        <v>0</v>
      </c>
      <c r="O149" s="104">
        <f>VLOOKUP($B149,GD_CHAM_CONG!$C$6:$BF$997,44,FALSE)</f>
        <v>0</v>
      </c>
      <c r="P149" s="104">
        <f>VLOOKUP($B149,GD_CHAM_CONG!$C$6:$BF$997,45,FALSE)</f>
        <v>0</v>
      </c>
      <c r="Q149" s="104">
        <f>VLOOKUP($B149,GD_CHAM_CONG!$C$6:$BF$997,46,FALSE)</f>
        <v>0</v>
      </c>
      <c r="R149" s="104">
        <f>VLOOKUP($B149,GD_CHAM_CONG!$C$6:$BF$997,47,FALSE)</f>
        <v>0</v>
      </c>
      <c r="S149" s="104">
        <f>VLOOKUP($B149,GD_CHAM_CONG!$C$6:$BF$997,48,FALSE)</f>
        <v>0</v>
      </c>
      <c r="T149" s="104">
        <f>VLOOKUP($B149,GD_CHAM_CONG!$C$6:$BF$997,49,FALSE)</f>
        <v>0</v>
      </c>
      <c r="U149" s="104">
        <f>VLOOKUP($B149,GD_CHAM_CONG!$C$6:$BF$997,50,FALSE)</f>
        <v>0</v>
      </c>
      <c r="V149" s="104">
        <f>VLOOKUP($B149,GD_CHAM_CONG!$C$6:$BF$997,51,FALSE)</f>
        <v>0</v>
      </c>
      <c r="W149" s="104">
        <f>VLOOKUP($B149,GD_CHAM_CONG!$C$6:$BF$997,52,FALSE)</f>
        <v>0</v>
      </c>
      <c r="X149" s="104">
        <f>VLOOKUP($B149,GD_CHAM_CONG!$C$6:$BF$997,53,FALSE)</f>
        <v>0</v>
      </c>
      <c r="Y149" s="104">
        <f>VLOOKUP($B149,GD_CHAM_CONG!$C$6:$BF$997,54,FALSE)</f>
        <v>0</v>
      </c>
      <c r="Z149" s="104">
        <f>VLOOKUP($B149,GD_CHAM_CONG!$C$6:$BF$997,55,FALSE)</f>
        <v>0</v>
      </c>
      <c r="AA149" s="104">
        <f>VLOOKUP($B149,GD_CHAM_CONG!$C$6:$BF$997,56,FALSE)</f>
        <v>0</v>
      </c>
      <c r="AB149" s="104">
        <f>VLOOKUP($B149,GD_CHAM_CONG!$C$6:$BI$997,57,FALSE)</f>
        <v>0</v>
      </c>
      <c r="AC149" s="104">
        <f>VLOOKUP($B149,GD_CHAM_CONG!$C$6:$BI$997,58,FALSE)</f>
        <v>0</v>
      </c>
      <c r="AD149" s="104">
        <f>VLOOKUP($B149,GD_CHAM_CONG!$C$6:$BI$997,59,FALSE)</f>
        <v>0</v>
      </c>
      <c r="AE149" s="270">
        <f>I149/$H149*VLOOKUP(I$4,DM_TI_LE!$A$5:$B$30,2,FALSE)</f>
        <v>1</v>
      </c>
      <c r="AF149" s="270">
        <f>J149/$H149*VLOOKUP(J$4,DM_TI_LE!$A$5:$B$30,2,FALSE)</f>
        <v>0</v>
      </c>
      <c r="AG149" s="270">
        <f>K149/$H149*VLOOKUP(K$4,DM_TI_LE!$A$5:$B$30,2,FALSE)</f>
        <v>0</v>
      </c>
      <c r="AH149" s="270">
        <f>L149/$H149*VLOOKUP(L$4,DM_TI_LE!$A$5:$B$30,2,FALSE)</f>
        <v>0</v>
      </c>
      <c r="AI149" s="270">
        <f>M149/$H149*VLOOKUP(M$4,DM_TI_LE!$A$5:$B$30,2,FALSE)</f>
        <v>0</v>
      </c>
      <c r="AJ149" s="270">
        <f>N149/$H149*VLOOKUP(N$4,DM_TI_LE!$A$5:$B$30,2,FALSE)</f>
        <v>0</v>
      </c>
      <c r="AK149" s="270">
        <f>O149/$H149*VLOOKUP(O$4,DM_TI_LE!$A$5:$B$30,2,FALSE)</f>
        <v>0</v>
      </c>
      <c r="AL149" s="270">
        <f>P149/$H149*VLOOKUP(P$4,DM_TI_LE!$A$5:$B$30,2,FALSE)</f>
        <v>0</v>
      </c>
      <c r="AM149" s="270">
        <f>Q149/$H149*VLOOKUP(Q$4,DM_TI_LE!$A$5:$B$30,2,FALSE)</f>
        <v>0</v>
      </c>
      <c r="AN149" s="270">
        <f>R149/$H149*VLOOKUP(R$4,DM_TI_LE!$A$5:$B$30,2,FALSE)</f>
        <v>0</v>
      </c>
      <c r="AO149" s="270">
        <f>S149/$H149*VLOOKUP(S$4,DM_TI_LE!$A$5:$B$30,2,FALSE)</f>
        <v>0</v>
      </c>
      <c r="AP149" s="270">
        <f>T149/$H149*VLOOKUP(T$4,DM_TI_LE!$A$5:$B$30,2,FALSE)</f>
        <v>0</v>
      </c>
      <c r="AQ149" s="270">
        <f>U149/$H149*VLOOKUP(U$4,DM_TI_LE!$A$5:$B$30,2,FALSE)</f>
        <v>0</v>
      </c>
      <c r="AR149" s="270">
        <f>V149/$H149*VLOOKUP(V$4,DM_TI_LE!$A$5:$B$30,2,FALSE)</f>
        <v>0</v>
      </c>
      <c r="AS149" s="270">
        <f>W149/$H149*VLOOKUP(W$4,DM_TI_LE!$A$5:$B$30,2,FALSE)</f>
        <v>0</v>
      </c>
      <c r="AT149" s="270">
        <f>X149/$H149*VLOOKUP(X$4,DM_TI_LE!$A$5:$B$30,2,FALSE)</f>
        <v>0</v>
      </c>
      <c r="AU149" s="270">
        <f>Y149/$H149*VLOOKUP(Y$4,DM_TI_LE!$A$5:$B$30,2,FALSE)</f>
        <v>0</v>
      </c>
      <c r="AV149" s="270">
        <f>Z149/$H149*VLOOKUP(Z$4,DM_TI_LE!$A$5:$B$30,2,FALSE)</f>
        <v>0</v>
      </c>
      <c r="AW149" s="270">
        <f>AA149/$H149*VLOOKUP(AA$4,DM_TI_LE!$A$5:$B$30,2,FALSE)</f>
        <v>0</v>
      </c>
      <c r="AX149" s="270">
        <f>AB149/$H149*VLOOKUP(AB$4,DM_TI_LE!$A$5:$B$30,2,FALSE)</f>
        <v>0</v>
      </c>
      <c r="AY149" s="270">
        <f>AC149/$H149*VLOOKUP(AC$4,DM_TI_LE!$A$5:$B$30,2,FALSE)</f>
        <v>0</v>
      </c>
      <c r="AZ149" s="270">
        <f>AD149/$H149*VLOOKUP(AD$4,DM_TI_LE!$A$5:$B$30,2,FALSE)</f>
        <v>0</v>
      </c>
      <c r="BA149" s="284">
        <f>IF(CD149="HDHV",DM_TI_LE!$K$12*I149, SUM(AE149:AW149)*F149*E149*DM_HE_SO_LUONG_NS!$D$1*CE149)</f>
        <v>7200000</v>
      </c>
      <c r="BB149" s="104"/>
      <c r="BC149" s="110">
        <f>VLOOKUP(B149,GD_LCD_HS_LNS!$B$4:$E$1000,4,FALSE)</f>
        <v>3875000</v>
      </c>
      <c r="BD149" s="104"/>
      <c r="BE149" s="104">
        <f>I149/26*$BC149*VLOOKUP(BE$4,DM_TI_LE!$A$5:$C$29,3,FALSE)</f>
        <v>0</v>
      </c>
      <c r="BF149" s="104">
        <f>J149/26*$BC149*VLOOKUP(BF$4,DM_TI_LE!$A$5:$C$29,3,FALSE)</f>
        <v>0</v>
      </c>
      <c r="BG149" s="104">
        <f>K149/26*$BC149*VLOOKUP(BG$4,DM_TI_LE!$A$5:$C$29,3,FALSE)</f>
        <v>0</v>
      </c>
      <c r="BH149" s="104">
        <f>L149/26*$BC149*VLOOKUP(BH$4,DM_TI_LE!$A$5:$C$29,3,FALSE)</f>
        <v>0</v>
      </c>
      <c r="BI149" s="104">
        <f>M149/26*$BC149*VLOOKUP(BI$4,DM_TI_LE!$A$5:$C$29,3,FALSE)</f>
        <v>0</v>
      </c>
      <c r="BJ149" s="104">
        <f>N149/26*$BC149*VLOOKUP(BJ$4,DM_TI_LE!$A$5:$C$29,3,FALSE)</f>
        <v>0</v>
      </c>
      <c r="BK149" s="104">
        <f>O149/26*$BC149*VLOOKUP(BK$4,DM_TI_LE!$A$5:$C$29,3,FALSE)</f>
        <v>0</v>
      </c>
      <c r="BL149" s="104">
        <f>P149/26*$BC149*VLOOKUP(BL$4,DM_TI_LE!$A$5:$C$29,3,FALSE)</f>
        <v>0</v>
      </c>
      <c r="BM149" s="104">
        <f>Q149/26*$BC149*VLOOKUP(BM$4,DM_TI_LE!$A$5:$C$29,3,FALSE)</f>
        <v>0</v>
      </c>
      <c r="BN149" s="104">
        <f>R149/26*$BC149*VLOOKUP(BN$4,DM_TI_LE!$A$5:$C$29,3,FALSE)</f>
        <v>0</v>
      </c>
      <c r="BO149" s="104">
        <f>S149/26*$BC149*VLOOKUP(BO$4,DM_TI_LE!$A$5:$C$29,3,FALSE)</f>
        <v>0</v>
      </c>
      <c r="BP149" s="104">
        <f>T149/26*$BC149*VLOOKUP(BP$4,DM_TI_LE!$A$5:$C$29,3,FALSE)</f>
        <v>0</v>
      </c>
      <c r="BQ149" s="104">
        <f>U149/26*$BC149*VLOOKUP(BQ$4,DM_TI_LE!$A$5:$C$29,3,FALSE)</f>
        <v>0</v>
      </c>
      <c r="BR149" s="104">
        <f>V149/26*$BC149*VLOOKUP(BR$4,DM_TI_LE!$A$5:$C$29,3,FALSE)</f>
        <v>0</v>
      </c>
      <c r="BS149" s="104">
        <f>W149/26*$BC149*VLOOKUP(BS$4,DM_TI_LE!$A$5:$C$29,3,FALSE)</f>
        <v>0</v>
      </c>
      <c r="BT149" s="104">
        <f>X149/26*$BC149*VLOOKUP(BT$4,DM_TI_LE!$A$5:$C$29,3,FALSE)</f>
        <v>0</v>
      </c>
      <c r="BU149" s="104">
        <f>Y149/26*$BC149*VLOOKUP(BU$4,DM_TI_LE!$A$5:$C$29,3,FALSE)</f>
        <v>0</v>
      </c>
      <c r="BV149" s="104">
        <f>Z149/26*$BC149*VLOOKUP(BV$4,DM_TI_LE!$A$5:$C$29,3,FALSE)</f>
        <v>0</v>
      </c>
      <c r="BW149" s="104">
        <f>AA149/26*$BC149*VLOOKUP(BW$4,DM_TI_LE!$A$5:$C$29,3,FALSE)</f>
        <v>0</v>
      </c>
      <c r="BX149" s="104">
        <f>AB149/26*$BC149*VLOOKUP(BX$4,DM_TI_LE!$A$5:$C$29,3,FALSE)</f>
        <v>0</v>
      </c>
      <c r="BY149" s="104">
        <f>AC149/26*$BC149*VLOOKUP(BY$4,DM_TI_LE!$A$5:$C$29,3,FALSE)</f>
        <v>0</v>
      </c>
      <c r="BZ149" s="104">
        <f>AD149/26*$BC149*VLOOKUP(BZ$4,DM_TI_LE!$A$5:$C$29,3,FALSE)</f>
        <v>0</v>
      </c>
      <c r="CA149" s="273">
        <f t="shared" si="0"/>
        <v>0</v>
      </c>
      <c r="CB149" s="104"/>
      <c r="CC149" s="274">
        <f t="shared" si="1"/>
        <v>7200000</v>
      </c>
      <c r="CD149" s="138" t="str">
        <f>VLOOKUP(B149,GD_CHUNG!$B$5:$G$480,6,FALSE)</f>
        <v>HD3N</v>
      </c>
      <c r="CE149" s="275">
        <f>VLOOKUP(CD149,DM_TI_LE!$I$12:$J$16,2,FALSE)</f>
        <v>1</v>
      </c>
    </row>
    <row r="150" spans="1:83" ht="12.75" x14ac:dyDescent="0.2">
      <c r="A150" s="49">
        <v>146</v>
      </c>
      <c r="B150" s="50">
        <f>GD_CHUNG!B150</f>
        <v>12563</v>
      </c>
      <c r="C150" s="50" t="str">
        <f>GD_CHUNG!C150</f>
        <v>Trịnh Khánh Linh</v>
      </c>
      <c r="D150" s="50" t="str">
        <f>GD_CHUNG!D150</f>
        <v>Nhân viên phục vụ hành khách hàng hóa</v>
      </c>
      <c r="E150" s="268">
        <f>VLOOKUP(B150,GD_CHAM_CONG!$C$6:$BJ$997,60,FALSE)</f>
        <v>1</v>
      </c>
      <c r="F150" s="268">
        <f>VLOOKUP(B150,GD_LCD_HS_LNS!$B$4:$F$1000,5,FALSE)</f>
        <v>1.9</v>
      </c>
      <c r="G150" s="269"/>
      <c r="H150" s="269">
        <f>VLOOKUP(B150,GD_CHAM_CONG!$C$6:$BD$997,37,FALSE)</f>
        <v>27</v>
      </c>
      <c r="I150" s="104">
        <f>VLOOKUP($B150,GD_CHAM_CONG!$C$6:$BF$997,38,FALSE)</f>
        <v>27</v>
      </c>
      <c r="J150" s="104">
        <f>VLOOKUP($B150,GD_CHAM_CONG!$C$6:$BF$997,39,FALSE)</f>
        <v>0</v>
      </c>
      <c r="K150" s="104">
        <f>VLOOKUP($B150,GD_CHAM_CONG!$C$6:$BF$997,40,FALSE)</f>
        <v>0</v>
      </c>
      <c r="L150" s="104">
        <f>VLOOKUP($B150,GD_CHAM_CONG!$C$6:$BF$997,41,FALSE)</f>
        <v>0</v>
      </c>
      <c r="M150" s="104">
        <f>VLOOKUP($B150,GD_CHAM_CONG!$C$6:$BF$997,42,FALSE)</f>
        <v>0</v>
      </c>
      <c r="N150" s="104">
        <f>VLOOKUP($B150,GD_CHAM_CONG!$C$6:$BF$997,43,FALSE)</f>
        <v>0</v>
      </c>
      <c r="O150" s="104">
        <f>VLOOKUP($B150,GD_CHAM_CONG!$C$6:$BF$997,44,FALSE)</f>
        <v>0</v>
      </c>
      <c r="P150" s="104">
        <f>VLOOKUP($B150,GD_CHAM_CONG!$C$6:$BF$997,45,FALSE)</f>
        <v>0</v>
      </c>
      <c r="Q150" s="104">
        <f>VLOOKUP($B150,GD_CHAM_CONG!$C$6:$BF$997,46,FALSE)</f>
        <v>0</v>
      </c>
      <c r="R150" s="104">
        <f>VLOOKUP($B150,GD_CHAM_CONG!$C$6:$BF$997,47,FALSE)</f>
        <v>0</v>
      </c>
      <c r="S150" s="104">
        <f>VLOOKUP($B150,GD_CHAM_CONG!$C$6:$BF$997,48,FALSE)</f>
        <v>0</v>
      </c>
      <c r="T150" s="104">
        <f>VLOOKUP($B150,GD_CHAM_CONG!$C$6:$BF$997,49,FALSE)</f>
        <v>0</v>
      </c>
      <c r="U150" s="104">
        <f>VLOOKUP($B150,GD_CHAM_CONG!$C$6:$BF$997,50,FALSE)</f>
        <v>0</v>
      </c>
      <c r="V150" s="104">
        <f>VLOOKUP($B150,GD_CHAM_CONG!$C$6:$BF$997,51,FALSE)</f>
        <v>0</v>
      </c>
      <c r="W150" s="104">
        <f>VLOOKUP($B150,GD_CHAM_CONG!$C$6:$BF$997,52,FALSE)</f>
        <v>0</v>
      </c>
      <c r="X150" s="104">
        <f>VLOOKUP($B150,GD_CHAM_CONG!$C$6:$BF$997,53,FALSE)</f>
        <v>0</v>
      </c>
      <c r="Y150" s="104">
        <f>VLOOKUP($B150,GD_CHAM_CONG!$C$6:$BF$997,54,FALSE)</f>
        <v>0</v>
      </c>
      <c r="Z150" s="104">
        <f>VLOOKUP($B150,GD_CHAM_CONG!$C$6:$BF$997,55,FALSE)</f>
        <v>0</v>
      </c>
      <c r="AA150" s="104">
        <f>VLOOKUP($B150,GD_CHAM_CONG!$C$6:$BF$997,56,FALSE)</f>
        <v>0</v>
      </c>
      <c r="AB150" s="104">
        <f>VLOOKUP($B150,GD_CHAM_CONG!$C$6:$BI$997,57,FALSE)</f>
        <v>0</v>
      </c>
      <c r="AC150" s="104">
        <f>VLOOKUP($B150,GD_CHAM_CONG!$C$6:$BI$997,58,FALSE)</f>
        <v>0</v>
      </c>
      <c r="AD150" s="104">
        <f>VLOOKUP($B150,GD_CHAM_CONG!$C$6:$BI$997,59,FALSE)</f>
        <v>0</v>
      </c>
      <c r="AE150" s="270">
        <f>I150/$H150*VLOOKUP(I$4,DM_TI_LE!$A$5:$B$30,2,FALSE)</f>
        <v>1</v>
      </c>
      <c r="AF150" s="270">
        <f>J150/$H150*VLOOKUP(J$4,DM_TI_LE!$A$5:$B$30,2,FALSE)</f>
        <v>0</v>
      </c>
      <c r="AG150" s="270">
        <f>K150/$H150*VLOOKUP(K$4,DM_TI_LE!$A$5:$B$30,2,FALSE)</f>
        <v>0</v>
      </c>
      <c r="AH150" s="270">
        <f>L150/$H150*VLOOKUP(L$4,DM_TI_LE!$A$5:$B$30,2,FALSE)</f>
        <v>0</v>
      </c>
      <c r="AI150" s="270">
        <f>M150/$H150*VLOOKUP(M$4,DM_TI_LE!$A$5:$B$30,2,FALSE)</f>
        <v>0</v>
      </c>
      <c r="AJ150" s="270">
        <f>N150/$H150*VLOOKUP(N$4,DM_TI_LE!$A$5:$B$30,2,FALSE)</f>
        <v>0</v>
      </c>
      <c r="AK150" s="270">
        <f>O150/$H150*VLOOKUP(O$4,DM_TI_LE!$A$5:$B$30,2,FALSE)</f>
        <v>0</v>
      </c>
      <c r="AL150" s="270">
        <f>P150/$H150*VLOOKUP(P$4,DM_TI_LE!$A$5:$B$30,2,FALSE)</f>
        <v>0</v>
      </c>
      <c r="AM150" s="270">
        <f>Q150/$H150*VLOOKUP(Q$4,DM_TI_LE!$A$5:$B$30,2,FALSE)</f>
        <v>0</v>
      </c>
      <c r="AN150" s="270">
        <f>R150/$H150*VLOOKUP(R$4,DM_TI_LE!$A$5:$B$30,2,FALSE)</f>
        <v>0</v>
      </c>
      <c r="AO150" s="270">
        <f>S150/$H150*VLOOKUP(S$4,DM_TI_LE!$A$5:$B$30,2,FALSE)</f>
        <v>0</v>
      </c>
      <c r="AP150" s="270">
        <f>T150/$H150*VLOOKUP(T$4,DM_TI_LE!$A$5:$B$30,2,FALSE)</f>
        <v>0</v>
      </c>
      <c r="AQ150" s="270">
        <f>U150/$H150*VLOOKUP(U$4,DM_TI_LE!$A$5:$B$30,2,FALSE)</f>
        <v>0</v>
      </c>
      <c r="AR150" s="270">
        <f>V150/$H150*VLOOKUP(V$4,DM_TI_LE!$A$5:$B$30,2,FALSE)</f>
        <v>0</v>
      </c>
      <c r="AS150" s="270">
        <f>W150/$H150*VLOOKUP(W$4,DM_TI_LE!$A$5:$B$30,2,FALSE)</f>
        <v>0</v>
      </c>
      <c r="AT150" s="270">
        <f>X150/$H150*VLOOKUP(X$4,DM_TI_LE!$A$5:$B$30,2,FALSE)</f>
        <v>0</v>
      </c>
      <c r="AU150" s="270">
        <f>Y150/$H150*VLOOKUP(Y$4,DM_TI_LE!$A$5:$B$30,2,FALSE)</f>
        <v>0</v>
      </c>
      <c r="AV150" s="270">
        <f>Z150/$H150*VLOOKUP(Z$4,DM_TI_LE!$A$5:$B$30,2,FALSE)</f>
        <v>0</v>
      </c>
      <c r="AW150" s="270">
        <f>AA150/$H150*VLOOKUP(AA$4,DM_TI_LE!$A$5:$B$30,2,FALSE)</f>
        <v>0</v>
      </c>
      <c r="AX150" s="270">
        <f>AB150/$H150*VLOOKUP(AB$4,DM_TI_LE!$A$5:$B$30,2,FALSE)</f>
        <v>0</v>
      </c>
      <c r="AY150" s="270">
        <f>AC150/$H150*VLOOKUP(AC$4,DM_TI_LE!$A$5:$B$30,2,FALSE)</f>
        <v>0</v>
      </c>
      <c r="AZ150" s="270">
        <f>AD150/$H150*VLOOKUP(AD$4,DM_TI_LE!$A$5:$B$30,2,FALSE)</f>
        <v>0</v>
      </c>
      <c r="BA150" s="284">
        <f>IF(CD150="HDHV",DM_TI_LE!$K$12*I150, SUM(AE150:AW150)*F150*E150*DM_HE_SO_LUONG_NS!$D$1*CE150)</f>
        <v>8550000</v>
      </c>
      <c r="BB150" s="104"/>
      <c r="BC150" s="110">
        <f>VLOOKUP(B150,GD_LCD_HS_LNS!$B$4:$E$1000,4,FALSE)</f>
        <v>3875000</v>
      </c>
      <c r="BD150" s="104"/>
      <c r="BE150" s="104">
        <f>I150/26*$BC150*VLOOKUP(BE$4,DM_TI_LE!$A$5:$C$29,3,FALSE)</f>
        <v>0</v>
      </c>
      <c r="BF150" s="104">
        <f>J150/26*$BC150*VLOOKUP(BF$4,DM_TI_LE!$A$5:$C$29,3,FALSE)</f>
        <v>0</v>
      </c>
      <c r="BG150" s="104">
        <f>K150/26*$BC150*VLOOKUP(BG$4,DM_TI_LE!$A$5:$C$29,3,FALSE)</f>
        <v>0</v>
      </c>
      <c r="BH150" s="104">
        <f>L150/26*$BC150*VLOOKUP(BH$4,DM_TI_LE!$A$5:$C$29,3,FALSE)</f>
        <v>0</v>
      </c>
      <c r="BI150" s="104">
        <f>M150/26*$BC150*VLOOKUP(BI$4,DM_TI_LE!$A$5:$C$29,3,FALSE)</f>
        <v>0</v>
      </c>
      <c r="BJ150" s="104">
        <f>N150/26*$BC150*VLOOKUP(BJ$4,DM_TI_LE!$A$5:$C$29,3,FALSE)</f>
        <v>0</v>
      </c>
      <c r="BK150" s="104">
        <f>O150/26*$BC150*VLOOKUP(BK$4,DM_TI_LE!$A$5:$C$29,3,FALSE)</f>
        <v>0</v>
      </c>
      <c r="BL150" s="104">
        <f>P150/26*$BC150*VLOOKUP(BL$4,DM_TI_LE!$A$5:$C$29,3,FALSE)</f>
        <v>0</v>
      </c>
      <c r="BM150" s="104">
        <f>Q150/26*$BC150*VLOOKUP(BM$4,DM_TI_LE!$A$5:$C$29,3,FALSE)</f>
        <v>0</v>
      </c>
      <c r="BN150" s="104">
        <f>R150/26*$BC150*VLOOKUP(BN$4,DM_TI_LE!$A$5:$C$29,3,FALSE)</f>
        <v>0</v>
      </c>
      <c r="BO150" s="104">
        <f>S150/26*$BC150*VLOOKUP(BO$4,DM_TI_LE!$A$5:$C$29,3,FALSE)</f>
        <v>0</v>
      </c>
      <c r="BP150" s="104">
        <f>T150/26*$BC150*VLOOKUP(BP$4,DM_TI_LE!$A$5:$C$29,3,FALSE)</f>
        <v>0</v>
      </c>
      <c r="BQ150" s="104">
        <f>U150/26*$BC150*VLOOKUP(BQ$4,DM_TI_LE!$A$5:$C$29,3,FALSE)</f>
        <v>0</v>
      </c>
      <c r="BR150" s="104">
        <f>V150/26*$BC150*VLOOKUP(BR$4,DM_TI_LE!$A$5:$C$29,3,FALSE)</f>
        <v>0</v>
      </c>
      <c r="BS150" s="104">
        <f>W150/26*$BC150*VLOOKUP(BS$4,DM_TI_LE!$A$5:$C$29,3,FALSE)</f>
        <v>0</v>
      </c>
      <c r="BT150" s="104">
        <f>X150/26*$BC150*VLOOKUP(BT$4,DM_TI_LE!$A$5:$C$29,3,FALSE)</f>
        <v>0</v>
      </c>
      <c r="BU150" s="104">
        <f>Y150/26*$BC150*VLOOKUP(BU$4,DM_TI_LE!$A$5:$C$29,3,FALSE)</f>
        <v>0</v>
      </c>
      <c r="BV150" s="104">
        <f>Z150/26*$BC150*VLOOKUP(BV$4,DM_TI_LE!$A$5:$C$29,3,FALSE)</f>
        <v>0</v>
      </c>
      <c r="BW150" s="104">
        <f>AA150/26*$BC150*VLOOKUP(BW$4,DM_TI_LE!$A$5:$C$29,3,FALSE)</f>
        <v>0</v>
      </c>
      <c r="BX150" s="104">
        <f>AB150/26*$BC150*VLOOKUP(BX$4,DM_TI_LE!$A$5:$C$29,3,FALSE)</f>
        <v>0</v>
      </c>
      <c r="BY150" s="104">
        <f>AC150/26*$BC150*VLOOKUP(BY$4,DM_TI_LE!$A$5:$C$29,3,FALSE)</f>
        <v>0</v>
      </c>
      <c r="BZ150" s="104">
        <f>AD150/26*$BC150*VLOOKUP(BZ$4,DM_TI_LE!$A$5:$C$29,3,FALSE)</f>
        <v>0</v>
      </c>
      <c r="CA150" s="273">
        <f t="shared" si="0"/>
        <v>0</v>
      </c>
      <c r="CB150" s="104"/>
      <c r="CC150" s="274">
        <f t="shared" si="1"/>
        <v>8550000</v>
      </c>
      <c r="CD150" s="138" t="str">
        <f>VLOOKUP(B150,GD_CHUNG!$B$5:$G$480,6,FALSE)</f>
        <v>HD3N</v>
      </c>
      <c r="CE150" s="275">
        <f>VLOOKUP(CD150,DM_TI_LE!$I$12:$J$16,2,FALSE)</f>
        <v>1</v>
      </c>
    </row>
    <row r="151" spans="1:83" ht="12.75" x14ac:dyDescent="0.2">
      <c r="A151" s="49">
        <v>147</v>
      </c>
      <c r="B151" s="50">
        <f>GD_CHUNG!B151</f>
        <v>12567</v>
      </c>
      <c r="C151" s="50" t="str">
        <f>GD_CHUNG!C151</f>
        <v>Nguyễn Thị Hải Yến</v>
      </c>
      <c r="D151" s="50" t="str">
        <f>GD_CHUNG!D151</f>
        <v>Nhân viên phục vụ hành khách hàng hóa</v>
      </c>
      <c r="E151" s="268">
        <f>VLOOKUP(B151,GD_CHAM_CONG!$C$6:$BJ$997,60,FALSE)</f>
        <v>0.95</v>
      </c>
      <c r="F151" s="268">
        <f>VLOOKUP(B151,GD_LCD_HS_LNS!$B$4:$F$1000,5,FALSE)</f>
        <v>1.9</v>
      </c>
      <c r="G151" s="269"/>
      <c r="H151" s="269">
        <f>VLOOKUP(B151,GD_CHAM_CONG!$C$6:$BD$997,37,FALSE)</f>
        <v>27</v>
      </c>
      <c r="I151" s="104">
        <f>VLOOKUP($B151,GD_CHAM_CONG!$C$6:$BF$997,38,FALSE)</f>
        <v>27</v>
      </c>
      <c r="J151" s="104">
        <f>VLOOKUP($B151,GD_CHAM_CONG!$C$6:$BF$997,39,FALSE)</f>
        <v>0</v>
      </c>
      <c r="K151" s="104">
        <f>VLOOKUP($B151,GD_CHAM_CONG!$C$6:$BF$997,40,FALSE)</f>
        <v>0</v>
      </c>
      <c r="L151" s="104">
        <f>VLOOKUP($B151,GD_CHAM_CONG!$C$6:$BF$997,41,FALSE)</f>
        <v>0</v>
      </c>
      <c r="M151" s="104">
        <f>VLOOKUP($B151,GD_CHAM_CONG!$C$6:$BF$997,42,FALSE)</f>
        <v>0</v>
      </c>
      <c r="N151" s="104">
        <f>VLOOKUP($B151,GD_CHAM_CONG!$C$6:$BF$997,43,FALSE)</f>
        <v>0</v>
      </c>
      <c r="O151" s="104">
        <f>VLOOKUP($B151,GD_CHAM_CONG!$C$6:$BF$997,44,FALSE)</f>
        <v>0</v>
      </c>
      <c r="P151" s="104">
        <f>VLOOKUP($B151,GD_CHAM_CONG!$C$6:$BF$997,45,FALSE)</f>
        <v>0</v>
      </c>
      <c r="Q151" s="104">
        <f>VLOOKUP($B151,GD_CHAM_CONG!$C$6:$BF$997,46,FALSE)</f>
        <v>0</v>
      </c>
      <c r="R151" s="104">
        <f>VLOOKUP($B151,GD_CHAM_CONG!$C$6:$BF$997,47,FALSE)</f>
        <v>0</v>
      </c>
      <c r="S151" s="104">
        <f>VLOOKUP($B151,GD_CHAM_CONG!$C$6:$BF$997,48,FALSE)</f>
        <v>0</v>
      </c>
      <c r="T151" s="104">
        <f>VLOOKUP($B151,GD_CHAM_CONG!$C$6:$BF$997,49,FALSE)</f>
        <v>0</v>
      </c>
      <c r="U151" s="104">
        <f>VLOOKUP($B151,GD_CHAM_CONG!$C$6:$BF$997,50,FALSE)</f>
        <v>0</v>
      </c>
      <c r="V151" s="104">
        <f>VLOOKUP($B151,GD_CHAM_CONG!$C$6:$BF$997,51,FALSE)</f>
        <v>0</v>
      </c>
      <c r="W151" s="104">
        <f>VLOOKUP($B151,GD_CHAM_CONG!$C$6:$BF$997,52,FALSE)</f>
        <v>0</v>
      </c>
      <c r="X151" s="104">
        <f>VLOOKUP($B151,GD_CHAM_CONG!$C$6:$BF$997,53,FALSE)</f>
        <v>0</v>
      </c>
      <c r="Y151" s="104">
        <f>VLOOKUP($B151,GD_CHAM_CONG!$C$6:$BF$997,54,FALSE)</f>
        <v>0</v>
      </c>
      <c r="Z151" s="104">
        <f>VLOOKUP($B151,GD_CHAM_CONG!$C$6:$BF$997,55,FALSE)</f>
        <v>0</v>
      </c>
      <c r="AA151" s="104">
        <f>VLOOKUP($B151,GD_CHAM_CONG!$C$6:$BF$997,56,FALSE)</f>
        <v>0</v>
      </c>
      <c r="AB151" s="104">
        <f>VLOOKUP($B151,GD_CHAM_CONG!$C$6:$BI$997,57,FALSE)</f>
        <v>0</v>
      </c>
      <c r="AC151" s="104">
        <f>VLOOKUP($B151,GD_CHAM_CONG!$C$6:$BI$997,58,FALSE)</f>
        <v>0</v>
      </c>
      <c r="AD151" s="104">
        <f>VLOOKUP($B151,GD_CHAM_CONG!$C$6:$BI$997,59,FALSE)</f>
        <v>0</v>
      </c>
      <c r="AE151" s="270">
        <f>I151/$H151*VLOOKUP(I$4,DM_TI_LE!$A$5:$B$30,2,FALSE)</f>
        <v>1</v>
      </c>
      <c r="AF151" s="270">
        <f>J151/$H151*VLOOKUP(J$4,DM_TI_LE!$A$5:$B$30,2,FALSE)</f>
        <v>0</v>
      </c>
      <c r="AG151" s="270">
        <f>K151/$H151*VLOOKUP(K$4,DM_TI_LE!$A$5:$B$30,2,FALSE)</f>
        <v>0</v>
      </c>
      <c r="AH151" s="270">
        <f>L151/$H151*VLOOKUP(L$4,DM_TI_LE!$A$5:$B$30,2,FALSE)</f>
        <v>0</v>
      </c>
      <c r="AI151" s="270">
        <f>M151/$H151*VLOOKUP(M$4,DM_TI_LE!$A$5:$B$30,2,FALSE)</f>
        <v>0</v>
      </c>
      <c r="AJ151" s="270">
        <f>N151/$H151*VLOOKUP(N$4,DM_TI_LE!$A$5:$B$30,2,FALSE)</f>
        <v>0</v>
      </c>
      <c r="AK151" s="270">
        <f>O151/$H151*VLOOKUP(O$4,DM_TI_LE!$A$5:$B$30,2,FALSE)</f>
        <v>0</v>
      </c>
      <c r="AL151" s="270">
        <f>P151/$H151*VLOOKUP(P$4,DM_TI_LE!$A$5:$B$30,2,FALSE)</f>
        <v>0</v>
      </c>
      <c r="AM151" s="270">
        <f>Q151/$H151*VLOOKUP(Q$4,DM_TI_LE!$A$5:$B$30,2,FALSE)</f>
        <v>0</v>
      </c>
      <c r="AN151" s="270">
        <f>R151/$H151*VLOOKUP(R$4,DM_TI_LE!$A$5:$B$30,2,FALSE)</f>
        <v>0</v>
      </c>
      <c r="AO151" s="270">
        <f>S151/$H151*VLOOKUP(S$4,DM_TI_LE!$A$5:$B$30,2,FALSE)</f>
        <v>0</v>
      </c>
      <c r="AP151" s="270">
        <f>T151/$H151*VLOOKUP(T$4,DM_TI_LE!$A$5:$B$30,2,FALSE)</f>
        <v>0</v>
      </c>
      <c r="AQ151" s="270">
        <f>U151/$H151*VLOOKUP(U$4,DM_TI_LE!$A$5:$B$30,2,FALSE)</f>
        <v>0</v>
      </c>
      <c r="AR151" s="270">
        <f>V151/$H151*VLOOKUP(V$4,DM_TI_LE!$A$5:$B$30,2,FALSE)</f>
        <v>0</v>
      </c>
      <c r="AS151" s="270">
        <f>W151/$H151*VLOOKUP(W$4,DM_TI_LE!$A$5:$B$30,2,FALSE)</f>
        <v>0</v>
      </c>
      <c r="AT151" s="270">
        <f>X151/$H151*VLOOKUP(X$4,DM_TI_LE!$A$5:$B$30,2,FALSE)</f>
        <v>0</v>
      </c>
      <c r="AU151" s="270">
        <f>Y151/$H151*VLOOKUP(Y$4,DM_TI_LE!$A$5:$B$30,2,FALSE)</f>
        <v>0</v>
      </c>
      <c r="AV151" s="270">
        <f>Z151/$H151*VLOOKUP(Z$4,DM_TI_LE!$A$5:$B$30,2,FALSE)</f>
        <v>0</v>
      </c>
      <c r="AW151" s="270">
        <f>AA151/$H151*VLOOKUP(AA$4,DM_TI_LE!$A$5:$B$30,2,FALSE)</f>
        <v>0</v>
      </c>
      <c r="AX151" s="270">
        <f>AB151/$H151*VLOOKUP(AB$4,DM_TI_LE!$A$5:$B$30,2,FALSE)</f>
        <v>0</v>
      </c>
      <c r="AY151" s="270">
        <f>AC151/$H151*VLOOKUP(AC$4,DM_TI_LE!$A$5:$B$30,2,FALSE)</f>
        <v>0</v>
      </c>
      <c r="AZ151" s="270">
        <f>AD151/$H151*VLOOKUP(AD$4,DM_TI_LE!$A$5:$B$30,2,FALSE)</f>
        <v>0</v>
      </c>
      <c r="BA151" s="284">
        <f>IF(CD151="HDHV",DM_TI_LE!$K$12*I151, SUM(AE151:AW151)*F151*E151*DM_HE_SO_LUONG_NS!$D$1*CE151)</f>
        <v>8122500</v>
      </c>
      <c r="BB151" s="104"/>
      <c r="BC151" s="110">
        <f>VLOOKUP(B151,GD_LCD_HS_LNS!$B$4:$E$1000,4,FALSE)</f>
        <v>3875000</v>
      </c>
      <c r="BD151" s="104"/>
      <c r="BE151" s="104">
        <f>I151/26*$BC151*VLOOKUP(BE$4,DM_TI_LE!$A$5:$C$29,3,FALSE)</f>
        <v>0</v>
      </c>
      <c r="BF151" s="104">
        <f>J151/26*$BC151*VLOOKUP(BF$4,DM_TI_LE!$A$5:$C$29,3,FALSE)</f>
        <v>0</v>
      </c>
      <c r="BG151" s="104">
        <f>K151/26*$BC151*VLOOKUP(BG$4,DM_TI_LE!$A$5:$C$29,3,FALSE)</f>
        <v>0</v>
      </c>
      <c r="BH151" s="104">
        <f>L151/26*$BC151*VLOOKUP(BH$4,DM_TI_LE!$A$5:$C$29,3,FALSE)</f>
        <v>0</v>
      </c>
      <c r="BI151" s="104">
        <f>M151/26*$BC151*VLOOKUP(BI$4,DM_TI_LE!$A$5:$C$29,3,FALSE)</f>
        <v>0</v>
      </c>
      <c r="BJ151" s="104">
        <f>N151/26*$BC151*VLOOKUP(BJ$4,DM_TI_LE!$A$5:$C$29,3,FALSE)</f>
        <v>0</v>
      </c>
      <c r="BK151" s="104">
        <f>O151/26*$BC151*VLOOKUP(BK$4,DM_TI_LE!$A$5:$C$29,3,FALSE)</f>
        <v>0</v>
      </c>
      <c r="BL151" s="104">
        <f>P151/26*$BC151*VLOOKUP(BL$4,DM_TI_LE!$A$5:$C$29,3,FALSE)</f>
        <v>0</v>
      </c>
      <c r="BM151" s="104">
        <f>Q151/26*$BC151*VLOOKUP(BM$4,DM_TI_LE!$A$5:$C$29,3,FALSE)</f>
        <v>0</v>
      </c>
      <c r="BN151" s="104">
        <f>R151/26*$BC151*VLOOKUP(BN$4,DM_TI_LE!$A$5:$C$29,3,FALSE)</f>
        <v>0</v>
      </c>
      <c r="BO151" s="104">
        <f>S151/26*$BC151*VLOOKUP(BO$4,DM_TI_LE!$A$5:$C$29,3,FALSE)</f>
        <v>0</v>
      </c>
      <c r="BP151" s="104">
        <f>T151/26*$BC151*VLOOKUP(BP$4,DM_TI_LE!$A$5:$C$29,3,FALSE)</f>
        <v>0</v>
      </c>
      <c r="BQ151" s="104">
        <f>U151/26*$BC151*VLOOKUP(BQ$4,DM_TI_LE!$A$5:$C$29,3,FALSE)</f>
        <v>0</v>
      </c>
      <c r="BR151" s="104">
        <f>V151/26*$BC151*VLOOKUP(BR$4,DM_TI_LE!$A$5:$C$29,3,FALSE)</f>
        <v>0</v>
      </c>
      <c r="BS151" s="104">
        <f>W151/26*$BC151*VLOOKUP(BS$4,DM_TI_LE!$A$5:$C$29,3,FALSE)</f>
        <v>0</v>
      </c>
      <c r="BT151" s="104">
        <f>X151/26*$BC151*VLOOKUP(BT$4,DM_TI_LE!$A$5:$C$29,3,FALSE)</f>
        <v>0</v>
      </c>
      <c r="BU151" s="104">
        <f>Y151/26*$BC151*VLOOKUP(BU$4,DM_TI_LE!$A$5:$C$29,3,FALSE)</f>
        <v>0</v>
      </c>
      <c r="BV151" s="104">
        <f>Z151/26*$BC151*VLOOKUP(BV$4,DM_TI_LE!$A$5:$C$29,3,FALSE)</f>
        <v>0</v>
      </c>
      <c r="BW151" s="104">
        <f>AA151/26*$BC151*VLOOKUP(BW$4,DM_TI_LE!$A$5:$C$29,3,FALSE)</f>
        <v>0</v>
      </c>
      <c r="BX151" s="104">
        <f>AB151/26*$BC151*VLOOKUP(BX$4,DM_TI_LE!$A$5:$C$29,3,FALSE)</f>
        <v>0</v>
      </c>
      <c r="BY151" s="104">
        <f>AC151/26*$BC151*VLOOKUP(BY$4,DM_TI_LE!$A$5:$C$29,3,FALSE)</f>
        <v>0</v>
      </c>
      <c r="BZ151" s="104">
        <f>AD151/26*$BC151*VLOOKUP(BZ$4,DM_TI_LE!$A$5:$C$29,3,FALSE)</f>
        <v>0</v>
      </c>
      <c r="CA151" s="273">
        <f t="shared" si="0"/>
        <v>0</v>
      </c>
      <c r="CB151" s="104"/>
      <c r="CC151" s="274">
        <f t="shared" si="1"/>
        <v>8122500</v>
      </c>
      <c r="CD151" s="138" t="str">
        <f>VLOOKUP(B151,GD_CHUNG!$B$5:$G$480,6,FALSE)</f>
        <v>HD3N</v>
      </c>
      <c r="CE151" s="275">
        <f>VLOOKUP(CD151,DM_TI_LE!$I$12:$J$16,2,FALSE)</f>
        <v>1</v>
      </c>
    </row>
    <row r="152" spans="1:83" ht="12.75" x14ac:dyDescent="0.2">
      <c r="A152" s="49">
        <v>148</v>
      </c>
      <c r="B152" s="50">
        <f>GD_CHUNG!B152</f>
        <v>13361</v>
      </c>
      <c r="C152" s="50" t="str">
        <f>GD_CHUNG!C152</f>
        <v>Mai Thế Anh</v>
      </c>
      <c r="D152" s="50" t="str">
        <f>GD_CHUNG!D152</f>
        <v>Nhân viên phục vụ hành khách hàng hóa</v>
      </c>
      <c r="E152" s="268">
        <f>VLOOKUP(B152,GD_CHAM_CONG!$C$6:$BJ$997,60,FALSE)</f>
        <v>1</v>
      </c>
      <c r="F152" s="268">
        <f>VLOOKUP(B152,GD_LCD_HS_LNS!$B$4:$F$1000,5,FALSE)</f>
        <v>1.6</v>
      </c>
      <c r="G152" s="269"/>
      <c r="H152" s="269">
        <f>VLOOKUP(B152,GD_CHAM_CONG!$C$6:$BD$997,37,FALSE)</f>
        <v>27</v>
      </c>
      <c r="I152" s="104">
        <f>VLOOKUP($B152,GD_CHAM_CONG!$C$6:$BF$997,38,FALSE)</f>
        <v>27</v>
      </c>
      <c r="J152" s="104">
        <f>VLOOKUP($B152,GD_CHAM_CONG!$C$6:$BF$997,39,FALSE)</f>
        <v>0</v>
      </c>
      <c r="K152" s="104">
        <f>VLOOKUP($B152,GD_CHAM_CONG!$C$6:$BF$997,40,FALSE)</f>
        <v>0</v>
      </c>
      <c r="L152" s="104">
        <f>VLOOKUP($B152,GD_CHAM_CONG!$C$6:$BF$997,41,FALSE)</f>
        <v>0</v>
      </c>
      <c r="M152" s="104">
        <f>VLOOKUP($B152,GD_CHAM_CONG!$C$6:$BF$997,42,FALSE)</f>
        <v>0</v>
      </c>
      <c r="N152" s="104">
        <f>VLOOKUP($B152,GD_CHAM_CONG!$C$6:$BF$997,43,FALSE)</f>
        <v>0</v>
      </c>
      <c r="O152" s="104">
        <f>VLOOKUP($B152,GD_CHAM_CONG!$C$6:$BF$997,44,FALSE)</f>
        <v>0</v>
      </c>
      <c r="P152" s="104">
        <f>VLOOKUP($B152,GD_CHAM_CONG!$C$6:$BF$997,45,FALSE)</f>
        <v>0</v>
      </c>
      <c r="Q152" s="104">
        <f>VLOOKUP($B152,GD_CHAM_CONG!$C$6:$BF$997,46,FALSE)</f>
        <v>0</v>
      </c>
      <c r="R152" s="104">
        <f>VLOOKUP($B152,GD_CHAM_CONG!$C$6:$BF$997,47,FALSE)</f>
        <v>0</v>
      </c>
      <c r="S152" s="104">
        <f>VLOOKUP($B152,GD_CHAM_CONG!$C$6:$BF$997,48,FALSE)</f>
        <v>0</v>
      </c>
      <c r="T152" s="104">
        <f>VLOOKUP($B152,GD_CHAM_CONG!$C$6:$BF$997,49,FALSE)</f>
        <v>0</v>
      </c>
      <c r="U152" s="104">
        <f>VLOOKUP($B152,GD_CHAM_CONG!$C$6:$BF$997,50,FALSE)</f>
        <v>0</v>
      </c>
      <c r="V152" s="104">
        <f>VLOOKUP($B152,GD_CHAM_CONG!$C$6:$BF$997,51,FALSE)</f>
        <v>0</v>
      </c>
      <c r="W152" s="104">
        <f>VLOOKUP($B152,GD_CHAM_CONG!$C$6:$BF$997,52,FALSE)</f>
        <v>0</v>
      </c>
      <c r="X152" s="104">
        <f>VLOOKUP($B152,GD_CHAM_CONG!$C$6:$BF$997,53,FALSE)</f>
        <v>0</v>
      </c>
      <c r="Y152" s="104">
        <f>VLOOKUP($B152,GD_CHAM_CONG!$C$6:$BF$997,54,FALSE)</f>
        <v>0</v>
      </c>
      <c r="Z152" s="104">
        <f>VLOOKUP($B152,GD_CHAM_CONG!$C$6:$BF$997,55,FALSE)</f>
        <v>0</v>
      </c>
      <c r="AA152" s="104">
        <f>VLOOKUP($B152,GD_CHAM_CONG!$C$6:$BF$997,56,FALSE)</f>
        <v>0</v>
      </c>
      <c r="AB152" s="104">
        <f>VLOOKUP($B152,GD_CHAM_CONG!$C$6:$BI$997,57,FALSE)</f>
        <v>0</v>
      </c>
      <c r="AC152" s="104">
        <f>VLOOKUP($B152,GD_CHAM_CONG!$C$6:$BI$997,58,FALSE)</f>
        <v>0</v>
      </c>
      <c r="AD152" s="104">
        <f>VLOOKUP($B152,GD_CHAM_CONG!$C$6:$BI$997,59,FALSE)</f>
        <v>0</v>
      </c>
      <c r="AE152" s="270">
        <f>I152/$H152*VLOOKUP(I$4,DM_TI_LE!$A$5:$B$30,2,FALSE)</f>
        <v>1</v>
      </c>
      <c r="AF152" s="270">
        <f>J152/$H152*VLOOKUP(J$4,DM_TI_LE!$A$5:$B$30,2,FALSE)</f>
        <v>0</v>
      </c>
      <c r="AG152" s="270">
        <f>K152/$H152*VLOOKUP(K$4,DM_TI_LE!$A$5:$B$30,2,FALSE)</f>
        <v>0</v>
      </c>
      <c r="AH152" s="270">
        <f>L152/$H152*VLOOKUP(L$4,DM_TI_LE!$A$5:$B$30,2,FALSE)</f>
        <v>0</v>
      </c>
      <c r="AI152" s="270">
        <f>M152/$H152*VLOOKUP(M$4,DM_TI_LE!$A$5:$B$30,2,FALSE)</f>
        <v>0</v>
      </c>
      <c r="AJ152" s="270">
        <f>N152/$H152*VLOOKUP(N$4,DM_TI_LE!$A$5:$B$30,2,FALSE)</f>
        <v>0</v>
      </c>
      <c r="AK152" s="270">
        <f>O152/$H152*VLOOKUP(O$4,DM_TI_LE!$A$5:$B$30,2,FALSE)</f>
        <v>0</v>
      </c>
      <c r="AL152" s="270">
        <f>P152/$H152*VLOOKUP(P$4,DM_TI_LE!$A$5:$B$30,2,FALSE)</f>
        <v>0</v>
      </c>
      <c r="AM152" s="270">
        <f>Q152/$H152*VLOOKUP(Q$4,DM_TI_LE!$A$5:$B$30,2,FALSE)</f>
        <v>0</v>
      </c>
      <c r="AN152" s="270">
        <f>R152/$H152*VLOOKUP(R$4,DM_TI_LE!$A$5:$B$30,2,FALSE)</f>
        <v>0</v>
      </c>
      <c r="AO152" s="270">
        <f>S152/$H152*VLOOKUP(S$4,DM_TI_LE!$A$5:$B$30,2,FALSE)</f>
        <v>0</v>
      </c>
      <c r="AP152" s="270">
        <f>T152/$H152*VLOOKUP(T$4,DM_TI_LE!$A$5:$B$30,2,FALSE)</f>
        <v>0</v>
      </c>
      <c r="AQ152" s="270">
        <f>U152/$H152*VLOOKUP(U$4,DM_TI_LE!$A$5:$B$30,2,FALSE)</f>
        <v>0</v>
      </c>
      <c r="AR152" s="270">
        <f>V152/$H152*VLOOKUP(V$4,DM_TI_LE!$A$5:$B$30,2,FALSE)</f>
        <v>0</v>
      </c>
      <c r="AS152" s="270">
        <f>W152/$H152*VLOOKUP(W$4,DM_TI_LE!$A$5:$B$30,2,FALSE)</f>
        <v>0</v>
      </c>
      <c r="AT152" s="270">
        <f>X152/$H152*VLOOKUP(X$4,DM_TI_LE!$A$5:$B$30,2,FALSE)</f>
        <v>0</v>
      </c>
      <c r="AU152" s="270">
        <f>Y152/$H152*VLOOKUP(Y$4,DM_TI_LE!$A$5:$B$30,2,FALSE)</f>
        <v>0</v>
      </c>
      <c r="AV152" s="270">
        <f>Z152/$H152*VLOOKUP(Z$4,DM_TI_LE!$A$5:$B$30,2,FALSE)</f>
        <v>0</v>
      </c>
      <c r="AW152" s="270">
        <f>AA152/$H152*VLOOKUP(AA$4,DM_TI_LE!$A$5:$B$30,2,FALSE)</f>
        <v>0</v>
      </c>
      <c r="AX152" s="270">
        <f>AB152/$H152*VLOOKUP(AB$4,DM_TI_LE!$A$5:$B$30,2,FALSE)</f>
        <v>0</v>
      </c>
      <c r="AY152" s="270">
        <f>AC152/$H152*VLOOKUP(AC$4,DM_TI_LE!$A$5:$B$30,2,FALSE)</f>
        <v>0</v>
      </c>
      <c r="AZ152" s="270">
        <f>AD152/$H152*VLOOKUP(AD$4,DM_TI_LE!$A$5:$B$30,2,FALSE)</f>
        <v>0</v>
      </c>
      <c r="BA152" s="284">
        <f>IF(CD152="HDHV",DM_TI_LE!$K$12*I152, SUM(AE152:AW152)*F152*E152*DM_HE_SO_LUONG_NS!$D$1*CE152)</f>
        <v>7200000</v>
      </c>
      <c r="BB152" s="104"/>
      <c r="BC152" s="110">
        <f>VLOOKUP(B152,GD_LCD_HS_LNS!$B$4:$E$1000,4,FALSE)</f>
        <v>3875000</v>
      </c>
      <c r="BD152" s="104"/>
      <c r="BE152" s="104">
        <f>I152/26*$BC152*VLOOKUP(BE$4,DM_TI_LE!$A$5:$C$29,3,FALSE)</f>
        <v>0</v>
      </c>
      <c r="BF152" s="104">
        <f>J152/26*$BC152*VLOOKUP(BF$4,DM_TI_LE!$A$5:$C$29,3,FALSE)</f>
        <v>0</v>
      </c>
      <c r="BG152" s="104">
        <f>K152/26*$BC152*VLOOKUP(BG$4,DM_TI_LE!$A$5:$C$29,3,FALSE)</f>
        <v>0</v>
      </c>
      <c r="BH152" s="104">
        <f>L152/26*$BC152*VLOOKUP(BH$4,DM_TI_LE!$A$5:$C$29,3,FALSE)</f>
        <v>0</v>
      </c>
      <c r="BI152" s="104">
        <f>M152/26*$BC152*VLOOKUP(BI$4,DM_TI_LE!$A$5:$C$29,3,FALSE)</f>
        <v>0</v>
      </c>
      <c r="BJ152" s="104">
        <f>N152/26*$BC152*VLOOKUP(BJ$4,DM_TI_LE!$A$5:$C$29,3,FALSE)</f>
        <v>0</v>
      </c>
      <c r="BK152" s="104">
        <f>O152/26*$BC152*VLOOKUP(BK$4,DM_TI_LE!$A$5:$C$29,3,FALSE)</f>
        <v>0</v>
      </c>
      <c r="BL152" s="104">
        <f>P152/26*$BC152*VLOOKUP(BL$4,DM_TI_LE!$A$5:$C$29,3,FALSE)</f>
        <v>0</v>
      </c>
      <c r="BM152" s="104">
        <f>Q152/26*$BC152*VLOOKUP(BM$4,DM_TI_LE!$A$5:$C$29,3,FALSE)</f>
        <v>0</v>
      </c>
      <c r="BN152" s="104">
        <f>R152/26*$BC152*VLOOKUP(BN$4,DM_TI_LE!$A$5:$C$29,3,FALSE)</f>
        <v>0</v>
      </c>
      <c r="BO152" s="104">
        <f>S152/26*$BC152*VLOOKUP(BO$4,DM_TI_LE!$A$5:$C$29,3,FALSE)</f>
        <v>0</v>
      </c>
      <c r="BP152" s="104">
        <f>T152/26*$BC152*VLOOKUP(BP$4,DM_TI_LE!$A$5:$C$29,3,FALSE)</f>
        <v>0</v>
      </c>
      <c r="BQ152" s="104">
        <f>U152/26*$BC152*VLOOKUP(BQ$4,DM_TI_LE!$A$5:$C$29,3,FALSE)</f>
        <v>0</v>
      </c>
      <c r="BR152" s="104">
        <f>V152/26*$BC152*VLOOKUP(BR$4,DM_TI_LE!$A$5:$C$29,3,FALSE)</f>
        <v>0</v>
      </c>
      <c r="BS152" s="104">
        <f>W152/26*$BC152*VLOOKUP(BS$4,DM_TI_LE!$A$5:$C$29,3,FALSE)</f>
        <v>0</v>
      </c>
      <c r="BT152" s="104">
        <f>X152/26*$BC152*VLOOKUP(BT$4,DM_TI_LE!$A$5:$C$29,3,FALSE)</f>
        <v>0</v>
      </c>
      <c r="BU152" s="104">
        <f>Y152/26*$BC152*VLOOKUP(BU$4,DM_TI_LE!$A$5:$C$29,3,FALSE)</f>
        <v>0</v>
      </c>
      <c r="BV152" s="104">
        <f>Z152/26*$BC152*VLOOKUP(BV$4,DM_TI_LE!$A$5:$C$29,3,FALSE)</f>
        <v>0</v>
      </c>
      <c r="BW152" s="104">
        <f>AA152/26*$BC152*VLOOKUP(BW$4,DM_TI_LE!$A$5:$C$29,3,FALSE)</f>
        <v>0</v>
      </c>
      <c r="BX152" s="104">
        <f>AB152/26*$BC152*VLOOKUP(BX$4,DM_TI_LE!$A$5:$C$29,3,FALSE)</f>
        <v>0</v>
      </c>
      <c r="BY152" s="104">
        <f>AC152/26*$BC152*VLOOKUP(BY$4,DM_TI_LE!$A$5:$C$29,3,FALSE)</f>
        <v>0</v>
      </c>
      <c r="BZ152" s="104">
        <f>AD152/26*$BC152*VLOOKUP(BZ$4,DM_TI_LE!$A$5:$C$29,3,FALSE)</f>
        <v>0</v>
      </c>
      <c r="CA152" s="273">
        <f t="shared" si="0"/>
        <v>0</v>
      </c>
      <c r="CB152" s="104"/>
      <c r="CC152" s="274">
        <f t="shared" si="1"/>
        <v>7200000</v>
      </c>
      <c r="CD152" s="138" t="str">
        <f>VLOOKUP(B152,GD_CHUNG!$B$5:$G$480,6,FALSE)</f>
        <v>HD3N</v>
      </c>
      <c r="CE152" s="275">
        <f>VLOOKUP(CD152,DM_TI_LE!$I$12:$J$16,2,FALSE)</f>
        <v>1</v>
      </c>
    </row>
    <row r="153" spans="1:83" ht="12.75" x14ac:dyDescent="0.2">
      <c r="A153" s="49">
        <v>149</v>
      </c>
      <c r="B153" s="50">
        <f>GD_CHUNG!B153</f>
        <v>13373</v>
      </c>
      <c r="C153" s="50" t="str">
        <f>GD_CHUNG!C153</f>
        <v>Trần Thị Sơn</v>
      </c>
      <c r="D153" s="50" t="str">
        <f>GD_CHUNG!D153</f>
        <v>Nhân viên phục vụ hành khách hàng hóa</v>
      </c>
      <c r="E153" s="268">
        <f>VLOOKUP(B153,GD_CHAM_CONG!$C$6:$BJ$997,60,FALSE)</f>
        <v>0.92</v>
      </c>
      <c r="F153" s="268">
        <f>VLOOKUP(B153,GD_LCD_HS_LNS!$B$4:$F$1000,5,FALSE)</f>
        <v>1.6</v>
      </c>
      <c r="G153" s="269"/>
      <c r="H153" s="269">
        <f>VLOOKUP(B153,GD_CHAM_CONG!$C$6:$BD$997,37,FALSE)</f>
        <v>27</v>
      </c>
      <c r="I153" s="104">
        <f>VLOOKUP($B153,GD_CHAM_CONG!$C$6:$BF$997,38,FALSE)</f>
        <v>27</v>
      </c>
      <c r="J153" s="104">
        <f>VLOOKUP($B153,GD_CHAM_CONG!$C$6:$BF$997,39,FALSE)</f>
        <v>0</v>
      </c>
      <c r="K153" s="104">
        <f>VLOOKUP($B153,GD_CHAM_CONG!$C$6:$BF$997,40,FALSE)</f>
        <v>0</v>
      </c>
      <c r="L153" s="104">
        <f>VLOOKUP($B153,GD_CHAM_CONG!$C$6:$BF$997,41,FALSE)</f>
        <v>0</v>
      </c>
      <c r="M153" s="104">
        <f>VLOOKUP($B153,GD_CHAM_CONG!$C$6:$BF$997,42,FALSE)</f>
        <v>0</v>
      </c>
      <c r="N153" s="104">
        <f>VLOOKUP($B153,GD_CHAM_CONG!$C$6:$BF$997,43,FALSE)</f>
        <v>0</v>
      </c>
      <c r="O153" s="104">
        <f>VLOOKUP($B153,GD_CHAM_CONG!$C$6:$BF$997,44,FALSE)</f>
        <v>0</v>
      </c>
      <c r="P153" s="104">
        <f>VLOOKUP($B153,GD_CHAM_CONG!$C$6:$BF$997,45,FALSE)</f>
        <v>0</v>
      </c>
      <c r="Q153" s="104">
        <f>VLOOKUP($B153,GD_CHAM_CONG!$C$6:$BF$997,46,FALSE)</f>
        <v>0</v>
      </c>
      <c r="R153" s="104">
        <f>VLOOKUP($B153,GD_CHAM_CONG!$C$6:$BF$997,47,FALSE)</f>
        <v>0</v>
      </c>
      <c r="S153" s="104">
        <f>VLOOKUP($B153,GD_CHAM_CONG!$C$6:$BF$997,48,FALSE)</f>
        <v>0</v>
      </c>
      <c r="T153" s="104">
        <f>VLOOKUP($B153,GD_CHAM_CONG!$C$6:$BF$997,49,FALSE)</f>
        <v>0</v>
      </c>
      <c r="U153" s="104">
        <f>VLOOKUP($B153,GD_CHAM_CONG!$C$6:$BF$997,50,FALSE)</f>
        <v>0</v>
      </c>
      <c r="V153" s="104">
        <f>VLOOKUP($B153,GD_CHAM_CONG!$C$6:$BF$997,51,FALSE)</f>
        <v>0</v>
      </c>
      <c r="W153" s="104">
        <f>VLOOKUP($B153,GD_CHAM_CONG!$C$6:$BF$997,52,FALSE)</f>
        <v>0</v>
      </c>
      <c r="X153" s="104">
        <f>VLOOKUP($B153,GD_CHAM_CONG!$C$6:$BF$997,53,FALSE)</f>
        <v>0</v>
      </c>
      <c r="Y153" s="104">
        <f>VLOOKUP($B153,GD_CHAM_CONG!$C$6:$BF$997,54,FALSE)</f>
        <v>0</v>
      </c>
      <c r="Z153" s="104">
        <f>VLOOKUP($B153,GD_CHAM_CONG!$C$6:$BF$997,55,FALSE)</f>
        <v>0</v>
      </c>
      <c r="AA153" s="104">
        <f>VLOOKUP($B153,GD_CHAM_CONG!$C$6:$BF$997,56,FALSE)</f>
        <v>0</v>
      </c>
      <c r="AB153" s="104">
        <f>VLOOKUP($B153,GD_CHAM_CONG!$C$6:$BI$997,57,FALSE)</f>
        <v>0</v>
      </c>
      <c r="AC153" s="104">
        <f>VLOOKUP($B153,GD_CHAM_CONG!$C$6:$BI$997,58,FALSE)</f>
        <v>0</v>
      </c>
      <c r="AD153" s="104">
        <f>VLOOKUP($B153,GD_CHAM_CONG!$C$6:$BI$997,59,FALSE)</f>
        <v>0</v>
      </c>
      <c r="AE153" s="270">
        <f>I153/$H153*VLOOKUP(I$4,DM_TI_LE!$A$5:$B$30,2,FALSE)</f>
        <v>1</v>
      </c>
      <c r="AF153" s="270">
        <f>J153/$H153*VLOOKUP(J$4,DM_TI_LE!$A$5:$B$30,2,FALSE)</f>
        <v>0</v>
      </c>
      <c r="AG153" s="270">
        <f>K153/$H153*VLOOKUP(K$4,DM_TI_LE!$A$5:$B$30,2,FALSE)</f>
        <v>0</v>
      </c>
      <c r="AH153" s="270">
        <f>L153/$H153*VLOOKUP(L$4,DM_TI_LE!$A$5:$B$30,2,FALSE)</f>
        <v>0</v>
      </c>
      <c r="AI153" s="270">
        <f>M153/$H153*VLOOKUP(M$4,DM_TI_LE!$A$5:$B$30,2,FALSE)</f>
        <v>0</v>
      </c>
      <c r="AJ153" s="270">
        <f>N153/$H153*VLOOKUP(N$4,DM_TI_LE!$A$5:$B$30,2,FALSE)</f>
        <v>0</v>
      </c>
      <c r="AK153" s="270">
        <f>O153/$H153*VLOOKUP(O$4,DM_TI_LE!$A$5:$B$30,2,FALSE)</f>
        <v>0</v>
      </c>
      <c r="AL153" s="270">
        <f>P153/$H153*VLOOKUP(P$4,DM_TI_LE!$A$5:$B$30,2,FALSE)</f>
        <v>0</v>
      </c>
      <c r="AM153" s="270">
        <f>Q153/$H153*VLOOKUP(Q$4,DM_TI_LE!$A$5:$B$30,2,FALSE)</f>
        <v>0</v>
      </c>
      <c r="AN153" s="270">
        <f>R153/$H153*VLOOKUP(R$4,DM_TI_LE!$A$5:$B$30,2,FALSE)</f>
        <v>0</v>
      </c>
      <c r="AO153" s="270">
        <f>S153/$H153*VLOOKUP(S$4,DM_TI_LE!$A$5:$B$30,2,FALSE)</f>
        <v>0</v>
      </c>
      <c r="AP153" s="270">
        <f>T153/$H153*VLOOKUP(T$4,DM_TI_LE!$A$5:$B$30,2,FALSE)</f>
        <v>0</v>
      </c>
      <c r="AQ153" s="270">
        <f>U153/$H153*VLOOKUP(U$4,DM_TI_LE!$A$5:$B$30,2,FALSE)</f>
        <v>0</v>
      </c>
      <c r="AR153" s="270">
        <f>V153/$H153*VLOOKUP(V$4,DM_TI_LE!$A$5:$B$30,2,FALSE)</f>
        <v>0</v>
      </c>
      <c r="AS153" s="270">
        <f>W153/$H153*VLOOKUP(W$4,DM_TI_LE!$A$5:$B$30,2,FALSE)</f>
        <v>0</v>
      </c>
      <c r="AT153" s="270">
        <f>X153/$H153*VLOOKUP(X$4,DM_TI_LE!$A$5:$B$30,2,FALSE)</f>
        <v>0</v>
      </c>
      <c r="AU153" s="270">
        <f>Y153/$H153*VLOOKUP(Y$4,DM_TI_LE!$A$5:$B$30,2,FALSE)</f>
        <v>0</v>
      </c>
      <c r="AV153" s="270">
        <f>Z153/$H153*VLOOKUP(Z$4,DM_TI_LE!$A$5:$B$30,2,FALSE)</f>
        <v>0</v>
      </c>
      <c r="AW153" s="270">
        <f>AA153/$H153*VLOOKUP(AA$4,DM_TI_LE!$A$5:$B$30,2,FALSE)</f>
        <v>0</v>
      </c>
      <c r="AX153" s="270">
        <f>AB153/$H153*VLOOKUP(AB$4,DM_TI_LE!$A$5:$B$30,2,FALSE)</f>
        <v>0</v>
      </c>
      <c r="AY153" s="270">
        <f>AC153/$H153*VLOOKUP(AC$4,DM_TI_LE!$A$5:$B$30,2,FALSE)</f>
        <v>0</v>
      </c>
      <c r="AZ153" s="270">
        <f>AD153/$H153*VLOOKUP(AD$4,DM_TI_LE!$A$5:$B$30,2,FALSE)</f>
        <v>0</v>
      </c>
      <c r="BA153" s="284">
        <f>IF(CD153="HDHV",DM_TI_LE!$K$12*I153, SUM(AE153:AW153)*F153*E153*DM_HE_SO_LUONG_NS!$D$1*CE153)</f>
        <v>6624000.0000000009</v>
      </c>
      <c r="BB153" s="104"/>
      <c r="BC153" s="110">
        <f>VLOOKUP(B153,GD_LCD_HS_LNS!$B$4:$E$1000,4,FALSE)</f>
        <v>3875000</v>
      </c>
      <c r="BD153" s="104"/>
      <c r="BE153" s="104">
        <f>I153/26*$BC153*VLOOKUP(BE$4,DM_TI_LE!$A$5:$C$29,3,FALSE)</f>
        <v>0</v>
      </c>
      <c r="BF153" s="104">
        <f>J153/26*$BC153*VLOOKUP(BF$4,DM_TI_LE!$A$5:$C$29,3,FALSE)</f>
        <v>0</v>
      </c>
      <c r="BG153" s="104">
        <f>K153/26*$BC153*VLOOKUP(BG$4,DM_TI_LE!$A$5:$C$29,3,FALSE)</f>
        <v>0</v>
      </c>
      <c r="BH153" s="104">
        <f>L153/26*$BC153*VLOOKUP(BH$4,DM_TI_LE!$A$5:$C$29,3,FALSE)</f>
        <v>0</v>
      </c>
      <c r="BI153" s="104">
        <f>M153/26*$BC153*VLOOKUP(BI$4,DM_TI_LE!$A$5:$C$29,3,FALSE)</f>
        <v>0</v>
      </c>
      <c r="BJ153" s="104">
        <f>N153/26*$BC153*VLOOKUP(BJ$4,DM_TI_LE!$A$5:$C$29,3,FALSE)</f>
        <v>0</v>
      </c>
      <c r="BK153" s="104">
        <f>O153/26*$BC153*VLOOKUP(BK$4,DM_TI_LE!$A$5:$C$29,3,FALSE)</f>
        <v>0</v>
      </c>
      <c r="BL153" s="104">
        <f>P153/26*$BC153*VLOOKUP(BL$4,DM_TI_LE!$A$5:$C$29,3,FALSE)</f>
        <v>0</v>
      </c>
      <c r="BM153" s="104">
        <f>Q153/26*$BC153*VLOOKUP(BM$4,DM_TI_LE!$A$5:$C$29,3,FALSE)</f>
        <v>0</v>
      </c>
      <c r="BN153" s="104">
        <f>R153/26*$BC153*VLOOKUP(BN$4,DM_TI_LE!$A$5:$C$29,3,FALSE)</f>
        <v>0</v>
      </c>
      <c r="BO153" s="104">
        <f>S153/26*$BC153*VLOOKUP(BO$4,DM_TI_LE!$A$5:$C$29,3,FALSE)</f>
        <v>0</v>
      </c>
      <c r="BP153" s="104">
        <f>T153/26*$BC153*VLOOKUP(BP$4,DM_TI_LE!$A$5:$C$29,3,FALSE)</f>
        <v>0</v>
      </c>
      <c r="BQ153" s="104">
        <f>U153/26*$BC153*VLOOKUP(BQ$4,DM_TI_LE!$A$5:$C$29,3,FALSE)</f>
        <v>0</v>
      </c>
      <c r="BR153" s="104">
        <f>V153/26*$BC153*VLOOKUP(BR$4,DM_TI_LE!$A$5:$C$29,3,FALSE)</f>
        <v>0</v>
      </c>
      <c r="BS153" s="104">
        <f>W153/26*$BC153*VLOOKUP(BS$4,DM_TI_LE!$A$5:$C$29,3,FALSE)</f>
        <v>0</v>
      </c>
      <c r="BT153" s="104">
        <f>X153/26*$BC153*VLOOKUP(BT$4,DM_TI_LE!$A$5:$C$29,3,FALSE)</f>
        <v>0</v>
      </c>
      <c r="BU153" s="104">
        <f>Y153/26*$BC153*VLOOKUP(BU$4,DM_TI_LE!$A$5:$C$29,3,FALSE)</f>
        <v>0</v>
      </c>
      <c r="BV153" s="104">
        <f>Z153/26*$BC153*VLOOKUP(BV$4,DM_TI_LE!$A$5:$C$29,3,FALSE)</f>
        <v>0</v>
      </c>
      <c r="BW153" s="104">
        <f>AA153/26*$BC153*VLOOKUP(BW$4,DM_TI_LE!$A$5:$C$29,3,FALSE)</f>
        <v>0</v>
      </c>
      <c r="BX153" s="104">
        <f>AB153/26*$BC153*VLOOKUP(BX$4,DM_TI_LE!$A$5:$C$29,3,FALSE)</f>
        <v>0</v>
      </c>
      <c r="BY153" s="104">
        <f>AC153/26*$BC153*VLOOKUP(BY$4,DM_TI_LE!$A$5:$C$29,3,FALSE)</f>
        <v>0</v>
      </c>
      <c r="BZ153" s="104">
        <f>AD153/26*$BC153*VLOOKUP(BZ$4,DM_TI_LE!$A$5:$C$29,3,FALSE)</f>
        <v>0</v>
      </c>
      <c r="CA153" s="273">
        <f t="shared" si="0"/>
        <v>0</v>
      </c>
      <c r="CB153" s="104"/>
      <c r="CC153" s="274">
        <f t="shared" si="1"/>
        <v>6624000.0000000009</v>
      </c>
      <c r="CD153" s="138" t="str">
        <f>VLOOKUP(B153,GD_CHUNG!$B$5:$G$480,6,FALSE)</f>
        <v>HD3N</v>
      </c>
      <c r="CE153" s="275">
        <f>VLOOKUP(CD153,DM_TI_LE!$I$12:$J$16,2,FALSE)</f>
        <v>1</v>
      </c>
    </row>
    <row r="154" spans="1:83" ht="12.75" x14ac:dyDescent="0.2">
      <c r="A154" s="49">
        <v>150</v>
      </c>
      <c r="B154" s="50">
        <f>GD_CHUNG!B154</f>
        <v>13380</v>
      </c>
      <c r="C154" s="50" t="str">
        <f>GD_CHUNG!C154</f>
        <v>Nguyễn Thị Yến Hương</v>
      </c>
      <c r="D154" s="50" t="str">
        <f>GD_CHUNG!D154</f>
        <v>Nhân viên phục vụ hành khách hàng hóa</v>
      </c>
      <c r="E154" s="268">
        <f>VLOOKUP(B154,GD_CHAM_CONG!$C$6:$BJ$997,60,FALSE)</f>
        <v>1</v>
      </c>
      <c r="F154" s="268">
        <f>VLOOKUP(B154,GD_LCD_HS_LNS!$B$4:$F$1000,5,FALSE)</f>
        <v>1.6</v>
      </c>
      <c r="G154" s="269"/>
      <c r="H154" s="269">
        <f>VLOOKUP(B154,GD_CHAM_CONG!$C$6:$BD$997,37,FALSE)</f>
        <v>27</v>
      </c>
      <c r="I154" s="104">
        <f>VLOOKUP($B154,GD_CHAM_CONG!$C$6:$BF$997,38,FALSE)</f>
        <v>27</v>
      </c>
      <c r="J154" s="104">
        <f>VLOOKUP($B154,GD_CHAM_CONG!$C$6:$BF$997,39,FALSE)</f>
        <v>0</v>
      </c>
      <c r="K154" s="104">
        <f>VLOOKUP($B154,GD_CHAM_CONG!$C$6:$BF$997,40,FALSE)</f>
        <v>0</v>
      </c>
      <c r="L154" s="104">
        <f>VLOOKUP($B154,GD_CHAM_CONG!$C$6:$BF$997,41,FALSE)</f>
        <v>0</v>
      </c>
      <c r="M154" s="104">
        <f>VLOOKUP($B154,GD_CHAM_CONG!$C$6:$BF$997,42,FALSE)</f>
        <v>0</v>
      </c>
      <c r="N154" s="104">
        <f>VLOOKUP($B154,GD_CHAM_CONG!$C$6:$BF$997,43,FALSE)</f>
        <v>0</v>
      </c>
      <c r="O154" s="104">
        <f>VLOOKUP($B154,GD_CHAM_CONG!$C$6:$BF$997,44,FALSE)</f>
        <v>0</v>
      </c>
      <c r="P154" s="104">
        <f>VLOOKUP($B154,GD_CHAM_CONG!$C$6:$BF$997,45,FALSE)</f>
        <v>0</v>
      </c>
      <c r="Q154" s="104">
        <f>VLOOKUP($B154,GD_CHAM_CONG!$C$6:$BF$997,46,FALSE)</f>
        <v>0</v>
      </c>
      <c r="R154" s="104">
        <f>VLOOKUP($B154,GD_CHAM_CONG!$C$6:$BF$997,47,FALSE)</f>
        <v>0</v>
      </c>
      <c r="S154" s="104">
        <f>VLOOKUP($B154,GD_CHAM_CONG!$C$6:$BF$997,48,FALSE)</f>
        <v>0</v>
      </c>
      <c r="T154" s="104">
        <f>VLOOKUP($B154,GD_CHAM_CONG!$C$6:$BF$997,49,FALSE)</f>
        <v>0</v>
      </c>
      <c r="U154" s="104">
        <f>VLOOKUP($B154,GD_CHAM_CONG!$C$6:$BF$997,50,FALSE)</f>
        <v>0</v>
      </c>
      <c r="V154" s="104">
        <f>VLOOKUP($B154,GD_CHAM_CONG!$C$6:$BF$997,51,FALSE)</f>
        <v>0</v>
      </c>
      <c r="W154" s="104">
        <f>VLOOKUP($B154,GD_CHAM_CONG!$C$6:$BF$997,52,FALSE)</f>
        <v>0</v>
      </c>
      <c r="X154" s="104">
        <f>VLOOKUP($B154,GD_CHAM_CONG!$C$6:$BF$997,53,FALSE)</f>
        <v>0</v>
      </c>
      <c r="Y154" s="104">
        <f>VLOOKUP($B154,GD_CHAM_CONG!$C$6:$BF$997,54,FALSE)</f>
        <v>0</v>
      </c>
      <c r="Z154" s="104">
        <f>VLOOKUP($B154,GD_CHAM_CONG!$C$6:$BF$997,55,FALSE)</f>
        <v>0</v>
      </c>
      <c r="AA154" s="104">
        <f>VLOOKUP($B154,GD_CHAM_CONG!$C$6:$BF$997,56,FALSE)</f>
        <v>0</v>
      </c>
      <c r="AB154" s="104">
        <f>VLOOKUP($B154,GD_CHAM_CONG!$C$6:$BI$997,57,FALSE)</f>
        <v>0</v>
      </c>
      <c r="AC154" s="104">
        <f>VLOOKUP($B154,GD_CHAM_CONG!$C$6:$BI$997,58,FALSE)</f>
        <v>0</v>
      </c>
      <c r="AD154" s="104">
        <f>VLOOKUP($B154,GD_CHAM_CONG!$C$6:$BI$997,59,FALSE)</f>
        <v>0</v>
      </c>
      <c r="AE154" s="270">
        <f>I154/$H154*VLOOKUP(I$4,DM_TI_LE!$A$5:$B$30,2,FALSE)</f>
        <v>1</v>
      </c>
      <c r="AF154" s="270">
        <f>J154/$H154*VLOOKUP(J$4,DM_TI_LE!$A$5:$B$30,2,FALSE)</f>
        <v>0</v>
      </c>
      <c r="AG154" s="270">
        <f>K154/$H154*VLOOKUP(K$4,DM_TI_LE!$A$5:$B$30,2,FALSE)</f>
        <v>0</v>
      </c>
      <c r="AH154" s="270">
        <f>L154/$H154*VLOOKUP(L$4,DM_TI_LE!$A$5:$B$30,2,FALSE)</f>
        <v>0</v>
      </c>
      <c r="AI154" s="270">
        <f>M154/$H154*VLOOKUP(M$4,DM_TI_LE!$A$5:$B$30,2,FALSE)</f>
        <v>0</v>
      </c>
      <c r="AJ154" s="270">
        <f>N154/$H154*VLOOKUP(N$4,DM_TI_LE!$A$5:$B$30,2,FALSE)</f>
        <v>0</v>
      </c>
      <c r="AK154" s="270">
        <f>O154/$H154*VLOOKUP(O$4,DM_TI_LE!$A$5:$B$30,2,FALSE)</f>
        <v>0</v>
      </c>
      <c r="AL154" s="270">
        <f>P154/$H154*VLOOKUP(P$4,DM_TI_LE!$A$5:$B$30,2,FALSE)</f>
        <v>0</v>
      </c>
      <c r="AM154" s="270">
        <f>Q154/$H154*VLOOKUP(Q$4,DM_TI_LE!$A$5:$B$30,2,FALSE)</f>
        <v>0</v>
      </c>
      <c r="AN154" s="270">
        <f>R154/$H154*VLOOKUP(R$4,DM_TI_LE!$A$5:$B$30,2,FALSE)</f>
        <v>0</v>
      </c>
      <c r="AO154" s="270">
        <f>S154/$H154*VLOOKUP(S$4,DM_TI_LE!$A$5:$B$30,2,FALSE)</f>
        <v>0</v>
      </c>
      <c r="AP154" s="270">
        <f>T154/$H154*VLOOKUP(T$4,DM_TI_LE!$A$5:$B$30,2,FALSE)</f>
        <v>0</v>
      </c>
      <c r="AQ154" s="270">
        <f>U154/$H154*VLOOKUP(U$4,DM_TI_LE!$A$5:$B$30,2,FALSE)</f>
        <v>0</v>
      </c>
      <c r="AR154" s="270">
        <f>V154/$H154*VLOOKUP(V$4,DM_TI_LE!$A$5:$B$30,2,FALSE)</f>
        <v>0</v>
      </c>
      <c r="AS154" s="270">
        <f>W154/$H154*VLOOKUP(W$4,DM_TI_LE!$A$5:$B$30,2,FALSE)</f>
        <v>0</v>
      </c>
      <c r="AT154" s="270">
        <f>X154/$H154*VLOOKUP(X$4,DM_TI_LE!$A$5:$B$30,2,FALSE)</f>
        <v>0</v>
      </c>
      <c r="AU154" s="270">
        <f>Y154/$H154*VLOOKUP(Y$4,DM_TI_LE!$A$5:$B$30,2,FALSE)</f>
        <v>0</v>
      </c>
      <c r="AV154" s="270">
        <f>Z154/$H154*VLOOKUP(Z$4,DM_TI_LE!$A$5:$B$30,2,FALSE)</f>
        <v>0</v>
      </c>
      <c r="AW154" s="270">
        <f>AA154/$H154*VLOOKUP(AA$4,DM_TI_LE!$A$5:$B$30,2,FALSE)</f>
        <v>0</v>
      </c>
      <c r="AX154" s="270">
        <f>AB154/$H154*VLOOKUP(AB$4,DM_TI_LE!$A$5:$B$30,2,FALSE)</f>
        <v>0</v>
      </c>
      <c r="AY154" s="270">
        <f>AC154/$H154*VLOOKUP(AC$4,DM_TI_LE!$A$5:$B$30,2,FALSE)</f>
        <v>0</v>
      </c>
      <c r="AZ154" s="270">
        <f>AD154/$H154*VLOOKUP(AD$4,DM_TI_LE!$A$5:$B$30,2,FALSE)</f>
        <v>0</v>
      </c>
      <c r="BA154" s="284">
        <f>IF(CD154="HDHV",DM_TI_LE!$K$12*I154, SUM(AE154:AW154)*F154*E154*DM_HE_SO_LUONG_NS!$D$1*CE154)</f>
        <v>7200000</v>
      </c>
      <c r="BB154" s="104"/>
      <c r="BC154" s="110">
        <f>VLOOKUP(B154,GD_LCD_HS_LNS!$B$4:$E$1000,4,FALSE)</f>
        <v>3875000</v>
      </c>
      <c r="BD154" s="104"/>
      <c r="BE154" s="104">
        <f>I154/26*$BC154*VLOOKUP(BE$4,DM_TI_LE!$A$5:$C$29,3,FALSE)</f>
        <v>0</v>
      </c>
      <c r="BF154" s="104">
        <f>J154/26*$BC154*VLOOKUP(BF$4,DM_TI_LE!$A$5:$C$29,3,FALSE)</f>
        <v>0</v>
      </c>
      <c r="BG154" s="104">
        <f>K154/26*$BC154*VLOOKUP(BG$4,DM_TI_LE!$A$5:$C$29,3,FALSE)</f>
        <v>0</v>
      </c>
      <c r="BH154" s="104">
        <f>L154/26*$BC154*VLOOKUP(BH$4,DM_TI_LE!$A$5:$C$29,3,FALSE)</f>
        <v>0</v>
      </c>
      <c r="BI154" s="104">
        <f>M154/26*$BC154*VLOOKUP(BI$4,DM_TI_LE!$A$5:$C$29,3,FALSE)</f>
        <v>0</v>
      </c>
      <c r="BJ154" s="104">
        <f>N154/26*$BC154*VLOOKUP(BJ$4,DM_TI_LE!$A$5:$C$29,3,FALSE)</f>
        <v>0</v>
      </c>
      <c r="BK154" s="104">
        <f>O154/26*$BC154*VLOOKUP(BK$4,DM_TI_LE!$A$5:$C$29,3,FALSE)</f>
        <v>0</v>
      </c>
      <c r="BL154" s="104">
        <f>P154/26*$BC154*VLOOKUP(BL$4,DM_TI_LE!$A$5:$C$29,3,FALSE)</f>
        <v>0</v>
      </c>
      <c r="BM154" s="104">
        <f>Q154/26*$BC154*VLOOKUP(BM$4,DM_TI_LE!$A$5:$C$29,3,FALSE)</f>
        <v>0</v>
      </c>
      <c r="BN154" s="104">
        <f>R154/26*$BC154*VLOOKUP(BN$4,DM_TI_LE!$A$5:$C$29,3,FALSE)</f>
        <v>0</v>
      </c>
      <c r="BO154" s="104">
        <f>S154/26*$BC154*VLOOKUP(BO$4,DM_TI_LE!$A$5:$C$29,3,FALSE)</f>
        <v>0</v>
      </c>
      <c r="BP154" s="104">
        <f>T154/26*$BC154*VLOOKUP(BP$4,DM_TI_LE!$A$5:$C$29,3,FALSE)</f>
        <v>0</v>
      </c>
      <c r="BQ154" s="104">
        <f>U154/26*$BC154*VLOOKUP(BQ$4,DM_TI_LE!$A$5:$C$29,3,FALSE)</f>
        <v>0</v>
      </c>
      <c r="BR154" s="104">
        <f>V154/26*$BC154*VLOOKUP(BR$4,DM_TI_LE!$A$5:$C$29,3,FALSE)</f>
        <v>0</v>
      </c>
      <c r="BS154" s="104">
        <f>W154/26*$BC154*VLOOKUP(BS$4,DM_TI_LE!$A$5:$C$29,3,FALSE)</f>
        <v>0</v>
      </c>
      <c r="BT154" s="104">
        <f>X154/26*$BC154*VLOOKUP(BT$4,DM_TI_LE!$A$5:$C$29,3,FALSE)</f>
        <v>0</v>
      </c>
      <c r="BU154" s="104">
        <f>Y154/26*$BC154*VLOOKUP(BU$4,DM_TI_LE!$A$5:$C$29,3,FALSE)</f>
        <v>0</v>
      </c>
      <c r="BV154" s="104">
        <f>Z154/26*$BC154*VLOOKUP(BV$4,DM_TI_LE!$A$5:$C$29,3,FALSE)</f>
        <v>0</v>
      </c>
      <c r="BW154" s="104">
        <f>AA154/26*$BC154*VLOOKUP(BW$4,DM_TI_LE!$A$5:$C$29,3,FALSE)</f>
        <v>0</v>
      </c>
      <c r="BX154" s="104">
        <f>AB154/26*$BC154*VLOOKUP(BX$4,DM_TI_LE!$A$5:$C$29,3,FALSE)</f>
        <v>0</v>
      </c>
      <c r="BY154" s="104">
        <f>AC154/26*$BC154*VLOOKUP(BY$4,DM_TI_LE!$A$5:$C$29,3,FALSE)</f>
        <v>0</v>
      </c>
      <c r="BZ154" s="104">
        <f>AD154/26*$BC154*VLOOKUP(BZ$4,DM_TI_LE!$A$5:$C$29,3,FALSE)</f>
        <v>0</v>
      </c>
      <c r="CA154" s="273">
        <f t="shared" si="0"/>
        <v>0</v>
      </c>
      <c r="CB154" s="104"/>
      <c r="CC154" s="274">
        <f t="shared" si="1"/>
        <v>7200000</v>
      </c>
      <c r="CD154" s="138" t="str">
        <f>VLOOKUP(B154,GD_CHUNG!$B$5:$G$480,6,FALSE)</f>
        <v>HD3N</v>
      </c>
      <c r="CE154" s="275">
        <f>VLOOKUP(CD154,DM_TI_LE!$I$12:$J$16,2,FALSE)</f>
        <v>1</v>
      </c>
    </row>
    <row r="155" spans="1:83" ht="12.75" x14ac:dyDescent="0.2">
      <c r="A155" s="49">
        <v>151</v>
      </c>
      <c r="B155" s="50">
        <f>GD_CHUNG!B155</f>
        <v>13405</v>
      </c>
      <c r="C155" s="50" t="str">
        <f>GD_CHUNG!C155</f>
        <v>Nguyễn Thị Thúy Hằng</v>
      </c>
      <c r="D155" s="50" t="str">
        <f>GD_CHUNG!D155</f>
        <v>Nhân viên phục vụ hành khách hàng hóa</v>
      </c>
      <c r="E155" s="268">
        <f>VLOOKUP(B155,GD_CHAM_CONG!$C$6:$BJ$997,60,FALSE)</f>
        <v>1.05</v>
      </c>
      <c r="F155" s="268">
        <f>VLOOKUP(B155,GD_LCD_HS_LNS!$B$4:$F$1000,5,FALSE)</f>
        <v>1.6</v>
      </c>
      <c r="G155" s="269"/>
      <c r="H155" s="269">
        <f>VLOOKUP(B155,GD_CHAM_CONG!$C$6:$BD$997,37,FALSE)</f>
        <v>27</v>
      </c>
      <c r="I155" s="104">
        <f>VLOOKUP($B155,GD_CHAM_CONG!$C$6:$BF$997,38,FALSE)</f>
        <v>27</v>
      </c>
      <c r="J155" s="104">
        <f>VLOOKUP($B155,GD_CHAM_CONG!$C$6:$BF$997,39,FALSE)</f>
        <v>0</v>
      </c>
      <c r="K155" s="104">
        <f>VLOOKUP($B155,GD_CHAM_CONG!$C$6:$BF$997,40,FALSE)</f>
        <v>0</v>
      </c>
      <c r="L155" s="104">
        <f>VLOOKUP($B155,GD_CHAM_CONG!$C$6:$BF$997,41,FALSE)</f>
        <v>0</v>
      </c>
      <c r="M155" s="104">
        <f>VLOOKUP($B155,GD_CHAM_CONG!$C$6:$BF$997,42,FALSE)</f>
        <v>0</v>
      </c>
      <c r="N155" s="104">
        <f>VLOOKUP($B155,GD_CHAM_CONG!$C$6:$BF$997,43,FALSE)</f>
        <v>0</v>
      </c>
      <c r="O155" s="104">
        <f>VLOOKUP($B155,GD_CHAM_CONG!$C$6:$BF$997,44,FALSE)</f>
        <v>0</v>
      </c>
      <c r="P155" s="104">
        <f>VLOOKUP($B155,GD_CHAM_CONG!$C$6:$BF$997,45,FALSE)</f>
        <v>0</v>
      </c>
      <c r="Q155" s="104">
        <f>VLOOKUP($B155,GD_CHAM_CONG!$C$6:$BF$997,46,FALSE)</f>
        <v>0</v>
      </c>
      <c r="R155" s="104">
        <f>VLOOKUP($B155,GD_CHAM_CONG!$C$6:$BF$997,47,FALSE)</f>
        <v>0</v>
      </c>
      <c r="S155" s="104">
        <f>VLOOKUP($B155,GD_CHAM_CONG!$C$6:$BF$997,48,FALSE)</f>
        <v>0</v>
      </c>
      <c r="T155" s="104">
        <f>VLOOKUP($B155,GD_CHAM_CONG!$C$6:$BF$997,49,FALSE)</f>
        <v>0</v>
      </c>
      <c r="U155" s="104">
        <f>VLOOKUP($B155,GD_CHAM_CONG!$C$6:$BF$997,50,FALSE)</f>
        <v>0</v>
      </c>
      <c r="V155" s="104">
        <f>VLOOKUP($B155,GD_CHAM_CONG!$C$6:$BF$997,51,FALSE)</f>
        <v>0</v>
      </c>
      <c r="W155" s="104">
        <f>VLOOKUP($B155,GD_CHAM_CONG!$C$6:$BF$997,52,FALSE)</f>
        <v>0</v>
      </c>
      <c r="X155" s="104">
        <f>VLOOKUP($B155,GD_CHAM_CONG!$C$6:$BF$997,53,FALSE)</f>
        <v>0</v>
      </c>
      <c r="Y155" s="104">
        <f>VLOOKUP($B155,GD_CHAM_CONG!$C$6:$BF$997,54,FALSE)</f>
        <v>0</v>
      </c>
      <c r="Z155" s="104">
        <f>VLOOKUP($B155,GD_CHAM_CONG!$C$6:$BF$997,55,FALSE)</f>
        <v>0</v>
      </c>
      <c r="AA155" s="104">
        <f>VLOOKUP($B155,GD_CHAM_CONG!$C$6:$BF$997,56,FALSE)</f>
        <v>0</v>
      </c>
      <c r="AB155" s="104">
        <f>VLOOKUP($B155,GD_CHAM_CONG!$C$6:$BI$997,57,FALSE)</f>
        <v>0</v>
      </c>
      <c r="AC155" s="104">
        <f>VLOOKUP($B155,GD_CHAM_CONG!$C$6:$BI$997,58,FALSE)</f>
        <v>0</v>
      </c>
      <c r="AD155" s="104">
        <f>VLOOKUP($B155,GD_CHAM_CONG!$C$6:$BI$997,59,FALSE)</f>
        <v>0</v>
      </c>
      <c r="AE155" s="270">
        <f>I155/$H155*VLOOKUP(I$4,DM_TI_LE!$A$5:$B$30,2,FALSE)</f>
        <v>1</v>
      </c>
      <c r="AF155" s="270">
        <f>J155/$H155*VLOOKUP(J$4,DM_TI_LE!$A$5:$B$30,2,FALSE)</f>
        <v>0</v>
      </c>
      <c r="AG155" s="270">
        <f>K155/$H155*VLOOKUP(K$4,DM_TI_LE!$A$5:$B$30,2,FALSE)</f>
        <v>0</v>
      </c>
      <c r="AH155" s="270">
        <f>L155/$H155*VLOOKUP(L$4,DM_TI_LE!$A$5:$B$30,2,FALSE)</f>
        <v>0</v>
      </c>
      <c r="AI155" s="270">
        <f>M155/$H155*VLOOKUP(M$4,DM_TI_LE!$A$5:$B$30,2,FALSE)</f>
        <v>0</v>
      </c>
      <c r="AJ155" s="270">
        <f>N155/$H155*VLOOKUP(N$4,DM_TI_LE!$A$5:$B$30,2,FALSE)</f>
        <v>0</v>
      </c>
      <c r="AK155" s="270">
        <f>O155/$H155*VLOOKUP(O$4,DM_TI_LE!$A$5:$B$30,2,FALSE)</f>
        <v>0</v>
      </c>
      <c r="AL155" s="270">
        <f>P155/$H155*VLOOKUP(P$4,DM_TI_LE!$A$5:$B$30,2,FALSE)</f>
        <v>0</v>
      </c>
      <c r="AM155" s="270">
        <f>Q155/$H155*VLOOKUP(Q$4,DM_TI_LE!$A$5:$B$30,2,FALSE)</f>
        <v>0</v>
      </c>
      <c r="AN155" s="270">
        <f>R155/$H155*VLOOKUP(R$4,DM_TI_LE!$A$5:$B$30,2,FALSE)</f>
        <v>0</v>
      </c>
      <c r="AO155" s="270">
        <f>S155/$H155*VLOOKUP(S$4,DM_TI_LE!$A$5:$B$30,2,FALSE)</f>
        <v>0</v>
      </c>
      <c r="AP155" s="270">
        <f>T155/$H155*VLOOKUP(T$4,DM_TI_LE!$A$5:$B$30,2,FALSE)</f>
        <v>0</v>
      </c>
      <c r="AQ155" s="270">
        <f>U155/$H155*VLOOKUP(U$4,DM_TI_LE!$A$5:$B$30,2,FALSE)</f>
        <v>0</v>
      </c>
      <c r="AR155" s="270">
        <f>V155/$H155*VLOOKUP(V$4,DM_TI_LE!$A$5:$B$30,2,FALSE)</f>
        <v>0</v>
      </c>
      <c r="AS155" s="270">
        <f>W155/$H155*VLOOKUP(W$4,DM_TI_LE!$A$5:$B$30,2,FALSE)</f>
        <v>0</v>
      </c>
      <c r="AT155" s="270">
        <f>X155/$H155*VLOOKUP(X$4,DM_TI_LE!$A$5:$B$30,2,FALSE)</f>
        <v>0</v>
      </c>
      <c r="AU155" s="270">
        <f>Y155/$H155*VLOOKUP(Y$4,DM_TI_LE!$A$5:$B$30,2,FALSE)</f>
        <v>0</v>
      </c>
      <c r="AV155" s="270">
        <f>Z155/$H155*VLOOKUP(Z$4,DM_TI_LE!$A$5:$B$30,2,FALSE)</f>
        <v>0</v>
      </c>
      <c r="AW155" s="270">
        <f>AA155/$H155*VLOOKUP(AA$4,DM_TI_LE!$A$5:$B$30,2,FALSE)</f>
        <v>0</v>
      </c>
      <c r="AX155" s="270">
        <f>AB155/$H155*VLOOKUP(AB$4,DM_TI_LE!$A$5:$B$30,2,FALSE)</f>
        <v>0</v>
      </c>
      <c r="AY155" s="270">
        <f>AC155/$H155*VLOOKUP(AC$4,DM_TI_LE!$A$5:$B$30,2,FALSE)</f>
        <v>0</v>
      </c>
      <c r="AZ155" s="270">
        <f>AD155/$H155*VLOOKUP(AD$4,DM_TI_LE!$A$5:$B$30,2,FALSE)</f>
        <v>0</v>
      </c>
      <c r="BA155" s="284">
        <f>IF(CD155="HDHV",DM_TI_LE!$K$12*I155, SUM(AE155:AW155)*F155*E155*DM_HE_SO_LUONG_NS!$D$1*CE155)</f>
        <v>7560000.0000000009</v>
      </c>
      <c r="BB155" s="104"/>
      <c r="BC155" s="110">
        <f>VLOOKUP(B155,GD_LCD_HS_LNS!$B$4:$E$1000,4,FALSE)</f>
        <v>3875000</v>
      </c>
      <c r="BD155" s="104"/>
      <c r="BE155" s="104">
        <f>I155/26*$BC155*VLOOKUP(BE$4,DM_TI_LE!$A$5:$C$29,3,FALSE)</f>
        <v>0</v>
      </c>
      <c r="BF155" s="104">
        <f>J155/26*$BC155*VLOOKUP(BF$4,DM_TI_LE!$A$5:$C$29,3,FALSE)</f>
        <v>0</v>
      </c>
      <c r="BG155" s="104">
        <f>K155/26*$BC155*VLOOKUP(BG$4,DM_TI_LE!$A$5:$C$29,3,FALSE)</f>
        <v>0</v>
      </c>
      <c r="BH155" s="104">
        <f>L155/26*$BC155*VLOOKUP(BH$4,DM_TI_LE!$A$5:$C$29,3,FALSE)</f>
        <v>0</v>
      </c>
      <c r="BI155" s="104">
        <f>M155/26*$BC155*VLOOKUP(BI$4,DM_TI_LE!$A$5:$C$29,3,FALSE)</f>
        <v>0</v>
      </c>
      <c r="BJ155" s="104">
        <f>N155/26*$BC155*VLOOKUP(BJ$4,DM_TI_LE!$A$5:$C$29,3,FALSE)</f>
        <v>0</v>
      </c>
      <c r="BK155" s="104">
        <f>O155/26*$BC155*VLOOKUP(BK$4,DM_TI_LE!$A$5:$C$29,3,FALSE)</f>
        <v>0</v>
      </c>
      <c r="BL155" s="104">
        <f>P155/26*$BC155*VLOOKUP(BL$4,DM_TI_LE!$A$5:$C$29,3,FALSE)</f>
        <v>0</v>
      </c>
      <c r="BM155" s="104">
        <f>Q155/26*$BC155*VLOOKUP(BM$4,DM_TI_LE!$A$5:$C$29,3,FALSE)</f>
        <v>0</v>
      </c>
      <c r="BN155" s="104">
        <f>R155/26*$BC155*VLOOKUP(BN$4,DM_TI_LE!$A$5:$C$29,3,FALSE)</f>
        <v>0</v>
      </c>
      <c r="BO155" s="104">
        <f>S155/26*$BC155*VLOOKUP(BO$4,DM_TI_LE!$A$5:$C$29,3,FALSE)</f>
        <v>0</v>
      </c>
      <c r="BP155" s="104">
        <f>T155/26*$BC155*VLOOKUP(BP$4,DM_TI_LE!$A$5:$C$29,3,FALSE)</f>
        <v>0</v>
      </c>
      <c r="BQ155" s="104">
        <f>U155/26*$BC155*VLOOKUP(BQ$4,DM_TI_LE!$A$5:$C$29,3,FALSE)</f>
        <v>0</v>
      </c>
      <c r="BR155" s="104">
        <f>V155/26*$BC155*VLOOKUP(BR$4,DM_TI_LE!$A$5:$C$29,3,FALSE)</f>
        <v>0</v>
      </c>
      <c r="BS155" s="104">
        <f>W155/26*$BC155*VLOOKUP(BS$4,DM_TI_LE!$A$5:$C$29,3,FALSE)</f>
        <v>0</v>
      </c>
      <c r="BT155" s="104">
        <f>X155/26*$BC155*VLOOKUP(BT$4,DM_TI_LE!$A$5:$C$29,3,FALSE)</f>
        <v>0</v>
      </c>
      <c r="BU155" s="104">
        <f>Y155/26*$BC155*VLOOKUP(BU$4,DM_TI_LE!$A$5:$C$29,3,FALSE)</f>
        <v>0</v>
      </c>
      <c r="BV155" s="104">
        <f>Z155/26*$BC155*VLOOKUP(BV$4,DM_TI_LE!$A$5:$C$29,3,FALSE)</f>
        <v>0</v>
      </c>
      <c r="BW155" s="104">
        <f>AA155/26*$BC155*VLOOKUP(BW$4,DM_TI_LE!$A$5:$C$29,3,FALSE)</f>
        <v>0</v>
      </c>
      <c r="BX155" s="104">
        <f>AB155/26*$BC155*VLOOKUP(BX$4,DM_TI_LE!$A$5:$C$29,3,FALSE)</f>
        <v>0</v>
      </c>
      <c r="BY155" s="104">
        <f>AC155/26*$BC155*VLOOKUP(BY$4,DM_TI_LE!$A$5:$C$29,3,FALSE)</f>
        <v>0</v>
      </c>
      <c r="BZ155" s="104">
        <f>AD155/26*$BC155*VLOOKUP(BZ$4,DM_TI_LE!$A$5:$C$29,3,FALSE)</f>
        <v>0</v>
      </c>
      <c r="CA155" s="273">
        <f t="shared" si="0"/>
        <v>0</v>
      </c>
      <c r="CB155" s="104"/>
      <c r="CC155" s="274">
        <f t="shared" si="1"/>
        <v>7560000.0000000009</v>
      </c>
      <c r="CD155" s="138" t="str">
        <f>VLOOKUP(B155,GD_CHUNG!$B$5:$G$480,6,FALSE)</f>
        <v>HD3N</v>
      </c>
      <c r="CE155" s="275">
        <f>VLOOKUP(CD155,DM_TI_LE!$I$12:$J$16,2,FALSE)</f>
        <v>1</v>
      </c>
    </row>
    <row r="156" spans="1:83" ht="12.75" x14ac:dyDescent="0.2">
      <c r="A156" s="49">
        <v>152</v>
      </c>
      <c r="B156" s="50">
        <f>GD_CHUNG!B156</f>
        <v>13670</v>
      </c>
      <c r="C156" s="50" t="str">
        <f>GD_CHUNG!C156</f>
        <v>Nguyễn Thảo Ly</v>
      </c>
      <c r="D156" s="50" t="str">
        <f>GD_CHUNG!D156</f>
        <v>Nhân viên phục vụ hành khách hàng hóa</v>
      </c>
      <c r="E156" s="268">
        <f>VLOOKUP(B156,GD_CHAM_CONG!$C$6:$BJ$997,60,FALSE)</f>
        <v>0.9</v>
      </c>
      <c r="F156" s="268">
        <f>VLOOKUP(B156,GD_LCD_HS_LNS!$B$4:$F$1000,5,FALSE)</f>
        <v>1.6</v>
      </c>
      <c r="G156" s="269"/>
      <c r="H156" s="269">
        <f>VLOOKUP(B156,GD_CHAM_CONG!$C$6:$BD$997,37,FALSE)</f>
        <v>27</v>
      </c>
      <c r="I156" s="104">
        <f>VLOOKUP($B156,GD_CHAM_CONG!$C$6:$BF$997,38,FALSE)</f>
        <v>27</v>
      </c>
      <c r="J156" s="104">
        <f>VLOOKUP($B156,GD_CHAM_CONG!$C$6:$BF$997,39,FALSE)</f>
        <v>0</v>
      </c>
      <c r="K156" s="104">
        <f>VLOOKUP($B156,GD_CHAM_CONG!$C$6:$BF$997,40,FALSE)</f>
        <v>0</v>
      </c>
      <c r="L156" s="104">
        <f>VLOOKUP($B156,GD_CHAM_CONG!$C$6:$BF$997,41,FALSE)</f>
        <v>0</v>
      </c>
      <c r="M156" s="104">
        <f>VLOOKUP($B156,GD_CHAM_CONG!$C$6:$BF$997,42,FALSE)</f>
        <v>0</v>
      </c>
      <c r="N156" s="104">
        <f>VLOOKUP($B156,GD_CHAM_CONG!$C$6:$BF$997,43,FALSE)</f>
        <v>0</v>
      </c>
      <c r="O156" s="104">
        <f>VLOOKUP($B156,GD_CHAM_CONG!$C$6:$BF$997,44,FALSE)</f>
        <v>0</v>
      </c>
      <c r="P156" s="104">
        <f>VLOOKUP($B156,GD_CHAM_CONG!$C$6:$BF$997,45,FALSE)</f>
        <v>0</v>
      </c>
      <c r="Q156" s="104">
        <f>VLOOKUP($B156,GD_CHAM_CONG!$C$6:$BF$997,46,FALSE)</f>
        <v>0</v>
      </c>
      <c r="R156" s="104">
        <f>VLOOKUP($B156,GD_CHAM_CONG!$C$6:$BF$997,47,FALSE)</f>
        <v>0</v>
      </c>
      <c r="S156" s="104">
        <f>VLOOKUP($B156,GD_CHAM_CONG!$C$6:$BF$997,48,FALSE)</f>
        <v>0</v>
      </c>
      <c r="T156" s="104">
        <f>VLOOKUP($B156,GD_CHAM_CONG!$C$6:$BF$997,49,FALSE)</f>
        <v>0</v>
      </c>
      <c r="U156" s="104">
        <f>VLOOKUP($B156,GD_CHAM_CONG!$C$6:$BF$997,50,FALSE)</f>
        <v>0</v>
      </c>
      <c r="V156" s="104">
        <f>VLOOKUP($B156,GD_CHAM_CONG!$C$6:$BF$997,51,FALSE)</f>
        <v>0</v>
      </c>
      <c r="W156" s="104">
        <f>VLOOKUP($B156,GD_CHAM_CONG!$C$6:$BF$997,52,FALSE)</f>
        <v>0</v>
      </c>
      <c r="X156" s="104">
        <f>VLOOKUP($B156,GD_CHAM_CONG!$C$6:$BF$997,53,FALSE)</f>
        <v>0</v>
      </c>
      <c r="Y156" s="104">
        <f>VLOOKUP($B156,GD_CHAM_CONG!$C$6:$BF$997,54,FALSE)</f>
        <v>0</v>
      </c>
      <c r="Z156" s="104">
        <f>VLOOKUP($B156,GD_CHAM_CONG!$C$6:$BF$997,55,FALSE)</f>
        <v>0</v>
      </c>
      <c r="AA156" s="104">
        <f>VLOOKUP($B156,GD_CHAM_CONG!$C$6:$BF$997,56,FALSE)</f>
        <v>0</v>
      </c>
      <c r="AB156" s="104">
        <f>VLOOKUP($B156,GD_CHAM_CONG!$C$6:$BI$997,57,FALSE)</f>
        <v>0</v>
      </c>
      <c r="AC156" s="104">
        <f>VLOOKUP($B156,GD_CHAM_CONG!$C$6:$BI$997,58,FALSE)</f>
        <v>0</v>
      </c>
      <c r="AD156" s="104">
        <f>VLOOKUP($B156,GD_CHAM_CONG!$C$6:$BI$997,59,FALSE)</f>
        <v>0</v>
      </c>
      <c r="AE156" s="270">
        <f>I156/$H156*VLOOKUP(I$4,DM_TI_LE!$A$5:$B$30,2,FALSE)</f>
        <v>1</v>
      </c>
      <c r="AF156" s="270">
        <f>J156/$H156*VLOOKUP(J$4,DM_TI_LE!$A$5:$B$30,2,FALSE)</f>
        <v>0</v>
      </c>
      <c r="AG156" s="270">
        <f>K156/$H156*VLOOKUP(K$4,DM_TI_LE!$A$5:$B$30,2,FALSE)</f>
        <v>0</v>
      </c>
      <c r="AH156" s="270">
        <f>L156/$H156*VLOOKUP(L$4,DM_TI_LE!$A$5:$B$30,2,FALSE)</f>
        <v>0</v>
      </c>
      <c r="AI156" s="270">
        <f>M156/$H156*VLOOKUP(M$4,DM_TI_LE!$A$5:$B$30,2,FALSE)</f>
        <v>0</v>
      </c>
      <c r="AJ156" s="270">
        <f>N156/$H156*VLOOKUP(N$4,DM_TI_LE!$A$5:$B$30,2,FALSE)</f>
        <v>0</v>
      </c>
      <c r="AK156" s="270">
        <f>O156/$H156*VLOOKUP(O$4,DM_TI_LE!$A$5:$B$30,2,FALSE)</f>
        <v>0</v>
      </c>
      <c r="AL156" s="270">
        <f>P156/$H156*VLOOKUP(P$4,DM_TI_LE!$A$5:$B$30,2,FALSE)</f>
        <v>0</v>
      </c>
      <c r="AM156" s="270">
        <f>Q156/$H156*VLOOKUP(Q$4,DM_TI_LE!$A$5:$B$30,2,FALSE)</f>
        <v>0</v>
      </c>
      <c r="AN156" s="270">
        <f>R156/$H156*VLOOKUP(R$4,DM_TI_LE!$A$5:$B$30,2,FALSE)</f>
        <v>0</v>
      </c>
      <c r="AO156" s="270">
        <f>S156/$H156*VLOOKUP(S$4,DM_TI_LE!$A$5:$B$30,2,FALSE)</f>
        <v>0</v>
      </c>
      <c r="AP156" s="270">
        <f>T156/$H156*VLOOKUP(T$4,DM_TI_LE!$A$5:$B$30,2,FALSE)</f>
        <v>0</v>
      </c>
      <c r="AQ156" s="270">
        <f>U156/$H156*VLOOKUP(U$4,DM_TI_LE!$A$5:$B$30,2,FALSE)</f>
        <v>0</v>
      </c>
      <c r="AR156" s="270">
        <f>V156/$H156*VLOOKUP(V$4,DM_TI_LE!$A$5:$B$30,2,FALSE)</f>
        <v>0</v>
      </c>
      <c r="AS156" s="270">
        <f>W156/$H156*VLOOKUP(W$4,DM_TI_LE!$A$5:$B$30,2,FALSE)</f>
        <v>0</v>
      </c>
      <c r="AT156" s="270">
        <f>X156/$H156*VLOOKUP(X$4,DM_TI_LE!$A$5:$B$30,2,FALSE)</f>
        <v>0</v>
      </c>
      <c r="AU156" s="270">
        <f>Y156/$H156*VLOOKUP(Y$4,DM_TI_LE!$A$5:$B$30,2,FALSE)</f>
        <v>0</v>
      </c>
      <c r="AV156" s="270">
        <f>Z156/$H156*VLOOKUP(Z$4,DM_TI_LE!$A$5:$B$30,2,FALSE)</f>
        <v>0</v>
      </c>
      <c r="AW156" s="270">
        <f>AA156/$H156*VLOOKUP(AA$4,DM_TI_LE!$A$5:$B$30,2,FALSE)</f>
        <v>0</v>
      </c>
      <c r="AX156" s="270">
        <f>AB156/$H156*VLOOKUP(AB$4,DM_TI_LE!$A$5:$B$30,2,FALSE)</f>
        <v>0</v>
      </c>
      <c r="AY156" s="270">
        <f>AC156/$H156*VLOOKUP(AC$4,DM_TI_LE!$A$5:$B$30,2,FALSE)</f>
        <v>0</v>
      </c>
      <c r="AZ156" s="270">
        <f>AD156/$H156*VLOOKUP(AD$4,DM_TI_LE!$A$5:$B$30,2,FALSE)</f>
        <v>0</v>
      </c>
      <c r="BA156" s="284">
        <f>IF(CD156="HDHV",DM_TI_LE!$K$12*I156, SUM(AE156:AW156)*F156*E156*DM_HE_SO_LUONG_NS!$D$1*CE156)</f>
        <v>6480000.0000000009</v>
      </c>
      <c r="BB156" s="104"/>
      <c r="BC156" s="110">
        <f>VLOOKUP(B156,GD_LCD_HS_LNS!$B$4:$E$1000,4,FALSE)</f>
        <v>3875000</v>
      </c>
      <c r="BD156" s="104"/>
      <c r="BE156" s="104">
        <f>I156/26*$BC156*VLOOKUP(BE$4,DM_TI_LE!$A$5:$C$29,3,FALSE)</f>
        <v>0</v>
      </c>
      <c r="BF156" s="104">
        <f>J156/26*$BC156*VLOOKUP(BF$4,DM_TI_LE!$A$5:$C$29,3,FALSE)</f>
        <v>0</v>
      </c>
      <c r="BG156" s="104">
        <f>K156/26*$BC156*VLOOKUP(BG$4,DM_TI_LE!$A$5:$C$29,3,FALSE)</f>
        <v>0</v>
      </c>
      <c r="BH156" s="104">
        <f>L156/26*$BC156*VLOOKUP(BH$4,DM_TI_LE!$A$5:$C$29,3,FALSE)</f>
        <v>0</v>
      </c>
      <c r="BI156" s="104">
        <f>M156/26*$BC156*VLOOKUP(BI$4,DM_TI_LE!$A$5:$C$29,3,FALSE)</f>
        <v>0</v>
      </c>
      <c r="BJ156" s="104">
        <f>N156/26*$BC156*VLOOKUP(BJ$4,DM_TI_LE!$A$5:$C$29,3,FALSE)</f>
        <v>0</v>
      </c>
      <c r="BK156" s="104">
        <f>O156/26*$BC156*VLOOKUP(BK$4,DM_TI_LE!$A$5:$C$29,3,FALSE)</f>
        <v>0</v>
      </c>
      <c r="BL156" s="104">
        <f>P156/26*$BC156*VLOOKUP(BL$4,DM_TI_LE!$A$5:$C$29,3,FALSE)</f>
        <v>0</v>
      </c>
      <c r="BM156" s="104">
        <f>Q156/26*$BC156*VLOOKUP(BM$4,DM_TI_LE!$A$5:$C$29,3,FALSE)</f>
        <v>0</v>
      </c>
      <c r="BN156" s="104">
        <f>R156/26*$BC156*VLOOKUP(BN$4,DM_TI_LE!$A$5:$C$29,3,FALSE)</f>
        <v>0</v>
      </c>
      <c r="BO156" s="104">
        <f>S156/26*$BC156*VLOOKUP(BO$4,DM_TI_LE!$A$5:$C$29,3,FALSE)</f>
        <v>0</v>
      </c>
      <c r="BP156" s="104">
        <f>T156/26*$BC156*VLOOKUP(BP$4,DM_TI_LE!$A$5:$C$29,3,FALSE)</f>
        <v>0</v>
      </c>
      <c r="BQ156" s="104">
        <f>U156/26*$BC156*VLOOKUP(BQ$4,DM_TI_LE!$A$5:$C$29,3,FALSE)</f>
        <v>0</v>
      </c>
      <c r="BR156" s="104">
        <f>V156/26*$BC156*VLOOKUP(BR$4,DM_TI_LE!$A$5:$C$29,3,FALSE)</f>
        <v>0</v>
      </c>
      <c r="BS156" s="104">
        <f>W156/26*$BC156*VLOOKUP(BS$4,DM_TI_LE!$A$5:$C$29,3,FALSE)</f>
        <v>0</v>
      </c>
      <c r="BT156" s="104">
        <f>X156/26*$BC156*VLOOKUP(BT$4,DM_TI_LE!$A$5:$C$29,3,FALSE)</f>
        <v>0</v>
      </c>
      <c r="BU156" s="104">
        <f>Y156/26*$BC156*VLOOKUP(BU$4,DM_TI_LE!$A$5:$C$29,3,FALSE)</f>
        <v>0</v>
      </c>
      <c r="BV156" s="104">
        <f>Z156/26*$BC156*VLOOKUP(BV$4,DM_TI_LE!$A$5:$C$29,3,FALSE)</f>
        <v>0</v>
      </c>
      <c r="BW156" s="104">
        <f>AA156/26*$BC156*VLOOKUP(BW$4,DM_TI_LE!$A$5:$C$29,3,FALSE)</f>
        <v>0</v>
      </c>
      <c r="BX156" s="104">
        <f>AB156/26*$BC156*VLOOKUP(BX$4,DM_TI_LE!$A$5:$C$29,3,FALSE)</f>
        <v>0</v>
      </c>
      <c r="BY156" s="104">
        <f>AC156/26*$BC156*VLOOKUP(BY$4,DM_TI_LE!$A$5:$C$29,3,FALSE)</f>
        <v>0</v>
      </c>
      <c r="BZ156" s="104">
        <f>AD156/26*$BC156*VLOOKUP(BZ$4,DM_TI_LE!$A$5:$C$29,3,FALSE)</f>
        <v>0</v>
      </c>
      <c r="CA156" s="273">
        <f t="shared" si="0"/>
        <v>0</v>
      </c>
      <c r="CB156" s="104"/>
      <c r="CC156" s="274">
        <f t="shared" si="1"/>
        <v>6480000.0000000009</v>
      </c>
      <c r="CD156" s="138" t="str">
        <f>VLOOKUP(B156,GD_CHUNG!$B$5:$G$480,6,FALSE)</f>
        <v>HD3N</v>
      </c>
      <c r="CE156" s="275">
        <f>VLOOKUP(CD156,DM_TI_LE!$I$12:$J$16,2,FALSE)</f>
        <v>1</v>
      </c>
    </row>
    <row r="157" spans="1:83" ht="12.75" x14ac:dyDescent="0.2">
      <c r="A157" s="49">
        <v>153</v>
      </c>
      <c r="B157" s="50">
        <f>GD_CHUNG!B157</f>
        <v>13671</v>
      </c>
      <c r="C157" s="50" t="str">
        <f>GD_CHUNG!C157</f>
        <v>Nguyễn Thị Phương Thảo</v>
      </c>
      <c r="D157" s="50" t="str">
        <f>GD_CHUNG!D157</f>
        <v>Nhân viên phục vụ hành khách hàng hóa</v>
      </c>
      <c r="E157" s="268">
        <f>VLOOKUP(B157,GD_CHAM_CONG!$C$6:$BJ$997,60,FALSE)</f>
        <v>0.97</v>
      </c>
      <c r="F157" s="268">
        <f>VLOOKUP(B157,GD_LCD_HS_LNS!$B$4:$F$1000,5,FALSE)</f>
        <v>1.6</v>
      </c>
      <c r="G157" s="269"/>
      <c r="H157" s="269">
        <f>VLOOKUP(B157,GD_CHAM_CONG!$C$6:$BD$997,37,FALSE)</f>
        <v>27</v>
      </c>
      <c r="I157" s="104">
        <f>VLOOKUP($B157,GD_CHAM_CONG!$C$6:$BF$997,38,FALSE)</f>
        <v>27</v>
      </c>
      <c r="J157" s="104">
        <f>VLOOKUP($B157,GD_CHAM_CONG!$C$6:$BF$997,39,FALSE)</f>
        <v>0</v>
      </c>
      <c r="K157" s="104">
        <f>VLOOKUP($B157,GD_CHAM_CONG!$C$6:$BF$997,40,FALSE)</f>
        <v>0</v>
      </c>
      <c r="L157" s="104">
        <f>VLOOKUP($B157,GD_CHAM_CONG!$C$6:$BF$997,41,FALSE)</f>
        <v>0</v>
      </c>
      <c r="M157" s="104">
        <f>VLOOKUP($B157,GD_CHAM_CONG!$C$6:$BF$997,42,FALSE)</f>
        <v>0</v>
      </c>
      <c r="N157" s="104">
        <f>VLOOKUP($B157,GD_CHAM_CONG!$C$6:$BF$997,43,FALSE)</f>
        <v>0</v>
      </c>
      <c r="O157" s="104">
        <f>VLOOKUP($B157,GD_CHAM_CONG!$C$6:$BF$997,44,FALSE)</f>
        <v>0</v>
      </c>
      <c r="P157" s="104">
        <f>VLOOKUP($B157,GD_CHAM_CONG!$C$6:$BF$997,45,FALSE)</f>
        <v>0</v>
      </c>
      <c r="Q157" s="104">
        <f>VLOOKUP($B157,GD_CHAM_CONG!$C$6:$BF$997,46,FALSE)</f>
        <v>0</v>
      </c>
      <c r="R157" s="104">
        <f>VLOOKUP($B157,GD_CHAM_CONG!$C$6:$BF$997,47,FALSE)</f>
        <v>0</v>
      </c>
      <c r="S157" s="104">
        <f>VLOOKUP($B157,GD_CHAM_CONG!$C$6:$BF$997,48,FALSE)</f>
        <v>0</v>
      </c>
      <c r="T157" s="104">
        <f>VLOOKUP($B157,GD_CHAM_CONG!$C$6:$BF$997,49,FALSE)</f>
        <v>0</v>
      </c>
      <c r="U157" s="104">
        <f>VLOOKUP($B157,GD_CHAM_CONG!$C$6:$BF$997,50,FALSE)</f>
        <v>0</v>
      </c>
      <c r="V157" s="104">
        <f>VLOOKUP($B157,GD_CHAM_CONG!$C$6:$BF$997,51,FALSE)</f>
        <v>0</v>
      </c>
      <c r="W157" s="104">
        <f>VLOOKUP($B157,GD_CHAM_CONG!$C$6:$BF$997,52,FALSE)</f>
        <v>0</v>
      </c>
      <c r="X157" s="104">
        <f>VLOOKUP($B157,GD_CHAM_CONG!$C$6:$BF$997,53,FALSE)</f>
        <v>0</v>
      </c>
      <c r="Y157" s="104">
        <f>VLOOKUP($B157,GD_CHAM_CONG!$C$6:$BF$997,54,FALSE)</f>
        <v>0</v>
      </c>
      <c r="Z157" s="104">
        <f>VLOOKUP($B157,GD_CHAM_CONG!$C$6:$BF$997,55,FALSE)</f>
        <v>0</v>
      </c>
      <c r="AA157" s="104">
        <f>VLOOKUP($B157,GD_CHAM_CONG!$C$6:$BF$997,56,FALSE)</f>
        <v>0</v>
      </c>
      <c r="AB157" s="104">
        <f>VLOOKUP($B157,GD_CHAM_CONG!$C$6:$BI$997,57,FALSE)</f>
        <v>0</v>
      </c>
      <c r="AC157" s="104">
        <f>VLOOKUP($B157,GD_CHAM_CONG!$C$6:$BI$997,58,FALSE)</f>
        <v>0</v>
      </c>
      <c r="AD157" s="104">
        <f>VLOOKUP($B157,GD_CHAM_CONG!$C$6:$BI$997,59,FALSE)</f>
        <v>0</v>
      </c>
      <c r="AE157" s="270">
        <f>I157/$H157*VLOOKUP(I$4,DM_TI_LE!$A$5:$B$30,2,FALSE)</f>
        <v>1</v>
      </c>
      <c r="AF157" s="270">
        <f>J157/$H157*VLOOKUP(J$4,DM_TI_LE!$A$5:$B$30,2,FALSE)</f>
        <v>0</v>
      </c>
      <c r="AG157" s="270">
        <f>K157/$H157*VLOOKUP(K$4,DM_TI_LE!$A$5:$B$30,2,FALSE)</f>
        <v>0</v>
      </c>
      <c r="AH157" s="270">
        <f>L157/$H157*VLOOKUP(L$4,DM_TI_LE!$A$5:$B$30,2,FALSE)</f>
        <v>0</v>
      </c>
      <c r="AI157" s="270">
        <f>M157/$H157*VLOOKUP(M$4,DM_TI_LE!$A$5:$B$30,2,FALSE)</f>
        <v>0</v>
      </c>
      <c r="AJ157" s="270">
        <f>N157/$H157*VLOOKUP(N$4,DM_TI_LE!$A$5:$B$30,2,FALSE)</f>
        <v>0</v>
      </c>
      <c r="AK157" s="270">
        <f>O157/$H157*VLOOKUP(O$4,DM_TI_LE!$A$5:$B$30,2,FALSE)</f>
        <v>0</v>
      </c>
      <c r="AL157" s="270">
        <f>P157/$H157*VLOOKUP(P$4,DM_TI_LE!$A$5:$B$30,2,FALSE)</f>
        <v>0</v>
      </c>
      <c r="AM157" s="270">
        <f>Q157/$H157*VLOOKUP(Q$4,DM_TI_LE!$A$5:$B$30,2,FALSE)</f>
        <v>0</v>
      </c>
      <c r="AN157" s="270">
        <f>R157/$H157*VLOOKUP(R$4,DM_TI_LE!$A$5:$B$30,2,FALSE)</f>
        <v>0</v>
      </c>
      <c r="AO157" s="270">
        <f>S157/$H157*VLOOKUP(S$4,DM_TI_LE!$A$5:$B$30,2,FALSE)</f>
        <v>0</v>
      </c>
      <c r="AP157" s="270">
        <f>T157/$H157*VLOOKUP(T$4,DM_TI_LE!$A$5:$B$30,2,FALSE)</f>
        <v>0</v>
      </c>
      <c r="AQ157" s="270">
        <f>U157/$H157*VLOOKUP(U$4,DM_TI_LE!$A$5:$B$30,2,FALSE)</f>
        <v>0</v>
      </c>
      <c r="AR157" s="270">
        <f>V157/$H157*VLOOKUP(V$4,DM_TI_LE!$A$5:$B$30,2,FALSE)</f>
        <v>0</v>
      </c>
      <c r="AS157" s="270">
        <f>W157/$H157*VLOOKUP(W$4,DM_TI_LE!$A$5:$B$30,2,FALSE)</f>
        <v>0</v>
      </c>
      <c r="AT157" s="270">
        <f>X157/$H157*VLOOKUP(X$4,DM_TI_LE!$A$5:$B$30,2,FALSE)</f>
        <v>0</v>
      </c>
      <c r="AU157" s="270">
        <f>Y157/$H157*VLOOKUP(Y$4,DM_TI_LE!$A$5:$B$30,2,FALSE)</f>
        <v>0</v>
      </c>
      <c r="AV157" s="270">
        <f>Z157/$H157*VLOOKUP(Z$4,DM_TI_LE!$A$5:$B$30,2,FALSE)</f>
        <v>0</v>
      </c>
      <c r="AW157" s="270">
        <f>AA157/$H157*VLOOKUP(AA$4,DM_TI_LE!$A$5:$B$30,2,FALSE)</f>
        <v>0</v>
      </c>
      <c r="AX157" s="270">
        <f>AB157/$H157*VLOOKUP(AB$4,DM_TI_LE!$A$5:$B$30,2,FALSE)</f>
        <v>0</v>
      </c>
      <c r="AY157" s="270">
        <f>AC157/$H157*VLOOKUP(AC$4,DM_TI_LE!$A$5:$B$30,2,FALSE)</f>
        <v>0</v>
      </c>
      <c r="AZ157" s="270">
        <f>AD157/$H157*VLOOKUP(AD$4,DM_TI_LE!$A$5:$B$30,2,FALSE)</f>
        <v>0</v>
      </c>
      <c r="BA157" s="284">
        <f>IF(CD157="HDHV",DM_TI_LE!$K$12*I157, SUM(AE157:AW157)*F157*E157*DM_HE_SO_LUONG_NS!$D$1*CE157)</f>
        <v>6984000</v>
      </c>
      <c r="BB157" s="104"/>
      <c r="BC157" s="110">
        <f>VLOOKUP(B157,GD_LCD_HS_LNS!$B$4:$E$1000,4,FALSE)</f>
        <v>3875000</v>
      </c>
      <c r="BD157" s="104"/>
      <c r="BE157" s="104">
        <f>I157/26*$BC157*VLOOKUP(BE$4,DM_TI_LE!$A$5:$C$29,3,FALSE)</f>
        <v>0</v>
      </c>
      <c r="BF157" s="104">
        <f>J157/26*$BC157*VLOOKUP(BF$4,DM_TI_LE!$A$5:$C$29,3,FALSE)</f>
        <v>0</v>
      </c>
      <c r="BG157" s="104">
        <f>K157/26*$BC157*VLOOKUP(BG$4,DM_TI_LE!$A$5:$C$29,3,FALSE)</f>
        <v>0</v>
      </c>
      <c r="BH157" s="104">
        <f>L157/26*$BC157*VLOOKUP(BH$4,DM_TI_LE!$A$5:$C$29,3,FALSE)</f>
        <v>0</v>
      </c>
      <c r="BI157" s="104">
        <f>M157/26*$BC157*VLOOKUP(BI$4,DM_TI_LE!$A$5:$C$29,3,FALSE)</f>
        <v>0</v>
      </c>
      <c r="BJ157" s="104">
        <f>N157/26*$BC157*VLOOKUP(BJ$4,DM_TI_LE!$A$5:$C$29,3,FALSE)</f>
        <v>0</v>
      </c>
      <c r="BK157" s="104">
        <f>O157/26*$BC157*VLOOKUP(BK$4,DM_TI_LE!$A$5:$C$29,3,FALSE)</f>
        <v>0</v>
      </c>
      <c r="BL157" s="104">
        <f>P157/26*$BC157*VLOOKUP(BL$4,DM_TI_LE!$A$5:$C$29,3,FALSE)</f>
        <v>0</v>
      </c>
      <c r="BM157" s="104">
        <f>Q157/26*$BC157*VLOOKUP(BM$4,DM_TI_LE!$A$5:$C$29,3,FALSE)</f>
        <v>0</v>
      </c>
      <c r="BN157" s="104">
        <f>R157/26*$BC157*VLOOKUP(BN$4,DM_TI_LE!$A$5:$C$29,3,FALSE)</f>
        <v>0</v>
      </c>
      <c r="BO157" s="104">
        <f>S157/26*$BC157*VLOOKUP(BO$4,DM_TI_LE!$A$5:$C$29,3,FALSE)</f>
        <v>0</v>
      </c>
      <c r="BP157" s="104">
        <f>T157/26*$BC157*VLOOKUP(BP$4,DM_TI_LE!$A$5:$C$29,3,FALSE)</f>
        <v>0</v>
      </c>
      <c r="BQ157" s="104">
        <f>U157/26*$BC157*VLOOKUP(BQ$4,DM_TI_LE!$A$5:$C$29,3,FALSE)</f>
        <v>0</v>
      </c>
      <c r="BR157" s="104">
        <f>V157/26*$BC157*VLOOKUP(BR$4,DM_TI_LE!$A$5:$C$29,3,FALSE)</f>
        <v>0</v>
      </c>
      <c r="BS157" s="104">
        <f>W157/26*$BC157*VLOOKUP(BS$4,DM_TI_LE!$A$5:$C$29,3,FALSE)</f>
        <v>0</v>
      </c>
      <c r="BT157" s="104">
        <f>X157/26*$BC157*VLOOKUP(BT$4,DM_TI_LE!$A$5:$C$29,3,FALSE)</f>
        <v>0</v>
      </c>
      <c r="BU157" s="104">
        <f>Y157/26*$BC157*VLOOKUP(BU$4,DM_TI_LE!$A$5:$C$29,3,FALSE)</f>
        <v>0</v>
      </c>
      <c r="BV157" s="104">
        <f>Z157/26*$BC157*VLOOKUP(BV$4,DM_TI_LE!$A$5:$C$29,3,FALSE)</f>
        <v>0</v>
      </c>
      <c r="BW157" s="104">
        <f>AA157/26*$BC157*VLOOKUP(BW$4,DM_TI_LE!$A$5:$C$29,3,FALSE)</f>
        <v>0</v>
      </c>
      <c r="BX157" s="104">
        <f>AB157/26*$BC157*VLOOKUP(BX$4,DM_TI_LE!$A$5:$C$29,3,FALSE)</f>
        <v>0</v>
      </c>
      <c r="BY157" s="104">
        <f>AC157/26*$BC157*VLOOKUP(BY$4,DM_TI_LE!$A$5:$C$29,3,FALSE)</f>
        <v>0</v>
      </c>
      <c r="BZ157" s="104">
        <f>AD157/26*$BC157*VLOOKUP(BZ$4,DM_TI_LE!$A$5:$C$29,3,FALSE)</f>
        <v>0</v>
      </c>
      <c r="CA157" s="273">
        <f t="shared" si="0"/>
        <v>0</v>
      </c>
      <c r="CB157" s="104"/>
      <c r="CC157" s="274">
        <f t="shared" si="1"/>
        <v>6984000</v>
      </c>
      <c r="CD157" s="138" t="str">
        <f>VLOOKUP(B157,GD_CHUNG!$B$5:$G$480,6,FALSE)</f>
        <v>HD3N</v>
      </c>
      <c r="CE157" s="275">
        <f>VLOOKUP(CD157,DM_TI_LE!$I$12:$J$16,2,FALSE)</f>
        <v>1</v>
      </c>
    </row>
    <row r="158" spans="1:83" ht="12.75" x14ac:dyDescent="0.2">
      <c r="A158" s="49">
        <v>154</v>
      </c>
      <c r="B158" s="50">
        <f>GD_CHUNG!B158</f>
        <v>13672</v>
      </c>
      <c r="C158" s="50" t="str">
        <f>GD_CHUNG!C158</f>
        <v>Mai Thị Huyền Trang</v>
      </c>
      <c r="D158" s="50" t="str">
        <f>GD_CHUNG!D158</f>
        <v>Nhân viên phục vụ hành khách hàng hóa</v>
      </c>
      <c r="E158" s="268">
        <f>VLOOKUP(B158,GD_CHAM_CONG!$C$6:$BJ$997,60,FALSE)</f>
        <v>0.93</v>
      </c>
      <c r="F158" s="268">
        <f>VLOOKUP(B158,GD_LCD_HS_LNS!$B$4:$F$1000,5,FALSE)</f>
        <v>1.6</v>
      </c>
      <c r="G158" s="269"/>
      <c r="H158" s="269">
        <f>VLOOKUP(B158,GD_CHAM_CONG!$C$6:$BD$997,37,FALSE)</f>
        <v>27</v>
      </c>
      <c r="I158" s="104">
        <f>VLOOKUP($B158,GD_CHAM_CONG!$C$6:$BF$997,38,FALSE)</f>
        <v>27</v>
      </c>
      <c r="J158" s="104">
        <f>VLOOKUP($B158,GD_CHAM_CONG!$C$6:$BF$997,39,FALSE)</f>
        <v>0</v>
      </c>
      <c r="K158" s="104">
        <f>VLOOKUP($B158,GD_CHAM_CONG!$C$6:$BF$997,40,FALSE)</f>
        <v>0</v>
      </c>
      <c r="L158" s="104">
        <f>VLOOKUP($B158,GD_CHAM_CONG!$C$6:$BF$997,41,FALSE)</f>
        <v>0</v>
      </c>
      <c r="M158" s="104">
        <f>VLOOKUP($B158,GD_CHAM_CONG!$C$6:$BF$997,42,FALSE)</f>
        <v>0</v>
      </c>
      <c r="N158" s="104">
        <f>VLOOKUP($B158,GD_CHAM_CONG!$C$6:$BF$997,43,FALSE)</f>
        <v>0</v>
      </c>
      <c r="O158" s="104">
        <f>VLOOKUP($B158,GD_CHAM_CONG!$C$6:$BF$997,44,FALSE)</f>
        <v>0</v>
      </c>
      <c r="P158" s="104">
        <f>VLOOKUP($B158,GD_CHAM_CONG!$C$6:$BF$997,45,FALSE)</f>
        <v>0</v>
      </c>
      <c r="Q158" s="104">
        <f>VLOOKUP($B158,GD_CHAM_CONG!$C$6:$BF$997,46,FALSE)</f>
        <v>0</v>
      </c>
      <c r="R158" s="104">
        <f>VLOOKUP($B158,GD_CHAM_CONG!$C$6:$BF$997,47,FALSE)</f>
        <v>0</v>
      </c>
      <c r="S158" s="104">
        <f>VLOOKUP($B158,GD_CHAM_CONG!$C$6:$BF$997,48,FALSE)</f>
        <v>0</v>
      </c>
      <c r="T158" s="104">
        <f>VLOOKUP($B158,GD_CHAM_CONG!$C$6:$BF$997,49,FALSE)</f>
        <v>0</v>
      </c>
      <c r="U158" s="104">
        <f>VLOOKUP($B158,GD_CHAM_CONG!$C$6:$BF$997,50,FALSE)</f>
        <v>0</v>
      </c>
      <c r="V158" s="104">
        <f>VLOOKUP($B158,GD_CHAM_CONG!$C$6:$BF$997,51,FALSE)</f>
        <v>0</v>
      </c>
      <c r="W158" s="104">
        <f>VLOOKUP($B158,GD_CHAM_CONG!$C$6:$BF$997,52,FALSE)</f>
        <v>0</v>
      </c>
      <c r="X158" s="104">
        <f>VLOOKUP($B158,GD_CHAM_CONG!$C$6:$BF$997,53,FALSE)</f>
        <v>0</v>
      </c>
      <c r="Y158" s="104">
        <f>VLOOKUP($B158,GD_CHAM_CONG!$C$6:$BF$997,54,FALSE)</f>
        <v>0</v>
      </c>
      <c r="Z158" s="104">
        <f>VLOOKUP($B158,GD_CHAM_CONG!$C$6:$BF$997,55,FALSE)</f>
        <v>0</v>
      </c>
      <c r="AA158" s="104">
        <f>VLOOKUP($B158,GD_CHAM_CONG!$C$6:$BF$997,56,FALSE)</f>
        <v>0</v>
      </c>
      <c r="AB158" s="104">
        <f>VLOOKUP($B158,GD_CHAM_CONG!$C$6:$BI$997,57,FALSE)</f>
        <v>0</v>
      </c>
      <c r="AC158" s="104">
        <f>VLOOKUP($B158,GD_CHAM_CONG!$C$6:$BI$997,58,FALSE)</f>
        <v>0</v>
      </c>
      <c r="AD158" s="104">
        <f>VLOOKUP($B158,GD_CHAM_CONG!$C$6:$BI$997,59,FALSE)</f>
        <v>0</v>
      </c>
      <c r="AE158" s="270">
        <f>I158/$H158*VLOOKUP(I$4,DM_TI_LE!$A$5:$B$30,2,FALSE)</f>
        <v>1</v>
      </c>
      <c r="AF158" s="270">
        <f>J158/$H158*VLOOKUP(J$4,DM_TI_LE!$A$5:$B$30,2,FALSE)</f>
        <v>0</v>
      </c>
      <c r="AG158" s="270">
        <f>K158/$H158*VLOOKUP(K$4,DM_TI_LE!$A$5:$B$30,2,FALSE)</f>
        <v>0</v>
      </c>
      <c r="AH158" s="270">
        <f>L158/$H158*VLOOKUP(L$4,DM_TI_LE!$A$5:$B$30,2,FALSE)</f>
        <v>0</v>
      </c>
      <c r="AI158" s="270">
        <f>M158/$H158*VLOOKUP(M$4,DM_TI_LE!$A$5:$B$30,2,FALSE)</f>
        <v>0</v>
      </c>
      <c r="AJ158" s="270">
        <f>N158/$H158*VLOOKUP(N$4,DM_TI_LE!$A$5:$B$30,2,FALSE)</f>
        <v>0</v>
      </c>
      <c r="AK158" s="270">
        <f>O158/$H158*VLOOKUP(O$4,DM_TI_LE!$A$5:$B$30,2,FALSE)</f>
        <v>0</v>
      </c>
      <c r="AL158" s="270">
        <f>P158/$H158*VLOOKUP(P$4,DM_TI_LE!$A$5:$B$30,2,FALSE)</f>
        <v>0</v>
      </c>
      <c r="AM158" s="270">
        <f>Q158/$H158*VLOOKUP(Q$4,DM_TI_LE!$A$5:$B$30,2,FALSE)</f>
        <v>0</v>
      </c>
      <c r="AN158" s="270">
        <f>R158/$H158*VLOOKUP(R$4,DM_TI_LE!$A$5:$B$30,2,FALSE)</f>
        <v>0</v>
      </c>
      <c r="AO158" s="270">
        <f>S158/$H158*VLOOKUP(S$4,DM_TI_LE!$A$5:$B$30,2,FALSE)</f>
        <v>0</v>
      </c>
      <c r="AP158" s="270">
        <f>T158/$H158*VLOOKUP(T$4,DM_TI_LE!$A$5:$B$30,2,FALSE)</f>
        <v>0</v>
      </c>
      <c r="AQ158" s="270">
        <f>U158/$H158*VLOOKUP(U$4,DM_TI_LE!$A$5:$B$30,2,FALSE)</f>
        <v>0</v>
      </c>
      <c r="AR158" s="270">
        <f>V158/$H158*VLOOKUP(V$4,DM_TI_LE!$A$5:$B$30,2,FALSE)</f>
        <v>0</v>
      </c>
      <c r="AS158" s="270">
        <f>W158/$H158*VLOOKUP(W$4,DM_TI_LE!$A$5:$B$30,2,FALSE)</f>
        <v>0</v>
      </c>
      <c r="AT158" s="270">
        <f>X158/$H158*VLOOKUP(X$4,DM_TI_LE!$A$5:$B$30,2,FALSE)</f>
        <v>0</v>
      </c>
      <c r="AU158" s="270">
        <f>Y158/$H158*VLOOKUP(Y$4,DM_TI_LE!$A$5:$B$30,2,FALSE)</f>
        <v>0</v>
      </c>
      <c r="AV158" s="270">
        <f>Z158/$H158*VLOOKUP(Z$4,DM_TI_LE!$A$5:$B$30,2,FALSE)</f>
        <v>0</v>
      </c>
      <c r="AW158" s="270">
        <f>AA158/$H158*VLOOKUP(AA$4,DM_TI_LE!$A$5:$B$30,2,FALSE)</f>
        <v>0</v>
      </c>
      <c r="AX158" s="270">
        <f>AB158/$H158*VLOOKUP(AB$4,DM_TI_LE!$A$5:$B$30,2,FALSE)</f>
        <v>0</v>
      </c>
      <c r="AY158" s="270">
        <f>AC158/$H158*VLOOKUP(AC$4,DM_TI_LE!$A$5:$B$30,2,FALSE)</f>
        <v>0</v>
      </c>
      <c r="AZ158" s="270">
        <f>AD158/$H158*VLOOKUP(AD$4,DM_TI_LE!$A$5:$B$30,2,FALSE)</f>
        <v>0</v>
      </c>
      <c r="BA158" s="284">
        <f>IF(CD158="HDHV",DM_TI_LE!$K$12*I158, SUM(AE158:AW158)*F158*E158*DM_HE_SO_LUONG_NS!$D$1*CE158)</f>
        <v>6696000.0000000009</v>
      </c>
      <c r="BB158" s="104"/>
      <c r="BC158" s="110">
        <f>VLOOKUP(B158,GD_LCD_HS_LNS!$B$4:$E$1000,4,FALSE)</f>
        <v>3875000</v>
      </c>
      <c r="BD158" s="104"/>
      <c r="BE158" s="104">
        <f>I158/26*$BC158*VLOOKUP(BE$4,DM_TI_LE!$A$5:$C$29,3,FALSE)</f>
        <v>0</v>
      </c>
      <c r="BF158" s="104">
        <f>J158/26*$BC158*VLOOKUP(BF$4,DM_TI_LE!$A$5:$C$29,3,FALSE)</f>
        <v>0</v>
      </c>
      <c r="BG158" s="104">
        <f>K158/26*$BC158*VLOOKUP(BG$4,DM_TI_LE!$A$5:$C$29,3,FALSE)</f>
        <v>0</v>
      </c>
      <c r="BH158" s="104">
        <f>L158/26*$BC158*VLOOKUP(BH$4,DM_TI_LE!$A$5:$C$29,3,FALSE)</f>
        <v>0</v>
      </c>
      <c r="BI158" s="104">
        <f>M158/26*$BC158*VLOOKUP(BI$4,DM_TI_LE!$A$5:$C$29,3,FALSE)</f>
        <v>0</v>
      </c>
      <c r="BJ158" s="104">
        <f>N158/26*$BC158*VLOOKUP(BJ$4,DM_TI_LE!$A$5:$C$29,3,FALSE)</f>
        <v>0</v>
      </c>
      <c r="BK158" s="104">
        <f>O158/26*$BC158*VLOOKUP(BK$4,DM_TI_LE!$A$5:$C$29,3,FALSE)</f>
        <v>0</v>
      </c>
      <c r="BL158" s="104">
        <f>P158/26*$BC158*VLOOKUP(BL$4,DM_TI_LE!$A$5:$C$29,3,FALSE)</f>
        <v>0</v>
      </c>
      <c r="BM158" s="104">
        <f>Q158/26*$BC158*VLOOKUP(BM$4,DM_TI_LE!$A$5:$C$29,3,FALSE)</f>
        <v>0</v>
      </c>
      <c r="BN158" s="104">
        <f>R158/26*$BC158*VLOOKUP(BN$4,DM_TI_LE!$A$5:$C$29,3,FALSE)</f>
        <v>0</v>
      </c>
      <c r="BO158" s="104">
        <f>S158/26*$BC158*VLOOKUP(BO$4,DM_TI_LE!$A$5:$C$29,3,FALSE)</f>
        <v>0</v>
      </c>
      <c r="BP158" s="104">
        <f>T158/26*$BC158*VLOOKUP(BP$4,DM_TI_LE!$A$5:$C$29,3,FALSE)</f>
        <v>0</v>
      </c>
      <c r="BQ158" s="104">
        <f>U158/26*$BC158*VLOOKUP(BQ$4,DM_TI_LE!$A$5:$C$29,3,FALSE)</f>
        <v>0</v>
      </c>
      <c r="BR158" s="104">
        <f>V158/26*$BC158*VLOOKUP(BR$4,DM_TI_LE!$A$5:$C$29,3,FALSE)</f>
        <v>0</v>
      </c>
      <c r="BS158" s="104">
        <f>W158/26*$BC158*VLOOKUP(BS$4,DM_TI_LE!$A$5:$C$29,3,FALSE)</f>
        <v>0</v>
      </c>
      <c r="BT158" s="104">
        <f>X158/26*$BC158*VLOOKUP(BT$4,DM_TI_LE!$A$5:$C$29,3,FALSE)</f>
        <v>0</v>
      </c>
      <c r="BU158" s="104">
        <f>Y158/26*$BC158*VLOOKUP(BU$4,DM_TI_LE!$A$5:$C$29,3,FALSE)</f>
        <v>0</v>
      </c>
      <c r="BV158" s="104">
        <f>Z158/26*$BC158*VLOOKUP(BV$4,DM_TI_LE!$A$5:$C$29,3,FALSE)</f>
        <v>0</v>
      </c>
      <c r="BW158" s="104">
        <f>AA158/26*$BC158*VLOOKUP(BW$4,DM_TI_LE!$A$5:$C$29,3,FALSE)</f>
        <v>0</v>
      </c>
      <c r="BX158" s="104">
        <f>AB158/26*$BC158*VLOOKUP(BX$4,DM_TI_LE!$A$5:$C$29,3,FALSE)</f>
        <v>0</v>
      </c>
      <c r="BY158" s="104">
        <f>AC158/26*$BC158*VLOOKUP(BY$4,DM_TI_LE!$A$5:$C$29,3,FALSE)</f>
        <v>0</v>
      </c>
      <c r="BZ158" s="104">
        <f>AD158/26*$BC158*VLOOKUP(BZ$4,DM_TI_LE!$A$5:$C$29,3,FALSE)</f>
        <v>0</v>
      </c>
      <c r="CA158" s="273">
        <f t="shared" si="0"/>
        <v>0</v>
      </c>
      <c r="CB158" s="104"/>
      <c r="CC158" s="274">
        <f t="shared" si="1"/>
        <v>6696000.0000000009</v>
      </c>
      <c r="CD158" s="138" t="str">
        <f>VLOOKUP(B158,GD_CHUNG!$B$5:$G$480,6,FALSE)</f>
        <v>HD3N</v>
      </c>
      <c r="CE158" s="275">
        <f>VLOOKUP(CD158,DM_TI_LE!$I$12:$J$16,2,FALSE)</f>
        <v>1</v>
      </c>
    </row>
    <row r="159" spans="1:83" ht="12.75" x14ac:dyDescent="0.2">
      <c r="A159" s="49">
        <v>155</v>
      </c>
      <c r="B159" s="50">
        <f>GD_CHUNG!B159</f>
        <v>13673</v>
      </c>
      <c r="C159" s="50" t="str">
        <f>GD_CHUNG!C159</f>
        <v>Đỗ Văn Thắng</v>
      </c>
      <c r="D159" s="50" t="str">
        <f>GD_CHUNG!D159</f>
        <v>Nhân viên phục vụ hành khách hàng hóa</v>
      </c>
      <c r="E159" s="268">
        <f>VLOOKUP(B159,GD_CHAM_CONG!$C$6:$BJ$997,60,FALSE)</f>
        <v>0.9</v>
      </c>
      <c r="F159" s="268">
        <f>VLOOKUP(B159,GD_LCD_HS_LNS!$B$4:$F$1000,5,FALSE)</f>
        <v>1.6</v>
      </c>
      <c r="G159" s="269"/>
      <c r="H159" s="269">
        <f>VLOOKUP(B159,GD_CHAM_CONG!$C$6:$BD$997,37,FALSE)</f>
        <v>27</v>
      </c>
      <c r="I159" s="104">
        <f>VLOOKUP($B159,GD_CHAM_CONG!$C$6:$BF$997,38,FALSE)</f>
        <v>25</v>
      </c>
      <c r="J159" s="104">
        <f>VLOOKUP($B159,GD_CHAM_CONG!$C$6:$BF$997,39,FALSE)</f>
        <v>0</v>
      </c>
      <c r="K159" s="104">
        <f>VLOOKUP($B159,GD_CHAM_CONG!$C$6:$BF$997,40,FALSE)</f>
        <v>2</v>
      </c>
      <c r="L159" s="104">
        <f>VLOOKUP($B159,GD_CHAM_CONG!$C$6:$BF$997,41,FALSE)</f>
        <v>0</v>
      </c>
      <c r="M159" s="104">
        <f>VLOOKUP($B159,GD_CHAM_CONG!$C$6:$BF$997,42,FALSE)</f>
        <v>0</v>
      </c>
      <c r="N159" s="104">
        <f>VLOOKUP($B159,GD_CHAM_CONG!$C$6:$BF$997,43,FALSE)</f>
        <v>0</v>
      </c>
      <c r="O159" s="104">
        <f>VLOOKUP($B159,GD_CHAM_CONG!$C$6:$BF$997,44,FALSE)</f>
        <v>0</v>
      </c>
      <c r="P159" s="104">
        <f>VLOOKUP($B159,GD_CHAM_CONG!$C$6:$BF$997,45,FALSE)</f>
        <v>0</v>
      </c>
      <c r="Q159" s="104">
        <f>VLOOKUP($B159,GD_CHAM_CONG!$C$6:$BF$997,46,FALSE)</f>
        <v>0</v>
      </c>
      <c r="R159" s="104">
        <f>VLOOKUP($B159,GD_CHAM_CONG!$C$6:$BF$997,47,FALSE)</f>
        <v>0</v>
      </c>
      <c r="S159" s="104">
        <f>VLOOKUP($B159,GD_CHAM_CONG!$C$6:$BF$997,48,FALSE)</f>
        <v>0</v>
      </c>
      <c r="T159" s="104">
        <f>VLOOKUP($B159,GD_CHAM_CONG!$C$6:$BF$997,49,FALSE)</f>
        <v>0</v>
      </c>
      <c r="U159" s="104">
        <f>VLOOKUP($B159,GD_CHAM_CONG!$C$6:$BF$997,50,FALSE)</f>
        <v>0</v>
      </c>
      <c r="V159" s="104">
        <f>VLOOKUP($B159,GD_CHAM_CONG!$C$6:$BF$997,51,FALSE)</f>
        <v>0</v>
      </c>
      <c r="W159" s="104">
        <f>VLOOKUP($B159,GD_CHAM_CONG!$C$6:$BF$997,52,FALSE)</f>
        <v>0</v>
      </c>
      <c r="X159" s="104">
        <f>VLOOKUP($B159,GD_CHAM_CONG!$C$6:$BF$997,53,FALSE)</f>
        <v>0</v>
      </c>
      <c r="Y159" s="104">
        <f>VLOOKUP($B159,GD_CHAM_CONG!$C$6:$BF$997,54,FALSE)</f>
        <v>0</v>
      </c>
      <c r="Z159" s="104">
        <f>VLOOKUP($B159,GD_CHAM_CONG!$C$6:$BF$997,55,FALSE)</f>
        <v>0</v>
      </c>
      <c r="AA159" s="104">
        <f>VLOOKUP($B159,GD_CHAM_CONG!$C$6:$BF$997,56,FALSE)</f>
        <v>0</v>
      </c>
      <c r="AB159" s="104">
        <f>VLOOKUP($B159,GD_CHAM_CONG!$C$6:$BI$997,57,FALSE)</f>
        <v>0</v>
      </c>
      <c r="AC159" s="104">
        <f>VLOOKUP($B159,GD_CHAM_CONG!$C$6:$BI$997,58,FALSE)</f>
        <v>0</v>
      </c>
      <c r="AD159" s="104">
        <f>VLOOKUP($B159,GD_CHAM_CONG!$C$6:$BI$997,59,FALSE)</f>
        <v>0</v>
      </c>
      <c r="AE159" s="270">
        <f>I159/$H159*VLOOKUP(I$4,DM_TI_LE!$A$5:$B$30,2,FALSE)</f>
        <v>0.92592592592592593</v>
      </c>
      <c r="AF159" s="270">
        <f>J159/$H159*VLOOKUP(J$4,DM_TI_LE!$A$5:$B$30,2,FALSE)</f>
        <v>0</v>
      </c>
      <c r="AG159" s="270">
        <f>K159/$H159*VLOOKUP(K$4,DM_TI_LE!$A$5:$B$30,2,FALSE)</f>
        <v>0</v>
      </c>
      <c r="AH159" s="270">
        <f>L159/$H159*VLOOKUP(L$4,DM_TI_LE!$A$5:$B$30,2,FALSE)</f>
        <v>0</v>
      </c>
      <c r="AI159" s="270">
        <f>M159/$H159*VLOOKUP(M$4,DM_TI_LE!$A$5:$B$30,2,FALSE)</f>
        <v>0</v>
      </c>
      <c r="AJ159" s="270">
        <f>N159/$H159*VLOOKUP(N$4,DM_TI_LE!$A$5:$B$30,2,FALSE)</f>
        <v>0</v>
      </c>
      <c r="AK159" s="270">
        <f>O159/$H159*VLOOKUP(O$4,DM_TI_LE!$A$5:$B$30,2,FALSE)</f>
        <v>0</v>
      </c>
      <c r="AL159" s="270">
        <f>P159/$H159*VLOOKUP(P$4,DM_TI_LE!$A$5:$B$30,2,FALSE)</f>
        <v>0</v>
      </c>
      <c r="AM159" s="270">
        <f>Q159/$H159*VLOOKUP(Q$4,DM_TI_LE!$A$5:$B$30,2,FALSE)</f>
        <v>0</v>
      </c>
      <c r="AN159" s="270">
        <f>R159/$H159*VLOOKUP(R$4,DM_TI_LE!$A$5:$B$30,2,FALSE)</f>
        <v>0</v>
      </c>
      <c r="AO159" s="270">
        <f>S159/$H159*VLOOKUP(S$4,DM_TI_LE!$A$5:$B$30,2,FALSE)</f>
        <v>0</v>
      </c>
      <c r="AP159" s="270">
        <f>T159/$H159*VLOOKUP(T$4,DM_TI_LE!$A$5:$B$30,2,FALSE)</f>
        <v>0</v>
      </c>
      <c r="AQ159" s="270">
        <f>U159/$H159*VLOOKUP(U$4,DM_TI_LE!$A$5:$B$30,2,FALSE)</f>
        <v>0</v>
      </c>
      <c r="AR159" s="270">
        <f>V159/$H159*VLOOKUP(V$4,DM_TI_LE!$A$5:$B$30,2,FALSE)</f>
        <v>0</v>
      </c>
      <c r="AS159" s="270">
        <f>W159/$H159*VLOOKUP(W$4,DM_TI_LE!$A$5:$B$30,2,FALSE)</f>
        <v>0</v>
      </c>
      <c r="AT159" s="270">
        <f>X159/$H159*VLOOKUP(X$4,DM_TI_LE!$A$5:$B$30,2,FALSE)</f>
        <v>0</v>
      </c>
      <c r="AU159" s="270">
        <f>Y159/$H159*VLOOKUP(Y$4,DM_TI_LE!$A$5:$B$30,2,FALSE)</f>
        <v>0</v>
      </c>
      <c r="AV159" s="270">
        <f>Z159/$H159*VLOOKUP(Z$4,DM_TI_LE!$A$5:$B$30,2,FALSE)</f>
        <v>0</v>
      </c>
      <c r="AW159" s="270">
        <f>AA159/$H159*VLOOKUP(AA$4,DM_TI_LE!$A$5:$B$30,2,FALSE)</f>
        <v>0</v>
      </c>
      <c r="AX159" s="270">
        <f>AB159/$H159*VLOOKUP(AB$4,DM_TI_LE!$A$5:$B$30,2,FALSE)</f>
        <v>0</v>
      </c>
      <c r="AY159" s="270">
        <f>AC159/$H159*VLOOKUP(AC$4,DM_TI_LE!$A$5:$B$30,2,FALSE)</f>
        <v>0</v>
      </c>
      <c r="AZ159" s="270">
        <f>AD159/$H159*VLOOKUP(AD$4,DM_TI_LE!$A$5:$B$30,2,FALSE)</f>
        <v>0</v>
      </c>
      <c r="BA159" s="284">
        <f>IF(CD159="HDHV",DM_TI_LE!$K$12*I159, SUM(AE159:AW159)*F159*E159*DM_HE_SO_LUONG_NS!$D$1*CE159)</f>
        <v>6000000.0000000009</v>
      </c>
      <c r="BB159" s="104"/>
      <c r="BC159" s="110">
        <f>VLOOKUP(B159,GD_LCD_HS_LNS!$B$4:$E$1000,4,FALSE)</f>
        <v>3875000</v>
      </c>
      <c r="BD159" s="104"/>
      <c r="BE159" s="104">
        <f>I159/26*$BC159*VLOOKUP(BE$4,DM_TI_LE!$A$5:$C$29,3,FALSE)</f>
        <v>0</v>
      </c>
      <c r="BF159" s="104">
        <f>J159/26*$BC159*VLOOKUP(BF$4,DM_TI_LE!$A$5:$C$29,3,FALSE)</f>
        <v>0</v>
      </c>
      <c r="BG159" s="104">
        <f>K159/26*$BC159*VLOOKUP(BG$4,DM_TI_LE!$A$5:$C$29,3,FALSE)</f>
        <v>0</v>
      </c>
      <c r="BH159" s="104">
        <f>L159/26*$BC159*VLOOKUP(BH$4,DM_TI_LE!$A$5:$C$29,3,FALSE)</f>
        <v>0</v>
      </c>
      <c r="BI159" s="104">
        <f>M159/26*$BC159*VLOOKUP(BI$4,DM_TI_LE!$A$5:$C$29,3,FALSE)</f>
        <v>0</v>
      </c>
      <c r="BJ159" s="104">
        <f>N159/26*$BC159*VLOOKUP(BJ$4,DM_TI_LE!$A$5:$C$29,3,FALSE)</f>
        <v>0</v>
      </c>
      <c r="BK159" s="104">
        <f>O159/26*$BC159*VLOOKUP(BK$4,DM_TI_LE!$A$5:$C$29,3,FALSE)</f>
        <v>0</v>
      </c>
      <c r="BL159" s="104">
        <f>P159/26*$BC159*VLOOKUP(BL$4,DM_TI_LE!$A$5:$C$29,3,FALSE)</f>
        <v>0</v>
      </c>
      <c r="BM159" s="104">
        <f>Q159/26*$BC159*VLOOKUP(BM$4,DM_TI_LE!$A$5:$C$29,3,FALSE)</f>
        <v>0</v>
      </c>
      <c r="BN159" s="104">
        <f>R159/26*$BC159*VLOOKUP(BN$4,DM_TI_LE!$A$5:$C$29,3,FALSE)</f>
        <v>0</v>
      </c>
      <c r="BO159" s="104">
        <f>S159/26*$BC159*VLOOKUP(BO$4,DM_TI_LE!$A$5:$C$29,3,FALSE)</f>
        <v>0</v>
      </c>
      <c r="BP159" s="104">
        <f>T159/26*$BC159*VLOOKUP(BP$4,DM_TI_LE!$A$5:$C$29,3,FALSE)</f>
        <v>0</v>
      </c>
      <c r="BQ159" s="104">
        <f>U159/26*$BC159*VLOOKUP(BQ$4,DM_TI_LE!$A$5:$C$29,3,FALSE)</f>
        <v>0</v>
      </c>
      <c r="BR159" s="104">
        <f>V159/26*$BC159*VLOOKUP(BR$4,DM_TI_LE!$A$5:$C$29,3,FALSE)</f>
        <v>0</v>
      </c>
      <c r="BS159" s="104">
        <f>W159/26*$BC159*VLOOKUP(BS$4,DM_TI_LE!$A$5:$C$29,3,FALSE)</f>
        <v>0</v>
      </c>
      <c r="BT159" s="104">
        <f>X159/26*$BC159*VLOOKUP(BT$4,DM_TI_LE!$A$5:$C$29,3,FALSE)</f>
        <v>0</v>
      </c>
      <c r="BU159" s="104">
        <f>Y159/26*$BC159*VLOOKUP(BU$4,DM_TI_LE!$A$5:$C$29,3,FALSE)</f>
        <v>0</v>
      </c>
      <c r="BV159" s="104">
        <f>Z159/26*$BC159*VLOOKUP(BV$4,DM_TI_LE!$A$5:$C$29,3,FALSE)</f>
        <v>0</v>
      </c>
      <c r="BW159" s="104">
        <f>AA159/26*$BC159*VLOOKUP(BW$4,DM_TI_LE!$A$5:$C$29,3,FALSE)</f>
        <v>0</v>
      </c>
      <c r="BX159" s="104">
        <f>AB159/26*$BC159*VLOOKUP(BX$4,DM_TI_LE!$A$5:$C$29,3,FALSE)</f>
        <v>0</v>
      </c>
      <c r="BY159" s="104">
        <f>AC159/26*$BC159*VLOOKUP(BY$4,DM_TI_LE!$A$5:$C$29,3,FALSE)</f>
        <v>0</v>
      </c>
      <c r="BZ159" s="104">
        <f>AD159/26*$BC159*VLOOKUP(BZ$4,DM_TI_LE!$A$5:$C$29,3,FALSE)</f>
        <v>0</v>
      </c>
      <c r="CA159" s="273">
        <f t="shared" si="0"/>
        <v>0</v>
      </c>
      <c r="CB159" s="104"/>
      <c r="CC159" s="274">
        <f t="shared" si="1"/>
        <v>6000000.0000000009</v>
      </c>
      <c r="CD159" s="138" t="str">
        <f>VLOOKUP(B159,GD_CHUNG!$B$5:$G$480,6,FALSE)</f>
        <v>HD3N</v>
      </c>
      <c r="CE159" s="275">
        <f>VLOOKUP(CD159,DM_TI_LE!$I$12:$J$16,2,FALSE)</f>
        <v>1</v>
      </c>
    </row>
    <row r="160" spans="1:83" ht="12.75" x14ac:dyDescent="0.2">
      <c r="A160" s="49">
        <v>156</v>
      </c>
      <c r="B160" s="50">
        <f>GD_CHUNG!B160</f>
        <v>10572</v>
      </c>
      <c r="C160" s="50" t="str">
        <f>GD_CHUNG!C160</f>
        <v>Võ Thị Hồng Minh</v>
      </c>
      <c r="D160" s="50" t="str">
        <f>GD_CHUNG!D160</f>
        <v>NV PVHK</v>
      </c>
      <c r="E160" s="268">
        <f>VLOOKUP(B160,GD_CHAM_CONG!$C$6:$BJ$997,60,FALSE)</f>
        <v>0.97</v>
      </c>
      <c r="F160" s="268">
        <f>VLOOKUP(B160,GD_LCD_HS_LNS!$B$4:$F$1000,5,FALSE)</f>
        <v>2.13</v>
      </c>
      <c r="G160" s="269"/>
      <c r="H160" s="269">
        <f>VLOOKUP(B160,GD_CHAM_CONG!$C$6:$BD$997,37,FALSE)</f>
        <v>27</v>
      </c>
      <c r="I160" s="104">
        <f>VLOOKUP($B160,GD_CHAM_CONG!$C$6:$BF$997,38,FALSE)</f>
        <v>27</v>
      </c>
      <c r="J160" s="104">
        <f>VLOOKUP($B160,GD_CHAM_CONG!$C$6:$BF$997,39,FALSE)</f>
        <v>0</v>
      </c>
      <c r="K160" s="104">
        <f>VLOOKUP($B160,GD_CHAM_CONG!$C$6:$BF$997,40,FALSE)</f>
        <v>0</v>
      </c>
      <c r="L160" s="104">
        <f>VLOOKUP($B160,GD_CHAM_CONG!$C$6:$BF$997,41,FALSE)</f>
        <v>0</v>
      </c>
      <c r="M160" s="104">
        <f>VLOOKUP($B160,GD_CHAM_CONG!$C$6:$BF$997,42,FALSE)</f>
        <v>0</v>
      </c>
      <c r="N160" s="104">
        <f>VLOOKUP($B160,GD_CHAM_CONG!$C$6:$BF$997,43,FALSE)</f>
        <v>0</v>
      </c>
      <c r="O160" s="104">
        <f>VLOOKUP($B160,GD_CHAM_CONG!$C$6:$BF$997,44,FALSE)</f>
        <v>0</v>
      </c>
      <c r="P160" s="104">
        <f>VLOOKUP($B160,GD_CHAM_CONG!$C$6:$BF$997,45,FALSE)</f>
        <v>0</v>
      </c>
      <c r="Q160" s="104">
        <f>VLOOKUP($B160,GD_CHAM_CONG!$C$6:$BF$997,46,FALSE)</f>
        <v>0</v>
      </c>
      <c r="R160" s="104">
        <f>VLOOKUP($B160,GD_CHAM_CONG!$C$6:$BF$997,47,FALSE)</f>
        <v>0</v>
      </c>
      <c r="S160" s="104">
        <f>VLOOKUP($B160,GD_CHAM_CONG!$C$6:$BF$997,48,FALSE)</f>
        <v>0</v>
      </c>
      <c r="T160" s="104">
        <f>VLOOKUP($B160,GD_CHAM_CONG!$C$6:$BF$997,49,FALSE)</f>
        <v>0</v>
      </c>
      <c r="U160" s="104">
        <f>VLOOKUP($B160,GD_CHAM_CONG!$C$6:$BF$997,50,FALSE)</f>
        <v>0</v>
      </c>
      <c r="V160" s="104">
        <f>VLOOKUP($B160,GD_CHAM_CONG!$C$6:$BF$997,51,FALSE)</f>
        <v>0</v>
      </c>
      <c r="W160" s="104">
        <f>VLOOKUP($B160,GD_CHAM_CONG!$C$6:$BF$997,52,FALSE)</f>
        <v>0</v>
      </c>
      <c r="X160" s="104">
        <f>VLOOKUP($B160,GD_CHAM_CONG!$C$6:$BF$997,53,FALSE)</f>
        <v>0</v>
      </c>
      <c r="Y160" s="104">
        <f>VLOOKUP($B160,GD_CHAM_CONG!$C$6:$BF$997,54,FALSE)</f>
        <v>0</v>
      </c>
      <c r="Z160" s="104">
        <f>VLOOKUP($B160,GD_CHAM_CONG!$C$6:$BF$997,55,FALSE)</f>
        <v>0</v>
      </c>
      <c r="AA160" s="104">
        <f>VLOOKUP($B160,GD_CHAM_CONG!$C$6:$BF$997,56,FALSE)</f>
        <v>0</v>
      </c>
      <c r="AB160" s="104">
        <f>VLOOKUP($B160,GD_CHAM_CONG!$C$6:$BI$997,57,FALSE)</f>
        <v>0</v>
      </c>
      <c r="AC160" s="104">
        <f>VLOOKUP($B160,GD_CHAM_CONG!$C$6:$BI$997,58,FALSE)</f>
        <v>0</v>
      </c>
      <c r="AD160" s="104">
        <f>VLOOKUP($B160,GD_CHAM_CONG!$C$6:$BI$997,59,FALSE)</f>
        <v>0</v>
      </c>
      <c r="AE160" s="270">
        <f>I160/$H160*VLOOKUP(I$4,DM_TI_LE!$A$5:$B$30,2,FALSE)</f>
        <v>1</v>
      </c>
      <c r="AF160" s="270">
        <f>J160/$H160*VLOOKUP(J$4,DM_TI_LE!$A$5:$B$30,2,FALSE)</f>
        <v>0</v>
      </c>
      <c r="AG160" s="270">
        <f>K160/$H160*VLOOKUP(K$4,DM_TI_LE!$A$5:$B$30,2,FALSE)</f>
        <v>0</v>
      </c>
      <c r="AH160" s="270">
        <f>L160/$H160*VLOOKUP(L$4,DM_TI_LE!$A$5:$B$30,2,FALSE)</f>
        <v>0</v>
      </c>
      <c r="AI160" s="270">
        <f>M160/$H160*VLOOKUP(M$4,DM_TI_LE!$A$5:$B$30,2,FALSE)</f>
        <v>0</v>
      </c>
      <c r="AJ160" s="270">
        <f>N160/$H160*VLOOKUP(N$4,DM_TI_LE!$A$5:$B$30,2,FALSE)</f>
        <v>0</v>
      </c>
      <c r="AK160" s="270">
        <f>O160/$H160*VLOOKUP(O$4,DM_TI_LE!$A$5:$B$30,2,FALSE)</f>
        <v>0</v>
      </c>
      <c r="AL160" s="270">
        <f>P160/$H160*VLOOKUP(P$4,DM_TI_LE!$A$5:$B$30,2,FALSE)</f>
        <v>0</v>
      </c>
      <c r="AM160" s="270">
        <f>Q160/$H160*VLOOKUP(Q$4,DM_TI_LE!$A$5:$B$30,2,FALSE)</f>
        <v>0</v>
      </c>
      <c r="AN160" s="270">
        <f>R160/$H160*VLOOKUP(R$4,DM_TI_LE!$A$5:$B$30,2,FALSE)</f>
        <v>0</v>
      </c>
      <c r="AO160" s="270">
        <f>S160/$H160*VLOOKUP(S$4,DM_TI_LE!$A$5:$B$30,2,FALSE)</f>
        <v>0</v>
      </c>
      <c r="AP160" s="270">
        <f>T160/$H160*VLOOKUP(T$4,DM_TI_LE!$A$5:$B$30,2,FALSE)</f>
        <v>0</v>
      </c>
      <c r="AQ160" s="270">
        <f>U160/$H160*VLOOKUP(U$4,DM_TI_LE!$A$5:$B$30,2,FALSE)</f>
        <v>0</v>
      </c>
      <c r="AR160" s="270">
        <f>V160/$H160*VLOOKUP(V$4,DM_TI_LE!$A$5:$B$30,2,FALSE)</f>
        <v>0</v>
      </c>
      <c r="AS160" s="270">
        <f>W160/$H160*VLOOKUP(W$4,DM_TI_LE!$A$5:$B$30,2,FALSE)</f>
        <v>0</v>
      </c>
      <c r="AT160" s="270">
        <f>X160/$H160*VLOOKUP(X$4,DM_TI_LE!$A$5:$B$30,2,FALSE)</f>
        <v>0</v>
      </c>
      <c r="AU160" s="270">
        <f>Y160/$H160*VLOOKUP(Y$4,DM_TI_LE!$A$5:$B$30,2,FALSE)</f>
        <v>0</v>
      </c>
      <c r="AV160" s="270">
        <f>Z160/$H160*VLOOKUP(Z$4,DM_TI_LE!$A$5:$B$30,2,FALSE)</f>
        <v>0</v>
      </c>
      <c r="AW160" s="270">
        <f>AA160/$H160*VLOOKUP(AA$4,DM_TI_LE!$A$5:$B$30,2,FALSE)</f>
        <v>0</v>
      </c>
      <c r="AX160" s="270">
        <f>AB160/$H160*VLOOKUP(AB$4,DM_TI_LE!$A$5:$B$30,2,FALSE)</f>
        <v>0</v>
      </c>
      <c r="AY160" s="270">
        <f>AC160/$H160*VLOOKUP(AC$4,DM_TI_LE!$A$5:$B$30,2,FALSE)</f>
        <v>0</v>
      </c>
      <c r="AZ160" s="270">
        <f>AD160/$H160*VLOOKUP(AD$4,DM_TI_LE!$A$5:$B$30,2,FALSE)</f>
        <v>0</v>
      </c>
      <c r="BA160" s="284">
        <f>IF(CD160="HDHV",DM_TI_LE!$K$12*I160, SUM(AE160:AW160)*F160*E160*DM_HE_SO_LUONG_NS!$D$1*CE160)</f>
        <v>9297450</v>
      </c>
      <c r="BB160" s="104"/>
      <c r="BC160" s="110">
        <f>VLOOKUP(B160,GD_LCD_HS_LNS!$B$4:$E$1000,4,FALSE)</f>
        <v>3875000</v>
      </c>
      <c r="BD160" s="104"/>
      <c r="BE160" s="104">
        <f>I160/26*$BC160*VLOOKUP(BE$4,DM_TI_LE!$A$5:$C$29,3,FALSE)</f>
        <v>0</v>
      </c>
      <c r="BF160" s="104">
        <f>J160/26*$BC160*VLOOKUP(BF$4,DM_TI_LE!$A$5:$C$29,3,FALSE)</f>
        <v>0</v>
      </c>
      <c r="BG160" s="104">
        <f>K160/26*$BC160*VLOOKUP(BG$4,DM_TI_LE!$A$5:$C$29,3,FALSE)</f>
        <v>0</v>
      </c>
      <c r="BH160" s="104">
        <f>L160/26*$BC160*VLOOKUP(BH$4,DM_TI_LE!$A$5:$C$29,3,FALSE)</f>
        <v>0</v>
      </c>
      <c r="BI160" s="104">
        <f>M160/26*$BC160*VLOOKUP(BI$4,DM_TI_LE!$A$5:$C$29,3,FALSE)</f>
        <v>0</v>
      </c>
      <c r="BJ160" s="104">
        <f>N160/26*$BC160*VLOOKUP(BJ$4,DM_TI_LE!$A$5:$C$29,3,FALSE)</f>
        <v>0</v>
      </c>
      <c r="BK160" s="104">
        <f>O160/26*$BC160*VLOOKUP(BK$4,DM_TI_LE!$A$5:$C$29,3,FALSE)</f>
        <v>0</v>
      </c>
      <c r="BL160" s="104">
        <f>P160/26*$BC160*VLOOKUP(BL$4,DM_TI_LE!$A$5:$C$29,3,FALSE)</f>
        <v>0</v>
      </c>
      <c r="BM160" s="104">
        <f>Q160/26*$BC160*VLOOKUP(BM$4,DM_TI_LE!$A$5:$C$29,3,FALSE)</f>
        <v>0</v>
      </c>
      <c r="BN160" s="104">
        <f>R160/26*$BC160*VLOOKUP(BN$4,DM_TI_LE!$A$5:$C$29,3,FALSE)</f>
        <v>0</v>
      </c>
      <c r="BO160" s="104">
        <f>S160/26*$BC160*VLOOKUP(BO$4,DM_TI_LE!$A$5:$C$29,3,FALSE)</f>
        <v>0</v>
      </c>
      <c r="BP160" s="104">
        <f>T160/26*$BC160*VLOOKUP(BP$4,DM_TI_LE!$A$5:$C$29,3,FALSE)</f>
        <v>0</v>
      </c>
      <c r="BQ160" s="104">
        <f>U160/26*$BC160*VLOOKUP(BQ$4,DM_TI_LE!$A$5:$C$29,3,FALSE)</f>
        <v>0</v>
      </c>
      <c r="BR160" s="104">
        <f>V160/26*$BC160*VLOOKUP(BR$4,DM_TI_LE!$A$5:$C$29,3,FALSE)</f>
        <v>0</v>
      </c>
      <c r="BS160" s="104">
        <f>W160/26*$BC160*VLOOKUP(BS$4,DM_TI_LE!$A$5:$C$29,3,FALSE)</f>
        <v>0</v>
      </c>
      <c r="BT160" s="104">
        <f>X160/26*$BC160*VLOOKUP(BT$4,DM_TI_LE!$A$5:$C$29,3,FALSE)</f>
        <v>0</v>
      </c>
      <c r="BU160" s="104">
        <f>Y160/26*$BC160*VLOOKUP(BU$4,DM_TI_LE!$A$5:$C$29,3,FALSE)</f>
        <v>0</v>
      </c>
      <c r="BV160" s="104">
        <f>Z160/26*$BC160*VLOOKUP(BV$4,DM_TI_LE!$A$5:$C$29,3,FALSE)</f>
        <v>0</v>
      </c>
      <c r="BW160" s="104">
        <f>AA160/26*$BC160*VLOOKUP(BW$4,DM_TI_LE!$A$5:$C$29,3,FALSE)</f>
        <v>0</v>
      </c>
      <c r="BX160" s="104">
        <f>AB160/26*$BC160*VLOOKUP(BX$4,DM_TI_LE!$A$5:$C$29,3,FALSE)</f>
        <v>0</v>
      </c>
      <c r="BY160" s="104">
        <f>AC160/26*$BC160*VLOOKUP(BY$4,DM_TI_LE!$A$5:$C$29,3,FALSE)</f>
        <v>0</v>
      </c>
      <c r="BZ160" s="104">
        <f>AD160/26*$BC160*VLOOKUP(BZ$4,DM_TI_LE!$A$5:$C$29,3,FALSE)</f>
        <v>0</v>
      </c>
      <c r="CA160" s="273">
        <f t="shared" si="0"/>
        <v>0</v>
      </c>
      <c r="CB160" s="104"/>
      <c r="CC160" s="274">
        <f t="shared" si="1"/>
        <v>9297450</v>
      </c>
      <c r="CD160" s="138" t="str">
        <f>VLOOKUP(B160,GD_CHUNG!$B$5:$G$480,6,FALSE)</f>
        <v>HDKX</v>
      </c>
      <c r="CE160" s="275">
        <f>VLOOKUP(CD160,DM_TI_LE!$I$12:$J$16,2,FALSE)</f>
        <v>1</v>
      </c>
    </row>
    <row r="161" spans="1:83" ht="12.75" x14ac:dyDescent="0.2">
      <c r="A161" s="49">
        <v>157</v>
      </c>
      <c r="B161" s="50">
        <f>GD_CHUNG!B161</f>
        <v>10574</v>
      </c>
      <c r="C161" s="50" t="str">
        <f>GD_CHUNG!C161</f>
        <v>Nguyễn Thị Hồng Duyên</v>
      </c>
      <c r="D161" s="50" t="str">
        <f>GD_CHUNG!D161</f>
        <v>NV PVHK</v>
      </c>
      <c r="E161" s="268">
        <f>VLOOKUP(B161,GD_CHAM_CONG!$C$6:$BJ$997,60,FALSE)</f>
        <v>0.95</v>
      </c>
      <c r="F161" s="268">
        <f>VLOOKUP(B161,GD_LCD_HS_LNS!$B$4:$F$1000,5,FALSE)</f>
        <v>2.13</v>
      </c>
      <c r="G161" s="269"/>
      <c r="H161" s="269">
        <f>VLOOKUP(B161,GD_CHAM_CONG!$C$6:$BD$997,37,FALSE)</f>
        <v>27</v>
      </c>
      <c r="I161" s="104">
        <f>VLOOKUP($B161,GD_CHAM_CONG!$C$6:$BF$997,38,FALSE)</f>
        <v>27</v>
      </c>
      <c r="J161" s="104">
        <f>VLOOKUP($B161,GD_CHAM_CONG!$C$6:$BF$997,39,FALSE)</f>
        <v>0</v>
      </c>
      <c r="K161" s="104">
        <f>VLOOKUP($B161,GD_CHAM_CONG!$C$6:$BF$997,40,FALSE)</f>
        <v>0</v>
      </c>
      <c r="L161" s="104">
        <f>VLOOKUP($B161,GD_CHAM_CONG!$C$6:$BF$997,41,FALSE)</f>
        <v>0</v>
      </c>
      <c r="M161" s="104">
        <f>VLOOKUP($B161,GD_CHAM_CONG!$C$6:$BF$997,42,FALSE)</f>
        <v>0</v>
      </c>
      <c r="N161" s="104">
        <f>VLOOKUP($B161,GD_CHAM_CONG!$C$6:$BF$997,43,FALSE)</f>
        <v>0</v>
      </c>
      <c r="O161" s="104">
        <f>VLOOKUP($B161,GD_CHAM_CONG!$C$6:$BF$997,44,FALSE)</f>
        <v>0</v>
      </c>
      <c r="P161" s="104">
        <f>VLOOKUP($B161,GD_CHAM_CONG!$C$6:$BF$997,45,FALSE)</f>
        <v>0</v>
      </c>
      <c r="Q161" s="104">
        <f>VLOOKUP($B161,GD_CHAM_CONG!$C$6:$BF$997,46,FALSE)</f>
        <v>0</v>
      </c>
      <c r="R161" s="104">
        <f>VLOOKUP($B161,GD_CHAM_CONG!$C$6:$BF$997,47,FALSE)</f>
        <v>0</v>
      </c>
      <c r="S161" s="104">
        <f>VLOOKUP($B161,GD_CHAM_CONG!$C$6:$BF$997,48,FALSE)</f>
        <v>0</v>
      </c>
      <c r="T161" s="104">
        <f>VLOOKUP($B161,GD_CHAM_CONG!$C$6:$BF$997,49,FALSE)</f>
        <v>0</v>
      </c>
      <c r="U161" s="104">
        <f>VLOOKUP($B161,GD_CHAM_CONG!$C$6:$BF$997,50,FALSE)</f>
        <v>0</v>
      </c>
      <c r="V161" s="104">
        <f>VLOOKUP($B161,GD_CHAM_CONG!$C$6:$BF$997,51,FALSE)</f>
        <v>0</v>
      </c>
      <c r="W161" s="104">
        <f>VLOOKUP($B161,GD_CHAM_CONG!$C$6:$BF$997,52,FALSE)</f>
        <v>0</v>
      </c>
      <c r="X161" s="104">
        <f>VLOOKUP($B161,GD_CHAM_CONG!$C$6:$BF$997,53,FALSE)</f>
        <v>0</v>
      </c>
      <c r="Y161" s="104">
        <f>VLOOKUP($B161,GD_CHAM_CONG!$C$6:$BF$997,54,FALSE)</f>
        <v>0</v>
      </c>
      <c r="Z161" s="104">
        <f>VLOOKUP($B161,GD_CHAM_CONG!$C$6:$BF$997,55,FALSE)</f>
        <v>0</v>
      </c>
      <c r="AA161" s="104">
        <f>VLOOKUP($B161,GD_CHAM_CONG!$C$6:$BF$997,56,FALSE)</f>
        <v>0</v>
      </c>
      <c r="AB161" s="104">
        <f>VLOOKUP($B161,GD_CHAM_CONG!$C$6:$BI$997,57,FALSE)</f>
        <v>0</v>
      </c>
      <c r="AC161" s="104">
        <f>VLOOKUP($B161,GD_CHAM_CONG!$C$6:$BI$997,58,FALSE)</f>
        <v>0</v>
      </c>
      <c r="AD161" s="104">
        <f>VLOOKUP($B161,GD_CHAM_CONG!$C$6:$BI$997,59,FALSE)</f>
        <v>0</v>
      </c>
      <c r="AE161" s="270">
        <f>I161/$H161*VLOOKUP(I$4,DM_TI_LE!$A$5:$B$30,2,FALSE)</f>
        <v>1</v>
      </c>
      <c r="AF161" s="270">
        <f>J161/$H161*VLOOKUP(J$4,DM_TI_LE!$A$5:$B$30,2,FALSE)</f>
        <v>0</v>
      </c>
      <c r="AG161" s="270">
        <f>K161/$H161*VLOOKUP(K$4,DM_TI_LE!$A$5:$B$30,2,FALSE)</f>
        <v>0</v>
      </c>
      <c r="AH161" s="270">
        <f>L161/$H161*VLOOKUP(L$4,DM_TI_LE!$A$5:$B$30,2,FALSE)</f>
        <v>0</v>
      </c>
      <c r="AI161" s="270">
        <f>M161/$H161*VLOOKUP(M$4,DM_TI_LE!$A$5:$B$30,2,FALSE)</f>
        <v>0</v>
      </c>
      <c r="AJ161" s="270">
        <f>N161/$H161*VLOOKUP(N$4,DM_TI_LE!$A$5:$B$30,2,FALSE)</f>
        <v>0</v>
      </c>
      <c r="AK161" s="270">
        <f>O161/$H161*VLOOKUP(O$4,DM_TI_LE!$A$5:$B$30,2,FALSE)</f>
        <v>0</v>
      </c>
      <c r="AL161" s="270">
        <f>P161/$H161*VLOOKUP(P$4,DM_TI_LE!$A$5:$B$30,2,FALSE)</f>
        <v>0</v>
      </c>
      <c r="AM161" s="270">
        <f>Q161/$H161*VLOOKUP(Q$4,DM_TI_LE!$A$5:$B$30,2,FALSE)</f>
        <v>0</v>
      </c>
      <c r="AN161" s="270">
        <f>R161/$H161*VLOOKUP(R$4,DM_TI_LE!$A$5:$B$30,2,FALSE)</f>
        <v>0</v>
      </c>
      <c r="AO161" s="270">
        <f>S161/$H161*VLOOKUP(S$4,DM_TI_LE!$A$5:$B$30,2,FALSE)</f>
        <v>0</v>
      </c>
      <c r="AP161" s="270">
        <f>T161/$H161*VLOOKUP(T$4,DM_TI_LE!$A$5:$B$30,2,FALSE)</f>
        <v>0</v>
      </c>
      <c r="AQ161" s="270">
        <f>U161/$H161*VLOOKUP(U$4,DM_TI_LE!$A$5:$B$30,2,FALSE)</f>
        <v>0</v>
      </c>
      <c r="AR161" s="270">
        <f>V161/$H161*VLOOKUP(V$4,DM_TI_LE!$A$5:$B$30,2,FALSE)</f>
        <v>0</v>
      </c>
      <c r="AS161" s="270">
        <f>W161/$H161*VLOOKUP(W$4,DM_TI_LE!$A$5:$B$30,2,FALSE)</f>
        <v>0</v>
      </c>
      <c r="AT161" s="270">
        <f>X161/$H161*VLOOKUP(X$4,DM_TI_LE!$A$5:$B$30,2,FALSE)</f>
        <v>0</v>
      </c>
      <c r="AU161" s="270">
        <f>Y161/$H161*VLOOKUP(Y$4,DM_TI_LE!$A$5:$B$30,2,FALSE)</f>
        <v>0</v>
      </c>
      <c r="AV161" s="270">
        <f>Z161/$H161*VLOOKUP(Z$4,DM_TI_LE!$A$5:$B$30,2,FALSE)</f>
        <v>0</v>
      </c>
      <c r="AW161" s="270">
        <f>AA161/$H161*VLOOKUP(AA$4,DM_TI_LE!$A$5:$B$30,2,FALSE)</f>
        <v>0</v>
      </c>
      <c r="AX161" s="270">
        <f>AB161/$H161*VLOOKUP(AB$4,DM_TI_LE!$A$5:$B$30,2,FALSE)</f>
        <v>0</v>
      </c>
      <c r="AY161" s="270">
        <f>AC161/$H161*VLOOKUP(AC$4,DM_TI_LE!$A$5:$B$30,2,FALSE)</f>
        <v>0</v>
      </c>
      <c r="AZ161" s="270">
        <f>AD161/$H161*VLOOKUP(AD$4,DM_TI_LE!$A$5:$B$30,2,FALSE)</f>
        <v>0</v>
      </c>
      <c r="BA161" s="284">
        <f>IF(CD161="HDHV",DM_TI_LE!$K$12*I161, SUM(AE161:AW161)*F161*E161*DM_HE_SO_LUONG_NS!$D$1*CE161)</f>
        <v>9105750</v>
      </c>
      <c r="BB161" s="104"/>
      <c r="BC161" s="110">
        <f>VLOOKUP(B161,GD_LCD_HS_LNS!$B$4:$E$1000,4,FALSE)</f>
        <v>3875000</v>
      </c>
      <c r="BD161" s="104"/>
      <c r="BE161" s="104">
        <f>I161/26*$BC161*VLOOKUP(BE$4,DM_TI_LE!$A$5:$C$29,3,FALSE)</f>
        <v>0</v>
      </c>
      <c r="BF161" s="104">
        <f>J161/26*$BC161*VLOOKUP(BF$4,DM_TI_LE!$A$5:$C$29,3,FALSE)</f>
        <v>0</v>
      </c>
      <c r="BG161" s="104">
        <f>K161/26*$BC161*VLOOKUP(BG$4,DM_TI_LE!$A$5:$C$29,3,FALSE)</f>
        <v>0</v>
      </c>
      <c r="BH161" s="104">
        <f>L161/26*$BC161*VLOOKUP(BH$4,DM_TI_LE!$A$5:$C$29,3,FALSE)</f>
        <v>0</v>
      </c>
      <c r="BI161" s="104">
        <f>M161/26*$BC161*VLOOKUP(BI$4,DM_TI_LE!$A$5:$C$29,3,FALSE)</f>
        <v>0</v>
      </c>
      <c r="BJ161" s="104">
        <f>N161/26*$BC161*VLOOKUP(BJ$4,DM_TI_LE!$A$5:$C$29,3,FALSE)</f>
        <v>0</v>
      </c>
      <c r="BK161" s="104">
        <f>O161/26*$BC161*VLOOKUP(BK$4,DM_TI_LE!$A$5:$C$29,3,FALSE)</f>
        <v>0</v>
      </c>
      <c r="BL161" s="104">
        <f>P161/26*$BC161*VLOOKUP(BL$4,DM_TI_LE!$A$5:$C$29,3,FALSE)</f>
        <v>0</v>
      </c>
      <c r="BM161" s="104">
        <f>Q161/26*$BC161*VLOOKUP(BM$4,DM_TI_LE!$A$5:$C$29,3,FALSE)</f>
        <v>0</v>
      </c>
      <c r="BN161" s="104">
        <f>R161/26*$BC161*VLOOKUP(BN$4,DM_TI_LE!$A$5:$C$29,3,FALSE)</f>
        <v>0</v>
      </c>
      <c r="BO161" s="104">
        <f>S161/26*$BC161*VLOOKUP(BO$4,DM_TI_LE!$A$5:$C$29,3,FALSE)</f>
        <v>0</v>
      </c>
      <c r="BP161" s="104">
        <f>T161/26*$BC161*VLOOKUP(BP$4,DM_TI_LE!$A$5:$C$29,3,FALSE)</f>
        <v>0</v>
      </c>
      <c r="BQ161" s="104">
        <f>U161/26*$BC161*VLOOKUP(BQ$4,DM_TI_LE!$A$5:$C$29,3,FALSE)</f>
        <v>0</v>
      </c>
      <c r="BR161" s="104">
        <f>V161/26*$BC161*VLOOKUP(BR$4,DM_TI_LE!$A$5:$C$29,3,FALSE)</f>
        <v>0</v>
      </c>
      <c r="BS161" s="104">
        <f>W161/26*$BC161*VLOOKUP(BS$4,DM_TI_LE!$A$5:$C$29,3,FALSE)</f>
        <v>0</v>
      </c>
      <c r="BT161" s="104">
        <f>X161/26*$BC161*VLOOKUP(BT$4,DM_TI_LE!$A$5:$C$29,3,FALSE)</f>
        <v>0</v>
      </c>
      <c r="BU161" s="104">
        <f>Y161/26*$BC161*VLOOKUP(BU$4,DM_TI_LE!$A$5:$C$29,3,FALSE)</f>
        <v>0</v>
      </c>
      <c r="BV161" s="104">
        <f>Z161/26*$BC161*VLOOKUP(BV$4,DM_TI_LE!$A$5:$C$29,3,FALSE)</f>
        <v>0</v>
      </c>
      <c r="BW161" s="104">
        <f>AA161/26*$BC161*VLOOKUP(BW$4,DM_TI_LE!$A$5:$C$29,3,FALSE)</f>
        <v>0</v>
      </c>
      <c r="BX161" s="104">
        <f>AB161/26*$BC161*VLOOKUP(BX$4,DM_TI_LE!$A$5:$C$29,3,FALSE)</f>
        <v>0</v>
      </c>
      <c r="BY161" s="104">
        <f>AC161/26*$BC161*VLOOKUP(BY$4,DM_TI_LE!$A$5:$C$29,3,FALSE)</f>
        <v>0</v>
      </c>
      <c r="BZ161" s="104">
        <f>AD161/26*$BC161*VLOOKUP(BZ$4,DM_TI_LE!$A$5:$C$29,3,FALSE)</f>
        <v>0</v>
      </c>
      <c r="CA161" s="273">
        <f t="shared" si="0"/>
        <v>0</v>
      </c>
      <c r="CB161" s="104"/>
      <c r="CC161" s="274">
        <f t="shared" si="1"/>
        <v>9105750</v>
      </c>
      <c r="CD161" s="138" t="str">
        <f>VLOOKUP(B161,GD_CHUNG!$B$5:$G$480,6,FALSE)</f>
        <v>HDKX</v>
      </c>
      <c r="CE161" s="275">
        <f>VLOOKUP(CD161,DM_TI_LE!$I$12:$J$16,2,FALSE)</f>
        <v>1</v>
      </c>
    </row>
    <row r="162" spans="1:83" ht="12.75" x14ac:dyDescent="0.2">
      <c r="A162" s="49">
        <v>158</v>
      </c>
      <c r="B162" s="50">
        <f>GD_CHUNG!B162</f>
        <v>10575</v>
      </c>
      <c r="C162" s="50" t="str">
        <f>GD_CHUNG!C162</f>
        <v>Phan Thị Thu Hường</v>
      </c>
      <c r="D162" s="50" t="str">
        <f>GD_CHUNG!D162</f>
        <v>Phó đội trường</v>
      </c>
      <c r="E162" s="268">
        <f>VLOOKUP(B162,GD_CHAM_CONG!$C$6:$BJ$997,60,FALSE)</f>
        <v>1</v>
      </c>
      <c r="F162" s="268">
        <f>VLOOKUP(B162,GD_LCD_HS_LNS!$B$4:$F$1000,5,FALSE)</f>
        <v>3.27</v>
      </c>
      <c r="G162" s="269"/>
      <c r="H162" s="269">
        <f>VLOOKUP(B162,GD_CHAM_CONG!$C$6:$BD$997,37,FALSE)</f>
        <v>27</v>
      </c>
      <c r="I162" s="104">
        <f>VLOOKUP($B162,GD_CHAM_CONG!$C$6:$BF$997,38,FALSE)</f>
        <v>27</v>
      </c>
      <c r="J162" s="104">
        <f>VLOOKUP($B162,GD_CHAM_CONG!$C$6:$BF$997,39,FALSE)</f>
        <v>0</v>
      </c>
      <c r="K162" s="104">
        <f>VLOOKUP($B162,GD_CHAM_CONG!$C$6:$BF$997,40,FALSE)</f>
        <v>0</v>
      </c>
      <c r="L162" s="104">
        <f>VLOOKUP($B162,GD_CHAM_CONG!$C$6:$BF$997,41,FALSE)</f>
        <v>0</v>
      </c>
      <c r="M162" s="104">
        <f>VLOOKUP($B162,GD_CHAM_CONG!$C$6:$BF$997,42,FALSE)</f>
        <v>0</v>
      </c>
      <c r="N162" s="104">
        <f>VLOOKUP($B162,GD_CHAM_CONG!$C$6:$BF$997,43,FALSE)</f>
        <v>0</v>
      </c>
      <c r="O162" s="104">
        <f>VLOOKUP($B162,GD_CHAM_CONG!$C$6:$BF$997,44,FALSE)</f>
        <v>0</v>
      </c>
      <c r="P162" s="104">
        <f>VLOOKUP($B162,GD_CHAM_CONG!$C$6:$BF$997,45,FALSE)</f>
        <v>0</v>
      </c>
      <c r="Q162" s="104">
        <f>VLOOKUP($B162,GD_CHAM_CONG!$C$6:$BF$997,46,FALSE)</f>
        <v>0</v>
      </c>
      <c r="R162" s="104">
        <f>VLOOKUP($B162,GD_CHAM_CONG!$C$6:$BF$997,47,FALSE)</f>
        <v>0</v>
      </c>
      <c r="S162" s="104">
        <f>VLOOKUP($B162,GD_CHAM_CONG!$C$6:$BF$997,48,FALSE)</f>
        <v>0</v>
      </c>
      <c r="T162" s="104">
        <f>VLOOKUP($B162,GD_CHAM_CONG!$C$6:$BF$997,49,FALSE)</f>
        <v>0</v>
      </c>
      <c r="U162" s="104">
        <f>VLOOKUP($B162,GD_CHAM_CONG!$C$6:$BF$997,50,FALSE)</f>
        <v>0</v>
      </c>
      <c r="V162" s="104">
        <f>VLOOKUP($B162,GD_CHAM_CONG!$C$6:$BF$997,51,FALSE)</f>
        <v>0</v>
      </c>
      <c r="W162" s="104">
        <f>VLOOKUP($B162,GD_CHAM_CONG!$C$6:$BF$997,52,FALSE)</f>
        <v>0</v>
      </c>
      <c r="X162" s="104">
        <f>VLOOKUP($B162,GD_CHAM_CONG!$C$6:$BF$997,53,FALSE)</f>
        <v>0</v>
      </c>
      <c r="Y162" s="104">
        <f>VLOOKUP($B162,GD_CHAM_CONG!$C$6:$BF$997,54,FALSE)</f>
        <v>0</v>
      </c>
      <c r="Z162" s="104">
        <f>VLOOKUP($B162,GD_CHAM_CONG!$C$6:$BF$997,55,FALSE)</f>
        <v>0</v>
      </c>
      <c r="AA162" s="104">
        <f>VLOOKUP($B162,GD_CHAM_CONG!$C$6:$BF$997,56,FALSE)</f>
        <v>0</v>
      </c>
      <c r="AB162" s="104">
        <f>VLOOKUP($B162,GD_CHAM_CONG!$C$6:$BI$997,57,FALSE)</f>
        <v>0</v>
      </c>
      <c r="AC162" s="104">
        <f>VLOOKUP($B162,GD_CHAM_CONG!$C$6:$BI$997,58,FALSE)</f>
        <v>0</v>
      </c>
      <c r="AD162" s="104">
        <f>VLOOKUP($B162,GD_CHAM_CONG!$C$6:$BI$997,59,FALSE)</f>
        <v>0</v>
      </c>
      <c r="AE162" s="270">
        <f>I162/$H162*VLOOKUP(I$4,DM_TI_LE!$A$5:$B$30,2,FALSE)</f>
        <v>1</v>
      </c>
      <c r="AF162" s="270">
        <f>J162/$H162*VLOOKUP(J$4,DM_TI_LE!$A$5:$B$30,2,FALSE)</f>
        <v>0</v>
      </c>
      <c r="AG162" s="270">
        <f>K162/$H162*VLOOKUP(K$4,DM_TI_LE!$A$5:$B$30,2,FALSE)</f>
        <v>0</v>
      </c>
      <c r="AH162" s="270">
        <f>L162/$H162*VLOOKUP(L$4,DM_TI_LE!$A$5:$B$30,2,FALSE)</f>
        <v>0</v>
      </c>
      <c r="AI162" s="270">
        <f>M162/$H162*VLOOKUP(M$4,DM_TI_LE!$A$5:$B$30,2,FALSE)</f>
        <v>0</v>
      </c>
      <c r="AJ162" s="270">
        <f>N162/$H162*VLOOKUP(N$4,DM_TI_LE!$A$5:$B$30,2,FALSE)</f>
        <v>0</v>
      </c>
      <c r="AK162" s="270">
        <f>O162/$H162*VLOOKUP(O$4,DM_TI_LE!$A$5:$B$30,2,FALSE)</f>
        <v>0</v>
      </c>
      <c r="AL162" s="270">
        <f>P162/$H162*VLOOKUP(P$4,DM_TI_LE!$A$5:$B$30,2,FALSE)</f>
        <v>0</v>
      </c>
      <c r="AM162" s="270">
        <f>Q162/$H162*VLOOKUP(Q$4,DM_TI_LE!$A$5:$B$30,2,FALSE)</f>
        <v>0</v>
      </c>
      <c r="AN162" s="270">
        <f>R162/$H162*VLOOKUP(R$4,DM_TI_LE!$A$5:$B$30,2,FALSE)</f>
        <v>0</v>
      </c>
      <c r="AO162" s="270">
        <f>S162/$H162*VLOOKUP(S$4,DM_TI_LE!$A$5:$B$30,2,FALSE)</f>
        <v>0</v>
      </c>
      <c r="AP162" s="270">
        <f>T162/$H162*VLOOKUP(T$4,DM_TI_LE!$A$5:$B$30,2,FALSE)</f>
        <v>0</v>
      </c>
      <c r="AQ162" s="270">
        <f>U162/$H162*VLOOKUP(U$4,DM_TI_LE!$A$5:$B$30,2,FALSE)</f>
        <v>0</v>
      </c>
      <c r="AR162" s="270">
        <f>V162/$H162*VLOOKUP(V$4,DM_TI_LE!$A$5:$B$30,2,FALSE)</f>
        <v>0</v>
      </c>
      <c r="AS162" s="270">
        <f>W162/$H162*VLOOKUP(W$4,DM_TI_LE!$A$5:$B$30,2,FALSE)</f>
        <v>0</v>
      </c>
      <c r="AT162" s="270">
        <f>X162/$H162*VLOOKUP(X$4,DM_TI_LE!$A$5:$B$30,2,FALSE)</f>
        <v>0</v>
      </c>
      <c r="AU162" s="270">
        <f>Y162/$H162*VLOOKUP(Y$4,DM_TI_LE!$A$5:$B$30,2,FALSE)</f>
        <v>0</v>
      </c>
      <c r="AV162" s="270">
        <f>Z162/$H162*VLOOKUP(Z$4,DM_TI_LE!$A$5:$B$30,2,FALSE)</f>
        <v>0</v>
      </c>
      <c r="AW162" s="270">
        <f>AA162/$H162*VLOOKUP(AA$4,DM_TI_LE!$A$5:$B$30,2,FALSE)</f>
        <v>0</v>
      </c>
      <c r="AX162" s="270">
        <f>AB162/$H162*VLOOKUP(AB$4,DM_TI_LE!$A$5:$B$30,2,FALSE)</f>
        <v>0</v>
      </c>
      <c r="AY162" s="270">
        <f>AC162/$H162*VLOOKUP(AC$4,DM_TI_LE!$A$5:$B$30,2,FALSE)</f>
        <v>0</v>
      </c>
      <c r="AZ162" s="270">
        <f>AD162/$H162*VLOOKUP(AD$4,DM_TI_LE!$A$5:$B$30,2,FALSE)</f>
        <v>0</v>
      </c>
      <c r="BA162" s="284">
        <f>IF(CD162="HDHV",DM_TI_LE!$K$12*I162, SUM(AE162:AW162)*F162*E162*DM_HE_SO_LUONG_NS!$D$1*CE162)</f>
        <v>14715000</v>
      </c>
      <c r="BB162" s="104"/>
      <c r="BC162" s="110">
        <f>VLOOKUP(B162,GD_LCD_HS_LNS!$B$4:$E$1000,4,FALSE)</f>
        <v>4921000</v>
      </c>
      <c r="BD162" s="104"/>
      <c r="BE162" s="104">
        <f>I162/26*$BC162*VLOOKUP(BE$4,DM_TI_LE!$A$5:$C$29,3,FALSE)</f>
        <v>0</v>
      </c>
      <c r="BF162" s="104">
        <f>J162/26*$BC162*VLOOKUP(BF$4,DM_TI_LE!$A$5:$C$29,3,FALSE)</f>
        <v>0</v>
      </c>
      <c r="BG162" s="104">
        <f>K162/26*$BC162*VLOOKUP(BG$4,DM_TI_LE!$A$5:$C$29,3,FALSE)</f>
        <v>0</v>
      </c>
      <c r="BH162" s="104">
        <f>L162/26*$BC162*VLOOKUP(BH$4,DM_TI_LE!$A$5:$C$29,3,FALSE)</f>
        <v>0</v>
      </c>
      <c r="BI162" s="104">
        <f>M162/26*$BC162*VLOOKUP(BI$4,DM_TI_LE!$A$5:$C$29,3,FALSE)</f>
        <v>0</v>
      </c>
      <c r="BJ162" s="104">
        <f>N162/26*$BC162*VLOOKUP(BJ$4,DM_TI_LE!$A$5:$C$29,3,FALSE)</f>
        <v>0</v>
      </c>
      <c r="BK162" s="104">
        <f>O162/26*$BC162*VLOOKUP(BK$4,DM_TI_LE!$A$5:$C$29,3,FALSE)</f>
        <v>0</v>
      </c>
      <c r="BL162" s="104">
        <f>P162/26*$BC162*VLOOKUP(BL$4,DM_TI_LE!$A$5:$C$29,3,FALSE)</f>
        <v>0</v>
      </c>
      <c r="BM162" s="104">
        <f>Q162/26*$BC162*VLOOKUP(BM$4,DM_TI_LE!$A$5:$C$29,3,FALSE)</f>
        <v>0</v>
      </c>
      <c r="BN162" s="104">
        <f>R162/26*$BC162*VLOOKUP(BN$4,DM_TI_LE!$A$5:$C$29,3,FALSE)</f>
        <v>0</v>
      </c>
      <c r="BO162" s="104">
        <f>S162/26*$BC162*VLOOKUP(BO$4,DM_TI_LE!$A$5:$C$29,3,FALSE)</f>
        <v>0</v>
      </c>
      <c r="BP162" s="104">
        <f>T162/26*$BC162*VLOOKUP(BP$4,DM_TI_LE!$A$5:$C$29,3,FALSE)</f>
        <v>0</v>
      </c>
      <c r="BQ162" s="104">
        <f>U162/26*$BC162*VLOOKUP(BQ$4,DM_TI_LE!$A$5:$C$29,3,FALSE)</f>
        <v>0</v>
      </c>
      <c r="BR162" s="104">
        <f>V162/26*$BC162*VLOOKUP(BR$4,DM_TI_LE!$A$5:$C$29,3,FALSE)</f>
        <v>0</v>
      </c>
      <c r="BS162" s="104">
        <f>W162/26*$BC162*VLOOKUP(BS$4,DM_TI_LE!$A$5:$C$29,3,FALSE)</f>
        <v>0</v>
      </c>
      <c r="BT162" s="104">
        <f>X162/26*$BC162*VLOOKUP(BT$4,DM_TI_LE!$A$5:$C$29,3,FALSE)</f>
        <v>0</v>
      </c>
      <c r="BU162" s="104">
        <f>Y162/26*$BC162*VLOOKUP(BU$4,DM_TI_LE!$A$5:$C$29,3,FALSE)</f>
        <v>0</v>
      </c>
      <c r="BV162" s="104">
        <f>Z162/26*$BC162*VLOOKUP(BV$4,DM_TI_LE!$A$5:$C$29,3,FALSE)</f>
        <v>0</v>
      </c>
      <c r="BW162" s="104">
        <f>AA162/26*$BC162*VLOOKUP(BW$4,DM_TI_LE!$A$5:$C$29,3,FALSE)</f>
        <v>0</v>
      </c>
      <c r="BX162" s="104">
        <f>AB162/26*$BC162*VLOOKUP(BX$4,DM_TI_LE!$A$5:$C$29,3,FALSE)</f>
        <v>0</v>
      </c>
      <c r="BY162" s="104">
        <f>AC162/26*$BC162*VLOOKUP(BY$4,DM_TI_LE!$A$5:$C$29,3,FALSE)</f>
        <v>0</v>
      </c>
      <c r="BZ162" s="104">
        <f>AD162/26*$BC162*VLOOKUP(BZ$4,DM_TI_LE!$A$5:$C$29,3,FALSE)</f>
        <v>0</v>
      </c>
      <c r="CA162" s="273">
        <f t="shared" si="0"/>
        <v>0</v>
      </c>
      <c r="CB162" s="104"/>
      <c r="CC162" s="274">
        <f t="shared" si="1"/>
        <v>14715000</v>
      </c>
      <c r="CD162" s="138" t="str">
        <f>VLOOKUP(B162,GD_CHUNG!$B$5:$G$480,6,FALSE)</f>
        <v>HDKX</v>
      </c>
      <c r="CE162" s="275">
        <f>VLOOKUP(CD162,DM_TI_LE!$I$12:$J$16,2,FALSE)</f>
        <v>1</v>
      </c>
    </row>
    <row r="163" spans="1:83" ht="12.75" x14ac:dyDescent="0.2">
      <c r="A163" s="49">
        <v>159</v>
      </c>
      <c r="B163" s="50">
        <f>GD_CHUNG!B163</f>
        <v>10579</v>
      </c>
      <c r="C163" s="50" t="str">
        <f>GD_CHUNG!C163</f>
        <v>Tạ Thị Cẩm Vân</v>
      </c>
      <c r="D163" s="50" t="str">
        <f>GD_CHUNG!D163</f>
        <v>NV PVHK</v>
      </c>
      <c r="E163" s="268">
        <f>VLOOKUP(B163,GD_CHAM_CONG!$C$6:$BJ$997,60,FALSE)</f>
        <v>1</v>
      </c>
      <c r="F163" s="268">
        <f>VLOOKUP(B163,GD_LCD_HS_LNS!$B$4:$F$1000,5,FALSE)</f>
        <v>2.0099999999999998</v>
      </c>
      <c r="G163" s="269"/>
      <c r="H163" s="269">
        <f>VLOOKUP(B163,GD_CHAM_CONG!$C$6:$BD$997,37,FALSE)</f>
        <v>27</v>
      </c>
      <c r="I163" s="104">
        <f>VLOOKUP($B163,GD_CHAM_CONG!$C$6:$BF$997,38,FALSE)</f>
        <v>5</v>
      </c>
      <c r="J163" s="104">
        <f>VLOOKUP($B163,GD_CHAM_CONG!$C$6:$BF$997,39,FALSE)</f>
        <v>0</v>
      </c>
      <c r="K163" s="104">
        <f>VLOOKUP($B163,GD_CHAM_CONG!$C$6:$BF$997,40,FALSE)</f>
        <v>0</v>
      </c>
      <c r="L163" s="104">
        <f>VLOOKUP($B163,GD_CHAM_CONG!$C$6:$BF$997,41,FALSE)</f>
        <v>0</v>
      </c>
      <c r="M163" s="104">
        <f>VLOOKUP($B163,GD_CHAM_CONG!$C$6:$BF$997,42,FALSE)</f>
        <v>0</v>
      </c>
      <c r="N163" s="104">
        <f>VLOOKUP($B163,GD_CHAM_CONG!$C$6:$BF$997,43,FALSE)</f>
        <v>0</v>
      </c>
      <c r="O163" s="104">
        <f>VLOOKUP($B163,GD_CHAM_CONG!$C$6:$BF$997,44,FALSE)</f>
        <v>21</v>
      </c>
      <c r="P163" s="104">
        <f>VLOOKUP($B163,GD_CHAM_CONG!$C$6:$BF$997,45,FALSE)</f>
        <v>0</v>
      </c>
      <c r="Q163" s="104">
        <f>VLOOKUP($B163,GD_CHAM_CONG!$C$6:$BF$997,46,FALSE)</f>
        <v>0</v>
      </c>
      <c r="R163" s="104">
        <f>VLOOKUP($B163,GD_CHAM_CONG!$C$6:$BF$997,47,FALSE)</f>
        <v>0</v>
      </c>
      <c r="S163" s="104">
        <f>VLOOKUP($B163,GD_CHAM_CONG!$C$6:$BF$997,48,FALSE)</f>
        <v>0</v>
      </c>
      <c r="T163" s="104">
        <f>VLOOKUP($B163,GD_CHAM_CONG!$C$6:$BF$997,49,FALSE)</f>
        <v>0</v>
      </c>
      <c r="U163" s="104">
        <f>VLOOKUP($B163,GD_CHAM_CONG!$C$6:$BF$997,50,FALSE)</f>
        <v>0</v>
      </c>
      <c r="V163" s="104">
        <f>VLOOKUP($B163,GD_CHAM_CONG!$C$6:$BF$997,51,FALSE)</f>
        <v>0</v>
      </c>
      <c r="W163" s="104">
        <f>VLOOKUP($B163,GD_CHAM_CONG!$C$6:$BF$997,52,FALSE)</f>
        <v>0</v>
      </c>
      <c r="X163" s="104">
        <f>VLOOKUP($B163,GD_CHAM_CONG!$C$6:$BF$997,53,FALSE)</f>
        <v>0</v>
      </c>
      <c r="Y163" s="104">
        <f>VLOOKUP($B163,GD_CHAM_CONG!$C$6:$BF$997,54,FALSE)</f>
        <v>0</v>
      </c>
      <c r="Z163" s="104">
        <f>VLOOKUP($B163,GD_CHAM_CONG!$C$6:$BF$997,55,FALSE)</f>
        <v>0</v>
      </c>
      <c r="AA163" s="104">
        <f>VLOOKUP($B163,GD_CHAM_CONG!$C$6:$BF$997,56,FALSE)</f>
        <v>0</v>
      </c>
      <c r="AB163" s="104">
        <f>VLOOKUP($B163,GD_CHAM_CONG!$C$6:$BI$997,57,FALSE)</f>
        <v>0</v>
      </c>
      <c r="AC163" s="104">
        <f>VLOOKUP($B163,GD_CHAM_CONG!$C$6:$BI$997,58,FALSE)</f>
        <v>0</v>
      </c>
      <c r="AD163" s="104">
        <f>VLOOKUP($B163,GD_CHAM_CONG!$C$6:$BI$997,59,FALSE)</f>
        <v>0</v>
      </c>
      <c r="AE163" s="270">
        <f>I163/$H163*VLOOKUP(I$4,DM_TI_LE!$A$5:$B$30,2,FALSE)</f>
        <v>0.18518518518518517</v>
      </c>
      <c r="AF163" s="270">
        <f>J163/$H163*VLOOKUP(J$4,DM_TI_LE!$A$5:$B$30,2,FALSE)</f>
        <v>0</v>
      </c>
      <c r="AG163" s="270">
        <f>K163/$H163*VLOOKUP(K$4,DM_TI_LE!$A$5:$B$30,2,FALSE)</f>
        <v>0</v>
      </c>
      <c r="AH163" s="270">
        <f>L163/$H163*VLOOKUP(L$4,DM_TI_LE!$A$5:$B$30,2,FALSE)</f>
        <v>0</v>
      </c>
      <c r="AI163" s="270">
        <f>M163/$H163*VLOOKUP(M$4,DM_TI_LE!$A$5:$B$30,2,FALSE)</f>
        <v>0</v>
      </c>
      <c r="AJ163" s="270">
        <f>N163/$H163*VLOOKUP(N$4,DM_TI_LE!$A$5:$B$30,2,FALSE)</f>
        <v>0</v>
      </c>
      <c r="AK163" s="270">
        <f>O163/$H163*VLOOKUP(O$4,DM_TI_LE!$A$5:$B$30,2,FALSE)</f>
        <v>7.7777777777777779E-2</v>
      </c>
      <c r="AL163" s="270">
        <f>P163/$H163*VLOOKUP(P$4,DM_TI_LE!$A$5:$B$30,2,FALSE)</f>
        <v>0</v>
      </c>
      <c r="AM163" s="270">
        <f>Q163/$H163*VLOOKUP(Q$4,DM_TI_LE!$A$5:$B$30,2,FALSE)</f>
        <v>0</v>
      </c>
      <c r="AN163" s="270">
        <f>R163/$H163*VLOOKUP(R$4,DM_TI_LE!$A$5:$B$30,2,FALSE)</f>
        <v>0</v>
      </c>
      <c r="AO163" s="270">
        <f>S163/$H163*VLOOKUP(S$4,DM_TI_LE!$A$5:$B$30,2,FALSE)</f>
        <v>0</v>
      </c>
      <c r="AP163" s="270">
        <f>T163/$H163*VLOOKUP(T$4,DM_TI_LE!$A$5:$B$30,2,FALSE)</f>
        <v>0</v>
      </c>
      <c r="AQ163" s="270">
        <f>U163/$H163*VLOOKUP(U$4,DM_TI_LE!$A$5:$B$30,2,FALSE)</f>
        <v>0</v>
      </c>
      <c r="AR163" s="270">
        <f>V163/$H163*VLOOKUP(V$4,DM_TI_LE!$A$5:$B$30,2,FALSE)</f>
        <v>0</v>
      </c>
      <c r="AS163" s="270">
        <f>W163/$H163*VLOOKUP(W$4,DM_TI_LE!$A$5:$B$30,2,FALSE)</f>
        <v>0</v>
      </c>
      <c r="AT163" s="270">
        <f>X163/$H163*VLOOKUP(X$4,DM_TI_LE!$A$5:$B$30,2,FALSE)</f>
        <v>0</v>
      </c>
      <c r="AU163" s="270">
        <f>Y163/$H163*VLOOKUP(Y$4,DM_TI_LE!$A$5:$B$30,2,FALSE)</f>
        <v>0</v>
      </c>
      <c r="AV163" s="270">
        <f>Z163/$H163*VLOOKUP(Z$4,DM_TI_LE!$A$5:$B$30,2,FALSE)</f>
        <v>0</v>
      </c>
      <c r="AW163" s="270">
        <f>AA163/$H163*VLOOKUP(AA$4,DM_TI_LE!$A$5:$B$30,2,FALSE)</f>
        <v>0</v>
      </c>
      <c r="AX163" s="270">
        <f>AB163/$H163*VLOOKUP(AB$4,DM_TI_LE!$A$5:$B$30,2,FALSE)</f>
        <v>0</v>
      </c>
      <c r="AY163" s="270">
        <f>AC163/$H163*VLOOKUP(AC$4,DM_TI_LE!$A$5:$B$30,2,FALSE)</f>
        <v>0</v>
      </c>
      <c r="AZ163" s="270">
        <f>AD163/$H163*VLOOKUP(AD$4,DM_TI_LE!$A$5:$B$30,2,FALSE)</f>
        <v>0</v>
      </c>
      <c r="BA163" s="284">
        <f>IF(CD163="HDHV",DM_TI_LE!$K$12*I163, SUM(AE163:AW163)*F163*E163*DM_HE_SO_LUONG_NS!$D$1*CE163)</f>
        <v>2378499.9999999995</v>
      </c>
      <c r="BB163" s="104"/>
      <c r="BC163" s="110">
        <f>VLOOKUP(B163,GD_LCD_HS_LNS!$B$4:$E$1000,4,FALSE)</f>
        <v>3875000</v>
      </c>
      <c r="BD163" s="104"/>
      <c r="BE163" s="104">
        <f>I163/26*$BC163*VLOOKUP(BE$4,DM_TI_LE!$A$5:$C$29,3,FALSE)</f>
        <v>0</v>
      </c>
      <c r="BF163" s="104">
        <f>J163/26*$BC163*VLOOKUP(BF$4,DM_TI_LE!$A$5:$C$29,3,FALSE)</f>
        <v>0</v>
      </c>
      <c r="BG163" s="104">
        <f>K163/26*$BC163*VLOOKUP(BG$4,DM_TI_LE!$A$5:$C$29,3,FALSE)</f>
        <v>0</v>
      </c>
      <c r="BH163" s="104">
        <f>L163/26*$BC163*VLOOKUP(BH$4,DM_TI_LE!$A$5:$C$29,3,FALSE)</f>
        <v>0</v>
      </c>
      <c r="BI163" s="104">
        <f>M163/26*$BC163*VLOOKUP(BI$4,DM_TI_LE!$A$5:$C$29,3,FALSE)</f>
        <v>0</v>
      </c>
      <c r="BJ163" s="104">
        <f>N163/26*$BC163*VLOOKUP(BJ$4,DM_TI_LE!$A$5:$C$29,3,FALSE)</f>
        <v>0</v>
      </c>
      <c r="BK163" s="104">
        <f>O163/26*$BC163*VLOOKUP(BK$4,DM_TI_LE!$A$5:$C$29,3,FALSE)</f>
        <v>0</v>
      </c>
      <c r="BL163" s="104">
        <f>P163/26*$BC163*VLOOKUP(BL$4,DM_TI_LE!$A$5:$C$29,3,FALSE)</f>
        <v>0</v>
      </c>
      <c r="BM163" s="104">
        <f>Q163/26*$BC163*VLOOKUP(BM$4,DM_TI_LE!$A$5:$C$29,3,FALSE)</f>
        <v>0</v>
      </c>
      <c r="BN163" s="104">
        <f>R163/26*$BC163*VLOOKUP(BN$4,DM_TI_LE!$A$5:$C$29,3,FALSE)</f>
        <v>0</v>
      </c>
      <c r="BO163" s="104">
        <f>S163/26*$BC163*VLOOKUP(BO$4,DM_TI_LE!$A$5:$C$29,3,FALSE)</f>
        <v>0</v>
      </c>
      <c r="BP163" s="104">
        <f>T163/26*$BC163*VLOOKUP(BP$4,DM_TI_LE!$A$5:$C$29,3,FALSE)</f>
        <v>0</v>
      </c>
      <c r="BQ163" s="104">
        <f>U163/26*$BC163*VLOOKUP(BQ$4,DM_TI_LE!$A$5:$C$29,3,FALSE)</f>
        <v>0</v>
      </c>
      <c r="BR163" s="104">
        <f>V163/26*$BC163*VLOOKUP(BR$4,DM_TI_LE!$A$5:$C$29,3,FALSE)</f>
        <v>0</v>
      </c>
      <c r="BS163" s="104">
        <f>W163/26*$BC163*VLOOKUP(BS$4,DM_TI_LE!$A$5:$C$29,3,FALSE)</f>
        <v>0</v>
      </c>
      <c r="BT163" s="104">
        <f>X163/26*$BC163*VLOOKUP(BT$4,DM_TI_LE!$A$5:$C$29,3,FALSE)</f>
        <v>0</v>
      </c>
      <c r="BU163" s="104">
        <f>Y163/26*$BC163*VLOOKUP(BU$4,DM_TI_LE!$A$5:$C$29,3,FALSE)</f>
        <v>0</v>
      </c>
      <c r="BV163" s="104">
        <f>Z163/26*$BC163*VLOOKUP(BV$4,DM_TI_LE!$A$5:$C$29,3,FALSE)</f>
        <v>0</v>
      </c>
      <c r="BW163" s="104">
        <f>AA163/26*$BC163*VLOOKUP(BW$4,DM_TI_LE!$A$5:$C$29,3,FALSE)</f>
        <v>0</v>
      </c>
      <c r="BX163" s="104">
        <f>AB163/26*$BC163*VLOOKUP(BX$4,DM_TI_LE!$A$5:$C$29,3,FALSE)</f>
        <v>0</v>
      </c>
      <c r="BY163" s="104">
        <f>AC163/26*$BC163*VLOOKUP(BY$4,DM_TI_LE!$A$5:$C$29,3,FALSE)</f>
        <v>0</v>
      </c>
      <c r="BZ163" s="104">
        <f>AD163/26*$BC163*VLOOKUP(BZ$4,DM_TI_LE!$A$5:$C$29,3,FALSE)</f>
        <v>0</v>
      </c>
      <c r="CA163" s="273">
        <f t="shared" si="0"/>
        <v>0</v>
      </c>
      <c r="CB163" s="104"/>
      <c r="CC163" s="274">
        <f t="shared" si="1"/>
        <v>2378499.9999999995</v>
      </c>
      <c r="CD163" s="138" t="str">
        <f>VLOOKUP(B163,GD_CHUNG!$B$5:$G$480,6,FALSE)</f>
        <v>HD3N</v>
      </c>
      <c r="CE163" s="275">
        <f>VLOOKUP(CD163,DM_TI_LE!$I$12:$J$16,2,FALSE)</f>
        <v>1</v>
      </c>
    </row>
    <row r="164" spans="1:83" ht="12.75" x14ac:dyDescent="0.2">
      <c r="A164" s="49">
        <v>160</v>
      </c>
      <c r="B164" s="50">
        <f>GD_CHUNG!B164</f>
        <v>10581</v>
      </c>
      <c r="C164" s="50" t="str">
        <f>GD_CHUNG!C164</f>
        <v>Nguyễn Thị Hoài</v>
      </c>
      <c r="D164" s="50" t="str">
        <f>GD_CHUNG!D164</f>
        <v>NV PVHK</v>
      </c>
      <c r="E164" s="268">
        <f>VLOOKUP(B164,GD_CHAM_CONG!$C$6:$BJ$997,60,FALSE)</f>
        <v>1</v>
      </c>
      <c r="F164" s="268">
        <f>VLOOKUP(B164,GD_LCD_HS_LNS!$B$4:$F$1000,5,FALSE)</f>
        <v>1.9</v>
      </c>
      <c r="G164" s="269"/>
      <c r="H164" s="269">
        <f>VLOOKUP(B164,GD_CHAM_CONG!$C$6:$BD$997,37,FALSE)</f>
        <v>27</v>
      </c>
      <c r="I164" s="104">
        <f>VLOOKUP($B164,GD_CHAM_CONG!$C$6:$BF$997,38,FALSE)</f>
        <v>27</v>
      </c>
      <c r="J164" s="104">
        <f>VLOOKUP($B164,GD_CHAM_CONG!$C$6:$BF$997,39,FALSE)</f>
        <v>0</v>
      </c>
      <c r="K164" s="104">
        <f>VLOOKUP($B164,GD_CHAM_CONG!$C$6:$BF$997,40,FALSE)</f>
        <v>0</v>
      </c>
      <c r="L164" s="104">
        <f>VLOOKUP($B164,GD_CHAM_CONG!$C$6:$BF$997,41,FALSE)</f>
        <v>0</v>
      </c>
      <c r="M164" s="104">
        <f>VLOOKUP($B164,GD_CHAM_CONG!$C$6:$BF$997,42,FALSE)</f>
        <v>0</v>
      </c>
      <c r="N164" s="104">
        <f>VLOOKUP($B164,GD_CHAM_CONG!$C$6:$BF$997,43,FALSE)</f>
        <v>0</v>
      </c>
      <c r="O164" s="104">
        <f>VLOOKUP($B164,GD_CHAM_CONG!$C$6:$BF$997,44,FALSE)</f>
        <v>0</v>
      </c>
      <c r="P164" s="104">
        <f>VLOOKUP($B164,GD_CHAM_CONG!$C$6:$BF$997,45,FALSE)</f>
        <v>0</v>
      </c>
      <c r="Q164" s="104">
        <f>VLOOKUP($B164,GD_CHAM_CONG!$C$6:$BF$997,46,FALSE)</f>
        <v>0</v>
      </c>
      <c r="R164" s="104">
        <f>VLOOKUP($B164,GD_CHAM_CONG!$C$6:$BF$997,47,FALSE)</f>
        <v>0</v>
      </c>
      <c r="S164" s="104">
        <f>VLOOKUP($B164,GD_CHAM_CONG!$C$6:$BF$997,48,FALSE)</f>
        <v>0</v>
      </c>
      <c r="T164" s="104">
        <f>VLOOKUP($B164,GD_CHAM_CONG!$C$6:$BF$997,49,FALSE)</f>
        <v>0</v>
      </c>
      <c r="U164" s="104">
        <f>VLOOKUP($B164,GD_CHAM_CONG!$C$6:$BF$997,50,FALSE)</f>
        <v>0</v>
      </c>
      <c r="V164" s="104">
        <f>VLOOKUP($B164,GD_CHAM_CONG!$C$6:$BF$997,51,FALSE)</f>
        <v>0</v>
      </c>
      <c r="W164" s="104">
        <f>VLOOKUP($B164,GD_CHAM_CONG!$C$6:$BF$997,52,FALSE)</f>
        <v>0</v>
      </c>
      <c r="X164" s="104">
        <f>VLOOKUP($B164,GD_CHAM_CONG!$C$6:$BF$997,53,FALSE)</f>
        <v>0</v>
      </c>
      <c r="Y164" s="104">
        <f>VLOOKUP($B164,GD_CHAM_CONG!$C$6:$BF$997,54,FALSE)</f>
        <v>0</v>
      </c>
      <c r="Z164" s="104">
        <f>VLOOKUP($B164,GD_CHAM_CONG!$C$6:$BF$997,55,FALSE)</f>
        <v>0</v>
      </c>
      <c r="AA164" s="104">
        <f>VLOOKUP($B164,GD_CHAM_CONG!$C$6:$BF$997,56,FALSE)</f>
        <v>0</v>
      </c>
      <c r="AB164" s="104">
        <f>VLOOKUP($B164,GD_CHAM_CONG!$C$6:$BI$997,57,FALSE)</f>
        <v>0</v>
      </c>
      <c r="AC164" s="104">
        <f>VLOOKUP($B164,GD_CHAM_CONG!$C$6:$BI$997,58,FALSE)</f>
        <v>0</v>
      </c>
      <c r="AD164" s="104">
        <f>VLOOKUP($B164,GD_CHAM_CONG!$C$6:$BI$997,59,FALSE)</f>
        <v>0</v>
      </c>
      <c r="AE164" s="270">
        <f>I164/$H164*VLOOKUP(I$4,DM_TI_LE!$A$5:$B$30,2,FALSE)</f>
        <v>1</v>
      </c>
      <c r="AF164" s="270">
        <f>J164/$H164*VLOOKUP(J$4,DM_TI_LE!$A$5:$B$30,2,FALSE)</f>
        <v>0</v>
      </c>
      <c r="AG164" s="270">
        <f>K164/$H164*VLOOKUP(K$4,DM_TI_LE!$A$5:$B$30,2,FALSE)</f>
        <v>0</v>
      </c>
      <c r="AH164" s="270">
        <f>L164/$H164*VLOOKUP(L$4,DM_TI_LE!$A$5:$B$30,2,FALSE)</f>
        <v>0</v>
      </c>
      <c r="AI164" s="270">
        <f>M164/$H164*VLOOKUP(M$4,DM_TI_LE!$A$5:$B$30,2,FALSE)</f>
        <v>0</v>
      </c>
      <c r="AJ164" s="270">
        <f>N164/$H164*VLOOKUP(N$4,DM_TI_LE!$A$5:$B$30,2,FALSE)</f>
        <v>0</v>
      </c>
      <c r="AK164" s="270">
        <f>O164/$H164*VLOOKUP(O$4,DM_TI_LE!$A$5:$B$30,2,FALSE)</f>
        <v>0</v>
      </c>
      <c r="AL164" s="270">
        <f>P164/$H164*VLOOKUP(P$4,DM_TI_LE!$A$5:$B$30,2,FALSE)</f>
        <v>0</v>
      </c>
      <c r="AM164" s="270">
        <f>Q164/$H164*VLOOKUP(Q$4,DM_TI_LE!$A$5:$B$30,2,FALSE)</f>
        <v>0</v>
      </c>
      <c r="AN164" s="270">
        <f>R164/$H164*VLOOKUP(R$4,DM_TI_LE!$A$5:$B$30,2,FALSE)</f>
        <v>0</v>
      </c>
      <c r="AO164" s="270">
        <f>S164/$H164*VLOOKUP(S$4,DM_TI_LE!$A$5:$B$30,2,FALSE)</f>
        <v>0</v>
      </c>
      <c r="AP164" s="270">
        <f>T164/$H164*VLOOKUP(T$4,DM_TI_LE!$A$5:$B$30,2,FALSE)</f>
        <v>0</v>
      </c>
      <c r="AQ164" s="270">
        <f>U164/$H164*VLOOKUP(U$4,DM_TI_LE!$A$5:$B$30,2,FALSE)</f>
        <v>0</v>
      </c>
      <c r="AR164" s="270">
        <f>V164/$H164*VLOOKUP(V$4,DM_TI_LE!$A$5:$B$30,2,FALSE)</f>
        <v>0</v>
      </c>
      <c r="AS164" s="270">
        <f>W164/$H164*VLOOKUP(W$4,DM_TI_LE!$A$5:$B$30,2,FALSE)</f>
        <v>0</v>
      </c>
      <c r="AT164" s="270">
        <f>X164/$H164*VLOOKUP(X$4,DM_TI_LE!$A$5:$B$30,2,FALSE)</f>
        <v>0</v>
      </c>
      <c r="AU164" s="270">
        <f>Y164/$H164*VLOOKUP(Y$4,DM_TI_LE!$A$5:$B$30,2,FALSE)</f>
        <v>0</v>
      </c>
      <c r="AV164" s="270">
        <f>Z164/$H164*VLOOKUP(Z$4,DM_TI_LE!$A$5:$B$30,2,FALSE)</f>
        <v>0</v>
      </c>
      <c r="AW164" s="270">
        <f>AA164/$H164*VLOOKUP(AA$4,DM_TI_LE!$A$5:$B$30,2,FALSE)</f>
        <v>0</v>
      </c>
      <c r="AX164" s="270">
        <f>AB164/$H164*VLOOKUP(AB$4,DM_TI_LE!$A$5:$B$30,2,FALSE)</f>
        <v>0</v>
      </c>
      <c r="AY164" s="270">
        <f>AC164/$H164*VLOOKUP(AC$4,DM_TI_LE!$A$5:$B$30,2,FALSE)</f>
        <v>0</v>
      </c>
      <c r="AZ164" s="270">
        <f>AD164/$H164*VLOOKUP(AD$4,DM_TI_LE!$A$5:$B$30,2,FALSE)</f>
        <v>0</v>
      </c>
      <c r="BA164" s="284">
        <f>IF(CD164="HDHV",DM_TI_LE!$K$12*I164, SUM(AE164:AW164)*F164*E164*DM_HE_SO_LUONG_NS!$D$1*CE164)</f>
        <v>8550000</v>
      </c>
      <c r="BB164" s="104"/>
      <c r="BC164" s="110">
        <f>VLOOKUP(B164,GD_LCD_HS_LNS!$B$4:$E$1000,4,FALSE)</f>
        <v>3875000</v>
      </c>
      <c r="BD164" s="104"/>
      <c r="BE164" s="104">
        <f>I164/26*$BC164*VLOOKUP(BE$4,DM_TI_LE!$A$5:$C$29,3,FALSE)</f>
        <v>0</v>
      </c>
      <c r="BF164" s="104">
        <f>J164/26*$BC164*VLOOKUP(BF$4,DM_TI_LE!$A$5:$C$29,3,FALSE)</f>
        <v>0</v>
      </c>
      <c r="BG164" s="104">
        <f>K164/26*$BC164*VLOOKUP(BG$4,DM_TI_LE!$A$5:$C$29,3,FALSE)</f>
        <v>0</v>
      </c>
      <c r="BH164" s="104">
        <f>L164/26*$BC164*VLOOKUP(BH$4,DM_TI_LE!$A$5:$C$29,3,FALSE)</f>
        <v>0</v>
      </c>
      <c r="BI164" s="104">
        <f>M164/26*$BC164*VLOOKUP(BI$4,DM_TI_LE!$A$5:$C$29,3,FALSE)</f>
        <v>0</v>
      </c>
      <c r="BJ164" s="104">
        <f>N164/26*$BC164*VLOOKUP(BJ$4,DM_TI_LE!$A$5:$C$29,3,FALSE)</f>
        <v>0</v>
      </c>
      <c r="BK164" s="104">
        <f>O164/26*$BC164*VLOOKUP(BK$4,DM_TI_LE!$A$5:$C$29,3,FALSE)</f>
        <v>0</v>
      </c>
      <c r="BL164" s="104">
        <f>P164/26*$BC164*VLOOKUP(BL$4,DM_TI_LE!$A$5:$C$29,3,FALSE)</f>
        <v>0</v>
      </c>
      <c r="BM164" s="104">
        <f>Q164/26*$BC164*VLOOKUP(BM$4,DM_TI_LE!$A$5:$C$29,3,FALSE)</f>
        <v>0</v>
      </c>
      <c r="BN164" s="104">
        <f>R164/26*$BC164*VLOOKUP(BN$4,DM_TI_LE!$A$5:$C$29,3,FALSE)</f>
        <v>0</v>
      </c>
      <c r="BO164" s="104">
        <f>S164/26*$BC164*VLOOKUP(BO$4,DM_TI_LE!$A$5:$C$29,3,FALSE)</f>
        <v>0</v>
      </c>
      <c r="BP164" s="104">
        <f>T164/26*$BC164*VLOOKUP(BP$4,DM_TI_LE!$A$5:$C$29,3,FALSE)</f>
        <v>0</v>
      </c>
      <c r="BQ164" s="104">
        <f>U164/26*$BC164*VLOOKUP(BQ$4,DM_TI_LE!$A$5:$C$29,3,FALSE)</f>
        <v>0</v>
      </c>
      <c r="BR164" s="104">
        <f>V164/26*$BC164*VLOOKUP(BR$4,DM_TI_LE!$A$5:$C$29,3,FALSE)</f>
        <v>0</v>
      </c>
      <c r="BS164" s="104">
        <f>W164/26*$BC164*VLOOKUP(BS$4,DM_TI_LE!$A$5:$C$29,3,FALSE)</f>
        <v>0</v>
      </c>
      <c r="BT164" s="104">
        <f>X164/26*$BC164*VLOOKUP(BT$4,DM_TI_LE!$A$5:$C$29,3,FALSE)</f>
        <v>0</v>
      </c>
      <c r="BU164" s="104">
        <f>Y164/26*$BC164*VLOOKUP(BU$4,DM_TI_LE!$A$5:$C$29,3,FALSE)</f>
        <v>0</v>
      </c>
      <c r="BV164" s="104">
        <f>Z164/26*$BC164*VLOOKUP(BV$4,DM_TI_LE!$A$5:$C$29,3,FALSE)</f>
        <v>0</v>
      </c>
      <c r="BW164" s="104">
        <f>AA164/26*$BC164*VLOOKUP(BW$4,DM_TI_LE!$A$5:$C$29,3,FALSE)</f>
        <v>0</v>
      </c>
      <c r="BX164" s="104">
        <f>AB164/26*$BC164*VLOOKUP(BX$4,DM_TI_LE!$A$5:$C$29,3,FALSE)</f>
        <v>0</v>
      </c>
      <c r="BY164" s="104">
        <f>AC164/26*$BC164*VLOOKUP(BY$4,DM_TI_LE!$A$5:$C$29,3,FALSE)</f>
        <v>0</v>
      </c>
      <c r="BZ164" s="104">
        <f>AD164/26*$BC164*VLOOKUP(BZ$4,DM_TI_LE!$A$5:$C$29,3,FALSE)</f>
        <v>0</v>
      </c>
      <c r="CA164" s="273">
        <f t="shared" si="0"/>
        <v>0</v>
      </c>
      <c r="CB164" s="104"/>
      <c r="CC164" s="274">
        <f t="shared" si="1"/>
        <v>8550000</v>
      </c>
      <c r="CD164" s="138" t="str">
        <f>VLOOKUP(B164,GD_CHUNG!$B$5:$G$480,6,FALSE)</f>
        <v>HD3N</v>
      </c>
      <c r="CE164" s="275">
        <f>VLOOKUP(CD164,DM_TI_LE!$I$12:$J$16,2,FALSE)</f>
        <v>1</v>
      </c>
    </row>
    <row r="165" spans="1:83" ht="12.75" x14ac:dyDescent="0.2">
      <c r="A165" s="49">
        <v>161</v>
      </c>
      <c r="B165" s="50">
        <f>GD_CHUNG!B165</f>
        <v>10604</v>
      </c>
      <c r="C165" s="50" t="str">
        <f>GD_CHUNG!C165</f>
        <v>Nguyễn Thị Hồng</v>
      </c>
      <c r="D165" s="50" t="str">
        <f>GD_CHUNG!D165</f>
        <v>NV PVHK</v>
      </c>
      <c r="E165" s="268">
        <f>VLOOKUP(B165,GD_CHAM_CONG!$C$6:$BJ$997,60,FALSE)</f>
        <v>0.97</v>
      </c>
      <c r="F165" s="268">
        <f>VLOOKUP(B165,GD_LCD_HS_LNS!$B$4:$F$1000,5,FALSE)</f>
        <v>1.8</v>
      </c>
      <c r="G165" s="269"/>
      <c r="H165" s="269">
        <f>VLOOKUP(B165,GD_CHAM_CONG!$C$6:$BD$997,37,FALSE)</f>
        <v>27</v>
      </c>
      <c r="I165" s="104">
        <f>VLOOKUP($B165,GD_CHAM_CONG!$C$6:$BF$997,38,FALSE)</f>
        <v>27</v>
      </c>
      <c r="J165" s="104">
        <f>VLOOKUP($B165,GD_CHAM_CONG!$C$6:$BF$997,39,FALSE)</f>
        <v>0</v>
      </c>
      <c r="K165" s="104">
        <f>VLOOKUP($B165,GD_CHAM_CONG!$C$6:$BF$997,40,FALSE)</f>
        <v>0</v>
      </c>
      <c r="L165" s="104">
        <f>VLOOKUP($B165,GD_CHAM_CONG!$C$6:$BF$997,41,FALSE)</f>
        <v>0</v>
      </c>
      <c r="M165" s="104">
        <f>VLOOKUP($B165,GD_CHAM_CONG!$C$6:$BF$997,42,FALSE)</f>
        <v>0</v>
      </c>
      <c r="N165" s="104">
        <f>VLOOKUP($B165,GD_CHAM_CONG!$C$6:$BF$997,43,FALSE)</f>
        <v>0</v>
      </c>
      <c r="O165" s="104">
        <f>VLOOKUP($B165,GD_CHAM_CONG!$C$6:$BF$997,44,FALSE)</f>
        <v>0</v>
      </c>
      <c r="P165" s="104">
        <f>VLOOKUP($B165,GD_CHAM_CONG!$C$6:$BF$997,45,FALSE)</f>
        <v>0</v>
      </c>
      <c r="Q165" s="104">
        <f>VLOOKUP($B165,GD_CHAM_CONG!$C$6:$BF$997,46,FALSE)</f>
        <v>0</v>
      </c>
      <c r="R165" s="104">
        <f>VLOOKUP($B165,GD_CHAM_CONG!$C$6:$BF$997,47,FALSE)</f>
        <v>0</v>
      </c>
      <c r="S165" s="104">
        <f>VLOOKUP($B165,GD_CHAM_CONG!$C$6:$BF$997,48,FALSE)</f>
        <v>0</v>
      </c>
      <c r="T165" s="104">
        <f>VLOOKUP($B165,GD_CHAM_CONG!$C$6:$BF$997,49,FALSE)</f>
        <v>0</v>
      </c>
      <c r="U165" s="104">
        <f>VLOOKUP($B165,GD_CHAM_CONG!$C$6:$BF$997,50,FALSE)</f>
        <v>0</v>
      </c>
      <c r="V165" s="104">
        <f>VLOOKUP($B165,GD_CHAM_CONG!$C$6:$BF$997,51,FALSE)</f>
        <v>0</v>
      </c>
      <c r="W165" s="104">
        <f>VLOOKUP($B165,GD_CHAM_CONG!$C$6:$BF$997,52,FALSE)</f>
        <v>0</v>
      </c>
      <c r="X165" s="104">
        <f>VLOOKUP($B165,GD_CHAM_CONG!$C$6:$BF$997,53,FALSE)</f>
        <v>0</v>
      </c>
      <c r="Y165" s="104">
        <f>VLOOKUP($B165,GD_CHAM_CONG!$C$6:$BF$997,54,FALSE)</f>
        <v>0</v>
      </c>
      <c r="Z165" s="104">
        <f>VLOOKUP($B165,GD_CHAM_CONG!$C$6:$BF$997,55,FALSE)</f>
        <v>0</v>
      </c>
      <c r="AA165" s="104">
        <f>VLOOKUP($B165,GD_CHAM_CONG!$C$6:$BF$997,56,FALSE)</f>
        <v>0</v>
      </c>
      <c r="AB165" s="104">
        <f>VLOOKUP($B165,GD_CHAM_CONG!$C$6:$BI$997,57,FALSE)</f>
        <v>0</v>
      </c>
      <c r="AC165" s="104">
        <f>VLOOKUP($B165,GD_CHAM_CONG!$C$6:$BI$997,58,FALSE)</f>
        <v>0</v>
      </c>
      <c r="AD165" s="104">
        <f>VLOOKUP($B165,GD_CHAM_CONG!$C$6:$BI$997,59,FALSE)</f>
        <v>0</v>
      </c>
      <c r="AE165" s="270">
        <f>I165/$H165*VLOOKUP(I$4,DM_TI_LE!$A$5:$B$30,2,FALSE)</f>
        <v>1</v>
      </c>
      <c r="AF165" s="270">
        <f>J165/$H165*VLOOKUP(J$4,DM_TI_LE!$A$5:$B$30,2,FALSE)</f>
        <v>0</v>
      </c>
      <c r="AG165" s="270">
        <f>K165/$H165*VLOOKUP(K$4,DM_TI_LE!$A$5:$B$30,2,FALSE)</f>
        <v>0</v>
      </c>
      <c r="AH165" s="270">
        <f>L165/$H165*VLOOKUP(L$4,DM_TI_LE!$A$5:$B$30,2,FALSE)</f>
        <v>0</v>
      </c>
      <c r="AI165" s="270">
        <f>M165/$H165*VLOOKUP(M$4,DM_TI_LE!$A$5:$B$30,2,FALSE)</f>
        <v>0</v>
      </c>
      <c r="AJ165" s="270">
        <f>N165/$H165*VLOOKUP(N$4,DM_TI_LE!$A$5:$B$30,2,FALSE)</f>
        <v>0</v>
      </c>
      <c r="AK165" s="270">
        <f>O165/$H165*VLOOKUP(O$4,DM_TI_LE!$A$5:$B$30,2,FALSE)</f>
        <v>0</v>
      </c>
      <c r="AL165" s="270">
        <f>P165/$H165*VLOOKUP(P$4,DM_TI_LE!$A$5:$B$30,2,FALSE)</f>
        <v>0</v>
      </c>
      <c r="AM165" s="270">
        <f>Q165/$H165*VLOOKUP(Q$4,DM_TI_LE!$A$5:$B$30,2,FALSE)</f>
        <v>0</v>
      </c>
      <c r="AN165" s="270">
        <f>R165/$H165*VLOOKUP(R$4,DM_TI_LE!$A$5:$B$30,2,FALSE)</f>
        <v>0</v>
      </c>
      <c r="AO165" s="270">
        <f>S165/$H165*VLOOKUP(S$4,DM_TI_LE!$A$5:$B$30,2,FALSE)</f>
        <v>0</v>
      </c>
      <c r="AP165" s="270">
        <f>T165/$H165*VLOOKUP(T$4,DM_TI_LE!$A$5:$B$30,2,FALSE)</f>
        <v>0</v>
      </c>
      <c r="AQ165" s="270">
        <f>U165/$H165*VLOOKUP(U$4,DM_TI_LE!$A$5:$B$30,2,FALSE)</f>
        <v>0</v>
      </c>
      <c r="AR165" s="270">
        <f>V165/$H165*VLOOKUP(V$4,DM_TI_LE!$A$5:$B$30,2,FALSE)</f>
        <v>0</v>
      </c>
      <c r="AS165" s="270">
        <f>W165/$H165*VLOOKUP(W$4,DM_TI_LE!$A$5:$B$30,2,FALSE)</f>
        <v>0</v>
      </c>
      <c r="AT165" s="270">
        <f>X165/$H165*VLOOKUP(X$4,DM_TI_LE!$A$5:$B$30,2,FALSE)</f>
        <v>0</v>
      </c>
      <c r="AU165" s="270">
        <f>Y165/$H165*VLOOKUP(Y$4,DM_TI_LE!$A$5:$B$30,2,FALSE)</f>
        <v>0</v>
      </c>
      <c r="AV165" s="270">
        <f>Z165/$H165*VLOOKUP(Z$4,DM_TI_LE!$A$5:$B$30,2,FALSE)</f>
        <v>0</v>
      </c>
      <c r="AW165" s="270">
        <f>AA165/$H165*VLOOKUP(AA$4,DM_TI_LE!$A$5:$B$30,2,FALSE)</f>
        <v>0</v>
      </c>
      <c r="AX165" s="270">
        <f>AB165/$H165*VLOOKUP(AB$4,DM_TI_LE!$A$5:$B$30,2,FALSE)</f>
        <v>0</v>
      </c>
      <c r="AY165" s="270">
        <f>AC165/$H165*VLOOKUP(AC$4,DM_TI_LE!$A$5:$B$30,2,FALSE)</f>
        <v>0</v>
      </c>
      <c r="AZ165" s="270">
        <f>AD165/$H165*VLOOKUP(AD$4,DM_TI_LE!$A$5:$B$30,2,FALSE)</f>
        <v>0</v>
      </c>
      <c r="BA165" s="284">
        <f>IF(CD165="HDHV",DM_TI_LE!$K$12*I165, SUM(AE165:AW165)*F165*E165*DM_HE_SO_LUONG_NS!$D$1*CE165)</f>
        <v>7857000</v>
      </c>
      <c r="BB165" s="104"/>
      <c r="BC165" s="110">
        <f>VLOOKUP(B165,GD_LCD_HS_LNS!$B$4:$E$1000,4,FALSE)</f>
        <v>3875000</v>
      </c>
      <c r="BD165" s="104"/>
      <c r="BE165" s="104">
        <f>I165/26*$BC165*VLOOKUP(BE$4,DM_TI_LE!$A$5:$C$29,3,FALSE)</f>
        <v>0</v>
      </c>
      <c r="BF165" s="104">
        <f>J165/26*$BC165*VLOOKUP(BF$4,DM_TI_LE!$A$5:$C$29,3,FALSE)</f>
        <v>0</v>
      </c>
      <c r="BG165" s="104">
        <f>K165/26*$BC165*VLOOKUP(BG$4,DM_TI_LE!$A$5:$C$29,3,FALSE)</f>
        <v>0</v>
      </c>
      <c r="BH165" s="104">
        <f>L165/26*$BC165*VLOOKUP(BH$4,DM_TI_LE!$A$5:$C$29,3,FALSE)</f>
        <v>0</v>
      </c>
      <c r="BI165" s="104">
        <f>M165/26*$BC165*VLOOKUP(BI$4,DM_TI_LE!$A$5:$C$29,3,FALSE)</f>
        <v>0</v>
      </c>
      <c r="BJ165" s="104">
        <f>N165/26*$BC165*VLOOKUP(BJ$4,DM_TI_LE!$A$5:$C$29,3,FALSE)</f>
        <v>0</v>
      </c>
      <c r="BK165" s="104">
        <f>O165/26*$BC165*VLOOKUP(BK$4,DM_TI_LE!$A$5:$C$29,3,FALSE)</f>
        <v>0</v>
      </c>
      <c r="BL165" s="104">
        <f>P165/26*$BC165*VLOOKUP(BL$4,DM_TI_LE!$A$5:$C$29,3,FALSE)</f>
        <v>0</v>
      </c>
      <c r="BM165" s="104">
        <f>Q165/26*$BC165*VLOOKUP(BM$4,DM_TI_LE!$A$5:$C$29,3,FALSE)</f>
        <v>0</v>
      </c>
      <c r="BN165" s="104">
        <f>R165/26*$BC165*VLOOKUP(BN$4,DM_TI_LE!$A$5:$C$29,3,FALSE)</f>
        <v>0</v>
      </c>
      <c r="BO165" s="104">
        <f>S165/26*$BC165*VLOOKUP(BO$4,DM_TI_LE!$A$5:$C$29,3,FALSE)</f>
        <v>0</v>
      </c>
      <c r="BP165" s="104">
        <f>T165/26*$BC165*VLOOKUP(BP$4,DM_TI_LE!$A$5:$C$29,3,FALSE)</f>
        <v>0</v>
      </c>
      <c r="BQ165" s="104">
        <f>U165/26*$BC165*VLOOKUP(BQ$4,DM_TI_LE!$A$5:$C$29,3,FALSE)</f>
        <v>0</v>
      </c>
      <c r="BR165" s="104">
        <f>V165/26*$BC165*VLOOKUP(BR$4,DM_TI_LE!$A$5:$C$29,3,FALSE)</f>
        <v>0</v>
      </c>
      <c r="BS165" s="104">
        <f>W165/26*$BC165*VLOOKUP(BS$4,DM_TI_LE!$A$5:$C$29,3,FALSE)</f>
        <v>0</v>
      </c>
      <c r="BT165" s="104">
        <f>X165/26*$BC165*VLOOKUP(BT$4,DM_TI_LE!$A$5:$C$29,3,FALSE)</f>
        <v>0</v>
      </c>
      <c r="BU165" s="104">
        <f>Y165/26*$BC165*VLOOKUP(BU$4,DM_TI_LE!$A$5:$C$29,3,FALSE)</f>
        <v>0</v>
      </c>
      <c r="BV165" s="104">
        <f>Z165/26*$BC165*VLOOKUP(BV$4,DM_TI_LE!$A$5:$C$29,3,FALSE)</f>
        <v>0</v>
      </c>
      <c r="BW165" s="104">
        <f>AA165/26*$BC165*VLOOKUP(BW$4,DM_TI_LE!$A$5:$C$29,3,FALSE)</f>
        <v>0</v>
      </c>
      <c r="BX165" s="104">
        <f>AB165/26*$BC165*VLOOKUP(BX$4,DM_TI_LE!$A$5:$C$29,3,FALSE)</f>
        <v>0</v>
      </c>
      <c r="BY165" s="104">
        <f>AC165/26*$BC165*VLOOKUP(BY$4,DM_TI_LE!$A$5:$C$29,3,FALSE)</f>
        <v>0</v>
      </c>
      <c r="BZ165" s="104">
        <f>AD165/26*$BC165*VLOOKUP(BZ$4,DM_TI_LE!$A$5:$C$29,3,FALSE)</f>
        <v>0</v>
      </c>
      <c r="CA165" s="273">
        <f t="shared" si="0"/>
        <v>0</v>
      </c>
      <c r="CB165" s="104"/>
      <c r="CC165" s="274">
        <f t="shared" si="1"/>
        <v>7857000</v>
      </c>
      <c r="CD165" s="138" t="str">
        <f>VLOOKUP(B165,GD_CHUNG!$B$5:$G$480,6,FALSE)</f>
        <v>HD3N</v>
      </c>
      <c r="CE165" s="275">
        <f>VLOOKUP(CD165,DM_TI_LE!$I$12:$J$16,2,FALSE)</f>
        <v>1</v>
      </c>
    </row>
    <row r="166" spans="1:83" ht="12.75" x14ac:dyDescent="0.2">
      <c r="A166" s="49">
        <v>162</v>
      </c>
      <c r="B166" s="50">
        <f>GD_CHUNG!B166</f>
        <v>10605</v>
      </c>
      <c r="C166" s="50" t="str">
        <f>GD_CHUNG!C166</f>
        <v>Nguyễn Thị Thùy Dương</v>
      </c>
      <c r="D166" s="50" t="str">
        <f>GD_CHUNG!D166</f>
        <v>NV PVHK</v>
      </c>
      <c r="E166" s="268">
        <f>VLOOKUP(B166,GD_CHAM_CONG!$C$6:$BJ$997,60,FALSE)</f>
        <v>1</v>
      </c>
      <c r="F166" s="268">
        <f>VLOOKUP(B166,GD_LCD_HS_LNS!$B$4:$F$1000,5,FALSE)</f>
        <v>2.13</v>
      </c>
      <c r="G166" s="269"/>
      <c r="H166" s="269">
        <f>VLOOKUP(B166,GD_CHAM_CONG!$C$6:$BD$997,37,FALSE)</f>
        <v>27</v>
      </c>
      <c r="I166" s="104">
        <f>VLOOKUP($B166,GD_CHAM_CONG!$C$6:$BF$997,38,FALSE)</f>
        <v>0</v>
      </c>
      <c r="J166" s="104">
        <f>VLOOKUP($B166,GD_CHAM_CONG!$C$6:$BF$997,39,FALSE)</f>
        <v>0</v>
      </c>
      <c r="K166" s="104">
        <f>VLOOKUP($B166,GD_CHAM_CONG!$C$6:$BF$997,40,FALSE)</f>
        <v>0</v>
      </c>
      <c r="L166" s="104">
        <f>VLOOKUP($B166,GD_CHAM_CONG!$C$6:$BF$997,41,FALSE)</f>
        <v>0</v>
      </c>
      <c r="M166" s="104">
        <f>VLOOKUP($B166,GD_CHAM_CONG!$C$6:$BF$997,42,FALSE)</f>
        <v>0</v>
      </c>
      <c r="N166" s="104">
        <f>VLOOKUP($B166,GD_CHAM_CONG!$C$6:$BF$997,43,FALSE)</f>
        <v>0</v>
      </c>
      <c r="O166" s="104">
        <f>VLOOKUP($B166,GD_CHAM_CONG!$C$6:$BF$997,44,FALSE)</f>
        <v>0</v>
      </c>
      <c r="P166" s="104">
        <f>VLOOKUP($B166,GD_CHAM_CONG!$C$6:$BF$997,45,FALSE)</f>
        <v>0</v>
      </c>
      <c r="Q166" s="104">
        <f>VLOOKUP($B166,GD_CHAM_CONG!$C$6:$BF$997,46,FALSE)</f>
        <v>0</v>
      </c>
      <c r="R166" s="104">
        <f>VLOOKUP($B166,GD_CHAM_CONG!$C$6:$BF$997,47,FALSE)</f>
        <v>0</v>
      </c>
      <c r="S166" s="104">
        <f>VLOOKUP($B166,GD_CHAM_CONG!$C$6:$BF$997,48,FALSE)</f>
        <v>0</v>
      </c>
      <c r="T166" s="104">
        <f>VLOOKUP($B166,GD_CHAM_CONG!$C$6:$BF$997,49,FALSE)</f>
        <v>0</v>
      </c>
      <c r="U166" s="104">
        <f>VLOOKUP($B166,GD_CHAM_CONG!$C$6:$BF$997,50,FALSE)</f>
        <v>0</v>
      </c>
      <c r="V166" s="104">
        <f>VLOOKUP($B166,GD_CHAM_CONG!$C$6:$BF$997,51,FALSE)</f>
        <v>0</v>
      </c>
      <c r="W166" s="104">
        <f>VLOOKUP($B166,GD_CHAM_CONG!$C$6:$BF$997,52,FALSE)</f>
        <v>0</v>
      </c>
      <c r="X166" s="104">
        <f>VLOOKUP($B166,GD_CHAM_CONG!$C$6:$BF$997,53,FALSE)</f>
        <v>0</v>
      </c>
      <c r="Y166" s="104">
        <f>VLOOKUP($B166,GD_CHAM_CONG!$C$6:$BF$997,54,FALSE)</f>
        <v>0</v>
      </c>
      <c r="Z166" s="104">
        <f>VLOOKUP($B166,GD_CHAM_CONG!$C$6:$BF$997,55,FALSE)</f>
        <v>0</v>
      </c>
      <c r="AA166" s="104">
        <f>VLOOKUP($B166,GD_CHAM_CONG!$C$6:$BF$997,56,FALSE)</f>
        <v>0</v>
      </c>
      <c r="AB166" s="104">
        <f>VLOOKUP($B166,GD_CHAM_CONG!$C$6:$BI$997,57,FALSE)</f>
        <v>0</v>
      </c>
      <c r="AC166" s="104">
        <f>VLOOKUP($B166,GD_CHAM_CONG!$C$6:$BI$997,58,FALSE)</f>
        <v>27</v>
      </c>
      <c r="AD166" s="104">
        <f>VLOOKUP($B166,GD_CHAM_CONG!$C$6:$BI$997,59,FALSE)</f>
        <v>0</v>
      </c>
      <c r="AE166" s="270">
        <f>I166/$H166*VLOOKUP(I$4,DM_TI_LE!$A$5:$B$30,2,FALSE)</f>
        <v>0</v>
      </c>
      <c r="AF166" s="270">
        <f>J166/$H166*VLOOKUP(J$4,DM_TI_LE!$A$5:$B$30,2,FALSE)</f>
        <v>0</v>
      </c>
      <c r="AG166" s="270">
        <f>K166/$H166*VLOOKUP(K$4,DM_TI_LE!$A$5:$B$30,2,FALSE)</f>
        <v>0</v>
      </c>
      <c r="AH166" s="270">
        <f>L166/$H166*VLOOKUP(L$4,DM_TI_LE!$A$5:$B$30,2,FALSE)</f>
        <v>0</v>
      </c>
      <c r="AI166" s="270">
        <f>M166/$H166*VLOOKUP(M$4,DM_TI_LE!$A$5:$B$30,2,FALSE)</f>
        <v>0</v>
      </c>
      <c r="AJ166" s="270">
        <f>N166/$H166*VLOOKUP(N$4,DM_TI_LE!$A$5:$B$30,2,FALSE)</f>
        <v>0</v>
      </c>
      <c r="AK166" s="270">
        <f>O166/$H166*VLOOKUP(O$4,DM_TI_LE!$A$5:$B$30,2,FALSE)</f>
        <v>0</v>
      </c>
      <c r="AL166" s="270">
        <f>P166/$H166*VLOOKUP(P$4,DM_TI_LE!$A$5:$B$30,2,FALSE)</f>
        <v>0</v>
      </c>
      <c r="AM166" s="270">
        <f>Q166/$H166*VLOOKUP(Q$4,DM_TI_LE!$A$5:$B$30,2,FALSE)</f>
        <v>0</v>
      </c>
      <c r="AN166" s="270">
        <f>R166/$H166*VLOOKUP(R$4,DM_TI_LE!$A$5:$B$30,2,FALSE)</f>
        <v>0</v>
      </c>
      <c r="AO166" s="270">
        <f>S166/$H166*VLOOKUP(S$4,DM_TI_LE!$A$5:$B$30,2,FALSE)</f>
        <v>0</v>
      </c>
      <c r="AP166" s="270">
        <f>T166/$H166*VLOOKUP(T$4,DM_TI_LE!$A$5:$B$30,2,FALSE)</f>
        <v>0</v>
      </c>
      <c r="AQ166" s="270">
        <f>U166/$H166*VLOOKUP(U$4,DM_TI_LE!$A$5:$B$30,2,FALSE)</f>
        <v>0</v>
      </c>
      <c r="AR166" s="270">
        <f>V166/$H166*VLOOKUP(V$4,DM_TI_LE!$A$5:$B$30,2,FALSE)</f>
        <v>0</v>
      </c>
      <c r="AS166" s="270">
        <f>W166/$H166*VLOOKUP(W$4,DM_TI_LE!$A$5:$B$30,2,FALSE)</f>
        <v>0</v>
      </c>
      <c r="AT166" s="270">
        <f>X166/$H166*VLOOKUP(X$4,DM_TI_LE!$A$5:$B$30,2,FALSE)</f>
        <v>0</v>
      </c>
      <c r="AU166" s="270">
        <f>Y166/$H166*VLOOKUP(Y$4,DM_TI_LE!$A$5:$B$30,2,FALSE)</f>
        <v>0</v>
      </c>
      <c r="AV166" s="270">
        <f>Z166/$H166*VLOOKUP(Z$4,DM_TI_LE!$A$5:$B$30,2,FALSE)</f>
        <v>0</v>
      </c>
      <c r="AW166" s="270">
        <f>AA166/$H166*VLOOKUP(AA$4,DM_TI_LE!$A$5:$B$30,2,FALSE)</f>
        <v>0</v>
      </c>
      <c r="AX166" s="270">
        <f>AB166/$H166*VLOOKUP(AB$4,DM_TI_LE!$A$5:$B$30,2,FALSE)</f>
        <v>0</v>
      </c>
      <c r="AY166" s="270">
        <f>AC166/$H166*VLOOKUP(AC$4,DM_TI_LE!$A$5:$B$30,2,FALSE)</f>
        <v>0</v>
      </c>
      <c r="AZ166" s="270">
        <f>AD166/$H166*VLOOKUP(AD$4,DM_TI_LE!$A$5:$B$30,2,FALSE)</f>
        <v>0</v>
      </c>
      <c r="BA166" s="284">
        <f>IF(CD166="HDHV",DM_TI_LE!$K$12*I166, SUM(AE166:AW166)*F166*E166*DM_HE_SO_LUONG_NS!$D$1*CE166)</f>
        <v>0</v>
      </c>
      <c r="BB166" s="104"/>
      <c r="BC166" s="110">
        <f>VLOOKUP(B166,GD_LCD_HS_LNS!$B$4:$E$1000,4,FALSE)</f>
        <v>3875000</v>
      </c>
      <c r="BD166" s="104"/>
      <c r="BE166" s="104">
        <f>I166/26*$BC166*VLOOKUP(BE$4,DM_TI_LE!$A$5:$C$29,3,FALSE)</f>
        <v>0</v>
      </c>
      <c r="BF166" s="104">
        <f>J166/26*$BC166*VLOOKUP(BF$4,DM_TI_LE!$A$5:$C$29,3,FALSE)</f>
        <v>0</v>
      </c>
      <c r="BG166" s="104">
        <f>K166/26*$BC166*VLOOKUP(BG$4,DM_TI_LE!$A$5:$C$29,3,FALSE)</f>
        <v>0</v>
      </c>
      <c r="BH166" s="104">
        <f>L166/26*$BC166*VLOOKUP(BH$4,DM_TI_LE!$A$5:$C$29,3,FALSE)</f>
        <v>0</v>
      </c>
      <c r="BI166" s="104">
        <f>M166/26*$BC166*VLOOKUP(BI$4,DM_TI_LE!$A$5:$C$29,3,FALSE)</f>
        <v>0</v>
      </c>
      <c r="BJ166" s="104">
        <f>N166/26*$BC166*VLOOKUP(BJ$4,DM_TI_LE!$A$5:$C$29,3,FALSE)</f>
        <v>0</v>
      </c>
      <c r="BK166" s="104">
        <f>O166/26*$BC166*VLOOKUP(BK$4,DM_TI_LE!$A$5:$C$29,3,FALSE)</f>
        <v>0</v>
      </c>
      <c r="BL166" s="104">
        <f>P166/26*$BC166*VLOOKUP(BL$4,DM_TI_LE!$A$5:$C$29,3,FALSE)</f>
        <v>0</v>
      </c>
      <c r="BM166" s="104">
        <f>Q166/26*$BC166*VLOOKUP(BM$4,DM_TI_LE!$A$5:$C$29,3,FALSE)</f>
        <v>0</v>
      </c>
      <c r="BN166" s="104">
        <f>R166/26*$BC166*VLOOKUP(BN$4,DM_TI_LE!$A$5:$C$29,3,FALSE)</f>
        <v>0</v>
      </c>
      <c r="BO166" s="104">
        <f>S166/26*$BC166*VLOOKUP(BO$4,DM_TI_LE!$A$5:$C$29,3,FALSE)</f>
        <v>0</v>
      </c>
      <c r="BP166" s="104">
        <f>T166/26*$BC166*VLOOKUP(BP$4,DM_TI_LE!$A$5:$C$29,3,FALSE)</f>
        <v>0</v>
      </c>
      <c r="BQ166" s="104">
        <f>U166/26*$BC166*VLOOKUP(BQ$4,DM_TI_LE!$A$5:$C$29,3,FALSE)</f>
        <v>0</v>
      </c>
      <c r="BR166" s="104">
        <f>V166/26*$BC166*VLOOKUP(BR$4,DM_TI_LE!$A$5:$C$29,3,FALSE)</f>
        <v>0</v>
      </c>
      <c r="BS166" s="104">
        <f>W166/26*$BC166*VLOOKUP(BS$4,DM_TI_LE!$A$5:$C$29,3,FALSE)</f>
        <v>0</v>
      </c>
      <c r="BT166" s="104">
        <f>X166/26*$BC166*VLOOKUP(BT$4,DM_TI_LE!$A$5:$C$29,3,FALSE)</f>
        <v>0</v>
      </c>
      <c r="BU166" s="104">
        <f>Y166/26*$BC166*VLOOKUP(BU$4,DM_TI_LE!$A$5:$C$29,3,FALSE)</f>
        <v>0</v>
      </c>
      <c r="BV166" s="104">
        <f>Z166/26*$BC166*VLOOKUP(BV$4,DM_TI_LE!$A$5:$C$29,3,FALSE)</f>
        <v>0</v>
      </c>
      <c r="BW166" s="104">
        <f>AA166/26*$BC166*VLOOKUP(BW$4,DM_TI_LE!$A$5:$C$29,3,FALSE)</f>
        <v>0</v>
      </c>
      <c r="BX166" s="104">
        <f>AB166/26*$BC166*VLOOKUP(BX$4,DM_TI_LE!$A$5:$C$29,3,FALSE)</f>
        <v>0</v>
      </c>
      <c r="BY166" s="104">
        <f>AC166/26*$BC166*VLOOKUP(BY$4,DM_TI_LE!$A$5:$C$29,3,FALSE)</f>
        <v>0</v>
      </c>
      <c r="BZ166" s="104">
        <f>AD166/26*$BC166*VLOOKUP(BZ$4,DM_TI_LE!$A$5:$C$29,3,FALSE)</f>
        <v>0</v>
      </c>
      <c r="CA166" s="273">
        <f t="shared" si="0"/>
        <v>0</v>
      </c>
      <c r="CB166" s="104"/>
      <c r="CC166" s="274">
        <f t="shared" si="1"/>
        <v>0</v>
      </c>
      <c r="CD166" s="138" t="str">
        <f>VLOOKUP(B166,GD_CHUNG!$B$5:$G$480,6,FALSE)</f>
        <v>HD1N</v>
      </c>
      <c r="CE166" s="275">
        <f>VLOOKUP(CD166,DM_TI_LE!$I$12:$J$16,2,FALSE)</f>
        <v>0.9</v>
      </c>
    </row>
    <row r="167" spans="1:83" ht="12.75" x14ac:dyDescent="0.2">
      <c r="A167" s="49">
        <v>163</v>
      </c>
      <c r="B167" s="50">
        <f>GD_CHUNG!B167</f>
        <v>10611</v>
      </c>
      <c r="C167" s="50" t="str">
        <f>GD_CHUNG!C167</f>
        <v>Hoàng Thị Huyền Diệu</v>
      </c>
      <c r="D167" s="50" t="str">
        <f>GD_CHUNG!D167</f>
        <v>NV PVHK</v>
      </c>
      <c r="E167" s="268">
        <f>VLOOKUP(B167,GD_CHAM_CONG!$C$6:$BJ$997,60,FALSE)</f>
        <v>0.85</v>
      </c>
      <c r="F167" s="268">
        <f>VLOOKUP(B167,GD_LCD_HS_LNS!$B$4:$F$1000,5,FALSE)</f>
        <v>2.13</v>
      </c>
      <c r="G167" s="269"/>
      <c r="H167" s="269">
        <f>VLOOKUP(B167,GD_CHAM_CONG!$C$6:$BD$997,37,FALSE)</f>
        <v>27</v>
      </c>
      <c r="I167" s="104">
        <f>VLOOKUP($B167,GD_CHAM_CONG!$C$6:$BF$997,38,FALSE)</f>
        <v>27</v>
      </c>
      <c r="J167" s="104">
        <f>VLOOKUP($B167,GD_CHAM_CONG!$C$6:$BF$997,39,FALSE)</f>
        <v>0</v>
      </c>
      <c r="K167" s="104">
        <f>VLOOKUP($B167,GD_CHAM_CONG!$C$6:$BF$997,40,FALSE)</f>
        <v>0</v>
      </c>
      <c r="L167" s="104">
        <f>VLOOKUP($B167,GD_CHAM_CONG!$C$6:$BF$997,41,FALSE)</f>
        <v>0</v>
      </c>
      <c r="M167" s="104">
        <f>VLOOKUP($B167,GD_CHAM_CONG!$C$6:$BF$997,42,FALSE)</f>
        <v>0</v>
      </c>
      <c r="N167" s="104">
        <f>VLOOKUP($B167,GD_CHAM_CONG!$C$6:$BF$997,43,FALSE)</f>
        <v>0</v>
      </c>
      <c r="O167" s="104">
        <f>VLOOKUP($B167,GD_CHAM_CONG!$C$6:$BF$997,44,FALSE)</f>
        <v>0</v>
      </c>
      <c r="P167" s="104">
        <f>VLOOKUP($B167,GD_CHAM_CONG!$C$6:$BF$997,45,FALSE)</f>
        <v>0</v>
      </c>
      <c r="Q167" s="104">
        <f>VLOOKUP($B167,GD_CHAM_CONG!$C$6:$BF$997,46,FALSE)</f>
        <v>0</v>
      </c>
      <c r="R167" s="104">
        <f>VLOOKUP($B167,GD_CHAM_CONG!$C$6:$BF$997,47,FALSE)</f>
        <v>0</v>
      </c>
      <c r="S167" s="104">
        <f>VLOOKUP($B167,GD_CHAM_CONG!$C$6:$BF$997,48,FALSE)</f>
        <v>0</v>
      </c>
      <c r="T167" s="104">
        <f>VLOOKUP($B167,GD_CHAM_CONG!$C$6:$BF$997,49,FALSE)</f>
        <v>0</v>
      </c>
      <c r="U167" s="104">
        <f>VLOOKUP($B167,GD_CHAM_CONG!$C$6:$BF$997,50,FALSE)</f>
        <v>0</v>
      </c>
      <c r="V167" s="104">
        <f>VLOOKUP($B167,GD_CHAM_CONG!$C$6:$BF$997,51,FALSE)</f>
        <v>0</v>
      </c>
      <c r="W167" s="104">
        <f>VLOOKUP($B167,GD_CHAM_CONG!$C$6:$BF$997,52,FALSE)</f>
        <v>0</v>
      </c>
      <c r="X167" s="104">
        <f>VLOOKUP($B167,GD_CHAM_CONG!$C$6:$BF$997,53,FALSE)</f>
        <v>0</v>
      </c>
      <c r="Y167" s="104">
        <f>VLOOKUP($B167,GD_CHAM_CONG!$C$6:$BF$997,54,FALSE)</f>
        <v>0</v>
      </c>
      <c r="Z167" s="104">
        <f>VLOOKUP($B167,GD_CHAM_CONG!$C$6:$BF$997,55,FALSE)</f>
        <v>0</v>
      </c>
      <c r="AA167" s="104">
        <f>VLOOKUP($B167,GD_CHAM_CONG!$C$6:$BF$997,56,FALSE)</f>
        <v>0</v>
      </c>
      <c r="AB167" s="104">
        <f>VLOOKUP($B167,GD_CHAM_CONG!$C$6:$BI$997,57,FALSE)</f>
        <v>0</v>
      </c>
      <c r="AC167" s="104">
        <f>VLOOKUP($B167,GD_CHAM_CONG!$C$6:$BI$997,58,FALSE)</f>
        <v>0</v>
      </c>
      <c r="AD167" s="104">
        <f>VLOOKUP($B167,GD_CHAM_CONG!$C$6:$BI$997,59,FALSE)</f>
        <v>0</v>
      </c>
      <c r="AE167" s="270">
        <f>I167/$H167*VLOOKUP(I$4,DM_TI_LE!$A$5:$B$30,2,FALSE)</f>
        <v>1</v>
      </c>
      <c r="AF167" s="270">
        <f>J167/$H167*VLOOKUP(J$4,DM_TI_LE!$A$5:$B$30,2,FALSE)</f>
        <v>0</v>
      </c>
      <c r="AG167" s="270">
        <f>K167/$H167*VLOOKUP(K$4,DM_TI_LE!$A$5:$B$30,2,FALSE)</f>
        <v>0</v>
      </c>
      <c r="AH167" s="270">
        <f>L167/$H167*VLOOKUP(L$4,DM_TI_LE!$A$5:$B$30,2,FALSE)</f>
        <v>0</v>
      </c>
      <c r="AI167" s="270">
        <f>M167/$H167*VLOOKUP(M$4,DM_TI_LE!$A$5:$B$30,2,FALSE)</f>
        <v>0</v>
      </c>
      <c r="AJ167" s="270">
        <f>N167/$H167*VLOOKUP(N$4,DM_TI_LE!$A$5:$B$30,2,FALSE)</f>
        <v>0</v>
      </c>
      <c r="AK167" s="270">
        <f>O167/$H167*VLOOKUP(O$4,DM_TI_LE!$A$5:$B$30,2,FALSE)</f>
        <v>0</v>
      </c>
      <c r="AL167" s="270">
        <f>P167/$H167*VLOOKUP(P$4,DM_TI_LE!$A$5:$B$30,2,FALSE)</f>
        <v>0</v>
      </c>
      <c r="AM167" s="270">
        <f>Q167/$H167*VLOOKUP(Q$4,DM_TI_LE!$A$5:$B$30,2,FALSE)</f>
        <v>0</v>
      </c>
      <c r="AN167" s="270">
        <f>R167/$H167*VLOOKUP(R$4,DM_TI_LE!$A$5:$B$30,2,FALSE)</f>
        <v>0</v>
      </c>
      <c r="AO167" s="270">
        <f>S167/$H167*VLOOKUP(S$4,DM_TI_LE!$A$5:$B$30,2,FALSE)</f>
        <v>0</v>
      </c>
      <c r="AP167" s="270">
        <f>T167/$H167*VLOOKUP(T$4,DM_TI_LE!$A$5:$B$30,2,FALSE)</f>
        <v>0</v>
      </c>
      <c r="AQ167" s="270">
        <f>U167/$H167*VLOOKUP(U$4,DM_TI_LE!$A$5:$B$30,2,FALSE)</f>
        <v>0</v>
      </c>
      <c r="AR167" s="270">
        <f>V167/$H167*VLOOKUP(V$4,DM_TI_LE!$A$5:$B$30,2,FALSE)</f>
        <v>0</v>
      </c>
      <c r="AS167" s="270">
        <f>W167/$H167*VLOOKUP(W$4,DM_TI_LE!$A$5:$B$30,2,FALSE)</f>
        <v>0</v>
      </c>
      <c r="AT167" s="270">
        <f>X167/$H167*VLOOKUP(X$4,DM_TI_LE!$A$5:$B$30,2,FALSE)</f>
        <v>0</v>
      </c>
      <c r="AU167" s="270">
        <f>Y167/$H167*VLOOKUP(Y$4,DM_TI_LE!$A$5:$B$30,2,FALSE)</f>
        <v>0</v>
      </c>
      <c r="AV167" s="270">
        <f>Z167/$H167*VLOOKUP(Z$4,DM_TI_LE!$A$5:$B$30,2,FALSE)</f>
        <v>0</v>
      </c>
      <c r="AW167" s="270">
        <f>AA167/$H167*VLOOKUP(AA$4,DM_TI_LE!$A$5:$B$30,2,FALSE)</f>
        <v>0</v>
      </c>
      <c r="AX167" s="270">
        <f>AB167/$H167*VLOOKUP(AB$4,DM_TI_LE!$A$5:$B$30,2,FALSE)</f>
        <v>0</v>
      </c>
      <c r="AY167" s="270">
        <f>AC167/$H167*VLOOKUP(AC$4,DM_TI_LE!$A$5:$B$30,2,FALSE)</f>
        <v>0</v>
      </c>
      <c r="AZ167" s="270">
        <f>AD167/$H167*VLOOKUP(AD$4,DM_TI_LE!$A$5:$B$30,2,FALSE)</f>
        <v>0</v>
      </c>
      <c r="BA167" s="284">
        <f>IF(CD167="HDHV",DM_TI_LE!$K$12*I167, SUM(AE167:AW167)*F167*E167*DM_HE_SO_LUONG_NS!$D$1*CE167)</f>
        <v>8147249.9999999991</v>
      </c>
      <c r="BB167" s="104"/>
      <c r="BC167" s="110">
        <f>VLOOKUP(B167,GD_LCD_HS_LNS!$B$4:$E$1000,4,FALSE)</f>
        <v>3875000</v>
      </c>
      <c r="BD167" s="104"/>
      <c r="BE167" s="104">
        <f>I167/26*$BC167*VLOOKUP(BE$4,DM_TI_LE!$A$5:$C$29,3,FALSE)</f>
        <v>0</v>
      </c>
      <c r="BF167" s="104">
        <f>J167/26*$BC167*VLOOKUP(BF$4,DM_TI_LE!$A$5:$C$29,3,FALSE)</f>
        <v>0</v>
      </c>
      <c r="BG167" s="104">
        <f>K167/26*$BC167*VLOOKUP(BG$4,DM_TI_LE!$A$5:$C$29,3,FALSE)</f>
        <v>0</v>
      </c>
      <c r="BH167" s="104">
        <f>L167/26*$BC167*VLOOKUP(BH$4,DM_TI_LE!$A$5:$C$29,3,FALSE)</f>
        <v>0</v>
      </c>
      <c r="BI167" s="104">
        <f>M167/26*$BC167*VLOOKUP(BI$4,DM_TI_LE!$A$5:$C$29,3,FALSE)</f>
        <v>0</v>
      </c>
      <c r="BJ167" s="104">
        <f>N167/26*$BC167*VLOOKUP(BJ$4,DM_TI_LE!$A$5:$C$29,3,FALSE)</f>
        <v>0</v>
      </c>
      <c r="BK167" s="104">
        <f>O167/26*$BC167*VLOOKUP(BK$4,DM_TI_LE!$A$5:$C$29,3,FALSE)</f>
        <v>0</v>
      </c>
      <c r="BL167" s="104">
        <f>P167/26*$BC167*VLOOKUP(BL$4,DM_TI_LE!$A$5:$C$29,3,FALSE)</f>
        <v>0</v>
      </c>
      <c r="BM167" s="104">
        <f>Q167/26*$BC167*VLOOKUP(BM$4,DM_TI_LE!$A$5:$C$29,3,FALSE)</f>
        <v>0</v>
      </c>
      <c r="BN167" s="104">
        <f>R167/26*$BC167*VLOOKUP(BN$4,DM_TI_LE!$A$5:$C$29,3,FALSE)</f>
        <v>0</v>
      </c>
      <c r="BO167" s="104">
        <f>S167/26*$BC167*VLOOKUP(BO$4,DM_TI_LE!$A$5:$C$29,3,FALSE)</f>
        <v>0</v>
      </c>
      <c r="BP167" s="104">
        <f>T167/26*$BC167*VLOOKUP(BP$4,DM_TI_LE!$A$5:$C$29,3,FALSE)</f>
        <v>0</v>
      </c>
      <c r="BQ167" s="104">
        <f>U167/26*$BC167*VLOOKUP(BQ$4,DM_TI_LE!$A$5:$C$29,3,FALSE)</f>
        <v>0</v>
      </c>
      <c r="BR167" s="104">
        <f>V167/26*$BC167*VLOOKUP(BR$4,DM_TI_LE!$A$5:$C$29,3,FALSE)</f>
        <v>0</v>
      </c>
      <c r="BS167" s="104">
        <f>W167/26*$BC167*VLOOKUP(BS$4,DM_TI_LE!$A$5:$C$29,3,FALSE)</f>
        <v>0</v>
      </c>
      <c r="BT167" s="104">
        <f>X167/26*$BC167*VLOOKUP(BT$4,DM_TI_LE!$A$5:$C$29,3,FALSE)</f>
        <v>0</v>
      </c>
      <c r="BU167" s="104">
        <f>Y167/26*$BC167*VLOOKUP(BU$4,DM_TI_LE!$A$5:$C$29,3,FALSE)</f>
        <v>0</v>
      </c>
      <c r="BV167" s="104">
        <f>Z167/26*$BC167*VLOOKUP(BV$4,DM_TI_LE!$A$5:$C$29,3,FALSE)</f>
        <v>0</v>
      </c>
      <c r="BW167" s="104">
        <f>AA167/26*$BC167*VLOOKUP(BW$4,DM_TI_LE!$A$5:$C$29,3,FALSE)</f>
        <v>0</v>
      </c>
      <c r="BX167" s="104">
        <f>AB167/26*$BC167*VLOOKUP(BX$4,DM_TI_LE!$A$5:$C$29,3,FALSE)</f>
        <v>0</v>
      </c>
      <c r="BY167" s="104">
        <f>AC167/26*$BC167*VLOOKUP(BY$4,DM_TI_LE!$A$5:$C$29,3,FALSE)</f>
        <v>0</v>
      </c>
      <c r="BZ167" s="104">
        <f>AD167/26*$BC167*VLOOKUP(BZ$4,DM_TI_LE!$A$5:$C$29,3,FALSE)</f>
        <v>0</v>
      </c>
      <c r="CA167" s="273">
        <f t="shared" si="0"/>
        <v>0</v>
      </c>
      <c r="CB167" s="104"/>
      <c r="CC167" s="274">
        <f t="shared" si="1"/>
        <v>8147249.9999999991</v>
      </c>
      <c r="CD167" s="138" t="str">
        <f>VLOOKUP(B167,GD_CHUNG!$B$5:$G$480,6,FALSE)</f>
        <v>HDKX</v>
      </c>
      <c r="CE167" s="275">
        <f>VLOOKUP(CD167,DM_TI_LE!$I$12:$J$16,2,FALSE)</f>
        <v>1</v>
      </c>
    </row>
    <row r="168" spans="1:83" ht="12.75" x14ac:dyDescent="0.2">
      <c r="A168" s="49">
        <v>164</v>
      </c>
      <c r="B168" s="50">
        <f>GD_CHUNG!B168</f>
        <v>10612</v>
      </c>
      <c r="C168" s="50" t="str">
        <f>GD_CHUNG!C168</f>
        <v>Tạ Thị Phượng</v>
      </c>
      <c r="D168" s="50" t="str">
        <f>GD_CHUNG!D168</f>
        <v>NV PVHK</v>
      </c>
      <c r="E168" s="268">
        <f>VLOOKUP(B168,GD_CHAM_CONG!$C$6:$BJ$997,60,FALSE)</f>
        <v>1.05</v>
      </c>
      <c r="F168" s="268">
        <f>VLOOKUP(B168,GD_LCD_HS_LNS!$B$4:$F$1000,5,FALSE)</f>
        <v>2.0099999999999998</v>
      </c>
      <c r="G168" s="269"/>
      <c r="H168" s="269">
        <f>VLOOKUP(B168,GD_CHAM_CONG!$C$6:$BD$997,37,FALSE)</f>
        <v>27</v>
      </c>
      <c r="I168" s="104">
        <f>VLOOKUP($B168,GD_CHAM_CONG!$C$6:$BF$997,38,FALSE)</f>
        <v>27</v>
      </c>
      <c r="J168" s="104">
        <f>VLOOKUP($B168,GD_CHAM_CONG!$C$6:$BF$997,39,FALSE)</f>
        <v>0</v>
      </c>
      <c r="K168" s="104">
        <f>VLOOKUP($B168,GD_CHAM_CONG!$C$6:$BF$997,40,FALSE)</f>
        <v>0</v>
      </c>
      <c r="L168" s="104">
        <f>VLOOKUP($B168,GD_CHAM_CONG!$C$6:$BF$997,41,FALSE)</f>
        <v>0</v>
      </c>
      <c r="M168" s="104">
        <f>VLOOKUP($B168,GD_CHAM_CONG!$C$6:$BF$997,42,FALSE)</f>
        <v>0</v>
      </c>
      <c r="N168" s="104">
        <f>VLOOKUP($B168,GD_CHAM_CONG!$C$6:$BF$997,43,FALSE)</f>
        <v>0</v>
      </c>
      <c r="O168" s="104">
        <f>VLOOKUP($B168,GD_CHAM_CONG!$C$6:$BF$997,44,FALSE)</f>
        <v>0</v>
      </c>
      <c r="P168" s="104">
        <f>VLOOKUP($B168,GD_CHAM_CONG!$C$6:$BF$997,45,FALSE)</f>
        <v>0</v>
      </c>
      <c r="Q168" s="104">
        <f>VLOOKUP($B168,GD_CHAM_CONG!$C$6:$BF$997,46,FALSE)</f>
        <v>0</v>
      </c>
      <c r="R168" s="104">
        <f>VLOOKUP($B168,GD_CHAM_CONG!$C$6:$BF$997,47,FALSE)</f>
        <v>0</v>
      </c>
      <c r="S168" s="104">
        <f>VLOOKUP($B168,GD_CHAM_CONG!$C$6:$BF$997,48,FALSE)</f>
        <v>0</v>
      </c>
      <c r="T168" s="104">
        <f>VLOOKUP($B168,GD_CHAM_CONG!$C$6:$BF$997,49,FALSE)</f>
        <v>0</v>
      </c>
      <c r="U168" s="104">
        <f>VLOOKUP($B168,GD_CHAM_CONG!$C$6:$BF$997,50,FALSE)</f>
        <v>0</v>
      </c>
      <c r="V168" s="104">
        <f>VLOOKUP($B168,GD_CHAM_CONG!$C$6:$BF$997,51,FALSE)</f>
        <v>0</v>
      </c>
      <c r="W168" s="104">
        <f>VLOOKUP($B168,GD_CHAM_CONG!$C$6:$BF$997,52,FALSE)</f>
        <v>0</v>
      </c>
      <c r="X168" s="104">
        <f>VLOOKUP($B168,GD_CHAM_CONG!$C$6:$BF$997,53,FALSE)</f>
        <v>0</v>
      </c>
      <c r="Y168" s="104">
        <f>VLOOKUP($B168,GD_CHAM_CONG!$C$6:$BF$997,54,FALSE)</f>
        <v>0</v>
      </c>
      <c r="Z168" s="104">
        <f>VLOOKUP($B168,GD_CHAM_CONG!$C$6:$BF$997,55,FALSE)</f>
        <v>0</v>
      </c>
      <c r="AA168" s="104">
        <f>VLOOKUP($B168,GD_CHAM_CONG!$C$6:$BF$997,56,FALSE)</f>
        <v>0</v>
      </c>
      <c r="AB168" s="104">
        <f>VLOOKUP($B168,GD_CHAM_CONG!$C$6:$BI$997,57,FALSE)</f>
        <v>0</v>
      </c>
      <c r="AC168" s="104">
        <f>VLOOKUP($B168,GD_CHAM_CONG!$C$6:$BI$997,58,FALSE)</f>
        <v>0</v>
      </c>
      <c r="AD168" s="104">
        <f>VLOOKUP($B168,GD_CHAM_CONG!$C$6:$BI$997,59,FALSE)</f>
        <v>0</v>
      </c>
      <c r="AE168" s="270">
        <f>I168/$H168*VLOOKUP(I$4,DM_TI_LE!$A$5:$B$30,2,FALSE)</f>
        <v>1</v>
      </c>
      <c r="AF168" s="270">
        <f>J168/$H168*VLOOKUP(J$4,DM_TI_LE!$A$5:$B$30,2,FALSE)</f>
        <v>0</v>
      </c>
      <c r="AG168" s="270">
        <f>K168/$H168*VLOOKUP(K$4,DM_TI_LE!$A$5:$B$30,2,FALSE)</f>
        <v>0</v>
      </c>
      <c r="AH168" s="270">
        <f>L168/$H168*VLOOKUP(L$4,DM_TI_LE!$A$5:$B$30,2,FALSE)</f>
        <v>0</v>
      </c>
      <c r="AI168" s="270">
        <f>M168/$H168*VLOOKUP(M$4,DM_TI_LE!$A$5:$B$30,2,FALSE)</f>
        <v>0</v>
      </c>
      <c r="AJ168" s="270">
        <f>N168/$H168*VLOOKUP(N$4,DM_TI_LE!$A$5:$B$30,2,FALSE)</f>
        <v>0</v>
      </c>
      <c r="AK168" s="270">
        <f>O168/$H168*VLOOKUP(O$4,DM_TI_LE!$A$5:$B$30,2,FALSE)</f>
        <v>0</v>
      </c>
      <c r="AL168" s="270">
        <f>P168/$H168*VLOOKUP(P$4,DM_TI_LE!$A$5:$B$30,2,FALSE)</f>
        <v>0</v>
      </c>
      <c r="AM168" s="270">
        <f>Q168/$H168*VLOOKUP(Q$4,DM_TI_LE!$A$5:$B$30,2,FALSE)</f>
        <v>0</v>
      </c>
      <c r="AN168" s="270">
        <f>R168/$H168*VLOOKUP(R$4,DM_TI_LE!$A$5:$B$30,2,FALSE)</f>
        <v>0</v>
      </c>
      <c r="AO168" s="270">
        <f>S168/$H168*VLOOKUP(S$4,DM_TI_LE!$A$5:$B$30,2,FALSE)</f>
        <v>0</v>
      </c>
      <c r="AP168" s="270">
        <f>T168/$H168*VLOOKUP(T$4,DM_TI_LE!$A$5:$B$30,2,FALSE)</f>
        <v>0</v>
      </c>
      <c r="AQ168" s="270">
        <f>U168/$H168*VLOOKUP(U$4,DM_TI_LE!$A$5:$B$30,2,FALSE)</f>
        <v>0</v>
      </c>
      <c r="AR168" s="270">
        <f>V168/$H168*VLOOKUP(V$4,DM_TI_LE!$A$5:$B$30,2,FALSE)</f>
        <v>0</v>
      </c>
      <c r="AS168" s="270">
        <f>W168/$H168*VLOOKUP(W$4,DM_TI_LE!$A$5:$B$30,2,FALSE)</f>
        <v>0</v>
      </c>
      <c r="AT168" s="270">
        <f>X168/$H168*VLOOKUP(X$4,DM_TI_LE!$A$5:$B$30,2,FALSE)</f>
        <v>0</v>
      </c>
      <c r="AU168" s="270">
        <f>Y168/$H168*VLOOKUP(Y$4,DM_TI_LE!$A$5:$B$30,2,FALSE)</f>
        <v>0</v>
      </c>
      <c r="AV168" s="270">
        <f>Z168/$H168*VLOOKUP(Z$4,DM_TI_LE!$A$5:$B$30,2,FALSE)</f>
        <v>0</v>
      </c>
      <c r="AW168" s="270">
        <f>AA168/$H168*VLOOKUP(AA$4,DM_TI_LE!$A$5:$B$30,2,FALSE)</f>
        <v>0</v>
      </c>
      <c r="AX168" s="270">
        <f>AB168/$H168*VLOOKUP(AB$4,DM_TI_LE!$A$5:$B$30,2,FALSE)</f>
        <v>0</v>
      </c>
      <c r="AY168" s="270">
        <f>AC168/$H168*VLOOKUP(AC$4,DM_TI_LE!$A$5:$B$30,2,FALSE)</f>
        <v>0</v>
      </c>
      <c r="AZ168" s="270">
        <f>AD168/$H168*VLOOKUP(AD$4,DM_TI_LE!$A$5:$B$30,2,FALSE)</f>
        <v>0</v>
      </c>
      <c r="BA168" s="284">
        <f>IF(CD168="HDHV",DM_TI_LE!$K$12*I168, SUM(AE168:AW168)*F168*E168*DM_HE_SO_LUONG_NS!$D$1*CE168)</f>
        <v>9497250</v>
      </c>
      <c r="BB168" s="104"/>
      <c r="BC168" s="110">
        <f>VLOOKUP(B168,GD_LCD_HS_LNS!$B$4:$E$1000,4,FALSE)</f>
        <v>3875000</v>
      </c>
      <c r="BD168" s="104"/>
      <c r="BE168" s="104">
        <f>I168/26*$BC168*VLOOKUP(BE$4,DM_TI_LE!$A$5:$C$29,3,FALSE)</f>
        <v>0</v>
      </c>
      <c r="BF168" s="104">
        <f>J168/26*$BC168*VLOOKUP(BF$4,DM_TI_LE!$A$5:$C$29,3,FALSE)</f>
        <v>0</v>
      </c>
      <c r="BG168" s="104">
        <f>K168/26*$BC168*VLOOKUP(BG$4,DM_TI_LE!$A$5:$C$29,3,FALSE)</f>
        <v>0</v>
      </c>
      <c r="BH168" s="104">
        <f>L168/26*$BC168*VLOOKUP(BH$4,DM_TI_LE!$A$5:$C$29,3,FALSE)</f>
        <v>0</v>
      </c>
      <c r="BI168" s="104">
        <f>M168/26*$BC168*VLOOKUP(BI$4,DM_TI_LE!$A$5:$C$29,3,FALSE)</f>
        <v>0</v>
      </c>
      <c r="BJ168" s="104">
        <f>N168/26*$BC168*VLOOKUP(BJ$4,DM_TI_LE!$A$5:$C$29,3,FALSE)</f>
        <v>0</v>
      </c>
      <c r="BK168" s="104">
        <f>O168/26*$BC168*VLOOKUP(BK$4,DM_TI_LE!$A$5:$C$29,3,FALSE)</f>
        <v>0</v>
      </c>
      <c r="BL168" s="104">
        <f>P168/26*$BC168*VLOOKUP(BL$4,DM_TI_LE!$A$5:$C$29,3,FALSE)</f>
        <v>0</v>
      </c>
      <c r="BM168" s="104">
        <f>Q168/26*$BC168*VLOOKUP(BM$4,DM_TI_LE!$A$5:$C$29,3,FALSE)</f>
        <v>0</v>
      </c>
      <c r="BN168" s="104">
        <f>R168/26*$BC168*VLOOKUP(BN$4,DM_TI_LE!$A$5:$C$29,3,FALSE)</f>
        <v>0</v>
      </c>
      <c r="BO168" s="104">
        <f>S168/26*$BC168*VLOOKUP(BO$4,DM_TI_LE!$A$5:$C$29,3,FALSE)</f>
        <v>0</v>
      </c>
      <c r="BP168" s="104">
        <f>T168/26*$BC168*VLOOKUP(BP$4,DM_TI_LE!$A$5:$C$29,3,FALSE)</f>
        <v>0</v>
      </c>
      <c r="BQ168" s="104">
        <f>U168/26*$BC168*VLOOKUP(BQ$4,DM_TI_LE!$A$5:$C$29,3,FALSE)</f>
        <v>0</v>
      </c>
      <c r="BR168" s="104">
        <f>V168/26*$BC168*VLOOKUP(BR$4,DM_TI_LE!$A$5:$C$29,3,FALSE)</f>
        <v>0</v>
      </c>
      <c r="BS168" s="104">
        <f>W168/26*$BC168*VLOOKUP(BS$4,DM_TI_LE!$A$5:$C$29,3,FALSE)</f>
        <v>0</v>
      </c>
      <c r="BT168" s="104">
        <f>X168/26*$BC168*VLOOKUP(BT$4,DM_TI_LE!$A$5:$C$29,3,FALSE)</f>
        <v>0</v>
      </c>
      <c r="BU168" s="104">
        <f>Y168/26*$BC168*VLOOKUP(BU$4,DM_TI_LE!$A$5:$C$29,3,FALSE)</f>
        <v>0</v>
      </c>
      <c r="BV168" s="104">
        <f>Z168/26*$BC168*VLOOKUP(BV$4,DM_TI_LE!$A$5:$C$29,3,FALSE)</f>
        <v>0</v>
      </c>
      <c r="BW168" s="104">
        <f>AA168/26*$BC168*VLOOKUP(BW$4,DM_TI_LE!$A$5:$C$29,3,FALSE)</f>
        <v>0</v>
      </c>
      <c r="BX168" s="104">
        <f>AB168/26*$BC168*VLOOKUP(BX$4,DM_TI_LE!$A$5:$C$29,3,FALSE)</f>
        <v>0</v>
      </c>
      <c r="BY168" s="104">
        <f>AC168/26*$BC168*VLOOKUP(BY$4,DM_TI_LE!$A$5:$C$29,3,FALSE)</f>
        <v>0</v>
      </c>
      <c r="BZ168" s="104">
        <f>AD168/26*$BC168*VLOOKUP(BZ$4,DM_TI_LE!$A$5:$C$29,3,FALSE)</f>
        <v>0</v>
      </c>
      <c r="CA168" s="273">
        <f t="shared" si="0"/>
        <v>0</v>
      </c>
      <c r="CB168" s="104"/>
      <c r="CC168" s="274">
        <f t="shared" si="1"/>
        <v>9497250</v>
      </c>
      <c r="CD168" s="138" t="str">
        <f>VLOOKUP(B168,GD_CHUNG!$B$5:$G$480,6,FALSE)</f>
        <v>HDKX</v>
      </c>
      <c r="CE168" s="275">
        <f>VLOOKUP(CD168,DM_TI_LE!$I$12:$J$16,2,FALSE)</f>
        <v>1</v>
      </c>
    </row>
    <row r="169" spans="1:83" ht="12.75" x14ac:dyDescent="0.2">
      <c r="A169" s="49">
        <v>165</v>
      </c>
      <c r="B169" s="50">
        <f>GD_CHUNG!B169</f>
        <v>10613</v>
      </c>
      <c r="C169" s="50" t="str">
        <f>GD_CHUNG!C169</f>
        <v>Nguyễn Thị Hường</v>
      </c>
      <c r="D169" s="50" t="str">
        <f>GD_CHUNG!D169</f>
        <v>NV PVHK</v>
      </c>
      <c r="E169" s="268">
        <f>VLOOKUP(B169,GD_CHAM_CONG!$C$6:$BJ$997,60,FALSE)</f>
        <v>0.95</v>
      </c>
      <c r="F169" s="268">
        <f>VLOOKUP(B169,GD_LCD_HS_LNS!$B$4:$F$1000,5,FALSE)</f>
        <v>2.13</v>
      </c>
      <c r="G169" s="269"/>
      <c r="H169" s="269">
        <f>VLOOKUP(B169,GD_CHAM_CONG!$C$6:$BD$997,37,FALSE)</f>
        <v>27</v>
      </c>
      <c r="I169" s="104">
        <f>VLOOKUP($B169,GD_CHAM_CONG!$C$6:$BF$997,38,FALSE)</f>
        <v>27</v>
      </c>
      <c r="J169" s="104">
        <f>VLOOKUP($B169,GD_CHAM_CONG!$C$6:$BF$997,39,FALSE)</f>
        <v>0</v>
      </c>
      <c r="K169" s="104">
        <f>VLOOKUP($B169,GD_CHAM_CONG!$C$6:$BF$997,40,FALSE)</f>
        <v>0</v>
      </c>
      <c r="L169" s="104">
        <f>VLOOKUP($B169,GD_CHAM_CONG!$C$6:$BF$997,41,FALSE)</f>
        <v>0</v>
      </c>
      <c r="M169" s="104">
        <f>VLOOKUP($B169,GD_CHAM_CONG!$C$6:$BF$997,42,FALSE)</f>
        <v>0</v>
      </c>
      <c r="N169" s="104">
        <f>VLOOKUP($B169,GD_CHAM_CONG!$C$6:$BF$997,43,FALSE)</f>
        <v>0</v>
      </c>
      <c r="O169" s="104">
        <f>VLOOKUP($B169,GD_CHAM_CONG!$C$6:$BF$997,44,FALSE)</f>
        <v>0</v>
      </c>
      <c r="P169" s="104">
        <f>VLOOKUP($B169,GD_CHAM_CONG!$C$6:$BF$997,45,FALSE)</f>
        <v>0</v>
      </c>
      <c r="Q169" s="104">
        <f>VLOOKUP($B169,GD_CHAM_CONG!$C$6:$BF$997,46,FALSE)</f>
        <v>0</v>
      </c>
      <c r="R169" s="104">
        <f>VLOOKUP($B169,GD_CHAM_CONG!$C$6:$BF$997,47,FALSE)</f>
        <v>0</v>
      </c>
      <c r="S169" s="104">
        <f>VLOOKUP($B169,GD_CHAM_CONG!$C$6:$BF$997,48,FALSE)</f>
        <v>0</v>
      </c>
      <c r="T169" s="104">
        <f>VLOOKUP($B169,GD_CHAM_CONG!$C$6:$BF$997,49,FALSE)</f>
        <v>0</v>
      </c>
      <c r="U169" s="104">
        <f>VLOOKUP($B169,GD_CHAM_CONG!$C$6:$BF$997,50,FALSE)</f>
        <v>0</v>
      </c>
      <c r="V169" s="104">
        <f>VLOOKUP($B169,GD_CHAM_CONG!$C$6:$BF$997,51,FALSE)</f>
        <v>0</v>
      </c>
      <c r="W169" s="104">
        <f>VLOOKUP($B169,GD_CHAM_CONG!$C$6:$BF$997,52,FALSE)</f>
        <v>0</v>
      </c>
      <c r="X169" s="104">
        <f>VLOOKUP($B169,GD_CHAM_CONG!$C$6:$BF$997,53,FALSE)</f>
        <v>0</v>
      </c>
      <c r="Y169" s="104">
        <f>VLOOKUP($B169,GD_CHAM_CONG!$C$6:$BF$997,54,FALSE)</f>
        <v>0</v>
      </c>
      <c r="Z169" s="104">
        <f>VLOOKUP($B169,GD_CHAM_CONG!$C$6:$BF$997,55,FALSE)</f>
        <v>0</v>
      </c>
      <c r="AA169" s="104">
        <f>VLOOKUP($B169,GD_CHAM_CONG!$C$6:$BF$997,56,FALSE)</f>
        <v>0</v>
      </c>
      <c r="AB169" s="104">
        <f>VLOOKUP($B169,GD_CHAM_CONG!$C$6:$BI$997,57,FALSE)</f>
        <v>0</v>
      </c>
      <c r="AC169" s="104">
        <f>VLOOKUP($B169,GD_CHAM_CONG!$C$6:$BI$997,58,FALSE)</f>
        <v>0</v>
      </c>
      <c r="AD169" s="104">
        <f>VLOOKUP($B169,GD_CHAM_CONG!$C$6:$BI$997,59,FALSE)</f>
        <v>0</v>
      </c>
      <c r="AE169" s="270">
        <f>I169/$H169*VLOOKUP(I$4,DM_TI_LE!$A$5:$B$30,2,FALSE)</f>
        <v>1</v>
      </c>
      <c r="AF169" s="270">
        <f>J169/$H169*VLOOKUP(J$4,DM_TI_LE!$A$5:$B$30,2,FALSE)</f>
        <v>0</v>
      </c>
      <c r="AG169" s="270">
        <f>K169/$H169*VLOOKUP(K$4,DM_TI_LE!$A$5:$B$30,2,FALSE)</f>
        <v>0</v>
      </c>
      <c r="AH169" s="270">
        <f>L169/$H169*VLOOKUP(L$4,DM_TI_LE!$A$5:$B$30,2,FALSE)</f>
        <v>0</v>
      </c>
      <c r="AI169" s="270">
        <f>M169/$H169*VLOOKUP(M$4,DM_TI_LE!$A$5:$B$30,2,FALSE)</f>
        <v>0</v>
      </c>
      <c r="AJ169" s="270">
        <f>N169/$H169*VLOOKUP(N$4,DM_TI_LE!$A$5:$B$30,2,FALSE)</f>
        <v>0</v>
      </c>
      <c r="AK169" s="270">
        <f>O169/$H169*VLOOKUP(O$4,DM_TI_LE!$A$5:$B$30,2,FALSE)</f>
        <v>0</v>
      </c>
      <c r="AL169" s="270">
        <f>P169/$H169*VLOOKUP(P$4,DM_TI_LE!$A$5:$B$30,2,FALSE)</f>
        <v>0</v>
      </c>
      <c r="AM169" s="270">
        <f>Q169/$H169*VLOOKUP(Q$4,DM_TI_LE!$A$5:$B$30,2,FALSE)</f>
        <v>0</v>
      </c>
      <c r="AN169" s="270">
        <f>R169/$H169*VLOOKUP(R$4,DM_TI_LE!$A$5:$B$30,2,FALSE)</f>
        <v>0</v>
      </c>
      <c r="AO169" s="270">
        <f>S169/$H169*VLOOKUP(S$4,DM_TI_LE!$A$5:$B$30,2,FALSE)</f>
        <v>0</v>
      </c>
      <c r="AP169" s="270">
        <f>T169/$H169*VLOOKUP(T$4,DM_TI_LE!$A$5:$B$30,2,FALSE)</f>
        <v>0</v>
      </c>
      <c r="AQ169" s="270">
        <f>U169/$H169*VLOOKUP(U$4,DM_TI_LE!$A$5:$B$30,2,FALSE)</f>
        <v>0</v>
      </c>
      <c r="AR169" s="270">
        <f>V169/$H169*VLOOKUP(V$4,DM_TI_LE!$A$5:$B$30,2,FALSE)</f>
        <v>0</v>
      </c>
      <c r="AS169" s="270">
        <f>W169/$H169*VLOOKUP(W$4,DM_TI_LE!$A$5:$B$30,2,FALSE)</f>
        <v>0</v>
      </c>
      <c r="AT169" s="270">
        <f>X169/$H169*VLOOKUP(X$4,DM_TI_LE!$A$5:$B$30,2,FALSE)</f>
        <v>0</v>
      </c>
      <c r="AU169" s="270">
        <f>Y169/$H169*VLOOKUP(Y$4,DM_TI_LE!$A$5:$B$30,2,FALSE)</f>
        <v>0</v>
      </c>
      <c r="AV169" s="270">
        <f>Z169/$H169*VLOOKUP(Z$4,DM_TI_LE!$A$5:$B$30,2,FALSE)</f>
        <v>0</v>
      </c>
      <c r="AW169" s="270">
        <f>AA169/$H169*VLOOKUP(AA$4,DM_TI_LE!$A$5:$B$30,2,FALSE)</f>
        <v>0</v>
      </c>
      <c r="AX169" s="270">
        <f>AB169/$H169*VLOOKUP(AB$4,DM_TI_LE!$A$5:$B$30,2,FALSE)</f>
        <v>0</v>
      </c>
      <c r="AY169" s="270">
        <f>AC169/$H169*VLOOKUP(AC$4,DM_TI_LE!$A$5:$B$30,2,FALSE)</f>
        <v>0</v>
      </c>
      <c r="AZ169" s="270">
        <f>AD169/$H169*VLOOKUP(AD$4,DM_TI_LE!$A$5:$B$30,2,FALSE)</f>
        <v>0</v>
      </c>
      <c r="BA169" s="284">
        <f>IF(CD169="HDHV",DM_TI_LE!$K$12*I169, SUM(AE169:AW169)*F169*E169*DM_HE_SO_LUONG_NS!$D$1*CE169)</f>
        <v>9105750</v>
      </c>
      <c r="BB169" s="104"/>
      <c r="BC169" s="110">
        <f>VLOOKUP(B169,GD_LCD_HS_LNS!$B$4:$E$1000,4,FALSE)</f>
        <v>3875000</v>
      </c>
      <c r="BD169" s="104"/>
      <c r="BE169" s="104">
        <f>I169/26*$BC169*VLOOKUP(BE$4,DM_TI_LE!$A$5:$C$29,3,FALSE)</f>
        <v>0</v>
      </c>
      <c r="BF169" s="104">
        <f>J169/26*$BC169*VLOOKUP(BF$4,DM_TI_LE!$A$5:$C$29,3,FALSE)</f>
        <v>0</v>
      </c>
      <c r="BG169" s="104">
        <f>K169/26*$BC169*VLOOKUP(BG$4,DM_TI_LE!$A$5:$C$29,3,FALSE)</f>
        <v>0</v>
      </c>
      <c r="BH169" s="104">
        <f>L169/26*$BC169*VLOOKUP(BH$4,DM_TI_LE!$A$5:$C$29,3,FALSE)</f>
        <v>0</v>
      </c>
      <c r="BI169" s="104">
        <f>M169/26*$BC169*VLOOKUP(BI$4,DM_TI_LE!$A$5:$C$29,3,FALSE)</f>
        <v>0</v>
      </c>
      <c r="BJ169" s="104">
        <f>N169/26*$BC169*VLOOKUP(BJ$4,DM_TI_LE!$A$5:$C$29,3,FALSE)</f>
        <v>0</v>
      </c>
      <c r="BK169" s="104">
        <f>O169/26*$BC169*VLOOKUP(BK$4,DM_TI_LE!$A$5:$C$29,3,FALSE)</f>
        <v>0</v>
      </c>
      <c r="BL169" s="104">
        <f>P169/26*$BC169*VLOOKUP(BL$4,DM_TI_LE!$A$5:$C$29,3,FALSE)</f>
        <v>0</v>
      </c>
      <c r="BM169" s="104">
        <f>Q169/26*$BC169*VLOOKUP(BM$4,DM_TI_LE!$A$5:$C$29,3,FALSE)</f>
        <v>0</v>
      </c>
      <c r="BN169" s="104">
        <f>R169/26*$BC169*VLOOKUP(BN$4,DM_TI_LE!$A$5:$C$29,3,FALSE)</f>
        <v>0</v>
      </c>
      <c r="BO169" s="104">
        <f>S169/26*$BC169*VLOOKUP(BO$4,DM_TI_LE!$A$5:$C$29,3,FALSE)</f>
        <v>0</v>
      </c>
      <c r="BP169" s="104">
        <f>T169/26*$BC169*VLOOKUP(BP$4,DM_TI_LE!$A$5:$C$29,3,FALSE)</f>
        <v>0</v>
      </c>
      <c r="BQ169" s="104">
        <f>U169/26*$BC169*VLOOKUP(BQ$4,DM_TI_LE!$A$5:$C$29,3,FALSE)</f>
        <v>0</v>
      </c>
      <c r="BR169" s="104">
        <f>V169/26*$BC169*VLOOKUP(BR$4,DM_TI_LE!$A$5:$C$29,3,FALSE)</f>
        <v>0</v>
      </c>
      <c r="BS169" s="104">
        <f>W169/26*$BC169*VLOOKUP(BS$4,DM_TI_LE!$A$5:$C$29,3,FALSE)</f>
        <v>0</v>
      </c>
      <c r="BT169" s="104">
        <f>X169/26*$BC169*VLOOKUP(BT$4,DM_TI_LE!$A$5:$C$29,3,FALSE)</f>
        <v>0</v>
      </c>
      <c r="BU169" s="104">
        <f>Y169/26*$BC169*VLOOKUP(BU$4,DM_TI_LE!$A$5:$C$29,3,FALSE)</f>
        <v>0</v>
      </c>
      <c r="BV169" s="104">
        <f>Z169/26*$BC169*VLOOKUP(BV$4,DM_TI_LE!$A$5:$C$29,3,FALSE)</f>
        <v>0</v>
      </c>
      <c r="BW169" s="104">
        <f>AA169/26*$BC169*VLOOKUP(BW$4,DM_TI_LE!$A$5:$C$29,3,FALSE)</f>
        <v>0</v>
      </c>
      <c r="BX169" s="104">
        <f>AB169/26*$BC169*VLOOKUP(BX$4,DM_TI_LE!$A$5:$C$29,3,FALSE)</f>
        <v>0</v>
      </c>
      <c r="BY169" s="104">
        <f>AC169/26*$BC169*VLOOKUP(BY$4,DM_TI_LE!$A$5:$C$29,3,FALSE)</f>
        <v>0</v>
      </c>
      <c r="BZ169" s="104">
        <f>AD169/26*$BC169*VLOOKUP(BZ$4,DM_TI_LE!$A$5:$C$29,3,FALSE)</f>
        <v>0</v>
      </c>
      <c r="CA169" s="273">
        <f t="shared" si="0"/>
        <v>0</v>
      </c>
      <c r="CB169" s="104"/>
      <c r="CC169" s="274">
        <f t="shared" si="1"/>
        <v>9105750</v>
      </c>
      <c r="CD169" s="138" t="str">
        <f>VLOOKUP(B169,GD_CHUNG!$B$5:$G$480,6,FALSE)</f>
        <v>HDKX</v>
      </c>
      <c r="CE169" s="275">
        <f>VLOOKUP(CD169,DM_TI_LE!$I$12:$J$16,2,FALSE)</f>
        <v>1</v>
      </c>
    </row>
    <row r="170" spans="1:83" ht="12.75" x14ac:dyDescent="0.2">
      <c r="A170" s="49">
        <v>166</v>
      </c>
      <c r="B170" s="50">
        <f>GD_CHUNG!B170</f>
        <v>10616</v>
      </c>
      <c r="C170" s="50" t="str">
        <f>GD_CHUNG!C170</f>
        <v>Đỗ Thanh Thủy</v>
      </c>
      <c r="D170" s="50" t="str">
        <f>GD_CHUNG!D170</f>
        <v>NV PVHK</v>
      </c>
      <c r="E170" s="268">
        <f>VLOOKUP(B170,GD_CHAM_CONG!$C$6:$BJ$997,60,FALSE)</f>
        <v>1</v>
      </c>
      <c r="F170" s="268">
        <f>VLOOKUP(B170,GD_LCD_HS_LNS!$B$4:$F$1000,5,FALSE)</f>
        <v>3.27</v>
      </c>
      <c r="G170" s="269"/>
      <c r="H170" s="269">
        <f>VLOOKUP(B170,GD_CHAM_CONG!$C$6:$BD$997,37,FALSE)</f>
        <v>27</v>
      </c>
      <c r="I170" s="104">
        <f>VLOOKUP($B170,GD_CHAM_CONG!$C$6:$BF$997,38,FALSE)</f>
        <v>27</v>
      </c>
      <c r="J170" s="104">
        <f>VLOOKUP($B170,GD_CHAM_CONG!$C$6:$BF$997,39,FALSE)</f>
        <v>0</v>
      </c>
      <c r="K170" s="104">
        <f>VLOOKUP($B170,GD_CHAM_CONG!$C$6:$BF$997,40,FALSE)</f>
        <v>0</v>
      </c>
      <c r="L170" s="104">
        <f>VLOOKUP($B170,GD_CHAM_CONG!$C$6:$BF$997,41,FALSE)</f>
        <v>0</v>
      </c>
      <c r="M170" s="104">
        <f>VLOOKUP($B170,GD_CHAM_CONG!$C$6:$BF$997,42,FALSE)</f>
        <v>0</v>
      </c>
      <c r="N170" s="104">
        <f>VLOOKUP($B170,GD_CHAM_CONG!$C$6:$BF$997,43,FALSE)</f>
        <v>0</v>
      </c>
      <c r="O170" s="104">
        <f>VLOOKUP($B170,GD_CHAM_CONG!$C$6:$BF$997,44,FALSE)</f>
        <v>0</v>
      </c>
      <c r="P170" s="104">
        <f>VLOOKUP($B170,GD_CHAM_CONG!$C$6:$BF$997,45,FALSE)</f>
        <v>0</v>
      </c>
      <c r="Q170" s="104">
        <f>VLOOKUP($B170,GD_CHAM_CONG!$C$6:$BF$997,46,FALSE)</f>
        <v>0</v>
      </c>
      <c r="R170" s="104">
        <f>VLOOKUP($B170,GD_CHAM_CONG!$C$6:$BF$997,47,FALSE)</f>
        <v>0</v>
      </c>
      <c r="S170" s="104">
        <f>VLOOKUP($B170,GD_CHAM_CONG!$C$6:$BF$997,48,FALSE)</f>
        <v>0</v>
      </c>
      <c r="T170" s="104">
        <f>VLOOKUP($B170,GD_CHAM_CONG!$C$6:$BF$997,49,FALSE)</f>
        <v>0</v>
      </c>
      <c r="U170" s="104">
        <f>VLOOKUP($B170,GD_CHAM_CONG!$C$6:$BF$997,50,FALSE)</f>
        <v>0</v>
      </c>
      <c r="V170" s="104">
        <f>VLOOKUP($B170,GD_CHAM_CONG!$C$6:$BF$997,51,FALSE)</f>
        <v>0</v>
      </c>
      <c r="W170" s="104">
        <f>VLOOKUP($B170,GD_CHAM_CONG!$C$6:$BF$997,52,FALSE)</f>
        <v>0</v>
      </c>
      <c r="X170" s="104">
        <f>VLOOKUP($B170,GD_CHAM_CONG!$C$6:$BF$997,53,FALSE)</f>
        <v>0</v>
      </c>
      <c r="Y170" s="104">
        <f>VLOOKUP($B170,GD_CHAM_CONG!$C$6:$BF$997,54,FALSE)</f>
        <v>0</v>
      </c>
      <c r="Z170" s="104">
        <f>VLOOKUP($B170,GD_CHAM_CONG!$C$6:$BF$997,55,FALSE)</f>
        <v>0</v>
      </c>
      <c r="AA170" s="104">
        <f>VLOOKUP($B170,GD_CHAM_CONG!$C$6:$BF$997,56,FALSE)</f>
        <v>0</v>
      </c>
      <c r="AB170" s="104">
        <f>VLOOKUP($B170,GD_CHAM_CONG!$C$6:$BI$997,57,FALSE)</f>
        <v>0</v>
      </c>
      <c r="AC170" s="104">
        <f>VLOOKUP($B170,GD_CHAM_CONG!$C$6:$BI$997,58,FALSE)</f>
        <v>0</v>
      </c>
      <c r="AD170" s="104">
        <f>VLOOKUP($B170,GD_CHAM_CONG!$C$6:$BI$997,59,FALSE)</f>
        <v>0</v>
      </c>
      <c r="AE170" s="270">
        <f>I170/$H170*VLOOKUP(I$4,DM_TI_LE!$A$5:$B$30,2,FALSE)</f>
        <v>1</v>
      </c>
      <c r="AF170" s="270">
        <f>J170/$H170*VLOOKUP(J$4,DM_TI_LE!$A$5:$B$30,2,FALSE)</f>
        <v>0</v>
      </c>
      <c r="AG170" s="270">
        <f>K170/$H170*VLOOKUP(K$4,DM_TI_LE!$A$5:$B$30,2,FALSE)</f>
        <v>0</v>
      </c>
      <c r="AH170" s="270">
        <f>L170/$H170*VLOOKUP(L$4,DM_TI_LE!$A$5:$B$30,2,FALSE)</f>
        <v>0</v>
      </c>
      <c r="AI170" s="270">
        <f>M170/$H170*VLOOKUP(M$4,DM_TI_LE!$A$5:$B$30,2,FALSE)</f>
        <v>0</v>
      </c>
      <c r="AJ170" s="270">
        <f>N170/$H170*VLOOKUP(N$4,DM_TI_LE!$A$5:$B$30,2,FALSE)</f>
        <v>0</v>
      </c>
      <c r="AK170" s="270">
        <f>O170/$H170*VLOOKUP(O$4,DM_TI_LE!$A$5:$B$30,2,FALSE)</f>
        <v>0</v>
      </c>
      <c r="AL170" s="270">
        <f>P170/$H170*VLOOKUP(P$4,DM_TI_LE!$A$5:$B$30,2,FALSE)</f>
        <v>0</v>
      </c>
      <c r="AM170" s="270">
        <f>Q170/$H170*VLOOKUP(Q$4,DM_TI_LE!$A$5:$B$30,2,FALSE)</f>
        <v>0</v>
      </c>
      <c r="AN170" s="270">
        <f>R170/$H170*VLOOKUP(R$4,DM_TI_LE!$A$5:$B$30,2,FALSE)</f>
        <v>0</v>
      </c>
      <c r="AO170" s="270">
        <f>S170/$H170*VLOOKUP(S$4,DM_TI_LE!$A$5:$B$30,2,FALSE)</f>
        <v>0</v>
      </c>
      <c r="AP170" s="270">
        <f>T170/$H170*VLOOKUP(T$4,DM_TI_LE!$A$5:$B$30,2,FALSE)</f>
        <v>0</v>
      </c>
      <c r="AQ170" s="270">
        <f>U170/$H170*VLOOKUP(U$4,DM_TI_LE!$A$5:$B$30,2,FALSE)</f>
        <v>0</v>
      </c>
      <c r="AR170" s="270">
        <f>V170/$H170*VLOOKUP(V$4,DM_TI_LE!$A$5:$B$30,2,FALSE)</f>
        <v>0</v>
      </c>
      <c r="AS170" s="270">
        <f>W170/$H170*VLOOKUP(W$4,DM_TI_LE!$A$5:$B$30,2,FALSE)</f>
        <v>0</v>
      </c>
      <c r="AT170" s="270">
        <f>X170/$H170*VLOOKUP(X$4,DM_TI_LE!$A$5:$B$30,2,FALSE)</f>
        <v>0</v>
      </c>
      <c r="AU170" s="270">
        <f>Y170/$H170*VLOOKUP(Y$4,DM_TI_LE!$A$5:$B$30,2,FALSE)</f>
        <v>0</v>
      </c>
      <c r="AV170" s="270">
        <f>Z170/$H170*VLOOKUP(Z$4,DM_TI_LE!$A$5:$B$30,2,FALSE)</f>
        <v>0</v>
      </c>
      <c r="AW170" s="270">
        <f>AA170/$H170*VLOOKUP(AA$4,DM_TI_LE!$A$5:$B$30,2,FALSE)</f>
        <v>0</v>
      </c>
      <c r="AX170" s="270">
        <f>AB170/$H170*VLOOKUP(AB$4,DM_TI_LE!$A$5:$B$30,2,FALSE)</f>
        <v>0</v>
      </c>
      <c r="AY170" s="270">
        <f>AC170/$H170*VLOOKUP(AC$4,DM_TI_LE!$A$5:$B$30,2,FALSE)</f>
        <v>0</v>
      </c>
      <c r="AZ170" s="270">
        <f>AD170/$H170*VLOOKUP(AD$4,DM_TI_LE!$A$5:$B$30,2,FALSE)</f>
        <v>0</v>
      </c>
      <c r="BA170" s="284">
        <f>IF(CD170="HDHV",DM_TI_LE!$K$12*I170, SUM(AE170:AW170)*F170*E170*DM_HE_SO_LUONG_NS!$D$1*CE170)</f>
        <v>14715000</v>
      </c>
      <c r="BB170" s="104"/>
      <c r="BC170" s="110">
        <f>VLOOKUP(B170,GD_LCD_HS_LNS!$B$4:$E$1000,4,FALSE)</f>
        <v>4921000</v>
      </c>
      <c r="BD170" s="104"/>
      <c r="BE170" s="104">
        <f>I170/26*$BC170*VLOOKUP(BE$4,DM_TI_LE!$A$5:$C$29,3,FALSE)</f>
        <v>0</v>
      </c>
      <c r="BF170" s="104">
        <f>J170/26*$BC170*VLOOKUP(BF$4,DM_TI_LE!$A$5:$C$29,3,FALSE)</f>
        <v>0</v>
      </c>
      <c r="BG170" s="104">
        <f>K170/26*$BC170*VLOOKUP(BG$4,DM_TI_LE!$A$5:$C$29,3,FALSE)</f>
        <v>0</v>
      </c>
      <c r="BH170" s="104">
        <f>L170/26*$BC170*VLOOKUP(BH$4,DM_TI_LE!$A$5:$C$29,3,FALSE)</f>
        <v>0</v>
      </c>
      <c r="BI170" s="104">
        <f>M170/26*$BC170*VLOOKUP(BI$4,DM_TI_LE!$A$5:$C$29,3,FALSE)</f>
        <v>0</v>
      </c>
      <c r="BJ170" s="104">
        <f>N170/26*$BC170*VLOOKUP(BJ$4,DM_TI_LE!$A$5:$C$29,3,FALSE)</f>
        <v>0</v>
      </c>
      <c r="BK170" s="104">
        <f>O170/26*$BC170*VLOOKUP(BK$4,DM_TI_LE!$A$5:$C$29,3,FALSE)</f>
        <v>0</v>
      </c>
      <c r="BL170" s="104">
        <f>P170/26*$BC170*VLOOKUP(BL$4,DM_TI_LE!$A$5:$C$29,3,FALSE)</f>
        <v>0</v>
      </c>
      <c r="BM170" s="104">
        <f>Q170/26*$BC170*VLOOKUP(BM$4,DM_TI_LE!$A$5:$C$29,3,FALSE)</f>
        <v>0</v>
      </c>
      <c r="BN170" s="104">
        <f>R170/26*$BC170*VLOOKUP(BN$4,DM_TI_LE!$A$5:$C$29,3,FALSE)</f>
        <v>0</v>
      </c>
      <c r="BO170" s="104">
        <f>S170/26*$BC170*VLOOKUP(BO$4,DM_TI_LE!$A$5:$C$29,3,FALSE)</f>
        <v>0</v>
      </c>
      <c r="BP170" s="104">
        <f>T170/26*$BC170*VLOOKUP(BP$4,DM_TI_LE!$A$5:$C$29,3,FALSE)</f>
        <v>0</v>
      </c>
      <c r="BQ170" s="104">
        <f>U170/26*$BC170*VLOOKUP(BQ$4,DM_TI_LE!$A$5:$C$29,3,FALSE)</f>
        <v>0</v>
      </c>
      <c r="BR170" s="104">
        <f>V170/26*$BC170*VLOOKUP(BR$4,DM_TI_LE!$A$5:$C$29,3,FALSE)</f>
        <v>0</v>
      </c>
      <c r="BS170" s="104">
        <f>W170/26*$BC170*VLOOKUP(BS$4,DM_TI_LE!$A$5:$C$29,3,FALSE)</f>
        <v>0</v>
      </c>
      <c r="BT170" s="104">
        <f>X170/26*$BC170*VLOOKUP(BT$4,DM_TI_LE!$A$5:$C$29,3,FALSE)</f>
        <v>0</v>
      </c>
      <c r="BU170" s="104">
        <f>Y170/26*$BC170*VLOOKUP(BU$4,DM_TI_LE!$A$5:$C$29,3,FALSE)</f>
        <v>0</v>
      </c>
      <c r="BV170" s="104">
        <f>Z170/26*$BC170*VLOOKUP(BV$4,DM_TI_LE!$A$5:$C$29,3,FALSE)</f>
        <v>0</v>
      </c>
      <c r="BW170" s="104">
        <f>AA170/26*$BC170*VLOOKUP(BW$4,DM_TI_LE!$A$5:$C$29,3,FALSE)</f>
        <v>0</v>
      </c>
      <c r="BX170" s="104">
        <f>AB170/26*$BC170*VLOOKUP(BX$4,DM_TI_LE!$A$5:$C$29,3,FALSE)</f>
        <v>0</v>
      </c>
      <c r="BY170" s="104">
        <f>AC170/26*$BC170*VLOOKUP(BY$4,DM_TI_LE!$A$5:$C$29,3,FALSE)</f>
        <v>0</v>
      </c>
      <c r="BZ170" s="104">
        <f>AD170/26*$BC170*VLOOKUP(BZ$4,DM_TI_LE!$A$5:$C$29,3,FALSE)</f>
        <v>0</v>
      </c>
      <c r="CA170" s="273">
        <f t="shared" si="0"/>
        <v>0</v>
      </c>
      <c r="CB170" s="104"/>
      <c r="CC170" s="274">
        <f t="shared" si="1"/>
        <v>14715000</v>
      </c>
      <c r="CD170" s="138" t="str">
        <f>VLOOKUP(B170,GD_CHUNG!$B$5:$G$480,6,FALSE)</f>
        <v>HDKX</v>
      </c>
      <c r="CE170" s="275">
        <f>VLOOKUP(CD170,DM_TI_LE!$I$12:$J$16,2,FALSE)</f>
        <v>1</v>
      </c>
    </row>
    <row r="171" spans="1:83" ht="12.75" x14ac:dyDescent="0.2">
      <c r="A171" s="49">
        <v>167</v>
      </c>
      <c r="B171" s="50">
        <f>GD_CHUNG!B171</f>
        <v>10617</v>
      </c>
      <c r="C171" s="50" t="str">
        <f>GD_CHUNG!C171</f>
        <v>Ngô Thị Hường</v>
      </c>
      <c r="D171" s="50" t="str">
        <f>GD_CHUNG!D171</f>
        <v>NV PVHK</v>
      </c>
      <c r="E171" s="268">
        <f>VLOOKUP(B171,GD_CHAM_CONG!$C$6:$BJ$997,60,FALSE)</f>
        <v>1</v>
      </c>
      <c r="F171" s="268">
        <f>VLOOKUP(B171,GD_LCD_HS_LNS!$B$4:$F$1000,5,FALSE)</f>
        <v>2.13</v>
      </c>
      <c r="G171" s="269"/>
      <c r="H171" s="269">
        <f>VLOOKUP(B171,GD_CHAM_CONG!$C$6:$BD$997,37,FALSE)</f>
        <v>27</v>
      </c>
      <c r="I171" s="104">
        <f>VLOOKUP($B171,GD_CHAM_CONG!$C$6:$BF$997,38,FALSE)</f>
        <v>27</v>
      </c>
      <c r="J171" s="104">
        <f>VLOOKUP($B171,GD_CHAM_CONG!$C$6:$BF$997,39,FALSE)</f>
        <v>0</v>
      </c>
      <c r="K171" s="104">
        <f>VLOOKUP($B171,GD_CHAM_CONG!$C$6:$BF$997,40,FALSE)</f>
        <v>0</v>
      </c>
      <c r="L171" s="104">
        <f>VLOOKUP($B171,GD_CHAM_CONG!$C$6:$BF$997,41,FALSE)</f>
        <v>0</v>
      </c>
      <c r="M171" s="104">
        <f>VLOOKUP($B171,GD_CHAM_CONG!$C$6:$BF$997,42,FALSE)</f>
        <v>0</v>
      </c>
      <c r="N171" s="104">
        <f>VLOOKUP($B171,GD_CHAM_CONG!$C$6:$BF$997,43,FALSE)</f>
        <v>0</v>
      </c>
      <c r="O171" s="104">
        <f>VLOOKUP($B171,GD_CHAM_CONG!$C$6:$BF$997,44,FALSE)</f>
        <v>0</v>
      </c>
      <c r="P171" s="104">
        <f>VLOOKUP($B171,GD_CHAM_CONG!$C$6:$BF$997,45,FALSE)</f>
        <v>0</v>
      </c>
      <c r="Q171" s="104">
        <f>VLOOKUP($B171,GD_CHAM_CONG!$C$6:$BF$997,46,FALSE)</f>
        <v>0</v>
      </c>
      <c r="R171" s="104">
        <f>VLOOKUP($B171,GD_CHAM_CONG!$C$6:$BF$997,47,FALSE)</f>
        <v>0</v>
      </c>
      <c r="S171" s="104">
        <f>VLOOKUP($B171,GD_CHAM_CONG!$C$6:$BF$997,48,FALSE)</f>
        <v>0</v>
      </c>
      <c r="T171" s="104">
        <f>VLOOKUP($B171,GD_CHAM_CONG!$C$6:$BF$997,49,FALSE)</f>
        <v>0</v>
      </c>
      <c r="U171" s="104">
        <f>VLOOKUP($B171,GD_CHAM_CONG!$C$6:$BF$997,50,FALSE)</f>
        <v>0</v>
      </c>
      <c r="V171" s="104">
        <f>VLOOKUP($B171,GD_CHAM_CONG!$C$6:$BF$997,51,FALSE)</f>
        <v>0</v>
      </c>
      <c r="W171" s="104">
        <f>VLOOKUP($B171,GD_CHAM_CONG!$C$6:$BF$997,52,FALSE)</f>
        <v>0</v>
      </c>
      <c r="X171" s="104">
        <f>VLOOKUP($B171,GD_CHAM_CONG!$C$6:$BF$997,53,FALSE)</f>
        <v>0</v>
      </c>
      <c r="Y171" s="104">
        <f>VLOOKUP($B171,GD_CHAM_CONG!$C$6:$BF$997,54,FALSE)</f>
        <v>0</v>
      </c>
      <c r="Z171" s="104">
        <f>VLOOKUP($B171,GD_CHAM_CONG!$C$6:$BF$997,55,FALSE)</f>
        <v>0</v>
      </c>
      <c r="AA171" s="104">
        <f>VLOOKUP($B171,GD_CHAM_CONG!$C$6:$BF$997,56,FALSE)</f>
        <v>0</v>
      </c>
      <c r="AB171" s="104">
        <f>VLOOKUP($B171,GD_CHAM_CONG!$C$6:$BI$997,57,FALSE)</f>
        <v>0</v>
      </c>
      <c r="AC171" s="104">
        <f>VLOOKUP($B171,GD_CHAM_CONG!$C$6:$BI$997,58,FALSE)</f>
        <v>0</v>
      </c>
      <c r="AD171" s="104">
        <f>VLOOKUP($B171,GD_CHAM_CONG!$C$6:$BI$997,59,FALSE)</f>
        <v>0</v>
      </c>
      <c r="AE171" s="270">
        <f>I171/$H171*VLOOKUP(I$4,DM_TI_LE!$A$5:$B$30,2,FALSE)</f>
        <v>1</v>
      </c>
      <c r="AF171" s="270">
        <f>J171/$H171*VLOOKUP(J$4,DM_TI_LE!$A$5:$B$30,2,FALSE)</f>
        <v>0</v>
      </c>
      <c r="AG171" s="270">
        <f>K171/$H171*VLOOKUP(K$4,DM_TI_LE!$A$5:$B$30,2,FALSE)</f>
        <v>0</v>
      </c>
      <c r="AH171" s="270">
        <f>L171/$H171*VLOOKUP(L$4,DM_TI_LE!$A$5:$B$30,2,FALSE)</f>
        <v>0</v>
      </c>
      <c r="AI171" s="270">
        <f>M171/$H171*VLOOKUP(M$4,DM_TI_LE!$A$5:$B$30,2,FALSE)</f>
        <v>0</v>
      </c>
      <c r="AJ171" s="270">
        <f>N171/$H171*VLOOKUP(N$4,DM_TI_LE!$A$5:$B$30,2,FALSE)</f>
        <v>0</v>
      </c>
      <c r="AK171" s="270">
        <f>O171/$H171*VLOOKUP(O$4,DM_TI_LE!$A$5:$B$30,2,FALSE)</f>
        <v>0</v>
      </c>
      <c r="AL171" s="270">
        <f>P171/$H171*VLOOKUP(P$4,DM_TI_LE!$A$5:$B$30,2,FALSE)</f>
        <v>0</v>
      </c>
      <c r="AM171" s="270">
        <f>Q171/$H171*VLOOKUP(Q$4,DM_TI_LE!$A$5:$B$30,2,FALSE)</f>
        <v>0</v>
      </c>
      <c r="AN171" s="270">
        <f>R171/$H171*VLOOKUP(R$4,DM_TI_LE!$A$5:$B$30,2,FALSE)</f>
        <v>0</v>
      </c>
      <c r="AO171" s="270">
        <f>S171/$H171*VLOOKUP(S$4,DM_TI_LE!$A$5:$B$30,2,FALSE)</f>
        <v>0</v>
      </c>
      <c r="AP171" s="270">
        <f>T171/$H171*VLOOKUP(T$4,DM_TI_LE!$A$5:$B$30,2,FALSE)</f>
        <v>0</v>
      </c>
      <c r="AQ171" s="270">
        <f>U171/$H171*VLOOKUP(U$4,DM_TI_LE!$A$5:$B$30,2,FALSE)</f>
        <v>0</v>
      </c>
      <c r="AR171" s="270">
        <f>V171/$H171*VLOOKUP(V$4,DM_TI_LE!$A$5:$B$30,2,FALSE)</f>
        <v>0</v>
      </c>
      <c r="AS171" s="270">
        <f>W171/$H171*VLOOKUP(W$4,DM_TI_LE!$A$5:$B$30,2,FALSE)</f>
        <v>0</v>
      </c>
      <c r="AT171" s="270">
        <f>X171/$H171*VLOOKUP(X$4,DM_TI_LE!$A$5:$B$30,2,FALSE)</f>
        <v>0</v>
      </c>
      <c r="AU171" s="270">
        <f>Y171/$H171*VLOOKUP(Y$4,DM_TI_LE!$A$5:$B$30,2,FALSE)</f>
        <v>0</v>
      </c>
      <c r="AV171" s="270">
        <f>Z171/$H171*VLOOKUP(Z$4,DM_TI_LE!$A$5:$B$30,2,FALSE)</f>
        <v>0</v>
      </c>
      <c r="AW171" s="270">
        <f>AA171/$H171*VLOOKUP(AA$4,DM_TI_LE!$A$5:$B$30,2,FALSE)</f>
        <v>0</v>
      </c>
      <c r="AX171" s="270">
        <f>AB171/$H171*VLOOKUP(AB$4,DM_TI_LE!$A$5:$B$30,2,FALSE)</f>
        <v>0</v>
      </c>
      <c r="AY171" s="270">
        <f>AC171/$H171*VLOOKUP(AC$4,DM_TI_LE!$A$5:$B$30,2,FALSE)</f>
        <v>0</v>
      </c>
      <c r="AZ171" s="270">
        <f>AD171/$H171*VLOOKUP(AD$4,DM_TI_LE!$A$5:$B$30,2,FALSE)</f>
        <v>0</v>
      </c>
      <c r="BA171" s="284">
        <f>IF(CD171="HDHV",DM_TI_LE!$K$12*I171, SUM(AE171:AW171)*F171*E171*DM_HE_SO_LUONG_NS!$D$1*CE171)</f>
        <v>9585000</v>
      </c>
      <c r="BB171" s="104"/>
      <c r="BC171" s="110">
        <f>VLOOKUP(B171,GD_LCD_HS_LNS!$B$4:$E$1000,4,FALSE)</f>
        <v>3875000</v>
      </c>
      <c r="BD171" s="104"/>
      <c r="BE171" s="104">
        <f>I171/26*$BC171*VLOOKUP(BE$4,DM_TI_LE!$A$5:$C$29,3,FALSE)</f>
        <v>0</v>
      </c>
      <c r="BF171" s="104">
        <f>J171/26*$BC171*VLOOKUP(BF$4,DM_TI_LE!$A$5:$C$29,3,FALSE)</f>
        <v>0</v>
      </c>
      <c r="BG171" s="104">
        <f>K171/26*$BC171*VLOOKUP(BG$4,DM_TI_LE!$A$5:$C$29,3,FALSE)</f>
        <v>0</v>
      </c>
      <c r="BH171" s="104">
        <f>L171/26*$BC171*VLOOKUP(BH$4,DM_TI_LE!$A$5:$C$29,3,FALSE)</f>
        <v>0</v>
      </c>
      <c r="BI171" s="104">
        <f>M171/26*$BC171*VLOOKUP(BI$4,DM_TI_LE!$A$5:$C$29,3,FALSE)</f>
        <v>0</v>
      </c>
      <c r="BJ171" s="104">
        <f>N171/26*$BC171*VLOOKUP(BJ$4,DM_TI_LE!$A$5:$C$29,3,FALSE)</f>
        <v>0</v>
      </c>
      <c r="BK171" s="104">
        <f>O171/26*$BC171*VLOOKUP(BK$4,DM_TI_LE!$A$5:$C$29,3,FALSE)</f>
        <v>0</v>
      </c>
      <c r="BL171" s="104">
        <f>P171/26*$BC171*VLOOKUP(BL$4,DM_TI_LE!$A$5:$C$29,3,FALSE)</f>
        <v>0</v>
      </c>
      <c r="BM171" s="104">
        <f>Q171/26*$BC171*VLOOKUP(BM$4,DM_TI_LE!$A$5:$C$29,3,FALSE)</f>
        <v>0</v>
      </c>
      <c r="BN171" s="104">
        <f>R171/26*$BC171*VLOOKUP(BN$4,DM_TI_LE!$A$5:$C$29,3,FALSE)</f>
        <v>0</v>
      </c>
      <c r="BO171" s="104">
        <f>S171/26*$BC171*VLOOKUP(BO$4,DM_TI_LE!$A$5:$C$29,3,FALSE)</f>
        <v>0</v>
      </c>
      <c r="BP171" s="104">
        <f>T171/26*$BC171*VLOOKUP(BP$4,DM_TI_LE!$A$5:$C$29,3,FALSE)</f>
        <v>0</v>
      </c>
      <c r="BQ171" s="104">
        <f>U171/26*$BC171*VLOOKUP(BQ$4,DM_TI_LE!$A$5:$C$29,3,FALSE)</f>
        <v>0</v>
      </c>
      <c r="BR171" s="104">
        <f>V171/26*$BC171*VLOOKUP(BR$4,DM_TI_LE!$A$5:$C$29,3,FALSE)</f>
        <v>0</v>
      </c>
      <c r="BS171" s="104">
        <f>W171/26*$BC171*VLOOKUP(BS$4,DM_TI_LE!$A$5:$C$29,3,FALSE)</f>
        <v>0</v>
      </c>
      <c r="BT171" s="104">
        <f>X171/26*$BC171*VLOOKUP(BT$4,DM_TI_LE!$A$5:$C$29,3,FALSE)</f>
        <v>0</v>
      </c>
      <c r="BU171" s="104">
        <f>Y171/26*$BC171*VLOOKUP(BU$4,DM_TI_LE!$A$5:$C$29,3,FALSE)</f>
        <v>0</v>
      </c>
      <c r="BV171" s="104">
        <f>Z171/26*$BC171*VLOOKUP(BV$4,DM_TI_LE!$A$5:$C$29,3,FALSE)</f>
        <v>0</v>
      </c>
      <c r="BW171" s="104">
        <f>AA171/26*$BC171*VLOOKUP(BW$4,DM_TI_LE!$A$5:$C$29,3,FALSE)</f>
        <v>0</v>
      </c>
      <c r="BX171" s="104">
        <f>AB171/26*$BC171*VLOOKUP(BX$4,DM_TI_LE!$A$5:$C$29,3,FALSE)</f>
        <v>0</v>
      </c>
      <c r="BY171" s="104">
        <f>AC171/26*$BC171*VLOOKUP(BY$4,DM_TI_LE!$A$5:$C$29,3,FALSE)</f>
        <v>0</v>
      </c>
      <c r="BZ171" s="104">
        <f>AD171/26*$BC171*VLOOKUP(BZ$4,DM_TI_LE!$A$5:$C$29,3,FALSE)</f>
        <v>0</v>
      </c>
      <c r="CA171" s="273">
        <f t="shared" si="0"/>
        <v>0</v>
      </c>
      <c r="CB171" s="104"/>
      <c r="CC171" s="274">
        <f t="shared" si="1"/>
        <v>9585000</v>
      </c>
      <c r="CD171" s="138" t="str">
        <f>VLOOKUP(B171,GD_CHUNG!$B$5:$G$480,6,FALSE)</f>
        <v>HDKX</v>
      </c>
      <c r="CE171" s="275">
        <f>VLOOKUP(CD171,DM_TI_LE!$I$12:$J$16,2,FALSE)</f>
        <v>1</v>
      </c>
    </row>
    <row r="172" spans="1:83" ht="12.75" x14ac:dyDescent="0.2">
      <c r="A172" s="49">
        <v>168</v>
      </c>
      <c r="B172" s="50">
        <f>GD_CHUNG!B172</f>
        <v>10627</v>
      </c>
      <c r="C172" s="50" t="str">
        <f>GD_CHUNG!C172</f>
        <v>Trần Thị Thu</v>
      </c>
      <c r="D172" s="50" t="str">
        <f>GD_CHUNG!D172</f>
        <v>NV PVHK</v>
      </c>
      <c r="E172" s="268">
        <f>VLOOKUP(B172,GD_CHAM_CONG!$C$6:$BJ$997,60,FALSE)</f>
        <v>1</v>
      </c>
      <c r="F172" s="268">
        <f>VLOOKUP(B172,GD_LCD_HS_LNS!$B$4:$F$1000,5,FALSE)</f>
        <v>2.0099999999999998</v>
      </c>
      <c r="G172" s="269"/>
      <c r="H172" s="269">
        <f>VLOOKUP(B172,GD_CHAM_CONG!$C$6:$BD$997,37,FALSE)</f>
        <v>27</v>
      </c>
      <c r="I172" s="104">
        <f>VLOOKUP($B172,GD_CHAM_CONG!$C$6:$BF$997,38,FALSE)</f>
        <v>27</v>
      </c>
      <c r="J172" s="104">
        <f>VLOOKUP($B172,GD_CHAM_CONG!$C$6:$BF$997,39,FALSE)</f>
        <v>0</v>
      </c>
      <c r="K172" s="104">
        <f>VLOOKUP($B172,GD_CHAM_CONG!$C$6:$BF$997,40,FALSE)</f>
        <v>0</v>
      </c>
      <c r="L172" s="104">
        <f>VLOOKUP($B172,GD_CHAM_CONG!$C$6:$BF$997,41,FALSE)</f>
        <v>0</v>
      </c>
      <c r="M172" s="104">
        <f>VLOOKUP($B172,GD_CHAM_CONG!$C$6:$BF$997,42,FALSE)</f>
        <v>0</v>
      </c>
      <c r="N172" s="104">
        <f>VLOOKUP($B172,GD_CHAM_CONG!$C$6:$BF$997,43,FALSE)</f>
        <v>0</v>
      </c>
      <c r="O172" s="104">
        <f>VLOOKUP($B172,GD_CHAM_CONG!$C$6:$BF$997,44,FALSE)</f>
        <v>0</v>
      </c>
      <c r="P172" s="104">
        <f>VLOOKUP($B172,GD_CHAM_CONG!$C$6:$BF$997,45,FALSE)</f>
        <v>0</v>
      </c>
      <c r="Q172" s="104">
        <f>VLOOKUP($B172,GD_CHAM_CONG!$C$6:$BF$997,46,FALSE)</f>
        <v>0</v>
      </c>
      <c r="R172" s="104">
        <f>VLOOKUP($B172,GD_CHAM_CONG!$C$6:$BF$997,47,FALSE)</f>
        <v>0</v>
      </c>
      <c r="S172" s="104">
        <f>VLOOKUP($B172,GD_CHAM_CONG!$C$6:$BF$997,48,FALSE)</f>
        <v>0</v>
      </c>
      <c r="T172" s="104">
        <f>VLOOKUP($B172,GD_CHAM_CONG!$C$6:$BF$997,49,FALSE)</f>
        <v>0</v>
      </c>
      <c r="U172" s="104">
        <f>VLOOKUP($B172,GD_CHAM_CONG!$C$6:$BF$997,50,FALSE)</f>
        <v>0</v>
      </c>
      <c r="V172" s="104">
        <f>VLOOKUP($B172,GD_CHAM_CONG!$C$6:$BF$997,51,FALSE)</f>
        <v>0</v>
      </c>
      <c r="W172" s="104">
        <f>VLOOKUP($B172,GD_CHAM_CONG!$C$6:$BF$997,52,FALSE)</f>
        <v>0</v>
      </c>
      <c r="X172" s="104">
        <f>VLOOKUP($B172,GD_CHAM_CONG!$C$6:$BF$997,53,FALSE)</f>
        <v>0</v>
      </c>
      <c r="Y172" s="104">
        <f>VLOOKUP($B172,GD_CHAM_CONG!$C$6:$BF$997,54,FALSE)</f>
        <v>0</v>
      </c>
      <c r="Z172" s="104">
        <f>VLOOKUP($B172,GD_CHAM_CONG!$C$6:$BF$997,55,FALSE)</f>
        <v>0</v>
      </c>
      <c r="AA172" s="104">
        <f>VLOOKUP($B172,GD_CHAM_CONG!$C$6:$BF$997,56,FALSE)</f>
        <v>0</v>
      </c>
      <c r="AB172" s="104">
        <f>VLOOKUP($B172,GD_CHAM_CONG!$C$6:$BI$997,57,FALSE)</f>
        <v>0</v>
      </c>
      <c r="AC172" s="104">
        <f>VLOOKUP($B172,GD_CHAM_CONG!$C$6:$BI$997,58,FALSE)</f>
        <v>0</v>
      </c>
      <c r="AD172" s="104">
        <f>VLOOKUP($B172,GD_CHAM_CONG!$C$6:$BI$997,59,FALSE)</f>
        <v>0</v>
      </c>
      <c r="AE172" s="270">
        <f>I172/$H172*VLOOKUP(I$4,DM_TI_LE!$A$5:$B$30,2,FALSE)</f>
        <v>1</v>
      </c>
      <c r="AF172" s="270">
        <f>J172/$H172*VLOOKUP(J$4,DM_TI_LE!$A$5:$B$30,2,FALSE)</f>
        <v>0</v>
      </c>
      <c r="AG172" s="270">
        <f>K172/$H172*VLOOKUP(K$4,DM_TI_LE!$A$5:$B$30,2,FALSE)</f>
        <v>0</v>
      </c>
      <c r="AH172" s="270">
        <f>L172/$H172*VLOOKUP(L$4,DM_TI_LE!$A$5:$B$30,2,FALSE)</f>
        <v>0</v>
      </c>
      <c r="AI172" s="270">
        <f>M172/$H172*VLOOKUP(M$4,DM_TI_LE!$A$5:$B$30,2,FALSE)</f>
        <v>0</v>
      </c>
      <c r="AJ172" s="270">
        <f>N172/$H172*VLOOKUP(N$4,DM_TI_LE!$A$5:$B$30,2,FALSE)</f>
        <v>0</v>
      </c>
      <c r="AK172" s="270">
        <f>O172/$H172*VLOOKUP(O$4,DM_TI_LE!$A$5:$B$30,2,FALSE)</f>
        <v>0</v>
      </c>
      <c r="AL172" s="270">
        <f>P172/$H172*VLOOKUP(P$4,DM_TI_LE!$A$5:$B$30,2,FALSE)</f>
        <v>0</v>
      </c>
      <c r="AM172" s="270">
        <f>Q172/$H172*VLOOKUP(Q$4,DM_TI_LE!$A$5:$B$30,2,FALSE)</f>
        <v>0</v>
      </c>
      <c r="AN172" s="270">
        <f>R172/$H172*VLOOKUP(R$4,DM_TI_LE!$A$5:$B$30,2,FALSE)</f>
        <v>0</v>
      </c>
      <c r="AO172" s="270">
        <f>S172/$H172*VLOOKUP(S$4,DM_TI_LE!$A$5:$B$30,2,FALSE)</f>
        <v>0</v>
      </c>
      <c r="AP172" s="270">
        <f>T172/$H172*VLOOKUP(T$4,DM_TI_LE!$A$5:$B$30,2,FALSE)</f>
        <v>0</v>
      </c>
      <c r="AQ172" s="270">
        <f>U172/$H172*VLOOKUP(U$4,DM_TI_LE!$A$5:$B$30,2,FALSE)</f>
        <v>0</v>
      </c>
      <c r="AR172" s="270">
        <f>V172/$H172*VLOOKUP(V$4,DM_TI_LE!$A$5:$B$30,2,FALSE)</f>
        <v>0</v>
      </c>
      <c r="AS172" s="270">
        <f>W172/$H172*VLOOKUP(W$4,DM_TI_LE!$A$5:$B$30,2,FALSE)</f>
        <v>0</v>
      </c>
      <c r="AT172" s="270">
        <f>X172/$H172*VLOOKUP(X$4,DM_TI_LE!$A$5:$B$30,2,FALSE)</f>
        <v>0</v>
      </c>
      <c r="AU172" s="270">
        <f>Y172/$H172*VLOOKUP(Y$4,DM_TI_LE!$A$5:$B$30,2,FALSE)</f>
        <v>0</v>
      </c>
      <c r="AV172" s="270">
        <f>Z172/$H172*VLOOKUP(Z$4,DM_TI_LE!$A$5:$B$30,2,FALSE)</f>
        <v>0</v>
      </c>
      <c r="AW172" s="270">
        <f>AA172/$H172*VLOOKUP(AA$4,DM_TI_LE!$A$5:$B$30,2,FALSE)</f>
        <v>0</v>
      </c>
      <c r="AX172" s="270">
        <f>AB172/$H172*VLOOKUP(AB$4,DM_TI_LE!$A$5:$B$30,2,FALSE)</f>
        <v>0</v>
      </c>
      <c r="AY172" s="270">
        <f>AC172/$H172*VLOOKUP(AC$4,DM_TI_LE!$A$5:$B$30,2,FALSE)</f>
        <v>0</v>
      </c>
      <c r="AZ172" s="270">
        <f>AD172/$H172*VLOOKUP(AD$4,DM_TI_LE!$A$5:$B$30,2,FALSE)</f>
        <v>0</v>
      </c>
      <c r="BA172" s="284">
        <f>IF(CD172="HDHV",DM_TI_LE!$K$12*I172, SUM(AE172:AW172)*F172*E172*DM_HE_SO_LUONG_NS!$D$1*CE172)</f>
        <v>9044999.9999999981</v>
      </c>
      <c r="BB172" s="104"/>
      <c r="BC172" s="110">
        <f>VLOOKUP(B172,GD_LCD_HS_LNS!$B$4:$E$1000,4,FALSE)</f>
        <v>3875000</v>
      </c>
      <c r="BD172" s="104"/>
      <c r="BE172" s="104">
        <f>I172/26*$BC172*VLOOKUP(BE$4,DM_TI_LE!$A$5:$C$29,3,FALSE)</f>
        <v>0</v>
      </c>
      <c r="BF172" s="104">
        <f>J172/26*$BC172*VLOOKUP(BF$4,DM_TI_LE!$A$5:$C$29,3,FALSE)</f>
        <v>0</v>
      </c>
      <c r="BG172" s="104">
        <f>K172/26*$BC172*VLOOKUP(BG$4,DM_TI_LE!$A$5:$C$29,3,FALSE)</f>
        <v>0</v>
      </c>
      <c r="BH172" s="104">
        <f>L172/26*$BC172*VLOOKUP(BH$4,DM_TI_LE!$A$5:$C$29,3,FALSE)</f>
        <v>0</v>
      </c>
      <c r="BI172" s="104">
        <f>M172/26*$BC172*VLOOKUP(BI$4,DM_TI_LE!$A$5:$C$29,3,FALSE)</f>
        <v>0</v>
      </c>
      <c r="BJ172" s="104">
        <f>N172/26*$BC172*VLOOKUP(BJ$4,DM_TI_LE!$A$5:$C$29,3,FALSE)</f>
        <v>0</v>
      </c>
      <c r="BK172" s="104">
        <f>O172/26*$BC172*VLOOKUP(BK$4,DM_TI_LE!$A$5:$C$29,3,FALSE)</f>
        <v>0</v>
      </c>
      <c r="BL172" s="104">
        <f>P172/26*$BC172*VLOOKUP(BL$4,DM_TI_LE!$A$5:$C$29,3,FALSE)</f>
        <v>0</v>
      </c>
      <c r="BM172" s="104">
        <f>Q172/26*$BC172*VLOOKUP(BM$4,DM_TI_LE!$A$5:$C$29,3,FALSE)</f>
        <v>0</v>
      </c>
      <c r="BN172" s="104">
        <f>R172/26*$BC172*VLOOKUP(BN$4,DM_TI_LE!$A$5:$C$29,3,FALSE)</f>
        <v>0</v>
      </c>
      <c r="BO172" s="104">
        <f>S172/26*$BC172*VLOOKUP(BO$4,DM_TI_LE!$A$5:$C$29,3,FALSE)</f>
        <v>0</v>
      </c>
      <c r="BP172" s="104">
        <f>T172/26*$BC172*VLOOKUP(BP$4,DM_TI_LE!$A$5:$C$29,3,FALSE)</f>
        <v>0</v>
      </c>
      <c r="BQ172" s="104">
        <f>U172/26*$BC172*VLOOKUP(BQ$4,DM_TI_LE!$A$5:$C$29,3,FALSE)</f>
        <v>0</v>
      </c>
      <c r="BR172" s="104">
        <f>V172/26*$BC172*VLOOKUP(BR$4,DM_TI_LE!$A$5:$C$29,3,FALSE)</f>
        <v>0</v>
      </c>
      <c r="BS172" s="104">
        <f>W172/26*$BC172*VLOOKUP(BS$4,DM_TI_LE!$A$5:$C$29,3,FALSE)</f>
        <v>0</v>
      </c>
      <c r="BT172" s="104">
        <f>X172/26*$BC172*VLOOKUP(BT$4,DM_TI_LE!$A$5:$C$29,3,FALSE)</f>
        <v>0</v>
      </c>
      <c r="BU172" s="104">
        <f>Y172/26*$BC172*VLOOKUP(BU$4,DM_TI_LE!$A$5:$C$29,3,FALSE)</f>
        <v>0</v>
      </c>
      <c r="BV172" s="104">
        <f>Z172/26*$BC172*VLOOKUP(BV$4,DM_TI_LE!$A$5:$C$29,3,FALSE)</f>
        <v>0</v>
      </c>
      <c r="BW172" s="104">
        <f>AA172/26*$BC172*VLOOKUP(BW$4,DM_TI_LE!$A$5:$C$29,3,FALSE)</f>
        <v>0</v>
      </c>
      <c r="BX172" s="104">
        <f>AB172/26*$BC172*VLOOKUP(BX$4,DM_TI_LE!$A$5:$C$29,3,FALSE)</f>
        <v>0</v>
      </c>
      <c r="BY172" s="104">
        <f>AC172/26*$BC172*VLOOKUP(BY$4,DM_TI_LE!$A$5:$C$29,3,FALSE)</f>
        <v>0</v>
      </c>
      <c r="BZ172" s="104">
        <f>AD172/26*$BC172*VLOOKUP(BZ$4,DM_TI_LE!$A$5:$C$29,3,FALSE)</f>
        <v>0</v>
      </c>
      <c r="CA172" s="273">
        <f t="shared" si="0"/>
        <v>0</v>
      </c>
      <c r="CB172" s="104"/>
      <c r="CC172" s="274">
        <f t="shared" si="1"/>
        <v>9044999.9999999981</v>
      </c>
      <c r="CD172" s="138" t="str">
        <f>VLOOKUP(B172,GD_CHUNG!$B$5:$G$480,6,FALSE)</f>
        <v>HDKX</v>
      </c>
      <c r="CE172" s="275">
        <f>VLOOKUP(CD172,DM_TI_LE!$I$12:$J$16,2,FALSE)</f>
        <v>1</v>
      </c>
    </row>
    <row r="173" spans="1:83" ht="12.75" x14ac:dyDescent="0.2">
      <c r="A173" s="49">
        <v>169</v>
      </c>
      <c r="B173" s="50">
        <f>GD_CHUNG!B173</f>
        <v>11110</v>
      </c>
      <c r="C173" s="50" t="str">
        <f>GD_CHUNG!C173</f>
        <v>Đinh Thị Vân Anh</v>
      </c>
      <c r="D173" s="50" t="str">
        <f>GD_CHUNG!D173</f>
        <v>NV PVHK</v>
      </c>
      <c r="E173" s="268">
        <f>VLOOKUP(B173,GD_CHAM_CONG!$C$6:$BJ$997,60,FALSE)</f>
        <v>1.05</v>
      </c>
      <c r="F173" s="268">
        <f>VLOOKUP(B173,GD_LCD_HS_LNS!$B$4:$F$1000,5,FALSE)</f>
        <v>1.8</v>
      </c>
      <c r="G173" s="269"/>
      <c r="H173" s="269">
        <f>VLOOKUP(B173,GD_CHAM_CONG!$C$6:$BD$997,37,FALSE)</f>
        <v>27</v>
      </c>
      <c r="I173" s="104">
        <f>VLOOKUP($B173,GD_CHAM_CONG!$C$6:$BF$997,38,FALSE)</f>
        <v>27</v>
      </c>
      <c r="J173" s="104">
        <f>VLOOKUP($B173,GD_CHAM_CONG!$C$6:$BF$997,39,FALSE)</f>
        <v>0</v>
      </c>
      <c r="K173" s="104">
        <f>VLOOKUP($B173,GD_CHAM_CONG!$C$6:$BF$997,40,FALSE)</f>
        <v>0</v>
      </c>
      <c r="L173" s="104">
        <f>VLOOKUP($B173,GD_CHAM_CONG!$C$6:$BF$997,41,FALSE)</f>
        <v>0</v>
      </c>
      <c r="M173" s="104">
        <f>VLOOKUP($B173,GD_CHAM_CONG!$C$6:$BF$997,42,FALSE)</f>
        <v>0</v>
      </c>
      <c r="N173" s="104">
        <f>VLOOKUP($B173,GD_CHAM_CONG!$C$6:$BF$997,43,FALSE)</f>
        <v>0</v>
      </c>
      <c r="O173" s="104">
        <f>VLOOKUP($B173,GD_CHAM_CONG!$C$6:$BF$997,44,FALSE)</f>
        <v>0</v>
      </c>
      <c r="P173" s="104">
        <f>VLOOKUP($B173,GD_CHAM_CONG!$C$6:$BF$997,45,FALSE)</f>
        <v>0</v>
      </c>
      <c r="Q173" s="104">
        <f>VLOOKUP($B173,GD_CHAM_CONG!$C$6:$BF$997,46,FALSE)</f>
        <v>0</v>
      </c>
      <c r="R173" s="104">
        <f>VLOOKUP($B173,GD_CHAM_CONG!$C$6:$BF$997,47,FALSE)</f>
        <v>0</v>
      </c>
      <c r="S173" s="104">
        <f>VLOOKUP($B173,GD_CHAM_CONG!$C$6:$BF$997,48,FALSE)</f>
        <v>0</v>
      </c>
      <c r="T173" s="104">
        <f>VLOOKUP($B173,GD_CHAM_CONG!$C$6:$BF$997,49,FALSE)</f>
        <v>0</v>
      </c>
      <c r="U173" s="104">
        <f>VLOOKUP($B173,GD_CHAM_CONG!$C$6:$BF$997,50,FALSE)</f>
        <v>0</v>
      </c>
      <c r="V173" s="104">
        <f>VLOOKUP($B173,GD_CHAM_CONG!$C$6:$BF$997,51,FALSE)</f>
        <v>0</v>
      </c>
      <c r="W173" s="104">
        <f>VLOOKUP($B173,GD_CHAM_CONG!$C$6:$BF$997,52,FALSE)</f>
        <v>0</v>
      </c>
      <c r="X173" s="104">
        <f>VLOOKUP($B173,GD_CHAM_CONG!$C$6:$BF$997,53,FALSE)</f>
        <v>0</v>
      </c>
      <c r="Y173" s="104">
        <f>VLOOKUP($B173,GD_CHAM_CONG!$C$6:$BF$997,54,FALSE)</f>
        <v>0</v>
      </c>
      <c r="Z173" s="104">
        <f>VLOOKUP($B173,GD_CHAM_CONG!$C$6:$BF$997,55,FALSE)</f>
        <v>0</v>
      </c>
      <c r="AA173" s="104">
        <f>VLOOKUP($B173,GD_CHAM_CONG!$C$6:$BF$997,56,FALSE)</f>
        <v>0</v>
      </c>
      <c r="AB173" s="104">
        <f>VLOOKUP($B173,GD_CHAM_CONG!$C$6:$BI$997,57,FALSE)</f>
        <v>0</v>
      </c>
      <c r="AC173" s="104">
        <f>VLOOKUP($B173,GD_CHAM_CONG!$C$6:$BI$997,58,FALSE)</f>
        <v>0</v>
      </c>
      <c r="AD173" s="104">
        <f>VLOOKUP($B173,GD_CHAM_CONG!$C$6:$BI$997,59,FALSE)</f>
        <v>0</v>
      </c>
      <c r="AE173" s="270">
        <f>I173/$H173*VLOOKUP(I$4,DM_TI_LE!$A$5:$B$30,2,FALSE)</f>
        <v>1</v>
      </c>
      <c r="AF173" s="270">
        <f>J173/$H173*VLOOKUP(J$4,DM_TI_LE!$A$5:$B$30,2,FALSE)</f>
        <v>0</v>
      </c>
      <c r="AG173" s="270">
        <f>K173/$H173*VLOOKUP(K$4,DM_TI_LE!$A$5:$B$30,2,FALSE)</f>
        <v>0</v>
      </c>
      <c r="AH173" s="270">
        <f>L173/$H173*VLOOKUP(L$4,DM_TI_LE!$A$5:$B$30,2,FALSE)</f>
        <v>0</v>
      </c>
      <c r="AI173" s="270">
        <f>M173/$H173*VLOOKUP(M$4,DM_TI_LE!$A$5:$B$30,2,FALSE)</f>
        <v>0</v>
      </c>
      <c r="AJ173" s="270">
        <f>N173/$H173*VLOOKUP(N$4,DM_TI_LE!$A$5:$B$30,2,FALSE)</f>
        <v>0</v>
      </c>
      <c r="AK173" s="270">
        <f>O173/$H173*VLOOKUP(O$4,DM_TI_LE!$A$5:$B$30,2,FALSE)</f>
        <v>0</v>
      </c>
      <c r="AL173" s="270">
        <f>P173/$H173*VLOOKUP(P$4,DM_TI_LE!$A$5:$B$30,2,FALSE)</f>
        <v>0</v>
      </c>
      <c r="AM173" s="270">
        <f>Q173/$H173*VLOOKUP(Q$4,DM_TI_LE!$A$5:$B$30,2,FALSE)</f>
        <v>0</v>
      </c>
      <c r="AN173" s="270">
        <f>R173/$H173*VLOOKUP(R$4,DM_TI_LE!$A$5:$B$30,2,FALSE)</f>
        <v>0</v>
      </c>
      <c r="AO173" s="270">
        <f>S173/$H173*VLOOKUP(S$4,DM_TI_LE!$A$5:$B$30,2,FALSE)</f>
        <v>0</v>
      </c>
      <c r="AP173" s="270">
        <f>T173/$H173*VLOOKUP(T$4,DM_TI_LE!$A$5:$B$30,2,FALSE)</f>
        <v>0</v>
      </c>
      <c r="AQ173" s="270">
        <f>U173/$H173*VLOOKUP(U$4,DM_TI_LE!$A$5:$B$30,2,FALSE)</f>
        <v>0</v>
      </c>
      <c r="AR173" s="270">
        <f>V173/$H173*VLOOKUP(V$4,DM_TI_LE!$A$5:$B$30,2,FALSE)</f>
        <v>0</v>
      </c>
      <c r="AS173" s="270">
        <f>W173/$H173*VLOOKUP(W$4,DM_TI_LE!$A$5:$B$30,2,FALSE)</f>
        <v>0</v>
      </c>
      <c r="AT173" s="270">
        <f>X173/$H173*VLOOKUP(X$4,DM_TI_LE!$A$5:$B$30,2,FALSE)</f>
        <v>0</v>
      </c>
      <c r="AU173" s="270">
        <f>Y173/$H173*VLOOKUP(Y$4,DM_TI_LE!$A$5:$B$30,2,FALSE)</f>
        <v>0</v>
      </c>
      <c r="AV173" s="270">
        <f>Z173/$H173*VLOOKUP(Z$4,DM_TI_LE!$A$5:$B$30,2,FALSE)</f>
        <v>0</v>
      </c>
      <c r="AW173" s="270">
        <f>AA173/$H173*VLOOKUP(AA$4,DM_TI_LE!$A$5:$B$30,2,FALSE)</f>
        <v>0</v>
      </c>
      <c r="AX173" s="270">
        <f>AB173/$H173*VLOOKUP(AB$4,DM_TI_LE!$A$5:$B$30,2,FALSE)</f>
        <v>0</v>
      </c>
      <c r="AY173" s="270">
        <f>AC173/$H173*VLOOKUP(AC$4,DM_TI_LE!$A$5:$B$30,2,FALSE)</f>
        <v>0</v>
      </c>
      <c r="AZ173" s="270">
        <f>AD173/$H173*VLOOKUP(AD$4,DM_TI_LE!$A$5:$B$30,2,FALSE)</f>
        <v>0</v>
      </c>
      <c r="BA173" s="284">
        <f>IF(CD173="HDHV",DM_TI_LE!$K$12*I173, SUM(AE173:AW173)*F173*E173*DM_HE_SO_LUONG_NS!$D$1*CE173)</f>
        <v>8505000</v>
      </c>
      <c r="BB173" s="104"/>
      <c r="BC173" s="110">
        <f>VLOOKUP(B173,GD_LCD_HS_LNS!$B$4:$E$1000,4,FALSE)</f>
        <v>3875000</v>
      </c>
      <c r="BD173" s="104"/>
      <c r="BE173" s="104">
        <f>I173/26*$BC173*VLOOKUP(BE$4,DM_TI_LE!$A$5:$C$29,3,FALSE)</f>
        <v>0</v>
      </c>
      <c r="BF173" s="104">
        <f>J173/26*$BC173*VLOOKUP(BF$4,DM_TI_LE!$A$5:$C$29,3,FALSE)</f>
        <v>0</v>
      </c>
      <c r="BG173" s="104">
        <f>K173/26*$BC173*VLOOKUP(BG$4,DM_TI_LE!$A$5:$C$29,3,FALSE)</f>
        <v>0</v>
      </c>
      <c r="BH173" s="104">
        <f>L173/26*$BC173*VLOOKUP(BH$4,DM_TI_LE!$A$5:$C$29,3,FALSE)</f>
        <v>0</v>
      </c>
      <c r="BI173" s="104">
        <f>M173/26*$BC173*VLOOKUP(BI$4,DM_TI_LE!$A$5:$C$29,3,FALSE)</f>
        <v>0</v>
      </c>
      <c r="BJ173" s="104">
        <f>N173/26*$BC173*VLOOKUP(BJ$4,DM_TI_LE!$A$5:$C$29,3,FALSE)</f>
        <v>0</v>
      </c>
      <c r="BK173" s="104">
        <f>O173/26*$BC173*VLOOKUP(BK$4,DM_TI_LE!$A$5:$C$29,3,FALSE)</f>
        <v>0</v>
      </c>
      <c r="BL173" s="104">
        <f>P173/26*$BC173*VLOOKUP(BL$4,DM_TI_LE!$A$5:$C$29,3,FALSE)</f>
        <v>0</v>
      </c>
      <c r="BM173" s="104">
        <f>Q173/26*$BC173*VLOOKUP(BM$4,DM_TI_LE!$A$5:$C$29,3,FALSE)</f>
        <v>0</v>
      </c>
      <c r="BN173" s="104">
        <f>R173/26*$BC173*VLOOKUP(BN$4,DM_TI_LE!$A$5:$C$29,3,FALSE)</f>
        <v>0</v>
      </c>
      <c r="BO173" s="104">
        <f>S173/26*$BC173*VLOOKUP(BO$4,DM_TI_LE!$A$5:$C$29,3,FALSE)</f>
        <v>0</v>
      </c>
      <c r="BP173" s="104">
        <f>T173/26*$BC173*VLOOKUP(BP$4,DM_TI_LE!$A$5:$C$29,3,FALSE)</f>
        <v>0</v>
      </c>
      <c r="BQ173" s="104">
        <f>U173/26*$BC173*VLOOKUP(BQ$4,DM_TI_LE!$A$5:$C$29,3,FALSE)</f>
        <v>0</v>
      </c>
      <c r="BR173" s="104">
        <f>V173/26*$BC173*VLOOKUP(BR$4,DM_TI_LE!$A$5:$C$29,3,FALSE)</f>
        <v>0</v>
      </c>
      <c r="BS173" s="104">
        <f>W173/26*$BC173*VLOOKUP(BS$4,DM_TI_LE!$A$5:$C$29,3,FALSE)</f>
        <v>0</v>
      </c>
      <c r="BT173" s="104">
        <f>X173/26*$BC173*VLOOKUP(BT$4,DM_TI_LE!$A$5:$C$29,3,FALSE)</f>
        <v>0</v>
      </c>
      <c r="BU173" s="104">
        <f>Y173/26*$BC173*VLOOKUP(BU$4,DM_TI_LE!$A$5:$C$29,3,FALSE)</f>
        <v>0</v>
      </c>
      <c r="BV173" s="104">
        <f>Z173/26*$BC173*VLOOKUP(BV$4,DM_TI_LE!$A$5:$C$29,3,FALSE)</f>
        <v>0</v>
      </c>
      <c r="BW173" s="104">
        <f>AA173/26*$BC173*VLOOKUP(BW$4,DM_TI_LE!$A$5:$C$29,3,FALSE)</f>
        <v>0</v>
      </c>
      <c r="BX173" s="104">
        <f>AB173/26*$BC173*VLOOKUP(BX$4,DM_TI_LE!$A$5:$C$29,3,FALSE)</f>
        <v>0</v>
      </c>
      <c r="BY173" s="104">
        <f>AC173/26*$BC173*VLOOKUP(BY$4,DM_TI_LE!$A$5:$C$29,3,FALSE)</f>
        <v>0</v>
      </c>
      <c r="BZ173" s="104">
        <f>AD173/26*$BC173*VLOOKUP(BZ$4,DM_TI_LE!$A$5:$C$29,3,FALSE)</f>
        <v>0</v>
      </c>
      <c r="CA173" s="273">
        <f t="shared" si="0"/>
        <v>0</v>
      </c>
      <c r="CB173" s="104"/>
      <c r="CC173" s="274">
        <f t="shared" si="1"/>
        <v>8505000</v>
      </c>
      <c r="CD173" s="138" t="str">
        <f>VLOOKUP(B173,GD_CHUNG!$B$5:$G$480,6,FALSE)</f>
        <v>HD3N</v>
      </c>
      <c r="CE173" s="275">
        <f>VLOOKUP(CD173,DM_TI_LE!$I$12:$J$16,2,FALSE)</f>
        <v>1</v>
      </c>
    </row>
    <row r="174" spans="1:83" ht="12.75" x14ac:dyDescent="0.2">
      <c r="A174" s="49">
        <v>170</v>
      </c>
      <c r="B174" s="50">
        <f>GD_CHUNG!B174</f>
        <v>11113</v>
      </c>
      <c r="C174" s="50" t="str">
        <f>GD_CHUNG!C174</f>
        <v>Trịnh Thị Hạnh</v>
      </c>
      <c r="D174" s="50" t="str">
        <f>GD_CHUNG!D174</f>
        <v>NV PVHK</v>
      </c>
      <c r="E174" s="268">
        <f>VLOOKUP(B174,GD_CHAM_CONG!$C$6:$BJ$997,60,FALSE)</f>
        <v>1</v>
      </c>
      <c r="F174" s="268">
        <f>VLOOKUP(B174,GD_LCD_HS_LNS!$B$4:$F$1000,5,FALSE)</f>
        <v>1.8</v>
      </c>
      <c r="G174" s="269"/>
      <c r="H174" s="269">
        <f>VLOOKUP(B174,GD_CHAM_CONG!$C$6:$BD$997,37,FALSE)</f>
        <v>27</v>
      </c>
      <c r="I174" s="104">
        <f>VLOOKUP($B174,GD_CHAM_CONG!$C$6:$BF$997,38,FALSE)</f>
        <v>27</v>
      </c>
      <c r="J174" s="104">
        <f>VLOOKUP($B174,GD_CHAM_CONG!$C$6:$BF$997,39,FALSE)</f>
        <v>0</v>
      </c>
      <c r="K174" s="104">
        <f>VLOOKUP($B174,GD_CHAM_CONG!$C$6:$BF$997,40,FALSE)</f>
        <v>0</v>
      </c>
      <c r="L174" s="104">
        <f>VLOOKUP($B174,GD_CHAM_CONG!$C$6:$BF$997,41,FALSE)</f>
        <v>0</v>
      </c>
      <c r="M174" s="104">
        <f>VLOOKUP($B174,GD_CHAM_CONG!$C$6:$BF$997,42,FALSE)</f>
        <v>0</v>
      </c>
      <c r="N174" s="104">
        <f>VLOOKUP($B174,GD_CHAM_CONG!$C$6:$BF$997,43,FALSE)</f>
        <v>0</v>
      </c>
      <c r="O174" s="104">
        <f>VLOOKUP($B174,GD_CHAM_CONG!$C$6:$BF$997,44,FALSE)</f>
        <v>0</v>
      </c>
      <c r="P174" s="104">
        <f>VLOOKUP($B174,GD_CHAM_CONG!$C$6:$BF$997,45,FALSE)</f>
        <v>0</v>
      </c>
      <c r="Q174" s="104">
        <f>VLOOKUP($B174,GD_CHAM_CONG!$C$6:$BF$997,46,FALSE)</f>
        <v>0</v>
      </c>
      <c r="R174" s="104">
        <f>VLOOKUP($B174,GD_CHAM_CONG!$C$6:$BF$997,47,FALSE)</f>
        <v>0</v>
      </c>
      <c r="S174" s="104">
        <f>VLOOKUP($B174,GD_CHAM_CONG!$C$6:$BF$997,48,FALSE)</f>
        <v>0</v>
      </c>
      <c r="T174" s="104">
        <f>VLOOKUP($B174,GD_CHAM_CONG!$C$6:$BF$997,49,FALSE)</f>
        <v>0</v>
      </c>
      <c r="U174" s="104">
        <f>VLOOKUP($B174,GD_CHAM_CONG!$C$6:$BF$997,50,FALSE)</f>
        <v>0</v>
      </c>
      <c r="V174" s="104">
        <f>VLOOKUP($B174,GD_CHAM_CONG!$C$6:$BF$997,51,FALSE)</f>
        <v>0</v>
      </c>
      <c r="W174" s="104">
        <f>VLOOKUP($B174,GD_CHAM_CONG!$C$6:$BF$997,52,FALSE)</f>
        <v>0</v>
      </c>
      <c r="X174" s="104">
        <f>VLOOKUP($B174,GD_CHAM_CONG!$C$6:$BF$997,53,FALSE)</f>
        <v>0</v>
      </c>
      <c r="Y174" s="104">
        <f>VLOOKUP($B174,GD_CHAM_CONG!$C$6:$BF$997,54,FALSE)</f>
        <v>0</v>
      </c>
      <c r="Z174" s="104">
        <f>VLOOKUP($B174,GD_CHAM_CONG!$C$6:$BF$997,55,FALSE)</f>
        <v>0</v>
      </c>
      <c r="AA174" s="104">
        <f>VLOOKUP($B174,GD_CHAM_CONG!$C$6:$BF$997,56,FALSE)</f>
        <v>0</v>
      </c>
      <c r="AB174" s="104">
        <f>VLOOKUP($B174,GD_CHAM_CONG!$C$6:$BI$997,57,FALSE)</f>
        <v>0</v>
      </c>
      <c r="AC174" s="104">
        <f>VLOOKUP($B174,GD_CHAM_CONG!$C$6:$BI$997,58,FALSE)</f>
        <v>0</v>
      </c>
      <c r="AD174" s="104">
        <f>VLOOKUP($B174,GD_CHAM_CONG!$C$6:$BI$997,59,FALSE)</f>
        <v>0</v>
      </c>
      <c r="AE174" s="270">
        <f>I174/$H174*VLOOKUP(I$4,DM_TI_LE!$A$5:$B$30,2,FALSE)</f>
        <v>1</v>
      </c>
      <c r="AF174" s="270">
        <f>J174/$H174*VLOOKUP(J$4,DM_TI_LE!$A$5:$B$30,2,FALSE)</f>
        <v>0</v>
      </c>
      <c r="AG174" s="270">
        <f>K174/$H174*VLOOKUP(K$4,DM_TI_LE!$A$5:$B$30,2,FALSE)</f>
        <v>0</v>
      </c>
      <c r="AH174" s="270">
        <f>L174/$H174*VLOOKUP(L$4,DM_TI_LE!$A$5:$B$30,2,FALSE)</f>
        <v>0</v>
      </c>
      <c r="AI174" s="270">
        <f>M174/$H174*VLOOKUP(M$4,DM_TI_LE!$A$5:$B$30,2,FALSE)</f>
        <v>0</v>
      </c>
      <c r="AJ174" s="270">
        <f>N174/$H174*VLOOKUP(N$4,DM_TI_LE!$A$5:$B$30,2,FALSE)</f>
        <v>0</v>
      </c>
      <c r="AK174" s="270">
        <f>O174/$H174*VLOOKUP(O$4,DM_TI_LE!$A$5:$B$30,2,FALSE)</f>
        <v>0</v>
      </c>
      <c r="AL174" s="270">
        <f>P174/$H174*VLOOKUP(P$4,DM_TI_LE!$A$5:$B$30,2,FALSE)</f>
        <v>0</v>
      </c>
      <c r="AM174" s="270">
        <f>Q174/$H174*VLOOKUP(Q$4,DM_TI_LE!$A$5:$B$30,2,FALSE)</f>
        <v>0</v>
      </c>
      <c r="AN174" s="270">
        <f>R174/$H174*VLOOKUP(R$4,DM_TI_LE!$A$5:$B$30,2,FALSE)</f>
        <v>0</v>
      </c>
      <c r="AO174" s="270">
        <f>S174/$H174*VLOOKUP(S$4,DM_TI_LE!$A$5:$B$30,2,FALSE)</f>
        <v>0</v>
      </c>
      <c r="AP174" s="270">
        <f>T174/$H174*VLOOKUP(T$4,DM_TI_LE!$A$5:$B$30,2,FALSE)</f>
        <v>0</v>
      </c>
      <c r="AQ174" s="270">
        <f>U174/$H174*VLOOKUP(U$4,DM_TI_LE!$A$5:$B$30,2,FALSE)</f>
        <v>0</v>
      </c>
      <c r="AR174" s="270">
        <f>V174/$H174*VLOOKUP(V$4,DM_TI_LE!$A$5:$B$30,2,FALSE)</f>
        <v>0</v>
      </c>
      <c r="AS174" s="270">
        <f>W174/$H174*VLOOKUP(W$4,DM_TI_LE!$A$5:$B$30,2,FALSE)</f>
        <v>0</v>
      </c>
      <c r="AT174" s="270">
        <f>X174/$H174*VLOOKUP(X$4,DM_TI_LE!$A$5:$B$30,2,FALSE)</f>
        <v>0</v>
      </c>
      <c r="AU174" s="270">
        <f>Y174/$H174*VLOOKUP(Y$4,DM_TI_LE!$A$5:$B$30,2,FALSE)</f>
        <v>0</v>
      </c>
      <c r="AV174" s="270">
        <f>Z174/$H174*VLOOKUP(Z$4,DM_TI_LE!$A$5:$B$30,2,FALSE)</f>
        <v>0</v>
      </c>
      <c r="AW174" s="270">
        <f>AA174/$H174*VLOOKUP(AA$4,DM_TI_LE!$A$5:$B$30,2,FALSE)</f>
        <v>0</v>
      </c>
      <c r="AX174" s="270">
        <f>AB174/$H174*VLOOKUP(AB$4,DM_TI_LE!$A$5:$B$30,2,FALSE)</f>
        <v>0</v>
      </c>
      <c r="AY174" s="270">
        <f>AC174/$H174*VLOOKUP(AC$4,DM_TI_LE!$A$5:$B$30,2,FALSE)</f>
        <v>0</v>
      </c>
      <c r="AZ174" s="270">
        <f>AD174/$H174*VLOOKUP(AD$4,DM_TI_LE!$A$5:$B$30,2,FALSE)</f>
        <v>0</v>
      </c>
      <c r="BA174" s="284">
        <f>IF(CD174="HDHV",DM_TI_LE!$K$12*I174, SUM(AE174:AW174)*F174*E174*DM_HE_SO_LUONG_NS!$D$1*CE174)</f>
        <v>8100000</v>
      </c>
      <c r="BB174" s="104"/>
      <c r="BC174" s="110">
        <f>VLOOKUP(B174,GD_LCD_HS_LNS!$B$4:$E$1000,4,FALSE)</f>
        <v>3875000</v>
      </c>
      <c r="BD174" s="104"/>
      <c r="BE174" s="104">
        <f>I174/26*$BC174*VLOOKUP(BE$4,DM_TI_LE!$A$5:$C$29,3,FALSE)</f>
        <v>0</v>
      </c>
      <c r="BF174" s="104">
        <f>J174/26*$BC174*VLOOKUP(BF$4,DM_TI_LE!$A$5:$C$29,3,FALSE)</f>
        <v>0</v>
      </c>
      <c r="BG174" s="104">
        <f>K174/26*$BC174*VLOOKUP(BG$4,DM_TI_LE!$A$5:$C$29,3,FALSE)</f>
        <v>0</v>
      </c>
      <c r="BH174" s="104">
        <f>L174/26*$BC174*VLOOKUP(BH$4,DM_TI_LE!$A$5:$C$29,3,FALSE)</f>
        <v>0</v>
      </c>
      <c r="BI174" s="104">
        <f>M174/26*$BC174*VLOOKUP(BI$4,DM_TI_LE!$A$5:$C$29,3,FALSE)</f>
        <v>0</v>
      </c>
      <c r="BJ174" s="104">
        <f>N174/26*$BC174*VLOOKUP(BJ$4,DM_TI_LE!$A$5:$C$29,3,FALSE)</f>
        <v>0</v>
      </c>
      <c r="BK174" s="104">
        <f>O174/26*$BC174*VLOOKUP(BK$4,DM_TI_LE!$A$5:$C$29,3,FALSE)</f>
        <v>0</v>
      </c>
      <c r="BL174" s="104">
        <f>P174/26*$BC174*VLOOKUP(BL$4,DM_TI_LE!$A$5:$C$29,3,FALSE)</f>
        <v>0</v>
      </c>
      <c r="BM174" s="104">
        <f>Q174/26*$BC174*VLOOKUP(BM$4,DM_TI_LE!$A$5:$C$29,3,FALSE)</f>
        <v>0</v>
      </c>
      <c r="BN174" s="104">
        <f>R174/26*$BC174*VLOOKUP(BN$4,DM_TI_LE!$A$5:$C$29,3,FALSE)</f>
        <v>0</v>
      </c>
      <c r="BO174" s="104">
        <f>S174/26*$BC174*VLOOKUP(BO$4,DM_TI_LE!$A$5:$C$29,3,FALSE)</f>
        <v>0</v>
      </c>
      <c r="BP174" s="104">
        <f>T174/26*$BC174*VLOOKUP(BP$4,DM_TI_LE!$A$5:$C$29,3,FALSE)</f>
        <v>0</v>
      </c>
      <c r="BQ174" s="104">
        <f>U174/26*$BC174*VLOOKUP(BQ$4,DM_TI_LE!$A$5:$C$29,3,FALSE)</f>
        <v>0</v>
      </c>
      <c r="BR174" s="104">
        <f>V174/26*$BC174*VLOOKUP(BR$4,DM_TI_LE!$A$5:$C$29,3,FALSE)</f>
        <v>0</v>
      </c>
      <c r="BS174" s="104">
        <f>W174/26*$BC174*VLOOKUP(BS$4,DM_TI_LE!$A$5:$C$29,3,FALSE)</f>
        <v>0</v>
      </c>
      <c r="BT174" s="104">
        <f>X174/26*$BC174*VLOOKUP(BT$4,DM_TI_LE!$A$5:$C$29,3,FALSE)</f>
        <v>0</v>
      </c>
      <c r="BU174" s="104">
        <f>Y174/26*$BC174*VLOOKUP(BU$4,DM_TI_LE!$A$5:$C$29,3,FALSE)</f>
        <v>0</v>
      </c>
      <c r="BV174" s="104">
        <f>Z174/26*$BC174*VLOOKUP(BV$4,DM_TI_LE!$A$5:$C$29,3,FALSE)</f>
        <v>0</v>
      </c>
      <c r="BW174" s="104">
        <f>AA174/26*$BC174*VLOOKUP(BW$4,DM_TI_LE!$A$5:$C$29,3,FALSE)</f>
        <v>0</v>
      </c>
      <c r="BX174" s="104">
        <f>AB174/26*$BC174*VLOOKUP(BX$4,DM_TI_LE!$A$5:$C$29,3,FALSE)</f>
        <v>0</v>
      </c>
      <c r="BY174" s="104">
        <f>AC174/26*$BC174*VLOOKUP(BY$4,DM_TI_LE!$A$5:$C$29,3,FALSE)</f>
        <v>0</v>
      </c>
      <c r="BZ174" s="104">
        <f>AD174/26*$BC174*VLOOKUP(BZ$4,DM_TI_LE!$A$5:$C$29,3,FALSE)</f>
        <v>0</v>
      </c>
      <c r="CA174" s="273">
        <f t="shared" si="0"/>
        <v>0</v>
      </c>
      <c r="CB174" s="104"/>
      <c r="CC174" s="274">
        <f t="shared" si="1"/>
        <v>8100000</v>
      </c>
      <c r="CD174" s="138" t="str">
        <f>VLOOKUP(B174,GD_CHUNG!$B$5:$G$480,6,FALSE)</f>
        <v>HD3N</v>
      </c>
      <c r="CE174" s="275">
        <f>VLOOKUP(CD174,DM_TI_LE!$I$12:$J$16,2,FALSE)</f>
        <v>1</v>
      </c>
    </row>
    <row r="175" spans="1:83" ht="12.75" x14ac:dyDescent="0.2">
      <c r="A175" s="49">
        <v>171</v>
      </c>
      <c r="B175" s="50">
        <f>GD_CHUNG!B175</f>
        <v>11114</v>
      </c>
      <c r="C175" s="50" t="str">
        <f>GD_CHUNG!C175</f>
        <v>Đoàn Thu Hoa</v>
      </c>
      <c r="D175" s="50" t="str">
        <f>GD_CHUNG!D175</f>
        <v>NV PVHK</v>
      </c>
      <c r="E175" s="268">
        <f>VLOOKUP(B175,GD_CHAM_CONG!$C$6:$BJ$997,60,FALSE)</f>
        <v>1</v>
      </c>
      <c r="F175" s="268">
        <f>VLOOKUP(B175,GD_LCD_HS_LNS!$B$4:$F$1000,5,FALSE)</f>
        <v>1.9</v>
      </c>
      <c r="G175" s="269"/>
      <c r="H175" s="269">
        <f>VLOOKUP(B175,GD_CHAM_CONG!$C$6:$BD$997,37,FALSE)</f>
        <v>27</v>
      </c>
      <c r="I175" s="104">
        <f>VLOOKUP($B175,GD_CHAM_CONG!$C$6:$BF$997,38,FALSE)</f>
        <v>27</v>
      </c>
      <c r="J175" s="104">
        <f>VLOOKUP($B175,GD_CHAM_CONG!$C$6:$BF$997,39,FALSE)</f>
        <v>0</v>
      </c>
      <c r="K175" s="104">
        <f>VLOOKUP($B175,GD_CHAM_CONG!$C$6:$BF$997,40,FALSE)</f>
        <v>0</v>
      </c>
      <c r="L175" s="104">
        <f>VLOOKUP($B175,GD_CHAM_CONG!$C$6:$BF$997,41,FALSE)</f>
        <v>0</v>
      </c>
      <c r="M175" s="104">
        <f>VLOOKUP($B175,GD_CHAM_CONG!$C$6:$BF$997,42,FALSE)</f>
        <v>0</v>
      </c>
      <c r="N175" s="104">
        <f>VLOOKUP($B175,GD_CHAM_CONG!$C$6:$BF$997,43,FALSE)</f>
        <v>0</v>
      </c>
      <c r="O175" s="104">
        <f>VLOOKUP($B175,GD_CHAM_CONG!$C$6:$BF$997,44,FALSE)</f>
        <v>0</v>
      </c>
      <c r="P175" s="104">
        <f>VLOOKUP($B175,GD_CHAM_CONG!$C$6:$BF$997,45,FALSE)</f>
        <v>0</v>
      </c>
      <c r="Q175" s="104">
        <f>VLOOKUP($B175,GD_CHAM_CONG!$C$6:$BF$997,46,FALSE)</f>
        <v>0</v>
      </c>
      <c r="R175" s="104">
        <f>VLOOKUP($B175,GD_CHAM_CONG!$C$6:$BF$997,47,FALSE)</f>
        <v>0</v>
      </c>
      <c r="S175" s="104">
        <f>VLOOKUP($B175,GD_CHAM_CONG!$C$6:$BF$997,48,FALSE)</f>
        <v>0</v>
      </c>
      <c r="T175" s="104">
        <f>VLOOKUP($B175,GD_CHAM_CONG!$C$6:$BF$997,49,FALSE)</f>
        <v>0</v>
      </c>
      <c r="U175" s="104">
        <f>VLOOKUP($B175,GD_CHAM_CONG!$C$6:$BF$997,50,FALSE)</f>
        <v>0</v>
      </c>
      <c r="V175" s="104">
        <f>VLOOKUP($B175,GD_CHAM_CONG!$C$6:$BF$997,51,FALSE)</f>
        <v>0</v>
      </c>
      <c r="W175" s="104">
        <f>VLOOKUP($B175,GD_CHAM_CONG!$C$6:$BF$997,52,FALSE)</f>
        <v>0</v>
      </c>
      <c r="X175" s="104">
        <f>VLOOKUP($B175,GD_CHAM_CONG!$C$6:$BF$997,53,FALSE)</f>
        <v>0</v>
      </c>
      <c r="Y175" s="104">
        <f>VLOOKUP($B175,GD_CHAM_CONG!$C$6:$BF$997,54,FALSE)</f>
        <v>0</v>
      </c>
      <c r="Z175" s="104">
        <f>VLOOKUP($B175,GD_CHAM_CONG!$C$6:$BF$997,55,FALSE)</f>
        <v>0</v>
      </c>
      <c r="AA175" s="104">
        <f>VLOOKUP($B175,GD_CHAM_CONG!$C$6:$BF$997,56,FALSE)</f>
        <v>0</v>
      </c>
      <c r="AB175" s="104">
        <f>VLOOKUP($B175,GD_CHAM_CONG!$C$6:$BI$997,57,FALSE)</f>
        <v>0</v>
      </c>
      <c r="AC175" s="104">
        <f>VLOOKUP($B175,GD_CHAM_CONG!$C$6:$BI$997,58,FALSE)</f>
        <v>0</v>
      </c>
      <c r="AD175" s="104">
        <f>VLOOKUP($B175,GD_CHAM_CONG!$C$6:$BI$997,59,FALSE)</f>
        <v>0</v>
      </c>
      <c r="AE175" s="270">
        <f>I175/$H175*VLOOKUP(I$4,DM_TI_LE!$A$5:$B$30,2,FALSE)</f>
        <v>1</v>
      </c>
      <c r="AF175" s="270">
        <f>J175/$H175*VLOOKUP(J$4,DM_TI_LE!$A$5:$B$30,2,FALSE)</f>
        <v>0</v>
      </c>
      <c r="AG175" s="270">
        <f>K175/$H175*VLOOKUP(K$4,DM_TI_LE!$A$5:$B$30,2,FALSE)</f>
        <v>0</v>
      </c>
      <c r="AH175" s="270">
        <f>L175/$H175*VLOOKUP(L$4,DM_TI_LE!$A$5:$B$30,2,FALSE)</f>
        <v>0</v>
      </c>
      <c r="AI175" s="270">
        <f>M175/$H175*VLOOKUP(M$4,DM_TI_LE!$A$5:$B$30,2,FALSE)</f>
        <v>0</v>
      </c>
      <c r="AJ175" s="270">
        <f>N175/$H175*VLOOKUP(N$4,DM_TI_LE!$A$5:$B$30,2,FALSE)</f>
        <v>0</v>
      </c>
      <c r="AK175" s="270">
        <f>O175/$H175*VLOOKUP(O$4,DM_TI_LE!$A$5:$B$30,2,FALSE)</f>
        <v>0</v>
      </c>
      <c r="AL175" s="270">
        <f>P175/$H175*VLOOKUP(P$4,DM_TI_LE!$A$5:$B$30,2,FALSE)</f>
        <v>0</v>
      </c>
      <c r="AM175" s="270">
        <f>Q175/$H175*VLOOKUP(Q$4,DM_TI_LE!$A$5:$B$30,2,FALSE)</f>
        <v>0</v>
      </c>
      <c r="AN175" s="270">
        <f>R175/$H175*VLOOKUP(R$4,DM_TI_LE!$A$5:$B$30,2,FALSE)</f>
        <v>0</v>
      </c>
      <c r="AO175" s="270">
        <f>S175/$H175*VLOOKUP(S$4,DM_TI_LE!$A$5:$B$30,2,FALSE)</f>
        <v>0</v>
      </c>
      <c r="AP175" s="270">
        <f>T175/$H175*VLOOKUP(T$4,DM_TI_LE!$A$5:$B$30,2,FALSE)</f>
        <v>0</v>
      </c>
      <c r="AQ175" s="270">
        <f>U175/$H175*VLOOKUP(U$4,DM_TI_LE!$A$5:$B$30,2,FALSE)</f>
        <v>0</v>
      </c>
      <c r="AR175" s="270">
        <f>V175/$H175*VLOOKUP(V$4,DM_TI_LE!$A$5:$B$30,2,FALSE)</f>
        <v>0</v>
      </c>
      <c r="AS175" s="270">
        <f>W175/$H175*VLOOKUP(W$4,DM_TI_LE!$A$5:$B$30,2,FALSE)</f>
        <v>0</v>
      </c>
      <c r="AT175" s="270">
        <f>X175/$H175*VLOOKUP(X$4,DM_TI_LE!$A$5:$B$30,2,FALSE)</f>
        <v>0</v>
      </c>
      <c r="AU175" s="270">
        <f>Y175/$H175*VLOOKUP(Y$4,DM_TI_LE!$A$5:$B$30,2,FALSE)</f>
        <v>0</v>
      </c>
      <c r="AV175" s="270">
        <f>Z175/$H175*VLOOKUP(Z$4,DM_TI_LE!$A$5:$B$30,2,FALSE)</f>
        <v>0</v>
      </c>
      <c r="AW175" s="270">
        <f>AA175/$H175*VLOOKUP(AA$4,DM_TI_LE!$A$5:$B$30,2,FALSE)</f>
        <v>0</v>
      </c>
      <c r="AX175" s="270">
        <f>AB175/$H175*VLOOKUP(AB$4,DM_TI_LE!$A$5:$B$30,2,FALSE)</f>
        <v>0</v>
      </c>
      <c r="AY175" s="270">
        <f>AC175/$H175*VLOOKUP(AC$4,DM_TI_LE!$A$5:$B$30,2,FALSE)</f>
        <v>0</v>
      </c>
      <c r="AZ175" s="270">
        <f>AD175/$H175*VLOOKUP(AD$4,DM_TI_LE!$A$5:$B$30,2,FALSE)</f>
        <v>0</v>
      </c>
      <c r="BA175" s="284">
        <f>IF(CD175="HDHV",DM_TI_LE!$K$12*I175, SUM(AE175:AW175)*F175*E175*DM_HE_SO_LUONG_NS!$D$1*CE175)</f>
        <v>8550000</v>
      </c>
      <c r="BB175" s="104"/>
      <c r="BC175" s="110">
        <f>VLOOKUP(B175,GD_LCD_HS_LNS!$B$4:$E$1000,4,FALSE)</f>
        <v>3875000</v>
      </c>
      <c r="BD175" s="104"/>
      <c r="BE175" s="104">
        <f>I175/26*$BC175*VLOOKUP(BE$4,DM_TI_LE!$A$5:$C$29,3,FALSE)</f>
        <v>0</v>
      </c>
      <c r="BF175" s="104">
        <f>J175/26*$BC175*VLOOKUP(BF$4,DM_TI_LE!$A$5:$C$29,3,FALSE)</f>
        <v>0</v>
      </c>
      <c r="BG175" s="104">
        <f>K175/26*$BC175*VLOOKUP(BG$4,DM_TI_LE!$A$5:$C$29,3,FALSE)</f>
        <v>0</v>
      </c>
      <c r="BH175" s="104">
        <f>L175/26*$BC175*VLOOKUP(BH$4,DM_TI_LE!$A$5:$C$29,3,FALSE)</f>
        <v>0</v>
      </c>
      <c r="BI175" s="104">
        <f>M175/26*$BC175*VLOOKUP(BI$4,DM_TI_LE!$A$5:$C$29,3,FALSE)</f>
        <v>0</v>
      </c>
      <c r="BJ175" s="104">
        <f>N175/26*$BC175*VLOOKUP(BJ$4,DM_TI_LE!$A$5:$C$29,3,FALSE)</f>
        <v>0</v>
      </c>
      <c r="BK175" s="104">
        <f>O175/26*$BC175*VLOOKUP(BK$4,DM_TI_LE!$A$5:$C$29,3,FALSE)</f>
        <v>0</v>
      </c>
      <c r="BL175" s="104">
        <f>P175/26*$BC175*VLOOKUP(BL$4,DM_TI_LE!$A$5:$C$29,3,FALSE)</f>
        <v>0</v>
      </c>
      <c r="BM175" s="104">
        <f>Q175/26*$BC175*VLOOKUP(BM$4,DM_TI_LE!$A$5:$C$29,3,FALSE)</f>
        <v>0</v>
      </c>
      <c r="BN175" s="104">
        <f>R175/26*$BC175*VLOOKUP(BN$4,DM_TI_LE!$A$5:$C$29,3,FALSE)</f>
        <v>0</v>
      </c>
      <c r="BO175" s="104">
        <f>S175/26*$BC175*VLOOKUP(BO$4,DM_TI_LE!$A$5:$C$29,3,FALSE)</f>
        <v>0</v>
      </c>
      <c r="BP175" s="104">
        <f>T175/26*$BC175*VLOOKUP(BP$4,DM_TI_LE!$A$5:$C$29,3,FALSE)</f>
        <v>0</v>
      </c>
      <c r="BQ175" s="104">
        <f>U175/26*$BC175*VLOOKUP(BQ$4,DM_TI_LE!$A$5:$C$29,3,FALSE)</f>
        <v>0</v>
      </c>
      <c r="BR175" s="104">
        <f>V175/26*$BC175*VLOOKUP(BR$4,DM_TI_LE!$A$5:$C$29,3,FALSE)</f>
        <v>0</v>
      </c>
      <c r="BS175" s="104">
        <f>W175/26*$BC175*VLOOKUP(BS$4,DM_TI_LE!$A$5:$C$29,3,FALSE)</f>
        <v>0</v>
      </c>
      <c r="BT175" s="104">
        <f>X175/26*$BC175*VLOOKUP(BT$4,DM_TI_LE!$A$5:$C$29,3,FALSE)</f>
        <v>0</v>
      </c>
      <c r="BU175" s="104">
        <f>Y175/26*$BC175*VLOOKUP(BU$4,DM_TI_LE!$A$5:$C$29,3,FALSE)</f>
        <v>0</v>
      </c>
      <c r="BV175" s="104">
        <f>Z175/26*$BC175*VLOOKUP(BV$4,DM_TI_LE!$A$5:$C$29,3,FALSE)</f>
        <v>0</v>
      </c>
      <c r="BW175" s="104">
        <f>AA175/26*$BC175*VLOOKUP(BW$4,DM_TI_LE!$A$5:$C$29,3,FALSE)</f>
        <v>0</v>
      </c>
      <c r="BX175" s="104">
        <f>AB175/26*$BC175*VLOOKUP(BX$4,DM_TI_LE!$A$5:$C$29,3,FALSE)</f>
        <v>0</v>
      </c>
      <c r="BY175" s="104">
        <f>AC175/26*$BC175*VLOOKUP(BY$4,DM_TI_LE!$A$5:$C$29,3,FALSE)</f>
        <v>0</v>
      </c>
      <c r="BZ175" s="104">
        <f>AD175/26*$BC175*VLOOKUP(BZ$4,DM_TI_LE!$A$5:$C$29,3,FALSE)</f>
        <v>0</v>
      </c>
      <c r="CA175" s="273">
        <f t="shared" si="0"/>
        <v>0</v>
      </c>
      <c r="CB175" s="104"/>
      <c r="CC175" s="274">
        <f t="shared" si="1"/>
        <v>8550000</v>
      </c>
      <c r="CD175" s="138" t="str">
        <f>VLOOKUP(B175,GD_CHUNG!$B$5:$G$480,6,FALSE)</f>
        <v>HD3N</v>
      </c>
      <c r="CE175" s="275">
        <f>VLOOKUP(CD175,DM_TI_LE!$I$12:$J$16,2,FALSE)</f>
        <v>1</v>
      </c>
    </row>
    <row r="176" spans="1:83" ht="12.75" x14ac:dyDescent="0.2">
      <c r="A176" s="49">
        <v>172</v>
      </c>
      <c r="B176" s="50">
        <f>GD_CHUNG!B176</f>
        <v>11115</v>
      </c>
      <c r="C176" s="50" t="str">
        <f>GD_CHUNG!C176</f>
        <v>Mai Thị Ngọc</v>
      </c>
      <c r="D176" s="50" t="str">
        <f>GD_CHUNG!D176</f>
        <v>NV PVHK</v>
      </c>
      <c r="E176" s="268">
        <f>VLOOKUP(B176,GD_CHAM_CONG!$C$6:$BJ$997,60,FALSE)</f>
        <v>1</v>
      </c>
      <c r="F176" s="268">
        <f>VLOOKUP(B176,GD_LCD_HS_LNS!$B$4:$F$1000,5,FALSE)</f>
        <v>1.8</v>
      </c>
      <c r="G176" s="269"/>
      <c r="H176" s="269">
        <f>VLOOKUP(B176,GD_CHAM_CONG!$C$6:$BD$997,37,FALSE)</f>
        <v>27</v>
      </c>
      <c r="I176" s="104">
        <f>VLOOKUP($B176,GD_CHAM_CONG!$C$6:$BF$997,38,FALSE)</f>
        <v>27</v>
      </c>
      <c r="J176" s="104">
        <f>VLOOKUP($B176,GD_CHAM_CONG!$C$6:$BF$997,39,FALSE)</f>
        <v>0</v>
      </c>
      <c r="K176" s="104">
        <f>VLOOKUP($B176,GD_CHAM_CONG!$C$6:$BF$997,40,FALSE)</f>
        <v>0</v>
      </c>
      <c r="L176" s="104">
        <f>VLOOKUP($B176,GD_CHAM_CONG!$C$6:$BF$997,41,FALSE)</f>
        <v>0</v>
      </c>
      <c r="M176" s="104">
        <f>VLOOKUP($B176,GD_CHAM_CONG!$C$6:$BF$997,42,FALSE)</f>
        <v>0</v>
      </c>
      <c r="N176" s="104">
        <f>VLOOKUP($B176,GD_CHAM_CONG!$C$6:$BF$997,43,FALSE)</f>
        <v>0</v>
      </c>
      <c r="O176" s="104">
        <f>VLOOKUP($B176,GD_CHAM_CONG!$C$6:$BF$997,44,FALSE)</f>
        <v>0</v>
      </c>
      <c r="P176" s="104">
        <f>VLOOKUP($B176,GD_CHAM_CONG!$C$6:$BF$997,45,FALSE)</f>
        <v>0</v>
      </c>
      <c r="Q176" s="104">
        <f>VLOOKUP($B176,GD_CHAM_CONG!$C$6:$BF$997,46,FALSE)</f>
        <v>0</v>
      </c>
      <c r="R176" s="104">
        <f>VLOOKUP($B176,GD_CHAM_CONG!$C$6:$BF$997,47,FALSE)</f>
        <v>0</v>
      </c>
      <c r="S176" s="104">
        <f>VLOOKUP($B176,GD_CHAM_CONG!$C$6:$BF$997,48,FALSE)</f>
        <v>0</v>
      </c>
      <c r="T176" s="104">
        <f>VLOOKUP($B176,GD_CHAM_CONG!$C$6:$BF$997,49,FALSE)</f>
        <v>0</v>
      </c>
      <c r="U176" s="104">
        <f>VLOOKUP($B176,GD_CHAM_CONG!$C$6:$BF$997,50,FALSE)</f>
        <v>0</v>
      </c>
      <c r="V176" s="104">
        <f>VLOOKUP($B176,GD_CHAM_CONG!$C$6:$BF$997,51,FALSE)</f>
        <v>0</v>
      </c>
      <c r="W176" s="104">
        <f>VLOOKUP($B176,GD_CHAM_CONG!$C$6:$BF$997,52,FALSE)</f>
        <v>0</v>
      </c>
      <c r="X176" s="104">
        <f>VLOOKUP($B176,GD_CHAM_CONG!$C$6:$BF$997,53,FALSE)</f>
        <v>0</v>
      </c>
      <c r="Y176" s="104">
        <f>VLOOKUP($B176,GD_CHAM_CONG!$C$6:$BF$997,54,FALSE)</f>
        <v>0</v>
      </c>
      <c r="Z176" s="104">
        <f>VLOOKUP($B176,GD_CHAM_CONG!$C$6:$BF$997,55,FALSE)</f>
        <v>0</v>
      </c>
      <c r="AA176" s="104">
        <f>VLOOKUP($B176,GD_CHAM_CONG!$C$6:$BF$997,56,FALSE)</f>
        <v>0</v>
      </c>
      <c r="AB176" s="104">
        <f>VLOOKUP($B176,GD_CHAM_CONG!$C$6:$BI$997,57,FALSE)</f>
        <v>0</v>
      </c>
      <c r="AC176" s="104">
        <f>VLOOKUP($B176,GD_CHAM_CONG!$C$6:$BI$997,58,FALSE)</f>
        <v>0</v>
      </c>
      <c r="AD176" s="104">
        <f>VLOOKUP($B176,GD_CHAM_CONG!$C$6:$BI$997,59,FALSE)</f>
        <v>0</v>
      </c>
      <c r="AE176" s="270">
        <f>I176/$H176*VLOOKUP(I$4,DM_TI_LE!$A$5:$B$30,2,FALSE)</f>
        <v>1</v>
      </c>
      <c r="AF176" s="270">
        <f>J176/$H176*VLOOKUP(J$4,DM_TI_LE!$A$5:$B$30,2,FALSE)</f>
        <v>0</v>
      </c>
      <c r="AG176" s="270">
        <f>K176/$H176*VLOOKUP(K$4,DM_TI_LE!$A$5:$B$30,2,FALSE)</f>
        <v>0</v>
      </c>
      <c r="AH176" s="270">
        <f>L176/$H176*VLOOKUP(L$4,DM_TI_LE!$A$5:$B$30,2,FALSE)</f>
        <v>0</v>
      </c>
      <c r="AI176" s="270">
        <f>M176/$H176*VLOOKUP(M$4,DM_TI_LE!$A$5:$B$30,2,FALSE)</f>
        <v>0</v>
      </c>
      <c r="AJ176" s="270">
        <f>N176/$H176*VLOOKUP(N$4,DM_TI_LE!$A$5:$B$30,2,FALSE)</f>
        <v>0</v>
      </c>
      <c r="AK176" s="270">
        <f>O176/$H176*VLOOKUP(O$4,DM_TI_LE!$A$5:$B$30,2,FALSE)</f>
        <v>0</v>
      </c>
      <c r="AL176" s="270">
        <f>P176/$H176*VLOOKUP(P$4,DM_TI_LE!$A$5:$B$30,2,FALSE)</f>
        <v>0</v>
      </c>
      <c r="AM176" s="270">
        <f>Q176/$H176*VLOOKUP(Q$4,DM_TI_LE!$A$5:$B$30,2,FALSE)</f>
        <v>0</v>
      </c>
      <c r="AN176" s="270">
        <f>R176/$H176*VLOOKUP(R$4,DM_TI_LE!$A$5:$B$30,2,FALSE)</f>
        <v>0</v>
      </c>
      <c r="AO176" s="270">
        <f>S176/$H176*VLOOKUP(S$4,DM_TI_LE!$A$5:$B$30,2,FALSE)</f>
        <v>0</v>
      </c>
      <c r="AP176" s="270">
        <f>T176/$H176*VLOOKUP(T$4,DM_TI_LE!$A$5:$B$30,2,FALSE)</f>
        <v>0</v>
      </c>
      <c r="AQ176" s="270">
        <f>U176/$H176*VLOOKUP(U$4,DM_TI_LE!$A$5:$B$30,2,FALSE)</f>
        <v>0</v>
      </c>
      <c r="AR176" s="270">
        <f>V176/$H176*VLOOKUP(V$4,DM_TI_LE!$A$5:$B$30,2,FALSE)</f>
        <v>0</v>
      </c>
      <c r="AS176" s="270">
        <f>W176/$H176*VLOOKUP(W$4,DM_TI_LE!$A$5:$B$30,2,FALSE)</f>
        <v>0</v>
      </c>
      <c r="AT176" s="270">
        <f>X176/$H176*VLOOKUP(X$4,DM_TI_LE!$A$5:$B$30,2,FALSE)</f>
        <v>0</v>
      </c>
      <c r="AU176" s="270">
        <f>Y176/$H176*VLOOKUP(Y$4,DM_TI_LE!$A$5:$B$30,2,FALSE)</f>
        <v>0</v>
      </c>
      <c r="AV176" s="270">
        <f>Z176/$H176*VLOOKUP(Z$4,DM_TI_LE!$A$5:$B$30,2,FALSE)</f>
        <v>0</v>
      </c>
      <c r="AW176" s="270">
        <f>AA176/$H176*VLOOKUP(AA$4,DM_TI_LE!$A$5:$B$30,2,FALSE)</f>
        <v>0</v>
      </c>
      <c r="AX176" s="270">
        <f>AB176/$H176*VLOOKUP(AB$4,DM_TI_LE!$A$5:$B$30,2,FALSE)</f>
        <v>0</v>
      </c>
      <c r="AY176" s="270">
        <f>AC176/$H176*VLOOKUP(AC$4,DM_TI_LE!$A$5:$B$30,2,FALSE)</f>
        <v>0</v>
      </c>
      <c r="AZ176" s="270">
        <f>AD176/$H176*VLOOKUP(AD$4,DM_TI_LE!$A$5:$B$30,2,FALSE)</f>
        <v>0</v>
      </c>
      <c r="BA176" s="284">
        <f>IF(CD176="HDHV",DM_TI_LE!$K$12*I176, SUM(AE176:AW176)*F176*E176*DM_HE_SO_LUONG_NS!$D$1*CE176)</f>
        <v>8100000</v>
      </c>
      <c r="BB176" s="104"/>
      <c r="BC176" s="110">
        <f>VLOOKUP(B176,GD_LCD_HS_LNS!$B$4:$E$1000,4,FALSE)</f>
        <v>3875000</v>
      </c>
      <c r="BD176" s="104"/>
      <c r="BE176" s="104">
        <f>I176/26*$BC176*VLOOKUP(BE$4,DM_TI_LE!$A$5:$C$29,3,FALSE)</f>
        <v>0</v>
      </c>
      <c r="BF176" s="104">
        <f>J176/26*$BC176*VLOOKUP(BF$4,DM_TI_LE!$A$5:$C$29,3,FALSE)</f>
        <v>0</v>
      </c>
      <c r="BG176" s="104">
        <f>K176/26*$BC176*VLOOKUP(BG$4,DM_TI_LE!$A$5:$C$29,3,FALSE)</f>
        <v>0</v>
      </c>
      <c r="BH176" s="104">
        <f>L176/26*$BC176*VLOOKUP(BH$4,DM_TI_LE!$A$5:$C$29,3,FALSE)</f>
        <v>0</v>
      </c>
      <c r="BI176" s="104">
        <f>M176/26*$BC176*VLOOKUP(BI$4,DM_TI_LE!$A$5:$C$29,3,FALSE)</f>
        <v>0</v>
      </c>
      <c r="BJ176" s="104">
        <f>N176/26*$BC176*VLOOKUP(BJ$4,DM_TI_LE!$A$5:$C$29,3,FALSE)</f>
        <v>0</v>
      </c>
      <c r="BK176" s="104">
        <f>O176/26*$BC176*VLOOKUP(BK$4,DM_TI_LE!$A$5:$C$29,3,FALSE)</f>
        <v>0</v>
      </c>
      <c r="BL176" s="104">
        <f>P176/26*$BC176*VLOOKUP(BL$4,DM_TI_LE!$A$5:$C$29,3,FALSE)</f>
        <v>0</v>
      </c>
      <c r="BM176" s="104">
        <f>Q176/26*$BC176*VLOOKUP(BM$4,DM_TI_LE!$A$5:$C$29,3,FALSE)</f>
        <v>0</v>
      </c>
      <c r="BN176" s="104">
        <f>R176/26*$BC176*VLOOKUP(BN$4,DM_TI_LE!$A$5:$C$29,3,FALSE)</f>
        <v>0</v>
      </c>
      <c r="BO176" s="104">
        <f>S176/26*$BC176*VLOOKUP(BO$4,DM_TI_LE!$A$5:$C$29,3,FALSE)</f>
        <v>0</v>
      </c>
      <c r="BP176" s="104">
        <f>T176/26*$BC176*VLOOKUP(BP$4,DM_TI_LE!$A$5:$C$29,3,FALSE)</f>
        <v>0</v>
      </c>
      <c r="BQ176" s="104">
        <f>U176/26*$BC176*VLOOKUP(BQ$4,DM_TI_LE!$A$5:$C$29,3,FALSE)</f>
        <v>0</v>
      </c>
      <c r="BR176" s="104">
        <f>V176/26*$BC176*VLOOKUP(BR$4,DM_TI_LE!$A$5:$C$29,3,FALSE)</f>
        <v>0</v>
      </c>
      <c r="BS176" s="104">
        <f>W176/26*$BC176*VLOOKUP(BS$4,DM_TI_LE!$A$5:$C$29,3,FALSE)</f>
        <v>0</v>
      </c>
      <c r="BT176" s="104">
        <f>X176/26*$BC176*VLOOKUP(BT$4,DM_TI_LE!$A$5:$C$29,3,FALSE)</f>
        <v>0</v>
      </c>
      <c r="BU176" s="104">
        <f>Y176/26*$BC176*VLOOKUP(BU$4,DM_TI_LE!$A$5:$C$29,3,FALSE)</f>
        <v>0</v>
      </c>
      <c r="BV176" s="104">
        <f>Z176/26*$BC176*VLOOKUP(BV$4,DM_TI_LE!$A$5:$C$29,3,FALSE)</f>
        <v>0</v>
      </c>
      <c r="BW176" s="104">
        <f>AA176/26*$BC176*VLOOKUP(BW$4,DM_TI_LE!$A$5:$C$29,3,FALSE)</f>
        <v>0</v>
      </c>
      <c r="BX176" s="104">
        <f>AB176/26*$BC176*VLOOKUP(BX$4,DM_TI_LE!$A$5:$C$29,3,FALSE)</f>
        <v>0</v>
      </c>
      <c r="BY176" s="104">
        <f>AC176/26*$BC176*VLOOKUP(BY$4,DM_TI_LE!$A$5:$C$29,3,FALSE)</f>
        <v>0</v>
      </c>
      <c r="BZ176" s="104">
        <f>AD176/26*$BC176*VLOOKUP(BZ$4,DM_TI_LE!$A$5:$C$29,3,FALSE)</f>
        <v>0</v>
      </c>
      <c r="CA176" s="273">
        <f t="shared" si="0"/>
        <v>0</v>
      </c>
      <c r="CB176" s="104"/>
      <c r="CC176" s="274">
        <f t="shared" si="1"/>
        <v>8100000</v>
      </c>
      <c r="CD176" s="138" t="str">
        <f>VLOOKUP(B176,GD_CHUNG!$B$5:$G$480,6,FALSE)</f>
        <v>HD3N</v>
      </c>
      <c r="CE176" s="275">
        <f>VLOOKUP(CD176,DM_TI_LE!$I$12:$J$16,2,FALSE)</f>
        <v>1</v>
      </c>
    </row>
    <row r="177" spans="1:83" ht="12.75" x14ac:dyDescent="0.2">
      <c r="A177" s="49">
        <v>173</v>
      </c>
      <c r="B177" s="50">
        <f>GD_CHUNG!B177</f>
        <v>11118</v>
      </c>
      <c r="C177" s="50" t="str">
        <f>GD_CHUNG!C177</f>
        <v>Lã Thị Thu Hương</v>
      </c>
      <c r="D177" s="50" t="str">
        <f>GD_CHUNG!D177</f>
        <v>NV PVHK</v>
      </c>
      <c r="E177" s="268">
        <f>VLOOKUP(B177,GD_CHAM_CONG!$C$6:$BJ$997,60,FALSE)</f>
        <v>1</v>
      </c>
      <c r="F177" s="268">
        <f>VLOOKUP(B177,GD_LCD_HS_LNS!$B$4:$F$1000,5,FALSE)</f>
        <v>1.9</v>
      </c>
      <c r="G177" s="269"/>
      <c r="H177" s="269">
        <f>VLOOKUP(B177,GD_CHAM_CONG!$C$6:$BD$997,37,FALSE)</f>
        <v>27</v>
      </c>
      <c r="I177" s="104">
        <f>VLOOKUP($B177,GD_CHAM_CONG!$C$6:$BF$997,38,FALSE)</f>
        <v>27</v>
      </c>
      <c r="J177" s="104">
        <f>VLOOKUP($B177,GD_CHAM_CONG!$C$6:$BF$997,39,FALSE)</f>
        <v>0</v>
      </c>
      <c r="K177" s="104">
        <f>VLOOKUP($B177,GD_CHAM_CONG!$C$6:$BF$997,40,FALSE)</f>
        <v>0</v>
      </c>
      <c r="L177" s="104">
        <f>VLOOKUP($B177,GD_CHAM_CONG!$C$6:$BF$997,41,FALSE)</f>
        <v>0</v>
      </c>
      <c r="M177" s="104">
        <f>VLOOKUP($B177,GD_CHAM_CONG!$C$6:$BF$997,42,FALSE)</f>
        <v>0</v>
      </c>
      <c r="N177" s="104">
        <f>VLOOKUP($B177,GD_CHAM_CONG!$C$6:$BF$997,43,FALSE)</f>
        <v>0</v>
      </c>
      <c r="O177" s="104">
        <f>VLOOKUP($B177,GD_CHAM_CONG!$C$6:$BF$997,44,FALSE)</f>
        <v>0</v>
      </c>
      <c r="P177" s="104">
        <f>VLOOKUP($B177,GD_CHAM_CONG!$C$6:$BF$997,45,FALSE)</f>
        <v>0</v>
      </c>
      <c r="Q177" s="104">
        <f>VLOOKUP($B177,GD_CHAM_CONG!$C$6:$BF$997,46,FALSE)</f>
        <v>0</v>
      </c>
      <c r="R177" s="104">
        <f>VLOOKUP($B177,GD_CHAM_CONG!$C$6:$BF$997,47,FALSE)</f>
        <v>0</v>
      </c>
      <c r="S177" s="104">
        <f>VLOOKUP($B177,GD_CHAM_CONG!$C$6:$BF$997,48,FALSE)</f>
        <v>0</v>
      </c>
      <c r="T177" s="104">
        <f>VLOOKUP($B177,GD_CHAM_CONG!$C$6:$BF$997,49,FALSE)</f>
        <v>0</v>
      </c>
      <c r="U177" s="104">
        <f>VLOOKUP($B177,GD_CHAM_CONG!$C$6:$BF$997,50,FALSE)</f>
        <v>0</v>
      </c>
      <c r="V177" s="104">
        <f>VLOOKUP($B177,GD_CHAM_CONG!$C$6:$BF$997,51,FALSE)</f>
        <v>0</v>
      </c>
      <c r="W177" s="104">
        <f>VLOOKUP($B177,GD_CHAM_CONG!$C$6:$BF$997,52,FALSE)</f>
        <v>0</v>
      </c>
      <c r="X177" s="104">
        <f>VLOOKUP($B177,GD_CHAM_CONG!$C$6:$BF$997,53,FALSE)</f>
        <v>0</v>
      </c>
      <c r="Y177" s="104">
        <f>VLOOKUP($B177,GD_CHAM_CONG!$C$6:$BF$997,54,FALSE)</f>
        <v>0</v>
      </c>
      <c r="Z177" s="104">
        <f>VLOOKUP($B177,GD_CHAM_CONG!$C$6:$BF$997,55,FALSE)</f>
        <v>0</v>
      </c>
      <c r="AA177" s="104">
        <f>VLOOKUP($B177,GD_CHAM_CONG!$C$6:$BF$997,56,FALSE)</f>
        <v>0</v>
      </c>
      <c r="AB177" s="104">
        <f>VLOOKUP($B177,GD_CHAM_CONG!$C$6:$BI$997,57,FALSE)</f>
        <v>0</v>
      </c>
      <c r="AC177" s="104">
        <f>VLOOKUP($B177,GD_CHAM_CONG!$C$6:$BI$997,58,FALSE)</f>
        <v>0</v>
      </c>
      <c r="AD177" s="104">
        <f>VLOOKUP($B177,GD_CHAM_CONG!$C$6:$BI$997,59,FALSE)</f>
        <v>0</v>
      </c>
      <c r="AE177" s="270">
        <f>I177/$H177*VLOOKUP(I$4,DM_TI_LE!$A$5:$B$30,2,FALSE)</f>
        <v>1</v>
      </c>
      <c r="AF177" s="270">
        <f>J177/$H177*VLOOKUP(J$4,DM_TI_LE!$A$5:$B$30,2,FALSE)</f>
        <v>0</v>
      </c>
      <c r="AG177" s="270">
        <f>K177/$H177*VLOOKUP(K$4,DM_TI_LE!$A$5:$B$30,2,FALSE)</f>
        <v>0</v>
      </c>
      <c r="AH177" s="270">
        <f>L177/$H177*VLOOKUP(L$4,DM_TI_LE!$A$5:$B$30,2,FALSE)</f>
        <v>0</v>
      </c>
      <c r="AI177" s="270">
        <f>M177/$H177*VLOOKUP(M$4,DM_TI_LE!$A$5:$B$30,2,FALSE)</f>
        <v>0</v>
      </c>
      <c r="AJ177" s="270">
        <f>N177/$H177*VLOOKUP(N$4,DM_TI_LE!$A$5:$B$30,2,FALSE)</f>
        <v>0</v>
      </c>
      <c r="AK177" s="270">
        <f>O177/$H177*VLOOKUP(O$4,DM_TI_LE!$A$5:$B$30,2,FALSE)</f>
        <v>0</v>
      </c>
      <c r="AL177" s="270">
        <f>P177/$H177*VLOOKUP(P$4,DM_TI_LE!$A$5:$B$30,2,FALSE)</f>
        <v>0</v>
      </c>
      <c r="AM177" s="270">
        <f>Q177/$H177*VLOOKUP(Q$4,DM_TI_LE!$A$5:$B$30,2,FALSE)</f>
        <v>0</v>
      </c>
      <c r="AN177" s="270">
        <f>R177/$H177*VLOOKUP(R$4,DM_TI_LE!$A$5:$B$30,2,FALSE)</f>
        <v>0</v>
      </c>
      <c r="AO177" s="270">
        <f>S177/$H177*VLOOKUP(S$4,DM_TI_LE!$A$5:$B$30,2,FALSE)</f>
        <v>0</v>
      </c>
      <c r="AP177" s="270">
        <f>T177/$H177*VLOOKUP(T$4,DM_TI_LE!$A$5:$B$30,2,FALSE)</f>
        <v>0</v>
      </c>
      <c r="AQ177" s="270">
        <f>U177/$H177*VLOOKUP(U$4,DM_TI_LE!$A$5:$B$30,2,FALSE)</f>
        <v>0</v>
      </c>
      <c r="AR177" s="270">
        <f>V177/$H177*VLOOKUP(V$4,DM_TI_LE!$A$5:$B$30,2,FALSE)</f>
        <v>0</v>
      </c>
      <c r="AS177" s="270">
        <f>W177/$H177*VLOOKUP(W$4,DM_TI_LE!$A$5:$B$30,2,FALSE)</f>
        <v>0</v>
      </c>
      <c r="AT177" s="270">
        <f>X177/$H177*VLOOKUP(X$4,DM_TI_LE!$A$5:$B$30,2,FALSE)</f>
        <v>0</v>
      </c>
      <c r="AU177" s="270">
        <f>Y177/$H177*VLOOKUP(Y$4,DM_TI_LE!$A$5:$B$30,2,FALSE)</f>
        <v>0</v>
      </c>
      <c r="AV177" s="270">
        <f>Z177/$H177*VLOOKUP(Z$4,DM_TI_LE!$A$5:$B$30,2,FALSE)</f>
        <v>0</v>
      </c>
      <c r="AW177" s="270">
        <f>AA177/$H177*VLOOKUP(AA$4,DM_TI_LE!$A$5:$B$30,2,FALSE)</f>
        <v>0</v>
      </c>
      <c r="AX177" s="270">
        <f>AB177/$H177*VLOOKUP(AB$4,DM_TI_LE!$A$5:$B$30,2,FALSE)</f>
        <v>0</v>
      </c>
      <c r="AY177" s="270">
        <f>AC177/$H177*VLOOKUP(AC$4,DM_TI_LE!$A$5:$B$30,2,FALSE)</f>
        <v>0</v>
      </c>
      <c r="AZ177" s="270">
        <f>AD177/$H177*VLOOKUP(AD$4,DM_TI_LE!$A$5:$B$30,2,FALSE)</f>
        <v>0</v>
      </c>
      <c r="BA177" s="284">
        <f>IF(CD177="HDHV",DM_TI_LE!$K$12*I177, SUM(AE177:AW177)*F177*E177*DM_HE_SO_LUONG_NS!$D$1*CE177)</f>
        <v>8550000</v>
      </c>
      <c r="BB177" s="104"/>
      <c r="BC177" s="110">
        <f>VLOOKUP(B177,GD_LCD_HS_LNS!$B$4:$E$1000,4,FALSE)</f>
        <v>3875000</v>
      </c>
      <c r="BD177" s="104"/>
      <c r="BE177" s="104">
        <f>I177/26*$BC177*VLOOKUP(BE$4,DM_TI_LE!$A$5:$C$29,3,FALSE)</f>
        <v>0</v>
      </c>
      <c r="BF177" s="104">
        <f>J177/26*$BC177*VLOOKUP(BF$4,DM_TI_LE!$A$5:$C$29,3,FALSE)</f>
        <v>0</v>
      </c>
      <c r="BG177" s="104">
        <f>K177/26*$BC177*VLOOKUP(BG$4,DM_TI_LE!$A$5:$C$29,3,FALSE)</f>
        <v>0</v>
      </c>
      <c r="BH177" s="104">
        <f>L177/26*$BC177*VLOOKUP(BH$4,DM_TI_LE!$A$5:$C$29,3,FALSE)</f>
        <v>0</v>
      </c>
      <c r="BI177" s="104">
        <f>M177/26*$BC177*VLOOKUP(BI$4,DM_TI_LE!$A$5:$C$29,3,FALSE)</f>
        <v>0</v>
      </c>
      <c r="BJ177" s="104">
        <f>N177/26*$BC177*VLOOKUP(BJ$4,DM_TI_LE!$A$5:$C$29,3,FALSE)</f>
        <v>0</v>
      </c>
      <c r="BK177" s="104">
        <f>O177/26*$BC177*VLOOKUP(BK$4,DM_TI_LE!$A$5:$C$29,3,FALSE)</f>
        <v>0</v>
      </c>
      <c r="BL177" s="104">
        <f>P177/26*$BC177*VLOOKUP(BL$4,DM_TI_LE!$A$5:$C$29,3,FALSE)</f>
        <v>0</v>
      </c>
      <c r="BM177" s="104">
        <f>Q177/26*$BC177*VLOOKUP(BM$4,DM_TI_LE!$A$5:$C$29,3,FALSE)</f>
        <v>0</v>
      </c>
      <c r="BN177" s="104">
        <f>R177/26*$BC177*VLOOKUP(BN$4,DM_TI_LE!$A$5:$C$29,3,FALSE)</f>
        <v>0</v>
      </c>
      <c r="BO177" s="104">
        <f>S177/26*$BC177*VLOOKUP(BO$4,DM_TI_LE!$A$5:$C$29,3,FALSE)</f>
        <v>0</v>
      </c>
      <c r="BP177" s="104">
        <f>T177/26*$BC177*VLOOKUP(BP$4,DM_TI_LE!$A$5:$C$29,3,FALSE)</f>
        <v>0</v>
      </c>
      <c r="BQ177" s="104">
        <f>U177/26*$BC177*VLOOKUP(BQ$4,DM_TI_LE!$A$5:$C$29,3,FALSE)</f>
        <v>0</v>
      </c>
      <c r="BR177" s="104">
        <f>V177/26*$BC177*VLOOKUP(BR$4,DM_TI_LE!$A$5:$C$29,3,FALSE)</f>
        <v>0</v>
      </c>
      <c r="BS177" s="104">
        <f>W177/26*$BC177*VLOOKUP(BS$4,DM_TI_LE!$A$5:$C$29,3,FALSE)</f>
        <v>0</v>
      </c>
      <c r="BT177" s="104">
        <f>X177/26*$BC177*VLOOKUP(BT$4,DM_TI_LE!$A$5:$C$29,3,FALSE)</f>
        <v>0</v>
      </c>
      <c r="BU177" s="104">
        <f>Y177/26*$BC177*VLOOKUP(BU$4,DM_TI_LE!$A$5:$C$29,3,FALSE)</f>
        <v>0</v>
      </c>
      <c r="BV177" s="104">
        <f>Z177/26*$BC177*VLOOKUP(BV$4,DM_TI_LE!$A$5:$C$29,3,FALSE)</f>
        <v>0</v>
      </c>
      <c r="BW177" s="104">
        <f>AA177/26*$BC177*VLOOKUP(BW$4,DM_TI_LE!$A$5:$C$29,3,FALSE)</f>
        <v>0</v>
      </c>
      <c r="BX177" s="104">
        <f>AB177/26*$BC177*VLOOKUP(BX$4,DM_TI_LE!$A$5:$C$29,3,FALSE)</f>
        <v>0</v>
      </c>
      <c r="BY177" s="104">
        <f>AC177/26*$BC177*VLOOKUP(BY$4,DM_TI_LE!$A$5:$C$29,3,FALSE)</f>
        <v>0</v>
      </c>
      <c r="BZ177" s="104">
        <f>AD177/26*$BC177*VLOOKUP(BZ$4,DM_TI_LE!$A$5:$C$29,3,FALSE)</f>
        <v>0</v>
      </c>
      <c r="CA177" s="273">
        <f t="shared" si="0"/>
        <v>0</v>
      </c>
      <c r="CB177" s="104"/>
      <c r="CC177" s="274">
        <f t="shared" si="1"/>
        <v>8550000</v>
      </c>
      <c r="CD177" s="138" t="str">
        <f>VLOOKUP(B177,GD_CHUNG!$B$5:$G$480,6,FALSE)</f>
        <v>HD3N</v>
      </c>
      <c r="CE177" s="275">
        <f>VLOOKUP(CD177,DM_TI_LE!$I$12:$J$16,2,FALSE)</f>
        <v>1</v>
      </c>
    </row>
    <row r="178" spans="1:83" ht="12.75" x14ac:dyDescent="0.2">
      <c r="A178" s="49">
        <v>174</v>
      </c>
      <c r="B178" s="50">
        <f>GD_CHUNG!B178</f>
        <v>11120</v>
      </c>
      <c r="C178" s="50" t="str">
        <f>GD_CHUNG!C178</f>
        <v>Đỗ Hương Trà</v>
      </c>
      <c r="D178" s="50" t="str">
        <f>GD_CHUNG!D178</f>
        <v>NV PVHK</v>
      </c>
      <c r="E178" s="268">
        <f>VLOOKUP(B178,GD_CHAM_CONG!$C$6:$BJ$997,60,FALSE)</f>
        <v>0.97</v>
      </c>
      <c r="F178" s="268">
        <f>VLOOKUP(B178,GD_LCD_HS_LNS!$B$4:$F$1000,5,FALSE)</f>
        <v>1.8</v>
      </c>
      <c r="G178" s="269"/>
      <c r="H178" s="269">
        <f>VLOOKUP(B178,GD_CHAM_CONG!$C$6:$BD$997,37,FALSE)</f>
        <v>27</v>
      </c>
      <c r="I178" s="104">
        <f>VLOOKUP($B178,GD_CHAM_CONG!$C$6:$BF$997,38,FALSE)</f>
        <v>27</v>
      </c>
      <c r="J178" s="104">
        <f>VLOOKUP($B178,GD_CHAM_CONG!$C$6:$BF$997,39,FALSE)</f>
        <v>0</v>
      </c>
      <c r="K178" s="104">
        <f>VLOOKUP($B178,GD_CHAM_CONG!$C$6:$BF$997,40,FALSE)</f>
        <v>0</v>
      </c>
      <c r="L178" s="104">
        <f>VLOOKUP($B178,GD_CHAM_CONG!$C$6:$BF$997,41,FALSE)</f>
        <v>0</v>
      </c>
      <c r="M178" s="104">
        <f>VLOOKUP($B178,GD_CHAM_CONG!$C$6:$BF$997,42,FALSE)</f>
        <v>0</v>
      </c>
      <c r="N178" s="104">
        <f>VLOOKUP($B178,GD_CHAM_CONG!$C$6:$BF$997,43,FALSE)</f>
        <v>0</v>
      </c>
      <c r="O178" s="104">
        <f>VLOOKUP($B178,GD_CHAM_CONG!$C$6:$BF$997,44,FALSE)</f>
        <v>0</v>
      </c>
      <c r="P178" s="104">
        <f>VLOOKUP($B178,GD_CHAM_CONG!$C$6:$BF$997,45,FALSE)</f>
        <v>0</v>
      </c>
      <c r="Q178" s="104">
        <f>VLOOKUP($B178,GD_CHAM_CONG!$C$6:$BF$997,46,FALSE)</f>
        <v>0</v>
      </c>
      <c r="R178" s="104">
        <f>VLOOKUP($B178,GD_CHAM_CONG!$C$6:$BF$997,47,FALSE)</f>
        <v>0</v>
      </c>
      <c r="S178" s="104">
        <f>VLOOKUP($B178,GD_CHAM_CONG!$C$6:$BF$997,48,FALSE)</f>
        <v>0</v>
      </c>
      <c r="T178" s="104">
        <f>VLOOKUP($B178,GD_CHAM_CONG!$C$6:$BF$997,49,FALSE)</f>
        <v>0</v>
      </c>
      <c r="U178" s="104">
        <f>VLOOKUP($B178,GD_CHAM_CONG!$C$6:$BF$997,50,FALSE)</f>
        <v>0</v>
      </c>
      <c r="V178" s="104">
        <f>VLOOKUP($B178,GD_CHAM_CONG!$C$6:$BF$997,51,FALSE)</f>
        <v>0</v>
      </c>
      <c r="W178" s="104">
        <f>VLOOKUP($B178,GD_CHAM_CONG!$C$6:$BF$997,52,FALSE)</f>
        <v>0</v>
      </c>
      <c r="X178" s="104">
        <f>VLOOKUP($B178,GD_CHAM_CONG!$C$6:$BF$997,53,FALSE)</f>
        <v>0</v>
      </c>
      <c r="Y178" s="104">
        <f>VLOOKUP($B178,GD_CHAM_CONG!$C$6:$BF$997,54,FALSE)</f>
        <v>0</v>
      </c>
      <c r="Z178" s="104">
        <f>VLOOKUP($B178,GD_CHAM_CONG!$C$6:$BF$997,55,FALSE)</f>
        <v>0</v>
      </c>
      <c r="AA178" s="104">
        <f>VLOOKUP($B178,GD_CHAM_CONG!$C$6:$BF$997,56,FALSE)</f>
        <v>0</v>
      </c>
      <c r="AB178" s="104">
        <f>VLOOKUP($B178,GD_CHAM_CONG!$C$6:$BI$997,57,FALSE)</f>
        <v>0</v>
      </c>
      <c r="AC178" s="104">
        <f>VLOOKUP($B178,GD_CHAM_CONG!$C$6:$BI$997,58,FALSE)</f>
        <v>0</v>
      </c>
      <c r="AD178" s="104">
        <f>VLOOKUP($B178,GD_CHAM_CONG!$C$6:$BI$997,59,FALSE)</f>
        <v>0</v>
      </c>
      <c r="AE178" s="270">
        <f>I178/$H178*VLOOKUP(I$4,DM_TI_LE!$A$5:$B$30,2,FALSE)</f>
        <v>1</v>
      </c>
      <c r="AF178" s="270">
        <f>J178/$H178*VLOOKUP(J$4,DM_TI_LE!$A$5:$B$30,2,FALSE)</f>
        <v>0</v>
      </c>
      <c r="AG178" s="270">
        <f>K178/$H178*VLOOKUP(K$4,DM_TI_LE!$A$5:$B$30,2,FALSE)</f>
        <v>0</v>
      </c>
      <c r="AH178" s="270">
        <f>L178/$H178*VLOOKUP(L$4,DM_TI_LE!$A$5:$B$30,2,FALSE)</f>
        <v>0</v>
      </c>
      <c r="AI178" s="270">
        <f>M178/$H178*VLOOKUP(M$4,DM_TI_LE!$A$5:$B$30,2,FALSE)</f>
        <v>0</v>
      </c>
      <c r="AJ178" s="270">
        <f>N178/$H178*VLOOKUP(N$4,DM_TI_LE!$A$5:$B$30,2,FALSE)</f>
        <v>0</v>
      </c>
      <c r="AK178" s="270">
        <f>O178/$H178*VLOOKUP(O$4,DM_TI_LE!$A$5:$B$30,2,FALSE)</f>
        <v>0</v>
      </c>
      <c r="AL178" s="270">
        <f>P178/$H178*VLOOKUP(P$4,DM_TI_LE!$A$5:$B$30,2,FALSE)</f>
        <v>0</v>
      </c>
      <c r="AM178" s="270">
        <f>Q178/$H178*VLOOKUP(Q$4,DM_TI_LE!$A$5:$B$30,2,FALSE)</f>
        <v>0</v>
      </c>
      <c r="AN178" s="270">
        <f>R178/$H178*VLOOKUP(R$4,DM_TI_LE!$A$5:$B$30,2,FALSE)</f>
        <v>0</v>
      </c>
      <c r="AO178" s="270">
        <f>S178/$H178*VLOOKUP(S$4,DM_TI_LE!$A$5:$B$30,2,FALSE)</f>
        <v>0</v>
      </c>
      <c r="AP178" s="270">
        <f>T178/$H178*VLOOKUP(T$4,DM_TI_LE!$A$5:$B$30,2,FALSE)</f>
        <v>0</v>
      </c>
      <c r="AQ178" s="270">
        <f>U178/$H178*VLOOKUP(U$4,DM_TI_LE!$A$5:$B$30,2,FALSE)</f>
        <v>0</v>
      </c>
      <c r="AR178" s="270">
        <f>V178/$H178*VLOOKUP(V$4,DM_TI_LE!$A$5:$B$30,2,FALSE)</f>
        <v>0</v>
      </c>
      <c r="AS178" s="270">
        <f>W178/$H178*VLOOKUP(W$4,DM_TI_LE!$A$5:$B$30,2,FALSE)</f>
        <v>0</v>
      </c>
      <c r="AT178" s="270">
        <f>X178/$H178*VLOOKUP(X$4,DM_TI_LE!$A$5:$B$30,2,FALSE)</f>
        <v>0</v>
      </c>
      <c r="AU178" s="270">
        <f>Y178/$H178*VLOOKUP(Y$4,DM_TI_LE!$A$5:$B$30,2,FALSE)</f>
        <v>0</v>
      </c>
      <c r="AV178" s="270">
        <f>Z178/$H178*VLOOKUP(Z$4,DM_TI_LE!$A$5:$B$30,2,FALSE)</f>
        <v>0</v>
      </c>
      <c r="AW178" s="270">
        <f>AA178/$H178*VLOOKUP(AA$4,DM_TI_LE!$A$5:$B$30,2,FALSE)</f>
        <v>0</v>
      </c>
      <c r="AX178" s="270">
        <f>AB178/$H178*VLOOKUP(AB$4,DM_TI_LE!$A$5:$B$30,2,FALSE)</f>
        <v>0</v>
      </c>
      <c r="AY178" s="270">
        <f>AC178/$H178*VLOOKUP(AC$4,DM_TI_LE!$A$5:$B$30,2,FALSE)</f>
        <v>0</v>
      </c>
      <c r="AZ178" s="270">
        <f>AD178/$H178*VLOOKUP(AD$4,DM_TI_LE!$A$5:$B$30,2,FALSE)</f>
        <v>0</v>
      </c>
      <c r="BA178" s="284">
        <f>IF(CD178="HDHV",DM_TI_LE!$K$12*I178, SUM(AE178:AW178)*F178*E178*DM_HE_SO_LUONG_NS!$D$1*CE178)</f>
        <v>7857000</v>
      </c>
      <c r="BB178" s="104"/>
      <c r="BC178" s="110">
        <f>VLOOKUP(B178,GD_LCD_HS_LNS!$B$4:$E$1000,4,FALSE)</f>
        <v>3875000</v>
      </c>
      <c r="BD178" s="104"/>
      <c r="BE178" s="104">
        <f>I178/26*$BC178*VLOOKUP(BE$4,DM_TI_LE!$A$5:$C$29,3,FALSE)</f>
        <v>0</v>
      </c>
      <c r="BF178" s="104">
        <f>J178/26*$BC178*VLOOKUP(BF$4,DM_TI_LE!$A$5:$C$29,3,FALSE)</f>
        <v>0</v>
      </c>
      <c r="BG178" s="104">
        <f>K178/26*$BC178*VLOOKUP(BG$4,DM_TI_LE!$A$5:$C$29,3,FALSE)</f>
        <v>0</v>
      </c>
      <c r="BH178" s="104">
        <f>L178/26*$BC178*VLOOKUP(BH$4,DM_TI_LE!$A$5:$C$29,3,FALSE)</f>
        <v>0</v>
      </c>
      <c r="BI178" s="104">
        <f>M178/26*$BC178*VLOOKUP(BI$4,DM_TI_LE!$A$5:$C$29,3,FALSE)</f>
        <v>0</v>
      </c>
      <c r="BJ178" s="104">
        <f>N178/26*$BC178*VLOOKUP(BJ$4,DM_TI_LE!$A$5:$C$29,3,FALSE)</f>
        <v>0</v>
      </c>
      <c r="BK178" s="104">
        <f>O178/26*$BC178*VLOOKUP(BK$4,DM_TI_LE!$A$5:$C$29,3,FALSE)</f>
        <v>0</v>
      </c>
      <c r="BL178" s="104">
        <f>P178/26*$BC178*VLOOKUP(BL$4,DM_TI_LE!$A$5:$C$29,3,FALSE)</f>
        <v>0</v>
      </c>
      <c r="BM178" s="104">
        <f>Q178/26*$BC178*VLOOKUP(BM$4,DM_TI_LE!$A$5:$C$29,3,FALSE)</f>
        <v>0</v>
      </c>
      <c r="BN178" s="104">
        <f>R178/26*$BC178*VLOOKUP(BN$4,DM_TI_LE!$A$5:$C$29,3,FALSE)</f>
        <v>0</v>
      </c>
      <c r="BO178" s="104">
        <f>S178/26*$BC178*VLOOKUP(BO$4,DM_TI_LE!$A$5:$C$29,3,FALSE)</f>
        <v>0</v>
      </c>
      <c r="BP178" s="104">
        <f>T178/26*$BC178*VLOOKUP(BP$4,DM_TI_LE!$A$5:$C$29,3,FALSE)</f>
        <v>0</v>
      </c>
      <c r="BQ178" s="104">
        <f>U178/26*$BC178*VLOOKUP(BQ$4,DM_TI_LE!$A$5:$C$29,3,FALSE)</f>
        <v>0</v>
      </c>
      <c r="BR178" s="104">
        <f>V178/26*$BC178*VLOOKUP(BR$4,DM_TI_LE!$A$5:$C$29,3,FALSE)</f>
        <v>0</v>
      </c>
      <c r="BS178" s="104">
        <f>W178/26*$BC178*VLOOKUP(BS$4,DM_TI_LE!$A$5:$C$29,3,FALSE)</f>
        <v>0</v>
      </c>
      <c r="BT178" s="104">
        <f>X178/26*$BC178*VLOOKUP(BT$4,DM_TI_LE!$A$5:$C$29,3,FALSE)</f>
        <v>0</v>
      </c>
      <c r="BU178" s="104">
        <f>Y178/26*$BC178*VLOOKUP(BU$4,DM_TI_LE!$A$5:$C$29,3,FALSE)</f>
        <v>0</v>
      </c>
      <c r="BV178" s="104">
        <f>Z178/26*$BC178*VLOOKUP(BV$4,DM_TI_LE!$A$5:$C$29,3,FALSE)</f>
        <v>0</v>
      </c>
      <c r="BW178" s="104">
        <f>AA178/26*$BC178*VLOOKUP(BW$4,DM_TI_LE!$A$5:$C$29,3,FALSE)</f>
        <v>0</v>
      </c>
      <c r="BX178" s="104">
        <f>AB178/26*$BC178*VLOOKUP(BX$4,DM_TI_LE!$A$5:$C$29,3,FALSE)</f>
        <v>0</v>
      </c>
      <c r="BY178" s="104">
        <f>AC178/26*$BC178*VLOOKUP(BY$4,DM_TI_LE!$A$5:$C$29,3,FALSE)</f>
        <v>0</v>
      </c>
      <c r="BZ178" s="104">
        <f>AD178/26*$BC178*VLOOKUP(BZ$4,DM_TI_LE!$A$5:$C$29,3,FALSE)</f>
        <v>0</v>
      </c>
      <c r="CA178" s="273">
        <f t="shared" si="0"/>
        <v>0</v>
      </c>
      <c r="CB178" s="104"/>
      <c r="CC178" s="274">
        <f t="shared" si="1"/>
        <v>7857000</v>
      </c>
      <c r="CD178" s="138" t="str">
        <f>VLOOKUP(B178,GD_CHUNG!$B$5:$G$480,6,FALSE)</f>
        <v>HD3N</v>
      </c>
      <c r="CE178" s="275">
        <f>VLOOKUP(CD178,DM_TI_LE!$I$12:$J$16,2,FALSE)</f>
        <v>1</v>
      </c>
    </row>
    <row r="179" spans="1:83" ht="12.75" x14ac:dyDescent="0.2">
      <c r="A179" s="49">
        <v>175</v>
      </c>
      <c r="B179" s="50">
        <f>GD_CHUNG!B179</f>
        <v>11121</v>
      </c>
      <c r="C179" s="50" t="str">
        <f>GD_CHUNG!C179</f>
        <v>Nguyễn Hiền Hạnh</v>
      </c>
      <c r="D179" s="50" t="str">
        <f>GD_CHUNG!D179</f>
        <v>NV PVHK</v>
      </c>
      <c r="E179" s="268">
        <f>VLOOKUP(B179,GD_CHAM_CONG!$C$6:$BJ$997,60,FALSE)</f>
        <v>1</v>
      </c>
      <c r="F179" s="268">
        <f>VLOOKUP(B179,GD_LCD_HS_LNS!$B$4:$F$1000,5,FALSE)</f>
        <v>1.9</v>
      </c>
      <c r="G179" s="269"/>
      <c r="H179" s="269">
        <f>VLOOKUP(B179,GD_CHAM_CONG!$C$6:$BD$997,37,FALSE)</f>
        <v>27</v>
      </c>
      <c r="I179" s="104">
        <f>VLOOKUP($B179,GD_CHAM_CONG!$C$6:$BF$997,38,FALSE)</f>
        <v>27</v>
      </c>
      <c r="J179" s="104">
        <f>VLOOKUP($B179,GD_CHAM_CONG!$C$6:$BF$997,39,FALSE)</f>
        <v>0</v>
      </c>
      <c r="K179" s="104">
        <f>VLOOKUP($B179,GD_CHAM_CONG!$C$6:$BF$997,40,FALSE)</f>
        <v>0</v>
      </c>
      <c r="L179" s="104">
        <f>VLOOKUP($B179,GD_CHAM_CONG!$C$6:$BF$997,41,FALSE)</f>
        <v>0</v>
      </c>
      <c r="M179" s="104">
        <f>VLOOKUP($B179,GD_CHAM_CONG!$C$6:$BF$997,42,FALSE)</f>
        <v>0</v>
      </c>
      <c r="N179" s="104">
        <f>VLOOKUP($B179,GD_CHAM_CONG!$C$6:$BF$997,43,FALSE)</f>
        <v>0</v>
      </c>
      <c r="O179" s="104">
        <f>VLOOKUP($B179,GD_CHAM_CONG!$C$6:$BF$997,44,FALSE)</f>
        <v>0</v>
      </c>
      <c r="P179" s="104">
        <f>VLOOKUP($B179,GD_CHAM_CONG!$C$6:$BF$997,45,FALSE)</f>
        <v>0</v>
      </c>
      <c r="Q179" s="104">
        <f>VLOOKUP($B179,GD_CHAM_CONG!$C$6:$BF$997,46,FALSE)</f>
        <v>0</v>
      </c>
      <c r="R179" s="104">
        <f>VLOOKUP($B179,GD_CHAM_CONG!$C$6:$BF$997,47,FALSE)</f>
        <v>0</v>
      </c>
      <c r="S179" s="104">
        <f>VLOOKUP($B179,GD_CHAM_CONG!$C$6:$BF$997,48,FALSE)</f>
        <v>0</v>
      </c>
      <c r="T179" s="104">
        <f>VLOOKUP($B179,GD_CHAM_CONG!$C$6:$BF$997,49,FALSE)</f>
        <v>0</v>
      </c>
      <c r="U179" s="104">
        <f>VLOOKUP($B179,GD_CHAM_CONG!$C$6:$BF$997,50,FALSE)</f>
        <v>0</v>
      </c>
      <c r="V179" s="104">
        <f>VLOOKUP($B179,GD_CHAM_CONG!$C$6:$BF$997,51,FALSE)</f>
        <v>0</v>
      </c>
      <c r="W179" s="104">
        <f>VLOOKUP($B179,GD_CHAM_CONG!$C$6:$BF$997,52,FALSE)</f>
        <v>0</v>
      </c>
      <c r="X179" s="104">
        <f>VLOOKUP($B179,GD_CHAM_CONG!$C$6:$BF$997,53,FALSE)</f>
        <v>0</v>
      </c>
      <c r="Y179" s="104">
        <f>VLOOKUP($B179,GD_CHAM_CONG!$C$6:$BF$997,54,FALSE)</f>
        <v>0</v>
      </c>
      <c r="Z179" s="104">
        <f>VLOOKUP($B179,GD_CHAM_CONG!$C$6:$BF$997,55,FALSE)</f>
        <v>0</v>
      </c>
      <c r="AA179" s="104">
        <f>VLOOKUP($B179,GD_CHAM_CONG!$C$6:$BF$997,56,FALSE)</f>
        <v>0</v>
      </c>
      <c r="AB179" s="104">
        <f>VLOOKUP($B179,GD_CHAM_CONG!$C$6:$BI$997,57,FALSE)</f>
        <v>0</v>
      </c>
      <c r="AC179" s="104">
        <f>VLOOKUP($B179,GD_CHAM_CONG!$C$6:$BI$997,58,FALSE)</f>
        <v>0</v>
      </c>
      <c r="AD179" s="104">
        <f>VLOOKUP($B179,GD_CHAM_CONG!$C$6:$BI$997,59,FALSE)</f>
        <v>0</v>
      </c>
      <c r="AE179" s="270">
        <f>I179/$H179*VLOOKUP(I$4,DM_TI_LE!$A$5:$B$30,2,FALSE)</f>
        <v>1</v>
      </c>
      <c r="AF179" s="270">
        <f>J179/$H179*VLOOKUP(J$4,DM_TI_LE!$A$5:$B$30,2,FALSE)</f>
        <v>0</v>
      </c>
      <c r="AG179" s="270">
        <f>K179/$H179*VLOOKUP(K$4,DM_TI_LE!$A$5:$B$30,2,FALSE)</f>
        <v>0</v>
      </c>
      <c r="AH179" s="270">
        <f>L179/$H179*VLOOKUP(L$4,DM_TI_LE!$A$5:$B$30,2,FALSE)</f>
        <v>0</v>
      </c>
      <c r="AI179" s="270">
        <f>M179/$H179*VLOOKUP(M$4,DM_TI_LE!$A$5:$B$30,2,FALSE)</f>
        <v>0</v>
      </c>
      <c r="AJ179" s="270">
        <f>N179/$H179*VLOOKUP(N$4,DM_TI_LE!$A$5:$B$30,2,FALSE)</f>
        <v>0</v>
      </c>
      <c r="AK179" s="270">
        <f>O179/$H179*VLOOKUP(O$4,DM_TI_LE!$A$5:$B$30,2,FALSE)</f>
        <v>0</v>
      </c>
      <c r="AL179" s="270">
        <f>P179/$H179*VLOOKUP(P$4,DM_TI_LE!$A$5:$B$30,2,FALSE)</f>
        <v>0</v>
      </c>
      <c r="AM179" s="270">
        <f>Q179/$H179*VLOOKUP(Q$4,DM_TI_LE!$A$5:$B$30,2,FALSE)</f>
        <v>0</v>
      </c>
      <c r="AN179" s="270">
        <f>R179/$H179*VLOOKUP(R$4,DM_TI_LE!$A$5:$B$30,2,FALSE)</f>
        <v>0</v>
      </c>
      <c r="AO179" s="270">
        <f>S179/$H179*VLOOKUP(S$4,DM_TI_LE!$A$5:$B$30,2,FALSE)</f>
        <v>0</v>
      </c>
      <c r="AP179" s="270">
        <f>T179/$H179*VLOOKUP(T$4,DM_TI_LE!$A$5:$B$30,2,FALSE)</f>
        <v>0</v>
      </c>
      <c r="AQ179" s="270">
        <f>U179/$H179*VLOOKUP(U$4,DM_TI_LE!$A$5:$B$30,2,FALSE)</f>
        <v>0</v>
      </c>
      <c r="AR179" s="270">
        <f>V179/$H179*VLOOKUP(V$4,DM_TI_LE!$A$5:$B$30,2,FALSE)</f>
        <v>0</v>
      </c>
      <c r="AS179" s="270">
        <f>W179/$H179*VLOOKUP(W$4,DM_TI_LE!$A$5:$B$30,2,FALSE)</f>
        <v>0</v>
      </c>
      <c r="AT179" s="270">
        <f>X179/$H179*VLOOKUP(X$4,DM_TI_LE!$A$5:$B$30,2,FALSE)</f>
        <v>0</v>
      </c>
      <c r="AU179" s="270">
        <f>Y179/$H179*VLOOKUP(Y$4,DM_TI_LE!$A$5:$B$30,2,FALSE)</f>
        <v>0</v>
      </c>
      <c r="AV179" s="270">
        <f>Z179/$H179*VLOOKUP(Z$4,DM_TI_LE!$A$5:$B$30,2,FALSE)</f>
        <v>0</v>
      </c>
      <c r="AW179" s="270">
        <f>AA179/$H179*VLOOKUP(AA$4,DM_TI_LE!$A$5:$B$30,2,FALSE)</f>
        <v>0</v>
      </c>
      <c r="AX179" s="270">
        <f>AB179/$H179*VLOOKUP(AB$4,DM_TI_LE!$A$5:$B$30,2,FALSE)</f>
        <v>0</v>
      </c>
      <c r="AY179" s="270">
        <f>AC179/$H179*VLOOKUP(AC$4,DM_TI_LE!$A$5:$B$30,2,FALSE)</f>
        <v>0</v>
      </c>
      <c r="AZ179" s="270">
        <f>AD179/$H179*VLOOKUP(AD$4,DM_TI_LE!$A$5:$B$30,2,FALSE)</f>
        <v>0</v>
      </c>
      <c r="BA179" s="284">
        <f>IF(CD179="HDHV",DM_TI_LE!$K$12*I179, SUM(AE179:AW179)*F179*E179*DM_HE_SO_LUONG_NS!$D$1*CE179)</f>
        <v>8550000</v>
      </c>
      <c r="BB179" s="104"/>
      <c r="BC179" s="110">
        <f>VLOOKUP(B179,GD_LCD_HS_LNS!$B$4:$E$1000,4,FALSE)</f>
        <v>3875000</v>
      </c>
      <c r="BD179" s="104"/>
      <c r="BE179" s="104">
        <f>I179/26*$BC179*VLOOKUP(BE$4,DM_TI_LE!$A$5:$C$29,3,FALSE)</f>
        <v>0</v>
      </c>
      <c r="BF179" s="104">
        <f>J179/26*$BC179*VLOOKUP(BF$4,DM_TI_LE!$A$5:$C$29,3,FALSE)</f>
        <v>0</v>
      </c>
      <c r="BG179" s="104">
        <f>K179/26*$BC179*VLOOKUP(BG$4,DM_TI_LE!$A$5:$C$29,3,FALSE)</f>
        <v>0</v>
      </c>
      <c r="BH179" s="104">
        <f>L179/26*$BC179*VLOOKUP(BH$4,DM_TI_LE!$A$5:$C$29,3,FALSE)</f>
        <v>0</v>
      </c>
      <c r="BI179" s="104">
        <f>M179/26*$BC179*VLOOKUP(BI$4,DM_TI_LE!$A$5:$C$29,3,FALSE)</f>
        <v>0</v>
      </c>
      <c r="BJ179" s="104">
        <f>N179/26*$BC179*VLOOKUP(BJ$4,DM_TI_LE!$A$5:$C$29,3,FALSE)</f>
        <v>0</v>
      </c>
      <c r="BK179" s="104">
        <f>O179/26*$BC179*VLOOKUP(BK$4,DM_TI_LE!$A$5:$C$29,3,FALSE)</f>
        <v>0</v>
      </c>
      <c r="BL179" s="104">
        <f>P179/26*$BC179*VLOOKUP(BL$4,DM_TI_LE!$A$5:$C$29,3,FALSE)</f>
        <v>0</v>
      </c>
      <c r="BM179" s="104">
        <f>Q179/26*$BC179*VLOOKUP(BM$4,DM_TI_LE!$A$5:$C$29,3,FALSE)</f>
        <v>0</v>
      </c>
      <c r="BN179" s="104">
        <f>R179/26*$BC179*VLOOKUP(BN$4,DM_TI_LE!$A$5:$C$29,3,FALSE)</f>
        <v>0</v>
      </c>
      <c r="BO179" s="104">
        <f>S179/26*$BC179*VLOOKUP(BO$4,DM_TI_LE!$A$5:$C$29,3,FALSE)</f>
        <v>0</v>
      </c>
      <c r="BP179" s="104">
        <f>T179/26*$BC179*VLOOKUP(BP$4,DM_TI_LE!$A$5:$C$29,3,FALSE)</f>
        <v>0</v>
      </c>
      <c r="BQ179" s="104">
        <f>U179/26*$BC179*VLOOKUP(BQ$4,DM_TI_LE!$A$5:$C$29,3,FALSE)</f>
        <v>0</v>
      </c>
      <c r="BR179" s="104">
        <f>V179/26*$BC179*VLOOKUP(BR$4,DM_TI_LE!$A$5:$C$29,3,FALSE)</f>
        <v>0</v>
      </c>
      <c r="BS179" s="104">
        <f>W179/26*$BC179*VLOOKUP(BS$4,DM_TI_LE!$A$5:$C$29,3,FALSE)</f>
        <v>0</v>
      </c>
      <c r="BT179" s="104">
        <f>X179/26*$BC179*VLOOKUP(BT$4,DM_TI_LE!$A$5:$C$29,3,FALSE)</f>
        <v>0</v>
      </c>
      <c r="BU179" s="104">
        <f>Y179/26*$BC179*VLOOKUP(BU$4,DM_TI_LE!$A$5:$C$29,3,FALSE)</f>
        <v>0</v>
      </c>
      <c r="BV179" s="104">
        <f>Z179/26*$BC179*VLOOKUP(BV$4,DM_TI_LE!$A$5:$C$29,3,FALSE)</f>
        <v>0</v>
      </c>
      <c r="BW179" s="104">
        <f>AA179/26*$BC179*VLOOKUP(BW$4,DM_TI_LE!$A$5:$C$29,3,FALSE)</f>
        <v>0</v>
      </c>
      <c r="BX179" s="104">
        <f>AB179/26*$BC179*VLOOKUP(BX$4,DM_TI_LE!$A$5:$C$29,3,FALSE)</f>
        <v>0</v>
      </c>
      <c r="BY179" s="104">
        <f>AC179/26*$BC179*VLOOKUP(BY$4,DM_TI_LE!$A$5:$C$29,3,FALSE)</f>
        <v>0</v>
      </c>
      <c r="BZ179" s="104">
        <f>AD179/26*$BC179*VLOOKUP(BZ$4,DM_TI_LE!$A$5:$C$29,3,FALSE)</f>
        <v>0</v>
      </c>
      <c r="CA179" s="273">
        <f t="shared" si="0"/>
        <v>0</v>
      </c>
      <c r="CB179" s="104"/>
      <c r="CC179" s="274">
        <f t="shared" si="1"/>
        <v>8550000</v>
      </c>
      <c r="CD179" s="138" t="str">
        <f>VLOOKUP(B179,GD_CHUNG!$B$5:$G$480,6,FALSE)</f>
        <v>HD3N</v>
      </c>
      <c r="CE179" s="275">
        <f>VLOOKUP(CD179,DM_TI_LE!$I$12:$J$16,2,FALSE)</f>
        <v>1</v>
      </c>
    </row>
    <row r="180" spans="1:83" ht="12.75" x14ac:dyDescent="0.2">
      <c r="A180" s="49">
        <v>176</v>
      </c>
      <c r="B180" s="50">
        <f>GD_CHUNG!B180</f>
        <v>13753</v>
      </c>
      <c r="C180" s="50" t="str">
        <f>GD_CHUNG!C180</f>
        <v>Phan Thanh Hà</v>
      </c>
      <c r="D180" s="50" t="str">
        <f>GD_CHUNG!D180</f>
        <v>Nhân viên phục vụ hành khách</v>
      </c>
      <c r="E180" s="268">
        <f>VLOOKUP(B180,GD_CHAM_CONG!$C$6:$BJ$997,60,FALSE)</f>
        <v>1</v>
      </c>
      <c r="F180" s="268">
        <f>VLOOKUP(B180,GD_LCD_HS_LNS!$B$4:$F$1000,5,FALSE)</f>
        <v>1.6</v>
      </c>
      <c r="G180" s="269"/>
      <c r="H180" s="269">
        <f>VLOOKUP(B180,GD_CHAM_CONG!$C$6:$BD$997,37,FALSE)</f>
        <v>27</v>
      </c>
      <c r="I180" s="104">
        <f>VLOOKUP($B180,GD_CHAM_CONG!$C$6:$BF$997,38,FALSE)</f>
        <v>10</v>
      </c>
      <c r="J180" s="104">
        <f>VLOOKUP($B180,GD_CHAM_CONG!$C$6:$BF$997,39,FALSE)</f>
        <v>0</v>
      </c>
      <c r="K180" s="104">
        <f>VLOOKUP($B180,GD_CHAM_CONG!$C$6:$BF$997,40,FALSE)</f>
        <v>0</v>
      </c>
      <c r="L180" s="104">
        <f>VLOOKUP($B180,GD_CHAM_CONG!$C$6:$BF$997,41,FALSE)</f>
        <v>0</v>
      </c>
      <c r="M180" s="104">
        <f>VLOOKUP($B180,GD_CHAM_CONG!$C$6:$BF$997,42,FALSE)</f>
        <v>0</v>
      </c>
      <c r="N180" s="104">
        <f>VLOOKUP($B180,GD_CHAM_CONG!$C$6:$BF$997,43,FALSE)</f>
        <v>0</v>
      </c>
      <c r="O180" s="104">
        <f>VLOOKUP($B180,GD_CHAM_CONG!$C$6:$BF$997,44,FALSE)</f>
        <v>0</v>
      </c>
      <c r="P180" s="104">
        <f>VLOOKUP($B180,GD_CHAM_CONG!$C$6:$BF$997,45,FALSE)</f>
        <v>0</v>
      </c>
      <c r="Q180" s="104">
        <f>VLOOKUP($B180,GD_CHAM_CONG!$C$6:$BF$997,46,FALSE)</f>
        <v>0</v>
      </c>
      <c r="R180" s="104">
        <f>VLOOKUP($B180,GD_CHAM_CONG!$C$6:$BF$997,47,FALSE)</f>
        <v>0</v>
      </c>
      <c r="S180" s="104">
        <f>VLOOKUP($B180,GD_CHAM_CONG!$C$6:$BF$997,48,FALSE)</f>
        <v>0</v>
      </c>
      <c r="T180" s="104">
        <f>VLOOKUP($B180,GD_CHAM_CONG!$C$6:$BF$997,49,FALSE)</f>
        <v>0</v>
      </c>
      <c r="U180" s="104">
        <f>VLOOKUP($B180,GD_CHAM_CONG!$C$6:$BF$997,50,FALSE)</f>
        <v>0</v>
      </c>
      <c r="V180" s="104">
        <f>VLOOKUP($B180,GD_CHAM_CONG!$C$6:$BF$997,51,FALSE)</f>
        <v>0</v>
      </c>
      <c r="W180" s="104">
        <f>VLOOKUP($B180,GD_CHAM_CONG!$C$6:$BF$997,52,FALSE)</f>
        <v>0</v>
      </c>
      <c r="X180" s="104">
        <f>VLOOKUP($B180,GD_CHAM_CONG!$C$6:$BF$997,53,FALSE)</f>
        <v>0</v>
      </c>
      <c r="Y180" s="104">
        <f>VLOOKUP($B180,GD_CHAM_CONG!$C$6:$BF$997,54,FALSE)</f>
        <v>0</v>
      </c>
      <c r="Z180" s="104">
        <f>VLOOKUP($B180,GD_CHAM_CONG!$C$6:$BF$997,55,FALSE)</f>
        <v>0</v>
      </c>
      <c r="AA180" s="104">
        <f>VLOOKUP($B180,GD_CHAM_CONG!$C$6:$BF$997,56,FALSE)</f>
        <v>0</v>
      </c>
      <c r="AB180" s="104">
        <f>VLOOKUP($B180,GD_CHAM_CONG!$C$6:$BI$997,57,FALSE)</f>
        <v>0</v>
      </c>
      <c r="AC180" s="104">
        <f>VLOOKUP($B180,GD_CHAM_CONG!$C$6:$BI$997,58,FALSE)</f>
        <v>0</v>
      </c>
      <c r="AD180" s="104">
        <f>VLOOKUP($B180,GD_CHAM_CONG!$C$6:$BI$997,59,FALSE)</f>
        <v>0</v>
      </c>
      <c r="AE180" s="270">
        <f>I180/$H180*VLOOKUP(I$4,DM_TI_LE!$A$5:$B$30,2,FALSE)</f>
        <v>0.37037037037037035</v>
      </c>
      <c r="AF180" s="270">
        <f>J180/$H180*VLOOKUP(J$4,DM_TI_LE!$A$5:$B$30,2,FALSE)</f>
        <v>0</v>
      </c>
      <c r="AG180" s="270">
        <f>K180/$H180*VLOOKUP(K$4,DM_TI_LE!$A$5:$B$30,2,FALSE)</f>
        <v>0</v>
      </c>
      <c r="AH180" s="270">
        <f>L180/$H180*VLOOKUP(L$4,DM_TI_LE!$A$5:$B$30,2,FALSE)</f>
        <v>0</v>
      </c>
      <c r="AI180" s="270">
        <f>M180/$H180*VLOOKUP(M$4,DM_TI_LE!$A$5:$B$30,2,FALSE)</f>
        <v>0</v>
      </c>
      <c r="AJ180" s="270">
        <f>N180/$H180*VLOOKUP(N$4,DM_TI_LE!$A$5:$B$30,2,FALSE)</f>
        <v>0</v>
      </c>
      <c r="AK180" s="270">
        <f>O180/$H180*VLOOKUP(O$4,DM_TI_LE!$A$5:$B$30,2,FALSE)</f>
        <v>0</v>
      </c>
      <c r="AL180" s="270">
        <f>P180/$H180*VLOOKUP(P$4,DM_TI_LE!$A$5:$B$30,2,FALSE)</f>
        <v>0</v>
      </c>
      <c r="AM180" s="270">
        <f>Q180/$H180*VLOOKUP(Q$4,DM_TI_LE!$A$5:$B$30,2,FALSE)</f>
        <v>0</v>
      </c>
      <c r="AN180" s="270">
        <f>R180/$H180*VLOOKUP(R$4,DM_TI_LE!$A$5:$B$30,2,FALSE)</f>
        <v>0</v>
      </c>
      <c r="AO180" s="270">
        <f>S180/$H180*VLOOKUP(S$4,DM_TI_LE!$A$5:$B$30,2,FALSE)</f>
        <v>0</v>
      </c>
      <c r="AP180" s="270">
        <f>T180/$H180*VLOOKUP(T$4,DM_TI_LE!$A$5:$B$30,2,FALSE)</f>
        <v>0</v>
      </c>
      <c r="AQ180" s="270">
        <f>U180/$H180*VLOOKUP(U$4,DM_TI_LE!$A$5:$B$30,2,FALSE)</f>
        <v>0</v>
      </c>
      <c r="AR180" s="270">
        <f>V180/$H180*VLOOKUP(V$4,DM_TI_LE!$A$5:$B$30,2,FALSE)</f>
        <v>0</v>
      </c>
      <c r="AS180" s="270">
        <f>W180/$H180*VLOOKUP(W$4,DM_TI_LE!$A$5:$B$30,2,FALSE)</f>
        <v>0</v>
      </c>
      <c r="AT180" s="270">
        <f>X180/$H180*VLOOKUP(X$4,DM_TI_LE!$A$5:$B$30,2,FALSE)</f>
        <v>0</v>
      </c>
      <c r="AU180" s="270">
        <f>Y180/$H180*VLOOKUP(Y$4,DM_TI_LE!$A$5:$B$30,2,FALSE)</f>
        <v>0</v>
      </c>
      <c r="AV180" s="270">
        <f>Z180/$H180*VLOOKUP(Z$4,DM_TI_LE!$A$5:$B$30,2,FALSE)</f>
        <v>0</v>
      </c>
      <c r="AW180" s="270">
        <f>AA180/$H180*VLOOKUP(AA$4,DM_TI_LE!$A$5:$B$30,2,FALSE)</f>
        <v>0</v>
      </c>
      <c r="AX180" s="270">
        <f>AB180/$H180*VLOOKUP(AB$4,DM_TI_LE!$A$5:$B$30,2,FALSE)</f>
        <v>0</v>
      </c>
      <c r="AY180" s="270">
        <f>AC180/$H180*VLOOKUP(AC$4,DM_TI_LE!$A$5:$B$30,2,FALSE)</f>
        <v>0</v>
      </c>
      <c r="AZ180" s="270">
        <f>AD180/$H180*VLOOKUP(AD$4,DM_TI_LE!$A$5:$B$30,2,FALSE)</f>
        <v>0</v>
      </c>
      <c r="BA180" s="284">
        <f>IF(CD180="HDHV",DM_TI_LE!$K$12*I180, SUM(AE180:AW180)*F180*E180*DM_HE_SO_LUONG_NS!$D$1*CE180)</f>
        <v>1866666.6666666665</v>
      </c>
      <c r="BB180" s="104"/>
      <c r="BC180" s="110">
        <f>VLOOKUP(B180,GD_LCD_HS_LNS!$B$4:$E$1000,4,FALSE)</f>
        <v>3875000</v>
      </c>
      <c r="BD180" s="104"/>
      <c r="BE180" s="104">
        <f>I180/26*$BC180*VLOOKUP(BE$4,DM_TI_LE!$A$5:$C$29,3,FALSE)</f>
        <v>0</v>
      </c>
      <c r="BF180" s="104">
        <f>J180/26*$BC180*VLOOKUP(BF$4,DM_TI_LE!$A$5:$C$29,3,FALSE)</f>
        <v>0</v>
      </c>
      <c r="BG180" s="104">
        <f>K180/26*$BC180*VLOOKUP(BG$4,DM_TI_LE!$A$5:$C$29,3,FALSE)</f>
        <v>0</v>
      </c>
      <c r="BH180" s="104">
        <f>L180/26*$BC180*VLOOKUP(BH$4,DM_TI_LE!$A$5:$C$29,3,FALSE)</f>
        <v>0</v>
      </c>
      <c r="BI180" s="104">
        <f>M180/26*$BC180*VLOOKUP(BI$4,DM_TI_LE!$A$5:$C$29,3,FALSE)</f>
        <v>0</v>
      </c>
      <c r="BJ180" s="104">
        <f>N180/26*$BC180*VLOOKUP(BJ$4,DM_TI_LE!$A$5:$C$29,3,FALSE)</f>
        <v>0</v>
      </c>
      <c r="BK180" s="104">
        <f>O180/26*$BC180*VLOOKUP(BK$4,DM_TI_LE!$A$5:$C$29,3,FALSE)</f>
        <v>0</v>
      </c>
      <c r="BL180" s="104">
        <f>P180/26*$BC180*VLOOKUP(BL$4,DM_TI_LE!$A$5:$C$29,3,FALSE)</f>
        <v>0</v>
      </c>
      <c r="BM180" s="104">
        <f>Q180/26*$BC180*VLOOKUP(BM$4,DM_TI_LE!$A$5:$C$29,3,FALSE)</f>
        <v>0</v>
      </c>
      <c r="BN180" s="104">
        <f>R180/26*$BC180*VLOOKUP(BN$4,DM_TI_LE!$A$5:$C$29,3,FALSE)</f>
        <v>0</v>
      </c>
      <c r="BO180" s="104">
        <f>S180/26*$BC180*VLOOKUP(BO$4,DM_TI_LE!$A$5:$C$29,3,FALSE)</f>
        <v>0</v>
      </c>
      <c r="BP180" s="104">
        <f>T180/26*$BC180*VLOOKUP(BP$4,DM_TI_LE!$A$5:$C$29,3,FALSE)</f>
        <v>0</v>
      </c>
      <c r="BQ180" s="104">
        <f>U180/26*$BC180*VLOOKUP(BQ$4,DM_TI_LE!$A$5:$C$29,3,FALSE)</f>
        <v>0</v>
      </c>
      <c r="BR180" s="104">
        <f>V180/26*$BC180*VLOOKUP(BR$4,DM_TI_LE!$A$5:$C$29,3,FALSE)</f>
        <v>0</v>
      </c>
      <c r="BS180" s="104">
        <f>W180/26*$BC180*VLOOKUP(BS$4,DM_TI_LE!$A$5:$C$29,3,FALSE)</f>
        <v>0</v>
      </c>
      <c r="BT180" s="104">
        <f>X180/26*$BC180*VLOOKUP(BT$4,DM_TI_LE!$A$5:$C$29,3,FALSE)</f>
        <v>0</v>
      </c>
      <c r="BU180" s="104">
        <f>Y180/26*$BC180*VLOOKUP(BU$4,DM_TI_LE!$A$5:$C$29,3,FALSE)</f>
        <v>0</v>
      </c>
      <c r="BV180" s="104">
        <f>Z180/26*$BC180*VLOOKUP(BV$4,DM_TI_LE!$A$5:$C$29,3,FALSE)</f>
        <v>0</v>
      </c>
      <c r="BW180" s="104">
        <f>AA180/26*$BC180*VLOOKUP(BW$4,DM_TI_LE!$A$5:$C$29,3,FALSE)</f>
        <v>0</v>
      </c>
      <c r="BX180" s="104">
        <f>AB180/26*$BC180*VLOOKUP(BX$4,DM_TI_LE!$A$5:$C$29,3,FALSE)</f>
        <v>0</v>
      </c>
      <c r="BY180" s="104">
        <f>AC180/26*$BC180*VLOOKUP(BY$4,DM_TI_LE!$A$5:$C$29,3,FALSE)</f>
        <v>0</v>
      </c>
      <c r="BZ180" s="104">
        <f>AD180/26*$BC180*VLOOKUP(BZ$4,DM_TI_LE!$A$5:$C$29,3,FALSE)</f>
        <v>0</v>
      </c>
      <c r="CA180" s="273">
        <f t="shared" si="0"/>
        <v>0</v>
      </c>
      <c r="CB180" s="104"/>
      <c r="CC180" s="274">
        <f t="shared" si="1"/>
        <v>1866666.6666666665</v>
      </c>
      <c r="CD180" s="138" t="str">
        <f>VLOOKUP(B180,GD_CHUNG!$B$5:$G$480,6,FALSE)</f>
        <v>HDTV</v>
      </c>
      <c r="CE180" s="275">
        <f>VLOOKUP(CD180,DM_TI_LE!$I$12:$J$16,2,FALSE)</f>
        <v>0.7</v>
      </c>
    </row>
    <row r="181" spans="1:83" ht="12.75" x14ac:dyDescent="0.2">
      <c r="A181" s="49">
        <v>177</v>
      </c>
      <c r="B181" s="50">
        <f>GD_CHUNG!B181</f>
        <v>13758</v>
      </c>
      <c r="C181" s="50" t="str">
        <f>GD_CHUNG!C181</f>
        <v>Trần Vân Anh</v>
      </c>
      <c r="D181" s="50" t="str">
        <f>GD_CHUNG!D181</f>
        <v>Nhân viên phục vụ hành khách</v>
      </c>
      <c r="E181" s="268">
        <f>VLOOKUP(B181,GD_CHAM_CONG!$C$6:$BJ$997,60,FALSE)</f>
        <v>1</v>
      </c>
      <c r="F181" s="268">
        <f>VLOOKUP(B181,GD_LCD_HS_LNS!$B$4:$F$1000,5,FALSE)</f>
        <v>1.6</v>
      </c>
      <c r="G181" s="269"/>
      <c r="H181" s="269">
        <f>VLOOKUP(B181,GD_CHAM_CONG!$C$6:$BD$997,37,FALSE)</f>
        <v>27</v>
      </c>
      <c r="I181" s="104">
        <f>VLOOKUP($B181,GD_CHAM_CONG!$C$6:$BF$997,38,FALSE)</f>
        <v>10</v>
      </c>
      <c r="J181" s="104">
        <f>VLOOKUP($B181,GD_CHAM_CONG!$C$6:$BF$997,39,FALSE)</f>
        <v>0</v>
      </c>
      <c r="K181" s="104">
        <f>VLOOKUP($B181,GD_CHAM_CONG!$C$6:$BF$997,40,FALSE)</f>
        <v>0</v>
      </c>
      <c r="L181" s="104">
        <f>VLOOKUP($B181,GD_CHAM_CONG!$C$6:$BF$997,41,FALSE)</f>
        <v>0</v>
      </c>
      <c r="M181" s="104">
        <f>VLOOKUP($B181,GD_CHAM_CONG!$C$6:$BF$997,42,FALSE)</f>
        <v>0</v>
      </c>
      <c r="N181" s="104">
        <f>VLOOKUP($B181,GD_CHAM_CONG!$C$6:$BF$997,43,FALSE)</f>
        <v>0</v>
      </c>
      <c r="O181" s="104">
        <f>VLOOKUP($B181,GD_CHAM_CONG!$C$6:$BF$997,44,FALSE)</f>
        <v>0</v>
      </c>
      <c r="P181" s="104">
        <f>VLOOKUP($B181,GD_CHAM_CONG!$C$6:$BF$997,45,FALSE)</f>
        <v>0</v>
      </c>
      <c r="Q181" s="104">
        <f>VLOOKUP($B181,GD_CHAM_CONG!$C$6:$BF$997,46,FALSE)</f>
        <v>0</v>
      </c>
      <c r="R181" s="104">
        <f>VLOOKUP($B181,GD_CHAM_CONG!$C$6:$BF$997,47,FALSE)</f>
        <v>0</v>
      </c>
      <c r="S181" s="104">
        <f>VLOOKUP($B181,GD_CHAM_CONG!$C$6:$BF$997,48,FALSE)</f>
        <v>0</v>
      </c>
      <c r="T181" s="104">
        <f>VLOOKUP($B181,GD_CHAM_CONG!$C$6:$BF$997,49,FALSE)</f>
        <v>0</v>
      </c>
      <c r="U181" s="104">
        <f>VLOOKUP($B181,GD_CHAM_CONG!$C$6:$BF$997,50,FALSE)</f>
        <v>0</v>
      </c>
      <c r="V181" s="104">
        <f>VLOOKUP($B181,GD_CHAM_CONG!$C$6:$BF$997,51,FALSE)</f>
        <v>0</v>
      </c>
      <c r="W181" s="104">
        <f>VLOOKUP($B181,GD_CHAM_CONG!$C$6:$BF$997,52,FALSE)</f>
        <v>0</v>
      </c>
      <c r="X181" s="104">
        <f>VLOOKUP($B181,GD_CHAM_CONG!$C$6:$BF$997,53,FALSE)</f>
        <v>0</v>
      </c>
      <c r="Y181" s="104">
        <f>VLOOKUP($B181,GD_CHAM_CONG!$C$6:$BF$997,54,FALSE)</f>
        <v>0</v>
      </c>
      <c r="Z181" s="104">
        <f>VLOOKUP($B181,GD_CHAM_CONG!$C$6:$BF$997,55,FALSE)</f>
        <v>0</v>
      </c>
      <c r="AA181" s="104">
        <f>VLOOKUP($B181,GD_CHAM_CONG!$C$6:$BF$997,56,FALSE)</f>
        <v>0</v>
      </c>
      <c r="AB181" s="104">
        <f>VLOOKUP($B181,GD_CHAM_CONG!$C$6:$BI$997,57,FALSE)</f>
        <v>0</v>
      </c>
      <c r="AC181" s="104">
        <f>VLOOKUP($B181,GD_CHAM_CONG!$C$6:$BI$997,58,FALSE)</f>
        <v>0</v>
      </c>
      <c r="AD181" s="104">
        <f>VLOOKUP($B181,GD_CHAM_CONG!$C$6:$BI$997,59,FALSE)</f>
        <v>0</v>
      </c>
      <c r="AE181" s="270">
        <f>I181/$H181*VLOOKUP(I$4,DM_TI_LE!$A$5:$B$30,2,FALSE)</f>
        <v>0.37037037037037035</v>
      </c>
      <c r="AF181" s="270">
        <f>J181/$H181*VLOOKUP(J$4,DM_TI_LE!$A$5:$B$30,2,FALSE)</f>
        <v>0</v>
      </c>
      <c r="AG181" s="270">
        <f>K181/$H181*VLOOKUP(K$4,DM_TI_LE!$A$5:$B$30,2,FALSE)</f>
        <v>0</v>
      </c>
      <c r="AH181" s="270">
        <f>L181/$H181*VLOOKUP(L$4,DM_TI_LE!$A$5:$B$30,2,FALSE)</f>
        <v>0</v>
      </c>
      <c r="AI181" s="270">
        <f>M181/$H181*VLOOKUP(M$4,DM_TI_LE!$A$5:$B$30,2,FALSE)</f>
        <v>0</v>
      </c>
      <c r="AJ181" s="270">
        <f>N181/$H181*VLOOKUP(N$4,DM_TI_LE!$A$5:$B$30,2,FALSE)</f>
        <v>0</v>
      </c>
      <c r="AK181" s="270">
        <f>O181/$H181*VLOOKUP(O$4,DM_TI_LE!$A$5:$B$30,2,FALSE)</f>
        <v>0</v>
      </c>
      <c r="AL181" s="270">
        <f>P181/$H181*VLOOKUP(P$4,DM_TI_LE!$A$5:$B$30,2,FALSE)</f>
        <v>0</v>
      </c>
      <c r="AM181" s="270">
        <f>Q181/$H181*VLOOKUP(Q$4,DM_TI_LE!$A$5:$B$30,2,FALSE)</f>
        <v>0</v>
      </c>
      <c r="AN181" s="270">
        <f>R181/$H181*VLOOKUP(R$4,DM_TI_LE!$A$5:$B$30,2,FALSE)</f>
        <v>0</v>
      </c>
      <c r="AO181" s="270">
        <f>S181/$H181*VLOOKUP(S$4,DM_TI_LE!$A$5:$B$30,2,FALSE)</f>
        <v>0</v>
      </c>
      <c r="AP181" s="270">
        <f>T181/$H181*VLOOKUP(T$4,DM_TI_LE!$A$5:$B$30,2,FALSE)</f>
        <v>0</v>
      </c>
      <c r="AQ181" s="270">
        <f>U181/$H181*VLOOKUP(U$4,DM_TI_LE!$A$5:$B$30,2,FALSE)</f>
        <v>0</v>
      </c>
      <c r="AR181" s="270">
        <f>V181/$H181*VLOOKUP(V$4,DM_TI_LE!$A$5:$B$30,2,FALSE)</f>
        <v>0</v>
      </c>
      <c r="AS181" s="270">
        <f>W181/$H181*VLOOKUP(W$4,DM_TI_LE!$A$5:$B$30,2,FALSE)</f>
        <v>0</v>
      </c>
      <c r="AT181" s="270">
        <f>X181/$H181*VLOOKUP(X$4,DM_TI_LE!$A$5:$B$30,2,FALSE)</f>
        <v>0</v>
      </c>
      <c r="AU181" s="270">
        <f>Y181/$H181*VLOOKUP(Y$4,DM_TI_LE!$A$5:$B$30,2,FALSE)</f>
        <v>0</v>
      </c>
      <c r="AV181" s="270">
        <f>Z181/$H181*VLOOKUP(Z$4,DM_TI_LE!$A$5:$B$30,2,FALSE)</f>
        <v>0</v>
      </c>
      <c r="AW181" s="270">
        <f>AA181/$H181*VLOOKUP(AA$4,DM_TI_LE!$A$5:$B$30,2,FALSE)</f>
        <v>0</v>
      </c>
      <c r="AX181" s="270">
        <f>AB181/$H181*VLOOKUP(AB$4,DM_TI_LE!$A$5:$B$30,2,FALSE)</f>
        <v>0</v>
      </c>
      <c r="AY181" s="270">
        <f>AC181/$H181*VLOOKUP(AC$4,DM_TI_LE!$A$5:$B$30,2,FALSE)</f>
        <v>0</v>
      </c>
      <c r="AZ181" s="270">
        <f>AD181/$H181*VLOOKUP(AD$4,DM_TI_LE!$A$5:$B$30,2,FALSE)</f>
        <v>0</v>
      </c>
      <c r="BA181" s="284">
        <f>IF(CD181="HDHV",DM_TI_LE!$K$12*I181, SUM(AE181:AW181)*F181*E181*DM_HE_SO_LUONG_NS!$D$1*CE181)</f>
        <v>1866666.6666666665</v>
      </c>
      <c r="BB181" s="104"/>
      <c r="BC181" s="110">
        <f>VLOOKUP(B181,GD_LCD_HS_LNS!$B$4:$E$1000,4,FALSE)</f>
        <v>3875000</v>
      </c>
      <c r="BD181" s="104"/>
      <c r="BE181" s="104">
        <f>I181/26*$BC181*VLOOKUP(BE$4,DM_TI_LE!$A$5:$C$29,3,FALSE)</f>
        <v>0</v>
      </c>
      <c r="BF181" s="104">
        <f>J181/26*$BC181*VLOOKUP(BF$4,DM_TI_LE!$A$5:$C$29,3,FALSE)</f>
        <v>0</v>
      </c>
      <c r="BG181" s="104">
        <f>K181/26*$BC181*VLOOKUP(BG$4,DM_TI_LE!$A$5:$C$29,3,FALSE)</f>
        <v>0</v>
      </c>
      <c r="BH181" s="104">
        <f>L181/26*$BC181*VLOOKUP(BH$4,DM_TI_LE!$A$5:$C$29,3,FALSE)</f>
        <v>0</v>
      </c>
      <c r="BI181" s="104">
        <f>M181/26*$BC181*VLOOKUP(BI$4,DM_TI_LE!$A$5:$C$29,3,FALSE)</f>
        <v>0</v>
      </c>
      <c r="BJ181" s="104">
        <f>N181/26*$BC181*VLOOKUP(BJ$4,DM_TI_LE!$A$5:$C$29,3,FALSE)</f>
        <v>0</v>
      </c>
      <c r="BK181" s="104">
        <f>O181/26*$BC181*VLOOKUP(BK$4,DM_TI_LE!$A$5:$C$29,3,FALSE)</f>
        <v>0</v>
      </c>
      <c r="BL181" s="104">
        <f>P181/26*$BC181*VLOOKUP(BL$4,DM_TI_LE!$A$5:$C$29,3,FALSE)</f>
        <v>0</v>
      </c>
      <c r="BM181" s="104">
        <f>Q181/26*$BC181*VLOOKUP(BM$4,DM_TI_LE!$A$5:$C$29,3,FALSE)</f>
        <v>0</v>
      </c>
      <c r="BN181" s="104">
        <f>R181/26*$BC181*VLOOKUP(BN$4,DM_TI_LE!$A$5:$C$29,3,FALSE)</f>
        <v>0</v>
      </c>
      <c r="BO181" s="104">
        <f>S181/26*$BC181*VLOOKUP(BO$4,DM_TI_LE!$A$5:$C$29,3,FALSE)</f>
        <v>0</v>
      </c>
      <c r="BP181" s="104">
        <f>T181/26*$BC181*VLOOKUP(BP$4,DM_TI_LE!$A$5:$C$29,3,FALSE)</f>
        <v>0</v>
      </c>
      <c r="BQ181" s="104">
        <f>U181/26*$BC181*VLOOKUP(BQ$4,DM_TI_LE!$A$5:$C$29,3,FALSE)</f>
        <v>0</v>
      </c>
      <c r="BR181" s="104">
        <f>V181/26*$BC181*VLOOKUP(BR$4,DM_TI_LE!$A$5:$C$29,3,FALSE)</f>
        <v>0</v>
      </c>
      <c r="BS181" s="104">
        <f>W181/26*$BC181*VLOOKUP(BS$4,DM_TI_LE!$A$5:$C$29,3,FALSE)</f>
        <v>0</v>
      </c>
      <c r="BT181" s="104">
        <f>X181/26*$BC181*VLOOKUP(BT$4,DM_TI_LE!$A$5:$C$29,3,FALSE)</f>
        <v>0</v>
      </c>
      <c r="BU181" s="104">
        <f>Y181/26*$BC181*VLOOKUP(BU$4,DM_TI_LE!$A$5:$C$29,3,FALSE)</f>
        <v>0</v>
      </c>
      <c r="BV181" s="104">
        <f>Z181/26*$BC181*VLOOKUP(BV$4,DM_TI_LE!$A$5:$C$29,3,FALSE)</f>
        <v>0</v>
      </c>
      <c r="BW181" s="104">
        <f>AA181/26*$BC181*VLOOKUP(BW$4,DM_TI_LE!$A$5:$C$29,3,FALSE)</f>
        <v>0</v>
      </c>
      <c r="BX181" s="104">
        <f>AB181/26*$BC181*VLOOKUP(BX$4,DM_TI_LE!$A$5:$C$29,3,FALSE)</f>
        <v>0</v>
      </c>
      <c r="BY181" s="104">
        <f>AC181/26*$BC181*VLOOKUP(BY$4,DM_TI_LE!$A$5:$C$29,3,FALSE)</f>
        <v>0</v>
      </c>
      <c r="BZ181" s="104">
        <f>AD181/26*$BC181*VLOOKUP(BZ$4,DM_TI_LE!$A$5:$C$29,3,FALSE)</f>
        <v>0</v>
      </c>
      <c r="CA181" s="273">
        <f t="shared" si="0"/>
        <v>0</v>
      </c>
      <c r="CB181" s="104"/>
      <c r="CC181" s="274">
        <f t="shared" si="1"/>
        <v>1866666.6666666665</v>
      </c>
      <c r="CD181" s="138" t="str">
        <f>VLOOKUP(B181,GD_CHUNG!$B$5:$G$480,6,FALSE)</f>
        <v>HDTV</v>
      </c>
      <c r="CE181" s="275">
        <f>VLOOKUP(CD181,DM_TI_LE!$I$12:$J$16,2,FALSE)</f>
        <v>0.7</v>
      </c>
    </row>
    <row r="182" spans="1:83" ht="12.75" x14ac:dyDescent="0.2">
      <c r="A182" s="49">
        <v>178</v>
      </c>
      <c r="B182" s="50">
        <f>GD_CHUNG!B182</f>
        <v>13759</v>
      </c>
      <c r="C182" s="50" t="str">
        <f>GD_CHUNG!C182</f>
        <v>Nguyễn Thị Thanh Loan</v>
      </c>
      <c r="D182" s="50" t="str">
        <f>GD_CHUNG!D182</f>
        <v>Nhân viên phục vụ hành khách</v>
      </c>
      <c r="E182" s="268">
        <f>VLOOKUP(B182,GD_CHAM_CONG!$C$6:$BJ$997,60,FALSE)</f>
        <v>1</v>
      </c>
      <c r="F182" s="268">
        <f>VLOOKUP(B182,GD_LCD_HS_LNS!$B$4:$F$1000,5,FALSE)</f>
        <v>1.6</v>
      </c>
      <c r="G182" s="269"/>
      <c r="H182" s="269">
        <f>VLOOKUP(B182,GD_CHAM_CONG!$C$6:$BD$997,37,FALSE)</f>
        <v>27</v>
      </c>
      <c r="I182" s="104">
        <f>VLOOKUP($B182,GD_CHAM_CONG!$C$6:$BF$997,38,FALSE)</f>
        <v>10</v>
      </c>
      <c r="J182" s="104">
        <f>VLOOKUP($B182,GD_CHAM_CONG!$C$6:$BF$997,39,FALSE)</f>
        <v>0</v>
      </c>
      <c r="K182" s="104">
        <f>VLOOKUP($B182,GD_CHAM_CONG!$C$6:$BF$997,40,FALSE)</f>
        <v>0</v>
      </c>
      <c r="L182" s="104">
        <f>VLOOKUP($B182,GD_CHAM_CONG!$C$6:$BF$997,41,FALSE)</f>
        <v>0</v>
      </c>
      <c r="M182" s="104">
        <f>VLOOKUP($B182,GD_CHAM_CONG!$C$6:$BF$997,42,FALSE)</f>
        <v>0</v>
      </c>
      <c r="N182" s="104">
        <f>VLOOKUP($B182,GD_CHAM_CONG!$C$6:$BF$997,43,FALSE)</f>
        <v>0</v>
      </c>
      <c r="O182" s="104">
        <f>VLOOKUP($B182,GD_CHAM_CONG!$C$6:$BF$997,44,FALSE)</f>
        <v>0</v>
      </c>
      <c r="P182" s="104">
        <f>VLOOKUP($B182,GD_CHAM_CONG!$C$6:$BF$997,45,FALSE)</f>
        <v>0</v>
      </c>
      <c r="Q182" s="104">
        <f>VLOOKUP($B182,GD_CHAM_CONG!$C$6:$BF$997,46,FALSE)</f>
        <v>0</v>
      </c>
      <c r="R182" s="104">
        <f>VLOOKUP($B182,GD_CHAM_CONG!$C$6:$BF$997,47,FALSE)</f>
        <v>0</v>
      </c>
      <c r="S182" s="104">
        <f>VLOOKUP($B182,GD_CHAM_CONG!$C$6:$BF$997,48,FALSE)</f>
        <v>0</v>
      </c>
      <c r="T182" s="104">
        <f>VLOOKUP($B182,GD_CHAM_CONG!$C$6:$BF$997,49,FALSE)</f>
        <v>0</v>
      </c>
      <c r="U182" s="104">
        <f>VLOOKUP($B182,GD_CHAM_CONG!$C$6:$BF$997,50,FALSE)</f>
        <v>0</v>
      </c>
      <c r="V182" s="104">
        <f>VLOOKUP($B182,GD_CHAM_CONG!$C$6:$BF$997,51,FALSE)</f>
        <v>0</v>
      </c>
      <c r="W182" s="104">
        <f>VLOOKUP($B182,GD_CHAM_CONG!$C$6:$BF$997,52,FALSE)</f>
        <v>0</v>
      </c>
      <c r="X182" s="104">
        <f>VLOOKUP($B182,GD_CHAM_CONG!$C$6:$BF$997,53,FALSE)</f>
        <v>0</v>
      </c>
      <c r="Y182" s="104">
        <f>VLOOKUP($B182,GD_CHAM_CONG!$C$6:$BF$997,54,FALSE)</f>
        <v>0</v>
      </c>
      <c r="Z182" s="104">
        <f>VLOOKUP($B182,GD_CHAM_CONG!$C$6:$BF$997,55,FALSE)</f>
        <v>0</v>
      </c>
      <c r="AA182" s="104">
        <f>VLOOKUP($B182,GD_CHAM_CONG!$C$6:$BF$997,56,FALSE)</f>
        <v>0</v>
      </c>
      <c r="AB182" s="104">
        <f>VLOOKUP($B182,GD_CHAM_CONG!$C$6:$BI$997,57,FALSE)</f>
        <v>0</v>
      </c>
      <c r="AC182" s="104">
        <f>VLOOKUP($B182,GD_CHAM_CONG!$C$6:$BI$997,58,FALSE)</f>
        <v>0</v>
      </c>
      <c r="AD182" s="104">
        <f>VLOOKUP($B182,GD_CHAM_CONG!$C$6:$BI$997,59,FALSE)</f>
        <v>0</v>
      </c>
      <c r="AE182" s="270">
        <f>I182/$H182*VLOOKUP(I$4,DM_TI_LE!$A$5:$B$30,2,FALSE)</f>
        <v>0.37037037037037035</v>
      </c>
      <c r="AF182" s="270">
        <f>J182/$H182*VLOOKUP(J$4,DM_TI_LE!$A$5:$B$30,2,FALSE)</f>
        <v>0</v>
      </c>
      <c r="AG182" s="270">
        <f>K182/$H182*VLOOKUP(K$4,DM_TI_LE!$A$5:$B$30,2,FALSE)</f>
        <v>0</v>
      </c>
      <c r="AH182" s="270">
        <f>L182/$H182*VLOOKUP(L$4,DM_TI_LE!$A$5:$B$30,2,FALSE)</f>
        <v>0</v>
      </c>
      <c r="AI182" s="270">
        <f>M182/$H182*VLOOKUP(M$4,DM_TI_LE!$A$5:$B$30,2,FALSE)</f>
        <v>0</v>
      </c>
      <c r="AJ182" s="270">
        <f>N182/$H182*VLOOKUP(N$4,DM_TI_LE!$A$5:$B$30,2,FALSE)</f>
        <v>0</v>
      </c>
      <c r="AK182" s="270">
        <f>O182/$H182*VLOOKUP(O$4,DM_TI_LE!$A$5:$B$30,2,FALSE)</f>
        <v>0</v>
      </c>
      <c r="AL182" s="270">
        <f>P182/$H182*VLOOKUP(P$4,DM_TI_LE!$A$5:$B$30,2,FALSE)</f>
        <v>0</v>
      </c>
      <c r="AM182" s="270">
        <f>Q182/$H182*VLOOKUP(Q$4,DM_TI_LE!$A$5:$B$30,2,FALSE)</f>
        <v>0</v>
      </c>
      <c r="AN182" s="270">
        <f>R182/$H182*VLOOKUP(R$4,DM_TI_LE!$A$5:$B$30,2,FALSE)</f>
        <v>0</v>
      </c>
      <c r="AO182" s="270">
        <f>S182/$H182*VLOOKUP(S$4,DM_TI_LE!$A$5:$B$30,2,FALSE)</f>
        <v>0</v>
      </c>
      <c r="AP182" s="270">
        <f>T182/$H182*VLOOKUP(T$4,DM_TI_LE!$A$5:$B$30,2,FALSE)</f>
        <v>0</v>
      </c>
      <c r="AQ182" s="270">
        <f>U182/$H182*VLOOKUP(U$4,DM_TI_LE!$A$5:$B$30,2,FALSE)</f>
        <v>0</v>
      </c>
      <c r="AR182" s="270">
        <f>V182/$H182*VLOOKUP(V$4,DM_TI_LE!$A$5:$B$30,2,FALSE)</f>
        <v>0</v>
      </c>
      <c r="AS182" s="270">
        <f>W182/$H182*VLOOKUP(W$4,DM_TI_LE!$A$5:$B$30,2,FALSE)</f>
        <v>0</v>
      </c>
      <c r="AT182" s="270">
        <f>X182/$H182*VLOOKUP(X$4,DM_TI_LE!$A$5:$B$30,2,FALSE)</f>
        <v>0</v>
      </c>
      <c r="AU182" s="270">
        <f>Y182/$H182*VLOOKUP(Y$4,DM_TI_LE!$A$5:$B$30,2,FALSE)</f>
        <v>0</v>
      </c>
      <c r="AV182" s="270">
        <f>Z182/$H182*VLOOKUP(Z$4,DM_TI_LE!$A$5:$B$30,2,FALSE)</f>
        <v>0</v>
      </c>
      <c r="AW182" s="270">
        <f>AA182/$H182*VLOOKUP(AA$4,DM_TI_LE!$A$5:$B$30,2,FALSE)</f>
        <v>0</v>
      </c>
      <c r="AX182" s="270">
        <f>AB182/$H182*VLOOKUP(AB$4,DM_TI_LE!$A$5:$B$30,2,FALSE)</f>
        <v>0</v>
      </c>
      <c r="AY182" s="270">
        <f>AC182/$H182*VLOOKUP(AC$4,DM_TI_LE!$A$5:$B$30,2,FALSE)</f>
        <v>0</v>
      </c>
      <c r="AZ182" s="270">
        <f>AD182/$H182*VLOOKUP(AD$4,DM_TI_LE!$A$5:$B$30,2,FALSE)</f>
        <v>0</v>
      </c>
      <c r="BA182" s="284">
        <f>IF(CD182="HDHV",DM_TI_LE!$K$12*I182, SUM(AE182:AW182)*F182*E182*DM_HE_SO_LUONG_NS!$D$1*CE182)</f>
        <v>1866666.6666666665</v>
      </c>
      <c r="BB182" s="104"/>
      <c r="BC182" s="110">
        <f>VLOOKUP(B182,GD_LCD_HS_LNS!$B$4:$E$1000,4,FALSE)</f>
        <v>3875000</v>
      </c>
      <c r="BD182" s="104"/>
      <c r="BE182" s="104">
        <f>I182/26*$BC182*VLOOKUP(BE$4,DM_TI_LE!$A$5:$C$29,3,FALSE)</f>
        <v>0</v>
      </c>
      <c r="BF182" s="104">
        <f>J182/26*$BC182*VLOOKUP(BF$4,DM_TI_LE!$A$5:$C$29,3,FALSE)</f>
        <v>0</v>
      </c>
      <c r="BG182" s="104">
        <f>K182/26*$BC182*VLOOKUP(BG$4,DM_TI_LE!$A$5:$C$29,3,FALSE)</f>
        <v>0</v>
      </c>
      <c r="BH182" s="104">
        <f>L182/26*$BC182*VLOOKUP(BH$4,DM_TI_LE!$A$5:$C$29,3,FALSE)</f>
        <v>0</v>
      </c>
      <c r="BI182" s="104">
        <f>M182/26*$BC182*VLOOKUP(BI$4,DM_TI_LE!$A$5:$C$29,3,FALSE)</f>
        <v>0</v>
      </c>
      <c r="BJ182" s="104">
        <f>N182/26*$BC182*VLOOKUP(BJ$4,DM_TI_LE!$A$5:$C$29,3,FALSE)</f>
        <v>0</v>
      </c>
      <c r="BK182" s="104">
        <f>O182/26*$BC182*VLOOKUP(BK$4,DM_TI_LE!$A$5:$C$29,3,FALSE)</f>
        <v>0</v>
      </c>
      <c r="BL182" s="104">
        <f>P182/26*$BC182*VLOOKUP(BL$4,DM_TI_LE!$A$5:$C$29,3,FALSE)</f>
        <v>0</v>
      </c>
      <c r="BM182" s="104">
        <f>Q182/26*$BC182*VLOOKUP(BM$4,DM_TI_LE!$A$5:$C$29,3,FALSE)</f>
        <v>0</v>
      </c>
      <c r="BN182" s="104">
        <f>R182/26*$BC182*VLOOKUP(BN$4,DM_TI_LE!$A$5:$C$29,3,FALSE)</f>
        <v>0</v>
      </c>
      <c r="BO182" s="104">
        <f>S182/26*$BC182*VLOOKUP(BO$4,DM_TI_LE!$A$5:$C$29,3,FALSE)</f>
        <v>0</v>
      </c>
      <c r="BP182" s="104">
        <f>T182/26*$BC182*VLOOKUP(BP$4,DM_TI_LE!$A$5:$C$29,3,FALSE)</f>
        <v>0</v>
      </c>
      <c r="BQ182" s="104">
        <f>U182/26*$BC182*VLOOKUP(BQ$4,DM_TI_LE!$A$5:$C$29,3,FALSE)</f>
        <v>0</v>
      </c>
      <c r="BR182" s="104">
        <f>V182/26*$BC182*VLOOKUP(BR$4,DM_TI_LE!$A$5:$C$29,3,FALSE)</f>
        <v>0</v>
      </c>
      <c r="BS182" s="104">
        <f>W182/26*$BC182*VLOOKUP(BS$4,DM_TI_LE!$A$5:$C$29,3,FALSE)</f>
        <v>0</v>
      </c>
      <c r="BT182" s="104">
        <f>X182/26*$BC182*VLOOKUP(BT$4,DM_TI_LE!$A$5:$C$29,3,FALSE)</f>
        <v>0</v>
      </c>
      <c r="BU182" s="104">
        <f>Y182/26*$BC182*VLOOKUP(BU$4,DM_TI_LE!$A$5:$C$29,3,FALSE)</f>
        <v>0</v>
      </c>
      <c r="BV182" s="104">
        <f>Z182/26*$BC182*VLOOKUP(BV$4,DM_TI_LE!$A$5:$C$29,3,FALSE)</f>
        <v>0</v>
      </c>
      <c r="BW182" s="104">
        <f>AA182/26*$BC182*VLOOKUP(BW$4,DM_TI_LE!$A$5:$C$29,3,FALSE)</f>
        <v>0</v>
      </c>
      <c r="BX182" s="104">
        <f>AB182/26*$BC182*VLOOKUP(BX$4,DM_TI_LE!$A$5:$C$29,3,FALSE)</f>
        <v>0</v>
      </c>
      <c r="BY182" s="104">
        <f>AC182/26*$BC182*VLOOKUP(BY$4,DM_TI_LE!$A$5:$C$29,3,FALSE)</f>
        <v>0</v>
      </c>
      <c r="BZ182" s="104">
        <f>AD182/26*$BC182*VLOOKUP(BZ$4,DM_TI_LE!$A$5:$C$29,3,FALSE)</f>
        <v>0</v>
      </c>
      <c r="CA182" s="273">
        <f t="shared" si="0"/>
        <v>0</v>
      </c>
      <c r="CB182" s="104"/>
      <c r="CC182" s="274">
        <f t="shared" si="1"/>
        <v>1866666.6666666665</v>
      </c>
      <c r="CD182" s="138" t="str">
        <f>VLOOKUP(B182,GD_CHUNG!$B$5:$G$480,6,FALSE)</f>
        <v>HDTV</v>
      </c>
      <c r="CE182" s="275">
        <f>VLOOKUP(CD182,DM_TI_LE!$I$12:$J$16,2,FALSE)</f>
        <v>0.7</v>
      </c>
    </row>
    <row r="183" spans="1:83" ht="12.75" x14ac:dyDescent="0.2">
      <c r="A183" s="49">
        <v>179</v>
      </c>
      <c r="B183" s="50">
        <f>GD_CHUNG!B183</f>
        <v>13760</v>
      </c>
      <c r="C183" s="50" t="str">
        <f>GD_CHUNG!C183</f>
        <v>Trần Thùy Trang</v>
      </c>
      <c r="D183" s="50" t="str">
        <f>GD_CHUNG!D183</f>
        <v>Nhân viên phục vụ hành khách</v>
      </c>
      <c r="E183" s="268">
        <f>VLOOKUP(B183,GD_CHAM_CONG!$C$6:$BJ$997,60,FALSE)</f>
        <v>1</v>
      </c>
      <c r="F183" s="268">
        <f>VLOOKUP(B183,GD_LCD_HS_LNS!$B$4:$F$1000,5,FALSE)</f>
        <v>1.6</v>
      </c>
      <c r="G183" s="269"/>
      <c r="H183" s="269">
        <f>VLOOKUP(B183,GD_CHAM_CONG!$C$6:$BD$997,37,FALSE)</f>
        <v>27</v>
      </c>
      <c r="I183" s="104">
        <f>VLOOKUP($B183,GD_CHAM_CONG!$C$6:$BF$997,38,FALSE)</f>
        <v>10</v>
      </c>
      <c r="J183" s="104">
        <f>VLOOKUP($B183,GD_CHAM_CONG!$C$6:$BF$997,39,FALSE)</f>
        <v>0</v>
      </c>
      <c r="K183" s="104">
        <f>VLOOKUP($B183,GD_CHAM_CONG!$C$6:$BF$997,40,FALSE)</f>
        <v>0</v>
      </c>
      <c r="L183" s="104">
        <f>VLOOKUP($B183,GD_CHAM_CONG!$C$6:$BF$997,41,FALSE)</f>
        <v>0</v>
      </c>
      <c r="M183" s="104">
        <f>VLOOKUP($B183,GD_CHAM_CONG!$C$6:$BF$997,42,FALSE)</f>
        <v>0</v>
      </c>
      <c r="N183" s="104">
        <f>VLOOKUP($B183,GD_CHAM_CONG!$C$6:$BF$997,43,FALSE)</f>
        <v>0</v>
      </c>
      <c r="O183" s="104">
        <f>VLOOKUP($B183,GD_CHAM_CONG!$C$6:$BF$997,44,FALSE)</f>
        <v>0</v>
      </c>
      <c r="P183" s="104">
        <f>VLOOKUP($B183,GD_CHAM_CONG!$C$6:$BF$997,45,FALSE)</f>
        <v>0</v>
      </c>
      <c r="Q183" s="104">
        <f>VLOOKUP($B183,GD_CHAM_CONG!$C$6:$BF$997,46,FALSE)</f>
        <v>0</v>
      </c>
      <c r="R183" s="104">
        <f>VLOOKUP($B183,GD_CHAM_CONG!$C$6:$BF$997,47,FALSE)</f>
        <v>0</v>
      </c>
      <c r="S183" s="104">
        <f>VLOOKUP($B183,GD_CHAM_CONG!$C$6:$BF$997,48,FALSE)</f>
        <v>0</v>
      </c>
      <c r="T183" s="104">
        <f>VLOOKUP($B183,GD_CHAM_CONG!$C$6:$BF$997,49,FALSE)</f>
        <v>0</v>
      </c>
      <c r="U183" s="104">
        <f>VLOOKUP($B183,GD_CHAM_CONG!$C$6:$BF$997,50,FALSE)</f>
        <v>0</v>
      </c>
      <c r="V183" s="104">
        <f>VLOOKUP($B183,GD_CHAM_CONG!$C$6:$BF$997,51,FALSE)</f>
        <v>0</v>
      </c>
      <c r="W183" s="104">
        <f>VLOOKUP($B183,GD_CHAM_CONG!$C$6:$BF$997,52,FALSE)</f>
        <v>0</v>
      </c>
      <c r="X183" s="104">
        <f>VLOOKUP($B183,GD_CHAM_CONG!$C$6:$BF$997,53,FALSE)</f>
        <v>0</v>
      </c>
      <c r="Y183" s="104">
        <f>VLOOKUP($B183,GD_CHAM_CONG!$C$6:$BF$997,54,FALSE)</f>
        <v>0</v>
      </c>
      <c r="Z183" s="104">
        <f>VLOOKUP($B183,GD_CHAM_CONG!$C$6:$BF$997,55,FALSE)</f>
        <v>0</v>
      </c>
      <c r="AA183" s="104">
        <f>VLOOKUP($B183,GD_CHAM_CONG!$C$6:$BF$997,56,FALSE)</f>
        <v>0</v>
      </c>
      <c r="AB183" s="104">
        <f>VLOOKUP($B183,GD_CHAM_CONG!$C$6:$BI$997,57,FALSE)</f>
        <v>0</v>
      </c>
      <c r="AC183" s="104">
        <f>VLOOKUP($B183,GD_CHAM_CONG!$C$6:$BI$997,58,FALSE)</f>
        <v>0</v>
      </c>
      <c r="AD183" s="104">
        <f>VLOOKUP($B183,GD_CHAM_CONG!$C$6:$BI$997,59,FALSE)</f>
        <v>0</v>
      </c>
      <c r="AE183" s="270">
        <f>I183/$H183*VLOOKUP(I$4,DM_TI_LE!$A$5:$B$30,2,FALSE)</f>
        <v>0.37037037037037035</v>
      </c>
      <c r="AF183" s="270">
        <f>J183/$H183*VLOOKUP(J$4,DM_TI_LE!$A$5:$B$30,2,FALSE)</f>
        <v>0</v>
      </c>
      <c r="AG183" s="270">
        <f>K183/$H183*VLOOKUP(K$4,DM_TI_LE!$A$5:$B$30,2,FALSE)</f>
        <v>0</v>
      </c>
      <c r="AH183" s="270">
        <f>L183/$H183*VLOOKUP(L$4,DM_TI_LE!$A$5:$B$30,2,FALSE)</f>
        <v>0</v>
      </c>
      <c r="AI183" s="270">
        <f>M183/$H183*VLOOKUP(M$4,DM_TI_LE!$A$5:$B$30,2,FALSE)</f>
        <v>0</v>
      </c>
      <c r="AJ183" s="270">
        <f>N183/$H183*VLOOKUP(N$4,DM_TI_LE!$A$5:$B$30,2,FALSE)</f>
        <v>0</v>
      </c>
      <c r="AK183" s="270">
        <f>O183/$H183*VLOOKUP(O$4,DM_TI_LE!$A$5:$B$30,2,FALSE)</f>
        <v>0</v>
      </c>
      <c r="AL183" s="270">
        <f>P183/$H183*VLOOKUP(P$4,DM_TI_LE!$A$5:$B$30,2,FALSE)</f>
        <v>0</v>
      </c>
      <c r="AM183" s="270">
        <f>Q183/$H183*VLOOKUP(Q$4,DM_TI_LE!$A$5:$B$30,2,FALSE)</f>
        <v>0</v>
      </c>
      <c r="AN183" s="270">
        <f>R183/$H183*VLOOKUP(R$4,DM_TI_LE!$A$5:$B$30,2,FALSE)</f>
        <v>0</v>
      </c>
      <c r="AO183" s="270">
        <f>S183/$H183*VLOOKUP(S$4,DM_TI_LE!$A$5:$B$30,2,FALSE)</f>
        <v>0</v>
      </c>
      <c r="AP183" s="270">
        <f>T183/$H183*VLOOKUP(T$4,DM_TI_LE!$A$5:$B$30,2,FALSE)</f>
        <v>0</v>
      </c>
      <c r="AQ183" s="270">
        <f>U183/$H183*VLOOKUP(U$4,DM_TI_LE!$A$5:$B$30,2,FALSE)</f>
        <v>0</v>
      </c>
      <c r="AR183" s="270">
        <f>V183/$H183*VLOOKUP(V$4,DM_TI_LE!$A$5:$B$30,2,FALSE)</f>
        <v>0</v>
      </c>
      <c r="AS183" s="270">
        <f>W183/$H183*VLOOKUP(W$4,DM_TI_LE!$A$5:$B$30,2,FALSE)</f>
        <v>0</v>
      </c>
      <c r="AT183" s="270">
        <f>X183/$H183*VLOOKUP(X$4,DM_TI_LE!$A$5:$B$30,2,FALSE)</f>
        <v>0</v>
      </c>
      <c r="AU183" s="270">
        <f>Y183/$H183*VLOOKUP(Y$4,DM_TI_LE!$A$5:$B$30,2,FALSE)</f>
        <v>0</v>
      </c>
      <c r="AV183" s="270">
        <f>Z183/$H183*VLOOKUP(Z$4,DM_TI_LE!$A$5:$B$30,2,FALSE)</f>
        <v>0</v>
      </c>
      <c r="AW183" s="270">
        <f>AA183/$H183*VLOOKUP(AA$4,DM_TI_LE!$A$5:$B$30,2,FALSE)</f>
        <v>0</v>
      </c>
      <c r="AX183" s="270">
        <f>AB183/$H183*VLOOKUP(AB$4,DM_TI_LE!$A$5:$B$30,2,FALSE)</f>
        <v>0</v>
      </c>
      <c r="AY183" s="270">
        <f>AC183/$H183*VLOOKUP(AC$4,DM_TI_LE!$A$5:$B$30,2,FALSE)</f>
        <v>0</v>
      </c>
      <c r="AZ183" s="270">
        <f>AD183/$H183*VLOOKUP(AD$4,DM_TI_LE!$A$5:$B$30,2,FALSE)</f>
        <v>0</v>
      </c>
      <c r="BA183" s="284">
        <f>IF(CD183="HDHV",DM_TI_LE!$K$12*I183, SUM(AE183:AW183)*F183*E183*DM_HE_SO_LUONG_NS!$D$1*CE183)</f>
        <v>1866666.6666666665</v>
      </c>
      <c r="BB183" s="104"/>
      <c r="BC183" s="110">
        <f>VLOOKUP(B183,GD_LCD_HS_LNS!$B$4:$E$1000,4,FALSE)</f>
        <v>3875000</v>
      </c>
      <c r="BD183" s="104"/>
      <c r="BE183" s="104">
        <f>I183/26*$BC183*VLOOKUP(BE$4,DM_TI_LE!$A$5:$C$29,3,FALSE)</f>
        <v>0</v>
      </c>
      <c r="BF183" s="104">
        <f>J183/26*$BC183*VLOOKUP(BF$4,DM_TI_LE!$A$5:$C$29,3,FALSE)</f>
        <v>0</v>
      </c>
      <c r="BG183" s="104">
        <f>K183/26*$BC183*VLOOKUP(BG$4,DM_TI_LE!$A$5:$C$29,3,FALSE)</f>
        <v>0</v>
      </c>
      <c r="BH183" s="104">
        <f>L183/26*$BC183*VLOOKUP(BH$4,DM_TI_LE!$A$5:$C$29,3,FALSE)</f>
        <v>0</v>
      </c>
      <c r="BI183" s="104">
        <f>M183/26*$BC183*VLOOKUP(BI$4,DM_TI_LE!$A$5:$C$29,3,FALSE)</f>
        <v>0</v>
      </c>
      <c r="BJ183" s="104">
        <f>N183/26*$BC183*VLOOKUP(BJ$4,DM_TI_LE!$A$5:$C$29,3,FALSE)</f>
        <v>0</v>
      </c>
      <c r="BK183" s="104">
        <f>O183/26*$BC183*VLOOKUP(BK$4,DM_TI_LE!$A$5:$C$29,3,FALSE)</f>
        <v>0</v>
      </c>
      <c r="BL183" s="104">
        <f>P183/26*$BC183*VLOOKUP(BL$4,DM_TI_LE!$A$5:$C$29,3,FALSE)</f>
        <v>0</v>
      </c>
      <c r="BM183" s="104">
        <f>Q183/26*$BC183*VLOOKUP(BM$4,DM_TI_LE!$A$5:$C$29,3,FALSE)</f>
        <v>0</v>
      </c>
      <c r="BN183" s="104">
        <f>R183/26*$BC183*VLOOKUP(BN$4,DM_TI_LE!$A$5:$C$29,3,FALSE)</f>
        <v>0</v>
      </c>
      <c r="BO183" s="104">
        <f>S183/26*$BC183*VLOOKUP(BO$4,DM_TI_LE!$A$5:$C$29,3,FALSE)</f>
        <v>0</v>
      </c>
      <c r="BP183" s="104">
        <f>T183/26*$BC183*VLOOKUP(BP$4,DM_TI_LE!$A$5:$C$29,3,FALSE)</f>
        <v>0</v>
      </c>
      <c r="BQ183" s="104">
        <f>U183/26*$BC183*VLOOKUP(BQ$4,DM_TI_LE!$A$5:$C$29,3,FALSE)</f>
        <v>0</v>
      </c>
      <c r="BR183" s="104">
        <f>V183/26*$BC183*VLOOKUP(BR$4,DM_TI_LE!$A$5:$C$29,3,FALSE)</f>
        <v>0</v>
      </c>
      <c r="BS183" s="104">
        <f>W183/26*$BC183*VLOOKUP(BS$4,DM_TI_LE!$A$5:$C$29,3,FALSE)</f>
        <v>0</v>
      </c>
      <c r="BT183" s="104">
        <f>X183/26*$BC183*VLOOKUP(BT$4,DM_TI_LE!$A$5:$C$29,3,FALSE)</f>
        <v>0</v>
      </c>
      <c r="BU183" s="104">
        <f>Y183/26*$BC183*VLOOKUP(BU$4,DM_TI_LE!$A$5:$C$29,3,FALSE)</f>
        <v>0</v>
      </c>
      <c r="BV183" s="104">
        <f>Z183/26*$BC183*VLOOKUP(BV$4,DM_TI_LE!$A$5:$C$29,3,FALSE)</f>
        <v>0</v>
      </c>
      <c r="BW183" s="104">
        <f>AA183/26*$BC183*VLOOKUP(BW$4,DM_TI_LE!$A$5:$C$29,3,FALSE)</f>
        <v>0</v>
      </c>
      <c r="BX183" s="104">
        <f>AB183/26*$BC183*VLOOKUP(BX$4,DM_TI_LE!$A$5:$C$29,3,FALSE)</f>
        <v>0</v>
      </c>
      <c r="BY183" s="104">
        <f>AC183/26*$BC183*VLOOKUP(BY$4,DM_TI_LE!$A$5:$C$29,3,FALSE)</f>
        <v>0</v>
      </c>
      <c r="BZ183" s="104">
        <f>AD183/26*$BC183*VLOOKUP(BZ$4,DM_TI_LE!$A$5:$C$29,3,FALSE)</f>
        <v>0</v>
      </c>
      <c r="CA183" s="273">
        <f t="shared" si="0"/>
        <v>0</v>
      </c>
      <c r="CB183" s="104"/>
      <c r="CC183" s="274">
        <f t="shared" si="1"/>
        <v>1866666.6666666665</v>
      </c>
      <c r="CD183" s="138" t="str">
        <f>VLOOKUP(B183,GD_CHUNG!$B$5:$G$480,6,FALSE)</f>
        <v>HDTV</v>
      </c>
      <c r="CE183" s="275">
        <f>VLOOKUP(CD183,DM_TI_LE!$I$12:$J$16,2,FALSE)</f>
        <v>0.7</v>
      </c>
    </row>
    <row r="184" spans="1:83" ht="12.75" x14ac:dyDescent="0.2">
      <c r="A184" s="49">
        <v>180</v>
      </c>
      <c r="B184" s="50">
        <f>GD_CHUNG!B184</f>
        <v>13762</v>
      </c>
      <c r="C184" s="50" t="str">
        <f>GD_CHUNG!C184</f>
        <v>Bùi Thị Út</v>
      </c>
      <c r="D184" s="50" t="str">
        <f>GD_CHUNG!D184</f>
        <v>Nhân viên phục vụ hành khách</v>
      </c>
      <c r="E184" s="268">
        <f>VLOOKUP(B184,GD_CHAM_CONG!$C$6:$BJ$997,60,FALSE)</f>
        <v>1</v>
      </c>
      <c r="F184" s="268">
        <f>VLOOKUP(B184,GD_LCD_HS_LNS!$B$4:$F$1000,5,FALSE)</f>
        <v>1.6</v>
      </c>
      <c r="G184" s="269"/>
      <c r="H184" s="269">
        <f>VLOOKUP(B184,GD_CHAM_CONG!$C$6:$BD$997,37,FALSE)</f>
        <v>27</v>
      </c>
      <c r="I184" s="104">
        <f>VLOOKUP($B184,GD_CHAM_CONG!$C$6:$BF$997,38,FALSE)</f>
        <v>10</v>
      </c>
      <c r="J184" s="104">
        <f>VLOOKUP($B184,GD_CHAM_CONG!$C$6:$BF$997,39,FALSE)</f>
        <v>0</v>
      </c>
      <c r="K184" s="104">
        <f>VLOOKUP($B184,GD_CHAM_CONG!$C$6:$BF$997,40,FALSE)</f>
        <v>0</v>
      </c>
      <c r="L184" s="104">
        <f>VLOOKUP($B184,GD_CHAM_CONG!$C$6:$BF$997,41,FALSE)</f>
        <v>0</v>
      </c>
      <c r="M184" s="104">
        <f>VLOOKUP($B184,GD_CHAM_CONG!$C$6:$BF$997,42,FALSE)</f>
        <v>0</v>
      </c>
      <c r="N184" s="104">
        <f>VLOOKUP($B184,GD_CHAM_CONG!$C$6:$BF$997,43,FALSE)</f>
        <v>0</v>
      </c>
      <c r="O184" s="104">
        <f>VLOOKUP($B184,GD_CHAM_CONG!$C$6:$BF$997,44,FALSE)</f>
        <v>0</v>
      </c>
      <c r="P184" s="104">
        <f>VLOOKUP($B184,GD_CHAM_CONG!$C$6:$BF$997,45,FALSE)</f>
        <v>0</v>
      </c>
      <c r="Q184" s="104">
        <f>VLOOKUP($B184,GD_CHAM_CONG!$C$6:$BF$997,46,FALSE)</f>
        <v>0</v>
      </c>
      <c r="R184" s="104">
        <f>VLOOKUP($B184,GD_CHAM_CONG!$C$6:$BF$997,47,FALSE)</f>
        <v>0</v>
      </c>
      <c r="S184" s="104">
        <f>VLOOKUP($B184,GD_CHAM_CONG!$C$6:$BF$997,48,FALSE)</f>
        <v>0</v>
      </c>
      <c r="T184" s="104">
        <f>VLOOKUP($B184,GD_CHAM_CONG!$C$6:$BF$997,49,FALSE)</f>
        <v>0</v>
      </c>
      <c r="U184" s="104">
        <f>VLOOKUP($B184,GD_CHAM_CONG!$C$6:$BF$997,50,FALSE)</f>
        <v>0</v>
      </c>
      <c r="V184" s="104">
        <f>VLOOKUP($B184,GD_CHAM_CONG!$C$6:$BF$997,51,FALSE)</f>
        <v>0</v>
      </c>
      <c r="W184" s="104">
        <f>VLOOKUP($B184,GD_CHAM_CONG!$C$6:$BF$997,52,FALSE)</f>
        <v>0</v>
      </c>
      <c r="X184" s="104">
        <f>VLOOKUP($B184,GD_CHAM_CONG!$C$6:$BF$997,53,FALSE)</f>
        <v>0</v>
      </c>
      <c r="Y184" s="104">
        <f>VLOOKUP($B184,GD_CHAM_CONG!$C$6:$BF$997,54,FALSE)</f>
        <v>0</v>
      </c>
      <c r="Z184" s="104">
        <f>VLOOKUP($B184,GD_CHAM_CONG!$C$6:$BF$997,55,FALSE)</f>
        <v>0</v>
      </c>
      <c r="AA184" s="104">
        <f>VLOOKUP($B184,GD_CHAM_CONG!$C$6:$BF$997,56,FALSE)</f>
        <v>0</v>
      </c>
      <c r="AB184" s="104">
        <f>VLOOKUP($B184,GD_CHAM_CONG!$C$6:$BI$997,57,FALSE)</f>
        <v>0</v>
      </c>
      <c r="AC184" s="104">
        <f>VLOOKUP($B184,GD_CHAM_CONG!$C$6:$BI$997,58,FALSE)</f>
        <v>0</v>
      </c>
      <c r="AD184" s="104">
        <f>VLOOKUP($B184,GD_CHAM_CONG!$C$6:$BI$997,59,FALSE)</f>
        <v>0</v>
      </c>
      <c r="AE184" s="270">
        <f>I184/$H184*VLOOKUP(I$4,DM_TI_LE!$A$5:$B$30,2,FALSE)</f>
        <v>0.37037037037037035</v>
      </c>
      <c r="AF184" s="270">
        <f>J184/$H184*VLOOKUP(J$4,DM_TI_LE!$A$5:$B$30,2,FALSE)</f>
        <v>0</v>
      </c>
      <c r="AG184" s="270">
        <f>K184/$H184*VLOOKUP(K$4,DM_TI_LE!$A$5:$B$30,2,FALSE)</f>
        <v>0</v>
      </c>
      <c r="AH184" s="270">
        <f>L184/$H184*VLOOKUP(L$4,DM_TI_LE!$A$5:$B$30,2,FALSE)</f>
        <v>0</v>
      </c>
      <c r="AI184" s="270">
        <f>M184/$H184*VLOOKUP(M$4,DM_TI_LE!$A$5:$B$30,2,FALSE)</f>
        <v>0</v>
      </c>
      <c r="AJ184" s="270">
        <f>N184/$H184*VLOOKUP(N$4,DM_TI_LE!$A$5:$B$30,2,FALSE)</f>
        <v>0</v>
      </c>
      <c r="AK184" s="270">
        <f>O184/$H184*VLOOKUP(O$4,DM_TI_LE!$A$5:$B$30,2,FALSE)</f>
        <v>0</v>
      </c>
      <c r="AL184" s="270">
        <f>P184/$H184*VLOOKUP(P$4,DM_TI_LE!$A$5:$B$30,2,FALSE)</f>
        <v>0</v>
      </c>
      <c r="AM184" s="270">
        <f>Q184/$H184*VLOOKUP(Q$4,DM_TI_LE!$A$5:$B$30,2,FALSE)</f>
        <v>0</v>
      </c>
      <c r="AN184" s="270">
        <f>R184/$H184*VLOOKUP(R$4,DM_TI_LE!$A$5:$B$30,2,FALSE)</f>
        <v>0</v>
      </c>
      <c r="AO184" s="270">
        <f>S184/$H184*VLOOKUP(S$4,DM_TI_LE!$A$5:$B$30,2,FALSE)</f>
        <v>0</v>
      </c>
      <c r="AP184" s="270">
        <f>T184/$H184*VLOOKUP(T$4,DM_TI_LE!$A$5:$B$30,2,FALSE)</f>
        <v>0</v>
      </c>
      <c r="AQ184" s="270">
        <f>U184/$H184*VLOOKUP(U$4,DM_TI_LE!$A$5:$B$30,2,FALSE)</f>
        <v>0</v>
      </c>
      <c r="AR184" s="270">
        <f>V184/$H184*VLOOKUP(V$4,DM_TI_LE!$A$5:$B$30,2,FALSE)</f>
        <v>0</v>
      </c>
      <c r="AS184" s="270">
        <f>W184/$H184*VLOOKUP(W$4,DM_TI_LE!$A$5:$B$30,2,FALSE)</f>
        <v>0</v>
      </c>
      <c r="AT184" s="270">
        <f>X184/$H184*VLOOKUP(X$4,DM_TI_LE!$A$5:$B$30,2,FALSE)</f>
        <v>0</v>
      </c>
      <c r="AU184" s="270">
        <f>Y184/$H184*VLOOKUP(Y$4,DM_TI_LE!$A$5:$B$30,2,FALSE)</f>
        <v>0</v>
      </c>
      <c r="AV184" s="270">
        <f>Z184/$H184*VLOOKUP(Z$4,DM_TI_LE!$A$5:$B$30,2,FALSE)</f>
        <v>0</v>
      </c>
      <c r="AW184" s="270">
        <f>AA184/$H184*VLOOKUP(AA$4,DM_TI_LE!$A$5:$B$30,2,FALSE)</f>
        <v>0</v>
      </c>
      <c r="AX184" s="270">
        <f>AB184/$H184*VLOOKUP(AB$4,DM_TI_LE!$A$5:$B$30,2,FALSE)</f>
        <v>0</v>
      </c>
      <c r="AY184" s="270">
        <f>AC184/$H184*VLOOKUP(AC$4,DM_TI_LE!$A$5:$B$30,2,FALSE)</f>
        <v>0</v>
      </c>
      <c r="AZ184" s="270">
        <f>AD184/$H184*VLOOKUP(AD$4,DM_TI_LE!$A$5:$B$30,2,FALSE)</f>
        <v>0</v>
      </c>
      <c r="BA184" s="284">
        <f>IF(CD184="HDHV",DM_TI_LE!$K$12*I184, SUM(AE184:AW184)*F184*E184*DM_HE_SO_LUONG_NS!$D$1*CE184)</f>
        <v>1866666.6666666665</v>
      </c>
      <c r="BB184" s="104"/>
      <c r="BC184" s="110">
        <f>VLOOKUP(B184,GD_LCD_HS_LNS!$B$4:$E$1000,4,FALSE)</f>
        <v>3875000</v>
      </c>
      <c r="BD184" s="104"/>
      <c r="BE184" s="104">
        <f>I184/26*$BC184*VLOOKUP(BE$4,DM_TI_LE!$A$5:$C$29,3,FALSE)</f>
        <v>0</v>
      </c>
      <c r="BF184" s="104">
        <f>J184/26*$BC184*VLOOKUP(BF$4,DM_TI_LE!$A$5:$C$29,3,FALSE)</f>
        <v>0</v>
      </c>
      <c r="BG184" s="104">
        <f>K184/26*$BC184*VLOOKUP(BG$4,DM_TI_LE!$A$5:$C$29,3,FALSE)</f>
        <v>0</v>
      </c>
      <c r="BH184" s="104">
        <f>L184/26*$BC184*VLOOKUP(BH$4,DM_TI_LE!$A$5:$C$29,3,FALSE)</f>
        <v>0</v>
      </c>
      <c r="BI184" s="104">
        <f>M184/26*$BC184*VLOOKUP(BI$4,DM_TI_LE!$A$5:$C$29,3,FALSE)</f>
        <v>0</v>
      </c>
      <c r="BJ184" s="104">
        <f>N184/26*$BC184*VLOOKUP(BJ$4,DM_TI_LE!$A$5:$C$29,3,FALSE)</f>
        <v>0</v>
      </c>
      <c r="BK184" s="104">
        <f>O184/26*$BC184*VLOOKUP(BK$4,DM_TI_LE!$A$5:$C$29,3,FALSE)</f>
        <v>0</v>
      </c>
      <c r="BL184" s="104">
        <f>P184/26*$BC184*VLOOKUP(BL$4,DM_TI_LE!$A$5:$C$29,3,FALSE)</f>
        <v>0</v>
      </c>
      <c r="BM184" s="104">
        <f>Q184/26*$BC184*VLOOKUP(BM$4,DM_TI_LE!$A$5:$C$29,3,FALSE)</f>
        <v>0</v>
      </c>
      <c r="BN184" s="104">
        <f>R184/26*$BC184*VLOOKUP(BN$4,DM_TI_LE!$A$5:$C$29,3,FALSE)</f>
        <v>0</v>
      </c>
      <c r="BO184" s="104">
        <f>S184/26*$BC184*VLOOKUP(BO$4,DM_TI_LE!$A$5:$C$29,3,FALSE)</f>
        <v>0</v>
      </c>
      <c r="BP184" s="104">
        <f>T184/26*$BC184*VLOOKUP(BP$4,DM_TI_LE!$A$5:$C$29,3,FALSE)</f>
        <v>0</v>
      </c>
      <c r="BQ184" s="104">
        <f>U184/26*$BC184*VLOOKUP(BQ$4,DM_TI_LE!$A$5:$C$29,3,FALSE)</f>
        <v>0</v>
      </c>
      <c r="BR184" s="104">
        <f>V184/26*$BC184*VLOOKUP(BR$4,DM_TI_LE!$A$5:$C$29,3,FALSE)</f>
        <v>0</v>
      </c>
      <c r="BS184" s="104">
        <f>W184/26*$BC184*VLOOKUP(BS$4,DM_TI_LE!$A$5:$C$29,3,FALSE)</f>
        <v>0</v>
      </c>
      <c r="BT184" s="104">
        <f>X184/26*$BC184*VLOOKUP(BT$4,DM_TI_LE!$A$5:$C$29,3,FALSE)</f>
        <v>0</v>
      </c>
      <c r="BU184" s="104">
        <f>Y184/26*$BC184*VLOOKUP(BU$4,DM_TI_LE!$A$5:$C$29,3,FALSE)</f>
        <v>0</v>
      </c>
      <c r="BV184" s="104">
        <f>Z184/26*$BC184*VLOOKUP(BV$4,DM_TI_LE!$A$5:$C$29,3,FALSE)</f>
        <v>0</v>
      </c>
      <c r="BW184" s="104">
        <f>AA184/26*$BC184*VLOOKUP(BW$4,DM_TI_LE!$A$5:$C$29,3,FALSE)</f>
        <v>0</v>
      </c>
      <c r="BX184" s="104">
        <f>AB184/26*$BC184*VLOOKUP(BX$4,DM_TI_LE!$A$5:$C$29,3,FALSE)</f>
        <v>0</v>
      </c>
      <c r="BY184" s="104">
        <f>AC184/26*$BC184*VLOOKUP(BY$4,DM_TI_LE!$A$5:$C$29,3,FALSE)</f>
        <v>0</v>
      </c>
      <c r="BZ184" s="104">
        <f>AD184/26*$BC184*VLOOKUP(BZ$4,DM_TI_LE!$A$5:$C$29,3,FALSE)</f>
        <v>0</v>
      </c>
      <c r="CA184" s="273">
        <f t="shared" si="0"/>
        <v>0</v>
      </c>
      <c r="CB184" s="104"/>
      <c r="CC184" s="274">
        <f t="shared" si="1"/>
        <v>1866666.6666666665</v>
      </c>
      <c r="CD184" s="138" t="str">
        <f>VLOOKUP(B184,GD_CHUNG!$B$5:$G$480,6,FALSE)</f>
        <v>HDTV</v>
      </c>
      <c r="CE184" s="275">
        <f>VLOOKUP(CD184,DM_TI_LE!$I$12:$J$16,2,FALSE)</f>
        <v>0.7</v>
      </c>
    </row>
    <row r="185" spans="1:83" ht="12.75" x14ac:dyDescent="0.2">
      <c r="A185" s="49">
        <v>181</v>
      </c>
      <c r="B185" s="50">
        <f>GD_CHUNG!B185</f>
        <v>13763</v>
      </c>
      <c r="C185" s="50" t="str">
        <f>GD_CHUNG!C185</f>
        <v>Lê Mai Anh</v>
      </c>
      <c r="D185" s="50" t="str">
        <f>GD_CHUNG!D185</f>
        <v>Nhân viên phục vụ hành khách</v>
      </c>
      <c r="E185" s="268">
        <f>VLOOKUP(B185,GD_CHAM_CONG!$C$6:$BJ$997,60,FALSE)</f>
        <v>1</v>
      </c>
      <c r="F185" s="268">
        <f>VLOOKUP(B185,GD_LCD_HS_LNS!$B$4:$F$1000,5,FALSE)</f>
        <v>1.6</v>
      </c>
      <c r="G185" s="269"/>
      <c r="H185" s="269">
        <f>VLOOKUP(B185,GD_CHAM_CONG!$C$6:$BD$997,37,FALSE)</f>
        <v>27</v>
      </c>
      <c r="I185" s="104">
        <f>VLOOKUP($B185,GD_CHAM_CONG!$C$6:$BF$997,38,FALSE)</f>
        <v>10</v>
      </c>
      <c r="J185" s="104">
        <f>VLOOKUP($B185,GD_CHAM_CONG!$C$6:$BF$997,39,FALSE)</f>
        <v>0</v>
      </c>
      <c r="K185" s="104">
        <f>VLOOKUP($B185,GD_CHAM_CONG!$C$6:$BF$997,40,FALSE)</f>
        <v>0</v>
      </c>
      <c r="L185" s="104">
        <f>VLOOKUP($B185,GD_CHAM_CONG!$C$6:$BF$997,41,FALSE)</f>
        <v>0</v>
      </c>
      <c r="M185" s="104">
        <f>VLOOKUP($B185,GD_CHAM_CONG!$C$6:$BF$997,42,FALSE)</f>
        <v>0</v>
      </c>
      <c r="N185" s="104">
        <f>VLOOKUP($B185,GD_CHAM_CONG!$C$6:$BF$997,43,FALSE)</f>
        <v>0</v>
      </c>
      <c r="O185" s="104">
        <f>VLOOKUP($B185,GD_CHAM_CONG!$C$6:$BF$997,44,FALSE)</f>
        <v>0</v>
      </c>
      <c r="P185" s="104">
        <f>VLOOKUP($B185,GD_CHAM_CONG!$C$6:$BF$997,45,FALSE)</f>
        <v>0</v>
      </c>
      <c r="Q185" s="104">
        <f>VLOOKUP($B185,GD_CHAM_CONG!$C$6:$BF$997,46,FALSE)</f>
        <v>0</v>
      </c>
      <c r="R185" s="104">
        <f>VLOOKUP($B185,GD_CHAM_CONG!$C$6:$BF$997,47,FALSE)</f>
        <v>0</v>
      </c>
      <c r="S185" s="104">
        <f>VLOOKUP($B185,GD_CHAM_CONG!$C$6:$BF$997,48,FALSE)</f>
        <v>0</v>
      </c>
      <c r="T185" s="104">
        <f>VLOOKUP($B185,GD_CHAM_CONG!$C$6:$BF$997,49,FALSE)</f>
        <v>0</v>
      </c>
      <c r="U185" s="104">
        <f>VLOOKUP($B185,GD_CHAM_CONG!$C$6:$BF$997,50,FALSE)</f>
        <v>0</v>
      </c>
      <c r="V185" s="104">
        <f>VLOOKUP($B185,GD_CHAM_CONG!$C$6:$BF$997,51,FALSE)</f>
        <v>0</v>
      </c>
      <c r="W185" s="104">
        <f>VLOOKUP($B185,GD_CHAM_CONG!$C$6:$BF$997,52,FALSE)</f>
        <v>0</v>
      </c>
      <c r="X185" s="104">
        <f>VLOOKUP($B185,GD_CHAM_CONG!$C$6:$BF$997,53,FALSE)</f>
        <v>0</v>
      </c>
      <c r="Y185" s="104">
        <f>VLOOKUP($B185,GD_CHAM_CONG!$C$6:$BF$997,54,FALSE)</f>
        <v>0</v>
      </c>
      <c r="Z185" s="104">
        <f>VLOOKUP($B185,GD_CHAM_CONG!$C$6:$BF$997,55,FALSE)</f>
        <v>0</v>
      </c>
      <c r="AA185" s="104">
        <f>VLOOKUP($B185,GD_CHAM_CONG!$C$6:$BF$997,56,FALSE)</f>
        <v>0</v>
      </c>
      <c r="AB185" s="104">
        <f>VLOOKUP($B185,GD_CHAM_CONG!$C$6:$BI$997,57,FALSE)</f>
        <v>0</v>
      </c>
      <c r="AC185" s="104">
        <f>VLOOKUP($B185,GD_CHAM_CONG!$C$6:$BI$997,58,FALSE)</f>
        <v>0</v>
      </c>
      <c r="AD185" s="104">
        <f>VLOOKUP($B185,GD_CHAM_CONG!$C$6:$BI$997,59,FALSE)</f>
        <v>0</v>
      </c>
      <c r="AE185" s="270">
        <f>I185/$H185*VLOOKUP(I$4,DM_TI_LE!$A$5:$B$30,2,FALSE)</f>
        <v>0.37037037037037035</v>
      </c>
      <c r="AF185" s="270">
        <f>J185/$H185*VLOOKUP(J$4,DM_TI_LE!$A$5:$B$30,2,FALSE)</f>
        <v>0</v>
      </c>
      <c r="AG185" s="270">
        <f>K185/$H185*VLOOKUP(K$4,DM_TI_LE!$A$5:$B$30,2,FALSE)</f>
        <v>0</v>
      </c>
      <c r="AH185" s="270">
        <f>L185/$H185*VLOOKUP(L$4,DM_TI_LE!$A$5:$B$30,2,FALSE)</f>
        <v>0</v>
      </c>
      <c r="AI185" s="270">
        <f>M185/$H185*VLOOKUP(M$4,DM_TI_LE!$A$5:$B$30,2,FALSE)</f>
        <v>0</v>
      </c>
      <c r="AJ185" s="270">
        <f>N185/$H185*VLOOKUP(N$4,DM_TI_LE!$A$5:$B$30,2,FALSE)</f>
        <v>0</v>
      </c>
      <c r="AK185" s="270">
        <f>O185/$H185*VLOOKUP(O$4,DM_TI_LE!$A$5:$B$30,2,FALSE)</f>
        <v>0</v>
      </c>
      <c r="AL185" s="270">
        <f>P185/$H185*VLOOKUP(P$4,DM_TI_LE!$A$5:$B$30,2,FALSE)</f>
        <v>0</v>
      </c>
      <c r="AM185" s="270">
        <f>Q185/$H185*VLOOKUP(Q$4,DM_TI_LE!$A$5:$B$30,2,FALSE)</f>
        <v>0</v>
      </c>
      <c r="AN185" s="270">
        <f>R185/$H185*VLOOKUP(R$4,DM_TI_LE!$A$5:$B$30,2,FALSE)</f>
        <v>0</v>
      </c>
      <c r="AO185" s="270">
        <f>S185/$H185*VLOOKUP(S$4,DM_TI_LE!$A$5:$B$30,2,FALSE)</f>
        <v>0</v>
      </c>
      <c r="AP185" s="270">
        <f>T185/$H185*VLOOKUP(T$4,DM_TI_LE!$A$5:$B$30,2,FALSE)</f>
        <v>0</v>
      </c>
      <c r="AQ185" s="270">
        <f>U185/$H185*VLOOKUP(U$4,DM_TI_LE!$A$5:$B$30,2,FALSE)</f>
        <v>0</v>
      </c>
      <c r="AR185" s="270">
        <f>V185/$H185*VLOOKUP(V$4,DM_TI_LE!$A$5:$B$30,2,FALSE)</f>
        <v>0</v>
      </c>
      <c r="AS185" s="270">
        <f>W185/$H185*VLOOKUP(W$4,DM_TI_LE!$A$5:$B$30,2,FALSE)</f>
        <v>0</v>
      </c>
      <c r="AT185" s="270">
        <f>X185/$H185*VLOOKUP(X$4,DM_TI_LE!$A$5:$B$30,2,FALSE)</f>
        <v>0</v>
      </c>
      <c r="AU185" s="270">
        <f>Y185/$H185*VLOOKUP(Y$4,DM_TI_LE!$A$5:$B$30,2,FALSE)</f>
        <v>0</v>
      </c>
      <c r="AV185" s="270">
        <f>Z185/$H185*VLOOKUP(Z$4,DM_TI_LE!$A$5:$B$30,2,FALSE)</f>
        <v>0</v>
      </c>
      <c r="AW185" s="270">
        <f>AA185/$H185*VLOOKUP(AA$4,DM_TI_LE!$A$5:$B$30,2,FALSE)</f>
        <v>0</v>
      </c>
      <c r="AX185" s="270">
        <f>AB185/$H185*VLOOKUP(AB$4,DM_TI_LE!$A$5:$B$30,2,FALSE)</f>
        <v>0</v>
      </c>
      <c r="AY185" s="270">
        <f>AC185/$H185*VLOOKUP(AC$4,DM_TI_LE!$A$5:$B$30,2,FALSE)</f>
        <v>0</v>
      </c>
      <c r="AZ185" s="270">
        <f>AD185/$H185*VLOOKUP(AD$4,DM_TI_LE!$A$5:$B$30,2,FALSE)</f>
        <v>0</v>
      </c>
      <c r="BA185" s="284">
        <f>IF(CD185="HDHV",DM_TI_LE!$K$12*I185, SUM(AE185:AW185)*F185*E185*DM_HE_SO_LUONG_NS!$D$1*CE185)</f>
        <v>1866666.6666666665</v>
      </c>
      <c r="BB185" s="104"/>
      <c r="BC185" s="110">
        <f>VLOOKUP(B185,GD_LCD_HS_LNS!$B$4:$E$1000,4,FALSE)</f>
        <v>3875000</v>
      </c>
      <c r="BD185" s="104"/>
      <c r="BE185" s="104">
        <f>I185/26*$BC185*VLOOKUP(BE$4,DM_TI_LE!$A$5:$C$29,3,FALSE)</f>
        <v>0</v>
      </c>
      <c r="BF185" s="104">
        <f>J185/26*$BC185*VLOOKUP(BF$4,DM_TI_LE!$A$5:$C$29,3,FALSE)</f>
        <v>0</v>
      </c>
      <c r="BG185" s="104">
        <f>K185/26*$BC185*VLOOKUP(BG$4,DM_TI_LE!$A$5:$C$29,3,FALSE)</f>
        <v>0</v>
      </c>
      <c r="BH185" s="104">
        <f>L185/26*$BC185*VLOOKUP(BH$4,DM_TI_LE!$A$5:$C$29,3,FALSE)</f>
        <v>0</v>
      </c>
      <c r="BI185" s="104">
        <f>M185/26*$BC185*VLOOKUP(BI$4,DM_TI_LE!$A$5:$C$29,3,FALSE)</f>
        <v>0</v>
      </c>
      <c r="BJ185" s="104">
        <f>N185/26*$BC185*VLOOKUP(BJ$4,DM_TI_LE!$A$5:$C$29,3,FALSE)</f>
        <v>0</v>
      </c>
      <c r="BK185" s="104">
        <f>O185/26*$BC185*VLOOKUP(BK$4,DM_TI_LE!$A$5:$C$29,3,FALSE)</f>
        <v>0</v>
      </c>
      <c r="BL185" s="104">
        <f>P185/26*$BC185*VLOOKUP(BL$4,DM_TI_LE!$A$5:$C$29,3,FALSE)</f>
        <v>0</v>
      </c>
      <c r="BM185" s="104">
        <f>Q185/26*$BC185*VLOOKUP(BM$4,DM_TI_LE!$A$5:$C$29,3,FALSE)</f>
        <v>0</v>
      </c>
      <c r="BN185" s="104">
        <f>R185/26*$BC185*VLOOKUP(BN$4,DM_TI_LE!$A$5:$C$29,3,FALSE)</f>
        <v>0</v>
      </c>
      <c r="BO185" s="104">
        <f>S185/26*$BC185*VLOOKUP(BO$4,DM_TI_LE!$A$5:$C$29,3,FALSE)</f>
        <v>0</v>
      </c>
      <c r="BP185" s="104">
        <f>T185/26*$BC185*VLOOKUP(BP$4,DM_TI_LE!$A$5:$C$29,3,FALSE)</f>
        <v>0</v>
      </c>
      <c r="BQ185" s="104">
        <f>U185/26*$BC185*VLOOKUP(BQ$4,DM_TI_LE!$A$5:$C$29,3,FALSE)</f>
        <v>0</v>
      </c>
      <c r="BR185" s="104">
        <f>V185/26*$BC185*VLOOKUP(BR$4,DM_TI_LE!$A$5:$C$29,3,FALSE)</f>
        <v>0</v>
      </c>
      <c r="BS185" s="104">
        <f>W185/26*$BC185*VLOOKUP(BS$4,DM_TI_LE!$A$5:$C$29,3,FALSE)</f>
        <v>0</v>
      </c>
      <c r="BT185" s="104">
        <f>X185/26*$BC185*VLOOKUP(BT$4,DM_TI_LE!$A$5:$C$29,3,FALSE)</f>
        <v>0</v>
      </c>
      <c r="BU185" s="104">
        <f>Y185/26*$BC185*VLOOKUP(BU$4,DM_TI_LE!$A$5:$C$29,3,FALSE)</f>
        <v>0</v>
      </c>
      <c r="BV185" s="104">
        <f>Z185/26*$BC185*VLOOKUP(BV$4,DM_TI_LE!$A$5:$C$29,3,FALSE)</f>
        <v>0</v>
      </c>
      <c r="BW185" s="104">
        <f>AA185/26*$BC185*VLOOKUP(BW$4,DM_TI_LE!$A$5:$C$29,3,FALSE)</f>
        <v>0</v>
      </c>
      <c r="BX185" s="104">
        <f>AB185/26*$BC185*VLOOKUP(BX$4,DM_TI_LE!$A$5:$C$29,3,FALSE)</f>
        <v>0</v>
      </c>
      <c r="BY185" s="104">
        <f>AC185/26*$BC185*VLOOKUP(BY$4,DM_TI_LE!$A$5:$C$29,3,FALSE)</f>
        <v>0</v>
      </c>
      <c r="BZ185" s="104">
        <f>AD185/26*$BC185*VLOOKUP(BZ$4,DM_TI_LE!$A$5:$C$29,3,FALSE)</f>
        <v>0</v>
      </c>
      <c r="CA185" s="273">
        <f t="shared" si="0"/>
        <v>0</v>
      </c>
      <c r="CB185" s="104"/>
      <c r="CC185" s="274">
        <f t="shared" si="1"/>
        <v>1866666.6666666665</v>
      </c>
      <c r="CD185" s="138" t="str">
        <f>VLOOKUP(B185,GD_CHUNG!$B$5:$G$480,6,FALSE)</f>
        <v>HDTV</v>
      </c>
      <c r="CE185" s="275">
        <f>VLOOKUP(CD185,DM_TI_LE!$I$12:$J$16,2,FALSE)</f>
        <v>0.7</v>
      </c>
    </row>
    <row r="186" spans="1:83" ht="12.75" x14ac:dyDescent="0.2">
      <c r="A186" s="49">
        <v>182</v>
      </c>
      <c r="B186" s="50">
        <f>GD_CHUNG!B186</f>
        <v>13764</v>
      </c>
      <c r="C186" s="50" t="str">
        <f>GD_CHUNG!C186</f>
        <v>Đỗ Thị Ngọc Hà</v>
      </c>
      <c r="D186" s="50" t="str">
        <f>GD_CHUNG!D186</f>
        <v>Nhân viên phục vụ hành khách</v>
      </c>
      <c r="E186" s="268">
        <f>VLOOKUP(B186,GD_CHAM_CONG!$C$6:$BJ$997,60,FALSE)</f>
        <v>1</v>
      </c>
      <c r="F186" s="268">
        <f>VLOOKUP(B186,GD_LCD_HS_LNS!$B$4:$F$1000,5,FALSE)</f>
        <v>1.6</v>
      </c>
      <c r="G186" s="269"/>
      <c r="H186" s="269">
        <f>VLOOKUP(B186,GD_CHAM_CONG!$C$6:$BD$997,37,FALSE)</f>
        <v>27</v>
      </c>
      <c r="I186" s="104">
        <f>VLOOKUP($B186,GD_CHAM_CONG!$C$6:$BF$997,38,FALSE)</f>
        <v>10</v>
      </c>
      <c r="J186" s="104">
        <f>VLOOKUP($B186,GD_CHAM_CONG!$C$6:$BF$997,39,FALSE)</f>
        <v>0</v>
      </c>
      <c r="K186" s="104">
        <f>VLOOKUP($B186,GD_CHAM_CONG!$C$6:$BF$997,40,FALSE)</f>
        <v>0</v>
      </c>
      <c r="L186" s="104">
        <f>VLOOKUP($B186,GD_CHAM_CONG!$C$6:$BF$997,41,FALSE)</f>
        <v>0</v>
      </c>
      <c r="M186" s="104">
        <f>VLOOKUP($B186,GD_CHAM_CONG!$C$6:$BF$997,42,FALSE)</f>
        <v>0</v>
      </c>
      <c r="N186" s="104">
        <f>VLOOKUP($B186,GD_CHAM_CONG!$C$6:$BF$997,43,FALSE)</f>
        <v>0</v>
      </c>
      <c r="O186" s="104">
        <f>VLOOKUP($B186,GD_CHAM_CONG!$C$6:$BF$997,44,FALSE)</f>
        <v>0</v>
      </c>
      <c r="P186" s="104">
        <f>VLOOKUP($B186,GD_CHAM_CONG!$C$6:$BF$997,45,FALSE)</f>
        <v>0</v>
      </c>
      <c r="Q186" s="104">
        <f>VLOOKUP($B186,GD_CHAM_CONG!$C$6:$BF$997,46,FALSE)</f>
        <v>0</v>
      </c>
      <c r="R186" s="104">
        <f>VLOOKUP($B186,GD_CHAM_CONG!$C$6:$BF$997,47,FALSE)</f>
        <v>0</v>
      </c>
      <c r="S186" s="104">
        <f>VLOOKUP($B186,GD_CHAM_CONG!$C$6:$BF$997,48,FALSE)</f>
        <v>0</v>
      </c>
      <c r="T186" s="104">
        <f>VLOOKUP($B186,GD_CHAM_CONG!$C$6:$BF$997,49,FALSE)</f>
        <v>0</v>
      </c>
      <c r="U186" s="104">
        <f>VLOOKUP($B186,GD_CHAM_CONG!$C$6:$BF$997,50,FALSE)</f>
        <v>0</v>
      </c>
      <c r="V186" s="104">
        <f>VLOOKUP($B186,GD_CHAM_CONG!$C$6:$BF$997,51,FALSE)</f>
        <v>0</v>
      </c>
      <c r="W186" s="104">
        <f>VLOOKUP($B186,GD_CHAM_CONG!$C$6:$BF$997,52,FALSE)</f>
        <v>0</v>
      </c>
      <c r="X186" s="104">
        <f>VLOOKUP($B186,GD_CHAM_CONG!$C$6:$BF$997,53,FALSE)</f>
        <v>0</v>
      </c>
      <c r="Y186" s="104">
        <f>VLOOKUP($B186,GD_CHAM_CONG!$C$6:$BF$997,54,FALSE)</f>
        <v>0</v>
      </c>
      <c r="Z186" s="104">
        <f>VLOOKUP($B186,GD_CHAM_CONG!$C$6:$BF$997,55,FALSE)</f>
        <v>0</v>
      </c>
      <c r="AA186" s="104">
        <f>VLOOKUP($B186,GD_CHAM_CONG!$C$6:$BF$997,56,FALSE)</f>
        <v>0</v>
      </c>
      <c r="AB186" s="104">
        <f>VLOOKUP($B186,GD_CHAM_CONG!$C$6:$BI$997,57,FALSE)</f>
        <v>0</v>
      </c>
      <c r="AC186" s="104">
        <f>VLOOKUP($B186,GD_CHAM_CONG!$C$6:$BI$997,58,FALSE)</f>
        <v>0</v>
      </c>
      <c r="AD186" s="104">
        <f>VLOOKUP($B186,GD_CHAM_CONG!$C$6:$BI$997,59,FALSE)</f>
        <v>0</v>
      </c>
      <c r="AE186" s="270">
        <f>I186/$H186*VLOOKUP(I$4,DM_TI_LE!$A$5:$B$30,2,FALSE)</f>
        <v>0.37037037037037035</v>
      </c>
      <c r="AF186" s="270">
        <f>J186/$H186*VLOOKUP(J$4,DM_TI_LE!$A$5:$B$30,2,FALSE)</f>
        <v>0</v>
      </c>
      <c r="AG186" s="270">
        <f>K186/$H186*VLOOKUP(K$4,DM_TI_LE!$A$5:$B$30,2,FALSE)</f>
        <v>0</v>
      </c>
      <c r="AH186" s="270">
        <f>L186/$H186*VLOOKUP(L$4,DM_TI_LE!$A$5:$B$30,2,FALSE)</f>
        <v>0</v>
      </c>
      <c r="AI186" s="270">
        <f>M186/$H186*VLOOKUP(M$4,DM_TI_LE!$A$5:$B$30,2,FALSE)</f>
        <v>0</v>
      </c>
      <c r="AJ186" s="270">
        <f>N186/$H186*VLOOKUP(N$4,DM_TI_LE!$A$5:$B$30,2,FALSE)</f>
        <v>0</v>
      </c>
      <c r="AK186" s="270">
        <f>O186/$H186*VLOOKUP(O$4,DM_TI_LE!$A$5:$B$30,2,FALSE)</f>
        <v>0</v>
      </c>
      <c r="AL186" s="270">
        <f>P186/$H186*VLOOKUP(P$4,DM_TI_LE!$A$5:$B$30,2,FALSE)</f>
        <v>0</v>
      </c>
      <c r="AM186" s="270">
        <f>Q186/$H186*VLOOKUP(Q$4,DM_TI_LE!$A$5:$B$30,2,FALSE)</f>
        <v>0</v>
      </c>
      <c r="AN186" s="270">
        <f>R186/$H186*VLOOKUP(R$4,DM_TI_LE!$A$5:$B$30,2,FALSE)</f>
        <v>0</v>
      </c>
      <c r="AO186" s="270">
        <f>S186/$H186*VLOOKUP(S$4,DM_TI_LE!$A$5:$B$30,2,FALSE)</f>
        <v>0</v>
      </c>
      <c r="AP186" s="270">
        <f>T186/$H186*VLOOKUP(T$4,DM_TI_LE!$A$5:$B$30,2,FALSE)</f>
        <v>0</v>
      </c>
      <c r="AQ186" s="270">
        <f>U186/$H186*VLOOKUP(U$4,DM_TI_LE!$A$5:$B$30,2,FALSE)</f>
        <v>0</v>
      </c>
      <c r="AR186" s="270">
        <f>V186/$H186*VLOOKUP(V$4,DM_TI_LE!$A$5:$B$30,2,FALSE)</f>
        <v>0</v>
      </c>
      <c r="AS186" s="270">
        <f>W186/$H186*VLOOKUP(W$4,DM_TI_LE!$A$5:$B$30,2,FALSE)</f>
        <v>0</v>
      </c>
      <c r="AT186" s="270">
        <f>X186/$H186*VLOOKUP(X$4,DM_TI_LE!$A$5:$B$30,2,FALSE)</f>
        <v>0</v>
      </c>
      <c r="AU186" s="270">
        <f>Y186/$H186*VLOOKUP(Y$4,DM_TI_LE!$A$5:$B$30,2,FALSE)</f>
        <v>0</v>
      </c>
      <c r="AV186" s="270">
        <f>Z186/$H186*VLOOKUP(Z$4,DM_TI_LE!$A$5:$B$30,2,FALSE)</f>
        <v>0</v>
      </c>
      <c r="AW186" s="270">
        <f>AA186/$H186*VLOOKUP(AA$4,DM_TI_LE!$A$5:$B$30,2,FALSE)</f>
        <v>0</v>
      </c>
      <c r="AX186" s="270">
        <f>AB186/$H186*VLOOKUP(AB$4,DM_TI_LE!$A$5:$B$30,2,FALSE)</f>
        <v>0</v>
      </c>
      <c r="AY186" s="270">
        <f>AC186/$H186*VLOOKUP(AC$4,DM_TI_LE!$A$5:$B$30,2,FALSE)</f>
        <v>0</v>
      </c>
      <c r="AZ186" s="270">
        <f>AD186/$H186*VLOOKUP(AD$4,DM_TI_LE!$A$5:$B$30,2,FALSE)</f>
        <v>0</v>
      </c>
      <c r="BA186" s="284">
        <f>IF(CD186="HDHV",DM_TI_LE!$K$12*I186, SUM(AE186:AW186)*F186*E186*DM_HE_SO_LUONG_NS!$D$1*CE186)</f>
        <v>1866666.6666666665</v>
      </c>
      <c r="BB186" s="104"/>
      <c r="BC186" s="110">
        <f>VLOOKUP(B186,GD_LCD_HS_LNS!$B$4:$E$1000,4,FALSE)</f>
        <v>3875000</v>
      </c>
      <c r="BD186" s="104"/>
      <c r="BE186" s="104">
        <f>I186/26*$BC186*VLOOKUP(BE$4,DM_TI_LE!$A$5:$C$29,3,FALSE)</f>
        <v>0</v>
      </c>
      <c r="BF186" s="104">
        <f>J186/26*$BC186*VLOOKUP(BF$4,DM_TI_LE!$A$5:$C$29,3,FALSE)</f>
        <v>0</v>
      </c>
      <c r="BG186" s="104">
        <f>K186/26*$BC186*VLOOKUP(BG$4,DM_TI_LE!$A$5:$C$29,3,FALSE)</f>
        <v>0</v>
      </c>
      <c r="BH186" s="104">
        <f>L186/26*$BC186*VLOOKUP(BH$4,DM_TI_LE!$A$5:$C$29,3,FALSE)</f>
        <v>0</v>
      </c>
      <c r="BI186" s="104">
        <f>M186/26*$BC186*VLOOKUP(BI$4,DM_TI_LE!$A$5:$C$29,3,FALSE)</f>
        <v>0</v>
      </c>
      <c r="BJ186" s="104">
        <f>N186/26*$BC186*VLOOKUP(BJ$4,DM_TI_LE!$A$5:$C$29,3,FALSE)</f>
        <v>0</v>
      </c>
      <c r="BK186" s="104">
        <f>O186/26*$BC186*VLOOKUP(BK$4,DM_TI_LE!$A$5:$C$29,3,FALSE)</f>
        <v>0</v>
      </c>
      <c r="BL186" s="104">
        <f>P186/26*$BC186*VLOOKUP(BL$4,DM_TI_LE!$A$5:$C$29,3,FALSE)</f>
        <v>0</v>
      </c>
      <c r="BM186" s="104">
        <f>Q186/26*$BC186*VLOOKUP(BM$4,DM_TI_LE!$A$5:$C$29,3,FALSE)</f>
        <v>0</v>
      </c>
      <c r="BN186" s="104">
        <f>R186/26*$BC186*VLOOKUP(BN$4,DM_TI_LE!$A$5:$C$29,3,FALSE)</f>
        <v>0</v>
      </c>
      <c r="BO186" s="104">
        <f>S186/26*$BC186*VLOOKUP(BO$4,DM_TI_LE!$A$5:$C$29,3,FALSE)</f>
        <v>0</v>
      </c>
      <c r="BP186" s="104">
        <f>T186/26*$BC186*VLOOKUP(BP$4,DM_TI_LE!$A$5:$C$29,3,FALSE)</f>
        <v>0</v>
      </c>
      <c r="BQ186" s="104">
        <f>U186/26*$BC186*VLOOKUP(BQ$4,DM_TI_LE!$A$5:$C$29,3,FALSE)</f>
        <v>0</v>
      </c>
      <c r="BR186" s="104">
        <f>V186/26*$BC186*VLOOKUP(BR$4,DM_TI_LE!$A$5:$C$29,3,FALSE)</f>
        <v>0</v>
      </c>
      <c r="BS186" s="104">
        <f>W186/26*$BC186*VLOOKUP(BS$4,DM_TI_LE!$A$5:$C$29,3,FALSE)</f>
        <v>0</v>
      </c>
      <c r="BT186" s="104">
        <f>X186/26*$BC186*VLOOKUP(BT$4,DM_TI_LE!$A$5:$C$29,3,FALSE)</f>
        <v>0</v>
      </c>
      <c r="BU186" s="104">
        <f>Y186/26*$BC186*VLOOKUP(BU$4,DM_TI_LE!$A$5:$C$29,3,FALSE)</f>
        <v>0</v>
      </c>
      <c r="BV186" s="104">
        <f>Z186/26*$BC186*VLOOKUP(BV$4,DM_TI_LE!$A$5:$C$29,3,FALSE)</f>
        <v>0</v>
      </c>
      <c r="BW186" s="104">
        <f>AA186/26*$BC186*VLOOKUP(BW$4,DM_TI_LE!$A$5:$C$29,3,FALSE)</f>
        <v>0</v>
      </c>
      <c r="BX186" s="104">
        <f>AB186/26*$BC186*VLOOKUP(BX$4,DM_TI_LE!$A$5:$C$29,3,FALSE)</f>
        <v>0</v>
      </c>
      <c r="BY186" s="104">
        <f>AC186/26*$BC186*VLOOKUP(BY$4,DM_TI_LE!$A$5:$C$29,3,FALSE)</f>
        <v>0</v>
      </c>
      <c r="BZ186" s="104">
        <f>AD186/26*$BC186*VLOOKUP(BZ$4,DM_TI_LE!$A$5:$C$29,3,FALSE)</f>
        <v>0</v>
      </c>
      <c r="CA186" s="273">
        <f t="shared" si="0"/>
        <v>0</v>
      </c>
      <c r="CB186" s="104"/>
      <c r="CC186" s="274">
        <f t="shared" si="1"/>
        <v>1866666.6666666665</v>
      </c>
      <c r="CD186" s="138" t="str">
        <f>VLOOKUP(B186,GD_CHUNG!$B$5:$G$480,6,FALSE)</f>
        <v>HDTV</v>
      </c>
      <c r="CE186" s="275">
        <f>VLOOKUP(CD186,DM_TI_LE!$I$12:$J$16,2,FALSE)</f>
        <v>0.7</v>
      </c>
    </row>
    <row r="187" spans="1:83" ht="12.75" x14ac:dyDescent="0.2">
      <c r="A187" s="49">
        <v>183</v>
      </c>
      <c r="B187" s="50">
        <f>GD_CHUNG!B187</f>
        <v>13765</v>
      </c>
      <c r="C187" s="50" t="str">
        <f>GD_CHUNG!C187</f>
        <v>Phạm Tú Châu</v>
      </c>
      <c r="D187" s="50" t="str">
        <f>GD_CHUNG!D187</f>
        <v>Nhân viên phục vụ hành khách</v>
      </c>
      <c r="E187" s="268">
        <f>VLOOKUP(B187,GD_CHAM_CONG!$C$6:$BJ$997,60,FALSE)</f>
        <v>1</v>
      </c>
      <c r="F187" s="268">
        <f>VLOOKUP(B187,GD_LCD_HS_LNS!$B$4:$F$1000,5,FALSE)</f>
        <v>1.6</v>
      </c>
      <c r="G187" s="269"/>
      <c r="H187" s="269">
        <f>VLOOKUP(B187,GD_CHAM_CONG!$C$6:$BD$997,37,FALSE)</f>
        <v>27</v>
      </c>
      <c r="I187" s="104">
        <f>VLOOKUP($B187,GD_CHAM_CONG!$C$6:$BF$997,38,FALSE)</f>
        <v>10</v>
      </c>
      <c r="J187" s="104">
        <f>VLOOKUP($B187,GD_CHAM_CONG!$C$6:$BF$997,39,FALSE)</f>
        <v>0</v>
      </c>
      <c r="K187" s="104">
        <f>VLOOKUP($B187,GD_CHAM_CONG!$C$6:$BF$997,40,FALSE)</f>
        <v>0</v>
      </c>
      <c r="L187" s="104">
        <f>VLOOKUP($B187,GD_CHAM_CONG!$C$6:$BF$997,41,FALSE)</f>
        <v>0</v>
      </c>
      <c r="M187" s="104">
        <f>VLOOKUP($B187,GD_CHAM_CONG!$C$6:$BF$997,42,FALSE)</f>
        <v>0</v>
      </c>
      <c r="N187" s="104">
        <f>VLOOKUP($B187,GD_CHAM_CONG!$C$6:$BF$997,43,FALSE)</f>
        <v>0</v>
      </c>
      <c r="O187" s="104">
        <f>VLOOKUP($B187,GD_CHAM_CONG!$C$6:$BF$997,44,FALSE)</f>
        <v>0</v>
      </c>
      <c r="P187" s="104">
        <f>VLOOKUP($B187,GD_CHAM_CONG!$C$6:$BF$997,45,FALSE)</f>
        <v>0</v>
      </c>
      <c r="Q187" s="104">
        <f>VLOOKUP($B187,GD_CHAM_CONG!$C$6:$BF$997,46,FALSE)</f>
        <v>0</v>
      </c>
      <c r="R187" s="104">
        <f>VLOOKUP($B187,GD_CHAM_CONG!$C$6:$BF$997,47,FALSE)</f>
        <v>0</v>
      </c>
      <c r="S187" s="104">
        <f>VLOOKUP($B187,GD_CHAM_CONG!$C$6:$BF$997,48,FALSE)</f>
        <v>0</v>
      </c>
      <c r="T187" s="104">
        <f>VLOOKUP($B187,GD_CHAM_CONG!$C$6:$BF$997,49,FALSE)</f>
        <v>0</v>
      </c>
      <c r="U187" s="104">
        <f>VLOOKUP($B187,GD_CHAM_CONG!$C$6:$BF$997,50,FALSE)</f>
        <v>0</v>
      </c>
      <c r="V187" s="104">
        <f>VLOOKUP($B187,GD_CHAM_CONG!$C$6:$BF$997,51,FALSE)</f>
        <v>0</v>
      </c>
      <c r="W187" s="104">
        <f>VLOOKUP($B187,GD_CHAM_CONG!$C$6:$BF$997,52,FALSE)</f>
        <v>0</v>
      </c>
      <c r="X187" s="104">
        <f>VLOOKUP($B187,GD_CHAM_CONG!$C$6:$BF$997,53,FALSE)</f>
        <v>0</v>
      </c>
      <c r="Y187" s="104">
        <f>VLOOKUP($B187,GD_CHAM_CONG!$C$6:$BF$997,54,FALSE)</f>
        <v>0</v>
      </c>
      <c r="Z187" s="104">
        <f>VLOOKUP($B187,GD_CHAM_CONG!$C$6:$BF$997,55,FALSE)</f>
        <v>0</v>
      </c>
      <c r="AA187" s="104">
        <f>VLOOKUP($B187,GD_CHAM_CONG!$C$6:$BF$997,56,FALSE)</f>
        <v>0</v>
      </c>
      <c r="AB187" s="104">
        <f>VLOOKUP($B187,GD_CHAM_CONG!$C$6:$BI$997,57,FALSE)</f>
        <v>0</v>
      </c>
      <c r="AC187" s="104">
        <f>VLOOKUP($B187,GD_CHAM_CONG!$C$6:$BI$997,58,FALSE)</f>
        <v>0</v>
      </c>
      <c r="AD187" s="104">
        <f>VLOOKUP($B187,GD_CHAM_CONG!$C$6:$BI$997,59,FALSE)</f>
        <v>0</v>
      </c>
      <c r="AE187" s="270">
        <f>I187/$H187*VLOOKUP(I$4,DM_TI_LE!$A$5:$B$30,2,FALSE)</f>
        <v>0.37037037037037035</v>
      </c>
      <c r="AF187" s="270">
        <f>J187/$H187*VLOOKUP(J$4,DM_TI_LE!$A$5:$B$30,2,FALSE)</f>
        <v>0</v>
      </c>
      <c r="AG187" s="270">
        <f>K187/$H187*VLOOKUP(K$4,DM_TI_LE!$A$5:$B$30,2,FALSE)</f>
        <v>0</v>
      </c>
      <c r="AH187" s="270">
        <f>L187/$H187*VLOOKUP(L$4,DM_TI_LE!$A$5:$B$30,2,FALSE)</f>
        <v>0</v>
      </c>
      <c r="AI187" s="270">
        <f>M187/$H187*VLOOKUP(M$4,DM_TI_LE!$A$5:$B$30,2,FALSE)</f>
        <v>0</v>
      </c>
      <c r="AJ187" s="270">
        <f>N187/$H187*VLOOKUP(N$4,DM_TI_LE!$A$5:$B$30,2,FALSE)</f>
        <v>0</v>
      </c>
      <c r="AK187" s="270">
        <f>O187/$H187*VLOOKUP(O$4,DM_TI_LE!$A$5:$B$30,2,FALSE)</f>
        <v>0</v>
      </c>
      <c r="AL187" s="270">
        <f>P187/$H187*VLOOKUP(P$4,DM_TI_LE!$A$5:$B$30,2,FALSE)</f>
        <v>0</v>
      </c>
      <c r="AM187" s="270">
        <f>Q187/$H187*VLOOKUP(Q$4,DM_TI_LE!$A$5:$B$30,2,FALSE)</f>
        <v>0</v>
      </c>
      <c r="AN187" s="270">
        <f>R187/$H187*VLOOKUP(R$4,DM_TI_LE!$A$5:$B$30,2,FALSE)</f>
        <v>0</v>
      </c>
      <c r="AO187" s="270">
        <f>S187/$H187*VLOOKUP(S$4,DM_TI_LE!$A$5:$B$30,2,FALSE)</f>
        <v>0</v>
      </c>
      <c r="AP187" s="270">
        <f>T187/$H187*VLOOKUP(T$4,DM_TI_LE!$A$5:$B$30,2,FALSE)</f>
        <v>0</v>
      </c>
      <c r="AQ187" s="270">
        <f>U187/$H187*VLOOKUP(U$4,DM_TI_LE!$A$5:$B$30,2,FALSE)</f>
        <v>0</v>
      </c>
      <c r="AR187" s="270">
        <f>V187/$H187*VLOOKUP(V$4,DM_TI_LE!$A$5:$B$30,2,FALSE)</f>
        <v>0</v>
      </c>
      <c r="AS187" s="270">
        <f>W187/$H187*VLOOKUP(W$4,DM_TI_LE!$A$5:$B$30,2,FALSE)</f>
        <v>0</v>
      </c>
      <c r="AT187" s="270">
        <f>X187/$H187*VLOOKUP(X$4,DM_TI_LE!$A$5:$B$30,2,FALSE)</f>
        <v>0</v>
      </c>
      <c r="AU187" s="270">
        <f>Y187/$H187*VLOOKUP(Y$4,DM_TI_LE!$A$5:$B$30,2,FALSE)</f>
        <v>0</v>
      </c>
      <c r="AV187" s="270">
        <f>Z187/$H187*VLOOKUP(Z$4,DM_TI_LE!$A$5:$B$30,2,FALSE)</f>
        <v>0</v>
      </c>
      <c r="AW187" s="270">
        <f>AA187/$H187*VLOOKUP(AA$4,DM_TI_LE!$A$5:$B$30,2,FALSE)</f>
        <v>0</v>
      </c>
      <c r="AX187" s="270">
        <f>AB187/$H187*VLOOKUP(AB$4,DM_TI_LE!$A$5:$B$30,2,FALSE)</f>
        <v>0</v>
      </c>
      <c r="AY187" s="270">
        <f>AC187/$H187*VLOOKUP(AC$4,DM_TI_LE!$A$5:$B$30,2,FALSE)</f>
        <v>0</v>
      </c>
      <c r="AZ187" s="270">
        <f>AD187/$H187*VLOOKUP(AD$4,DM_TI_LE!$A$5:$B$30,2,FALSE)</f>
        <v>0</v>
      </c>
      <c r="BA187" s="284">
        <f>IF(CD187="HDHV",DM_TI_LE!$K$12*I187, SUM(AE187:AW187)*F187*E187*DM_HE_SO_LUONG_NS!$D$1*CE187)</f>
        <v>1866666.6666666665</v>
      </c>
      <c r="BB187" s="104"/>
      <c r="BC187" s="110">
        <f>VLOOKUP(B187,GD_LCD_HS_LNS!$B$4:$E$1000,4,FALSE)</f>
        <v>3875000</v>
      </c>
      <c r="BD187" s="104"/>
      <c r="BE187" s="104">
        <f>I187/26*$BC187*VLOOKUP(BE$4,DM_TI_LE!$A$5:$C$29,3,FALSE)</f>
        <v>0</v>
      </c>
      <c r="BF187" s="104">
        <f>J187/26*$BC187*VLOOKUP(BF$4,DM_TI_LE!$A$5:$C$29,3,FALSE)</f>
        <v>0</v>
      </c>
      <c r="BG187" s="104">
        <f>K187/26*$BC187*VLOOKUP(BG$4,DM_TI_LE!$A$5:$C$29,3,FALSE)</f>
        <v>0</v>
      </c>
      <c r="BH187" s="104">
        <f>L187/26*$BC187*VLOOKUP(BH$4,DM_TI_LE!$A$5:$C$29,3,FALSE)</f>
        <v>0</v>
      </c>
      <c r="BI187" s="104">
        <f>M187/26*$BC187*VLOOKUP(BI$4,DM_TI_LE!$A$5:$C$29,3,FALSE)</f>
        <v>0</v>
      </c>
      <c r="BJ187" s="104">
        <f>N187/26*$BC187*VLOOKUP(BJ$4,DM_TI_LE!$A$5:$C$29,3,FALSE)</f>
        <v>0</v>
      </c>
      <c r="BK187" s="104">
        <f>O187/26*$BC187*VLOOKUP(BK$4,DM_TI_LE!$A$5:$C$29,3,FALSE)</f>
        <v>0</v>
      </c>
      <c r="BL187" s="104">
        <f>P187/26*$BC187*VLOOKUP(BL$4,DM_TI_LE!$A$5:$C$29,3,FALSE)</f>
        <v>0</v>
      </c>
      <c r="BM187" s="104">
        <f>Q187/26*$BC187*VLOOKUP(BM$4,DM_TI_LE!$A$5:$C$29,3,FALSE)</f>
        <v>0</v>
      </c>
      <c r="BN187" s="104">
        <f>R187/26*$BC187*VLOOKUP(BN$4,DM_TI_LE!$A$5:$C$29,3,FALSE)</f>
        <v>0</v>
      </c>
      <c r="BO187" s="104">
        <f>S187/26*$BC187*VLOOKUP(BO$4,DM_TI_LE!$A$5:$C$29,3,FALSE)</f>
        <v>0</v>
      </c>
      <c r="BP187" s="104">
        <f>T187/26*$BC187*VLOOKUP(BP$4,DM_TI_LE!$A$5:$C$29,3,FALSE)</f>
        <v>0</v>
      </c>
      <c r="BQ187" s="104">
        <f>U187/26*$BC187*VLOOKUP(BQ$4,DM_TI_LE!$A$5:$C$29,3,FALSE)</f>
        <v>0</v>
      </c>
      <c r="BR187" s="104">
        <f>V187/26*$BC187*VLOOKUP(BR$4,DM_TI_LE!$A$5:$C$29,3,FALSE)</f>
        <v>0</v>
      </c>
      <c r="BS187" s="104">
        <f>W187/26*$BC187*VLOOKUP(BS$4,DM_TI_LE!$A$5:$C$29,3,FALSE)</f>
        <v>0</v>
      </c>
      <c r="BT187" s="104">
        <f>X187/26*$BC187*VLOOKUP(BT$4,DM_TI_LE!$A$5:$C$29,3,FALSE)</f>
        <v>0</v>
      </c>
      <c r="BU187" s="104">
        <f>Y187/26*$BC187*VLOOKUP(BU$4,DM_TI_LE!$A$5:$C$29,3,FALSE)</f>
        <v>0</v>
      </c>
      <c r="BV187" s="104">
        <f>Z187/26*$BC187*VLOOKUP(BV$4,DM_TI_LE!$A$5:$C$29,3,FALSE)</f>
        <v>0</v>
      </c>
      <c r="BW187" s="104">
        <f>AA187/26*$BC187*VLOOKUP(BW$4,DM_TI_LE!$A$5:$C$29,3,FALSE)</f>
        <v>0</v>
      </c>
      <c r="BX187" s="104">
        <f>AB187/26*$BC187*VLOOKUP(BX$4,DM_TI_LE!$A$5:$C$29,3,FALSE)</f>
        <v>0</v>
      </c>
      <c r="BY187" s="104">
        <f>AC187/26*$BC187*VLOOKUP(BY$4,DM_TI_LE!$A$5:$C$29,3,FALSE)</f>
        <v>0</v>
      </c>
      <c r="BZ187" s="104">
        <f>AD187/26*$BC187*VLOOKUP(BZ$4,DM_TI_LE!$A$5:$C$29,3,FALSE)</f>
        <v>0</v>
      </c>
      <c r="CA187" s="273">
        <f t="shared" si="0"/>
        <v>0</v>
      </c>
      <c r="CB187" s="104"/>
      <c r="CC187" s="274">
        <f t="shared" si="1"/>
        <v>1866666.6666666665</v>
      </c>
      <c r="CD187" s="138" t="str">
        <f>VLOOKUP(B187,GD_CHUNG!$B$5:$G$480,6,FALSE)</f>
        <v>HDTV</v>
      </c>
      <c r="CE187" s="275">
        <f>VLOOKUP(CD187,DM_TI_LE!$I$12:$J$16,2,FALSE)</f>
        <v>0.7</v>
      </c>
    </row>
    <row r="188" spans="1:83" ht="12.75" x14ac:dyDescent="0.2">
      <c r="A188" s="49">
        <v>184</v>
      </c>
      <c r="B188" s="50">
        <f>GD_CHUNG!B188</f>
        <v>13766</v>
      </c>
      <c r="C188" s="50" t="str">
        <f>GD_CHUNG!C188</f>
        <v>Nguyễn Thị Phương Dung</v>
      </c>
      <c r="D188" s="50" t="str">
        <f>GD_CHUNG!D188</f>
        <v>Nhân viên phục vụ hành khách</v>
      </c>
      <c r="E188" s="268">
        <f>VLOOKUP(B188,GD_CHAM_CONG!$C$6:$BJ$997,60,FALSE)</f>
        <v>1</v>
      </c>
      <c r="F188" s="268">
        <f>VLOOKUP(B188,GD_LCD_HS_LNS!$B$4:$F$1000,5,FALSE)</f>
        <v>1.6</v>
      </c>
      <c r="G188" s="269"/>
      <c r="H188" s="269">
        <f>VLOOKUP(B188,GD_CHAM_CONG!$C$6:$BD$997,37,FALSE)</f>
        <v>27</v>
      </c>
      <c r="I188" s="104">
        <f>VLOOKUP($B188,GD_CHAM_CONG!$C$6:$BF$997,38,FALSE)</f>
        <v>10</v>
      </c>
      <c r="J188" s="104">
        <f>VLOOKUP($B188,GD_CHAM_CONG!$C$6:$BF$997,39,FALSE)</f>
        <v>0</v>
      </c>
      <c r="K188" s="104">
        <f>VLOOKUP($B188,GD_CHAM_CONG!$C$6:$BF$997,40,FALSE)</f>
        <v>0</v>
      </c>
      <c r="L188" s="104">
        <f>VLOOKUP($B188,GD_CHAM_CONG!$C$6:$BF$997,41,FALSE)</f>
        <v>0</v>
      </c>
      <c r="M188" s="104">
        <f>VLOOKUP($B188,GD_CHAM_CONG!$C$6:$BF$997,42,FALSE)</f>
        <v>0</v>
      </c>
      <c r="N188" s="104">
        <f>VLOOKUP($B188,GD_CHAM_CONG!$C$6:$BF$997,43,FALSE)</f>
        <v>0</v>
      </c>
      <c r="O188" s="104">
        <f>VLOOKUP($B188,GD_CHAM_CONG!$C$6:$BF$997,44,FALSE)</f>
        <v>0</v>
      </c>
      <c r="P188" s="104">
        <f>VLOOKUP($B188,GD_CHAM_CONG!$C$6:$BF$997,45,FALSE)</f>
        <v>0</v>
      </c>
      <c r="Q188" s="104">
        <f>VLOOKUP($B188,GD_CHAM_CONG!$C$6:$BF$997,46,FALSE)</f>
        <v>0</v>
      </c>
      <c r="R188" s="104">
        <f>VLOOKUP($B188,GD_CHAM_CONG!$C$6:$BF$997,47,FALSE)</f>
        <v>0</v>
      </c>
      <c r="S188" s="104">
        <f>VLOOKUP($B188,GD_CHAM_CONG!$C$6:$BF$997,48,FALSE)</f>
        <v>0</v>
      </c>
      <c r="T188" s="104">
        <f>VLOOKUP($B188,GD_CHAM_CONG!$C$6:$BF$997,49,FALSE)</f>
        <v>0</v>
      </c>
      <c r="U188" s="104">
        <f>VLOOKUP($B188,GD_CHAM_CONG!$C$6:$BF$997,50,FALSE)</f>
        <v>0</v>
      </c>
      <c r="V188" s="104">
        <f>VLOOKUP($B188,GD_CHAM_CONG!$C$6:$BF$997,51,FALSE)</f>
        <v>0</v>
      </c>
      <c r="W188" s="104">
        <f>VLOOKUP($B188,GD_CHAM_CONG!$C$6:$BF$997,52,FALSE)</f>
        <v>0</v>
      </c>
      <c r="X188" s="104">
        <f>VLOOKUP($B188,GD_CHAM_CONG!$C$6:$BF$997,53,FALSE)</f>
        <v>0</v>
      </c>
      <c r="Y188" s="104">
        <f>VLOOKUP($B188,GD_CHAM_CONG!$C$6:$BF$997,54,FALSE)</f>
        <v>0</v>
      </c>
      <c r="Z188" s="104">
        <f>VLOOKUP($B188,GD_CHAM_CONG!$C$6:$BF$997,55,FALSE)</f>
        <v>0</v>
      </c>
      <c r="AA188" s="104">
        <f>VLOOKUP($B188,GD_CHAM_CONG!$C$6:$BF$997,56,FALSE)</f>
        <v>0</v>
      </c>
      <c r="AB188" s="104">
        <f>VLOOKUP($B188,GD_CHAM_CONG!$C$6:$BI$997,57,FALSE)</f>
        <v>0</v>
      </c>
      <c r="AC188" s="104">
        <f>VLOOKUP($B188,GD_CHAM_CONG!$C$6:$BI$997,58,FALSE)</f>
        <v>0</v>
      </c>
      <c r="AD188" s="104">
        <f>VLOOKUP($B188,GD_CHAM_CONG!$C$6:$BI$997,59,FALSE)</f>
        <v>0</v>
      </c>
      <c r="AE188" s="270">
        <f>I188/$H188*VLOOKUP(I$4,DM_TI_LE!$A$5:$B$30,2,FALSE)</f>
        <v>0.37037037037037035</v>
      </c>
      <c r="AF188" s="270">
        <f>J188/$H188*VLOOKUP(J$4,DM_TI_LE!$A$5:$B$30,2,FALSE)</f>
        <v>0</v>
      </c>
      <c r="AG188" s="270">
        <f>K188/$H188*VLOOKUP(K$4,DM_TI_LE!$A$5:$B$30,2,FALSE)</f>
        <v>0</v>
      </c>
      <c r="AH188" s="270">
        <f>L188/$H188*VLOOKUP(L$4,DM_TI_LE!$A$5:$B$30,2,FALSE)</f>
        <v>0</v>
      </c>
      <c r="AI188" s="270">
        <f>M188/$H188*VLOOKUP(M$4,DM_TI_LE!$A$5:$B$30,2,FALSE)</f>
        <v>0</v>
      </c>
      <c r="AJ188" s="270">
        <f>N188/$H188*VLOOKUP(N$4,DM_TI_LE!$A$5:$B$30,2,FALSE)</f>
        <v>0</v>
      </c>
      <c r="AK188" s="270">
        <f>O188/$H188*VLOOKUP(O$4,DM_TI_LE!$A$5:$B$30,2,FALSE)</f>
        <v>0</v>
      </c>
      <c r="AL188" s="270">
        <f>P188/$H188*VLOOKUP(P$4,DM_TI_LE!$A$5:$B$30,2,FALSE)</f>
        <v>0</v>
      </c>
      <c r="AM188" s="270">
        <f>Q188/$H188*VLOOKUP(Q$4,DM_TI_LE!$A$5:$B$30,2,FALSE)</f>
        <v>0</v>
      </c>
      <c r="AN188" s="270">
        <f>R188/$H188*VLOOKUP(R$4,DM_TI_LE!$A$5:$B$30,2,FALSE)</f>
        <v>0</v>
      </c>
      <c r="AO188" s="270">
        <f>S188/$H188*VLOOKUP(S$4,DM_TI_LE!$A$5:$B$30,2,FALSE)</f>
        <v>0</v>
      </c>
      <c r="AP188" s="270">
        <f>T188/$H188*VLOOKUP(T$4,DM_TI_LE!$A$5:$B$30,2,FALSE)</f>
        <v>0</v>
      </c>
      <c r="AQ188" s="270">
        <f>U188/$H188*VLOOKUP(U$4,DM_TI_LE!$A$5:$B$30,2,FALSE)</f>
        <v>0</v>
      </c>
      <c r="AR188" s="270">
        <f>V188/$H188*VLOOKUP(V$4,DM_TI_LE!$A$5:$B$30,2,FALSE)</f>
        <v>0</v>
      </c>
      <c r="AS188" s="270">
        <f>W188/$H188*VLOOKUP(W$4,DM_TI_LE!$A$5:$B$30,2,FALSE)</f>
        <v>0</v>
      </c>
      <c r="AT188" s="270">
        <f>X188/$H188*VLOOKUP(X$4,DM_TI_LE!$A$5:$B$30,2,FALSE)</f>
        <v>0</v>
      </c>
      <c r="AU188" s="270">
        <f>Y188/$H188*VLOOKUP(Y$4,DM_TI_LE!$A$5:$B$30,2,FALSE)</f>
        <v>0</v>
      </c>
      <c r="AV188" s="270">
        <f>Z188/$H188*VLOOKUP(Z$4,DM_TI_LE!$A$5:$B$30,2,FALSE)</f>
        <v>0</v>
      </c>
      <c r="AW188" s="270">
        <f>AA188/$H188*VLOOKUP(AA$4,DM_TI_LE!$A$5:$B$30,2,FALSE)</f>
        <v>0</v>
      </c>
      <c r="AX188" s="270">
        <f>AB188/$H188*VLOOKUP(AB$4,DM_TI_LE!$A$5:$B$30,2,FALSE)</f>
        <v>0</v>
      </c>
      <c r="AY188" s="270">
        <f>AC188/$H188*VLOOKUP(AC$4,DM_TI_LE!$A$5:$B$30,2,FALSE)</f>
        <v>0</v>
      </c>
      <c r="AZ188" s="270">
        <f>AD188/$H188*VLOOKUP(AD$4,DM_TI_LE!$A$5:$B$30,2,FALSE)</f>
        <v>0</v>
      </c>
      <c r="BA188" s="284">
        <f>IF(CD188="HDHV",DM_TI_LE!$K$12*I188, SUM(AE188:AW188)*F188*E188*DM_HE_SO_LUONG_NS!$D$1*CE188)</f>
        <v>1866666.6666666665</v>
      </c>
      <c r="BB188" s="104"/>
      <c r="BC188" s="110">
        <f>VLOOKUP(B188,GD_LCD_HS_LNS!$B$4:$E$1000,4,FALSE)</f>
        <v>3875000</v>
      </c>
      <c r="BD188" s="104"/>
      <c r="BE188" s="104">
        <f>I188/26*$BC188*VLOOKUP(BE$4,DM_TI_LE!$A$5:$C$29,3,FALSE)</f>
        <v>0</v>
      </c>
      <c r="BF188" s="104">
        <f>J188/26*$BC188*VLOOKUP(BF$4,DM_TI_LE!$A$5:$C$29,3,FALSE)</f>
        <v>0</v>
      </c>
      <c r="BG188" s="104">
        <f>K188/26*$BC188*VLOOKUP(BG$4,DM_TI_LE!$A$5:$C$29,3,FALSE)</f>
        <v>0</v>
      </c>
      <c r="BH188" s="104">
        <f>L188/26*$BC188*VLOOKUP(BH$4,DM_TI_LE!$A$5:$C$29,3,FALSE)</f>
        <v>0</v>
      </c>
      <c r="BI188" s="104">
        <f>M188/26*$BC188*VLOOKUP(BI$4,DM_TI_LE!$A$5:$C$29,3,FALSE)</f>
        <v>0</v>
      </c>
      <c r="BJ188" s="104">
        <f>N188/26*$BC188*VLOOKUP(BJ$4,DM_TI_LE!$A$5:$C$29,3,FALSE)</f>
        <v>0</v>
      </c>
      <c r="BK188" s="104">
        <f>O188/26*$BC188*VLOOKUP(BK$4,DM_TI_LE!$A$5:$C$29,3,FALSE)</f>
        <v>0</v>
      </c>
      <c r="BL188" s="104">
        <f>P188/26*$BC188*VLOOKUP(BL$4,DM_TI_LE!$A$5:$C$29,3,FALSE)</f>
        <v>0</v>
      </c>
      <c r="BM188" s="104">
        <f>Q188/26*$BC188*VLOOKUP(BM$4,DM_TI_LE!$A$5:$C$29,3,FALSE)</f>
        <v>0</v>
      </c>
      <c r="BN188" s="104">
        <f>R188/26*$BC188*VLOOKUP(BN$4,DM_TI_LE!$A$5:$C$29,3,FALSE)</f>
        <v>0</v>
      </c>
      <c r="BO188" s="104">
        <f>S188/26*$BC188*VLOOKUP(BO$4,DM_TI_LE!$A$5:$C$29,3,FALSE)</f>
        <v>0</v>
      </c>
      <c r="BP188" s="104">
        <f>T188/26*$BC188*VLOOKUP(BP$4,DM_TI_LE!$A$5:$C$29,3,FALSE)</f>
        <v>0</v>
      </c>
      <c r="BQ188" s="104">
        <f>U188/26*$BC188*VLOOKUP(BQ$4,DM_TI_LE!$A$5:$C$29,3,FALSE)</f>
        <v>0</v>
      </c>
      <c r="BR188" s="104">
        <f>V188/26*$BC188*VLOOKUP(BR$4,DM_TI_LE!$A$5:$C$29,3,FALSE)</f>
        <v>0</v>
      </c>
      <c r="BS188" s="104">
        <f>W188/26*$BC188*VLOOKUP(BS$4,DM_TI_LE!$A$5:$C$29,3,FALSE)</f>
        <v>0</v>
      </c>
      <c r="BT188" s="104">
        <f>X188/26*$BC188*VLOOKUP(BT$4,DM_TI_LE!$A$5:$C$29,3,FALSE)</f>
        <v>0</v>
      </c>
      <c r="BU188" s="104">
        <f>Y188/26*$BC188*VLOOKUP(BU$4,DM_TI_LE!$A$5:$C$29,3,FALSE)</f>
        <v>0</v>
      </c>
      <c r="BV188" s="104">
        <f>Z188/26*$BC188*VLOOKUP(BV$4,DM_TI_LE!$A$5:$C$29,3,FALSE)</f>
        <v>0</v>
      </c>
      <c r="BW188" s="104">
        <f>AA188/26*$BC188*VLOOKUP(BW$4,DM_TI_LE!$A$5:$C$29,3,FALSE)</f>
        <v>0</v>
      </c>
      <c r="BX188" s="104">
        <f>AB188/26*$BC188*VLOOKUP(BX$4,DM_TI_LE!$A$5:$C$29,3,FALSE)</f>
        <v>0</v>
      </c>
      <c r="BY188" s="104">
        <f>AC188/26*$BC188*VLOOKUP(BY$4,DM_TI_LE!$A$5:$C$29,3,FALSE)</f>
        <v>0</v>
      </c>
      <c r="BZ188" s="104">
        <f>AD188/26*$BC188*VLOOKUP(BZ$4,DM_TI_LE!$A$5:$C$29,3,FALSE)</f>
        <v>0</v>
      </c>
      <c r="CA188" s="273">
        <f t="shared" si="0"/>
        <v>0</v>
      </c>
      <c r="CB188" s="104"/>
      <c r="CC188" s="274">
        <f t="shared" si="1"/>
        <v>1866666.6666666665</v>
      </c>
      <c r="CD188" s="138" t="str">
        <f>VLOOKUP(B188,GD_CHUNG!$B$5:$G$480,6,FALSE)</f>
        <v>HDTV</v>
      </c>
      <c r="CE188" s="275">
        <f>VLOOKUP(CD188,DM_TI_LE!$I$12:$J$16,2,FALSE)</f>
        <v>0.7</v>
      </c>
    </row>
    <row r="189" spans="1:83" ht="12.75" x14ac:dyDescent="0.2">
      <c r="A189" s="49">
        <v>185</v>
      </c>
      <c r="B189" s="50">
        <f>GD_CHUNG!B189</f>
        <v>13767</v>
      </c>
      <c r="C189" s="50" t="str">
        <f>GD_CHUNG!C189</f>
        <v>Trần Thị Phương Anh</v>
      </c>
      <c r="D189" s="50" t="str">
        <f>GD_CHUNG!D189</f>
        <v>Nhân viên phục vụ hành khách</v>
      </c>
      <c r="E189" s="268">
        <f>VLOOKUP(B189,GD_CHAM_CONG!$C$6:$BJ$997,60,FALSE)</f>
        <v>1</v>
      </c>
      <c r="F189" s="268">
        <f>VLOOKUP(B189,GD_LCD_HS_LNS!$B$4:$F$1000,5,FALSE)</f>
        <v>1.6</v>
      </c>
      <c r="G189" s="269"/>
      <c r="H189" s="269">
        <f>VLOOKUP(B189,GD_CHAM_CONG!$C$6:$BD$997,37,FALSE)</f>
        <v>27</v>
      </c>
      <c r="I189" s="104">
        <f>VLOOKUP($B189,GD_CHAM_CONG!$C$6:$BF$997,38,FALSE)</f>
        <v>10</v>
      </c>
      <c r="J189" s="104">
        <f>VLOOKUP($B189,GD_CHAM_CONG!$C$6:$BF$997,39,FALSE)</f>
        <v>0</v>
      </c>
      <c r="K189" s="104">
        <f>VLOOKUP($B189,GD_CHAM_CONG!$C$6:$BF$997,40,FALSE)</f>
        <v>0</v>
      </c>
      <c r="L189" s="104">
        <f>VLOOKUP($B189,GD_CHAM_CONG!$C$6:$BF$997,41,FALSE)</f>
        <v>0</v>
      </c>
      <c r="M189" s="104">
        <f>VLOOKUP($B189,GD_CHAM_CONG!$C$6:$BF$997,42,FALSE)</f>
        <v>0</v>
      </c>
      <c r="N189" s="104">
        <f>VLOOKUP($B189,GD_CHAM_CONG!$C$6:$BF$997,43,FALSE)</f>
        <v>0</v>
      </c>
      <c r="O189" s="104">
        <f>VLOOKUP($B189,GD_CHAM_CONG!$C$6:$BF$997,44,FALSE)</f>
        <v>0</v>
      </c>
      <c r="P189" s="104">
        <f>VLOOKUP($B189,GD_CHAM_CONG!$C$6:$BF$997,45,FALSE)</f>
        <v>0</v>
      </c>
      <c r="Q189" s="104">
        <f>VLOOKUP($B189,GD_CHAM_CONG!$C$6:$BF$997,46,FALSE)</f>
        <v>0</v>
      </c>
      <c r="R189" s="104">
        <f>VLOOKUP($B189,GD_CHAM_CONG!$C$6:$BF$997,47,FALSE)</f>
        <v>0</v>
      </c>
      <c r="S189" s="104">
        <f>VLOOKUP($B189,GD_CHAM_CONG!$C$6:$BF$997,48,FALSE)</f>
        <v>0</v>
      </c>
      <c r="T189" s="104">
        <f>VLOOKUP($B189,GD_CHAM_CONG!$C$6:$BF$997,49,FALSE)</f>
        <v>0</v>
      </c>
      <c r="U189" s="104">
        <f>VLOOKUP($B189,GD_CHAM_CONG!$C$6:$BF$997,50,FALSE)</f>
        <v>0</v>
      </c>
      <c r="V189" s="104">
        <f>VLOOKUP($B189,GD_CHAM_CONG!$C$6:$BF$997,51,FALSE)</f>
        <v>0</v>
      </c>
      <c r="W189" s="104">
        <f>VLOOKUP($B189,GD_CHAM_CONG!$C$6:$BF$997,52,FALSE)</f>
        <v>0</v>
      </c>
      <c r="X189" s="104">
        <f>VLOOKUP($B189,GD_CHAM_CONG!$C$6:$BF$997,53,FALSE)</f>
        <v>0</v>
      </c>
      <c r="Y189" s="104">
        <f>VLOOKUP($B189,GD_CHAM_CONG!$C$6:$BF$997,54,FALSE)</f>
        <v>0</v>
      </c>
      <c r="Z189" s="104">
        <f>VLOOKUP($B189,GD_CHAM_CONG!$C$6:$BF$997,55,FALSE)</f>
        <v>0</v>
      </c>
      <c r="AA189" s="104">
        <f>VLOOKUP($B189,GD_CHAM_CONG!$C$6:$BF$997,56,FALSE)</f>
        <v>0</v>
      </c>
      <c r="AB189" s="104">
        <f>VLOOKUP($B189,GD_CHAM_CONG!$C$6:$BI$997,57,FALSE)</f>
        <v>0</v>
      </c>
      <c r="AC189" s="104">
        <f>VLOOKUP($B189,GD_CHAM_CONG!$C$6:$BI$997,58,FALSE)</f>
        <v>0</v>
      </c>
      <c r="AD189" s="104">
        <f>VLOOKUP($B189,GD_CHAM_CONG!$C$6:$BI$997,59,FALSE)</f>
        <v>0</v>
      </c>
      <c r="AE189" s="270">
        <f>I189/$H189*VLOOKUP(I$4,DM_TI_LE!$A$5:$B$30,2,FALSE)</f>
        <v>0.37037037037037035</v>
      </c>
      <c r="AF189" s="270">
        <f>J189/$H189*VLOOKUP(J$4,DM_TI_LE!$A$5:$B$30,2,FALSE)</f>
        <v>0</v>
      </c>
      <c r="AG189" s="270">
        <f>K189/$H189*VLOOKUP(K$4,DM_TI_LE!$A$5:$B$30,2,FALSE)</f>
        <v>0</v>
      </c>
      <c r="AH189" s="270">
        <f>L189/$H189*VLOOKUP(L$4,DM_TI_LE!$A$5:$B$30,2,FALSE)</f>
        <v>0</v>
      </c>
      <c r="AI189" s="270">
        <f>M189/$H189*VLOOKUP(M$4,DM_TI_LE!$A$5:$B$30,2,FALSE)</f>
        <v>0</v>
      </c>
      <c r="AJ189" s="270">
        <f>N189/$H189*VLOOKUP(N$4,DM_TI_LE!$A$5:$B$30,2,FALSE)</f>
        <v>0</v>
      </c>
      <c r="AK189" s="270">
        <f>O189/$H189*VLOOKUP(O$4,DM_TI_LE!$A$5:$B$30,2,FALSE)</f>
        <v>0</v>
      </c>
      <c r="AL189" s="270">
        <f>P189/$H189*VLOOKUP(P$4,DM_TI_LE!$A$5:$B$30,2,FALSE)</f>
        <v>0</v>
      </c>
      <c r="AM189" s="270">
        <f>Q189/$H189*VLOOKUP(Q$4,DM_TI_LE!$A$5:$B$30,2,FALSE)</f>
        <v>0</v>
      </c>
      <c r="AN189" s="270">
        <f>R189/$H189*VLOOKUP(R$4,DM_TI_LE!$A$5:$B$30,2,FALSE)</f>
        <v>0</v>
      </c>
      <c r="AO189" s="270">
        <f>S189/$H189*VLOOKUP(S$4,DM_TI_LE!$A$5:$B$30,2,FALSE)</f>
        <v>0</v>
      </c>
      <c r="AP189" s="270">
        <f>T189/$H189*VLOOKUP(T$4,DM_TI_LE!$A$5:$B$30,2,FALSE)</f>
        <v>0</v>
      </c>
      <c r="AQ189" s="270">
        <f>U189/$H189*VLOOKUP(U$4,DM_TI_LE!$A$5:$B$30,2,FALSE)</f>
        <v>0</v>
      </c>
      <c r="AR189" s="270">
        <f>V189/$H189*VLOOKUP(V$4,DM_TI_LE!$A$5:$B$30,2,FALSE)</f>
        <v>0</v>
      </c>
      <c r="AS189" s="270">
        <f>W189/$H189*VLOOKUP(W$4,DM_TI_LE!$A$5:$B$30,2,FALSE)</f>
        <v>0</v>
      </c>
      <c r="AT189" s="270">
        <f>X189/$H189*VLOOKUP(X$4,DM_TI_LE!$A$5:$B$30,2,FALSE)</f>
        <v>0</v>
      </c>
      <c r="AU189" s="270">
        <f>Y189/$H189*VLOOKUP(Y$4,DM_TI_LE!$A$5:$B$30,2,FALSE)</f>
        <v>0</v>
      </c>
      <c r="AV189" s="270">
        <f>Z189/$H189*VLOOKUP(Z$4,DM_TI_LE!$A$5:$B$30,2,FALSE)</f>
        <v>0</v>
      </c>
      <c r="AW189" s="270">
        <f>AA189/$H189*VLOOKUP(AA$4,DM_TI_LE!$A$5:$B$30,2,FALSE)</f>
        <v>0</v>
      </c>
      <c r="AX189" s="270">
        <f>AB189/$H189*VLOOKUP(AB$4,DM_TI_LE!$A$5:$B$30,2,FALSE)</f>
        <v>0</v>
      </c>
      <c r="AY189" s="270">
        <f>AC189/$H189*VLOOKUP(AC$4,DM_TI_LE!$A$5:$B$30,2,FALSE)</f>
        <v>0</v>
      </c>
      <c r="AZ189" s="270">
        <f>AD189/$H189*VLOOKUP(AD$4,DM_TI_LE!$A$5:$B$30,2,FALSE)</f>
        <v>0</v>
      </c>
      <c r="BA189" s="284">
        <f>IF(CD189="HDHV",DM_TI_LE!$K$12*I189, SUM(AE189:AW189)*F189*E189*DM_HE_SO_LUONG_NS!$D$1*CE189)</f>
        <v>1866666.6666666665</v>
      </c>
      <c r="BB189" s="104"/>
      <c r="BC189" s="110">
        <f>VLOOKUP(B189,GD_LCD_HS_LNS!$B$4:$E$1000,4,FALSE)</f>
        <v>3875000</v>
      </c>
      <c r="BD189" s="104"/>
      <c r="BE189" s="104">
        <f>I189/26*$BC189*VLOOKUP(BE$4,DM_TI_LE!$A$5:$C$29,3,FALSE)</f>
        <v>0</v>
      </c>
      <c r="BF189" s="104">
        <f>J189/26*$BC189*VLOOKUP(BF$4,DM_TI_LE!$A$5:$C$29,3,FALSE)</f>
        <v>0</v>
      </c>
      <c r="BG189" s="104">
        <f>K189/26*$BC189*VLOOKUP(BG$4,DM_TI_LE!$A$5:$C$29,3,FALSE)</f>
        <v>0</v>
      </c>
      <c r="BH189" s="104">
        <f>L189/26*$BC189*VLOOKUP(BH$4,DM_TI_LE!$A$5:$C$29,3,FALSE)</f>
        <v>0</v>
      </c>
      <c r="BI189" s="104">
        <f>M189/26*$BC189*VLOOKUP(BI$4,DM_TI_LE!$A$5:$C$29,3,FALSE)</f>
        <v>0</v>
      </c>
      <c r="BJ189" s="104">
        <f>N189/26*$BC189*VLOOKUP(BJ$4,DM_TI_LE!$A$5:$C$29,3,FALSE)</f>
        <v>0</v>
      </c>
      <c r="BK189" s="104">
        <f>O189/26*$BC189*VLOOKUP(BK$4,DM_TI_LE!$A$5:$C$29,3,FALSE)</f>
        <v>0</v>
      </c>
      <c r="BL189" s="104">
        <f>P189/26*$BC189*VLOOKUP(BL$4,DM_TI_LE!$A$5:$C$29,3,FALSE)</f>
        <v>0</v>
      </c>
      <c r="BM189" s="104">
        <f>Q189/26*$BC189*VLOOKUP(BM$4,DM_TI_LE!$A$5:$C$29,3,FALSE)</f>
        <v>0</v>
      </c>
      <c r="BN189" s="104">
        <f>R189/26*$BC189*VLOOKUP(BN$4,DM_TI_LE!$A$5:$C$29,3,FALSE)</f>
        <v>0</v>
      </c>
      <c r="BO189" s="104">
        <f>S189/26*$BC189*VLOOKUP(BO$4,DM_TI_LE!$A$5:$C$29,3,FALSE)</f>
        <v>0</v>
      </c>
      <c r="BP189" s="104">
        <f>T189/26*$BC189*VLOOKUP(BP$4,DM_TI_LE!$A$5:$C$29,3,FALSE)</f>
        <v>0</v>
      </c>
      <c r="BQ189" s="104">
        <f>U189/26*$BC189*VLOOKUP(BQ$4,DM_TI_LE!$A$5:$C$29,3,FALSE)</f>
        <v>0</v>
      </c>
      <c r="BR189" s="104">
        <f>V189/26*$BC189*VLOOKUP(BR$4,DM_TI_LE!$A$5:$C$29,3,FALSE)</f>
        <v>0</v>
      </c>
      <c r="BS189" s="104">
        <f>W189/26*$BC189*VLOOKUP(BS$4,DM_TI_LE!$A$5:$C$29,3,FALSE)</f>
        <v>0</v>
      </c>
      <c r="BT189" s="104">
        <f>X189/26*$BC189*VLOOKUP(BT$4,DM_TI_LE!$A$5:$C$29,3,FALSE)</f>
        <v>0</v>
      </c>
      <c r="BU189" s="104">
        <f>Y189/26*$BC189*VLOOKUP(BU$4,DM_TI_LE!$A$5:$C$29,3,FALSE)</f>
        <v>0</v>
      </c>
      <c r="BV189" s="104">
        <f>Z189/26*$BC189*VLOOKUP(BV$4,DM_TI_LE!$A$5:$C$29,3,FALSE)</f>
        <v>0</v>
      </c>
      <c r="BW189" s="104">
        <f>AA189/26*$BC189*VLOOKUP(BW$4,DM_TI_LE!$A$5:$C$29,3,FALSE)</f>
        <v>0</v>
      </c>
      <c r="BX189" s="104">
        <f>AB189/26*$BC189*VLOOKUP(BX$4,DM_TI_LE!$A$5:$C$29,3,FALSE)</f>
        <v>0</v>
      </c>
      <c r="BY189" s="104">
        <f>AC189/26*$BC189*VLOOKUP(BY$4,DM_TI_LE!$A$5:$C$29,3,FALSE)</f>
        <v>0</v>
      </c>
      <c r="BZ189" s="104">
        <f>AD189/26*$BC189*VLOOKUP(BZ$4,DM_TI_LE!$A$5:$C$29,3,FALSE)</f>
        <v>0</v>
      </c>
      <c r="CA189" s="273">
        <f t="shared" si="0"/>
        <v>0</v>
      </c>
      <c r="CB189" s="104"/>
      <c r="CC189" s="274">
        <f t="shared" si="1"/>
        <v>1866666.6666666665</v>
      </c>
      <c r="CD189" s="138" t="str">
        <f>VLOOKUP(B189,GD_CHUNG!$B$5:$G$480,6,FALSE)</f>
        <v>HDTV</v>
      </c>
      <c r="CE189" s="275">
        <f>VLOOKUP(CD189,DM_TI_LE!$I$12:$J$16,2,FALSE)</f>
        <v>0.7</v>
      </c>
    </row>
    <row r="190" spans="1:83" ht="12.75" x14ac:dyDescent="0.2">
      <c r="A190" s="49">
        <v>186</v>
      </c>
      <c r="B190" s="50">
        <f>GD_CHUNG!B190</f>
        <v>13769</v>
      </c>
      <c r="C190" s="50" t="str">
        <f>GD_CHUNG!C190</f>
        <v>Nguyễn Thị Hồng Thu</v>
      </c>
      <c r="D190" s="50" t="str">
        <f>GD_CHUNG!D190</f>
        <v>Nhân viên phục vụ hành khách</v>
      </c>
      <c r="E190" s="268">
        <f>VLOOKUP(B190,GD_CHAM_CONG!$C$6:$BJ$997,60,FALSE)</f>
        <v>1</v>
      </c>
      <c r="F190" s="268">
        <f>VLOOKUP(B190,GD_LCD_HS_LNS!$B$4:$F$1000,5,FALSE)</f>
        <v>1.6</v>
      </c>
      <c r="G190" s="269"/>
      <c r="H190" s="269">
        <f>VLOOKUP(B190,GD_CHAM_CONG!$C$6:$BD$997,37,FALSE)</f>
        <v>27</v>
      </c>
      <c r="I190" s="104">
        <f>VLOOKUP($B190,GD_CHAM_CONG!$C$6:$BF$997,38,FALSE)</f>
        <v>10</v>
      </c>
      <c r="J190" s="104">
        <f>VLOOKUP($B190,GD_CHAM_CONG!$C$6:$BF$997,39,FALSE)</f>
        <v>0</v>
      </c>
      <c r="K190" s="104">
        <f>VLOOKUP($B190,GD_CHAM_CONG!$C$6:$BF$997,40,FALSE)</f>
        <v>0</v>
      </c>
      <c r="L190" s="104">
        <f>VLOOKUP($B190,GD_CHAM_CONG!$C$6:$BF$997,41,FALSE)</f>
        <v>0</v>
      </c>
      <c r="M190" s="104">
        <f>VLOOKUP($B190,GD_CHAM_CONG!$C$6:$BF$997,42,FALSE)</f>
        <v>0</v>
      </c>
      <c r="N190" s="104">
        <f>VLOOKUP($B190,GD_CHAM_CONG!$C$6:$BF$997,43,FALSE)</f>
        <v>0</v>
      </c>
      <c r="O190" s="104">
        <f>VLOOKUP($B190,GD_CHAM_CONG!$C$6:$BF$997,44,FALSE)</f>
        <v>0</v>
      </c>
      <c r="P190" s="104">
        <f>VLOOKUP($B190,GD_CHAM_CONG!$C$6:$BF$997,45,FALSE)</f>
        <v>0</v>
      </c>
      <c r="Q190" s="104">
        <f>VLOOKUP($B190,GD_CHAM_CONG!$C$6:$BF$997,46,FALSE)</f>
        <v>0</v>
      </c>
      <c r="R190" s="104">
        <f>VLOOKUP($B190,GD_CHAM_CONG!$C$6:$BF$997,47,FALSE)</f>
        <v>0</v>
      </c>
      <c r="S190" s="104">
        <f>VLOOKUP($B190,GD_CHAM_CONG!$C$6:$BF$997,48,FALSE)</f>
        <v>0</v>
      </c>
      <c r="T190" s="104">
        <f>VLOOKUP($B190,GD_CHAM_CONG!$C$6:$BF$997,49,FALSE)</f>
        <v>0</v>
      </c>
      <c r="U190" s="104">
        <f>VLOOKUP($B190,GD_CHAM_CONG!$C$6:$BF$997,50,FALSE)</f>
        <v>0</v>
      </c>
      <c r="V190" s="104">
        <f>VLOOKUP($B190,GD_CHAM_CONG!$C$6:$BF$997,51,FALSE)</f>
        <v>0</v>
      </c>
      <c r="W190" s="104">
        <f>VLOOKUP($B190,GD_CHAM_CONG!$C$6:$BF$997,52,FALSE)</f>
        <v>0</v>
      </c>
      <c r="X190" s="104">
        <f>VLOOKUP($B190,GD_CHAM_CONG!$C$6:$BF$997,53,FALSE)</f>
        <v>0</v>
      </c>
      <c r="Y190" s="104">
        <f>VLOOKUP($B190,GD_CHAM_CONG!$C$6:$BF$997,54,FALSE)</f>
        <v>0</v>
      </c>
      <c r="Z190" s="104">
        <f>VLOOKUP($B190,GD_CHAM_CONG!$C$6:$BF$997,55,FALSE)</f>
        <v>0</v>
      </c>
      <c r="AA190" s="104">
        <f>VLOOKUP($B190,GD_CHAM_CONG!$C$6:$BF$997,56,FALSE)</f>
        <v>0</v>
      </c>
      <c r="AB190" s="104">
        <f>VLOOKUP($B190,GD_CHAM_CONG!$C$6:$BI$997,57,FALSE)</f>
        <v>0</v>
      </c>
      <c r="AC190" s="104">
        <f>VLOOKUP($B190,GD_CHAM_CONG!$C$6:$BI$997,58,FALSE)</f>
        <v>0</v>
      </c>
      <c r="AD190" s="104">
        <f>VLOOKUP($B190,GD_CHAM_CONG!$C$6:$BI$997,59,FALSE)</f>
        <v>0</v>
      </c>
      <c r="AE190" s="270">
        <f>I190/$H190*VLOOKUP(I$4,DM_TI_LE!$A$5:$B$30,2,FALSE)</f>
        <v>0.37037037037037035</v>
      </c>
      <c r="AF190" s="270">
        <f>J190/$H190*VLOOKUP(J$4,DM_TI_LE!$A$5:$B$30,2,FALSE)</f>
        <v>0</v>
      </c>
      <c r="AG190" s="270">
        <f>K190/$H190*VLOOKUP(K$4,DM_TI_LE!$A$5:$B$30,2,FALSE)</f>
        <v>0</v>
      </c>
      <c r="AH190" s="270">
        <f>L190/$H190*VLOOKUP(L$4,DM_TI_LE!$A$5:$B$30,2,FALSE)</f>
        <v>0</v>
      </c>
      <c r="AI190" s="270">
        <f>M190/$H190*VLOOKUP(M$4,DM_TI_LE!$A$5:$B$30,2,FALSE)</f>
        <v>0</v>
      </c>
      <c r="AJ190" s="270">
        <f>N190/$H190*VLOOKUP(N$4,DM_TI_LE!$A$5:$B$30,2,FALSE)</f>
        <v>0</v>
      </c>
      <c r="AK190" s="270">
        <f>O190/$H190*VLOOKUP(O$4,DM_TI_LE!$A$5:$B$30,2,FALSE)</f>
        <v>0</v>
      </c>
      <c r="AL190" s="270">
        <f>P190/$H190*VLOOKUP(P$4,DM_TI_LE!$A$5:$B$30,2,FALSE)</f>
        <v>0</v>
      </c>
      <c r="AM190" s="270">
        <f>Q190/$H190*VLOOKUP(Q$4,DM_TI_LE!$A$5:$B$30,2,FALSE)</f>
        <v>0</v>
      </c>
      <c r="AN190" s="270">
        <f>R190/$H190*VLOOKUP(R$4,DM_TI_LE!$A$5:$B$30,2,FALSE)</f>
        <v>0</v>
      </c>
      <c r="AO190" s="270">
        <f>S190/$H190*VLOOKUP(S$4,DM_TI_LE!$A$5:$B$30,2,FALSE)</f>
        <v>0</v>
      </c>
      <c r="AP190" s="270">
        <f>T190/$H190*VLOOKUP(T$4,DM_TI_LE!$A$5:$B$30,2,FALSE)</f>
        <v>0</v>
      </c>
      <c r="AQ190" s="270">
        <f>U190/$H190*VLOOKUP(U$4,DM_TI_LE!$A$5:$B$30,2,FALSE)</f>
        <v>0</v>
      </c>
      <c r="AR190" s="270">
        <f>V190/$H190*VLOOKUP(V$4,DM_TI_LE!$A$5:$B$30,2,FALSE)</f>
        <v>0</v>
      </c>
      <c r="AS190" s="270">
        <f>W190/$H190*VLOOKUP(W$4,DM_TI_LE!$A$5:$B$30,2,FALSE)</f>
        <v>0</v>
      </c>
      <c r="AT190" s="270">
        <f>X190/$H190*VLOOKUP(X$4,DM_TI_LE!$A$5:$B$30,2,FALSE)</f>
        <v>0</v>
      </c>
      <c r="AU190" s="270">
        <f>Y190/$H190*VLOOKUP(Y$4,DM_TI_LE!$A$5:$B$30,2,FALSE)</f>
        <v>0</v>
      </c>
      <c r="AV190" s="270">
        <f>Z190/$H190*VLOOKUP(Z$4,DM_TI_LE!$A$5:$B$30,2,FALSE)</f>
        <v>0</v>
      </c>
      <c r="AW190" s="270">
        <f>AA190/$H190*VLOOKUP(AA$4,DM_TI_LE!$A$5:$B$30,2,FALSE)</f>
        <v>0</v>
      </c>
      <c r="AX190" s="270">
        <f>AB190/$H190*VLOOKUP(AB$4,DM_TI_LE!$A$5:$B$30,2,FALSE)</f>
        <v>0</v>
      </c>
      <c r="AY190" s="270">
        <f>AC190/$H190*VLOOKUP(AC$4,DM_TI_LE!$A$5:$B$30,2,FALSE)</f>
        <v>0</v>
      </c>
      <c r="AZ190" s="270">
        <f>AD190/$H190*VLOOKUP(AD$4,DM_TI_LE!$A$5:$B$30,2,FALSE)</f>
        <v>0</v>
      </c>
      <c r="BA190" s="284">
        <f>IF(CD190="HDHV",DM_TI_LE!$K$12*I190, SUM(AE190:AW190)*F190*E190*DM_HE_SO_LUONG_NS!$D$1*CE190)</f>
        <v>1866666.6666666665</v>
      </c>
      <c r="BB190" s="104"/>
      <c r="BC190" s="110">
        <f>VLOOKUP(B190,GD_LCD_HS_LNS!$B$4:$E$1000,4,FALSE)</f>
        <v>3875000</v>
      </c>
      <c r="BD190" s="104"/>
      <c r="BE190" s="104">
        <f>I190/26*$BC190*VLOOKUP(BE$4,DM_TI_LE!$A$5:$C$29,3,FALSE)</f>
        <v>0</v>
      </c>
      <c r="BF190" s="104">
        <f>J190/26*$BC190*VLOOKUP(BF$4,DM_TI_LE!$A$5:$C$29,3,FALSE)</f>
        <v>0</v>
      </c>
      <c r="BG190" s="104">
        <f>K190/26*$BC190*VLOOKUP(BG$4,DM_TI_LE!$A$5:$C$29,3,FALSE)</f>
        <v>0</v>
      </c>
      <c r="BH190" s="104">
        <f>L190/26*$BC190*VLOOKUP(BH$4,DM_TI_LE!$A$5:$C$29,3,FALSE)</f>
        <v>0</v>
      </c>
      <c r="BI190" s="104">
        <f>M190/26*$BC190*VLOOKUP(BI$4,DM_TI_LE!$A$5:$C$29,3,FALSE)</f>
        <v>0</v>
      </c>
      <c r="BJ190" s="104">
        <f>N190/26*$BC190*VLOOKUP(BJ$4,DM_TI_LE!$A$5:$C$29,3,FALSE)</f>
        <v>0</v>
      </c>
      <c r="BK190" s="104">
        <f>O190/26*$BC190*VLOOKUP(BK$4,DM_TI_LE!$A$5:$C$29,3,FALSE)</f>
        <v>0</v>
      </c>
      <c r="BL190" s="104">
        <f>P190/26*$BC190*VLOOKUP(BL$4,DM_TI_LE!$A$5:$C$29,3,FALSE)</f>
        <v>0</v>
      </c>
      <c r="BM190" s="104">
        <f>Q190/26*$BC190*VLOOKUP(BM$4,DM_TI_LE!$A$5:$C$29,3,FALSE)</f>
        <v>0</v>
      </c>
      <c r="BN190" s="104">
        <f>R190/26*$BC190*VLOOKUP(BN$4,DM_TI_LE!$A$5:$C$29,3,FALSE)</f>
        <v>0</v>
      </c>
      <c r="BO190" s="104">
        <f>S190/26*$BC190*VLOOKUP(BO$4,DM_TI_LE!$A$5:$C$29,3,FALSE)</f>
        <v>0</v>
      </c>
      <c r="BP190" s="104">
        <f>T190/26*$BC190*VLOOKUP(BP$4,DM_TI_LE!$A$5:$C$29,3,FALSE)</f>
        <v>0</v>
      </c>
      <c r="BQ190" s="104">
        <f>U190/26*$BC190*VLOOKUP(BQ$4,DM_TI_LE!$A$5:$C$29,3,FALSE)</f>
        <v>0</v>
      </c>
      <c r="BR190" s="104">
        <f>V190/26*$BC190*VLOOKUP(BR$4,DM_TI_LE!$A$5:$C$29,3,FALSE)</f>
        <v>0</v>
      </c>
      <c r="BS190" s="104">
        <f>W190/26*$BC190*VLOOKUP(BS$4,DM_TI_LE!$A$5:$C$29,3,FALSE)</f>
        <v>0</v>
      </c>
      <c r="BT190" s="104">
        <f>X190/26*$BC190*VLOOKUP(BT$4,DM_TI_LE!$A$5:$C$29,3,FALSE)</f>
        <v>0</v>
      </c>
      <c r="BU190" s="104">
        <f>Y190/26*$BC190*VLOOKUP(BU$4,DM_TI_LE!$A$5:$C$29,3,FALSE)</f>
        <v>0</v>
      </c>
      <c r="BV190" s="104">
        <f>Z190/26*$BC190*VLOOKUP(BV$4,DM_TI_LE!$A$5:$C$29,3,FALSE)</f>
        <v>0</v>
      </c>
      <c r="BW190" s="104">
        <f>AA190/26*$BC190*VLOOKUP(BW$4,DM_TI_LE!$A$5:$C$29,3,FALSE)</f>
        <v>0</v>
      </c>
      <c r="BX190" s="104">
        <f>AB190/26*$BC190*VLOOKUP(BX$4,DM_TI_LE!$A$5:$C$29,3,FALSE)</f>
        <v>0</v>
      </c>
      <c r="BY190" s="104">
        <f>AC190/26*$BC190*VLOOKUP(BY$4,DM_TI_LE!$A$5:$C$29,3,FALSE)</f>
        <v>0</v>
      </c>
      <c r="BZ190" s="104">
        <f>AD190/26*$BC190*VLOOKUP(BZ$4,DM_TI_LE!$A$5:$C$29,3,FALSE)</f>
        <v>0</v>
      </c>
      <c r="CA190" s="273">
        <f t="shared" si="0"/>
        <v>0</v>
      </c>
      <c r="CB190" s="104"/>
      <c r="CC190" s="274">
        <f t="shared" si="1"/>
        <v>1866666.6666666665</v>
      </c>
      <c r="CD190" s="138" t="str">
        <f>VLOOKUP(B190,GD_CHUNG!$B$5:$G$480,6,FALSE)</f>
        <v>HDTV</v>
      </c>
      <c r="CE190" s="275">
        <f>VLOOKUP(CD190,DM_TI_LE!$I$12:$J$16,2,FALSE)</f>
        <v>0.7</v>
      </c>
    </row>
    <row r="191" spans="1:83" ht="12.75" x14ac:dyDescent="0.2">
      <c r="A191" s="49">
        <v>187</v>
      </c>
      <c r="B191" s="50">
        <f>GD_CHUNG!B191</f>
        <v>13770</v>
      </c>
      <c r="C191" s="50" t="str">
        <f>GD_CHUNG!C191</f>
        <v>Nguyễn Thị Thanh Phương</v>
      </c>
      <c r="D191" s="50" t="str">
        <f>GD_CHUNG!D191</f>
        <v>Nhân viên phục vụ hành khách</v>
      </c>
      <c r="E191" s="268">
        <f>VLOOKUP(B191,GD_CHAM_CONG!$C$6:$BJ$997,60,FALSE)</f>
        <v>1</v>
      </c>
      <c r="F191" s="268">
        <f>VLOOKUP(B191,GD_LCD_HS_LNS!$B$4:$F$1000,5,FALSE)</f>
        <v>1.6</v>
      </c>
      <c r="G191" s="269"/>
      <c r="H191" s="269">
        <f>VLOOKUP(B191,GD_CHAM_CONG!$C$6:$BD$997,37,FALSE)</f>
        <v>27</v>
      </c>
      <c r="I191" s="104">
        <f>VLOOKUP($B191,GD_CHAM_CONG!$C$6:$BF$997,38,FALSE)</f>
        <v>17</v>
      </c>
      <c r="J191" s="104">
        <f>VLOOKUP($B191,GD_CHAM_CONG!$C$6:$BF$997,39,FALSE)</f>
        <v>0</v>
      </c>
      <c r="K191" s="104">
        <f>VLOOKUP($B191,GD_CHAM_CONG!$C$6:$BF$997,40,FALSE)</f>
        <v>0</v>
      </c>
      <c r="L191" s="104">
        <f>VLOOKUP($B191,GD_CHAM_CONG!$C$6:$BF$997,41,FALSE)</f>
        <v>0</v>
      </c>
      <c r="M191" s="104">
        <f>VLOOKUP($B191,GD_CHAM_CONG!$C$6:$BF$997,42,FALSE)</f>
        <v>0</v>
      </c>
      <c r="N191" s="104">
        <f>VLOOKUP($B191,GD_CHAM_CONG!$C$6:$BF$997,43,FALSE)</f>
        <v>0</v>
      </c>
      <c r="O191" s="104">
        <f>VLOOKUP($B191,GD_CHAM_CONG!$C$6:$BF$997,44,FALSE)</f>
        <v>0</v>
      </c>
      <c r="P191" s="104">
        <f>VLOOKUP($B191,GD_CHAM_CONG!$C$6:$BF$997,45,FALSE)</f>
        <v>0</v>
      </c>
      <c r="Q191" s="104">
        <f>VLOOKUP($B191,GD_CHAM_CONG!$C$6:$BF$997,46,FALSE)</f>
        <v>0</v>
      </c>
      <c r="R191" s="104">
        <f>VLOOKUP($B191,GD_CHAM_CONG!$C$6:$BF$997,47,FALSE)</f>
        <v>0</v>
      </c>
      <c r="S191" s="104">
        <f>VLOOKUP($B191,GD_CHAM_CONG!$C$6:$BF$997,48,FALSE)</f>
        <v>0</v>
      </c>
      <c r="T191" s="104">
        <f>VLOOKUP($B191,GD_CHAM_CONG!$C$6:$BF$997,49,FALSE)</f>
        <v>0</v>
      </c>
      <c r="U191" s="104">
        <f>VLOOKUP($B191,GD_CHAM_CONG!$C$6:$BF$997,50,FALSE)</f>
        <v>0</v>
      </c>
      <c r="V191" s="104">
        <f>VLOOKUP($B191,GD_CHAM_CONG!$C$6:$BF$997,51,FALSE)</f>
        <v>0</v>
      </c>
      <c r="W191" s="104">
        <f>VLOOKUP($B191,GD_CHAM_CONG!$C$6:$BF$997,52,FALSE)</f>
        <v>0</v>
      </c>
      <c r="X191" s="104">
        <f>VLOOKUP($B191,GD_CHAM_CONG!$C$6:$BF$997,53,FALSE)</f>
        <v>0</v>
      </c>
      <c r="Y191" s="104">
        <f>VLOOKUP($B191,GD_CHAM_CONG!$C$6:$BF$997,54,FALSE)</f>
        <v>0</v>
      </c>
      <c r="Z191" s="104">
        <f>VLOOKUP($B191,GD_CHAM_CONG!$C$6:$BF$997,55,FALSE)</f>
        <v>0</v>
      </c>
      <c r="AA191" s="104">
        <f>VLOOKUP($B191,GD_CHAM_CONG!$C$6:$BF$997,56,FALSE)</f>
        <v>0</v>
      </c>
      <c r="AB191" s="104">
        <f>VLOOKUP($B191,GD_CHAM_CONG!$C$6:$BI$997,57,FALSE)</f>
        <v>0</v>
      </c>
      <c r="AC191" s="104">
        <f>VLOOKUP($B191,GD_CHAM_CONG!$C$6:$BI$997,58,FALSE)</f>
        <v>0</v>
      </c>
      <c r="AD191" s="104">
        <f>VLOOKUP($B191,GD_CHAM_CONG!$C$6:$BI$997,59,FALSE)</f>
        <v>0</v>
      </c>
      <c r="AE191" s="270">
        <f>I191/$H191*VLOOKUP(I$4,DM_TI_LE!$A$5:$B$30,2,FALSE)</f>
        <v>0.62962962962962965</v>
      </c>
      <c r="AF191" s="270">
        <f>J191/$H191*VLOOKUP(J$4,DM_TI_LE!$A$5:$B$30,2,FALSE)</f>
        <v>0</v>
      </c>
      <c r="AG191" s="270">
        <f>K191/$H191*VLOOKUP(K$4,DM_TI_LE!$A$5:$B$30,2,FALSE)</f>
        <v>0</v>
      </c>
      <c r="AH191" s="270">
        <f>L191/$H191*VLOOKUP(L$4,DM_TI_LE!$A$5:$B$30,2,FALSE)</f>
        <v>0</v>
      </c>
      <c r="AI191" s="270">
        <f>M191/$H191*VLOOKUP(M$4,DM_TI_LE!$A$5:$B$30,2,FALSE)</f>
        <v>0</v>
      </c>
      <c r="AJ191" s="270">
        <f>N191/$H191*VLOOKUP(N$4,DM_TI_LE!$A$5:$B$30,2,FALSE)</f>
        <v>0</v>
      </c>
      <c r="AK191" s="270">
        <f>O191/$H191*VLOOKUP(O$4,DM_TI_LE!$A$5:$B$30,2,FALSE)</f>
        <v>0</v>
      </c>
      <c r="AL191" s="270">
        <f>P191/$H191*VLOOKUP(P$4,DM_TI_LE!$A$5:$B$30,2,FALSE)</f>
        <v>0</v>
      </c>
      <c r="AM191" s="270">
        <f>Q191/$H191*VLOOKUP(Q$4,DM_TI_LE!$A$5:$B$30,2,FALSE)</f>
        <v>0</v>
      </c>
      <c r="AN191" s="270">
        <f>R191/$H191*VLOOKUP(R$4,DM_TI_LE!$A$5:$B$30,2,FALSE)</f>
        <v>0</v>
      </c>
      <c r="AO191" s="270">
        <f>S191/$H191*VLOOKUP(S$4,DM_TI_LE!$A$5:$B$30,2,FALSE)</f>
        <v>0</v>
      </c>
      <c r="AP191" s="270">
        <f>T191/$H191*VLOOKUP(T$4,DM_TI_LE!$A$5:$B$30,2,FALSE)</f>
        <v>0</v>
      </c>
      <c r="AQ191" s="270">
        <f>U191/$H191*VLOOKUP(U$4,DM_TI_LE!$A$5:$B$30,2,FALSE)</f>
        <v>0</v>
      </c>
      <c r="AR191" s="270">
        <f>V191/$H191*VLOOKUP(V$4,DM_TI_LE!$A$5:$B$30,2,FALSE)</f>
        <v>0</v>
      </c>
      <c r="AS191" s="270">
        <f>W191/$H191*VLOOKUP(W$4,DM_TI_LE!$A$5:$B$30,2,FALSE)</f>
        <v>0</v>
      </c>
      <c r="AT191" s="270">
        <f>X191/$H191*VLOOKUP(X$4,DM_TI_LE!$A$5:$B$30,2,FALSE)</f>
        <v>0</v>
      </c>
      <c r="AU191" s="270">
        <f>Y191/$H191*VLOOKUP(Y$4,DM_TI_LE!$A$5:$B$30,2,FALSE)</f>
        <v>0</v>
      </c>
      <c r="AV191" s="270">
        <f>Z191/$H191*VLOOKUP(Z$4,DM_TI_LE!$A$5:$B$30,2,FALSE)</f>
        <v>0</v>
      </c>
      <c r="AW191" s="270">
        <f>AA191/$H191*VLOOKUP(AA$4,DM_TI_LE!$A$5:$B$30,2,FALSE)</f>
        <v>0</v>
      </c>
      <c r="AX191" s="270">
        <f>AB191/$H191*VLOOKUP(AB$4,DM_TI_LE!$A$5:$B$30,2,FALSE)</f>
        <v>0</v>
      </c>
      <c r="AY191" s="270">
        <f>AC191/$H191*VLOOKUP(AC$4,DM_TI_LE!$A$5:$B$30,2,FALSE)</f>
        <v>0</v>
      </c>
      <c r="AZ191" s="270">
        <f>AD191/$H191*VLOOKUP(AD$4,DM_TI_LE!$A$5:$B$30,2,FALSE)</f>
        <v>0</v>
      </c>
      <c r="BA191" s="284">
        <f>IF(CD191="HDHV",DM_TI_LE!$K$12*I191, SUM(AE191:AW191)*F191*E191*DM_HE_SO_LUONG_NS!$D$1*CE191)</f>
        <v>3173333.3333333335</v>
      </c>
      <c r="BB191" s="104"/>
      <c r="BC191" s="110">
        <f>VLOOKUP(B191,GD_LCD_HS_LNS!$B$4:$E$1000,4,FALSE)</f>
        <v>3875000</v>
      </c>
      <c r="BD191" s="104"/>
      <c r="BE191" s="104">
        <f>I191/26*$BC191*VLOOKUP(BE$4,DM_TI_LE!$A$5:$C$29,3,FALSE)</f>
        <v>0</v>
      </c>
      <c r="BF191" s="104">
        <f>J191/26*$BC191*VLOOKUP(BF$4,DM_TI_LE!$A$5:$C$29,3,FALSE)</f>
        <v>0</v>
      </c>
      <c r="BG191" s="104">
        <f>K191/26*$BC191*VLOOKUP(BG$4,DM_TI_LE!$A$5:$C$29,3,FALSE)</f>
        <v>0</v>
      </c>
      <c r="BH191" s="104">
        <f>L191/26*$BC191*VLOOKUP(BH$4,DM_TI_LE!$A$5:$C$29,3,FALSE)</f>
        <v>0</v>
      </c>
      <c r="BI191" s="104">
        <f>M191/26*$BC191*VLOOKUP(BI$4,DM_TI_LE!$A$5:$C$29,3,FALSE)</f>
        <v>0</v>
      </c>
      <c r="BJ191" s="104">
        <f>N191/26*$BC191*VLOOKUP(BJ$4,DM_TI_LE!$A$5:$C$29,3,FALSE)</f>
        <v>0</v>
      </c>
      <c r="BK191" s="104">
        <f>O191/26*$BC191*VLOOKUP(BK$4,DM_TI_LE!$A$5:$C$29,3,FALSE)</f>
        <v>0</v>
      </c>
      <c r="BL191" s="104">
        <f>P191/26*$BC191*VLOOKUP(BL$4,DM_TI_LE!$A$5:$C$29,3,FALSE)</f>
        <v>0</v>
      </c>
      <c r="BM191" s="104">
        <f>Q191/26*$BC191*VLOOKUP(BM$4,DM_TI_LE!$A$5:$C$29,3,FALSE)</f>
        <v>0</v>
      </c>
      <c r="BN191" s="104">
        <f>R191/26*$BC191*VLOOKUP(BN$4,DM_TI_LE!$A$5:$C$29,3,FALSE)</f>
        <v>0</v>
      </c>
      <c r="BO191" s="104">
        <f>S191/26*$BC191*VLOOKUP(BO$4,DM_TI_LE!$A$5:$C$29,3,FALSE)</f>
        <v>0</v>
      </c>
      <c r="BP191" s="104">
        <f>T191/26*$BC191*VLOOKUP(BP$4,DM_TI_LE!$A$5:$C$29,3,FALSE)</f>
        <v>0</v>
      </c>
      <c r="BQ191" s="104">
        <f>U191/26*$BC191*VLOOKUP(BQ$4,DM_TI_LE!$A$5:$C$29,3,FALSE)</f>
        <v>0</v>
      </c>
      <c r="BR191" s="104">
        <f>V191/26*$BC191*VLOOKUP(BR$4,DM_TI_LE!$A$5:$C$29,3,FALSE)</f>
        <v>0</v>
      </c>
      <c r="BS191" s="104">
        <f>W191/26*$BC191*VLOOKUP(BS$4,DM_TI_LE!$A$5:$C$29,3,FALSE)</f>
        <v>0</v>
      </c>
      <c r="BT191" s="104">
        <f>X191/26*$BC191*VLOOKUP(BT$4,DM_TI_LE!$A$5:$C$29,3,FALSE)</f>
        <v>0</v>
      </c>
      <c r="BU191" s="104">
        <f>Y191/26*$BC191*VLOOKUP(BU$4,DM_TI_LE!$A$5:$C$29,3,FALSE)</f>
        <v>0</v>
      </c>
      <c r="BV191" s="104">
        <f>Z191/26*$BC191*VLOOKUP(BV$4,DM_TI_LE!$A$5:$C$29,3,FALSE)</f>
        <v>0</v>
      </c>
      <c r="BW191" s="104">
        <f>AA191/26*$BC191*VLOOKUP(BW$4,DM_TI_LE!$A$5:$C$29,3,FALSE)</f>
        <v>0</v>
      </c>
      <c r="BX191" s="104">
        <f>AB191/26*$BC191*VLOOKUP(BX$4,DM_TI_LE!$A$5:$C$29,3,FALSE)</f>
        <v>0</v>
      </c>
      <c r="BY191" s="104">
        <f>AC191/26*$BC191*VLOOKUP(BY$4,DM_TI_LE!$A$5:$C$29,3,FALSE)</f>
        <v>0</v>
      </c>
      <c r="BZ191" s="104">
        <f>AD191/26*$BC191*VLOOKUP(BZ$4,DM_TI_LE!$A$5:$C$29,3,FALSE)</f>
        <v>0</v>
      </c>
      <c r="CA191" s="273">
        <f t="shared" si="0"/>
        <v>0</v>
      </c>
      <c r="CB191" s="104"/>
      <c r="CC191" s="274">
        <f t="shared" si="1"/>
        <v>3173333.3333333335</v>
      </c>
      <c r="CD191" s="138" t="str">
        <f>VLOOKUP(B191,GD_CHUNG!$B$5:$G$480,6,FALSE)</f>
        <v>HDTV</v>
      </c>
      <c r="CE191" s="275">
        <f>VLOOKUP(CD191,DM_TI_LE!$I$12:$J$16,2,FALSE)</f>
        <v>0.7</v>
      </c>
    </row>
    <row r="192" spans="1:83" ht="12.75" x14ac:dyDescent="0.2">
      <c r="A192" s="49">
        <v>188</v>
      </c>
      <c r="B192" s="50">
        <f>GD_CHUNG!B192</f>
        <v>13771</v>
      </c>
      <c r="C192" s="50" t="str">
        <f>GD_CHUNG!C192</f>
        <v>Nguyễn Thị Thoa</v>
      </c>
      <c r="D192" s="50" t="str">
        <f>GD_CHUNG!D192</f>
        <v>Nhân viên phục vụ hành khách</v>
      </c>
      <c r="E192" s="268">
        <f>VLOOKUP(B192,GD_CHAM_CONG!$C$6:$BJ$997,60,FALSE)</f>
        <v>1</v>
      </c>
      <c r="F192" s="268">
        <f>VLOOKUP(B192,GD_LCD_HS_LNS!$B$4:$F$1000,5,FALSE)</f>
        <v>1.6</v>
      </c>
      <c r="G192" s="269"/>
      <c r="H192" s="269">
        <f>VLOOKUP(B192,GD_CHAM_CONG!$C$6:$BD$997,37,FALSE)</f>
        <v>27</v>
      </c>
      <c r="I192" s="104">
        <f>VLOOKUP($B192,GD_CHAM_CONG!$C$6:$BF$997,38,FALSE)</f>
        <v>10</v>
      </c>
      <c r="J192" s="104">
        <f>VLOOKUP($B192,GD_CHAM_CONG!$C$6:$BF$997,39,FALSE)</f>
        <v>0</v>
      </c>
      <c r="K192" s="104">
        <f>VLOOKUP($B192,GD_CHAM_CONG!$C$6:$BF$997,40,FALSE)</f>
        <v>0</v>
      </c>
      <c r="L192" s="104">
        <f>VLOOKUP($B192,GD_CHAM_CONG!$C$6:$BF$997,41,FALSE)</f>
        <v>0</v>
      </c>
      <c r="M192" s="104">
        <f>VLOOKUP($B192,GD_CHAM_CONG!$C$6:$BF$997,42,FALSE)</f>
        <v>0</v>
      </c>
      <c r="N192" s="104">
        <f>VLOOKUP($B192,GD_CHAM_CONG!$C$6:$BF$997,43,FALSE)</f>
        <v>0</v>
      </c>
      <c r="O192" s="104">
        <f>VLOOKUP($B192,GD_CHAM_CONG!$C$6:$BF$997,44,FALSE)</f>
        <v>0</v>
      </c>
      <c r="P192" s="104">
        <f>VLOOKUP($B192,GD_CHAM_CONG!$C$6:$BF$997,45,FALSE)</f>
        <v>0</v>
      </c>
      <c r="Q192" s="104">
        <f>VLOOKUP($B192,GD_CHAM_CONG!$C$6:$BF$997,46,FALSE)</f>
        <v>0</v>
      </c>
      <c r="R192" s="104">
        <f>VLOOKUP($B192,GD_CHAM_CONG!$C$6:$BF$997,47,FALSE)</f>
        <v>0</v>
      </c>
      <c r="S192" s="104">
        <f>VLOOKUP($B192,GD_CHAM_CONG!$C$6:$BF$997,48,FALSE)</f>
        <v>0</v>
      </c>
      <c r="T192" s="104">
        <f>VLOOKUP($B192,GD_CHAM_CONG!$C$6:$BF$997,49,FALSE)</f>
        <v>0</v>
      </c>
      <c r="U192" s="104">
        <f>VLOOKUP($B192,GD_CHAM_CONG!$C$6:$BF$997,50,FALSE)</f>
        <v>0</v>
      </c>
      <c r="V192" s="104">
        <f>VLOOKUP($B192,GD_CHAM_CONG!$C$6:$BF$997,51,FALSE)</f>
        <v>0</v>
      </c>
      <c r="W192" s="104">
        <f>VLOOKUP($B192,GD_CHAM_CONG!$C$6:$BF$997,52,FALSE)</f>
        <v>0</v>
      </c>
      <c r="X192" s="104">
        <f>VLOOKUP($B192,GD_CHAM_CONG!$C$6:$BF$997,53,FALSE)</f>
        <v>0</v>
      </c>
      <c r="Y192" s="104">
        <f>VLOOKUP($B192,GD_CHAM_CONG!$C$6:$BF$997,54,FALSE)</f>
        <v>0</v>
      </c>
      <c r="Z192" s="104">
        <f>VLOOKUP($B192,GD_CHAM_CONG!$C$6:$BF$997,55,FALSE)</f>
        <v>0</v>
      </c>
      <c r="AA192" s="104">
        <f>VLOOKUP($B192,GD_CHAM_CONG!$C$6:$BF$997,56,FALSE)</f>
        <v>0</v>
      </c>
      <c r="AB192" s="104">
        <f>VLOOKUP($B192,GD_CHAM_CONG!$C$6:$BI$997,57,FALSE)</f>
        <v>0</v>
      </c>
      <c r="AC192" s="104">
        <f>VLOOKUP($B192,GD_CHAM_CONG!$C$6:$BI$997,58,FALSE)</f>
        <v>0</v>
      </c>
      <c r="AD192" s="104">
        <f>VLOOKUP($B192,GD_CHAM_CONG!$C$6:$BI$997,59,FALSE)</f>
        <v>0</v>
      </c>
      <c r="AE192" s="270">
        <f>I192/$H192*VLOOKUP(I$4,DM_TI_LE!$A$5:$B$30,2,FALSE)</f>
        <v>0.37037037037037035</v>
      </c>
      <c r="AF192" s="270">
        <f>J192/$H192*VLOOKUP(J$4,DM_TI_LE!$A$5:$B$30,2,FALSE)</f>
        <v>0</v>
      </c>
      <c r="AG192" s="270">
        <f>K192/$H192*VLOOKUP(K$4,DM_TI_LE!$A$5:$B$30,2,FALSE)</f>
        <v>0</v>
      </c>
      <c r="AH192" s="270">
        <f>L192/$H192*VLOOKUP(L$4,DM_TI_LE!$A$5:$B$30,2,FALSE)</f>
        <v>0</v>
      </c>
      <c r="AI192" s="270">
        <f>M192/$H192*VLOOKUP(M$4,DM_TI_LE!$A$5:$B$30,2,FALSE)</f>
        <v>0</v>
      </c>
      <c r="AJ192" s="270">
        <f>N192/$H192*VLOOKUP(N$4,DM_TI_LE!$A$5:$B$30,2,FALSE)</f>
        <v>0</v>
      </c>
      <c r="AK192" s="270">
        <f>O192/$H192*VLOOKUP(O$4,DM_TI_LE!$A$5:$B$30,2,FALSE)</f>
        <v>0</v>
      </c>
      <c r="AL192" s="270">
        <f>P192/$H192*VLOOKUP(P$4,DM_TI_LE!$A$5:$B$30,2,FALSE)</f>
        <v>0</v>
      </c>
      <c r="AM192" s="270">
        <f>Q192/$H192*VLOOKUP(Q$4,DM_TI_LE!$A$5:$B$30,2,FALSE)</f>
        <v>0</v>
      </c>
      <c r="AN192" s="270">
        <f>R192/$H192*VLOOKUP(R$4,DM_TI_LE!$A$5:$B$30,2,FALSE)</f>
        <v>0</v>
      </c>
      <c r="AO192" s="270">
        <f>S192/$H192*VLOOKUP(S$4,DM_TI_LE!$A$5:$B$30,2,FALSE)</f>
        <v>0</v>
      </c>
      <c r="AP192" s="270">
        <f>T192/$H192*VLOOKUP(T$4,DM_TI_LE!$A$5:$B$30,2,FALSE)</f>
        <v>0</v>
      </c>
      <c r="AQ192" s="270">
        <f>U192/$H192*VLOOKUP(U$4,DM_TI_LE!$A$5:$B$30,2,FALSE)</f>
        <v>0</v>
      </c>
      <c r="AR192" s="270">
        <f>V192/$H192*VLOOKUP(V$4,DM_TI_LE!$A$5:$B$30,2,FALSE)</f>
        <v>0</v>
      </c>
      <c r="AS192" s="270">
        <f>W192/$H192*VLOOKUP(W$4,DM_TI_LE!$A$5:$B$30,2,FALSE)</f>
        <v>0</v>
      </c>
      <c r="AT192" s="270">
        <f>X192/$H192*VLOOKUP(X$4,DM_TI_LE!$A$5:$B$30,2,FALSE)</f>
        <v>0</v>
      </c>
      <c r="AU192" s="270">
        <f>Y192/$H192*VLOOKUP(Y$4,DM_TI_LE!$A$5:$B$30,2,FALSE)</f>
        <v>0</v>
      </c>
      <c r="AV192" s="270">
        <f>Z192/$H192*VLOOKUP(Z$4,DM_TI_LE!$A$5:$B$30,2,FALSE)</f>
        <v>0</v>
      </c>
      <c r="AW192" s="270">
        <f>AA192/$H192*VLOOKUP(AA$4,DM_TI_LE!$A$5:$B$30,2,FALSE)</f>
        <v>0</v>
      </c>
      <c r="AX192" s="270">
        <f>AB192/$H192*VLOOKUP(AB$4,DM_TI_LE!$A$5:$B$30,2,FALSE)</f>
        <v>0</v>
      </c>
      <c r="AY192" s="270">
        <f>AC192/$H192*VLOOKUP(AC$4,DM_TI_LE!$A$5:$B$30,2,FALSE)</f>
        <v>0</v>
      </c>
      <c r="AZ192" s="270">
        <f>AD192/$H192*VLOOKUP(AD$4,DM_TI_LE!$A$5:$B$30,2,FALSE)</f>
        <v>0</v>
      </c>
      <c r="BA192" s="284">
        <f>IF(CD192="HDHV",DM_TI_LE!$K$12*I192, SUM(AE192:AW192)*F192*E192*DM_HE_SO_LUONG_NS!$D$1*CE192)</f>
        <v>1866666.6666666665</v>
      </c>
      <c r="BB192" s="104"/>
      <c r="BC192" s="110">
        <f>VLOOKUP(B192,GD_LCD_HS_LNS!$B$4:$E$1000,4,FALSE)</f>
        <v>3875000</v>
      </c>
      <c r="BD192" s="104"/>
      <c r="BE192" s="104">
        <f>I192/26*$BC192*VLOOKUP(BE$4,DM_TI_LE!$A$5:$C$29,3,FALSE)</f>
        <v>0</v>
      </c>
      <c r="BF192" s="104">
        <f>J192/26*$BC192*VLOOKUP(BF$4,DM_TI_LE!$A$5:$C$29,3,FALSE)</f>
        <v>0</v>
      </c>
      <c r="BG192" s="104">
        <f>K192/26*$BC192*VLOOKUP(BG$4,DM_TI_LE!$A$5:$C$29,3,FALSE)</f>
        <v>0</v>
      </c>
      <c r="BH192" s="104">
        <f>L192/26*$BC192*VLOOKUP(BH$4,DM_TI_LE!$A$5:$C$29,3,FALSE)</f>
        <v>0</v>
      </c>
      <c r="BI192" s="104">
        <f>M192/26*$BC192*VLOOKUP(BI$4,DM_TI_LE!$A$5:$C$29,3,FALSE)</f>
        <v>0</v>
      </c>
      <c r="BJ192" s="104">
        <f>N192/26*$BC192*VLOOKUP(BJ$4,DM_TI_LE!$A$5:$C$29,3,FALSE)</f>
        <v>0</v>
      </c>
      <c r="BK192" s="104">
        <f>O192/26*$BC192*VLOOKUP(BK$4,DM_TI_LE!$A$5:$C$29,3,FALSE)</f>
        <v>0</v>
      </c>
      <c r="BL192" s="104">
        <f>P192/26*$BC192*VLOOKUP(BL$4,DM_TI_LE!$A$5:$C$29,3,FALSE)</f>
        <v>0</v>
      </c>
      <c r="BM192" s="104">
        <f>Q192/26*$BC192*VLOOKUP(BM$4,DM_TI_LE!$A$5:$C$29,3,FALSE)</f>
        <v>0</v>
      </c>
      <c r="BN192" s="104">
        <f>R192/26*$BC192*VLOOKUP(BN$4,DM_TI_LE!$A$5:$C$29,3,FALSE)</f>
        <v>0</v>
      </c>
      <c r="BO192" s="104">
        <f>S192/26*$BC192*VLOOKUP(BO$4,DM_TI_LE!$A$5:$C$29,3,FALSE)</f>
        <v>0</v>
      </c>
      <c r="BP192" s="104">
        <f>T192/26*$BC192*VLOOKUP(BP$4,DM_TI_LE!$A$5:$C$29,3,FALSE)</f>
        <v>0</v>
      </c>
      <c r="BQ192" s="104">
        <f>U192/26*$BC192*VLOOKUP(BQ$4,DM_TI_LE!$A$5:$C$29,3,FALSE)</f>
        <v>0</v>
      </c>
      <c r="BR192" s="104">
        <f>V192/26*$BC192*VLOOKUP(BR$4,DM_TI_LE!$A$5:$C$29,3,FALSE)</f>
        <v>0</v>
      </c>
      <c r="BS192" s="104">
        <f>W192/26*$BC192*VLOOKUP(BS$4,DM_TI_LE!$A$5:$C$29,3,FALSE)</f>
        <v>0</v>
      </c>
      <c r="BT192" s="104">
        <f>X192/26*$BC192*VLOOKUP(BT$4,DM_TI_LE!$A$5:$C$29,3,FALSE)</f>
        <v>0</v>
      </c>
      <c r="BU192" s="104">
        <f>Y192/26*$BC192*VLOOKUP(BU$4,DM_TI_LE!$A$5:$C$29,3,FALSE)</f>
        <v>0</v>
      </c>
      <c r="BV192" s="104">
        <f>Z192/26*$BC192*VLOOKUP(BV$4,DM_TI_LE!$A$5:$C$29,3,FALSE)</f>
        <v>0</v>
      </c>
      <c r="BW192" s="104">
        <f>AA192/26*$BC192*VLOOKUP(BW$4,DM_TI_LE!$A$5:$C$29,3,FALSE)</f>
        <v>0</v>
      </c>
      <c r="BX192" s="104">
        <f>AB192/26*$BC192*VLOOKUP(BX$4,DM_TI_LE!$A$5:$C$29,3,FALSE)</f>
        <v>0</v>
      </c>
      <c r="BY192" s="104">
        <f>AC192/26*$BC192*VLOOKUP(BY$4,DM_TI_LE!$A$5:$C$29,3,FALSE)</f>
        <v>0</v>
      </c>
      <c r="BZ192" s="104">
        <f>AD192/26*$BC192*VLOOKUP(BZ$4,DM_TI_LE!$A$5:$C$29,3,FALSE)</f>
        <v>0</v>
      </c>
      <c r="CA192" s="273">
        <f t="shared" si="0"/>
        <v>0</v>
      </c>
      <c r="CB192" s="104"/>
      <c r="CC192" s="274">
        <f t="shared" si="1"/>
        <v>1866666.6666666665</v>
      </c>
      <c r="CD192" s="138" t="str">
        <f>VLOOKUP(B192,GD_CHUNG!$B$5:$G$480,6,FALSE)</f>
        <v>HDTV</v>
      </c>
      <c r="CE192" s="275">
        <f>VLOOKUP(CD192,DM_TI_LE!$I$12:$J$16,2,FALSE)</f>
        <v>0.7</v>
      </c>
    </row>
    <row r="193" spans="1:83" ht="12.75" x14ac:dyDescent="0.2">
      <c r="A193" s="49">
        <v>189</v>
      </c>
      <c r="B193" s="50">
        <f>GD_CHUNG!B193</f>
        <v>13772</v>
      </c>
      <c r="C193" s="50" t="str">
        <f>GD_CHUNG!C193</f>
        <v>Nguyễn Thị Thu Thủy</v>
      </c>
      <c r="D193" s="50" t="str">
        <f>GD_CHUNG!D193</f>
        <v>Nhân viên phục vụ hành khách</v>
      </c>
      <c r="E193" s="268">
        <f>VLOOKUP(B193,GD_CHAM_CONG!$C$6:$BJ$997,60,FALSE)</f>
        <v>1</v>
      </c>
      <c r="F193" s="268">
        <f>VLOOKUP(B193,GD_LCD_HS_LNS!$B$4:$F$1000,5,FALSE)</f>
        <v>1.6</v>
      </c>
      <c r="G193" s="269"/>
      <c r="H193" s="269">
        <f>VLOOKUP(B193,GD_CHAM_CONG!$C$6:$BD$997,37,FALSE)</f>
        <v>27</v>
      </c>
      <c r="I193" s="104">
        <f>VLOOKUP($B193,GD_CHAM_CONG!$C$6:$BF$997,38,FALSE)</f>
        <v>10</v>
      </c>
      <c r="J193" s="104">
        <f>VLOOKUP($B193,GD_CHAM_CONG!$C$6:$BF$997,39,FALSE)</f>
        <v>0</v>
      </c>
      <c r="K193" s="104">
        <f>VLOOKUP($B193,GD_CHAM_CONG!$C$6:$BF$997,40,FALSE)</f>
        <v>0</v>
      </c>
      <c r="L193" s="104">
        <f>VLOOKUP($B193,GD_CHAM_CONG!$C$6:$BF$997,41,FALSE)</f>
        <v>0</v>
      </c>
      <c r="M193" s="104">
        <f>VLOOKUP($B193,GD_CHAM_CONG!$C$6:$BF$997,42,FALSE)</f>
        <v>0</v>
      </c>
      <c r="N193" s="104">
        <f>VLOOKUP($B193,GD_CHAM_CONG!$C$6:$BF$997,43,FALSE)</f>
        <v>0</v>
      </c>
      <c r="O193" s="104">
        <f>VLOOKUP($B193,GD_CHAM_CONG!$C$6:$BF$997,44,FALSE)</f>
        <v>0</v>
      </c>
      <c r="P193" s="104">
        <f>VLOOKUP($B193,GD_CHAM_CONG!$C$6:$BF$997,45,FALSE)</f>
        <v>0</v>
      </c>
      <c r="Q193" s="104">
        <f>VLOOKUP($B193,GD_CHAM_CONG!$C$6:$BF$997,46,FALSE)</f>
        <v>0</v>
      </c>
      <c r="R193" s="104">
        <f>VLOOKUP($B193,GD_CHAM_CONG!$C$6:$BF$997,47,FALSE)</f>
        <v>0</v>
      </c>
      <c r="S193" s="104">
        <f>VLOOKUP($B193,GD_CHAM_CONG!$C$6:$BF$997,48,FALSE)</f>
        <v>0</v>
      </c>
      <c r="T193" s="104">
        <f>VLOOKUP($B193,GD_CHAM_CONG!$C$6:$BF$997,49,FALSE)</f>
        <v>0</v>
      </c>
      <c r="U193" s="104">
        <f>VLOOKUP($B193,GD_CHAM_CONG!$C$6:$BF$997,50,FALSE)</f>
        <v>0</v>
      </c>
      <c r="V193" s="104">
        <f>VLOOKUP($B193,GD_CHAM_CONG!$C$6:$BF$997,51,FALSE)</f>
        <v>0</v>
      </c>
      <c r="W193" s="104">
        <f>VLOOKUP($B193,GD_CHAM_CONG!$C$6:$BF$997,52,FALSE)</f>
        <v>0</v>
      </c>
      <c r="X193" s="104">
        <f>VLOOKUP($B193,GD_CHAM_CONG!$C$6:$BF$997,53,FALSE)</f>
        <v>0</v>
      </c>
      <c r="Y193" s="104">
        <f>VLOOKUP($B193,GD_CHAM_CONG!$C$6:$BF$997,54,FALSE)</f>
        <v>0</v>
      </c>
      <c r="Z193" s="104">
        <f>VLOOKUP($B193,GD_CHAM_CONG!$C$6:$BF$997,55,FALSE)</f>
        <v>0</v>
      </c>
      <c r="AA193" s="104">
        <f>VLOOKUP($B193,GD_CHAM_CONG!$C$6:$BF$997,56,FALSE)</f>
        <v>0</v>
      </c>
      <c r="AB193" s="104">
        <f>VLOOKUP($B193,GD_CHAM_CONG!$C$6:$BI$997,57,FALSE)</f>
        <v>0</v>
      </c>
      <c r="AC193" s="104">
        <f>VLOOKUP($B193,GD_CHAM_CONG!$C$6:$BI$997,58,FALSE)</f>
        <v>0</v>
      </c>
      <c r="AD193" s="104">
        <f>VLOOKUP($B193,GD_CHAM_CONG!$C$6:$BI$997,59,FALSE)</f>
        <v>0</v>
      </c>
      <c r="AE193" s="270">
        <f>I193/$H193*VLOOKUP(I$4,DM_TI_LE!$A$5:$B$30,2,FALSE)</f>
        <v>0.37037037037037035</v>
      </c>
      <c r="AF193" s="270">
        <f>J193/$H193*VLOOKUP(J$4,DM_TI_LE!$A$5:$B$30,2,FALSE)</f>
        <v>0</v>
      </c>
      <c r="AG193" s="270">
        <f>K193/$H193*VLOOKUP(K$4,DM_TI_LE!$A$5:$B$30,2,FALSE)</f>
        <v>0</v>
      </c>
      <c r="AH193" s="270">
        <f>L193/$H193*VLOOKUP(L$4,DM_TI_LE!$A$5:$B$30,2,FALSE)</f>
        <v>0</v>
      </c>
      <c r="AI193" s="270">
        <f>M193/$H193*VLOOKUP(M$4,DM_TI_LE!$A$5:$B$30,2,FALSE)</f>
        <v>0</v>
      </c>
      <c r="AJ193" s="270">
        <f>N193/$H193*VLOOKUP(N$4,DM_TI_LE!$A$5:$B$30,2,FALSE)</f>
        <v>0</v>
      </c>
      <c r="AK193" s="270">
        <f>O193/$H193*VLOOKUP(O$4,DM_TI_LE!$A$5:$B$30,2,FALSE)</f>
        <v>0</v>
      </c>
      <c r="AL193" s="270">
        <f>P193/$H193*VLOOKUP(P$4,DM_TI_LE!$A$5:$B$30,2,FALSE)</f>
        <v>0</v>
      </c>
      <c r="AM193" s="270">
        <f>Q193/$H193*VLOOKUP(Q$4,DM_TI_LE!$A$5:$B$30,2,FALSE)</f>
        <v>0</v>
      </c>
      <c r="AN193" s="270">
        <f>R193/$H193*VLOOKUP(R$4,DM_TI_LE!$A$5:$B$30,2,FALSE)</f>
        <v>0</v>
      </c>
      <c r="AO193" s="270">
        <f>S193/$H193*VLOOKUP(S$4,DM_TI_LE!$A$5:$B$30,2,FALSE)</f>
        <v>0</v>
      </c>
      <c r="AP193" s="270">
        <f>T193/$H193*VLOOKUP(T$4,DM_TI_LE!$A$5:$B$30,2,FALSE)</f>
        <v>0</v>
      </c>
      <c r="AQ193" s="270">
        <f>U193/$H193*VLOOKUP(U$4,DM_TI_LE!$A$5:$B$30,2,FALSE)</f>
        <v>0</v>
      </c>
      <c r="AR193" s="270">
        <f>V193/$H193*VLOOKUP(V$4,DM_TI_LE!$A$5:$B$30,2,FALSE)</f>
        <v>0</v>
      </c>
      <c r="AS193" s="270">
        <f>W193/$H193*VLOOKUP(W$4,DM_TI_LE!$A$5:$B$30,2,FALSE)</f>
        <v>0</v>
      </c>
      <c r="AT193" s="270">
        <f>X193/$H193*VLOOKUP(X$4,DM_TI_LE!$A$5:$B$30,2,FALSE)</f>
        <v>0</v>
      </c>
      <c r="AU193" s="270">
        <f>Y193/$H193*VLOOKUP(Y$4,DM_TI_LE!$A$5:$B$30,2,FALSE)</f>
        <v>0</v>
      </c>
      <c r="AV193" s="270">
        <f>Z193/$H193*VLOOKUP(Z$4,DM_TI_LE!$A$5:$B$30,2,FALSE)</f>
        <v>0</v>
      </c>
      <c r="AW193" s="270">
        <f>AA193/$H193*VLOOKUP(AA$4,DM_TI_LE!$A$5:$B$30,2,FALSE)</f>
        <v>0</v>
      </c>
      <c r="AX193" s="270">
        <f>AB193/$H193*VLOOKUP(AB$4,DM_TI_LE!$A$5:$B$30,2,FALSE)</f>
        <v>0</v>
      </c>
      <c r="AY193" s="270">
        <f>AC193/$H193*VLOOKUP(AC$4,DM_TI_LE!$A$5:$B$30,2,FALSE)</f>
        <v>0</v>
      </c>
      <c r="AZ193" s="270">
        <f>AD193/$H193*VLOOKUP(AD$4,DM_TI_LE!$A$5:$B$30,2,FALSE)</f>
        <v>0</v>
      </c>
      <c r="BA193" s="284">
        <f>IF(CD193="HDHV",DM_TI_LE!$K$12*I193, SUM(AE193:AW193)*F193*E193*DM_HE_SO_LUONG_NS!$D$1*CE193)</f>
        <v>1866666.6666666665</v>
      </c>
      <c r="BB193" s="104"/>
      <c r="BC193" s="110">
        <f>VLOOKUP(B193,GD_LCD_HS_LNS!$B$4:$E$1000,4,FALSE)</f>
        <v>3875000</v>
      </c>
      <c r="BD193" s="104"/>
      <c r="BE193" s="104">
        <f>I193/26*$BC193*VLOOKUP(BE$4,DM_TI_LE!$A$5:$C$29,3,FALSE)</f>
        <v>0</v>
      </c>
      <c r="BF193" s="104">
        <f>J193/26*$BC193*VLOOKUP(BF$4,DM_TI_LE!$A$5:$C$29,3,FALSE)</f>
        <v>0</v>
      </c>
      <c r="BG193" s="104">
        <f>K193/26*$BC193*VLOOKUP(BG$4,DM_TI_LE!$A$5:$C$29,3,FALSE)</f>
        <v>0</v>
      </c>
      <c r="BH193" s="104">
        <f>L193/26*$BC193*VLOOKUP(BH$4,DM_TI_LE!$A$5:$C$29,3,FALSE)</f>
        <v>0</v>
      </c>
      <c r="BI193" s="104">
        <f>M193/26*$BC193*VLOOKUP(BI$4,DM_TI_LE!$A$5:$C$29,3,FALSE)</f>
        <v>0</v>
      </c>
      <c r="BJ193" s="104">
        <f>N193/26*$BC193*VLOOKUP(BJ$4,DM_TI_LE!$A$5:$C$29,3,FALSE)</f>
        <v>0</v>
      </c>
      <c r="BK193" s="104">
        <f>O193/26*$BC193*VLOOKUP(BK$4,DM_TI_LE!$A$5:$C$29,3,FALSE)</f>
        <v>0</v>
      </c>
      <c r="BL193" s="104">
        <f>P193/26*$BC193*VLOOKUP(BL$4,DM_TI_LE!$A$5:$C$29,3,FALSE)</f>
        <v>0</v>
      </c>
      <c r="BM193" s="104">
        <f>Q193/26*$BC193*VLOOKUP(BM$4,DM_TI_LE!$A$5:$C$29,3,FALSE)</f>
        <v>0</v>
      </c>
      <c r="BN193" s="104">
        <f>R193/26*$BC193*VLOOKUP(BN$4,DM_TI_LE!$A$5:$C$29,3,FALSE)</f>
        <v>0</v>
      </c>
      <c r="BO193" s="104">
        <f>S193/26*$BC193*VLOOKUP(BO$4,DM_TI_LE!$A$5:$C$29,3,FALSE)</f>
        <v>0</v>
      </c>
      <c r="BP193" s="104">
        <f>T193/26*$BC193*VLOOKUP(BP$4,DM_TI_LE!$A$5:$C$29,3,FALSE)</f>
        <v>0</v>
      </c>
      <c r="BQ193" s="104">
        <f>U193/26*$BC193*VLOOKUP(BQ$4,DM_TI_LE!$A$5:$C$29,3,FALSE)</f>
        <v>0</v>
      </c>
      <c r="BR193" s="104">
        <f>V193/26*$BC193*VLOOKUP(BR$4,DM_TI_LE!$A$5:$C$29,3,FALSE)</f>
        <v>0</v>
      </c>
      <c r="BS193" s="104">
        <f>W193/26*$BC193*VLOOKUP(BS$4,DM_TI_LE!$A$5:$C$29,3,FALSE)</f>
        <v>0</v>
      </c>
      <c r="BT193" s="104">
        <f>X193/26*$BC193*VLOOKUP(BT$4,DM_TI_LE!$A$5:$C$29,3,FALSE)</f>
        <v>0</v>
      </c>
      <c r="BU193" s="104">
        <f>Y193/26*$BC193*VLOOKUP(BU$4,DM_TI_LE!$A$5:$C$29,3,FALSE)</f>
        <v>0</v>
      </c>
      <c r="BV193" s="104">
        <f>Z193/26*$BC193*VLOOKUP(BV$4,DM_TI_LE!$A$5:$C$29,3,FALSE)</f>
        <v>0</v>
      </c>
      <c r="BW193" s="104">
        <f>AA193/26*$BC193*VLOOKUP(BW$4,DM_TI_LE!$A$5:$C$29,3,FALSE)</f>
        <v>0</v>
      </c>
      <c r="BX193" s="104">
        <f>AB193/26*$BC193*VLOOKUP(BX$4,DM_TI_LE!$A$5:$C$29,3,FALSE)</f>
        <v>0</v>
      </c>
      <c r="BY193" s="104">
        <f>AC193/26*$BC193*VLOOKUP(BY$4,DM_TI_LE!$A$5:$C$29,3,FALSE)</f>
        <v>0</v>
      </c>
      <c r="BZ193" s="104">
        <f>AD193/26*$BC193*VLOOKUP(BZ$4,DM_TI_LE!$A$5:$C$29,3,FALSE)</f>
        <v>0</v>
      </c>
      <c r="CA193" s="273">
        <f t="shared" si="0"/>
        <v>0</v>
      </c>
      <c r="CB193" s="104"/>
      <c r="CC193" s="274">
        <f t="shared" si="1"/>
        <v>1866666.6666666665</v>
      </c>
      <c r="CD193" s="138" t="str">
        <f>VLOOKUP(B193,GD_CHUNG!$B$5:$G$480,6,FALSE)</f>
        <v>HDTV</v>
      </c>
      <c r="CE193" s="275">
        <f>VLOOKUP(CD193,DM_TI_LE!$I$12:$J$16,2,FALSE)</f>
        <v>0.7</v>
      </c>
    </row>
    <row r="194" spans="1:83" ht="12.75" x14ac:dyDescent="0.2">
      <c r="A194" s="49">
        <v>190</v>
      </c>
      <c r="B194" s="50">
        <f>GD_CHUNG!B194</f>
        <v>13773</v>
      </c>
      <c r="C194" s="50" t="str">
        <f>GD_CHUNG!C194</f>
        <v>Nguyễn Thị Trang</v>
      </c>
      <c r="D194" s="50" t="str">
        <f>GD_CHUNG!D194</f>
        <v>Nhân viên phục vụ hành khách</v>
      </c>
      <c r="E194" s="268">
        <f>VLOOKUP(B194,GD_CHAM_CONG!$C$6:$BJ$997,60,FALSE)</f>
        <v>1</v>
      </c>
      <c r="F194" s="268">
        <f>VLOOKUP(B194,GD_LCD_HS_LNS!$B$4:$F$1000,5,FALSE)</f>
        <v>1.6</v>
      </c>
      <c r="G194" s="269"/>
      <c r="H194" s="269">
        <f>VLOOKUP(B194,GD_CHAM_CONG!$C$6:$BD$997,37,FALSE)</f>
        <v>27</v>
      </c>
      <c r="I194" s="104">
        <f>VLOOKUP($B194,GD_CHAM_CONG!$C$6:$BF$997,38,FALSE)</f>
        <v>10</v>
      </c>
      <c r="J194" s="104">
        <f>VLOOKUP($B194,GD_CHAM_CONG!$C$6:$BF$997,39,FALSE)</f>
        <v>0</v>
      </c>
      <c r="K194" s="104">
        <f>VLOOKUP($B194,GD_CHAM_CONG!$C$6:$BF$997,40,FALSE)</f>
        <v>0</v>
      </c>
      <c r="L194" s="104">
        <f>VLOOKUP($B194,GD_CHAM_CONG!$C$6:$BF$997,41,FALSE)</f>
        <v>0</v>
      </c>
      <c r="M194" s="104">
        <f>VLOOKUP($B194,GD_CHAM_CONG!$C$6:$BF$997,42,FALSE)</f>
        <v>0</v>
      </c>
      <c r="N194" s="104">
        <f>VLOOKUP($B194,GD_CHAM_CONG!$C$6:$BF$997,43,FALSE)</f>
        <v>0</v>
      </c>
      <c r="O194" s="104">
        <f>VLOOKUP($B194,GD_CHAM_CONG!$C$6:$BF$997,44,FALSE)</f>
        <v>0</v>
      </c>
      <c r="P194" s="104">
        <f>VLOOKUP($B194,GD_CHAM_CONG!$C$6:$BF$997,45,FALSE)</f>
        <v>0</v>
      </c>
      <c r="Q194" s="104">
        <f>VLOOKUP($B194,GD_CHAM_CONG!$C$6:$BF$997,46,FALSE)</f>
        <v>0</v>
      </c>
      <c r="R194" s="104">
        <f>VLOOKUP($B194,GD_CHAM_CONG!$C$6:$BF$997,47,FALSE)</f>
        <v>0</v>
      </c>
      <c r="S194" s="104">
        <f>VLOOKUP($B194,GD_CHAM_CONG!$C$6:$BF$997,48,FALSE)</f>
        <v>0</v>
      </c>
      <c r="T194" s="104">
        <f>VLOOKUP($B194,GD_CHAM_CONG!$C$6:$BF$997,49,FALSE)</f>
        <v>0</v>
      </c>
      <c r="U194" s="104">
        <f>VLOOKUP($B194,GD_CHAM_CONG!$C$6:$BF$997,50,FALSE)</f>
        <v>0</v>
      </c>
      <c r="V194" s="104">
        <f>VLOOKUP($B194,GD_CHAM_CONG!$C$6:$BF$997,51,FALSE)</f>
        <v>0</v>
      </c>
      <c r="W194" s="104">
        <f>VLOOKUP($B194,GD_CHAM_CONG!$C$6:$BF$997,52,FALSE)</f>
        <v>0</v>
      </c>
      <c r="X194" s="104">
        <f>VLOOKUP($B194,GD_CHAM_CONG!$C$6:$BF$997,53,FALSE)</f>
        <v>0</v>
      </c>
      <c r="Y194" s="104">
        <f>VLOOKUP($B194,GD_CHAM_CONG!$C$6:$BF$997,54,FALSE)</f>
        <v>0</v>
      </c>
      <c r="Z194" s="104">
        <f>VLOOKUP($B194,GD_CHAM_CONG!$C$6:$BF$997,55,FALSE)</f>
        <v>0</v>
      </c>
      <c r="AA194" s="104">
        <f>VLOOKUP($B194,GD_CHAM_CONG!$C$6:$BF$997,56,FALSE)</f>
        <v>0</v>
      </c>
      <c r="AB194" s="104">
        <f>VLOOKUP($B194,GD_CHAM_CONG!$C$6:$BI$997,57,FALSE)</f>
        <v>0</v>
      </c>
      <c r="AC194" s="104">
        <f>VLOOKUP($B194,GD_CHAM_CONG!$C$6:$BI$997,58,FALSE)</f>
        <v>0</v>
      </c>
      <c r="AD194" s="104">
        <f>VLOOKUP($B194,GD_CHAM_CONG!$C$6:$BI$997,59,FALSE)</f>
        <v>0</v>
      </c>
      <c r="AE194" s="270">
        <f>I194/$H194*VLOOKUP(I$4,DM_TI_LE!$A$5:$B$30,2,FALSE)</f>
        <v>0.37037037037037035</v>
      </c>
      <c r="AF194" s="270">
        <f>J194/$H194*VLOOKUP(J$4,DM_TI_LE!$A$5:$B$30,2,FALSE)</f>
        <v>0</v>
      </c>
      <c r="AG194" s="270">
        <f>K194/$H194*VLOOKUP(K$4,DM_TI_LE!$A$5:$B$30,2,FALSE)</f>
        <v>0</v>
      </c>
      <c r="AH194" s="270">
        <f>L194/$H194*VLOOKUP(L$4,DM_TI_LE!$A$5:$B$30,2,FALSE)</f>
        <v>0</v>
      </c>
      <c r="AI194" s="270">
        <f>M194/$H194*VLOOKUP(M$4,DM_TI_LE!$A$5:$B$30,2,FALSE)</f>
        <v>0</v>
      </c>
      <c r="AJ194" s="270">
        <f>N194/$H194*VLOOKUP(N$4,DM_TI_LE!$A$5:$B$30,2,FALSE)</f>
        <v>0</v>
      </c>
      <c r="AK194" s="270">
        <f>O194/$H194*VLOOKUP(O$4,DM_TI_LE!$A$5:$B$30,2,FALSE)</f>
        <v>0</v>
      </c>
      <c r="AL194" s="270">
        <f>P194/$H194*VLOOKUP(P$4,DM_TI_LE!$A$5:$B$30,2,FALSE)</f>
        <v>0</v>
      </c>
      <c r="AM194" s="270">
        <f>Q194/$H194*VLOOKUP(Q$4,DM_TI_LE!$A$5:$B$30,2,FALSE)</f>
        <v>0</v>
      </c>
      <c r="AN194" s="270">
        <f>R194/$H194*VLOOKUP(R$4,DM_TI_LE!$A$5:$B$30,2,FALSE)</f>
        <v>0</v>
      </c>
      <c r="AO194" s="270">
        <f>S194/$H194*VLOOKUP(S$4,DM_TI_LE!$A$5:$B$30,2,FALSE)</f>
        <v>0</v>
      </c>
      <c r="AP194" s="270">
        <f>T194/$H194*VLOOKUP(T$4,DM_TI_LE!$A$5:$B$30,2,FALSE)</f>
        <v>0</v>
      </c>
      <c r="AQ194" s="270">
        <f>U194/$H194*VLOOKUP(U$4,DM_TI_LE!$A$5:$B$30,2,FALSE)</f>
        <v>0</v>
      </c>
      <c r="AR194" s="270">
        <f>V194/$H194*VLOOKUP(V$4,DM_TI_LE!$A$5:$B$30,2,FALSE)</f>
        <v>0</v>
      </c>
      <c r="AS194" s="270">
        <f>W194/$H194*VLOOKUP(W$4,DM_TI_LE!$A$5:$B$30,2,FALSE)</f>
        <v>0</v>
      </c>
      <c r="AT194" s="270">
        <f>X194/$H194*VLOOKUP(X$4,DM_TI_LE!$A$5:$B$30,2,FALSE)</f>
        <v>0</v>
      </c>
      <c r="AU194" s="270">
        <f>Y194/$H194*VLOOKUP(Y$4,DM_TI_LE!$A$5:$B$30,2,FALSE)</f>
        <v>0</v>
      </c>
      <c r="AV194" s="270">
        <f>Z194/$H194*VLOOKUP(Z$4,DM_TI_LE!$A$5:$B$30,2,FALSE)</f>
        <v>0</v>
      </c>
      <c r="AW194" s="270">
        <f>AA194/$H194*VLOOKUP(AA$4,DM_TI_LE!$A$5:$B$30,2,FALSE)</f>
        <v>0</v>
      </c>
      <c r="AX194" s="270">
        <f>AB194/$H194*VLOOKUP(AB$4,DM_TI_LE!$A$5:$B$30,2,FALSE)</f>
        <v>0</v>
      </c>
      <c r="AY194" s="270">
        <f>AC194/$H194*VLOOKUP(AC$4,DM_TI_LE!$A$5:$B$30,2,FALSE)</f>
        <v>0</v>
      </c>
      <c r="AZ194" s="270">
        <f>AD194/$H194*VLOOKUP(AD$4,DM_TI_LE!$A$5:$B$30,2,FALSE)</f>
        <v>0</v>
      </c>
      <c r="BA194" s="284">
        <f>IF(CD194="HDHV",DM_TI_LE!$K$12*I194, SUM(AE194:AW194)*F194*E194*DM_HE_SO_LUONG_NS!$D$1*CE194)</f>
        <v>1866666.6666666665</v>
      </c>
      <c r="BB194" s="104"/>
      <c r="BC194" s="110">
        <f>VLOOKUP(B194,GD_LCD_HS_LNS!$B$4:$E$1000,4,FALSE)</f>
        <v>3875000</v>
      </c>
      <c r="BD194" s="104"/>
      <c r="BE194" s="104">
        <f>I194/26*$BC194*VLOOKUP(BE$4,DM_TI_LE!$A$5:$C$29,3,FALSE)</f>
        <v>0</v>
      </c>
      <c r="BF194" s="104">
        <f>J194/26*$BC194*VLOOKUP(BF$4,DM_TI_LE!$A$5:$C$29,3,FALSE)</f>
        <v>0</v>
      </c>
      <c r="BG194" s="104">
        <f>K194/26*$BC194*VLOOKUP(BG$4,DM_TI_LE!$A$5:$C$29,3,FALSE)</f>
        <v>0</v>
      </c>
      <c r="BH194" s="104">
        <f>L194/26*$BC194*VLOOKUP(BH$4,DM_TI_LE!$A$5:$C$29,3,FALSE)</f>
        <v>0</v>
      </c>
      <c r="BI194" s="104">
        <f>M194/26*$BC194*VLOOKUP(BI$4,DM_TI_LE!$A$5:$C$29,3,FALSE)</f>
        <v>0</v>
      </c>
      <c r="BJ194" s="104">
        <f>N194/26*$BC194*VLOOKUP(BJ$4,DM_TI_LE!$A$5:$C$29,3,FALSE)</f>
        <v>0</v>
      </c>
      <c r="BK194" s="104">
        <f>O194/26*$BC194*VLOOKUP(BK$4,DM_TI_LE!$A$5:$C$29,3,FALSE)</f>
        <v>0</v>
      </c>
      <c r="BL194" s="104">
        <f>P194/26*$BC194*VLOOKUP(BL$4,DM_TI_LE!$A$5:$C$29,3,FALSE)</f>
        <v>0</v>
      </c>
      <c r="BM194" s="104">
        <f>Q194/26*$BC194*VLOOKUP(BM$4,DM_TI_LE!$A$5:$C$29,3,FALSE)</f>
        <v>0</v>
      </c>
      <c r="BN194" s="104">
        <f>R194/26*$BC194*VLOOKUP(BN$4,DM_TI_LE!$A$5:$C$29,3,FALSE)</f>
        <v>0</v>
      </c>
      <c r="BO194" s="104">
        <f>S194/26*$BC194*VLOOKUP(BO$4,DM_TI_LE!$A$5:$C$29,3,FALSE)</f>
        <v>0</v>
      </c>
      <c r="BP194" s="104">
        <f>T194/26*$BC194*VLOOKUP(BP$4,DM_TI_LE!$A$5:$C$29,3,FALSE)</f>
        <v>0</v>
      </c>
      <c r="BQ194" s="104">
        <f>U194/26*$BC194*VLOOKUP(BQ$4,DM_TI_LE!$A$5:$C$29,3,FALSE)</f>
        <v>0</v>
      </c>
      <c r="BR194" s="104">
        <f>V194/26*$BC194*VLOOKUP(BR$4,DM_TI_LE!$A$5:$C$29,3,FALSE)</f>
        <v>0</v>
      </c>
      <c r="BS194" s="104">
        <f>W194/26*$BC194*VLOOKUP(BS$4,DM_TI_LE!$A$5:$C$29,3,FALSE)</f>
        <v>0</v>
      </c>
      <c r="BT194" s="104">
        <f>X194/26*$BC194*VLOOKUP(BT$4,DM_TI_LE!$A$5:$C$29,3,FALSE)</f>
        <v>0</v>
      </c>
      <c r="BU194" s="104">
        <f>Y194/26*$BC194*VLOOKUP(BU$4,DM_TI_LE!$A$5:$C$29,3,FALSE)</f>
        <v>0</v>
      </c>
      <c r="BV194" s="104">
        <f>Z194/26*$BC194*VLOOKUP(BV$4,DM_TI_LE!$A$5:$C$29,3,FALSE)</f>
        <v>0</v>
      </c>
      <c r="BW194" s="104">
        <f>AA194/26*$BC194*VLOOKUP(BW$4,DM_TI_LE!$A$5:$C$29,3,FALSE)</f>
        <v>0</v>
      </c>
      <c r="BX194" s="104">
        <f>AB194/26*$BC194*VLOOKUP(BX$4,DM_TI_LE!$A$5:$C$29,3,FALSE)</f>
        <v>0</v>
      </c>
      <c r="BY194" s="104">
        <f>AC194/26*$BC194*VLOOKUP(BY$4,DM_TI_LE!$A$5:$C$29,3,FALSE)</f>
        <v>0</v>
      </c>
      <c r="BZ194" s="104">
        <f>AD194/26*$BC194*VLOOKUP(BZ$4,DM_TI_LE!$A$5:$C$29,3,FALSE)</f>
        <v>0</v>
      </c>
      <c r="CA194" s="273">
        <f t="shared" si="0"/>
        <v>0</v>
      </c>
      <c r="CB194" s="104"/>
      <c r="CC194" s="274">
        <f t="shared" si="1"/>
        <v>1866666.6666666665</v>
      </c>
      <c r="CD194" s="138" t="str">
        <f>VLOOKUP(B194,GD_CHUNG!$B$5:$G$480,6,FALSE)</f>
        <v>HDTV</v>
      </c>
      <c r="CE194" s="275">
        <f>VLOOKUP(CD194,DM_TI_LE!$I$12:$J$16,2,FALSE)</f>
        <v>0.7</v>
      </c>
    </row>
    <row r="195" spans="1:83" ht="12.75" x14ac:dyDescent="0.2">
      <c r="A195" s="49">
        <v>191</v>
      </c>
      <c r="B195" s="50">
        <f>GD_CHUNG!B195</f>
        <v>13774</v>
      </c>
      <c r="C195" s="50" t="str">
        <f>GD_CHUNG!C195</f>
        <v>Hoàng Thị Kiều Trang</v>
      </c>
      <c r="D195" s="50" t="str">
        <f>GD_CHUNG!D195</f>
        <v>Nhân viên phục vụ hành khách</v>
      </c>
      <c r="E195" s="268">
        <f>VLOOKUP(B195,GD_CHAM_CONG!$C$6:$BJ$997,60,FALSE)</f>
        <v>1</v>
      </c>
      <c r="F195" s="268">
        <f>VLOOKUP(B195,GD_LCD_HS_LNS!$B$4:$F$1000,5,FALSE)</f>
        <v>1.6</v>
      </c>
      <c r="G195" s="269"/>
      <c r="H195" s="269">
        <f>VLOOKUP(B195,GD_CHAM_CONG!$C$6:$BD$997,37,FALSE)</f>
        <v>27</v>
      </c>
      <c r="I195" s="104">
        <f>VLOOKUP($B195,GD_CHAM_CONG!$C$6:$BF$997,38,FALSE)</f>
        <v>10</v>
      </c>
      <c r="J195" s="104">
        <f>VLOOKUP($B195,GD_CHAM_CONG!$C$6:$BF$997,39,FALSE)</f>
        <v>0</v>
      </c>
      <c r="K195" s="104">
        <f>VLOOKUP($B195,GD_CHAM_CONG!$C$6:$BF$997,40,FALSE)</f>
        <v>0</v>
      </c>
      <c r="L195" s="104">
        <f>VLOOKUP($B195,GD_CHAM_CONG!$C$6:$BF$997,41,FALSE)</f>
        <v>0</v>
      </c>
      <c r="M195" s="104">
        <f>VLOOKUP($B195,GD_CHAM_CONG!$C$6:$BF$997,42,FALSE)</f>
        <v>0</v>
      </c>
      <c r="N195" s="104">
        <f>VLOOKUP($B195,GD_CHAM_CONG!$C$6:$BF$997,43,FALSE)</f>
        <v>0</v>
      </c>
      <c r="O195" s="104">
        <f>VLOOKUP($B195,GD_CHAM_CONG!$C$6:$BF$997,44,FALSE)</f>
        <v>0</v>
      </c>
      <c r="P195" s="104">
        <f>VLOOKUP($B195,GD_CHAM_CONG!$C$6:$BF$997,45,FALSE)</f>
        <v>0</v>
      </c>
      <c r="Q195" s="104">
        <f>VLOOKUP($B195,GD_CHAM_CONG!$C$6:$BF$997,46,FALSE)</f>
        <v>0</v>
      </c>
      <c r="R195" s="104">
        <f>VLOOKUP($B195,GD_CHAM_CONG!$C$6:$BF$997,47,FALSE)</f>
        <v>0</v>
      </c>
      <c r="S195" s="104">
        <f>VLOOKUP($B195,GD_CHAM_CONG!$C$6:$BF$997,48,FALSE)</f>
        <v>0</v>
      </c>
      <c r="T195" s="104">
        <f>VLOOKUP($B195,GD_CHAM_CONG!$C$6:$BF$997,49,FALSE)</f>
        <v>0</v>
      </c>
      <c r="U195" s="104">
        <f>VLOOKUP($B195,GD_CHAM_CONG!$C$6:$BF$997,50,FALSE)</f>
        <v>0</v>
      </c>
      <c r="V195" s="104">
        <f>VLOOKUP($B195,GD_CHAM_CONG!$C$6:$BF$997,51,FALSE)</f>
        <v>0</v>
      </c>
      <c r="W195" s="104">
        <f>VLOOKUP($B195,GD_CHAM_CONG!$C$6:$BF$997,52,FALSE)</f>
        <v>0</v>
      </c>
      <c r="X195" s="104">
        <f>VLOOKUP($B195,GD_CHAM_CONG!$C$6:$BF$997,53,FALSE)</f>
        <v>0</v>
      </c>
      <c r="Y195" s="104">
        <f>VLOOKUP($B195,GD_CHAM_CONG!$C$6:$BF$997,54,FALSE)</f>
        <v>0</v>
      </c>
      <c r="Z195" s="104">
        <f>VLOOKUP($B195,GD_CHAM_CONG!$C$6:$BF$997,55,FALSE)</f>
        <v>0</v>
      </c>
      <c r="AA195" s="104">
        <f>VLOOKUP($B195,GD_CHAM_CONG!$C$6:$BF$997,56,FALSE)</f>
        <v>0</v>
      </c>
      <c r="AB195" s="104">
        <f>VLOOKUP($B195,GD_CHAM_CONG!$C$6:$BI$997,57,FALSE)</f>
        <v>0</v>
      </c>
      <c r="AC195" s="104">
        <f>VLOOKUP($B195,GD_CHAM_CONG!$C$6:$BI$997,58,FALSE)</f>
        <v>0</v>
      </c>
      <c r="AD195" s="104">
        <f>VLOOKUP($B195,GD_CHAM_CONG!$C$6:$BI$997,59,FALSE)</f>
        <v>0</v>
      </c>
      <c r="AE195" s="270">
        <f>I195/$H195*VLOOKUP(I$4,DM_TI_LE!$A$5:$B$30,2,FALSE)</f>
        <v>0.37037037037037035</v>
      </c>
      <c r="AF195" s="270">
        <f>J195/$H195*VLOOKUP(J$4,DM_TI_LE!$A$5:$B$30,2,FALSE)</f>
        <v>0</v>
      </c>
      <c r="AG195" s="270">
        <f>K195/$H195*VLOOKUP(K$4,DM_TI_LE!$A$5:$B$30,2,FALSE)</f>
        <v>0</v>
      </c>
      <c r="AH195" s="270">
        <f>L195/$H195*VLOOKUP(L$4,DM_TI_LE!$A$5:$B$30,2,FALSE)</f>
        <v>0</v>
      </c>
      <c r="AI195" s="270">
        <f>M195/$H195*VLOOKUP(M$4,DM_TI_LE!$A$5:$B$30,2,FALSE)</f>
        <v>0</v>
      </c>
      <c r="AJ195" s="270">
        <f>N195/$H195*VLOOKUP(N$4,DM_TI_LE!$A$5:$B$30,2,FALSE)</f>
        <v>0</v>
      </c>
      <c r="AK195" s="270">
        <f>O195/$H195*VLOOKUP(O$4,DM_TI_LE!$A$5:$B$30,2,FALSE)</f>
        <v>0</v>
      </c>
      <c r="AL195" s="270">
        <f>P195/$H195*VLOOKUP(P$4,DM_TI_LE!$A$5:$B$30,2,FALSE)</f>
        <v>0</v>
      </c>
      <c r="AM195" s="270">
        <f>Q195/$H195*VLOOKUP(Q$4,DM_TI_LE!$A$5:$B$30,2,FALSE)</f>
        <v>0</v>
      </c>
      <c r="AN195" s="270">
        <f>R195/$H195*VLOOKUP(R$4,DM_TI_LE!$A$5:$B$30,2,FALSE)</f>
        <v>0</v>
      </c>
      <c r="AO195" s="270">
        <f>S195/$H195*VLOOKUP(S$4,DM_TI_LE!$A$5:$B$30,2,FALSE)</f>
        <v>0</v>
      </c>
      <c r="AP195" s="270">
        <f>T195/$H195*VLOOKUP(T$4,DM_TI_LE!$A$5:$B$30,2,FALSE)</f>
        <v>0</v>
      </c>
      <c r="AQ195" s="270">
        <f>U195/$H195*VLOOKUP(U$4,DM_TI_LE!$A$5:$B$30,2,FALSE)</f>
        <v>0</v>
      </c>
      <c r="AR195" s="270">
        <f>V195/$H195*VLOOKUP(V$4,DM_TI_LE!$A$5:$B$30,2,FALSE)</f>
        <v>0</v>
      </c>
      <c r="AS195" s="270">
        <f>W195/$H195*VLOOKUP(W$4,DM_TI_LE!$A$5:$B$30,2,FALSE)</f>
        <v>0</v>
      </c>
      <c r="AT195" s="270">
        <f>X195/$H195*VLOOKUP(X$4,DM_TI_LE!$A$5:$B$30,2,FALSE)</f>
        <v>0</v>
      </c>
      <c r="AU195" s="270">
        <f>Y195/$H195*VLOOKUP(Y$4,DM_TI_LE!$A$5:$B$30,2,FALSE)</f>
        <v>0</v>
      </c>
      <c r="AV195" s="270">
        <f>Z195/$H195*VLOOKUP(Z$4,DM_TI_LE!$A$5:$B$30,2,FALSE)</f>
        <v>0</v>
      </c>
      <c r="AW195" s="270">
        <f>AA195/$H195*VLOOKUP(AA$4,DM_TI_LE!$A$5:$B$30,2,FALSE)</f>
        <v>0</v>
      </c>
      <c r="AX195" s="270">
        <f>AB195/$H195*VLOOKUP(AB$4,DM_TI_LE!$A$5:$B$30,2,FALSE)</f>
        <v>0</v>
      </c>
      <c r="AY195" s="270">
        <f>AC195/$H195*VLOOKUP(AC$4,DM_TI_LE!$A$5:$B$30,2,FALSE)</f>
        <v>0</v>
      </c>
      <c r="AZ195" s="270">
        <f>AD195/$H195*VLOOKUP(AD$4,DM_TI_LE!$A$5:$B$30,2,FALSE)</f>
        <v>0</v>
      </c>
      <c r="BA195" s="284">
        <f>IF(CD195="HDHV",DM_TI_LE!$K$12*I195, SUM(AE195:AW195)*F195*E195*DM_HE_SO_LUONG_NS!$D$1*CE195)</f>
        <v>1866666.6666666665</v>
      </c>
      <c r="BB195" s="104"/>
      <c r="BC195" s="110">
        <f>VLOOKUP(B195,GD_LCD_HS_LNS!$B$4:$E$1000,4,FALSE)</f>
        <v>3875000</v>
      </c>
      <c r="BD195" s="104"/>
      <c r="BE195" s="104">
        <f>I195/26*$BC195*VLOOKUP(BE$4,DM_TI_LE!$A$5:$C$29,3,FALSE)</f>
        <v>0</v>
      </c>
      <c r="BF195" s="104">
        <f>J195/26*$BC195*VLOOKUP(BF$4,DM_TI_LE!$A$5:$C$29,3,FALSE)</f>
        <v>0</v>
      </c>
      <c r="BG195" s="104">
        <f>K195/26*$BC195*VLOOKUP(BG$4,DM_TI_LE!$A$5:$C$29,3,FALSE)</f>
        <v>0</v>
      </c>
      <c r="BH195" s="104">
        <f>L195/26*$BC195*VLOOKUP(BH$4,DM_TI_LE!$A$5:$C$29,3,FALSE)</f>
        <v>0</v>
      </c>
      <c r="BI195" s="104">
        <f>M195/26*$BC195*VLOOKUP(BI$4,DM_TI_LE!$A$5:$C$29,3,FALSE)</f>
        <v>0</v>
      </c>
      <c r="BJ195" s="104">
        <f>N195/26*$BC195*VLOOKUP(BJ$4,DM_TI_LE!$A$5:$C$29,3,FALSE)</f>
        <v>0</v>
      </c>
      <c r="BK195" s="104">
        <f>O195/26*$BC195*VLOOKUP(BK$4,DM_TI_LE!$A$5:$C$29,3,FALSE)</f>
        <v>0</v>
      </c>
      <c r="BL195" s="104">
        <f>P195/26*$BC195*VLOOKUP(BL$4,DM_TI_LE!$A$5:$C$29,3,FALSE)</f>
        <v>0</v>
      </c>
      <c r="BM195" s="104">
        <f>Q195/26*$BC195*VLOOKUP(BM$4,DM_TI_LE!$A$5:$C$29,3,FALSE)</f>
        <v>0</v>
      </c>
      <c r="BN195" s="104">
        <f>R195/26*$BC195*VLOOKUP(BN$4,DM_TI_LE!$A$5:$C$29,3,FALSE)</f>
        <v>0</v>
      </c>
      <c r="BO195" s="104">
        <f>S195/26*$BC195*VLOOKUP(BO$4,DM_TI_LE!$A$5:$C$29,3,FALSE)</f>
        <v>0</v>
      </c>
      <c r="BP195" s="104">
        <f>T195/26*$BC195*VLOOKUP(BP$4,DM_TI_LE!$A$5:$C$29,3,FALSE)</f>
        <v>0</v>
      </c>
      <c r="BQ195" s="104">
        <f>U195/26*$BC195*VLOOKUP(BQ$4,DM_TI_LE!$A$5:$C$29,3,FALSE)</f>
        <v>0</v>
      </c>
      <c r="BR195" s="104">
        <f>V195/26*$BC195*VLOOKUP(BR$4,DM_TI_LE!$A$5:$C$29,3,FALSE)</f>
        <v>0</v>
      </c>
      <c r="BS195" s="104">
        <f>W195/26*$BC195*VLOOKUP(BS$4,DM_TI_LE!$A$5:$C$29,3,FALSE)</f>
        <v>0</v>
      </c>
      <c r="BT195" s="104">
        <f>X195/26*$BC195*VLOOKUP(BT$4,DM_TI_LE!$A$5:$C$29,3,FALSE)</f>
        <v>0</v>
      </c>
      <c r="BU195" s="104">
        <f>Y195/26*$BC195*VLOOKUP(BU$4,DM_TI_LE!$A$5:$C$29,3,FALSE)</f>
        <v>0</v>
      </c>
      <c r="BV195" s="104">
        <f>Z195/26*$BC195*VLOOKUP(BV$4,DM_TI_LE!$A$5:$C$29,3,FALSE)</f>
        <v>0</v>
      </c>
      <c r="BW195" s="104">
        <f>AA195/26*$BC195*VLOOKUP(BW$4,DM_TI_LE!$A$5:$C$29,3,FALSE)</f>
        <v>0</v>
      </c>
      <c r="BX195" s="104">
        <f>AB195/26*$BC195*VLOOKUP(BX$4,DM_TI_LE!$A$5:$C$29,3,FALSE)</f>
        <v>0</v>
      </c>
      <c r="BY195" s="104">
        <f>AC195/26*$BC195*VLOOKUP(BY$4,DM_TI_LE!$A$5:$C$29,3,FALSE)</f>
        <v>0</v>
      </c>
      <c r="BZ195" s="104">
        <f>AD195/26*$BC195*VLOOKUP(BZ$4,DM_TI_LE!$A$5:$C$29,3,FALSE)</f>
        <v>0</v>
      </c>
      <c r="CA195" s="273">
        <f t="shared" si="0"/>
        <v>0</v>
      </c>
      <c r="CB195" s="104"/>
      <c r="CC195" s="274">
        <f t="shared" si="1"/>
        <v>1866666.6666666665</v>
      </c>
      <c r="CD195" s="138" t="str">
        <f>VLOOKUP(B195,GD_CHUNG!$B$5:$G$480,6,FALSE)</f>
        <v>HDTV</v>
      </c>
      <c r="CE195" s="275">
        <f>VLOOKUP(CD195,DM_TI_LE!$I$12:$J$16,2,FALSE)</f>
        <v>0.7</v>
      </c>
    </row>
    <row r="196" spans="1:83" ht="12.75" x14ac:dyDescent="0.2">
      <c r="A196" s="49">
        <v>192</v>
      </c>
      <c r="B196" s="50">
        <f>GD_CHUNG!B196</f>
        <v>13775</v>
      </c>
      <c r="C196" s="50" t="str">
        <f>GD_CHUNG!C196</f>
        <v>Ngô Thị Thơm</v>
      </c>
      <c r="D196" s="50" t="str">
        <f>GD_CHUNG!D196</f>
        <v>Nhân viên phục vụ hành khách</v>
      </c>
      <c r="E196" s="268">
        <f>VLOOKUP(B196,GD_CHAM_CONG!$C$6:$BJ$997,60,FALSE)</f>
        <v>1</v>
      </c>
      <c r="F196" s="268">
        <f>VLOOKUP(B196,GD_LCD_HS_LNS!$B$4:$F$1000,5,FALSE)</f>
        <v>1.6</v>
      </c>
      <c r="G196" s="269"/>
      <c r="H196" s="269">
        <f>VLOOKUP(B196,GD_CHAM_CONG!$C$6:$BD$997,37,FALSE)</f>
        <v>27</v>
      </c>
      <c r="I196" s="104">
        <f>VLOOKUP($B196,GD_CHAM_CONG!$C$6:$BF$997,38,FALSE)</f>
        <v>10</v>
      </c>
      <c r="J196" s="104">
        <f>VLOOKUP($B196,GD_CHAM_CONG!$C$6:$BF$997,39,FALSE)</f>
        <v>0</v>
      </c>
      <c r="K196" s="104">
        <f>VLOOKUP($B196,GD_CHAM_CONG!$C$6:$BF$997,40,FALSE)</f>
        <v>0</v>
      </c>
      <c r="L196" s="104">
        <f>VLOOKUP($B196,GD_CHAM_CONG!$C$6:$BF$997,41,FALSE)</f>
        <v>0</v>
      </c>
      <c r="M196" s="104">
        <f>VLOOKUP($B196,GD_CHAM_CONG!$C$6:$BF$997,42,FALSE)</f>
        <v>0</v>
      </c>
      <c r="N196" s="104">
        <f>VLOOKUP($B196,GD_CHAM_CONG!$C$6:$BF$997,43,FALSE)</f>
        <v>0</v>
      </c>
      <c r="O196" s="104">
        <f>VLOOKUP($B196,GD_CHAM_CONG!$C$6:$BF$997,44,FALSE)</f>
        <v>0</v>
      </c>
      <c r="P196" s="104">
        <f>VLOOKUP($B196,GD_CHAM_CONG!$C$6:$BF$997,45,FALSE)</f>
        <v>0</v>
      </c>
      <c r="Q196" s="104">
        <f>VLOOKUP($B196,GD_CHAM_CONG!$C$6:$BF$997,46,FALSE)</f>
        <v>0</v>
      </c>
      <c r="R196" s="104">
        <f>VLOOKUP($B196,GD_CHAM_CONG!$C$6:$BF$997,47,FALSE)</f>
        <v>0</v>
      </c>
      <c r="S196" s="104">
        <f>VLOOKUP($B196,GD_CHAM_CONG!$C$6:$BF$997,48,FALSE)</f>
        <v>0</v>
      </c>
      <c r="T196" s="104">
        <f>VLOOKUP($B196,GD_CHAM_CONG!$C$6:$BF$997,49,FALSE)</f>
        <v>0</v>
      </c>
      <c r="U196" s="104">
        <f>VLOOKUP($B196,GD_CHAM_CONG!$C$6:$BF$997,50,FALSE)</f>
        <v>0</v>
      </c>
      <c r="V196" s="104">
        <f>VLOOKUP($B196,GD_CHAM_CONG!$C$6:$BF$997,51,FALSE)</f>
        <v>0</v>
      </c>
      <c r="W196" s="104">
        <f>VLOOKUP($B196,GD_CHAM_CONG!$C$6:$BF$997,52,FALSE)</f>
        <v>0</v>
      </c>
      <c r="X196" s="104">
        <f>VLOOKUP($B196,GD_CHAM_CONG!$C$6:$BF$997,53,FALSE)</f>
        <v>0</v>
      </c>
      <c r="Y196" s="104">
        <f>VLOOKUP($B196,GD_CHAM_CONG!$C$6:$BF$997,54,FALSE)</f>
        <v>0</v>
      </c>
      <c r="Z196" s="104">
        <f>VLOOKUP($B196,GD_CHAM_CONG!$C$6:$BF$997,55,FALSE)</f>
        <v>0</v>
      </c>
      <c r="AA196" s="104">
        <f>VLOOKUP($B196,GD_CHAM_CONG!$C$6:$BF$997,56,FALSE)</f>
        <v>0</v>
      </c>
      <c r="AB196" s="104">
        <f>VLOOKUP($B196,GD_CHAM_CONG!$C$6:$BI$997,57,FALSE)</f>
        <v>0</v>
      </c>
      <c r="AC196" s="104">
        <f>VLOOKUP($B196,GD_CHAM_CONG!$C$6:$BI$997,58,FALSE)</f>
        <v>0</v>
      </c>
      <c r="AD196" s="104">
        <f>VLOOKUP($B196,GD_CHAM_CONG!$C$6:$BI$997,59,FALSE)</f>
        <v>0</v>
      </c>
      <c r="AE196" s="270">
        <f>I196/$H196*VLOOKUP(I$4,DM_TI_LE!$A$5:$B$30,2,FALSE)</f>
        <v>0.37037037037037035</v>
      </c>
      <c r="AF196" s="270">
        <f>J196/$H196*VLOOKUP(J$4,DM_TI_LE!$A$5:$B$30,2,FALSE)</f>
        <v>0</v>
      </c>
      <c r="AG196" s="270">
        <f>K196/$H196*VLOOKUP(K$4,DM_TI_LE!$A$5:$B$30,2,FALSE)</f>
        <v>0</v>
      </c>
      <c r="AH196" s="270">
        <f>L196/$H196*VLOOKUP(L$4,DM_TI_LE!$A$5:$B$30,2,FALSE)</f>
        <v>0</v>
      </c>
      <c r="AI196" s="270">
        <f>M196/$H196*VLOOKUP(M$4,DM_TI_LE!$A$5:$B$30,2,FALSE)</f>
        <v>0</v>
      </c>
      <c r="AJ196" s="270">
        <f>N196/$H196*VLOOKUP(N$4,DM_TI_LE!$A$5:$B$30,2,FALSE)</f>
        <v>0</v>
      </c>
      <c r="AK196" s="270">
        <f>O196/$H196*VLOOKUP(O$4,DM_TI_LE!$A$5:$B$30,2,FALSE)</f>
        <v>0</v>
      </c>
      <c r="AL196" s="270">
        <f>P196/$H196*VLOOKUP(P$4,DM_TI_LE!$A$5:$B$30,2,FALSE)</f>
        <v>0</v>
      </c>
      <c r="AM196" s="270">
        <f>Q196/$H196*VLOOKUP(Q$4,DM_TI_LE!$A$5:$B$30,2,FALSE)</f>
        <v>0</v>
      </c>
      <c r="AN196" s="270">
        <f>R196/$H196*VLOOKUP(R$4,DM_TI_LE!$A$5:$B$30,2,FALSE)</f>
        <v>0</v>
      </c>
      <c r="AO196" s="270">
        <f>S196/$H196*VLOOKUP(S$4,DM_TI_LE!$A$5:$B$30,2,FALSE)</f>
        <v>0</v>
      </c>
      <c r="AP196" s="270">
        <f>T196/$H196*VLOOKUP(T$4,DM_TI_LE!$A$5:$B$30,2,FALSE)</f>
        <v>0</v>
      </c>
      <c r="AQ196" s="270">
        <f>U196/$H196*VLOOKUP(U$4,DM_TI_LE!$A$5:$B$30,2,FALSE)</f>
        <v>0</v>
      </c>
      <c r="AR196" s="270">
        <f>V196/$H196*VLOOKUP(V$4,DM_TI_LE!$A$5:$B$30,2,FALSE)</f>
        <v>0</v>
      </c>
      <c r="AS196" s="270">
        <f>W196/$H196*VLOOKUP(W$4,DM_TI_LE!$A$5:$B$30,2,FALSE)</f>
        <v>0</v>
      </c>
      <c r="AT196" s="270">
        <f>X196/$H196*VLOOKUP(X$4,DM_TI_LE!$A$5:$B$30,2,FALSE)</f>
        <v>0</v>
      </c>
      <c r="AU196" s="270">
        <f>Y196/$H196*VLOOKUP(Y$4,DM_TI_LE!$A$5:$B$30,2,FALSE)</f>
        <v>0</v>
      </c>
      <c r="AV196" s="270">
        <f>Z196/$H196*VLOOKUP(Z$4,DM_TI_LE!$A$5:$B$30,2,FALSE)</f>
        <v>0</v>
      </c>
      <c r="AW196" s="270">
        <f>AA196/$H196*VLOOKUP(AA$4,DM_TI_LE!$A$5:$B$30,2,FALSE)</f>
        <v>0</v>
      </c>
      <c r="AX196" s="270">
        <f>AB196/$H196*VLOOKUP(AB$4,DM_TI_LE!$A$5:$B$30,2,FALSE)</f>
        <v>0</v>
      </c>
      <c r="AY196" s="270">
        <f>AC196/$H196*VLOOKUP(AC$4,DM_TI_LE!$A$5:$B$30,2,FALSE)</f>
        <v>0</v>
      </c>
      <c r="AZ196" s="270">
        <f>AD196/$H196*VLOOKUP(AD$4,DM_TI_LE!$A$5:$B$30,2,FALSE)</f>
        <v>0</v>
      </c>
      <c r="BA196" s="284">
        <f>IF(CD196="HDHV",DM_TI_LE!$K$12*I196, SUM(AE196:AW196)*F196*E196*DM_HE_SO_LUONG_NS!$D$1*CE196)</f>
        <v>1866666.6666666665</v>
      </c>
      <c r="BB196" s="104"/>
      <c r="BC196" s="110">
        <f>VLOOKUP(B196,GD_LCD_HS_LNS!$B$4:$E$1000,4,FALSE)</f>
        <v>3875000</v>
      </c>
      <c r="BD196" s="104"/>
      <c r="BE196" s="104">
        <f>I196/26*$BC196*VLOOKUP(BE$4,DM_TI_LE!$A$5:$C$29,3,FALSE)</f>
        <v>0</v>
      </c>
      <c r="BF196" s="104">
        <f>J196/26*$BC196*VLOOKUP(BF$4,DM_TI_LE!$A$5:$C$29,3,FALSE)</f>
        <v>0</v>
      </c>
      <c r="BG196" s="104">
        <f>K196/26*$BC196*VLOOKUP(BG$4,DM_TI_LE!$A$5:$C$29,3,FALSE)</f>
        <v>0</v>
      </c>
      <c r="BH196" s="104">
        <f>L196/26*$BC196*VLOOKUP(BH$4,DM_TI_LE!$A$5:$C$29,3,FALSE)</f>
        <v>0</v>
      </c>
      <c r="BI196" s="104">
        <f>M196/26*$BC196*VLOOKUP(BI$4,DM_TI_LE!$A$5:$C$29,3,FALSE)</f>
        <v>0</v>
      </c>
      <c r="BJ196" s="104">
        <f>N196/26*$BC196*VLOOKUP(BJ$4,DM_TI_LE!$A$5:$C$29,3,FALSE)</f>
        <v>0</v>
      </c>
      <c r="BK196" s="104">
        <f>O196/26*$BC196*VLOOKUP(BK$4,DM_TI_LE!$A$5:$C$29,3,FALSE)</f>
        <v>0</v>
      </c>
      <c r="BL196" s="104">
        <f>P196/26*$BC196*VLOOKUP(BL$4,DM_TI_LE!$A$5:$C$29,3,FALSE)</f>
        <v>0</v>
      </c>
      <c r="BM196" s="104">
        <f>Q196/26*$BC196*VLOOKUP(BM$4,DM_TI_LE!$A$5:$C$29,3,FALSE)</f>
        <v>0</v>
      </c>
      <c r="BN196" s="104">
        <f>R196/26*$BC196*VLOOKUP(BN$4,DM_TI_LE!$A$5:$C$29,3,FALSE)</f>
        <v>0</v>
      </c>
      <c r="BO196" s="104">
        <f>S196/26*$BC196*VLOOKUP(BO$4,DM_TI_LE!$A$5:$C$29,3,FALSE)</f>
        <v>0</v>
      </c>
      <c r="BP196" s="104">
        <f>T196/26*$BC196*VLOOKUP(BP$4,DM_TI_LE!$A$5:$C$29,3,FALSE)</f>
        <v>0</v>
      </c>
      <c r="BQ196" s="104">
        <f>U196/26*$BC196*VLOOKUP(BQ$4,DM_TI_LE!$A$5:$C$29,3,FALSE)</f>
        <v>0</v>
      </c>
      <c r="BR196" s="104">
        <f>V196/26*$BC196*VLOOKUP(BR$4,DM_TI_LE!$A$5:$C$29,3,FALSE)</f>
        <v>0</v>
      </c>
      <c r="BS196" s="104">
        <f>W196/26*$BC196*VLOOKUP(BS$4,DM_TI_LE!$A$5:$C$29,3,FALSE)</f>
        <v>0</v>
      </c>
      <c r="BT196" s="104">
        <f>X196/26*$BC196*VLOOKUP(BT$4,DM_TI_LE!$A$5:$C$29,3,FALSE)</f>
        <v>0</v>
      </c>
      <c r="BU196" s="104">
        <f>Y196/26*$BC196*VLOOKUP(BU$4,DM_TI_LE!$A$5:$C$29,3,FALSE)</f>
        <v>0</v>
      </c>
      <c r="BV196" s="104">
        <f>Z196/26*$BC196*VLOOKUP(BV$4,DM_TI_LE!$A$5:$C$29,3,FALSE)</f>
        <v>0</v>
      </c>
      <c r="BW196" s="104">
        <f>AA196/26*$BC196*VLOOKUP(BW$4,DM_TI_LE!$A$5:$C$29,3,FALSE)</f>
        <v>0</v>
      </c>
      <c r="BX196" s="104">
        <f>AB196/26*$BC196*VLOOKUP(BX$4,DM_TI_LE!$A$5:$C$29,3,FALSE)</f>
        <v>0</v>
      </c>
      <c r="BY196" s="104">
        <f>AC196/26*$BC196*VLOOKUP(BY$4,DM_TI_LE!$A$5:$C$29,3,FALSE)</f>
        <v>0</v>
      </c>
      <c r="BZ196" s="104">
        <f>AD196/26*$BC196*VLOOKUP(BZ$4,DM_TI_LE!$A$5:$C$29,3,FALSE)</f>
        <v>0</v>
      </c>
      <c r="CA196" s="273">
        <f t="shared" si="0"/>
        <v>0</v>
      </c>
      <c r="CB196" s="104"/>
      <c r="CC196" s="274">
        <f t="shared" si="1"/>
        <v>1866666.6666666665</v>
      </c>
      <c r="CD196" s="138" t="str">
        <f>VLOOKUP(B196,GD_CHUNG!$B$5:$G$480,6,FALSE)</f>
        <v>HDTV</v>
      </c>
      <c r="CE196" s="275">
        <f>VLOOKUP(CD196,DM_TI_LE!$I$12:$J$16,2,FALSE)</f>
        <v>0.7</v>
      </c>
    </row>
    <row r="197" spans="1:83" ht="12.75" x14ac:dyDescent="0.2">
      <c r="A197" s="49">
        <v>193</v>
      </c>
      <c r="B197" s="50">
        <f>GD_CHUNG!B197</f>
        <v>13776</v>
      </c>
      <c r="C197" s="50" t="str">
        <f>GD_CHUNG!C197</f>
        <v>Đặng Thị Thùy Dương</v>
      </c>
      <c r="D197" s="50" t="str">
        <f>GD_CHUNG!D197</f>
        <v>Nhân viên phục vụ hành khách</v>
      </c>
      <c r="E197" s="268">
        <f>VLOOKUP(B197,GD_CHAM_CONG!$C$6:$BJ$997,60,FALSE)</f>
        <v>1</v>
      </c>
      <c r="F197" s="268">
        <f>VLOOKUP(B197,GD_LCD_HS_LNS!$B$4:$F$1000,5,FALSE)</f>
        <v>1.6</v>
      </c>
      <c r="G197" s="269"/>
      <c r="H197" s="269">
        <f>VLOOKUP(B197,GD_CHAM_CONG!$C$6:$BD$997,37,FALSE)</f>
        <v>27</v>
      </c>
      <c r="I197" s="104">
        <f>VLOOKUP($B197,GD_CHAM_CONG!$C$6:$BF$997,38,FALSE)</f>
        <v>10</v>
      </c>
      <c r="J197" s="104">
        <f>VLOOKUP($B197,GD_CHAM_CONG!$C$6:$BF$997,39,FALSE)</f>
        <v>0</v>
      </c>
      <c r="K197" s="104">
        <f>VLOOKUP($B197,GD_CHAM_CONG!$C$6:$BF$997,40,FALSE)</f>
        <v>0</v>
      </c>
      <c r="L197" s="104">
        <f>VLOOKUP($B197,GD_CHAM_CONG!$C$6:$BF$997,41,FALSE)</f>
        <v>0</v>
      </c>
      <c r="M197" s="104">
        <f>VLOOKUP($B197,GD_CHAM_CONG!$C$6:$BF$997,42,FALSE)</f>
        <v>0</v>
      </c>
      <c r="N197" s="104">
        <f>VLOOKUP($B197,GD_CHAM_CONG!$C$6:$BF$997,43,FALSE)</f>
        <v>0</v>
      </c>
      <c r="O197" s="104">
        <f>VLOOKUP($B197,GD_CHAM_CONG!$C$6:$BF$997,44,FALSE)</f>
        <v>0</v>
      </c>
      <c r="P197" s="104">
        <f>VLOOKUP($B197,GD_CHAM_CONG!$C$6:$BF$997,45,FALSE)</f>
        <v>0</v>
      </c>
      <c r="Q197" s="104">
        <f>VLOOKUP($B197,GD_CHAM_CONG!$C$6:$BF$997,46,FALSE)</f>
        <v>0</v>
      </c>
      <c r="R197" s="104">
        <f>VLOOKUP($B197,GD_CHAM_CONG!$C$6:$BF$997,47,FALSE)</f>
        <v>0</v>
      </c>
      <c r="S197" s="104">
        <f>VLOOKUP($B197,GD_CHAM_CONG!$C$6:$BF$997,48,FALSE)</f>
        <v>0</v>
      </c>
      <c r="T197" s="104">
        <f>VLOOKUP($B197,GD_CHAM_CONG!$C$6:$BF$997,49,FALSE)</f>
        <v>0</v>
      </c>
      <c r="U197" s="104">
        <f>VLOOKUP($B197,GD_CHAM_CONG!$C$6:$BF$997,50,FALSE)</f>
        <v>0</v>
      </c>
      <c r="V197" s="104">
        <f>VLOOKUP($B197,GD_CHAM_CONG!$C$6:$BF$997,51,FALSE)</f>
        <v>0</v>
      </c>
      <c r="W197" s="104">
        <f>VLOOKUP($B197,GD_CHAM_CONG!$C$6:$BF$997,52,FALSE)</f>
        <v>0</v>
      </c>
      <c r="X197" s="104">
        <f>VLOOKUP($B197,GD_CHAM_CONG!$C$6:$BF$997,53,FALSE)</f>
        <v>0</v>
      </c>
      <c r="Y197" s="104">
        <f>VLOOKUP($B197,GD_CHAM_CONG!$C$6:$BF$997,54,FALSE)</f>
        <v>0</v>
      </c>
      <c r="Z197" s="104">
        <f>VLOOKUP($B197,GD_CHAM_CONG!$C$6:$BF$997,55,FALSE)</f>
        <v>0</v>
      </c>
      <c r="AA197" s="104">
        <f>VLOOKUP($B197,GD_CHAM_CONG!$C$6:$BF$997,56,FALSE)</f>
        <v>0</v>
      </c>
      <c r="AB197" s="104">
        <f>VLOOKUP($B197,GD_CHAM_CONG!$C$6:$BI$997,57,FALSE)</f>
        <v>0</v>
      </c>
      <c r="AC197" s="104">
        <f>VLOOKUP($B197,GD_CHAM_CONG!$C$6:$BI$997,58,FALSE)</f>
        <v>0</v>
      </c>
      <c r="AD197" s="104">
        <f>VLOOKUP($B197,GD_CHAM_CONG!$C$6:$BI$997,59,FALSE)</f>
        <v>0</v>
      </c>
      <c r="AE197" s="270">
        <f>I197/$H197*VLOOKUP(I$4,DM_TI_LE!$A$5:$B$30,2,FALSE)</f>
        <v>0.37037037037037035</v>
      </c>
      <c r="AF197" s="270">
        <f>J197/$H197*VLOOKUP(J$4,DM_TI_LE!$A$5:$B$30,2,FALSE)</f>
        <v>0</v>
      </c>
      <c r="AG197" s="270">
        <f>K197/$H197*VLOOKUP(K$4,DM_TI_LE!$A$5:$B$30,2,FALSE)</f>
        <v>0</v>
      </c>
      <c r="AH197" s="270">
        <f>L197/$H197*VLOOKUP(L$4,DM_TI_LE!$A$5:$B$30,2,FALSE)</f>
        <v>0</v>
      </c>
      <c r="AI197" s="270">
        <f>M197/$H197*VLOOKUP(M$4,DM_TI_LE!$A$5:$B$30,2,FALSE)</f>
        <v>0</v>
      </c>
      <c r="AJ197" s="270">
        <f>N197/$H197*VLOOKUP(N$4,DM_TI_LE!$A$5:$B$30,2,FALSE)</f>
        <v>0</v>
      </c>
      <c r="AK197" s="270">
        <f>O197/$H197*VLOOKUP(O$4,DM_TI_LE!$A$5:$B$30,2,FALSE)</f>
        <v>0</v>
      </c>
      <c r="AL197" s="270">
        <f>P197/$H197*VLOOKUP(P$4,DM_TI_LE!$A$5:$B$30,2,FALSE)</f>
        <v>0</v>
      </c>
      <c r="AM197" s="270">
        <f>Q197/$H197*VLOOKUP(Q$4,DM_TI_LE!$A$5:$B$30,2,FALSE)</f>
        <v>0</v>
      </c>
      <c r="AN197" s="270">
        <f>R197/$H197*VLOOKUP(R$4,DM_TI_LE!$A$5:$B$30,2,FALSE)</f>
        <v>0</v>
      </c>
      <c r="AO197" s="270">
        <f>S197/$H197*VLOOKUP(S$4,DM_TI_LE!$A$5:$B$30,2,FALSE)</f>
        <v>0</v>
      </c>
      <c r="AP197" s="270">
        <f>T197/$H197*VLOOKUP(T$4,DM_TI_LE!$A$5:$B$30,2,FALSE)</f>
        <v>0</v>
      </c>
      <c r="AQ197" s="270">
        <f>U197/$H197*VLOOKUP(U$4,DM_TI_LE!$A$5:$B$30,2,FALSE)</f>
        <v>0</v>
      </c>
      <c r="AR197" s="270">
        <f>V197/$H197*VLOOKUP(V$4,DM_TI_LE!$A$5:$B$30,2,FALSE)</f>
        <v>0</v>
      </c>
      <c r="AS197" s="270">
        <f>W197/$H197*VLOOKUP(W$4,DM_TI_LE!$A$5:$B$30,2,FALSE)</f>
        <v>0</v>
      </c>
      <c r="AT197" s="270">
        <f>X197/$H197*VLOOKUP(X$4,DM_TI_LE!$A$5:$B$30,2,FALSE)</f>
        <v>0</v>
      </c>
      <c r="AU197" s="270">
        <f>Y197/$H197*VLOOKUP(Y$4,DM_TI_LE!$A$5:$B$30,2,FALSE)</f>
        <v>0</v>
      </c>
      <c r="AV197" s="270">
        <f>Z197/$H197*VLOOKUP(Z$4,DM_TI_LE!$A$5:$B$30,2,FALSE)</f>
        <v>0</v>
      </c>
      <c r="AW197" s="270">
        <f>AA197/$H197*VLOOKUP(AA$4,DM_TI_LE!$A$5:$B$30,2,FALSE)</f>
        <v>0</v>
      </c>
      <c r="AX197" s="270">
        <f>AB197/$H197*VLOOKUP(AB$4,DM_TI_LE!$A$5:$B$30,2,FALSE)</f>
        <v>0</v>
      </c>
      <c r="AY197" s="270">
        <f>AC197/$H197*VLOOKUP(AC$4,DM_TI_LE!$A$5:$B$30,2,FALSE)</f>
        <v>0</v>
      </c>
      <c r="AZ197" s="270">
        <f>AD197/$H197*VLOOKUP(AD$4,DM_TI_LE!$A$5:$B$30,2,FALSE)</f>
        <v>0</v>
      </c>
      <c r="BA197" s="284">
        <f>IF(CD197="HDHV",DM_TI_LE!$K$12*I197, SUM(AE197:AW197)*F197*E197*DM_HE_SO_LUONG_NS!$D$1*CE197)</f>
        <v>1866666.6666666665</v>
      </c>
      <c r="BB197" s="104"/>
      <c r="BC197" s="110">
        <f>VLOOKUP(B197,GD_LCD_HS_LNS!$B$4:$E$1000,4,FALSE)</f>
        <v>3875000</v>
      </c>
      <c r="BD197" s="104"/>
      <c r="BE197" s="104">
        <f>I197/26*$BC197*VLOOKUP(BE$4,DM_TI_LE!$A$5:$C$29,3,FALSE)</f>
        <v>0</v>
      </c>
      <c r="BF197" s="104">
        <f>J197/26*$BC197*VLOOKUP(BF$4,DM_TI_LE!$A$5:$C$29,3,FALSE)</f>
        <v>0</v>
      </c>
      <c r="BG197" s="104">
        <f>K197/26*$BC197*VLOOKUP(BG$4,DM_TI_LE!$A$5:$C$29,3,FALSE)</f>
        <v>0</v>
      </c>
      <c r="BH197" s="104">
        <f>L197/26*$BC197*VLOOKUP(BH$4,DM_TI_LE!$A$5:$C$29,3,FALSE)</f>
        <v>0</v>
      </c>
      <c r="BI197" s="104">
        <f>M197/26*$BC197*VLOOKUP(BI$4,DM_TI_LE!$A$5:$C$29,3,FALSE)</f>
        <v>0</v>
      </c>
      <c r="BJ197" s="104">
        <f>N197/26*$BC197*VLOOKUP(BJ$4,DM_TI_LE!$A$5:$C$29,3,FALSE)</f>
        <v>0</v>
      </c>
      <c r="BK197" s="104">
        <f>O197/26*$BC197*VLOOKUP(BK$4,DM_TI_LE!$A$5:$C$29,3,FALSE)</f>
        <v>0</v>
      </c>
      <c r="BL197" s="104">
        <f>P197/26*$BC197*VLOOKUP(BL$4,DM_TI_LE!$A$5:$C$29,3,FALSE)</f>
        <v>0</v>
      </c>
      <c r="BM197" s="104">
        <f>Q197/26*$BC197*VLOOKUP(BM$4,DM_TI_LE!$A$5:$C$29,3,FALSE)</f>
        <v>0</v>
      </c>
      <c r="BN197" s="104">
        <f>R197/26*$BC197*VLOOKUP(BN$4,DM_TI_LE!$A$5:$C$29,3,FALSE)</f>
        <v>0</v>
      </c>
      <c r="BO197" s="104">
        <f>S197/26*$BC197*VLOOKUP(BO$4,DM_TI_LE!$A$5:$C$29,3,FALSE)</f>
        <v>0</v>
      </c>
      <c r="BP197" s="104">
        <f>T197/26*$BC197*VLOOKUP(BP$4,DM_TI_LE!$A$5:$C$29,3,FALSE)</f>
        <v>0</v>
      </c>
      <c r="BQ197" s="104">
        <f>U197/26*$BC197*VLOOKUP(BQ$4,DM_TI_LE!$A$5:$C$29,3,FALSE)</f>
        <v>0</v>
      </c>
      <c r="BR197" s="104">
        <f>V197/26*$BC197*VLOOKUP(BR$4,DM_TI_LE!$A$5:$C$29,3,FALSE)</f>
        <v>0</v>
      </c>
      <c r="BS197" s="104">
        <f>W197/26*$BC197*VLOOKUP(BS$4,DM_TI_LE!$A$5:$C$29,3,FALSE)</f>
        <v>0</v>
      </c>
      <c r="BT197" s="104">
        <f>X197/26*$BC197*VLOOKUP(BT$4,DM_TI_LE!$A$5:$C$29,3,FALSE)</f>
        <v>0</v>
      </c>
      <c r="BU197" s="104">
        <f>Y197/26*$BC197*VLOOKUP(BU$4,DM_TI_LE!$A$5:$C$29,3,FALSE)</f>
        <v>0</v>
      </c>
      <c r="BV197" s="104">
        <f>Z197/26*$BC197*VLOOKUP(BV$4,DM_TI_LE!$A$5:$C$29,3,FALSE)</f>
        <v>0</v>
      </c>
      <c r="BW197" s="104">
        <f>AA197/26*$BC197*VLOOKUP(BW$4,DM_TI_LE!$A$5:$C$29,3,FALSE)</f>
        <v>0</v>
      </c>
      <c r="BX197" s="104">
        <f>AB197/26*$BC197*VLOOKUP(BX$4,DM_TI_LE!$A$5:$C$29,3,FALSE)</f>
        <v>0</v>
      </c>
      <c r="BY197" s="104">
        <f>AC197/26*$BC197*VLOOKUP(BY$4,DM_TI_LE!$A$5:$C$29,3,FALSE)</f>
        <v>0</v>
      </c>
      <c r="BZ197" s="104">
        <f>AD197/26*$BC197*VLOOKUP(BZ$4,DM_TI_LE!$A$5:$C$29,3,FALSE)</f>
        <v>0</v>
      </c>
      <c r="CA197" s="273">
        <f t="shared" si="0"/>
        <v>0</v>
      </c>
      <c r="CB197" s="104"/>
      <c r="CC197" s="274">
        <f t="shared" si="1"/>
        <v>1866666.6666666665</v>
      </c>
      <c r="CD197" s="138" t="str">
        <f>VLOOKUP(B197,GD_CHUNG!$B$5:$G$480,6,FALSE)</f>
        <v>HDTV</v>
      </c>
      <c r="CE197" s="275">
        <f>VLOOKUP(CD197,DM_TI_LE!$I$12:$J$16,2,FALSE)</f>
        <v>0.7</v>
      </c>
    </row>
    <row r="198" spans="1:83" ht="12.75" x14ac:dyDescent="0.2">
      <c r="A198" s="49">
        <v>194</v>
      </c>
      <c r="B198" s="50">
        <f>GD_CHUNG!B198</f>
        <v>13778</v>
      </c>
      <c r="C198" s="50" t="str">
        <f>GD_CHUNG!C198</f>
        <v>Nguyễn Phương Cương</v>
      </c>
      <c r="D198" s="50" t="str">
        <f>GD_CHUNG!D198</f>
        <v>Nhân viên phục vụ hành khách</v>
      </c>
      <c r="E198" s="268">
        <f>VLOOKUP(B198,GD_CHAM_CONG!$C$6:$BJ$997,60,FALSE)</f>
        <v>1</v>
      </c>
      <c r="F198" s="268">
        <f>VLOOKUP(B198,GD_LCD_HS_LNS!$B$4:$F$1000,5,FALSE)</f>
        <v>1.6</v>
      </c>
      <c r="G198" s="269"/>
      <c r="H198" s="269">
        <f>VLOOKUP(B198,GD_CHAM_CONG!$C$6:$BD$997,37,FALSE)</f>
        <v>27</v>
      </c>
      <c r="I198" s="104">
        <f>VLOOKUP($B198,GD_CHAM_CONG!$C$6:$BF$997,38,FALSE)</f>
        <v>10</v>
      </c>
      <c r="J198" s="104">
        <f>VLOOKUP($B198,GD_CHAM_CONG!$C$6:$BF$997,39,FALSE)</f>
        <v>0</v>
      </c>
      <c r="K198" s="104">
        <f>VLOOKUP($B198,GD_CHAM_CONG!$C$6:$BF$997,40,FALSE)</f>
        <v>0</v>
      </c>
      <c r="L198" s="104">
        <f>VLOOKUP($B198,GD_CHAM_CONG!$C$6:$BF$997,41,FALSE)</f>
        <v>0</v>
      </c>
      <c r="M198" s="104">
        <f>VLOOKUP($B198,GD_CHAM_CONG!$C$6:$BF$997,42,FALSE)</f>
        <v>0</v>
      </c>
      <c r="N198" s="104">
        <f>VLOOKUP($B198,GD_CHAM_CONG!$C$6:$BF$997,43,FALSE)</f>
        <v>0</v>
      </c>
      <c r="O198" s="104">
        <f>VLOOKUP($B198,GD_CHAM_CONG!$C$6:$BF$997,44,FALSE)</f>
        <v>0</v>
      </c>
      <c r="P198" s="104">
        <f>VLOOKUP($B198,GD_CHAM_CONG!$C$6:$BF$997,45,FALSE)</f>
        <v>0</v>
      </c>
      <c r="Q198" s="104">
        <f>VLOOKUP($B198,GD_CHAM_CONG!$C$6:$BF$997,46,FALSE)</f>
        <v>0</v>
      </c>
      <c r="R198" s="104">
        <f>VLOOKUP($B198,GD_CHAM_CONG!$C$6:$BF$997,47,FALSE)</f>
        <v>0</v>
      </c>
      <c r="S198" s="104">
        <f>VLOOKUP($B198,GD_CHAM_CONG!$C$6:$BF$997,48,FALSE)</f>
        <v>0</v>
      </c>
      <c r="T198" s="104">
        <f>VLOOKUP($B198,GD_CHAM_CONG!$C$6:$BF$997,49,FALSE)</f>
        <v>0</v>
      </c>
      <c r="U198" s="104">
        <f>VLOOKUP($B198,GD_CHAM_CONG!$C$6:$BF$997,50,FALSE)</f>
        <v>0</v>
      </c>
      <c r="V198" s="104">
        <f>VLOOKUP($B198,GD_CHAM_CONG!$C$6:$BF$997,51,FALSE)</f>
        <v>0</v>
      </c>
      <c r="W198" s="104">
        <f>VLOOKUP($B198,GD_CHAM_CONG!$C$6:$BF$997,52,FALSE)</f>
        <v>0</v>
      </c>
      <c r="X198" s="104">
        <f>VLOOKUP($B198,GD_CHAM_CONG!$C$6:$BF$997,53,FALSE)</f>
        <v>0</v>
      </c>
      <c r="Y198" s="104">
        <f>VLOOKUP($B198,GD_CHAM_CONG!$C$6:$BF$997,54,FALSE)</f>
        <v>0</v>
      </c>
      <c r="Z198" s="104">
        <f>VLOOKUP($B198,GD_CHAM_CONG!$C$6:$BF$997,55,FALSE)</f>
        <v>0</v>
      </c>
      <c r="AA198" s="104">
        <f>VLOOKUP($B198,GD_CHAM_CONG!$C$6:$BF$997,56,FALSE)</f>
        <v>0</v>
      </c>
      <c r="AB198" s="104">
        <f>VLOOKUP($B198,GD_CHAM_CONG!$C$6:$BI$997,57,FALSE)</f>
        <v>0</v>
      </c>
      <c r="AC198" s="104">
        <f>VLOOKUP($B198,GD_CHAM_CONG!$C$6:$BI$997,58,FALSE)</f>
        <v>0</v>
      </c>
      <c r="AD198" s="104">
        <f>VLOOKUP($B198,GD_CHAM_CONG!$C$6:$BI$997,59,FALSE)</f>
        <v>0</v>
      </c>
      <c r="AE198" s="270">
        <f>I198/$H198*VLOOKUP(I$4,DM_TI_LE!$A$5:$B$30,2,FALSE)</f>
        <v>0.37037037037037035</v>
      </c>
      <c r="AF198" s="270">
        <f>J198/$H198*VLOOKUP(J$4,DM_TI_LE!$A$5:$B$30,2,FALSE)</f>
        <v>0</v>
      </c>
      <c r="AG198" s="270">
        <f>K198/$H198*VLOOKUP(K$4,DM_TI_LE!$A$5:$B$30,2,FALSE)</f>
        <v>0</v>
      </c>
      <c r="AH198" s="270">
        <f>L198/$H198*VLOOKUP(L$4,DM_TI_LE!$A$5:$B$30,2,FALSE)</f>
        <v>0</v>
      </c>
      <c r="AI198" s="270">
        <f>M198/$H198*VLOOKUP(M$4,DM_TI_LE!$A$5:$B$30,2,FALSE)</f>
        <v>0</v>
      </c>
      <c r="AJ198" s="270">
        <f>N198/$H198*VLOOKUP(N$4,DM_TI_LE!$A$5:$B$30,2,FALSE)</f>
        <v>0</v>
      </c>
      <c r="AK198" s="270">
        <f>O198/$H198*VLOOKUP(O$4,DM_TI_LE!$A$5:$B$30,2,FALSE)</f>
        <v>0</v>
      </c>
      <c r="AL198" s="270">
        <f>P198/$H198*VLOOKUP(P$4,DM_TI_LE!$A$5:$B$30,2,FALSE)</f>
        <v>0</v>
      </c>
      <c r="AM198" s="270">
        <f>Q198/$H198*VLOOKUP(Q$4,DM_TI_LE!$A$5:$B$30,2,FALSE)</f>
        <v>0</v>
      </c>
      <c r="AN198" s="270">
        <f>R198/$H198*VLOOKUP(R$4,DM_TI_LE!$A$5:$B$30,2,FALSE)</f>
        <v>0</v>
      </c>
      <c r="AO198" s="270">
        <f>S198/$H198*VLOOKUP(S$4,DM_TI_LE!$A$5:$B$30,2,FALSE)</f>
        <v>0</v>
      </c>
      <c r="AP198" s="270">
        <f>T198/$H198*VLOOKUP(T$4,DM_TI_LE!$A$5:$B$30,2,FALSE)</f>
        <v>0</v>
      </c>
      <c r="AQ198" s="270">
        <f>U198/$H198*VLOOKUP(U$4,DM_TI_LE!$A$5:$B$30,2,FALSE)</f>
        <v>0</v>
      </c>
      <c r="AR198" s="270">
        <f>V198/$H198*VLOOKUP(V$4,DM_TI_LE!$A$5:$B$30,2,FALSE)</f>
        <v>0</v>
      </c>
      <c r="AS198" s="270">
        <f>W198/$H198*VLOOKUP(W$4,DM_TI_LE!$A$5:$B$30,2,FALSE)</f>
        <v>0</v>
      </c>
      <c r="AT198" s="270">
        <f>X198/$H198*VLOOKUP(X$4,DM_TI_LE!$A$5:$B$30,2,FALSE)</f>
        <v>0</v>
      </c>
      <c r="AU198" s="270">
        <f>Y198/$H198*VLOOKUP(Y$4,DM_TI_LE!$A$5:$B$30,2,FALSE)</f>
        <v>0</v>
      </c>
      <c r="AV198" s="270">
        <f>Z198/$H198*VLOOKUP(Z$4,DM_TI_LE!$A$5:$B$30,2,FALSE)</f>
        <v>0</v>
      </c>
      <c r="AW198" s="270">
        <f>AA198/$H198*VLOOKUP(AA$4,DM_TI_LE!$A$5:$B$30,2,FALSE)</f>
        <v>0</v>
      </c>
      <c r="AX198" s="270">
        <f>AB198/$H198*VLOOKUP(AB$4,DM_TI_LE!$A$5:$B$30,2,FALSE)</f>
        <v>0</v>
      </c>
      <c r="AY198" s="270">
        <f>AC198/$H198*VLOOKUP(AC$4,DM_TI_LE!$A$5:$B$30,2,FALSE)</f>
        <v>0</v>
      </c>
      <c r="AZ198" s="270">
        <f>AD198/$H198*VLOOKUP(AD$4,DM_TI_LE!$A$5:$B$30,2,FALSE)</f>
        <v>0</v>
      </c>
      <c r="BA198" s="284">
        <f>IF(CD198="HDHV",DM_TI_LE!$K$12*I198, SUM(AE198:AW198)*F198*E198*DM_HE_SO_LUONG_NS!$D$1*CE198)</f>
        <v>1866666.6666666665</v>
      </c>
      <c r="BB198" s="104"/>
      <c r="BC198" s="110">
        <f>VLOOKUP(B198,GD_LCD_HS_LNS!$B$4:$E$1000,4,FALSE)</f>
        <v>3875000</v>
      </c>
      <c r="BD198" s="104"/>
      <c r="BE198" s="104">
        <f>I198/26*$BC198*VLOOKUP(BE$4,DM_TI_LE!$A$5:$C$29,3,FALSE)</f>
        <v>0</v>
      </c>
      <c r="BF198" s="104">
        <f>J198/26*$BC198*VLOOKUP(BF$4,DM_TI_LE!$A$5:$C$29,3,FALSE)</f>
        <v>0</v>
      </c>
      <c r="BG198" s="104">
        <f>K198/26*$BC198*VLOOKUP(BG$4,DM_TI_LE!$A$5:$C$29,3,FALSE)</f>
        <v>0</v>
      </c>
      <c r="BH198" s="104">
        <f>L198/26*$BC198*VLOOKUP(BH$4,DM_TI_LE!$A$5:$C$29,3,FALSE)</f>
        <v>0</v>
      </c>
      <c r="BI198" s="104">
        <f>M198/26*$BC198*VLOOKUP(BI$4,DM_TI_LE!$A$5:$C$29,3,FALSE)</f>
        <v>0</v>
      </c>
      <c r="BJ198" s="104">
        <f>N198/26*$BC198*VLOOKUP(BJ$4,DM_TI_LE!$A$5:$C$29,3,FALSE)</f>
        <v>0</v>
      </c>
      <c r="BK198" s="104">
        <f>O198/26*$BC198*VLOOKUP(BK$4,DM_TI_LE!$A$5:$C$29,3,FALSE)</f>
        <v>0</v>
      </c>
      <c r="BL198" s="104">
        <f>P198/26*$BC198*VLOOKUP(BL$4,DM_TI_LE!$A$5:$C$29,3,FALSE)</f>
        <v>0</v>
      </c>
      <c r="BM198" s="104">
        <f>Q198/26*$BC198*VLOOKUP(BM$4,DM_TI_LE!$A$5:$C$29,3,FALSE)</f>
        <v>0</v>
      </c>
      <c r="BN198" s="104">
        <f>R198/26*$BC198*VLOOKUP(BN$4,DM_TI_LE!$A$5:$C$29,3,FALSE)</f>
        <v>0</v>
      </c>
      <c r="BO198" s="104">
        <f>S198/26*$BC198*VLOOKUP(BO$4,DM_TI_LE!$A$5:$C$29,3,FALSE)</f>
        <v>0</v>
      </c>
      <c r="BP198" s="104">
        <f>T198/26*$BC198*VLOOKUP(BP$4,DM_TI_LE!$A$5:$C$29,3,FALSE)</f>
        <v>0</v>
      </c>
      <c r="BQ198" s="104">
        <f>U198/26*$BC198*VLOOKUP(BQ$4,DM_TI_LE!$A$5:$C$29,3,FALSE)</f>
        <v>0</v>
      </c>
      <c r="BR198" s="104">
        <f>V198/26*$BC198*VLOOKUP(BR$4,DM_TI_LE!$A$5:$C$29,3,FALSE)</f>
        <v>0</v>
      </c>
      <c r="BS198" s="104">
        <f>W198/26*$BC198*VLOOKUP(BS$4,DM_TI_LE!$A$5:$C$29,3,FALSE)</f>
        <v>0</v>
      </c>
      <c r="BT198" s="104">
        <f>X198/26*$BC198*VLOOKUP(BT$4,DM_TI_LE!$A$5:$C$29,3,FALSE)</f>
        <v>0</v>
      </c>
      <c r="BU198" s="104">
        <f>Y198/26*$BC198*VLOOKUP(BU$4,DM_TI_LE!$A$5:$C$29,3,FALSE)</f>
        <v>0</v>
      </c>
      <c r="BV198" s="104">
        <f>Z198/26*$BC198*VLOOKUP(BV$4,DM_TI_LE!$A$5:$C$29,3,FALSE)</f>
        <v>0</v>
      </c>
      <c r="BW198" s="104">
        <f>AA198/26*$BC198*VLOOKUP(BW$4,DM_TI_LE!$A$5:$C$29,3,FALSE)</f>
        <v>0</v>
      </c>
      <c r="BX198" s="104">
        <f>AB198/26*$BC198*VLOOKUP(BX$4,DM_TI_LE!$A$5:$C$29,3,FALSE)</f>
        <v>0</v>
      </c>
      <c r="BY198" s="104">
        <f>AC198/26*$BC198*VLOOKUP(BY$4,DM_TI_LE!$A$5:$C$29,3,FALSE)</f>
        <v>0</v>
      </c>
      <c r="BZ198" s="104">
        <f>AD198/26*$BC198*VLOOKUP(BZ$4,DM_TI_LE!$A$5:$C$29,3,FALSE)</f>
        <v>0</v>
      </c>
      <c r="CA198" s="273">
        <f t="shared" si="0"/>
        <v>0</v>
      </c>
      <c r="CB198" s="104"/>
      <c r="CC198" s="274">
        <f t="shared" si="1"/>
        <v>1866666.6666666665</v>
      </c>
      <c r="CD198" s="138" t="str">
        <f>VLOOKUP(B198,GD_CHUNG!$B$5:$G$480,6,FALSE)</f>
        <v>HDTV</v>
      </c>
      <c r="CE198" s="275">
        <f>VLOOKUP(CD198,DM_TI_LE!$I$12:$J$16,2,FALSE)</f>
        <v>0.7</v>
      </c>
    </row>
    <row r="199" spans="1:83" ht="12.75" x14ac:dyDescent="0.2">
      <c r="A199" s="49">
        <v>195</v>
      </c>
      <c r="B199" s="50">
        <f>GD_CHUNG!B199</f>
        <v>13779</v>
      </c>
      <c r="C199" s="50" t="str">
        <f>GD_CHUNG!C199</f>
        <v>Lê Hoàng Gia</v>
      </c>
      <c r="D199" s="50" t="str">
        <f>GD_CHUNG!D199</f>
        <v>Nhân viên phục vụ hành khách</v>
      </c>
      <c r="E199" s="268">
        <f>VLOOKUP(B199,GD_CHAM_CONG!$C$6:$BJ$997,60,FALSE)</f>
        <v>1</v>
      </c>
      <c r="F199" s="268">
        <f>VLOOKUP(B199,GD_LCD_HS_LNS!$B$4:$F$1000,5,FALSE)</f>
        <v>1.6</v>
      </c>
      <c r="G199" s="269"/>
      <c r="H199" s="269">
        <f>VLOOKUP(B199,GD_CHAM_CONG!$C$6:$BD$997,37,FALSE)</f>
        <v>27</v>
      </c>
      <c r="I199" s="104">
        <f>VLOOKUP($B199,GD_CHAM_CONG!$C$6:$BF$997,38,FALSE)</f>
        <v>10</v>
      </c>
      <c r="J199" s="104">
        <f>VLOOKUP($B199,GD_CHAM_CONG!$C$6:$BF$997,39,FALSE)</f>
        <v>0</v>
      </c>
      <c r="K199" s="104">
        <f>VLOOKUP($B199,GD_CHAM_CONG!$C$6:$BF$997,40,FALSE)</f>
        <v>0</v>
      </c>
      <c r="L199" s="104">
        <f>VLOOKUP($B199,GD_CHAM_CONG!$C$6:$BF$997,41,FALSE)</f>
        <v>0</v>
      </c>
      <c r="M199" s="104">
        <f>VLOOKUP($B199,GD_CHAM_CONG!$C$6:$BF$997,42,FALSE)</f>
        <v>0</v>
      </c>
      <c r="N199" s="104">
        <f>VLOOKUP($B199,GD_CHAM_CONG!$C$6:$BF$997,43,FALSE)</f>
        <v>0</v>
      </c>
      <c r="O199" s="104">
        <f>VLOOKUP($B199,GD_CHAM_CONG!$C$6:$BF$997,44,FALSE)</f>
        <v>0</v>
      </c>
      <c r="P199" s="104">
        <f>VLOOKUP($B199,GD_CHAM_CONG!$C$6:$BF$997,45,FALSE)</f>
        <v>0</v>
      </c>
      <c r="Q199" s="104">
        <f>VLOOKUP($B199,GD_CHAM_CONG!$C$6:$BF$997,46,FALSE)</f>
        <v>0</v>
      </c>
      <c r="R199" s="104">
        <f>VLOOKUP($B199,GD_CHAM_CONG!$C$6:$BF$997,47,FALSE)</f>
        <v>0</v>
      </c>
      <c r="S199" s="104">
        <f>VLOOKUP($B199,GD_CHAM_CONG!$C$6:$BF$997,48,FALSE)</f>
        <v>0</v>
      </c>
      <c r="T199" s="104">
        <f>VLOOKUP($B199,GD_CHAM_CONG!$C$6:$BF$997,49,FALSE)</f>
        <v>0</v>
      </c>
      <c r="U199" s="104">
        <f>VLOOKUP($B199,GD_CHAM_CONG!$C$6:$BF$997,50,FALSE)</f>
        <v>0</v>
      </c>
      <c r="V199" s="104">
        <f>VLOOKUP($B199,GD_CHAM_CONG!$C$6:$BF$997,51,FALSE)</f>
        <v>0</v>
      </c>
      <c r="W199" s="104">
        <f>VLOOKUP($B199,GD_CHAM_CONG!$C$6:$BF$997,52,FALSE)</f>
        <v>0</v>
      </c>
      <c r="X199" s="104">
        <f>VLOOKUP($B199,GD_CHAM_CONG!$C$6:$BF$997,53,FALSE)</f>
        <v>0</v>
      </c>
      <c r="Y199" s="104">
        <f>VLOOKUP($B199,GD_CHAM_CONG!$C$6:$BF$997,54,FALSE)</f>
        <v>0</v>
      </c>
      <c r="Z199" s="104">
        <f>VLOOKUP($B199,GD_CHAM_CONG!$C$6:$BF$997,55,FALSE)</f>
        <v>0</v>
      </c>
      <c r="AA199" s="104">
        <f>VLOOKUP($B199,GD_CHAM_CONG!$C$6:$BF$997,56,FALSE)</f>
        <v>0</v>
      </c>
      <c r="AB199" s="104">
        <f>VLOOKUP($B199,GD_CHAM_CONG!$C$6:$BI$997,57,FALSE)</f>
        <v>0</v>
      </c>
      <c r="AC199" s="104">
        <f>VLOOKUP($B199,GD_CHAM_CONG!$C$6:$BI$997,58,FALSE)</f>
        <v>0</v>
      </c>
      <c r="AD199" s="104">
        <f>VLOOKUP($B199,GD_CHAM_CONG!$C$6:$BI$997,59,FALSE)</f>
        <v>0</v>
      </c>
      <c r="AE199" s="270">
        <f>I199/$H199*VLOOKUP(I$4,DM_TI_LE!$A$5:$B$30,2,FALSE)</f>
        <v>0.37037037037037035</v>
      </c>
      <c r="AF199" s="270">
        <f>J199/$H199*VLOOKUP(J$4,DM_TI_LE!$A$5:$B$30,2,FALSE)</f>
        <v>0</v>
      </c>
      <c r="AG199" s="270">
        <f>K199/$H199*VLOOKUP(K$4,DM_TI_LE!$A$5:$B$30,2,FALSE)</f>
        <v>0</v>
      </c>
      <c r="AH199" s="270">
        <f>L199/$H199*VLOOKUP(L$4,DM_TI_LE!$A$5:$B$30,2,FALSE)</f>
        <v>0</v>
      </c>
      <c r="AI199" s="270">
        <f>M199/$H199*VLOOKUP(M$4,DM_TI_LE!$A$5:$B$30,2,FALSE)</f>
        <v>0</v>
      </c>
      <c r="AJ199" s="270">
        <f>N199/$H199*VLOOKUP(N$4,DM_TI_LE!$A$5:$B$30,2,FALSE)</f>
        <v>0</v>
      </c>
      <c r="AK199" s="270">
        <f>O199/$H199*VLOOKUP(O$4,DM_TI_LE!$A$5:$B$30,2,FALSE)</f>
        <v>0</v>
      </c>
      <c r="AL199" s="270">
        <f>P199/$H199*VLOOKUP(P$4,DM_TI_LE!$A$5:$B$30,2,FALSE)</f>
        <v>0</v>
      </c>
      <c r="AM199" s="270">
        <f>Q199/$H199*VLOOKUP(Q$4,DM_TI_LE!$A$5:$B$30,2,FALSE)</f>
        <v>0</v>
      </c>
      <c r="AN199" s="270">
        <f>R199/$H199*VLOOKUP(R$4,DM_TI_LE!$A$5:$B$30,2,FALSE)</f>
        <v>0</v>
      </c>
      <c r="AO199" s="270">
        <f>S199/$H199*VLOOKUP(S$4,DM_TI_LE!$A$5:$B$30,2,FALSE)</f>
        <v>0</v>
      </c>
      <c r="AP199" s="270">
        <f>T199/$H199*VLOOKUP(T$4,DM_TI_LE!$A$5:$B$30,2,FALSE)</f>
        <v>0</v>
      </c>
      <c r="AQ199" s="270">
        <f>U199/$H199*VLOOKUP(U$4,DM_TI_LE!$A$5:$B$30,2,FALSE)</f>
        <v>0</v>
      </c>
      <c r="AR199" s="270">
        <f>V199/$H199*VLOOKUP(V$4,DM_TI_LE!$A$5:$B$30,2,FALSE)</f>
        <v>0</v>
      </c>
      <c r="AS199" s="270">
        <f>W199/$H199*VLOOKUP(W$4,DM_TI_LE!$A$5:$B$30,2,FALSE)</f>
        <v>0</v>
      </c>
      <c r="AT199" s="270">
        <f>X199/$H199*VLOOKUP(X$4,DM_TI_LE!$A$5:$B$30,2,FALSE)</f>
        <v>0</v>
      </c>
      <c r="AU199" s="270">
        <f>Y199/$H199*VLOOKUP(Y$4,DM_TI_LE!$A$5:$B$30,2,FALSE)</f>
        <v>0</v>
      </c>
      <c r="AV199" s="270">
        <f>Z199/$H199*VLOOKUP(Z$4,DM_TI_LE!$A$5:$B$30,2,FALSE)</f>
        <v>0</v>
      </c>
      <c r="AW199" s="270">
        <f>AA199/$H199*VLOOKUP(AA$4,DM_TI_LE!$A$5:$B$30,2,FALSE)</f>
        <v>0</v>
      </c>
      <c r="AX199" s="270">
        <f>AB199/$H199*VLOOKUP(AB$4,DM_TI_LE!$A$5:$B$30,2,FALSE)</f>
        <v>0</v>
      </c>
      <c r="AY199" s="270">
        <f>AC199/$H199*VLOOKUP(AC$4,DM_TI_LE!$A$5:$B$30,2,FALSE)</f>
        <v>0</v>
      </c>
      <c r="AZ199" s="270">
        <f>AD199/$H199*VLOOKUP(AD$4,DM_TI_LE!$A$5:$B$30,2,FALSE)</f>
        <v>0</v>
      </c>
      <c r="BA199" s="284">
        <f>IF(CD199="HDHV",DM_TI_LE!$K$12*I199, SUM(AE199:AW199)*F199*E199*DM_HE_SO_LUONG_NS!$D$1*CE199)</f>
        <v>1866666.6666666665</v>
      </c>
      <c r="BB199" s="104"/>
      <c r="BC199" s="110">
        <f>VLOOKUP(B199,GD_LCD_HS_LNS!$B$4:$E$1000,4,FALSE)</f>
        <v>3875000</v>
      </c>
      <c r="BD199" s="104"/>
      <c r="BE199" s="104">
        <f>I199/26*$BC199*VLOOKUP(BE$4,DM_TI_LE!$A$5:$C$29,3,FALSE)</f>
        <v>0</v>
      </c>
      <c r="BF199" s="104">
        <f>J199/26*$BC199*VLOOKUP(BF$4,DM_TI_LE!$A$5:$C$29,3,FALSE)</f>
        <v>0</v>
      </c>
      <c r="BG199" s="104">
        <f>K199/26*$BC199*VLOOKUP(BG$4,DM_TI_LE!$A$5:$C$29,3,FALSE)</f>
        <v>0</v>
      </c>
      <c r="BH199" s="104">
        <f>L199/26*$BC199*VLOOKUP(BH$4,DM_TI_LE!$A$5:$C$29,3,FALSE)</f>
        <v>0</v>
      </c>
      <c r="BI199" s="104">
        <f>M199/26*$BC199*VLOOKUP(BI$4,DM_TI_LE!$A$5:$C$29,3,FALSE)</f>
        <v>0</v>
      </c>
      <c r="BJ199" s="104">
        <f>N199/26*$BC199*VLOOKUP(BJ$4,DM_TI_LE!$A$5:$C$29,3,FALSE)</f>
        <v>0</v>
      </c>
      <c r="BK199" s="104">
        <f>O199/26*$BC199*VLOOKUP(BK$4,DM_TI_LE!$A$5:$C$29,3,FALSE)</f>
        <v>0</v>
      </c>
      <c r="BL199" s="104">
        <f>P199/26*$BC199*VLOOKUP(BL$4,DM_TI_LE!$A$5:$C$29,3,FALSE)</f>
        <v>0</v>
      </c>
      <c r="BM199" s="104">
        <f>Q199/26*$BC199*VLOOKUP(BM$4,DM_TI_LE!$A$5:$C$29,3,FALSE)</f>
        <v>0</v>
      </c>
      <c r="BN199" s="104">
        <f>R199/26*$BC199*VLOOKUP(BN$4,DM_TI_LE!$A$5:$C$29,3,FALSE)</f>
        <v>0</v>
      </c>
      <c r="BO199" s="104">
        <f>S199/26*$BC199*VLOOKUP(BO$4,DM_TI_LE!$A$5:$C$29,3,FALSE)</f>
        <v>0</v>
      </c>
      <c r="BP199" s="104">
        <f>T199/26*$BC199*VLOOKUP(BP$4,DM_TI_LE!$A$5:$C$29,3,FALSE)</f>
        <v>0</v>
      </c>
      <c r="BQ199" s="104">
        <f>U199/26*$BC199*VLOOKUP(BQ$4,DM_TI_LE!$A$5:$C$29,3,FALSE)</f>
        <v>0</v>
      </c>
      <c r="BR199" s="104">
        <f>V199/26*$BC199*VLOOKUP(BR$4,DM_TI_LE!$A$5:$C$29,3,FALSE)</f>
        <v>0</v>
      </c>
      <c r="BS199" s="104">
        <f>W199/26*$BC199*VLOOKUP(BS$4,DM_TI_LE!$A$5:$C$29,3,FALSE)</f>
        <v>0</v>
      </c>
      <c r="BT199" s="104">
        <f>X199/26*$BC199*VLOOKUP(BT$4,DM_TI_LE!$A$5:$C$29,3,FALSE)</f>
        <v>0</v>
      </c>
      <c r="BU199" s="104">
        <f>Y199/26*$BC199*VLOOKUP(BU$4,DM_TI_LE!$A$5:$C$29,3,FALSE)</f>
        <v>0</v>
      </c>
      <c r="BV199" s="104">
        <f>Z199/26*$BC199*VLOOKUP(BV$4,DM_TI_LE!$A$5:$C$29,3,FALSE)</f>
        <v>0</v>
      </c>
      <c r="BW199" s="104">
        <f>AA199/26*$BC199*VLOOKUP(BW$4,DM_TI_LE!$A$5:$C$29,3,FALSE)</f>
        <v>0</v>
      </c>
      <c r="BX199" s="104">
        <f>AB199/26*$BC199*VLOOKUP(BX$4,DM_TI_LE!$A$5:$C$29,3,FALSE)</f>
        <v>0</v>
      </c>
      <c r="BY199" s="104">
        <f>AC199/26*$BC199*VLOOKUP(BY$4,DM_TI_LE!$A$5:$C$29,3,FALSE)</f>
        <v>0</v>
      </c>
      <c r="BZ199" s="104">
        <f>AD199/26*$BC199*VLOOKUP(BZ$4,DM_TI_LE!$A$5:$C$29,3,FALSE)</f>
        <v>0</v>
      </c>
      <c r="CA199" s="273">
        <f t="shared" si="0"/>
        <v>0</v>
      </c>
      <c r="CB199" s="104"/>
      <c r="CC199" s="274">
        <f t="shared" si="1"/>
        <v>1866666.6666666665</v>
      </c>
      <c r="CD199" s="138" t="str">
        <f>VLOOKUP(B199,GD_CHUNG!$B$5:$G$480,6,FALSE)</f>
        <v>HDTV</v>
      </c>
      <c r="CE199" s="275">
        <f>VLOOKUP(CD199,DM_TI_LE!$I$12:$J$16,2,FALSE)</f>
        <v>0.7</v>
      </c>
    </row>
    <row r="200" spans="1:83" ht="12.75" x14ac:dyDescent="0.2">
      <c r="A200" s="49">
        <v>196</v>
      </c>
      <c r="B200" s="50">
        <f>GD_CHUNG!B200</f>
        <v>13780</v>
      </c>
      <c r="C200" s="50" t="str">
        <f>GD_CHUNG!C200</f>
        <v>Nguyễn Quang Hà Sơn</v>
      </c>
      <c r="D200" s="50" t="str">
        <f>GD_CHUNG!D200</f>
        <v>Nhân viên phục vụ hành khách</v>
      </c>
      <c r="E200" s="268">
        <f>VLOOKUP(B200,GD_CHAM_CONG!$C$6:$BJ$997,60,FALSE)</f>
        <v>1</v>
      </c>
      <c r="F200" s="268">
        <f>VLOOKUP(B200,GD_LCD_HS_LNS!$B$4:$F$1000,5,FALSE)</f>
        <v>1.6</v>
      </c>
      <c r="G200" s="269"/>
      <c r="H200" s="269">
        <f>VLOOKUP(B200,GD_CHAM_CONG!$C$6:$BD$997,37,FALSE)</f>
        <v>27</v>
      </c>
      <c r="I200" s="104">
        <f>VLOOKUP($B200,GD_CHAM_CONG!$C$6:$BF$997,38,FALSE)</f>
        <v>10</v>
      </c>
      <c r="J200" s="104">
        <f>VLOOKUP($B200,GD_CHAM_CONG!$C$6:$BF$997,39,FALSE)</f>
        <v>0</v>
      </c>
      <c r="K200" s="104">
        <f>VLOOKUP($B200,GD_CHAM_CONG!$C$6:$BF$997,40,FALSE)</f>
        <v>0</v>
      </c>
      <c r="L200" s="104">
        <f>VLOOKUP($B200,GD_CHAM_CONG!$C$6:$BF$997,41,FALSE)</f>
        <v>0</v>
      </c>
      <c r="M200" s="104">
        <f>VLOOKUP($B200,GD_CHAM_CONG!$C$6:$BF$997,42,FALSE)</f>
        <v>0</v>
      </c>
      <c r="N200" s="104">
        <f>VLOOKUP($B200,GD_CHAM_CONG!$C$6:$BF$997,43,FALSE)</f>
        <v>0</v>
      </c>
      <c r="O200" s="104">
        <f>VLOOKUP($B200,GD_CHAM_CONG!$C$6:$BF$997,44,FALSE)</f>
        <v>0</v>
      </c>
      <c r="P200" s="104">
        <f>VLOOKUP($B200,GD_CHAM_CONG!$C$6:$BF$997,45,FALSE)</f>
        <v>0</v>
      </c>
      <c r="Q200" s="104">
        <f>VLOOKUP($B200,GD_CHAM_CONG!$C$6:$BF$997,46,FALSE)</f>
        <v>0</v>
      </c>
      <c r="R200" s="104">
        <f>VLOOKUP($B200,GD_CHAM_CONG!$C$6:$BF$997,47,FALSE)</f>
        <v>0</v>
      </c>
      <c r="S200" s="104">
        <f>VLOOKUP($B200,GD_CHAM_CONG!$C$6:$BF$997,48,FALSE)</f>
        <v>0</v>
      </c>
      <c r="T200" s="104">
        <f>VLOOKUP($B200,GD_CHAM_CONG!$C$6:$BF$997,49,FALSE)</f>
        <v>0</v>
      </c>
      <c r="U200" s="104">
        <f>VLOOKUP($B200,GD_CHAM_CONG!$C$6:$BF$997,50,FALSE)</f>
        <v>0</v>
      </c>
      <c r="V200" s="104">
        <f>VLOOKUP($B200,GD_CHAM_CONG!$C$6:$BF$997,51,FALSE)</f>
        <v>0</v>
      </c>
      <c r="W200" s="104">
        <f>VLOOKUP($B200,GD_CHAM_CONG!$C$6:$BF$997,52,FALSE)</f>
        <v>0</v>
      </c>
      <c r="X200" s="104">
        <f>VLOOKUP($B200,GD_CHAM_CONG!$C$6:$BF$997,53,FALSE)</f>
        <v>0</v>
      </c>
      <c r="Y200" s="104">
        <f>VLOOKUP($B200,GD_CHAM_CONG!$C$6:$BF$997,54,FALSE)</f>
        <v>0</v>
      </c>
      <c r="Z200" s="104">
        <f>VLOOKUP($B200,GD_CHAM_CONG!$C$6:$BF$997,55,FALSE)</f>
        <v>0</v>
      </c>
      <c r="AA200" s="104">
        <f>VLOOKUP($B200,GD_CHAM_CONG!$C$6:$BF$997,56,FALSE)</f>
        <v>0</v>
      </c>
      <c r="AB200" s="104">
        <f>VLOOKUP($B200,GD_CHAM_CONG!$C$6:$BI$997,57,FALSE)</f>
        <v>0</v>
      </c>
      <c r="AC200" s="104">
        <f>VLOOKUP($B200,GD_CHAM_CONG!$C$6:$BI$997,58,FALSE)</f>
        <v>0</v>
      </c>
      <c r="AD200" s="104">
        <f>VLOOKUP($B200,GD_CHAM_CONG!$C$6:$BI$997,59,FALSE)</f>
        <v>0</v>
      </c>
      <c r="AE200" s="270">
        <f>I200/$H200*VLOOKUP(I$4,DM_TI_LE!$A$5:$B$30,2,FALSE)</f>
        <v>0.37037037037037035</v>
      </c>
      <c r="AF200" s="270">
        <f>J200/$H200*VLOOKUP(J$4,DM_TI_LE!$A$5:$B$30,2,FALSE)</f>
        <v>0</v>
      </c>
      <c r="AG200" s="270">
        <f>K200/$H200*VLOOKUP(K$4,DM_TI_LE!$A$5:$B$30,2,FALSE)</f>
        <v>0</v>
      </c>
      <c r="AH200" s="270">
        <f>L200/$H200*VLOOKUP(L$4,DM_TI_LE!$A$5:$B$30,2,FALSE)</f>
        <v>0</v>
      </c>
      <c r="AI200" s="270">
        <f>M200/$H200*VLOOKUP(M$4,DM_TI_LE!$A$5:$B$30,2,FALSE)</f>
        <v>0</v>
      </c>
      <c r="AJ200" s="270">
        <f>N200/$H200*VLOOKUP(N$4,DM_TI_LE!$A$5:$B$30,2,FALSE)</f>
        <v>0</v>
      </c>
      <c r="AK200" s="270">
        <f>O200/$H200*VLOOKUP(O$4,DM_TI_LE!$A$5:$B$30,2,FALSE)</f>
        <v>0</v>
      </c>
      <c r="AL200" s="270">
        <f>P200/$H200*VLOOKUP(P$4,DM_TI_LE!$A$5:$B$30,2,FALSE)</f>
        <v>0</v>
      </c>
      <c r="AM200" s="270">
        <f>Q200/$H200*VLOOKUP(Q$4,DM_TI_LE!$A$5:$B$30,2,FALSE)</f>
        <v>0</v>
      </c>
      <c r="AN200" s="270">
        <f>R200/$H200*VLOOKUP(R$4,DM_TI_LE!$A$5:$B$30,2,FALSE)</f>
        <v>0</v>
      </c>
      <c r="AO200" s="270">
        <f>S200/$H200*VLOOKUP(S$4,DM_TI_LE!$A$5:$B$30,2,FALSE)</f>
        <v>0</v>
      </c>
      <c r="AP200" s="270">
        <f>T200/$H200*VLOOKUP(T$4,DM_TI_LE!$A$5:$B$30,2,FALSE)</f>
        <v>0</v>
      </c>
      <c r="AQ200" s="270">
        <f>U200/$H200*VLOOKUP(U$4,DM_TI_LE!$A$5:$B$30,2,FALSE)</f>
        <v>0</v>
      </c>
      <c r="AR200" s="270">
        <f>V200/$H200*VLOOKUP(V$4,DM_TI_LE!$A$5:$B$30,2,FALSE)</f>
        <v>0</v>
      </c>
      <c r="AS200" s="270">
        <f>W200/$H200*VLOOKUP(W$4,DM_TI_LE!$A$5:$B$30,2,FALSE)</f>
        <v>0</v>
      </c>
      <c r="AT200" s="270">
        <f>X200/$H200*VLOOKUP(X$4,DM_TI_LE!$A$5:$B$30,2,FALSE)</f>
        <v>0</v>
      </c>
      <c r="AU200" s="270">
        <f>Y200/$H200*VLOOKUP(Y$4,DM_TI_LE!$A$5:$B$30,2,FALSE)</f>
        <v>0</v>
      </c>
      <c r="AV200" s="270">
        <f>Z200/$H200*VLOOKUP(Z$4,DM_TI_LE!$A$5:$B$30,2,FALSE)</f>
        <v>0</v>
      </c>
      <c r="AW200" s="270">
        <f>AA200/$H200*VLOOKUP(AA$4,DM_TI_LE!$A$5:$B$30,2,FALSE)</f>
        <v>0</v>
      </c>
      <c r="AX200" s="270">
        <f>AB200/$H200*VLOOKUP(AB$4,DM_TI_LE!$A$5:$B$30,2,FALSE)</f>
        <v>0</v>
      </c>
      <c r="AY200" s="270">
        <f>AC200/$H200*VLOOKUP(AC$4,DM_TI_LE!$A$5:$B$30,2,FALSE)</f>
        <v>0</v>
      </c>
      <c r="AZ200" s="270">
        <f>AD200/$H200*VLOOKUP(AD$4,DM_TI_LE!$A$5:$B$30,2,FALSE)</f>
        <v>0</v>
      </c>
      <c r="BA200" s="284">
        <f>IF(CD200="HDHV",DM_TI_LE!$K$12*I200, SUM(AE200:AW200)*F200*E200*DM_HE_SO_LUONG_NS!$D$1*CE200)</f>
        <v>1866666.6666666665</v>
      </c>
      <c r="BB200" s="104"/>
      <c r="BC200" s="110">
        <f>VLOOKUP(B200,GD_LCD_HS_LNS!$B$4:$E$1000,4,FALSE)</f>
        <v>3875000</v>
      </c>
      <c r="BD200" s="104"/>
      <c r="BE200" s="104">
        <f>I200/26*$BC200*VLOOKUP(BE$4,DM_TI_LE!$A$5:$C$29,3,FALSE)</f>
        <v>0</v>
      </c>
      <c r="BF200" s="104">
        <f>J200/26*$BC200*VLOOKUP(BF$4,DM_TI_LE!$A$5:$C$29,3,FALSE)</f>
        <v>0</v>
      </c>
      <c r="BG200" s="104">
        <f>K200/26*$BC200*VLOOKUP(BG$4,DM_TI_LE!$A$5:$C$29,3,FALSE)</f>
        <v>0</v>
      </c>
      <c r="BH200" s="104">
        <f>L200/26*$BC200*VLOOKUP(BH$4,DM_TI_LE!$A$5:$C$29,3,FALSE)</f>
        <v>0</v>
      </c>
      <c r="BI200" s="104">
        <f>M200/26*$BC200*VLOOKUP(BI$4,DM_TI_LE!$A$5:$C$29,3,FALSE)</f>
        <v>0</v>
      </c>
      <c r="BJ200" s="104">
        <f>N200/26*$BC200*VLOOKUP(BJ$4,DM_TI_LE!$A$5:$C$29,3,FALSE)</f>
        <v>0</v>
      </c>
      <c r="BK200" s="104">
        <f>O200/26*$BC200*VLOOKUP(BK$4,DM_TI_LE!$A$5:$C$29,3,FALSE)</f>
        <v>0</v>
      </c>
      <c r="BL200" s="104">
        <f>P200/26*$BC200*VLOOKUP(BL$4,DM_TI_LE!$A$5:$C$29,3,FALSE)</f>
        <v>0</v>
      </c>
      <c r="BM200" s="104">
        <f>Q200/26*$BC200*VLOOKUP(BM$4,DM_TI_LE!$A$5:$C$29,3,FALSE)</f>
        <v>0</v>
      </c>
      <c r="BN200" s="104">
        <f>R200/26*$BC200*VLOOKUP(BN$4,DM_TI_LE!$A$5:$C$29,3,FALSE)</f>
        <v>0</v>
      </c>
      <c r="BO200" s="104">
        <f>S200/26*$BC200*VLOOKUP(BO$4,DM_TI_LE!$A$5:$C$29,3,FALSE)</f>
        <v>0</v>
      </c>
      <c r="BP200" s="104">
        <f>T200/26*$BC200*VLOOKUP(BP$4,DM_TI_LE!$A$5:$C$29,3,FALSE)</f>
        <v>0</v>
      </c>
      <c r="BQ200" s="104">
        <f>U200/26*$BC200*VLOOKUP(BQ$4,DM_TI_LE!$A$5:$C$29,3,FALSE)</f>
        <v>0</v>
      </c>
      <c r="BR200" s="104">
        <f>V200/26*$BC200*VLOOKUP(BR$4,DM_TI_LE!$A$5:$C$29,3,FALSE)</f>
        <v>0</v>
      </c>
      <c r="BS200" s="104">
        <f>W200/26*$BC200*VLOOKUP(BS$4,DM_TI_LE!$A$5:$C$29,3,FALSE)</f>
        <v>0</v>
      </c>
      <c r="BT200" s="104">
        <f>X200/26*$BC200*VLOOKUP(BT$4,DM_TI_LE!$A$5:$C$29,3,FALSE)</f>
        <v>0</v>
      </c>
      <c r="BU200" s="104">
        <f>Y200/26*$BC200*VLOOKUP(BU$4,DM_TI_LE!$A$5:$C$29,3,FALSE)</f>
        <v>0</v>
      </c>
      <c r="BV200" s="104">
        <f>Z200/26*$BC200*VLOOKUP(BV$4,DM_TI_LE!$A$5:$C$29,3,FALSE)</f>
        <v>0</v>
      </c>
      <c r="BW200" s="104">
        <f>AA200/26*$BC200*VLOOKUP(BW$4,DM_TI_LE!$A$5:$C$29,3,FALSE)</f>
        <v>0</v>
      </c>
      <c r="BX200" s="104">
        <f>AB200/26*$BC200*VLOOKUP(BX$4,DM_TI_LE!$A$5:$C$29,3,FALSE)</f>
        <v>0</v>
      </c>
      <c r="BY200" s="104">
        <f>AC200/26*$BC200*VLOOKUP(BY$4,DM_TI_LE!$A$5:$C$29,3,FALSE)</f>
        <v>0</v>
      </c>
      <c r="BZ200" s="104">
        <f>AD200/26*$BC200*VLOOKUP(BZ$4,DM_TI_LE!$A$5:$C$29,3,FALSE)</f>
        <v>0</v>
      </c>
      <c r="CA200" s="273">
        <f t="shared" si="0"/>
        <v>0</v>
      </c>
      <c r="CB200" s="104"/>
      <c r="CC200" s="274">
        <f t="shared" si="1"/>
        <v>1866666.6666666665</v>
      </c>
      <c r="CD200" s="138" t="str">
        <f>VLOOKUP(B200,GD_CHUNG!$B$5:$G$480,6,FALSE)</f>
        <v>HDTV</v>
      </c>
      <c r="CE200" s="275">
        <f>VLOOKUP(CD200,DM_TI_LE!$I$12:$J$16,2,FALSE)</f>
        <v>0.7</v>
      </c>
    </row>
    <row r="201" spans="1:83" ht="12.75" x14ac:dyDescent="0.2">
      <c r="A201" s="49">
        <v>197</v>
      </c>
      <c r="B201" s="50">
        <f>GD_CHUNG!B201</f>
        <v>13781</v>
      </c>
      <c r="C201" s="50" t="str">
        <f>GD_CHUNG!C201</f>
        <v>Bùi Anh Tuấn</v>
      </c>
      <c r="D201" s="50" t="str">
        <f>GD_CHUNG!D201</f>
        <v>Nhân viên phục vụ hành khách</v>
      </c>
      <c r="E201" s="268">
        <f>VLOOKUP(B201,GD_CHAM_CONG!$C$6:$BJ$997,60,FALSE)</f>
        <v>1</v>
      </c>
      <c r="F201" s="268">
        <f>VLOOKUP(B201,GD_LCD_HS_LNS!$B$4:$F$1000,5,FALSE)</f>
        <v>1.6</v>
      </c>
      <c r="G201" s="269"/>
      <c r="H201" s="269">
        <f>VLOOKUP(B201,GD_CHAM_CONG!$C$6:$BD$997,37,FALSE)</f>
        <v>27</v>
      </c>
      <c r="I201" s="104">
        <f>VLOOKUP($B201,GD_CHAM_CONG!$C$6:$BF$997,38,FALSE)</f>
        <v>10</v>
      </c>
      <c r="J201" s="104">
        <f>VLOOKUP($B201,GD_CHAM_CONG!$C$6:$BF$997,39,FALSE)</f>
        <v>0</v>
      </c>
      <c r="K201" s="104">
        <f>VLOOKUP($B201,GD_CHAM_CONG!$C$6:$BF$997,40,FALSE)</f>
        <v>0</v>
      </c>
      <c r="L201" s="104">
        <f>VLOOKUP($B201,GD_CHAM_CONG!$C$6:$BF$997,41,FALSE)</f>
        <v>0</v>
      </c>
      <c r="M201" s="104">
        <f>VLOOKUP($B201,GD_CHAM_CONG!$C$6:$BF$997,42,FALSE)</f>
        <v>0</v>
      </c>
      <c r="N201" s="104">
        <f>VLOOKUP($B201,GD_CHAM_CONG!$C$6:$BF$997,43,FALSE)</f>
        <v>0</v>
      </c>
      <c r="O201" s="104">
        <f>VLOOKUP($B201,GD_CHAM_CONG!$C$6:$BF$997,44,FALSE)</f>
        <v>0</v>
      </c>
      <c r="P201" s="104">
        <f>VLOOKUP($B201,GD_CHAM_CONG!$C$6:$BF$997,45,FALSE)</f>
        <v>0</v>
      </c>
      <c r="Q201" s="104">
        <f>VLOOKUP($B201,GD_CHAM_CONG!$C$6:$BF$997,46,FALSE)</f>
        <v>0</v>
      </c>
      <c r="R201" s="104">
        <f>VLOOKUP($B201,GD_CHAM_CONG!$C$6:$BF$997,47,FALSE)</f>
        <v>0</v>
      </c>
      <c r="S201" s="104">
        <f>VLOOKUP($B201,GD_CHAM_CONG!$C$6:$BF$997,48,FALSE)</f>
        <v>0</v>
      </c>
      <c r="T201" s="104">
        <f>VLOOKUP($B201,GD_CHAM_CONG!$C$6:$BF$997,49,FALSE)</f>
        <v>0</v>
      </c>
      <c r="U201" s="104">
        <f>VLOOKUP($B201,GD_CHAM_CONG!$C$6:$BF$997,50,FALSE)</f>
        <v>0</v>
      </c>
      <c r="V201" s="104">
        <f>VLOOKUP($B201,GD_CHAM_CONG!$C$6:$BF$997,51,FALSE)</f>
        <v>0</v>
      </c>
      <c r="W201" s="104">
        <f>VLOOKUP($B201,GD_CHAM_CONG!$C$6:$BF$997,52,FALSE)</f>
        <v>0</v>
      </c>
      <c r="X201" s="104">
        <f>VLOOKUP($B201,GD_CHAM_CONG!$C$6:$BF$997,53,FALSE)</f>
        <v>0</v>
      </c>
      <c r="Y201" s="104">
        <f>VLOOKUP($B201,GD_CHAM_CONG!$C$6:$BF$997,54,FALSE)</f>
        <v>0</v>
      </c>
      <c r="Z201" s="104">
        <f>VLOOKUP($B201,GD_CHAM_CONG!$C$6:$BF$997,55,FALSE)</f>
        <v>0</v>
      </c>
      <c r="AA201" s="104">
        <f>VLOOKUP($B201,GD_CHAM_CONG!$C$6:$BF$997,56,FALSE)</f>
        <v>0</v>
      </c>
      <c r="AB201" s="104">
        <f>VLOOKUP($B201,GD_CHAM_CONG!$C$6:$BI$997,57,FALSE)</f>
        <v>0</v>
      </c>
      <c r="AC201" s="104">
        <f>VLOOKUP($B201,GD_CHAM_CONG!$C$6:$BI$997,58,FALSE)</f>
        <v>0</v>
      </c>
      <c r="AD201" s="104">
        <f>VLOOKUP($B201,GD_CHAM_CONG!$C$6:$BI$997,59,FALSE)</f>
        <v>0</v>
      </c>
      <c r="AE201" s="270">
        <f>I201/$H201*VLOOKUP(I$4,DM_TI_LE!$A$5:$B$30,2,FALSE)</f>
        <v>0.37037037037037035</v>
      </c>
      <c r="AF201" s="270">
        <f>J201/$H201*VLOOKUP(J$4,DM_TI_LE!$A$5:$B$30,2,FALSE)</f>
        <v>0</v>
      </c>
      <c r="AG201" s="270">
        <f>K201/$H201*VLOOKUP(K$4,DM_TI_LE!$A$5:$B$30,2,FALSE)</f>
        <v>0</v>
      </c>
      <c r="AH201" s="270">
        <f>L201/$H201*VLOOKUP(L$4,DM_TI_LE!$A$5:$B$30,2,FALSE)</f>
        <v>0</v>
      </c>
      <c r="AI201" s="270">
        <f>M201/$H201*VLOOKUP(M$4,DM_TI_LE!$A$5:$B$30,2,FALSE)</f>
        <v>0</v>
      </c>
      <c r="AJ201" s="270">
        <f>N201/$H201*VLOOKUP(N$4,DM_TI_LE!$A$5:$B$30,2,FALSE)</f>
        <v>0</v>
      </c>
      <c r="AK201" s="270">
        <f>O201/$H201*VLOOKUP(O$4,DM_TI_LE!$A$5:$B$30,2,FALSE)</f>
        <v>0</v>
      </c>
      <c r="AL201" s="270">
        <f>P201/$H201*VLOOKUP(P$4,DM_TI_LE!$A$5:$B$30,2,FALSE)</f>
        <v>0</v>
      </c>
      <c r="AM201" s="270">
        <f>Q201/$H201*VLOOKUP(Q$4,DM_TI_LE!$A$5:$B$30,2,FALSE)</f>
        <v>0</v>
      </c>
      <c r="AN201" s="270">
        <f>R201/$H201*VLOOKUP(R$4,DM_TI_LE!$A$5:$B$30,2,FALSE)</f>
        <v>0</v>
      </c>
      <c r="AO201" s="270">
        <f>S201/$H201*VLOOKUP(S$4,DM_TI_LE!$A$5:$B$30,2,FALSE)</f>
        <v>0</v>
      </c>
      <c r="AP201" s="270">
        <f>T201/$H201*VLOOKUP(T$4,DM_TI_LE!$A$5:$B$30,2,FALSE)</f>
        <v>0</v>
      </c>
      <c r="AQ201" s="270">
        <f>U201/$H201*VLOOKUP(U$4,DM_TI_LE!$A$5:$B$30,2,FALSE)</f>
        <v>0</v>
      </c>
      <c r="AR201" s="270">
        <f>V201/$H201*VLOOKUP(V$4,DM_TI_LE!$A$5:$B$30,2,FALSE)</f>
        <v>0</v>
      </c>
      <c r="AS201" s="270">
        <f>W201/$H201*VLOOKUP(W$4,DM_TI_LE!$A$5:$B$30,2,FALSE)</f>
        <v>0</v>
      </c>
      <c r="AT201" s="270">
        <f>X201/$H201*VLOOKUP(X$4,DM_TI_LE!$A$5:$B$30,2,FALSE)</f>
        <v>0</v>
      </c>
      <c r="AU201" s="270">
        <f>Y201/$H201*VLOOKUP(Y$4,DM_TI_LE!$A$5:$B$30,2,FALSE)</f>
        <v>0</v>
      </c>
      <c r="AV201" s="270">
        <f>Z201/$H201*VLOOKUP(Z$4,DM_TI_LE!$A$5:$B$30,2,FALSE)</f>
        <v>0</v>
      </c>
      <c r="AW201" s="270">
        <f>AA201/$H201*VLOOKUP(AA$4,DM_TI_LE!$A$5:$B$30,2,FALSE)</f>
        <v>0</v>
      </c>
      <c r="AX201" s="270">
        <f>AB201/$H201*VLOOKUP(AB$4,DM_TI_LE!$A$5:$B$30,2,FALSE)</f>
        <v>0</v>
      </c>
      <c r="AY201" s="270">
        <f>AC201/$H201*VLOOKUP(AC$4,DM_TI_LE!$A$5:$B$30,2,FALSE)</f>
        <v>0</v>
      </c>
      <c r="AZ201" s="270">
        <f>AD201/$H201*VLOOKUP(AD$4,DM_TI_LE!$A$5:$B$30,2,FALSE)</f>
        <v>0</v>
      </c>
      <c r="BA201" s="284">
        <f>IF(CD201="HDHV",DM_TI_LE!$K$12*I201, SUM(AE201:AW201)*F201*E201*DM_HE_SO_LUONG_NS!$D$1*CE201)</f>
        <v>1866666.6666666665</v>
      </c>
      <c r="BB201" s="104"/>
      <c r="BC201" s="110">
        <f>VLOOKUP(B201,GD_LCD_HS_LNS!$B$4:$E$1000,4,FALSE)</f>
        <v>3875000</v>
      </c>
      <c r="BD201" s="104"/>
      <c r="BE201" s="104">
        <f>I201/26*$BC201*VLOOKUP(BE$4,DM_TI_LE!$A$5:$C$29,3,FALSE)</f>
        <v>0</v>
      </c>
      <c r="BF201" s="104">
        <f>J201/26*$BC201*VLOOKUP(BF$4,DM_TI_LE!$A$5:$C$29,3,FALSE)</f>
        <v>0</v>
      </c>
      <c r="BG201" s="104">
        <f>K201/26*$BC201*VLOOKUP(BG$4,DM_TI_LE!$A$5:$C$29,3,FALSE)</f>
        <v>0</v>
      </c>
      <c r="BH201" s="104">
        <f>L201/26*$BC201*VLOOKUP(BH$4,DM_TI_LE!$A$5:$C$29,3,FALSE)</f>
        <v>0</v>
      </c>
      <c r="BI201" s="104">
        <f>M201/26*$BC201*VLOOKUP(BI$4,DM_TI_LE!$A$5:$C$29,3,FALSE)</f>
        <v>0</v>
      </c>
      <c r="BJ201" s="104">
        <f>N201/26*$BC201*VLOOKUP(BJ$4,DM_TI_LE!$A$5:$C$29,3,FALSE)</f>
        <v>0</v>
      </c>
      <c r="BK201" s="104">
        <f>O201/26*$BC201*VLOOKUP(BK$4,DM_TI_LE!$A$5:$C$29,3,FALSE)</f>
        <v>0</v>
      </c>
      <c r="BL201" s="104">
        <f>P201/26*$BC201*VLOOKUP(BL$4,DM_TI_LE!$A$5:$C$29,3,FALSE)</f>
        <v>0</v>
      </c>
      <c r="BM201" s="104">
        <f>Q201/26*$BC201*VLOOKUP(BM$4,DM_TI_LE!$A$5:$C$29,3,FALSE)</f>
        <v>0</v>
      </c>
      <c r="BN201" s="104">
        <f>R201/26*$BC201*VLOOKUP(BN$4,DM_TI_LE!$A$5:$C$29,3,FALSE)</f>
        <v>0</v>
      </c>
      <c r="BO201" s="104">
        <f>S201/26*$BC201*VLOOKUP(BO$4,DM_TI_LE!$A$5:$C$29,3,FALSE)</f>
        <v>0</v>
      </c>
      <c r="BP201" s="104">
        <f>T201/26*$BC201*VLOOKUP(BP$4,DM_TI_LE!$A$5:$C$29,3,FALSE)</f>
        <v>0</v>
      </c>
      <c r="BQ201" s="104">
        <f>U201/26*$BC201*VLOOKUP(BQ$4,DM_TI_LE!$A$5:$C$29,3,FALSE)</f>
        <v>0</v>
      </c>
      <c r="BR201" s="104">
        <f>V201/26*$BC201*VLOOKUP(BR$4,DM_TI_LE!$A$5:$C$29,3,FALSE)</f>
        <v>0</v>
      </c>
      <c r="BS201" s="104">
        <f>W201/26*$BC201*VLOOKUP(BS$4,DM_TI_LE!$A$5:$C$29,3,FALSE)</f>
        <v>0</v>
      </c>
      <c r="BT201" s="104">
        <f>X201/26*$BC201*VLOOKUP(BT$4,DM_TI_LE!$A$5:$C$29,3,FALSE)</f>
        <v>0</v>
      </c>
      <c r="BU201" s="104">
        <f>Y201/26*$BC201*VLOOKUP(BU$4,DM_TI_LE!$A$5:$C$29,3,FALSE)</f>
        <v>0</v>
      </c>
      <c r="BV201" s="104">
        <f>Z201/26*$BC201*VLOOKUP(BV$4,DM_TI_LE!$A$5:$C$29,3,FALSE)</f>
        <v>0</v>
      </c>
      <c r="BW201" s="104">
        <f>AA201/26*$BC201*VLOOKUP(BW$4,DM_TI_LE!$A$5:$C$29,3,FALSE)</f>
        <v>0</v>
      </c>
      <c r="BX201" s="104">
        <f>AB201/26*$BC201*VLOOKUP(BX$4,DM_TI_LE!$A$5:$C$29,3,FALSE)</f>
        <v>0</v>
      </c>
      <c r="BY201" s="104">
        <f>AC201/26*$BC201*VLOOKUP(BY$4,DM_TI_LE!$A$5:$C$29,3,FALSE)</f>
        <v>0</v>
      </c>
      <c r="BZ201" s="104">
        <f>AD201/26*$BC201*VLOOKUP(BZ$4,DM_TI_LE!$A$5:$C$29,3,FALSE)</f>
        <v>0</v>
      </c>
      <c r="CA201" s="273">
        <f t="shared" si="0"/>
        <v>0</v>
      </c>
      <c r="CB201" s="104"/>
      <c r="CC201" s="274">
        <f t="shared" si="1"/>
        <v>1866666.6666666665</v>
      </c>
      <c r="CD201" s="138" t="str">
        <f>VLOOKUP(B201,GD_CHUNG!$B$5:$G$480,6,FALSE)</f>
        <v>HDTV</v>
      </c>
      <c r="CE201" s="275">
        <f>VLOOKUP(CD201,DM_TI_LE!$I$12:$J$16,2,FALSE)</f>
        <v>0.7</v>
      </c>
    </row>
    <row r="202" spans="1:83" ht="12.75" x14ac:dyDescent="0.2">
      <c r="A202" s="49">
        <v>198</v>
      </c>
      <c r="B202" s="50">
        <f>GD_CHUNG!B202</f>
        <v>13782</v>
      </c>
      <c r="C202" s="50" t="str">
        <f>GD_CHUNG!C202</f>
        <v>Hoàng Thanh Tùng</v>
      </c>
      <c r="D202" s="50" t="str">
        <f>GD_CHUNG!D202</f>
        <v>Nhân viên phục vụ hành khách</v>
      </c>
      <c r="E202" s="268">
        <f>VLOOKUP(B202,GD_CHAM_CONG!$C$6:$BJ$997,60,FALSE)</f>
        <v>1</v>
      </c>
      <c r="F202" s="268">
        <f>VLOOKUP(B202,GD_LCD_HS_LNS!$B$4:$F$1000,5,FALSE)</f>
        <v>1.6</v>
      </c>
      <c r="G202" s="269"/>
      <c r="H202" s="269">
        <f>VLOOKUP(B202,GD_CHAM_CONG!$C$6:$BD$997,37,FALSE)</f>
        <v>27</v>
      </c>
      <c r="I202" s="104">
        <f>VLOOKUP($B202,GD_CHAM_CONG!$C$6:$BF$997,38,FALSE)</f>
        <v>10</v>
      </c>
      <c r="J202" s="104">
        <f>VLOOKUP($B202,GD_CHAM_CONG!$C$6:$BF$997,39,FALSE)</f>
        <v>0</v>
      </c>
      <c r="K202" s="104">
        <f>VLOOKUP($B202,GD_CHAM_CONG!$C$6:$BF$997,40,FALSE)</f>
        <v>0</v>
      </c>
      <c r="L202" s="104">
        <f>VLOOKUP($B202,GD_CHAM_CONG!$C$6:$BF$997,41,FALSE)</f>
        <v>0</v>
      </c>
      <c r="M202" s="104">
        <f>VLOOKUP($B202,GD_CHAM_CONG!$C$6:$BF$997,42,FALSE)</f>
        <v>0</v>
      </c>
      <c r="N202" s="104">
        <f>VLOOKUP($B202,GD_CHAM_CONG!$C$6:$BF$997,43,FALSE)</f>
        <v>0</v>
      </c>
      <c r="O202" s="104">
        <f>VLOOKUP($B202,GD_CHAM_CONG!$C$6:$BF$997,44,FALSE)</f>
        <v>0</v>
      </c>
      <c r="P202" s="104">
        <f>VLOOKUP($B202,GD_CHAM_CONG!$C$6:$BF$997,45,FALSE)</f>
        <v>0</v>
      </c>
      <c r="Q202" s="104">
        <f>VLOOKUP($B202,GD_CHAM_CONG!$C$6:$BF$997,46,FALSE)</f>
        <v>0</v>
      </c>
      <c r="R202" s="104">
        <f>VLOOKUP($B202,GD_CHAM_CONG!$C$6:$BF$997,47,FALSE)</f>
        <v>0</v>
      </c>
      <c r="S202" s="104">
        <f>VLOOKUP($B202,GD_CHAM_CONG!$C$6:$BF$997,48,FALSE)</f>
        <v>0</v>
      </c>
      <c r="T202" s="104">
        <f>VLOOKUP($B202,GD_CHAM_CONG!$C$6:$BF$997,49,FALSE)</f>
        <v>0</v>
      </c>
      <c r="U202" s="104">
        <f>VLOOKUP($B202,GD_CHAM_CONG!$C$6:$BF$997,50,FALSE)</f>
        <v>0</v>
      </c>
      <c r="V202" s="104">
        <f>VLOOKUP($B202,GD_CHAM_CONG!$C$6:$BF$997,51,FALSE)</f>
        <v>0</v>
      </c>
      <c r="W202" s="104">
        <f>VLOOKUP($B202,GD_CHAM_CONG!$C$6:$BF$997,52,FALSE)</f>
        <v>0</v>
      </c>
      <c r="X202" s="104">
        <f>VLOOKUP($B202,GD_CHAM_CONG!$C$6:$BF$997,53,FALSE)</f>
        <v>0</v>
      </c>
      <c r="Y202" s="104">
        <f>VLOOKUP($B202,GD_CHAM_CONG!$C$6:$BF$997,54,FALSE)</f>
        <v>0</v>
      </c>
      <c r="Z202" s="104">
        <f>VLOOKUP($B202,GD_CHAM_CONG!$C$6:$BF$997,55,FALSE)</f>
        <v>0</v>
      </c>
      <c r="AA202" s="104">
        <f>VLOOKUP($B202,GD_CHAM_CONG!$C$6:$BF$997,56,FALSE)</f>
        <v>0</v>
      </c>
      <c r="AB202" s="104">
        <f>VLOOKUP($B202,GD_CHAM_CONG!$C$6:$BI$997,57,FALSE)</f>
        <v>0</v>
      </c>
      <c r="AC202" s="104">
        <f>VLOOKUP($B202,GD_CHAM_CONG!$C$6:$BI$997,58,FALSE)</f>
        <v>0</v>
      </c>
      <c r="AD202" s="104">
        <f>VLOOKUP($B202,GD_CHAM_CONG!$C$6:$BI$997,59,FALSE)</f>
        <v>0</v>
      </c>
      <c r="AE202" s="270">
        <f>I202/$H202*VLOOKUP(I$4,DM_TI_LE!$A$5:$B$30,2,FALSE)</f>
        <v>0.37037037037037035</v>
      </c>
      <c r="AF202" s="270">
        <f>J202/$H202*VLOOKUP(J$4,DM_TI_LE!$A$5:$B$30,2,FALSE)</f>
        <v>0</v>
      </c>
      <c r="AG202" s="270">
        <f>K202/$H202*VLOOKUP(K$4,DM_TI_LE!$A$5:$B$30,2,FALSE)</f>
        <v>0</v>
      </c>
      <c r="AH202" s="270">
        <f>L202/$H202*VLOOKUP(L$4,DM_TI_LE!$A$5:$B$30,2,FALSE)</f>
        <v>0</v>
      </c>
      <c r="AI202" s="270">
        <f>M202/$H202*VLOOKUP(M$4,DM_TI_LE!$A$5:$B$30,2,FALSE)</f>
        <v>0</v>
      </c>
      <c r="AJ202" s="270">
        <f>N202/$H202*VLOOKUP(N$4,DM_TI_LE!$A$5:$B$30,2,FALSE)</f>
        <v>0</v>
      </c>
      <c r="AK202" s="270">
        <f>O202/$H202*VLOOKUP(O$4,DM_TI_LE!$A$5:$B$30,2,FALSE)</f>
        <v>0</v>
      </c>
      <c r="AL202" s="270">
        <f>P202/$H202*VLOOKUP(P$4,DM_TI_LE!$A$5:$B$30,2,FALSE)</f>
        <v>0</v>
      </c>
      <c r="AM202" s="270">
        <f>Q202/$H202*VLOOKUP(Q$4,DM_TI_LE!$A$5:$B$30,2,FALSE)</f>
        <v>0</v>
      </c>
      <c r="AN202" s="270">
        <f>R202/$H202*VLOOKUP(R$4,DM_TI_LE!$A$5:$B$30,2,FALSE)</f>
        <v>0</v>
      </c>
      <c r="AO202" s="270">
        <f>S202/$H202*VLOOKUP(S$4,DM_TI_LE!$A$5:$B$30,2,FALSE)</f>
        <v>0</v>
      </c>
      <c r="AP202" s="270">
        <f>T202/$H202*VLOOKUP(T$4,DM_TI_LE!$A$5:$B$30,2,FALSE)</f>
        <v>0</v>
      </c>
      <c r="AQ202" s="270">
        <f>U202/$H202*VLOOKUP(U$4,DM_TI_LE!$A$5:$B$30,2,FALSE)</f>
        <v>0</v>
      </c>
      <c r="AR202" s="270">
        <f>V202/$H202*VLOOKUP(V$4,DM_TI_LE!$A$5:$B$30,2,FALSE)</f>
        <v>0</v>
      </c>
      <c r="AS202" s="270">
        <f>W202/$H202*VLOOKUP(W$4,DM_TI_LE!$A$5:$B$30,2,FALSE)</f>
        <v>0</v>
      </c>
      <c r="AT202" s="270">
        <f>X202/$H202*VLOOKUP(X$4,DM_TI_LE!$A$5:$B$30,2,FALSE)</f>
        <v>0</v>
      </c>
      <c r="AU202" s="270">
        <f>Y202/$H202*VLOOKUP(Y$4,DM_TI_LE!$A$5:$B$30,2,FALSE)</f>
        <v>0</v>
      </c>
      <c r="AV202" s="270">
        <f>Z202/$H202*VLOOKUP(Z$4,DM_TI_LE!$A$5:$B$30,2,FALSE)</f>
        <v>0</v>
      </c>
      <c r="AW202" s="270">
        <f>AA202/$H202*VLOOKUP(AA$4,DM_TI_LE!$A$5:$B$30,2,FALSE)</f>
        <v>0</v>
      </c>
      <c r="AX202" s="270">
        <f>AB202/$H202*VLOOKUP(AB$4,DM_TI_LE!$A$5:$B$30,2,FALSE)</f>
        <v>0</v>
      </c>
      <c r="AY202" s="270">
        <f>AC202/$H202*VLOOKUP(AC$4,DM_TI_LE!$A$5:$B$30,2,FALSE)</f>
        <v>0</v>
      </c>
      <c r="AZ202" s="270">
        <f>AD202/$H202*VLOOKUP(AD$4,DM_TI_LE!$A$5:$B$30,2,FALSE)</f>
        <v>0</v>
      </c>
      <c r="BA202" s="284">
        <f>IF(CD202="HDHV",DM_TI_LE!$K$12*I202, SUM(AE202:AW202)*F202*E202*DM_HE_SO_LUONG_NS!$D$1*CE202)</f>
        <v>1866666.6666666665</v>
      </c>
      <c r="BB202" s="104"/>
      <c r="BC202" s="110">
        <f>VLOOKUP(B202,GD_LCD_HS_LNS!$B$4:$E$1000,4,FALSE)</f>
        <v>3875000</v>
      </c>
      <c r="BD202" s="104"/>
      <c r="BE202" s="104">
        <f>I202/26*$BC202*VLOOKUP(BE$4,DM_TI_LE!$A$5:$C$29,3,FALSE)</f>
        <v>0</v>
      </c>
      <c r="BF202" s="104">
        <f>J202/26*$BC202*VLOOKUP(BF$4,DM_TI_LE!$A$5:$C$29,3,FALSE)</f>
        <v>0</v>
      </c>
      <c r="BG202" s="104">
        <f>K202/26*$BC202*VLOOKUP(BG$4,DM_TI_LE!$A$5:$C$29,3,FALSE)</f>
        <v>0</v>
      </c>
      <c r="BH202" s="104">
        <f>L202/26*$BC202*VLOOKUP(BH$4,DM_TI_LE!$A$5:$C$29,3,FALSE)</f>
        <v>0</v>
      </c>
      <c r="BI202" s="104">
        <f>M202/26*$BC202*VLOOKUP(BI$4,DM_TI_LE!$A$5:$C$29,3,FALSE)</f>
        <v>0</v>
      </c>
      <c r="BJ202" s="104">
        <f>N202/26*$BC202*VLOOKUP(BJ$4,DM_TI_LE!$A$5:$C$29,3,FALSE)</f>
        <v>0</v>
      </c>
      <c r="BK202" s="104">
        <f>O202/26*$BC202*VLOOKUP(BK$4,DM_TI_LE!$A$5:$C$29,3,FALSE)</f>
        <v>0</v>
      </c>
      <c r="BL202" s="104">
        <f>P202/26*$BC202*VLOOKUP(BL$4,DM_TI_LE!$A$5:$C$29,3,FALSE)</f>
        <v>0</v>
      </c>
      <c r="BM202" s="104">
        <f>Q202/26*$BC202*VLOOKUP(BM$4,DM_TI_LE!$A$5:$C$29,3,FALSE)</f>
        <v>0</v>
      </c>
      <c r="BN202" s="104">
        <f>R202/26*$BC202*VLOOKUP(BN$4,DM_TI_LE!$A$5:$C$29,3,FALSE)</f>
        <v>0</v>
      </c>
      <c r="BO202" s="104">
        <f>S202/26*$BC202*VLOOKUP(BO$4,DM_TI_LE!$A$5:$C$29,3,FALSE)</f>
        <v>0</v>
      </c>
      <c r="BP202" s="104">
        <f>T202/26*$BC202*VLOOKUP(BP$4,DM_TI_LE!$A$5:$C$29,3,FALSE)</f>
        <v>0</v>
      </c>
      <c r="BQ202" s="104">
        <f>U202/26*$BC202*VLOOKUP(BQ$4,DM_TI_LE!$A$5:$C$29,3,FALSE)</f>
        <v>0</v>
      </c>
      <c r="BR202" s="104">
        <f>V202/26*$BC202*VLOOKUP(BR$4,DM_TI_LE!$A$5:$C$29,3,FALSE)</f>
        <v>0</v>
      </c>
      <c r="BS202" s="104">
        <f>W202/26*$BC202*VLOOKUP(BS$4,DM_TI_LE!$A$5:$C$29,3,FALSE)</f>
        <v>0</v>
      </c>
      <c r="BT202" s="104">
        <f>X202/26*$BC202*VLOOKUP(BT$4,DM_TI_LE!$A$5:$C$29,3,FALSE)</f>
        <v>0</v>
      </c>
      <c r="BU202" s="104">
        <f>Y202/26*$BC202*VLOOKUP(BU$4,DM_TI_LE!$A$5:$C$29,3,FALSE)</f>
        <v>0</v>
      </c>
      <c r="BV202" s="104">
        <f>Z202/26*$BC202*VLOOKUP(BV$4,DM_TI_LE!$A$5:$C$29,3,FALSE)</f>
        <v>0</v>
      </c>
      <c r="BW202" s="104">
        <f>AA202/26*$BC202*VLOOKUP(BW$4,DM_TI_LE!$A$5:$C$29,3,FALSE)</f>
        <v>0</v>
      </c>
      <c r="BX202" s="104">
        <f>AB202/26*$BC202*VLOOKUP(BX$4,DM_TI_LE!$A$5:$C$29,3,FALSE)</f>
        <v>0</v>
      </c>
      <c r="BY202" s="104">
        <f>AC202/26*$BC202*VLOOKUP(BY$4,DM_TI_LE!$A$5:$C$29,3,FALSE)</f>
        <v>0</v>
      </c>
      <c r="BZ202" s="104">
        <f>AD202/26*$BC202*VLOOKUP(BZ$4,DM_TI_LE!$A$5:$C$29,3,FALSE)</f>
        <v>0</v>
      </c>
      <c r="CA202" s="273">
        <f t="shared" si="0"/>
        <v>0</v>
      </c>
      <c r="CB202" s="104"/>
      <c r="CC202" s="274">
        <f t="shared" si="1"/>
        <v>1866666.6666666665</v>
      </c>
      <c r="CD202" s="138" t="str">
        <f>VLOOKUP(B202,GD_CHUNG!$B$5:$G$480,6,FALSE)</f>
        <v>HDTV</v>
      </c>
      <c r="CE202" s="275">
        <f>VLOOKUP(CD202,DM_TI_LE!$I$12:$J$16,2,FALSE)</f>
        <v>0.7</v>
      </c>
    </row>
    <row r="203" spans="1:83" ht="12.75" x14ac:dyDescent="0.2">
      <c r="A203" s="49">
        <v>199</v>
      </c>
      <c r="B203" s="50">
        <f>GD_CHUNG!B203</f>
        <v>13784</v>
      </c>
      <c r="C203" s="50" t="str">
        <f>GD_CHUNG!C203</f>
        <v>Đoàn Duy Anh</v>
      </c>
      <c r="D203" s="50" t="str">
        <f>GD_CHUNG!D203</f>
        <v>Nhân viên phục vụ hành khách</v>
      </c>
      <c r="E203" s="268">
        <f>VLOOKUP(B203,GD_CHAM_CONG!$C$6:$BJ$997,60,FALSE)</f>
        <v>1</v>
      </c>
      <c r="F203" s="268">
        <f>VLOOKUP(B203,GD_LCD_HS_LNS!$B$4:$F$1000,5,FALSE)</f>
        <v>1.6</v>
      </c>
      <c r="G203" s="269"/>
      <c r="H203" s="269">
        <f>VLOOKUP(B203,GD_CHAM_CONG!$C$6:$BD$997,37,FALSE)</f>
        <v>27</v>
      </c>
      <c r="I203" s="104">
        <f>VLOOKUP($B203,GD_CHAM_CONG!$C$6:$BF$997,38,FALSE)</f>
        <v>10</v>
      </c>
      <c r="J203" s="104">
        <f>VLOOKUP($B203,GD_CHAM_CONG!$C$6:$BF$997,39,FALSE)</f>
        <v>0</v>
      </c>
      <c r="K203" s="104">
        <f>VLOOKUP($B203,GD_CHAM_CONG!$C$6:$BF$997,40,FALSE)</f>
        <v>0</v>
      </c>
      <c r="L203" s="104">
        <f>VLOOKUP($B203,GD_CHAM_CONG!$C$6:$BF$997,41,FALSE)</f>
        <v>0</v>
      </c>
      <c r="M203" s="104">
        <f>VLOOKUP($B203,GD_CHAM_CONG!$C$6:$BF$997,42,FALSE)</f>
        <v>0</v>
      </c>
      <c r="N203" s="104">
        <f>VLOOKUP($B203,GD_CHAM_CONG!$C$6:$BF$997,43,FALSE)</f>
        <v>0</v>
      </c>
      <c r="O203" s="104">
        <f>VLOOKUP($B203,GD_CHAM_CONG!$C$6:$BF$997,44,FALSE)</f>
        <v>0</v>
      </c>
      <c r="P203" s="104">
        <f>VLOOKUP($B203,GD_CHAM_CONG!$C$6:$BF$997,45,FALSE)</f>
        <v>0</v>
      </c>
      <c r="Q203" s="104">
        <f>VLOOKUP($B203,GD_CHAM_CONG!$C$6:$BF$997,46,FALSE)</f>
        <v>0</v>
      </c>
      <c r="R203" s="104">
        <f>VLOOKUP($B203,GD_CHAM_CONG!$C$6:$BF$997,47,FALSE)</f>
        <v>0</v>
      </c>
      <c r="S203" s="104">
        <f>VLOOKUP($B203,GD_CHAM_CONG!$C$6:$BF$997,48,FALSE)</f>
        <v>0</v>
      </c>
      <c r="T203" s="104">
        <f>VLOOKUP($B203,GD_CHAM_CONG!$C$6:$BF$997,49,FALSE)</f>
        <v>0</v>
      </c>
      <c r="U203" s="104">
        <f>VLOOKUP($B203,GD_CHAM_CONG!$C$6:$BF$997,50,FALSE)</f>
        <v>0</v>
      </c>
      <c r="V203" s="104">
        <f>VLOOKUP($B203,GD_CHAM_CONG!$C$6:$BF$997,51,FALSE)</f>
        <v>0</v>
      </c>
      <c r="W203" s="104">
        <f>VLOOKUP($B203,GD_CHAM_CONG!$C$6:$BF$997,52,FALSE)</f>
        <v>0</v>
      </c>
      <c r="X203" s="104">
        <f>VLOOKUP($B203,GD_CHAM_CONG!$C$6:$BF$997,53,FALSE)</f>
        <v>0</v>
      </c>
      <c r="Y203" s="104">
        <f>VLOOKUP($B203,GD_CHAM_CONG!$C$6:$BF$997,54,FALSE)</f>
        <v>0</v>
      </c>
      <c r="Z203" s="104">
        <f>VLOOKUP($B203,GD_CHAM_CONG!$C$6:$BF$997,55,FALSE)</f>
        <v>0</v>
      </c>
      <c r="AA203" s="104">
        <f>VLOOKUP($B203,GD_CHAM_CONG!$C$6:$BF$997,56,FALSE)</f>
        <v>0</v>
      </c>
      <c r="AB203" s="104">
        <f>VLOOKUP($B203,GD_CHAM_CONG!$C$6:$BI$997,57,FALSE)</f>
        <v>0</v>
      </c>
      <c r="AC203" s="104">
        <f>VLOOKUP($B203,GD_CHAM_CONG!$C$6:$BI$997,58,FALSE)</f>
        <v>0</v>
      </c>
      <c r="AD203" s="104">
        <f>VLOOKUP($B203,GD_CHAM_CONG!$C$6:$BI$997,59,FALSE)</f>
        <v>0</v>
      </c>
      <c r="AE203" s="270">
        <f>I203/$H203*VLOOKUP(I$4,DM_TI_LE!$A$5:$B$30,2,FALSE)</f>
        <v>0.37037037037037035</v>
      </c>
      <c r="AF203" s="270">
        <f>J203/$H203*VLOOKUP(J$4,DM_TI_LE!$A$5:$B$30,2,FALSE)</f>
        <v>0</v>
      </c>
      <c r="AG203" s="270">
        <f>K203/$H203*VLOOKUP(K$4,DM_TI_LE!$A$5:$B$30,2,FALSE)</f>
        <v>0</v>
      </c>
      <c r="AH203" s="270">
        <f>L203/$H203*VLOOKUP(L$4,DM_TI_LE!$A$5:$B$30,2,FALSE)</f>
        <v>0</v>
      </c>
      <c r="AI203" s="270">
        <f>M203/$H203*VLOOKUP(M$4,DM_TI_LE!$A$5:$B$30,2,FALSE)</f>
        <v>0</v>
      </c>
      <c r="AJ203" s="270">
        <f>N203/$H203*VLOOKUP(N$4,DM_TI_LE!$A$5:$B$30,2,FALSE)</f>
        <v>0</v>
      </c>
      <c r="AK203" s="270">
        <f>O203/$H203*VLOOKUP(O$4,DM_TI_LE!$A$5:$B$30,2,FALSE)</f>
        <v>0</v>
      </c>
      <c r="AL203" s="270">
        <f>P203/$H203*VLOOKUP(P$4,DM_TI_LE!$A$5:$B$30,2,FALSE)</f>
        <v>0</v>
      </c>
      <c r="AM203" s="270">
        <f>Q203/$H203*VLOOKUP(Q$4,DM_TI_LE!$A$5:$B$30,2,FALSE)</f>
        <v>0</v>
      </c>
      <c r="AN203" s="270">
        <f>R203/$H203*VLOOKUP(R$4,DM_TI_LE!$A$5:$B$30,2,FALSE)</f>
        <v>0</v>
      </c>
      <c r="AO203" s="270">
        <f>S203/$H203*VLOOKUP(S$4,DM_TI_LE!$A$5:$B$30,2,FALSE)</f>
        <v>0</v>
      </c>
      <c r="AP203" s="270">
        <f>T203/$H203*VLOOKUP(T$4,DM_TI_LE!$A$5:$B$30,2,FALSE)</f>
        <v>0</v>
      </c>
      <c r="AQ203" s="270">
        <f>U203/$H203*VLOOKUP(U$4,DM_TI_LE!$A$5:$B$30,2,FALSE)</f>
        <v>0</v>
      </c>
      <c r="AR203" s="270">
        <f>V203/$H203*VLOOKUP(V$4,DM_TI_LE!$A$5:$B$30,2,FALSE)</f>
        <v>0</v>
      </c>
      <c r="AS203" s="270">
        <f>W203/$H203*VLOOKUP(W$4,DM_TI_LE!$A$5:$B$30,2,FALSE)</f>
        <v>0</v>
      </c>
      <c r="AT203" s="270">
        <f>X203/$H203*VLOOKUP(X$4,DM_TI_LE!$A$5:$B$30,2,FALSE)</f>
        <v>0</v>
      </c>
      <c r="AU203" s="270">
        <f>Y203/$H203*VLOOKUP(Y$4,DM_TI_LE!$A$5:$B$30,2,FALSE)</f>
        <v>0</v>
      </c>
      <c r="AV203" s="270">
        <f>Z203/$H203*VLOOKUP(Z$4,DM_TI_LE!$A$5:$B$30,2,FALSE)</f>
        <v>0</v>
      </c>
      <c r="AW203" s="270">
        <f>AA203/$H203*VLOOKUP(AA$4,DM_TI_LE!$A$5:$B$30,2,FALSE)</f>
        <v>0</v>
      </c>
      <c r="AX203" s="270">
        <f>AB203/$H203*VLOOKUP(AB$4,DM_TI_LE!$A$5:$B$30,2,FALSE)</f>
        <v>0</v>
      </c>
      <c r="AY203" s="270">
        <f>AC203/$H203*VLOOKUP(AC$4,DM_TI_LE!$A$5:$B$30,2,FALSE)</f>
        <v>0</v>
      </c>
      <c r="AZ203" s="270">
        <f>AD203/$H203*VLOOKUP(AD$4,DM_TI_LE!$A$5:$B$30,2,FALSE)</f>
        <v>0</v>
      </c>
      <c r="BA203" s="284">
        <f>IF(CD203="HDHV",DM_TI_LE!$K$12*I203, SUM(AE203:AW203)*F203*E203*DM_HE_SO_LUONG_NS!$D$1*CE203)</f>
        <v>1866666.6666666665</v>
      </c>
      <c r="BB203" s="104"/>
      <c r="BC203" s="110">
        <f>VLOOKUP(B203,GD_LCD_HS_LNS!$B$4:$E$1000,4,FALSE)</f>
        <v>3875000</v>
      </c>
      <c r="BD203" s="104"/>
      <c r="BE203" s="104">
        <f>I203/26*$BC203*VLOOKUP(BE$4,DM_TI_LE!$A$5:$C$29,3,FALSE)</f>
        <v>0</v>
      </c>
      <c r="BF203" s="104">
        <f>J203/26*$BC203*VLOOKUP(BF$4,DM_TI_LE!$A$5:$C$29,3,FALSE)</f>
        <v>0</v>
      </c>
      <c r="BG203" s="104">
        <f>K203/26*$BC203*VLOOKUP(BG$4,DM_TI_LE!$A$5:$C$29,3,FALSE)</f>
        <v>0</v>
      </c>
      <c r="BH203" s="104">
        <f>L203/26*$BC203*VLOOKUP(BH$4,DM_TI_LE!$A$5:$C$29,3,FALSE)</f>
        <v>0</v>
      </c>
      <c r="BI203" s="104">
        <f>M203/26*$BC203*VLOOKUP(BI$4,DM_TI_LE!$A$5:$C$29,3,FALSE)</f>
        <v>0</v>
      </c>
      <c r="BJ203" s="104">
        <f>N203/26*$BC203*VLOOKUP(BJ$4,DM_TI_LE!$A$5:$C$29,3,FALSE)</f>
        <v>0</v>
      </c>
      <c r="BK203" s="104">
        <f>O203/26*$BC203*VLOOKUP(BK$4,DM_TI_LE!$A$5:$C$29,3,FALSE)</f>
        <v>0</v>
      </c>
      <c r="BL203" s="104">
        <f>P203/26*$BC203*VLOOKUP(BL$4,DM_TI_LE!$A$5:$C$29,3,FALSE)</f>
        <v>0</v>
      </c>
      <c r="BM203" s="104">
        <f>Q203/26*$BC203*VLOOKUP(BM$4,DM_TI_LE!$A$5:$C$29,3,FALSE)</f>
        <v>0</v>
      </c>
      <c r="BN203" s="104">
        <f>R203/26*$BC203*VLOOKUP(BN$4,DM_TI_LE!$A$5:$C$29,3,FALSE)</f>
        <v>0</v>
      </c>
      <c r="BO203" s="104">
        <f>S203/26*$BC203*VLOOKUP(BO$4,DM_TI_LE!$A$5:$C$29,3,FALSE)</f>
        <v>0</v>
      </c>
      <c r="BP203" s="104">
        <f>T203/26*$BC203*VLOOKUP(BP$4,DM_TI_LE!$A$5:$C$29,3,FALSE)</f>
        <v>0</v>
      </c>
      <c r="BQ203" s="104">
        <f>U203/26*$BC203*VLOOKUP(BQ$4,DM_TI_LE!$A$5:$C$29,3,FALSE)</f>
        <v>0</v>
      </c>
      <c r="BR203" s="104">
        <f>V203/26*$BC203*VLOOKUP(BR$4,DM_TI_LE!$A$5:$C$29,3,FALSE)</f>
        <v>0</v>
      </c>
      <c r="BS203" s="104">
        <f>W203/26*$BC203*VLOOKUP(BS$4,DM_TI_LE!$A$5:$C$29,3,FALSE)</f>
        <v>0</v>
      </c>
      <c r="BT203" s="104">
        <f>X203/26*$BC203*VLOOKUP(BT$4,DM_TI_LE!$A$5:$C$29,3,FALSE)</f>
        <v>0</v>
      </c>
      <c r="BU203" s="104">
        <f>Y203/26*$BC203*VLOOKUP(BU$4,DM_TI_LE!$A$5:$C$29,3,FALSE)</f>
        <v>0</v>
      </c>
      <c r="BV203" s="104">
        <f>Z203/26*$BC203*VLOOKUP(BV$4,DM_TI_LE!$A$5:$C$29,3,FALSE)</f>
        <v>0</v>
      </c>
      <c r="BW203" s="104">
        <f>AA203/26*$BC203*VLOOKUP(BW$4,DM_TI_LE!$A$5:$C$29,3,FALSE)</f>
        <v>0</v>
      </c>
      <c r="BX203" s="104">
        <f>AB203/26*$BC203*VLOOKUP(BX$4,DM_TI_LE!$A$5:$C$29,3,FALSE)</f>
        <v>0</v>
      </c>
      <c r="BY203" s="104">
        <f>AC203/26*$BC203*VLOOKUP(BY$4,DM_TI_LE!$A$5:$C$29,3,FALSE)</f>
        <v>0</v>
      </c>
      <c r="BZ203" s="104">
        <f>AD203/26*$BC203*VLOOKUP(BZ$4,DM_TI_LE!$A$5:$C$29,3,FALSE)</f>
        <v>0</v>
      </c>
      <c r="CA203" s="273">
        <f t="shared" si="0"/>
        <v>0</v>
      </c>
      <c r="CB203" s="104"/>
      <c r="CC203" s="274">
        <f t="shared" si="1"/>
        <v>1866666.6666666665</v>
      </c>
      <c r="CD203" s="138" t="str">
        <f>VLOOKUP(B203,GD_CHUNG!$B$5:$G$480,6,FALSE)</f>
        <v>HDTV</v>
      </c>
      <c r="CE203" s="275">
        <f>VLOOKUP(CD203,DM_TI_LE!$I$12:$J$16,2,FALSE)</f>
        <v>0.7</v>
      </c>
    </row>
    <row r="204" spans="1:83" ht="12.75" x14ac:dyDescent="0.2">
      <c r="A204" s="49">
        <v>200</v>
      </c>
      <c r="B204" s="50">
        <f>GD_CHUNG!B204</f>
        <v>13754</v>
      </c>
      <c r="C204" s="50" t="str">
        <f>GD_CHUNG!C204</f>
        <v>Đinh Kiều Trang</v>
      </c>
      <c r="D204" s="50" t="str">
        <f>GD_CHUNG!D204</f>
        <v>Nhân viên phục vụ hành khách</v>
      </c>
      <c r="E204" s="268">
        <f>VLOOKUP(B204,GD_CHAM_CONG!$C$6:$BJ$997,60,FALSE)</f>
        <v>1</v>
      </c>
      <c r="F204" s="268">
        <f>VLOOKUP(B204,GD_LCD_HS_LNS!$B$4:$F$1000,5,FALSE)</f>
        <v>1.6</v>
      </c>
      <c r="G204" s="269"/>
      <c r="H204" s="269">
        <f>VLOOKUP(B204,GD_CHAM_CONG!$C$6:$BD$997,37,FALSE)</f>
        <v>27</v>
      </c>
      <c r="I204" s="104">
        <f>VLOOKUP($B204,GD_CHAM_CONG!$C$6:$BF$997,38,FALSE)</f>
        <v>10</v>
      </c>
      <c r="J204" s="104">
        <f>VLOOKUP($B204,GD_CHAM_CONG!$C$6:$BF$997,39,FALSE)</f>
        <v>0</v>
      </c>
      <c r="K204" s="104">
        <f>VLOOKUP($B204,GD_CHAM_CONG!$C$6:$BF$997,40,FALSE)</f>
        <v>0</v>
      </c>
      <c r="L204" s="104">
        <f>VLOOKUP($B204,GD_CHAM_CONG!$C$6:$BF$997,41,FALSE)</f>
        <v>0</v>
      </c>
      <c r="M204" s="104">
        <f>VLOOKUP($B204,GD_CHAM_CONG!$C$6:$BF$997,42,FALSE)</f>
        <v>0</v>
      </c>
      <c r="N204" s="104">
        <f>VLOOKUP($B204,GD_CHAM_CONG!$C$6:$BF$997,43,FALSE)</f>
        <v>0</v>
      </c>
      <c r="O204" s="104">
        <f>VLOOKUP($B204,GD_CHAM_CONG!$C$6:$BF$997,44,FALSE)</f>
        <v>0</v>
      </c>
      <c r="P204" s="104">
        <f>VLOOKUP($B204,GD_CHAM_CONG!$C$6:$BF$997,45,FALSE)</f>
        <v>0</v>
      </c>
      <c r="Q204" s="104">
        <f>VLOOKUP($B204,GD_CHAM_CONG!$C$6:$BF$997,46,FALSE)</f>
        <v>0</v>
      </c>
      <c r="R204" s="104">
        <f>VLOOKUP($B204,GD_CHAM_CONG!$C$6:$BF$997,47,FALSE)</f>
        <v>0</v>
      </c>
      <c r="S204" s="104">
        <f>VLOOKUP($B204,GD_CHAM_CONG!$C$6:$BF$997,48,FALSE)</f>
        <v>0</v>
      </c>
      <c r="T204" s="104">
        <f>VLOOKUP($B204,GD_CHAM_CONG!$C$6:$BF$997,49,FALSE)</f>
        <v>0</v>
      </c>
      <c r="U204" s="104">
        <f>VLOOKUP($B204,GD_CHAM_CONG!$C$6:$BF$997,50,FALSE)</f>
        <v>0</v>
      </c>
      <c r="V204" s="104">
        <f>VLOOKUP($B204,GD_CHAM_CONG!$C$6:$BF$997,51,FALSE)</f>
        <v>0</v>
      </c>
      <c r="W204" s="104">
        <f>VLOOKUP($B204,GD_CHAM_CONG!$C$6:$BF$997,52,FALSE)</f>
        <v>0</v>
      </c>
      <c r="X204" s="104">
        <f>VLOOKUP($B204,GD_CHAM_CONG!$C$6:$BF$997,53,FALSE)</f>
        <v>0</v>
      </c>
      <c r="Y204" s="104">
        <f>VLOOKUP($B204,GD_CHAM_CONG!$C$6:$BF$997,54,FALSE)</f>
        <v>0</v>
      </c>
      <c r="Z204" s="104">
        <f>VLOOKUP($B204,GD_CHAM_CONG!$C$6:$BF$997,55,FALSE)</f>
        <v>0</v>
      </c>
      <c r="AA204" s="104">
        <f>VLOOKUP($B204,GD_CHAM_CONG!$C$6:$BF$997,56,FALSE)</f>
        <v>0</v>
      </c>
      <c r="AB204" s="104">
        <f>VLOOKUP($B204,GD_CHAM_CONG!$C$6:$BI$997,57,FALSE)</f>
        <v>0</v>
      </c>
      <c r="AC204" s="104">
        <f>VLOOKUP($B204,GD_CHAM_CONG!$C$6:$BI$997,58,FALSE)</f>
        <v>0</v>
      </c>
      <c r="AD204" s="104">
        <f>VLOOKUP($B204,GD_CHAM_CONG!$C$6:$BI$997,59,FALSE)</f>
        <v>0</v>
      </c>
      <c r="AE204" s="270">
        <f>I204/$H204*VLOOKUP(I$4,DM_TI_LE!$A$5:$B$30,2,FALSE)</f>
        <v>0.37037037037037035</v>
      </c>
      <c r="AF204" s="270">
        <f>J204/$H204*VLOOKUP(J$4,DM_TI_LE!$A$5:$B$30,2,FALSE)</f>
        <v>0</v>
      </c>
      <c r="AG204" s="270">
        <f>K204/$H204*VLOOKUP(K$4,DM_TI_LE!$A$5:$B$30,2,FALSE)</f>
        <v>0</v>
      </c>
      <c r="AH204" s="270">
        <f>L204/$H204*VLOOKUP(L$4,DM_TI_LE!$A$5:$B$30,2,FALSE)</f>
        <v>0</v>
      </c>
      <c r="AI204" s="270">
        <f>M204/$H204*VLOOKUP(M$4,DM_TI_LE!$A$5:$B$30,2,FALSE)</f>
        <v>0</v>
      </c>
      <c r="AJ204" s="270">
        <f>N204/$H204*VLOOKUP(N$4,DM_TI_LE!$A$5:$B$30,2,FALSE)</f>
        <v>0</v>
      </c>
      <c r="AK204" s="270">
        <f>O204/$H204*VLOOKUP(O$4,DM_TI_LE!$A$5:$B$30,2,FALSE)</f>
        <v>0</v>
      </c>
      <c r="AL204" s="270">
        <f>P204/$H204*VLOOKUP(P$4,DM_TI_LE!$A$5:$B$30,2,FALSE)</f>
        <v>0</v>
      </c>
      <c r="AM204" s="270">
        <f>Q204/$H204*VLOOKUP(Q$4,DM_TI_LE!$A$5:$B$30,2,FALSE)</f>
        <v>0</v>
      </c>
      <c r="AN204" s="270">
        <f>R204/$H204*VLOOKUP(R$4,DM_TI_LE!$A$5:$B$30,2,FALSE)</f>
        <v>0</v>
      </c>
      <c r="AO204" s="270">
        <f>S204/$H204*VLOOKUP(S$4,DM_TI_LE!$A$5:$B$30,2,FALSE)</f>
        <v>0</v>
      </c>
      <c r="AP204" s="270">
        <f>T204/$H204*VLOOKUP(T$4,DM_TI_LE!$A$5:$B$30,2,FALSE)</f>
        <v>0</v>
      </c>
      <c r="AQ204" s="270">
        <f>U204/$H204*VLOOKUP(U$4,DM_TI_LE!$A$5:$B$30,2,FALSE)</f>
        <v>0</v>
      </c>
      <c r="AR204" s="270">
        <f>V204/$H204*VLOOKUP(V$4,DM_TI_LE!$A$5:$B$30,2,FALSE)</f>
        <v>0</v>
      </c>
      <c r="AS204" s="270">
        <f>W204/$H204*VLOOKUP(W$4,DM_TI_LE!$A$5:$B$30,2,FALSE)</f>
        <v>0</v>
      </c>
      <c r="AT204" s="270">
        <f>X204/$H204*VLOOKUP(X$4,DM_TI_LE!$A$5:$B$30,2,FALSE)</f>
        <v>0</v>
      </c>
      <c r="AU204" s="270">
        <f>Y204/$H204*VLOOKUP(Y$4,DM_TI_LE!$A$5:$B$30,2,FALSE)</f>
        <v>0</v>
      </c>
      <c r="AV204" s="270">
        <f>Z204/$H204*VLOOKUP(Z$4,DM_TI_LE!$A$5:$B$30,2,FALSE)</f>
        <v>0</v>
      </c>
      <c r="AW204" s="270">
        <f>AA204/$H204*VLOOKUP(AA$4,DM_TI_LE!$A$5:$B$30,2,FALSE)</f>
        <v>0</v>
      </c>
      <c r="AX204" s="270">
        <f>AB204/$H204*VLOOKUP(AB$4,DM_TI_LE!$A$5:$B$30,2,FALSE)</f>
        <v>0</v>
      </c>
      <c r="AY204" s="270">
        <f>AC204/$H204*VLOOKUP(AC$4,DM_TI_LE!$A$5:$B$30,2,FALSE)</f>
        <v>0</v>
      </c>
      <c r="AZ204" s="270">
        <f>AD204/$H204*VLOOKUP(AD$4,DM_TI_LE!$A$5:$B$30,2,FALSE)</f>
        <v>0</v>
      </c>
      <c r="BA204" s="284">
        <f>IF(CD204="HDHV",DM_TI_LE!$K$12*I204, SUM(AE204:AW204)*F204*E204*DM_HE_SO_LUONG_NS!$D$1*CE204)</f>
        <v>1866666.6666666665</v>
      </c>
      <c r="BB204" s="104"/>
      <c r="BC204" s="110">
        <f>VLOOKUP(B204,GD_LCD_HS_LNS!$B$4:$E$1000,4,FALSE)</f>
        <v>3875000</v>
      </c>
      <c r="BD204" s="104"/>
      <c r="BE204" s="104">
        <f>I204/26*$BC204*VLOOKUP(BE$4,DM_TI_LE!$A$5:$C$29,3,FALSE)</f>
        <v>0</v>
      </c>
      <c r="BF204" s="104">
        <f>J204/26*$BC204*VLOOKUP(BF$4,DM_TI_LE!$A$5:$C$29,3,FALSE)</f>
        <v>0</v>
      </c>
      <c r="BG204" s="104">
        <f>K204/26*$BC204*VLOOKUP(BG$4,DM_TI_LE!$A$5:$C$29,3,FALSE)</f>
        <v>0</v>
      </c>
      <c r="BH204" s="104">
        <f>L204/26*$BC204*VLOOKUP(BH$4,DM_TI_LE!$A$5:$C$29,3,FALSE)</f>
        <v>0</v>
      </c>
      <c r="BI204" s="104">
        <f>M204/26*$BC204*VLOOKUP(BI$4,DM_TI_LE!$A$5:$C$29,3,FALSE)</f>
        <v>0</v>
      </c>
      <c r="BJ204" s="104">
        <f>N204/26*$BC204*VLOOKUP(BJ$4,DM_TI_LE!$A$5:$C$29,3,FALSE)</f>
        <v>0</v>
      </c>
      <c r="BK204" s="104">
        <f>O204/26*$BC204*VLOOKUP(BK$4,DM_TI_LE!$A$5:$C$29,3,FALSE)</f>
        <v>0</v>
      </c>
      <c r="BL204" s="104">
        <f>P204/26*$BC204*VLOOKUP(BL$4,DM_TI_LE!$A$5:$C$29,3,FALSE)</f>
        <v>0</v>
      </c>
      <c r="BM204" s="104">
        <f>Q204/26*$BC204*VLOOKUP(BM$4,DM_TI_LE!$A$5:$C$29,3,FALSE)</f>
        <v>0</v>
      </c>
      <c r="BN204" s="104">
        <f>R204/26*$BC204*VLOOKUP(BN$4,DM_TI_LE!$A$5:$C$29,3,FALSE)</f>
        <v>0</v>
      </c>
      <c r="BO204" s="104">
        <f>S204/26*$BC204*VLOOKUP(BO$4,DM_TI_LE!$A$5:$C$29,3,FALSE)</f>
        <v>0</v>
      </c>
      <c r="BP204" s="104">
        <f>T204/26*$BC204*VLOOKUP(BP$4,DM_TI_LE!$A$5:$C$29,3,FALSE)</f>
        <v>0</v>
      </c>
      <c r="BQ204" s="104">
        <f>U204/26*$BC204*VLOOKUP(BQ$4,DM_TI_LE!$A$5:$C$29,3,FALSE)</f>
        <v>0</v>
      </c>
      <c r="BR204" s="104">
        <f>V204/26*$BC204*VLOOKUP(BR$4,DM_TI_LE!$A$5:$C$29,3,FALSE)</f>
        <v>0</v>
      </c>
      <c r="BS204" s="104">
        <f>W204/26*$BC204*VLOOKUP(BS$4,DM_TI_LE!$A$5:$C$29,3,FALSE)</f>
        <v>0</v>
      </c>
      <c r="BT204" s="104">
        <f>X204/26*$BC204*VLOOKUP(BT$4,DM_TI_LE!$A$5:$C$29,3,FALSE)</f>
        <v>0</v>
      </c>
      <c r="BU204" s="104">
        <f>Y204/26*$BC204*VLOOKUP(BU$4,DM_TI_LE!$A$5:$C$29,3,FALSE)</f>
        <v>0</v>
      </c>
      <c r="BV204" s="104">
        <f>Z204/26*$BC204*VLOOKUP(BV$4,DM_TI_LE!$A$5:$C$29,3,FALSE)</f>
        <v>0</v>
      </c>
      <c r="BW204" s="104">
        <f>AA204/26*$BC204*VLOOKUP(BW$4,DM_TI_LE!$A$5:$C$29,3,FALSE)</f>
        <v>0</v>
      </c>
      <c r="BX204" s="104">
        <f>AB204/26*$BC204*VLOOKUP(BX$4,DM_TI_LE!$A$5:$C$29,3,FALSE)</f>
        <v>0</v>
      </c>
      <c r="BY204" s="104">
        <f>AC204/26*$BC204*VLOOKUP(BY$4,DM_TI_LE!$A$5:$C$29,3,FALSE)</f>
        <v>0</v>
      </c>
      <c r="BZ204" s="104">
        <f>AD204/26*$BC204*VLOOKUP(BZ$4,DM_TI_LE!$A$5:$C$29,3,FALSE)</f>
        <v>0</v>
      </c>
      <c r="CA204" s="273">
        <f t="shared" si="0"/>
        <v>0</v>
      </c>
      <c r="CB204" s="104"/>
      <c r="CC204" s="274">
        <f t="shared" si="1"/>
        <v>1866666.6666666665</v>
      </c>
      <c r="CD204" s="138" t="str">
        <f>VLOOKUP(B204,GD_CHUNG!$B$5:$G$480,6,FALSE)</f>
        <v>HDTV</v>
      </c>
      <c r="CE204" s="275">
        <f>VLOOKUP(CD204,DM_TI_LE!$I$12:$J$16,2,FALSE)</f>
        <v>0.7</v>
      </c>
    </row>
    <row r="205" spans="1:83" ht="12.75" x14ac:dyDescent="0.2">
      <c r="A205" s="49">
        <v>201</v>
      </c>
      <c r="B205" s="50">
        <f>GD_CHUNG!B205</f>
        <v>13756</v>
      </c>
      <c r="C205" s="50" t="str">
        <f>GD_CHUNG!C205</f>
        <v>Nguyễn Thị Diệu Hoa</v>
      </c>
      <c r="D205" s="50" t="str">
        <f>GD_CHUNG!D205</f>
        <v>Nhân viên phục vụ hành khách</v>
      </c>
      <c r="E205" s="268">
        <f>VLOOKUP(B205,GD_CHAM_CONG!$C$6:$BJ$997,60,FALSE)</f>
        <v>1</v>
      </c>
      <c r="F205" s="268">
        <f>VLOOKUP(B205,GD_LCD_HS_LNS!$B$4:$F$1000,5,FALSE)</f>
        <v>1.6</v>
      </c>
      <c r="G205" s="269"/>
      <c r="H205" s="269">
        <f>VLOOKUP(B205,GD_CHAM_CONG!$C$6:$BD$997,37,FALSE)</f>
        <v>27</v>
      </c>
      <c r="I205" s="104">
        <f>VLOOKUP($B205,GD_CHAM_CONG!$C$6:$BF$997,38,FALSE)</f>
        <v>10</v>
      </c>
      <c r="J205" s="104">
        <f>VLOOKUP($B205,GD_CHAM_CONG!$C$6:$BF$997,39,FALSE)</f>
        <v>0</v>
      </c>
      <c r="K205" s="104">
        <f>VLOOKUP($B205,GD_CHAM_CONG!$C$6:$BF$997,40,FALSE)</f>
        <v>0</v>
      </c>
      <c r="L205" s="104">
        <f>VLOOKUP($B205,GD_CHAM_CONG!$C$6:$BF$997,41,FALSE)</f>
        <v>0</v>
      </c>
      <c r="M205" s="104">
        <f>VLOOKUP($B205,GD_CHAM_CONG!$C$6:$BF$997,42,FALSE)</f>
        <v>0</v>
      </c>
      <c r="N205" s="104">
        <f>VLOOKUP($B205,GD_CHAM_CONG!$C$6:$BF$997,43,FALSE)</f>
        <v>0</v>
      </c>
      <c r="O205" s="104">
        <f>VLOOKUP($B205,GD_CHAM_CONG!$C$6:$BF$997,44,FALSE)</f>
        <v>0</v>
      </c>
      <c r="P205" s="104">
        <f>VLOOKUP($B205,GD_CHAM_CONG!$C$6:$BF$997,45,FALSE)</f>
        <v>0</v>
      </c>
      <c r="Q205" s="104">
        <f>VLOOKUP($B205,GD_CHAM_CONG!$C$6:$BF$997,46,FALSE)</f>
        <v>0</v>
      </c>
      <c r="R205" s="104">
        <f>VLOOKUP($B205,GD_CHAM_CONG!$C$6:$BF$997,47,FALSE)</f>
        <v>0</v>
      </c>
      <c r="S205" s="104">
        <f>VLOOKUP($B205,GD_CHAM_CONG!$C$6:$BF$997,48,FALSE)</f>
        <v>0</v>
      </c>
      <c r="T205" s="104">
        <f>VLOOKUP($B205,GD_CHAM_CONG!$C$6:$BF$997,49,FALSE)</f>
        <v>0</v>
      </c>
      <c r="U205" s="104">
        <f>VLOOKUP($B205,GD_CHAM_CONG!$C$6:$BF$997,50,FALSE)</f>
        <v>0</v>
      </c>
      <c r="V205" s="104">
        <f>VLOOKUP($B205,GD_CHAM_CONG!$C$6:$BF$997,51,FALSE)</f>
        <v>0</v>
      </c>
      <c r="W205" s="104">
        <f>VLOOKUP($B205,GD_CHAM_CONG!$C$6:$BF$997,52,FALSE)</f>
        <v>0</v>
      </c>
      <c r="X205" s="104">
        <f>VLOOKUP($B205,GD_CHAM_CONG!$C$6:$BF$997,53,FALSE)</f>
        <v>0</v>
      </c>
      <c r="Y205" s="104">
        <f>VLOOKUP($B205,GD_CHAM_CONG!$C$6:$BF$997,54,FALSE)</f>
        <v>0</v>
      </c>
      <c r="Z205" s="104">
        <f>VLOOKUP($B205,GD_CHAM_CONG!$C$6:$BF$997,55,FALSE)</f>
        <v>0</v>
      </c>
      <c r="AA205" s="104">
        <f>VLOOKUP($B205,GD_CHAM_CONG!$C$6:$BF$997,56,FALSE)</f>
        <v>0</v>
      </c>
      <c r="AB205" s="104">
        <f>VLOOKUP($B205,GD_CHAM_CONG!$C$6:$BI$997,57,FALSE)</f>
        <v>0</v>
      </c>
      <c r="AC205" s="104">
        <f>VLOOKUP($B205,GD_CHAM_CONG!$C$6:$BI$997,58,FALSE)</f>
        <v>0</v>
      </c>
      <c r="AD205" s="104">
        <f>VLOOKUP($B205,GD_CHAM_CONG!$C$6:$BI$997,59,FALSE)</f>
        <v>0</v>
      </c>
      <c r="AE205" s="270">
        <f>I205/$H205*VLOOKUP(I$4,DM_TI_LE!$A$5:$B$30,2,FALSE)</f>
        <v>0.37037037037037035</v>
      </c>
      <c r="AF205" s="270">
        <f>J205/$H205*VLOOKUP(J$4,DM_TI_LE!$A$5:$B$30,2,FALSE)</f>
        <v>0</v>
      </c>
      <c r="AG205" s="270">
        <f>K205/$H205*VLOOKUP(K$4,DM_TI_LE!$A$5:$B$30,2,FALSE)</f>
        <v>0</v>
      </c>
      <c r="AH205" s="270">
        <f>L205/$H205*VLOOKUP(L$4,DM_TI_LE!$A$5:$B$30,2,FALSE)</f>
        <v>0</v>
      </c>
      <c r="AI205" s="270">
        <f>M205/$H205*VLOOKUP(M$4,DM_TI_LE!$A$5:$B$30,2,FALSE)</f>
        <v>0</v>
      </c>
      <c r="AJ205" s="270">
        <f>N205/$H205*VLOOKUP(N$4,DM_TI_LE!$A$5:$B$30,2,FALSE)</f>
        <v>0</v>
      </c>
      <c r="AK205" s="270">
        <f>O205/$H205*VLOOKUP(O$4,DM_TI_LE!$A$5:$B$30,2,FALSE)</f>
        <v>0</v>
      </c>
      <c r="AL205" s="270">
        <f>P205/$H205*VLOOKUP(P$4,DM_TI_LE!$A$5:$B$30,2,FALSE)</f>
        <v>0</v>
      </c>
      <c r="AM205" s="270">
        <f>Q205/$H205*VLOOKUP(Q$4,DM_TI_LE!$A$5:$B$30,2,FALSE)</f>
        <v>0</v>
      </c>
      <c r="AN205" s="270">
        <f>R205/$H205*VLOOKUP(R$4,DM_TI_LE!$A$5:$B$30,2,FALSE)</f>
        <v>0</v>
      </c>
      <c r="AO205" s="270">
        <f>S205/$H205*VLOOKUP(S$4,DM_TI_LE!$A$5:$B$30,2,FALSE)</f>
        <v>0</v>
      </c>
      <c r="AP205" s="270">
        <f>T205/$H205*VLOOKUP(T$4,DM_TI_LE!$A$5:$B$30,2,FALSE)</f>
        <v>0</v>
      </c>
      <c r="AQ205" s="270">
        <f>U205/$H205*VLOOKUP(U$4,DM_TI_LE!$A$5:$B$30,2,FALSE)</f>
        <v>0</v>
      </c>
      <c r="AR205" s="270">
        <f>V205/$H205*VLOOKUP(V$4,DM_TI_LE!$A$5:$B$30,2,FALSE)</f>
        <v>0</v>
      </c>
      <c r="AS205" s="270">
        <f>W205/$H205*VLOOKUP(W$4,DM_TI_LE!$A$5:$B$30,2,FALSE)</f>
        <v>0</v>
      </c>
      <c r="AT205" s="270">
        <f>X205/$H205*VLOOKUP(X$4,DM_TI_LE!$A$5:$B$30,2,FALSE)</f>
        <v>0</v>
      </c>
      <c r="AU205" s="270">
        <f>Y205/$H205*VLOOKUP(Y$4,DM_TI_LE!$A$5:$B$30,2,FALSE)</f>
        <v>0</v>
      </c>
      <c r="AV205" s="270">
        <f>Z205/$H205*VLOOKUP(Z$4,DM_TI_LE!$A$5:$B$30,2,FALSE)</f>
        <v>0</v>
      </c>
      <c r="AW205" s="270">
        <f>AA205/$H205*VLOOKUP(AA$4,DM_TI_LE!$A$5:$B$30,2,FALSE)</f>
        <v>0</v>
      </c>
      <c r="AX205" s="270">
        <f>AB205/$H205*VLOOKUP(AB$4,DM_TI_LE!$A$5:$B$30,2,FALSE)</f>
        <v>0</v>
      </c>
      <c r="AY205" s="270">
        <f>AC205/$H205*VLOOKUP(AC$4,DM_TI_LE!$A$5:$B$30,2,FALSE)</f>
        <v>0</v>
      </c>
      <c r="AZ205" s="270">
        <f>AD205/$H205*VLOOKUP(AD$4,DM_TI_LE!$A$5:$B$30,2,FALSE)</f>
        <v>0</v>
      </c>
      <c r="BA205" s="284">
        <f>IF(CD205="HDHV",DM_TI_LE!$K$12*I205, SUM(AE205:AW205)*F205*E205*DM_HE_SO_LUONG_NS!$D$1*CE205)</f>
        <v>1866666.6666666665</v>
      </c>
      <c r="BB205" s="104"/>
      <c r="BC205" s="110">
        <f>VLOOKUP(B205,GD_LCD_HS_LNS!$B$4:$E$1000,4,FALSE)</f>
        <v>3875000</v>
      </c>
      <c r="BD205" s="104"/>
      <c r="BE205" s="104">
        <f>I205/26*$BC205*VLOOKUP(BE$4,DM_TI_LE!$A$5:$C$29,3,FALSE)</f>
        <v>0</v>
      </c>
      <c r="BF205" s="104">
        <f>J205/26*$BC205*VLOOKUP(BF$4,DM_TI_LE!$A$5:$C$29,3,FALSE)</f>
        <v>0</v>
      </c>
      <c r="BG205" s="104">
        <f>K205/26*$BC205*VLOOKUP(BG$4,DM_TI_LE!$A$5:$C$29,3,FALSE)</f>
        <v>0</v>
      </c>
      <c r="BH205" s="104">
        <f>L205/26*$BC205*VLOOKUP(BH$4,DM_TI_LE!$A$5:$C$29,3,FALSE)</f>
        <v>0</v>
      </c>
      <c r="BI205" s="104">
        <f>M205/26*$BC205*VLOOKUP(BI$4,DM_TI_LE!$A$5:$C$29,3,FALSE)</f>
        <v>0</v>
      </c>
      <c r="BJ205" s="104">
        <f>N205/26*$BC205*VLOOKUP(BJ$4,DM_TI_LE!$A$5:$C$29,3,FALSE)</f>
        <v>0</v>
      </c>
      <c r="BK205" s="104">
        <f>O205/26*$BC205*VLOOKUP(BK$4,DM_TI_LE!$A$5:$C$29,3,FALSE)</f>
        <v>0</v>
      </c>
      <c r="BL205" s="104">
        <f>P205/26*$BC205*VLOOKUP(BL$4,DM_TI_LE!$A$5:$C$29,3,FALSE)</f>
        <v>0</v>
      </c>
      <c r="BM205" s="104">
        <f>Q205/26*$BC205*VLOOKUP(BM$4,DM_TI_LE!$A$5:$C$29,3,FALSE)</f>
        <v>0</v>
      </c>
      <c r="BN205" s="104">
        <f>R205/26*$BC205*VLOOKUP(BN$4,DM_TI_LE!$A$5:$C$29,3,FALSE)</f>
        <v>0</v>
      </c>
      <c r="BO205" s="104">
        <f>S205/26*$BC205*VLOOKUP(BO$4,DM_TI_LE!$A$5:$C$29,3,FALSE)</f>
        <v>0</v>
      </c>
      <c r="BP205" s="104">
        <f>T205/26*$BC205*VLOOKUP(BP$4,DM_TI_LE!$A$5:$C$29,3,FALSE)</f>
        <v>0</v>
      </c>
      <c r="BQ205" s="104">
        <f>U205/26*$BC205*VLOOKUP(BQ$4,DM_TI_LE!$A$5:$C$29,3,FALSE)</f>
        <v>0</v>
      </c>
      <c r="BR205" s="104">
        <f>V205/26*$BC205*VLOOKUP(BR$4,DM_TI_LE!$A$5:$C$29,3,FALSE)</f>
        <v>0</v>
      </c>
      <c r="BS205" s="104">
        <f>W205/26*$BC205*VLOOKUP(BS$4,DM_TI_LE!$A$5:$C$29,3,FALSE)</f>
        <v>0</v>
      </c>
      <c r="BT205" s="104">
        <f>X205/26*$BC205*VLOOKUP(BT$4,DM_TI_LE!$A$5:$C$29,3,FALSE)</f>
        <v>0</v>
      </c>
      <c r="BU205" s="104">
        <f>Y205/26*$BC205*VLOOKUP(BU$4,DM_TI_LE!$A$5:$C$29,3,FALSE)</f>
        <v>0</v>
      </c>
      <c r="BV205" s="104">
        <f>Z205/26*$BC205*VLOOKUP(BV$4,DM_TI_LE!$A$5:$C$29,3,FALSE)</f>
        <v>0</v>
      </c>
      <c r="BW205" s="104">
        <f>AA205/26*$BC205*VLOOKUP(BW$4,DM_TI_LE!$A$5:$C$29,3,FALSE)</f>
        <v>0</v>
      </c>
      <c r="BX205" s="104">
        <f>AB205/26*$BC205*VLOOKUP(BX$4,DM_TI_LE!$A$5:$C$29,3,FALSE)</f>
        <v>0</v>
      </c>
      <c r="BY205" s="104">
        <f>AC205/26*$BC205*VLOOKUP(BY$4,DM_TI_LE!$A$5:$C$29,3,FALSE)</f>
        <v>0</v>
      </c>
      <c r="BZ205" s="104">
        <f>AD205/26*$BC205*VLOOKUP(BZ$4,DM_TI_LE!$A$5:$C$29,3,FALSE)</f>
        <v>0</v>
      </c>
      <c r="CA205" s="273">
        <f t="shared" si="0"/>
        <v>0</v>
      </c>
      <c r="CB205" s="104"/>
      <c r="CC205" s="274">
        <f t="shared" si="1"/>
        <v>1866666.6666666665</v>
      </c>
      <c r="CD205" s="138" t="str">
        <f>VLOOKUP(B205,GD_CHUNG!$B$5:$G$480,6,FALSE)</f>
        <v>HDTV</v>
      </c>
      <c r="CE205" s="275">
        <f>VLOOKUP(CD205,DM_TI_LE!$I$12:$J$16,2,FALSE)</f>
        <v>0.7</v>
      </c>
    </row>
    <row r="206" spans="1:83" ht="12.75" x14ac:dyDescent="0.2">
      <c r="A206" s="49">
        <v>202</v>
      </c>
      <c r="B206" s="50">
        <f>GD_CHUNG!B206</f>
        <v>13757</v>
      </c>
      <c r="C206" s="50" t="str">
        <f>GD_CHUNG!C206</f>
        <v>Trần Thanh Trang</v>
      </c>
      <c r="D206" s="50" t="str">
        <f>GD_CHUNG!D206</f>
        <v>Nhân viên phục vụ hành khách</v>
      </c>
      <c r="E206" s="268">
        <f>VLOOKUP(B206,GD_CHAM_CONG!$C$6:$BJ$997,60,FALSE)</f>
        <v>1</v>
      </c>
      <c r="F206" s="268">
        <f>VLOOKUP(B206,GD_LCD_HS_LNS!$B$4:$F$1000,5,FALSE)</f>
        <v>1.6</v>
      </c>
      <c r="G206" s="269"/>
      <c r="H206" s="269">
        <f>VLOOKUP(B206,GD_CHAM_CONG!$C$6:$BD$997,37,FALSE)</f>
        <v>27</v>
      </c>
      <c r="I206" s="104">
        <f>VLOOKUP($B206,GD_CHAM_CONG!$C$6:$BF$997,38,FALSE)</f>
        <v>10</v>
      </c>
      <c r="J206" s="104">
        <f>VLOOKUP($B206,GD_CHAM_CONG!$C$6:$BF$997,39,FALSE)</f>
        <v>0</v>
      </c>
      <c r="K206" s="104">
        <f>VLOOKUP($B206,GD_CHAM_CONG!$C$6:$BF$997,40,FALSE)</f>
        <v>0</v>
      </c>
      <c r="L206" s="104">
        <f>VLOOKUP($B206,GD_CHAM_CONG!$C$6:$BF$997,41,FALSE)</f>
        <v>0</v>
      </c>
      <c r="M206" s="104">
        <f>VLOOKUP($B206,GD_CHAM_CONG!$C$6:$BF$997,42,FALSE)</f>
        <v>0</v>
      </c>
      <c r="N206" s="104">
        <f>VLOOKUP($B206,GD_CHAM_CONG!$C$6:$BF$997,43,FALSE)</f>
        <v>0</v>
      </c>
      <c r="O206" s="104">
        <f>VLOOKUP($B206,GD_CHAM_CONG!$C$6:$BF$997,44,FALSE)</f>
        <v>0</v>
      </c>
      <c r="P206" s="104">
        <f>VLOOKUP($B206,GD_CHAM_CONG!$C$6:$BF$997,45,FALSE)</f>
        <v>0</v>
      </c>
      <c r="Q206" s="104">
        <f>VLOOKUP($B206,GD_CHAM_CONG!$C$6:$BF$997,46,FALSE)</f>
        <v>0</v>
      </c>
      <c r="R206" s="104">
        <f>VLOOKUP($B206,GD_CHAM_CONG!$C$6:$BF$997,47,FALSE)</f>
        <v>0</v>
      </c>
      <c r="S206" s="104">
        <f>VLOOKUP($B206,GD_CHAM_CONG!$C$6:$BF$997,48,FALSE)</f>
        <v>0</v>
      </c>
      <c r="T206" s="104">
        <f>VLOOKUP($B206,GD_CHAM_CONG!$C$6:$BF$997,49,FALSE)</f>
        <v>0</v>
      </c>
      <c r="U206" s="104">
        <f>VLOOKUP($B206,GD_CHAM_CONG!$C$6:$BF$997,50,FALSE)</f>
        <v>0</v>
      </c>
      <c r="V206" s="104">
        <f>VLOOKUP($B206,GD_CHAM_CONG!$C$6:$BF$997,51,FALSE)</f>
        <v>0</v>
      </c>
      <c r="W206" s="104">
        <f>VLOOKUP($B206,GD_CHAM_CONG!$C$6:$BF$997,52,FALSE)</f>
        <v>0</v>
      </c>
      <c r="X206" s="104">
        <f>VLOOKUP($B206,GD_CHAM_CONG!$C$6:$BF$997,53,FALSE)</f>
        <v>0</v>
      </c>
      <c r="Y206" s="104">
        <f>VLOOKUP($B206,GD_CHAM_CONG!$C$6:$BF$997,54,FALSE)</f>
        <v>0</v>
      </c>
      <c r="Z206" s="104">
        <f>VLOOKUP($B206,GD_CHAM_CONG!$C$6:$BF$997,55,FALSE)</f>
        <v>0</v>
      </c>
      <c r="AA206" s="104">
        <f>VLOOKUP($B206,GD_CHAM_CONG!$C$6:$BF$997,56,FALSE)</f>
        <v>0</v>
      </c>
      <c r="AB206" s="104">
        <f>VLOOKUP($B206,GD_CHAM_CONG!$C$6:$BI$997,57,FALSE)</f>
        <v>0</v>
      </c>
      <c r="AC206" s="104">
        <f>VLOOKUP($B206,GD_CHAM_CONG!$C$6:$BI$997,58,FALSE)</f>
        <v>0</v>
      </c>
      <c r="AD206" s="104">
        <f>VLOOKUP($B206,GD_CHAM_CONG!$C$6:$BI$997,59,FALSE)</f>
        <v>0</v>
      </c>
      <c r="AE206" s="270">
        <f>I206/$H206*VLOOKUP(I$4,DM_TI_LE!$A$5:$B$30,2,FALSE)</f>
        <v>0.37037037037037035</v>
      </c>
      <c r="AF206" s="270">
        <f>J206/$H206*VLOOKUP(J$4,DM_TI_LE!$A$5:$B$30,2,FALSE)</f>
        <v>0</v>
      </c>
      <c r="AG206" s="270">
        <f>K206/$H206*VLOOKUP(K$4,DM_TI_LE!$A$5:$B$30,2,FALSE)</f>
        <v>0</v>
      </c>
      <c r="AH206" s="270">
        <f>L206/$H206*VLOOKUP(L$4,DM_TI_LE!$A$5:$B$30,2,FALSE)</f>
        <v>0</v>
      </c>
      <c r="AI206" s="270">
        <f>M206/$H206*VLOOKUP(M$4,DM_TI_LE!$A$5:$B$30,2,FALSE)</f>
        <v>0</v>
      </c>
      <c r="AJ206" s="270">
        <f>N206/$H206*VLOOKUP(N$4,DM_TI_LE!$A$5:$B$30,2,FALSE)</f>
        <v>0</v>
      </c>
      <c r="AK206" s="270">
        <f>O206/$H206*VLOOKUP(O$4,DM_TI_LE!$A$5:$B$30,2,FALSE)</f>
        <v>0</v>
      </c>
      <c r="AL206" s="270">
        <f>P206/$H206*VLOOKUP(P$4,DM_TI_LE!$A$5:$B$30,2,FALSE)</f>
        <v>0</v>
      </c>
      <c r="AM206" s="270">
        <f>Q206/$H206*VLOOKUP(Q$4,DM_TI_LE!$A$5:$B$30,2,FALSE)</f>
        <v>0</v>
      </c>
      <c r="AN206" s="270">
        <f>R206/$H206*VLOOKUP(R$4,DM_TI_LE!$A$5:$B$30,2,FALSE)</f>
        <v>0</v>
      </c>
      <c r="AO206" s="270">
        <f>S206/$H206*VLOOKUP(S$4,DM_TI_LE!$A$5:$B$30,2,FALSE)</f>
        <v>0</v>
      </c>
      <c r="AP206" s="270">
        <f>T206/$H206*VLOOKUP(T$4,DM_TI_LE!$A$5:$B$30,2,FALSE)</f>
        <v>0</v>
      </c>
      <c r="AQ206" s="270">
        <f>U206/$H206*VLOOKUP(U$4,DM_TI_LE!$A$5:$B$30,2,FALSE)</f>
        <v>0</v>
      </c>
      <c r="AR206" s="270">
        <f>V206/$H206*VLOOKUP(V$4,DM_TI_LE!$A$5:$B$30,2,FALSE)</f>
        <v>0</v>
      </c>
      <c r="AS206" s="270">
        <f>W206/$H206*VLOOKUP(W$4,DM_TI_LE!$A$5:$B$30,2,FALSE)</f>
        <v>0</v>
      </c>
      <c r="AT206" s="270">
        <f>X206/$H206*VLOOKUP(X$4,DM_TI_LE!$A$5:$B$30,2,FALSE)</f>
        <v>0</v>
      </c>
      <c r="AU206" s="270">
        <f>Y206/$H206*VLOOKUP(Y$4,DM_TI_LE!$A$5:$B$30,2,FALSE)</f>
        <v>0</v>
      </c>
      <c r="AV206" s="270">
        <f>Z206/$H206*VLOOKUP(Z$4,DM_TI_LE!$A$5:$B$30,2,FALSE)</f>
        <v>0</v>
      </c>
      <c r="AW206" s="270">
        <f>AA206/$H206*VLOOKUP(AA$4,DM_TI_LE!$A$5:$B$30,2,FALSE)</f>
        <v>0</v>
      </c>
      <c r="AX206" s="270">
        <f>AB206/$H206*VLOOKUP(AB$4,DM_TI_LE!$A$5:$B$30,2,FALSE)</f>
        <v>0</v>
      </c>
      <c r="AY206" s="270">
        <f>AC206/$H206*VLOOKUP(AC$4,DM_TI_LE!$A$5:$B$30,2,FALSE)</f>
        <v>0</v>
      </c>
      <c r="AZ206" s="270">
        <f>AD206/$H206*VLOOKUP(AD$4,DM_TI_LE!$A$5:$B$30,2,FALSE)</f>
        <v>0</v>
      </c>
      <c r="BA206" s="284">
        <f>IF(CD206="HDHV",DM_TI_LE!$K$12*I206, SUM(AE206:AW206)*F206*E206*DM_HE_SO_LUONG_NS!$D$1*CE206)</f>
        <v>1866666.6666666665</v>
      </c>
      <c r="BB206" s="104"/>
      <c r="BC206" s="110">
        <f>VLOOKUP(B206,GD_LCD_HS_LNS!$B$4:$E$1000,4,FALSE)</f>
        <v>3875000</v>
      </c>
      <c r="BD206" s="104"/>
      <c r="BE206" s="104">
        <f>I206/26*$BC206*VLOOKUP(BE$4,DM_TI_LE!$A$5:$C$29,3,FALSE)</f>
        <v>0</v>
      </c>
      <c r="BF206" s="104">
        <f>J206/26*$BC206*VLOOKUP(BF$4,DM_TI_LE!$A$5:$C$29,3,FALSE)</f>
        <v>0</v>
      </c>
      <c r="BG206" s="104">
        <f>K206/26*$BC206*VLOOKUP(BG$4,DM_TI_LE!$A$5:$C$29,3,FALSE)</f>
        <v>0</v>
      </c>
      <c r="BH206" s="104">
        <f>L206/26*$BC206*VLOOKUP(BH$4,DM_TI_LE!$A$5:$C$29,3,FALSE)</f>
        <v>0</v>
      </c>
      <c r="BI206" s="104">
        <f>M206/26*$BC206*VLOOKUP(BI$4,DM_TI_LE!$A$5:$C$29,3,FALSE)</f>
        <v>0</v>
      </c>
      <c r="BJ206" s="104">
        <f>N206/26*$BC206*VLOOKUP(BJ$4,DM_TI_LE!$A$5:$C$29,3,FALSE)</f>
        <v>0</v>
      </c>
      <c r="BK206" s="104">
        <f>O206/26*$BC206*VLOOKUP(BK$4,DM_TI_LE!$A$5:$C$29,3,FALSE)</f>
        <v>0</v>
      </c>
      <c r="BL206" s="104">
        <f>P206/26*$BC206*VLOOKUP(BL$4,DM_TI_LE!$A$5:$C$29,3,FALSE)</f>
        <v>0</v>
      </c>
      <c r="BM206" s="104">
        <f>Q206/26*$BC206*VLOOKUP(BM$4,DM_TI_LE!$A$5:$C$29,3,FALSE)</f>
        <v>0</v>
      </c>
      <c r="BN206" s="104">
        <f>R206/26*$BC206*VLOOKUP(BN$4,DM_TI_LE!$A$5:$C$29,3,FALSE)</f>
        <v>0</v>
      </c>
      <c r="BO206" s="104">
        <f>S206/26*$BC206*VLOOKUP(BO$4,DM_TI_LE!$A$5:$C$29,3,FALSE)</f>
        <v>0</v>
      </c>
      <c r="BP206" s="104">
        <f>T206/26*$BC206*VLOOKUP(BP$4,DM_TI_LE!$A$5:$C$29,3,FALSE)</f>
        <v>0</v>
      </c>
      <c r="BQ206" s="104">
        <f>U206/26*$BC206*VLOOKUP(BQ$4,DM_TI_LE!$A$5:$C$29,3,FALSE)</f>
        <v>0</v>
      </c>
      <c r="BR206" s="104">
        <f>V206/26*$BC206*VLOOKUP(BR$4,DM_TI_LE!$A$5:$C$29,3,FALSE)</f>
        <v>0</v>
      </c>
      <c r="BS206" s="104">
        <f>W206/26*$BC206*VLOOKUP(BS$4,DM_TI_LE!$A$5:$C$29,3,FALSE)</f>
        <v>0</v>
      </c>
      <c r="BT206" s="104">
        <f>X206/26*$BC206*VLOOKUP(BT$4,DM_TI_LE!$A$5:$C$29,3,FALSE)</f>
        <v>0</v>
      </c>
      <c r="BU206" s="104">
        <f>Y206/26*$BC206*VLOOKUP(BU$4,DM_TI_LE!$A$5:$C$29,3,FALSE)</f>
        <v>0</v>
      </c>
      <c r="BV206" s="104">
        <f>Z206/26*$BC206*VLOOKUP(BV$4,DM_TI_LE!$A$5:$C$29,3,FALSE)</f>
        <v>0</v>
      </c>
      <c r="BW206" s="104">
        <f>AA206/26*$BC206*VLOOKUP(BW$4,DM_TI_LE!$A$5:$C$29,3,FALSE)</f>
        <v>0</v>
      </c>
      <c r="BX206" s="104">
        <f>AB206/26*$BC206*VLOOKUP(BX$4,DM_TI_LE!$A$5:$C$29,3,FALSE)</f>
        <v>0</v>
      </c>
      <c r="BY206" s="104">
        <f>AC206/26*$BC206*VLOOKUP(BY$4,DM_TI_LE!$A$5:$C$29,3,FALSE)</f>
        <v>0</v>
      </c>
      <c r="BZ206" s="104">
        <f>AD206/26*$BC206*VLOOKUP(BZ$4,DM_TI_LE!$A$5:$C$29,3,FALSE)</f>
        <v>0</v>
      </c>
      <c r="CA206" s="273">
        <f t="shared" si="0"/>
        <v>0</v>
      </c>
      <c r="CB206" s="104"/>
      <c r="CC206" s="274">
        <f t="shared" si="1"/>
        <v>1866666.6666666665</v>
      </c>
      <c r="CD206" s="138" t="str">
        <f>VLOOKUP(B206,GD_CHUNG!$B$5:$G$480,6,FALSE)</f>
        <v>HDTV</v>
      </c>
      <c r="CE206" s="275">
        <f>VLOOKUP(CD206,DM_TI_LE!$I$12:$J$16,2,FALSE)</f>
        <v>0.7</v>
      </c>
    </row>
    <row r="207" spans="1:83" ht="12.75" x14ac:dyDescent="0.2">
      <c r="A207" s="49">
        <v>203</v>
      </c>
      <c r="B207" s="50">
        <f>GD_CHUNG!B207</f>
        <v>13768</v>
      </c>
      <c r="C207" s="50" t="str">
        <f>GD_CHUNG!C207</f>
        <v>Mạc Thị Thùy Dương</v>
      </c>
      <c r="D207" s="50" t="str">
        <f>GD_CHUNG!D207</f>
        <v>Nhân viên phục vụ hành khách</v>
      </c>
      <c r="E207" s="268">
        <f>VLOOKUP(B207,GD_CHAM_CONG!$C$6:$BJ$997,60,FALSE)</f>
        <v>1</v>
      </c>
      <c r="F207" s="268">
        <f>VLOOKUP(B207,GD_LCD_HS_LNS!$B$4:$F$1000,5,FALSE)</f>
        <v>1.6</v>
      </c>
      <c r="G207" s="269"/>
      <c r="H207" s="269">
        <f>VLOOKUP(B207,GD_CHAM_CONG!$C$6:$BD$997,37,FALSE)</f>
        <v>27</v>
      </c>
      <c r="I207" s="104">
        <f>VLOOKUP($B207,GD_CHAM_CONG!$C$6:$BF$997,38,FALSE)</f>
        <v>10</v>
      </c>
      <c r="J207" s="104">
        <f>VLOOKUP($B207,GD_CHAM_CONG!$C$6:$BF$997,39,FALSE)</f>
        <v>0</v>
      </c>
      <c r="K207" s="104">
        <f>VLOOKUP($B207,GD_CHAM_CONG!$C$6:$BF$997,40,FALSE)</f>
        <v>0</v>
      </c>
      <c r="L207" s="104">
        <f>VLOOKUP($B207,GD_CHAM_CONG!$C$6:$BF$997,41,FALSE)</f>
        <v>0</v>
      </c>
      <c r="M207" s="104">
        <f>VLOOKUP($B207,GD_CHAM_CONG!$C$6:$BF$997,42,FALSE)</f>
        <v>0</v>
      </c>
      <c r="N207" s="104">
        <f>VLOOKUP($B207,GD_CHAM_CONG!$C$6:$BF$997,43,FALSE)</f>
        <v>0</v>
      </c>
      <c r="O207" s="104">
        <f>VLOOKUP($B207,GD_CHAM_CONG!$C$6:$BF$997,44,FALSE)</f>
        <v>0</v>
      </c>
      <c r="P207" s="104">
        <f>VLOOKUP($B207,GD_CHAM_CONG!$C$6:$BF$997,45,FALSE)</f>
        <v>0</v>
      </c>
      <c r="Q207" s="104">
        <f>VLOOKUP($B207,GD_CHAM_CONG!$C$6:$BF$997,46,FALSE)</f>
        <v>0</v>
      </c>
      <c r="R207" s="104">
        <f>VLOOKUP($B207,GD_CHAM_CONG!$C$6:$BF$997,47,FALSE)</f>
        <v>0</v>
      </c>
      <c r="S207" s="104">
        <f>VLOOKUP($B207,GD_CHAM_CONG!$C$6:$BF$997,48,FALSE)</f>
        <v>0</v>
      </c>
      <c r="T207" s="104">
        <f>VLOOKUP($B207,GD_CHAM_CONG!$C$6:$BF$997,49,FALSE)</f>
        <v>0</v>
      </c>
      <c r="U207" s="104">
        <f>VLOOKUP($B207,GD_CHAM_CONG!$C$6:$BF$997,50,FALSE)</f>
        <v>0</v>
      </c>
      <c r="V207" s="104">
        <f>VLOOKUP($B207,GD_CHAM_CONG!$C$6:$BF$997,51,FALSE)</f>
        <v>0</v>
      </c>
      <c r="W207" s="104">
        <f>VLOOKUP($B207,GD_CHAM_CONG!$C$6:$BF$997,52,FALSE)</f>
        <v>0</v>
      </c>
      <c r="X207" s="104">
        <f>VLOOKUP($B207,GD_CHAM_CONG!$C$6:$BF$997,53,FALSE)</f>
        <v>0</v>
      </c>
      <c r="Y207" s="104">
        <f>VLOOKUP($B207,GD_CHAM_CONG!$C$6:$BF$997,54,FALSE)</f>
        <v>0</v>
      </c>
      <c r="Z207" s="104">
        <f>VLOOKUP($B207,GD_CHAM_CONG!$C$6:$BF$997,55,FALSE)</f>
        <v>0</v>
      </c>
      <c r="AA207" s="104">
        <f>VLOOKUP($B207,GD_CHAM_CONG!$C$6:$BF$997,56,FALSE)</f>
        <v>0</v>
      </c>
      <c r="AB207" s="104">
        <f>VLOOKUP($B207,GD_CHAM_CONG!$C$6:$BI$997,57,FALSE)</f>
        <v>0</v>
      </c>
      <c r="AC207" s="104">
        <f>VLOOKUP($B207,GD_CHAM_CONG!$C$6:$BI$997,58,FALSE)</f>
        <v>0</v>
      </c>
      <c r="AD207" s="104">
        <f>VLOOKUP($B207,GD_CHAM_CONG!$C$6:$BI$997,59,FALSE)</f>
        <v>0</v>
      </c>
      <c r="AE207" s="270">
        <f>I207/$H207*VLOOKUP(I$4,DM_TI_LE!$A$5:$B$30,2,FALSE)</f>
        <v>0.37037037037037035</v>
      </c>
      <c r="AF207" s="270">
        <f>J207/$H207*VLOOKUP(J$4,DM_TI_LE!$A$5:$B$30,2,FALSE)</f>
        <v>0</v>
      </c>
      <c r="AG207" s="270">
        <f>K207/$H207*VLOOKUP(K$4,DM_TI_LE!$A$5:$B$30,2,FALSE)</f>
        <v>0</v>
      </c>
      <c r="AH207" s="270">
        <f>L207/$H207*VLOOKUP(L$4,DM_TI_LE!$A$5:$B$30,2,FALSE)</f>
        <v>0</v>
      </c>
      <c r="AI207" s="270">
        <f>M207/$H207*VLOOKUP(M$4,DM_TI_LE!$A$5:$B$30,2,FALSE)</f>
        <v>0</v>
      </c>
      <c r="AJ207" s="270">
        <f>N207/$H207*VLOOKUP(N$4,DM_TI_LE!$A$5:$B$30,2,FALSE)</f>
        <v>0</v>
      </c>
      <c r="AK207" s="270">
        <f>O207/$H207*VLOOKUP(O$4,DM_TI_LE!$A$5:$B$30,2,FALSE)</f>
        <v>0</v>
      </c>
      <c r="AL207" s="270">
        <f>P207/$H207*VLOOKUP(P$4,DM_TI_LE!$A$5:$B$30,2,FALSE)</f>
        <v>0</v>
      </c>
      <c r="AM207" s="270">
        <f>Q207/$H207*VLOOKUP(Q$4,DM_TI_LE!$A$5:$B$30,2,FALSE)</f>
        <v>0</v>
      </c>
      <c r="AN207" s="270">
        <f>R207/$H207*VLOOKUP(R$4,DM_TI_LE!$A$5:$B$30,2,FALSE)</f>
        <v>0</v>
      </c>
      <c r="AO207" s="270">
        <f>S207/$H207*VLOOKUP(S$4,DM_TI_LE!$A$5:$B$30,2,FALSE)</f>
        <v>0</v>
      </c>
      <c r="AP207" s="270">
        <f>T207/$H207*VLOOKUP(T$4,DM_TI_LE!$A$5:$B$30,2,FALSE)</f>
        <v>0</v>
      </c>
      <c r="AQ207" s="270">
        <f>U207/$H207*VLOOKUP(U$4,DM_TI_LE!$A$5:$B$30,2,FALSE)</f>
        <v>0</v>
      </c>
      <c r="AR207" s="270">
        <f>V207/$H207*VLOOKUP(V$4,DM_TI_LE!$A$5:$B$30,2,FALSE)</f>
        <v>0</v>
      </c>
      <c r="AS207" s="270">
        <f>W207/$H207*VLOOKUP(W$4,DM_TI_LE!$A$5:$B$30,2,FALSE)</f>
        <v>0</v>
      </c>
      <c r="AT207" s="270">
        <f>X207/$H207*VLOOKUP(X$4,DM_TI_LE!$A$5:$B$30,2,FALSE)</f>
        <v>0</v>
      </c>
      <c r="AU207" s="270">
        <f>Y207/$H207*VLOOKUP(Y$4,DM_TI_LE!$A$5:$B$30,2,FALSE)</f>
        <v>0</v>
      </c>
      <c r="AV207" s="270">
        <f>Z207/$H207*VLOOKUP(Z$4,DM_TI_LE!$A$5:$B$30,2,FALSE)</f>
        <v>0</v>
      </c>
      <c r="AW207" s="270">
        <f>AA207/$H207*VLOOKUP(AA$4,DM_TI_LE!$A$5:$B$30,2,FALSE)</f>
        <v>0</v>
      </c>
      <c r="AX207" s="270">
        <f>AB207/$H207*VLOOKUP(AB$4,DM_TI_LE!$A$5:$B$30,2,FALSE)</f>
        <v>0</v>
      </c>
      <c r="AY207" s="270">
        <f>AC207/$H207*VLOOKUP(AC$4,DM_TI_LE!$A$5:$B$30,2,FALSE)</f>
        <v>0</v>
      </c>
      <c r="AZ207" s="270">
        <f>AD207/$H207*VLOOKUP(AD$4,DM_TI_LE!$A$5:$B$30,2,FALSE)</f>
        <v>0</v>
      </c>
      <c r="BA207" s="284">
        <f>IF(CD207="HDHV",DM_TI_LE!$K$12*I207, SUM(AE207:AW207)*F207*E207*DM_HE_SO_LUONG_NS!$D$1*CE207)</f>
        <v>1866666.6666666665</v>
      </c>
      <c r="BB207" s="104"/>
      <c r="BC207" s="110">
        <f>VLOOKUP(B207,GD_LCD_HS_LNS!$B$4:$E$1000,4,FALSE)</f>
        <v>3875000</v>
      </c>
      <c r="BD207" s="104"/>
      <c r="BE207" s="104">
        <f>I207/26*$BC207*VLOOKUP(BE$4,DM_TI_LE!$A$5:$C$29,3,FALSE)</f>
        <v>0</v>
      </c>
      <c r="BF207" s="104">
        <f>J207/26*$BC207*VLOOKUP(BF$4,DM_TI_LE!$A$5:$C$29,3,FALSE)</f>
        <v>0</v>
      </c>
      <c r="BG207" s="104">
        <f>K207/26*$BC207*VLOOKUP(BG$4,DM_TI_LE!$A$5:$C$29,3,FALSE)</f>
        <v>0</v>
      </c>
      <c r="BH207" s="104">
        <f>L207/26*$BC207*VLOOKUP(BH$4,DM_TI_LE!$A$5:$C$29,3,FALSE)</f>
        <v>0</v>
      </c>
      <c r="BI207" s="104">
        <f>M207/26*$BC207*VLOOKUP(BI$4,DM_TI_LE!$A$5:$C$29,3,FALSE)</f>
        <v>0</v>
      </c>
      <c r="BJ207" s="104">
        <f>N207/26*$BC207*VLOOKUP(BJ$4,DM_TI_LE!$A$5:$C$29,3,FALSE)</f>
        <v>0</v>
      </c>
      <c r="BK207" s="104">
        <f>O207/26*$BC207*VLOOKUP(BK$4,DM_TI_LE!$A$5:$C$29,3,FALSE)</f>
        <v>0</v>
      </c>
      <c r="BL207" s="104">
        <f>P207/26*$BC207*VLOOKUP(BL$4,DM_TI_LE!$A$5:$C$29,3,FALSE)</f>
        <v>0</v>
      </c>
      <c r="BM207" s="104">
        <f>Q207/26*$BC207*VLOOKUP(BM$4,DM_TI_LE!$A$5:$C$29,3,FALSE)</f>
        <v>0</v>
      </c>
      <c r="BN207" s="104">
        <f>R207/26*$BC207*VLOOKUP(BN$4,DM_TI_LE!$A$5:$C$29,3,FALSE)</f>
        <v>0</v>
      </c>
      <c r="BO207" s="104">
        <f>S207/26*$BC207*VLOOKUP(BO$4,DM_TI_LE!$A$5:$C$29,3,FALSE)</f>
        <v>0</v>
      </c>
      <c r="BP207" s="104">
        <f>T207/26*$BC207*VLOOKUP(BP$4,DM_TI_LE!$A$5:$C$29,3,FALSE)</f>
        <v>0</v>
      </c>
      <c r="BQ207" s="104">
        <f>U207/26*$BC207*VLOOKUP(BQ$4,DM_TI_LE!$A$5:$C$29,3,FALSE)</f>
        <v>0</v>
      </c>
      <c r="BR207" s="104">
        <f>V207/26*$BC207*VLOOKUP(BR$4,DM_TI_LE!$A$5:$C$29,3,FALSE)</f>
        <v>0</v>
      </c>
      <c r="BS207" s="104">
        <f>W207/26*$BC207*VLOOKUP(BS$4,DM_TI_LE!$A$5:$C$29,3,FALSE)</f>
        <v>0</v>
      </c>
      <c r="BT207" s="104">
        <f>X207/26*$BC207*VLOOKUP(BT$4,DM_TI_LE!$A$5:$C$29,3,FALSE)</f>
        <v>0</v>
      </c>
      <c r="BU207" s="104">
        <f>Y207/26*$BC207*VLOOKUP(BU$4,DM_TI_LE!$A$5:$C$29,3,FALSE)</f>
        <v>0</v>
      </c>
      <c r="BV207" s="104">
        <f>Z207/26*$BC207*VLOOKUP(BV$4,DM_TI_LE!$A$5:$C$29,3,FALSE)</f>
        <v>0</v>
      </c>
      <c r="BW207" s="104">
        <f>AA207/26*$BC207*VLOOKUP(BW$4,DM_TI_LE!$A$5:$C$29,3,FALSE)</f>
        <v>0</v>
      </c>
      <c r="BX207" s="104">
        <f>AB207/26*$BC207*VLOOKUP(BX$4,DM_TI_LE!$A$5:$C$29,3,FALSE)</f>
        <v>0</v>
      </c>
      <c r="BY207" s="104">
        <f>AC207/26*$BC207*VLOOKUP(BY$4,DM_TI_LE!$A$5:$C$29,3,FALSE)</f>
        <v>0</v>
      </c>
      <c r="BZ207" s="104">
        <f>AD207/26*$BC207*VLOOKUP(BZ$4,DM_TI_LE!$A$5:$C$29,3,FALSE)</f>
        <v>0</v>
      </c>
      <c r="CA207" s="273">
        <f t="shared" si="0"/>
        <v>0</v>
      </c>
      <c r="CB207" s="104"/>
      <c r="CC207" s="274">
        <f t="shared" si="1"/>
        <v>1866666.6666666665</v>
      </c>
      <c r="CD207" s="138" t="str">
        <f>VLOOKUP(B207,GD_CHUNG!$B$5:$G$480,6,FALSE)</f>
        <v>HDTV</v>
      </c>
      <c r="CE207" s="275">
        <f>VLOOKUP(CD207,DM_TI_LE!$I$12:$J$16,2,FALSE)</f>
        <v>0.7</v>
      </c>
    </row>
    <row r="208" spans="1:83" ht="12.75" x14ac:dyDescent="0.2">
      <c r="A208" s="49">
        <v>204</v>
      </c>
      <c r="B208" s="50">
        <f>GD_CHUNG!B208</f>
        <v>201505</v>
      </c>
      <c r="C208" s="50" t="str">
        <f>GD_CHUNG!C208</f>
        <v>Nguyễn Văn Lập</v>
      </c>
      <c r="D208" s="50" t="str">
        <f>GD_CHUNG!D208</f>
        <v>Nhân viên phục vụ hành khách</v>
      </c>
      <c r="E208" s="268">
        <f>VLOOKUP(B208,GD_CHAM_CONG!$C$6:$BJ$997,60,FALSE)</f>
        <v>1</v>
      </c>
      <c r="F208" s="268">
        <f>VLOOKUP(B208,GD_LCD_HS_LNS!$B$4:$F$1000,5,FALSE)</f>
        <v>1.6</v>
      </c>
      <c r="G208" s="269"/>
      <c r="H208" s="269">
        <f>VLOOKUP(B208,GD_CHAM_CONG!$C$6:$BD$997,37,FALSE)</f>
        <v>27</v>
      </c>
      <c r="I208" s="104">
        <f>VLOOKUP($B208,GD_CHAM_CONG!$C$6:$BF$997,38,FALSE)</f>
        <v>10</v>
      </c>
      <c r="J208" s="104">
        <f>VLOOKUP($B208,GD_CHAM_CONG!$C$6:$BF$997,39,FALSE)</f>
        <v>0</v>
      </c>
      <c r="K208" s="104">
        <f>VLOOKUP($B208,GD_CHAM_CONG!$C$6:$BF$997,40,FALSE)</f>
        <v>0</v>
      </c>
      <c r="L208" s="104">
        <f>VLOOKUP($B208,GD_CHAM_CONG!$C$6:$BF$997,41,FALSE)</f>
        <v>0</v>
      </c>
      <c r="M208" s="104">
        <f>VLOOKUP($B208,GD_CHAM_CONG!$C$6:$BF$997,42,FALSE)</f>
        <v>0</v>
      </c>
      <c r="N208" s="104">
        <f>VLOOKUP($B208,GD_CHAM_CONG!$C$6:$BF$997,43,FALSE)</f>
        <v>0</v>
      </c>
      <c r="O208" s="104">
        <f>VLOOKUP($B208,GD_CHAM_CONG!$C$6:$BF$997,44,FALSE)</f>
        <v>0</v>
      </c>
      <c r="P208" s="104">
        <f>VLOOKUP($B208,GD_CHAM_CONG!$C$6:$BF$997,45,FALSE)</f>
        <v>0</v>
      </c>
      <c r="Q208" s="104">
        <f>VLOOKUP($B208,GD_CHAM_CONG!$C$6:$BF$997,46,FALSE)</f>
        <v>0</v>
      </c>
      <c r="R208" s="104">
        <f>VLOOKUP($B208,GD_CHAM_CONG!$C$6:$BF$997,47,FALSE)</f>
        <v>0</v>
      </c>
      <c r="S208" s="104">
        <f>VLOOKUP($B208,GD_CHAM_CONG!$C$6:$BF$997,48,FALSE)</f>
        <v>0</v>
      </c>
      <c r="T208" s="104">
        <f>VLOOKUP($B208,GD_CHAM_CONG!$C$6:$BF$997,49,FALSE)</f>
        <v>0</v>
      </c>
      <c r="U208" s="104">
        <f>VLOOKUP($B208,GD_CHAM_CONG!$C$6:$BF$997,50,FALSE)</f>
        <v>0</v>
      </c>
      <c r="V208" s="104">
        <f>VLOOKUP($B208,GD_CHAM_CONG!$C$6:$BF$997,51,FALSE)</f>
        <v>0</v>
      </c>
      <c r="W208" s="104">
        <f>VLOOKUP($B208,GD_CHAM_CONG!$C$6:$BF$997,52,FALSE)</f>
        <v>0</v>
      </c>
      <c r="X208" s="104">
        <f>VLOOKUP($B208,GD_CHAM_CONG!$C$6:$BF$997,53,FALSE)</f>
        <v>0</v>
      </c>
      <c r="Y208" s="104">
        <f>VLOOKUP($B208,GD_CHAM_CONG!$C$6:$BF$997,54,FALSE)</f>
        <v>0</v>
      </c>
      <c r="Z208" s="104">
        <f>VLOOKUP($B208,GD_CHAM_CONG!$C$6:$BF$997,55,FALSE)</f>
        <v>0</v>
      </c>
      <c r="AA208" s="104">
        <f>VLOOKUP($B208,GD_CHAM_CONG!$C$6:$BF$997,56,FALSE)</f>
        <v>0</v>
      </c>
      <c r="AB208" s="104">
        <f>VLOOKUP($B208,GD_CHAM_CONG!$C$6:$BI$997,57,FALSE)</f>
        <v>0</v>
      </c>
      <c r="AC208" s="104">
        <f>VLOOKUP($B208,GD_CHAM_CONG!$C$6:$BI$997,58,FALSE)</f>
        <v>0</v>
      </c>
      <c r="AD208" s="104">
        <f>VLOOKUP($B208,GD_CHAM_CONG!$C$6:$BI$997,59,FALSE)</f>
        <v>0</v>
      </c>
      <c r="AE208" s="270">
        <f>I208/$H208*VLOOKUP(I$4,DM_TI_LE!$A$5:$B$30,2,FALSE)</f>
        <v>0.37037037037037035</v>
      </c>
      <c r="AF208" s="270">
        <f>J208/$H208*VLOOKUP(J$4,DM_TI_LE!$A$5:$B$30,2,FALSE)</f>
        <v>0</v>
      </c>
      <c r="AG208" s="270">
        <f>K208/$H208*VLOOKUP(K$4,DM_TI_LE!$A$5:$B$30,2,FALSE)</f>
        <v>0</v>
      </c>
      <c r="AH208" s="270">
        <f>L208/$H208*VLOOKUP(L$4,DM_TI_LE!$A$5:$B$30,2,FALSE)</f>
        <v>0</v>
      </c>
      <c r="AI208" s="270">
        <f>M208/$H208*VLOOKUP(M$4,DM_TI_LE!$A$5:$B$30,2,FALSE)</f>
        <v>0</v>
      </c>
      <c r="AJ208" s="270">
        <f>N208/$H208*VLOOKUP(N$4,DM_TI_LE!$A$5:$B$30,2,FALSE)</f>
        <v>0</v>
      </c>
      <c r="AK208" s="270">
        <f>O208/$H208*VLOOKUP(O$4,DM_TI_LE!$A$5:$B$30,2,FALSE)</f>
        <v>0</v>
      </c>
      <c r="AL208" s="270">
        <f>P208/$H208*VLOOKUP(P$4,DM_TI_LE!$A$5:$B$30,2,FALSE)</f>
        <v>0</v>
      </c>
      <c r="AM208" s="270">
        <f>Q208/$H208*VLOOKUP(Q$4,DM_TI_LE!$A$5:$B$30,2,FALSE)</f>
        <v>0</v>
      </c>
      <c r="AN208" s="270">
        <f>R208/$H208*VLOOKUP(R$4,DM_TI_LE!$A$5:$B$30,2,FALSE)</f>
        <v>0</v>
      </c>
      <c r="AO208" s="270">
        <f>S208/$H208*VLOOKUP(S$4,DM_TI_LE!$A$5:$B$30,2,FALSE)</f>
        <v>0</v>
      </c>
      <c r="AP208" s="270">
        <f>T208/$H208*VLOOKUP(T$4,DM_TI_LE!$A$5:$B$30,2,FALSE)</f>
        <v>0</v>
      </c>
      <c r="AQ208" s="270">
        <f>U208/$H208*VLOOKUP(U$4,DM_TI_LE!$A$5:$B$30,2,FALSE)</f>
        <v>0</v>
      </c>
      <c r="AR208" s="270">
        <f>V208/$H208*VLOOKUP(V$4,DM_TI_LE!$A$5:$B$30,2,FALSE)</f>
        <v>0</v>
      </c>
      <c r="AS208" s="270">
        <f>W208/$H208*VLOOKUP(W$4,DM_TI_LE!$A$5:$B$30,2,FALSE)</f>
        <v>0</v>
      </c>
      <c r="AT208" s="270">
        <f>X208/$H208*VLOOKUP(X$4,DM_TI_LE!$A$5:$B$30,2,FALSE)</f>
        <v>0</v>
      </c>
      <c r="AU208" s="270">
        <f>Y208/$H208*VLOOKUP(Y$4,DM_TI_LE!$A$5:$B$30,2,FALSE)</f>
        <v>0</v>
      </c>
      <c r="AV208" s="270">
        <f>Z208/$H208*VLOOKUP(Z$4,DM_TI_LE!$A$5:$B$30,2,FALSE)</f>
        <v>0</v>
      </c>
      <c r="AW208" s="270">
        <f>AA208/$H208*VLOOKUP(AA$4,DM_TI_LE!$A$5:$B$30,2,FALSE)</f>
        <v>0</v>
      </c>
      <c r="AX208" s="270">
        <f>AB208/$H208*VLOOKUP(AB$4,DM_TI_LE!$A$5:$B$30,2,FALSE)</f>
        <v>0</v>
      </c>
      <c r="AY208" s="270">
        <f>AC208/$H208*VLOOKUP(AC$4,DM_TI_LE!$A$5:$B$30,2,FALSE)</f>
        <v>0</v>
      </c>
      <c r="AZ208" s="270">
        <f>AD208/$H208*VLOOKUP(AD$4,DM_TI_LE!$A$5:$B$30,2,FALSE)</f>
        <v>0</v>
      </c>
      <c r="BA208" s="284">
        <f>IF(CD208="HDHV",DM_TI_LE!$K$12*I208, SUM(AE208:AW208)*F208*E208*DM_HE_SO_LUONG_NS!$D$1*CE208)</f>
        <v>1866666.6666666665</v>
      </c>
      <c r="BB208" s="104"/>
      <c r="BC208" s="110">
        <f>VLOOKUP(B208,GD_LCD_HS_LNS!$B$4:$E$1000,4,FALSE)</f>
        <v>3875000</v>
      </c>
      <c r="BD208" s="104"/>
      <c r="BE208" s="104">
        <f>I208/26*$BC208*VLOOKUP(BE$4,DM_TI_LE!$A$5:$C$29,3,FALSE)</f>
        <v>0</v>
      </c>
      <c r="BF208" s="104">
        <f>J208/26*$BC208*VLOOKUP(BF$4,DM_TI_LE!$A$5:$C$29,3,FALSE)</f>
        <v>0</v>
      </c>
      <c r="BG208" s="104">
        <f>K208/26*$BC208*VLOOKUP(BG$4,DM_TI_LE!$A$5:$C$29,3,FALSE)</f>
        <v>0</v>
      </c>
      <c r="BH208" s="104">
        <f>L208/26*$BC208*VLOOKUP(BH$4,DM_TI_LE!$A$5:$C$29,3,FALSE)</f>
        <v>0</v>
      </c>
      <c r="BI208" s="104">
        <f>M208/26*$BC208*VLOOKUP(BI$4,DM_TI_LE!$A$5:$C$29,3,FALSE)</f>
        <v>0</v>
      </c>
      <c r="BJ208" s="104">
        <f>N208/26*$BC208*VLOOKUP(BJ$4,DM_TI_LE!$A$5:$C$29,3,FALSE)</f>
        <v>0</v>
      </c>
      <c r="BK208" s="104">
        <f>O208/26*$BC208*VLOOKUP(BK$4,DM_TI_LE!$A$5:$C$29,3,FALSE)</f>
        <v>0</v>
      </c>
      <c r="BL208" s="104">
        <f>P208/26*$BC208*VLOOKUP(BL$4,DM_TI_LE!$A$5:$C$29,3,FALSE)</f>
        <v>0</v>
      </c>
      <c r="BM208" s="104">
        <f>Q208/26*$BC208*VLOOKUP(BM$4,DM_TI_LE!$A$5:$C$29,3,FALSE)</f>
        <v>0</v>
      </c>
      <c r="BN208" s="104">
        <f>R208/26*$BC208*VLOOKUP(BN$4,DM_TI_LE!$A$5:$C$29,3,FALSE)</f>
        <v>0</v>
      </c>
      <c r="BO208" s="104">
        <f>S208/26*$BC208*VLOOKUP(BO$4,DM_TI_LE!$A$5:$C$29,3,FALSE)</f>
        <v>0</v>
      </c>
      <c r="BP208" s="104">
        <f>T208/26*$BC208*VLOOKUP(BP$4,DM_TI_LE!$A$5:$C$29,3,FALSE)</f>
        <v>0</v>
      </c>
      <c r="BQ208" s="104">
        <f>U208/26*$BC208*VLOOKUP(BQ$4,DM_TI_LE!$A$5:$C$29,3,FALSE)</f>
        <v>0</v>
      </c>
      <c r="BR208" s="104">
        <f>V208/26*$BC208*VLOOKUP(BR$4,DM_TI_LE!$A$5:$C$29,3,FALSE)</f>
        <v>0</v>
      </c>
      <c r="BS208" s="104">
        <f>W208/26*$BC208*VLOOKUP(BS$4,DM_TI_LE!$A$5:$C$29,3,FALSE)</f>
        <v>0</v>
      </c>
      <c r="BT208" s="104">
        <f>X208/26*$BC208*VLOOKUP(BT$4,DM_TI_LE!$A$5:$C$29,3,FALSE)</f>
        <v>0</v>
      </c>
      <c r="BU208" s="104">
        <f>Y208/26*$BC208*VLOOKUP(BU$4,DM_TI_LE!$A$5:$C$29,3,FALSE)</f>
        <v>0</v>
      </c>
      <c r="BV208" s="104">
        <f>Z208/26*$BC208*VLOOKUP(BV$4,DM_TI_LE!$A$5:$C$29,3,FALSE)</f>
        <v>0</v>
      </c>
      <c r="BW208" s="104">
        <f>AA208/26*$BC208*VLOOKUP(BW$4,DM_TI_LE!$A$5:$C$29,3,FALSE)</f>
        <v>0</v>
      </c>
      <c r="BX208" s="104">
        <f>AB208/26*$BC208*VLOOKUP(BX$4,DM_TI_LE!$A$5:$C$29,3,FALSE)</f>
        <v>0</v>
      </c>
      <c r="BY208" s="104">
        <f>AC208/26*$BC208*VLOOKUP(BY$4,DM_TI_LE!$A$5:$C$29,3,FALSE)</f>
        <v>0</v>
      </c>
      <c r="BZ208" s="104">
        <f>AD208/26*$BC208*VLOOKUP(BZ$4,DM_TI_LE!$A$5:$C$29,3,FALSE)</f>
        <v>0</v>
      </c>
      <c r="CA208" s="273">
        <f t="shared" si="0"/>
        <v>0</v>
      </c>
      <c r="CB208" s="104"/>
      <c r="CC208" s="274">
        <f t="shared" si="1"/>
        <v>1866666.6666666665</v>
      </c>
      <c r="CD208" s="138" t="str">
        <f>VLOOKUP(B208,GD_CHUNG!$B$5:$G$480,6,FALSE)</f>
        <v>HDTV</v>
      </c>
      <c r="CE208" s="275">
        <f>VLOOKUP(CD208,DM_TI_LE!$I$12:$J$16,2,FALSE)</f>
        <v>0.7</v>
      </c>
    </row>
    <row r="209" spans="1:83" ht="12.75" x14ac:dyDescent="0.2">
      <c r="A209" s="49">
        <v>205</v>
      </c>
      <c r="B209" s="50">
        <f>GD_CHUNG!B209</f>
        <v>201506</v>
      </c>
      <c r="C209" s="50" t="str">
        <f>GD_CHUNG!C209</f>
        <v>Đặng Thị Hằng Linh</v>
      </c>
      <c r="D209" s="50" t="str">
        <f>GD_CHUNG!D209</f>
        <v>Nhân viên phục vụ hành khách</v>
      </c>
      <c r="E209" s="268">
        <f>VLOOKUP(B209,GD_CHAM_CONG!$C$6:$BJ$997,60,FALSE)</f>
        <v>1</v>
      </c>
      <c r="F209" s="268">
        <f>VLOOKUP(B209,GD_LCD_HS_LNS!$B$4:$F$1000,5,FALSE)</f>
        <v>1.6</v>
      </c>
      <c r="G209" s="269"/>
      <c r="H209" s="269">
        <f>VLOOKUP(B209,GD_CHAM_CONG!$C$6:$BD$997,37,FALSE)</f>
        <v>27</v>
      </c>
      <c r="I209" s="104">
        <f>VLOOKUP($B209,GD_CHAM_CONG!$C$6:$BF$997,38,FALSE)</f>
        <v>10</v>
      </c>
      <c r="J209" s="104">
        <f>VLOOKUP($B209,GD_CHAM_CONG!$C$6:$BF$997,39,FALSE)</f>
        <v>0</v>
      </c>
      <c r="K209" s="104">
        <f>VLOOKUP($B209,GD_CHAM_CONG!$C$6:$BF$997,40,FALSE)</f>
        <v>0</v>
      </c>
      <c r="L209" s="104">
        <f>VLOOKUP($B209,GD_CHAM_CONG!$C$6:$BF$997,41,FALSE)</f>
        <v>0</v>
      </c>
      <c r="M209" s="104">
        <f>VLOOKUP($B209,GD_CHAM_CONG!$C$6:$BF$997,42,FALSE)</f>
        <v>0</v>
      </c>
      <c r="N209" s="104">
        <f>VLOOKUP($B209,GD_CHAM_CONG!$C$6:$BF$997,43,FALSE)</f>
        <v>0</v>
      </c>
      <c r="O209" s="104">
        <f>VLOOKUP($B209,GD_CHAM_CONG!$C$6:$BF$997,44,FALSE)</f>
        <v>0</v>
      </c>
      <c r="P209" s="104">
        <f>VLOOKUP($B209,GD_CHAM_CONG!$C$6:$BF$997,45,FALSE)</f>
        <v>0</v>
      </c>
      <c r="Q209" s="104">
        <f>VLOOKUP($B209,GD_CHAM_CONG!$C$6:$BF$997,46,FALSE)</f>
        <v>0</v>
      </c>
      <c r="R209" s="104">
        <f>VLOOKUP($B209,GD_CHAM_CONG!$C$6:$BF$997,47,FALSE)</f>
        <v>0</v>
      </c>
      <c r="S209" s="104">
        <f>VLOOKUP($B209,GD_CHAM_CONG!$C$6:$BF$997,48,FALSE)</f>
        <v>0</v>
      </c>
      <c r="T209" s="104">
        <f>VLOOKUP($B209,GD_CHAM_CONG!$C$6:$BF$997,49,FALSE)</f>
        <v>0</v>
      </c>
      <c r="U209" s="104">
        <f>VLOOKUP($B209,GD_CHAM_CONG!$C$6:$BF$997,50,FALSE)</f>
        <v>0</v>
      </c>
      <c r="V209" s="104">
        <f>VLOOKUP($B209,GD_CHAM_CONG!$C$6:$BF$997,51,FALSE)</f>
        <v>0</v>
      </c>
      <c r="W209" s="104">
        <f>VLOOKUP($B209,GD_CHAM_CONG!$C$6:$BF$997,52,FALSE)</f>
        <v>0</v>
      </c>
      <c r="X209" s="104">
        <f>VLOOKUP($B209,GD_CHAM_CONG!$C$6:$BF$997,53,FALSE)</f>
        <v>0</v>
      </c>
      <c r="Y209" s="104">
        <f>VLOOKUP($B209,GD_CHAM_CONG!$C$6:$BF$997,54,FALSE)</f>
        <v>0</v>
      </c>
      <c r="Z209" s="104">
        <f>VLOOKUP($B209,GD_CHAM_CONG!$C$6:$BF$997,55,FALSE)</f>
        <v>0</v>
      </c>
      <c r="AA209" s="104">
        <f>VLOOKUP($B209,GD_CHAM_CONG!$C$6:$BF$997,56,FALSE)</f>
        <v>0</v>
      </c>
      <c r="AB209" s="104">
        <f>VLOOKUP($B209,GD_CHAM_CONG!$C$6:$BI$997,57,FALSE)</f>
        <v>0</v>
      </c>
      <c r="AC209" s="104">
        <f>VLOOKUP($B209,GD_CHAM_CONG!$C$6:$BI$997,58,FALSE)</f>
        <v>0</v>
      </c>
      <c r="AD209" s="104">
        <f>VLOOKUP($B209,GD_CHAM_CONG!$C$6:$BI$997,59,FALSE)</f>
        <v>0</v>
      </c>
      <c r="AE209" s="270">
        <f>I209/$H209*VLOOKUP(I$4,DM_TI_LE!$A$5:$B$30,2,FALSE)</f>
        <v>0.37037037037037035</v>
      </c>
      <c r="AF209" s="270">
        <f>J209/$H209*VLOOKUP(J$4,DM_TI_LE!$A$5:$B$30,2,FALSE)</f>
        <v>0</v>
      </c>
      <c r="AG209" s="270">
        <f>K209/$H209*VLOOKUP(K$4,DM_TI_LE!$A$5:$B$30,2,FALSE)</f>
        <v>0</v>
      </c>
      <c r="AH209" s="270">
        <f>L209/$H209*VLOOKUP(L$4,DM_TI_LE!$A$5:$B$30,2,FALSE)</f>
        <v>0</v>
      </c>
      <c r="AI209" s="270">
        <f>M209/$H209*VLOOKUP(M$4,DM_TI_LE!$A$5:$B$30,2,FALSE)</f>
        <v>0</v>
      </c>
      <c r="AJ209" s="270">
        <f>N209/$H209*VLOOKUP(N$4,DM_TI_LE!$A$5:$B$30,2,FALSE)</f>
        <v>0</v>
      </c>
      <c r="AK209" s="270">
        <f>O209/$H209*VLOOKUP(O$4,DM_TI_LE!$A$5:$B$30,2,FALSE)</f>
        <v>0</v>
      </c>
      <c r="AL209" s="270">
        <f>P209/$H209*VLOOKUP(P$4,DM_TI_LE!$A$5:$B$30,2,FALSE)</f>
        <v>0</v>
      </c>
      <c r="AM209" s="270">
        <f>Q209/$H209*VLOOKUP(Q$4,DM_TI_LE!$A$5:$B$30,2,FALSE)</f>
        <v>0</v>
      </c>
      <c r="AN209" s="270">
        <f>R209/$H209*VLOOKUP(R$4,DM_TI_LE!$A$5:$B$30,2,FALSE)</f>
        <v>0</v>
      </c>
      <c r="AO209" s="270">
        <f>S209/$H209*VLOOKUP(S$4,DM_TI_LE!$A$5:$B$30,2,FALSE)</f>
        <v>0</v>
      </c>
      <c r="AP209" s="270">
        <f>T209/$H209*VLOOKUP(T$4,DM_TI_LE!$A$5:$B$30,2,FALSE)</f>
        <v>0</v>
      </c>
      <c r="AQ209" s="270">
        <f>U209/$H209*VLOOKUP(U$4,DM_TI_LE!$A$5:$B$30,2,FALSE)</f>
        <v>0</v>
      </c>
      <c r="AR209" s="270">
        <f>V209/$H209*VLOOKUP(V$4,DM_TI_LE!$A$5:$B$30,2,FALSE)</f>
        <v>0</v>
      </c>
      <c r="AS209" s="270">
        <f>W209/$H209*VLOOKUP(W$4,DM_TI_LE!$A$5:$B$30,2,FALSE)</f>
        <v>0</v>
      </c>
      <c r="AT209" s="270">
        <f>X209/$H209*VLOOKUP(X$4,DM_TI_LE!$A$5:$B$30,2,FALSE)</f>
        <v>0</v>
      </c>
      <c r="AU209" s="270">
        <f>Y209/$H209*VLOOKUP(Y$4,DM_TI_LE!$A$5:$B$30,2,FALSE)</f>
        <v>0</v>
      </c>
      <c r="AV209" s="270">
        <f>Z209/$H209*VLOOKUP(Z$4,DM_TI_LE!$A$5:$B$30,2,FALSE)</f>
        <v>0</v>
      </c>
      <c r="AW209" s="270">
        <f>AA209/$H209*VLOOKUP(AA$4,DM_TI_LE!$A$5:$B$30,2,FALSE)</f>
        <v>0</v>
      </c>
      <c r="AX209" s="270">
        <f>AB209/$H209*VLOOKUP(AB$4,DM_TI_LE!$A$5:$B$30,2,FALSE)</f>
        <v>0</v>
      </c>
      <c r="AY209" s="270">
        <f>AC209/$H209*VLOOKUP(AC$4,DM_TI_LE!$A$5:$B$30,2,FALSE)</f>
        <v>0</v>
      </c>
      <c r="AZ209" s="270">
        <f>AD209/$H209*VLOOKUP(AD$4,DM_TI_LE!$A$5:$B$30,2,FALSE)</f>
        <v>0</v>
      </c>
      <c r="BA209" s="284">
        <f>IF(CD209="HDHV",DM_TI_LE!$K$12*I209, SUM(AE209:AW209)*F209*E209*DM_HE_SO_LUONG_NS!$D$1*CE209)</f>
        <v>1866666.6666666665</v>
      </c>
      <c r="BB209" s="104"/>
      <c r="BC209" s="110">
        <f>VLOOKUP(B209,GD_LCD_HS_LNS!$B$4:$E$1000,4,FALSE)</f>
        <v>3875000</v>
      </c>
      <c r="BD209" s="104"/>
      <c r="BE209" s="104">
        <f>I209/26*$BC209*VLOOKUP(BE$4,DM_TI_LE!$A$5:$C$29,3,FALSE)</f>
        <v>0</v>
      </c>
      <c r="BF209" s="104">
        <f>J209/26*$BC209*VLOOKUP(BF$4,DM_TI_LE!$A$5:$C$29,3,FALSE)</f>
        <v>0</v>
      </c>
      <c r="BG209" s="104">
        <f>K209/26*$BC209*VLOOKUP(BG$4,DM_TI_LE!$A$5:$C$29,3,FALSE)</f>
        <v>0</v>
      </c>
      <c r="BH209" s="104">
        <f>L209/26*$BC209*VLOOKUP(BH$4,DM_TI_LE!$A$5:$C$29,3,FALSE)</f>
        <v>0</v>
      </c>
      <c r="BI209" s="104">
        <f>M209/26*$BC209*VLOOKUP(BI$4,DM_TI_LE!$A$5:$C$29,3,FALSE)</f>
        <v>0</v>
      </c>
      <c r="BJ209" s="104">
        <f>N209/26*$BC209*VLOOKUP(BJ$4,DM_TI_LE!$A$5:$C$29,3,FALSE)</f>
        <v>0</v>
      </c>
      <c r="BK209" s="104">
        <f>O209/26*$BC209*VLOOKUP(BK$4,DM_TI_LE!$A$5:$C$29,3,FALSE)</f>
        <v>0</v>
      </c>
      <c r="BL209" s="104">
        <f>P209/26*$BC209*VLOOKUP(BL$4,DM_TI_LE!$A$5:$C$29,3,FALSE)</f>
        <v>0</v>
      </c>
      <c r="BM209" s="104">
        <f>Q209/26*$BC209*VLOOKUP(BM$4,DM_TI_LE!$A$5:$C$29,3,FALSE)</f>
        <v>0</v>
      </c>
      <c r="BN209" s="104">
        <f>R209/26*$BC209*VLOOKUP(BN$4,DM_TI_LE!$A$5:$C$29,3,FALSE)</f>
        <v>0</v>
      </c>
      <c r="BO209" s="104">
        <f>S209/26*$BC209*VLOOKUP(BO$4,DM_TI_LE!$A$5:$C$29,3,FALSE)</f>
        <v>0</v>
      </c>
      <c r="BP209" s="104">
        <f>T209/26*$BC209*VLOOKUP(BP$4,DM_TI_LE!$A$5:$C$29,3,FALSE)</f>
        <v>0</v>
      </c>
      <c r="BQ209" s="104">
        <f>U209/26*$BC209*VLOOKUP(BQ$4,DM_TI_LE!$A$5:$C$29,3,FALSE)</f>
        <v>0</v>
      </c>
      <c r="BR209" s="104">
        <f>V209/26*$BC209*VLOOKUP(BR$4,DM_TI_LE!$A$5:$C$29,3,FALSE)</f>
        <v>0</v>
      </c>
      <c r="BS209" s="104">
        <f>W209/26*$BC209*VLOOKUP(BS$4,DM_TI_LE!$A$5:$C$29,3,FALSE)</f>
        <v>0</v>
      </c>
      <c r="BT209" s="104">
        <f>X209/26*$BC209*VLOOKUP(BT$4,DM_TI_LE!$A$5:$C$29,3,FALSE)</f>
        <v>0</v>
      </c>
      <c r="BU209" s="104">
        <f>Y209/26*$BC209*VLOOKUP(BU$4,DM_TI_LE!$A$5:$C$29,3,FALSE)</f>
        <v>0</v>
      </c>
      <c r="BV209" s="104">
        <f>Z209/26*$BC209*VLOOKUP(BV$4,DM_TI_LE!$A$5:$C$29,3,FALSE)</f>
        <v>0</v>
      </c>
      <c r="BW209" s="104">
        <f>AA209/26*$BC209*VLOOKUP(BW$4,DM_TI_LE!$A$5:$C$29,3,FALSE)</f>
        <v>0</v>
      </c>
      <c r="BX209" s="104">
        <f>AB209/26*$BC209*VLOOKUP(BX$4,DM_TI_LE!$A$5:$C$29,3,FALSE)</f>
        <v>0</v>
      </c>
      <c r="BY209" s="104">
        <f>AC209/26*$BC209*VLOOKUP(BY$4,DM_TI_LE!$A$5:$C$29,3,FALSE)</f>
        <v>0</v>
      </c>
      <c r="BZ209" s="104">
        <f>AD209/26*$BC209*VLOOKUP(BZ$4,DM_TI_LE!$A$5:$C$29,3,FALSE)</f>
        <v>0</v>
      </c>
      <c r="CA209" s="273">
        <f t="shared" si="0"/>
        <v>0</v>
      </c>
      <c r="CB209" s="104"/>
      <c r="CC209" s="274">
        <f t="shared" si="1"/>
        <v>1866666.6666666665</v>
      </c>
      <c r="CD209" s="138" t="str">
        <f>VLOOKUP(B209,GD_CHUNG!$B$5:$G$480,6,FALSE)</f>
        <v>HDTV</v>
      </c>
      <c r="CE209" s="275">
        <f>VLOOKUP(CD209,DM_TI_LE!$I$12:$J$16,2,FALSE)</f>
        <v>0.7</v>
      </c>
    </row>
    <row r="210" spans="1:83" ht="12.75" x14ac:dyDescent="0.2">
      <c r="A210" s="49">
        <v>206</v>
      </c>
      <c r="B210" s="50">
        <f>GD_CHUNG!B210</f>
        <v>201507</v>
      </c>
      <c r="C210" s="50" t="str">
        <f>GD_CHUNG!C210</f>
        <v>Hà Ngọc Bích</v>
      </c>
      <c r="D210" s="50" t="str">
        <f>GD_CHUNG!D210</f>
        <v>Nhân viên phục vụ hành khách</v>
      </c>
      <c r="E210" s="268">
        <f>VLOOKUP(B210,GD_CHAM_CONG!$C$6:$BJ$997,60,FALSE)</f>
        <v>1</v>
      </c>
      <c r="F210" s="268">
        <f>VLOOKUP(B210,GD_LCD_HS_LNS!$B$4:$F$1000,5,FALSE)</f>
        <v>1.6</v>
      </c>
      <c r="G210" s="269"/>
      <c r="H210" s="269">
        <f>VLOOKUP(B210,GD_CHAM_CONG!$C$6:$BD$997,37,FALSE)</f>
        <v>27</v>
      </c>
      <c r="I210" s="104">
        <f>VLOOKUP($B210,GD_CHAM_CONG!$C$6:$BF$997,38,FALSE)</f>
        <v>10</v>
      </c>
      <c r="J210" s="104">
        <f>VLOOKUP($B210,GD_CHAM_CONG!$C$6:$BF$997,39,FALSE)</f>
        <v>0</v>
      </c>
      <c r="K210" s="104">
        <f>VLOOKUP($B210,GD_CHAM_CONG!$C$6:$BF$997,40,FALSE)</f>
        <v>0</v>
      </c>
      <c r="L210" s="104">
        <f>VLOOKUP($B210,GD_CHAM_CONG!$C$6:$BF$997,41,FALSE)</f>
        <v>0</v>
      </c>
      <c r="M210" s="104">
        <f>VLOOKUP($B210,GD_CHAM_CONG!$C$6:$BF$997,42,FALSE)</f>
        <v>0</v>
      </c>
      <c r="N210" s="104">
        <f>VLOOKUP($B210,GD_CHAM_CONG!$C$6:$BF$997,43,FALSE)</f>
        <v>0</v>
      </c>
      <c r="O210" s="104">
        <f>VLOOKUP($B210,GD_CHAM_CONG!$C$6:$BF$997,44,FALSE)</f>
        <v>0</v>
      </c>
      <c r="P210" s="104">
        <f>VLOOKUP($B210,GD_CHAM_CONG!$C$6:$BF$997,45,FALSE)</f>
        <v>0</v>
      </c>
      <c r="Q210" s="104">
        <f>VLOOKUP($B210,GD_CHAM_CONG!$C$6:$BF$997,46,FALSE)</f>
        <v>0</v>
      </c>
      <c r="R210" s="104">
        <f>VLOOKUP($B210,GD_CHAM_CONG!$C$6:$BF$997,47,FALSE)</f>
        <v>0</v>
      </c>
      <c r="S210" s="104">
        <f>VLOOKUP($B210,GD_CHAM_CONG!$C$6:$BF$997,48,FALSE)</f>
        <v>0</v>
      </c>
      <c r="T210" s="104">
        <f>VLOOKUP($B210,GD_CHAM_CONG!$C$6:$BF$997,49,FALSE)</f>
        <v>0</v>
      </c>
      <c r="U210" s="104">
        <f>VLOOKUP($B210,GD_CHAM_CONG!$C$6:$BF$997,50,FALSE)</f>
        <v>0</v>
      </c>
      <c r="V210" s="104">
        <f>VLOOKUP($B210,GD_CHAM_CONG!$C$6:$BF$997,51,FALSE)</f>
        <v>0</v>
      </c>
      <c r="W210" s="104">
        <f>VLOOKUP($B210,GD_CHAM_CONG!$C$6:$BF$997,52,FALSE)</f>
        <v>0</v>
      </c>
      <c r="X210" s="104">
        <f>VLOOKUP($B210,GD_CHAM_CONG!$C$6:$BF$997,53,FALSE)</f>
        <v>0</v>
      </c>
      <c r="Y210" s="104">
        <f>VLOOKUP($B210,GD_CHAM_CONG!$C$6:$BF$997,54,FALSE)</f>
        <v>0</v>
      </c>
      <c r="Z210" s="104">
        <f>VLOOKUP($B210,GD_CHAM_CONG!$C$6:$BF$997,55,FALSE)</f>
        <v>0</v>
      </c>
      <c r="AA210" s="104">
        <f>VLOOKUP($B210,GD_CHAM_CONG!$C$6:$BF$997,56,FALSE)</f>
        <v>0</v>
      </c>
      <c r="AB210" s="104">
        <f>VLOOKUP($B210,GD_CHAM_CONG!$C$6:$BI$997,57,FALSE)</f>
        <v>0</v>
      </c>
      <c r="AC210" s="104">
        <f>VLOOKUP($B210,GD_CHAM_CONG!$C$6:$BI$997,58,FALSE)</f>
        <v>0</v>
      </c>
      <c r="AD210" s="104">
        <f>VLOOKUP($B210,GD_CHAM_CONG!$C$6:$BI$997,59,FALSE)</f>
        <v>0</v>
      </c>
      <c r="AE210" s="270">
        <f>I210/$H210*VLOOKUP(I$4,DM_TI_LE!$A$5:$B$30,2,FALSE)</f>
        <v>0.37037037037037035</v>
      </c>
      <c r="AF210" s="270">
        <f>J210/$H210*VLOOKUP(J$4,DM_TI_LE!$A$5:$B$30,2,FALSE)</f>
        <v>0</v>
      </c>
      <c r="AG210" s="270">
        <f>K210/$H210*VLOOKUP(K$4,DM_TI_LE!$A$5:$B$30,2,FALSE)</f>
        <v>0</v>
      </c>
      <c r="AH210" s="270">
        <f>L210/$H210*VLOOKUP(L$4,DM_TI_LE!$A$5:$B$30,2,FALSE)</f>
        <v>0</v>
      </c>
      <c r="AI210" s="270">
        <f>M210/$H210*VLOOKUP(M$4,DM_TI_LE!$A$5:$B$30,2,FALSE)</f>
        <v>0</v>
      </c>
      <c r="AJ210" s="270">
        <f>N210/$H210*VLOOKUP(N$4,DM_TI_LE!$A$5:$B$30,2,FALSE)</f>
        <v>0</v>
      </c>
      <c r="AK210" s="270">
        <f>O210/$H210*VLOOKUP(O$4,DM_TI_LE!$A$5:$B$30,2,FALSE)</f>
        <v>0</v>
      </c>
      <c r="AL210" s="270">
        <f>P210/$H210*VLOOKUP(P$4,DM_TI_LE!$A$5:$B$30,2,FALSE)</f>
        <v>0</v>
      </c>
      <c r="AM210" s="270">
        <f>Q210/$H210*VLOOKUP(Q$4,DM_TI_LE!$A$5:$B$30,2,FALSE)</f>
        <v>0</v>
      </c>
      <c r="AN210" s="270">
        <f>R210/$H210*VLOOKUP(R$4,DM_TI_LE!$A$5:$B$30,2,FALSE)</f>
        <v>0</v>
      </c>
      <c r="AO210" s="270">
        <f>S210/$H210*VLOOKUP(S$4,DM_TI_LE!$A$5:$B$30,2,FALSE)</f>
        <v>0</v>
      </c>
      <c r="AP210" s="270">
        <f>T210/$H210*VLOOKUP(T$4,DM_TI_LE!$A$5:$B$30,2,FALSE)</f>
        <v>0</v>
      </c>
      <c r="AQ210" s="270">
        <f>U210/$H210*VLOOKUP(U$4,DM_TI_LE!$A$5:$B$30,2,FALSE)</f>
        <v>0</v>
      </c>
      <c r="AR210" s="270">
        <f>V210/$H210*VLOOKUP(V$4,DM_TI_LE!$A$5:$B$30,2,FALSE)</f>
        <v>0</v>
      </c>
      <c r="AS210" s="270">
        <f>W210/$H210*VLOOKUP(W$4,DM_TI_LE!$A$5:$B$30,2,FALSE)</f>
        <v>0</v>
      </c>
      <c r="AT210" s="270">
        <f>X210/$H210*VLOOKUP(X$4,DM_TI_LE!$A$5:$B$30,2,FALSE)</f>
        <v>0</v>
      </c>
      <c r="AU210" s="270">
        <f>Y210/$H210*VLOOKUP(Y$4,DM_TI_LE!$A$5:$B$30,2,FALSE)</f>
        <v>0</v>
      </c>
      <c r="AV210" s="270">
        <f>Z210/$H210*VLOOKUP(Z$4,DM_TI_LE!$A$5:$B$30,2,FALSE)</f>
        <v>0</v>
      </c>
      <c r="AW210" s="270">
        <f>AA210/$H210*VLOOKUP(AA$4,DM_TI_LE!$A$5:$B$30,2,FALSE)</f>
        <v>0</v>
      </c>
      <c r="AX210" s="270">
        <f>AB210/$H210*VLOOKUP(AB$4,DM_TI_LE!$A$5:$B$30,2,FALSE)</f>
        <v>0</v>
      </c>
      <c r="AY210" s="270">
        <f>AC210/$H210*VLOOKUP(AC$4,DM_TI_LE!$A$5:$B$30,2,FALSE)</f>
        <v>0</v>
      </c>
      <c r="AZ210" s="270">
        <f>AD210/$H210*VLOOKUP(AD$4,DM_TI_LE!$A$5:$B$30,2,FALSE)</f>
        <v>0</v>
      </c>
      <c r="BA210" s="284">
        <f>IF(CD210="HDHV",DM_TI_LE!$K$12*I210, SUM(AE210:AW210)*F210*E210*DM_HE_SO_LUONG_NS!$D$1*CE210)</f>
        <v>1866666.6666666665</v>
      </c>
      <c r="BB210" s="104"/>
      <c r="BC210" s="110">
        <f>VLOOKUP(B210,GD_LCD_HS_LNS!$B$4:$E$1000,4,FALSE)</f>
        <v>3875000</v>
      </c>
      <c r="BD210" s="104"/>
      <c r="BE210" s="104">
        <f>I210/26*$BC210*VLOOKUP(BE$4,DM_TI_LE!$A$5:$C$29,3,FALSE)</f>
        <v>0</v>
      </c>
      <c r="BF210" s="104">
        <f>J210/26*$BC210*VLOOKUP(BF$4,DM_TI_LE!$A$5:$C$29,3,FALSE)</f>
        <v>0</v>
      </c>
      <c r="BG210" s="104">
        <f>K210/26*$BC210*VLOOKUP(BG$4,DM_TI_LE!$A$5:$C$29,3,FALSE)</f>
        <v>0</v>
      </c>
      <c r="BH210" s="104">
        <f>L210/26*$BC210*VLOOKUP(BH$4,DM_TI_LE!$A$5:$C$29,3,FALSE)</f>
        <v>0</v>
      </c>
      <c r="BI210" s="104">
        <f>M210/26*$BC210*VLOOKUP(BI$4,DM_TI_LE!$A$5:$C$29,3,FALSE)</f>
        <v>0</v>
      </c>
      <c r="BJ210" s="104">
        <f>N210/26*$BC210*VLOOKUP(BJ$4,DM_TI_LE!$A$5:$C$29,3,FALSE)</f>
        <v>0</v>
      </c>
      <c r="BK210" s="104">
        <f>O210/26*$BC210*VLOOKUP(BK$4,DM_TI_LE!$A$5:$C$29,3,FALSE)</f>
        <v>0</v>
      </c>
      <c r="BL210" s="104">
        <f>P210/26*$BC210*VLOOKUP(BL$4,DM_TI_LE!$A$5:$C$29,3,FALSE)</f>
        <v>0</v>
      </c>
      <c r="BM210" s="104">
        <f>Q210/26*$BC210*VLOOKUP(BM$4,DM_TI_LE!$A$5:$C$29,3,FALSE)</f>
        <v>0</v>
      </c>
      <c r="BN210" s="104">
        <f>R210/26*$BC210*VLOOKUP(BN$4,DM_TI_LE!$A$5:$C$29,3,FALSE)</f>
        <v>0</v>
      </c>
      <c r="BO210" s="104">
        <f>S210/26*$BC210*VLOOKUP(BO$4,DM_TI_LE!$A$5:$C$29,3,FALSE)</f>
        <v>0</v>
      </c>
      <c r="BP210" s="104">
        <f>T210/26*$BC210*VLOOKUP(BP$4,DM_TI_LE!$A$5:$C$29,3,FALSE)</f>
        <v>0</v>
      </c>
      <c r="BQ210" s="104">
        <f>U210/26*$BC210*VLOOKUP(BQ$4,DM_TI_LE!$A$5:$C$29,3,FALSE)</f>
        <v>0</v>
      </c>
      <c r="BR210" s="104">
        <f>V210/26*$BC210*VLOOKUP(BR$4,DM_TI_LE!$A$5:$C$29,3,FALSE)</f>
        <v>0</v>
      </c>
      <c r="BS210" s="104">
        <f>W210/26*$BC210*VLOOKUP(BS$4,DM_TI_LE!$A$5:$C$29,3,FALSE)</f>
        <v>0</v>
      </c>
      <c r="BT210" s="104">
        <f>X210/26*$BC210*VLOOKUP(BT$4,DM_TI_LE!$A$5:$C$29,3,FALSE)</f>
        <v>0</v>
      </c>
      <c r="BU210" s="104">
        <f>Y210/26*$BC210*VLOOKUP(BU$4,DM_TI_LE!$A$5:$C$29,3,FALSE)</f>
        <v>0</v>
      </c>
      <c r="BV210" s="104">
        <f>Z210/26*$BC210*VLOOKUP(BV$4,DM_TI_LE!$A$5:$C$29,3,FALSE)</f>
        <v>0</v>
      </c>
      <c r="BW210" s="104">
        <f>AA210/26*$BC210*VLOOKUP(BW$4,DM_TI_LE!$A$5:$C$29,3,FALSE)</f>
        <v>0</v>
      </c>
      <c r="BX210" s="104">
        <f>AB210/26*$BC210*VLOOKUP(BX$4,DM_TI_LE!$A$5:$C$29,3,FALSE)</f>
        <v>0</v>
      </c>
      <c r="BY210" s="104">
        <f>AC210/26*$BC210*VLOOKUP(BY$4,DM_TI_LE!$A$5:$C$29,3,FALSE)</f>
        <v>0</v>
      </c>
      <c r="BZ210" s="104">
        <f>AD210/26*$BC210*VLOOKUP(BZ$4,DM_TI_LE!$A$5:$C$29,3,FALSE)</f>
        <v>0</v>
      </c>
      <c r="CA210" s="273">
        <f t="shared" si="0"/>
        <v>0</v>
      </c>
      <c r="CB210" s="104"/>
      <c r="CC210" s="274">
        <f t="shared" si="1"/>
        <v>1866666.6666666665</v>
      </c>
      <c r="CD210" s="138" t="str">
        <f>VLOOKUP(B210,GD_CHUNG!$B$5:$G$480,6,FALSE)</f>
        <v>HDTV</v>
      </c>
      <c r="CE210" s="275">
        <f>VLOOKUP(CD210,DM_TI_LE!$I$12:$J$16,2,FALSE)</f>
        <v>0.7</v>
      </c>
    </row>
    <row r="211" spans="1:83" ht="12.75" x14ac:dyDescent="0.2">
      <c r="A211" s="49">
        <v>207</v>
      </c>
      <c r="B211" s="50">
        <f>GD_CHUNG!B211</f>
        <v>201508</v>
      </c>
      <c r="C211" s="50" t="str">
        <f>GD_CHUNG!C211</f>
        <v>Nguyễn Minh Đức</v>
      </c>
      <c r="D211" s="50" t="str">
        <f>GD_CHUNG!D211</f>
        <v>Nhân viên phục vụ hành khách</v>
      </c>
      <c r="E211" s="268">
        <f>VLOOKUP(B211,GD_CHAM_CONG!$C$6:$BJ$997,60,FALSE)</f>
        <v>1</v>
      </c>
      <c r="F211" s="268">
        <f>VLOOKUP(B211,GD_LCD_HS_LNS!$B$4:$F$1000,5,FALSE)</f>
        <v>1.6</v>
      </c>
      <c r="G211" s="269"/>
      <c r="H211" s="269">
        <f>VLOOKUP(B211,GD_CHAM_CONG!$C$6:$BD$997,37,FALSE)</f>
        <v>27</v>
      </c>
      <c r="I211" s="104">
        <f>VLOOKUP($B211,GD_CHAM_CONG!$C$6:$BF$997,38,FALSE)</f>
        <v>10</v>
      </c>
      <c r="J211" s="104">
        <f>VLOOKUP($B211,GD_CHAM_CONG!$C$6:$BF$997,39,FALSE)</f>
        <v>0</v>
      </c>
      <c r="K211" s="104">
        <f>VLOOKUP($B211,GD_CHAM_CONG!$C$6:$BF$997,40,FALSE)</f>
        <v>0</v>
      </c>
      <c r="L211" s="104">
        <f>VLOOKUP($B211,GD_CHAM_CONG!$C$6:$BF$997,41,FALSE)</f>
        <v>0</v>
      </c>
      <c r="M211" s="104">
        <f>VLOOKUP($B211,GD_CHAM_CONG!$C$6:$BF$997,42,FALSE)</f>
        <v>0</v>
      </c>
      <c r="N211" s="104">
        <f>VLOOKUP($B211,GD_CHAM_CONG!$C$6:$BF$997,43,FALSE)</f>
        <v>0</v>
      </c>
      <c r="O211" s="104">
        <f>VLOOKUP($B211,GD_CHAM_CONG!$C$6:$BF$997,44,FALSE)</f>
        <v>0</v>
      </c>
      <c r="P211" s="104">
        <f>VLOOKUP($B211,GD_CHAM_CONG!$C$6:$BF$997,45,FALSE)</f>
        <v>0</v>
      </c>
      <c r="Q211" s="104">
        <f>VLOOKUP($B211,GD_CHAM_CONG!$C$6:$BF$997,46,FALSE)</f>
        <v>0</v>
      </c>
      <c r="R211" s="104">
        <f>VLOOKUP($B211,GD_CHAM_CONG!$C$6:$BF$997,47,FALSE)</f>
        <v>0</v>
      </c>
      <c r="S211" s="104">
        <f>VLOOKUP($B211,GD_CHAM_CONG!$C$6:$BF$997,48,FALSE)</f>
        <v>0</v>
      </c>
      <c r="T211" s="104">
        <f>VLOOKUP($B211,GD_CHAM_CONG!$C$6:$BF$997,49,FALSE)</f>
        <v>0</v>
      </c>
      <c r="U211" s="104">
        <f>VLOOKUP($B211,GD_CHAM_CONG!$C$6:$BF$997,50,FALSE)</f>
        <v>0</v>
      </c>
      <c r="V211" s="104">
        <f>VLOOKUP($B211,GD_CHAM_CONG!$C$6:$BF$997,51,FALSE)</f>
        <v>0</v>
      </c>
      <c r="W211" s="104">
        <f>VLOOKUP($B211,GD_CHAM_CONG!$C$6:$BF$997,52,FALSE)</f>
        <v>0</v>
      </c>
      <c r="X211" s="104">
        <f>VLOOKUP($B211,GD_CHAM_CONG!$C$6:$BF$997,53,FALSE)</f>
        <v>0</v>
      </c>
      <c r="Y211" s="104">
        <f>VLOOKUP($B211,GD_CHAM_CONG!$C$6:$BF$997,54,FALSE)</f>
        <v>0</v>
      </c>
      <c r="Z211" s="104">
        <f>VLOOKUP($B211,GD_CHAM_CONG!$C$6:$BF$997,55,FALSE)</f>
        <v>0</v>
      </c>
      <c r="AA211" s="104">
        <f>VLOOKUP($B211,GD_CHAM_CONG!$C$6:$BF$997,56,FALSE)</f>
        <v>0</v>
      </c>
      <c r="AB211" s="104">
        <f>VLOOKUP($B211,GD_CHAM_CONG!$C$6:$BI$997,57,FALSE)</f>
        <v>0</v>
      </c>
      <c r="AC211" s="104">
        <f>VLOOKUP($B211,GD_CHAM_CONG!$C$6:$BI$997,58,FALSE)</f>
        <v>0</v>
      </c>
      <c r="AD211" s="104">
        <f>VLOOKUP($B211,GD_CHAM_CONG!$C$6:$BI$997,59,FALSE)</f>
        <v>0</v>
      </c>
      <c r="AE211" s="270">
        <f>I211/$H211*VLOOKUP(I$4,DM_TI_LE!$A$5:$B$30,2,FALSE)</f>
        <v>0.37037037037037035</v>
      </c>
      <c r="AF211" s="270">
        <f>J211/$H211*VLOOKUP(J$4,DM_TI_LE!$A$5:$B$30,2,FALSE)</f>
        <v>0</v>
      </c>
      <c r="AG211" s="270">
        <f>K211/$H211*VLOOKUP(K$4,DM_TI_LE!$A$5:$B$30,2,FALSE)</f>
        <v>0</v>
      </c>
      <c r="AH211" s="270">
        <f>L211/$H211*VLOOKUP(L$4,DM_TI_LE!$A$5:$B$30,2,FALSE)</f>
        <v>0</v>
      </c>
      <c r="AI211" s="270">
        <f>M211/$H211*VLOOKUP(M$4,DM_TI_LE!$A$5:$B$30,2,FALSE)</f>
        <v>0</v>
      </c>
      <c r="AJ211" s="270">
        <f>N211/$H211*VLOOKUP(N$4,DM_TI_LE!$A$5:$B$30,2,FALSE)</f>
        <v>0</v>
      </c>
      <c r="AK211" s="270">
        <f>O211/$H211*VLOOKUP(O$4,DM_TI_LE!$A$5:$B$30,2,FALSE)</f>
        <v>0</v>
      </c>
      <c r="AL211" s="270">
        <f>P211/$H211*VLOOKUP(P$4,DM_TI_LE!$A$5:$B$30,2,FALSE)</f>
        <v>0</v>
      </c>
      <c r="AM211" s="270">
        <f>Q211/$H211*VLOOKUP(Q$4,DM_TI_LE!$A$5:$B$30,2,FALSE)</f>
        <v>0</v>
      </c>
      <c r="AN211" s="270">
        <f>R211/$H211*VLOOKUP(R$4,DM_TI_LE!$A$5:$B$30,2,FALSE)</f>
        <v>0</v>
      </c>
      <c r="AO211" s="270">
        <f>S211/$H211*VLOOKUP(S$4,DM_TI_LE!$A$5:$B$30,2,FALSE)</f>
        <v>0</v>
      </c>
      <c r="AP211" s="270">
        <f>T211/$H211*VLOOKUP(T$4,DM_TI_LE!$A$5:$B$30,2,FALSE)</f>
        <v>0</v>
      </c>
      <c r="AQ211" s="270">
        <f>U211/$H211*VLOOKUP(U$4,DM_TI_LE!$A$5:$B$30,2,FALSE)</f>
        <v>0</v>
      </c>
      <c r="AR211" s="270">
        <f>V211/$H211*VLOOKUP(V$4,DM_TI_LE!$A$5:$B$30,2,FALSE)</f>
        <v>0</v>
      </c>
      <c r="AS211" s="270">
        <f>W211/$H211*VLOOKUP(W$4,DM_TI_LE!$A$5:$B$30,2,FALSE)</f>
        <v>0</v>
      </c>
      <c r="AT211" s="270">
        <f>X211/$H211*VLOOKUP(X$4,DM_TI_LE!$A$5:$B$30,2,FALSE)</f>
        <v>0</v>
      </c>
      <c r="AU211" s="270">
        <f>Y211/$H211*VLOOKUP(Y$4,DM_TI_LE!$A$5:$B$30,2,FALSE)</f>
        <v>0</v>
      </c>
      <c r="AV211" s="270">
        <f>Z211/$H211*VLOOKUP(Z$4,DM_TI_LE!$A$5:$B$30,2,FALSE)</f>
        <v>0</v>
      </c>
      <c r="AW211" s="270">
        <f>AA211/$H211*VLOOKUP(AA$4,DM_TI_LE!$A$5:$B$30,2,FALSE)</f>
        <v>0</v>
      </c>
      <c r="AX211" s="270">
        <f>AB211/$H211*VLOOKUP(AB$4,DM_TI_LE!$A$5:$B$30,2,FALSE)</f>
        <v>0</v>
      </c>
      <c r="AY211" s="270">
        <f>AC211/$H211*VLOOKUP(AC$4,DM_TI_LE!$A$5:$B$30,2,FALSE)</f>
        <v>0</v>
      </c>
      <c r="AZ211" s="270">
        <f>AD211/$H211*VLOOKUP(AD$4,DM_TI_LE!$A$5:$B$30,2,FALSE)</f>
        <v>0</v>
      </c>
      <c r="BA211" s="284">
        <f>IF(CD211="HDHV",DM_TI_LE!$K$12*I211, SUM(AE211:AW211)*F211*E211*DM_HE_SO_LUONG_NS!$D$1*CE211)</f>
        <v>1866666.6666666665</v>
      </c>
      <c r="BB211" s="104"/>
      <c r="BC211" s="110">
        <f>VLOOKUP(B211,GD_LCD_HS_LNS!$B$4:$E$1000,4,FALSE)</f>
        <v>3875000</v>
      </c>
      <c r="BD211" s="104"/>
      <c r="BE211" s="104">
        <f>I211/26*$BC211*VLOOKUP(BE$4,DM_TI_LE!$A$5:$C$29,3,FALSE)</f>
        <v>0</v>
      </c>
      <c r="BF211" s="104">
        <f>J211/26*$BC211*VLOOKUP(BF$4,DM_TI_LE!$A$5:$C$29,3,FALSE)</f>
        <v>0</v>
      </c>
      <c r="BG211" s="104">
        <f>K211/26*$BC211*VLOOKUP(BG$4,DM_TI_LE!$A$5:$C$29,3,FALSE)</f>
        <v>0</v>
      </c>
      <c r="BH211" s="104">
        <f>L211/26*$BC211*VLOOKUP(BH$4,DM_TI_LE!$A$5:$C$29,3,FALSE)</f>
        <v>0</v>
      </c>
      <c r="BI211" s="104">
        <f>M211/26*$BC211*VLOOKUP(BI$4,DM_TI_LE!$A$5:$C$29,3,FALSE)</f>
        <v>0</v>
      </c>
      <c r="BJ211" s="104">
        <f>N211/26*$BC211*VLOOKUP(BJ$4,DM_TI_LE!$A$5:$C$29,3,FALSE)</f>
        <v>0</v>
      </c>
      <c r="BK211" s="104">
        <f>O211/26*$BC211*VLOOKUP(BK$4,DM_TI_LE!$A$5:$C$29,3,FALSE)</f>
        <v>0</v>
      </c>
      <c r="BL211" s="104">
        <f>P211/26*$BC211*VLOOKUP(BL$4,DM_TI_LE!$A$5:$C$29,3,FALSE)</f>
        <v>0</v>
      </c>
      <c r="BM211" s="104">
        <f>Q211/26*$BC211*VLOOKUP(BM$4,DM_TI_LE!$A$5:$C$29,3,FALSE)</f>
        <v>0</v>
      </c>
      <c r="BN211" s="104">
        <f>R211/26*$BC211*VLOOKUP(BN$4,DM_TI_LE!$A$5:$C$29,3,FALSE)</f>
        <v>0</v>
      </c>
      <c r="BO211" s="104">
        <f>S211/26*$BC211*VLOOKUP(BO$4,DM_TI_LE!$A$5:$C$29,3,FALSE)</f>
        <v>0</v>
      </c>
      <c r="BP211" s="104">
        <f>T211/26*$BC211*VLOOKUP(BP$4,DM_TI_LE!$A$5:$C$29,3,FALSE)</f>
        <v>0</v>
      </c>
      <c r="BQ211" s="104">
        <f>U211/26*$BC211*VLOOKUP(BQ$4,DM_TI_LE!$A$5:$C$29,3,FALSE)</f>
        <v>0</v>
      </c>
      <c r="BR211" s="104">
        <f>V211/26*$BC211*VLOOKUP(BR$4,DM_TI_LE!$A$5:$C$29,3,FALSE)</f>
        <v>0</v>
      </c>
      <c r="BS211" s="104">
        <f>W211/26*$BC211*VLOOKUP(BS$4,DM_TI_LE!$A$5:$C$29,3,FALSE)</f>
        <v>0</v>
      </c>
      <c r="BT211" s="104">
        <f>X211/26*$BC211*VLOOKUP(BT$4,DM_TI_LE!$A$5:$C$29,3,FALSE)</f>
        <v>0</v>
      </c>
      <c r="BU211" s="104">
        <f>Y211/26*$BC211*VLOOKUP(BU$4,DM_TI_LE!$A$5:$C$29,3,FALSE)</f>
        <v>0</v>
      </c>
      <c r="BV211" s="104">
        <f>Z211/26*$BC211*VLOOKUP(BV$4,DM_TI_LE!$A$5:$C$29,3,FALSE)</f>
        <v>0</v>
      </c>
      <c r="BW211" s="104">
        <f>AA211/26*$BC211*VLOOKUP(BW$4,DM_TI_LE!$A$5:$C$29,3,FALSE)</f>
        <v>0</v>
      </c>
      <c r="BX211" s="104">
        <f>AB211/26*$BC211*VLOOKUP(BX$4,DM_TI_LE!$A$5:$C$29,3,FALSE)</f>
        <v>0</v>
      </c>
      <c r="BY211" s="104">
        <f>AC211/26*$BC211*VLOOKUP(BY$4,DM_TI_LE!$A$5:$C$29,3,FALSE)</f>
        <v>0</v>
      </c>
      <c r="BZ211" s="104">
        <f>AD211/26*$BC211*VLOOKUP(BZ$4,DM_TI_LE!$A$5:$C$29,3,FALSE)</f>
        <v>0</v>
      </c>
      <c r="CA211" s="273">
        <f t="shared" si="0"/>
        <v>0</v>
      </c>
      <c r="CB211" s="104"/>
      <c r="CC211" s="274">
        <f t="shared" si="1"/>
        <v>1866666.6666666665</v>
      </c>
      <c r="CD211" s="138" t="str">
        <f>VLOOKUP(B211,GD_CHUNG!$B$5:$G$480,6,FALSE)</f>
        <v>HDTV</v>
      </c>
      <c r="CE211" s="275">
        <f>VLOOKUP(CD211,DM_TI_LE!$I$12:$J$16,2,FALSE)</f>
        <v>0.7</v>
      </c>
    </row>
    <row r="212" spans="1:83" ht="12.75" x14ac:dyDescent="0.2">
      <c r="A212" s="49">
        <v>208</v>
      </c>
      <c r="B212" s="50">
        <f>GD_CHUNG!B212</f>
        <v>201509</v>
      </c>
      <c r="C212" s="50" t="str">
        <f>GD_CHUNG!C212</f>
        <v>Trần Hữu Dũng</v>
      </c>
      <c r="D212" s="50" t="str">
        <f>GD_CHUNG!D212</f>
        <v>Nhân viên phục vụ hành khách</v>
      </c>
      <c r="E212" s="268">
        <f>VLOOKUP(B212,GD_CHAM_CONG!$C$6:$BJ$997,60,FALSE)</f>
        <v>1</v>
      </c>
      <c r="F212" s="268">
        <f>VLOOKUP(B212,GD_LCD_HS_LNS!$B$4:$F$1000,5,FALSE)</f>
        <v>1.6</v>
      </c>
      <c r="G212" s="269"/>
      <c r="H212" s="269">
        <f>VLOOKUP(B212,GD_CHAM_CONG!$C$6:$BD$997,37,FALSE)</f>
        <v>27</v>
      </c>
      <c r="I212" s="104">
        <f>VLOOKUP($B212,GD_CHAM_CONG!$C$6:$BF$997,38,FALSE)</f>
        <v>10</v>
      </c>
      <c r="J212" s="104">
        <f>VLOOKUP($B212,GD_CHAM_CONG!$C$6:$BF$997,39,FALSE)</f>
        <v>0</v>
      </c>
      <c r="K212" s="104">
        <f>VLOOKUP($B212,GD_CHAM_CONG!$C$6:$BF$997,40,FALSE)</f>
        <v>0</v>
      </c>
      <c r="L212" s="104">
        <f>VLOOKUP($B212,GD_CHAM_CONG!$C$6:$BF$997,41,FALSE)</f>
        <v>0</v>
      </c>
      <c r="M212" s="104">
        <f>VLOOKUP($B212,GD_CHAM_CONG!$C$6:$BF$997,42,FALSE)</f>
        <v>0</v>
      </c>
      <c r="N212" s="104">
        <f>VLOOKUP($B212,GD_CHAM_CONG!$C$6:$BF$997,43,FALSE)</f>
        <v>0</v>
      </c>
      <c r="O212" s="104">
        <f>VLOOKUP($B212,GD_CHAM_CONG!$C$6:$BF$997,44,FALSE)</f>
        <v>0</v>
      </c>
      <c r="P212" s="104">
        <f>VLOOKUP($B212,GD_CHAM_CONG!$C$6:$BF$997,45,FALSE)</f>
        <v>0</v>
      </c>
      <c r="Q212" s="104">
        <f>VLOOKUP($B212,GD_CHAM_CONG!$C$6:$BF$997,46,FALSE)</f>
        <v>0</v>
      </c>
      <c r="R212" s="104">
        <f>VLOOKUP($B212,GD_CHAM_CONG!$C$6:$BF$997,47,FALSE)</f>
        <v>0</v>
      </c>
      <c r="S212" s="104">
        <f>VLOOKUP($B212,GD_CHAM_CONG!$C$6:$BF$997,48,FALSE)</f>
        <v>0</v>
      </c>
      <c r="T212" s="104">
        <f>VLOOKUP($B212,GD_CHAM_CONG!$C$6:$BF$997,49,FALSE)</f>
        <v>0</v>
      </c>
      <c r="U212" s="104">
        <f>VLOOKUP($B212,GD_CHAM_CONG!$C$6:$BF$997,50,FALSE)</f>
        <v>0</v>
      </c>
      <c r="V212" s="104">
        <f>VLOOKUP($B212,GD_CHAM_CONG!$C$6:$BF$997,51,FALSE)</f>
        <v>0</v>
      </c>
      <c r="W212" s="104">
        <f>VLOOKUP($B212,GD_CHAM_CONG!$C$6:$BF$997,52,FALSE)</f>
        <v>0</v>
      </c>
      <c r="X212" s="104">
        <f>VLOOKUP($B212,GD_CHAM_CONG!$C$6:$BF$997,53,FALSE)</f>
        <v>0</v>
      </c>
      <c r="Y212" s="104">
        <f>VLOOKUP($B212,GD_CHAM_CONG!$C$6:$BF$997,54,FALSE)</f>
        <v>0</v>
      </c>
      <c r="Z212" s="104">
        <f>VLOOKUP($B212,GD_CHAM_CONG!$C$6:$BF$997,55,FALSE)</f>
        <v>0</v>
      </c>
      <c r="AA212" s="104">
        <f>VLOOKUP($B212,GD_CHAM_CONG!$C$6:$BF$997,56,FALSE)</f>
        <v>0</v>
      </c>
      <c r="AB212" s="104">
        <f>VLOOKUP($B212,GD_CHAM_CONG!$C$6:$BI$997,57,FALSE)</f>
        <v>0</v>
      </c>
      <c r="AC212" s="104">
        <f>VLOOKUP($B212,GD_CHAM_CONG!$C$6:$BI$997,58,FALSE)</f>
        <v>0</v>
      </c>
      <c r="AD212" s="104">
        <f>VLOOKUP($B212,GD_CHAM_CONG!$C$6:$BI$997,59,FALSE)</f>
        <v>0</v>
      </c>
      <c r="AE212" s="270">
        <f>I212/$H212*VLOOKUP(I$4,DM_TI_LE!$A$5:$B$30,2,FALSE)</f>
        <v>0.37037037037037035</v>
      </c>
      <c r="AF212" s="270">
        <f>J212/$H212*VLOOKUP(J$4,DM_TI_LE!$A$5:$B$30,2,FALSE)</f>
        <v>0</v>
      </c>
      <c r="AG212" s="270">
        <f>K212/$H212*VLOOKUP(K$4,DM_TI_LE!$A$5:$B$30,2,FALSE)</f>
        <v>0</v>
      </c>
      <c r="AH212" s="270">
        <f>L212/$H212*VLOOKUP(L$4,DM_TI_LE!$A$5:$B$30,2,FALSE)</f>
        <v>0</v>
      </c>
      <c r="AI212" s="270">
        <f>M212/$H212*VLOOKUP(M$4,DM_TI_LE!$A$5:$B$30,2,FALSE)</f>
        <v>0</v>
      </c>
      <c r="AJ212" s="270">
        <f>N212/$H212*VLOOKUP(N$4,DM_TI_LE!$A$5:$B$30,2,FALSE)</f>
        <v>0</v>
      </c>
      <c r="AK212" s="270">
        <f>O212/$H212*VLOOKUP(O$4,DM_TI_LE!$A$5:$B$30,2,FALSE)</f>
        <v>0</v>
      </c>
      <c r="AL212" s="270">
        <f>P212/$H212*VLOOKUP(P$4,DM_TI_LE!$A$5:$B$30,2,FALSE)</f>
        <v>0</v>
      </c>
      <c r="AM212" s="270">
        <f>Q212/$H212*VLOOKUP(Q$4,DM_TI_LE!$A$5:$B$30,2,FALSE)</f>
        <v>0</v>
      </c>
      <c r="AN212" s="270">
        <f>R212/$H212*VLOOKUP(R$4,DM_TI_LE!$A$5:$B$30,2,FALSE)</f>
        <v>0</v>
      </c>
      <c r="AO212" s="270">
        <f>S212/$H212*VLOOKUP(S$4,DM_TI_LE!$A$5:$B$30,2,FALSE)</f>
        <v>0</v>
      </c>
      <c r="AP212" s="270">
        <f>T212/$H212*VLOOKUP(T$4,DM_TI_LE!$A$5:$B$30,2,FALSE)</f>
        <v>0</v>
      </c>
      <c r="AQ212" s="270">
        <f>U212/$H212*VLOOKUP(U$4,DM_TI_LE!$A$5:$B$30,2,FALSE)</f>
        <v>0</v>
      </c>
      <c r="AR212" s="270">
        <f>V212/$H212*VLOOKUP(V$4,DM_TI_LE!$A$5:$B$30,2,FALSE)</f>
        <v>0</v>
      </c>
      <c r="AS212" s="270">
        <f>W212/$H212*VLOOKUP(W$4,DM_TI_LE!$A$5:$B$30,2,FALSE)</f>
        <v>0</v>
      </c>
      <c r="AT212" s="270">
        <f>X212/$H212*VLOOKUP(X$4,DM_TI_LE!$A$5:$B$30,2,FALSE)</f>
        <v>0</v>
      </c>
      <c r="AU212" s="270">
        <f>Y212/$H212*VLOOKUP(Y$4,DM_TI_LE!$A$5:$B$30,2,FALSE)</f>
        <v>0</v>
      </c>
      <c r="AV212" s="270">
        <f>Z212/$H212*VLOOKUP(Z$4,DM_TI_LE!$A$5:$B$30,2,FALSE)</f>
        <v>0</v>
      </c>
      <c r="AW212" s="270">
        <f>AA212/$H212*VLOOKUP(AA$4,DM_TI_LE!$A$5:$B$30,2,FALSE)</f>
        <v>0</v>
      </c>
      <c r="AX212" s="270">
        <f>AB212/$H212*VLOOKUP(AB$4,DM_TI_LE!$A$5:$B$30,2,FALSE)</f>
        <v>0</v>
      </c>
      <c r="AY212" s="270">
        <f>AC212/$H212*VLOOKUP(AC$4,DM_TI_LE!$A$5:$B$30,2,FALSE)</f>
        <v>0</v>
      </c>
      <c r="AZ212" s="270">
        <f>AD212/$H212*VLOOKUP(AD$4,DM_TI_LE!$A$5:$B$30,2,FALSE)</f>
        <v>0</v>
      </c>
      <c r="BA212" s="284">
        <f>IF(CD212="HDHV",DM_TI_LE!$K$12*I212, SUM(AE212:AW212)*F212*E212*DM_HE_SO_LUONG_NS!$D$1*CE212)</f>
        <v>1866666.6666666665</v>
      </c>
      <c r="BB212" s="104"/>
      <c r="BC212" s="110">
        <f>VLOOKUP(B212,GD_LCD_HS_LNS!$B$4:$E$1000,4,FALSE)</f>
        <v>3875000</v>
      </c>
      <c r="BD212" s="104"/>
      <c r="BE212" s="104">
        <f>I212/26*$BC212*VLOOKUP(BE$4,DM_TI_LE!$A$5:$C$29,3,FALSE)</f>
        <v>0</v>
      </c>
      <c r="BF212" s="104">
        <f>J212/26*$BC212*VLOOKUP(BF$4,DM_TI_LE!$A$5:$C$29,3,FALSE)</f>
        <v>0</v>
      </c>
      <c r="BG212" s="104">
        <f>K212/26*$BC212*VLOOKUP(BG$4,DM_TI_LE!$A$5:$C$29,3,FALSE)</f>
        <v>0</v>
      </c>
      <c r="BH212" s="104">
        <f>L212/26*$BC212*VLOOKUP(BH$4,DM_TI_LE!$A$5:$C$29,3,FALSE)</f>
        <v>0</v>
      </c>
      <c r="BI212" s="104">
        <f>M212/26*$BC212*VLOOKUP(BI$4,DM_TI_LE!$A$5:$C$29,3,FALSE)</f>
        <v>0</v>
      </c>
      <c r="BJ212" s="104">
        <f>N212/26*$BC212*VLOOKUP(BJ$4,DM_TI_LE!$A$5:$C$29,3,FALSE)</f>
        <v>0</v>
      </c>
      <c r="BK212" s="104">
        <f>O212/26*$BC212*VLOOKUP(BK$4,DM_TI_LE!$A$5:$C$29,3,FALSE)</f>
        <v>0</v>
      </c>
      <c r="BL212" s="104">
        <f>P212/26*$BC212*VLOOKUP(BL$4,DM_TI_LE!$A$5:$C$29,3,FALSE)</f>
        <v>0</v>
      </c>
      <c r="BM212" s="104">
        <f>Q212/26*$BC212*VLOOKUP(BM$4,DM_TI_LE!$A$5:$C$29,3,FALSE)</f>
        <v>0</v>
      </c>
      <c r="BN212" s="104">
        <f>R212/26*$BC212*VLOOKUP(BN$4,DM_TI_LE!$A$5:$C$29,3,FALSE)</f>
        <v>0</v>
      </c>
      <c r="BO212" s="104">
        <f>S212/26*$BC212*VLOOKUP(BO$4,DM_TI_LE!$A$5:$C$29,3,FALSE)</f>
        <v>0</v>
      </c>
      <c r="BP212" s="104">
        <f>T212/26*$BC212*VLOOKUP(BP$4,DM_TI_LE!$A$5:$C$29,3,FALSE)</f>
        <v>0</v>
      </c>
      <c r="BQ212" s="104">
        <f>U212/26*$BC212*VLOOKUP(BQ$4,DM_TI_LE!$A$5:$C$29,3,FALSE)</f>
        <v>0</v>
      </c>
      <c r="BR212" s="104">
        <f>V212/26*$BC212*VLOOKUP(BR$4,DM_TI_LE!$A$5:$C$29,3,FALSE)</f>
        <v>0</v>
      </c>
      <c r="BS212" s="104">
        <f>W212/26*$BC212*VLOOKUP(BS$4,DM_TI_LE!$A$5:$C$29,3,FALSE)</f>
        <v>0</v>
      </c>
      <c r="BT212" s="104">
        <f>X212/26*$BC212*VLOOKUP(BT$4,DM_TI_LE!$A$5:$C$29,3,FALSE)</f>
        <v>0</v>
      </c>
      <c r="BU212" s="104">
        <f>Y212/26*$BC212*VLOOKUP(BU$4,DM_TI_LE!$A$5:$C$29,3,FALSE)</f>
        <v>0</v>
      </c>
      <c r="BV212" s="104">
        <f>Z212/26*$BC212*VLOOKUP(BV$4,DM_TI_LE!$A$5:$C$29,3,FALSE)</f>
        <v>0</v>
      </c>
      <c r="BW212" s="104">
        <f>AA212/26*$BC212*VLOOKUP(BW$4,DM_TI_LE!$A$5:$C$29,3,FALSE)</f>
        <v>0</v>
      </c>
      <c r="BX212" s="104">
        <f>AB212/26*$BC212*VLOOKUP(BX$4,DM_TI_LE!$A$5:$C$29,3,FALSE)</f>
        <v>0</v>
      </c>
      <c r="BY212" s="104">
        <f>AC212/26*$BC212*VLOOKUP(BY$4,DM_TI_LE!$A$5:$C$29,3,FALSE)</f>
        <v>0</v>
      </c>
      <c r="BZ212" s="104">
        <f>AD212/26*$BC212*VLOOKUP(BZ$4,DM_TI_LE!$A$5:$C$29,3,FALSE)</f>
        <v>0</v>
      </c>
      <c r="CA212" s="273">
        <f t="shared" si="0"/>
        <v>0</v>
      </c>
      <c r="CB212" s="104"/>
      <c r="CC212" s="274">
        <f t="shared" si="1"/>
        <v>1866666.6666666665</v>
      </c>
      <c r="CD212" s="138" t="str">
        <f>VLOOKUP(B212,GD_CHUNG!$B$5:$G$480,6,FALSE)</f>
        <v>HDTV</v>
      </c>
      <c r="CE212" s="275">
        <f>VLOOKUP(CD212,DM_TI_LE!$I$12:$J$16,2,FALSE)</f>
        <v>0.7</v>
      </c>
    </row>
    <row r="213" spans="1:83" ht="12.75" x14ac:dyDescent="0.2">
      <c r="A213" s="49">
        <v>209</v>
      </c>
      <c r="B213" s="50">
        <f>GD_CHUNG!B213</f>
        <v>201510</v>
      </c>
      <c r="C213" s="50" t="str">
        <f>GD_CHUNG!C213</f>
        <v>Lương Quốc Chính</v>
      </c>
      <c r="D213" s="50" t="str">
        <f>GD_CHUNG!D213</f>
        <v>Nhân viên phục vụ hành khách</v>
      </c>
      <c r="E213" s="268">
        <f>VLOOKUP(B213,GD_CHAM_CONG!$C$6:$BJ$997,60,FALSE)</f>
        <v>1</v>
      </c>
      <c r="F213" s="268">
        <f>VLOOKUP(B213,GD_LCD_HS_LNS!$B$4:$F$1000,5,FALSE)</f>
        <v>1.6</v>
      </c>
      <c r="G213" s="269"/>
      <c r="H213" s="269">
        <f>VLOOKUP(B213,GD_CHAM_CONG!$C$6:$BD$997,37,FALSE)</f>
        <v>27</v>
      </c>
      <c r="I213" s="104">
        <f>VLOOKUP($B213,GD_CHAM_CONG!$C$6:$BF$997,38,FALSE)</f>
        <v>10</v>
      </c>
      <c r="J213" s="104">
        <f>VLOOKUP($B213,GD_CHAM_CONG!$C$6:$BF$997,39,FALSE)</f>
        <v>0</v>
      </c>
      <c r="K213" s="104">
        <f>VLOOKUP($B213,GD_CHAM_CONG!$C$6:$BF$997,40,FALSE)</f>
        <v>0</v>
      </c>
      <c r="L213" s="104">
        <f>VLOOKUP($B213,GD_CHAM_CONG!$C$6:$BF$997,41,FALSE)</f>
        <v>0</v>
      </c>
      <c r="M213" s="104">
        <f>VLOOKUP($B213,GD_CHAM_CONG!$C$6:$BF$997,42,FALSE)</f>
        <v>0</v>
      </c>
      <c r="N213" s="104">
        <f>VLOOKUP($B213,GD_CHAM_CONG!$C$6:$BF$997,43,FALSE)</f>
        <v>0</v>
      </c>
      <c r="O213" s="104">
        <f>VLOOKUP($B213,GD_CHAM_CONG!$C$6:$BF$997,44,FALSE)</f>
        <v>0</v>
      </c>
      <c r="P213" s="104">
        <f>VLOOKUP($B213,GD_CHAM_CONG!$C$6:$BF$997,45,FALSE)</f>
        <v>0</v>
      </c>
      <c r="Q213" s="104">
        <f>VLOOKUP($B213,GD_CHAM_CONG!$C$6:$BF$997,46,FALSE)</f>
        <v>0</v>
      </c>
      <c r="R213" s="104">
        <f>VLOOKUP($B213,GD_CHAM_CONG!$C$6:$BF$997,47,FALSE)</f>
        <v>0</v>
      </c>
      <c r="S213" s="104">
        <f>VLOOKUP($B213,GD_CHAM_CONG!$C$6:$BF$997,48,FALSE)</f>
        <v>0</v>
      </c>
      <c r="T213" s="104">
        <f>VLOOKUP($B213,GD_CHAM_CONG!$C$6:$BF$997,49,FALSE)</f>
        <v>0</v>
      </c>
      <c r="U213" s="104">
        <f>VLOOKUP($B213,GD_CHAM_CONG!$C$6:$BF$997,50,FALSE)</f>
        <v>0</v>
      </c>
      <c r="V213" s="104">
        <f>VLOOKUP($B213,GD_CHAM_CONG!$C$6:$BF$997,51,FALSE)</f>
        <v>0</v>
      </c>
      <c r="W213" s="104">
        <f>VLOOKUP($B213,GD_CHAM_CONG!$C$6:$BF$997,52,FALSE)</f>
        <v>0</v>
      </c>
      <c r="X213" s="104">
        <f>VLOOKUP($B213,GD_CHAM_CONG!$C$6:$BF$997,53,FALSE)</f>
        <v>0</v>
      </c>
      <c r="Y213" s="104">
        <f>VLOOKUP($B213,GD_CHAM_CONG!$C$6:$BF$997,54,FALSE)</f>
        <v>0</v>
      </c>
      <c r="Z213" s="104">
        <f>VLOOKUP($B213,GD_CHAM_CONG!$C$6:$BF$997,55,FALSE)</f>
        <v>0</v>
      </c>
      <c r="AA213" s="104">
        <f>VLOOKUP($B213,GD_CHAM_CONG!$C$6:$BF$997,56,FALSE)</f>
        <v>0</v>
      </c>
      <c r="AB213" s="104">
        <f>VLOOKUP($B213,GD_CHAM_CONG!$C$6:$BI$997,57,FALSE)</f>
        <v>0</v>
      </c>
      <c r="AC213" s="104">
        <f>VLOOKUP($B213,GD_CHAM_CONG!$C$6:$BI$997,58,FALSE)</f>
        <v>0</v>
      </c>
      <c r="AD213" s="104">
        <f>VLOOKUP($B213,GD_CHAM_CONG!$C$6:$BI$997,59,FALSE)</f>
        <v>0</v>
      </c>
      <c r="AE213" s="270">
        <f>I213/$H213*VLOOKUP(I$4,DM_TI_LE!$A$5:$B$30,2,FALSE)</f>
        <v>0.37037037037037035</v>
      </c>
      <c r="AF213" s="270">
        <f>J213/$H213*VLOOKUP(J$4,DM_TI_LE!$A$5:$B$30,2,FALSE)</f>
        <v>0</v>
      </c>
      <c r="AG213" s="270">
        <f>K213/$H213*VLOOKUP(K$4,DM_TI_LE!$A$5:$B$30,2,FALSE)</f>
        <v>0</v>
      </c>
      <c r="AH213" s="270">
        <f>L213/$H213*VLOOKUP(L$4,DM_TI_LE!$A$5:$B$30,2,FALSE)</f>
        <v>0</v>
      </c>
      <c r="AI213" s="270">
        <f>M213/$H213*VLOOKUP(M$4,DM_TI_LE!$A$5:$B$30,2,FALSE)</f>
        <v>0</v>
      </c>
      <c r="AJ213" s="270">
        <f>N213/$H213*VLOOKUP(N$4,DM_TI_LE!$A$5:$B$30,2,FALSE)</f>
        <v>0</v>
      </c>
      <c r="AK213" s="270">
        <f>O213/$H213*VLOOKUP(O$4,DM_TI_LE!$A$5:$B$30,2,FALSE)</f>
        <v>0</v>
      </c>
      <c r="AL213" s="270">
        <f>P213/$H213*VLOOKUP(P$4,DM_TI_LE!$A$5:$B$30,2,FALSE)</f>
        <v>0</v>
      </c>
      <c r="AM213" s="270">
        <f>Q213/$H213*VLOOKUP(Q$4,DM_TI_LE!$A$5:$B$30,2,FALSE)</f>
        <v>0</v>
      </c>
      <c r="AN213" s="270">
        <f>R213/$H213*VLOOKUP(R$4,DM_TI_LE!$A$5:$B$30,2,FALSE)</f>
        <v>0</v>
      </c>
      <c r="AO213" s="270">
        <f>S213/$H213*VLOOKUP(S$4,DM_TI_LE!$A$5:$B$30,2,FALSE)</f>
        <v>0</v>
      </c>
      <c r="AP213" s="270">
        <f>T213/$H213*VLOOKUP(T$4,DM_TI_LE!$A$5:$B$30,2,FALSE)</f>
        <v>0</v>
      </c>
      <c r="AQ213" s="270">
        <f>U213/$H213*VLOOKUP(U$4,DM_TI_LE!$A$5:$B$30,2,FALSE)</f>
        <v>0</v>
      </c>
      <c r="AR213" s="270">
        <f>V213/$H213*VLOOKUP(V$4,DM_TI_LE!$A$5:$B$30,2,FALSE)</f>
        <v>0</v>
      </c>
      <c r="AS213" s="270">
        <f>W213/$H213*VLOOKUP(W$4,DM_TI_LE!$A$5:$B$30,2,FALSE)</f>
        <v>0</v>
      </c>
      <c r="AT213" s="270">
        <f>X213/$H213*VLOOKUP(X$4,DM_TI_LE!$A$5:$B$30,2,FALSE)</f>
        <v>0</v>
      </c>
      <c r="AU213" s="270">
        <f>Y213/$H213*VLOOKUP(Y$4,DM_TI_LE!$A$5:$B$30,2,FALSE)</f>
        <v>0</v>
      </c>
      <c r="AV213" s="270">
        <f>Z213/$H213*VLOOKUP(Z$4,DM_TI_LE!$A$5:$B$30,2,FALSE)</f>
        <v>0</v>
      </c>
      <c r="AW213" s="270">
        <f>AA213/$H213*VLOOKUP(AA$4,DM_TI_LE!$A$5:$B$30,2,FALSE)</f>
        <v>0</v>
      </c>
      <c r="AX213" s="270">
        <f>AB213/$H213*VLOOKUP(AB$4,DM_TI_LE!$A$5:$B$30,2,FALSE)</f>
        <v>0</v>
      </c>
      <c r="AY213" s="270">
        <f>AC213/$H213*VLOOKUP(AC$4,DM_TI_LE!$A$5:$B$30,2,FALSE)</f>
        <v>0</v>
      </c>
      <c r="AZ213" s="270">
        <f>AD213/$H213*VLOOKUP(AD$4,DM_TI_LE!$A$5:$B$30,2,FALSE)</f>
        <v>0</v>
      </c>
      <c r="BA213" s="284">
        <f>IF(CD213="HDHV",DM_TI_LE!$K$12*I213, SUM(AE213:AW213)*F213*E213*DM_HE_SO_LUONG_NS!$D$1*CE213)</f>
        <v>1866666.6666666665</v>
      </c>
      <c r="BB213" s="104"/>
      <c r="BC213" s="110">
        <f>VLOOKUP(B213,GD_LCD_HS_LNS!$B$4:$E$1000,4,FALSE)</f>
        <v>3875000</v>
      </c>
      <c r="BD213" s="104"/>
      <c r="BE213" s="104">
        <f>I213/26*$BC213*VLOOKUP(BE$4,DM_TI_LE!$A$5:$C$29,3,FALSE)</f>
        <v>0</v>
      </c>
      <c r="BF213" s="104">
        <f>J213/26*$BC213*VLOOKUP(BF$4,DM_TI_LE!$A$5:$C$29,3,FALSE)</f>
        <v>0</v>
      </c>
      <c r="BG213" s="104">
        <f>K213/26*$BC213*VLOOKUP(BG$4,DM_TI_LE!$A$5:$C$29,3,FALSE)</f>
        <v>0</v>
      </c>
      <c r="BH213" s="104">
        <f>L213/26*$BC213*VLOOKUP(BH$4,DM_TI_LE!$A$5:$C$29,3,FALSE)</f>
        <v>0</v>
      </c>
      <c r="BI213" s="104">
        <f>M213/26*$BC213*VLOOKUP(BI$4,DM_TI_LE!$A$5:$C$29,3,FALSE)</f>
        <v>0</v>
      </c>
      <c r="BJ213" s="104">
        <f>N213/26*$BC213*VLOOKUP(BJ$4,DM_TI_LE!$A$5:$C$29,3,FALSE)</f>
        <v>0</v>
      </c>
      <c r="BK213" s="104">
        <f>O213/26*$BC213*VLOOKUP(BK$4,DM_TI_LE!$A$5:$C$29,3,FALSE)</f>
        <v>0</v>
      </c>
      <c r="BL213" s="104">
        <f>P213/26*$BC213*VLOOKUP(BL$4,DM_TI_LE!$A$5:$C$29,3,FALSE)</f>
        <v>0</v>
      </c>
      <c r="BM213" s="104">
        <f>Q213/26*$BC213*VLOOKUP(BM$4,DM_TI_LE!$A$5:$C$29,3,FALSE)</f>
        <v>0</v>
      </c>
      <c r="BN213" s="104">
        <f>R213/26*$BC213*VLOOKUP(BN$4,DM_TI_LE!$A$5:$C$29,3,FALSE)</f>
        <v>0</v>
      </c>
      <c r="BO213" s="104">
        <f>S213/26*$BC213*VLOOKUP(BO$4,DM_TI_LE!$A$5:$C$29,3,FALSE)</f>
        <v>0</v>
      </c>
      <c r="BP213" s="104">
        <f>T213/26*$BC213*VLOOKUP(BP$4,DM_TI_LE!$A$5:$C$29,3,FALSE)</f>
        <v>0</v>
      </c>
      <c r="BQ213" s="104">
        <f>U213/26*$BC213*VLOOKUP(BQ$4,DM_TI_LE!$A$5:$C$29,3,FALSE)</f>
        <v>0</v>
      </c>
      <c r="BR213" s="104">
        <f>V213/26*$BC213*VLOOKUP(BR$4,DM_TI_LE!$A$5:$C$29,3,FALSE)</f>
        <v>0</v>
      </c>
      <c r="BS213" s="104">
        <f>W213/26*$BC213*VLOOKUP(BS$4,DM_TI_LE!$A$5:$C$29,3,FALSE)</f>
        <v>0</v>
      </c>
      <c r="BT213" s="104">
        <f>X213/26*$BC213*VLOOKUP(BT$4,DM_TI_LE!$A$5:$C$29,3,FALSE)</f>
        <v>0</v>
      </c>
      <c r="BU213" s="104">
        <f>Y213/26*$BC213*VLOOKUP(BU$4,DM_TI_LE!$A$5:$C$29,3,FALSE)</f>
        <v>0</v>
      </c>
      <c r="BV213" s="104">
        <f>Z213/26*$BC213*VLOOKUP(BV$4,DM_TI_LE!$A$5:$C$29,3,FALSE)</f>
        <v>0</v>
      </c>
      <c r="BW213" s="104">
        <f>AA213/26*$BC213*VLOOKUP(BW$4,DM_TI_LE!$A$5:$C$29,3,FALSE)</f>
        <v>0</v>
      </c>
      <c r="BX213" s="104">
        <f>AB213/26*$BC213*VLOOKUP(BX$4,DM_TI_LE!$A$5:$C$29,3,FALSE)</f>
        <v>0</v>
      </c>
      <c r="BY213" s="104">
        <f>AC213/26*$BC213*VLOOKUP(BY$4,DM_TI_LE!$A$5:$C$29,3,FALSE)</f>
        <v>0</v>
      </c>
      <c r="BZ213" s="104">
        <f>AD213/26*$BC213*VLOOKUP(BZ$4,DM_TI_LE!$A$5:$C$29,3,FALSE)</f>
        <v>0</v>
      </c>
      <c r="CA213" s="273">
        <f t="shared" si="0"/>
        <v>0</v>
      </c>
      <c r="CB213" s="104"/>
      <c r="CC213" s="274">
        <f t="shared" si="1"/>
        <v>1866666.6666666665</v>
      </c>
      <c r="CD213" s="138" t="str">
        <f>VLOOKUP(B213,GD_CHUNG!$B$5:$G$480,6,FALSE)</f>
        <v>HDTV</v>
      </c>
      <c r="CE213" s="275">
        <f>VLOOKUP(CD213,DM_TI_LE!$I$12:$J$16,2,FALSE)</f>
        <v>0.7</v>
      </c>
    </row>
    <row r="214" spans="1:83" ht="12.75" x14ac:dyDescent="0.2">
      <c r="A214" s="49">
        <v>210</v>
      </c>
      <c r="B214" s="50">
        <f>GD_CHUNG!B214</f>
        <v>201511</v>
      </c>
      <c r="C214" s="50" t="str">
        <f>GD_CHUNG!C214</f>
        <v>Trần Thị Nga</v>
      </c>
      <c r="D214" s="50" t="str">
        <f>GD_CHUNG!D214</f>
        <v>Nhân viên phục vụ hành khách</v>
      </c>
      <c r="E214" s="268">
        <f>VLOOKUP(B214,GD_CHAM_CONG!$C$6:$BJ$997,60,FALSE)</f>
        <v>1</v>
      </c>
      <c r="F214" s="268">
        <f>VLOOKUP(B214,GD_LCD_HS_LNS!$B$4:$F$1000,5,FALSE)</f>
        <v>1.6</v>
      </c>
      <c r="G214" s="269"/>
      <c r="H214" s="269">
        <f>VLOOKUP(B214,GD_CHAM_CONG!$C$6:$BD$997,37,FALSE)</f>
        <v>27</v>
      </c>
      <c r="I214" s="104">
        <f>VLOOKUP($B214,GD_CHAM_CONG!$C$6:$BF$997,38,FALSE)</f>
        <v>10</v>
      </c>
      <c r="J214" s="104">
        <f>VLOOKUP($B214,GD_CHAM_CONG!$C$6:$BF$997,39,FALSE)</f>
        <v>0</v>
      </c>
      <c r="K214" s="104">
        <f>VLOOKUP($B214,GD_CHAM_CONG!$C$6:$BF$997,40,FALSE)</f>
        <v>0</v>
      </c>
      <c r="L214" s="104">
        <f>VLOOKUP($B214,GD_CHAM_CONG!$C$6:$BF$997,41,FALSE)</f>
        <v>0</v>
      </c>
      <c r="M214" s="104">
        <f>VLOOKUP($B214,GD_CHAM_CONG!$C$6:$BF$997,42,FALSE)</f>
        <v>0</v>
      </c>
      <c r="N214" s="104">
        <f>VLOOKUP($B214,GD_CHAM_CONG!$C$6:$BF$997,43,FALSE)</f>
        <v>0</v>
      </c>
      <c r="O214" s="104">
        <f>VLOOKUP($B214,GD_CHAM_CONG!$C$6:$BF$997,44,FALSE)</f>
        <v>0</v>
      </c>
      <c r="P214" s="104">
        <f>VLOOKUP($B214,GD_CHAM_CONG!$C$6:$BF$997,45,FALSE)</f>
        <v>0</v>
      </c>
      <c r="Q214" s="104">
        <f>VLOOKUP($B214,GD_CHAM_CONG!$C$6:$BF$997,46,FALSE)</f>
        <v>0</v>
      </c>
      <c r="R214" s="104">
        <f>VLOOKUP($B214,GD_CHAM_CONG!$C$6:$BF$997,47,FALSE)</f>
        <v>0</v>
      </c>
      <c r="S214" s="104">
        <f>VLOOKUP($B214,GD_CHAM_CONG!$C$6:$BF$997,48,FALSE)</f>
        <v>0</v>
      </c>
      <c r="T214" s="104">
        <f>VLOOKUP($B214,GD_CHAM_CONG!$C$6:$BF$997,49,FALSE)</f>
        <v>0</v>
      </c>
      <c r="U214" s="104">
        <f>VLOOKUP($B214,GD_CHAM_CONG!$C$6:$BF$997,50,FALSE)</f>
        <v>0</v>
      </c>
      <c r="V214" s="104">
        <f>VLOOKUP($B214,GD_CHAM_CONG!$C$6:$BF$997,51,FALSE)</f>
        <v>0</v>
      </c>
      <c r="W214" s="104">
        <f>VLOOKUP($B214,GD_CHAM_CONG!$C$6:$BF$997,52,FALSE)</f>
        <v>0</v>
      </c>
      <c r="X214" s="104">
        <f>VLOOKUP($B214,GD_CHAM_CONG!$C$6:$BF$997,53,FALSE)</f>
        <v>0</v>
      </c>
      <c r="Y214" s="104">
        <f>VLOOKUP($B214,GD_CHAM_CONG!$C$6:$BF$997,54,FALSE)</f>
        <v>0</v>
      </c>
      <c r="Z214" s="104">
        <f>VLOOKUP($B214,GD_CHAM_CONG!$C$6:$BF$997,55,FALSE)</f>
        <v>0</v>
      </c>
      <c r="AA214" s="104">
        <f>VLOOKUP($B214,GD_CHAM_CONG!$C$6:$BF$997,56,FALSE)</f>
        <v>0</v>
      </c>
      <c r="AB214" s="104">
        <f>VLOOKUP($B214,GD_CHAM_CONG!$C$6:$BI$997,57,FALSE)</f>
        <v>0</v>
      </c>
      <c r="AC214" s="104">
        <f>VLOOKUP($B214,GD_CHAM_CONG!$C$6:$BI$997,58,FALSE)</f>
        <v>0</v>
      </c>
      <c r="AD214" s="104">
        <f>VLOOKUP($B214,GD_CHAM_CONG!$C$6:$BI$997,59,FALSE)</f>
        <v>0</v>
      </c>
      <c r="AE214" s="270">
        <f>I214/$H214*VLOOKUP(I$4,DM_TI_LE!$A$5:$B$30,2,FALSE)</f>
        <v>0.37037037037037035</v>
      </c>
      <c r="AF214" s="270">
        <f>J214/$H214*VLOOKUP(J$4,DM_TI_LE!$A$5:$B$30,2,FALSE)</f>
        <v>0</v>
      </c>
      <c r="AG214" s="270">
        <f>K214/$H214*VLOOKUP(K$4,DM_TI_LE!$A$5:$B$30,2,FALSE)</f>
        <v>0</v>
      </c>
      <c r="AH214" s="270">
        <f>L214/$H214*VLOOKUP(L$4,DM_TI_LE!$A$5:$B$30,2,FALSE)</f>
        <v>0</v>
      </c>
      <c r="AI214" s="270">
        <f>M214/$H214*VLOOKUP(M$4,DM_TI_LE!$A$5:$B$30,2,FALSE)</f>
        <v>0</v>
      </c>
      <c r="AJ214" s="270">
        <f>N214/$H214*VLOOKUP(N$4,DM_TI_LE!$A$5:$B$30,2,FALSE)</f>
        <v>0</v>
      </c>
      <c r="AK214" s="270">
        <f>O214/$H214*VLOOKUP(O$4,DM_TI_LE!$A$5:$B$30,2,FALSE)</f>
        <v>0</v>
      </c>
      <c r="AL214" s="270">
        <f>P214/$H214*VLOOKUP(P$4,DM_TI_LE!$A$5:$B$30,2,FALSE)</f>
        <v>0</v>
      </c>
      <c r="AM214" s="270">
        <f>Q214/$H214*VLOOKUP(Q$4,DM_TI_LE!$A$5:$B$30,2,FALSE)</f>
        <v>0</v>
      </c>
      <c r="AN214" s="270">
        <f>R214/$H214*VLOOKUP(R$4,DM_TI_LE!$A$5:$B$30,2,FALSE)</f>
        <v>0</v>
      </c>
      <c r="AO214" s="270">
        <f>S214/$H214*VLOOKUP(S$4,DM_TI_LE!$A$5:$B$30,2,FALSE)</f>
        <v>0</v>
      </c>
      <c r="AP214" s="270">
        <f>T214/$H214*VLOOKUP(T$4,DM_TI_LE!$A$5:$B$30,2,FALSE)</f>
        <v>0</v>
      </c>
      <c r="AQ214" s="270">
        <f>U214/$H214*VLOOKUP(U$4,DM_TI_LE!$A$5:$B$30,2,FALSE)</f>
        <v>0</v>
      </c>
      <c r="AR214" s="270">
        <f>V214/$H214*VLOOKUP(V$4,DM_TI_LE!$A$5:$B$30,2,FALSE)</f>
        <v>0</v>
      </c>
      <c r="AS214" s="270">
        <f>W214/$H214*VLOOKUP(W$4,DM_TI_LE!$A$5:$B$30,2,FALSE)</f>
        <v>0</v>
      </c>
      <c r="AT214" s="270">
        <f>X214/$H214*VLOOKUP(X$4,DM_TI_LE!$A$5:$B$30,2,FALSE)</f>
        <v>0</v>
      </c>
      <c r="AU214" s="270">
        <f>Y214/$H214*VLOOKUP(Y$4,DM_TI_LE!$A$5:$B$30,2,FALSE)</f>
        <v>0</v>
      </c>
      <c r="AV214" s="270">
        <f>Z214/$H214*VLOOKUP(Z$4,DM_TI_LE!$A$5:$B$30,2,FALSE)</f>
        <v>0</v>
      </c>
      <c r="AW214" s="270">
        <f>AA214/$H214*VLOOKUP(AA$4,DM_TI_LE!$A$5:$B$30,2,FALSE)</f>
        <v>0</v>
      </c>
      <c r="AX214" s="270">
        <f>AB214/$H214*VLOOKUP(AB$4,DM_TI_LE!$A$5:$B$30,2,FALSE)</f>
        <v>0</v>
      </c>
      <c r="AY214" s="270">
        <f>AC214/$H214*VLOOKUP(AC$4,DM_TI_LE!$A$5:$B$30,2,FALSE)</f>
        <v>0</v>
      </c>
      <c r="AZ214" s="270">
        <f>AD214/$H214*VLOOKUP(AD$4,DM_TI_LE!$A$5:$B$30,2,FALSE)</f>
        <v>0</v>
      </c>
      <c r="BA214" s="284">
        <f>IF(CD214="HDHV",DM_TI_LE!$K$12*I214, SUM(AE214:AW214)*F214*E214*DM_HE_SO_LUONG_NS!$D$1*CE214)</f>
        <v>1866666.6666666665</v>
      </c>
      <c r="BB214" s="104"/>
      <c r="BC214" s="110">
        <f>VLOOKUP(B214,GD_LCD_HS_LNS!$B$4:$E$1000,4,FALSE)</f>
        <v>3875000</v>
      </c>
      <c r="BD214" s="104"/>
      <c r="BE214" s="104">
        <f>I214/26*$BC214*VLOOKUP(BE$4,DM_TI_LE!$A$5:$C$29,3,FALSE)</f>
        <v>0</v>
      </c>
      <c r="BF214" s="104">
        <f>J214/26*$BC214*VLOOKUP(BF$4,DM_TI_LE!$A$5:$C$29,3,FALSE)</f>
        <v>0</v>
      </c>
      <c r="BG214" s="104">
        <f>K214/26*$BC214*VLOOKUP(BG$4,DM_TI_LE!$A$5:$C$29,3,FALSE)</f>
        <v>0</v>
      </c>
      <c r="BH214" s="104">
        <f>L214/26*$BC214*VLOOKUP(BH$4,DM_TI_LE!$A$5:$C$29,3,FALSE)</f>
        <v>0</v>
      </c>
      <c r="BI214" s="104">
        <f>M214/26*$BC214*VLOOKUP(BI$4,DM_TI_LE!$A$5:$C$29,3,FALSE)</f>
        <v>0</v>
      </c>
      <c r="BJ214" s="104">
        <f>N214/26*$BC214*VLOOKUP(BJ$4,DM_TI_LE!$A$5:$C$29,3,FALSE)</f>
        <v>0</v>
      </c>
      <c r="BK214" s="104">
        <f>O214/26*$BC214*VLOOKUP(BK$4,DM_TI_LE!$A$5:$C$29,3,FALSE)</f>
        <v>0</v>
      </c>
      <c r="BL214" s="104">
        <f>P214/26*$BC214*VLOOKUP(BL$4,DM_TI_LE!$A$5:$C$29,3,FALSE)</f>
        <v>0</v>
      </c>
      <c r="BM214" s="104">
        <f>Q214/26*$BC214*VLOOKUP(BM$4,DM_TI_LE!$A$5:$C$29,3,FALSE)</f>
        <v>0</v>
      </c>
      <c r="BN214" s="104">
        <f>R214/26*$BC214*VLOOKUP(BN$4,DM_TI_LE!$A$5:$C$29,3,FALSE)</f>
        <v>0</v>
      </c>
      <c r="BO214" s="104">
        <f>S214/26*$BC214*VLOOKUP(BO$4,DM_TI_LE!$A$5:$C$29,3,FALSE)</f>
        <v>0</v>
      </c>
      <c r="BP214" s="104">
        <f>T214/26*$BC214*VLOOKUP(BP$4,DM_TI_LE!$A$5:$C$29,3,FALSE)</f>
        <v>0</v>
      </c>
      <c r="BQ214" s="104">
        <f>U214/26*$BC214*VLOOKUP(BQ$4,DM_TI_LE!$A$5:$C$29,3,FALSE)</f>
        <v>0</v>
      </c>
      <c r="BR214" s="104">
        <f>V214/26*$BC214*VLOOKUP(BR$4,DM_TI_LE!$A$5:$C$29,3,FALSE)</f>
        <v>0</v>
      </c>
      <c r="BS214" s="104">
        <f>W214/26*$BC214*VLOOKUP(BS$4,DM_TI_LE!$A$5:$C$29,3,FALSE)</f>
        <v>0</v>
      </c>
      <c r="BT214" s="104">
        <f>X214/26*$BC214*VLOOKUP(BT$4,DM_TI_LE!$A$5:$C$29,3,FALSE)</f>
        <v>0</v>
      </c>
      <c r="BU214" s="104">
        <f>Y214/26*$BC214*VLOOKUP(BU$4,DM_TI_LE!$A$5:$C$29,3,FALSE)</f>
        <v>0</v>
      </c>
      <c r="BV214" s="104">
        <f>Z214/26*$BC214*VLOOKUP(BV$4,DM_TI_LE!$A$5:$C$29,3,FALSE)</f>
        <v>0</v>
      </c>
      <c r="BW214" s="104">
        <f>AA214/26*$BC214*VLOOKUP(BW$4,DM_TI_LE!$A$5:$C$29,3,FALSE)</f>
        <v>0</v>
      </c>
      <c r="BX214" s="104">
        <f>AB214/26*$BC214*VLOOKUP(BX$4,DM_TI_LE!$A$5:$C$29,3,FALSE)</f>
        <v>0</v>
      </c>
      <c r="BY214" s="104">
        <f>AC214/26*$BC214*VLOOKUP(BY$4,DM_TI_LE!$A$5:$C$29,3,FALSE)</f>
        <v>0</v>
      </c>
      <c r="BZ214" s="104">
        <f>AD214/26*$BC214*VLOOKUP(BZ$4,DM_TI_LE!$A$5:$C$29,3,FALSE)</f>
        <v>0</v>
      </c>
      <c r="CA214" s="273">
        <f t="shared" si="0"/>
        <v>0</v>
      </c>
      <c r="CB214" s="104"/>
      <c r="CC214" s="274">
        <f t="shared" si="1"/>
        <v>1866666.6666666665</v>
      </c>
      <c r="CD214" s="138" t="str">
        <f>VLOOKUP(B214,GD_CHUNG!$B$5:$G$480,6,FALSE)</f>
        <v>HDTV</v>
      </c>
      <c r="CE214" s="275">
        <f>VLOOKUP(CD214,DM_TI_LE!$I$12:$J$16,2,FALSE)</f>
        <v>0.7</v>
      </c>
    </row>
    <row r="215" spans="1:83" ht="12.75" x14ac:dyDescent="0.2">
      <c r="A215" s="49">
        <v>211</v>
      </c>
      <c r="B215" s="50">
        <f>GD_CHUNG!B215</f>
        <v>201512</v>
      </c>
      <c r="C215" s="50" t="str">
        <f>GD_CHUNG!C215</f>
        <v>Nguyễn Kim Phượng</v>
      </c>
      <c r="D215" s="50" t="str">
        <f>GD_CHUNG!D215</f>
        <v>Nhân viên phục vụ hành khách</v>
      </c>
      <c r="E215" s="268">
        <f>VLOOKUP(B215,GD_CHAM_CONG!$C$6:$BJ$997,60,FALSE)</f>
        <v>1</v>
      </c>
      <c r="F215" s="268">
        <f>VLOOKUP(B215,GD_LCD_HS_LNS!$B$4:$F$1000,5,FALSE)</f>
        <v>1.6</v>
      </c>
      <c r="G215" s="269"/>
      <c r="H215" s="269">
        <f>VLOOKUP(B215,GD_CHAM_CONG!$C$6:$BD$997,37,FALSE)</f>
        <v>27</v>
      </c>
      <c r="I215" s="104">
        <f>VLOOKUP($B215,GD_CHAM_CONG!$C$6:$BF$997,38,FALSE)</f>
        <v>10</v>
      </c>
      <c r="J215" s="104">
        <f>VLOOKUP($B215,GD_CHAM_CONG!$C$6:$BF$997,39,FALSE)</f>
        <v>0</v>
      </c>
      <c r="K215" s="104">
        <f>VLOOKUP($B215,GD_CHAM_CONG!$C$6:$BF$997,40,FALSE)</f>
        <v>0</v>
      </c>
      <c r="L215" s="104">
        <f>VLOOKUP($B215,GD_CHAM_CONG!$C$6:$BF$997,41,FALSE)</f>
        <v>0</v>
      </c>
      <c r="M215" s="104">
        <f>VLOOKUP($B215,GD_CHAM_CONG!$C$6:$BF$997,42,FALSE)</f>
        <v>0</v>
      </c>
      <c r="N215" s="104">
        <f>VLOOKUP($B215,GD_CHAM_CONG!$C$6:$BF$997,43,FALSE)</f>
        <v>0</v>
      </c>
      <c r="O215" s="104">
        <f>VLOOKUP($B215,GD_CHAM_CONG!$C$6:$BF$997,44,FALSE)</f>
        <v>0</v>
      </c>
      <c r="P215" s="104">
        <f>VLOOKUP($B215,GD_CHAM_CONG!$C$6:$BF$997,45,FALSE)</f>
        <v>0</v>
      </c>
      <c r="Q215" s="104">
        <f>VLOOKUP($B215,GD_CHAM_CONG!$C$6:$BF$997,46,FALSE)</f>
        <v>0</v>
      </c>
      <c r="R215" s="104">
        <f>VLOOKUP($B215,GD_CHAM_CONG!$C$6:$BF$997,47,FALSE)</f>
        <v>0</v>
      </c>
      <c r="S215" s="104">
        <f>VLOOKUP($B215,GD_CHAM_CONG!$C$6:$BF$997,48,FALSE)</f>
        <v>0</v>
      </c>
      <c r="T215" s="104">
        <f>VLOOKUP($B215,GD_CHAM_CONG!$C$6:$BF$997,49,FALSE)</f>
        <v>0</v>
      </c>
      <c r="U215" s="104">
        <f>VLOOKUP($B215,GD_CHAM_CONG!$C$6:$BF$997,50,FALSE)</f>
        <v>0</v>
      </c>
      <c r="V215" s="104">
        <f>VLOOKUP($B215,GD_CHAM_CONG!$C$6:$BF$997,51,FALSE)</f>
        <v>0</v>
      </c>
      <c r="W215" s="104">
        <f>VLOOKUP($B215,GD_CHAM_CONG!$C$6:$BF$997,52,FALSE)</f>
        <v>0</v>
      </c>
      <c r="X215" s="104">
        <f>VLOOKUP($B215,GD_CHAM_CONG!$C$6:$BF$997,53,FALSE)</f>
        <v>0</v>
      </c>
      <c r="Y215" s="104">
        <f>VLOOKUP($B215,GD_CHAM_CONG!$C$6:$BF$997,54,FALSE)</f>
        <v>0</v>
      </c>
      <c r="Z215" s="104">
        <f>VLOOKUP($B215,GD_CHAM_CONG!$C$6:$BF$997,55,FALSE)</f>
        <v>0</v>
      </c>
      <c r="AA215" s="104">
        <f>VLOOKUP($B215,GD_CHAM_CONG!$C$6:$BF$997,56,FALSE)</f>
        <v>0</v>
      </c>
      <c r="AB215" s="104">
        <f>VLOOKUP($B215,GD_CHAM_CONG!$C$6:$BI$997,57,FALSE)</f>
        <v>0</v>
      </c>
      <c r="AC215" s="104">
        <f>VLOOKUP($B215,GD_CHAM_CONG!$C$6:$BI$997,58,FALSE)</f>
        <v>0</v>
      </c>
      <c r="AD215" s="104">
        <f>VLOOKUP($B215,GD_CHAM_CONG!$C$6:$BI$997,59,FALSE)</f>
        <v>0</v>
      </c>
      <c r="AE215" s="270">
        <f>I215/$H215*VLOOKUP(I$4,DM_TI_LE!$A$5:$B$30,2,FALSE)</f>
        <v>0.37037037037037035</v>
      </c>
      <c r="AF215" s="270">
        <f>J215/$H215*VLOOKUP(J$4,DM_TI_LE!$A$5:$B$30,2,FALSE)</f>
        <v>0</v>
      </c>
      <c r="AG215" s="270">
        <f>K215/$H215*VLOOKUP(K$4,DM_TI_LE!$A$5:$B$30,2,FALSE)</f>
        <v>0</v>
      </c>
      <c r="AH215" s="270">
        <f>L215/$H215*VLOOKUP(L$4,DM_TI_LE!$A$5:$B$30,2,FALSE)</f>
        <v>0</v>
      </c>
      <c r="AI215" s="270">
        <f>M215/$H215*VLOOKUP(M$4,DM_TI_LE!$A$5:$B$30,2,FALSE)</f>
        <v>0</v>
      </c>
      <c r="AJ215" s="270">
        <f>N215/$H215*VLOOKUP(N$4,DM_TI_LE!$A$5:$B$30,2,FALSE)</f>
        <v>0</v>
      </c>
      <c r="AK215" s="270">
        <f>O215/$H215*VLOOKUP(O$4,DM_TI_LE!$A$5:$B$30,2,FALSE)</f>
        <v>0</v>
      </c>
      <c r="AL215" s="270">
        <f>P215/$H215*VLOOKUP(P$4,DM_TI_LE!$A$5:$B$30,2,FALSE)</f>
        <v>0</v>
      </c>
      <c r="AM215" s="270">
        <f>Q215/$H215*VLOOKUP(Q$4,DM_TI_LE!$A$5:$B$30,2,FALSE)</f>
        <v>0</v>
      </c>
      <c r="AN215" s="270">
        <f>R215/$H215*VLOOKUP(R$4,DM_TI_LE!$A$5:$B$30,2,FALSE)</f>
        <v>0</v>
      </c>
      <c r="AO215" s="270">
        <f>S215/$H215*VLOOKUP(S$4,DM_TI_LE!$A$5:$B$30,2,FALSE)</f>
        <v>0</v>
      </c>
      <c r="AP215" s="270">
        <f>T215/$H215*VLOOKUP(T$4,DM_TI_LE!$A$5:$B$30,2,FALSE)</f>
        <v>0</v>
      </c>
      <c r="AQ215" s="270">
        <f>U215/$H215*VLOOKUP(U$4,DM_TI_LE!$A$5:$B$30,2,FALSE)</f>
        <v>0</v>
      </c>
      <c r="AR215" s="270">
        <f>V215/$H215*VLOOKUP(V$4,DM_TI_LE!$A$5:$B$30,2,FALSE)</f>
        <v>0</v>
      </c>
      <c r="AS215" s="270">
        <f>W215/$H215*VLOOKUP(W$4,DM_TI_LE!$A$5:$B$30,2,FALSE)</f>
        <v>0</v>
      </c>
      <c r="AT215" s="270">
        <f>X215/$H215*VLOOKUP(X$4,DM_TI_LE!$A$5:$B$30,2,FALSE)</f>
        <v>0</v>
      </c>
      <c r="AU215" s="270">
        <f>Y215/$H215*VLOOKUP(Y$4,DM_TI_LE!$A$5:$B$30,2,FALSE)</f>
        <v>0</v>
      </c>
      <c r="AV215" s="270">
        <f>Z215/$H215*VLOOKUP(Z$4,DM_TI_LE!$A$5:$B$30,2,FALSE)</f>
        <v>0</v>
      </c>
      <c r="AW215" s="270">
        <f>AA215/$H215*VLOOKUP(AA$4,DM_TI_LE!$A$5:$B$30,2,FALSE)</f>
        <v>0</v>
      </c>
      <c r="AX215" s="270">
        <f>AB215/$H215*VLOOKUP(AB$4,DM_TI_LE!$A$5:$B$30,2,FALSE)</f>
        <v>0</v>
      </c>
      <c r="AY215" s="270">
        <f>AC215/$H215*VLOOKUP(AC$4,DM_TI_LE!$A$5:$B$30,2,FALSE)</f>
        <v>0</v>
      </c>
      <c r="AZ215" s="270">
        <f>AD215/$H215*VLOOKUP(AD$4,DM_TI_LE!$A$5:$B$30,2,FALSE)</f>
        <v>0</v>
      </c>
      <c r="BA215" s="284">
        <f>IF(CD215="HDHV",DM_TI_LE!$K$12*I215, SUM(AE215:AW215)*F215*E215*DM_HE_SO_LUONG_NS!$D$1*CE215)</f>
        <v>1866666.6666666665</v>
      </c>
      <c r="BB215" s="104"/>
      <c r="BC215" s="110">
        <f>VLOOKUP(B215,GD_LCD_HS_LNS!$B$4:$E$1000,4,FALSE)</f>
        <v>3875000</v>
      </c>
      <c r="BD215" s="104"/>
      <c r="BE215" s="104">
        <f>I215/26*$BC215*VLOOKUP(BE$4,DM_TI_LE!$A$5:$C$29,3,FALSE)</f>
        <v>0</v>
      </c>
      <c r="BF215" s="104">
        <f>J215/26*$BC215*VLOOKUP(BF$4,DM_TI_LE!$A$5:$C$29,3,FALSE)</f>
        <v>0</v>
      </c>
      <c r="BG215" s="104">
        <f>K215/26*$BC215*VLOOKUP(BG$4,DM_TI_LE!$A$5:$C$29,3,FALSE)</f>
        <v>0</v>
      </c>
      <c r="BH215" s="104">
        <f>L215/26*$BC215*VLOOKUP(BH$4,DM_TI_LE!$A$5:$C$29,3,FALSE)</f>
        <v>0</v>
      </c>
      <c r="BI215" s="104">
        <f>M215/26*$BC215*VLOOKUP(BI$4,DM_TI_LE!$A$5:$C$29,3,FALSE)</f>
        <v>0</v>
      </c>
      <c r="BJ215" s="104">
        <f>N215/26*$BC215*VLOOKUP(BJ$4,DM_TI_LE!$A$5:$C$29,3,FALSE)</f>
        <v>0</v>
      </c>
      <c r="BK215" s="104">
        <f>O215/26*$BC215*VLOOKUP(BK$4,DM_TI_LE!$A$5:$C$29,3,FALSE)</f>
        <v>0</v>
      </c>
      <c r="BL215" s="104">
        <f>P215/26*$BC215*VLOOKUP(BL$4,DM_TI_LE!$A$5:$C$29,3,FALSE)</f>
        <v>0</v>
      </c>
      <c r="BM215" s="104">
        <f>Q215/26*$BC215*VLOOKUP(BM$4,DM_TI_LE!$A$5:$C$29,3,FALSE)</f>
        <v>0</v>
      </c>
      <c r="BN215" s="104">
        <f>R215/26*$BC215*VLOOKUP(BN$4,DM_TI_LE!$A$5:$C$29,3,FALSE)</f>
        <v>0</v>
      </c>
      <c r="BO215" s="104">
        <f>S215/26*$BC215*VLOOKUP(BO$4,DM_TI_LE!$A$5:$C$29,3,FALSE)</f>
        <v>0</v>
      </c>
      <c r="BP215" s="104">
        <f>T215/26*$BC215*VLOOKUP(BP$4,DM_TI_LE!$A$5:$C$29,3,FALSE)</f>
        <v>0</v>
      </c>
      <c r="BQ215" s="104">
        <f>U215/26*$BC215*VLOOKUP(BQ$4,DM_TI_LE!$A$5:$C$29,3,FALSE)</f>
        <v>0</v>
      </c>
      <c r="BR215" s="104">
        <f>V215/26*$BC215*VLOOKUP(BR$4,DM_TI_LE!$A$5:$C$29,3,FALSE)</f>
        <v>0</v>
      </c>
      <c r="BS215" s="104">
        <f>W215/26*$BC215*VLOOKUP(BS$4,DM_TI_LE!$A$5:$C$29,3,FALSE)</f>
        <v>0</v>
      </c>
      <c r="BT215" s="104">
        <f>X215/26*$BC215*VLOOKUP(BT$4,DM_TI_LE!$A$5:$C$29,3,FALSE)</f>
        <v>0</v>
      </c>
      <c r="BU215" s="104">
        <f>Y215/26*$BC215*VLOOKUP(BU$4,DM_TI_LE!$A$5:$C$29,3,FALSE)</f>
        <v>0</v>
      </c>
      <c r="BV215" s="104">
        <f>Z215/26*$BC215*VLOOKUP(BV$4,DM_TI_LE!$A$5:$C$29,3,FALSE)</f>
        <v>0</v>
      </c>
      <c r="BW215" s="104">
        <f>AA215/26*$BC215*VLOOKUP(BW$4,DM_TI_LE!$A$5:$C$29,3,FALSE)</f>
        <v>0</v>
      </c>
      <c r="BX215" s="104">
        <f>AB215/26*$BC215*VLOOKUP(BX$4,DM_TI_LE!$A$5:$C$29,3,FALSE)</f>
        <v>0</v>
      </c>
      <c r="BY215" s="104">
        <f>AC215/26*$BC215*VLOOKUP(BY$4,DM_TI_LE!$A$5:$C$29,3,FALSE)</f>
        <v>0</v>
      </c>
      <c r="BZ215" s="104">
        <f>AD215/26*$BC215*VLOOKUP(BZ$4,DM_TI_LE!$A$5:$C$29,3,FALSE)</f>
        <v>0</v>
      </c>
      <c r="CA215" s="273">
        <f t="shared" si="0"/>
        <v>0</v>
      </c>
      <c r="CB215" s="104"/>
      <c r="CC215" s="274">
        <f t="shared" si="1"/>
        <v>1866666.6666666665</v>
      </c>
      <c r="CD215" s="138" t="str">
        <f>VLOOKUP(B215,GD_CHUNG!$B$5:$G$480,6,FALSE)</f>
        <v>HDTV</v>
      </c>
      <c r="CE215" s="275">
        <f>VLOOKUP(CD215,DM_TI_LE!$I$12:$J$16,2,FALSE)</f>
        <v>0.7</v>
      </c>
    </row>
    <row r="216" spans="1:83" ht="12.75" x14ac:dyDescent="0.2">
      <c r="A216" s="49">
        <v>212</v>
      </c>
      <c r="B216" s="50">
        <f>GD_CHUNG!B216</f>
        <v>201513</v>
      </c>
      <c r="C216" s="50" t="str">
        <f>GD_CHUNG!C216</f>
        <v>Bùi Thị Minh Hạnh</v>
      </c>
      <c r="D216" s="50" t="str">
        <f>GD_CHUNG!D216</f>
        <v>Nhân viên phục vụ hành khách</v>
      </c>
      <c r="E216" s="268">
        <f>VLOOKUP(B216,GD_CHAM_CONG!$C$6:$BJ$997,60,FALSE)</f>
        <v>1</v>
      </c>
      <c r="F216" s="268">
        <f>VLOOKUP(B216,GD_LCD_HS_LNS!$B$4:$F$1000,5,FALSE)</f>
        <v>1.6</v>
      </c>
      <c r="G216" s="269"/>
      <c r="H216" s="269">
        <f>VLOOKUP(B216,GD_CHAM_CONG!$C$6:$BD$997,37,FALSE)</f>
        <v>27</v>
      </c>
      <c r="I216" s="104">
        <f>VLOOKUP($B216,GD_CHAM_CONG!$C$6:$BF$997,38,FALSE)</f>
        <v>10</v>
      </c>
      <c r="J216" s="104">
        <f>VLOOKUP($B216,GD_CHAM_CONG!$C$6:$BF$997,39,FALSE)</f>
        <v>0</v>
      </c>
      <c r="K216" s="104">
        <f>VLOOKUP($B216,GD_CHAM_CONG!$C$6:$BF$997,40,FALSE)</f>
        <v>0</v>
      </c>
      <c r="L216" s="104">
        <f>VLOOKUP($B216,GD_CHAM_CONG!$C$6:$BF$997,41,FALSE)</f>
        <v>0</v>
      </c>
      <c r="M216" s="104">
        <f>VLOOKUP($B216,GD_CHAM_CONG!$C$6:$BF$997,42,FALSE)</f>
        <v>0</v>
      </c>
      <c r="N216" s="104">
        <f>VLOOKUP($B216,GD_CHAM_CONG!$C$6:$BF$997,43,FALSE)</f>
        <v>0</v>
      </c>
      <c r="O216" s="104">
        <f>VLOOKUP($B216,GD_CHAM_CONG!$C$6:$BF$997,44,FALSE)</f>
        <v>0</v>
      </c>
      <c r="P216" s="104">
        <f>VLOOKUP($B216,GD_CHAM_CONG!$C$6:$BF$997,45,FALSE)</f>
        <v>0</v>
      </c>
      <c r="Q216" s="104">
        <f>VLOOKUP($B216,GD_CHAM_CONG!$C$6:$BF$997,46,FALSE)</f>
        <v>0</v>
      </c>
      <c r="R216" s="104">
        <f>VLOOKUP($B216,GD_CHAM_CONG!$C$6:$BF$997,47,FALSE)</f>
        <v>0</v>
      </c>
      <c r="S216" s="104">
        <f>VLOOKUP($B216,GD_CHAM_CONG!$C$6:$BF$997,48,FALSE)</f>
        <v>0</v>
      </c>
      <c r="T216" s="104">
        <f>VLOOKUP($B216,GD_CHAM_CONG!$C$6:$BF$997,49,FALSE)</f>
        <v>0</v>
      </c>
      <c r="U216" s="104">
        <f>VLOOKUP($B216,GD_CHAM_CONG!$C$6:$BF$997,50,FALSE)</f>
        <v>0</v>
      </c>
      <c r="V216" s="104">
        <f>VLOOKUP($B216,GD_CHAM_CONG!$C$6:$BF$997,51,FALSE)</f>
        <v>0</v>
      </c>
      <c r="W216" s="104">
        <f>VLOOKUP($B216,GD_CHAM_CONG!$C$6:$BF$997,52,FALSE)</f>
        <v>0</v>
      </c>
      <c r="X216" s="104">
        <f>VLOOKUP($B216,GD_CHAM_CONG!$C$6:$BF$997,53,FALSE)</f>
        <v>0</v>
      </c>
      <c r="Y216" s="104">
        <f>VLOOKUP($B216,GD_CHAM_CONG!$C$6:$BF$997,54,FALSE)</f>
        <v>0</v>
      </c>
      <c r="Z216" s="104">
        <f>VLOOKUP($B216,GD_CHAM_CONG!$C$6:$BF$997,55,FALSE)</f>
        <v>0</v>
      </c>
      <c r="AA216" s="104">
        <f>VLOOKUP($B216,GD_CHAM_CONG!$C$6:$BF$997,56,FALSE)</f>
        <v>0</v>
      </c>
      <c r="AB216" s="104">
        <f>VLOOKUP($B216,GD_CHAM_CONG!$C$6:$BI$997,57,FALSE)</f>
        <v>0</v>
      </c>
      <c r="AC216" s="104">
        <f>VLOOKUP($B216,GD_CHAM_CONG!$C$6:$BI$997,58,FALSE)</f>
        <v>0</v>
      </c>
      <c r="AD216" s="104">
        <f>VLOOKUP($B216,GD_CHAM_CONG!$C$6:$BI$997,59,FALSE)</f>
        <v>0</v>
      </c>
      <c r="AE216" s="270">
        <f>I216/$H216*VLOOKUP(I$4,DM_TI_LE!$A$5:$B$30,2,FALSE)</f>
        <v>0.37037037037037035</v>
      </c>
      <c r="AF216" s="270">
        <f>J216/$H216*VLOOKUP(J$4,DM_TI_LE!$A$5:$B$30,2,FALSE)</f>
        <v>0</v>
      </c>
      <c r="AG216" s="270">
        <f>K216/$H216*VLOOKUP(K$4,DM_TI_LE!$A$5:$B$30,2,FALSE)</f>
        <v>0</v>
      </c>
      <c r="AH216" s="270">
        <f>L216/$H216*VLOOKUP(L$4,DM_TI_LE!$A$5:$B$30,2,FALSE)</f>
        <v>0</v>
      </c>
      <c r="AI216" s="270">
        <f>M216/$H216*VLOOKUP(M$4,DM_TI_LE!$A$5:$B$30,2,FALSE)</f>
        <v>0</v>
      </c>
      <c r="AJ216" s="270">
        <f>N216/$H216*VLOOKUP(N$4,DM_TI_LE!$A$5:$B$30,2,FALSE)</f>
        <v>0</v>
      </c>
      <c r="AK216" s="270">
        <f>O216/$H216*VLOOKUP(O$4,DM_TI_LE!$A$5:$B$30,2,FALSE)</f>
        <v>0</v>
      </c>
      <c r="AL216" s="270">
        <f>P216/$H216*VLOOKUP(P$4,DM_TI_LE!$A$5:$B$30,2,FALSE)</f>
        <v>0</v>
      </c>
      <c r="AM216" s="270">
        <f>Q216/$H216*VLOOKUP(Q$4,DM_TI_LE!$A$5:$B$30,2,FALSE)</f>
        <v>0</v>
      </c>
      <c r="AN216" s="270">
        <f>R216/$H216*VLOOKUP(R$4,DM_TI_LE!$A$5:$B$30,2,FALSE)</f>
        <v>0</v>
      </c>
      <c r="AO216" s="270">
        <f>S216/$H216*VLOOKUP(S$4,DM_TI_LE!$A$5:$B$30,2,FALSE)</f>
        <v>0</v>
      </c>
      <c r="AP216" s="270">
        <f>T216/$H216*VLOOKUP(T$4,DM_TI_LE!$A$5:$B$30,2,FALSE)</f>
        <v>0</v>
      </c>
      <c r="AQ216" s="270">
        <f>U216/$H216*VLOOKUP(U$4,DM_TI_LE!$A$5:$B$30,2,FALSE)</f>
        <v>0</v>
      </c>
      <c r="AR216" s="270">
        <f>V216/$H216*VLOOKUP(V$4,DM_TI_LE!$A$5:$B$30,2,FALSE)</f>
        <v>0</v>
      </c>
      <c r="AS216" s="270">
        <f>W216/$H216*VLOOKUP(W$4,DM_TI_LE!$A$5:$B$30,2,FALSE)</f>
        <v>0</v>
      </c>
      <c r="AT216" s="270">
        <f>X216/$H216*VLOOKUP(X$4,DM_TI_LE!$A$5:$B$30,2,FALSE)</f>
        <v>0</v>
      </c>
      <c r="AU216" s="270">
        <f>Y216/$H216*VLOOKUP(Y$4,DM_TI_LE!$A$5:$B$30,2,FALSE)</f>
        <v>0</v>
      </c>
      <c r="AV216" s="270">
        <f>Z216/$H216*VLOOKUP(Z$4,DM_TI_LE!$A$5:$B$30,2,FALSE)</f>
        <v>0</v>
      </c>
      <c r="AW216" s="270">
        <f>AA216/$H216*VLOOKUP(AA$4,DM_TI_LE!$A$5:$B$30,2,FALSE)</f>
        <v>0</v>
      </c>
      <c r="AX216" s="270">
        <f>AB216/$H216*VLOOKUP(AB$4,DM_TI_LE!$A$5:$B$30,2,FALSE)</f>
        <v>0</v>
      </c>
      <c r="AY216" s="270">
        <f>AC216/$H216*VLOOKUP(AC$4,DM_TI_LE!$A$5:$B$30,2,FALSE)</f>
        <v>0</v>
      </c>
      <c r="AZ216" s="270">
        <f>AD216/$H216*VLOOKUP(AD$4,DM_TI_LE!$A$5:$B$30,2,FALSE)</f>
        <v>0</v>
      </c>
      <c r="BA216" s="284">
        <f>IF(CD216="HDHV",DM_TI_LE!$K$12*I216, SUM(AE216:AW216)*F216*E216*DM_HE_SO_LUONG_NS!$D$1*CE216)</f>
        <v>1866666.6666666665</v>
      </c>
      <c r="BB216" s="104"/>
      <c r="BC216" s="110">
        <f>VLOOKUP(B216,GD_LCD_HS_LNS!$B$4:$E$1000,4,FALSE)</f>
        <v>3875000</v>
      </c>
      <c r="BD216" s="104"/>
      <c r="BE216" s="104">
        <f>I216/26*$BC216*VLOOKUP(BE$4,DM_TI_LE!$A$5:$C$29,3,FALSE)</f>
        <v>0</v>
      </c>
      <c r="BF216" s="104">
        <f>J216/26*$BC216*VLOOKUP(BF$4,DM_TI_LE!$A$5:$C$29,3,FALSE)</f>
        <v>0</v>
      </c>
      <c r="BG216" s="104">
        <f>K216/26*$BC216*VLOOKUP(BG$4,DM_TI_LE!$A$5:$C$29,3,FALSE)</f>
        <v>0</v>
      </c>
      <c r="BH216" s="104">
        <f>L216/26*$BC216*VLOOKUP(BH$4,DM_TI_LE!$A$5:$C$29,3,FALSE)</f>
        <v>0</v>
      </c>
      <c r="BI216" s="104">
        <f>M216/26*$BC216*VLOOKUP(BI$4,DM_TI_LE!$A$5:$C$29,3,FALSE)</f>
        <v>0</v>
      </c>
      <c r="BJ216" s="104">
        <f>N216/26*$BC216*VLOOKUP(BJ$4,DM_TI_LE!$A$5:$C$29,3,FALSE)</f>
        <v>0</v>
      </c>
      <c r="BK216" s="104">
        <f>O216/26*$BC216*VLOOKUP(BK$4,DM_TI_LE!$A$5:$C$29,3,FALSE)</f>
        <v>0</v>
      </c>
      <c r="BL216" s="104">
        <f>P216/26*$BC216*VLOOKUP(BL$4,DM_TI_LE!$A$5:$C$29,3,FALSE)</f>
        <v>0</v>
      </c>
      <c r="BM216" s="104">
        <f>Q216/26*$BC216*VLOOKUP(BM$4,DM_TI_LE!$A$5:$C$29,3,FALSE)</f>
        <v>0</v>
      </c>
      <c r="BN216" s="104">
        <f>R216/26*$BC216*VLOOKUP(BN$4,DM_TI_LE!$A$5:$C$29,3,FALSE)</f>
        <v>0</v>
      </c>
      <c r="BO216" s="104">
        <f>S216/26*$BC216*VLOOKUP(BO$4,DM_TI_LE!$A$5:$C$29,3,FALSE)</f>
        <v>0</v>
      </c>
      <c r="BP216" s="104">
        <f>T216/26*$BC216*VLOOKUP(BP$4,DM_TI_LE!$A$5:$C$29,3,FALSE)</f>
        <v>0</v>
      </c>
      <c r="BQ216" s="104">
        <f>U216/26*$BC216*VLOOKUP(BQ$4,DM_TI_LE!$A$5:$C$29,3,FALSE)</f>
        <v>0</v>
      </c>
      <c r="BR216" s="104">
        <f>V216/26*$BC216*VLOOKUP(BR$4,DM_TI_LE!$A$5:$C$29,3,FALSE)</f>
        <v>0</v>
      </c>
      <c r="BS216" s="104">
        <f>W216/26*$BC216*VLOOKUP(BS$4,DM_TI_LE!$A$5:$C$29,3,FALSE)</f>
        <v>0</v>
      </c>
      <c r="BT216" s="104">
        <f>X216/26*$BC216*VLOOKUP(BT$4,DM_TI_LE!$A$5:$C$29,3,FALSE)</f>
        <v>0</v>
      </c>
      <c r="BU216" s="104">
        <f>Y216/26*$BC216*VLOOKUP(BU$4,DM_TI_LE!$A$5:$C$29,3,FALSE)</f>
        <v>0</v>
      </c>
      <c r="BV216" s="104">
        <f>Z216/26*$BC216*VLOOKUP(BV$4,DM_TI_LE!$A$5:$C$29,3,FALSE)</f>
        <v>0</v>
      </c>
      <c r="BW216" s="104">
        <f>AA216/26*$BC216*VLOOKUP(BW$4,DM_TI_LE!$A$5:$C$29,3,FALSE)</f>
        <v>0</v>
      </c>
      <c r="BX216" s="104">
        <f>AB216/26*$BC216*VLOOKUP(BX$4,DM_TI_LE!$A$5:$C$29,3,FALSE)</f>
        <v>0</v>
      </c>
      <c r="BY216" s="104">
        <f>AC216/26*$BC216*VLOOKUP(BY$4,DM_TI_LE!$A$5:$C$29,3,FALSE)</f>
        <v>0</v>
      </c>
      <c r="BZ216" s="104">
        <f>AD216/26*$BC216*VLOOKUP(BZ$4,DM_TI_LE!$A$5:$C$29,3,FALSE)</f>
        <v>0</v>
      </c>
      <c r="CA216" s="273">
        <f t="shared" si="0"/>
        <v>0</v>
      </c>
      <c r="CB216" s="104"/>
      <c r="CC216" s="274">
        <f t="shared" si="1"/>
        <v>1866666.6666666665</v>
      </c>
      <c r="CD216" s="138" t="str">
        <f>VLOOKUP(B216,GD_CHUNG!$B$5:$G$480,6,FALSE)</f>
        <v>HDTV</v>
      </c>
      <c r="CE216" s="275">
        <f>VLOOKUP(CD216,DM_TI_LE!$I$12:$J$16,2,FALSE)</f>
        <v>0.7</v>
      </c>
    </row>
    <row r="217" spans="1:83" ht="12.75" x14ac:dyDescent="0.2">
      <c r="A217" s="49">
        <v>213</v>
      </c>
      <c r="B217" s="50">
        <f>GD_CHUNG!B217</f>
        <v>201514</v>
      </c>
      <c r="C217" s="50" t="str">
        <f>GD_CHUNG!C217</f>
        <v>Đặng Thị Hải Yến</v>
      </c>
      <c r="D217" s="50" t="str">
        <f>GD_CHUNG!D217</f>
        <v>Nhân viên phục vụ hành khách</v>
      </c>
      <c r="E217" s="268">
        <f>VLOOKUP(B217,GD_CHAM_CONG!$C$6:$BJ$997,60,FALSE)</f>
        <v>1</v>
      </c>
      <c r="F217" s="268">
        <f>VLOOKUP(B217,GD_LCD_HS_LNS!$B$4:$F$1000,5,FALSE)</f>
        <v>1.6</v>
      </c>
      <c r="G217" s="269"/>
      <c r="H217" s="269">
        <f>VLOOKUP(B217,GD_CHAM_CONG!$C$6:$BD$997,37,FALSE)</f>
        <v>27</v>
      </c>
      <c r="I217" s="104">
        <f>VLOOKUP($B217,GD_CHAM_CONG!$C$6:$BF$997,38,FALSE)</f>
        <v>10</v>
      </c>
      <c r="J217" s="104">
        <f>VLOOKUP($B217,GD_CHAM_CONG!$C$6:$BF$997,39,FALSE)</f>
        <v>0</v>
      </c>
      <c r="K217" s="104">
        <f>VLOOKUP($B217,GD_CHAM_CONG!$C$6:$BF$997,40,FALSE)</f>
        <v>0</v>
      </c>
      <c r="L217" s="104">
        <f>VLOOKUP($B217,GD_CHAM_CONG!$C$6:$BF$997,41,FALSE)</f>
        <v>0</v>
      </c>
      <c r="M217" s="104">
        <f>VLOOKUP($B217,GD_CHAM_CONG!$C$6:$BF$997,42,FALSE)</f>
        <v>0</v>
      </c>
      <c r="N217" s="104">
        <f>VLOOKUP($B217,GD_CHAM_CONG!$C$6:$BF$997,43,FALSE)</f>
        <v>0</v>
      </c>
      <c r="O217" s="104">
        <f>VLOOKUP($B217,GD_CHAM_CONG!$C$6:$BF$997,44,FALSE)</f>
        <v>0</v>
      </c>
      <c r="P217" s="104">
        <f>VLOOKUP($B217,GD_CHAM_CONG!$C$6:$BF$997,45,FALSE)</f>
        <v>0</v>
      </c>
      <c r="Q217" s="104">
        <f>VLOOKUP($B217,GD_CHAM_CONG!$C$6:$BF$997,46,FALSE)</f>
        <v>0</v>
      </c>
      <c r="R217" s="104">
        <f>VLOOKUP($B217,GD_CHAM_CONG!$C$6:$BF$997,47,FALSE)</f>
        <v>0</v>
      </c>
      <c r="S217" s="104">
        <f>VLOOKUP($B217,GD_CHAM_CONG!$C$6:$BF$997,48,FALSE)</f>
        <v>0</v>
      </c>
      <c r="T217" s="104">
        <f>VLOOKUP($B217,GD_CHAM_CONG!$C$6:$BF$997,49,FALSE)</f>
        <v>0</v>
      </c>
      <c r="U217" s="104">
        <f>VLOOKUP($B217,GD_CHAM_CONG!$C$6:$BF$997,50,FALSE)</f>
        <v>0</v>
      </c>
      <c r="V217" s="104">
        <f>VLOOKUP($B217,GD_CHAM_CONG!$C$6:$BF$997,51,FALSE)</f>
        <v>0</v>
      </c>
      <c r="W217" s="104">
        <f>VLOOKUP($B217,GD_CHAM_CONG!$C$6:$BF$997,52,FALSE)</f>
        <v>0</v>
      </c>
      <c r="X217" s="104">
        <f>VLOOKUP($B217,GD_CHAM_CONG!$C$6:$BF$997,53,FALSE)</f>
        <v>0</v>
      </c>
      <c r="Y217" s="104">
        <f>VLOOKUP($B217,GD_CHAM_CONG!$C$6:$BF$997,54,FALSE)</f>
        <v>0</v>
      </c>
      <c r="Z217" s="104">
        <f>VLOOKUP($B217,GD_CHAM_CONG!$C$6:$BF$997,55,FALSE)</f>
        <v>0</v>
      </c>
      <c r="AA217" s="104">
        <f>VLOOKUP($B217,GD_CHAM_CONG!$C$6:$BF$997,56,FALSE)</f>
        <v>0</v>
      </c>
      <c r="AB217" s="104">
        <f>VLOOKUP($B217,GD_CHAM_CONG!$C$6:$BI$997,57,FALSE)</f>
        <v>0</v>
      </c>
      <c r="AC217" s="104">
        <f>VLOOKUP($B217,GD_CHAM_CONG!$C$6:$BI$997,58,FALSE)</f>
        <v>0</v>
      </c>
      <c r="AD217" s="104">
        <f>VLOOKUP($B217,GD_CHAM_CONG!$C$6:$BI$997,59,FALSE)</f>
        <v>0</v>
      </c>
      <c r="AE217" s="270">
        <f>I217/$H217*VLOOKUP(I$4,DM_TI_LE!$A$5:$B$30,2,FALSE)</f>
        <v>0.37037037037037035</v>
      </c>
      <c r="AF217" s="270">
        <f>J217/$H217*VLOOKUP(J$4,DM_TI_LE!$A$5:$B$30,2,FALSE)</f>
        <v>0</v>
      </c>
      <c r="AG217" s="270">
        <f>K217/$H217*VLOOKUP(K$4,DM_TI_LE!$A$5:$B$30,2,FALSE)</f>
        <v>0</v>
      </c>
      <c r="AH217" s="270">
        <f>L217/$H217*VLOOKUP(L$4,DM_TI_LE!$A$5:$B$30,2,FALSE)</f>
        <v>0</v>
      </c>
      <c r="AI217" s="270">
        <f>M217/$H217*VLOOKUP(M$4,DM_TI_LE!$A$5:$B$30,2,FALSE)</f>
        <v>0</v>
      </c>
      <c r="AJ217" s="270">
        <f>N217/$H217*VLOOKUP(N$4,DM_TI_LE!$A$5:$B$30,2,FALSE)</f>
        <v>0</v>
      </c>
      <c r="AK217" s="270">
        <f>O217/$H217*VLOOKUP(O$4,DM_TI_LE!$A$5:$B$30,2,FALSE)</f>
        <v>0</v>
      </c>
      <c r="AL217" s="270">
        <f>P217/$H217*VLOOKUP(P$4,DM_TI_LE!$A$5:$B$30,2,FALSE)</f>
        <v>0</v>
      </c>
      <c r="AM217" s="270">
        <f>Q217/$H217*VLOOKUP(Q$4,DM_TI_LE!$A$5:$B$30,2,FALSE)</f>
        <v>0</v>
      </c>
      <c r="AN217" s="270">
        <f>R217/$H217*VLOOKUP(R$4,DM_TI_LE!$A$5:$B$30,2,FALSE)</f>
        <v>0</v>
      </c>
      <c r="AO217" s="270">
        <f>S217/$H217*VLOOKUP(S$4,DM_TI_LE!$A$5:$B$30,2,FALSE)</f>
        <v>0</v>
      </c>
      <c r="AP217" s="270">
        <f>T217/$H217*VLOOKUP(T$4,DM_TI_LE!$A$5:$B$30,2,FALSE)</f>
        <v>0</v>
      </c>
      <c r="AQ217" s="270">
        <f>U217/$H217*VLOOKUP(U$4,DM_TI_LE!$A$5:$B$30,2,FALSE)</f>
        <v>0</v>
      </c>
      <c r="AR217" s="270">
        <f>V217/$H217*VLOOKUP(V$4,DM_TI_LE!$A$5:$B$30,2,FALSE)</f>
        <v>0</v>
      </c>
      <c r="AS217" s="270">
        <f>W217/$H217*VLOOKUP(W$4,DM_TI_LE!$A$5:$B$30,2,FALSE)</f>
        <v>0</v>
      </c>
      <c r="AT217" s="270">
        <f>X217/$H217*VLOOKUP(X$4,DM_TI_LE!$A$5:$B$30,2,FALSE)</f>
        <v>0</v>
      </c>
      <c r="AU217" s="270">
        <f>Y217/$H217*VLOOKUP(Y$4,DM_TI_LE!$A$5:$B$30,2,FALSE)</f>
        <v>0</v>
      </c>
      <c r="AV217" s="270">
        <f>Z217/$H217*VLOOKUP(Z$4,DM_TI_LE!$A$5:$B$30,2,FALSE)</f>
        <v>0</v>
      </c>
      <c r="AW217" s="270">
        <f>AA217/$H217*VLOOKUP(AA$4,DM_TI_LE!$A$5:$B$30,2,FALSE)</f>
        <v>0</v>
      </c>
      <c r="AX217" s="270">
        <f>AB217/$H217*VLOOKUP(AB$4,DM_TI_LE!$A$5:$B$30,2,FALSE)</f>
        <v>0</v>
      </c>
      <c r="AY217" s="270">
        <f>AC217/$H217*VLOOKUP(AC$4,DM_TI_LE!$A$5:$B$30,2,FALSE)</f>
        <v>0</v>
      </c>
      <c r="AZ217" s="270">
        <f>AD217/$H217*VLOOKUP(AD$4,DM_TI_LE!$A$5:$B$30,2,FALSE)</f>
        <v>0</v>
      </c>
      <c r="BA217" s="284">
        <f>IF(CD217="HDHV",DM_TI_LE!$K$12*I217, SUM(AE217:AW217)*F217*E217*DM_HE_SO_LUONG_NS!$D$1*CE217)</f>
        <v>1866666.6666666665</v>
      </c>
      <c r="BB217" s="104"/>
      <c r="BC217" s="110">
        <f>VLOOKUP(B217,GD_LCD_HS_LNS!$B$4:$E$1000,4,FALSE)</f>
        <v>3875000</v>
      </c>
      <c r="BD217" s="104"/>
      <c r="BE217" s="104">
        <f>I217/26*$BC217*VLOOKUP(BE$4,DM_TI_LE!$A$5:$C$29,3,FALSE)</f>
        <v>0</v>
      </c>
      <c r="BF217" s="104">
        <f>J217/26*$BC217*VLOOKUP(BF$4,DM_TI_LE!$A$5:$C$29,3,FALSE)</f>
        <v>0</v>
      </c>
      <c r="BG217" s="104">
        <f>K217/26*$BC217*VLOOKUP(BG$4,DM_TI_LE!$A$5:$C$29,3,FALSE)</f>
        <v>0</v>
      </c>
      <c r="BH217" s="104">
        <f>L217/26*$BC217*VLOOKUP(BH$4,DM_TI_LE!$A$5:$C$29,3,FALSE)</f>
        <v>0</v>
      </c>
      <c r="BI217" s="104">
        <f>M217/26*$BC217*VLOOKUP(BI$4,DM_TI_LE!$A$5:$C$29,3,FALSE)</f>
        <v>0</v>
      </c>
      <c r="BJ217" s="104">
        <f>N217/26*$BC217*VLOOKUP(BJ$4,DM_TI_LE!$A$5:$C$29,3,FALSE)</f>
        <v>0</v>
      </c>
      <c r="BK217" s="104">
        <f>O217/26*$BC217*VLOOKUP(BK$4,DM_TI_LE!$A$5:$C$29,3,FALSE)</f>
        <v>0</v>
      </c>
      <c r="BL217" s="104">
        <f>P217/26*$BC217*VLOOKUP(BL$4,DM_TI_LE!$A$5:$C$29,3,FALSE)</f>
        <v>0</v>
      </c>
      <c r="BM217" s="104">
        <f>Q217/26*$BC217*VLOOKUP(BM$4,DM_TI_LE!$A$5:$C$29,3,FALSE)</f>
        <v>0</v>
      </c>
      <c r="BN217" s="104">
        <f>R217/26*$BC217*VLOOKUP(BN$4,DM_TI_LE!$A$5:$C$29,3,FALSE)</f>
        <v>0</v>
      </c>
      <c r="BO217" s="104">
        <f>S217/26*$BC217*VLOOKUP(BO$4,DM_TI_LE!$A$5:$C$29,3,FALSE)</f>
        <v>0</v>
      </c>
      <c r="BP217" s="104">
        <f>T217/26*$BC217*VLOOKUP(BP$4,DM_TI_LE!$A$5:$C$29,3,FALSE)</f>
        <v>0</v>
      </c>
      <c r="BQ217" s="104">
        <f>U217/26*$BC217*VLOOKUP(BQ$4,DM_TI_LE!$A$5:$C$29,3,FALSE)</f>
        <v>0</v>
      </c>
      <c r="BR217" s="104">
        <f>V217/26*$BC217*VLOOKUP(BR$4,DM_TI_LE!$A$5:$C$29,3,FALSE)</f>
        <v>0</v>
      </c>
      <c r="BS217" s="104">
        <f>W217/26*$BC217*VLOOKUP(BS$4,DM_TI_LE!$A$5:$C$29,3,FALSE)</f>
        <v>0</v>
      </c>
      <c r="BT217" s="104">
        <f>X217/26*$BC217*VLOOKUP(BT$4,DM_TI_LE!$A$5:$C$29,3,FALSE)</f>
        <v>0</v>
      </c>
      <c r="BU217" s="104">
        <f>Y217/26*$BC217*VLOOKUP(BU$4,DM_TI_LE!$A$5:$C$29,3,FALSE)</f>
        <v>0</v>
      </c>
      <c r="BV217" s="104">
        <f>Z217/26*$BC217*VLOOKUP(BV$4,DM_TI_LE!$A$5:$C$29,3,FALSE)</f>
        <v>0</v>
      </c>
      <c r="BW217" s="104">
        <f>AA217/26*$BC217*VLOOKUP(BW$4,DM_TI_LE!$A$5:$C$29,3,FALSE)</f>
        <v>0</v>
      </c>
      <c r="BX217" s="104">
        <f>AB217/26*$BC217*VLOOKUP(BX$4,DM_TI_LE!$A$5:$C$29,3,FALSE)</f>
        <v>0</v>
      </c>
      <c r="BY217" s="104">
        <f>AC217/26*$BC217*VLOOKUP(BY$4,DM_TI_LE!$A$5:$C$29,3,FALSE)</f>
        <v>0</v>
      </c>
      <c r="BZ217" s="104">
        <f>AD217/26*$BC217*VLOOKUP(BZ$4,DM_TI_LE!$A$5:$C$29,3,FALSE)</f>
        <v>0</v>
      </c>
      <c r="CA217" s="273">
        <f t="shared" si="0"/>
        <v>0</v>
      </c>
      <c r="CB217" s="104"/>
      <c r="CC217" s="274">
        <f t="shared" si="1"/>
        <v>1866666.6666666665</v>
      </c>
      <c r="CD217" s="138" t="str">
        <f>VLOOKUP(B217,GD_CHUNG!$B$5:$G$480,6,FALSE)</f>
        <v>HDTV</v>
      </c>
      <c r="CE217" s="275">
        <f>VLOOKUP(CD217,DM_TI_LE!$I$12:$J$16,2,FALSE)</f>
        <v>0.7</v>
      </c>
    </row>
    <row r="218" spans="1:83" ht="12.75" x14ac:dyDescent="0.2">
      <c r="A218" s="49">
        <v>214</v>
      </c>
      <c r="B218" s="50">
        <f>GD_CHUNG!B218</f>
        <v>201515</v>
      </c>
      <c r="C218" s="50" t="str">
        <f>GD_CHUNG!C218</f>
        <v>Phạm Minh Dũng</v>
      </c>
      <c r="D218" s="50" t="str">
        <f>GD_CHUNG!D218</f>
        <v>Nhân viên phục vụ hành khách</v>
      </c>
      <c r="E218" s="268">
        <f>VLOOKUP(B218,GD_CHAM_CONG!$C$6:$BJ$997,60,FALSE)</f>
        <v>1</v>
      </c>
      <c r="F218" s="268">
        <f>VLOOKUP(B218,GD_LCD_HS_LNS!$B$4:$F$1000,5,FALSE)</f>
        <v>1.6</v>
      </c>
      <c r="G218" s="269"/>
      <c r="H218" s="269">
        <f>VLOOKUP(B218,GD_CHAM_CONG!$C$6:$BD$997,37,FALSE)</f>
        <v>27</v>
      </c>
      <c r="I218" s="104">
        <f>VLOOKUP($B218,GD_CHAM_CONG!$C$6:$BF$997,38,FALSE)</f>
        <v>10</v>
      </c>
      <c r="J218" s="104">
        <f>VLOOKUP($B218,GD_CHAM_CONG!$C$6:$BF$997,39,FALSE)</f>
        <v>0</v>
      </c>
      <c r="K218" s="104">
        <f>VLOOKUP($B218,GD_CHAM_CONG!$C$6:$BF$997,40,FALSE)</f>
        <v>0</v>
      </c>
      <c r="L218" s="104">
        <f>VLOOKUP($B218,GD_CHAM_CONG!$C$6:$BF$997,41,FALSE)</f>
        <v>0</v>
      </c>
      <c r="M218" s="104">
        <f>VLOOKUP($B218,GD_CHAM_CONG!$C$6:$BF$997,42,FALSE)</f>
        <v>0</v>
      </c>
      <c r="N218" s="104">
        <f>VLOOKUP($B218,GD_CHAM_CONG!$C$6:$BF$997,43,FALSE)</f>
        <v>0</v>
      </c>
      <c r="O218" s="104">
        <f>VLOOKUP($B218,GD_CHAM_CONG!$C$6:$BF$997,44,FALSE)</f>
        <v>0</v>
      </c>
      <c r="P218" s="104">
        <f>VLOOKUP($B218,GD_CHAM_CONG!$C$6:$BF$997,45,FALSE)</f>
        <v>0</v>
      </c>
      <c r="Q218" s="104">
        <f>VLOOKUP($B218,GD_CHAM_CONG!$C$6:$BF$997,46,FALSE)</f>
        <v>0</v>
      </c>
      <c r="R218" s="104">
        <f>VLOOKUP($B218,GD_CHAM_CONG!$C$6:$BF$997,47,FALSE)</f>
        <v>0</v>
      </c>
      <c r="S218" s="104">
        <f>VLOOKUP($B218,GD_CHAM_CONG!$C$6:$BF$997,48,FALSE)</f>
        <v>0</v>
      </c>
      <c r="T218" s="104">
        <f>VLOOKUP($B218,GD_CHAM_CONG!$C$6:$BF$997,49,FALSE)</f>
        <v>0</v>
      </c>
      <c r="U218" s="104">
        <f>VLOOKUP($B218,GD_CHAM_CONG!$C$6:$BF$997,50,FALSE)</f>
        <v>0</v>
      </c>
      <c r="V218" s="104">
        <f>VLOOKUP($B218,GD_CHAM_CONG!$C$6:$BF$997,51,FALSE)</f>
        <v>0</v>
      </c>
      <c r="W218" s="104">
        <f>VLOOKUP($B218,GD_CHAM_CONG!$C$6:$BF$997,52,FALSE)</f>
        <v>0</v>
      </c>
      <c r="X218" s="104">
        <f>VLOOKUP($B218,GD_CHAM_CONG!$C$6:$BF$997,53,FALSE)</f>
        <v>0</v>
      </c>
      <c r="Y218" s="104">
        <f>VLOOKUP($B218,GD_CHAM_CONG!$C$6:$BF$997,54,FALSE)</f>
        <v>0</v>
      </c>
      <c r="Z218" s="104">
        <f>VLOOKUP($B218,GD_CHAM_CONG!$C$6:$BF$997,55,FALSE)</f>
        <v>0</v>
      </c>
      <c r="AA218" s="104">
        <f>VLOOKUP($B218,GD_CHAM_CONG!$C$6:$BF$997,56,FALSE)</f>
        <v>0</v>
      </c>
      <c r="AB218" s="104">
        <f>VLOOKUP($B218,GD_CHAM_CONG!$C$6:$BI$997,57,FALSE)</f>
        <v>0</v>
      </c>
      <c r="AC218" s="104">
        <f>VLOOKUP($B218,GD_CHAM_CONG!$C$6:$BI$997,58,FALSE)</f>
        <v>0</v>
      </c>
      <c r="AD218" s="104">
        <f>VLOOKUP($B218,GD_CHAM_CONG!$C$6:$BI$997,59,FALSE)</f>
        <v>0</v>
      </c>
      <c r="AE218" s="270">
        <f>I218/$H218*VLOOKUP(I$4,DM_TI_LE!$A$5:$B$30,2,FALSE)</f>
        <v>0.37037037037037035</v>
      </c>
      <c r="AF218" s="270">
        <f>J218/$H218*VLOOKUP(J$4,DM_TI_LE!$A$5:$B$30,2,FALSE)</f>
        <v>0</v>
      </c>
      <c r="AG218" s="270">
        <f>K218/$H218*VLOOKUP(K$4,DM_TI_LE!$A$5:$B$30,2,FALSE)</f>
        <v>0</v>
      </c>
      <c r="AH218" s="270">
        <f>L218/$H218*VLOOKUP(L$4,DM_TI_LE!$A$5:$B$30,2,FALSE)</f>
        <v>0</v>
      </c>
      <c r="AI218" s="270">
        <f>M218/$H218*VLOOKUP(M$4,DM_TI_LE!$A$5:$B$30,2,FALSE)</f>
        <v>0</v>
      </c>
      <c r="AJ218" s="270">
        <f>N218/$H218*VLOOKUP(N$4,DM_TI_LE!$A$5:$B$30,2,FALSE)</f>
        <v>0</v>
      </c>
      <c r="AK218" s="270">
        <f>O218/$H218*VLOOKUP(O$4,DM_TI_LE!$A$5:$B$30,2,FALSE)</f>
        <v>0</v>
      </c>
      <c r="AL218" s="270">
        <f>P218/$H218*VLOOKUP(P$4,DM_TI_LE!$A$5:$B$30,2,FALSE)</f>
        <v>0</v>
      </c>
      <c r="AM218" s="270">
        <f>Q218/$H218*VLOOKUP(Q$4,DM_TI_LE!$A$5:$B$30,2,FALSE)</f>
        <v>0</v>
      </c>
      <c r="AN218" s="270">
        <f>R218/$H218*VLOOKUP(R$4,DM_TI_LE!$A$5:$B$30,2,FALSE)</f>
        <v>0</v>
      </c>
      <c r="AO218" s="270">
        <f>S218/$H218*VLOOKUP(S$4,DM_TI_LE!$A$5:$B$30,2,FALSE)</f>
        <v>0</v>
      </c>
      <c r="AP218" s="270">
        <f>T218/$H218*VLOOKUP(T$4,DM_TI_LE!$A$5:$B$30,2,FALSE)</f>
        <v>0</v>
      </c>
      <c r="AQ218" s="270">
        <f>U218/$H218*VLOOKUP(U$4,DM_TI_LE!$A$5:$B$30,2,FALSE)</f>
        <v>0</v>
      </c>
      <c r="AR218" s="270">
        <f>V218/$H218*VLOOKUP(V$4,DM_TI_LE!$A$5:$B$30,2,FALSE)</f>
        <v>0</v>
      </c>
      <c r="AS218" s="270">
        <f>W218/$H218*VLOOKUP(W$4,DM_TI_LE!$A$5:$B$30,2,FALSE)</f>
        <v>0</v>
      </c>
      <c r="AT218" s="270">
        <f>X218/$H218*VLOOKUP(X$4,DM_TI_LE!$A$5:$B$30,2,FALSE)</f>
        <v>0</v>
      </c>
      <c r="AU218" s="270">
        <f>Y218/$H218*VLOOKUP(Y$4,DM_TI_LE!$A$5:$B$30,2,FALSE)</f>
        <v>0</v>
      </c>
      <c r="AV218" s="270">
        <f>Z218/$H218*VLOOKUP(Z$4,DM_TI_LE!$A$5:$B$30,2,FALSE)</f>
        <v>0</v>
      </c>
      <c r="AW218" s="270">
        <f>AA218/$H218*VLOOKUP(AA$4,DM_TI_LE!$A$5:$B$30,2,FALSE)</f>
        <v>0</v>
      </c>
      <c r="AX218" s="270">
        <f>AB218/$H218*VLOOKUP(AB$4,DM_TI_LE!$A$5:$B$30,2,FALSE)</f>
        <v>0</v>
      </c>
      <c r="AY218" s="270">
        <f>AC218/$H218*VLOOKUP(AC$4,DM_TI_LE!$A$5:$B$30,2,FALSE)</f>
        <v>0</v>
      </c>
      <c r="AZ218" s="270">
        <f>AD218/$H218*VLOOKUP(AD$4,DM_TI_LE!$A$5:$B$30,2,FALSE)</f>
        <v>0</v>
      </c>
      <c r="BA218" s="284">
        <f>IF(CD218="HDHV",DM_TI_LE!$K$12*I218, SUM(AE218:AW218)*F218*E218*DM_HE_SO_LUONG_NS!$D$1*CE218)</f>
        <v>1866666.6666666665</v>
      </c>
      <c r="BB218" s="104"/>
      <c r="BC218" s="110">
        <f>VLOOKUP(B218,GD_LCD_HS_LNS!$B$4:$E$1000,4,FALSE)</f>
        <v>3875000</v>
      </c>
      <c r="BD218" s="104"/>
      <c r="BE218" s="104">
        <f>I218/26*$BC218*VLOOKUP(BE$4,DM_TI_LE!$A$5:$C$29,3,FALSE)</f>
        <v>0</v>
      </c>
      <c r="BF218" s="104">
        <f>J218/26*$BC218*VLOOKUP(BF$4,DM_TI_LE!$A$5:$C$29,3,FALSE)</f>
        <v>0</v>
      </c>
      <c r="BG218" s="104">
        <f>K218/26*$BC218*VLOOKUP(BG$4,DM_TI_LE!$A$5:$C$29,3,FALSE)</f>
        <v>0</v>
      </c>
      <c r="BH218" s="104">
        <f>L218/26*$BC218*VLOOKUP(BH$4,DM_TI_LE!$A$5:$C$29,3,FALSE)</f>
        <v>0</v>
      </c>
      <c r="BI218" s="104">
        <f>M218/26*$BC218*VLOOKUP(BI$4,DM_TI_LE!$A$5:$C$29,3,FALSE)</f>
        <v>0</v>
      </c>
      <c r="BJ218" s="104">
        <f>N218/26*$BC218*VLOOKUP(BJ$4,DM_TI_LE!$A$5:$C$29,3,FALSE)</f>
        <v>0</v>
      </c>
      <c r="BK218" s="104">
        <f>O218/26*$BC218*VLOOKUP(BK$4,DM_TI_LE!$A$5:$C$29,3,FALSE)</f>
        <v>0</v>
      </c>
      <c r="BL218" s="104">
        <f>P218/26*$BC218*VLOOKUP(BL$4,DM_TI_LE!$A$5:$C$29,3,FALSE)</f>
        <v>0</v>
      </c>
      <c r="BM218" s="104">
        <f>Q218/26*$BC218*VLOOKUP(BM$4,DM_TI_LE!$A$5:$C$29,3,FALSE)</f>
        <v>0</v>
      </c>
      <c r="BN218" s="104">
        <f>R218/26*$BC218*VLOOKUP(BN$4,DM_TI_LE!$A$5:$C$29,3,FALSE)</f>
        <v>0</v>
      </c>
      <c r="BO218" s="104">
        <f>S218/26*$BC218*VLOOKUP(BO$4,DM_TI_LE!$A$5:$C$29,3,FALSE)</f>
        <v>0</v>
      </c>
      <c r="BP218" s="104">
        <f>T218/26*$BC218*VLOOKUP(BP$4,DM_TI_LE!$A$5:$C$29,3,FALSE)</f>
        <v>0</v>
      </c>
      <c r="BQ218" s="104">
        <f>U218/26*$BC218*VLOOKUP(BQ$4,DM_TI_LE!$A$5:$C$29,3,FALSE)</f>
        <v>0</v>
      </c>
      <c r="BR218" s="104">
        <f>V218/26*$BC218*VLOOKUP(BR$4,DM_TI_LE!$A$5:$C$29,3,FALSE)</f>
        <v>0</v>
      </c>
      <c r="BS218" s="104">
        <f>W218/26*$BC218*VLOOKUP(BS$4,DM_TI_LE!$A$5:$C$29,3,FALSE)</f>
        <v>0</v>
      </c>
      <c r="BT218" s="104">
        <f>X218/26*$BC218*VLOOKUP(BT$4,DM_TI_LE!$A$5:$C$29,3,FALSE)</f>
        <v>0</v>
      </c>
      <c r="BU218" s="104">
        <f>Y218/26*$BC218*VLOOKUP(BU$4,DM_TI_LE!$A$5:$C$29,3,FALSE)</f>
        <v>0</v>
      </c>
      <c r="BV218" s="104">
        <f>Z218/26*$BC218*VLOOKUP(BV$4,DM_TI_LE!$A$5:$C$29,3,FALSE)</f>
        <v>0</v>
      </c>
      <c r="BW218" s="104">
        <f>AA218/26*$BC218*VLOOKUP(BW$4,DM_TI_LE!$A$5:$C$29,3,FALSE)</f>
        <v>0</v>
      </c>
      <c r="BX218" s="104">
        <f>AB218/26*$BC218*VLOOKUP(BX$4,DM_TI_LE!$A$5:$C$29,3,FALSE)</f>
        <v>0</v>
      </c>
      <c r="BY218" s="104">
        <f>AC218/26*$BC218*VLOOKUP(BY$4,DM_TI_LE!$A$5:$C$29,3,FALSE)</f>
        <v>0</v>
      </c>
      <c r="BZ218" s="104">
        <f>AD218/26*$BC218*VLOOKUP(BZ$4,DM_TI_LE!$A$5:$C$29,3,FALSE)</f>
        <v>0</v>
      </c>
      <c r="CA218" s="273">
        <f t="shared" si="0"/>
        <v>0</v>
      </c>
      <c r="CB218" s="104"/>
      <c r="CC218" s="274">
        <f t="shared" si="1"/>
        <v>1866666.6666666665</v>
      </c>
      <c r="CD218" s="138" t="str">
        <f>VLOOKUP(B218,GD_CHUNG!$B$5:$G$480,6,FALSE)</f>
        <v>HDTV</v>
      </c>
      <c r="CE218" s="275">
        <f>VLOOKUP(CD218,DM_TI_LE!$I$12:$J$16,2,FALSE)</f>
        <v>0.7</v>
      </c>
    </row>
    <row r="219" spans="1:83" ht="12.75" x14ac:dyDescent="0.2">
      <c r="A219" s="49">
        <v>215</v>
      </c>
      <c r="B219" s="50">
        <f>GD_CHUNG!B219</f>
        <v>10599</v>
      </c>
      <c r="C219" s="50" t="str">
        <f>GD_CHUNG!C219</f>
        <v>Đào Thu Giang</v>
      </c>
      <c r="D219" s="50" t="str">
        <f>GD_CHUNG!D219</f>
        <v>NV PVHK</v>
      </c>
      <c r="E219" s="268">
        <f>VLOOKUP(B219,GD_CHAM_CONG!$C$6:$BJ$997,60,FALSE)</f>
        <v>1</v>
      </c>
      <c r="F219" s="268">
        <f>VLOOKUP(B219,GD_LCD_HS_LNS!$B$4:$F$1000,5,FALSE)</f>
        <v>1.91</v>
      </c>
      <c r="G219" s="269"/>
      <c r="H219" s="269">
        <f>VLOOKUP(B219,GD_CHAM_CONG!$C$6:$BD$997,37,FALSE)</f>
        <v>27</v>
      </c>
      <c r="I219" s="104">
        <f>VLOOKUP($B219,GD_CHAM_CONG!$C$6:$BF$997,38,FALSE)</f>
        <v>17</v>
      </c>
      <c r="J219" s="104">
        <f>VLOOKUP($B219,GD_CHAM_CONG!$C$6:$BF$997,39,FALSE)</f>
        <v>0</v>
      </c>
      <c r="K219" s="104">
        <f>VLOOKUP($B219,GD_CHAM_CONG!$C$6:$BF$997,40,FALSE)</f>
        <v>0</v>
      </c>
      <c r="L219" s="104">
        <f>VLOOKUP($B219,GD_CHAM_CONG!$C$6:$BF$997,41,FALSE)</f>
        <v>0</v>
      </c>
      <c r="M219" s="104">
        <f>VLOOKUP($B219,GD_CHAM_CONG!$C$6:$BF$997,42,FALSE)</f>
        <v>0</v>
      </c>
      <c r="N219" s="104">
        <f>VLOOKUP($B219,GD_CHAM_CONG!$C$6:$BF$997,43,FALSE)</f>
        <v>0</v>
      </c>
      <c r="O219" s="104">
        <f>VLOOKUP($B219,GD_CHAM_CONG!$C$6:$BF$997,44,FALSE)</f>
        <v>0</v>
      </c>
      <c r="P219" s="104">
        <f>VLOOKUP($B219,GD_CHAM_CONG!$C$6:$BF$997,45,FALSE)</f>
        <v>0</v>
      </c>
      <c r="Q219" s="104">
        <f>VLOOKUP($B219,GD_CHAM_CONG!$C$6:$BF$997,46,FALSE)</f>
        <v>0</v>
      </c>
      <c r="R219" s="104">
        <f>VLOOKUP($B219,GD_CHAM_CONG!$C$6:$BF$997,47,FALSE)</f>
        <v>0</v>
      </c>
      <c r="S219" s="104">
        <f>VLOOKUP($B219,GD_CHAM_CONG!$C$6:$BF$997,48,FALSE)</f>
        <v>10</v>
      </c>
      <c r="T219" s="104">
        <f>VLOOKUP($B219,GD_CHAM_CONG!$C$6:$BF$997,49,FALSE)</f>
        <v>0</v>
      </c>
      <c r="U219" s="104">
        <f>VLOOKUP($B219,GD_CHAM_CONG!$C$6:$BF$997,50,FALSE)</f>
        <v>0</v>
      </c>
      <c r="V219" s="104">
        <f>VLOOKUP($B219,GD_CHAM_CONG!$C$6:$BF$997,51,FALSE)</f>
        <v>0</v>
      </c>
      <c r="W219" s="104">
        <f>VLOOKUP($B219,GD_CHAM_CONG!$C$6:$BF$997,52,FALSE)</f>
        <v>0</v>
      </c>
      <c r="X219" s="104">
        <f>VLOOKUP($B219,GD_CHAM_CONG!$C$6:$BF$997,53,FALSE)</f>
        <v>0</v>
      </c>
      <c r="Y219" s="104">
        <f>VLOOKUP($B219,GD_CHAM_CONG!$C$6:$BF$997,54,FALSE)</f>
        <v>0</v>
      </c>
      <c r="Z219" s="104">
        <f>VLOOKUP($B219,GD_CHAM_CONG!$C$6:$BF$997,55,FALSE)</f>
        <v>0</v>
      </c>
      <c r="AA219" s="104">
        <f>VLOOKUP($B219,GD_CHAM_CONG!$C$6:$BF$997,56,FALSE)</f>
        <v>0</v>
      </c>
      <c r="AB219" s="104">
        <f>VLOOKUP($B219,GD_CHAM_CONG!$C$6:$BI$997,57,FALSE)</f>
        <v>0</v>
      </c>
      <c r="AC219" s="104">
        <f>VLOOKUP($B219,GD_CHAM_CONG!$C$6:$BI$997,58,FALSE)</f>
        <v>0</v>
      </c>
      <c r="AD219" s="104">
        <f>VLOOKUP($B219,GD_CHAM_CONG!$C$6:$BI$997,59,FALSE)</f>
        <v>0</v>
      </c>
      <c r="AE219" s="270">
        <f>I219/$H219*VLOOKUP(I$4,DM_TI_LE!$A$5:$B$30,2,FALSE)</f>
        <v>0.62962962962962965</v>
      </c>
      <c r="AF219" s="270">
        <f>J219/$H219*VLOOKUP(J$4,DM_TI_LE!$A$5:$B$30,2,FALSE)</f>
        <v>0</v>
      </c>
      <c r="AG219" s="270">
        <f>K219/$H219*VLOOKUP(K$4,DM_TI_LE!$A$5:$B$30,2,FALSE)</f>
        <v>0</v>
      </c>
      <c r="AH219" s="270">
        <f>L219/$H219*VLOOKUP(L$4,DM_TI_LE!$A$5:$B$30,2,FALSE)</f>
        <v>0</v>
      </c>
      <c r="AI219" s="270">
        <f>M219/$H219*VLOOKUP(M$4,DM_TI_LE!$A$5:$B$30,2,FALSE)</f>
        <v>0</v>
      </c>
      <c r="AJ219" s="270">
        <f>N219/$H219*VLOOKUP(N$4,DM_TI_LE!$A$5:$B$30,2,FALSE)</f>
        <v>0</v>
      </c>
      <c r="AK219" s="270">
        <f>O219/$H219*VLOOKUP(O$4,DM_TI_LE!$A$5:$B$30,2,FALSE)</f>
        <v>0</v>
      </c>
      <c r="AL219" s="270">
        <f>P219/$H219*VLOOKUP(P$4,DM_TI_LE!$A$5:$B$30,2,FALSE)</f>
        <v>0</v>
      </c>
      <c r="AM219" s="270">
        <f>Q219/$H219*VLOOKUP(Q$4,DM_TI_LE!$A$5:$B$30,2,FALSE)</f>
        <v>0</v>
      </c>
      <c r="AN219" s="270">
        <f>R219/$H219*VLOOKUP(R$4,DM_TI_LE!$A$5:$B$30,2,FALSE)</f>
        <v>0</v>
      </c>
      <c r="AO219" s="270">
        <f>S219/$H219*VLOOKUP(S$4,DM_TI_LE!$A$5:$B$30,2,FALSE)</f>
        <v>0</v>
      </c>
      <c r="AP219" s="270">
        <f>T219/$H219*VLOOKUP(T$4,DM_TI_LE!$A$5:$B$30,2,FALSE)</f>
        <v>0</v>
      </c>
      <c r="AQ219" s="270">
        <f>U219/$H219*VLOOKUP(U$4,DM_TI_LE!$A$5:$B$30,2,FALSE)</f>
        <v>0</v>
      </c>
      <c r="AR219" s="270">
        <f>V219/$H219*VLOOKUP(V$4,DM_TI_LE!$A$5:$B$30,2,FALSE)</f>
        <v>0</v>
      </c>
      <c r="AS219" s="270">
        <f>W219/$H219*VLOOKUP(W$4,DM_TI_LE!$A$5:$B$30,2,FALSE)</f>
        <v>0</v>
      </c>
      <c r="AT219" s="270">
        <f>X219/$H219*VLOOKUP(X$4,DM_TI_LE!$A$5:$B$30,2,FALSE)</f>
        <v>0</v>
      </c>
      <c r="AU219" s="270">
        <f>Y219/$H219*VLOOKUP(Y$4,DM_TI_LE!$A$5:$B$30,2,FALSE)</f>
        <v>0</v>
      </c>
      <c r="AV219" s="270">
        <f>Z219/$H219*VLOOKUP(Z$4,DM_TI_LE!$A$5:$B$30,2,FALSE)</f>
        <v>0</v>
      </c>
      <c r="AW219" s="270">
        <f>AA219/$H219*VLOOKUP(AA$4,DM_TI_LE!$A$5:$B$30,2,FALSE)</f>
        <v>0</v>
      </c>
      <c r="AX219" s="270">
        <f>AB219/$H219*VLOOKUP(AB$4,DM_TI_LE!$A$5:$B$30,2,FALSE)</f>
        <v>0</v>
      </c>
      <c r="AY219" s="270">
        <f>AC219/$H219*VLOOKUP(AC$4,DM_TI_LE!$A$5:$B$30,2,FALSE)</f>
        <v>0</v>
      </c>
      <c r="AZ219" s="270">
        <f>AD219/$H219*VLOOKUP(AD$4,DM_TI_LE!$A$5:$B$30,2,FALSE)</f>
        <v>0</v>
      </c>
      <c r="BA219" s="284">
        <f>IF(CD219="HDHV",DM_TI_LE!$K$12*I219, SUM(AE219:AW219)*F219*E219*DM_HE_SO_LUONG_NS!$D$1*CE219)</f>
        <v>5411666.666666667</v>
      </c>
      <c r="BB219" s="104"/>
      <c r="BC219" s="110">
        <f>VLOOKUP(B219,GD_LCD_HS_LNS!$B$4:$E$1000,4,FALSE)</f>
        <v>3875000</v>
      </c>
      <c r="BD219" s="104"/>
      <c r="BE219" s="104">
        <f>I219/26*$BC219*VLOOKUP(BE$4,DM_TI_LE!$A$5:$C$29,3,FALSE)</f>
        <v>0</v>
      </c>
      <c r="BF219" s="104">
        <f>J219/26*$BC219*VLOOKUP(BF$4,DM_TI_LE!$A$5:$C$29,3,FALSE)</f>
        <v>0</v>
      </c>
      <c r="BG219" s="104">
        <f>K219/26*$BC219*VLOOKUP(BG$4,DM_TI_LE!$A$5:$C$29,3,FALSE)</f>
        <v>0</v>
      </c>
      <c r="BH219" s="104">
        <f>L219/26*$BC219*VLOOKUP(BH$4,DM_TI_LE!$A$5:$C$29,3,FALSE)</f>
        <v>0</v>
      </c>
      <c r="BI219" s="104">
        <f>M219/26*$BC219*VLOOKUP(BI$4,DM_TI_LE!$A$5:$C$29,3,FALSE)</f>
        <v>0</v>
      </c>
      <c r="BJ219" s="104">
        <f>N219/26*$BC219*VLOOKUP(BJ$4,DM_TI_LE!$A$5:$C$29,3,FALSE)</f>
        <v>0</v>
      </c>
      <c r="BK219" s="104">
        <f>O219/26*$BC219*VLOOKUP(BK$4,DM_TI_LE!$A$5:$C$29,3,FALSE)</f>
        <v>0</v>
      </c>
      <c r="BL219" s="104">
        <f>P219/26*$BC219*VLOOKUP(BL$4,DM_TI_LE!$A$5:$C$29,3,FALSE)</f>
        <v>0</v>
      </c>
      <c r="BM219" s="104">
        <f>Q219/26*$BC219*VLOOKUP(BM$4,DM_TI_LE!$A$5:$C$29,3,FALSE)</f>
        <v>0</v>
      </c>
      <c r="BN219" s="104">
        <f>R219/26*$BC219*VLOOKUP(BN$4,DM_TI_LE!$A$5:$C$29,3,FALSE)</f>
        <v>0</v>
      </c>
      <c r="BO219" s="104">
        <f>S219/26*$BC219*VLOOKUP(BO$4,DM_TI_LE!$A$5:$C$29,3,FALSE)</f>
        <v>1490384.6153846155</v>
      </c>
      <c r="BP219" s="104">
        <f>T219/26*$BC219*VLOOKUP(BP$4,DM_TI_LE!$A$5:$C$29,3,FALSE)</f>
        <v>0</v>
      </c>
      <c r="BQ219" s="104">
        <f>U219/26*$BC219*VLOOKUP(BQ$4,DM_TI_LE!$A$5:$C$29,3,FALSE)</f>
        <v>0</v>
      </c>
      <c r="BR219" s="104">
        <f>V219/26*$BC219*VLOOKUP(BR$4,DM_TI_LE!$A$5:$C$29,3,FALSE)</f>
        <v>0</v>
      </c>
      <c r="BS219" s="104">
        <f>W219/26*$BC219*VLOOKUP(BS$4,DM_TI_LE!$A$5:$C$29,3,FALSE)</f>
        <v>0</v>
      </c>
      <c r="BT219" s="104">
        <f>X219/26*$BC219*VLOOKUP(BT$4,DM_TI_LE!$A$5:$C$29,3,FALSE)</f>
        <v>0</v>
      </c>
      <c r="BU219" s="104">
        <f>Y219/26*$BC219*VLOOKUP(BU$4,DM_TI_LE!$A$5:$C$29,3,FALSE)</f>
        <v>0</v>
      </c>
      <c r="BV219" s="104">
        <f>Z219/26*$BC219*VLOOKUP(BV$4,DM_TI_LE!$A$5:$C$29,3,FALSE)</f>
        <v>0</v>
      </c>
      <c r="BW219" s="104">
        <f>AA219/26*$BC219*VLOOKUP(BW$4,DM_TI_LE!$A$5:$C$29,3,FALSE)</f>
        <v>0</v>
      </c>
      <c r="BX219" s="104">
        <f>AB219/26*$BC219*VLOOKUP(BX$4,DM_TI_LE!$A$5:$C$29,3,FALSE)</f>
        <v>0</v>
      </c>
      <c r="BY219" s="104">
        <f>AC219/26*$BC219*VLOOKUP(BY$4,DM_TI_LE!$A$5:$C$29,3,FALSE)</f>
        <v>0</v>
      </c>
      <c r="BZ219" s="104">
        <f>AD219/26*$BC219*VLOOKUP(BZ$4,DM_TI_LE!$A$5:$C$29,3,FALSE)</f>
        <v>0</v>
      </c>
      <c r="CA219" s="273">
        <f t="shared" si="0"/>
        <v>1490384.6153846155</v>
      </c>
      <c r="CB219" s="104"/>
      <c r="CC219" s="274">
        <f t="shared" si="1"/>
        <v>6902051.282051282</v>
      </c>
      <c r="CD219" s="138" t="str">
        <f>VLOOKUP(B219,GD_CHUNG!$B$5:$G$480,6,FALSE)</f>
        <v>HD3N</v>
      </c>
      <c r="CE219" s="275">
        <f>VLOOKUP(CD219,DM_TI_LE!$I$12:$J$16,2,FALSE)</f>
        <v>1</v>
      </c>
    </row>
    <row r="220" spans="1:83" ht="12.75" x14ac:dyDescent="0.2">
      <c r="A220" s="49">
        <v>216</v>
      </c>
      <c r="B220" s="50">
        <f>GD_CHUNG!B220</f>
        <v>10765</v>
      </c>
      <c r="C220" s="50" t="str">
        <f>GD_CHUNG!C220</f>
        <v>Nguyễn Thị Thuý</v>
      </c>
      <c r="D220" s="50" t="str">
        <f>GD_CHUNG!D220</f>
        <v>Nv Thống kê</v>
      </c>
      <c r="E220" s="268">
        <f>VLOOKUP(B220,GD_CHAM_CONG!$C$6:$BJ$997,60,FALSE)</f>
        <v>1</v>
      </c>
      <c r="F220" s="268">
        <f>VLOOKUP(B220,GD_LCD_HS_LNS!$B$4:$F$1000,5,FALSE)</f>
        <v>1.9</v>
      </c>
      <c r="G220" s="269"/>
      <c r="H220" s="269">
        <f>VLOOKUP(B220,GD_CHAM_CONG!$C$6:$BD$997,37,FALSE)</f>
        <v>23</v>
      </c>
      <c r="I220" s="104">
        <f>VLOOKUP($B220,GD_CHAM_CONG!$C$6:$BF$997,38,FALSE)</f>
        <v>23</v>
      </c>
      <c r="J220" s="104">
        <f>VLOOKUP($B220,GD_CHAM_CONG!$C$6:$BF$997,39,FALSE)</f>
        <v>0</v>
      </c>
      <c r="K220" s="104">
        <f>VLOOKUP($B220,GD_CHAM_CONG!$C$6:$BF$997,40,FALSE)</f>
        <v>0</v>
      </c>
      <c r="L220" s="104">
        <f>VLOOKUP($B220,GD_CHAM_CONG!$C$6:$BF$997,41,FALSE)</f>
        <v>0</v>
      </c>
      <c r="M220" s="104">
        <f>VLOOKUP($B220,GD_CHAM_CONG!$C$6:$BF$997,42,FALSE)</f>
        <v>0</v>
      </c>
      <c r="N220" s="104">
        <f>VLOOKUP($B220,GD_CHAM_CONG!$C$6:$BF$997,43,FALSE)</f>
        <v>0</v>
      </c>
      <c r="O220" s="104">
        <f>VLOOKUP($B220,GD_CHAM_CONG!$C$6:$BF$997,44,FALSE)</f>
        <v>0</v>
      </c>
      <c r="P220" s="104">
        <f>VLOOKUP($B220,GD_CHAM_CONG!$C$6:$BF$997,45,FALSE)</f>
        <v>0</v>
      </c>
      <c r="Q220" s="104">
        <f>VLOOKUP($B220,GD_CHAM_CONG!$C$6:$BF$997,46,FALSE)</f>
        <v>0</v>
      </c>
      <c r="R220" s="104">
        <f>VLOOKUP($B220,GD_CHAM_CONG!$C$6:$BF$997,47,FALSE)</f>
        <v>0</v>
      </c>
      <c r="S220" s="104">
        <f>VLOOKUP($B220,GD_CHAM_CONG!$C$6:$BF$997,48,FALSE)</f>
        <v>0</v>
      </c>
      <c r="T220" s="104">
        <f>VLOOKUP($B220,GD_CHAM_CONG!$C$6:$BF$997,49,FALSE)</f>
        <v>0</v>
      </c>
      <c r="U220" s="104">
        <f>VLOOKUP($B220,GD_CHAM_CONG!$C$6:$BF$997,50,FALSE)</f>
        <v>0</v>
      </c>
      <c r="V220" s="104">
        <f>VLOOKUP($B220,GD_CHAM_CONG!$C$6:$BF$997,51,FALSE)</f>
        <v>0</v>
      </c>
      <c r="W220" s="104">
        <f>VLOOKUP($B220,GD_CHAM_CONG!$C$6:$BF$997,52,FALSE)</f>
        <v>0</v>
      </c>
      <c r="X220" s="104">
        <f>VLOOKUP($B220,GD_CHAM_CONG!$C$6:$BF$997,53,FALSE)</f>
        <v>0</v>
      </c>
      <c r="Y220" s="104">
        <f>VLOOKUP($B220,GD_CHAM_CONG!$C$6:$BF$997,54,FALSE)</f>
        <v>0</v>
      </c>
      <c r="Z220" s="104">
        <f>VLOOKUP($B220,GD_CHAM_CONG!$C$6:$BF$997,55,FALSE)</f>
        <v>0</v>
      </c>
      <c r="AA220" s="104">
        <f>VLOOKUP($B220,GD_CHAM_CONG!$C$6:$BF$997,56,FALSE)</f>
        <v>0</v>
      </c>
      <c r="AB220" s="104">
        <f>VLOOKUP($B220,GD_CHAM_CONG!$C$6:$BI$997,57,FALSE)</f>
        <v>0</v>
      </c>
      <c r="AC220" s="104">
        <f>VLOOKUP($B220,GD_CHAM_CONG!$C$6:$BI$997,58,FALSE)</f>
        <v>0</v>
      </c>
      <c r="AD220" s="104">
        <f>VLOOKUP($B220,GD_CHAM_CONG!$C$6:$BI$997,59,FALSE)</f>
        <v>0</v>
      </c>
      <c r="AE220" s="270">
        <f>I220/$H220*VLOOKUP(I$4,DM_TI_LE!$A$5:$B$30,2,FALSE)</f>
        <v>1</v>
      </c>
      <c r="AF220" s="270">
        <f>J220/$H220*VLOOKUP(J$4,DM_TI_LE!$A$5:$B$30,2,FALSE)</f>
        <v>0</v>
      </c>
      <c r="AG220" s="270">
        <f>K220/$H220*VLOOKUP(K$4,DM_TI_LE!$A$5:$B$30,2,FALSE)</f>
        <v>0</v>
      </c>
      <c r="AH220" s="270">
        <f>L220/$H220*VLOOKUP(L$4,DM_TI_LE!$A$5:$B$30,2,FALSE)</f>
        <v>0</v>
      </c>
      <c r="AI220" s="270">
        <f>M220/$H220*VLOOKUP(M$4,DM_TI_LE!$A$5:$B$30,2,FALSE)</f>
        <v>0</v>
      </c>
      <c r="AJ220" s="270">
        <f>N220/$H220*VLOOKUP(N$4,DM_TI_LE!$A$5:$B$30,2,FALSE)</f>
        <v>0</v>
      </c>
      <c r="AK220" s="270">
        <f>O220/$H220*VLOOKUP(O$4,DM_TI_LE!$A$5:$B$30,2,FALSE)</f>
        <v>0</v>
      </c>
      <c r="AL220" s="270">
        <f>P220/$H220*VLOOKUP(P$4,DM_TI_LE!$A$5:$B$30,2,FALSE)</f>
        <v>0</v>
      </c>
      <c r="AM220" s="270">
        <f>Q220/$H220*VLOOKUP(Q$4,DM_TI_LE!$A$5:$B$30,2,FALSE)</f>
        <v>0</v>
      </c>
      <c r="AN220" s="270">
        <f>R220/$H220*VLOOKUP(R$4,DM_TI_LE!$A$5:$B$30,2,FALSE)</f>
        <v>0</v>
      </c>
      <c r="AO220" s="270">
        <f>S220/$H220*VLOOKUP(S$4,DM_TI_LE!$A$5:$B$30,2,FALSE)</f>
        <v>0</v>
      </c>
      <c r="AP220" s="270">
        <f>T220/$H220*VLOOKUP(T$4,DM_TI_LE!$A$5:$B$30,2,FALSE)</f>
        <v>0</v>
      </c>
      <c r="AQ220" s="270">
        <f>U220/$H220*VLOOKUP(U$4,DM_TI_LE!$A$5:$B$30,2,FALSE)</f>
        <v>0</v>
      </c>
      <c r="AR220" s="270">
        <f>V220/$H220*VLOOKUP(V$4,DM_TI_LE!$A$5:$B$30,2,FALSE)</f>
        <v>0</v>
      </c>
      <c r="AS220" s="270">
        <f>W220/$H220*VLOOKUP(W$4,DM_TI_LE!$A$5:$B$30,2,FALSE)</f>
        <v>0</v>
      </c>
      <c r="AT220" s="270">
        <f>X220/$H220*VLOOKUP(X$4,DM_TI_LE!$A$5:$B$30,2,FALSE)</f>
        <v>0</v>
      </c>
      <c r="AU220" s="270">
        <f>Y220/$H220*VLOOKUP(Y$4,DM_TI_LE!$A$5:$B$30,2,FALSE)</f>
        <v>0</v>
      </c>
      <c r="AV220" s="270">
        <f>Z220/$H220*VLOOKUP(Z$4,DM_TI_LE!$A$5:$B$30,2,FALSE)</f>
        <v>0</v>
      </c>
      <c r="AW220" s="270">
        <f>AA220/$H220*VLOOKUP(AA$4,DM_TI_LE!$A$5:$B$30,2,FALSE)</f>
        <v>0</v>
      </c>
      <c r="AX220" s="270">
        <f>AB220/$H220*VLOOKUP(AB$4,DM_TI_LE!$A$5:$B$30,2,FALSE)</f>
        <v>0</v>
      </c>
      <c r="AY220" s="270">
        <f>AC220/$H220*VLOOKUP(AC$4,DM_TI_LE!$A$5:$B$30,2,FALSE)</f>
        <v>0</v>
      </c>
      <c r="AZ220" s="270">
        <f>AD220/$H220*VLOOKUP(AD$4,DM_TI_LE!$A$5:$B$30,2,FALSE)</f>
        <v>0</v>
      </c>
      <c r="BA220" s="284">
        <f>IF(CD220="HDHV",DM_TI_LE!$K$12*I220, SUM(AE220:AW220)*F220*E220*DM_HE_SO_LUONG_NS!$D$1*CE220)</f>
        <v>8550000</v>
      </c>
      <c r="BB220" s="104"/>
      <c r="BC220" s="110">
        <f>VLOOKUP(B220,GD_LCD_HS_LNS!$B$4:$E$1000,4,FALSE)</f>
        <v>3488000</v>
      </c>
      <c r="BD220" s="104"/>
      <c r="BE220" s="104">
        <f>I220/26*$BC220*VLOOKUP(BE$4,DM_TI_LE!$A$5:$C$29,3,FALSE)</f>
        <v>0</v>
      </c>
      <c r="BF220" s="104">
        <f>J220/26*$BC220*VLOOKUP(BF$4,DM_TI_LE!$A$5:$C$29,3,FALSE)</f>
        <v>0</v>
      </c>
      <c r="BG220" s="104">
        <f>K220/26*$BC220*VLOOKUP(BG$4,DM_TI_LE!$A$5:$C$29,3,FALSE)</f>
        <v>0</v>
      </c>
      <c r="BH220" s="104">
        <f>L220/26*$BC220*VLOOKUP(BH$4,DM_TI_LE!$A$5:$C$29,3,FALSE)</f>
        <v>0</v>
      </c>
      <c r="BI220" s="104">
        <f>M220/26*$BC220*VLOOKUP(BI$4,DM_TI_LE!$A$5:$C$29,3,FALSE)</f>
        <v>0</v>
      </c>
      <c r="BJ220" s="104">
        <f>N220/26*$BC220*VLOOKUP(BJ$4,DM_TI_LE!$A$5:$C$29,3,FALSE)</f>
        <v>0</v>
      </c>
      <c r="BK220" s="104">
        <f>O220/26*$BC220*VLOOKUP(BK$4,DM_TI_LE!$A$5:$C$29,3,FALSE)</f>
        <v>0</v>
      </c>
      <c r="BL220" s="104">
        <f>P220/26*$BC220*VLOOKUP(BL$4,DM_TI_LE!$A$5:$C$29,3,FALSE)</f>
        <v>0</v>
      </c>
      <c r="BM220" s="104">
        <f>Q220/26*$BC220*VLOOKUP(BM$4,DM_TI_LE!$A$5:$C$29,3,FALSE)</f>
        <v>0</v>
      </c>
      <c r="BN220" s="104">
        <f>R220/26*$BC220*VLOOKUP(BN$4,DM_TI_LE!$A$5:$C$29,3,FALSE)</f>
        <v>0</v>
      </c>
      <c r="BO220" s="104">
        <f>S220/26*$BC220*VLOOKUP(BO$4,DM_TI_LE!$A$5:$C$29,3,FALSE)</f>
        <v>0</v>
      </c>
      <c r="BP220" s="104">
        <f>T220/26*$BC220*VLOOKUP(BP$4,DM_TI_LE!$A$5:$C$29,3,FALSE)</f>
        <v>0</v>
      </c>
      <c r="BQ220" s="104">
        <f>U220/26*$BC220*VLOOKUP(BQ$4,DM_TI_LE!$A$5:$C$29,3,FALSE)</f>
        <v>0</v>
      </c>
      <c r="BR220" s="104">
        <f>V220/26*$BC220*VLOOKUP(BR$4,DM_TI_LE!$A$5:$C$29,3,FALSE)</f>
        <v>0</v>
      </c>
      <c r="BS220" s="104">
        <f>W220/26*$BC220*VLOOKUP(BS$4,DM_TI_LE!$A$5:$C$29,3,FALSE)</f>
        <v>0</v>
      </c>
      <c r="BT220" s="104">
        <f>X220/26*$BC220*VLOOKUP(BT$4,DM_TI_LE!$A$5:$C$29,3,FALSE)</f>
        <v>0</v>
      </c>
      <c r="BU220" s="104">
        <f>Y220/26*$BC220*VLOOKUP(BU$4,DM_TI_LE!$A$5:$C$29,3,FALSE)</f>
        <v>0</v>
      </c>
      <c r="BV220" s="104">
        <f>Z220/26*$BC220*VLOOKUP(BV$4,DM_TI_LE!$A$5:$C$29,3,FALSE)</f>
        <v>0</v>
      </c>
      <c r="BW220" s="104">
        <f>AA220/26*$BC220*VLOOKUP(BW$4,DM_TI_LE!$A$5:$C$29,3,FALSE)</f>
        <v>0</v>
      </c>
      <c r="BX220" s="104">
        <f>AB220/26*$BC220*VLOOKUP(BX$4,DM_TI_LE!$A$5:$C$29,3,FALSE)</f>
        <v>0</v>
      </c>
      <c r="BY220" s="104">
        <f>AC220/26*$BC220*VLOOKUP(BY$4,DM_TI_LE!$A$5:$C$29,3,FALSE)</f>
        <v>0</v>
      </c>
      <c r="BZ220" s="104">
        <f>AD220/26*$BC220*VLOOKUP(BZ$4,DM_TI_LE!$A$5:$C$29,3,FALSE)</f>
        <v>0</v>
      </c>
      <c r="CA220" s="273">
        <f t="shared" si="0"/>
        <v>0</v>
      </c>
      <c r="CB220" s="104"/>
      <c r="CC220" s="274">
        <f t="shared" si="1"/>
        <v>8550000</v>
      </c>
      <c r="CD220" s="138" t="str">
        <f>VLOOKUP(B220,GD_CHUNG!$B$5:$G$480,6,FALSE)</f>
        <v>HD3N</v>
      </c>
      <c r="CE220" s="275">
        <f>VLOOKUP(CD220,DM_TI_LE!$I$12:$J$16,2,FALSE)</f>
        <v>1</v>
      </c>
    </row>
    <row r="221" spans="1:83" ht="12.75" x14ac:dyDescent="0.2">
      <c r="A221" s="49">
        <v>217</v>
      </c>
      <c r="B221" s="50">
        <f>GD_CHUNG!B221</f>
        <v>10787</v>
      </c>
      <c r="C221" s="50" t="str">
        <f>GD_CHUNG!C221</f>
        <v>Lê Đình Tuấn</v>
      </c>
      <c r="D221" s="50" t="str">
        <f>GD_CHUNG!D221</f>
        <v>Trưởng phòng</v>
      </c>
      <c r="E221" s="268">
        <f>VLOOKUP(B221,GD_CHAM_CONG!$C$6:$BJ$997,60,FALSE)</f>
        <v>1.05</v>
      </c>
      <c r="F221" s="268">
        <f>VLOOKUP(B221,GD_LCD_HS_LNS!$B$4:$F$1000,5,FALSE)</f>
        <v>6.33</v>
      </c>
      <c r="G221" s="269"/>
      <c r="H221" s="269">
        <f>VLOOKUP(B221,GD_CHAM_CONG!$C$6:$BD$997,37,FALSE)</f>
        <v>23</v>
      </c>
      <c r="I221" s="104">
        <f>VLOOKUP($B221,GD_CHAM_CONG!$C$6:$BF$997,38,FALSE)</f>
        <v>23</v>
      </c>
      <c r="J221" s="104">
        <f>VLOOKUP($B221,GD_CHAM_CONG!$C$6:$BF$997,39,FALSE)</f>
        <v>0</v>
      </c>
      <c r="K221" s="104">
        <f>VLOOKUP($B221,GD_CHAM_CONG!$C$6:$BF$997,40,FALSE)</f>
        <v>0</v>
      </c>
      <c r="L221" s="104">
        <f>VLOOKUP($B221,GD_CHAM_CONG!$C$6:$BF$997,41,FALSE)</f>
        <v>0</v>
      </c>
      <c r="M221" s="104">
        <f>VLOOKUP($B221,GD_CHAM_CONG!$C$6:$BF$997,42,FALSE)</f>
        <v>0</v>
      </c>
      <c r="N221" s="104">
        <f>VLOOKUP($B221,GD_CHAM_CONG!$C$6:$BF$997,43,FALSE)</f>
        <v>0</v>
      </c>
      <c r="O221" s="104">
        <f>VLOOKUP($B221,GD_CHAM_CONG!$C$6:$BF$997,44,FALSE)</f>
        <v>0</v>
      </c>
      <c r="P221" s="104">
        <f>VLOOKUP($B221,GD_CHAM_CONG!$C$6:$BF$997,45,FALSE)</f>
        <v>0</v>
      </c>
      <c r="Q221" s="104">
        <f>VLOOKUP($B221,GD_CHAM_CONG!$C$6:$BF$997,46,FALSE)</f>
        <v>0</v>
      </c>
      <c r="R221" s="104">
        <f>VLOOKUP($B221,GD_CHAM_CONG!$C$6:$BF$997,47,FALSE)</f>
        <v>0</v>
      </c>
      <c r="S221" s="104">
        <f>VLOOKUP($B221,GD_CHAM_CONG!$C$6:$BF$997,48,FALSE)</f>
        <v>0</v>
      </c>
      <c r="T221" s="104">
        <f>VLOOKUP($B221,GD_CHAM_CONG!$C$6:$BF$997,49,FALSE)</f>
        <v>0</v>
      </c>
      <c r="U221" s="104">
        <f>VLOOKUP($B221,GD_CHAM_CONG!$C$6:$BF$997,50,FALSE)</f>
        <v>0</v>
      </c>
      <c r="V221" s="104">
        <f>VLOOKUP($B221,GD_CHAM_CONG!$C$6:$BF$997,51,FALSE)</f>
        <v>0</v>
      </c>
      <c r="W221" s="104">
        <f>VLOOKUP($B221,GD_CHAM_CONG!$C$6:$BF$997,52,FALSE)</f>
        <v>0</v>
      </c>
      <c r="X221" s="104">
        <f>VLOOKUP($B221,GD_CHAM_CONG!$C$6:$BF$997,53,FALSE)</f>
        <v>0</v>
      </c>
      <c r="Y221" s="104">
        <f>VLOOKUP($B221,GD_CHAM_CONG!$C$6:$BF$997,54,FALSE)</f>
        <v>0</v>
      </c>
      <c r="Z221" s="104">
        <f>VLOOKUP($B221,GD_CHAM_CONG!$C$6:$BF$997,55,FALSE)</f>
        <v>0</v>
      </c>
      <c r="AA221" s="104">
        <f>VLOOKUP($B221,GD_CHAM_CONG!$C$6:$BF$997,56,FALSE)</f>
        <v>0</v>
      </c>
      <c r="AB221" s="104">
        <f>VLOOKUP($B221,GD_CHAM_CONG!$C$6:$BI$997,57,FALSE)</f>
        <v>0</v>
      </c>
      <c r="AC221" s="104">
        <f>VLOOKUP($B221,GD_CHAM_CONG!$C$6:$BI$997,58,FALSE)</f>
        <v>0</v>
      </c>
      <c r="AD221" s="104">
        <f>VLOOKUP($B221,GD_CHAM_CONG!$C$6:$BI$997,59,FALSE)</f>
        <v>0</v>
      </c>
      <c r="AE221" s="270">
        <f>I221/$H221*VLOOKUP(I$4,DM_TI_LE!$A$5:$B$30,2,FALSE)</f>
        <v>1</v>
      </c>
      <c r="AF221" s="270">
        <f>J221/$H221*VLOOKUP(J$4,DM_TI_LE!$A$5:$B$30,2,FALSE)</f>
        <v>0</v>
      </c>
      <c r="AG221" s="270">
        <f>K221/$H221*VLOOKUP(K$4,DM_TI_LE!$A$5:$B$30,2,FALSE)</f>
        <v>0</v>
      </c>
      <c r="AH221" s="270">
        <f>L221/$H221*VLOOKUP(L$4,DM_TI_LE!$A$5:$B$30,2,FALSE)</f>
        <v>0</v>
      </c>
      <c r="AI221" s="270">
        <f>M221/$H221*VLOOKUP(M$4,DM_TI_LE!$A$5:$B$30,2,FALSE)</f>
        <v>0</v>
      </c>
      <c r="AJ221" s="270">
        <f>N221/$H221*VLOOKUP(N$4,DM_TI_LE!$A$5:$B$30,2,FALSE)</f>
        <v>0</v>
      </c>
      <c r="AK221" s="270">
        <f>O221/$H221*VLOOKUP(O$4,DM_TI_LE!$A$5:$B$30,2,FALSE)</f>
        <v>0</v>
      </c>
      <c r="AL221" s="270">
        <f>P221/$H221*VLOOKUP(P$4,DM_TI_LE!$A$5:$B$30,2,FALSE)</f>
        <v>0</v>
      </c>
      <c r="AM221" s="270">
        <f>Q221/$H221*VLOOKUP(Q$4,DM_TI_LE!$A$5:$B$30,2,FALSE)</f>
        <v>0</v>
      </c>
      <c r="AN221" s="270">
        <f>R221/$H221*VLOOKUP(R$4,DM_TI_LE!$A$5:$B$30,2,FALSE)</f>
        <v>0</v>
      </c>
      <c r="AO221" s="270">
        <f>S221/$H221*VLOOKUP(S$4,DM_TI_LE!$A$5:$B$30,2,FALSE)</f>
        <v>0</v>
      </c>
      <c r="AP221" s="270">
        <f>T221/$H221*VLOOKUP(T$4,DM_TI_LE!$A$5:$B$30,2,FALSE)</f>
        <v>0</v>
      </c>
      <c r="AQ221" s="270">
        <f>U221/$H221*VLOOKUP(U$4,DM_TI_LE!$A$5:$B$30,2,FALSE)</f>
        <v>0</v>
      </c>
      <c r="AR221" s="270">
        <f>V221/$H221*VLOOKUP(V$4,DM_TI_LE!$A$5:$B$30,2,FALSE)</f>
        <v>0</v>
      </c>
      <c r="AS221" s="270">
        <f>W221/$H221*VLOOKUP(W$4,DM_TI_LE!$A$5:$B$30,2,FALSE)</f>
        <v>0</v>
      </c>
      <c r="AT221" s="270">
        <f>X221/$H221*VLOOKUP(X$4,DM_TI_LE!$A$5:$B$30,2,FALSE)</f>
        <v>0</v>
      </c>
      <c r="AU221" s="270">
        <f>Y221/$H221*VLOOKUP(Y$4,DM_TI_LE!$A$5:$B$30,2,FALSE)</f>
        <v>0</v>
      </c>
      <c r="AV221" s="270">
        <f>Z221/$H221*VLOOKUP(Z$4,DM_TI_LE!$A$5:$B$30,2,FALSE)</f>
        <v>0</v>
      </c>
      <c r="AW221" s="270">
        <f>AA221/$H221*VLOOKUP(AA$4,DM_TI_LE!$A$5:$B$30,2,FALSE)</f>
        <v>0</v>
      </c>
      <c r="AX221" s="270">
        <f>AB221/$H221*VLOOKUP(AB$4,DM_TI_LE!$A$5:$B$30,2,FALSE)</f>
        <v>0</v>
      </c>
      <c r="AY221" s="270">
        <f>AC221/$H221*VLOOKUP(AC$4,DM_TI_LE!$A$5:$B$30,2,FALSE)</f>
        <v>0</v>
      </c>
      <c r="AZ221" s="270">
        <f>AD221/$H221*VLOOKUP(AD$4,DM_TI_LE!$A$5:$B$30,2,FALSE)</f>
        <v>0</v>
      </c>
      <c r="BA221" s="284">
        <f>IF(CD221="HDHV",DM_TI_LE!$K$12*I221, SUM(AE221:AW221)*F221*E221*DM_HE_SO_LUONG_NS!$D$1*CE221)</f>
        <v>29909250.000000004</v>
      </c>
      <c r="BB221" s="104"/>
      <c r="BC221" s="110">
        <f>VLOOKUP(B221,GD_LCD_HS_LNS!$B$4:$E$1000,4,FALSE)</f>
        <v>5503000</v>
      </c>
      <c r="BD221" s="104"/>
      <c r="BE221" s="104">
        <f>I221/26*$BC221*VLOOKUP(BE$4,DM_TI_LE!$A$5:$C$29,3,FALSE)</f>
        <v>0</v>
      </c>
      <c r="BF221" s="104">
        <f>J221/26*$BC221*VLOOKUP(BF$4,DM_TI_LE!$A$5:$C$29,3,FALSE)</f>
        <v>0</v>
      </c>
      <c r="BG221" s="104">
        <f>K221/26*$BC221*VLOOKUP(BG$4,DM_TI_LE!$A$5:$C$29,3,FALSE)</f>
        <v>0</v>
      </c>
      <c r="BH221" s="104">
        <f>L221/26*$BC221*VLOOKUP(BH$4,DM_TI_LE!$A$5:$C$29,3,FALSE)</f>
        <v>0</v>
      </c>
      <c r="BI221" s="104">
        <f>M221/26*$BC221*VLOOKUP(BI$4,DM_TI_LE!$A$5:$C$29,3,FALSE)</f>
        <v>0</v>
      </c>
      <c r="BJ221" s="104">
        <f>N221/26*$BC221*VLOOKUP(BJ$4,DM_TI_LE!$A$5:$C$29,3,FALSE)</f>
        <v>0</v>
      </c>
      <c r="BK221" s="104">
        <f>O221/26*$BC221*VLOOKUP(BK$4,DM_TI_LE!$A$5:$C$29,3,FALSE)</f>
        <v>0</v>
      </c>
      <c r="BL221" s="104">
        <f>P221/26*$BC221*VLOOKUP(BL$4,DM_TI_LE!$A$5:$C$29,3,FALSE)</f>
        <v>0</v>
      </c>
      <c r="BM221" s="104">
        <f>Q221/26*$BC221*VLOOKUP(BM$4,DM_TI_LE!$A$5:$C$29,3,FALSE)</f>
        <v>0</v>
      </c>
      <c r="BN221" s="104">
        <f>R221/26*$BC221*VLOOKUP(BN$4,DM_TI_LE!$A$5:$C$29,3,FALSE)</f>
        <v>0</v>
      </c>
      <c r="BO221" s="104">
        <f>S221/26*$BC221*VLOOKUP(BO$4,DM_TI_LE!$A$5:$C$29,3,FALSE)</f>
        <v>0</v>
      </c>
      <c r="BP221" s="104">
        <f>T221/26*$BC221*VLOOKUP(BP$4,DM_TI_LE!$A$5:$C$29,3,FALSE)</f>
        <v>0</v>
      </c>
      <c r="BQ221" s="104">
        <f>U221/26*$BC221*VLOOKUP(BQ$4,DM_TI_LE!$A$5:$C$29,3,FALSE)</f>
        <v>0</v>
      </c>
      <c r="BR221" s="104">
        <f>V221/26*$BC221*VLOOKUP(BR$4,DM_TI_LE!$A$5:$C$29,3,FALSE)</f>
        <v>0</v>
      </c>
      <c r="BS221" s="104">
        <f>W221/26*$BC221*VLOOKUP(BS$4,DM_TI_LE!$A$5:$C$29,3,FALSE)</f>
        <v>0</v>
      </c>
      <c r="BT221" s="104">
        <f>X221/26*$BC221*VLOOKUP(BT$4,DM_TI_LE!$A$5:$C$29,3,FALSE)</f>
        <v>0</v>
      </c>
      <c r="BU221" s="104">
        <f>Y221/26*$BC221*VLOOKUP(BU$4,DM_TI_LE!$A$5:$C$29,3,FALSE)</f>
        <v>0</v>
      </c>
      <c r="BV221" s="104">
        <f>Z221/26*$BC221*VLOOKUP(BV$4,DM_TI_LE!$A$5:$C$29,3,FALSE)</f>
        <v>0</v>
      </c>
      <c r="BW221" s="104">
        <f>AA221/26*$BC221*VLOOKUP(BW$4,DM_TI_LE!$A$5:$C$29,3,FALSE)</f>
        <v>0</v>
      </c>
      <c r="BX221" s="104">
        <f>AB221/26*$BC221*VLOOKUP(BX$4,DM_TI_LE!$A$5:$C$29,3,FALSE)</f>
        <v>0</v>
      </c>
      <c r="BY221" s="104">
        <f>AC221/26*$BC221*VLOOKUP(BY$4,DM_TI_LE!$A$5:$C$29,3,FALSE)</f>
        <v>0</v>
      </c>
      <c r="BZ221" s="104">
        <f>AD221/26*$BC221*VLOOKUP(BZ$4,DM_TI_LE!$A$5:$C$29,3,FALSE)</f>
        <v>0</v>
      </c>
      <c r="CA221" s="273">
        <f t="shared" si="0"/>
        <v>0</v>
      </c>
      <c r="CB221" s="104"/>
      <c r="CC221" s="274">
        <f t="shared" si="1"/>
        <v>29909250.000000004</v>
      </c>
      <c r="CD221" s="138" t="str">
        <f>VLOOKUP(B221,GD_CHUNG!$B$5:$G$480,6,FALSE)</f>
        <v>HDKX</v>
      </c>
      <c r="CE221" s="275">
        <f>VLOOKUP(CD221,DM_TI_LE!$I$12:$J$16,2,FALSE)</f>
        <v>1</v>
      </c>
    </row>
    <row r="222" spans="1:83" ht="12.75" x14ac:dyDescent="0.2">
      <c r="A222" s="49">
        <v>218</v>
      </c>
      <c r="B222" s="50">
        <f>GD_CHUNG!B222</f>
        <v>10753</v>
      </c>
      <c r="C222" s="50" t="str">
        <f>GD_CHUNG!C222</f>
        <v>Hoàng Việt Cường</v>
      </c>
      <c r="D222" s="50" t="str">
        <f>GD_CHUNG!D222</f>
        <v>Phó Trưởng Phòng</v>
      </c>
      <c r="E222" s="268">
        <f>VLOOKUP(B222,GD_CHAM_CONG!$C$6:$BJ$997,60,FALSE)</f>
        <v>1</v>
      </c>
      <c r="F222" s="268">
        <f>VLOOKUP(B222,GD_LCD_HS_LNS!$B$4:$F$1000,5,FALSE)</f>
        <v>5.19</v>
      </c>
      <c r="G222" s="269"/>
      <c r="H222" s="269">
        <f>VLOOKUP(B222,GD_CHAM_CONG!$C$6:$BD$997,37,FALSE)</f>
        <v>23</v>
      </c>
      <c r="I222" s="104">
        <f>VLOOKUP($B222,GD_CHAM_CONG!$C$6:$BF$997,38,FALSE)</f>
        <v>23</v>
      </c>
      <c r="J222" s="104">
        <f>VLOOKUP($B222,GD_CHAM_CONG!$C$6:$BF$997,39,FALSE)</f>
        <v>0</v>
      </c>
      <c r="K222" s="104">
        <f>VLOOKUP($B222,GD_CHAM_CONG!$C$6:$BF$997,40,FALSE)</f>
        <v>0</v>
      </c>
      <c r="L222" s="104">
        <f>VLOOKUP($B222,GD_CHAM_CONG!$C$6:$BF$997,41,FALSE)</f>
        <v>0</v>
      </c>
      <c r="M222" s="104">
        <f>VLOOKUP($B222,GD_CHAM_CONG!$C$6:$BF$997,42,FALSE)</f>
        <v>0</v>
      </c>
      <c r="N222" s="104">
        <f>VLOOKUP($B222,GD_CHAM_CONG!$C$6:$BF$997,43,FALSE)</f>
        <v>0</v>
      </c>
      <c r="O222" s="104">
        <f>VLOOKUP($B222,GD_CHAM_CONG!$C$6:$BF$997,44,FALSE)</f>
        <v>0</v>
      </c>
      <c r="P222" s="104">
        <f>VLOOKUP($B222,GD_CHAM_CONG!$C$6:$BF$997,45,FALSE)</f>
        <v>0</v>
      </c>
      <c r="Q222" s="104">
        <f>VLOOKUP($B222,GD_CHAM_CONG!$C$6:$BF$997,46,FALSE)</f>
        <v>0</v>
      </c>
      <c r="R222" s="104">
        <f>VLOOKUP($B222,GD_CHAM_CONG!$C$6:$BF$997,47,FALSE)</f>
        <v>0</v>
      </c>
      <c r="S222" s="104">
        <f>VLOOKUP($B222,GD_CHAM_CONG!$C$6:$BF$997,48,FALSE)</f>
        <v>0</v>
      </c>
      <c r="T222" s="104">
        <f>VLOOKUP($B222,GD_CHAM_CONG!$C$6:$BF$997,49,FALSE)</f>
        <v>0</v>
      </c>
      <c r="U222" s="104">
        <f>VLOOKUP($B222,GD_CHAM_CONG!$C$6:$BF$997,50,FALSE)</f>
        <v>0</v>
      </c>
      <c r="V222" s="104">
        <f>VLOOKUP($B222,GD_CHAM_CONG!$C$6:$BF$997,51,FALSE)</f>
        <v>0</v>
      </c>
      <c r="W222" s="104">
        <f>VLOOKUP($B222,GD_CHAM_CONG!$C$6:$BF$997,52,FALSE)</f>
        <v>0</v>
      </c>
      <c r="X222" s="104">
        <f>VLOOKUP($B222,GD_CHAM_CONG!$C$6:$BF$997,53,FALSE)</f>
        <v>0</v>
      </c>
      <c r="Y222" s="104">
        <f>VLOOKUP($B222,GD_CHAM_CONG!$C$6:$BF$997,54,FALSE)</f>
        <v>0</v>
      </c>
      <c r="Z222" s="104">
        <f>VLOOKUP($B222,GD_CHAM_CONG!$C$6:$BF$997,55,FALSE)</f>
        <v>0</v>
      </c>
      <c r="AA222" s="104">
        <f>VLOOKUP($B222,GD_CHAM_CONG!$C$6:$BF$997,56,FALSE)</f>
        <v>0</v>
      </c>
      <c r="AB222" s="104">
        <f>VLOOKUP($B222,GD_CHAM_CONG!$C$6:$BI$997,57,FALSE)</f>
        <v>0</v>
      </c>
      <c r="AC222" s="104">
        <f>VLOOKUP($B222,GD_CHAM_CONG!$C$6:$BI$997,58,FALSE)</f>
        <v>0</v>
      </c>
      <c r="AD222" s="104">
        <f>VLOOKUP($B222,GD_CHAM_CONG!$C$6:$BI$997,59,FALSE)</f>
        <v>0</v>
      </c>
      <c r="AE222" s="270">
        <f>I222/$H222*VLOOKUP(I$4,DM_TI_LE!$A$5:$B$30,2,FALSE)</f>
        <v>1</v>
      </c>
      <c r="AF222" s="270">
        <f>J222/$H222*VLOOKUP(J$4,DM_TI_LE!$A$5:$B$30,2,FALSE)</f>
        <v>0</v>
      </c>
      <c r="AG222" s="270">
        <f>K222/$H222*VLOOKUP(K$4,DM_TI_LE!$A$5:$B$30,2,FALSE)</f>
        <v>0</v>
      </c>
      <c r="AH222" s="270">
        <f>L222/$H222*VLOOKUP(L$4,DM_TI_LE!$A$5:$B$30,2,FALSE)</f>
        <v>0</v>
      </c>
      <c r="AI222" s="270">
        <f>M222/$H222*VLOOKUP(M$4,DM_TI_LE!$A$5:$B$30,2,FALSE)</f>
        <v>0</v>
      </c>
      <c r="AJ222" s="270">
        <f>N222/$H222*VLOOKUP(N$4,DM_TI_LE!$A$5:$B$30,2,FALSE)</f>
        <v>0</v>
      </c>
      <c r="AK222" s="270">
        <f>O222/$H222*VLOOKUP(O$4,DM_TI_LE!$A$5:$B$30,2,FALSE)</f>
        <v>0</v>
      </c>
      <c r="AL222" s="270">
        <f>P222/$H222*VLOOKUP(P$4,DM_TI_LE!$A$5:$B$30,2,FALSE)</f>
        <v>0</v>
      </c>
      <c r="AM222" s="270">
        <f>Q222/$H222*VLOOKUP(Q$4,DM_TI_LE!$A$5:$B$30,2,FALSE)</f>
        <v>0</v>
      </c>
      <c r="AN222" s="270">
        <f>R222/$H222*VLOOKUP(R$4,DM_TI_LE!$A$5:$B$30,2,FALSE)</f>
        <v>0</v>
      </c>
      <c r="AO222" s="270">
        <f>S222/$H222*VLOOKUP(S$4,DM_TI_LE!$A$5:$B$30,2,FALSE)</f>
        <v>0</v>
      </c>
      <c r="AP222" s="270">
        <f>T222/$H222*VLOOKUP(T$4,DM_TI_LE!$A$5:$B$30,2,FALSE)</f>
        <v>0</v>
      </c>
      <c r="AQ222" s="270">
        <f>U222/$H222*VLOOKUP(U$4,DM_TI_LE!$A$5:$B$30,2,FALSE)</f>
        <v>0</v>
      </c>
      <c r="AR222" s="270">
        <f>V222/$H222*VLOOKUP(V$4,DM_TI_LE!$A$5:$B$30,2,FALSE)</f>
        <v>0</v>
      </c>
      <c r="AS222" s="270">
        <f>W222/$H222*VLOOKUP(W$4,DM_TI_LE!$A$5:$B$30,2,FALSE)</f>
        <v>0</v>
      </c>
      <c r="AT222" s="270">
        <f>X222/$H222*VLOOKUP(X$4,DM_TI_LE!$A$5:$B$30,2,FALSE)</f>
        <v>0</v>
      </c>
      <c r="AU222" s="270">
        <f>Y222/$H222*VLOOKUP(Y$4,DM_TI_LE!$A$5:$B$30,2,FALSE)</f>
        <v>0</v>
      </c>
      <c r="AV222" s="270">
        <f>Z222/$H222*VLOOKUP(Z$4,DM_TI_LE!$A$5:$B$30,2,FALSE)</f>
        <v>0</v>
      </c>
      <c r="AW222" s="270">
        <f>AA222/$H222*VLOOKUP(AA$4,DM_TI_LE!$A$5:$B$30,2,FALSE)</f>
        <v>0</v>
      </c>
      <c r="AX222" s="270">
        <f>AB222/$H222*VLOOKUP(AB$4,DM_TI_LE!$A$5:$B$30,2,FALSE)</f>
        <v>0</v>
      </c>
      <c r="AY222" s="270">
        <f>AC222/$H222*VLOOKUP(AC$4,DM_TI_LE!$A$5:$B$30,2,FALSE)</f>
        <v>0</v>
      </c>
      <c r="AZ222" s="270">
        <f>AD222/$H222*VLOOKUP(AD$4,DM_TI_LE!$A$5:$B$30,2,FALSE)</f>
        <v>0</v>
      </c>
      <c r="BA222" s="284">
        <f>IF(CD222="HDHV",DM_TI_LE!$K$12*I222, SUM(AE222:AW222)*F222*E222*DM_HE_SO_LUONG_NS!$D$1*CE222)</f>
        <v>23355000</v>
      </c>
      <c r="BB222" s="104"/>
      <c r="BC222" s="110">
        <f>VLOOKUP(B222,GD_LCD_HS_LNS!$B$4:$E$1000,4,FALSE)</f>
        <v>5309000</v>
      </c>
      <c r="BD222" s="104"/>
      <c r="BE222" s="104">
        <f>I222/26*$BC222*VLOOKUP(BE$4,DM_TI_LE!$A$5:$C$29,3,FALSE)</f>
        <v>0</v>
      </c>
      <c r="BF222" s="104">
        <f>J222/26*$BC222*VLOOKUP(BF$4,DM_TI_LE!$A$5:$C$29,3,FALSE)</f>
        <v>0</v>
      </c>
      <c r="BG222" s="104">
        <f>K222/26*$BC222*VLOOKUP(BG$4,DM_TI_LE!$A$5:$C$29,3,FALSE)</f>
        <v>0</v>
      </c>
      <c r="BH222" s="104">
        <f>L222/26*$BC222*VLOOKUP(BH$4,DM_TI_LE!$A$5:$C$29,3,FALSE)</f>
        <v>0</v>
      </c>
      <c r="BI222" s="104">
        <f>M222/26*$BC222*VLOOKUP(BI$4,DM_TI_LE!$A$5:$C$29,3,FALSE)</f>
        <v>0</v>
      </c>
      <c r="BJ222" s="104">
        <f>N222/26*$BC222*VLOOKUP(BJ$4,DM_TI_LE!$A$5:$C$29,3,FALSE)</f>
        <v>0</v>
      </c>
      <c r="BK222" s="104">
        <f>O222/26*$BC222*VLOOKUP(BK$4,DM_TI_LE!$A$5:$C$29,3,FALSE)</f>
        <v>0</v>
      </c>
      <c r="BL222" s="104">
        <f>P222/26*$BC222*VLOOKUP(BL$4,DM_TI_LE!$A$5:$C$29,3,FALSE)</f>
        <v>0</v>
      </c>
      <c r="BM222" s="104">
        <f>Q222/26*$BC222*VLOOKUP(BM$4,DM_TI_LE!$A$5:$C$29,3,FALSE)</f>
        <v>0</v>
      </c>
      <c r="BN222" s="104">
        <f>R222/26*$BC222*VLOOKUP(BN$4,DM_TI_LE!$A$5:$C$29,3,FALSE)</f>
        <v>0</v>
      </c>
      <c r="BO222" s="104">
        <f>S222/26*$BC222*VLOOKUP(BO$4,DM_TI_LE!$A$5:$C$29,3,FALSE)</f>
        <v>0</v>
      </c>
      <c r="BP222" s="104">
        <f>T222/26*$BC222*VLOOKUP(BP$4,DM_TI_LE!$A$5:$C$29,3,FALSE)</f>
        <v>0</v>
      </c>
      <c r="BQ222" s="104">
        <f>U222/26*$BC222*VLOOKUP(BQ$4,DM_TI_LE!$A$5:$C$29,3,FALSE)</f>
        <v>0</v>
      </c>
      <c r="BR222" s="104">
        <f>V222/26*$BC222*VLOOKUP(BR$4,DM_TI_LE!$A$5:$C$29,3,FALSE)</f>
        <v>0</v>
      </c>
      <c r="BS222" s="104">
        <f>W222/26*$BC222*VLOOKUP(BS$4,DM_TI_LE!$A$5:$C$29,3,FALSE)</f>
        <v>0</v>
      </c>
      <c r="BT222" s="104">
        <f>X222/26*$BC222*VLOOKUP(BT$4,DM_TI_LE!$A$5:$C$29,3,FALSE)</f>
        <v>0</v>
      </c>
      <c r="BU222" s="104">
        <f>Y222/26*$BC222*VLOOKUP(BU$4,DM_TI_LE!$A$5:$C$29,3,FALSE)</f>
        <v>0</v>
      </c>
      <c r="BV222" s="104">
        <f>Z222/26*$BC222*VLOOKUP(BV$4,DM_TI_LE!$A$5:$C$29,3,FALSE)</f>
        <v>0</v>
      </c>
      <c r="BW222" s="104">
        <f>AA222/26*$BC222*VLOOKUP(BW$4,DM_TI_LE!$A$5:$C$29,3,FALSE)</f>
        <v>0</v>
      </c>
      <c r="BX222" s="104">
        <f>AB222/26*$BC222*VLOOKUP(BX$4,DM_TI_LE!$A$5:$C$29,3,FALSE)</f>
        <v>0</v>
      </c>
      <c r="BY222" s="104">
        <f>AC222/26*$BC222*VLOOKUP(BY$4,DM_TI_LE!$A$5:$C$29,3,FALSE)</f>
        <v>0</v>
      </c>
      <c r="BZ222" s="104">
        <f>AD222/26*$BC222*VLOOKUP(BZ$4,DM_TI_LE!$A$5:$C$29,3,FALSE)</f>
        <v>0</v>
      </c>
      <c r="CA222" s="273">
        <f t="shared" si="0"/>
        <v>0</v>
      </c>
      <c r="CB222" s="104"/>
      <c r="CC222" s="274">
        <f t="shared" si="1"/>
        <v>23355000</v>
      </c>
      <c r="CD222" s="138" t="str">
        <f>VLOOKUP(B222,GD_CHUNG!$B$5:$G$480,6,FALSE)</f>
        <v>HDKX</v>
      </c>
      <c r="CE222" s="275">
        <f>VLOOKUP(CD222,DM_TI_LE!$I$12:$J$16,2,FALSE)</f>
        <v>1</v>
      </c>
    </row>
    <row r="223" spans="1:83" ht="12.75" x14ac:dyDescent="0.2">
      <c r="A223" s="49">
        <v>219</v>
      </c>
      <c r="B223" s="50">
        <f>GD_CHUNG!B223</f>
        <v>10785</v>
      </c>
      <c r="C223" s="50" t="str">
        <f>GD_CHUNG!C223</f>
        <v>Nguyễn Duy Thái</v>
      </c>
      <c r="D223" s="50" t="str">
        <f>GD_CHUNG!D223</f>
        <v>Phó Trưởng Phòng</v>
      </c>
      <c r="E223" s="268">
        <f>VLOOKUP(B223,GD_CHAM_CONG!$C$6:$BJ$997,60,FALSE)</f>
        <v>1</v>
      </c>
      <c r="F223" s="268">
        <f>VLOOKUP(B223,GD_LCD_HS_LNS!$B$4:$F$1000,5,FALSE)</f>
        <v>5.19</v>
      </c>
      <c r="G223" s="269"/>
      <c r="H223" s="269">
        <f>VLOOKUP(B223,GD_CHAM_CONG!$C$6:$BD$997,37,FALSE)</f>
        <v>23</v>
      </c>
      <c r="I223" s="104">
        <f>VLOOKUP($B223,GD_CHAM_CONG!$C$6:$BF$997,38,FALSE)</f>
        <v>23</v>
      </c>
      <c r="J223" s="104">
        <f>VLOOKUP($B223,GD_CHAM_CONG!$C$6:$BF$997,39,FALSE)</f>
        <v>0</v>
      </c>
      <c r="K223" s="104">
        <f>VLOOKUP($B223,GD_CHAM_CONG!$C$6:$BF$997,40,FALSE)</f>
        <v>0</v>
      </c>
      <c r="L223" s="104">
        <f>VLOOKUP($B223,GD_CHAM_CONG!$C$6:$BF$997,41,FALSE)</f>
        <v>0</v>
      </c>
      <c r="M223" s="104">
        <f>VLOOKUP($B223,GD_CHAM_CONG!$C$6:$BF$997,42,FALSE)</f>
        <v>0</v>
      </c>
      <c r="N223" s="104">
        <f>VLOOKUP($B223,GD_CHAM_CONG!$C$6:$BF$997,43,FALSE)</f>
        <v>0</v>
      </c>
      <c r="O223" s="104">
        <f>VLOOKUP($B223,GD_CHAM_CONG!$C$6:$BF$997,44,FALSE)</f>
        <v>0</v>
      </c>
      <c r="P223" s="104">
        <f>VLOOKUP($B223,GD_CHAM_CONG!$C$6:$BF$997,45,FALSE)</f>
        <v>0</v>
      </c>
      <c r="Q223" s="104">
        <f>VLOOKUP($B223,GD_CHAM_CONG!$C$6:$BF$997,46,FALSE)</f>
        <v>0</v>
      </c>
      <c r="R223" s="104">
        <f>VLOOKUP($B223,GD_CHAM_CONG!$C$6:$BF$997,47,FALSE)</f>
        <v>0</v>
      </c>
      <c r="S223" s="104">
        <f>VLOOKUP($B223,GD_CHAM_CONG!$C$6:$BF$997,48,FALSE)</f>
        <v>0</v>
      </c>
      <c r="T223" s="104">
        <f>VLOOKUP($B223,GD_CHAM_CONG!$C$6:$BF$997,49,FALSE)</f>
        <v>0</v>
      </c>
      <c r="U223" s="104">
        <f>VLOOKUP($B223,GD_CHAM_CONG!$C$6:$BF$997,50,FALSE)</f>
        <v>0</v>
      </c>
      <c r="V223" s="104">
        <f>VLOOKUP($B223,GD_CHAM_CONG!$C$6:$BF$997,51,FALSE)</f>
        <v>0</v>
      </c>
      <c r="W223" s="104">
        <f>VLOOKUP($B223,GD_CHAM_CONG!$C$6:$BF$997,52,FALSE)</f>
        <v>0</v>
      </c>
      <c r="X223" s="104">
        <f>VLOOKUP($B223,GD_CHAM_CONG!$C$6:$BF$997,53,FALSE)</f>
        <v>0</v>
      </c>
      <c r="Y223" s="104">
        <f>VLOOKUP($B223,GD_CHAM_CONG!$C$6:$BF$997,54,FALSE)</f>
        <v>0</v>
      </c>
      <c r="Z223" s="104">
        <f>VLOOKUP($B223,GD_CHAM_CONG!$C$6:$BF$997,55,FALSE)</f>
        <v>0</v>
      </c>
      <c r="AA223" s="104">
        <f>VLOOKUP($B223,GD_CHAM_CONG!$C$6:$BF$997,56,FALSE)</f>
        <v>0</v>
      </c>
      <c r="AB223" s="104">
        <f>VLOOKUP($B223,GD_CHAM_CONG!$C$6:$BI$997,57,FALSE)</f>
        <v>0</v>
      </c>
      <c r="AC223" s="104">
        <f>VLOOKUP($B223,GD_CHAM_CONG!$C$6:$BI$997,58,FALSE)</f>
        <v>0</v>
      </c>
      <c r="AD223" s="104">
        <f>VLOOKUP($B223,GD_CHAM_CONG!$C$6:$BI$997,59,FALSE)</f>
        <v>0</v>
      </c>
      <c r="AE223" s="270">
        <f>I223/$H223*VLOOKUP(I$4,DM_TI_LE!$A$5:$B$30,2,FALSE)</f>
        <v>1</v>
      </c>
      <c r="AF223" s="270">
        <f>J223/$H223*VLOOKUP(J$4,DM_TI_LE!$A$5:$B$30,2,FALSE)</f>
        <v>0</v>
      </c>
      <c r="AG223" s="270">
        <f>K223/$H223*VLOOKUP(K$4,DM_TI_LE!$A$5:$B$30,2,FALSE)</f>
        <v>0</v>
      </c>
      <c r="AH223" s="270">
        <f>L223/$H223*VLOOKUP(L$4,DM_TI_LE!$A$5:$B$30,2,FALSE)</f>
        <v>0</v>
      </c>
      <c r="AI223" s="270">
        <f>M223/$H223*VLOOKUP(M$4,DM_TI_LE!$A$5:$B$30,2,FALSE)</f>
        <v>0</v>
      </c>
      <c r="AJ223" s="270">
        <f>N223/$H223*VLOOKUP(N$4,DM_TI_LE!$A$5:$B$30,2,FALSE)</f>
        <v>0</v>
      </c>
      <c r="AK223" s="270">
        <f>O223/$H223*VLOOKUP(O$4,DM_TI_LE!$A$5:$B$30,2,FALSE)</f>
        <v>0</v>
      </c>
      <c r="AL223" s="270">
        <f>P223/$H223*VLOOKUP(P$4,DM_TI_LE!$A$5:$B$30,2,FALSE)</f>
        <v>0</v>
      </c>
      <c r="AM223" s="270">
        <f>Q223/$H223*VLOOKUP(Q$4,DM_TI_LE!$A$5:$B$30,2,FALSE)</f>
        <v>0</v>
      </c>
      <c r="AN223" s="270">
        <f>R223/$H223*VLOOKUP(R$4,DM_TI_LE!$A$5:$B$30,2,FALSE)</f>
        <v>0</v>
      </c>
      <c r="AO223" s="270">
        <f>S223/$H223*VLOOKUP(S$4,DM_TI_LE!$A$5:$B$30,2,FALSE)</f>
        <v>0</v>
      </c>
      <c r="AP223" s="270">
        <f>T223/$H223*VLOOKUP(T$4,DM_TI_LE!$A$5:$B$30,2,FALSE)</f>
        <v>0</v>
      </c>
      <c r="AQ223" s="270">
        <f>U223/$H223*VLOOKUP(U$4,DM_TI_LE!$A$5:$B$30,2,FALSE)</f>
        <v>0</v>
      </c>
      <c r="AR223" s="270">
        <f>V223/$H223*VLOOKUP(V$4,DM_TI_LE!$A$5:$B$30,2,FALSE)</f>
        <v>0</v>
      </c>
      <c r="AS223" s="270">
        <f>W223/$H223*VLOOKUP(W$4,DM_TI_LE!$A$5:$B$30,2,FALSE)</f>
        <v>0</v>
      </c>
      <c r="AT223" s="270">
        <f>X223/$H223*VLOOKUP(X$4,DM_TI_LE!$A$5:$B$30,2,FALSE)</f>
        <v>0</v>
      </c>
      <c r="AU223" s="270">
        <f>Y223/$H223*VLOOKUP(Y$4,DM_TI_LE!$A$5:$B$30,2,FALSE)</f>
        <v>0</v>
      </c>
      <c r="AV223" s="270">
        <f>Z223/$H223*VLOOKUP(Z$4,DM_TI_LE!$A$5:$B$30,2,FALSE)</f>
        <v>0</v>
      </c>
      <c r="AW223" s="270">
        <f>AA223/$H223*VLOOKUP(AA$4,DM_TI_LE!$A$5:$B$30,2,FALSE)</f>
        <v>0</v>
      </c>
      <c r="AX223" s="270">
        <f>AB223/$H223*VLOOKUP(AB$4,DM_TI_LE!$A$5:$B$30,2,FALSE)</f>
        <v>0</v>
      </c>
      <c r="AY223" s="270">
        <f>AC223/$H223*VLOOKUP(AC$4,DM_TI_LE!$A$5:$B$30,2,FALSE)</f>
        <v>0</v>
      </c>
      <c r="AZ223" s="270">
        <f>AD223/$H223*VLOOKUP(AD$4,DM_TI_LE!$A$5:$B$30,2,FALSE)</f>
        <v>0</v>
      </c>
      <c r="BA223" s="284">
        <f>IF(CD223="HDHV",DM_TI_LE!$K$12*I223, SUM(AE223:AW223)*F223*E223*DM_HE_SO_LUONG_NS!$D$1*CE223)</f>
        <v>23355000</v>
      </c>
      <c r="BB223" s="104"/>
      <c r="BC223" s="110">
        <f>VLOOKUP(B223,GD_LCD_HS_LNS!$B$4:$E$1000,4,FALSE)</f>
        <v>5309000</v>
      </c>
      <c r="BD223" s="104"/>
      <c r="BE223" s="104">
        <f>I223/26*$BC223*VLOOKUP(BE$4,DM_TI_LE!$A$5:$C$29,3,FALSE)</f>
        <v>0</v>
      </c>
      <c r="BF223" s="104">
        <f>J223/26*$BC223*VLOOKUP(BF$4,DM_TI_LE!$A$5:$C$29,3,FALSE)</f>
        <v>0</v>
      </c>
      <c r="BG223" s="104">
        <f>K223/26*$BC223*VLOOKUP(BG$4,DM_TI_LE!$A$5:$C$29,3,FALSE)</f>
        <v>0</v>
      </c>
      <c r="BH223" s="104">
        <f>L223/26*$BC223*VLOOKUP(BH$4,DM_TI_LE!$A$5:$C$29,3,FALSE)</f>
        <v>0</v>
      </c>
      <c r="BI223" s="104">
        <f>M223/26*$BC223*VLOOKUP(BI$4,DM_TI_LE!$A$5:$C$29,3,FALSE)</f>
        <v>0</v>
      </c>
      <c r="BJ223" s="104">
        <f>N223/26*$BC223*VLOOKUP(BJ$4,DM_TI_LE!$A$5:$C$29,3,FALSE)</f>
        <v>0</v>
      </c>
      <c r="BK223" s="104">
        <f>O223/26*$BC223*VLOOKUP(BK$4,DM_TI_LE!$A$5:$C$29,3,FALSE)</f>
        <v>0</v>
      </c>
      <c r="BL223" s="104">
        <f>P223/26*$BC223*VLOOKUP(BL$4,DM_TI_LE!$A$5:$C$29,3,FALSE)</f>
        <v>0</v>
      </c>
      <c r="BM223" s="104">
        <f>Q223/26*$BC223*VLOOKUP(BM$4,DM_TI_LE!$A$5:$C$29,3,FALSE)</f>
        <v>0</v>
      </c>
      <c r="BN223" s="104">
        <f>R223/26*$BC223*VLOOKUP(BN$4,DM_TI_LE!$A$5:$C$29,3,FALSE)</f>
        <v>0</v>
      </c>
      <c r="BO223" s="104">
        <f>S223/26*$BC223*VLOOKUP(BO$4,DM_TI_LE!$A$5:$C$29,3,FALSE)</f>
        <v>0</v>
      </c>
      <c r="BP223" s="104">
        <f>T223/26*$BC223*VLOOKUP(BP$4,DM_TI_LE!$A$5:$C$29,3,FALSE)</f>
        <v>0</v>
      </c>
      <c r="BQ223" s="104">
        <f>U223/26*$BC223*VLOOKUP(BQ$4,DM_TI_LE!$A$5:$C$29,3,FALSE)</f>
        <v>0</v>
      </c>
      <c r="BR223" s="104">
        <f>V223/26*$BC223*VLOOKUP(BR$4,DM_TI_LE!$A$5:$C$29,3,FALSE)</f>
        <v>0</v>
      </c>
      <c r="BS223" s="104">
        <f>W223/26*$BC223*VLOOKUP(BS$4,DM_TI_LE!$A$5:$C$29,3,FALSE)</f>
        <v>0</v>
      </c>
      <c r="BT223" s="104">
        <f>X223/26*$BC223*VLOOKUP(BT$4,DM_TI_LE!$A$5:$C$29,3,FALSE)</f>
        <v>0</v>
      </c>
      <c r="BU223" s="104">
        <f>Y223/26*$BC223*VLOOKUP(BU$4,DM_TI_LE!$A$5:$C$29,3,FALSE)</f>
        <v>0</v>
      </c>
      <c r="BV223" s="104">
        <f>Z223/26*$BC223*VLOOKUP(BV$4,DM_TI_LE!$A$5:$C$29,3,FALSE)</f>
        <v>0</v>
      </c>
      <c r="BW223" s="104">
        <f>AA223/26*$BC223*VLOOKUP(BW$4,DM_TI_LE!$A$5:$C$29,3,FALSE)</f>
        <v>0</v>
      </c>
      <c r="BX223" s="104">
        <f>AB223/26*$BC223*VLOOKUP(BX$4,DM_TI_LE!$A$5:$C$29,3,FALSE)</f>
        <v>0</v>
      </c>
      <c r="BY223" s="104">
        <f>AC223/26*$BC223*VLOOKUP(BY$4,DM_TI_LE!$A$5:$C$29,3,FALSE)</f>
        <v>0</v>
      </c>
      <c r="BZ223" s="104">
        <f>AD223/26*$BC223*VLOOKUP(BZ$4,DM_TI_LE!$A$5:$C$29,3,FALSE)</f>
        <v>0</v>
      </c>
      <c r="CA223" s="273">
        <f t="shared" si="0"/>
        <v>0</v>
      </c>
      <c r="CB223" s="104"/>
      <c r="CC223" s="274">
        <f t="shared" si="1"/>
        <v>23355000</v>
      </c>
      <c r="CD223" s="138" t="str">
        <f>VLOOKUP(B223,GD_CHUNG!$B$5:$G$480,6,FALSE)</f>
        <v>HDKX</v>
      </c>
      <c r="CE223" s="275">
        <f>VLOOKUP(CD223,DM_TI_LE!$I$12:$J$16,2,FALSE)</f>
        <v>1</v>
      </c>
    </row>
    <row r="224" spans="1:83" ht="12.75" x14ac:dyDescent="0.2">
      <c r="A224" s="49">
        <v>220</v>
      </c>
      <c r="B224" s="50">
        <f>GD_CHUNG!B224</f>
        <v>10786</v>
      </c>
      <c r="C224" s="50" t="str">
        <f>GD_CHUNG!C224</f>
        <v>Nguyễn Hà Thanh</v>
      </c>
      <c r="D224" s="50" t="str">
        <f>GD_CHUNG!D224</f>
        <v>Phó Trưởng Phòng</v>
      </c>
      <c r="E224" s="268">
        <f>VLOOKUP(B224,GD_CHAM_CONG!$C$6:$BJ$997,60,FALSE)</f>
        <v>1</v>
      </c>
      <c r="F224" s="268">
        <f>VLOOKUP(B224,GD_LCD_HS_LNS!$B$4:$F$1000,5,FALSE)</f>
        <v>5.19</v>
      </c>
      <c r="G224" s="269"/>
      <c r="H224" s="269">
        <f>VLOOKUP(B224,GD_CHAM_CONG!$C$6:$BD$997,37,FALSE)</f>
        <v>23</v>
      </c>
      <c r="I224" s="104">
        <f>VLOOKUP($B224,GD_CHAM_CONG!$C$6:$BF$997,38,FALSE)</f>
        <v>23</v>
      </c>
      <c r="J224" s="104">
        <f>VLOOKUP($B224,GD_CHAM_CONG!$C$6:$BF$997,39,FALSE)</f>
        <v>0</v>
      </c>
      <c r="K224" s="104">
        <f>VLOOKUP($B224,GD_CHAM_CONG!$C$6:$BF$997,40,FALSE)</f>
        <v>0</v>
      </c>
      <c r="L224" s="104">
        <f>VLOOKUP($B224,GD_CHAM_CONG!$C$6:$BF$997,41,FALSE)</f>
        <v>0</v>
      </c>
      <c r="M224" s="104">
        <f>VLOOKUP($B224,GD_CHAM_CONG!$C$6:$BF$997,42,FALSE)</f>
        <v>0</v>
      </c>
      <c r="N224" s="104">
        <f>VLOOKUP($B224,GD_CHAM_CONG!$C$6:$BF$997,43,FALSE)</f>
        <v>0</v>
      </c>
      <c r="O224" s="104">
        <f>VLOOKUP($B224,GD_CHAM_CONG!$C$6:$BF$997,44,FALSE)</f>
        <v>0</v>
      </c>
      <c r="P224" s="104">
        <f>VLOOKUP($B224,GD_CHAM_CONG!$C$6:$BF$997,45,FALSE)</f>
        <v>0</v>
      </c>
      <c r="Q224" s="104">
        <f>VLOOKUP($B224,GD_CHAM_CONG!$C$6:$BF$997,46,FALSE)</f>
        <v>0</v>
      </c>
      <c r="R224" s="104">
        <f>VLOOKUP($B224,GD_CHAM_CONG!$C$6:$BF$997,47,FALSE)</f>
        <v>0</v>
      </c>
      <c r="S224" s="104">
        <f>VLOOKUP($B224,GD_CHAM_CONG!$C$6:$BF$997,48,FALSE)</f>
        <v>0</v>
      </c>
      <c r="T224" s="104">
        <f>VLOOKUP($B224,GD_CHAM_CONG!$C$6:$BF$997,49,FALSE)</f>
        <v>0</v>
      </c>
      <c r="U224" s="104">
        <f>VLOOKUP($B224,GD_CHAM_CONG!$C$6:$BF$997,50,FALSE)</f>
        <v>0</v>
      </c>
      <c r="V224" s="104">
        <f>VLOOKUP($B224,GD_CHAM_CONG!$C$6:$BF$997,51,FALSE)</f>
        <v>0</v>
      </c>
      <c r="W224" s="104">
        <f>VLOOKUP($B224,GD_CHAM_CONG!$C$6:$BF$997,52,FALSE)</f>
        <v>0</v>
      </c>
      <c r="X224" s="104">
        <f>VLOOKUP($B224,GD_CHAM_CONG!$C$6:$BF$997,53,FALSE)</f>
        <v>0</v>
      </c>
      <c r="Y224" s="104">
        <f>VLOOKUP($B224,GD_CHAM_CONG!$C$6:$BF$997,54,FALSE)</f>
        <v>0</v>
      </c>
      <c r="Z224" s="104">
        <f>VLOOKUP($B224,GD_CHAM_CONG!$C$6:$BF$997,55,FALSE)</f>
        <v>0</v>
      </c>
      <c r="AA224" s="104">
        <f>VLOOKUP($B224,GD_CHAM_CONG!$C$6:$BF$997,56,FALSE)</f>
        <v>0</v>
      </c>
      <c r="AB224" s="104">
        <f>VLOOKUP($B224,GD_CHAM_CONG!$C$6:$BI$997,57,FALSE)</f>
        <v>0</v>
      </c>
      <c r="AC224" s="104">
        <f>VLOOKUP($B224,GD_CHAM_CONG!$C$6:$BI$997,58,FALSE)</f>
        <v>0</v>
      </c>
      <c r="AD224" s="104">
        <f>VLOOKUP($B224,GD_CHAM_CONG!$C$6:$BI$997,59,FALSE)</f>
        <v>0</v>
      </c>
      <c r="AE224" s="270">
        <f>I224/$H224*VLOOKUP(I$4,DM_TI_LE!$A$5:$B$30,2,FALSE)</f>
        <v>1</v>
      </c>
      <c r="AF224" s="270">
        <f>J224/$H224*VLOOKUP(J$4,DM_TI_LE!$A$5:$B$30,2,FALSE)</f>
        <v>0</v>
      </c>
      <c r="AG224" s="270">
        <f>K224/$H224*VLOOKUP(K$4,DM_TI_LE!$A$5:$B$30,2,FALSE)</f>
        <v>0</v>
      </c>
      <c r="AH224" s="270">
        <f>L224/$H224*VLOOKUP(L$4,DM_TI_LE!$A$5:$B$30,2,FALSE)</f>
        <v>0</v>
      </c>
      <c r="AI224" s="270">
        <f>M224/$H224*VLOOKUP(M$4,DM_TI_LE!$A$5:$B$30,2,FALSE)</f>
        <v>0</v>
      </c>
      <c r="AJ224" s="270">
        <f>N224/$H224*VLOOKUP(N$4,DM_TI_LE!$A$5:$B$30,2,FALSE)</f>
        <v>0</v>
      </c>
      <c r="AK224" s="270">
        <f>O224/$H224*VLOOKUP(O$4,DM_TI_LE!$A$5:$B$30,2,FALSE)</f>
        <v>0</v>
      </c>
      <c r="AL224" s="270">
        <f>P224/$H224*VLOOKUP(P$4,DM_TI_LE!$A$5:$B$30,2,FALSE)</f>
        <v>0</v>
      </c>
      <c r="AM224" s="270">
        <f>Q224/$H224*VLOOKUP(Q$4,DM_TI_LE!$A$5:$B$30,2,FALSE)</f>
        <v>0</v>
      </c>
      <c r="AN224" s="270">
        <f>R224/$H224*VLOOKUP(R$4,DM_TI_LE!$A$5:$B$30,2,FALSE)</f>
        <v>0</v>
      </c>
      <c r="AO224" s="270">
        <f>S224/$H224*VLOOKUP(S$4,DM_TI_LE!$A$5:$B$30,2,FALSE)</f>
        <v>0</v>
      </c>
      <c r="AP224" s="270">
        <f>T224/$H224*VLOOKUP(T$4,DM_TI_LE!$A$5:$B$30,2,FALSE)</f>
        <v>0</v>
      </c>
      <c r="AQ224" s="270">
        <f>U224/$H224*VLOOKUP(U$4,DM_TI_LE!$A$5:$B$30,2,FALSE)</f>
        <v>0</v>
      </c>
      <c r="AR224" s="270">
        <f>V224/$H224*VLOOKUP(V$4,DM_TI_LE!$A$5:$B$30,2,FALSE)</f>
        <v>0</v>
      </c>
      <c r="AS224" s="270">
        <f>W224/$H224*VLOOKUP(W$4,DM_TI_LE!$A$5:$B$30,2,FALSE)</f>
        <v>0</v>
      </c>
      <c r="AT224" s="270">
        <f>X224/$H224*VLOOKUP(X$4,DM_TI_LE!$A$5:$B$30,2,FALSE)</f>
        <v>0</v>
      </c>
      <c r="AU224" s="270">
        <f>Y224/$H224*VLOOKUP(Y$4,DM_TI_LE!$A$5:$B$30,2,FALSE)</f>
        <v>0</v>
      </c>
      <c r="AV224" s="270">
        <f>Z224/$H224*VLOOKUP(Z$4,DM_TI_LE!$A$5:$B$30,2,FALSE)</f>
        <v>0</v>
      </c>
      <c r="AW224" s="270">
        <f>AA224/$H224*VLOOKUP(AA$4,DM_TI_LE!$A$5:$B$30,2,FALSE)</f>
        <v>0</v>
      </c>
      <c r="AX224" s="270">
        <f>AB224/$H224*VLOOKUP(AB$4,DM_TI_LE!$A$5:$B$30,2,FALSE)</f>
        <v>0</v>
      </c>
      <c r="AY224" s="270">
        <f>AC224/$H224*VLOOKUP(AC$4,DM_TI_LE!$A$5:$B$30,2,FALSE)</f>
        <v>0</v>
      </c>
      <c r="AZ224" s="270">
        <f>AD224/$H224*VLOOKUP(AD$4,DM_TI_LE!$A$5:$B$30,2,FALSE)</f>
        <v>0</v>
      </c>
      <c r="BA224" s="284">
        <f>IF(CD224="HDHV",DM_TI_LE!$K$12*I224, SUM(AE224:AW224)*F224*E224*DM_HE_SO_LUONG_NS!$D$1*CE224)</f>
        <v>23355000</v>
      </c>
      <c r="BB224" s="104"/>
      <c r="BC224" s="110">
        <f>VLOOKUP(B224,GD_LCD_HS_LNS!$B$4:$E$1000,4,FALSE)</f>
        <v>5309000</v>
      </c>
      <c r="BD224" s="104"/>
      <c r="BE224" s="104">
        <f>I224/26*$BC224*VLOOKUP(BE$4,DM_TI_LE!$A$5:$C$29,3,FALSE)</f>
        <v>0</v>
      </c>
      <c r="BF224" s="104">
        <f>J224/26*$BC224*VLOOKUP(BF$4,DM_TI_LE!$A$5:$C$29,3,FALSE)</f>
        <v>0</v>
      </c>
      <c r="BG224" s="104">
        <f>K224/26*$BC224*VLOOKUP(BG$4,DM_TI_LE!$A$5:$C$29,3,FALSE)</f>
        <v>0</v>
      </c>
      <c r="BH224" s="104">
        <f>L224/26*$BC224*VLOOKUP(BH$4,DM_TI_LE!$A$5:$C$29,3,FALSE)</f>
        <v>0</v>
      </c>
      <c r="BI224" s="104">
        <f>M224/26*$BC224*VLOOKUP(BI$4,DM_TI_LE!$A$5:$C$29,3,FALSE)</f>
        <v>0</v>
      </c>
      <c r="BJ224" s="104">
        <f>N224/26*$BC224*VLOOKUP(BJ$4,DM_TI_LE!$A$5:$C$29,3,FALSE)</f>
        <v>0</v>
      </c>
      <c r="BK224" s="104">
        <f>O224/26*$BC224*VLOOKUP(BK$4,DM_TI_LE!$A$5:$C$29,3,FALSE)</f>
        <v>0</v>
      </c>
      <c r="BL224" s="104">
        <f>P224/26*$BC224*VLOOKUP(BL$4,DM_TI_LE!$A$5:$C$29,3,FALSE)</f>
        <v>0</v>
      </c>
      <c r="BM224" s="104">
        <f>Q224/26*$BC224*VLOOKUP(BM$4,DM_TI_LE!$A$5:$C$29,3,FALSE)</f>
        <v>0</v>
      </c>
      <c r="BN224" s="104">
        <f>R224/26*$BC224*VLOOKUP(BN$4,DM_TI_LE!$A$5:$C$29,3,FALSE)</f>
        <v>0</v>
      </c>
      <c r="BO224" s="104">
        <f>S224/26*$BC224*VLOOKUP(BO$4,DM_TI_LE!$A$5:$C$29,3,FALSE)</f>
        <v>0</v>
      </c>
      <c r="BP224" s="104">
        <f>T224/26*$BC224*VLOOKUP(BP$4,DM_TI_LE!$A$5:$C$29,3,FALSE)</f>
        <v>0</v>
      </c>
      <c r="BQ224" s="104">
        <f>U224/26*$BC224*VLOOKUP(BQ$4,DM_TI_LE!$A$5:$C$29,3,FALSE)</f>
        <v>0</v>
      </c>
      <c r="BR224" s="104">
        <f>V224/26*$BC224*VLOOKUP(BR$4,DM_TI_LE!$A$5:$C$29,3,FALSE)</f>
        <v>0</v>
      </c>
      <c r="BS224" s="104">
        <f>W224/26*$BC224*VLOOKUP(BS$4,DM_TI_LE!$A$5:$C$29,3,FALSE)</f>
        <v>0</v>
      </c>
      <c r="BT224" s="104">
        <f>X224/26*$BC224*VLOOKUP(BT$4,DM_TI_LE!$A$5:$C$29,3,FALSE)</f>
        <v>0</v>
      </c>
      <c r="BU224" s="104">
        <f>Y224/26*$BC224*VLOOKUP(BU$4,DM_TI_LE!$A$5:$C$29,3,FALSE)</f>
        <v>0</v>
      </c>
      <c r="BV224" s="104">
        <f>Z224/26*$BC224*VLOOKUP(BV$4,DM_TI_LE!$A$5:$C$29,3,FALSE)</f>
        <v>0</v>
      </c>
      <c r="BW224" s="104">
        <f>AA224/26*$BC224*VLOOKUP(BW$4,DM_TI_LE!$A$5:$C$29,3,FALSE)</f>
        <v>0</v>
      </c>
      <c r="BX224" s="104">
        <f>AB224/26*$BC224*VLOOKUP(BX$4,DM_TI_LE!$A$5:$C$29,3,FALSE)</f>
        <v>0</v>
      </c>
      <c r="BY224" s="104">
        <f>AC224/26*$BC224*VLOOKUP(BY$4,DM_TI_LE!$A$5:$C$29,3,FALSE)</f>
        <v>0</v>
      </c>
      <c r="BZ224" s="104">
        <f>AD224/26*$BC224*VLOOKUP(BZ$4,DM_TI_LE!$A$5:$C$29,3,FALSE)</f>
        <v>0</v>
      </c>
      <c r="CA224" s="273">
        <f t="shared" si="0"/>
        <v>0</v>
      </c>
      <c r="CB224" s="104"/>
      <c r="CC224" s="274">
        <f t="shared" si="1"/>
        <v>23355000</v>
      </c>
      <c r="CD224" s="138" t="str">
        <f>VLOOKUP(B224,GD_CHUNG!$B$5:$G$480,6,FALSE)</f>
        <v>HDKX</v>
      </c>
      <c r="CE224" s="275">
        <f>VLOOKUP(CD224,DM_TI_LE!$I$12:$J$16,2,FALSE)</f>
        <v>1</v>
      </c>
    </row>
    <row r="225" spans="1:83" ht="12.75" x14ac:dyDescent="0.2">
      <c r="A225" s="49">
        <v>221</v>
      </c>
      <c r="B225" s="50">
        <f>GD_CHUNG!B225</f>
        <v>10704</v>
      </c>
      <c r="C225" s="50" t="str">
        <f>GD_CHUNG!C225</f>
        <v>Ngô Quốc Khánh</v>
      </c>
      <c r="D225" s="50" t="str">
        <f>GD_CHUNG!D225</f>
        <v>Đội phó</v>
      </c>
      <c r="E225" s="268">
        <f>VLOOKUP(B225,GD_CHAM_CONG!$C$6:$BJ$997,60,FALSE)</f>
        <v>1.0499999999999998</v>
      </c>
      <c r="F225" s="268">
        <f>VLOOKUP(B225,GD_LCD_HS_LNS!$B$4:$F$1000,5,FALSE)</f>
        <v>3.27</v>
      </c>
      <c r="G225" s="269"/>
      <c r="H225" s="269">
        <f>VLOOKUP(B225,GD_CHAM_CONG!$C$6:$BD$997,37,FALSE)</f>
        <v>27</v>
      </c>
      <c r="I225" s="104">
        <f>VLOOKUP($B225,GD_CHAM_CONG!$C$6:$BF$997,38,FALSE)</f>
        <v>27</v>
      </c>
      <c r="J225" s="104">
        <f>VLOOKUP($B225,GD_CHAM_CONG!$C$6:$BF$997,39,FALSE)</f>
        <v>0</v>
      </c>
      <c r="K225" s="104">
        <f>VLOOKUP($B225,GD_CHAM_CONG!$C$6:$BF$997,40,FALSE)</f>
        <v>0</v>
      </c>
      <c r="L225" s="104">
        <f>VLOOKUP($B225,GD_CHAM_CONG!$C$6:$BF$997,41,FALSE)</f>
        <v>0</v>
      </c>
      <c r="M225" s="104">
        <f>VLOOKUP($B225,GD_CHAM_CONG!$C$6:$BF$997,42,FALSE)</f>
        <v>0</v>
      </c>
      <c r="N225" s="104">
        <f>VLOOKUP($B225,GD_CHAM_CONG!$C$6:$BF$997,43,FALSE)</f>
        <v>0</v>
      </c>
      <c r="O225" s="104">
        <f>VLOOKUP($B225,GD_CHAM_CONG!$C$6:$BF$997,44,FALSE)</f>
        <v>0</v>
      </c>
      <c r="P225" s="104">
        <f>VLOOKUP($B225,GD_CHAM_CONG!$C$6:$BF$997,45,FALSE)</f>
        <v>0</v>
      </c>
      <c r="Q225" s="104">
        <f>VLOOKUP($B225,GD_CHAM_CONG!$C$6:$BF$997,46,FALSE)</f>
        <v>0</v>
      </c>
      <c r="R225" s="104">
        <f>VLOOKUP($B225,GD_CHAM_CONG!$C$6:$BF$997,47,FALSE)</f>
        <v>0</v>
      </c>
      <c r="S225" s="104">
        <f>VLOOKUP($B225,GD_CHAM_CONG!$C$6:$BF$997,48,FALSE)</f>
        <v>0</v>
      </c>
      <c r="T225" s="104">
        <f>VLOOKUP($B225,GD_CHAM_CONG!$C$6:$BF$997,49,FALSE)</f>
        <v>0</v>
      </c>
      <c r="U225" s="104">
        <f>VLOOKUP($B225,GD_CHAM_CONG!$C$6:$BF$997,50,FALSE)</f>
        <v>0</v>
      </c>
      <c r="V225" s="104">
        <f>VLOOKUP($B225,GD_CHAM_CONG!$C$6:$BF$997,51,FALSE)</f>
        <v>0</v>
      </c>
      <c r="W225" s="104">
        <f>VLOOKUP($B225,GD_CHAM_CONG!$C$6:$BF$997,52,FALSE)</f>
        <v>0</v>
      </c>
      <c r="X225" s="104">
        <f>VLOOKUP($B225,GD_CHAM_CONG!$C$6:$BF$997,53,FALSE)</f>
        <v>0</v>
      </c>
      <c r="Y225" s="104">
        <f>VLOOKUP($B225,GD_CHAM_CONG!$C$6:$BF$997,54,FALSE)</f>
        <v>0</v>
      </c>
      <c r="Z225" s="104">
        <f>VLOOKUP($B225,GD_CHAM_CONG!$C$6:$BF$997,55,FALSE)</f>
        <v>0</v>
      </c>
      <c r="AA225" s="104">
        <f>VLOOKUP($B225,GD_CHAM_CONG!$C$6:$BF$997,56,FALSE)</f>
        <v>0</v>
      </c>
      <c r="AB225" s="104">
        <f>VLOOKUP($B225,GD_CHAM_CONG!$C$6:$BI$997,57,FALSE)</f>
        <v>0</v>
      </c>
      <c r="AC225" s="104">
        <f>VLOOKUP($B225,GD_CHAM_CONG!$C$6:$BI$997,58,FALSE)</f>
        <v>0</v>
      </c>
      <c r="AD225" s="104">
        <f>VLOOKUP($B225,GD_CHAM_CONG!$C$6:$BI$997,59,FALSE)</f>
        <v>0</v>
      </c>
      <c r="AE225" s="270">
        <f>I225/$H225*VLOOKUP(I$4,DM_TI_LE!$A$5:$B$30,2,FALSE)</f>
        <v>1</v>
      </c>
      <c r="AF225" s="270">
        <f>J225/$H225*VLOOKUP(J$4,DM_TI_LE!$A$5:$B$30,2,FALSE)</f>
        <v>0</v>
      </c>
      <c r="AG225" s="270">
        <f>K225/$H225*VLOOKUP(K$4,DM_TI_LE!$A$5:$B$30,2,FALSE)</f>
        <v>0</v>
      </c>
      <c r="AH225" s="270">
        <f>L225/$H225*VLOOKUP(L$4,DM_TI_LE!$A$5:$B$30,2,FALSE)</f>
        <v>0</v>
      </c>
      <c r="AI225" s="270">
        <f>M225/$H225*VLOOKUP(M$4,DM_TI_LE!$A$5:$B$30,2,FALSE)</f>
        <v>0</v>
      </c>
      <c r="AJ225" s="270">
        <f>N225/$H225*VLOOKUP(N$4,DM_TI_LE!$A$5:$B$30,2,FALSE)</f>
        <v>0</v>
      </c>
      <c r="AK225" s="270">
        <f>O225/$H225*VLOOKUP(O$4,DM_TI_LE!$A$5:$B$30,2,FALSE)</f>
        <v>0</v>
      </c>
      <c r="AL225" s="270">
        <f>P225/$H225*VLOOKUP(P$4,DM_TI_LE!$A$5:$B$30,2,FALSE)</f>
        <v>0</v>
      </c>
      <c r="AM225" s="270">
        <f>Q225/$H225*VLOOKUP(Q$4,DM_TI_LE!$A$5:$B$30,2,FALSE)</f>
        <v>0</v>
      </c>
      <c r="AN225" s="270">
        <f>R225/$H225*VLOOKUP(R$4,DM_TI_LE!$A$5:$B$30,2,FALSE)</f>
        <v>0</v>
      </c>
      <c r="AO225" s="270">
        <f>S225/$H225*VLOOKUP(S$4,DM_TI_LE!$A$5:$B$30,2,FALSE)</f>
        <v>0</v>
      </c>
      <c r="AP225" s="270">
        <f>T225/$H225*VLOOKUP(T$4,DM_TI_LE!$A$5:$B$30,2,FALSE)</f>
        <v>0</v>
      </c>
      <c r="AQ225" s="270">
        <f>U225/$H225*VLOOKUP(U$4,DM_TI_LE!$A$5:$B$30,2,FALSE)</f>
        <v>0</v>
      </c>
      <c r="AR225" s="270">
        <f>V225/$H225*VLOOKUP(V$4,DM_TI_LE!$A$5:$B$30,2,FALSE)</f>
        <v>0</v>
      </c>
      <c r="AS225" s="270">
        <f>W225/$H225*VLOOKUP(W$4,DM_TI_LE!$A$5:$B$30,2,FALSE)</f>
        <v>0</v>
      </c>
      <c r="AT225" s="270">
        <f>X225/$H225*VLOOKUP(X$4,DM_TI_LE!$A$5:$B$30,2,FALSE)</f>
        <v>0</v>
      </c>
      <c r="AU225" s="270">
        <f>Y225/$H225*VLOOKUP(Y$4,DM_TI_LE!$A$5:$B$30,2,FALSE)</f>
        <v>0</v>
      </c>
      <c r="AV225" s="270">
        <f>Z225/$H225*VLOOKUP(Z$4,DM_TI_LE!$A$5:$B$30,2,FALSE)</f>
        <v>0</v>
      </c>
      <c r="AW225" s="270">
        <f>AA225/$H225*VLOOKUP(AA$4,DM_TI_LE!$A$5:$B$30,2,FALSE)</f>
        <v>0</v>
      </c>
      <c r="AX225" s="270">
        <f>AB225/$H225*VLOOKUP(AB$4,DM_TI_LE!$A$5:$B$30,2,FALSE)</f>
        <v>0</v>
      </c>
      <c r="AY225" s="270">
        <f>AC225/$H225*VLOOKUP(AC$4,DM_TI_LE!$A$5:$B$30,2,FALSE)</f>
        <v>0</v>
      </c>
      <c r="AZ225" s="270">
        <f>AD225/$H225*VLOOKUP(AD$4,DM_TI_LE!$A$5:$B$30,2,FALSE)</f>
        <v>0</v>
      </c>
      <c r="BA225" s="284">
        <f>IF(CD225="HDHV",DM_TI_LE!$K$12*I225, SUM(AE225:AW225)*F225*E225*DM_HE_SO_LUONG_NS!$D$1*CE225)</f>
        <v>15450749.999999998</v>
      </c>
      <c r="BB225" s="104"/>
      <c r="BC225" s="110">
        <f>VLOOKUP(B225,GD_LCD_HS_LNS!$B$4:$E$1000,4,FALSE)</f>
        <v>5522000</v>
      </c>
      <c r="BD225" s="104"/>
      <c r="BE225" s="104">
        <f>I225/26*$BC225*VLOOKUP(BE$4,DM_TI_LE!$A$5:$C$29,3,FALSE)</f>
        <v>0</v>
      </c>
      <c r="BF225" s="104">
        <f>J225/26*$BC225*VLOOKUP(BF$4,DM_TI_LE!$A$5:$C$29,3,FALSE)</f>
        <v>0</v>
      </c>
      <c r="BG225" s="104">
        <f>K225/26*$BC225*VLOOKUP(BG$4,DM_TI_LE!$A$5:$C$29,3,FALSE)</f>
        <v>0</v>
      </c>
      <c r="BH225" s="104">
        <f>L225/26*$BC225*VLOOKUP(BH$4,DM_TI_LE!$A$5:$C$29,3,FALSE)</f>
        <v>0</v>
      </c>
      <c r="BI225" s="104">
        <f>M225/26*$BC225*VLOOKUP(BI$4,DM_TI_LE!$A$5:$C$29,3,FALSE)</f>
        <v>0</v>
      </c>
      <c r="BJ225" s="104">
        <f>N225/26*$BC225*VLOOKUP(BJ$4,DM_TI_LE!$A$5:$C$29,3,FALSE)</f>
        <v>0</v>
      </c>
      <c r="BK225" s="104">
        <f>O225/26*$BC225*VLOOKUP(BK$4,DM_TI_LE!$A$5:$C$29,3,FALSE)</f>
        <v>0</v>
      </c>
      <c r="BL225" s="104">
        <f>P225/26*$BC225*VLOOKUP(BL$4,DM_TI_LE!$A$5:$C$29,3,FALSE)</f>
        <v>0</v>
      </c>
      <c r="BM225" s="104">
        <f>Q225/26*$BC225*VLOOKUP(BM$4,DM_TI_LE!$A$5:$C$29,3,FALSE)</f>
        <v>0</v>
      </c>
      <c r="BN225" s="104">
        <f>R225/26*$BC225*VLOOKUP(BN$4,DM_TI_LE!$A$5:$C$29,3,FALSE)</f>
        <v>0</v>
      </c>
      <c r="BO225" s="104">
        <f>S225/26*$BC225*VLOOKUP(BO$4,DM_TI_LE!$A$5:$C$29,3,FALSE)</f>
        <v>0</v>
      </c>
      <c r="BP225" s="104">
        <f>T225/26*$BC225*VLOOKUP(BP$4,DM_TI_LE!$A$5:$C$29,3,FALSE)</f>
        <v>0</v>
      </c>
      <c r="BQ225" s="104">
        <f>U225/26*$BC225*VLOOKUP(BQ$4,DM_TI_LE!$A$5:$C$29,3,FALSE)</f>
        <v>0</v>
      </c>
      <c r="BR225" s="104">
        <f>V225/26*$BC225*VLOOKUP(BR$4,DM_TI_LE!$A$5:$C$29,3,FALSE)</f>
        <v>0</v>
      </c>
      <c r="BS225" s="104">
        <f>W225/26*$BC225*VLOOKUP(BS$4,DM_TI_LE!$A$5:$C$29,3,FALSE)</f>
        <v>0</v>
      </c>
      <c r="BT225" s="104">
        <f>X225/26*$BC225*VLOOKUP(BT$4,DM_TI_LE!$A$5:$C$29,3,FALSE)</f>
        <v>0</v>
      </c>
      <c r="BU225" s="104">
        <f>Y225/26*$BC225*VLOOKUP(BU$4,DM_TI_LE!$A$5:$C$29,3,FALSE)</f>
        <v>0</v>
      </c>
      <c r="BV225" s="104">
        <f>Z225/26*$BC225*VLOOKUP(BV$4,DM_TI_LE!$A$5:$C$29,3,FALSE)</f>
        <v>0</v>
      </c>
      <c r="BW225" s="104">
        <f>AA225/26*$BC225*VLOOKUP(BW$4,DM_TI_LE!$A$5:$C$29,3,FALSE)</f>
        <v>0</v>
      </c>
      <c r="BX225" s="104">
        <f>AB225/26*$BC225*VLOOKUP(BX$4,DM_TI_LE!$A$5:$C$29,3,FALSE)</f>
        <v>0</v>
      </c>
      <c r="BY225" s="104">
        <f>AC225/26*$BC225*VLOOKUP(BY$4,DM_TI_LE!$A$5:$C$29,3,FALSE)</f>
        <v>0</v>
      </c>
      <c r="BZ225" s="104">
        <f>AD225/26*$BC225*VLOOKUP(BZ$4,DM_TI_LE!$A$5:$C$29,3,FALSE)</f>
        <v>0</v>
      </c>
      <c r="CA225" s="273">
        <f t="shared" si="0"/>
        <v>0</v>
      </c>
      <c r="CB225" s="104"/>
      <c r="CC225" s="274">
        <f t="shared" si="1"/>
        <v>15450749.999999998</v>
      </c>
      <c r="CD225" s="138" t="str">
        <f>VLOOKUP(B225,GD_CHUNG!$B$5:$G$480,6,FALSE)</f>
        <v>HDKX</v>
      </c>
      <c r="CE225" s="275">
        <f>VLOOKUP(CD225,DM_TI_LE!$I$12:$J$16,2,FALSE)</f>
        <v>1</v>
      </c>
    </row>
    <row r="226" spans="1:83" ht="12.75" x14ac:dyDescent="0.2">
      <c r="A226" s="49">
        <v>222</v>
      </c>
      <c r="B226" s="50">
        <f>GD_CHUNG!B226</f>
        <v>10686</v>
      </c>
      <c r="C226" s="50" t="str">
        <f>GD_CHUNG!C226</f>
        <v>Đỗ Anh Tuấn</v>
      </c>
      <c r="D226" s="50" t="str">
        <f>GD_CHUNG!D226</f>
        <v>NV Lái xe - VHTTB</v>
      </c>
      <c r="E226" s="268">
        <f>VLOOKUP(B226,GD_CHAM_CONG!$C$6:$BJ$997,60,FALSE)</f>
        <v>1</v>
      </c>
      <c r="F226" s="268">
        <f>VLOOKUP(B226,GD_LCD_HS_LNS!$B$4:$F$1000,5,FALSE)</f>
        <v>2.14</v>
      </c>
      <c r="G226" s="269"/>
      <c r="H226" s="269">
        <f>VLOOKUP(B226,GD_CHAM_CONG!$C$6:$BD$997,37,FALSE)</f>
        <v>27</v>
      </c>
      <c r="I226" s="104">
        <f>VLOOKUP($B226,GD_CHAM_CONG!$C$6:$BF$997,38,FALSE)</f>
        <v>27</v>
      </c>
      <c r="J226" s="104">
        <f>VLOOKUP($B226,GD_CHAM_CONG!$C$6:$BF$997,39,FALSE)</f>
        <v>0</v>
      </c>
      <c r="K226" s="104">
        <f>VLOOKUP($B226,GD_CHAM_CONG!$C$6:$BF$997,40,FALSE)</f>
        <v>0</v>
      </c>
      <c r="L226" s="104">
        <f>VLOOKUP($B226,GD_CHAM_CONG!$C$6:$BF$997,41,FALSE)</f>
        <v>0</v>
      </c>
      <c r="M226" s="104">
        <f>VLOOKUP($B226,GD_CHAM_CONG!$C$6:$BF$997,42,FALSE)</f>
        <v>0</v>
      </c>
      <c r="N226" s="104">
        <f>VLOOKUP($B226,GD_CHAM_CONG!$C$6:$BF$997,43,FALSE)</f>
        <v>0</v>
      </c>
      <c r="O226" s="104">
        <f>VLOOKUP($B226,GD_CHAM_CONG!$C$6:$BF$997,44,FALSE)</f>
        <v>0</v>
      </c>
      <c r="P226" s="104">
        <f>VLOOKUP($B226,GD_CHAM_CONG!$C$6:$BF$997,45,FALSE)</f>
        <v>0</v>
      </c>
      <c r="Q226" s="104">
        <f>VLOOKUP($B226,GD_CHAM_CONG!$C$6:$BF$997,46,FALSE)</f>
        <v>0</v>
      </c>
      <c r="R226" s="104">
        <f>VLOOKUP($B226,GD_CHAM_CONG!$C$6:$BF$997,47,FALSE)</f>
        <v>0</v>
      </c>
      <c r="S226" s="104">
        <f>VLOOKUP($B226,GD_CHAM_CONG!$C$6:$BF$997,48,FALSE)</f>
        <v>0</v>
      </c>
      <c r="T226" s="104">
        <f>VLOOKUP($B226,GD_CHAM_CONG!$C$6:$BF$997,49,FALSE)</f>
        <v>0</v>
      </c>
      <c r="U226" s="104">
        <f>VLOOKUP($B226,GD_CHAM_CONG!$C$6:$BF$997,50,FALSE)</f>
        <v>0</v>
      </c>
      <c r="V226" s="104">
        <f>VLOOKUP($B226,GD_CHAM_CONG!$C$6:$BF$997,51,FALSE)</f>
        <v>0</v>
      </c>
      <c r="W226" s="104">
        <f>VLOOKUP($B226,GD_CHAM_CONG!$C$6:$BF$997,52,FALSE)</f>
        <v>0</v>
      </c>
      <c r="X226" s="104">
        <f>VLOOKUP($B226,GD_CHAM_CONG!$C$6:$BF$997,53,FALSE)</f>
        <v>0</v>
      </c>
      <c r="Y226" s="104">
        <f>VLOOKUP($B226,GD_CHAM_CONG!$C$6:$BF$997,54,FALSE)</f>
        <v>0</v>
      </c>
      <c r="Z226" s="104">
        <f>VLOOKUP($B226,GD_CHAM_CONG!$C$6:$BF$997,55,FALSE)</f>
        <v>0</v>
      </c>
      <c r="AA226" s="104">
        <f>VLOOKUP($B226,GD_CHAM_CONG!$C$6:$BF$997,56,FALSE)</f>
        <v>0</v>
      </c>
      <c r="AB226" s="104">
        <f>VLOOKUP($B226,GD_CHAM_CONG!$C$6:$BI$997,57,FALSE)</f>
        <v>0</v>
      </c>
      <c r="AC226" s="104">
        <f>VLOOKUP($B226,GD_CHAM_CONG!$C$6:$BI$997,58,FALSE)</f>
        <v>0</v>
      </c>
      <c r="AD226" s="104">
        <f>VLOOKUP($B226,GD_CHAM_CONG!$C$6:$BI$997,59,FALSE)</f>
        <v>0</v>
      </c>
      <c r="AE226" s="270">
        <f>I226/$H226*VLOOKUP(I$4,DM_TI_LE!$A$5:$B$30,2,FALSE)</f>
        <v>1</v>
      </c>
      <c r="AF226" s="270">
        <f>J226/$H226*VLOOKUP(J$4,DM_TI_LE!$A$5:$B$30,2,FALSE)</f>
        <v>0</v>
      </c>
      <c r="AG226" s="270">
        <f>K226/$H226*VLOOKUP(K$4,DM_TI_LE!$A$5:$B$30,2,FALSE)</f>
        <v>0</v>
      </c>
      <c r="AH226" s="270">
        <f>L226/$H226*VLOOKUP(L$4,DM_TI_LE!$A$5:$B$30,2,FALSE)</f>
        <v>0</v>
      </c>
      <c r="AI226" s="270">
        <f>M226/$H226*VLOOKUP(M$4,DM_TI_LE!$A$5:$B$30,2,FALSE)</f>
        <v>0</v>
      </c>
      <c r="AJ226" s="270">
        <f>N226/$H226*VLOOKUP(N$4,DM_TI_LE!$A$5:$B$30,2,FALSE)</f>
        <v>0</v>
      </c>
      <c r="AK226" s="270">
        <f>O226/$H226*VLOOKUP(O$4,DM_TI_LE!$A$5:$B$30,2,FALSE)</f>
        <v>0</v>
      </c>
      <c r="AL226" s="270">
        <f>P226/$H226*VLOOKUP(P$4,DM_TI_LE!$A$5:$B$30,2,FALSE)</f>
        <v>0</v>
      </c>
      <c r="AM226" s="270">
        <f>Q226/$H226*VLOOKUP(Q$4,DM_TI_LE!$A$5:$B$30,2,FALSE)</f>
        <v>0</v>
      </c>
      <c r="AN226" s="270">
        <f>R226/$H226*VLOOKUP(R$4,DM_TI_LE!$A$5:$B$30,2,FALSE)</f>
        <v>0</v>
      </c>
      <c r="AO226" s="270">
        <f>S226/$H226*VLOOKUP(S$4,DM_TI_LE!$A$5:$B$30,2,FALSE)</f>
        <v>0</v>
      </c>
      <c r="AP226" s="270">
        <f>T226/$H226*VLOOKUP(T$4,DM_TI_LE!$A$5:$B$30,2,FALSE)</f>
        <v>0</v>
      </c>
      <c r="AQ226" s="270">
        <f>U226/$H226*VLOOKUP(U$4,DM_TI_LE!$A$5:$B$30,2,FALSE)</f>
        <v>0</v>
      </c>
      <c r="AR226" s="270">
        <f>V226/$H226*VLOOKUP(V$4,DM_TI_LE!$A$5:$B$30,2,FALSE)</f>
        <v>0</v>
      </c>
      <c r="AS226" s="270">
        <f>W226/$H226*VLOOKUP(W$4,DM_TI_LE!$A$5:$B$30,2,FALSE)</f>
        <v>0</v>
      </c>
      <c r="AT226" s="270">
        <f>X226/$H226*VLOOKUP(X$4,DM_TI_LE!$A$5:$B$30,2,FALSE)</f>
        <v>0</v>
      </c>
      <c r="AU226" s="270">
        <f>Y226/$H226*VLOOKUP(Y$4,DM_TI_LE!$A$5:$B$30,2,FALSE)</f>
        <v>0</v>
      </c>
      <c r="AV226" s="270">
        <f>Z226/$H226*VLOOKUP(Z$4,DM_TI_LE!$A$5:$B$30,2,FALSE)</f>
        <v>0</v>
      </c>
      <c r="AW226" s="270">
        <f>AA226/$H226*VLOOKUP(AA$4,DM_TI_LE!$A$5:$B$30,2,FALSE)</f>
        <v>0</v>
      </c>
      <c r="AX226" s="270">
        <f>AB226/$H226*VLOOKUP(AB$4,DM_TI_LE!$A$5:$B$30,2,FALSE)</f>
        <v>0</v>
      </c>
      <c r="AY226" s="270">
        <f>AC226/$H226*VLOOKUP(AC$4,DM_TI_LE!$A$5:$B$30,2,FALSE)</f>
        <v>0</v>
      </c>
      <c r="AZ226" s="270">
        <f>AD226/$H226*VLOOKUP(AD$4,DM_TI_LE!$A$5:$B$30,2,FALSE)</f>
        <v>0</v>
      </c>
      <c r="BA226" s="284">
        <f>IF(CD226="HDHV",DM_TI_LE!$K$12*I226, SUM(AE226:AW226)*F226*E226*DM_HE_SO_LUONG_NS!$D$1*CE226)</f>
        <v>9630000</v>
      </c>
      <c r="BB226" s="104"/>
      <c r="BC226" s="110">
        <f>VLOOKUP(B226,GD_LCD_HS_LNS!$B$4:$E$1000,4,FALSE)</f>
        <v>4921000</v>
      </c>
      <c r="BD226" s="104"/>
      <c r="BE226" s="104">
        <f>I226/26*$BC226*VLOOKUP(BE$4,DM_TI_LE!$A$5:$C$29,3,FALSE)</f>
        <v>0</v>
      </c>
      <c r="BF226" s="104">
        <f>J226/26*$BC226*VLOOKUP(BF$4,DM_TI_LE!$A$5:$C$29,3,FALSE)</f>
        <v>0</v>
      </c>
      <c r="BG226" s="104">
        <f>K226/26*$BC226*VLOOKUP(BG$4,DM_TI_LE!$A$5:$C$29,3,FALSE)</f>
        <v>0</v>
      </c>
      <c r="BH226" s="104">
        <f>L226/26*$BC226*VLOOKUP(BH$4,DM_TI_LE!$A$5:$C$29,3,FALSE)</f>
        <v>0</v>
      </c>
      <c r="BI226" s="104">
        <f>M226/26*$BC226*VLOOKUP(BI$4,DM_TI_LE!$A$5:$C$29,3,FALSE)</f>
        <v>0</v>
      </c>
      <c r="BJ226" s="104">
        <f>N226/26*$BC226*VLOOKUP(BJ$4,DM_TI_LE!$A$5:$C$29,3,FALSE)</f>
        <v>0</v>
      </c>
      <c r="BK226" s="104">
        <f>O226/26*$BC226*VLOOKUP(BK$4,DM_TI_LE!$A$5:$C$29,3,FALSE)</f>
        <v>0</v>
      </c>
      <c r="BL226" s="104">
        <f>P226/26*$BC226*VLOOKUP(BL$4,DM_TI_LE!$A$5:$C$29,3,FALSE)</f>
        <v>0</v>
      </c>
      <c r="BM226" s="104">
        <f>Q226/26*$BC226*VLOOKUP(BM$4,DM_TI_LE!$A$5:$C$29,3,FALSE)</f>
        <v>0</v>
      </c>
      <c r="BN226" s="104">
        <f>R226/26*$BC226*VLOOKUP(BN$4,DM_TI_LE!$A$5:$C$29,3,FALSE)</f>
        <v>0</v>
      </c>
      <c r="BO226" s="104">
        <f>S226/26*$BC226*VLOOKUP(BO$4,DM_TI_LE!$A$5:$C$29,3,FALSE)</f>
        <v>0</v>
      </c>
      <c r="BP226" s="104">
        <f>T226/26*$BC226*VLOOKUP(BP$4,DM_TI_LE!$A$5:$C$29,3,FALSE)</f>
        <v>0</v>
      </c>
      <c r="BQ226" s="104">
        <f>U226/26*$BC226*VLOOKUP(BQ$4,DM_TI_LE!$A$5:$C$29,3,FALSE)</f>
        <v>0</v>
      </c>
      <c r="BR226" s="104">
        <f>V226/26*$BC226*VLOOKUP(BR$4,DM_TI_LE!$A$5:$C$29,3,FALSE)</f>
        <v>0</v>
      </c>
      <c r="BS226" s="104">
        <f>W226/26*$BC226*VLOOKUP(BS$4,DM_TI_LE!$A$5:$C$29,3,FALSE)</f>
        <v>0</v>
      </c>
      <c r="BT226" s="104">
        <f>X226/26*$BC226*VLOOKUP(BT$4,DM_TI_LE!$A$5:$C$29,3,FALSE)</f>
        <v>0</v>
      </c>
      <c r="BU226" s="104">
        <f>Y226/26*$BC226*VLOOKUP(BU$4,DM_TI_LE!$A$5:$C$29,3,FALSE)</f>
        <v>0</v>
      </c>
      <c r="BV226" s="104">
        <f>Z226/26*$BC226*VLOOKUP(BV$4,DM_TI_LE!$A$5:$C$29,3,FALSE)</f>
        <v>0</v>
      </c>
      <c r="BW226" s="104">
        <f>AA226/26*$BC226*VLOOKUP(BW$4,DM_TI_LE!$A$5:$C$29,3,FALSE)</f>
        <v>0</v>
      </c>
      <c r="BX226" s="104">
        <f>AB226/26*$BC226*VLOOKUP(BX$4,DM_TI_LE!$A$5:$C$29,3,FALSE)</f>
        <v>0</v>
      </c>
      <c r="BY226" s="104">
        <f>AC226/26*$BC226*VLOOKUP(BY$4,DM_TI_LE!$A$5:$C$29,3,FALSE)</f>
        <v>0</v>
      </c>
      <c r="BZ226" s="104">
        <f>AD226/26*$BC226*VLOOKUP(BZ$4,DM_TI_LE!$A$5:$C$29,3,FALSE)</f>
        <v>0</v>
      </c>
      <c r="CA226" s="273">
        <f t="shared" si="0"/>
        <v>0</v>
      </c>
      <c r="CB226" s="104"/>
      <c r="CC226" s="274">
        <f t="shared" si="1"/>
        <v>9630000</v>
      </c>
      <c r="CD226" s="138" t="str">
        <f>VLOOKUP(B226,GD_CHUNG!$B$5:$G$480,6,FALSE)</f>
        <v>HDKX</v>
      </c>
      <c r="CE226" s="275">
        <f>VLOOKUP(CD226,DM_TI_LE!$I$12:$J$16,2,FALSE)</f>
        <v>1</v>
      </c>
    </row>
    <row r="227" spans="1:83" ht="12.75" x14ac:dyDescent="0.2">
      <c r="A227" s="49">
        <v>223</v>
      </c>
      <c r="B227" s="50">
        <f>GD_CHUNG!B227</f>
        <v>10687</v>
      </c>
      <c r="C227" s="50" t="str">
        <f>GD_CHUNG!C227</f>
        <v>Lê Hồng Nam</v>
      </c>
      <c r="D227" s="50" t="str">
        <f>GD_CHUNG!D227</f>
        <v>NV Lái xe - VHTTB</v>
      </c>
      <c r="E227" s="268">
        <f>VLOOKUP(B227,GD_CHAM_CONG!$C$6:$BJ$997,60,FALSE)</f>
        <v>1.0499999999999998</v>
      </c>
      <c r="F227" s="268">
        <f>VLOOKUP(B227,GD_LCD_HS_LNS!$B$4:$F$1000,5,FALSE)</f>
        <v>2.27</v>
      </c>
      <c r="G227" s="269"/>
      <c r="H227" s="269">
        <f>VLOOKUP(B227,GD_CHAM_CONG!$C$6:$BD$997,37,FALSE)</f>
        <v>27</v>
      </c>
      <c r="I227" s="104">
        <f>VLOOKUP($B227,GD_CHAM_CONG!$C$6:$BF$997,38,FALSE)</f>
        <v>27</v>
      </c>
      <c r="J227" s="104">
        <f>VLOOKUP($B227,GD_CHAM_CONG!$C$6:$BF$997,39,FALSE)</f>
        <v>0</v>
      </c>
      <c r="K227" s="104">
        <f>VLOOKUP($B227,GD_CHAM_CONG!$C$6:$BF$997,40,FALSE)</f>
        <v>0</v>
      </c>
      <c r="L227" s="104">
        <f>VLOOKUP($B227,GD_CHAM_CONG!$C$6:$BF$997,41,FALSE)</f>
        <v>0</v>
      </c>
      <c r="M227" s="104">
        <f>VLOOKUP($B227,GD_CHAM_CONG!$C$6:$BF$997,42,FALSE)</f>
        <v>0</v>
      </c>
      <c r="N227" s="104">
        <f>VLOOKUP($B227,GD_CHAM_CONG!$C$6:$BF$997,43,FALSE)</f>
        <v>0</v>
      </c>
      <c r="O227" s="104">
        <f>VLOOKUP($B227,GD_CHAM_CONG!$C$6:$BF$997,44,FALSE)</f>
        <v>0</v>
      </c>
      <c r="P227" s="104">
        <f>VLOOKUP($B227,GD_CHAM_CONG!$C$6:$BF$997,45,FALSE)</f>
        <v>0</v>
      </c>
      <c r="Q227" s="104">
        <f>VLOOKUP($B227,GD_CHAM_CONG!$C$6:$BF$997,46,FALSE)</f>
        <v>0</v>
      </c>
      <c r="R227" s="104">
        <f>VLOOKUP($B227,GD_CHAM_CONG!$C$6:$BF$997,47,FALSE)</f>
        <v>0</v>
      </c>
      <c r="S227" s="104">
        <f>VLOOKUP($B227,GD_CHAM_CONG!$C$6:$BF$997,48,FALSE)</f>
        <v>0</v>
      </c>
      <c r="T227" s="104">
        <f>VLOOKUP($B227,GD_CHAM_CONG!$C$6:$BF$997,49,FALSE)</f>
        <v>0</v>
      </c>
      <c r="U227" s="104">
        <f>VLOOKUP($B227,GD_CHAM_CONG!$C$6:$BF$997,50,FALSE)</f>
        <v>0</v>
      </c>
      <c r="V227" s="104">
        <f>VLOOKUP($B227,GD_CHAM_CONG!$C$6:$BF$997,51,FALSE)</f>
        <v>0</v>
      </c>
      <c r="W227" s="104">
        <f>VLOOKUP($B227,GD_CHAM_CONG!$C$6:$BF$997,52,FALSE)</f>
        <v>0</v>
      </c>
      <c r="X227" s="104">
        <f>VLOOKUP($B227,GD_CHAM_CONG!$C$6:$BF$997,53,FALSE)</f>
        <v>0</v>
      </c>
      <c r="Y227" s="104">
        <f>VLOOKUP($B227,GD_CHAM_CONG!$C$6:$BF$997,54,FALSE)</f>
        <v>0</v>
      </c>
      <c r="Z227" s="104">
        <f>VLOOKUP($B227,GD_CHAM_CONG!$C$6:$BF$997,55,FALSE)</f>
        <v>0</v>
      </c>
      <c r="AA227" s="104">
        <f>VLOOKUP($B227,GD_CHAM_CONG!$C$6:$BF$997,56,FALSE)</f>
        <v>0</v>
      </c>
      <c r="AB227" s="104">
        <f>VLOOKUP($B227,GD_CHAM_CONG!$C$6:$BI$997,57,FALSE)</f>
        <v>0</v>
      </c>
      <c r="AC227" s="104">
        <f>VLOOKUP($B227,GD_CHAM_CONG!$C$6:$BI$997,58,FALSE)</f>
        <v>0</v>
      </c>
      <c r="AD227" s="104">
        <f>VLOOKUP($B227,GD_CHAM_CONG!$C$6:$BI$997,59,FALSE)</f>
        <v>0</v>
      </c>
      <c r="AE227" s="270">
        <f>I227/$H227*VLOOKUP(I$4,DM_TI_LE!$A$5:$B$30,2,FALSE)</f>
        <v>1</v>
      </c>
      <c r="AF227" s="270">
        <f>J227/$H227*VLOOKUP(J$4,DM_TI_LE!$A$5:$B$30,2,FALSE)</f>
        <v>0</v>
      </c>
      <c r="AG227" s="270">
        <f>K227/$H227*VLOOKUP(K$4,DM_TI_LE!$A$5:$B$30,2,FALSE)</f>
        <v>0</v>
      </c>
      <c r="AH227" s="270">
        <f>L227/$H227*VLOOKUP(L$4,DM_TI_LE!$A$5:$B$30,2,FALSE)</f>
        <v>0</v>
      </c>
      <c r="AI227" s="270">
        <f>M227/$H227*VLOOKUP(M$4,DM_TI_LE!$A$5:$B$30,2,FALSE)</f>
        <v>0</v>
      </c>
      <c r="AJ227" s="270">
        <f>N227/$H227*VLOOKUP(N$4,DM_TI_LE!$A$5:$B$30,2,FALSE)</f>
        <v>0</v>
      </c>
      <c r="AK227" s="270">
        <f>O227/$H227*VLOOKUP(O$4,DM_TI_LE!$A$5:$B$30,2,FALSE)</f>
        <v>0</v>
      </c>
      <c r="AL227" s="270">
        <f>P227/$H227*VLOOKUP(P$4,DM_TI_LE!$A$5:$B$30,2,FALSE)</f>
        <v>0</v>
      </c>
      <c r="AM227" s="270">
        <f>Q227/$H227*VLOOKUP(Q$4,DM_TI_LE!$A$5:$B$30,2,FALSE)</f>
        <v>0</v>
      </c>
      <c r="AN227" s="270">
        <f>R227/$H227*VLOOKUP(R$4,DM_TI_LE!$A$5:$B$30,2,FALSE)</f>
        <v>0</v>
      </c>
      <c r="AO227" s="270">
        <f>S227/$H227*VLOOKUP(S$4,DM_TI_LE!$A$5:$B$30,2,FALSE)</f>
        <v>0</v>
      </c>
      <c r="AP227" s="270">
        <f>T227/$H227*VLOOKUP(T$4,DM_TI_LE!$A$5:$B$30,2,FALSE)</f>
        <v>0</v>
      </c>
      <c r="AQ227" s="270">
        <f>U227/$H227*VLOOKUP(U$4,DM_TI_LE!$A$5:$B$30,2,FALSE)</f>
        <v>0</v>
      </c>
      <c r="AR227" s="270">
        <f>V227/$H227*VLOOKUP(V$4,DM_TI_LE!$A$5:$B$30,2,FALSE)</f>
        <v>0</v>
      </c>
      <c r="AS227" s="270">
        <f>W227/$H227*VLOOKUP(W$4,DM_TI_LE!$A$5:$B$30,2,FALSE)</f>
        <v>0</v>
      </c>
      <c r="AT227" s="270">
        <f>X227/$H227*VLOOKUP(X$4,DM_TI_LE!$A$5:$B$30,2,FALSE)</f>
        <v>0</v>
      </c>
      <c r="AU227" s="270">
        <f>Y227/$H227*VLOOKUP(Y$4,DM_TI_LE!$A$5:$B$30,2,FALSE)</f>
        <v>0</v>
      </c>
      <c r="AV227" s="270">
        <f>Z227/$H227*VLOOKUP(Z$4,DM_TI_LE!$A$5:$B$30,2,FALSE)</f>
        <v>0</v>
      </c>
      <c r="AW227" s="270">
        <f>AA227/$H227*VLOOKUP(AA$4,DM_TI_LE!$A$5:$B$30,2,FALSE)</f>
        <v>0</v>
      </c>
      <c r="AX227" s="270">
        <f>AB227/$H227*VLOOKUP(AB$4,DM_TI_LE!$A$5:$B$30,2,FALSE)</f>
        <v>0</v>
      </c>
      <c r="AY227" s="270">
        <f>AC227/$H227*VLOOKUP(AC$4,DM_TI_LE!$A$5:$B$30,2,FALSE)</f>
        <v>0</v>
      </c>
      <c r="AZ227" s="270">
        <f>AD227/$H227*VLOOKUP(AD$4,DM_TI_LE!$A$5:$B$30,2,FALSE)</f>
        <v>0</v>
      </c>
      <c r="BA227" s="284">
        <f>IF(CD227="HDHV",DM_TI_LE!$K$12*I227, SUM(AE227:AW227)*F227*E227*DM_HE_SO_LUONG_NS!$D$1*CE227)</f>
        <v>10725749.999999998</v>
      </c>
      <c r="BB227" s="104"/>
      <c r="BC227" s="110">
        <f>VLOOKUP(B227,GD_LCD_HS_LNS!$B$4:$E$1000,4,FALSE)</f>
        <v>4921000</v>
      </c>
      <c r="BD227" s="104"/>
      <c r="BE227" s="104">
        <f>I227/26*$BC227*VLOOKUP(BE$4,DM_TI_LE!$A$5:$C$29,3,FALSE)</f>
        <v>0</v>
      </c>
      <c r="BF227" s="104">
        <f>J227/26*$BC227*VLOOKUP(BF$4,DM_TI_LE!$A$5:$C$29,3,FALSE)</f>
        <v>0</v>
      </c>
      <c r="BG227" s="104">
        <f>K227/26*$BC227*VLOOKUP(BG$4,DM_TI_LE!$A$5:$C$29,3,FALSE)</f>
        <v>0</v>
      </c>
      <c r="BH227" s="104">
        <f>L227/26*$BC227*VLOOKUP(BH$4,DM_TI_LE!$A$5:$C$29,3,FALSE)</f>
        <v>0</v>
      </c>
      <c r="BI227" s="104">
        <f>M227/26*$BC227*VLOOKUP(BI$4,DM_TI_LE!$A$5:$C$29,3,FALSE)</f>
        <v>0</v>
      </c>
      <c r="BJ227" s="104">
        <f>N227/26*$BC227*VLOOKUP(BJ$4,DM_TI_LE!$A$5:$C$29,3,FALSE)</f>
        <v>0</v>
      </c>
      <c r="BK227" s="104">
        <f>O227/26*$BC227*VLOOKUP(BK$4,DM_TI_LE!$A$5:$C$29,3,FALSE)</f>
        <v>0</v>
      </c>
      <c r="BL227" s="104">
        <f>P227/26*$BC227*VLOOKUP(BL$4,DM_TI_LE!$A$5:$C$29,3,FALSE)</f>
        <v>0</v>
      </c>
      <c r="BM227" s="104">
        <f>Q227/26*$BC227*VLOOKUP(BM$4,DM_TI_LE!$A$5:$C$29,3,FALSE)</f>
        <v>0</v>
      </c>
      <c r="BN227" s="104">
        <f>R227/26*$BC227*VLOOKUP(BN$4,DM_TI_LE!$A$5:$C$29,3,FALSE)</f>
        <v>0</v>
      </c>
      <c r="BO227" s="104">
        <f>S227/26*$BC227*VLOOKUP(BO$4,DM_TI_LE!$A$5:$C$29,3,FALSE)</f>
        <v>0</v>
      </c>
      <c r="BP227" s="104">
        <f>T227/26*$BC227*VLOOKUP(BP$4,DM_TI_LE!$A$5:$C$29,3,FALSE)</f>
        <v>0</v>
      </c>
      <c r="BQ227" s="104">
        <f>U227/26*$BC227*VLOOKUP(BQ$4,DM_TI_LE!$A$5:$C$29,3,FALSE)</f>
        <v>0</v>
      </c>
      <c r="BR227" s="104">
        <f>V227/26*$BC227*VLOOKUP(BR$4,DM_TI_LE!$A$5:$C$29,3,FALSE)</f>
        <v>0</v>
      </c>
      <c r="BS227" s="104">
        <f>W227/26*$BC227*VLOOKUP(BS$4,DM_TI_LE!$A$5:$C$29,3,FALSE)</f>
        <v>0</v>
      </c>
      <c r="BT227" s="104">
        <f>X227/26*$BC227*VLOOKUP(BT$4,DM_TI_LE!$A$5:$C$29,3,FALSE)</f>
        <v>0</v>
      </c>
      <c r="BU227" s="104">
        <f>Y227/26*$BC227*VLOOKUP(BU$4,DM_TI_LE!$A$5:$C$29,3,FALSE)</f>
        <v>0</v>
      </c>
      <c r="BV227" s="104">
        <f>Z227/26*$BC227*VLOOKUP(BV$4,DM_TI_LE!$A$5:$C$29,3,FALSE)</f>
        <v>0</v>
      </c>
      <c r="BW227" s="104">
        <f>AA227/26*$BC227*VLOOKUP(BW$4,DM_TI_LE!$A$5:$C$29,3,FALSE)</f>
        <v>0</v>
      </c>
      <c r="BX227" s="104">
        <f>AB227/26*$BC227*VLOOKUP(BX$4,DM_TI_LE!$A$5:$C$29,3,FALSE)</f>
        <v>0</v>
      </c>
      <c r="BY227" s="104">
        <f>AC227/26*$BC227*VLOOKUP(BY$4,DM_TI_LE!$A$5:$C$29,3,FALSE)</f>
        <v>0</v>
      </c>
      <c r="BZ227" s="104">
        <f>AD227/26*$BC227*VLOOKUP(BZ$4,DM_TI_LE!$A$5:$C$29,3,FALSE)</f>
        <v>0</v>
      </c>
      <c r="CA227" s="273">
        <f t="shared" si="0"/>
        <v>0</v>
      </c>
      <c r="CB227" s="104"/>
      <c r="CC227" s="274">
        <f t="shared" si="1"/>
        <v>10725749.999999998</v>
      </c>
      <c r="CD227" s="138" t="str">
        <f>VLOOKUP(B227,GD_CHUNG!$B$5:$G$480,6,FALSE)</f>
        <v>HDKX</v>
      </c>
      <c r="CE227" s="275">
        <f>VLOOKUP(CD227,DM_TI_LE!$I$12:$J$16,2,FALSE)</f>
        <v>1</v>
      </c>
    </row>
    <row r="228" spans="1:83" ht="12.75" x14ac:dyDescent="0.2">
      <c r="A228" s="49">
        <v>224</v>
      </c>
      <c r="B228" s="50">
        <f>GD_CHUNG!B228</f>
        <v>10688</v>
      </c>
      <c r="C228" s="50" t="str">
        <f>GD_CHUNG!C228</f>
        <v>Cao Thế Vinh</v>
      </c>
      <c r="D228" s="50" t="str">
        <f>GD_CHUNG!D228</f>
        <v>NV Lái xe - VHTTB</v>
      </c>
      <c r="E228" s="268">
        <f>VLOOKUP(B228,GD_CHAM_CONG!$C$6:$BJ$997,60,FALSE)</f>
        <v>1</v>
      </c>
      <c r="F228" s="268">
        <f>VLOOKUP(B228,GD_LCD_HS_LNS!$B$4:$F$1000,5,FALSE)</f>
        <v>2.27</v>
      </c>
      <c r="G228" s="269"/>
      <c r="H228" s="269">
        <f>VLOOKUP(B228,GD_CHAM_CONG!$C$6:$BD$997,37,FALSE)</f>
        <v>27</v>
      </c>
      <c r="I228" s="104">
        <f>VLOOKUP($B228,GD_CHAM_CONG!$C$6:$BF$997,38,FALSE)</f>
        <v>27</v>
      </c>
      <c r="J228" s="104">
        <f>VLOOKUP($B228,GD_CHAM_CONG!$C$6:$BF$997,39,FALSE)</f>
        <v>0</v>
      </c>
      <c r="K228" s="104">
        <f>VLOOKUP($B228,GD_CHAM_CONG!$C$6:$BF$997,40,FALSE)</f>
        <v>0</v>
      </c>
      <c r="L228" s="104">
        <f>VLOOKUP($B228,GD_CHAM_CONG!$C$6:$BF$997,41,FALSE)</f>
        <v>0</v>
      </c>
      <c r="M228" s="104">
        <f>VLOOKUP($B228,GD_CHAM_CONG!$C$6:$BF$997,42,FALSE)</f>
        <v>0</v>
      </c>
      <c r="N228" s="104">
        <f>VLOOKUP($B228,GD_CHAM_CONG!$C$6:$BF$997,43,FALSE)</f>
        <v>0</v>
      </c>
      <c r="O228" s="104">
        <f>VLOOKUP($B228,GD_CHAM_CONG!$C$6:$BF$997,44,FALSE)</f>
        <v>0</v>
      </c>
      <c r="P228" s="104">
        <f>VLOOKUP($B228,GD_CHAM_CONG!$C$6:$BF$997,45,FALSE)</f>
        <v>0</v>
      </c>
      <c r="Q228" s="104">
        <f>VLOOKUP($B228,GD_CHAM_CONG!$C$6:$BF$997,46,FALSE)</f>
        <v>0</v>
      </c>
      <c r="R228" s="104">
        <f>VLOOKUP($B228,GD_CHAM_CONG!$C$6:$BF$997,47,FALSE)</f>
        <v>0</v>
      </c>
      <c r="S228" s="104">
        <f>VLOOKUP($B228,GD_CHAM_CONG!$C$6:$BF$997,48,FALSE)</f>
        <v>0</v>
      </c>
      <c r="T228" s="104">
        <f>VLOOKUP($B228,GD_CHAM_CONG!$C$6:$BF$997,49,FALSE)</f>
        <v>0</v>
      </c>
      <c r="U228" s="104">
        <f>VLOOKUP($B228,GD_CHAM_CONG!$C$6:$BF$997,50,FALSE)</f>
        <v>0</v>
      </c>
      <c r="V228" s="104">
        <f>VLOOKUP($B228,GD_CHAM_CONG!$C$6:$BF$997,51,FALSE)</f>
        <v>0</v>
      </c>
      <c r="W228" s="104">
        <f>VLOOKUP($B228,GD_CHAM_CONG!$C$6:$BF$997,52,FALSE)</f>
        <v>0</v>
      </c>
      <c r="X228" s="104">
        <f>VLOOKUP($B228,GD_CHAM_CONG!$C$6:$BF$997,53,FALSE)</f>
        <v>0</v>
      </c>
      <c r="Y228" s="104">
        <f>VLOOKUP($B228,GD_CHAM_CONG!$C$6:$BF$997,54,FALSE)</f>
        <v>0</v>
      </c>
      <c r="Z228" s="104">
        <f>VLOOKUP($B228,GD_CHAM_CONG!$C$6:$BF$997,55,FALSE)</f>
        <v>0</v>
      </c>
      <c r="AA228" s="104">
        <f>VLOOKUP($B228,GD_CHAM_CONG!$C$6:$BF$997,56,FALSE)</f>
        <v>0</v>
      </c>
      <c r="AB228" s="104">
        <f>VLOOKUP($B228,GD_CHAM_CONG!$C$6:$BI$997,57,FALSE)</f>
        <v>0</v>
      </c>
      <c r="AC228" s="104">
        <f>VLOOKUP($B228,GD_CHAM_CONG!$C$6:$BI$997,58,FALSE)</f>
        <v>0</v>
      </c>
      <c r="AD228" s="104">
        <f>VLOOKUP($B228,GD_CHAM_CONG!$C$6:$BI$997,59,FALSE)</f>
        <v>0</v>
      </c>
      <c r="AE228" s="270">
        <f>I228/$H228*VLOOKUP(I$4,DM_TI_LE!$A$5:$B$30,2,FALSE)</f>
        <v>1</v>
      </c>
      <c r="AF228" s="270">
        <f>J228/$H228*VLOOKUP(J$4,DM_TI_LE!$A$5:$B$30,2,FALSE)</f>
        <v>0</v>
      </c>
      <c r="AG228" s="270">
        <f>K228/$H228*VLOOKUP(K$4,DM_TI_LE!$A$5:$B$30,2,FALSE)</f>
        <v>0</v>
      </c>
      <c r="AH228" s="270">
        <f>L228/$H228*VLOOKUP(L$4,DM_TI_LE!$A$5:$B$30,2,FALSE)</f>
        <v>0</v>
      </c>
      <c r="AI228" s="270">
        <f>M228/$H228*VLOOKUP(M$4,DM_TI_LE!$A$5:$B$30,2,FALSE)</f>
        <v>0</v>
      </c>
      <c r="AJ228" s="270">
        <f>N228/$H228*VLOOKUP(N$4,DM_TI_LE!$A$5:$B$30,2,FALSE)</f>
        <v>0</v>
      </c>
      <c r="AK228" s="270">
        <f>O228/$H228*VLOOKUP(O$4,DM_TI_LE!$A$5:$B$30,2,FALSE)</f>
        <v>0</v>
      </c>
      <c r="AL228" s="270">
        <f>P228/$H228*VLOOKUP(P$4,DM_TI_LE!$A$5:$B$30,2,FALSE)</f>
        <v>0</v>
      </c>
      <c r="AM228" s="270">
        <f>Q228/$H228*VLOOKUP(Q$4,DM_TI_LE!$A$5:$B$30,2,FALSE)</f>
        <v>0</v>
      </c>
      <c r="AN228" s="270">
        <f>R228/$H228*VLOOKUP(R$4,DM_TI_LE!$A$5:$B$30,2,FALSE)</f>
        <v>0</v>
      </c>
      <c r="AO228" s="270">
        <f>S228/$H228*VLOOKUP(S$4,DM_TI_LE!$A$5:$B$30,2,FALSE)</f>
        <v>0</v>
      </c>
      <c r="AP228" s="270">
        <f>T228/$H228*VLOOKUP(T$4,DM_TI_LE!$A$5:$B$30,2,FALSE)</f>
        <v>0</v>
      </c>
      <c r="AQ228" s="270">
        <f>U228/$H228*VLOOKUP(U$4,DM_TI_LE!$A$5:$B$30,2,FALSE)</f>
        <v>0</v>
      </c>
      <c r="AR228" s="270">
        <f>V228/$H228*VLOOKUP(V$4,DM_TI_LE!$A$5:$B$30,2,FALSE)</f>
        <v>0</v>
      </c>
      <c r="AS228" s="270">
        <f>W228/$H228*VLOOKUP(W$4,DM_TI_LE!$A$5:$B$30,2,FALSE)</f>
        <v>0</v>
      </c>
      <c r="AT228" s="270">
        <f>X228/$H228*VLOOKUP(X$4,DM_TI_LE!$A$5:$B$30,2,FALSE)</f>
        <v>0</v>
      </c>
      <c r="AU228" s="270">
        <f>Y228/$H228*VLOOKUP(Y$4,DM_TI_LE!$A$5:$B$30,2,FALSE)</f>
        <v>0</v>
      </c>
      <c r="AV228" s="270">
        <f>Z228/$H228*VLOOKUP(Z$4,DM_TI_LE!$A$5:$B$30,2,FALSE)</f>
        <v>0</v>
      </c>
      <c r="AW228" s="270">
        <f>AA228/$H228*VLOOKUP(AA$4,DM_TI_LE!$A$5:$B$30,2,FALSE)</f>
        <v>0</v>
      </c>
      <c r="AX228" s="270">
        <f>AB228/$H228*VLOOKUP(AB$4,DM_TI_LE!$A$5:$B$30,2,FALSE)</f>
        <v>0</v>
      </c>
      <c r="AY228" s="270">
        <f>AC228/$H228*VLOOKUP(AC$4,DM_TI_LE!$A$5:$B$30,2,FALSE)</f>
        <v>0</v>
      </c>
      <c r="AZ228" s="270">
        <f>AD228/$H228*VLOOKUP(AD$4,DM_TI_LE!$A$5:$B$30,2,FALSE)</f>
        <v>0</v>
      </c>
      <c r="BA228" s="284">
        <f>IF(CD228="HDHV",DM_TI_LE!$K$12*I228, SUM(AE228:AW228)*F228*E228*DM_HE_SO_LUONG_NS!$D$1*CE228)</f>
        <v>10215000</v>
      </c>
      <c r="BB228" s="104"/>
      <c r="BC228" s="110">
        <f>VLOOKUP(B228,GD_LCD_HS_LNS!$B$4:$E$1000,4,FALSE)</f>
        <v>4921000</v>
      </c>
      <c r="BD228" s="104"/>
      <c r="BE228" s="104">
        <f>I228/26*$BC228*VLOOKUP(BE$4,DM_TI_LE!$A$5:$C$29,3,FALSE)</f>
        <v>0</v>
      </c>
      <c r="BF228" s="104">
        <f>J228/26*$BC228*VLOOKUP(BF$4,DM_TI_LE!$A$5:$C$29,3,FALSE)</f>
        <v>0</v>
      </c>
      <c r="BG228" s="104">
        <f>K228/26*$BC228*VLOOKUP(BG$4,DM_TI_LE!$A$5:$C$29,3,FALSE)</f>
        <v>0</v>
      </c>
      <c r="BH228" s="104">
        <f>L228/26*$BC228*VLOOKUP(BH$4,DM_TI_LE!$A$5:$C$29,3,FALSE)</f>
        <v>0</v>
      </c>
      <c r="BI228" s="104">
        <f>M228/26*$BC228*VLOOKUP(BI$4,DM_TI_LE!$A$5:$C$29,3,FALSE)</f>
        <v>0</v>
      </c>
      <c r="BJ228" s="104">
        <f>N228/26*$BC228*VLOOKUP(BJ$4,DM_TI_LE!$A$5:$C$29,3,FALSE)</f>
        <v>0</v>
      </c>
      <c r="BK228" s="104">
        <f>O228/26*$BC228*VLOOKUP(BK$4,DM_TI_LE!$A$5:$C$29,3,FALSE)</f>
        <v>0</v>
      </c>
      <c r="BL228" s="104">
        <f>P228/26*$BC228*VLOOKUP(BL$4,DM_TI_LE!$A$5:$C$29,3,FALSE)</f>
        <v>0</v>
      </c>
      <c r="BM228" s="104">
        <f>Q228/26*$BC228*VLOOKUP(BM$4,DM_TI_LE!$A$5:$C$29,3,FALSE)</f>
        <v>0</v>
      </c>
      <c r="BN228" s="104">
        <f>R228/26*$BC228*VLOOKUP(BN$4,DM_TI_LE!$A$5:$C$29,3,FALSE)</f>
        <v>0</v>
      </c>
      <c r="BO228" s="104">
        <f>S228/26*$BC228*VLOOKUP(BO$4,DM_TI_LE!$A$5:$C$29,3,FALSE)</f>
        <v>0</v>
      </c>
      <c r="BP228" s="104">
        <f>T228/26*$BC228*VLOOKUP(BP$4,DM_TI_LE!$A$5:$C$29,3,FALSE)</f>
        <v>0</v>
      </c>
      <c r="BQ228" s="104">
        <f>U228/26*$BC228*VLOOKUP(BQ$4,DM_TI_LE!$A$5:$C$29,3,FALSE)</f>
        <v>0</v>
      </c>
      <c r="BR228" s="104">
        <f>V228/26*$BC228*VLOOKUP(BR$4,DM_TI_LE!$A$5:$C$29,3,FALSE)</f>
        <v>0</v>
      </c>
      <c r="BS228" s="104">
        <f>W228/26*$BC228*VLOOKUP(BS$4,DM_TI_LE!$A$5:$C$29,3,FALSE)</f>
        <v>0</v>
      </c>
      <c r="BT228" s="104">
        <f>X228/26*$BC228*VLOOKUP(BT$4,DM_TI_LE!$A$5:$C$29,3,FALSE)</f>
        <v>0</v>
      </c>
      <c r="BU228" s="104">
        <f>Y228/26*$BC228*VLOOKUP(BU$4,DM_TI_LE!$A$5:$C$29,3,FALSE)</f>
        <v>0</v>
      </c>
      <c r="BV228" s="104">
        <f>Z228/26*$BC228*VLOOKUP(BV$4,DM_TI_LE!$A$5:$C$29,3,FALSE)</f>
        <v>0</v>
      </c>
      <c r="BW228" s="104">
        <f>AA228/26*$BC228*VLOOKUP(BW$4,DM_TI_LE!$A$5:$C$29,3,FALSE)</f>
        <v>0</v>
      </c>
      <c r="BX228" s="104">
        <f>AB228/26*$BC228*VLOOKUP(BX$4,DM_TI_LE!$A$5:$C$29,3,FALSE)</f>
        <v>0</v>
      </c>
      <c r="BY228" s="104">
        <f>AC228/26*$BC228*VLOOKUP(BY$4,DM_TI_LE!$A$5:$C$29,3,FALSE)</f>
        <v>0</v>
      </c>
      <c r="BZ228" s="104">
        <f>AD228/26*$BC228*VLOOKUP(BZ$4,DM_TI_LE!$A$5:$C$29,3,FALSE)</f>
        <v>0</v>
      </c>
      <c r="CA228" s="273">
        <f t="shared" si="0"/>
        <v>0</v>
      </c>
      <c r="CB228" s="104"/>
      <c r="CC228" s="274">
        <f t="shared" si="1"/>
        <v>10215000</v>
      </c>
      <c r="CD228" s="138" t="str">
        <f>VLOOKUP(B228,GD_CHUNG!$B$5:$G$480,6,FALSE)</f>
        <v>HDKX</v>
      </c>
      <c r="CE228" s="275">
        <f>VLOOKUP(CD228,DM_TI_LE!$I$12:$J$16,2,FALSE)</f>
        <v>1</v>
      </c>
    </row>
    <row r="229" spans="1:83" ht="12.75" x14ac:dyDescent="0.2">
      <c r="A229" s="49">
        <v>225</v>
      </c>
      <c r="B229" s="50">
        <f>GD_CHUNG!B229</f>
        <v>10689</v>
      </c>
      <c r="C229" s="50" t="str">
        <f>GD_CHUNG!C229</f>
        <v>Đỗ Minh Hải</v>
      </c>
      <c r="D229" s="50" t="str">
        <f>GD_CHUNG!D229</f>
        <v>NV Lái xe - VHTTB</v>
      </c>
      <c r="E229" s="268">
        <f>VLOOKUP(B229,GD_CHAM_CONG!$C$6:$BJ$997,60,FALSE)</f>
        <v>1</v>
      </c>
      <c r="F229" s="268">
        <f>VLOOKUP(B229,GD_LCD_HS_LNS!$B$4:$F$1000,5,FALSE)</f>
        <v>2.27</v>
      </c>
      <c r="G229" s="269"/>
      <c r="H229" s="269">
        <f>VLOOKUP(B229,GD_CHAM_CONG!$C$6:$BD$997,37,FALSE)</f>
        <v>27</v>
      </c>
      <c r="I229" s="104">
        <f>VLOOKUP($B229,GD_CHAM_CONG!$C$6:$BF$997,38,FALSE)</f>
        <v>27</v>
      </c>
      <c r="J229" s="104">
        <f>VLOOKUP($B229,GD_CHAM_CONG!$C$6:$BF$997,39,FALSE)</f>
        <v>0</v>
      </c>
      <c r="K229" s="104">
        <f>VLOOKUP($B229,GD_CHAM_CONG!$C$6:$BF$997,40,FALSE)</f>
        <v>0</v>
      </c>
      <c r="L229" s="104">
        <f>VLOOKUP($B229,GD_CHAM_CONG!$C$6:$BF$997,41,FALSE)</f>
        <v>0</v>
      </c>
      <c r="M229" s="104">
        <f>VLOOKUP($B229,GD_CHAM_CONG!$C$6:$BF$997,42,FALSE)</f>
        <v>0</v>
      </c>
      <c r="N229" s="104">
        <f>VLOOKUP($B229,GD_CHAM_CONG!$C$6:$BF$997,43,FALSE)</f>
        <v>0</v>
      </c>
      <c r="O229" s="104">
        <f>VLOOKUP($B229,GD_CHAM_CONG!$C$6:$BF$997,44,FALSE)</f>
        <v>0</v>
      </c>
      <c r="P229" s="104">
        <f>VLOOKUP($B229,GD_CHAM_CONG!$C$6:$BF$997,45,FALSE)</f>
        <v>0</v>
      </c>
      <c r="Q229" s="104">
        <f>VLOOKUP($B229,GD_CHAM_CONG!$C$6:$BF$997,46,FALSE)</f>
        <v>0</v>
      </c>
      <c r="R229" s="104">
        <f>VLOOKUP($B229,GD_CHAM_CONG!$C$6:$BF$997,47,FALSE)</f>
        <v>0</v>
      </c>
      <c r="S229" s="104">
        <f>VLOOKUP($B229,GD_CHAM_CONG!$C$6:$BF$997,48,FALSE)</f>
        <v>0</v>
      </c>
      <c r="T229" s="104">
        <f>VLOOKUP($B229,GD_CHAM_CONG!$C$6:$BF$997,49,FALSE)</f>
        <v>0</v>
      </c>
      <c r="U229" s="104">
        <f>VLOOKUP($B229,GD_CHAM_CONG!$C$6:$BF$997,50,FALSE)</f>
        <v>0</v>
      </c>
      <c r="V229" s="104">
        <f>VLOOKUP($B229,GD_CHAM_CONG!$C$6:$BF$997,51,FALSE)</f>
        <v>0</v>
      </c>
      <c r="W229" s="104">
        <f>VLOOKUP($B229,GD_CHAM_CONG!$C$6:$BF$997,52,FALSE)</f>
        <v>0</v>
      </c>
      <c r="X229" s="104">
        <f>VLOOKUP($B229,GD_CHAM_CONG!$C$6:$BF$997,53,FALSE)</f>
        <v>0</v>
      </c>
      <c r="Y229" s="104">
        <f>VLOOKUP($B229,GD_CHAM_CONG!$C$6:$BF$997,54,FALSE)</f>
        <v>0</v>
      </c>
      <c r="Z229" s="104">
        <f>VLOOKUP($B229,GD_CHAM_CONG!$C$6:$BF$997,55,FALSE)</f>
        <v>0</v>
      </c>
      <c r="AA229" s="104">
        <f>VLOOKUP($B229,GD_CHAM_CONG!$C$6:$BF$997,56,FALSE)</f>
        <v>0</v>
      </c>
      <c r="AB229" s="104">
        <f>VLOOKUP($B229,GD_CHAM_CONG!$C$6:$BI$997,57,FALSE)</f>
        <v>0</v>
      </c>
      <c r="AC229" s="104">
        <f>VLOOKUP($B229,GD_CHAM_CONG!$C$6:$BI$997,58,FALSE)</f>
        <v>0</v>
      </c>
      <c r="AD229" s="104">
        <f>VLOOKUP($B229,GD_CHAM_CONG!$C$6:$BI$997,59,FALSE)</f>
        <v>0</v>
      </c>
      <c r="AE229" s="270">
        <f>I229/$H229*VLOOKUP(I$4,DM_TI_LE!$A$5:$B$30,2,FALSE)</f>
        <v>1</v>
      </c>
      <c r="AF229" s="270">
        <f>J229/$H229*VLOOKUP(J$4,DM_TI_LE!$A$5:$B$30,2,FALSE)</f>
        <v>0</v>
      </c>
      <c r="AG229" s="270">
        <f>K229/$H229*VLOOKUP(K$4,DM_TI_LE!$A$5:$B$30,2,FALSE)</f>
        <v>0</v>
      </c>
      <c r="AH229" s="270">
        <f>L229/$H229*VLOOKUP(L$4,DM_TI_LE!$A$5:$B$30,2,FALSE)</f>
        <v>0</v>
      </c>
      <c r="AI229" s="270">
        <f>M229/$H229*VLOOKUP(M$4,DM_TI_LE!$A$5:$B$30,2,FALSE)</f>
        <v>0</v>
      </c>
      <c r="AJ229" s="270">
        <f>N229/$H229*VLOOKUP(N$4,DM_TI_LE!$A$5:$B$30,2,FALSE)</f>
        <v>0</v>
      </c>
      <c r="AK229" s="270">
        <f>O229/$H229*VLOOKUP(O$4,DM_TI_LE!$A$5:$B$30,2,FALSE)</f>
        <v>0</v>
      </c>
      <c r="AL229" s="270">
        <f>P229/$H229*VLOOKUP(P$4,DM_TI_LE!$A$5:$B$30,2,FALSE)</f>
        <v>0</v>
      </c>
      <c r="AM229" s="270">
        <f>Q229/$H229*VLOOKUP(Q$4,DM_TI_LE!$A$5:$B$30,2,FALSE)</f>
        <v>0</v>
      </c>
      <c r="AN229" s="270">
        <f>R229/$H229*VLOOKUP(R$4,DM_TI_LE!$A$5:$B$30,2,FALSE)</f>
        <v>0</v>
      </c>
      <c r="AO229" s="270">
        <f>S229/$H229*VLOOKUP(S$4,DM_TI_LE!$A$5:$B$30,2,FALSE)</f>
        <v>0</v>
      </c>
      <c r="AP229" s="270">
        <f>T229/$H229*VLOOKUP(T$4,DM_TI_LE!$A$5:$B$30,2,FALSE)</f>
        <v>0</v>
      </c>
      <c r="AQ229" s="270">
        <f>U229/$H229*VLOOKUP(U$4,DM_TI_LE!$A$5:$B$30,2,FALSE)</f>
        <v>0</v>
      </c>
      <c r="AR229" s="270">
        <f>V229/$H229*VLOOKUP(V$4,DM_TI_LE!$A$5:$B$30,2,FALSE)</f>
        <v>0</v>
      </c>
      <c r="AS229" s="270">
        <f>W229/$H229*VLOOKUP(W$4,DM_TI_LE!$A$5:$B$30,2,FALSE)</f>
        <v>0</v>
      </c>
      <c r="AT229" s="270">
        <f>X229/$H229*VLOOKUP(X$4,DM_TI_LE!$A$5:$B$30,2,FALSE)</f>
        <v>0</v>
      </c>
      <c r="AU229" s="270">
        <f>Y229/$H229*VLOOKUP(Y$4,DM_TI_LE!$A$5:$B$30,2,FALSE)</f>
        <v>0</v>
      </c>
      <c r="AV229" s="270">
        <f>Z229/$H229*VLOOKUP(Z$4,DM_TI_LE!$A$5:$B$30,2,FALSE)</f>
        <v>0</v>
      </c>
      <c r="AW229" s="270">
        <f>AA229/$H229*VLOOKUP(AA$4,DM_TI_LE!$A$5:$B$30,2,FALSE)</f>
        <v>0</v>
      </c>
      <c r="AX229" s="270">
        <f>AB229/$H229*VLOOKUP(AB$4,DM_TI_LE!$A$5:$B$30,2,FALSE)</f>
        <v>0</v>
      </c>
      <c r="AY229" s="270">
        <f>AC229/$H229*VLOOKUP(AC$4,DM_TI_LE!$A$5:$B$30,2,FALSE)</f>
        <v>0</v>
      </c>
      <c r="AZ229" s="270">
        <f>AD229/$H229*VLOOKUP(AD$4,DM_TI_LE!$A$5:$B$30,2,FALSE)</f>
        <v>0</v>
      </c>
      <c r="BA229" s="284">
        <f>IF(CD229="HDHV",DM_TI_LE!$K$12*I229, SUM(AE229:AW229)*F229*E229*DM_HE_SO_LUONG_NS!$D$1*CE229)</f>
        <v>10215000</v>
      </c>
      <c r="BB229" s="104"/>
      <c r="BC229" s="110">
        <f>VLOOKUP(B229,GD_LCD_HS_LNS!$B$4:$E$1000,4,FALSE)</f>
        <v>4921000</v>
      </c>
      <c r="BD229" s="104"/>
      <c r="BE229" s="104">
        <f>I229/26*$BC229*VLOOKUP(BE$4,DM_TI_LE!$A$5:$C$29,3,FALSE)</f>
        <v>0</v>
      </c>
      <c r="BF229" s="104">
        <f>J229/26*$BC229*VLOOKUP(BF$4,DM_TI_LE!$A$5:$C$29,3,FALSE)</f>
        <v>0</v>
      </c>
      <c r="BG229" s="104">
        <f>K229/26*$BC229*VLOOKUP(BG$4,DM_TI_LE!$A$5:$C$29,3,FALSE)</f>
        <v>0</v>
      </c>
      <c r="BH229" s="104">
        <f>L229/26*$BC229*VLOOKUP(BH$4,DM_TI_LE!$A$5:$C$29,3,FALSE)</f>
        <v>0</v>
      </c>
      <c r="BI229" s="104">
        <f>M229/26*$BC229*VLOOKUP(BI$4,DM_TI_LE!$A$5:$C$29,3,FALSE)</f>
        <v>0</v>
      </c>
      <c r="BJ229" s="104">
        <f>N229/26*$BC229*VLOOKUP(BJ$4,DM_TI_LE!$A$5:$C$29,3,FALSE)</f>
        <v>0</v>
      </c>
      <c r="BK229" s="104">
        <f>O229/26*$BC229*VLOOKUP(BK$4,DM_TI_LE!$A$5:$C$29,3,FALSE)</f>
        <v>0</v>
      </c>
      <c r="BL229" s="104">
        <f>P229/26*$BC229*VLOOKUP(BL$4,DM_TI_LE!$A$5:$C$29,3,FALSE)</f>
        <v>0</v>
      </c>
      <c r="BM229" s="104">
        <f>Q229/26*$BC229*VLOOKUP(BM$4,DM_TI_LE!$A$5:$C$29,3,FALSE)</f>
        <v>0</v>
      </c>
      <c r="BN229" s="104">
        <f>R229/26*$BC229*VLOOKUP(BN$4,DM_TI_LE!$A$5:$C$29,3,FALSE)</f>
        <v>0</v>
      </c>
      <c r="BO229" s="104">
        <f>S229/26*$BC229*VLOOKUP(BO$4,DM_TI_LE!$A$5:$C$29,3,FALSE)</f>
        <v>0</v>
      </c>
      <c r="BP229" s="104">
        <f>T229/26*$BC229*VLOOKUP(BP$4,DM_TI_LE!$A$5:$C$29,3,FALSE)</f>
        <v>0</v>
      </c>
      <c r="BQ229" s="104">
        <f>U229/26*$BC229*VLOOKUP(BQ$4,DM_TI_LE!$A$5:$C$29,3,FALSE)</f>
        <v>0</v>
      </c>
      <c r="BR229" s="104">
        <f>V229/26*$BC229*VLOOKUP(BR$4,DM_TI_LE!$A$5:$C$29,3,FALSE)</f>
        <v>0</v>
      </c>
      <c r="BS229" s="104">
        <f>W229/26*$BC229*VLOOKUP(BS$4,DM_TI_LE!$A$5:$C$29,3,FALSE)</f>
        <v>0</v>
      </c>
      <c r="BT229" s="104">
        <f>X229/26*$BC229*VLOOKUP(BT$4,DM_TI_LE!$A$5:$C$29,3,FALSE)</f>
        <v>0</v>
      </c>
      <c r="BU229" s="104">
        <f>Y229/26*$BC229*VLOOKUP(BU$4,DM_TI_LE!$A$5:$C$29,3,FALSE)</f>
        <v>0</v>
      </c>
      <c r="BV229" s="104">
        <f>Z229/26*$BC229*VLOOKUP(BV$4,DM_TI_LE!$A$5:$C$29,3,FALSE)</f>
        <v>0</v>
      </c>
      <c r="BW229" s="104">
        <f>AA229/26*$BC229*VLOOKUP(BW$4,DM_TI_LE!$A$5:$C$29,3,FALSE)</f>
        <v>0</v>
      </c>
      <c r="BX229" s="104">
        <f>AB229/26*$BC229*VLOOKUP(BX$4,DM_TI_LE!$A$5:$C$29,3,FALSE)</f>
        <v>0</v>
      </c>
      <c r="BY229" s="104">
        <f>AC229/26*$BC229*VLOOKUP(BY$4,DM_TI_LE!$A$5:$C$29,3,FALSE)</f>
        <v>0</v>
      </c>
      <c r="BZ229" s="104">
        <f>AD229/26*$BC229*VLOOKUP(BZ$4,DM_TI_LE!$A$5:$C$29,3,FALSE)</f>
        <v>0</v>
      </c>
      <c r="CA229" s="273">
        <f t="shared" si="0"/>
        <v>0</v>
      </c>
      <c r="CB229" s="104"/>
      <c r="CC229" s="274">
        <f t="shared" si="1"/>
        <v>10215000</v>
      </c>
      <c r="CD229" s="138" t="str">
        <f>VLOOKUP(B229,GD_CHUNG!$B$5:$G$480,6,FALSE)</f>
        <v>HDKX</v>
      </c>
      <c r="CE229" s="275">
        <f>VLOOKUP(CD229,DM_TI_LE!$I$12:$J$16,2,FALSE)</f>
        <v>1</v>
      </c>
    </row>
    <row r="230" spans="1:83" ht="12.75" x14ac:dyDescent="0.2">
      <c r="A230" s="49">
        <v>226</v>
      </c>
      <c r="B230" s="50">
        <f>GD_CHUNG!B230</f>
        <v>10690</v>
      </c>
      <c r="C230" s="50" t="str">
        <f>GD_CHUNG!C230</f>
        <v>Phạm Đăng Khoa</v>
      </c>
      <c r="D230" s="50" t="str">
        <f>GD_CHUNG!D230</f>
        <v>NV Lái xe - VHTTB</v>
      </c>
      <c r="E230" s="268">
        <f>VLOOKUP(B230,GD_CHAM_CONG!$C$6:$BJ$997,60,FALSE)</f>
        <v>1</v>
      </c>
      <c r="F230" s="268">
        <f>VLOOKUP(B230,GD_LCD_HS_LNS!$B$4:$F$1000,5,FALSE)</f>
        <v>2.14</v>
      </c>
      <c r="G230" s="269"/>
      <c r="H230" s="269">
        <f>VLOOKUP(B230,GD_CHAM_CONG!$C$6:$BD$997,37,FALSE)</f>
        <v>27</v>
      </c>
      <c r="I230" s="104">
        <f>VLOOKUP($B230,GD_CHAM_CONG!$C$6:$BF$997,38,FALSE)</f>
        <v>27</v>
      </c>
      <c r="J230" s="104">
        <f>VLOOKUP($B230,GD_CHAM_CONG!$C$6:$BF$997,39,FALSE)</f>
        <v>0</v>
      </c>
      <c r="K230" s="104">
        <f>VLOOKUP($B230,GD_CHAM_CONG!$C$6:$BF$997,40,FALSE)</f>
        <v>0</v>
      </c>
      <c r="L230" s="104">
        <f>VLOOKUP($B230,GD_CHAM_CONG!$C$6:$BF$997,41,FALSE)</f>
        <v>0</v>
      </c>
      <c r="M230" s="104">
        <f>VLOOKUP($B230,GD_CHAM_CONG!$C$6:$BF$997,42,FALSE)</f>
        <v>0</v>
      </c>
      <c r="N230" s="104">
        <f>VLOOKUP($B230,GD_CHAM_CONG!$C$6:$BF$997,43,FALSE)</f>
        <v>0</v>
      </c>
      <c r="O230" s="104">
        <f>VLOOKUP($B230,GD_CHAM_CONG!$C$6:$BF$997,44,FALSE)</f>
        <v>0</v>
      </c>
      <c r="P230" s="104">
        <f>VLOOKUP($B230,GD_CHAM_CONG!$C$6:$BF$997,45,FALSE)</f>
        <v>0</v>
      </c>
      <c r="Q230" s="104">
        <f>VLOOKUP($B230,GD_CHAM_CONG!$C$6:$BF$997,46,FALSE)</f>
        <v>0</v>
      </c>
      <c r="R230" s="104">
        <f>VLOOKUP($B230,GD_CHAM_CONG!$C$6:$BF$997,47,FALSE)</f>
        <v>0</v>
      </c>
      <c r="S230" s="104">
        <f>VLOOKUP($B230,GD_CHAM_CONG!$C$6:$BF$997,48,FALSE)</f>
        <v>0</v>
      </c>
      <c r="T230" s="104">
        <f>VLOOKUP($B230,GD_CHAM_CONG!$C$6:$BF$997,49,FALSE)</f>
        <v>0</v>
      </c>
      <c r="U230" s="104">
        <f>VLOOKUP($B230,GD_CHAM_CONG!$C$6:$BF$997,50,FALSE)</f>
        <v>0</v>
      </c>
      <c r="V230" s="104">
        <f>VLOOKUP($B230,GD_CHAM_CONG!$C$6:$BF$997,51,FALSE)</f>
        <v>0</v>
      </c>
      <c r="W230" s="104">
        <f>VLOOKUP($B230,GD_CHAM_CONG!$C$6:$BF$997,52,FALSE)</f>
        <v>0</v>
      </c>
      <c r="X230" s="104">
        <f>VLOOKUP($B230,GD_CHAM_CONG!$C$6:$BF$997,53,FALSE)</f>
        <v>0</v>
      </c>
      <c r="Y230" s="104">
        <f>VLOOKUP($B230,GD_CHAM_CONG!$C$6:$BF$997,54,FALSE)</f>
        <v>0</v>
      </c>
      <c r="Z230" s="104">
        <f>VLOOKUP($B230,GD_CHAM_CONG!$C$6:$BF$997,55,FALSE)</f>
        <v>0</v>
      </c>
      <c r="AA230" s="104">
        <f>VLOOKUP($B230,GD_CHAM_CONG!$C$6:$BF$997,56,FALSE)</f>
        <v>0</v>
      </c>
      <c r="AB230" s="104">
        <f>VLOOKUP($B230,GD_CHAM_CONG!$C$6:$BI$997,57,FALSE)</f>
        <v>0</v>
      </c>
      <c r="AC230" s="104">
        <f>VLOOKUP($B230,GD_CHAM_CONG!$C$6:$BI$997,58,FALSE)</f>
        <v>0</v>
      </c>
      <c r="AD230" s="104">
        <f>VLOOKUP($B230,GD_CHAM_CONG!$C$6:$BI$997,59,FALSE)</f>
        <v>0</v>
      </c>
      <c r="AE230" s="270">
        <f>I230/$H230*VLOOKUP(I$4,DM_TI_LE!$A$5:$B$30,2,FALSE)</f>
        <v>1</v>
      </c>
      <c r="AF230" s="270">
        <f>J230/$H230*VLOOKUP(J$4,DM_TI_LE!$A$5:$B$30,2,FALSE)</f>
        <v>0</v>
      </c>
      <c r="AG230" s="270">
        <f>K230/$H230*VLOOKUP(K$4,DM_TI_LE!$A$5:$B$30,2,FALSE)</f>
        <v>0</v>
      </c>
      <c r="AH230" s="270">
        <f>L230/$H230*VLOOKUP(L$4,DM_TI_LE!$A$5:$B$30,2,FALSE)</f>
        <v>0</v>
      </c>
      <c r="AI230" s="270">
        <f>M230/$H230*VLOOKUP(M$4,DM_TI_LE!$A$5:$B$30,2,FALSE)</f>
        <v>0</v>
      </c>
      <c r="AJ230" s="270">
        <f>N230/$H230*VLOOKUP(N$4,DM_TI_LE!$A$5:$B$30,2,FALSE)</f>
        <v>0</v>
      </c>
      <c r="AK230" s="270">
        <f>O230/$H230*VLOOKUP(O$4,DM_TI_LE!$A$5:$B$30,2,FALSE)</f>
        <v>0</v>
      </c>
      <c r="AL230" s="270">
        <f>P230/$H230*VLOOKUP(P$4,DM_TI_LE!$A$5:$B$30,2,FALSE)</f>
        <v>0</v>
      </c>
      <c r="AM230" s="270">
        <f>Q230/$H230*VLOOKUP(Q$4,DM_TI_LE!$A$5:$B$30,2,FALSE)</f>
        <v>0</v>
      </c>
      <c r="AN230" s="270">
        <f>R230/$H230*VLOOKUP(R$4,DM_TI_LE!$A$5:$B$30,2,FALSE)</f>
        <v>0</v>
      </c>
      <c r="AO230" s="270">
        <f>S230/$H230*VLOOKUP(S$4,DM_TI_LE!$A$5:$B$30,2,FALSE)</f>
        <v>0</v>
      </c>
      <c r="AP230" s="270">
        <f>T230/$H230*VLOOKUP(T$4,DM_TI_LE!$A$5:$B$30,2,FALSE)</f>
        <v>0</v>
      </c>
      <c r="AQ230" s="270">
        <f>U230/$H230*VLOOKUP(U$4,DM_TI_LE!$A$5:$B$30,2,FALSE)</f>
        <v>0</v>
      </c>
      <c r="AR230" s="270">
        <f>V230/$H230*VLOOKUP(V$4,DM_TI_LE!$A$5:$B$30,2,FALSE)</f>
        <v>0</v>
      </c>
      <c r="AS230" s="270">
        <f>W230/$H230*VLOOKUP(W$4,DM_TI_LE!$A$5:$B$30,2,FALSE)</f>
        <v>0</v>
      </c>
      <c r="AT230" s="270">
        <f>X230/$H230*VLOOKUP(X$4,DM_TI_LE!$A$5:$B$30,2,FALSE)</f>
        <v>0</v>
      </c>
      <c r="AU230" s="270">
        <f>Y230/$H230*VLOOKUP(Y$4,DM_TI_LE!$A$5:$B$30,2,FALSE)</f>
        <v>0</v>
      </c>
      <c r="AV230" s="270">
        <f>Z230/$H230*VLOOKUP(Z$4,DM_TI_LE!$A$5:$B$30,2,FALSE)</f>
        <v>0</v>
      </c>
      <c r="AW230" s="270">
        <f>AA230/$H230*VLOOKUP(AA$4,DM_TI_LE!$A$5:$B$30,2,FALSE)</f>
        <v>0</v>
      </c>
      <c r="AX230" s="270">
        <f>AB230/$H230*VLOOKUP(AB$4,DM_TI_LE!$A$5:$B$30,2,FALSE)</f>
        <v>0</v>
      </c>
      <c r="AY230" s="270">
        <f>AC230/$H230*VLOOKUP(AC$4,DM_TI_LE!$A$5:$B$30,2,FALSE)</f>
        <v>0</v>
      </c>
      <c r="AZ230" s="270">
        <f>AD230/$H230*VLOOKUP(AD$4,DM_TI_LE!$A$5:$B$30,2,FALSE)</f>
        <v>0</v>
      </c>
      <c r="BA230" s="284">
        <f>IF(CD230="HDHV",DM_TI_LE!$K$12*I230, SUM(AE230:AW230)*F230*E230*DM_HE_SO_LUONG_NS!$D$1*CE230)</f>
        <v>9630000</v>
      </c>
      <c r="BB230" s="104"/>
      <c r="BC230" s="110">
        <f>VLOOKUP(B230,GD_LCD_HS_LNS!$B$4:$E$1000,4,FALSE)</f>
        <v>4921000</v>
      </c>
      <c r="BD230" s="104"/>
      <c r="BE230" s="104">
        <f>I230/26*$BC230*VLOOKUP(BE$4,DM_TI_LE!$A$5:$C$29,3,FALSE)</f>
        <v>0</v>
      </c>
      <c r="BF230" s="104">
        <f>J230/26*$BC230*VLOOKUP(BF$4,DM_TI_LE!$A$5:$C$29,3,FALSE)</f>
        <v>0</v>
      </c>
      <c r="BG230" s="104">
        <f>K230/26*$BC230*VLOOKUP(BG$4,DM_TI_LE!$A$5:$C$29,3,FALSE)</f>
        <v>0</v>
      </c>
      <c r="BH230" s="104">
        <f>L230/26*$BC230*VLOOKUP(BH$4,DM_TI_LE!$A$5:$C$29,3,FALSE)</f>
        <v>0</v>
      </c>
      <c r="BI230" s="104">
        <f>M230/26*$BC230*VLOOKUP(BI$4,DM_TI_LE!$A$5:$C$29,3,FALSE)</f>
        <v>0</v>
      </c>
      <c r="BJ230" s="104">
        <f>N230/26*$BC230*VLOOKUP(BJ$4,DM_TI_LE!$A$5:$C$29,3,FALSE)</f>
        <v>0</v>
      </c>
      <c r="BK230" s="104">
        <f>O230/26*$BC230*VLOOKUP(BK$4,DM_TI_LE!$A$5:$C$29,3,FALSE)</f>
        <v>0</v>
      </c>
      <c r="BL230" s="104">
        <f>P230/26*$BC230*VLOOKUP(BL$4,DM_TI_LE!$A$5:$C$29,3,FALSE)</f>
        <v>0</v>
      </c>
      <c r="BM230" s="104">
        <f>Q230/26*$BC230*VLOOKUP(BM$4,DM_TI_LE!$A$5:$C$29,3,FALSE)</f>
        <v>0</v>
      </c>
      <c r="BN230" s="104">
        <f>R230/26*$BC230*VLOOKUP(BN$4,DM_TI_LE!$A$5:$C$29,3,FALSE)</f>
        <v>0</v>
      </c>
      <c r="BO230" s="104">
        <f>S230/26*$BC230*VLOOKUP(BO$4,DM_TI_LE!$A$5:$C$29,3,FALSE)</f>
        <v>0</v>
      </c>
      <c r="BP230" s="104">
        <f>T230/26*$BC230*VLOOKUP(BP$4,DM_TI_LE!$A$5:$C$29,3,FALSE)</f>
        <v>0</v>
      </c>
      <c r="BQ230" s="104">
        <f>U230/26*$BC230*VLOOKUP(BQ$4,DM_TI_LE!$A$5:$C$29,3,FALSE)</f>
        <v>0</v>
      </c>
      <c r="BR230" s="104">
        <f>V230/26*$BC230*VLOOKUP(BR$4,DM_TI_LE!$A$5:$C$29,3,FALSE)</f>
        <v>0</v>
      </c>
      <c r="BS230" s="104">
        <f>W230/26*$BC230*VLOOKUP(BS$4,DM_TI_LE!$A$5:$C$29,3,FALSE)</f>
        <v>0</v>
      </c>
      <c r="BT230" s="104">
        <f>X230/26*$BC230*VLOOKUP(BT$4,DM_TI_LE!$A$5:$C$29,3,FALSE)</f>
        <v>0</v>
      </c>
      <c r="BU230" s="104">
        <f>Y230/26*$BC230*VLOOKUP(BU$4,DM_TI_LE!$A$5:$C$29,3,FALSE)</f>
        <v>0</v>
      </c>
      <c r="BV230" s="104">
        <f>Z230/26*$BC230*VLOOKUP(BV$4,DM_TI_LE!$A$5:$C$29,3,FALSE)</f>
        <v>0</v>
      </c>
      <c r="BW230" s="104">
        <f>AA230/26*$BC230*VLOOKUP(BW$4,DM_TI_LE!$A$5:$C$29,3,FALSE)</f>
        <v>0</v>
      </c>
      <c r="BX230" s="104">
        <f>AB230/26*$BC230*VLOOKUP(BX$4,DM_TI_LE!$A$5:$C$29,3,FALSE)</f>
        <v>0</v>
      </c>
      <c r="BY230" s="104">
        <f>AC230/26*$BC230*VLOOKUP(BY$4,DM_TI_LE!$A$5:$C$29,3,FALSE)</f>
        <v>0</v>
      </c>
      <c r="BZ230" s="104">
        <f>AD230/26*$BC230*VLOOKUP(BZ$4,DM_TI_LE!$A$5:$C$29,3,FALSE)</f>
        <v>0</v>
      </c>
      <c r="CA230" s="273">
        <f t="shared" si="0"/>
        <v>0</v>
      </c>
      <c r="CB230" s="104"/>
      <c r="CC230" s="274">
        <f t="shared" si="1"/>
        <v>9630000</v>
      </c>
      <c r="CD230" s="138" t="str">
        <f>VLOOKUP(B230,GD_CHUNG!$B$5:$G$480,6,FALSE)</f>
        <v>HDKX</v>
      </c>
      <c r="CE230" s="275">
        <f>VLOOKUP(CD230,DM_TI_LE!$I$12:$J$16,2,FALSE)</f>
        <v>1</v>
      </c>
    </row>
    <row r="231" spans="1:83" ht="12.75" x14ac:dyDescent="0.2">
      <c r="A231" s="49">
        <v>227</v>
      </c>
      <c r="B231" s="50">
        <f>GD_CHUNG!B231</f>
        <v>10691</v>
      </c>
      <c r="C231" s="50" t="str">
        <f>GD_CHUNG!C231</f>
        <v>Hoàng Văn Thanh</v>
      </c>
      <c r="D231" s="50" t="str">
        <f>GD_CHUNG!D231</f>
        <v>NV Lái xe - VHTTB</v>
      </c>
      <c r="E231" s="268">
        <f>VLOOKUP(B231,GD_CHAM_CONG!$C$6:$BJ$997,60,FALSE)</f>
        <v>1</v>
      </c>
      <c r="F231" s="268">
        <f>VLOOKUP(B231,GD_LCD_HS_LNS!$B$4:$F$1000,5,FALSE)</f>
        <v>2.27</v>
      </c>
      <c r="G231" s="269"/>
      <c r="H231" s="269">
        <f>VLOOKUP(B231,GD_CHAM_CONG!$C$6:$BD$997,37,FALSE)</f>
        <v>27</v>
      </c>
      <c r="I231" s="104">
        <f>VLOOKUP($B231,GD_CHAM_CONG!$C$6:$BF$997,38,FALSE)</f>
        <v>9</v>
      </c>
      <c r="J231" s="104">
        <f>VLOOKUP($B231,GD_CHAM_CONG!$C$6:$BF$997,39,FALSE)</f>
        <v>0</v>
      </c>
      <c r="K231" s="104">
        <f>VLOOKUP($B231,GD_CHAM_CONG!$C$6:$BF$997,40,FALSE)</f>
        <v>0</v>
      </c>
      <c r="L231" s="104">
        <f>VLOOKUP($B231,GD_CHAM_CONG!$C$6:$BF$997,41,FALSE)</f>
        <v>0</v>
      </c>
      <c r="M231" s="104">
        <f>VLOOKUP($B231,GD_CHAM_CONG!$C$6:$BF$997,42,FALSE)</f>
        <v>0</v>
      </c>
      <c r="N231" s="104">
        <f>VLOOKUP($B231,GD_CHAM_CONG!$C$6:$BF$997,43,FALSE)</f>
        <v>0</v>
      </c>
      <c r="O231" s="104">
        <f>VLOOKUP($B231,GD_CHAM_CONG!$C$6:$BF$997,44,FALSE)</f>
        <v>0</v>
      </c>
      <c r="P231" s="104">
        <f>VLOOKUP($B231,GD_CHAM_CONG!$C$6:$BF$997,45,FALSE)</f>
        <v>0</v>
      </c>
      <c r="Q231" s="104">
        <f>VLOOKUP($B231,GD_CHAM_CONG!$C$6:$BF$997,46,FALSE)</f>
        <v>0</v>
      </c>
      <c r="R231" s="104">
        <f>VLOOKUP($B231,GD_CHAM_CONG!$C$6:$BF$997,47,FALSE)</f>
        <v>0</v>
      </c>
      <c r="S231" s="104">
        <f>VLOOKUP($B231,GD_CHAM_CONG!$C$6:$BF$997,48,FALSE)</f>
        <v>18</v>
      </c>
      <c r="T231" s="104">
        <f>VLOOKUP($B231,GD_CHAM_CONG!$C$6:$BF$997,49,FALSE)</f>
        <v>0</v>
      </c>
      <c r="U231" s="104">
        <f>VLOOKUP($B231,GD_CHAM_CONG!$C$6:$BF$997,50,FALSE)</f>
        <v>0</v>
      </c>
      <c r="V231" s="104">
        <f>VLOOKUP($B231,GD_CHAM_CONG!$C$6:$BF$997,51,FALSE)</f>
        <v>0</v>
      </c>
      <c r="W231" s="104">
        <f>VLOOKUP($B231,GD_CHAM_CONG!$C$6:$BF$997,52,FALSE)</f>
        <v>0</v>
      </c>
      <c r="X231" s="104">
        <f>VLOOKUP($B231,GD_CHAM_CONG!$C$6:$BF$997,53,FALSE)</f>
        <v>0</v>
      </c>
      <c r="Y231" s="104">
        <f>VLOOKUP($B231,GD_CHAM_CONG!$C$6:$BF$997,54,FALSE)</f>
        <v>0</v>
      </c>
      <c r="Z231" s="104">
        <f>VLOOKUP($B231,GD_CHAM_CONG!$C$6:$BF$997,55,FALSE)</f>
        <v>0</v>
      </c>
      <c r="AA231" s="104">
        <f>VLOOKUP($B231,GD_CHAM_CONG!$C$6:$BF$997,56,FALSE)</f>
        <v>0</v>
      </c>
      <c r="AB231" s="104">
        <f>VLOOKUP($B231,GD_CHAM_CONG!$C$6:$BI$997,57,FALSE)</f>
        <v>0</v>
      </c>
      <c r="AC231" s="104">
        <f>VLOOKUP($B231,GD_CHAM_CONG!$C$6:$BI$997,58,FALSE)</f>
        <v>0</v>
      </c>
      <c r="AD231" s="104">
        <f>VLOOKUP($B231,GD_CHAM_CONG!$C$6:$BI$997,59,FALSE)</f>
        <v>0</v>
      </c>
      <c r="AE231" s="270">
        <f>I231/$H231*VLOOKUP(I$4,DM_TI_LE!$A$5:$B$30,2,FALSE)</f>
        <v>0.33333333333333331</v>
      </c>
      <c r="AF231" s="270">
        <f>J231/$H231*VLOOKUP(J$4,DM_TI_LE!$A$5:$B$30,2,FALSE)</f>
        <v>0</v>
      </c>
      <c r="AG231" s="270">
        <f>K231/$H231*VLOOKUP(K$4,DM_TI_LE!$A$5:$B$30,2,FALSE)</f>
        <v>0</v>
      </c>
      <c r="AH231" s="270">
        <f>L231/$H231*VLOOKUP(L$4,DM_TI_LE!$A$5:$B$30,2,FALSE)</f>
        <v>0</v>
      </c>
      <c r="AI231" s="270">
        <f>M231/$H231*VLOOKUP(M$4,DM_TI_LE!$A$5:$B$30,2,FALSE)</f>
        <v>0</v>
      </c>
      <c r="AJ231" s="270">
        <f>N231/$H231*VLOOKUP(N$4,DM_TI_LE!$A$5:$B$30,2,FALSE)</f>
        <v>0</v>
      </c>
      <c r="AK231" s="270">
        <f>O231/$H231*VLOOKUP(O$4,DM_TI_LE!$A$5:$B$30,2,FALSE)</f>
        <v>0</v>
      </c>
      <c r="AL231" s="270">
        <f>P231/$H231*VLOOKUP(P$4,DM_TI_LE!$A$5:$B$30,2,FALSE)</f>
        <v>0</v>
      </c>
      <c r="AM231" s="270">
        <f>Q231/$H231*VLOOKUP(Q$4,DM_TI_LE!$A$5:$B$30,2,FALSE)</f>
        <v>0</v>
      </c>
      <c r="AN231" s="270">
        <f>R231/$H231*VLOOKUP(R$4,DM_TI_LE!$A$5:$B$30,2,FALSE)</f>
        <v>0</v>
      </c>
      <c r="AO231" s="270">
        <f>S231/$H231*VLOOKUP(S$4,DM_TI_LE!$A$5:$B$30,2,FALSE)</f>
        <v>0</v>
      </c>
      <c r="AP231" s="270">
        <f>T231/$H231*VLOOKUP(T$4,DM_TI_LE!$A$5:$B$30,2,FALSE)</f>
        <v>0</v>
      </c>
      <c r="AQ231" s="270">
        <f>U231/$H231*VLOOKUP(U$4,DM_TI_LE!$A$5:$B$30,2,FALSE)</f>
        <v>0</v>
      </c>
      <c r="AR231" s="270">
        <f>V231/$H231*VLOOKUP(V$4,DM_TI_LE!$A$5:$B$30,2,FALSE)</f>
        <v>0</v>
      </c>
      <c r="AS231" s="270">
        <f>W231/$H231*VLOOKUP(W$4,DM_TI_LE!$A$5:$B$30,2,FALSE)</f>
        <v>0</v>
      </c>
      <c r="AT231" s="270">
        <f>X231/$H231*VLOOKUP(X$4,DM_TI_LE!$A$5:$B$30,2,FALSE)</f>
        <v>0</v>
      </c>
      <c r="AU231" s="270">
        <f>Y231/$H231*VLOOKUP(Y$4,DM_TI_LE!$A$5:$B$30,2,FALSE)</f>
        <v>0</v>
      </c>
      <c r="AV231" s="270">
        <f>Z231/$H231*VLOOKUP(Z$4,DM_TI_LE!$A$5:$B$30,2,FALSE)</f>
        <v>0</v>
      </c>
      <c r="AW231" s="270">
        <f>AA231/$H231*VLOOKUP(AA$4,DM_TI_LE!$A$5:$B$30,2,FALSE)</f>
        <v>0</v>
      </c>
      <c r="AX231" s="270">
        <f>AB231/$H231*VLOOKUP(AB$4,DM_TI_LE!$A$5:$B$30,2,FALSE)</f>
        <v>0</v>
      </c>
      <c r="AY231" s="270">
        <f>AC231/$H231*VLOOKUP(AC$4,DM_TI_LE!$A$5:$B$30,2,FALSE)</f>
        <v>0</v>
      </c>
      <c r="AZ231" s="270">
        <f>AD231/$H231*VLOOKUP(AD$4,DM_TI_LE!$A$5:$B$30,2,FALSE)</f>
        <v>0</v>
      </c>
      <c r="BA231" s="284">
        <f>IF(CD231="HDHV",DM_TI_LE!$K$12*I231, SUM(AE231:AW231)*F231*E231*DM_HE_SO_LUONG_NS!$D$1*CE231)</f>
        <v>3404999.9999999995</v>
      </c>
      <c r="BB231" s="104"/>
      <c r="BC231" s="110">
        <f>VLOOKUP(B231,GD_LCD_HS_LNS!$B$4:$E$1000,4,FALSE)</f>
        <v>5541000</v>
      </c>
      <c r="BD231" s="104"/>
      <c r="BE231" s="104">
        <f>I231/26*$BC231*VLOOKUP(BE$4,DM_TI_LE!$A$5:$C$29,3,FALSE)</f>
        <v>0</v>
      </c>
      <c r="BF231" s="104">
        <f>J231/26*$BC231*VLOOKUP(BF$4,DM_TI_LE!$A$5:$C$29,3,FALSE)</f>
        <v>0</v>
      </c>
      <c r="BG231" s="104">
        <f>K231/26*$BC231*VLOOKUP(BG$4,DM_TI_LE!$A$5:$C$29,3,FALSE)</f>
        <v>0</v>
      </c>
      <c r="BH231" s="104">
        <f>L231/26*$BC231*VLOOKUP(BH$4,DM_TI_LE!$A$5:$C$29,3,FALSE)</f>
        <v>0</v>
      </c>
      <c r="BI231" s="104">
        <f>M231/26*$BC231*VLOOKUP(BI$4,DM_TI_LE!$A$5:$C$29,3,FALSE)</f>
        <v>0</v>
      </c>
      <c r="BJ231" s="104">
        <f>N231/26*$BC231*VLOOKUP(BJ$4,DM_TI_LE!$A$5:$C$29,3,FALSE)</f>
        <v>0</v>
      </c>
      <c r="BK231" s="104">
        <f>O231/26*$BC231*VLOOKUP(BK$4,DM_TI_LE!$A$5:$C$29,3,FALSE)</f>
        <v>0</v>
      </c>
      <c r="BL231" s="104">
        <f>P231/26*$BC231*VLOOKUP(BL$4,DM_TI_LE!$A$5:$C$29,3,FALSE)</f>
        <v>0</v>
      </c>
      <c r="BM231" s="104">
        <f>Q231/26*$BC231*VLOOKUP(BM$4,DM_TI_LE!$A$5:$C$29,3,FALSE)</f>
        <v>0</v>
      </c>
      <c r="BN231" s="104">
        <f>R231/26*$BC231*VLOOKUP(BN$4,DM_TI_LE!$A$5:$C$29,3,FALSE)</f>
        <v>0</v>
      </c>
      <c r="BO231" s="104">
        <f>S231/26*$BC231*VLOOKUP(BO$4,DM_TI_LE!$A$5:$C$29,3,FALSE)</f>
        <v>3836076.923076923</v>
      </c>
      <c r="BP231" s="104">
        <f>T231/26*$BC231*VLOOKUP(BP$4,DM_TI_LE!$A$5:$C$29,3,FALSE)</f>
        <v>0</v>
      </c>
      <c r="BQ231" s="104">
        <f>U231/26*$BC231*VLOOKUP(BQ$4,DM_TI_LE!$A$5:$C$29,3,FALSE)</f>
        <v>0</v>
      </c>
      <c r="BR231" s="104">
        <f>V231/26*$BC231*VLOOKUP(BR$4,DM_TI_LE!$A$5:$C$29,3,FALSE)</f>
        <v>0</v>
      </c>
      <c r="BS231" s="104">
        <f>W231/26*$BC231*VLOOKUP(BS$4,DM_TI_LE!$A$5:$C$29,3,FALSE)</f>
        <v>0</v>
      </c>
      <c r="BT231" s="104">
        <f>X231/26*$BC231*VLOOKUP(BT$4,DM_TI_LE!$A$5:$C$29,3,FALSE)</f>
        <v>0</v>
      </c>
      <c r="BU231" s="104">
        <f>Y231/26*$BC231*VLOOKUP(BU$4,DM_TI_LE!$A$5:$C$29,3,FALSE)</f>
        <v>0</v>
      </c>
      <c r="BV231" s="104">
        <f>Z231/26*$BC231*VLOOKUP(BV$4,DM_TI_LE!$A$5:$C$29,3,FALSE)</f>
        <v>0</v>
      </c>
      <c r="BW231" s="104">
        <f>AA231/26*$BC231*VLOOKUP(BW$4,DM_TI_LE!$A$5:$C$29,3,FALSE)</f>
        <v>0</v>
      </c>
      <c r="BX231" s="104">
        <f>AB231/26*$BC231*VLOOKUP(BX$4,DM_TI_LE!$A$5:$C$29,3,FALSE)</f>
        <v>0</v>
      </c>
      <c r="BY231" s="104">
        <f>AC231/26*$BC231*VLOOKUP(BY$4,DM_TI_LE!$A$5:$C$29,3,FALSE)</f>
        <v>0</v>
      </c>
      <c r="BZ231" s="104">
        <f>AD231/26*$BC231*VLOOKUP(BZ$4,DM_TI_LE!$A$5:$C$29,3,FALSE)</f>
        <v>0</v>
      </c>
      <c r="CA231" s="273">
        <f t="shared" si="0"/>
        <v>3836076.923076923</v>
      </c>
      <c r="CB231" s="104"/>
      <c r="CC231" s="274">
        <f t="shared" si="1"/>
        <v>7241076.9230769221</v>
      </c>
      <c r="CD231" s="138" t="str">
        <f>VLOOKUP(B231,GD_CHUNG!$B$5:$G$480,6,FALSE)</f>
        <v>HDKX</v>
      </c>
      <c r="CE231" s="275">
        <f>VLOOKUP(CD231,DM_TI_LE!$I$12:$J$16,2,FALSE)</f>
        <v>1</v>
      </c>
    </row>
    <row r="232" spans="1:83" ht="12.75" x14ac:dyDescent="0.2">
      <c r="A232" s="49">
        <v>228</v>
      </c>
      <c r="B232" s="50">
        <f>GD_CHUNG!B232</f>
        <v>10692</v>
      </c>
      <c r="C232" s="50" t="str">
        <f>GD_CHUNG!C232</f>
        <v>Đỗ Quang Tiến</v>
      </c>
      <c r="D232" s="50" t="str">
        <f>GD_CHUNG!D232</f>
        <v>NV Lái xe - VHTTB</v>
      </c>
      <c r="E232" s="268">
        <f>VLOOKUP(B232,GD_CHAM_CONG!$C$6:$BJ$997,60,FALSE)</f>
        <v>0.97</v>
      </c>
      <c r="F232" s="268">
        <f>VLOOKUP(B232,GD_LCD_HS_LNS!$B$4:$F$1000,5,FALSE)</f>
        <v>2.14</v>
      </c>
      <c r="G232" s="269"/>
      <c r="H232" s="269">
        <f>VLOOKUP(B232,GD_CHAM_CONG!$C$6:$BD$997,37,FALSE)</f>
        <v>27</v>
      </c>
      <c r="I232" s="104">
        <f>VLOOKUP($B232,GD_CHAM_CONG!$C$6:$BF$997,38,FALSE)</f>
        <v>27</v>
      </c>
      <c r="J232" s="104">
        <f>VLOOKUP($B232,GD_CHAM_CONG!$C$6:$BF$997,39,FALSE)</f>
        <v>0</v>
      </c>
      <c r="K232" s="104">
        <f>VLOOKUP($B232,GD_CHAM_CONG!$C$6:$BF$997,40,FALSE)</f>
        <v>0</v>
      </c>
      <c r="L232" s="104">
        <f>VLOOKUP($B232,GD_CHAM_CONG!$C$6:$BF$997,41,FALSE)</f>
        <v>0</v>
      </c>
      <c r="M232" s="104">
        <f>VLOOKUP($B232,GD_CHAM_CONG!$C$6:$BF$997,42,FALSE)</f>
        <v>0</v>
      </c>
      <c r="N232" s="104">
        <f>VLOOKUP($B232,GD_CHAM_CONG!$C$6:$BF$997,43,FALSE)</f>
        <v>0</v>
      </c>
      <c r="O232" s="104">
        <f>VLOOKUP($B232,GD_CHAM_CONG!$C$6:$BF$997,44,FALSE)</f>
        <v>0</v>
      </c>
      <c r="P232" s="104">
        <f>VLOOKUP($B232,GD_CHAM_CONG!$C$6:$BF$997,45,FALSE)</f>
        <v>0</v>
      </c>
      <c r="Q232" s="104">
        <f>VLOOKUP($B232,GD_CHAM_CONG!$C$6:$BF$997,46,FALSE)</f>
        <v>0</v>
      </c>
      <c r="R232" s="104">
        <f>VLOOKUP($B232,GD_CHAM_CONG!$C$6:$BF$997,47,FALSE)</f>
        <v>0</v>
      </c>
      <c r="S232" s="104">
        <f>VLOOKUP($B232,GD_CHAM_CONG!$C$6:$BF$997,48,FALSE)</f>
        <v>0</v>
      </c>
      <c r="T232" s="104">
        <f>VLOOKUP($B232,GD_CHAM_CONG!$C$6:$BF$997,49,FALSE)</f>
        <v>0</v>
      </c>
      <c r="U232" s="104">
        <f>VLOOKUP($B232,GD_CHAM_CONG!$C$6:$BF$997,50,FALSE)</f>
        <v>0</v>
      </c>
      <c r="V232" s="104">
        <f>VLOOKUP($B232,GD_CHAM_CONG!$C$6:$BF$997,51,FALSE)</f>
        <v>0</v>
      </c>
      <c r="W232" s="104">
        <f>VLOOKUP($B232,GD_CHAM_CONG!$C$6:$BF$997,52,FALSE)</f>
        <v>0</v>
      </c>
      <c r="X232" s="104">
        <f>VLOOKUP($B232,GD_CHAM_CONG!$C$6:$BF$997,53,FALSE)</f>
        <v>0</v>
      </c>
      <c r="Y232" s="104">
        <f>VLOOKUP($B232,GD_CHAM_CONG!$C$6:$BF$997,54,FALSE)</f>
        <v>0</v>
      </c>
      <c r="Z232" s="104">
        <f>VLOOKUP($B232,GD_CHAM_CONG!$C$6:$BF$997,55,FALSE)</f>
        <v>0</v>
      </c>
      <c r="AA232" s="104">
        <f>VLOOKUP($B232,GD_CHAM_CONG!$C$6:$BF$997,56,FALSE)</f>
        <v>0</v>
      </c>
      <c r="AB232" s="104">
        <f>VLOOKUP($B232,GD_CHAM_CONG!$C$6:$BI$997,57,FALSE)</f>
        <v>0</v>
      </c>
      <c r="AC232" s="104">
        <f>VLOOKUP($B232,GD_CHAM_CONG!$C$6:$BI$997,58,FALSE)</f>
        <v>0</v>
      </c>
      <c r="AD232" s="104">
        <f>VLOOKUP($B232,GD_CHAM_CONG!$C$6:$BI$997,59,FALSE)</f>
        <v>0</v>
      </c>
      <c r="AE232" s="270">
        <f>I232/$H232*VLOOKUP(I$4,DM_TI_LE!$A$5:$B$30,2,FALSE)</f>
        <v>1</v>
      </c>
      <c r="AF232" s="270">
        <f>J232/$H232*VLOOKUP(J$4,DM_TI_LE!$A$5:$B$30,2,FALSE)</f>
        <v>0</v>
      </c>
      <c r="AG232" s="270">
        <f>K232/$H232*VLOOKUP(K$4,DM_TI_LE!$A$5:$B$30,2,FALSE)</f>
        <v>0</v>
      </c>
      <c r="AH232" s="270">
        <f>L232/$H232*VLOOKUP(L$4,DM_TI_LE!$A$5:$B$30,2,FALSE)</f>
        <v>0</v>
      </c>
      <c r="AI232" s="270">
        <f>M232/$H232*VLOOKUP(M$4,DM_TI_LE!$A$5:$B$30,2,FALSE)</f>
        <v>0</v>
      </c>
      <c r="AJ232" s="270">
        <f>N232/$H232*VLOOKUP(N$4,DM_TI_LE!$A$5:$B$30,2,FALSE)</f>
        <v>0</v>
      </c>
      <c r="AK232" s="270">
        <f>O232/$H232*VLOOKUP(O$4,DM_TI_LE!$A$5:$B$30,2,FALSE)</f>
        <v>0</v>
      </c>
      <c r="AL232" s="270">
        <f>P232/$H232*VLOOKUP(P$4,DM_TI_LE!$A$5:$B$30,2,FALSE)</f>
        <v>0</v>
      </c>
      <c r="AM232" s="270">
        <f>Q232/$H232*VLOOKUP(Q$4,DM_TI_LE!$A$5:$B$30,2,FALSE)</f>
        <v>0</v>
      </c>
      <c r="AN232" s="270">
        <f>R232/$H232*VLOOKUP(R$4,DM_TI_LE!$A$5:$B$30,2,FALSE)</f>
        <v>0</v>
      </c>
      <c r="AO232" s="270">
        <f>S232/$H232*VLOOKUP(S$4,DM_TI_LE!$A$5:$B$30,2,FALSE)</f>
        <v>0</v>
      </c>
      <c r="AP232" s="270">
        <f>T232/$H232*VLOOKUP(T$4,DM_TI_LE!$A$5:$B$30,2,FALSE)</f>
        <v>0</v>
      </c>
      <c r="AQ232" s="270">
        <f>U232/$H232*VLOOKUP(U$4,DM_TI_LE!$A$5:$B$30,2,FALSE)</f>
        <v>0</v>
      </c>
      <c r="AR232" s="270">
        <f>V232/$H232*VLOOKUP(V$4,DM_TI_LE!$A$5:$B$30,2,FALSE)</f>
        <v>0</v>
      </c>
      <c r="AS232" s="270">
        <f>W232/$H232*VLOOKUP(W$4,DM_TI_LE!$A$5:$B$30,2,FALSE)</f>
        <v>0</v>
      </c>
      <c r="AT232" s="270">
        <f>X232/$H232*VLOOKUP(X$4,DM_TI_LE!$A$5:$B$30,2,FALSE)</f>
        <v>0</v>
      </c>
      <c r="AU232" s="270">
        <f>Y232/$H232*VLOOKUP(Y$4,DM_TI_LE!$A$5:$B$30,2,FALSE)</f>
        <v>0</v>
      </c>
      <c r="AV232" s="270">
        <f>Z232/$H232*VLOOKUP(Z$4,DM_TI_LE!$A$5:$B$30,2,FALSE)</f>
        <v>0</v>
      </c>
      <c r="AW232" s="270">
        <f>AA232/$H232*VLOOKUP(AA$4,DM_TI_LE!$A$5:$B$30,2,FALSE)</f>
        <v>0</v>
      </c>
      <c r="AX232" s="270">
        <f>AB232/$H232*VLOOKUP(AB$4,DM_TI_LE!$A$5:$B$30,2,FALSE)</f>
        <v>0</v>
      </c>
      <c r="AY232" s="270">
        <f>AC232/$H232*VLOOKUP(AC$4,DM_TI_LE!$A$5:$B$30,2,FALSE)</f>
        <v>0</v>
      </c>
      <c r="AZ232" s="270">
        <f>AD232/$H232*VLOOKUP(AD$4,DM_TI_LE!$A$5:$B$30,2,FALSE)</f>
        <v>0</v>
      </c>
      <c r="BA232" s="284">
        <f>IF(CD232="HDHV",DM_TI_LE!$K$12*I232, SUM(AE232:AW232)*F232*E232*DM_HE_SO_LUONG_NS!$D$1*CE232)</f>
        <v>9341100</v>
      </c>
      <c r="BB232" s="104"/>
      <c r="BC232" s="110">
        <f>VLOOKUP(B232,GD_LCD_HS_LNS!$B$4:$E$1000,4,FALSE)</f>
        <v>4921000</v>
      </c>
      <c r="BD232" s="104"/>
      <c r="BE232" s="104">
        <f>I232/26*$BC232*VLOOKUP(BE$4,DM_TI_LE!$A$5:$C$29,3,FALSE)</f>
        <v>0</v>
      </c>
      <c r="BF232" s="104">
        <f>J232/26*$BC232*VLOOKUP(BF$4,DM_TI_LE!$A$5:$C$29,3,FALSE)</f>
        <v>0</v>
      </c>
      <c r="BG232" s="104">
        <f>K232/26*$BC232*VLOOKUP(BG$4,DM_TI_LE!$A$5:$C$29,3,FALSE)</f>
        <v>0</v>
      </c>
      <c r="BH232" s="104">
        <f>L232/26*$BC232*VLOOKUP(BH$4,DM_TI_LE!$A$5:$C$29,3,FALSE)</f>
        <v>0</v>
      </c>
      <c r="BI232" s="104">
        <f>M232/26*$BC232*VLOOKUP(BI$4,DM_TI_LE!$A$5:$C$29,3,FALSE)</f>
        <v>0</v>
      </c>
      <c r="BJ232" s="104">
        <f>N232/26*$BC232*VLOOKUP(BJ$4,DM_TI_LE!$A$5:$C$29,3,FALSE)</f>
        <v>0</v>
      </c>
      <c r="BK232" s="104">
        <f>O232/26*$BC232*VLOOKUP(BK$4,DM_TI_LE!$A$5:$C$29,3,FALSE)</f>
        <v>0</v>
      </c>
      <c r="BL232" s="104">
        <f>P232/26*$BC232*VLOOKUP(BL$4,DM_TI_LE!$A$5:$C$29,3,FALSE)</f>
        <v>0</v>
      </c>
      <c r="BM232" s="104">
        <f>Q232/26*$BC232*VLOOKUP(BM$4,DM_TI_LE!$A$5:$C$29,3,FALSE)</f>
        <v>0</v>
      </c>
      <c r="BN232" s="104">
        <f>R232/26*$BC232*VLOOKUP(BN$4,DM_TI_LE!$A$5:$C$29,3,FALSE)</f>
        <v>0</v>
      </c>
      <c r="BO232" s="104">
        <f>S232/26*$BC232*VLOOKUP(BO$4,DM_TI_LE!$A$5:$C$29,3,FALSE)</f>
        <v>0</v>
      </c>
      <c r="BP232" s="104">
        <f>T232/26*$BC232*VLOOKUP(BP$4,DM_TI_LE!$A$5:$C$29,3,FALSE)</f>
        <v>0</v>
      </c>
      <c r="BQ232" s="104">
        <f>U232/26*$BC232*VLOOKUP(BQ$4,DM_TI_LE!$A$5:$C$29,3,FALSE)</f>
        <v>0</v>
      </c>
      <c r="BR232" s="104">
        <f>V232/26*$BC232*VLOOKUP(BR$4,DM_TI_LE!$A$5:$C$29,3,FALSE)</f>
        <v>0</v>
      </c>
      <c r="BS232" s="104">
        <f>W232/26*$BC232*VLOOKUP(BS$4,DM_TI_LE!$A$5:$C$29,3,FALSE)</f>
        <v>0</v>
      </c>
      <c r="BT232" s="104">
        <f>X232/26*$BC232*VLOOKUP(BT$4,DM_TI_LE!$A$5:$C$29,3,FALSE)</f>
        <v>0</v>
      </c>
      <c r="BU232" s="104">
        <f>Y232/26*$BC232*VLOOKUP(BU$4,DM_TI_LE!$A$5:$C$29,3,FALSE)</f>
        <v>0</v>
      </c>
      <c r="BV232" s="104">
        <f>Z232/26*$BC232*VLOOKUP(BV$4,DM_TI_LE!$A$5:$C$29,3,FALSE)</f>
        <v>0</v>
      </c>
      <c r="BW232" s="104">
        <f>AA232/26*$BC232*VLOOKUP(BW$4,DM_TI_LE!$A$5:$C$29,3,FALSE)</f>
        <v>0</v>
      </c>
      <c r="BX232" s="104">
        <f>AB232/26*$BC232*VLOOKUP(BX$4,DM_TI_LE!$A$5:$C$29,3,FALSE)</f>
        <v>0</v>
      </c>
      <c r="BY232" s="104">
        <f>AC232/26*$BC232*VLOOKUP(BY$4,DM_TI_LE!$A$5:$C$29,3,FALSE)</f>
        <v>0</v>
      </c>
      <c r="BZ232" s="104">
        <f>AD232/26*$BC232*VLOOKUP(BZ$4,DM_TI_LE!$A$5:$C$29,3,FALSE)</f>
        <v>0</v>
      </c>
      <c r="CA232" s="273">
        <f t="shared" si="0"/>
        <v>0</v>
      </c>
      <c r="CB232" s="104"/>
      <c r="CC232" s="274">
        <f t="shared" si="1"/>
        <v>9341100</v>
      </c>
      <c r="CD232" s="138" t="str">
        <f>VLOOKUP(B232,GD_CHUNG!$B$5:$G$480,6,FALSE)</f>
        <v>HDKX</v>
      </c>
      <c r="CE232" s="275">
        <f>VLOOKUP(CD232,DM_TI_LE!$I$12:$J$16,2,FALSE)</f>
        <v>1</v>
      </c>
    </row>
    <row r="233" spans="1:83" ht="12.75" x14ac:dyDescent="0.2">
      <c r="A233" s="49">
        <v>229</v>
      </c>
      <c r="B233" s="50">
        <f>GD_CHUNG!B233</f>
        <v>10693</v>
      </c>
      <c r="C233" s="50" t="str">
        <f>GD_CHUNG!C233</f>
        <v>Hoàng Sơn</v>
      </c>
      <c r="D233" s="50" t="str">
        <f>GD_CHUNG!D233</f>
        <v>NV Lái xe - VHTTB</v>
      </c>
      <c r="E233" s="268">
        <f>VLOOKUP(B233,GD_CHAM_CONG!$C$6:$BJ$997,60,FALSE)</f>
        <v>1</v>
      </c>
      <c r="F233" s="268">
        <f>VLOOKUP(B233,GD_LCD_HS_LNS!$B$4:$F$1000,5,FALSE)</f>
        <v>1.8</v>
      </c>
      <c r="G233" s="269"/>
      <c r="H233" s="269">
        <f>VLOOKUP(B233,GD_CHAM_CONG!$C$6:$BD$997,37,FALSE)</f>
        <v>27</v>
      </c>
      <c r="I233" s="104">
        <f>VLOOKUP($B233,GD_CHAM_CONG!$C$6:$BF$997,38,FALSE)</f>
        <v>27</v>
      </c>
      <c r="J233" s="104">
        <f>VLOOKUP($B233,GD_CHAM_CONG!$C$6:$BF$997,39,FALSE)</f>
        <v>0</v>
      </c>
      <c r="K233" s="104">
        <f>VLOOKUP($B233,GD_CHAM_CONG!$C$6:$BF$997,40,FALSE)</f>
        <v>0</v>
      </c>
      <c r="L233" s="104">
        <f>VLOOKUP($B233,GD_CHAM_CONG!$C$6:$BF$997,41,FALSE)</f>
        <v>0</v>
      </c>
      <c r="M233" s="104">
        <f>VLOOKUP($B233,GD_CHAM_CONG!$C$6:$BF$997,42,FALSE)</f>
        <v>0</v>
      </c>
      <c r="N233" s="104">
        <f>VLOOKUP($B233,GD_CHAM_CONG!$C$6:$BF$997,43,FALSE)</f>
        <v>0</v>
      </c>
      <c r="O233" s="104">
        <f>VLOOKUP($B233,GD_CHAM_CONG!$C$6:$BF$997,44,FALSE)</f>
        <v>0</v>
      </c>
      <c r="P233" s="104">
        <f>VLOOKUP($B233,GD_CHAM_CONG!$C$6:$BF$997,45,FALSE)</f>
        <v>0</v>
      </c>
      <c r="Q233" s="104">
        <f>VLOOKUP($B233,GD_CHAM_CONG!$C$6:$BF$997,46,FALSE)</f>
        <v>0</v>
      </c>
      <c r="R233" s="104">
        <f>VLOOKUP($B233,GD_CHAM_CONG!$C$6:$BF$997,47,FALSE)</f>
        <v>0</v>
      </c>
      <c r="S233" s="104">
        <f>VLOOKUP($B233,GD_CHAM_CONG!$C$6:$BF$997,48,FALSE)</f>
        <v>0</v>
      </c>
      <c r="T233" s="104">
        <f>VLOOKUP($B233,GD_CHAM_CONG!$C$6:$BF$997,49,FALSE)</f>
        <v>0</v>
      </c>
      <c r="U233" s="104">
        <f>VLOOKUP($B233,GD_CHAM_CONG!$C$6:$BF$997,50,FALSE)</f>
        <v>0</v>
      </c>
      <c r="V233" s="104">
        <f>VLOOKUP($B233,GD_CHAM_CONG!$C$6:$BF$997,51,FALSE)</f>
        <v>0</v>
      </c>
      <c r="W233" s="104">
        <f>VLOOKUP($B233,GD_CHAM_CONG!$C$6:$BF$997,52,FALSE)</f>
        <v>0</v>
      </c>
      <c r="X233" s="104">
        <f>VLOOKUP($B233,GD_CHAM_CONG!$C$6:$BF$997,53,FALSE)</f>
        <v>0</v>
      </c>
      <c r="Y233" s="104">
        <f>VLOOKUP($B233,GD_CHAM_CONG!$C$6:$BF$997,54,FALSE)</f>
        <v>0</v>
      </c>
      <c r="Z233" s="104">
        <f>VLOOKUP($B233,GD_CHAM_CONG!$C$6:$BF$997,55,FALSE)</f>
        <v>0</v>
      </c>
      <c r="AA233" s="104">
        <f>VLOOKUP($B233,GD_CHAM_CONG!$C$6:$BF$997,56,FALSE)</f>
        <v>0</v>
      </c>
      <c r="AB233" s="104">
        <f>VLOOKUP($B233,GD_CHAM_CONG!$C$6:$BI$997,57,FALSE)</f>
        <v>0</v>
      </c>
      <c r="AC233" s="104">
        <f>VLOOKUP($B233,GD_CHAM_CONG!$C$6:$BI$997,58,FALSE)</f>
        <v>0</v>
      </c>
      <c r="AD233" s="104">
        <f>VLOOKUP($B233,GD_CHAM_CONG!$C$6:$BI$997,59,FALSE)</f>
        <v>0</v>
      </c>
      <c r="AE233" s="270">
        <f>I233/$H233*VLOOKUP(I$4,DM_TI_LE!$A$5:$B$30,2,FALSE)</f>
        <v>1</v>
      </c>
      <c r="AF233" s="270">
        <f>J233/$H233*VLOOKUP(J$4,DM_TI_LE!$A$5:$B$30,2,FALSE)</f>
        <v>0</v>
      </c>
      <c r="AG233" s="270">
        <f>K233/$H233*VLOOKUP(K$4,DM_TI_LE!$A$5:$B$30,2,FALSE)</f>
        <v>0</v>
      </c>
      <c r="AH233" s="270">
        <f>L233/$H233*VLOOKUP(L$4,DM_TI_LE!$A$5:$B$30,2,FALSE)</f>
        <v>0</v>
      </c>
      <c r="AI233" s="270">
        <f>M233/$H233*VLOOKUP(M$4,DM_TI_LE!$A$5:$B$30,2,FALSE)</f>
        <v>0</v>
      </c>
      <c r="AJ233" s="270">
        <f>N233/$H233*VLOOKUP(N$4,DM_TI_LE!$A$5:$B$30,2,FALSE)</f>
        <v>0</v>
      </c>
      <c r="AK233" s="270">
        <f>O233/$H233*VLOOKUP(O$4,DM_TI_LE!$A$5:$B$30,2,FALSE)</f>
        <v>0</v>
      </c>
      <c r="AL233" s="270">
        <f>P233/$H233*VLOOKUP(P$4,DM_TI_LE!$A$5:$B$30,2,FALSE)</f>
        <v>0</v>
      </c>
      <c r="AM233" s="270">
        <f>Q233/$H233*VLOOKUP(Q$4,DM_TI_LE!$A$5:$B$30,2,FALSE)</f>
        <v>0</v>
      </c>
      <c r="AN233" s="270">
        <f>R233/$H233*VLOOKUP(R$4,DM_TI_LE!$A$5:$B$30,2,FALSE)</f>
        <v>0</v>
      </c>
      <c r="AO233" s="270">
        <f>S233/$H233*VLOOKUP(S$4,DM_TI_LE!$A$5:$B$30,2,FALSE)</f>
        <v>0</v>
      </c>
      <c r="AP233" s="270">
        <f>T233/$H233*VLOOKUP(T$4,DM_TI_LE!$A$5:$B$30,2,FALSE)</f>
        <v>0</v>
      </c>
      <c r="AQ233" s="270">
        <f>U233/$H233*VLOOKUP(U$4,DM_TI_LE!$A$5:$B$30,2,FALSE)</f>
        <v>0</v>
      </c>
      <c r="AR233" s="270">
        <f>V233/$H233*VLOOKUP(V$4,DM_TI_LE!$A$5:$B$30,2,FALSE)</f>
        <v>0</v>
      </c>
      <c r="AS233" s="270">
        <f>W233/$H233*VLOOKUP(W$4,DM_TI_LE!$A$5:$B$30,2,FALSE)</f>
        <v>0</v>
      </c>
      <c r="AT233" s="270">
        <f>X233/$H233*VLOOKUP(X$4,DM_TI_LE!$A$5:$B$30,2,FALSE)</f>
        <v>0</v>
      </c>
      <c r="AU233" s="270">
        <f>Y233/$H233*VLOOKUP(Y$4,DM_TI_LE!$A$5:$B$30,2,FALSE)</f>
        <v>0</v>
      </c>
      <c r="AV233" s="270">
        <f>Z233/$H233*VLOOKUP(Z$4,DM_TI_LE!$A$5:$B$30,2,FALSE)</f>
        <v>0</v>
      </c>
      <c r="AW233" s="270">
        <f>AA233/$H233*VLOOKUP(AA$4,DM_TI_LE!$A$5:$B$30,2,FALSE)</f>
        <v>0</v>
      </c>
      <c r="AX233" s="270">
        <f>AB233/$H233*VLOOKUP(AB$4,DM_TI_LE!$A$5:$B$30,2,FALSE)</f>
        <v>0</v>
      </c>
      <c r="AY233" s="270">
        <f>AC233/$H233*VLOOKUP(AC$4,DM_TI_LE!$A$5:$B$30,2,FALSE)</f>
        <v>0</v>
      </c>
      <c r="AZ233" s="270">
        <f>AD233/$H233*VLOOKUP(AD$4,DM_TI_LE!$A$5:$B$30,2,FALSE)</f>
        <v>0</v>
      </c>
      <c r="BA233" s="284">
        <f>IF(CD233="HDHV",DM_TI_LE!$K$12*I233, SUM(AE233:AW233)*F233*E233*DM_HE_SO_LUONG_NS!$D$1*CE233)</f>
        <v>8100000</v>
      </c>
      <c r="BB233" s="104"/>
      <c r="BC233" s="110">
        <f>VLOOKUP(B233,GD_LCD_HS_LNS!$B$4:$E$1000,4,FALSE)</f>
        <v>4921000</v>
      </c>
      <c r="BD233" s="104"/>
      <c r="BE233" s="104">
        <f>I233/26*$BC233*VLOOKUP(BE$4,DM_TI_LE!$A$5:$C$29,3,FALSE)</f>
        <v>0</v>
      </c>
      <c r="BF233" s="104">
        <f>J233/26*$BC233*VLOOKUP(BF$4,DM_TI_LE!$A$5:$C$29,3,FALSE)</f>
        <v>0</v>
      </c>
      <c r="BG233" s="104">
        <f>K233/26*$BC233*VLOOKUP(BG$4,DM_TI_LE!$A$5:$C$29,3,FALSE)</f>
        <v>0</v>
      </c>
      <c r="BH233" s="104">
        <f>L233/26*$BC233*VLOOKUP(BH$4,DM_TI_LE!$A$5:$C$29,3,FALSE)</f>
        <v>0</v>
      </c>
      <c r="BI233" s="104">
        <f>M233/26*$BC233*VLOOKUP(BI$4,DM_TI_LE!$A$5:$C$29,3,FALSE)</f>
        <v>0</v>
      </c>
      <c r="BJ233" s="104">
        <f>N233/26*$BC233*VLOOKUP(BJ$4,DM_TI_LE!$A$5:$C$29,3,FALSE)</f>
        <v>0</v>
      </c>
      <c r="BK233" s="104">
        <f>O233/26*$BC233*VLOOKUP(BK$4,DM_TI_LE!$A$5:$C$29,3,FALSE)</f>
        <v>0</v>
      </c>
      <c r="BL233" s="104">
        <f>P233/26*$BC233*VLOOKUP(BL$4,DM_TI_LE!$A$5:$C$29,3,FALSE)</f>
        <v>0</v>
      </c>
      <c r="BM233" s="104">
        <f>Q233/26*$BC233*VLOOKUP(BM$4,DM_TI_LE!$A$5:$C$29,3,FALSE)</f>
        <v>0</v>
      </c>
      <c r="BN233" s="104">
        <f>R233/26*$BC233*VLOOKUP(BN$4,DM_TI_LE!$A$5:$C$29,3,FALSE)</f>
        <v>0</v>
      </c>
      <c r="BO233" s="104">
        <f>S233/26*$BC233*VLOOKUP(BO$4,DM_TI_LE!$A$5:$C$29,3,FALSE)</f>
        <v>0</v>
      </c>
      <c r="BP233" s="104">
        <f>T233/26*$BC233*VLOOKUP(BP$4,DM_TI_LE!$A$5:$C$29,3,FALSE)</f>
        <v>0</v>
      </c>
      <c r="BQ233" s="104">
        <f>U233/26*$BC233*VLOOKUP(BQ$4,DM_TI_LE!$A$5:$C$29,3,FALSE)</f>
        <v>0</v>
      </c>
      <c r="BR233" s="104">
        <f>V233/26*$BC233*VLOOKUP(BR$4,DM_TI_LE!$A$5:$C$29,3,FALSE)</f>
        <v>0</v>
      </c>
      <c r="BS233" s="104">
        <f>W233/26*$BC233*VLOOKUP(BS$4,DM_TI_LE!$A$5:$C$29,3,FALSE)</f>
        <v>0</v>
      </c>
      <c r="BT233" s="104">
        <f>X233/26*$BC233*VLOOKUP(BT$4,DM_TI_LE!$A$5:$C$29,3,FALSE)</f>
        <v>0</v>
      </c>
      <c r="BU233" s="104">
        <f>Y233/26*$BC233*VLOOKUP(BU$4,DM_TI_LE!$A$5:$C$29,3,FALSE)</f>
        <v>0</v>
      </c>
      <c r="BV233" s="104">
        <f>Z233/26*$BC233*VLOOKUP(BV$4,DM_TI_LE!$A$5:$C$29,3,FALSE)</f>
        <v>0</v>
      </c>
      <c r="BW233" s="104">
        <f>AA233/26*$BC233*VLOOKUP(BW$4,DM_TI_LE!$A$5:$C$29,3,FALSE)</f>
        <v>0</v>
      </c>
      <c r="BX233" s="104">
        <f>AB233/26*$BC233*VLOOKUP(BX$4,DM_TI_LE!$A$5:$C$29,3,FALSE)</f>
        <v>0</v>
      </c>
      <c r="BY233" s="104">
        <f>AC233/26*$BC233*VLOOKUP(BY$4,DM_TI_LE!$A$5:$C$29,3,FALSE)</f>
        <v>0</v>
      </c>
      <c r="BZ233" s="104">
        <f>AD233/26*$BC233*VLOOKUP(BZ$4,DM_TI_LE!$A$5:$C$29,3,FALSE)</f>
        <v>0</v>
      </c>
      <c r="CA233" s="273">
        <f t="shared" si="0"/>
        <v>0</v>
      </c>
      <c r="CB233" s="104"/>
      <c r="CC233" s="274">
        <f t="shared" si="1"/>
        <v>8100000</v>
      </c>
      <c r="CD233" s="138" t="str">
        <f>VLOOKUP(B233,GD_CHUNG!$B$5:$G$480,6,FALSE)</f>
        <v>HDKX</v>
      </c>
      <c r="CE233" s="275">
        <f>VLOOKUP(CD233,DM_TI_LE!$I$12:$J$16,2,FALSE)</f>
        <v>1</v>
      </c>
    </row>
    <row r="234" spans="1:83" ht="12.75" x14ac:dyDescent="0.2">
      <c r="A234" s="49">
        <v>230</v>
      </c>
      <c r="B234" s="50">
        <f>GD_CHUNG!B234</f>
        <v>10694</v>
      </c>
      <c r="C234" s="50" t="str">
        <f>GD_CHUNG!C234</f>
        <v>Trần Văn Trà</v>
      </c>
      <c r="D234" s="50" t="str">
        <f>GD_CHUNG!D234</f>
        <v>NV Lái xe - VHTTB</v>
      </c>
      <c r="E234" s="268">
        <f>VLOOKUP(B234,GD_CHAM_CONG!$C$6:$BJ$997,60,FALSE)</f>
        <v>1</v>
      </c>
      <c r="F234" s="268">
        <f>VLOOKUP(B234,GD_LCD_HS_LNS!$B$4:$F$1000,5,FALSE)</f>
        <v>1.8</v>
      </c>
      <c r="G234" s="269"/>
      <c r="H234" s="269">
        <f>VLOOKUP(B234,GD_CHAM_CONG!$C$6:$BD$997,37,FALSE)</f>
        <v>27</v>
      </c>
      <c r="I234" s="104">
        <f>VLOOKUP($B234,GD_CHAM_CONG!$C$6:$BF$997,38,FALSE)</f>
        <v>27</v>
      </c>
      <c r="J234" s="104">
        <f>VLOOKUP($B234,GD_CHAM_CONG!$C$6:$BF$997,39,FALSE)</f>
        <v>0</v>
      </c>
      <c r="K234" s="104">
        <f>VLOOKUP($B234,GD_CHAM_CONG!$C$6:$BF$997,40,FALSE)</f>
        <v>0</v>
      </c>
      <c r="L234" s="104">
        <f>VLOOKUP($B234,GD_CHAM_CONG!$C$6:$BF$997,41,FALSE)</f>
        <v>0</v>
      </c>
      <c r="M234" s="104">
        <f>VLOOKUP($B234,GD_CHAM_CONG!$C$6:$BF$997,42,FALSE)</f>
        <v>0</v>
      </c>
      <c r="N234" s="104">
        <f>VLOOKUP($B234,GD_CHAM_CONG!$C$6:$BF$997,43,FALSE)</f>
        <v>0</v>
      </c>
      <c r="O234" s="104">
        <f>VLOOKUP($B234,GD_CHAM_CONG!$C$6:$BF$997,44,FALSE)</f>
        <v>0</v>
      </c>
      <c r="P234" s="104">
        <f>VLOOKUP($B234,GD_CHAM_CONG!$C$6:$BF$997,45,FALSE)</f>
        <v>0</v>
      </c>
      <c r="Q234" s="104">
        <f>VLOOKUP($B234,GD_CHAM_CONG!$C$6:$BF$997,46,FALSE)</f>
        <v>0</v>
      </c>
      <c r="R234" s="104">
        <f>VLOOKUP($B234,GD_CHAM_CONG!$C$6:$BF$997,47,FALSE)</f>
        <v>0</v>
      </c>
      <c r="S234" s="104">
        <f>VLOOKUP($B234,GD_CHAM_CONG!$C$6:$BF$997,48,FALSE)</f>
        <v>0</v>
      </c>
      <c r="T234" s="104">
        <f>VLOOKUP($B234,GD_CHAM_CONG!$C$6:$BF$997,49,FALSE)</f>
        <v>0</v>
      </c>
      <c r="U234" s="104">
        <f>VLOOKUP($B234,GD_CHAM_CONG!$C$6:$BF$997,50,FALSE)</f>
        <v>0</v>
      </c>
      <c r="V234" s="104">
        <f>VLOOKUP($B234,GD_CHAM_CONG!$C$6:$BF$997,51,FALSE)</f>
        <v>0</v>
      </c>
      <c r="W234" s="104">
        <f>VLOOKUP($B234,GD_CHAM_CONG!$C$6:$BF$997,52,FALSE)</f>
        <v>0</v>
      </c>
      <c r="X234" s="104">
        <f>VLOOKUP($B234,GD_CHAM_CONG!$C$6:$BF$997,53,FALSE)</f>
        <v>0</v>
      </c>
      <c r="Y234" s="104">
        <f>VLOOKUP($B234,GD_CHAM_CONG!$C$6:$BF$997,54,FALSE)</f>
        <v>0</v>
      </c>
      <c r="Z234" s="104">
        <f>VLOOKUP($B234,GD_CHAM_CONG!$C$6:$BF$997,55,FALSE)</f>
        <v>0</v>
      </c>
      <c r="AA234" s="104">
        <f>VLOOKUP($B234,GD_CHAM_CONG!$C$6:$BF$997,56,FALSE)</f>
        <v>0</v>
      </c>
      <c r="AB234" s="104">
        <f>VLOOKUP($B234,GD_CHAM_CONG!$C$6:$BI$997,57,FALSE)</f>
        <v>0</v>
      </c>
      <c r="AC234" s="104">
        <f>VLOOKUP($B234,GD_CHAM_CONG!$C$6:$BI$997,58,FALSE)</f>
        <v>0</v>
      </c>
      <c r="AD234" s="104">
        <f>VLOOKUP($B234,GD_CHAM_CONG!$C$6:$BI$997,59,FALSE)</f>
        <v>0</v>
      </c>
      <c r="AE234" s="270">
        <f>I234/$H234*VLOOKUP(I$4,DM_TI_LE!$A$5:$B$30,2,FALSE)</f>
        <v>1</v>
      </c>
      <c r="AF234" s="270">
        <f>J234/$H234*VLOOKUP(J$4,DM_TI_LE!$A$5:$B$30,2,FALSE)</f>
        <v>0</v>
      </c>
      <c r="AG234" s="270">
        <f>K234/$H234*VLOOKUP(K$4,DM_TI_LE!$A$5:$B$30,2,FALSE)</f>
        <v>0</v>
      </c>
      <c r="AH234" s="270">
        <f>L234/$H234*VLOOKUP(L$4,DM_TI_LE!$A$5:$B$30,2,FALSE)</f>
        <v>0</v>
      </c>
      <c r="AI234" s="270">
        <f>M234/$H234*VLOOKUP(M$4,DM_TI_LE!$A$5:$B$30,2,FALSE)</f>
        <v>0</v>
      </c>
      <c r="AJ234" s="270">
        <f>N234/$H234*VLOOKUP(N$4,DM_TI_LE!$A$5:$B$30,2,FALSE)</f>
        <v>0</v>
      </c>
      <c r="AK234" s="270">
        <f>O234/$H234*VLOOKUP(O$4,DM_TI_LE!$A$5:$B$30,2,FALSE)</f>
        <v>0</v>
      </c>
      <c r="AL234" s="270">
        <f>P234/$H234*VLOOKUP(P$4,DM_TI_LE!$A$5:$B$30,2,FALSE)</f>
        <v>0</v>
      </c>
      <c r="AM234" s="270">
        <f>Q234/$H234*VLOOKUP(Q$4,DM_TI_LE!$A$5:$B$30,2,FALSE)</f>
        <v>0</v>
      </c>
      <c r="AN234" s="270">
        <f>R234/$H234*VLOOKUP(R$4,DM_TI_LE!$A$5:$B$30,2,FALSE)</f>
        <v>0</v>
      </c>
      <c r="AO234" s="270">
        <f>S234/$H234*VLOOKUP(S$4,DM_TI_LE!$A$5:$B$30,2,FALSE)</f>
        <v>0</v>
      </c>
      <c r="AP234" s="270">
        <f>T234/$H234*VLOOKUP(T$4,DM_TI_LE!$A$5:$B$30,2,FALSE)</f>
        <v>0</v>
      </c>
      <c r="AQ234" s="270">
        <f>U234/$H234*VLOOKUP(U$4,DM_TI_LE!$A$5:$B$30,2,FALSE)</f>
        <v>0</v>
      </c>
      <c r="AR234" s="270">
        <f>V234/$H234*VLOOKUP(V$4,DM_TI_LE!$A$5:$B$30,2,FALSE)</f>
        <v>0</v>
      </c>
      <c r="AS234" s="270">
        <f>W234/$H234*VLOOKUP(W$4,DM_TI_LE!$A$5:$B$30,2,FALSE)</f>
        <v>0</v>
      </c>
      <c r="AT234" s="270">
        <f>X234/$H234*VLOOKUP(X$4,DM_TI_LE!$A$5:$B$30,2,FALSE)</f>
        <v>0</v>
      </c>
      <c r="AU234" s="270">
        <f>Y234/$H234*VLOOKUP(Y$4,DM_TI_LE!$A$5:$B$30,2,FALSE)</f>
        <v>0</v>
      </c>
      <c r="AV234" s="270">
        <f>Z234/$H234*VLOOKUP(Z$4,DM_TI_LE!$A$5:$B$30,2,FALSE)</f>
        <v>0</v>
      </c>
      <c r="AW234" s="270">
        <f>AA234/$H234*VLOOKUP(AA$4,DM_TI_LE!$A$5:$B$30,2,FALSE)</f>
        <v>0</v>
      </c>
      <c r="AX234" s="270">
        <f>AB234/$H234*VLOOKUP(AB$4,DM_TI_LE!$A$5:$B$30,2,FALSE)</f>
        <v>0</v>
      </c>
      <c r="AY234" s="270">
        <f>AC234/$H234*VLOOKUP(AC$4,DM_TI_LE!$A$5:$B$30,2,FALSE)</f>
        <v>0</v>
      </c>
      <c r="AZ234" s="270">
        <f>AD234/$H234*VLOOKUP(AD$4,DM_TI_LE!$A$5:$B$30,2,FALSE)</f>
        <v>0</v>
      </c>
      <c r="BA234" s="284">
        <f>IF(CD234="HDHV",DM_TI_LE!$K$12*I234, SUM(AE234:AW234)*F234*E234*DM_HE_SO_LUONG_NS!$D$1*CE234)</f>
        <v>8100000</v>
      </c>
      <c r="BB234" s="104"/>
      <c r="BC234" s="110">
        <f>VLOOKUP(B234,GD_LCD_HS_LNS!$B$4:$E$1000,4,FALSE)</f>
        <v>4921000</v>
      </c>
      <c r="BD234" s="104"/>
      <c r="BE234" s="104">
        <f>I234/26*$BC234*VLOOKUP(BE$4,DM_TI_LE!$A$5:$C$29,3,FALSE)</f>
        <v>0</v>
      </c>
      <c r="BF234" s="104">
        <f>J234/26*$BC234*VLOOKUP(BF$4,DM_TI_LE!$A$5:$C$29,3,FALSE)</f>
        <v>0</v>
      </c>
      <c r="BG234" s="104">
        <f>K234/26*$BC234*VLOOKUP(BG$4,DM_TI_LE!$A$5:$C$29,3,FALSE)</f>
        <v>0</v>
      </c>
      <c r="BH234" s="104">
        <f>L234/26*$BC234*VLOOKUP(BH$4,DM_TI_LE!$A$5:$C$29,3,FALSE)</f>
        <v>0</v>
      </c>
      <c r="BI234" s="104">
        <f>M234/26*$BC234*VLOOKUP(BI$4,DM_TI_LE!$A$5:$C$29,3,FALSE)</f>
        <v>0</v>
      </c>
      <c r="BJ234" s="104">
        <f>N234/26*$BC234*VLOOKUP(BJ$4,DM_TI_LE!$A$5:$C$29,3,FALSE)</f>
        <v>0</v>
      </c>
      <c r="BK234" s="104">
        <f>O234/26*$BC234*VLOOKUP(BK$4,DM_TI_LE!$A$5:$C$29,3,FALSE)</f>
        <v>0</v>
      </c>
      <c r="BL234" s="104">
        <f>P234/26*$BC234*VLOOKUP(BL$4,DM_TI_LE!$A$5:$C$29,3,FALSE)</f>
        <v>0</v>
      </c>
      <c r="BM234" s="104">
        <f>Q234/26*$BC234*VLOOKUP(BM$4,DM_TI_LE!$A$5:$C$29,3,FALSE)</f>
        <v>0</v>
      </c>
      <c r="BN234" s="104">
        <f>R234/26*$BC234*VLOOKUP(BN$4,DM_TI_LE!$A$5:$C$29,3,FALSE)</f>
        <v>0</v>
      </c>
      <c r="BO234" s="104">
        <f>S234/26*$BC234*VLOOKUP(BO$4,DM_TI_LE!$A$5:$C$29,3,FALSE)</f>
        <v>0</v>
      </c>
      <c r="BP234" s="104">
        <f>T234/26*$BC234*VLOOKUP(BP$4,DM_TI_LE!$A$5:$C$29,3,FALSE)</f>
        <v>0</v>
      </c>
      <c r="BQ234" s="104">
        <f>U234/26*$BC234*VLOOKUP(BQ$4,DM_TI_LE!$A$5:$C$29,3,FALSE)</f>
        <v>0</v>
      </c>
      <c r="BR234" s="104">
        <f>V234/26*$BC234*VLOOKUP(BR$4,DM_TI_LE!$A$5:$C$29,3,FALSE)</f>
        <v>0</v>
      </c>
      <c r="BS234" s="104">
        <f>W234/26*$BC234*VLOOKUP(BS$4,DM_TI_LE!$A$5:$C$29,3,FALSE)</f>
        <v>0</v>
      </c>
      <c r="BT234" s="104">
        <f>X234/26*$BC234*VLOOKUP(BT$4,DM_TI_LE!$A$5:$C$29,3,FALSE)</f>
        <v>0</v>
      </c>
      <c r="BU234" s="104">
        <f>Y234/26*$BC234*VLOOKUP(BU$4,DM_TI_LE!$A$5:$C$29,3,FALSE)</f>
        <v>0</v>
      </c>
      <c r="BV234" s="104">
        <f>Z234/26*$BC234*VLOOKUP(BV$4,DM_TI_LE!$A$5:$C$29,3,FALSE)</f>
        <v>0</v>
      </c>
      <c r="BW234" s="104">
        <f>AA234/26*$BC234*VLOOKUP(BW$4,DM_TI_LE!$A$5:$C$29,3,FALSE)</f>
        <v>0</v>
      </c>
      <c r="BX234" s="104">
        <f>AB234/26*$BC234*VLOOKUP(BX$4,DM_TI_LE!$A$5:$C$29,3,FALSE)</f>
        <v>0</v>
      </c>
      <c r="BY234" s="104">
        <f>AC234/26*$BC234*VLOOKUP(BY$4,DM_TI_LE!$A$5:$C$29,3,FALSE)</f>
        <v>0</v>
      </c>
      <c r="BZ234" s="104">
        <f>AD234/26*$BC234*VLOOKUP(BZ$4,DM_TI_LE!$A$5:$C$29,3,FALSE)</f>
        <v>0</v>
      </c>
      <c r="CA234" s="273">
        <f t="shared" si="0"/>
        <v>0</v>
      </c>
      <c r="CB234" s="104"/>
      <c r="CC234" s="274">
        <f t="shared" si="1"/>
        <v>8100000</v>
      </c>
      <c r="CD234" s="138" t="str">
        <f>VLOOKUP(B234,GD_CHUNG!$B$5:$G$480,6,FALSE)</f>
        <v>HDKX</v>
      </c>
      <c r="CE234" s="275">
        <f>VLOOKUP(CD234,DM_TI_LE!$I$12:$J$16,2,FALSE)</f>
        <v>1</v>
      </c>
    </row>
    <row r="235" spans="1:83" ht="12.75" x14ac:dyDescent="0.2">
      <c r="A235" s="49">
        <v>231</v>
      </c>
      <c r="B235" s="50">
        <f>GD_CHUNG!B235</f>
        <v>10696</v>
      </c>
      <c r="C235" s="50" t="str">
        <f>GD_CHUNG!C235</f>
        <v>Nguyễn Đình Thiện</v>
      </c>
      <c r="D235" s="50" t="str">
        <f>GD_CHUNG!D235</f>
        <v>NV Lái xe - VHTTB</v>
      </c>
      <c r="E235" s="268">
        <f>VLOOKUP(B235,GD_CHAM_CONG!$C$6:$BJ$997,60,FALSE)</f>
        <v>1</v>
      </c>
      <c r="F235" s="268">
        <f>VLOOKUP(B235,GD_LCD_HS_LNS!$B$4:$F$1000,5,FALSE)</f>
        <v>2.14</v>
      </c>
      <c r="G235" s="269"/>
      <c r="H235" s="269">
        <f>VLOOKUP(B235,GD_CHAM_CONG!$C$6:$BD$997,37,FALSE)</f>
        <v>27</v>
      </c>
      <c r="I235" s="104">
        <f>VLOOKUP($B235,GD_CHAM_CONG!$C$6:$BF$997,38,FALSE)</f>
        <v>27</v>
      </c>
      <c r="J235" s="104">
        <f>VLOOKUP($B235,GD_CHAM_CONG!$C$6:$BF$997,39,FALSE)</f>
        <v>0</v>
      </c>
      <c r="K235" s="104">
        <f>VLOOKUP($B235,GD_CHAM_CONG!$C$6:$BF$997,40,FALSE)</f>
        <v>0</v>
      </c>
      <c r="L235" s="104">
        <f>VLOOKUP($B235,GD_CHAM_CONG!$C$6:$BF$997,41,FALSE)</f>
        <v>0</v>
      </c>
      <c r="M235" s="104">
        <f>VLOOKUP($B235,GD_CHAM_CONG!$C$6:$BF$997,42,FALSE)</f>
        <v>0</v>
      </c>
      <c r="N235" s="104">
        <f>VLOOKUP($B235,GD_CHAM_CONG!$C$6:$BF$997,43,FALSE)</f>
        <v>0</v>
      </c>
      <c r="O235" s="104">
        <f>VLOOKUP($B235,GD_CHAM_CONG!$C$6:$BF$997,44,FALSE)</f>
        <v>0</v>
      </c>
      <c r="P235" s="104">
        <f>VLOOKUP($B235,GD_CHAM_CONG!$C$6:$BF$997,45,FALSE)</f>
        <v>0</v>
      </c>
      <c r="Q235" s="104">
        <f>VLOOKUP($B235,GD_CHAM_CONG!$C$6:$BF$997,46,FALSE)</f>
        <v>0</v>
      </c>
      <c r="R235" s="104">
        <f>VLOOKUP($B235,GD_CHAM_CONG!$C$6:$BF$997,47,FALSE)</f>
        <v>0</v>
      </c>
      <c r="S235" s="104">
        <f>VLOOKUP($B235,GD_CHAM_CONG!$C$6:$BF$997,48,FALSE)</f>
        <v>0</v>
      </c>
      <c r="T235" s="104">
        <f>VLOOKUP($B235,GD_CHAM_CONG!$C$6:$BF$997,49,FALSE)</f>
        <v>0</v>
      </c>
      <c r="U235" s="104">
        <f>VLOOKUP($B235,GD_CHAM_CONG!$C$6:$BF$997,50,FALSE)</f>
        <v>0</v>
      </c>
      <c r="V235" s="104">
        <f>VLOOKUP($B235,GD_CHAM_CONG!$C$6:$BF$997,51,FALSE)</f>
        <v>0</v>
      </c>
      <c r="W235" s="104">
        <f>VLOOKUP($B235,GD_CHAM_CONG!$C$6:$BF$997,52,FALSE)</f>
        <v>0</v>
      </c>
      <c r="X235" s="104">
        <f>VLOOKUP($B235,GD_CHAM_CONG!$C$6:$BF$997,53,FALSE)</f>
        <v>0</v>
      </c>
      <c r="Y235" s="104">
        <f>VLOOKUP($B235,GD_CHAM_CONG!$C$6:$BF$997,54,FALSE)</f>
        <v>0</v>
      </c>
      <c r="Z235" s="104">
        <f>VLOOKUP($B235,GD_CHAM_CONG!$C$6:$BF$997,55,FALSE)</f>
        <v>0</v>
      </c>
      <c r="AA235" s="104">
        <f>VLOOKUP($B235,GD_CHAM_CONG!$C$6:$BF$997,56,FALSE)</f>
        <v>0</v>
      </c>
      <c r="AB235" s="104">
        <f>VLOOKUP($B235,GD_CHAM_CONG!$C$6:$BI$997,57,FALSE)</f>
        <v>0</v>
      </c>
      <c r="AC235" s="104">
        <f>VLOOKUP($B235,GD_CHAM_CONG!$C$6:$BI$997,58,FALSE)</f>
        <v>0</v>
      </c>
      <c r="AD235" s="104">
        <f>VLOOKUP($B235,GD_CHAM_CONG!$C$6:$BI$997,59,FALSE)</f>
        <v>0</v>
      </c>
      <c r="AE235" s="270">
        <f>I235/$H235*VLOOKUP(I$4,DM_TI_LE!$A$5:$B$30,2,FALSE)</f>
        <v>1</v>
      </c>
      <c r="AF235" s="270">
        <f>J235/$H235*VLOOKUP(J$4,DM_TI_LE!$A$5:$B$30,2,FALSE)</f>
        <v>0</v>
      </c>
      <c r="AG235" s="270">
        <f>K235/$H235*VLOOKUP(K$4,DM_TI_LE!$A$5:$B$30,2,FALSE)</f>
        <v>0</v>
      </c>
      <c r="AH235" s="270">
        <f>L235/$H235*VLOOKUP(L$4,DM_TI_LE!$A$5:$B$30,2,FALSE)</f>
        <v>0</v>
      </c>
      <c r="AI235" s="270">
        <f>M235/$H235*VLOOKUP(M$4,DM_TI_LE!$A$5:$B$30,2,FALSE)</f>
        <v>0</v>
      </c>
      <c r="AJ235" s="270">
        <f>N235/$H235*VLOOKUP(N$4,DM_TI_LE!$A$5:$B$30,2,FALSE)</f>
        <v>0</v>
      </c>
      <c r="AK235" s="270">
        <f>O235/$H235*VLOOKUP(O$4,DM_TI_LE!$A$5:$B$30,2,FALSE)</f>
        <v>0</v>
      </c>
      <c r="AL235" s="270">
        <f>P235/$H235*VLOOKUP(P$4,DM_TI_LE!$A$5:$B$30,2,FALSE)</f>
        <v>0</v>
      </c>
      <c r="AM235" s="270">
        <f>Q235/$H235*VLOOKUP(Q$4,DM_TI_LE!$A$5:$B$30,2,FALSE)</f>
        <v>0</v>
      </c>
      <c r="AN235" s="270">
        <f>R235/$H235*VLOOKUP(R$4,DM_TI_LE!$A$5:$B$30,2,FALSE)</f>
        <v>0</v>
      </c>
      <c r="AO235" s="270">
        <f>S235/$H235*VLOOKUP(S$4,DM_TI_LE!$A$5:$B$30,2,FALSE)</f>
        <v>0</v>
      </c>
      <c r="AP235" s="270">
        <f>T235/$H235*VLOOKUP(T$4,DM_TI_LE!$A$5:$B$30,2,FALSE)</f>
        <v>0</v>
      </c>
      <c r="AQ235" s="270">
        <f>U235/$H235*VLOOKUP(U$4,DM_TI_LE!$A$5:$B$30,2,FALSE)</f>
        <v>0</v>
      </c>
      <c r="AR235" s="270">
        <f>V235/$H235*VLOOKUP(V$4,DM_TI_LE!$A$5:$B$30,2,FALSE)</f>
        <v>0</v>
      </c>
      <c r="AS235" s="270">
        <f>W235/$H235*VLOOKUP(W$4,DM_TI_LE!$A$5:$B$30,2,FALSE)</f>
        <v>0</v>
      </c>
      <c r="AT235" s="270">
        <f>X235/$H235*VLOOKUP(X$4,DM_TI_LE!$A$5:$B$30,2,FALSE)</f>
        <v>0</v>
      </c>
      <c r="AU235" s="270">
        <f>Y235/$H235*VLOOKUP(Y$4,DM_TI_LE!$A$5:$B$30,2,FALSE)</f>
        <v>0</v>
      </c>
      <c r="AV235" s="270">
        <f>Z235/$H235*VLOOKUP(Z$4,DM_TI_LE!$A$5:$B$30,2,FALSE)</f>
        <v>0</v>
      </c>
      <c r="AW235" s="270">
        <f>AA235/$H235*VLOOKUP(AA$4,DM_TI_LE!$A$5:$B$30,2,FALSE)</f>
        <v>0</v>
      </c>
      <c r="AX235" s="270">
        <f>AB235/$H235*VLOOKUP(AB$4,DM_TI_LE!$A$5:$B$30,2,FALSE)</f>
        <v>0</v>
      </c>
      <c r="AY235" s="270">
        <f>AC235/$H235*VLOOKUP(AC$4,DM_TI_LE!$A$5:$B$30,2,FALSE)</f>
        <v>0</v>
      </c>
      <c r="AZ235" s="270">
        <f>AD235/$H235*VLOOKUP(AD$4,DM_TI_LE!$A$5:$B$30,2,FALSE)</f>
        <v>0</v>
      </c>
      <c r="BA235" s="284">
        <f>IF(CD235="HDHV",DM_TI_LE!$K$12*I235, SUM(AE235:AW235)*F235*E235*DM_HE_SO_LUONG_NS!$D$1*CE235)</f>
        <v>9630000</v>
      </c>
      <c r="BB235" s="104"/>
      <c r="BC235" s="110">
        <f>VLOOKUP(B235,GD_LCD_HS_LNS!$B$4:$E$1000,4,FALSE)</f>
        <v>4921000</v>
      </c>
      <c r="BD235" s="104"/>
      <c r="BE235" s="104">
        <f>I235/26*$BC235*VLOOKUP(BE$4,DM_TI_LE!$A$5:$C$29,3,FALSE)</f>
        <v>0</v>
      </c>
      <c r="BF235" s="104">
        <f>J235/26*$BC235*VLOOKUP(BF$4,DM_TI_LE!$A$5:$C$29,3,FALSE)</f>
        <v>0</v>
      </c>
      <c r="BG235" s="104">
        <f>K235/26*$BC235*VLOOKUP(BG$4,DM_TI_LE!$A$5:$C$29,3,FALSE)</f>
        <v>0</v>
      </c>
      <c r="BH235" s="104">
        <f>L235/26*$BC235*VLOOKUP(BH$4,DM_TI_LE!$A$5:$C$29,3,FALSE)</f>
        <v>0</v>
      </c>
      <c r="BI235" s="104">
        <f>M235/26*$BC235*VLOOKUP(BI$4,DM_TI_LE!$A$5:$C$29,3,FALSE)</f>
        <v>0</v>
      </c>
      <c r="BJ235" s="104">
        <f>N235/26*$BC235*VLOOKUP(BJ$4,DM_TI_LE!$A$5:$C$29,3,FALSE)</f>
        <v>0</v>
      </c>
      <c r="BK235" s="104">
        <f>O235/26*$BC235*VLOOKUP(BK$4,DM_TI_LE!$A$5:$C$29,3,FALSE)</f>
        <v>0</v>
      </c>
      <c r="BL235" s="104">
        <f>P235/26*$BC235*VLOOKUP(BL$4,DM_TI_LE!$A$5:$C$29,3,FALSE)</f>
        <v>0</v>
      </c>
      <c r="BM235" s="104">
        <f>Q235/26*$BC235*VLOOKUP(BM$4,DM_TI_LE!$A$5:$C$29,3,FALSE)</f>
        <v>0</v>
      </c>
      <c r="BN235" s="104">
        <f>R235/26*$BC235*VLOOKUP(BN$4,DM_TI_LE!$A$5:$C$29,3,FALSE)</f>
        <v>0</v>
      </c>
      <c r="BO235" s="104">
        <f>S235/26*$BC235*VLOOKUP(BO$4,DM_TI_LE!$A$5:$C$29,3,FALSE)</f>
        <v>0</v>
      </c>
      <c r="BP235" s="104">
        <f>T235/26*$BC235*VLOOKUP(BP$4,DM_TI_LE!$A$5:$C$29,3,FALSE)</f>
        <v>0</v>
      </c>
      <c r="BQ235" s="104">
        <f>U235/26*$BC235*VLOOKUP(BQ$4,DM_TI_LE!$A$5:$C$29,3,FALSE)</f>
        <v>0</v>
      </c>
      <c r="BR235" s="104">
        <f>V235/26*$BC235*VLOOKUP(BR$4,DM_TI_LE!$A$5:$C$29,3,FALSE)</f>
        <v>0</v>
      </c>
      <c r="BS235" s="104">
        <f>W235/26*$BC235*VLOOKUP(BS$4,DM_TI_LE!$A$5:$C$29,3,FALSE)</f>
        <v>0</v>
      </c>
      <c r="BT235" s="104">
        <f>X235/26*$BC235*VLOOKUP(BT$4,DM_TI_LE!$A$5:$C$29,3,FALSE)</f>
        <v>0</v>
      </c>
      <c r="BU235" s="104">
        <f>Y235/26*$BC235*VLOOKUP(BU$4,DM_TI_LE!$A$5:$C$29,3,FALSE)</f>
        <v>0</v>
      </c>
      <c r="BV235" s="104">
        <f>Z235/26*$BC235*VLOOKUP(BV$4,DM_TI_LE!$A$5:$C$29,3,FALSE)</f>
        <v>0</v>
      </c>
      <c r="BW235" s="104">
        <f>AA235/26*$BC235*VLOOKUP(BW$4,DM_TI_LE!$A$5:$C$29,3,FALSE)</f>
        <v>0</v>
      </c>
      <c r="BX235" s="104">
        <f>AB235/26*$BC235*VLOOKUP(BX$4,DM_TI_LE!$A$5:$C$29,3,FALSE)</f>
        <v>0</v>
      </c>
      <c r="BY235" s="104">
        <f>AC235/26*$BC235*VLOOKUP(BY$4,DM_TI_LE!$A$5:$C$29,3,FALSE)</f>
        <v>0</v>
      </c>
      <c r="BZ235" s="104">
        <f>AD235/26*$BC235*VLOOKUP(BZ$4,DM_TI_LE!$A$5:$C$29,3,FALSE)</f>
        <v>0</v>
      </c>
      <c r="CA235" s="273">
        <f t="shared" si="0"/>
        <v>0</v>
      </c>
      <c r="CB235" s="104"/>
      <c r="CC235" s="274">
        <f t="shared" si="1"/>
        <v>9630000</v>
      </c>
      <c r="CD235" s="138" t="str">
        <f>VLOOKUP(B235,GD_CHUNG!$B$5:$G$480,6,FALSE)</f>
        <v>HDKX</v>
      </c>
      <c r="CE235" s="275">
        <f>VLOOKUP(CD235,DM_TI_LE!$I$12:$J$16,2,FALSE)</f>
        <v>1</v>
      </c>
    </row>
    <row r="236" spans="1:83" ht="12.75" x14ac:dyDescent="0.2">
      <c r="A236" s="49">
        <v>232</v>
      </c>
      <c r="B236" s="50">
        <f>GD_CHUNG!B236</f>
        <v>10697</v>
      </c>
      <c r="C236" s="50" t="str">
        <f>GD_CHUNG!C236</f>
        <v>Trần Hưng Nhân</v>
      </c>
      <c r="D236" s="50" t="str">
        <f>GD_CHUNG!D236</f>
        <v>NV Lái xe - VHTTB</v>
      </c>
      <c r="E236" s="268">
        <f>VLOOKUP(B236,GD_CHAM_CONG!$C$6:$BJ$997,60,FALSE)</f>
        <v>1</v>
      </c>
      <c r="F236" s="268">
        <f>VLOOKUP(B236,GD_LCD_HS_LNS!$B$4:$F$1000,5,FALSE)</f>
        <v>2.14</v>
      </c>
      <c r="G236" s="269"/>
      <c r="H236" s="269">
        <f>VLOOKUP(B236,GD_CHAM_CONG!$C$6:$BD$997,37,FALSE)</f>
        <v>27</v>
      </c>
      <c r="I236" s="104">
        <f>VLOOKUP($B236,GD_CHAM_CONG!$C$6:$BF$997,38,FALSE)</f>
        <v>27</v>
      </c>
      <c r="J236" s="104">
        <f>VLOOKUP($B236,GD_CHAM_CONG!$C$6:$BF$997,39,FALSE)</f>
        <v>0</v>
      </c>
      <c r="K236" s="104">
        <f>VLOOKUP($B236,GD_CHAM_CONG!$C$6:$BF$997,40,FALSE)</f>
        <v>0</v>
      </c>
      <c r="L236" s="104">
        <f>VLOOKUP($B236,GD_CHAM_CONG!$C$6:$BF$997,41,FALSE)</f>
        <v>0</v>
      </c>
      <c r="M236" s="104">
        <f>VLOOKUP($B236,GD_CHAM_CONG!$C$6:$BF$997,42,FALSE)</f>
        <v>0</v>
      </c>
      <c r="N236" s="104">
        <f>VLOOKUP($B236,GD_CHAM_CONG!$C$6:$BF$997,43,FALSE)</f>
        <v>0</v>
      </c>
      <c r="O236" s="104">
        <f>VLOOKUP($B236,GD_CHAM_CONG!$C$6:$BF$997,44,FALSE)</f>
        <v>0</v>
      </c>
      <c r="P236" s="104">
        <f>VLOOKUP($B236,GD_CHAM_CONG!$C$6:$BF$997,45,FALSE)</f>
        <v>0</v>
      </c>
      <c r="Q236" s="104">
        <f>VLOOKUP($B236,GD_CHAM_CONG!$C$6:$BF$997,46,FALSE)</f>
        <v>0</v>
      </c>
      <c r="R236" s="104">
        <f>VLOOKUP($B236,GD_CHAM_CONG!$C$6:$BF$997,47,FALSE)</f>
        <v>0</v>
      </c>
      <c r="S236" s="104">
        <f>VLOOKUP($B236,GD_CHAM_CONG!$C$6:$BF$997,48,FALSE)</f>
        <v>0</v>
      </c>
      <c r="T236" s="104">
        <f>VLOOKUP($B236,GD_CHAM_CONG!$C$6:$BF$997,49,FALSE)</f>
        <v>0</v>
      </c>
      <c r="U236" s="104">
        <f>VLOOKUP($B236,GD_CHAM_CONG!$C$6:$BF$997,50,FALSE)</f>
        <v>0</v>
      </c>
      <c r="V236" s="104">
        <f>VLOOKUP($B236,GD_CHAM_CONG!$C$6:$BF$997,51,FALSE)</f>
        <v>0</v>
      </c>
      <c r="W236" s="104">
        <f>VLOOKUP($B236,GD_CHAM_CONG!$C$6:$BF$997,52,FALSE)</f>
        <v>0</v>
      </c>
      <c r="X236" s="104">
        <f>VLOOKUP($B236,GD_CHAM_CONG!$C$6:$BF$997,53,FALSE)</f>
        <v>0</v>
      </c>
      <c r="Y236" s="104">
        <f>VLOOKUP($B236,GD_CHAM_CONG!$C$6:$BF$997,54,FALSE)</f>
        <v>0</v>
      </c>
      <c r="Z236" s="104">
        <f>VLOOKUP($B236,GD_CHAM_CONG!$C$6:$BF$997,55,FALSE)</f>
        <v>0</v>
      </c>
      <c r="AA236" s="104">
        <f>VLOOKUP($B236,GD_CHAM_CONG!$C$6:$BF$997,56,FALSE)</f>
        <v>0</v>
      </c>
      <c r="AB236" s="104">
        <f>VLOOKUP($B236,GD_CHAM_CONG!$C$6:$BI$997,57,FALSE)</f>
        <v>0</v>
      </c>
      <c r="AC236" s="104">
        <f>VLOOKUP($B236,GD_CHAM_CONG!$C$6:$BI$997,58,FALSE)</f>
        <v>0</v>
      </c>
      <c r="AD236" s="104">
        <f>VLOOKUP($B236,GD_CHAM_CONG!$C$6:$BI$997,59,FALSE)</f>
        <v>0</v>
      </c>
      <c r="AE236" s="270">
        <f>I236/$H236*VLOOKUP(I$4,DM_TI_LE!$A$5:$B$30,2,FALSE)</f>
        <v>1</v>
      </c>
      <c r="AF236" s="270">
        <f>J236/$H236*VLOOKUP(J$4,DM_TI_LE!$A$5:$B$30,2,FALSE)</f>
        <v>0</v>
      </c>
      <c r="AG236" s="270">
        <f>K236/$H236*VLOOKUP(K$4,DM_TI_LE!$A$5:$B$30,2,FALSE)</f>
        <v>0</v>
      </c>
      <c r="AH236" s="270">
        <f>L236/$H236*VLOOKUP(L$4,DM_TI_LE!$A$5:$B$30,2,FALSE)</f>
        <v>0</v>
      </c>
      <c r="AI236" s="270">
        <f>M236/$H236*VLOOKUP(M$4,DM_TI_LE!$A$5:$B$30,2,FALSE)</f>
        <v>0</v>
      </c>
      <c r="AJ236" s="270">
        <f>N236/$H236*VLOOKUP(N$4,DM_TI_LE!$A$5:$B$30,2,FALSE)</f>
        <v>0</v>
      </c>
      <c r="AK236" s="270">
        <f>O236/$H236*VLOOKUP(O$4,DM_TI_LE!$A$5:$B$30,2,FALSE)</f>
        <v>0</v>
      </c>
      <c r="AL236" s="270">
        <f>P236/$H236*VLOOKUP(P$4,DM_TI_LE!$A$5:$B$30,2,FALSE)</f>
        <v>0</v>
      </c>
      <c r="AM236" s="270">
        <f>Q236/$H236*VLOOKUP(Q$4,DM_TI_LE!$A$5:$B$30,2,FALSE)</f>
        <v>0</v>
      </c>
      <c r="AN236" s="270">
        <f>R236/$H236*VLOOKUP(R$4,DM_TI_LE!$A$5:$B$30,2,FALSE)</f>
        <v>0</v>
      </c>
      <c r="AO236" s="270">
        <f>S236/$H236*VLOOKUP(S$4,DM_TI_LE!$A$5:$B$30,2,FALSE)</f>
        <v>0</v>
      </c>
      <c r="AP236" s="270">
        <f>T236/$H236*VLOOKUP(T$4,DM_TI_LE!$A$5:$B$30,2,FALSE)</f>
        <v>0</v>
      </c>
      <c r="AQ236" s="270">
        <f>U236/$H236*VLOOKUP(U$4,DM_TI_LE!$A$5:$B$30,2,FALSE)</f>
        <v>0</v>
      </c>
      <c r="AR236" s="270">
        <f>V236/$H236*VLOOKUP(V$4,DM_TI_LE!$A$5:$B$30,2,FALSE)</f>
        <v>0</v>
      </c>
      <c r="AS236" s="270">
        <f>W236/$H236*VLOOKUP(W$4,DM_TI_LE!$A$5:$B$30,2,FALSE)</f>
        <v>0</v>
      </c>
      <c r="AT236" s="270">
        <f>X236/$H236*VLOOKUP(X$4,DM_TI_LE!$A$5:$B$30,2,FALSE)</f>
        <v>0</v>
      </c>
      <c r="AU236" s="270">
        <f>Y236/$H236*VLOOKUP(Y$4,DM_TI_LE!$A$5:$B$30,2,FALSE)</f>
        <v>0</v>
      </c>
      <c r="AV236" s="270">
        <f>Z236/$H236*VLOOKUP(Z$4,DM_TI_LE!$A$5:$B$30,2,FALSE)</f>
        <v>0</v>
      </c>
      <c r="AW236" s="270">
        <f>AA236/$H236*VLOOKUP(AA$4,DM_TI_LE!$A$5:$B$30,2,FALSE)</f>
        <v>0</v>
      </c>
      <c r="AX236" s="270">
        <f>AB236/$H236*VLOOKUP(AB$4,DM_TI_LE!$A$5:$B$30,2,FALSE)</f>
        <v>0</v>
      </c>
      <c r="AY236" s="270">
        <f>AC236/$H236*VLOOKUP(AC$4,DM_TI_LE!$A$5:$B$30,2,FALSE)</f>
        <v>0</v>
      </c>
      <c r="AZ236" s="270">
        <f>AD236/$H236*VLOOKUP(AD$4,DM_TI_LE!$A$5:$B$30,2,FALSE)</f>
        <v>0</v>
      </c>
      <c r="BA236" s="284">
        <f>IF(CD236="HDHV",DM_TI_LE!$K$12*I236, SUM(AE236:AW236)*F236*E236*DM_HE_SO_LUONG_NS!$D$1*CE236)</f>
        <v>9630000</v>
      </c>
      <c r="BB236" s="104"/>
      <c r="BC236" s="110">
        <f>VLOOKUP(B236,GD_LCD_HS_LNS!$B$4:$E$1000,4,FALSE)</f>
        <v>4921000</v>
      </c>
      <c r="BD236" s="104"/>
      <c r="BE236" s="104">
        <f>I236/26*$BC236*VLOOKUP(BE$4,DM_TI_LE!$A$5:$C$29,3,FALSE)</f>
        <v>0</v>
      </c>
      <c r="BF236" s="104">
        <f>J236/26*$BC236*VLOOKUP(BF$4,DM_TI_LE!$A$5:$C$29,3,FALSE)</f>
        <v>0</v>
      </c>
      <c r="BG236" s="104">
        <f>K236/26*$BC236*VLOOKUP(BG$4,DM_TI_LE!$A$5:$C$29,3,FALSE)</f>
        <v>0</v>
      </c>
      <c r="BH236" s="104">
        <f>L236/26*$BC236*VLOOKUP(BH$4,DM_TI_LE!$A$5:$C$29,3,FALSE)</f>
        <v>0</v>
      </c>
      <c r="BI236" s="104">
        <f>M236/26*$BC236*VLOOKUP(BI$4,DM_TI_LE!$A$5:$C$29,3,FALSE)</f>
        <v>0</v>
      </c>
      <c r="BJ236" s="104">
        <f>N236/26*$BC236*VLOOKUP(BJ$4,DM_TI_LE!$A$5:$C$29,3,FALSE)</f>
        <v>0</v>
      </c>
      <c r="BK236" s="104">
        <f>O236/26*$BC236*VLOOKUP(BK$4,DM_TI_LE!$A$5:$C$29,3,FALSE)</f>
        <v>0</v>
      </c>
      <c r="BL236" s="104">
        <f>P236/26*$BC236*VLOOKUP(BL$4,DM_TI_LE!$A$5:$C$29,3,FALSE)</f>
        <v>0</v>
      </c>
      <c r="BM236" s="104">
        <f>Q236/26*$BC236*VLOOKUP(BM$4,DM_TI_LE!$A$5:$C$29,3,FALSE)</f>
        <v>0</v>
      </c>
      <c r="BN236" s="104">
        <f>R236/26*$BC236*VLOOKUP(BN$4,DM_TI_LE!$A$5:$C$29,3,FALSE)</f>
        <v>0</v>
      </c>
      <c r="BO236" s="104">
        <f>S236/26*$BC236*VLOOKUP(BO$4,DM_TI_LE!$A$5:$C$29,3,FALSE)</f>
        <v>0</v>
      </c>
      <c r="BP236" s="104">
        <f>T236/26*$BC236*VLOOKUP(BP$4,DM_TI_LE!$A$5:$C$29,3,FALSE)</f>
        <v>0</v>
      </c>
      <c r="BQ236" s="104">
        <f>U236/26*$BC236*VLOOKUP(BQ$4,DM_TI_LE!$A$5:$C$29,3,FALSE)</f>
        <v>0</v>
      </c>
      <c r="BR236" s="104">
        <f>V236/26*$BC236*VLOOKUP(BR$4,DM_TI_LE!$A$5:$C$29,3,FALSE)</f>
        <v>0</v>
      </c>
      <c r="BS236" s="104">
        <f>W236/26*$BC236*VLOOKUP(BS$4,DM_TI_LE!$A$5:$C$29,3,FALSE)</f>
        <v>0</v>
      </c>
      <c r="BT236" s="104">
        <f>X236/26*$BC236*VLOOKUP(BT$4,DM_TI_LE!$A$5:$C$29,3,FALSE)</f>
        <v>0</v>
      </c>
      <c r="BU236" s="104">
        <f>Y236/26*$BC236*VLOOKUP(BU$4,DM_TI_LE!$A$5:$C$29,3,FALSE)</f>
        <v>0</v>
      </c>
      <c r="BV236" s="104">
        <f>Z236/26*$BC236*VLOOKUP(BV$4,DM_TI_LE!$A$5:$C$29,3,FALSE)</f>
        <v>0</v>
      </c>
      <c r="BW236" s="104">
        <f>AA236/26*$BC236*VLOOKUP(BW$4,DM_TI_LE!$A$5:$C$29,3,FALSE)</f>
        <v>0</v>
      </c>
      <c r="BX236" s="104">
        <f>AB236/26*$BC236*VLOOKUP(BX$4,DM_TI_LE!$A$5:$C$29,3,FALSE)</f>
        <v>0</v>
      </c>
      <c r="BY236" s="104">
        <f>AC236/26*$BC236*VLOOKUP(BY$4,DM_TI_LE!$A$5:$C$29,3,FALSE)</f>
        <v>0</v>
      </c>
      <c r="BZ236" s="104">
        <f>AD236/26*$BC236*VLOOKUP(BZ$4,DM_TI_LE!$A$5:$C$29,3,FALSE)</f>
        <v>0</v>
      </c>
      <c r="CA236" s="273">
        <f t="shared" si="0"/>
        <v>0</v>
      </c>
      <c r="CB236" s="104"/>
      <c r="CC236" s="274">
        <f t="shared" si="1"/>
        <v>9630000</v>
      </c>
      <c r="CD236" s="138" t="str">
        <f>VLOOKUP(B236,GD_CHUNG!$B$5:$G$480,6,FALSE)</f>
        <v>HDKX</v>
      </c>
      <c r="CE236" s="275">
        <f>VLOOKUP(CD236,DM_TI_LE!$I$12:$J$16,2,FALSE)</f>
        <v>1</v>
      </c>
    </row>
    <row r="237" spans="1:83" ht="12.75" x14ac:dyDescent="0.2">
      <c r="A237" s="49">
        <v>233</v>
      </c>
      <c r="B237" s="50">
        <f>GD_CHUNG!B237</f>
        <v>10698</v>
      </c>
      <c r="C237" s="50" t="str">
        <f>GD_CHUNG!C237</f>
        <v>Nguyễn Ngọc Toàn</v>
      </c>
      <c r="D237" s="50" t="str">
        <f>GD_CHUNG!D237</f>
        <v>NV Lái xe - VHTTB</v>
      </c>
      <c r="E237" s="268">
        <f>VLOOKUP(B237,GD_CHAM_CONG!$C$6:$BJ$997,60,FALSE)</f>
        <v>1</v>
      </c>
      <c r="F237" s="268">
        <f>VLOOKUP(B237,GD_LCD_HS_LNS!$B$4:$F$1000,5,FALSE)</f>
        <v>2.14</v>
      </c>
      <c r="G237" s="269"/>
      <c r="H237" s="269">
        <f>VLOOKUP(B237,GD_CHAM_CONG!$C$6:$BD$997,37,FALSE)</f>
        <v>27</v>
      </c>
      <c r="I237" s="104">
        <f>VLOOKUP($B237,GD_CHAM_CONG!$C$6:$BF$997,38,FALSE)</f>
        <v>27</v>
      </c>
      <c r="J237" s="104">
        <f>VLOOKUP($B237,GD_CHAM_CONG!$C$6:$BF$997,39,FALSE)</f>
        <v>0</v>
      </c>
      <c r="K237" s="104">
        <f>VLOOKUP($B237,GD_CHAM_CONG!$C$6:$BF$997,40,FALSE)</f>
        <v>0</v>
      </c>
      <c r="L237" s="104">
        <f>VLOOKUP($B237,GD_CHAM_CONG!$C$6:$BF$997,41,FALSE)</f>
        <v>0</v>
      </c>
      <c r="M237" s="104">
        <f>VLOOKUP($B237,GD_CHAM_CONG!$C$6:$BF$997,42,FALSE)</f>
        <v>0</v>
      </c>
      <c r="N237" s="104">
        <f>VLOOKUP($B237,GD_CHAM_CONG!$C$6:$BF$997,43,FALSE)</f>
        <v>0</v>
      </c>
      <c r="O237" s="104">
        <f>VLOOKUP($B237,GD_CHAM_CONG!$C$6:$BF$997,44,FALSE)</f>
        <v>0</v>
      </c>
      <c r="P237" s="104">
        <f>VLOOKUP($B237,GD_CHAM_CONG!$C$6:$BF$997,45,FALSE)</f>
        <v>0</v>
      </c>
      <c r="Q237" s="104">
        <f>VLOOKUP($B237,GD_CHAM_CONG!$C$6:$BF$997,46,FALSE)</f>
        <v>0</v>
      </c>
      <c r="R237" s="104">
        <f>VLOOKUP($B237,GD_CHAM_CONG!$C$6:$BF$997,47,FALSE)</f>
        <v>0</v>
      </c>
      <c r="S237" s="104">
        <f>VLOOKUP($B237,GD_CHAM_CONG!$C$6:$BF$997,48,FALSE)</f>
        <v>0</v>
      </c>
      <c r="T237" s="104">
        <f>VLOOKUP($B237,GD_CHAM_CONG!$C$6:$BF$997,49,FALSE)</f>
        <v>0</v>
      </c>
      <c r="U237" s="104">
        <f>VLOOKUP($B237,GD_CHAM_CONG!$C$6:$BF$997,50,FALSE)</f>
        <v>0</v>
      </c>
      <c r="V237" s="104">
        <f>VLOOKUP($B237,GD_CHAM_CONG!$C$6:$BF$997,51,FALSE)</f>
        <v>0</v>
      </c>
      <c r="W237" s="104">
        <f>VLOOKUP($B237,GD_CHAM_CONG!$C$6:$BF$997,52,FALSE)</f>
        <v>0</v>
      </c>
      <c r="X237" s="104">
        <f>VLOOKUP($B237,GD_CHAM_CONG!$C$6:$BF$997,53,FALSE)</f>
        <v>0</v>
      </c>
      <c r="Y237" s="104">
        <f>VLOOKUP($B237,GD_CHAM_CONG!$C$6:$BF$997,54,FALSE)</f>
        <v>0</v>
      </c>
      <c r="Z237" s="104">
        <f>VLOOKUP($B237,GD_CHAM_CONG!$C$6:$BF$997,55,FALSE)</f>
        <v>0</v>
      </c>
      <c r="AA237" s="104">
        <f>VLOOKUP($B237,GD_CHAM_CONG!$C$6:$BF$997,56,FALSE)</f>
        <v>0</v>
      </c>
      <c r="AB237" s="104">
        <f>VLOOKUP($B237,GD_CHAM_CONG!$C$6:$BI$997,57,FALSE)</f>
        <v>0</v>
      </c>
      <c r="AC237" s="104">
        <f>VLOOKUP($B237,GD_CHAM_CONG!$C$6:$BI$997,58,FALSE)</f>
        <v>0</v>
      </c>
      <c r="AD237" s="104">
        <f>VLOOKUP($B237,GD_CHAM_CONG!$C$6:$BI$997,59,FALSE)</f>
        <v>0</v>
      </c>
      <c r="AE237" s="270">
        <f>I237/$H237*VLOOKUP(I$4,DM_TI_LE!$A$5:$B$30,2,FALSE)</f>
        <v>1</v>
      </c>
      <c r="AF237" s="270">
        <f>J237/$H237*VLOOKUP(J$4,DM_TI_LE!$A$5:$B$30,2,FALSE)</f>
        <v>0</v>
      </c>
      <c r="AG237" s="270">
        <f>K237/$H237*VLOOKUP(K$4,DM_TI_LE!$A$5:$B$30,2,FALSE)</f>
        <v>0</v>
      </c>
      <c r="AH237" s="270">
        <f>L237/$H237*VLOOKUP(L$4,DM_TI_LE!$A$5:$B$30,2,FALSE)</f>
        <v>0</v>
      </c>
      <c r="AI237" s="270">
        <f>M237/$H237*VLOOKUP(M$4,DM_TI_LE!$A$5:$B$30,2,FALSE)</f>
        <v>0</v>
      </c>
      <c r="AJ237" s="270">
        <f>N237/$H237*VLOOKUP(N$4,DM_TI_LE!$A$5:$B$30,2,FALSE)</f>
        <v>0</v>
      </c>
      <c r="AK237" s="270">
        <f>O237/$H237*VLOOKUP(O$4,DM_TI_LE!$A$5:$B$30,2,FALSE)</f>
        <v>0</v>
      </c>
      <c r="AL237" s="270">
        <f>P237/$H237*VLOOKUP(P$4,DM_TI_LE!$A$5:$B$30,2,FALSE)</f>
        <v>0</v>
      </c>
      <c r="AM237" s="270">
        <f>Q237/$H237*VLOOKUP(Q$4,DM_TI_LE!$A$5:$B$30,2,FALSE)</f>
        <v>0</v>
      </c>
      <c r="AN237" s="270">
        <f>R237/$H237*VLOOKUP(R$4,DM_TI_LE!$A$5:$B$30,2,FALSE)</f>
        <v>0</v>
      </c>
      <c r="AO237" s="270">
        <f>S237/$H237*VLOOKUP(S$4,DM_TI_LE!$A$5:$B$30,2,FALSE)</f>
        <v>0</v>
      </c>
      <c r="AP237" s="270">
        <f>T237/$H237*VLOOKUP(T$4,DM_TI_LE!$A$5:$B$30,2,FALSE)</f>
        <v>0</v>
      </c>
      <c r="AQ237" s="270">
        <f>U237/$H237*VLOOKUP(U$4,DM_TI_LE!$A$5:$B$30,2,FALSE)</f>
        <v>0</v>
      </c>
      <c r="AR237" s="270">
        <f>V237/$H237*VLOOKUP(V$4,DM_TI_LE!$A$5:$B$30,2,FALSE)</f>
        <v>0</v>
      </c>
      <c r="AS237" s="270">
        <f>W237/$H237*VLOOKUP(W$4,DM_TI_LE!$A$5:$B$30,2,FALSE)</f>
        <v>0</v>
      </c>
      <c r="AT237" s="270">
        <f>X237/$H237*VLOOKUP(X$4,DM_TI_LE!$A$5:$B$30,2,FALSE)</f>
        <v>0</v>
      </c>
      <c r="AU237" s="270">
        <f>Y237/$H237*VLOOKUP(Y$4,DM_TI_LE!$A$5:$B$30,2,FALSE)</f>
        <v>0</v>
      </c>
      <c r="AV237" s="270">
        <f>Z237/$H237*VLOOKUP(Z$4,DM_TI_LE!$A$5:$B$30,2,FALSE)</f>
        <v>0</v>
      </c>
      <c r="AW237" s="270">
        <f>AA237/$H237*VLOOKUP(AA$4,DM_TI_LE!$A$5:$B$30,2,FALSE)</f>
        <v>0</v>
      </c>
      <c r="AX237" s="270">
        <f>AB237/$H237*VLOOKUP(AB$4,DM_TI_LE!$A$5:$B$30,2,FALSE)</f>
        <v>0</v>
      </c>
      <c r="AY237" s="270">
        <f>AC237/$H237*VLOOKUP(AC$4,DM_TI_LE!$A$5:$B$30,2,FALSE)</f>
        <v>0</v>
      </c>
      <c r="AZ237" s="270">
        <f>AD237/$H237*VLOOKUP(AD$4,DM_TI_LE!$A$5:$B$30,2,FALSE)</f>
        <v>0</v>
      </c>
      <c r="BA237" s="284">
        <f>IF(CD237="HDHV",DM_TI_LE!$K$12*I237, SUM(AE237:AW237)*F237*E237*DM_HE_SO_LUONG_NS!$D$1*CE237)</f>
        <v>9630000</v>
      </c>
      <c r="BB237" s="104"/>
      <c r="BC237" s="110">
        <f>VLOOKUP(B237,GD_LCD_HS_LNS!$B$4:$E$1000,4,FALSE)</f>
        <v>4921000</v>
      </c>
      <c r="BD237" s="104"/>
      <c r="BE237" s="104">
        <f>I237/26*$BC237*VLOOKUP(BE$4,DM_TI_LE!$A$5:$C$29,3,FALSE)</f>
        <v>0</v>
      </c>
      <c r="BF237" s="104">
        <f>J237/26*$BC237*VLOOKUP(BF$4,DM_TI_LE!$A$5:$C$29,3,FALSE)</f>
        <v>0</v>
      </c>
      <c r="BG237" s="104">
        <f>K237/26*$BC237*VLOOKUP(BG$4,DM_TI_LE!$A$5:$C$29,3,FALSE)</f>
        <v>0</v>
      </c>
      <c r="BH237" s="104">
        <f>L237/26*$BC237*VLOOKUP(BH$4,DM_TI_LE!$A$5:$C$29,3,FALSE)</f>
        <v>0</v>
      </c>
      <c r="BI237" s="104">
        <f>M237/26*$BC237*VLOOKUP(BI$4,DM_TI_LE!$A$5:$C$29,3,FALSE)</f>
        <v>0</v>
      </c>
      <c r="BJ237" s="104">
        <f>N237/26*$BC237*VLOOKUP(BJ$4,DM_TI_LE!$A$5:$C$29,3,FALSE)</f>
        <v>0</v>
      </c>
      <c r="BK237" s="104">
        <f>O237/26*$BC237*VLOOKUP(BK$4,DM_TI_LE!$A$5:$C$29,3,FALSE)</f>
        <v>0</v>
      </c>
      <c r="BL237" s="104">
        <f>P237/26*$BC237*VLOOKUP(BL$4,DM_TI_LE!$A$5:$C$29,3,FALSE)</f>
        <v>0</v>
      </c>
      <c r="BM237" s="104">
        <f>Q237/26*$BC237*VLOOKUP(BM$4,DM_TI_LE!$A$5:$C$29,3,FALSE)</f>
        <v>0</v>
      </c>
      <c r="BN237" s="104">
        <f>R237/26*$BC237*VLOOKUP(BN$4,DM_TI_LE!$A$5:$C$29,3,FALSE)</f>
        <v>0</v>
      </c>
      <c r="BO237" s="104">
        <f>S237/26*$BC237*VLOOKUP(BO$4,DM_TI_LE!$A$5:$C$29,3,FALSE)</f>
        <v>0</v>
      </c>
      <c r="BP237" s="104">
        <f>T237/26*$BC237*VLOOKUP(BP$4,DM_TI_LE!$A$5:$C$29,3,FALSE)</f>
        <v>0</v>
      </c>
      <c r="BQ237" s="104">
        <f>U237/26*$BC237*VLOOKUP(BQ$4,DM_TI_LE!$A$5:$C$29,3,FALSE)</f>
        <v>0</v>
      </c>
      <c r="BR237" s="104">
        <f>V237/26*$BC237*VLOOKUP(BR$4,DM_TI_LE!$A$5:$C$29,3,FALSE)</f>
        <v>0</v>
      </c>
      <c r="BS237" s="104">
        <f>W237/26*$BC237*VLOOKUP(BS$4,DM_TI_LE!$A$5:$C$29,3,FALSE)</f>
        <v>0</v>
      </c>
      <c r="BT237" s="104">
        <f>X237/26*$BC237*VLOOKUP(BT$4,DM_TI_LE!$A$5:$C$29,3,FALSE)</f>
        <v>0</v>
      </c>
      <c r="BU237" s="104">
        <f>Y237/26*$BC237*VLOOKUP(BU$4,DM_TI_LE!$A$5:$C$29,3,FALSE)</f>
        <v>0</v>
      </c>
      <c r="BV237" s="104">
        <f>Z237/26*$BC237*VLOOKUP(BV$4,DM_TI_LE!$A$5:$C$29,3,FALSE)</f>
        <v>0</v>
      </c>
      <c r="BW237" s="104">
        <f>AA237/26*$BC237*VLOOKUP(BW$4,DM_TI_LE!$A$5:$C$29,3,FALSE)</f>
        <v>0</v>
      </c>
      <c r="BX237" s="104">
        <f>AB237/26*$BC237*VLOOKUP(BX$4,DM_TI_LE!$A$5:$C$29,3,FALSE)</f>
        <v>0</v>
      </c>
      <c r="BY237" s="104">
        <f>AC237/26*$BC237*VLOOKUP(BY$4,DM_TI_LE!$A$5:$C$29,3,FALSE)</f>
        <v>0</v>
      </c>
      <c r="BZ237" s="104">
        <f>AD237/26*$BC237*VLOOKUP(BZ$4,DM_TI_LE!$A$5:$C$29,3,FALSE)</f>
        <v>0</v>
      </c>
      <c r="CA237" s="273">
        <f t="shared" si="0"/>
        <v>0</v>
      </c>
      <c r="CB237" s="104"/>
      <c r="CC237" s="274">
        <f t="shared" si="1"/>
        <v>9630000</v>
      </c>
      <c r="CD237" s="138" t="str">
        <f>VLOOKUP(B237,GD_CHUNG!$B$5:$G$480,6,FALSE)</f>
        <v>HDKX</v>
      </c>
      <c r="CE237" s="275">
        <f>VLOOKUP(CD237,DM_TI_LE!$I$12:$J$16,2,FALSE)</f>
        <v>1</v>
      </c>
    </row>
    <row r="238" spans="1:83" ht="12.75" x14ac:dyDescent="0.2">
      <c r="A238" s="49">
        <v>234</v>
      </c>
      <c r="B238" s="50">
        <f>GD_CHUNG!B238</f>
        <v>10700</v>
      </c>
      <c r="C238" s="50" t="str">
        <f>GD_CHUNG!C238</f>
        <v>Đặng Đức Mạnh</v>
      </c>
      <c r="D238" s="50" t="str">
        <f>GD_CHUNG!D238</f>
        <v>NV Lái xe - VHTTB</v>
      </c>
      <c r="E238" s="268">
        <f>VLOOKUP(B238,GD_CHAM_CONG!$C$6:$BJ$997,60,FALSE)</f>
        <v>1</v>
      </c>
      <c r="F238" s="268">
        <f>VLOOKUP(B238,GD_LCD_HS_LNS!$B$4:$F$1000,5,FALSE)</f>
        <v>2.14</v>
      </c>
      <c r="G238" s="269"/>
      <c r="H238" s="269">
        <f>VLOOKUP(B238,GD_CHAM_CONG!$C$6:$BD$997,37,FALSE)</f>
        <v>27</v>
      </c>
      <c r="I238" s="104">
        <f>VLOOKUP($B238,GD_CHAM_CONG!$C$6:$BF$997,38,FALSE)</f>
        <v>27</v>
      </c>
      <c r="J238" s="104">
        <f>VLOOKUP($B238,GD_CHAM_CONG!$C$6:$BF$997,39,FALSE)</f>
        <v>0</v>
      </c>
      <c r="K238" s="104">
        <f>VLOOKUP($B238,GD_CHAM_CONG!$C$6:$BF$997,40,FALSE)</f>
        <v>0</v>
      </c>
      <c r="L238" s="104">
        <f>VLOOKUP($B238,GD_CHAM_CONG!$C$6:$BF$997,41,FALSE)</f>
        <v>0</v>
      </c>
      <c r="M238" s="104">
        <f>VLOOKUP($B238,GD_CHAM_CONG!$C$6:$BF$997,42,FALSE)</f>
        <v>0</v>
      </c>
      <c r="N238" s="104">
        <f>VLOOKUP($B238,GD_CHAM_CONG!$C$6:$BF$997,43,FALSE)</f>
        <v>0</v>
      </c>
      <c r="O238" s="104">
        <f>VLOOKUP($B238,GD_CHAM_CONG!$C$6:$BF$997,44,FALSE)</f>
        <v>0</v>
      </c>
      <c r="P238" s="104">
        <f>VLOOKUP($B238,GD_CHAM_CONG!$C$6:$BF$997,45,FALSE)</f>
        <v>0</v>
      </c>
      <c r="Q238" s="104">
        <f>VLOOKUP($B238,GD_CHAM_CONG!$C$6:$BF$997,46,FALSE)</f>
        <v>0</v>
      </c>
      <c r="R238" s="104">
        <f>VLOOKUP($B238,GD_CHAM_CONG!$C$6:$BF$997,47,FALSE)</f>
        <v>0</v>
      </c>
      <c r="S238" s="104">
        <f>VLOOKUP($B238,GD_CHAM_CONG!$C$6:$BF$997,48,FALSE)</f>
        <v>0</v>
      </c>
      <c r="T238" s="104">
        <f>VLOOKUP($B238,GD_CHAM_CONG!$C$6:$BF$997,49,FALSE)</f>
        <v>0</v>
      </c>
      <c r="U238" s="104">
        <f>VLOOKUP($B238,GD_CHAM_CONG!$C$6:$BF$997,50,FALSE)</f>
        <v>0</v>
      </c>
      <c r="V238" s="104">
        <f>VLOOKUP($B238,GD_CHAM_CONG!$C$6:$BF$997,51,FALSE)</f>
        <v>0</v>
      </c>
      <c r="W238" s="104">
        <f>VLOOKUP($B238,GD_CHAM_CONG!$C$6:$BF$997,52,FALSE)</f>
        <v>0</v>
      </c>
      <c r="X238" s="104">
        <f>VLOOKUP($B238,GD_CHAM_CONG!$C$6:$BF$997,53,FALSE)</f>
        <v>0</v>
      </c>
      <c r="Y238" s="104">
        <f>VLOOKUP($B238,GD_CHAM_CONG!$C$6:$BF$997,54,FALSE)</f>
        <v>0</v>
      </c>
      <c r="Z238" s="104">
        <f>VLOOKUP($B238,GD_CHAM_CONG!$C$6:$BF$997,55,FALSE)</f>
        <v>0</v>
      </c>
      <c r="AA238" s="104">
        <f>VLOOKUP($B238,GD_CHAM_CONG!$C$6:$BF$997,56,FALSE)</f>
        <v>0</v>
      </c>
      <c r="AB238" s="104">
        <f>VLOOKUP($B238,GD_CHAM_CONG!$C$6:$BI$997,57,FALSE)</f>
        <v>0</v>
      </c>
      <c r="AC238" s="104">
        <f>VLOOKUP($B238,GD_CHAM_CONG!$C$6:$BI$997,58,FALSE)</f>
        <v>0</v>
      </c>
      <c r="AD238" s="104">
        <f>VLOOKUP($B238,GD_CHAM_CONG!$C$6:$BI$997,59,FALSE)</f>
        <v>0</v>
      </c>
      <c r="AE238" s="270">
        <f>I238/$H238*VLOOKUP(I$4,DM_TI_LE!$A$5:$B$30,2,FALSE)</f>
        <v>1</v>
      </c>
      <c r="AF238" s="270">
        <f>J238/$H238*VLOOKUP(J$4,DM_TI_LE!$A$5:$B$30,2,FALSE)</f>
        <v>0</v>
      </c>
      <c r="AG238" s="270">
        <f>K238/$H238*VLOOKUP(K$4,DM_TI_LE!$A$5:$B$30,2,FALSE)</f>
        <v>0</v>
      </c>
      <c r="AH238" s="270">
        <f>L238/$H238*VLOOKUP(L$4,DM_TI_LE!$A$5:$B$30,2,FALSE)</f>
        <v>0</v>
      </c>
      <c r="AI238" s="270">
        <f>M238/$H238*VLOOKUP(M$4,DM_TI_LE!$A$5:$B$30,2,FALSE)</f>
        <v>0</v>
      </c>
      <c r="AJ238" s="270">
        <f>N238/$H238*VLOOKUP(N$4,DM_TI_LE!$A$5:$B$30,2,FALSE)</f>
        <v>0</v>
      </c>
      <c r="AK238" s="270">
        <f>O238/$H238*VLOOKUP(O$4,DM_TI_LE!$A$5:$B$30,2,FALSE)</f>
        <v>0</v>
      </c>
      <c r="AL238" s="270">
        <f>P238/$H238*VLOOKUP(P$4,DM_TI_LE!$A$5:$B$30,2,FALSE)</f>
        <v>0</v>
      </c>
      <c r="AM238" s="270">
        <f>Q238/$H238*VLOOKUP(Q$4,DM_TI_LE!$A$5:$B$30,2,FALSE)</f>
        <v>0</v>
      </c>
      <c r="AN238" s="270">
        <f>R238/$H238*VLOOKUP(R$4,DM_TI_LE!$A$5:$B$30,2,FALSE)</f>
        <v>0</v>
      </c>
      <c r="AO238" s="270">
        <f>S238/$H238*VLOOKUP(S$4,DM_TI_LE!$A$5:$B$30,2,FALSE)</f>
        <v>0</v>
      </c>
      <c r="AP238" s="270">
        <f>T238/$H238*VLOOKUP(T$4,DM_TI_LE!$A$5:$B$30,2,FALSE)</f>
        <v>0</v>
      </c>
      <c r="AQ238" s="270">
        <f>U238/$H238*VLOOKUP(U$4,DM_TI_LE!$A$5:$B$30,2,FALSE)</f>
        <v>0</v>
      </c>
      <c r="AR238" s="270">
        <f>V238/$H238*VLOOKUP(V$4,DM_TI_LE!$A$5:$B$30,2,FALSE)</f>
        <v>0</v>
      </c>
      <c r="AS238" s="270">
        <f>W238/$H238*VLOOKUP(W$4,DM_TI_LE!$A$5:$B$30,2,FALSE)</f>
        <v>0</v>
      </c>
      <c r="AT238" s="270">
        <f>X238/$H238*VLOOKUP(X$4,DM_TI_LE!$A$5:$B$30,2,FALSE)</f>
        <v>0</v>
      </c>
      <c r="AU238" s="270">
        <f>Y238/$H238*VLOOKUP(Y$4,DM_TI_LE!$A$5:$B$30,2,FALSE)</f>
        <v>0</v>
      </c>
      <c r="AV238" s="270">
        <f>Z238/$H238*VLOOKUP(Z$4,DM_TI_LE!$A$5:$B$30,2,FALSE)</f>
        <v>0</v>
      </c>
      <c r="AW238" s="270">
        <f>AA238/$H238*VLOOKUP(AA$4,DM_TI_LE!$A$5:$B$30,2,FALSE)</f>
        <v>0</v>
      </c>
      <c r="AX238" s="270">
        <f>AB238/$H238*VLOOKUP(AB$4,DM_TI_LE!$A$5:$B$30,2,FALSE)</f>
        <v>0</v>
      </c>
      <c r="AY238" s="270">
        <f>AC238/$H238*VLOOKUP(AC$4,DM_TI_LE!$A$5:$B$30,2,FALSE)</f>
        <v>0</v>
      </c>
      <c r="AZ238" s="270">
        <f>AD238/$H238*VLOOKUP(AD$4,DM_TI_LE!$A$5:$B$30,2,FALSE)</f>
        <v>0</v>
      </c>
      <c r="BA238" s="284">
        <f>IF(CD238="HDHV",DM_TI_LE!$K$12*I238, SUM(AE238:AW238)*F238*E238*DM_HE_SO_LUONG_NS!$D$1*CE238)</f>
        <v>9630000</v>
      </c>
      <c r="BB238" s="104"/>
      <c r="BC238" s="110">
        <f>VLOOKUP(B238,GD_LCD_HS_LNS!$B$4:$E$1000,4,FALSE)</f>
        <v>4921000</v>
      </c>
      <c r="BD238" s="104"/>
      <c r="BE238" s="104">
        <f>I238/26*$BC238*VLOOKUP(BE$4,DM_TI_LE!$A$5:$C$29,3,FALSE)</f>
        <v>0</v>
      </c>
      <c r="BF238" s="104">
        <f>J238/26*$BC238*VLOOKUP(BF$4,DM_TI_LE!$A$5:$C$29,3,FALSE)</f>
        <v>0</v>
      </c>
      <c r="BG238" s="104">
        <f>K238/26*$BC238*VLOOKUP(BG$4,DM_TI_LE!$A$5:$C$29,3,FALSE)</f>
        <v>0</v>
      </c>
      <c r="BH238" s="104">
        <f>L238/26*$BC238*VLOOKUP(BH$4,DM_TI_LE!$A$5:$C$29,3,FALSE)</f>
        <v>0</v>
      </c>
      <c r="BI238" s="104">
        <f>M238/26*$BC238*VLOOKUP(BI$4,DM_TI_LE!$A$5:$C$29,3,FALSE)</f>
        <v>0</v>
      </c>
      <c r="BJ238" s="104">
        <f>N238/26*$BC238*VLOOKUP(BJ$4,DM_TI_LE!$A$5:$C$29,3,FALSE)</f>
        <v>0</v>
      </c>
      <c r="BK238" s="104">
        <f>O238/26*$BC238*VLOOKUP(BK$4,DM_TI_LE!$A$5:$C$29,3,FALSE)</f>
        <v>0</v>
      </c>
      <c r="BL238" s="104">
        <f>P238/26*$BC238*VLOOKUP(BL$4,DM_TI_LE!$A$5:$C$29,3,FALSE)</f>
        <v>0</v>
      </c>
      <c r="BM238" s="104">
        <f>Q238/26*$BC238*VLOOKUP(BM$4,DM_TI_LE!$A$5:$C$29,3,FALSE)</f>
        <v>0</v>
      </c>
      <c r="BN238" s="104">
        <f>R238/26*$BC238*VLOOKUP(BN$4,DM_TI_LE!$A$5:$C$29,3,FALSE)</f>
        <v>0</v>
      </c>
      <c r="BO238" s="104">
        <f>S238/26*$BC238*VLOOKUP(BO$4,DM_TI_LE!$A$5:$C$29,3,FALSE)</f>
        <v>0</v>
      </c>
      <c r="BP238" s="104">
        <f>T238/26*$BC238*VLOOKUP(BP$4,DM_TI_LE!$A$5:$C$29,3,FALSE)</f>
        <v>0</v>
      </c>
      <c r="BQ238" s="104">
        <f>U238/26*$BC238*VLOOKUP(BQ$4,DM_TI_LE!$A$5:$C$29,3,FALSE)</f>
        <v>0</v>
      </c>
      <c r="BR238" s="104">
        <f>V238/26*$BC238*VLOOKUP(BR$4,DM_TI_LE!$A$5:$C$29,3,FALSE)</f>
        <v>0</v>
      </c>
      <c r="BS238" s="104">
        <f>W238/26*$BC238*VLOOKUP(BS$4,DM_TI_LE!$A$5:$C$29,3,FALSE)</f>
        <v>0</v>
      </c>
      <c r="BT238" s="104">
        <f>X238/26*$BC238*VLOOKUP(BT$4,DM_TI_LE!$A$5:$C$29,3,FALSE)</f>
        <v>0</v>
      </c>
      <c r="BU238" s="104">
        <f>Y238/26*$BC238*VLOOKUP(BU$4,DM_TI_LE!$A$5:$C$29,3,FALSE)</f>
        <v>0</v>
      </c>
      <c r="BV238" s="104">
        <f>Z238/26*$BC238*VLOOKUP(BV$4,DM_TI_LE!$A$5:$C$29,3,FALSE)</f>
        <v>0</v>
      </c>
      <c r="BW238" s="104">
        <f>AA238/26*$BC238*VLOOKUP(BW$4,DM_TI_LE!$A$5:$C$29,3,FALSE)</f>
        <v>0</v>
      </c>
      <c r="BX238" s="104">
        <f>AB238/26*$BC238*VLOOKUP(BX$4,DM_TI_LE!$A$5:$C$29,3,FALSE)</f>
        <v>0</v>
      </c>
      <c r="BY238" s="104">
        <f>AC238/26*$BC238*VLOOKUP(BY$4,DM_TI_LE!$A$5:$C$29,3,FALSE)</f>
        <v>0</v>
      </c>
      <c r="BZ238" s="104">
        <f>AD238/26*$BC238*VLOOKUP(BZ$4,DM_TI_LE!$A$5:$C$29,3,FALSE)</f>
        <v>0</v>
      </c>
      <c r="CA238" s="273">
        <f t="shared" si="0"/>
        <v>0</v>
      </c>
      <c r="CB238" s="104"/>
      <c r="CC238" s="274">
        <f t="shared" si="1"/>
        <v>9630000</v>
      </c>
      <c r="CD238" s="138" t="str">
        <f>VLOOKUP(B238,GD_CHUNG!$B$5:$G$480,6,FALSE)</f>
        <v>HDKX</v>
      </c>
      <c r="CE238" s="275">
        <f>VLOOKUP(CD238,DM_TI_LE!$I$12:$J$16,2,FALSE)</f>
        <v>1</v>
      </c>
    </row>
    <row r="239" spans="1:83" ht="12.75" x14ac:dyDescent="0.2">
      <c r="A239" s="49">
        <v>235</v>
      </c>
      <c r="B239" s="50">
        <f>GD_CHUNG!B239</f>
        <v>10701</v>
      </c>
      <c r="C239" s="50" t="str">
        <f>GD_CHUNG!C239</f>
        <v>Đỗ Ngọc Lân</v>
      </c>
      <c r="D239" s="50" t="str">
        <f>GD_CHUNG!D239</f>
        <v>NV Lái xe - VHTTB</v>
      </c>
      <c r="E239" s="268">
        <f>VLOOKUP(B239,GD_CHAM_CONG!$C$6:$BJ$997,60,FALSE)</f>
        <v>1</v>
      </c>
      <c r="F239" s="268">
        <f>VLOOKUP(B239,GD_LCD_HS_LNS!$B$4:$F$1000,5,FALSE)</f>
        <v>2.14</v>
      </c>
      <c r="G239" s="269"/>
      <c r="H239" s="269">
        <f>VLOOKUP(B239,GD_CHAM_CONG!$C$6:$BD$997,37,FALSE)</f>
        <v>27</v>
      </c>
      <c r="I239" s="104">
        <f>VLOOKUP($B239,GD_CHAM_CONG!$C$6:$BF$997,38,FALSE)</f>
        <v>27</v>
      </c>
      <c r="J239" s="104">
        <f>VLOOKUP($B239,GD_CHAM_CONG!$C$6:$BF$997,39,FALSE)</f>
        <v>0</v>
      </c>
      <c r="K239" s="104">
        <f>VLOOKUP($B239,GD_CHAM_CONG!$C$6:$BF$997,40,FALSE)</f>
        <v>0</v>
      </c>
      <c r="L239" s="104">
        <f>VLOOKUP($B239,GD_CHAM_CONG!$C$6:$BF$997,41,FALSE)</f>
        <v>0</v>
      </c>
      <c r="M239" s="104">
        <f>VLOOKUP($B239,GD_CHAM_CONG!$C$6:$BF$997,42,FALSE)</f>
        <v>0</v>
      </c>
      <c r="N239" s="104">
        <f>VLOOKUP($B239,GD_CHAM_CONG!$C$6:$BF$997,43,FALSE)</f>
        <v>0</v>
      </c>
      <c r="O239" s="104">
        <f>VLOOKUP($B239,GD_CHAM_CONG!$C$6:$BF$997,44,FALSE)</f>
        <v>0</v>
      </c>
      <c r="P239" s="104">
        <f>VLOOKUP($B239,GD_CHAM_CONG!$C$6:$BF$997,45,FALSE)</f>
        <v>0</v>
      </c>
      <c r="Q239" s="104">
        <f>VLOOKUP($B239,GD_CHAM_CONG!$C$6:$BF$997,46,FALSE)</f>
        <v>0</v>
      </c>
      <c r="R239" s="104">
        <f>VLOOKUP($B239,GD_CHAM_CONG!$C$6:$BF$997,47,FALSE)</f>
        <v>0</v>
      </c>
      <c r="S239" s="104">
        <f>VLOOKUP($B239,GD_CHAM_CONG!$C$6:$BF$997,48,FALSE)</f>
        <v>0</v>
      </c>
      <c r="T239" s="104">
        <f>VLOOKUP($B239,GD_CHAM_CONG!$C$6:$BF$997,49,FALSE)</f>
        <v>0</v>
      </c>
      <c r="U239" s="104">
        <f>VLOOKUP($B239,GD_CHAM_CONG!$C$6:$BF$997,50,FALSE)</f>
        <v>0</v>
      </c>
      <c r="V239" s="104">
        <f>VLOOKUP($B239,GD_CHAM_CONG!$C$6:$BF$997,51,FALSE)</f>
        <v>0</v>
      </c>
      <c r="W239" s="104">
        <f>VLOOKUP($B239,GD_CHAM_CONG!$C$6:$BF$997,52,FALSE)</f>
        <v>0</v>
      </c>
      <c r="X239" s="104">
        <f>VLOOKUP($B239,GD_CHAM_CONG!$C$6:$BF$997,53,FALSE)</f>
        <v>0</v>
      </c>
      <c r="Y239" s="104">
        <f>VLOOKUP($B239,GD_CHAM_CONG!$C$6:$BF$997,54,FALSE)</f>
        <v>0</v>
      </c>
      <c r="Z239" s="104">
        <f>VLOOKUP($B239,GD_CHAM_CONG!$C$6:$BF$997,55,FALSE)</f>
        <v>0</v>
      </c>
      <c r="AA239" s="104">
        <f>VLOOKUP($B239,GD_CHAM_CONG!$C$6:$BF$997,56,FALSE)</f>
        <v>0</v>
      </c>
      <c r="AB239" s="104">
        <f>VLOOKUP($B239,GD_CHAM_CONG!$C$6:$BI$997,57,FALSE)</f>
        <v>0</v>
      </c>
      <c r="AC239" s="104">
        <f>VLOOKUP($B239,GD_CHAM_CONG!$C$6:$BI$997,58,FALSE)</f>
        <v>0</v>
      </c>
      <c r="AD239" s="104">
        <f>VLOOKUP($B239,GD_CHAM_CONG!$C$6:$BI$997,59,FALSE)</f>
        <v>0</v>
      </c>
      <c r="AE239" s="270">
        <f>I239/$H239*VLOOKUP(I$4,DM_TI_LE!$A$5:$B$30,2,FALSE)</f>
        <v>1</v>
      </c>
      <c r="AF239" s="270">
        <f>J239/$H239*VLOOKUP(J$4,DM_TI_LE!$A$5:$B$30,2,FALSE)</f>
        <v>0</v>
      </c>
      <c r="AG239" s="270">
        <f>K239/$H239*VLOOKUP(K$4,DM_TI_LE!$A$5:$B$30,2,FALSE)</f>
        <v>0</v>
      </c>
      <c r="AH239" s="270">
        <f>L239/$H239*VLOOKUP(L$4,DM_TI_LE!$A$5:$B$30,2,FALSE)</f>
        <v>0</v>
      </c>
      <c r="AI239" s="270">
        <f>M239/$H239*VLOOKUP(M$4,DM_TI_LE!$A$5:$B$30,2,FALSE)</f>
        <v>0</v>
      </c>
      <c r="AJ239" s="270">
        <f>N239/$H239*VLOOKUP(N$4,DM_TI_LE!$A$5:$B$30,2,FALSE)</f>
        <v>0</v>
      </c>
      <c r="AK239" s="270">
        <f>O239/$H239*VLOOKUP(O$4,DM_TI_LE!$A$5:$B$30,2,FALSE)</f>
        <v>0</v>
      </c>
      <c r="AL239" s="270">
        <f>P239/$H239*VLOOKUP(P$4,DM_TI_LE!$A$5:$B$30,2,FALSE)</f>
        <v>0</v>
      </c>
      <c r="AM239" s="270">
        <f>Q239/$H239*VLOOKUP(Q$4,DM_TI_LE!$A$5:$B$30,2,FALSE)</f>
        <v>0</v>
      </c>
      <c r="AN239" s="270">
        <f>R239/$H239*VLOOKUP(R$4,DM_TI_LE!$A$5:$B$30,2,FALSE)</f>
        <v>0</v>
      </c>
      <c r="AO239" s="270">
        <f>S239/$H239*VLOOKUP(S$4,DM_TI_LE!$A$5:$B$30,2,FALSE)</f>
        <v>0</v>
      </c>
      <c r="AP239" s="270">
        <f>T239/$H239*VLOOKUP(T$4,DM_TI_LE!$A$5:$B$30,2,FALSE)</f>
        <v>0</v>
      </c>
      <c r="AQ239" s="270">
        <f>U239/$H239*VLOOKUP(U$4,DM_TI_LE!$A$5:$B$30,2,FALSE)</f>
        <v>0</v>
      </c>
      <c r="AR239" s="270">
        <f>V239/$H239*VLOOKUP(V$4,DM_TI_LE!$A$5:$B$30,2,FALSE)</f>
        <v>0</v>
      </c>
      <c r="AS239" s="270">
        <f>W239/$H239*VLOOKUP(W$4,DM_TI_LE!$A$5:$B$30,2,FALSE)</f>
        <v>0</v>
      </c>
      <c r="AT239" s="270">
        <f>X239/$H239*VLOOKUP(X$4,DM_TI_LE!$A$5:$B$30,2,FALSE)</f>
        <v>0</v>
      </c>
      <c r="AU239" s="270">
        <f>Y239/$H239*VLOOKUP(Y$4,DM_TI_LE!$A$5:$B$30,2,FALSE)</f>
        <v>0</v>
      </c>
      <c r="AV239" s="270">
        <f>Z239/$H239*VLOOKUP(Z$4,DM_TI_LE!$A$5:$B$30,2,FALSE)</f>
        <v>0</v>
      </c>
      <c r="AW239" s="270">
        <f>AA239/$H239*VLOOKUP(AA$4,DM_TI_LE!$A$5:$B$30,2,FALSE)</f>
        <v>0</v>
      </c>
      <c r="AX239" s="270">
        <f>AB239/$H239*VLOOKUP(AB$4,DM_TI_LE!$A$5:$B$30,2,FALSE)</f>
        <v>0</v>
      </c>
      <c r="AY239" s="270">
        <f>AC239/$H239*VLOOKUP(AC$4,DM_TI_LE!$A$5:$B$30,2,FALSE)</f>
        <v>0</v>
      </c>
      <c r="AZ239" s="270">
        <f>AD239/$H239*VLOOKUP(AD$4,DM_TI_LE!$A$5:$B$30,2,FALSE)</f>
        <v>0</v>
      </c>
      <c r="BA239" s="284">
        <f>IF(CD239="HDHV",DM_TI_LE!$K$12*I239, SUM(AE239:AW239)*F239*E239*DM_HE_SO_LUONG_NS!$D$1*CE239)</f>
        <v>9630000</v>
      </c>
      <c r="BB239" s="104"/>
      <c r="BC239" s="110">
        <f>VLOOKUP(B239,GD_LCD_HS_LNS!$B$4:$E$1000,4,FALSE)</f>
        <v>4921000</v>
      </c>
      <c r="BD239" s="104"/>
      <c r="BE239" s="104">
        <f>I239/26*$BC239*VLOOKUP(BE$4,DM_TI_LE!$A$5:$C$29,3,FALSE)</f>
        <v>0</v>
      </c>
      <c r="BF239" s="104">
        <f>J239/26*$BC239*VLOOKUP(BF$4,DM_TI_LE!$A$5:$C$29,3,FALSE)</f>
        <v>0</v>
      </c>
      <c r="BG239" s="104">
        <f>K239/26*$BC239*VLOOKUP(BG$4,DM_TI_LE!$A$5:$C$29,3,FALSE)</f>
        <v>0</v>
      </c>
      <c r="BH239" s="104">
        <f>L239/26*$BC239*VLOOKUP(BH$4,DM_TI_LE!$A$5:$C$29,3,FALSE)</f>
        <v>0</v>
      </c>
      <c r="BI239" s="104">
        <f>M239/26*$BC239*VLOOKUP(BI$4,DM_TI_LE!$A$5:$C$29,3,FALSE)</f>
        <v>0</v>
      </c>
      <c r="BJ239" s="104">
        <f>N239/26*$BC239*VLOOKUP(BJ$4,DM_TI_LE!$A$5:$C$29,3,FALSE)</f>
        <v>0</v>
      </c>
      <c r="BK239" s="104">
        <f>O239/26*$BC239*VLOOKUP(BK$4,DM_TI_LE!$A$5:$C$29,3,FALSE)</f>
        <v>0</v>
      </c>
      <c r="BL239" s="104">
        <f>P239/26*$BC239*VLOOKUP(BL$4,DM_TI_LE!$A$5:$C$29,3,FALSE)</f>
        <v>0</v>
      </c>
      <c r="BM239" s="104">
        <f>Q239/26*$BC239*VLOOKUP(BM$4,DM_TI_LE!$A$5:$C$29,3,FALSE)</f>
        <v>0</v>
      </c>
      <c r="BN239" s="104">
        <f>R239/26*$BC239*VLOOKUP(BN$4,DM_TI_LE!$A$5:$C$29,3,FALSE)</f>
        <v>0</v>
      </c>
      <c r="BO239" s="104">
        <f>S239/26*$BC239*VLOOKUP(BO$4,DM_TI_LE!$A$5:$C$29,3,FALSE)</f>
        <v>0</v>
      </c>
      <c r="BP239" s="104">
        <f>T239/26*$BC239*VLOOKUP(BP$4,DM_TI_LE!$A$5:$C$29,3,FALSE)</f>
        <v>0</v>
      </c>
      <c r="BQ239" s="104">
        <f>U239/26*$BC239*VLOOKUP(BQ$4,DM_TI_LE!$A$5:$C$29,3,FALSE)</f>
        <v>0</v>
      </c>
      <c r="BR239" s="104">
        <f>V239/26*$BC239*VLOOKUP(BR$4,DM_TI_LE!$A$5:$C$29,3,FALSE)</f>
        <v>0</v>
      </c>
      <c r="BS239" s="104">
        <f>W239/26*$BC239*VLOOKUP(BS$4,DM_TI_LE!$A$5:$C$29,3,FALSE)</f>
        <v>0</v>
      </c>
      <c r="BT239" s="104">
        <f>X239/26*$BC239*VLOOKUP(BT$4,DM_TI_LE!$A$5:$C$29,3,FALSE)</f>
        <v>0</v>
      </c>
      <c r="BU239" s="104">
        <f>Y239/26*$BC239*VLOOKUP(BU$4,DM_TI_LE!$A$5:$C$29,3,FALSE)</f>
        <v>0</v>
      </c>
      <c r="BV239" s="104">
        <f>Z239/26*$BC239*VLOOKUP(BV$4,DM_TI_LE!$A$5:$C$29,3,FALSE)</f>
        <v>0</v>
      </c>
      <c r="BW239" s="104">
        <f>AA239/26*$BC239*VLOOKUP(BW$4,DM_TI_LE!$A$5:$C$29,3,FALSE)</f>
        <v>0</v>
      </c>
      <c r="BX239" s="104">
        <f>AB239/26*$BC239*VLOOKUP(BX$4,DM_TI_LE!$A$5:$C$29,3,FALSE)</f>
        <v>0</v>
      </c>
      <c r="BY239" s="104">
        <f>AC239/26*$BC239*VLOOKUP(BY$4,DM_TI_LE!$A$5:$C$29,3,FALSE)</f>
        <v>0</v>
      </c>
      <c r="BZ239" s="104">
        <f>AD239/26*$BC239*VLOOKUP(BZ$4,DM_TI_LE!$A$5:$C$29,3,FALSE)</f>
        <v>0</v>
      </c>
      <c r="CA239" s="273">
        <f t="shared" si="0"/>
        <v>0</v>
      </c>
      <c r="CB239" s="104"/>
      <c r="CC239" s="274">
        <f t="shared" si="1"/>
        <v>9630000</v>
      </c>
      <c r="CD239" s="138" t="str">
        <f>VLOOKUP(B239,GD_CHUNG!$B$5:$G$480,6,FALSE)</f>
        <v>HDKX</v>
      </c>
      <c r="CE239" s="275">
        <f>VLOOKUP(CD239,DM_TI_LE!$I$12:$J$16,2,FALSE)</f>
        <v>1</v>
      </c>
    </row>
    <row r="240" spans="1:83" ht="12.75" x14ac:dyDescent="0.2">
      <c r="A240" s="49">
        <v>236</v>
      </c>
      <c r="B240" s="50">
        <f>GD_CHUNG!B240</f>
        <v>10702</v>
      </c>
      <c r="C240" s="50" t="str">
        <f>GD_CHUNG!C240</f>
        <v>Nguyễn Tuấn Anh</v>
      </c>
      <c r="D240" s="50" t="str">
        <f>GD_CHUNG!D240</f>
        <v>NV Lái xe - VHTTB</v>
      </c>
      <c r="E240" s="268">
        <f>VLOOKUP(B240,GD_CHAM_CONG!$C$6:$BJ$997,60,FALSE)</f>
        <v>1</v>
      </c>
      <c r="F240" s="268">
        <f>VLOOKUP(B240,GD_LCD_HS_LNS!$B$4:$F$1000,5,FALSE)</f>
        <v>2.14</v>
      </c>
      <c r="G240" s="269"/>
      <c r="H240" s="269">
        <f>VLOOKUP(B240,GD_CHAM_CONG!$C$6:$BD$997,37,FALSE)</f>
        <v>27</v>
      </c>
      <c r="I240" s="104">
        <f>VLOOKUP($B240,GD_CHAM_CONG!$C$6:$BF$997,38,FALSE)</f>
        <v>27</v>
      </c>
      <c r="J240" s="104">
        <f>VLOOKUP($B240,GD_CHAM_CONG!$C$6:$BF$997,39,FALSE)</f>
        <v>0</v>
      </c>
      <c r="K240" s="104">
        <f>VLOOKUP($B240,GD_CHAM_CONG!$C$6:$BF$997,40,FALSE)</f>
        <v>0</v>
      </c>
      <c r="L240" s="104">
        <f>VLOOKUP($B240,GD_CHAM_CONG!$C$6:$BF$997,41,FALSE)</f>
        <v>0</v>
      </c>
      <c r="M240" s="104">
        <f>VLOOKUP($B240,GD_CHAM_CONG!$C$6:$BF$997,42,FALSE)</f>
        <v>0</v>
      </c>
      <c r="N240" s="104">
        <f>VLOOKUP($B240,GD_CHAM_CONG!$C$6:$BF$997,43,FALSE)</f>
        <v>0</v>
      </c>
      <c r="O240" s="104">
        <f>VLOOKUP($B240,GD_CHAM_CONG!$C$6:$BF$997,44,FALSE)</f>
        <v>0</v>
      </c>
      <c r="P240" s="104">
        <f>VLOOKUP($B240,GD_CHAM_CONG!$C$6:$BF$997,45,FALSE)</f>
        <v>0</v>
      </c>
      <c r="Q240" s="104">
        <f>VLOOKUP($B240,GD_CHAM_CONG!$C$6:$BF$997,46,FALSE)</f>
        <v>0</v>
      </c>
      <c r="R240" s="104">
        <f>VLOOKUP($B240,GD_CHAM_CONG!$C$6:$BF$997,47,FALSE)</f>
        <v>0</v>
      </c>
      <c r="S240" s="104">
        <f>VLOOKUP($B240,GD_CHAM_CONG!$C$6:$BF$997,48,FALSE)</f>
        <v>0</v>
      </c>
      <c r="T240" s="104">
        <f>VLOOKUP($B240,GD_CHAM_CONG!$C$6:$BF$997,49,FALSE)</f>
        <v>0</v>
      </c>
      <c r="U240" s="104">
        <f>VLOOKUP($B240,GD_CHAM_CONG!$C$6:$BF$997,50,FALSE)</f>
        <v>0</v>
      </c>
      <c r="V240" s="104">
        <f>VLOOKUP($B240,GD_CHAM_CONG!$C$6:$BF$997,51,FALSE)</f>
        <v>0</v>
      </c>
      <c r="W240" s="104">
        <f>VLOOKUP($B240,GD_CHAM_CONG!$C$6:$BF$997,52,FALSE)</f>
        <v>0</v>
      </c>
      <c r="X240" s="104">
        <f>VLOOKUP($B240,GD_CHAM_CONG!$C$6:$BF$997,53,FALSE)</f>
        <v>0</v>
      </c>
      <c r="Y240" s="104">
        <f>VLOOKUP($B240,GD_CHAM_CONG!$C$6:$BF$997,54,FALSE)</f>
        <v>0</v>
      </c>
      <c r="Z240" s="104">
        <f>VLOOKUP($B240,GD_CHAM_CONG!$C$6:$BF$997,55,FALSE)</f>
        <v>0</v>
      </c>
      <c r="AA240" s="104">
        <f>VLOOKUP($B240,GD_CHAM_CONG!$C$6:$BF$997,56,FALSE)</f>
        <v>0</v>
      </c>
      <c r="AB240" s="104">
        <f>VLOOKUP($B240,GD_CHAM_CONG!$C$6:$BI$997,57,FALSE)</f>
        <v>0</v>
      </c>
      <c r="AC240" s="104">
        <f>VLOOKUP($B240,GD_CHAM_CONG!$C$6:$BI$997,58,FALSE)</f>
        <v>0</v>
      </c>
      <c r="AD240" s="104">
        <f>VLOOKUP($B240,GD_CHAM_CONG!$C$6:$BI$997,59,FALSE)</f>
        <v>0</v>
      </c>
      <c r="AE240" s="270">
        <f>I240/$H240*VLOOKUP(I$4,DM_TI_LE!$A$5:$B$30,2,FALSE)</f>
        <v>1</v>
      </c>
      <c r="AF240" s="270">
        <f>J240/$H240*VLOOKUP(J$4,DM_TI_LE!$A$5:$B$30,2,FALSE)</f>
        <v>0</v>
      </c>
      <c r="AG240" s="270">
        <f>K240/$H240*VLOOKUP(K$4,DM_TI_LE!$A$5:$B$30,2,FALSE)</f>
        <v>0</v>
      </c>
      <c r="AH240" s="270">
        <f>L240/$H240*VLOOKUP(L$4,DM_TI_LE!$A$5:$B$30,2,FALSE)</f>
        <v>0</v>
      </c>
      <c r="AI240" s="270">
        <f>M240/$H240*VLOOKUP(M$4,DM_TI_LE!$A$5:$B$30,2,FALSE)</f>
        <v>0</v>
      </c>
      <c r="AJ240" s="270">
        <f>N240/$H240*VLOOKUP(N$4,DM_TI_LE!$A$5:$B$30,2,FALSE)</f>
        <v>0</v>
      </c>
      <c r="AK240" s="270">
        <f>O240/$H240*VLOOKUP(O$4,DM_TI_LE!$A$5:$B$30,2,FALSE)</f>
        <v>0</v>
      </c>
      <c r="AL240" s="270">
        <f>P240/$H240*VLOOKUP(P$4,DM_TI_LE!$A$5:$B$30,2,FALSE)</f>
        <v>0</v>
      </c>
      <c r="AM240" s="270">
        <f>Q240/$H240*VLOOKUP(Q$4,DM_TI_LE!$A$5:$B$30,2,FALSE)</f>
        <v>0</v>
      </c>
      <c r="AN240" s="270">
        <f>R240/$H240*VLOOKUP(R$4,DM_TI_LE!$A$5:$B$30,2,FALSE)</f>
        <v>0</v>
      </c>
      <c r="AO240" s="270">
        <f>S240/$H240*VLOOKUP(S$4,DM_TI_LE!$A$5:$B$30,2,FALSE)</f>
        <v>0</v>
      </c>
      <c r="AP240" s="270">
        <f>T240/$H240*VLOOKUP(T$4,DM_TI_LE!$A$5:$B$30,2,FALSE)</f>
        <v>0</v>
      </c>
      <c r="AQ240" s="270">
        <f>U240/$H240*VLOOKUP(U$4,DM_TI_LE!$A$5:$B$30,2,FALSE)</f>
        <v>0</v>
      </c>
      <c r="AR240" s="270">
        <f>V240/$H240*VLOOKUP(V$4,DM_TI_LE!$A$5:$B$30,2,FALSE)</f>
        <v>0</v>
      </c>
      <c r="AS240" s="270">
        <f>W240/$H240*VLOOKUP(W$4,DM_TI_LE!$A$5:$B$30,2,FALSE)</f>
        <v>0</v>
      </c>
      <c r="AT240" s="270">
        <f>X240/$H240*VLOOKUP(X$4,DM_TI_LE!$A$5:$B$30,2,FALSE)</f>
        <v>0</v>
      </c>
      <c r="AU240" s="270">
        <f>Y240/$H240*VLOOKUP(Y$4,DM_TI_LE!$A$5:$B$30,2,FALSE)</f>
        <v>0</v>
      </c>
      <c r="AV240" s="270">
        <f>Z240/$H240*VLOOKUP(Z$4,DM_TI_LE!$A$5:$B$30,2,FALSE)</f>
        <v>0</v>
      </c>
      <c r="AW240" s="270">
        <f>AA240/$H240*VLOOKUP(AA$4,DM_TI_LE!$A$5:$B$30,2,FALSE)</f>
        <v>0</v>
      </c>
      <c r="AX240" s="270">
        <f>AB240/$H240*VLOOKUP(AB$4,DM_TI_LE!$A$5:$B$30,2,FALSE)</f>
        <v>0</v>
      </c>
      <c r="AY240" s="270">
        <f>AC240/$H240*VLOOKUP(AC$4,DM_TI_LE!$A$5:$B$30,2,FALSE)</f>
        <v>0</v>
      </c>
      <c r="AZ240" s="270">
        <f>AD240/$H240*VLOOKUP(AD$4,DM_TI_LE!$A$5:$B$30,2,FALSE)</f>
        <v>0</v>
      </c>
      <c r="BA240" s="284">
        <f>IF(CD240="HDHV",DM_TI_LE!$K$12*I240, SUM(AE240:AW240)*F240*E240*DM_HE_SO_LUONG_NS!$D$1*CE240)</f>
        <v>9630000</v>
      </c>
      <c r="BB240" s="104"/>
      <c r="BC240" s="110">
        <f>VLOOKUP(B240,GD_LCD_HS_LNS!$B$4:$E$1000,4,FALSE)</f>
        <v>4921000</v>
      </c>
      <c r="BD240" s="104"/>
      <c r="BE240" s="104">
        <f>I240/26*$BC240*VLOOKUP(BE$4,DM_TI_LE!$A$5:$C$29,3,FALSE)</f>
        <v>0</v>
      </c>
      <c r="BF240" s="104">
        <f>J240/26*$BC240*VLOOKUP(BF$4,DM_TI_LE!$A$5:$C$29,3,FALSE)</f>
        <v>0</v>
      </c>
      <c r="BG240" s="104">
        <f>K240/26*$BC240*VLOOKUP(BG$4,DM_TI_LE!$A$5:$C$29,3,FALSE)</f>
        <v>0</v>
      </c>
      <c r="BH240" s="104">
        <f>L240/26*$BC240*VLOOKUP(BH$4,DM_TI_LE!$A$5:$C$29,3,FALSE)</f>
        <v>0</v>
      </c>
      <c r="BI240" s="104">
        <f>M240/26*$BC240*VLOOKUP(BI$4,DM_TI_LE!$A$5:$C$29,3,FALSE)</f>
        <v>0</v>
      </c>
      <c r="BJ240" s="104">
        <f>N240/26*$BC240*VLOOKUP(BJ$4,DM_TI_LE!$A$5:$C$29,3,FALSE)</f>
        <v>0</v>
      </c>
      <c r="BK240" s="104">
        <f>O240/26*$BC240*VLOOKUP(BK$4,DM_TI_LE!$A$5:$C$29,3,FALSE)</f>
        <v>0</v>
      </c>
      <c r="BL240" s="104">
        <f>P240/26*$BC240*VLOOKUP(BL$4,DM_TI_LE!$A$5:$C$29,3,FALSE)</f>
        <v>0</v>
      </c>
      <c r="BM240" s="104">
        <f>Q240/26*$BC240*VLOOKUP(BM$4,DM_TI_LE!$A$5:$C$29,3,FALSE)</f>
        <v>0</v>
      </c>
      <c r="BN240" s="104">
        <f>R240/26*$BC240*VLOOKUP(BN$4,DM_TI_LE!$A$5:$C$29,3,FALSE)</f>
        <v>0</v>
      </c>
      <c r="BO240" s="104">
        <f>S240/26*$BC240*VLOOKUP(BO$4,DM_TI_LE!$A$5:$C$29,3,FALSE)</f>
        <v>0</v>
      </c>
      <c r="BP240" s="104">
        <f>T240/26*$BC240*VLOOKUP(BP$4,DM_TI_LE!$A$5:$C$29,3,FALSE)</f>
        <v>0</v>
      </c>
      <c r="BQ240" s="104">
        <f>U240/26*$BC240*VLOOKUP(BQ$4,DM_TI_LE!$A$5:$C$29,3,FALSE)</f>
        <v>0</v>
      </c>
      <c r="BR240" s="104">
        <f>V240/26*$BC240*VLOOKUP(BR$4,DM_TI_LE!$A$5:$C$29,3,FALSE)</f>
        <v>0</v>
      </c>
      <c r="BS240" s="104">
        <f>W240/26*$BC240*VLOOKUP(BS$4,DM_TI_LE!$A$5:$C$29,3,FALSE)</f>
        <v>0</v>
      </c>
      <c r="BT240" s="104">
        <f>X240/26*$BC240*VLOOKUP(BT$4,DM_TI_LE!$A$5:$C$29,3,FALSE)</f>
        <v>0</v>
      </c>
      <c r="BU240" s="104">
        <f>Y240/26*$BC240*VLOOKUP(BU$4,DM_TI_LE!$A$5:$C$29,3,FALSE)</f>
        <v>0</v>
      </c>
      <c r="BV240" s="104">
        <f>Z240/26*$BC240*VLOOKUP(BV$4,DM_TI_LE!$A$5:$C$29,3,FALSE)</f>
        <v>0</v>
      </c>
      <c r="BW240" s="104">
        <f>AA240/26*$BC240*VLOOKUP(BW$4,DM_TI_LE!$A$5:$C$29,3,FALSE)</f>
        <v>0</v>
      </c>
      <c r="BX240" s="104">
        <f>AB240/26*$BC240*VLOOKUP(BX$4,DM_TI_LE!$A$5:$C$29,3,FALSE)</f>
        <v>0</v>
      </c>
      <c r="BY240" s="104">
        <f>AC240/26*$BC240*VLOOKUP(BY$4,DM_TI_LE!$A$5:$C$29,3,FALSE)</f>
        <v>0</v>
      </c>
      <c r="BZ240" s="104">
        <f>AD240/26*$BC240*VLOOKUP(BZ$4,DM_TI_LE!$A$5:$C$29,3,FALSE)</f>
        <v>0</v>
      </c>
      <c r="CA240" s="273">
        <f t="shared" si="0"/>
        <v>0</v>
      </c>
      <c r="CB240" s="104"/>
      <c r="CC240" s="274">
        <f t="shared" si="1"/>
        <v>9630000</v>
      </c>
      <c r="CD240" s="138" t="str">
        <f>VLOOKUP(B240,GD_CHUNG!$B$5:$G$480,6,FALSE)</f>
        <v>HDKX</v>
      </c>
      <c r="CE240" s="275">
        <f>VLOOKUP(CD240,DM_TI_LE!$I$12:$J$16,2,FALSE)</f>
        <v>1</v>
      </c>
    </row>
    <row r="241" spans="1:83" ht="12.75" x14ac:dyDescent="0.2">
      <c r="A241" s="49">
        <v>237</v>
      </c>
      <c r="B241" s="50">
        <f>GD_CHUNG!B241</f>
        <v>10703</v>
      </c>
      <c r="C241" s="50" t="str">
        <f>GD_CHUNG!C241</f>
        <v>Trần Văn Dậu</v>
      </c>
      <c r="D241" s="50" t="str">
        <f>GD_CHUNG!D241</f>
        <v>NV Lái xe - VHTTB</v>
      </c>
      <c r="E241" s="268">
        <f>VLOOKUP(B241,GD_CHAM_CONG!$C$6:$BJ$997,60,FALSE)</f>
        <v>1</v>
      </c>
      <c r="F241" s="268">
        <f>VLOOKUP(B241,GD_LCD_HS_LNS!$B$4:$F$1000,5,FALSE)</f>
        <v>2.14</v>
      </c>
      <c r="G241" s="269"/>
      <c r="H241" s="269">
        <f>VLOOKUP(B241,GD_CHAM_CONG!$C$6:$BD$997,37,FALSE)</f>
        <v>27</v>
      </c>
      <c r="I241" s="104">
        <f>VLOOKUP($B241,GD_CHAM_CONG!$C$6:$BF$997,38,FALSE)</f>
        <v>27</v>
      </c>
      <c r="J241" s="104">
        <f>VLOOKUP($B241,GD_CHAM_CONG!$C$6:$BF$997,39,FALSE)</f>
        <v>0</v>
      </c>
      <c r="K241" s="104">
        <f>VLOOKUP($B241,GD_CHAM_CONG!$C$6:$BF$997,40,FALSE)</f>
        <v>0</v>
      </c>
      <c r="L241" s="104">
        <f>VLOOKUP($B241,GD_CHAM_CONG!$C$6:$BF$997,41,FALSE)</f>
        <v>0</v>
      </c>
      <c r="M241" s="104">
        <f>VLOOKUP($B241,GD_CHAM_CONG!$C$6:$BF$997,42,FALSE)</f>
        <v>0</v>
      </c>
      <c r="N241" s="104">
        <f>VLOOKUP($B241,GD_CHAM_CONG!$C$6:$BF$997,43,FALSE)</f>
        <v>0</v>
      </c>
      <c r="O241" s="104">
        <f>VLOOKUP($B241,GD_CHAM_CONG!$C$6:$BF$997,44,FALSE)</f>
        <v>0</v>
      </c>
      <c r="P241" s="104">
        <f>VLOOKUP($B241,GD_CHAM_CONG!$C$6:$BF$997,45,FALSE)</f>
        <v>0</v>
      </c>
      <c r="Q241" s="104">
        <f>VLOOKUP($B241,GD_CHAM_CONG!$C$6:$BF$997,46,FALSE)</f>
        <v>0</v>
      </c>
      <c r="R241" s="104">
        <f>VLOOKUP($B241,GD_CHAM_CONG!$C$6:$BF$997,47,FALSE)</f>
        <v>0</v>
      </c>
      <c r="S241" s="104">
        <f>VLOOKUP($B241,GD_CHAM_CONG!$C$6:$BF$997,48,FALSE)</f>
        <v>0</v>
      </c>
      <c r="T241" s="104">
        <f>VLOOKUP($B241,GD_CHAM_CONG!$C$6:$BF$997,49,FALSE)</f>
        <v>0</v>
      </c>
      <c r="U241" s="104">
        <f>VLOOKUP($B241,GD_CHAM_CONG!$C$6:$BF$997,50,FALSE)</f>
        <v>0</v>
      </c>
      <c r="V241" s="104">
        <f>VLOOKUP($B241,GD_CHAM_CONG!$C$6:$BF$997,51,FALSE)</f>
        <v>0</v>
      </c>
      <c r="W241" s="104">
        <f>VLOOKUP($B241,GD_CHAM_CONG!$C$6:$BF$997,52,FALSE)</f>
        <v>0</v>
      </c>
      <c r="X241" s="104">
        <f>VLOOKUP($B241,GD_CHAM_CONG!$C$6:$BF$997,53,FALSE)</f>
        <v>0</v>
      </c>
      <c r="Y241" s="104">
        <f>VLOOKUP($B241,GD_CHAM_CONG!$C$6:$BF$997,54,FALSE)</f>
        <v>0</v>
      </c>
      <c r="Z241" s="104">
        <f>VLOOKUP($B241,GD_CHAM_CONG!$C$6:$BF$997,55,FALSE)</f>
        <v>0</v>
      </c>
      <c r="AA241" s="104">
        <f>VLOOKUP($B241,GD_CHAM_CONG!$C$6:$BF$997,56,FALSE)</f>
        <v>0</v>
      </c>
      <c r="AB241" s="104">
        <f>VLOOKUP($B241,GD_CHAM_CONG!$C$6:$BI$997,57,FALSE)</f>
        <v>0</v>
      </c>
      <c r="AC241" s="104">
        <f>VLOOKUP($B241,GD_CHAM_CONG!$C$6:$BI$997,58,FALSE)</f>
        <v>0</v>
      </c>
      <c r="AD241" s="104">
        <f>VLOOKUP($B241,GD_CHAM_CONG!$C$6:$BI$997,59,FALSE)</f>
        <v>0</v>
      </c>
      <c r="AE241" s="270">
        <f>I241/$H241*VLOOKUP(I$4,DM_TI_LE!$A$5:$B$30,2,FALSE)</f>
        <v>1</v>
      </c>
      <c r="AF241" s="270">
        <f>J241/$H241*VLOOKUP(J$4,DM_TI_LE!$A$5:$B$30,2,FALSE)</f>
        <v>0</v>
      </c>
      <c r="AG241" s="270">
        <f>K241/$H241*VLOOKUP(K$4,DM_TI_LE!$A$5:$B$30,2,FALSE)</f>
        <v>0</v>
      </c>
      <c r="AH241" s="270">
        <f>L241/$H241*VLOOKUP(L$4,DM_TI_LE!$A$5:$B$30,2,FALSE)</f>
        <v>0</v>
      </c>
      <c r="AI241" s="270">
        <f>M241/$H241*VLOOKUP(M$4,DM_TI_LE!$A$5:$B$30,2,FALSE)</f>
        <v>0</v>
      </c>
      <c r="AJ241" s="270">
        <f>N241/$H241*VLOOKUP(N$4,DM_TI_LE!$A$5:$B$30,2,FALSE)</f>
        <v>0</v>
      </c>
      <c r="AK241" s="270">
        <f>O241/$H241*VLOOKUP(O$4,DM_TI_LE!$A$5:$B$30,2,FALSE)</f>
        <v>0</v>
      </c>
      <c r="AL241" s="270">
        <f>P241/$H241*VLOOKUP(P$4,DM_TI_LE!$A$5:$B$30,2,FALSE)</f>
        <v>0</v>
      </c>
      <c r="AM241" s="270">
        <f>Q241/$H241*VLOOKUP(Q$4,DM_TI_LE!$A$5:$B$30,2,FALSE)</f>
        <v>0</v>
      </c>
      <c r="AN241" s="270">
        <f>R241/$H241*VLOOKUP(R$4,DM_TI_LE!$A$5:$B$30,2,FALSE)</f>
        <v>0</v>
      </c>
      <c r="AO241" s="270">
        <f>S241/$H241*VLOOKUP(S$4,DM_TI_LE!$A$5:$B$30,2,FALSE)</f>
        <v>0</v>
      </c>
      <c r="AP241" s="270">
        <f>T241/$H241*VLOOKUP(T$4,DM_TI_LE!$A$5:$B$30,2,FALSE)</f>
        <v>0</v>
      </c>
      <c r="AQ241" s="270">
        <f>U241/$H241*VLOOKUP(U$4,DM_TI_LE!$A$5:$B$30,2,FALSE)</f>
        <v>0</v>
      </c>
      <c r="AR241" s="270">
        <f>V241/$H241*VLOOKUP(V$4,DM_TI_LE!$A$5:$B$30,2,FALSE)</f>
        <v>0</v>
      </c>
      <c r="AS241" s="270">
        <f>W241/$H241*VLOOKUP(W$4,DM_TI_LE!$A$5:$B$30,2,FALSE)</f>
        <v>0</v>
      </c>
      <c r="AT241" s="270">
        <f>X241/$H241*VLOOKUP(X$4,DM_TI_LE!$A$5:$B$30,2,FALSE)</f>
        <v>0</v>
      </c>
      <c r="AU241" s="270">
        <f>Y241/$H241*VLOOKUP(Y$4,DM_TI_LE!$A$5:$B$30,2,FALSE)</f>
        <v>0</v>
      </c>
      <c r="AV241" s="270">
        <f>Z241/$H241*VLOOKUP(Z$4,DM_TI_LE!$A$5:$B$30,2,FALSE)</f>
        <v>0</v>
      </c>
      <c r="AW241" s="270">
        <f>AA241/$H241*VLOOKUP(AA$4,DM_TI_LE!$A$5:$B$30,2,FALSE)</f>
        <v>0</v>
      </c>
      <c r="AX241" s="270">
        <f>AB241/$H241*VLOOKUP(AB$4,DM_TI_LE!$A$5:$B$30,2,FALSE)</f>
        <v>0</v>
      </c>
      <c r="AY241" s="270">
        <f>AC241/$H241*VLOOKUP(AC$4,DM_TI_LE!$A$5:$B$30,2,FALSE)</f>
        <v>0</v>
      </c>
      <c r="AZ241" s="270">
        <f>AD241/$H241*VLOOKUP(AD$4,DM_TI_LE!$A$5:$B$30,2,FALSE)</f>
        <v>0</v>
      </c>
      <c r="BA241" s="284">
        <f>IF(CD241="HDHV",DM_TI_LE!$K$12*I241, SUM(AE241:AW241)*F241*E241*DM_HE_SO_LUONG_NS!$D$1*CE241)</f>
        <v>9630000</v>
      </c>
      <c r="BB241" s="104"/>
      <c r="BC241" s="110">
        <f>VLOOKUP(B241,GD_LCD_HS_LNS!$B$4:$E$1000,4,FALSE)</f>
        <v>4921000</v>
      </c>
      <c r="BD241" s="104"/>
      <c r="BE241" s="104">
        <f>I241/26*$BC241*VLOOKUP(BE$4,DM_TI_LE!$A$5:$C$29,3,FALSE)</f>
        <v>0</v>
      </c>
      <c r="BF241" s="104">
        <f>J241/26*$BC241*VLOOKUP(BF$4,DM_TI_LE!$A$5:$C$29,3,FALSE)</f>
        <v>0</v>
      </c>
      <c r="BG241" s="104">
        <f>K241/26*$BC241*VLOOKUP(BG$4,DM_TI_LE!$A$5:$C$29,3,FALSE)</f>
        <v>0</v>
      </c>
      <c r="BH241" s="104">
        <f>L241/26*$BC241*VLOOKUP(BH$4,DM_TI_LE!$A$5:$C$29,3,FALSE)</f>
        <v>0</v>
      </c>
      <c r="BI241" s="104">
        <f>M241/26*$BC241*VLOOKUP(BI$4,DM_TI_LE!$A$5:$C$29,3,FALSE)</f>
        <v>0</v>
      </c>
      <c r="BJ241" s="104">
        <f>N241/26*$BC241*VLOOKUP(BJ$4,DM_TI_LE!$A$5:$C$29,3,FALSE)</f>
        <v>0</v>
      </c>
      <c r="BK241" s="104">
        <f>O241/26*$BC241*VLOOKUP(BK$4,DM_TI_LE!$A$5:$C$29,3,FALSE)</f>
        <v>0</v>
      </c>
      <c r="BL241" s="104">
        <f>P241/26*$BC241*VLOOKUP(BL$4,DM_TI_LE!$A$5:$C$29,3,FALSE)</f>
        <v>0</v>
      </c>
      <c r="BM241" s="104">
        <f>Q241/26*$BC241*VLOOKUP(BM$4,DM_TI_LE!$A$5:$C$29,3,FALSE)</f>
        <v>0</v>
      </c>
      <c r="BN241" s="104">
        <f>R241/26*$BC241*VLOOKUP(BN$4,DM_TI_LE!$A$5:$C$29,3,FALSE)</f>
        <v>0</v>
      </c>
      <c r="BO241" s="104">
        <f>S241/26*$BC241*VLOOKUP(BO$4,DM_TI_LE!$A$5:$C$29,3,FALSE)</f>
        <v>0</v>
      </c>
      <c r="BP241" s="104">
        <f>T241/26*$BC241*VLOOKUP(BP$4,DM_TI_LE!$A$5:$C$29,3,FALSE)</f>
        <v>0</v>
      </c>
      <c r="BQ241" s="104">
        <f>U241/26*$BC241*VLOOKUP(BQ$4,DM_TI_LE!$A$5:$C$29,3,FALSE)</f>
        <v>0</v>
      </c>
      <c r="BR241" s="104">
        <f>V241/26*$BC241*VLOOKUP(BR$4,DM_TI_LE!$A$5:$C$29,3,FALSE)</f>
        <v>0</v>
      </c>
      <c r="BS241" s="104">
        <f>W241/26*$BC241*VLOOKUP(BS$4,DM_TI_LE!$A$5:$C$29,3,FALSE)</f>
        <v>0</v>
      </c>
      <c r="BT241" s="104">
        <f>X241/26*$BC241*VLOOKUP(BT$4,DM_TI_LE!$A$5:$C$29,3,FALSE)</f>
        <v>0</v>
      </c>
      <c r="BU241" s="104">
        <f>Y241/26*$BC241*VLOOKUP(BU$4,DM_TI_LE!$A$5:$C$29,3,FALSE)</f>
        <v>0</v>
      </c>
      <c r="BV241" s="104">
        <f>Z241/26*$BC241*VLOOKUP(BV$4,DM_TI_LE!$A$5:$C$29,3,FALSE)</f>
        <v>0</v>
      </c>
      <c r="BW241" s="104">
        <f>AA241/26*$BC241*VLOOKUP(BW$4,DM_TI_LE!$A$5:$C$29,3,FALSE)</f>
        <v>0</v>
      </c>
      <c r="BX241" s="104">
        <f>AB241/26*$BC241*VLOOKUP(BX$4,DM_TI_LE!$A$5:$C$29,3,FALSE)</f>
        <v>0</v>
      </c>
      <c r="BY241" s="104">
        <f>AC241/26*$BC241*VLOOKUP(BY$4,DM_TI_LE!$A$5:$C$29,3,FALSE)</f>
        <v>0</v>
      </c>
      <c r="BZ241" s="104">
        <f>AD241/26*$BC241*VLOOKUP(BZ$4,DM_TI_LE!$A$5:$C$29,3,FALSE)</f>
        <v>0</v>
      </c>
      <c r="CA241" s="273">
        <f t="shared" si="0"/>
        <v>0</v>
      </c>
      <c r="CB241" s="104"/>
      <c r="CC241" s="274">
        <f t="shared" si="1"/>
        <v>9630000</v>
      </c>
      <c r="CD241" s="138" t="str">
        <f>VLOOKUP(B241,GD_CHUNG!$B$5:$G$480,6,FALSE)</f>
        <v>HDKX</v>
      </c>
      <c r="CE241" s="275">
        <f>VLOOKUP(CD241,DM_TI_LE!$I$12:$J$16,2,FALSE)</f>
        <v>1</v>
      </c>
    </row>
    <row r="242" spans="1:83" ht="12.75" x14ac:dyDescent="0.2">
      <c r="A242" s="49">
        <v>238</v>
      </c>
      <c r="B242" s="50">
        <f>GD_CHUNG!B242</f>
        <v>11140</v>
      </c>
      <c r="C242" s="50" t="str">
        <f>GD_CHUNG!C242</f>
        <v>Nguyễn Chí Công</v>
      </c>
      <c r="D242" s="50" t="str">
        <f>GD_CHUNG!D242</f>
        <v>NV Lái xe - VHTTB</v>
      </c>
      <c r="E242" s="268">
        <f>VLOOKUP(B242,GD_CHAM_CONG!$C$6:$BJ$997,60,FALSE)</f>
        <v>1</v>
      </c>
      <c r="F242" s="268">
        <f>VLOOKUP(B242,GD_LCD_HS_LNS!$B$4:$F$1000,5,FALSE)</f>
        <v>1.68</v>
      </c>
      <c r="G242" s="269"/>
      <c r="H242" s="269">
        <f>VLOOKUP(B242,GD_CHAM_CONG!$C$6:$BD$997,37,FALSE)</f>
        <v>27</v>
      </c>
      <c r="I242" s="104">
        <f>VLOOKUP($B242,GD_CHAM_CONG!$C$6:$BF$997,38,FALSE)</f>
        <v>27</v>
      </c>
      <c r="J242" s="104">
        <f>VLOOKUP($B242,GD_CHAM_CONG!$C$6:$BF$997,39,FALSE)</f>
        <v>0</v>
      </c>
      <c r="K242" s="104">
        <f>VLOOKUP($B242,GD_CHAM_CONG!$C$6:$BF$997,40,FALSE)</f>
        <v>0</v>
      </c>
      <c r="L242" s="104">
        <f>VLOOKUP($B242,GD_CHAM_CONG!$C$6:$BF$997,41,FALSE)</f>
        <v>0</v>
      </c>
      <c r="M242" s="104">
        <f>VLOOKUP($B242,GD_CHAM_CONG!$C$6:$BF$997,42,FALSE)</f>
        <v>0</v>
      </c>
      <c r="N242" s="104">
        <f>VLOOKUP($B242,GD_CHAM_CONG!$C$6:$BF$997,43,FALSE)</f>
        <v>0</v>
      </c>
      <c r="O242" s="104">
        <f>VLOOKUP($B242,GD_CHAM_CONG!$C$6:$BF$997,44,FALSE)</f>
        <v>0</v>
      </c>
      <c r="P242" s="104">
        <f>VLOOKUP($B242,GD_CHAM_CONG!$C$6:$BF$997,45,FALSE)</f>
        <v>0</v>
      </c>
      <c r="Q242" s="104">
        <f>VLOOKUP($B242,GD_CHAM_CONG!$C$6:$BF$997,46,FALSE)</f>
        <v>0</v>
      </c>
      <c r="R242" s="104">
        <f>VLOOKUP($B242,GD_CHAM_CONG!$C$6:$BF$997,47,FALSE)</f>
        <v>0</v>
      </c>
      <c r="S242" s="104">
        <f>VLOOKUP($B242,GD_CHAM_CONG!$C$6:$BF$997,48,FALSE)</f>
        <v>0</v>
      </c>
      <c r="T242" s="104">
        <f>VLOOKUP($B242,GD_CHAM_CONG!$C$6:$BF$997,49,FALSE)</f>
        <v>0</v>
      </c>
      <c r="U242" s="104">
        <f>VLOOKUP($B242,GD_CHAM_CONG!$C$6:$BF$997,50,FALSE)</f>
        <v>0</v>
      </c>
      <c r="V242" s="104">
        <f>VLOOKUP($B242,GD_CHAM_CONG!$C$6:$BF$997,51,FALSE)</f>
        <v>0</v>
      </c>
      <c r="W242" s="104">
        <f>VLOOKUP($B242,GD_CHAM_CONG!$C$6:$BF$997,52,FALSE)</f>
        <v>0</v>
      </c>
      <c r="X242" s="104">
        <f>VLOOKUP($B242,GD_CHAM_CONG!$C$6:$BF$997,53,FALSE)</f>
        <v>0</v>
      </c>
      <c r="Y242" s="104">
        <f>VLOOKUP($B242,GD_CHAM_CONG!$C$6:$BF$997,54,FALSE)</f>
        <v>0</v>
      </c>
      <c r="Z242" s="104">
        <f>VLOOKUP($B242,GD_CHAM_CONG!$C$6:$BF$997,55,FALSE)</f>
        <v>0</v>
      </c>
      <c r="AA242" s="104">
        <f>VLOOKUP($B242,GD_CHAM_CONG!$C$6:$BF$997,56,FALSE)</f>
        <v>0</v>
      </c>
      <c r="AB242" s="104">
        <f>VLOOKUP($B242,GD_CHAM_CONG!$C$6:$BI$997,57,FALSE)</f>
        <v>0</v>
      </c>
      <c r="AC242" s="104">
        <f>VLOOKUP($B242,GD_CHAM_CONG!$C$6:$BI$997,58,FALSE)</f>
        <v>0</v>
      </c>
      <c r="AD242" s="104">
        <f>VLOOKUP($B242,GD_CHAM_CONG!$C$6:$BI$997,59,FALSE)</f>
        <v>0</v>
      </c>
      <c r="AE242" s="270">
        <f>I242/$H242*VLOOKUP(I$4,DM_TI_LE!$A$5:$B$30,2,FALSE)</f>
        <v>1</v>
      </c>
      <c r="AF242" s="270">
        <f>J242/$H242*VLOOKUP(J$4,DM_TI_LE!$A$5:$B$30,2,FALSE)</f>
        <v>0</v>
      </c>
      <c r="AG242" s="270">
        <f>K242/$H242*VLOOKUP(K$4,DM_TI_LE!$A$5:$B$30,2,FALSE)</f>
        <v>0</v>
      </c>
      <c r="AH242" s="270">
        <f>L242/$H242*VLOOKUP(L$4,DM_TI_LE!$A$5:$B$30,2,FALSE)</f>
        <v>0</v>
      </c>
      <c r="AI242" s="270">
        <f>M242/$H242*VLOOKUP(M$4,DM_TI_LE!$A$5:$B$30,2,FALSE)</f>
        <v>0</v>
      </c>
      <c r="AJ242" s="270">
        <f>N242/$H242*VLOOKUP(N$4,DM_TI_LE!$A$5:$B$30,2,FALSE)</f>
        <v>0</v>
      </c>
      <c r="AK242" s="270">
        <f>O242/$H242*VLOOKUP(O$4,DM_TI_LE!$A$5:$B$30,2,FALSE)</f>
        <v>0</v>
      </c>
      <c r="AL242" s="270">
        <f>P242/$H242*VLOOKUP(P$4,DM_TI_LE!$A$5:$B$30,2,FALSE)</f>
        <v>0</v>
      </c>
      <c r="AM242" s="270">
        <f>Q242/$H242*VLOOKUP(Q$4,DM_TI_LE!$A$5:$B$30,2,FALSE)</f>
        <v>0</v>
      </c>
      <c r="AN242" s="270">
        <f>R242/$H242*VLOOKUP(R$4,DM_TI_LE!$A$5:$B$30,2,FALSE)</f>
        <v>0</v>
      </c>
      <c r="AO242" s="270">
        <f>S242/$H242*VLOOKUP(S$4,DM_TI_LE!$A$5:$B$30,2,FALSE)</f>
        <v>0</v>
      </c>
      <c r="AP242" s="270">
        <f>T242/$H242*VLOOKUP(T$4,DM_TI_LE!$A$5:$B$30,2,FALSE)</f>
        <v>0</v>
      </c>
      <c r="AQ242" s="270">
        <f>U242/$H242*VLOOKUP(U$4,DM_TI_LE!$A$5:$B$30,2,FALSE)</f>
        <v>0</v>
      </c>
      <c r="AR242" s="270">
        <f>V242/$H242*VLOOKUP(V$4,DM_TI_LE!$A$5:$B$30,2,FALSE)</f>
        <v>0</v>
      </c>
      <c r="AS242" s="270">
        <f>W242/$H242*VLOOKUP(W$4,DM_TI_LE!$A$5:$B$30,2,FALSE)</f>
        <v>0</v>
      </c>
      <c r="AT242" s="270">
        <f>X242/$H242*VLOOKUP(X$4,DM_TI_LE!$A$5:$B$30,2,FALSE)</f>
        <v>0</v>
      </c>
      <c r="AU242" s="270">
        <f>Y242/$H242*VLOOKUP(Y$4,DM_TI_LE!$A$5:$B$30,2,FALSE)</f>
        <v>0</v>
      </c>
      <c r="AV242" s="270">
        <f>Z242/$H242*VLOOKUP(Z$4,DM_TI_LE!$A$5:$B$30,2,FALSE)</f>
        <v>0</v>
      </c>
      <c r="AW242" s="270">
        <f>AA242/$H242*VLOOKUP(AA$4,DM_TI_LE!$A$5:$B$30,2,FALSE)</f>
        <v>0</v>
      </c>
      <c r="AX242" s="270">
        <f>AB242/$H242*VLOOKUP(AB$4,DM_TI_LE!$A$5:$B$30,2,FALSE)</f>
        <v>0</v>
      </c>
      <c r="AY242" s="270">
        <f>AC242/$H242*VLOOKUP(AC$4,DM_TI_LE!$A$5:$B$30,2,FALSE)</f>
        <v>0</v>
      </c>
      <c r="AZ242" s="270">
        <f>AD242/$H242*VLOOKUP(AD$4,DM_TI_LE!$A$5:$B$30,2,FALSE)</f>
        <v>0</v>
      </c>
      <c r="BA242" s="284">
        <f>IF(CD242="HDHV",DM_TI_LE!$K$12*I242, SUM(AE242:AW242)*F242*E242*DM_HE_SO_LUONG_NS!$D$1*CE242)</f>
        <v>7560000</v>
      </c>
      <c r="BB242" s="104"/>
      <c r="BC242" s="110">
        <f>VLOOKUP(B242,GD_LCD_HS_LNS!$B$4:$E$1000,4,FALSE)</f>
        <v>4166000</v>
      </c>
      <c r="BD242" s="104"/>
      <c r="BE242" s="104">
        <f>I242/26*$BC242*VLOOKUP(BE$4,DM_TI_LE!$A$5:$C$29,3,FALSE)</f>
        <v>0</v>
      </c>
      <c r="BF242" s="104">
        <f>J242/26*$BC242*VLOOKUP(BF$4,DM_TI_LE!$A$5:$C$29,3,FALSE)</f>
        <v>0</v>
      </c>
      <c r="BG242" s="104">
        <f>K242/26*$BC242*VLOOKUP(BG$4,DM_TI_LE!$A$5:$C$29,3,FALSE)</f>
        <v>0</v>
      </c>
      <c r="BH242" s="104">
        <f>L242/26*$BC242*VLOOKUP(BH$4,DM_TI_LE!$A$5:$C$29,3,FALSE)</f>
        <v>0</v>
      </c>
      <c r="BI242" s="104">
        <f>M242/26*$BC242*VLOOKUP(BI$4,DM_TI_LE!$A$5:$C$29,3,FALSE)</f>
        <v>0</v>
      </c>
      <c r="BJ242" s="104">
        <f>N242/26*$BC242*VLOOKUP(BJ$4,DM_TI_LE!$A$5:$C$29,3,FALSE)</f>
        <v>0</v>
      </c>
      <c r="BK242" s="104">
        <f>O242/26*$BC242*VLOOKUP(BK$4,DM_TI_LE!$A$5:$C$29,3,FALSE)</f>
        <v>0</v>
      </c>
      <c r="BL242" s="104">
        <f>P242/26*$BC242*VLOOKUP(BL$4,DM_TI_LE!$A$5:$C$29,3,FALSE)</f>
        <v>0</v>
      </c>
      <c r="BM242" s="104">
        <f>Q242/26*$BC242*VLOOKUP(BM$4,DM_TI_LE!$A$5:$C$29,3,FALSE)</f>
        <v>0</v>
      </c>
      <c r="BN242" s="104">
        <f>R242/26*$BC242*VLOOKUP(BN$4,DM_TI_LE!$A$5:$C$29,3,FALSE)</f>
        <v>0</v>
      </c>
      <c r="BO242" s="104">
        <f>S242/26*$BC242*VLOOKUP(BO$4,DM_TI_LE!$A$5:$C$29,3,FALSE)</f>
        <v>0</v>
      </c>
      <c r="BP242" s="104">
        <f>T242/26*$BC242*VLOOKUP(BP$4,DM_TI_LE!$A$5:$C$29,3,FALSE)</f>
        <v>0</v>
      </c>
      <c r="BQ242" s="104">
        <f>U242/26*$BC242*VLOOKUP(BQ$4,DM_TI_LE!$A$5:$C$29,3,FALSE)</f>
        <v>0</v>
      </c>
      <c r="BR242" s="104">
        <f>V242/26*$BC242*VLOOKUP(BR$4,DM_TI_LE!$A$5:$C$29,3,FALSE)</f>
        <v>0</v>
      </c>
      <c r="BS242" s="104">
        <f>W242/26*$BC242*VLOOKUP(BS$4,DM_TI_LE!$A$5:$C$29,3,FALSE)</f>
        <v>0</v>
      </c>
      <c r="BT242" s="104">
        <f>X242/26*$BC242*VLOOKUP(BT$4,DM_TI_LE!$A$5:$C$29,3,FALSE)</f>
        <v>0</v>
      </c>
      <c r="BU242" s="104">
        <f>Y242/26*$BC242*VLOOKUP(BU$4,DM_TI_LE!$A$5:$C$29,3,FALSE)</f>
        <v>0</v>
      </c>
      <c r="BV242" s="104">
        <f>Z242/26*$BC242*VLOOKUP(BV$4,DM_TI_LE!$A$5:$C$29,3,FALSE)</f>
        <v>0</v>
      </c>
      <c r="BW242" s="104">
        <f>AA242/26*$BC242*VLOOKUP(BW$4,DM_TI_LE!$A$5:$C$29,3,FALSE)</f>
        <v>0</v>
      </c>
      <c r="BX242" s="104">
        <f>AB242/26*$BC242*VLOOKUP(BX$4,DM_TI_LE!$A$5:$C$29,3,FALSE)</f>
        <v>0</v>
      </c>
      <c r="BY242" s="104">
        <f>AC242/26*$BC242*VLOOKUP(BY$4,DM_TI_LE!$A$5:$C$29,3,FALSE)</f>
        <v>0</v>
      </c>
      <c r="BZ242" s="104">
        <f>AD242/26*$BC242*VLOOKUP(BZ$4,DM_TI_LE!$A$5:$C$29,3,FALSE)</f>
        <v>0</v>
      </c>
      <c r="CA242" s="273">
        <f t="shared" si="0"/>
        <v>0</v>
      </c>
      <c r="CB242" s="104"/>
      <c r="CC242" s="274">
        <f t="shared" si="1"/>
        <v>7560000</v>
      </c>
      <c r="CD242" s="138" t="str">
        <f>VLOOKUP(B242,GD_CHUNG!$B$5:$G$480,6,FALSE)</f>
        <v>HDKX</v>
      </c>
      <c r="CE242" s="275">
        <f>VLOOKUP(CD242,DM_TI_LE!$I$12:$J$16,2,FALSE)</f>
        <v>1</v>
      </c>
    </row>
    <row r="243" spans="1:83" ht="12.75" x14ac:dyDescent="0.2">
      <c r="A243" s="49">
        <v>239</v>
      </c>
      <c r="B243" s="50">
        <f>GD_CHUNG!B243</f>
        <v>10685</v>
      </c>
      <c r="C243" s="50" t="str">
        <f>GD_CHUNG!C243</f>
        <v>Hà Minh Trí</v>
      </c>
      <c r="D243" s="50" t="str">
        <f>GD_CHUNG!D243</f>
        <v>Đội trưởng</v>
      </c>
      <c r="E243" s="268">
        <f>VLOOKUP(B243,GD_CHAM_CONG!$C$6:$BJ$997,60,FALSE)</f>
        <v>1</v>
      </c>
      <c r="F243" s="268">
        <f>VLOOKUP(B243,GD_LCD_HS_LNS!$B$4:$F$1000,5,FALSE)</f>
        <v>3.99</v>
      </c>
      <c r="G243" s="269"/>
      <c r="H243" s="269">
        <f>VLOOKUP(B243,GD_CHAM_CONG!$C$6:$BD$997,37,FALSE)</f>
        <v>27</v>
      </c>
      <c r="I243" s="104">
        <f>VLOOKUP($B243,GD_CHAM_CONG!$C$6:$BF$997,38,FALSE)</f>
        <v>22</v>
      </c>
      <c r="J243" s="104">
        <f>VLOOKUP($B243,GD_CHAM_CONG!$C$6:$BF$997,39,FALSE)</f>
        <v>0</v>
      </c>
      <c r="K243" s="104">
        <f>VLOOKUP($B243,GD_CHAM_CONG!$C$6:$BF$997,40,FALSE)</f>
        <v>0</v>
      </c>
      <c r="L243" s="104">
        <f>VLOOKUP($B243,GD_CHAM_CONG!$C$6:$BF$997,41,FALSE)</f>
        <v>0</v>
      </c>
      <c r="M243" s="104">
        <f>VLOOKUP($B243,GD_CHAM_CONG!$C$6:$BF$997,42,FALSE)</f>
        <v>0</v>
      </c>
      <c r="N243" s="104">
        <f>VLOOKUP($B243,GD_CHAM_CONG!$C$6:$BF$997,43,FALSE)</f>
        <v>0</v>
      </c>
      <c r="O243" s="104">
        <f>VLOOKUP($B243,GD_CHAM_CONG!$C$6:$BF$997,44,FALSE)</f>
        <v>0</v>
      </c>
      <c r="P243" s="104">
        <f>VLOOKUP($B243,GD_CHAM_CONG!$C$6:$BF$997,45,FALSE)</f>
        <v>0</v>
      </c>
      <c r="Q243" s="104">
        <f>VLOOKUP($B243,GD_CHAM_CONG!$C$6:$BF$997,46,FALSE)</f>
        <v>0</v>
      </c>
      <c r="R243" s="104">
        <f>VLOOKUP($B243,GD_CHAM_CONG!$C$6:$BF$997,47,FALSE)</f>
        <v>0</v>
      </c>
      <c r="S243" s="104">
        <f>VLOOKUP($B243,GD_CHAM_CONG!$C$6:$BF$997,48,FALSE)</f>
        <v>0</v>
      </c>
      <c r="T243" s="104">
        <f>VLOOKUP($B243,GD_CHAM_CONG!$C$6:$BF$997,49,FALSE)</f>
        <v>0</v>
      </c>
      <c r="U243" s="104">
        <f>VLOOKUP($B243,GD_CHAM_CONG!$C$6:$BF$997,50,FALSE)</f>
        <v>0</v>
      </c>
      <c r="V243" s="104">
        <f>VLOOKUP($B243,GD_CHAM_CONG!$C$6:$BF$997,51,FALSE)</f>
        <v>0</v>
      </c>
      <c r="W243" s="104">
        <f>VLOOKUP($B243,GD_CHAM_CONG!$C$6:$BF$997,52,FALSE)</f>
        <v>0</v>
      </c>
      <c r="X243" s="104">
        <f>VLOOKUP($B243,GD_CHAM_CONG!$C$6:$BF$997,53,FALSE)</f>
        <v>0</v>
      </c>
      <c r="Y243" s="104">
        <f>VLOOKUP($B243,GD_CHAM_CONG!$C$6:$BF$997,54,FALSE)</f>
        <v>0</v>
      </c>
      <c r="Z243" s="104">
        <f>VLOOKUP($B243,GD_CHAM_CONG!$C$6:$BF$997,55,FALSE)</f>
        <v>0</v>
      </c>
      <c r="AA243" s="104">
        <f>VLOOKUP($B243,GD_CHAM_CONG!$C$6:$BF$997,56,FALSE)</f>
        <v>0</v>
      </c>
      <c r="AB243" s="104">
        <f>VLOOKUP($B243,GD_CHAM_CONG!$C$6:$BI$997,57,FALSE)</f>
        <v>5</v>
      </c>
      <c r="AC243" s="104">
        <f>VLOOKUP($B243,GD_CHAM_CONG!$C$6:$BI$997,58,FALSE)</f>
        <v>0</v>
      </c>
      <c r="AD243" s="104">
        <f>VLOOKUP($B243,GD_CHAM_CONG!$C$6:$BI$997,59,FALSE)</f>
        <v>0</v>
      </c>
      <c r="AE243" s="270">
        <f>I243/$H243*VLOOKUP(I$4,DM_TI_LE!$A$5:$B$30,2,FALSE)</f>
        <v>0.81481481481481477</v>
      </c>
      <c r="AF243" s="270">
        <f>J243/$H243*VLOOKUP(J$4,DM_TI_LE!$A$5:$B$30,2,FALSE)</f>
        <v>0</v>
      </c>
      <c r="AG243" s="270">
        <f>K243/$H243*VLOOKUP(K$4,DM_TI_LE!$A$5:$B$30,2,FALSE)</f>
        <v>0</v>
      </c>
      <c r="AH243" s="270">
        <f>L243/$H243*VLOOKUP(L$4,DM_TI_LE!$A$5:$B$30,2,FALSE)</f>
        <v>0</v>
      </c>
      <c r="AI243" s="270">
        <f>M243/$H243*VLOOKUP(M$4,DM_TI_LE!$A$5:$B$30,2,FALSE)</f>
        <v>0</v>
      </c>
      <c r="AJ243" s="270">
        <f>N243/$H243*VLOOKUP(N$4,DM_TI_LE!$A$5:$B$30,2,FALSE)</f>
        <v>0</v>
      </c>
      <c r="AK243" s="270">
        <f>O243/$H243*VLOOKUP(O$4,DM_TI_LE!$A$5:$B$30,2,FALSE)</f>
        <v>0</v>
      </c>
      <c r="AL243" s="270">
        <f>P243/$H243*VLOOKUP(P$4,DM_TI_LE!$A$5:$B$30,2,FALSE)</f>
        <v>0</v>
      </c>
      <c r="AM243" s="270">
        <f>Q243/$H243*VLOOKUP(Q$4,DM_TI_LE!$A$5:$B$30,2,FALSE)</f>
        <v>0</v>
      </c>
      <c r="AN243" s="270">
        <f>R243/$H243*VLOOKUP(R$4,DM_TI_LE!$A$5:$B$30,2,FALSE)</f>
        <v>0</v>
      </c>
      <c r="AO243" s="270">
        <f>S243/$H243*VLOOKUP(S$4,DM_TI_LE!$A$5:$B$30,2,FALSE)</f>
        <v>0</v>
      </c>
      <c r="AP243" s="270">
        <f>T243/$H243*VLOOKUP(T$4,DM_TI_LE!$A$5:$B$30,2,FALSE)</f>
        <v>0</v>
      </c>
      <c r="AQ243" s="270">
        <f>U243/$H243*VLOOKUP(U$4,DM_TI_LE!$A$5:$B$30,2,FALSE)</f>
        <v>0</v>
      </c>
      <c r="AR243" s="270">
        <f>V243/$H243*VLOOKUP(V$4,DM_TI_LE!$A$5:$B$30,2,FALSE)</f>
        <v>0</v>
      </c>
      <c r="AS243" s="270">
        <f>W243/$H243*VLOOKUP(W$4,DM_TI_LE!$A$5:$B$30,2,FALSE)</f>
        <v>0</v>
      </c>
      <c r="AT243" s="270">
        <f>X243/$H243*VLOOKUP(X$4,DM_TI_LE!$A$5:$B$30,2,FALSE)</f>
        <v>0</v>
      </c>
      <c r="AU243" s="270">
        <f>Y243/$H243*VLOOKUP(Y$4,DM_TI_LE!$A$5:$B$30,2,FALSE)</f>
        <v>0</v>
      </c>
      <c r="AV243" s="270">
        <f>Z243/$H243*VLOOKUP(Z$4,DM_TI_LE!$A$5:$B$30,2,FALSE)</f>
        <v>0</v>
      </c>
      <c r="AW243" s="270">
        <f>AA243/$H243*VLOOKUP(AA$4,DM_TI_LE!$A$5:$B$30,2,FALSE)</f>
        <v>0</v>
      </c>
      <c r="AX243" s="270">
        <f>AB243/$H243*VLOOKUP(AB$4,DM_TI_LE!$A$5:$B$30,2,FALSE)</f>
        <v>0</v>
      </c>
      <c r="AY243" s="270">
        <f>AC243/$H243*VLOOKUP(AC$4,DM_TI_LE!$A$5:$B$30,2,FALSE)</f>
        <v>0</v>
      </c>
      <c r="AZ243" s="270">
        <f>AD243/$H243*VLOOKUP(AD$4,DM_TI_LE!$A$5:$B$30,2,FALSE)</f>
        <v>0</v>
      </c>
      <c r="BA243" s="284">
        <f>IF(CD243="HDHV",DM_TI_LE!$K$12*I243, SUM(AE243:AW243)*F243*E243*DM_HE_SO_LUONG_NS!$D$1*CE243)</f>
        <v>14630000</v>
      </c>
      <c r="BB243" s="104"/>
      <c r="BC243" s="110">
        <f>VLOOKUP(B243,GD_LCD_HS_LNS!$B$4:$E$1000,4,FALSE)</f>
        <v>5115000</v>
      </c>
      <c r="BD243" s="104"/>
      <c r="BE243" s="104">
        <f>I243/26*$BC243*VLOOKUP(BE$4,DM_TI_LE!$A$5:$C$29,3,FALSE)</f>
        <v>0</v>
      </c>
      <c r="BF243" s="104">
        <f>J243/26*$BC243*VLOOKUP(BF$4,DM_TI_LE!$A$5:$C$29,3,FALSE)</f>
        <v>0</v>
      </c>
      <c r="BG243" s="104">
        <f>K243/26*$BC243*VLOOKUP(BG$4,DM_TI_LE!$A$5:$C$29,3,FALSE)</f>
        <v>0</v>
      </c>
      <c r="BH243" s="104">
        <f>L243/26*$BC243*VLOOKUP(BH$4,DM_TI_LE!$A$5:$C$29,3,FALSE)</f>
        <v>0</v>
      </c>
      <c r="BI243" s="104">
        <f>M243/26*$BC243*VLOOKUP(BI$4,DM_TI_LE!$A$5:$C$29,3,FALSE)</f>
        <v>0</v>
      </c>
      <c r="BJ243" s="104">
        <f>N243/26*$BC243*VLOOKUP(BJ$4,DM_TI_LE!$A$5:$C$29,3,FALSE)</f>
        <v>0</v>
      </c>
      <c r="BK243" s="104">
        <f>O243/26*$BC243*VLOOKUP(BK$4,DM_TI_LE!$A$5:$C$29,3,FALSE)</f>
        <v>0</v>
      </c>
      <c r="BL243" s="104">
        <f>P243/26*$BC243*VLOOKUP(BL$4,DM_TI_LE!$A$5:$C$29,3,FALSE)</f>
        <v>0</v>
      </c>
      <c r="BM243" s="104">
        <f>Q243/26*$BC243*VLOOKUP(BM$4,DM_TI_LE!$A$5:$C$29,3,FALSE)</f>
        <v>0</v>
      </c>
      <c r="BN243" s="104">
        <f>R243/26*$BC243*VLOOKUP(BN$4,DM_TI_LE!$A$5:$C$29,3,FALSE)</f>
        <v>0</v>
      </c>
      <c r="BO243" s="104">
        <f>S243/26*$BC243*VLOOKUP(BO$4,DM_TI_LE!$A$5:$C$29,3,FALSE)</f>
        <v>0</v>
      </c>
      <c r="BP243" s="104">
        <f>T243/26*$BC243*VLOOKUP(BP$4,DM_TI_LE!$A$5:$C$29,3,FALSE)</f>
        <v>0</v>
      </c>
      <c r="BQ243" s="104">
        <f>U243/26*$BC243*VLOOKUP(BQ$4,DM_TI_LE!$A$5:$C$29,3,FALSE)</f>
        <v>0</v>
      </c>
      <c r="BR243" s="104">
        <f>V243/26*$BC243*VLOOKUP(BR$4,DM_TI_LE!$A$5:$C$29,3,FALSE)</f>
        <v>0</v>
      </c>
      <c r="BS243" s="104">
        <f>W243/26*$BC243*VLOOKUP(BS$4,DM_TI_LE!$A$5:$C$29,3,FALSE)</f>
        <v>0</v>
      </c>
      <c r="BT243" s="104">
        <f>X243/26*$BC243*VLOOKUP(BT$4,DM_TI_LE!$A$5:$C$29,3,FALSE)</f>
        <v>0</v>
      </c>
      <c r="BU243" s="104">
        <f>Y243/26*$BC243*VLOOKUP(BU$4,DM_TI_LE!$A$5:$C$29,3,FALSE)</f>
        <v>0</v>
      </c>
      <c r="BV243" s="104">
        <f>Z243/26*$BC243*VLOOKUP(BV$4,DM_TI_LE!$A$5:$C$29,3,FALSE)</f>
        <v>0</v>
      </c>
      <c r="BW243" s="104">
        <f>AA243/26*$BC243*VLOOKUP(BW$4,DM_TI_LE!$A$5:$C$29,3,FALSE)</f>
        <v>0</v>
      </c>
      <c r="BX243" s="104">
        <f>AB243/26*$BC243*VLOOKUP(BX$4,DM_TI_LE!$A$5:$C$29,3,FALSE)</f>
        <v>0</v>
      </c>
      <c r="BY243" s="104">
        <f>AC243/26*$BC243*VLOOKUP(BY$4,DM_TI_LE!$A$5:$C$29,3,FALSE)</f>
        <v>0</v>
      </c>
      <c r="BZ243" s="104">
        <f>AD243/26*$BC243*VLOOKUP(BZ$4,DM_TI_LE!$A$5:$C$29,3,FALSE)</f>
        <v>0</v>
      </c>
      <c r="CA243" s="273">
        <f t="shared" si="0"/>
        <v>0</v>
      </c>
      <c r="CB243" s="104"/>
      <c r="CC243" s="274">
        <f t="shared" si="1"/>
        <v>14630000</v>
      </c>
      <c r="CD243" s="138" t="str">
        <f>VLOOKUP(B243,GD_CHUNG!$B$5:$G$480,6,FALSE)</f>
        <v>HDKX</v>
      </c>
      <c r="CE243" s="275">
        <f>VLOOKUP(CD243,DM_TI_LE!$I$12:$J$16,2,FALSE)</f>
        <v>1</v>
      </c>
    </row>
    <row r="244" spans="1:83" ht="12.75" x14ac:dyDescent="0.2">
      <c r="A244" s="49">
        <v>240</v>
      </c>
      <c r="B244" s="50">
        <f>GD_CHUNG!B244</f>
        <v>10709</v>
      </c>
      <c r="C244" s="50" t="str">
        <f>GD_CHUNG!C244</f>
        <v>Lê Hữu Thịnh</v>
      </c>
      <c r="D244" s="50" t="str">
        <f>GD_CHUNG!D244</f>
        <v>Đội phó</v>
      </c>
      <c r="E244" s="268">
        <f>VLOOKUP(B244,GD_CHAM_CONG!$C$6:$BJ$997,60,FALSE)</f>
        <v>1</v>
      </c>
      <c r="F244" s="268">
        <f>VLOOKUP(B244,GD_LCD_HS_LNS!$B$4:$F$1000,5,FALSE)</f>
        <v>3.27</v>
      </c>
      <c r="G244" s="269"/>
      <c r="H244" s="269">
        <f>VLOOKUP(B244,GD_CHAM_CONG!$C$6:$BD$997,37,FALSE)</f>
        <v>27</v>
      </c>
      <c r="I244" s="104">
        <f>VLOOKUP($B244,GD_CHAM_CONG!$C$6:$BF$997,38,FALSE)</f>
        <v>27</v>
      </c>
      <c r="J244" s="104">
        <f>VLOOKUP($B244,GD_CHAM_CONG!$C$6:$BF$997,39,FALSE)</f>
        <v>0</v>
      </c>
      <c r="K244" s="104">
        <f>VLOOKUP($B244,GD_CHAM_CONG!$C$6:$BF$997,40,FALSE)</f>
        <v>0</v>
      </c>
      <c r="L244" s="104">
        <f>VLOOKUP($B244,GD_CHAM_CONG!$C$6:$BF$997,41,FALSE)</f>
        <v>0</v>
      </c>
      <c r="M244" s="104">
        <f>VLOOKUP($B244,GD_CHAM_CONG!$C$6:$BF$997,42,FALSE)</f>
        <v>0</v>
      </c>
      <c r="N244" s="104">
        <f>VLOOKUP($B244,GD_CHAM_CONG!$C$6:$BF$997,43,FALSE)</f>
        <v>0</v>
      </c>
      <c r="O244" s="104">
        <f>VLOOKUP($B244,GD_CHAM_CONG!$C$6:$BF$997,44,FALSE)</f>
        <v>0</v>
      </c>
      <c r="P244" s="104">
        <f>VLOOKUP($B244,GD_CHAM_CONG!$C$6:$BF$997,45,FALSE)</f>
        <v>0</v>
      </c>
      <c r="Q244" s="104">
        <f>VLOOKUP($B244,GD_CHAM_CONG!$C$6:$BF$997,46,FALSE)</f>
        <v>0</v>
      </c>
      <c r="R244" s="104">
        <f>VLOOKUP($B244,GD_CHAM_CONG!$C$6:$BF$997,47,FALSE)</f>
        <v>0</v>
      </c>
      <c r="S244" s="104">
        <f>VLOOKUP($B244,GD_CHAM_CONG!$C$6:$BF$997,48,FALSE)</f>
        <v>0</v>
      </c>
      <c r="T244" s="104">
        <f>VLOOKUP($B244,GD_CHAM_CONG!$C$6:$BF$997,49,FALSE)</f>
        <v>0</v>
      </c>
      <c r="U244" s="104">
        <f>VLOOKUP($B244,GD_CHAM_CONG!$C$6:$BF$997,50,FALSE)</f>
        <v>0</v>
      </c>
      <c r="V244" s="104">
        <f>VLOOKUP($B244,GD_CHAM_CONG!$C$6:$BF$997,51,FALSE)</f>
        <v>0</v>
      </c>
      <c r="W244" s="104">
        <f>VLOOKUP($B244,GD_CHAM_CONG!$C$6:$BF$997,52,FALSE)</f>
        <v>0</v>
      </c>
      <c r="X244" s="104">
        <f>VLOOKUP($B244,GD_CHAM_CONG!$C$6:$BF$997,53,FALSE)</f>
        <v>0</v>
      </c>
      <c r="Y244" s="104">
        <f>VLOOKUP($B244,GD_CHAM_CONG!$C$6:$BF$997,54,FALSE)</f>
        <v>0</v>
      </c>
      <c r="Z244" s="104">
        <f>VLOOKUP($B244,GD_CHAM_CONG!$C$6:$BF$997,55,FALSE)</f>
        <v>0</v>
      </c>
      <c r="AA244" s="104">
        <f>VLOOKUP($B244,GD_CHAM_CONG!$C$6:$BF$997,56,FALSE)</f>
        <v>0</v>
      </c>
      <c r="AB244" s="104">
        <f>VLOOKUP($B244,GD_CHAM_CONG!$C$6:$BI$997,57,FALSE)</f>
        <v>0</v>
      </c>
      <c r="AC244" s="104">
        <f>VLOOKUP($B244,GD_CHAM_CONG!$C$6:$BI$997,58,FALSE)</f>
        <v>0</v>
      </c>
      <c r="AD244" s="104">
        <f>VLOOKUP($B244,GD_CHAM_CONG!$C$6:$BI$997,59,FALSE)</f>
        <v>0</v>
      </c>
      <c r="AE244" s="270">
        <f>I244/$H244*VLOOKUP(I$4,DM_TI_LE!$A$5:$B$30,2,FALSE)</f>
        <v>1</v>
      </c>
      <c r="AF244" s="270">
        <f>J244/$H244*VLOOKUP(J$4,DM_TI_LE!$A$5:$B$30,2,FALSE)</f>
        <v>0</v>
      </c>
      <c r="AG244" s="270">
        <f>K244/$H244*VLOOKUP(K$4,DM_TI_LE!$A$5:$B$30,2,FALSE)</f>
        <v>0</v>
      </c>
      <c r="AH244" s="270">
        <f>L244/$H244*VLOOKUP(L$4,DM_TI_LE!$A$5:$B$30,2,FALSE)</f>
        <v>0</v>
      </c>
      <c r="AI244" s="270">
        <f>M244/$H244*VLOOKUP(M$4,DM_TI_LE!$A$5:$B$30,2,FALSE)</f>
        <v>0</v>
      </c>
      <c r="AJ244" s="270">
        <f>N244/$H244*VLOOKUP(N$4,DM_TI_LE!$A$5:$B$30,2,FALSE)</f>
        <v>0</v>
      </c>
      <c r="AK244" s="270">
        <f>O244/$H244*VLOOKUP(O$4,DM_TI_LE!$A$5:$B$30,2,FALSE)</f>
        <v>0</v>
      </c>
      <c r="AL244" s="270">
        <f>P244/$H244*VLOOKUP(P$4,DM_TI_LE!$A$5:$B$30,2,FALSE)</f>
        <v>0</v>
      </c>
      <c r="AM244" s="270">
        <f>Q244/$H244*VLOOKUP(Q$4,DM_TI_LE!$A$5:$B$30,2,FALSE)</f>
        <v>0</v>
      </c>
      <c r="AN244" s="270">
        <f>R244/$H244*VLOOKUP(R$4,DM_TI_LE!$A$5:$B$30,2,FALSE)</f>
        <v>0</v>
      </c>
      <c r="AO244" s="270">
        <f>S244/$H244*VLOOKUP(S$4,DM_TI_LE!$A$5:$B$30,2,FALSE)</f>
        <v>0</v>
      </c>
      <c r="AP244" s="270">
        <f>T244/$H244*VLOOKUP(T$4,DM_TI_LE!$A$5:$B$30,2,FALSE)</f>
        <v>0</v>
      </c>
      <c r="AQ244" s="270">
        <f>U244/$H244*VLOOKUP(U$4,DM_TI_LE!$A$5:$B$30,2,FALSE)</f>
        <v>0</v>
      </c>
      <c r="AR244" s="270">
        <f>V244/$H244*VLOOKUP(V$4,DM_TI_LE!$A$5:$B$30,2,FALSE)</f>
        <v>0</v>
      </c>
      <c r="AS244" s="270">
        <f>W244/$H244*VLOOKUP(W$4,DM_TI_LE!$A$5:$B$30,2,FALSE)</f>
        <v>0</v>
      </c>
      <c r="AT244" s="270">
        <f>X244/$H244*VLOOKUP(X$4,DM_TI_LE!$A$5:$B$30,2,FALSE)</f>
        <v>0</v>
      </c>
      <c r="AU244" s="270">
        <f>Y244/$H244*VLOOKUP(Y$4,DM_TI_LE!$A$5:$B$30,2,FALSE)</f>
        <v>0</v>
      </c>
      <c r="AV244" s="270">
        <f>Z244/$H244*VLOOKUP(Z$4,DM_TI_LE!$A$5:$B$30,2,FALSE)</f>
        <v>0</v>
      </c>
      <c r="AW244" s="270">
        <f>AA244/$H244*VLOOKUP(AA$4,DM_TI_LE!$A$5:$B$30,2,FALSE)</f>
        <v>0</v>
      </c>
      <c r="AX244" s="270">
        <f>AB244/$H244*VLOOKUP(AB$4,DM_TI_LE!$A$5:$B$30,2,FALSE)</f>
        <v>0</v>
      </c>
      <c r="AY244" s="270">
        <f>AC244/$H244*VLOOKUP(AC$4,DM_TI_LE!$A$5:$B$30,2,FALSE)</f>
        <v>0</v>
      </c>
      <c r="AZ244" s="270">
        <f>AD244/$H244*VLOOKUP(AD$4,DM_TI_LE!$A$5:$B$30,2,FALSE)</f>
        <v>0</v>
      </c>
      <c r="BA244" s="284">
        <f>IF(CD244="HDHV",DM_TI_LE!$K$12*I244, SUM(AE244:AW244)*F244*E244*DM_HE_SO_LUONG_NS!$D$1*CE244)</f>
        <v>14715000</v>
      </c>
      <c r="BB244" s="104"/>
      <c r="BC244" s="110">
        <f>VLOOKUP(B244,GD_LCD_HS_LNS!$B$4:$E$1000,4,FALSE)</f>
        <v>4921000</v>
      </c>
      <c r="BD244" s="104"/>
      <c r="BE244" s="104">
        <f>I244/26*$BC244*VLOOKUP(BE$4,DM_TI_LE!$A$5:$C$29,3,FALSE)</f>
        <v>0</v>
      </c>
      <c r="BF244" s="104">
        <f>J244/26*$BC244*VLOOKUP(BF$4,DM_TI_LE!$A$5:$C$29,3,FALSE)</f>
        <v>0</v>
      </c>
      <c r="BG244" s="104">
        <f>K244/26*$BC244*VLOOKUP(BG$4,DM_TI_LE!$A$5:$C$29,3,FALSE)</f>
        <v>0</v>
      </c>
      <c r="BH244" s="104">
        <f>L244/26*$BC244*VLOOKUP(BH$4,DM_TI_LE!$A$5:$C$29,3,FALSE)</f>
        <v>0</v>
      </c>
      <c r="BI244" s="104">
        <f>M244/26*$BC244*VLOOKUP(BI$4,DM_TI_LE!$A$5:$C$29,3,FALSE)</f>
        <v>0</v>
      </c>
      <c r="BJ244" s="104">
        <f>N244/26*$BC244*VLOOKUP(BJ$4,DM_TI_LE!$A$5:$C$29,3,FALSE)</f>
        <v>0</v>
      </c>
      <c r="BK244" s="104">
        <f>O244/26*$BC244*VLOOKUP(BK$4,DM_TI_LE!$A$5:$C$29,3,FALSE)</f>
        <v>0</v>
      </c>
      <c r="BL244" s="104">
        <f>P244/26*$BC244*VLOOKUP(BL$4,DM_TI_LE!$A$5:$C$29,3,FALSE)</f>
        <v>0</v>
      </c>
      <c r="BM244" s="104">
        <f>Q244/26*$BC244*VLOOKUP(BM$4,DM_TI_LE!$A$5:$C$29,3,FALSE)</f>
        <v>0</v>
      </c>
      <c r="BN244" s="104">
        <f>R244/26*$BC244*VLOOKUP(BN$4,DM_TI_LE!$A$5:$C$29,3,FALSE)</f>
        <v>0</v>
      </c>
      <c r="BO244" s="104">
        <f>S244/26*$BC244*VLOOKUP(BO$4,DM_TI_LE!$A$5:$C$29,3,FALSE)</f>
        <v>0</v>
      </c>
      <c r="BP244" s="104">
        <f>T244/26*$BC244*VLOOKUP(BP$4,DM_TI_LE!$A$5:$C$29,3,FALSE)</f>
        <v>0</v>
      </c>
      <c r="BQ244" s="104">
        <f>U244/26*$BC244*VLOOKUP(BQ$4,DM_TI_LE!$A$5:$C$29,3,FALSE)</f>
        <v>0</v>
      </c>
      <c r="BR244" s="104">
        <f>V244/26*$BC244*VLOOKUP(BR$4,DM_TI_LE!$A$5:$C$29,3,FALSE)</f>
        <v>0</v>
      </c>
      <c r="BS244" s="104">
        <f>W244/26*$BC244*VLOOKUP(BS$4,DM_TI_LE!$A$5:$C$29,3,FALSE)</f>
        <v>0</v>
      </c>
      <c r="BT244" s="104">
        <f>X244/26*$BC244*VLOOKUP(BT$4,DM_TI_LE!$A$5:$C$29,3,FALSE)</f>
        <v>0</v>
      </c>
      <c r="BU244" s="104">
        <f>Y244/26*$BC244*VLOOKUP(BU$4,DM_TI_LE!$A$5:$C$29,3,FALSE)</f>
        <v>0</v>
      </c>
      <c r="BV244" s="104">
        <f>Z244/26*$BC244*VLOOKUP(BV$4,DM_TI_LE!$A$5:$C$29,3,FALSE)</f>
        <v>0</v>
      </c>
      <c r="BW244" s="104">
        <f>AA244/26*$BC244*VLOOKUP(BW$4,DM_TI_LE!$A$5:$C$29,3,FALSE)</f>
        <v>0</v>
      </c>
      <c r="BX244" s="104">
        <f>AB244/26*$BC244*VLOOKUP(BX$4,DM_TI_LE!$A$5:$C$29,3,FALSE)</f>
        <v>0</v>
      </c>
      <c r="BY244" s="104">
        <f>AC244/26*$BC244*VLOOKUP(BY$4,DM_TI_LE!$A$5:$C$29,3,FALSE)</f>
        <v>0</v>
      </c>
      <c r="BZ244" s="104">
        <f>AD244/26*$BC244*VLOOKUP(BZ$4,DM_TI_LE!$A$5:$C$29,3,FALSE)</f>
        <v>0</v>
      </c>
      <c r="CA244" s="273">
        <f t="shared" si="0"/>
        <v>0</v>
      </c>
      <c r="CB244" s="104"/>
      <c r="CC244" s="274">
        <f t="shared" si="1"/>
        <v>14715000</v>
      </c>
      <c r="CD244" s="138" t="str">
        <f>VLOOKUP(B244,GD_CHUNG!$B$5:$G$480,6,FALSE)</f>
        <v>HDKX</v>
      </c>
      <c r="CE244" s="275">
        <f>VLOOKUP(CD244,DM_TI_LE!$I$12:$J$16,2,FALSE)</f>
        <v>1</v>
      </c>
    </row>
    <row r="245" spans="1:83" ht="12.75" x14ac:dyDescent="0.2">
      <c r="A245" s="49">
        <v>241</v>
      </c>
      <c r="B245" s="50">
        <f>GD_CHUNG!B245</f>
        <v>10715</v>
      </c>
      <c r="C245" s="50" t="str">
        <f>GD_CHUNG!C245</f>
        <v>Trần Văn Lộc</v>
      </c>
      <c r="D245" s="50" t="str">
        <f>GD_CHUNG!D245</f>
        <v>Đội phó</v>
      </c>
      <c r="E245" s="268">
        <f>VLOOKUP(B245,GD_CHAM_CONG!$C$6:$BJ$997,60,FALSE)</f>
        <v>1</v>
      </c>
      <c r="F245" s="268">
        <f>VLOOKUP(B245,GD_LCD_HS_LNS!$B$4:$F$1000,5,FALSE)</f>
        <v>3.27</v>
      </c>
      <c r="G245" s="269"/>
      <c r="H245" s="269">
        <f>VLOOKUP(B245,GD_CHAM_CONG!$C$6:$BD$997,37,FALSE)</f>
        <v>27</v>
      </c>
      <c r="I245" s="104">
        <f>VLOOKUP($B245,GD_CHAM_CONG!$C$6:$BF$997,38,FALSE)</f>
        <v>27</v>
      </c>
      <c r="J245" s="104">
        <f>VLOOKUP($B245,GD_CHAM_CONG!$C$6:$BF$997,39,FALSE)</f>
        <v>0</v>
      </c>
      <c r="K245" s="104">
        <f>VLOOKUP($B245,GD_CHAM_CONG!$C$6:$BF$997,40,FALSE)</f>
        <v>0</v>
      </c>
      <c r="L245" s="104">
        <f>VLOOKUP($B245,GD_CHAM_CONG!$C$6:$BF$997,41,FALSE)</f>
        <v>0</v>
      </c>
      <c r="M245" s="104">
        <f>VLOOKUP($B245,GD_CHAM_CONG!$C$6:$BF$997,42,FALSE)</f>
        <v>0</v>
      </c>
      <c r="N245" s="104">
        <f>VLOOKUP($B245,GD_CHAM_CONG!$C$6:$BF$997,43,FALSE)</f>
        <v>0</v>
      </c>
      <c r="O245" s="104">
        <f>VLOOKUP($B245,GD_CHAM_CONG!$C$6:$BF$997,44,FALSE)</f>
        <v>0</v>
      </c>
      <c r="P245" s="104">
        <f>VLOOKUP($B245,GD_CHAM_CONG!$C$6:$BF$997,45,FALSE)</f>
        <v>0</v>
      </c>
      <c r="Q245" s="104">
        <f>VLOOKUP($B245,GD_CHAM_CONG!$C$6:$BF$997,46,FALSE)</f>
        <v>0</v>
      </c>
      <c r="R245" s="104">
        <f>VLOOKUP($B245,GD_CHAM_CONG!$C$6:$BF$997,47,FALSE)</f>
        <v>0</v>
      </c>
      <c r="S245" s="104">
        <f>VLOOKUP($B245,GD_CHAM_CONG!$C$6:$BF$997,48,FALSE)</f>
        <v>0</v>
      </c>
      <c r="T245" s="104">
        <f>VLOOKUP($B245,GD_CHAM_CONG!$C$6:$BF$997,49,FALSE)</f>
        <v>0</v>
      </c>
      <c r="U245" s="104">
        <f>VLOOKUP($B245,GD_CHAM_CONG!$C$6:$BF$997,50,FALSE)</f>
        <v>0</v>
      </c>
      <c r="V245" s="104">
        <f>VLOOKUP($B245,GD_CHAM_CONG!$C$6:$BF$997,51,FALSE)</f>
        <v>0</v>
      </c>
      <c r="W245" s="104">
        <f>VLOOKUP($B245,GD_CHAM_CONG!$C$6:$BF$997,52,FALSE)</f>
        <v>0</v>
      </c>
      <c r="X245" s="104">
        <f>VLOOKUP($B245,GD_CHAM_CONG!$C$6:$BF$997,53,FALSE)</f>
        <v>0</v>
      </c>
      <c r="Y245" s="104">
        <f>VLOOKUP($B245,GD_CHAM_CONG!$C$6:$BF$997,54,FALSE)</f>
        <v>0</v>
      </c>
      <c r="Z245" s="104">
        <f>VLOOKUP($B245,GD_CHAM_CONG!$C$6:$BF$997,55,FALSE)</f>
        <v>0</v>
      </c>
      <c r="AA245" s="104">
        <f>VLOOKUP($B245,GD_CHAM_CONG!$C$6:$BF$997,56,FALSE)</f>
        <v>0</v>
      </c>
      <c r="AB245" s="104">
        <f>VLOOKUP($B245,GD_CHAM_CONG!$C$6:$BI$997,57,FALSE)</f>
        <v>0</v>
      </c>
      <c r="AC245" s="104">
        <f>VLOOKUP($B245,GD_CHAM_CONG!$C$6:$BI$997,58,FALSE)</f>
        <v>0</v>
      </c>
      <c r="AD245" s="104">
        <f>VLOOKUP($B245,GD_CHAM_CONG!$C$6:$BI$997,59,FALSE)</f>
        <v>0</v>
      </c>
      <c r="AE245" s="270">
        <f>I245/$H245*VLOOKUP(I$4,DM_TI_LE!$A$5:$B$30,2,FALSE)</f>
        <v>1</v>
      </c>
      <c r="AF245" s="270">
        <f>J245/$H245*VLOOKUP(J$4,DM_TI_LE!$A$5:$B$30,2,FALSE)</f>
        <v>0</v>
      </c>
      <c r="AG245" s="270">
        <f>K245/$H245*VLOOKUP(K$4,DM_TI_LE!$A$5:$B$30,2,FALSE)</f>
        <v>0</v>
      </c>
      <c r="AH245" s="270">
        <f>L245/$H245*VLOOKUP(L$4,DM_TI_LE!$A$5:$B$30,2,FALSE)</f>
        <v>0</v>
      </c>
      <c r="AI245" s="270">
        <f>M245/$H245*VLOOKUP(M$4,DM_TI_LE!$A$5:$B$30,2,FALSE)</f>
        <v>0</v>
      </c>
      <c r="AJ245" s="270">
        <f>N245/$H245*VLOOKUP(N$4,DM_TI_LE!$A$5:$B$30,2,FALSE)</f>
        <v>0</v>
      </c>
      <c r="AK245" s="270">
        <f>O245/$H245*VLOOKUP(O$4,DM_TI_LE!$A$5:$B$30,2,FALSE)</f>
        <v>0</v>
      </c>
      <c r="AL245" s="270">
        <f>P245/$H245*VLOOKUP(P$4,DM_TI_LE!$A$5:$B$30,2,FALSE)</f>
        <v>0</v>
      </c>
      <c r="AM245" s="270">
        <f>Q245/$H245*VLOOKUP(Q$4,DM_TI_LE!$A$5:$B$30,2,FALSE)</f>
        <v>0</v>
      </c>
      <c r="AN245" s="270">
        <f>R245/$H245*VLOOKUP(R$4,DM_TI_LE!$A$5:$B$30,2,FALSE)</f>
        <v>0</v>
      </c>
      <c r="AO245" s="270">
        <f>S245/$H245*VLOOKUP(S$4,DM_TI_LE!$A$5:$B$30,2,FALSE)</f>
        <v>0</v>
      </c>
      <c r="AP245" s="270">
        <f>T245/$H245*VLOOKUP(T$4,DM_TI_LE!$A$5:$B$30,2,FALSE)</f>
        <v>0</v>
      </c>
      <c r="AQ245" s="270">
        <f>U245/$H245*VLOOKUP(U$4,DM_TI_LE!$A$5:$B$30,2,FALSE)</f>
        <v>0</v>
      </c>
      <c r="AR245" s="270">
        <f>V245/$H245*VLOOKUP(V$4,DM_TI_LE!$A$5:$B$30,2,FALSE)</f>
        <v>0</v>
      </c>
      <c r="AS245" s="270">
        <f>W245/$H245*VLOOKUP(W$4,DM_TI_LE!$A$5:$B$30,2,FALSE)</f>
        <v>0</v>
      </c>
      <c r="AT245" s="270">
        <f>X245/$H245*VLOOKUP(X$4,DM_TI_LE!$A$5:$B$30,2,FALSE)</f>
        <v>0</v>
      </c>
      <c r="AU245" s="270">
        <f>Y245/$H245*VLOOKUP(Y$4,DM_TI_LE!$A$5:$B$30,2,FALSE)</f>
        <v>0</v>
      </c>
      <c r="AV245" s="270">
        <f>Z245/$H245*VLOOKUP(Z$4,DM_TI_LE!$A$5:$B$30,2,FALSE)</f>
        <v>0</v>
      </c>
      <c r="AW245" s="270">
        <f>AA245/$H245*VLOOKUP(AA$4,DM_TI_LE!$A$5:$B$30,2,FALSE)</f>
        <v>0</v>
      </c>
      <c r="AX245" s="270">
        <f>AB245/$H245*VLOOKUP(AB$4,DM_TI_LE!$A$5:$B$30,2,FALSE)</f>
        <v>0</v>
      </c>
      <c r="AY245" s="270">
        <f>AC245/$H245*VLOOKUP(AC$4,DM_TI_LE!$A$5:$B$30,2,FALSE)</f>
        <v>0</v>
      </c>
      <c r="AZ245" s="270">
        <f>AD245/$H245*VLOOKUP(AD$4,DM_TI_LE!$A$5:$B$30,2,FALSE)</f>
        <v>0</v>
      </c>
      <c r="BA245" s="284">
        <f>IF(CD245="HDHV",DM_TI_LE!$K$12*I245, SUM(AE245:AW245)*F245*E245*DM_HE_SO_LUONG_NS!$D$1*CE245)</f>
        <v>14715000</v>
      </c>
      <c r="BB245" s="104"/>
      <c r="BC245" s="110">
        <f>VLOOKUP(B245,GD_LCD_HS_LNS!$B$4:$E$1000,4,FALSE)</f>
        <v>4921000</v>
      </c>
      <c r="BD245" s="104"/>
      <c r="BE245" s="104">
        <f>I245/26*$BC245*VLOOKUP(BE$4,DM_TI_LE!$A$5:$C$29,3,FALSE)</f>
        <v>0</v>
      </c>
      <c r="BF245" s="104">
        <f>J245/26*$BC245*VLOOKUP(BF$4,DM_TI_LE!$A$5:$C$29,3,FALSE)</f>
        <v>0</v>
      </c>
      <c r="BG245" s="104">
        <f>K245/26*$BC245*VLOOKUP(BG$4,DM_TI_LE!$A$5:$C$29,3,FALSE)</f>
        <v>0</v>
      </c>
      <c r="BH245" s="104">
        <f>L245/26*$BC245*VLOOKUP(BH$4,DM_TI_LE!$A$5:$C$29,3,FALSE)</f>
        <v>0</v>
      </c>
      <c r="BI245" s="104">
        <f>M245/26*$BC245*VLOOKUP(BI$4,DM_TI_LE!$A$5:$C$29,3,FALSE)</f>
        <v>0</v>
      </c>
      <c r="BJ245" s="104">
        <f>N245/26*$BC245*VLOOKUP(BJ$4,DM_TI_LE!$A$5:$C$29,3,FALSE)</f>
        <v>0</v>
      </c>
      <c r="BK245" s="104">
        <f>O245/26*$BC245*VLOOKUP(BK$4,DM_TI_LE!$A$5:$C$29,3,FALSE)</f>
        <v>0</v>
      </c>
      <c r="BL245" s="104">
        <f>P245/26*$BC245*VLOOKUP(BL$4,DM_TI_LE!$A$5:$C$29,3,FALSE)</f>
        <v>0</v>
      </c>
      <c r="BM245" s="104">
        <f>Q245/26*$BC245*VLOOKUP(BM$4,DM_TI_LE!$A$5:$C$29,3,FALSE)</f>
        <v>0</v>
      </c>
      <c r="BN245" s="104">
        <f>R245/26*$BC245*VLOOKUP(BN$4,DM_TI_LE!$A$5:$C$29,3,FALSE)</f>
        <v>0</v>
      </c>
      <c r="BO245" s="104">
        <f>S245/26*$BC245*VLOOKUP(BO$4,DM_TI_LE!$A$5:$C$29,3,FALSE)</f>
        <v>0</v>
      </c>
      <c r="BP245" s="104">
        <f>T245/26*$BC245*VLOOKUP(BP$4,DM_TI_LE!$A$5:$C$29,3,FALSE)</f>
        <v>0</v>
      </c>
      <c r="BQ245" s="104">
        <f>U245/26*$BC245*VLOOKUP(BQ$4,DM_TI_LE!$A$5:$C$29,3,FALSE)</f>
        <v>0</v>
      </c>
      <c r="BR245" s="104">
        <f>V245/26*$BC245*VLOOKUP(BR$4,DM_TI_LE!$A$5:$C$29,3,FALSE)</f>
        <v>0</v>
      </c>
      <c r="BS245" s="104">
        <f>W245/26*$BC245*VLOOKUP(BS$4,DM_TI_LE!$A$5:$C$29,3,FALSE)</f>
        <v>0</v>
      </c>
      <c r="BT245" s="104">
        <f>X245/26*$BC245*VLOOKUP(BT$4,DM_TI_LE!$A$5:$C$29,3,FALSE)</f>
        <v>0</v>
      </c>
      <c r="BU245" s="104">
        <f>Y245/26*$BC245*VLOOKUP(BU$4,DM_TI_LE!$A$5:$C$29,3,FALSE)</f>
        <v>0</v>
      </c>
      <c r="BV245" s="104">
        <f>Z245/26*$BC245*VLOOKUP(BV$4,DM_TI_LE!$A$5:$C$29,3,FALSE)</f>
        <v>0</v>
      </c>
      <c r="BW245" s="104">
        <f>AA245/26*$BC245*VLOOKUP(BW$4,DM_TI_LE!$A$5:$C$29,3,FALSE)</f>
        <v>0</v>
      </c>
      <c r="BX245" s="104">
        <f>AB245/26*$BC245*VLOOKUP(BX$4,DM_TI_LE!$A$5:$C$29,3,FALSE)</f>
        <v>0</v>
      </c>
      <c r="BY245" s="104">
        <f>AC245/26*$BC245*VLOOKUP(BY$4,DM_TI_LE!$A$5:$C$29,3,FALSE)</f>
        <v>0</v>
      </c>
      <c r="BZ245" s="104">
        <f>AD245/26*$BC245*VLOOKUP(BZ$4,DM_TI_LE!$A$5:$C$29,3,FALSE)</f>
        <v>0</v>
      </c>
      <c r="CA245" s="273">
        <f t="shared" si="0"/>
        <v>0</v>
      </c>
      <c r="CB245" s="104"/>
      <c r="CC245" s="274">
        <f t="shared" si="1"/>
        <v>14715000</v>
      </c>
      <c r="CD245" s="138" t="str">
        <f>VLOOKUP(B245,GD_CHUNG!$B$5:$G$480,6,FALSE)</f>
        <v>HDKX</v>
      </c>
      <c r="CE245" s="275">
        <f>VLOOKUP(CD245,DM_TI_LE!$I$12:$J$16,2,FALSE)</f>
        <v>1</v>
      </c>
    </row>
    <row r="246" spans="1:83" ht="12.75" x14ac:dyDescent="0.2">
      <c r="A246" s="49">
        <v>242</v>
      </c>
      <c r="B246" s="50">
        <f>GD_CHUNG!B246</f>
        <v>10734</v>
      </c>
      <c r="C246" s="50" t="str">
        <f>GD_CHUNG!C246</f>
        <v>Trần Duy Hải</v>
      </c>
      <c r="D246" s="50" t="str">
        <f>GD_CHUNG!D246</f>
        <v>Đội phó</v>
      </c>
      <c r="E246" s="268">
        <f>VLOOKUP(B246,GD_CHAM_CONG!$C$6:$BJ$997,60,FALSE)</f>
        <v>0.98</v>
      </c>
      <c r="F246" s="268">
        <f>VLOOKUP(B246,GD_LCD_HS_LNS!$B$4:$F$1000,5,FALSE)</f>
        <v>3.27</v>
      </c>
      <c r="G246" s="269"/>
      <c r="H246" s="269">
        <f>VLOOKUP(B246,GD_CHAM_CONG!$C$6:$BD$997,37,FALSE)</f>
        <v>27</v>
      </c>
      <c r="I246" s="104">
        <f>VLOOKUP($B246,GD_CHAM_CONG!$C$6:$BF$997,38,FALSE)</f>
        <v>27</v>
      </c>
      <c r="J246" s="104">
        <f>VLOOKUP($B246,GD_CHAM_CONG!$C$6:$BF$997,39,FALSE)</f>
        <v>0</v>
      </c>
      <c r="K246" s="104">
        <f>VLOOKUP($B246,GD_CHAM_CONG!$C$6:$BF$997,40,FALSE)</f>
        <v>0</v>
      </c>
      <c r="L246" s="104">
        <f>VLOOKUP($B246,GD_CHAM_CONG!$C$6:$BF$997,41,FALSE)</f>
        <v>0</v>
      </c>
      <c r="M246" s="104">
        <f>VLOOKUP($B246,GD_CHAM_CONG!$C$6:$BF$997,42,FALSE)</f>
        <v>0</v>
      </c>
      <c r="N246" s="104">
        <f>VLOOKUP($B246,GD_CHAM_CONG!$C$6:$BF$997,43,FALSE)</f>
        <v>0</v>
      </c>
      <c r="O246" s="104">
        <f>VLOOKUP($B246,GD_CHAM_CONG!$C$6:$BF$997,44,FALSE)</f>
        <v>0</v>
      </c>
      <c r="P246" s="104">
        <f>VLOOKUP($B246,GD_CHAM_CONG!$C$6:$BF$997,45,FALSE)</f>
        <v>0</v>
      </c>
      <c r="Q246" s="104">
        <f>VLOOKUP($B246,GD_CHAM_CONG!$C$6:$BF$997,46,FALSE)</f>
        <v>0</v>
      </c>
      <c r="R246" s="104">
        <f>VLOOKUP($B246,GD_CHAM_CONG!$C$6:$BF$997,47,FALSE)</f>
        <v>0</v>
      </c>
      <c r="S246" s="104">
        <f>VLOOKUP($B246,GD_CHAM_CONG!$C$6:$BF$997,48,FALSE)</f>
        <v>0</v>
      </c>
      <c r="T246" s="104">
        <f>VLOOKUP($B246,GD_CHAM_CONG!$C$6:$BF$997,49,FALSE)</f>
        <v>0</v>
      </c>
      <c r="U246" s="104">
        <f>VLOOKUP($B246,GD_CHAM_CONG!$C$6:$BF$997,50,FALSE)</f>
        <v>0</v>
      </c>
      <c r="V246" s="104">
        <f>VLOOKUP($B246,GD_CHAM_CONG!$C$6:$BF$997,51,FALSE)</f>
        <v>0</v>
      </c>
      <c r="W246" s="104">
        <f>VLOOKUP($B246,GD_CHAM_CONG!$C$6:$BF$997,52,FALSE)</f>
        <v>0</v>
      </c>
      <c r="X246" s="104">
        <f>VLOOKUP($B246,GD_CHAM_CONG!$C$6:$BF$997,53,FALSE)</f>
        <v>0</v>
      </c>
      <c r="Y246" s="104">
        <f>VLOOKUP($B246,GD_CHAM_CONG!$C$6:$BF$997,54,FALSE)</f>
        <v>0</v>
      </c>
      <c r="Z246" s="104">
        <f>VLOOKUP($B246,GD_CHAM_CONG!$C$6:$BF$997,55,FALSE)</f>
        <v>0</v>
      </c>
      <c r="AA246" s="104">
        <f>VLOOKUP($B246,GD_CHAM_CONG!$C$6:$BF$997,56,FALSE)</f>
        <v>0</v>
      </c>
      <c r="AB246" s="104">
        <f>VLOOKUP($B246,GD_CHAM_CONG!$C$6:$BI$997,57,FALSE)</f>
        <v>0</v>
      </c>
      <c r="AC246" s="104">
        <f>VLOOKUP($B246,GD_CHAM_CONG!$C$6:$BI$997,58,FALSE)</f>
        <v>0</v>
      </c>
      <c r="AD246" s="104">
        <f>VLOOKUP($B246,GD_CHAM_CONG!$C$6:$BI$997,59,FALSE)</f>
        <v>0</v>
      </c>
      <c r="AE246" s="270">
        <f>I246/$H246*VLOOKUP(I$4,DM_TI_LE!$A$5:$B$30,2,FALSE)</f>
        <v>1</v>
      </c>
      <c r="AF246" s="270">
        <f>J246/$H246*VLOOKUP(J$4,DM_TI_LE!$A$5:$B$30,2,FALSE)</f>
        <v>0</v>
      </c>
      <c r="AG246" s="270">
        <f>K246/$H246*VLOOKUP(K$4,DM_TI_LE!$A$5:$B$30,2,FALSE)</f>
        <v>0</v>
      </c>
      <c r="AH246" s="270">
        <f>L246/$H246*VLOOKUP(L$4,DM_TI_LE!$A$5:$B$30,2,FALSE)</f>
        <v>0</v>
      </c>
      <c r="AI246" s="270">
        <f>M246/$H246*VLOOKUP(M$4,DM_TI_LE!$A$5:$B$30,2,FALSE)</f>
        <v>0</v>
      </c>
      <c r="AJ246" s="270">
        <f>N246/$H246*VLOOKUP(N$4,DM_TI_LE!$A$5:$B$30,2,FALSE)</f>
        <v>0</v>
      </c>
      <c r="AK246" s="270">
        <f>O246/$H246*VLOOKUP(O$4,DM_TI_LE!$A$5:$B$30,2,FALSE)</f>
        <v>0</v>
      </c>
      <c r="AL246" s="270">
        <f>P246/$H246*VLOOKUP(P$4,DM_TI_LE!$A$5:$B$30,2,FALSE)</f>
        <v>0</v>
      </c>
      <c r="AM246" s="270">
        <f>Q246/$H246*VLOOKUP(Q$4,DM_TI_LE!$A$5:$B$30,2,FALSE)</f>
        <v>0</v>
      </c>
      <c r="AN246" s="270">
        <f>R246/$H246*VLOOKUP(R$4,DM_TI_LE!$A$5:$B$30,2,FALSE)</f>
        <v>0</v>
      </c>
      <c r="AO246" s="270">
        <f>S246/$H246*VLOOKUP(S$4,DM_TI_LE!$A$5:$B$30,2,FALSE)</f>
        <v>0</v>
      </c>
      <c r="AP246" s="270">
        <f>T246/$H246*VLOOKUP(T$4,DM_TI_LE!$A$5:$B$30,2,FALSE)</f>
        <v>0</v>
      </c>
      <c r="AQ246" s="270">
        <f>U246/$H246*VLOOKUP(U$4,DM_TI_LE!$A$5:$B$30,2,FALSE)</f>
        <v>0</v>
      </c>
      <c r="AR246" s="270">
        <f>V246/$H246*VLOOKUP(V$4,DM_TI_LE!$A$5:$B$30,2,FALSE)</f>
        <v>0</v>
      </c>
      <c r="AS246" s="270">
        <f>W246/$H246*VLOOKUP(W$4,DM_TI_LE!$A$5:$B$30,2,FALSE)</f>
        <v>0</v>
      </c>
      <c r="AT246" s="270">
        <f>X246/$H246*VLOOKUP(X$4,DM_TI_LE!$A$5:$B$30,2,FALSE)</f>
        <v>0</v>
      </c>
      <c r="AU246" s="270">
        <f>Y246/$H246*VLOOKUP(Y$4,DM_TI_LE!$A$5:$B$30,2,FALSE)</f>
        <v>0</v>
      </c>
      <c r="AV246" s="270">
        <f>Z246/$H246*VLOOKUP(Z$4,DM_TI_LE!$A$5:$B$30,2,FALSE)</f>
        <v>0</v>
      </c>
      <c r="AW246" s="270">
        <f>AA246/$H246*VLOOKUP(AA$4,DM_TI_LE!$A$5:$B$30,2,FALSE)</f>
        <v>0</v>
      </c>
      <c r="AX246" s="270">
        <f>AB246/$H246*VLOOKUP(AB$4,DM_TI_LE!$A$5:$B$30,2,FALSE)</f>
        <v>0</v>
      </c>
      <c r="AY246" s="270">
        <f>AC246/$H246*VLOOKUP(AC$4,DM_TI_LE!$A$5:$B$30,2,FALSE)</f>
        <v>0</v>
      </c>
      <c r="AZ246" s="270">
        <f>AD246/$H246*VLOOKUP(AD$4,DM_TI_LE!$A$5:$B$30,2,FALSE)</f>
        <v>0</v>
      </c>
      <c r="BA246" s="284">
        <f>IF(CD246="HDHV",DM_TI_LE!$K$12*I246, SUM(AE246:AW246)*F246*E246*DM_HE_SO_LUONG_NS!$D$1*CE246)</f>
        <v>14420700</v>
      </c>
      <c r="BB246" s="104"/>
      <c r="BC246" s="110">
        <f>VLOOKUP(B246,GD_LCD_HS_LNS!$B$4:$E$1000,4,FALSE)</f>
        <v>4921000</v>
      </c>
      <c r="BD246" s="104"/>
      <c r="BE246" s="104">
        <f>I246/26*$BC246*VLOOKUP(BE$4,DM_TI_LE!$A$5:$C$29,3,FALSE)</f>
        <v>0</v>
      </c>
      <c r="BF246" s="104">
        <f>J246/26*$BC246*VLOOKUP(BF$4,DM_TI_LE!$A$5:$C$29,3,FALSE)</f>
        <v>0</v>
      </c>
      <c r="BG246" s="104">
        <f>K246/26*$BC246*VLOOKUP(BG$4,DM_TI_LE!$A$5:$C$29,3,FALSE)</f>
        <v>0</v>
      </c>
      <c r="BH246" s="104">
        <f>L246/26*$BC246*VLOOKUP(BH$4,DM_TI_LE!$A$5:$C$29,3,FALSE)</f>
        <v>0</v>
      </c>
      <c r="BI246" s="104">
        <f>M246/26*$BC246*VLOOKUP(BI$4,DM_TI_LE!$A$5:$C$29,3,FALSE)</f>
        <v>0</v>
      </c>
      <c r="BJ246" s="104">
        <f>N246/26*$BC246*VLOOKUP(BJ$4,DM_TI_LE!$A$5:$C$29,3,FALSE)</f>
        <v>0</v>
      </c>
      <c r="BK246" s="104">
        <f>O246/26*$BC246*VLOOKUP(BK$4,DM_TI_LE!$A$5:$C$29,3,FALSE)</f>
        <v>0</v>
      </c>
      <c r="BL246" s="104">
        <f>P246/26*$BC246*VLOOKUP(BL$4,DM_TI_LE!$A$5:$C$29,3,FALSE)</f>
        <v>0</v>
      </c>
      <c r="BM246" s="104">
        <f>Q246/26*$BC246*VLOOKUP(BM$4,DM_TI_LE!$A$5:$C$29,3,FALSE)</f>
        <v>0</v>
      </c>
      <c r="BN246" s="104">
        <f>R246/26*$BC246*VLOOKUP(BN$4,DM_TI_LE!$A$5:$C$29,3,FALSE)</f>
        <v>0</v>
      </c>
      <c r="BO246" s="104">
        <f>S246/26*$BC246*VLOOKUP(BO$4,DM_TI_LE!$A$5:$C$29,3,FALSE)</f>
        <v>0</v>
      </c>
      <c r="BP246" s="104">
        <f>T246/26*$BC246*VLOOKUP(BP$4,DM_TI_LE!$A$5:$C$29,3,FALSE)</f>
        <v>0</v>
      </c>
      <c r="BQ246" s="104">
        <f>U246/26*$BC246*VLOOKUP(BQ$4,DM_TI_LE!$A$5:$C$29,3,FALSE)</f>
        <v>0</v>
      </c>
      <c r="BR246" s="104">
        <f>V246/26*$BC246*VLOOKUP(BR$4,DM_TI_LE!$A$5:$C$29,3,FALSE)</f>
        <v>0</v>
      </c>
      <c r="BS246" s="104">
        <f>W246/26*$BC246*VLOOKUP(BS$4,DM_TI_LE!$A$5:$C$29,3,FALSE)</f>
        <v>0</v>
      </c>
      <c r="BT246" s="104">
        <f>X246/26*$BC246*VLOOKUP(BT$4,DM_TI_LE!$A$5:$C$29,3,FALSE)</f>
        <v>0</v>
      </c>
      <c r="BU246" s="104">
        <f>Y246/26*$BC246*VLOOKUP(BU$4,DM_TI_LE!$A$5:$C$29,3,FALSE)</f>
        <v>0</v>
      </c>
      <c r="BV246" s="104">
        <f>Z246/26*$BC246*VLOOKUP(BV$4,DM_TI_LE!$A$5:$C$29,3,FALSE)</f>
        <v>0</v>
      </c>
      <c r="BW246" s="104">
        <f>AA246/26*$BC246*VLOOKUP(BW$4,DM_TI_LE!$A$5:$C$29,3,FALSE)</f>
        <v>0</v>
      </c>
      <c r="BX246" s="104">
        <f>AB246/26*$BC246*VLOOKUP(BX$4,DM_TI_LE!$A$5:$C$29,3,FALSE)</f>
        <v>0</v>
      </c>
      <c r="BY246" s="104">
        <f>AC246/26*$BC246*VLOOKUP(BY$4,DM_TI_LE!$A$5:$C$29,3,FALSE)</f>
        <v>0</v>
      </c>
      <c r="BZ246" s="104">
        <f>AD246/26*$BC246*VLOOKUP(BZ$4,DM_TI_LE!$A$5:$C$29,3,FALSE)</f>
        <v>0</v>
      </c>
      <c r="CA246" s="273">
        <f t="shared" si="0"/>
        <v>0</v>
      </c>
      <c r="CB246" s="104"/>
      <c r="CC246" s="274">
        <f t="shared" si="1"/>
        <v>14420700</v>
      </c>
      <c r="CD246" s="138" t="str">
        <f>VLOOKUP(B246,GD_CHUNG!$B$5:$G$480,6,FALSE)</f>
        <v>HDKX</v>
      </c>
      <c r="CE246" s="275">
        <f>VLOOKUP(CD246,DM_TI_LE!$I$12:$J$16,2,FALSE)</f>
        <v>1</v>
      </c>
    </row>
    <row r="247" spans="1:83" ht="12.75" x14ac:dyDescent="0.2">
      <c r="A247" s="49">
        <v>243</v>
      </c>
      <c r="B247" s="50">
        <f>GD_CHUNG!B247</f>
        <v>10646</v>
      </c>
      <c r="C247" s="50" t="str">
        <f>GD_CHUNG!C247</f>
        <v>Lê Ngọc Cường</v>
      </c>
      <c r="D247" s="50" t="str">
        <f>GD_CHUNG!D247</f>
        <v>NV Lái xe - VHTTB</v>
      </c>
      <c r="E247" s="268">
        <f>VLOOKUP(B247,GD_CHAM_CONG!$C$6:$BJ$997,60,FALSE)</f>
        <v>1</v>
      </c>
      <c r="F247" s="268">
        <f>VLOOKUP(B247,GD_LCD_HS_LNS!$B$4:$F$1000,5,FALSE)</f>
        <v>1.68</v>
      </c>
      <c r="G247" s="269"/>
      <c r="H247" s="269">
        <f>VLOOKUP(B247,GD_CHAM_CONG!$C$6:$BD$997,37,FALSE)</f>
        <v>27</v>
      </c>
      <c r="I247" s="104">
        <f>VLOOKUP($B247,GD_CHAM_CONG!$C$6:$BF$997,38,FALSE)</f>
        <v>27</v>
      </c>
      <c r="J247" s="104">
        <f>VLOOKUP($B247,GD_CHAM_CONG!$C$6:$BF$997,39,FALSE)</f>
        <v>0</v>
      </c>
      <c r="K247" s="104">
        <f>VLOOKUP($B247,GD_CHAM_CONG!$C$6:$BF$997,40,FALSE)</f>
        <v>0</v>
      </c>
      <c r="L247" s="104">
        <f>VLOOKUP($B247,GD_CHAM_CONG!$C$6:$BF$997,41,FALSE)</f>
        <v>0</v>
      </c>
      <c r="M247" s="104">
        <f>VLOOKUP($B247,GD_CHAM_CONG!$C$6:$BF$997,42,FALSE)</f>
        <v>0</v>
      </c>
      <c r="N247" s="104">
        <f>VLOOKUP($B247,GD_CHAM_CONG!$C$6:$BF$997,43,FALSE)</f>
        <v>0</v>
      </c>
      <c r="O247" s="104">
        <f>VLOOKUP($B247,GD_CHAM_CONG!$C$6:$BF$997,44,FALSE)</f>
        <v>0</v>
      </c>
      <c r="P247" s="104">
        <f>VLOOKUP($B247,GD_CHAM_CONG!$C$6:$BF$997,45,FALSE)</f>
        <v>0</v>
      </c>
      <c r="Q247" s="104">
        <f>VLOOKUP($B247,GD_CHAM_CONG!$C$6:$BF$997,46,FALSE)</f>
        <v>0</v>
      </c>
      <c r="R247" s="104">
        <f>VLOOKUP($B247,GD_CHAM_CONG!$C$6:$BF$997,47,FALSE)</f>
        <v>0</v>
      </c>
      <c r="S247" s="104">
        <f>VLOOKUP($B247,GD_CHAM_CONG!$C$6:$BF$997,48,FALSE)</f>
        <v>0</v>
      </c>
      <c r="T247" s="104">
        <f>VLOOKUP($B247,GD_CHAM_CONG!$C$6:$BF$997,49,FALSE)</f>
        <v>0</v>
      </c>
      <c r="U247" s="104">
        <f>VLOOKUP($B247,GD_CHAM_CONG!$C$6:$BF$997,50,FALSE)</f>
        <v>0</v>
      </c>
      <c r="V247" s="104">
        <f>VLOOKUP($B247,GD_CHAM_CONG!$C$6:$BF$997,51,FALSE)</f>
        <v>0</v>
      </c>
      <c r="W247" s="104">
        <f>VLOOKUP($B247,GD_CHAM_CONG!$C$6:$BF$997,52,FALSE)</f>
        <v>0</v>
      </c>
      <c r="X247" s="104">
        <f>VLOOKUP($B247,GD_CHAM_CONG!$C$6:$BF$997,53,FALSE)</f>
        <v>0</v>
      </c>
      <c r="Y247" s="104">
        <f>VLOOKUP($B247,GD_CHAM_CONG!$C$6:$BF$997,54,FALSE)</f>
        <v>0</v>
      </c>
      <c r="Z247" s="104">
        <f>VLOOKUP($B247,GD_CHAM_CONG!$C$6:$BF$997,55,FALSE)</f>
        <v>0</v>
      </c>
      <c r="AA247" s="104">
        <f>VLOOKUP($B247,GD_CHAM_CONG!$C$6:$BF$997,56,FALSE)</f>
        <v>0</v>
      </c>
      <c r="AB247" s="104">
        <f>VLOOKUP($B247,GD_CHAM_CONG!$C$6:$BI$997,57,FALSE)</f>
        <v>0</v>
      </c>
      <c r="AC247" s="104">
        <f>VLOOKUP($B247,GD_CHAM_CONG!$C$6:$BI$997,58,FALSE)</f>
        <v>0</v>
      </c>
      <c r="AD247" s="104">
        <f>VLOOKUP($B247,GD_CHAM_CONG!$C$6:$BI$997,59,FALSE)</f>
        <v>0</v>
      </c>
      <c r="AE247" s="270">
        <f>I247/$H247*VLOOKUP(I$4,DM_TI_LE!$A$5:$B$30,2,FALSE)</f>
        <v>1</v>
      </c>
      <c r="AF247" s="270">
        <f>J247/$H247*VLOOKUP(J$4,DM_TI_LE!$A$5:$B$30,2,FALSE)</f>
        <v>0</v>
      </c>
      <c r="AG247" s="270">
        <f>K247/$H247*VLOOKUP(K$4,DM_TI_LE!$A$5:$B$30,2,FALSE)</f>
        <v>0</v>
      </c>
      <c r="AH247" s="270">
        <f>L247/$H247*VLOOKUP(L$4,DM_TI_LE!$A$5:$B$30,2,FALSE)</f>
        <v>0</v>
      </c>
      <c r="AI247" s="270">
        <f>M247/$H247*VLOOKUP(M$4,DM_TI_LE!$A$5:$B$30,2,FALSE)</f>
        <v>0</v>
      </c>
      <c r="AJ247" s="270">
        <f>N247/$H247*VLOOKUP(N$4,DM_TI_LE!$A$5:$B$30,2,FALSE)</f>
        <v>0</v>
      </c>
      <c r="AK247" s="270">
        <f>O247/$H247*VLOOKUP(O$4,DM_TI_LE!$A$5:$B$30,2,FALSE)</f>
        <v>0</v>
      </c>
      <c r="AL247" s="270">
        <f>P247/$H247*VLOOKUP(P$4,DM_TI_LE!$A$5:$B$30,2,FALSE)</f>
        <v>0</v>
      </c>
      <c r="AM247" s="270">
        <f>Q247/$H247*VLOOKUP(Q$4,DM_TI_LE!$A$5:$B$30,2,FALSE)</f>
        <v>0</v>
      </c>
      <c r="AN247" s="270">
        <f>R247/$H247*VLOOKUP(R$4,DM_TI_LE!$A$5:$B$30,2,FALSE)</f>
        <v>0</v>
      </c>
      <c r="AO247" s="270">
        <f>S247/$H247*VLOOKUP(S$4,DM_TI_LE!$A$5:$B$30,2,FALSE)</f>
        <v>0</v>
      </c>
      <c r="AP247" s="270">
        <f>T247/$H247*VLOOKUP(T$4,DM_TI_LE!$A$5:$B$30,2,FALSE)</f>
        <v>0</v>
      </c>
      <c r="AQ247" s="270">
        <f>U247/$H247*VLOOKUP(U$4,DM_TI_LE!$A$5:$B$30,2,FALSE)</f>
        <v>0</v>
      </c>
      <c r="AR247" s="270">
        <f>V247/$H247*VLOOKUP(V$4,DM_TI_LE!$A$5:$B$30,2,FALSE)</f>
        <v>0</v>
      </c>
      <c r="AS247" s="270">
        <f>W247/$H247*VLOOKUP(W$4,DM_TI_LE!$A$5:$B$30,2,FALSE)</f>
        <v>0</v>
      </c>
      <c r="AT247" s="270">
        <f>X247/$H247*VLOOKUP(X$4,DM_TI_LE!$A$5:$B$30,2,FALSE)</f>
        <v>0</v>
      </c>
      <c r="AU247" s="270">
        <f>Y247/$H247*VLOOKUP(Y$4,DM_TI_LE!$A$5:$B$30,2,FALSE)</f>
        <v>0</v>
      </c>
      <c r="AV247" s="270">
        <f>Z247/$H247*VLOOKUP(Z$4,DM_TI_LE!$A$5:$B$30,2,FALSE)</f>
        <v>0</v>
      </c>
      <c r="AW247" s="270">
        <f>AA247/$H247*VLOOKUP(AA$4,DM_TI_LE!$A$5:$B$30,2,FALSE)</f>
        <v>0</v>
      </c>
      <c r="AX247" s="270">
        <f>AB247/$H247*VLOOKUP(AB$4,DM_TI_LE!$A$5:$B$30,2,FALSE)</f>
        <v>0</v>
      </c>
      <c r="AY247" s="270">
        <f>AC247/$H247*VLOOKUP(AC$4,DM_TI_LE!$A$5:$B$30,2,FALSE)</f>
        <v>0</v>
      </c>
      <c r="AZ247" s="270">
        <f>AD247/$H247*VLOOKUP(AD$4,DM_TI_LE!$A$5:$B$30,2,FALSE)</f>
        <v>0</v>
      </c>
      <c r="BA247" s="284">
        <f>IF(CD247="HDHV",DM_TI_LE!$K$12*I247, SUM(AE247:AW247)*F247*E247*DM_HE_SO_LUONG_NS!$D$1*CE247)</f>
        <v>7560000</v>
      </c>
      <c r="BB247" s="104"/>
      <c r="BC247" s="110">
        <f>VLOOKUP(B247,GD_LCD_HS_LNS!$B$4:$E$1000,4,FALSE)</f>
        <v>4166000</v>
      </c>
      <c r="BD247" s="104"/>
      <c r="BE247" s="104">
        <f>I247/26*$BC247*VLOOKUP(BE$4,DM_TI_LE!$A$5:$C$29,3,FALSE)</f>
        <v>0</v>
      </c>
      <c r="BF247" s="104">
        <f>J247/26*$BC247*VLOOKUP(BF$4,DM_TI_LE!$A$5:$C$29,3,FALSE)</f>
        <v>0</v>
      </c>
      <c r="BG247" s="104">
        <f>K247/26*$BC247*VLOOKUP(BG$4,DM_TI_LE!$A$5:$C$29,3,FALSE)</f>
        <v>0</v>
      </c>
      <c r="BH247" s="104">
        <f>L247/26*$BC247*VLOOKUP(BH$4,DM_TI_LE!$A$5:$C$29,3,FALSE)</f>
        <v>0</v>
      </c>
      <c r="BI247" s="104">
        <f>M247/26*$BC247*VLOOKUP(BI$4,DM_TI_LE!$A$5:$C$29,3,FALSE)</f>
        <v>0</v>
      </c>
      <c r="BJ247" s="104">
        <f>N247/26*$BC247*VLOOKUP(BJ$4,DM_TI_LE!$A$5:$C$29,3,FALSE)</f>
        <v>0</v>
      </c>
      <c r="BK247" s="104">
        <f>O247/26*$BC247*VLOOKUP(BK$4,DM_TI_LE!$A$5:$C$29,3,FALSE)</f>
        <v>0</v>
      </c>
      <c r="BL247" s="104">
        <f>P247/26*$BC247*VLOOKUP(BL$4,DM_TI_LE!$A$5:$C$29,3,FALSE)</f>
        <v>0</v>
      </c>
      <c r="BM247" s="104">
        <f>Q247/26*$BC247*VLOOKUP(BM$4,DM_TI_LE!$A$5:$C$29,3,FALSE)</f>
        <v>0</v>
      </c>
      <c r="BN247" s="104">
        <f>R247/26*$BC247*VLOOKUP(BN$4,DM_TI_LE!$A$5:$C$29,3,FALSE)</f>
        <v>0</v>
      </c>
      <c r="BO247" s="104">
        <f>S247/26*$BC247*VLOOKUP(BO$4,DM_TI_LE!$A$5:$C$29,3,FALSE)</f>
        <v>0</v>
      </c>
      <c r="BP247" s="104">
        <f>T247/26*$BC247*VLOOKUP(BP$4,DM_TI_LE!$A$5:$C$29,3,FALSE)</f>
        <v>0</v>
      </c>
      <c r="BQ247" s="104">
        <f>U247/26*$BC247*VLOOKUP(BQ$4,DM_TI_LE!$A$5:$C$29,3,FALSE)</f>
        <v>0</v>
      </c>
      <c r="BR247" s="104">
        <f>V247/26*$BC247*VLOOKUP(BR$4,DM_TI_LE!$A$5:$C$29,3,FALSE)</f>
        <v>0</v>
      </c>
      <c r="BS247" s="104">
        <f>W247/26*$BC247*VLOOKUP(BS$4,DM_TI_LE!$A$5:$C$29,3,FALSE)</f>
        <v>0</v>
      </c>
      <c r="BT247" s="104">
        <f>X247/26*$BC247*VLOOKUP(BT$4,DM_TI_LE!$A$5:$C$29,3,FALSE)</f>
        <v>0</v>
      </c>
      <c r="BU247" s="104">
        <f>Y247/26*$BC247*VLOOKUP(BU$4,DM_TI_LE!$A$5:$C$29,3,FALSE)</f>
        <v>0</v>
      </c>
      <c r="BV247" s="104">
        <f>Z247/26*$BC247*VLOOKUP(BV$4,DM_TI_LE!$A$5:$C$29,3,FALSE)</f>
        <v>0</v>
      </c>
      <c r="BW247" s="104">
        <f>AA247/26*$BC247*VLOOKUP(BW$4,DM_TI_LE!$A$5:$C$29,3,FALSE)</f>
        <v>0</v>
      </c>
      <c r="BX247" s="104">
        <f>AB247/26*$BC247*VLOOKUP(BX$4,DM_TI_LE!$A$5:$C$29,3,FALSE)</f>
        <v>0</v>
      </c>
      <c r="BY247" s="104">
        <f>AC247/26*$BC247*VLOOKUP(BY$4,DM_TI_LE!$A$5:$C$29,3,FALSE)</f>
        <v>0</v>
      </c>
      <c r="BZ247" s="104">
        <f>AD247/26*$BC247*VLOOKUP(BZ$4,DM_TI_LE!$A$5:$C$29,3,FALSE)</f>
        <v>0</v>
      </c>
      <c r="CA247" s="273">
        <f t="shared" si="0"/>
        <v>0</v>
      </c>
      <c r="CB247" s="104"/>
      <c r="CC247" s="274">
        <f t="shared" si="1"/>
        <v>7560000</v>
      </c>
      <c r="CD247" s="138" t="str">
        <f>VLOOKUP(B247,GD_CHUNG!$B$5:$G$480,6,FALSE)</f>
        <v>HDKX</v>
      </c>
      <c r="CE247" s="275">
        <f>VLOOKUP(CD247,DM_TI_LE!$I$12:$J$16,2,FALSE)</f>
        <v>1</v>
      </c>
    </row>
    <row r="248" spans="1:83" ht="12.75" x14ac:dyDescent="0.2">
      <c r="A248" s="49">
        <v>244</v>
      </c>
      <c r="B248" s="50">
        <f>GD_CHUNG!B248</f>
        <v>10647</v>
      </c>
      <c r="C248" s="50" t="str">
        <f>GD_CHUNG!C248</f>
        <v>Nguyễn Tiến Anh</v>
      </c>
      <c r="D248" s="50" t="str">
        <f>GD_CHUNG!D248</f>
        <v>Nhân viên Bốc xếp</v>
      </c>
      <c r="E248" s="268">
        <f>VLOOKUP(B248,GD_CHAM_CONG!$C$6:$BJ$997,60,FALSE)</f>
        <v>1</v>
      </c>
      <c r="F248" s="268">
        <f>VLOOKUP(B248,GD_LCD_HS_LNS!$B$4:$F$1000,5,FALSE)</f>
        <v>1.5</v>
      </c>
      <c r="G248" s="269"/>
      <c r="H248" s="269">
        <f>VLOOKUP(B248,GD_CHAM_CONG!$C$6:$BD$997,37,FALSE)</f>
        <v>27</v>
      </c>
      <c r="I248" s="104">
        <f>VLOOKUP($B248,GD_CHAM_CONG!$C$6:$BF$997,38,FALSE)</f>
        <v>27</v>
      </c>
      <c r="J248" s="104">
        <f>VLOOKUP($B248,GD_CHAM_CONG!$C$6:$BF$997,39,FALSE)</f>
        <v>0</v>
      </c>
      <c r="K248" s="104">
        <f>VLOOKUP($B248,GD_CHAM_CONG!$C$6:$BF$997,40,FALSE)</f>
        <v>0</v>
      </c>
      <c r="L248" s="104">
        <f>VLOOKUP($B248,GD_CHAM_CONG!$C$6:$BF$997,41,FALSE)</f>
        <v>0</v>
      </c>
      <c r="M248" s="104">
        <f>VLOOKUP($B248,GD_CHAM_CONG!$C$6:$BF$997,42,FALSE)</f>
        <v>0</v>
      </c>
      <c r="N248" s="104">
        <f>VLOOKUP($B248,GD_CHAM_CONG!$C$6:$BF$997,43,FALSE)</f>
        <v>0</v>
      </c>
      <c r="O248" s="104">
        <f>VLOOKUP($B248,GD_CHAM_CONG!$C$6:$BF$997,44,FALSE)</f>
        <v>0</v>
      </c>
      <c r="P248" s="104">
        <f>VLOOKUP($B248,GD_CHAM_CONG!$C$6:$BF$997,45,FALSE)</f>
        <v>0</v>
      </c>
      <c r="Q248" s="104">
        <f>VLOOKUP($B248,GD_CHAM_CONG!$C$6:$BF$997,46,FALSE)</f>
        <v>0</v>
      </c>
      <c r="R248" s="104">
        <f>VLOOKUP($B248,GD_CHAM_CONG!$C$6:$BF$997,47,FALSE)</f>
        <v>0</v>
      </c>
      <c r="S248" s="104">
        <f>VLOOKUP($B248,GD_CHAM_CONG!$C$6:$BF$997,48,FALSE)</f>
        <v>0</v>
      </c>
      <c r="T248" s="104">
        <f>VLOOKUP($B248,GD_CHAM_CONG!$C$6:$BF$997,49,FALSE)</f>
        <v>0</v>
      </c>
      <c r="U248" s="104">
        <f>VLOOKUP($B248,GD_CHAM_CONG!$C$6:$BF$997,50,FALSE)</f>
        <v>0</v>
      </c>
      <c r="V248" s="104">
        <f>VLOOKUP($B248,GD_CHAM_CONG!$C$6:$BF$997,51,FALSE)</f>
        <v>0</v>
      </c>
      <c r="W248" s="104">
        <f>VLOOKUP($B248,GD_CHAM_CONG!$C$6:$BF$997,52,FALSE)</f>
        <v>0</v>
      </c>
      <c r="X248" s="104">
        <f>VLOOKUP($B248,GD_CHAM_CONG!$C$6:$BF$997,53,FALSE)</f>
        <v>0</v>
      </c>
      <c r="Y248" s="104">
        <f>VLOOKUP($B248,GD_CHAM_CONG!$C$6:$BF$997,54,FALSE)</f>
        <v>0</v>
      </c>
      <c r="Z248" s="104">
        <f>VLOOKUP($B248,GD_CHAM_CONG!$C$6:$BF$997,55,FALSE)</f>
        <v>0</v>
      </c>
      <c r="AA248" s="104">
        <f>VLOOKUP($B248,GD_CHAM_CONG!$C$6:$BF$997,56,FALSE)</f>
        <v>0</v>
      </c>
      <c r="AB248" s="104">
        <f>VLOOKUP($B248,GD_CHAM_CONG!$C$6:$BI$997,57,FALSE)</f>
        <v>0</v>
      </c>
      <c r="AC248" s="104">
        <f>VLOOKUP($B248,GD_CHAM_CONG!$C$6:$BI$997,58,FALSE)</f>
        <v>0</v>
      </c>
      <c r="AD248" s="104">
        <f>VLOOKUP($B248,GD_CHAM_CONG!$C$6:$BI$997,59,FALSE)</f>
        <v>0</v>
      </c>
      <c r="AE248" s="270">
        <f>I248/$H248*VLOOKUP(I$4,DM_TI_LE!$A$5:$B$30,2,FALSE)</f>
        <v>1</v>
      </c>
      <c r="AF248" s="270">
        <f>J248/$H248*VLOOKUP(J$4,DM_TI_LE!$A$5:$B$30,2,FALSE)</f>
        <v>0</v>
      </c>
      <c r="AG248" s="270">
        <f>K248/$H248*VLOOKUP(K$4,DM_TI_LE!$A$5:$B$30,2,FALSE)</f>
        <v>0</v>
      </c>
      <c r="AH248" s="270">
        <f>L248/$H248*VLOOKUP(L$4,DM_TI_LE!$A$5:$B$30,2,FALSE)</f>
        <v>0</v>
      </c>
      <c r="AI248" s="270">
        <f>M248/$H248*VLOOKUP(M$4,DM_TI_LE!$A$5:$B$30,2,FALSE)</f>
        <v>0</v>
      </c>
      <c r="AJ248" s="270">
        <f>N248/$H248*VLOOKUP(N$4,DM_TI_LE!$A$5:$B$30,2,FALSE)</f>
        <v>0</v>
      </c>
      <c r="AK248" s="270">
        <f>O248/$H248*VLOOKUP(O$4,DM_TI_LE!$A$5:$B$30,2,FALSE)</f>
        <v>0</v>
      </c>
      <c r="AL248" s="270">
        <f>P248/$H248*VLOOKUP(P$4,DM_TI_LE!$A$5:$B$30,2,FALSE)</f>
        <v>0</v>
      </c>
      <c r="AM248" s="270">
        <f>Q248/$H248*VLOOKUP(Q$4,DM_TI_LE!$A$5:$B$30,2,FALSE)</f>
        <v>0</v>
      </c>
      <c r="AN248" s="270">
        <f>R248/$H248*VLOOKUP(R$4,DM_TI_LE!$A$5:$B$30,2,FALSE)</f>
        <v>0</v>
      </c>
      <c r="AO248" s="270">
        <f>S248/$H248*VLOOKUP(S$4,DM_TI_LE!$A$5:$B$30,2,FALSE)</f>
        <v>0</v>
      </c>
      <c r="AP248" s="270">
        <f>T248/$H248*VLOOKUP(T$4,DM_TI_LE!$A$5:$B$30,2,FALSE)</f>
        <v>0</v>
      </c>
      <c r="AQ248" s="270">
        <f>U248/$H248*VLOOKUP(U$4,DM_TI_LE!$A$5:$B$30,2,FALSE)</f>
        <v>0</v>
      </c>
      <c r="AR248" s="270">
        <f>V248/$H248*VLOOKUP(V$4,DM_TI_LE!$A$5:$B$30,2,FALSE)</f>
        <v>0</v>
      </c>
      <c r="AS248" s="270">
        <f>W248/$H248*VLOOKUP(W$4,DM_TI_LE!$A$5:$B$30,2,FALSE)</f>
        <v>0</v>
      </c>
      <c r="AT248" s="270">
        <f>X248/$H248*VLOOKUP(X$4,DM_TI_LE!$A$5:$B$30,2,FALSE)</f>
        <v>0</v>
      </c>
      <c r="AU248" s="270">
        <f>Y248/$H248*VLOOKUP(Y$4,DM_TI_LE!$A$5:$B$30,2,FALSE)</f>
        <v>0</v>
      </c>
      <c r="AV248" s="270">
        <f>Z248/$H248*VLOOKUP(Z$4,DM_TI_LE!$A$5:$B$30,2,FALSE)</f>
        <v>0</v>
      </c>
      <c r="AW248" s="270">
        <f>AA248/$H248*VLOOKUP(AA$4,DM_TI_LE!$A$5:$B$30,2,FALSE)</f>
        <v>0</v>
      </c>
      <c r="AX248" s="270">
        <f>AB248/$H248*VLOOKUP(AB$4,DM_TI_LE!$A$5:$B$30,2,FALSE)</f>
        <v>0</v>
      </c>
      <c r="AY248" s="270">
        <f>AC248/$H248*VLOOKUP(AC$4,DM_TI_LE!$A$5:$B$30,2,FALSE)</f>
        <v>0</v>
      </c>
      <c r="AZ248" s="270">
        <f>AD248/$H248*VLOOKUP(AD$4,DM_TI_LE!$A$5:$B$30,2,FALSE)</f>
        <v>0</v>
      </c>
      <c r="BA248" s="284">
        <f>IF(CD248="HDHV",DM_TI_LE!$K$12*I248, SUM(AE248:AW248)*F248*E248*DM_HE_SO_LUONG_NS!$D$1*CE248)</f>
        <v>6750000</v>
      </c>
      <c r="BB248" s="104"/>
      <c r="BC248" s="110">
        <f>VLOOKUP(B248,GD_LCD_HS_LNS!$B$4:$E$1000,4,FALSE)</f>
        <v>3778000</v>
      </c>
      <c r="BD248" s="104"/>
      <c r="BE248" s="104">
        <f>I248/26*$BC248*VLOOKUP(BE$4,DM_TI_LE!$A$5:$C$29,3,FALSE)</f>
        <v>0</v>
      </c>
      <c r="BF248" s="104">
        <f>J248/26*$BC248*VLOOKUP(BF$4,DM_TI_LE!$A$5:$C$29,3,FALSE)</f>
        <v>0</v>
      </c>
      <c r="BG248" s="104">
        <f>K248/26*$BC248*VLOOKUP(BG$4,DM_TI_LE!$A$5:$C$29,3,FALSE)</f>
        <v>0</v>
      </c>
      <c r="BH248" s="104">
        <f>L248/26*$BC248*VLOOKUP(BH$4,DM_TI_LE!$A$5:$C$29,3,FALSE)</f>
        <v>0</v>
      </c>
      <c r="BI248" s="104">
        <f>M248/26*$BC248*VLOOKUP(BI$4,DM_TI_LE!$A$5:$C$29,3,FALSE)</f>
        <v>0</v>
      </c>
      <c r="BJ248" s="104">
        <f>N248/26*$BC248*VLOOKUP(BJ$4,DM_TI_LE!$A$5:$C$29,3,FALSE)</f>
        <v>0</v>
      </c>
      <c r="BK248" s="104">
        <f>O248/26*$BC248*VLOOKUP(BK$4,DM_TI_LE!$A$5:$C$29,3,FALSE)</f>
        <v>0</v>
      </c>
      <c r="BL248" s="104">
        <f>P248/26*$BC248*VLOOKUP(BL$4,DM_TI_LE!$A$5:$C$29,3,FALSE)</f>
        <v>0</v>
      </c>
      <c r="BM248" s="104">
        <f>Q248/26*$BC248*VLOOKUP(BM$4,DM_TI_LE!$A$5:$C$29,3,FALSE)</f>
        <v>0</v>
      </c>
      <c r="BN248" s="104">
        <f>R248/26*$BC248*VLOOKUP(BN$4,DM_TI_LE!$A$5:$C$29,3,FALSE)</f>
        <v>0</v>
      </c>
      <c r="BO248" s="104">
        <f>S248/26*$BC248*VLOOKUP(BO$4,DM_TI_LE!$A$5:$C$29,3,FALSE)</f>
        <v>0</v>
      </c>
      <c r="BP248" s="104">
        <f>T248/26*$BC248*VLOOKUP(BP$4,DM_TI_LE!$A$5:$C$29,3,FALSE)</f>
        <v>0</v>
      </c>
      <c r="BQ248" s="104">
        <f>U248/26*$BC248*VLOOKUP(BQ$4,DM_TI_LE!$A$5:$C$29,3,FALSE)</f>
        <v>0</v>
      </c>
      <c r="BR248" s="104">
        <f>V248/26*$BC248*VLOOKUP(BR$4,DM_TI_LE!$A$5:$C$29,3,FALSE)</f>
        <v>0</v>
      </c>
      <c r="BS248" s="104">
        <f>W248/26*$BC248*VLOOKUP(BS$4,DM_TI_LE!$A$5:$C$29,3,FALSE)</f>
        <v>0</v>
      </c>
      <c r="BT248" s="104">
        <f>X248/26*$BC248*VLOOKUP(BT$4,DM_TI_LE!$A$5:$C$29,3,FALSE)</f>
        <v>0</v>
      </c>
      <c r="BU248" s="104">
        <f>Y248/26*$BC248*VLOOKUP(BU$4,DM_TI_LE!$A$5:$C$29,3,FALSE)</f>
        <v>0</v>
      </c>
      <c r="BV248" s="104">
        <f>Z248/26*$BC248*VLOOKUP(BV$4,DM_TI_LE!$A$5:$C$29,3,FALSE)</f>
        <v>0</v>
      </c>
      <c r="BW248" s="104">
        <f>AA248/26*$BC248*VLOOKUP(BW$4,DM_TI_LE!$A$5:$C$29,3,FALSE)</f>
        <v>0</v>
      </c>
      <c r="BX248" s="104">
        <f>AB248/26*$BC248*VLOOKUP(BX$4,DM_TI_LE!$A$5:$C$29,3,FALSE)</f>
        <v>0</v>
      </c>
      <c r="BY248" s="104">
        <f>AC248/26*$BC248*VLOOKUP(BY$4,DM_TI_LE!$A$5:$C$29,3,FALSE)</f>
        <v>0</v>
      </c>
      <c r="BZ248" s="104">
        <f>AD248/26*$BC248*VLOOKUP(BZ$4,DM_TI_LE!$A$5:$C$29,3,FALSE)</f>
        <v>0</v>
      </c>
      <c r="CA248" s="273">
        <f t="shared" si="0"/>
        <v>0</v>
      </c>
      <c r="CB248" s="104"/>
      <c r="CC248" s="274">
        <f t="shared" si="1"/>
        <v>6750000</v>
      </c>
      <c r="CD248" s="138" t="str">
        <f>VLOOKUP(B248,GD_CHUNG!$B$5:$G$480,6,FALSE)</f>
        <v>HD3N</v>
      </c>
      <c r="CE248" s="275">
        <f>VLOOKUP(CD248,DM_TI_LE!$I$12:$J$16,2,FALSE)</f>
        <v>1</v>
      </c>
    </row>
    <row r="249" spans="1:83" ht="12.75" x14ac:dyDescent="0.2">
      <c r="A249" s="49">
        <v>245</v>
      </c>
      <c r="B249" s="50">
        <f>GD_CHUNG!B249</f>
        <v>10650</v>
      </c>
      <c r="C249" s="50" t="str">
        <f>GD_CHUNG!C249</f>
        <v>Ngô Ngọc Hảo</v>
      </c>
      <c r="D249" s="50" t="str">
        <f>GD_CHUNG!D249</f>
        <v>Nhân viên Bốc xếp</v>
      </c>
      <c r="E249" s="268">
        <f>VLOOKUP(B249,GD_CHAM_CONG!$C$6:$BJ$997,60,FALSE)</f>
        <v>1</v>
      </c>
      <c r="F249" s="268">
        <f>VLOOKUP(B249,GD_LCD_HS_LNS!$B$4:$F$1000,5,FALSE)</f>
        <v>1.59</v>
      </c>
      <c r="G249" s="269"/>
      <c r="H249" s="269">
        <f>VLOOKUP(B249,GD_CHAM_CONG!$C$6:$BD$997,37,FALSE)</f>
        <v>27</v>
      </c>
      <c r="I249" s="104">
        <f>VLOOKUP($B249,GD_CHAM_CONG!$C$6:$BF$997,38,FALSE)</f>
        <v>22</v>
      </c>
      <c r="J249" s="104">
        <f>VLOOKUP($B249,GD_CHAM_CONG!$C$6:$BF$997,39,FALSE)</f>
        <v>0</v>
      </c>
      <c r="K249" s="104">
        <f>VLOOKUP($B249,GD_CHAM_CONG!$C$6:$BF$997,40,FALSE)</f>
        <v>0</v>
      </c>
      <c r="L249" s="104">
        <f>VLOOKUP($B249,GD_CHAM_CONG!$C$6:$BF$997,41,FALSE)</f>
        <v>0</v>
      </c>
      <c r="M249" s="104">
        <f>VLOOKUP($B249,GD_CHAM_CONG!$C$6:$BF$997,42,FALSE)</f>
        <v>0</v>
      </c>
      <c r="N249" s="104">
        <f>VLOOKUP($B249,GD_CHAM_CONG!$C$6:$BF$997,43,FALSE)</f>
        <v>0</v>
      </c>
      <c r="O249" s="104">
        <f>VLOOKUP($B249,GD_CHAM_CONG!$C$6:$BF$997,44,FALSE)</f>
        <v>0</v>
      </c>
      <c r="P249" s="104">
        <f>VLOOKUP($B249,GD_CHAM_CONG!$C$6:$BF$997,45,FALSE)</f>
        <v>0</v>
      </c>
      <c r="Q249" s="104">
        <f>VLOOKUP($B249,GD_CHAM_CONG!$C$6:$BF$997,46,FALSE)</f>
        <v>0</v>
      </c>
      <c r="R249" s="104">
        <f>VLOOKUP($B249,GD_CHAM_CONG!$C$6:$BF$997,47,FALSE)</f>
        <v>0</v>
      </c>
      <c r="S249" s="104">
        <f>VLOOKUP($B249,GD_CHAM_CONG!$C$6:$BF$997,48,FALSE)</f>
        <v>0</v>
      </c>
      <c r="T249" s="104">
        <f>VLOOKUP($B249,GD_CHAM_CONG!$C$6:$BF$997,49,FALSE)</f>
        <v>0</v>
      </c>
      <c r="U249" s="104">
        <f>VLOOKUP($B249,GD_CHAM_CONG!$C$6:$BF$997,50,FALSE)</f>
        <v>0</v>
      </c>
      <c r="V249" s="104">
        <f>VLOOKUP($B249,GD_CHAM_CONG!$C$6:$BF$997,51,FALSE)</f>
        <v>0</v>
      </c>
      <c r="W249" s="104">
        <f>VLOOKUP($B249,GD_CHAM_CONG!$C$6:$BF$997,52,FALSE)</f>
        <v>0</v>
      </c>
      <c r="X249" s="104">
        <f>VLOOKUP($B249,GD_CHAM_CONG!$C$6:$BF$997,53,FALSE)</f>
        <v>0</v>
      </c>
      <c r="Y249" s="104">
        <f>VLOOKUP($B249,GD_CHAM_CONG!$C$6:$BF$997,54,FALSE)</f>
        <v>0</v>
      </c>
      <c r="Z249" s="104">
        <f>VLOOKUP($B249,GD_CHAM_CONG!$C$6:$BF$997,55,FALSE)</f>
        <v>0</v>
      </c>
      <c r="AA249" s="104">
        <f>VLOOKUP($B249,GD_CHAM_CONG!$C$6:$BF$997,56,FALSE)</f>
        <v>0</v>
      </c>
      <c r="AB249" s="104">
        <f>VLOOKUP($B249,GD_CHAM_CONG!$C$6:$BI$997,57,FALSE)</f>
        <v>5</v>
      </c>
      <c r="AC249" s="104">
        <f>VLOOKUP($B249,GD_CHAM_CONG!$C$6:$BI$997,58,FALSE)</f>
        <v>0</v>
      </c>
      <c r="AD249" s="104">
        <f>VLOOKUP($B249,GD_CHAM_CONG!$C$6:$BI$997,59,FALSE)</f>
        <v>0</v>
      </c>
      <c r="AE249" s="270">
        <f>I249/$H249*VLOOKUP(I$4,DM_TI_LE!$A$5:$B$30,2,FALSE)</f>
        <v>0.81481481481481477</v>
      </c>
      <c r="AF249" s="270">
        <f>J249/$H249*VLOOKUP(J$4,DM_TI_LE!$A$5:$B$30,2,FALSE)</f>
        <v>0</v>
      </c>
      <c r="AG249" s="270">
        <f>K249/$H249*VLOOKUP(K$4,DM_TI_LE!$A$5:$B$30,2,FALSE)</f>
        <v>0</v>
      </c>
      <c r="AH249" s="270">
        <f>L249/$H249*VLOOKUP(L$4,DM_TI_LE!$A$5:$B$30,2,FALSE)</f>
        <v>0</v>
      </c>
      <c r="AI249" s="270">
        <f>M249/$H249*VLOOKUP(M$4,DM_TI_LE!$A$5:$B$30,2,FALSE)</f>
        <v>0</v>
      </c>
      <c r="AJ249" s="270">
        <f>N249/$H249*VLOOKUP(N$4,DM_TI_LE!$A$5:$B$30,2,FALSE)</f>
        <v>0</v>
      </c>
      <c r="AK249" s="270">
        <f>O249/$H249*VLOOKUP(O$4,DM_TI_LE!$A$5:$B$30,2,FALSE)</f>
        <v>0</v>
      </c>
      <c r="AL249" s="270">
        <f>P249/$H249*VLOOKUP(P$4,DM_TI_LE!$A$5:$B$30,2,FALSE)</f>
        <v>0</v>
      </c>
      <c r="AM249" s="270">
        <f>Q249/$H249*VLOOKUP(Q$4,DM_TI_LE!$A$5:$B$30,2,FALSE)</f>
        <v>0</v>
      </c>
      <c r="AN249" s="270">
        <f>R249/$H249*VLOOKUP(R$4,DM_TI_LE!$A$5:$B$30,2,FALSE)</f>
        <v>0</v>
      </c>
      <c r="AO249" s="270">
        <f>S249/$H249*VLOOKUP(S$4,DM_TI_LE!$A$5:$B$30,2,FALSE)</f>
        <v>0</v>
      </c>
      <c r="AP249" s="270">
        <f>T249/$H249*VLOOKUP(T$4,DM_TI_LE!$A$5:$B$30,2,FALSE)</f>
        <v>0</v>
      </c>
      <c r="AQ249" s="270">
        <f>U249/$H249*VLOOKUP(U$4,DM_TI_LE!$A$5:$B$30,2,FALSE)</f>
        <v>0</v>
      </c>
      <c r="AR249" s="270">
        <f>V249/$H249*VLOOKUP(V$4,DM_TI_LE!$A$5:$B$30,2,FALSE)</f>
        <v>0</v>
      </c>
      <c r="AS249" s="270">
        <f>W249/$H249*VLOOKUP(W$4,DM_TI_LE!$A$5:$B$30,2,FALSE)</f>
        <v>0</v>
      </c>
      <c r="AT249" s="270">
        <f>X249/$H249*VLOOKUP(X$4,DM_TI_LE!$A$5:$B$30,2,FALSE)</f>
        <v>0</v>
      </c>
      <c r="AU249" s="270">
        <f>Y249/$H249*VLOOKUP(Y$4,DM_TI_LE!$A$5:$B$30,2,FALSE)</f>
        <v>0</v>
      </c>
      <c r="AV249" s="270">
        <f>Z249/$H249*VLOOKUP(Z$4,DM_TI_LE!$A$5:$B$30,2,FALSE)</f>
        <v>0</v>
      </c>
      <c r="AW249" s="270">
        <f>AA249/$H249*VLOOKUP(AA$4,DM_TI_LE!$A$5:$B$30,2,FALSE)</f>
        <v>0</v>
      </c>
      <c r="AX249" s="270">
        <f>AB249/$H249*VLOOKUP(AB$4,DM_TI_LE!$A$5:$B$30,2,FALSE)</f>
        <v>0</v>
      </c>
      <c r="AY249" s="270">
        <f>AC249/$H249*VLOOKUP(AC$4,DM_TI_LE!$A$5:$B$30,2,FALSE)</f>
        <v>0</v>
      </c>
      <c r="AZ249" s="270">
        <f>AD249/$H249*VLOOKUP(AD$4,DM_TI_LE!$A$5:$B$30,2,FALSE)</f>
        <v>0</v>
      </c>
      <c r="BA249" s="284">
        <f>IF(CD249="HDHV",DM_TI_LE!$K$12*I249, SUM(AE249:AW249)*F249*E249*DM_HE_SO_LUONG_NS!$D$1*CE249)</f>
        <v>5830000</v>
      </c>
      <c r="BB249" s="104"/>
      <c r="BC249" s="110">
        <f>VLOOKUP(B249,GD_LCD_HS_LNS!$B$4:$E$1000,4,FALSE)</f>
        <v>3778000</v>
      </c>
      <c r="BD249" s="104"/>
      <c r="BE249" s="104">
        <f>I249/26*$BC249*VLOOKUP(BE$4,DM_TI_LE!$A$5:$C$29,3,FALSE)</f>
        <v>0</v>
      </c>
      <c r="BF249" s="104">
        <f>J249/26*$BC249*VLOOKUP(BF$4,DM_TI_LE!$A$5:$C$29,3,FALSE)</f>
        <v>0</v>
      </c>
      <c r="BG249" s="104">
        <f>K249/26*$BC249*VLOOKUP(BG$4,DM_TI_LE!$A$5:$C$29,3,FALSE)</f>
        <v>0</v>
      </c>
      <c r="BH249" s="104">
        <f>L249/26*$BC249*VLOOKUP(BH$4,DM_TI_LE!$A$5:$C$29,3,FALSE)</f>
        <v>0</v>
      </c>
      <c r="BI249" s="104">
        <f>M249/26*$BC249*VLOOKUP(BI$4,DM_TI_LE!$A$5:$C$29,3,FALSE)</f>
        <v>0</v>
      </c>
      <c r="BJ249" s="104">
        <f>N249/26*$BC249*VLOOKUP(BJ$4,DM_TI_LE!$A$5:$C$29,3,FALSE)</f>
        <v>0</v>
      </c>
      <c r="BK249" s="104">
        <f>O249/26*$BC249*VLOOKUP(BK$4,DM_TI_LE!$A$5:$C$29,3,FALSE)</f>
        <v>0</v>
      </c>
      <c r="BL249" s="104">
        <f>P249/26*$BC249*VLOOKUP(BL$4,DM_TI_LE!$A$5:$C$29,3,FALSE)</f>
        <v>0</v>
      </c>
      <c r="BM249" s="104">
        <f>Q249/26*$BC249*VLOOKUP(BM$4,DM_TI_LE!$A$5:$C$29,3,FALSE)</f>
        <v>0</v>
      </c>
      <c r="BN249" s="104">
        <f>R249/26*$BC249*VLOOKUP(BN$4,DM_TI_LE!$A$5:$C$29,3,FALSE)</f>
        <v>0</v>
      </c>
      <c r="BO249" s="104">
        <f>S249/26*$BC249*VLOOKUP(BO$4,DM_TI_LE!$A$5:$C$29,3,FALSE)</f>
        <v>0</v>
      </c>
      <c r="BP249" s="104">
        <f>T249/26*$BC249*VLOOKUP(BP$4,DM_TI_LE!$A$5:$C$29,3,FALSE)</f>
        <v>0</v>
      </c>
      <c r="BQ249" s="104">
        <f>U249/26*$BC249*VLOOKUP(BQ$4,DM_TI_LE!$A$5:$C$29,3,FALSE)</f>
        <v>0</v>
      </c>
      <c r="BR249" s="104">
        <f>V249/26*$BC249*VLOOKUP(BR$4,DM_TI_LE!$A$5:$C$29,3,FALSE)</f>
        <v>0</v>
      </c>
      <c r="BS249" s="104">
        <f>W249/26*$BC249*VLOOKUP(BS$4,DM_TI_LE!$A$5:$C$29,3,FALSE)</f>
        <v>0</v>
      </c>
      <c r="BT249" s="104">
        <f>X249/26*$BC249*VLOOKUP(BT$4,DM_TI_LE!$A$5:$C$29,3,FALSE)</f>
        <v>0</v>
      </c>
      <c r="BU249" s="104">
        <f>Y249/26*$BC249*VLOOKUP(BU$4,DM_TI_LE!$A$5:$C$29,3,FALSE)</f>
        <v>0</v>
      </c>
      <c r="BV249" s="104">
        <f>Z249/26*$BC249*VLOOKUP(BV$4,DM_TI_LE!$A$5:$C$29,3,FALSE)</f>
        <v>0</v>
      </c>
      <c r="BW249" s="104">
        <f>AA249/26*$BC249*VLOOKUP(BW$4,DM_TI_LE!$A$5:$C$29,3,FALSE)</f>
        <v>0</v>
      </c>
      <c r="BX249" s="104">
        <f>AB249/26*$BC249*VLOOKUP(BX$4,DM_TI_LE!$A$5:$C$29,3,FALSE)</f>
        <v>0</v>
      </c>
      <c r="BY249" s="104">
        <f>AC249/26*$BC249*VLOOKUP(BY$4,DM_TI_LE!$A$5:$C$29,3,FALSE)</f>
        <v>0</v>
      </c>
      <c r="BZ249" s="104">
        <f>AD249/26*$BC249*VLOOKUP(BZ$4,DM_TI_LE!$A$5:$C$29,3,FALSE)</f>
        <v>0</v>
      </c>
      <c r="CA249" s="273">
        <f t="shared" si="0"/>
        <v>0</v>
      </c>
      <c r="CB249" s="104"/>
      <c r="CC249" s="274">
        <f t="shared" si="1"/>
        <v>5830000</v>
      </c>
      <c r="CD249" s="138" t="str">
        <f>VLOOKUP(B249,GD_CHUNG!$B$5:$G$480,6,FALSE)</f>
        <v>HD3N</v>
      </c>
      <c r="CE249" s="275">
        <f>VLOOKUP(CD249,DM_TI_LE!$I$12:$J$16,2,FALSE)</f>
        <v>1</v>
      </c>
    </row>
    <row r="250" spans="1:83" ht="12.75" x14ac:dyDescent="0.2">
      <c r="A250" s="49">
        <v>246</v>
      </c>
      <c r="B250" s="50">
        <f>GD_CHUNG!B250</f>
        <v>10652</v>
      </c>
      <c r="C250" s="50" t="str">
        <f>GD_CHUNG!C250</f>
        <v>Trương Văn Triệu</v>
      </c>
      <c r="D250" s="50" t="str">
        <f>GD_CHUNG!D250</f>
        <v>Nhân viên Bốc xếp</v>
      </c>
      <c r="E250" s="268">
        <f>VLOOKUP(B250,GD_CHAM_CONG!$C$6:$BJ$997,60,FALSE)</f>
        <v>1</v>
      </c>
      <c r="F250" s="268">
        <f>VLOOKUP(B250,GD_LCD_HS_LNS!$B$4:$F$1000,5,FALSE)</f>
        <v>1.5</v>
      </c>
      <c r="G250" s="269"/>
      <c r="H250" s="269">
        <f>VLOOKUP(B250,GD_CHAM_CONG!$C$6:$BD$997,37,FALSE)</f>
        <v>27</v>
      </c>
      <c r="I250" s="104">
        <f>VLOOKUP($B250,GD_CHAM_CONG!$C$6:$BF$997,38,FALSE)</f>
        <v>27</v>
      </c>
      <c r="J250" s="104">
        <f>VLOOKUP($B250,GD_CHAM_CONG!$C$6:$BF$997,39,FALSE)</f>
        <v>0</v>
      </c>
      <c r="K250" s="104">
        <f>VLOOKUP($B250,GD_CHAM_CONG!$C$6:$BF$997,40,FALSE)</f>
        <v>0</v>
      </c>
      <c r="L250" s="104">
        <f>VLOOKUP($B250,GD_CHAM_CONG!$C$6:$BF$997,41,FALSE)</f>
        <v>0</v>
      </c>
      <c r="M250" s="104">
        <f>VLOOKUP($B250,GD_CHAM_CONG!$C$6:$BF$997,42,FALSE)</f>
        <v>0</v>
      </c>
      <c r="N250" s="104">
        <f>VLOOKUP($B250,GD_CHAM_CONG!$C$6:$BF$997,43,FALSE)</f>
        <v>0</v>
      </c>
      <c r="O250" s="104">
        <f>VLOOKUP($B250,GD_CHAM_CONG!$C$6:$BF$997,44,FALSE)</f>
        <v>0</v>
      </c>
      <c r="P250" s="104">
        <f>VLOOKUP($B250,GD_CHAM_CONG!$C$6:$BF$997,45,FALSE)</f>
        <v>0</v>
      </c>
      <c r="Q250" s="104">
        <f>VLOOKUP($B250,GD_CHAM_CONG!$C$6:$BF$997,46,FALSE)</f>
        <v>0</v>
      </c>
      <c r="R250" s="104">
        <f>VLOOKUP($B250,GD_CHAM_CONG!$C$6:$BF$997,47,FALSE)</f>
        <v>0</v>
      </c>
      <c r="S250" s="104">
        <f>VLOOKUP($B250,GD_CHAM_CONG!$C$6:$BF$997,48,FALSE)</f>
        <v>0</v>
      </c>
      <c r="T250" s="104">
        <f>VLOOKUP($B250,GD_CHAM_CONG!$C$6:$BF$997,49,FALSE)</f>
        <v>0</v>
      </c>
      <c r="U250" s="104">
        <f>VLOOKUP($B250,GD_CHAM_CONG!$C$6:$BF$997,50,FALSE)</f>
        <v>0</v>
      </c>
      <c r="V250" s="104">
        <f>VLOOKUP($B250,GD_CHAM_CONG!$C$6:$BF$997,51,FALSE)</f>
        <v>0</v>
      </c>
      <c r="W250" s="104">
        <f>VLOOKUP($B250,GD_CHAM_CONG!$C$6:$BF$997,52,FALSE)</f>
        <v>0</v>
      </c>
      <c r="X250" s="104">
        <f>VLOOKUP($B250,GD_CHAM_CONG!$C$6:$BF$997,53,FALSE)</f>
        <v>0</v>
      </c>
      <c r="Y250" s="104">
        <f>VLOOKUP($B250,GD_CHAM_CONG!$C$6:$BF$997,54,FALSE)</f>
        <v>0</v>
      </c>
      <c r="Z250" s="104">
        <f>VLOOKUP($B250,GD_CHAM_CONG!$C$6:$BF$997,55,FALSE)</f>
        <v>0</v>
      </c>
      <c r="AA250" s="104">
        <f>VLOOKUP($B250,GD_CHAM_CONG!$C$6:$BF$997,56,FALSE)</f>
        <v>0</v>
      </c>
      <c r="AB250" s="104">
        <f>VLOOKUP($B250,GD_CHAM_CONG!$C$6:$BI$997,57,FALSE)</f>
        <v>0</v>
      </c>
      <c r="AC250" s="104">
        <f>VLOOKUP($B250,GD_CHAM_CONG!$C$6:$BI$997,58,FALSE)</f>
        <v>0</v>
      </c>
      <c r="AD250" s="104">
        <f>VLOOKUP($B250,GD_CHAM_CONG!$C$6:$BI$997,59,FALSE)</f>
        <v>0</v>
      </c>
      <c r="AE250" s="270">
        <f>I250/$H250*VLOOKUP(I$4,DM_TI_LE!$A$5:$B$30,2,FALSE)</f>
        <v>1</v>
      </c>
      <c r="AF250" s="270">
        <f>J250/$H250*VLOOKUP(J$4,DM_TI_LE!$A$5:$B$30,2,FALSE)</f>
        <v>0</v>
      </c>
      <c r="AG250" s="270">
        <f>K250/$H250*VLOOKUP(K$4,DM_TI_LE!$A$5:$B$30,2,FALSE)</f>
        <v>0</v>
      </c>
      <c r="AH250" s="270">
        <f>L250/$H250*VLOOKUP(L$4,DM_TI_LE!$A$5:$B$30,2,FALSE)</f>
        <v>0</v>
      </c>
      <c r="AI250" s="270">
        <f>M250/$H250*VLOOKUP(M$4,DM_TI_LE!$A$5:$B$30,2,FALSE)</f>
        <v>0</v>
      </c>
      <c r="AJ250" s="270">
        <f>N250/$H250*VLOOKUP(N$4,DM_TI_LE!$A$5:$B$30,2,FALSE)</f>
        <v>0</v>
      </c>
      <c r="AK250" s="270">
        <f>O250/$H250*VLOOKUP(O$4,DM_TI_LE!$A$5:$B$30,2,FALSE)</f>
        <v>0</v>
      </c>
      <c r="AL250" s="270">
        <f>P250/$H250*VLOOKUP(P$4,DM_TI_LE!$A$5:$B$30,2,FALSE)</f>
        <v>0</v>
      </c>
      <c r="AM250" s="270">
        <f>Q250/$H250*VLOOKUP(Q$4,DM_TI_LE!$A$5:$B$30,2,FALSE)</f>
        <v>0</v>
      </c>
      <c r="AN250" s="270">
        <f>R250/$H250*VLOOKUP(R$4,DM_TI_LE!$A$5:$B$30,2,FALSE)</f>
        <v>0</v>
      </c>
      <c r="AO250" s="270">
        <f>S250/$H250*VLOOKUP(S$4,DM_TI_LE!$A$5:$B$30,2,FALSE)</f>
        <v>0</v>
      </c>
      <c r="AP250" s="270">
        <f>T250/$H250*VLOOKUP(T$4,DM_TI_LE!$A$5:$B$30,2,FALSE)</f>
        <v>0</v>
      </c>
      <c r="AQ250" s="270">
        <f>U250/$H250*VLOOKUP(U$4,DM_TI_LE!$A$5:$B$30,2,FALSE)</f>
        <v>0</v>
      </c>
      <c r="AR250" s="270">
        <f>V250/$H250*VLOOKUP(V$4,DM_TI_LE!$A$5:$B$30,2,FALSE)</f>
        <v>0</v>
      </c>
      <c r="AS250" s="270">
        <f>W250/$H250*VLOOKUP(W$4,DM_TI_LE!$A$5:$B$30,2,FALSE)</f>
        <v>0</v>
      </c>
      <c r="AT250" s="270">
        <f>X250/$H250*VLOOKUP(X$4,DM_TI_LE!$A$5:$B$30,2,FALSE)</f>
        <v>0</v>
      </c>
      <c r="AU250" s="270">
        <f>Y250/$H250*VLOOKUP(Y$4,DM_TI_LE!$A$5:$B$30,2,FALSE)</f>
        <v>0</v>
      </c>
      <c r="AV250" s="270">
        <f>Z250/$H250*VLOOKUP(Z$4,DM_TI_LE!$A$5:$B$30,2,FALSE)</f>
        <v>0</v>
      </c>
      <c r="AW250" s="270">
        <f>AA250/$H250*VLOOKUP(AA$4,DM_TI_LE!$A$5:$B$30,2,FALSE)</f>
        <v>0</v>
      </c>
      <c r="AX250" s="270">
        <f>AB250/$H250*VLOOKUP(AB$4,DM_TI_LE!$A$5:$B$30,2,FALSE)</f>
        <v>0</v>
      </c>
      <c r="AY250" s="270">
        <f>AC250/$H250*VLOOKUP(AC$4,DM_TI_LE!$A$5:$B$30,2,FALSE)</f>
        <v>0</v>
      </c>
      <c r="AZ250" s="270">
        <f>AD250/$H250*VLOOKUP(AD$4,DM_TI_LE!$A$5:$B$30,2,FALSE)</f>
        <v>0</v>
      </c>
      <c r="BA250" s="284">
        <f>IF(CD250="HDHV",DM_TI_LE!$K$12*I250, SUM(AE250:AW250)*F250*E250*DM_HE_SO_LUONG_NS!$D$1*CE250)</f>
        <v>6750000</v>
      </c>
      <c r="BB250" s="104"/>
      <c r="BC250" s="110">
        <f>VLOOKUP(B250,GD_LCD_HS_LNS!$B$4:$E$1000,4,FALSE)</f>
        <v>3778000</v>
      </c>
      <c r="BD250" s="104"/>
      <c r="BE250" s="104">
        <f>I250/26*$BC250*VLOOKUP(BE$4,DM_TI_LE!$A$5:$C$29,3,FALSE)</f>
        <v>0</v>
      </c>
      <c r="BF250" s="104">
        <f>J250/26*$BC250*VLOOKUP(BF$4,DM_TI_LE!$A$5:$C$29,3,FALSE)</f>
        <v>0</v>
      </c>
      <c r="BG250" s="104">
        <f>K250/26*$BC250*VLOOKUP(BG$4,DM_TI_LE!$A$5:$C$29,3,FALSE)</f>
        <v>0</v>
      </c>
      <c r="BH250" s="104">
        <f>L250/26*$BC250*VLOOKUP(BH$4,DM_TI_LE!$A$5:$C$29,3,FALSE)</f>
        <v>0</v>
      </c>
      <c r="BI250" s="104">
        <f>M250/26*$BC250*VLOOKUP(BI$4,DM_TI_LE!$A$5:$C$29,3,FALSE)</f>
        <v>0</v>
      </c>
      <c r="BJ250" s="104">
        <f>N250/26*$BC250*VLOOKUP(BJ$4,DM_TI_LE!$A$5:$C$29,3,FALSE)</f>
        <v>0</v>
      </c>
      <c r="BK250" s="104">
        <f>O250/26*$BC250*VLOOKUP(BK$4,DM_TI_LE!$A$5:$C$29,3,FALSE)</f>
        <v>0</v>
      </c>
      <c r="BL250" s="104">
        <f>P250/26*$BC250*VLOOKUP(BL$4,DM_TI_LE!$A$5:$C$29,3,FALSE)</f>
        <v>0</v>
      </c>
      <c r="BM250" s="104">
        <f>Q250/26*$BC250*VLOOKUP(BM$4,DM_TI_LE!$A$5:$C$29,3,FALSE)</f>
        <v>0</v>
      </c>
      <c r="BN250" s="104">
        <f>R250/26*$BC250*VLOOKUP(BN$4,DM_TI_LE!$A$5:$C$29,3,FALSE)</f>
        <v>0</v>
      </c>
      <c r="BO250" s="104">
        <f>S250/26*$BC250*VLOOKUP(BO$4,DM_TI_LE!$A$5:$C$29,3,FALSE)</f>
        <v>0</v>
      </c>
      <c r="BP250" s="104">
        <f>T250/26*$BC250*VLOOKUP(BP$4,DM_TI_LE!$A$5:$C$29,3,FALSE)</f>
        <v>0</v>
      </c>
      <c r="BQ250" s="104">
        <f>U250/26*$BC250*VLOOKUP(BQ$4,DM_TI_LE!$A$5:$C$29,3,FALSE)</f>
        <v>0</v>
      </c>
      <c r="BR250" s="104">
        <f>V250/26*$BC250*VLOOKUP(BR$4,DM_TI_LE!$A$5:$C$29,3,FALSE)</f>
        <v>0</v>
      </c>
      <c r="BS250" s="104">
        <f>W250/26*$BC250*VLOOKUP(BS$4,DM_TI_LE!$A$5:$C$29,3,FALSE)</f>
        <v>0</v>
      </c>
      <c r="BT250" s="104">
        <f>X250/26*$BC250*VLOOKUP(BT$4,DM_TI_LE!$A$5:$C$29,3,FALSE)</f>
        <v>0</v>
      </c>
      <c r="BU250" s="104">
        <f>Y250/26*$BC250*VLOOKUP(BU$4,DM_TI_LE!$A$5:$C$29,3,FALSE)</f>
        <v>0</v>
      </c>
      <c r="BV250" s="104">
        <f>Z250/26*$BC250*VLOOKUP(BV$4,DM_TI_LE!$A$5:$C$29,3,FALSE)</f>
        <v>0</v>
      </c>
      <c r="BW250" s="104">
        <f>AA250/26*$BC250*VLOOKUP(BW$4,DM_TI_LE!$A$5:$C$29,3,FALSE)</f>
        <v>0</v>
      </c>
      <c r="BX250" s="104">
        <f>AB250/26*$BC250*VLOOKUP(BX$4,DM_TI_LE!$A$5:$C$29,3,FALSE)</f>
        <v>0</v>
      </c>
      <c r="BY250" s="104">
        <f>AC250/26*$BC250*VLOOKUP(BY$4,DM_TI_LE!$A$5:$C$29,3,FALSE)</f>
        <v>0</v>
      </c>
      <c r="BZ250" s="104">
        <f>AD250/26*$BC250*VLOOKUP(BZ$4,DM_TI_LE!$A$5:$C$29,3,FALSE)</f>
        <v>0</v>
      </c>
      <c r="CA250" s="273">
        <f t="shared" si="0"/>
        <v>0</v>
      </c>
      <c r="CB250" s="104"/>
      <c r="CC250" s="274">
        <f t="shared" si="1"/>
        <v>6750000</v>
      </c>
      <c r="CD250" s="138" t="str">
        <f>VLOOKUP(B250,GD_CHUNG!$B$5:$G$480,6,FALSE)</f>
        <v>HD3N</v>
      </c>
      <c r="CE250" s="275">
        <f>VLOOKUP(CD250,DM_TI_LE!$I$12:$J$16,2,FALSE)</f>
        <v>1</v>
      </c>
    </row>
    <row r="251" spans="1:83" ht="12.75" x14ac:dyDescent="0.2">
      <c r="A251" s="49">
        <v>247</v>
      </c>
      <c r="B251" s="50">
        <f>GD_CHUNG!B251</f>
        <v>10653</v>
      </c>
      <c r="C251" s="50" t="str">
        <f>GD_CHUNG!C251</f>
        <v>Nguyễn Ngọc Nam</v>
      </c>
      <c r="D251" s="50" t="str">
        <f>GD_CHUNG!D251</f>
        <v>Nhân viên Bốc xếp</v>
      </c>
      <c r="E251" s="268">
        <f>VLOOKUP(B251,GD_CHAM_CONG!$C$6:$BJ$997,60,FALSE)</f>
        <v>1</v>
      </c>
      <c r="F251" s="268">
        <f>VLOOKUP(B251,GD_LCD_HS_LNS!$B$4:$F$1000,5,FALSE)</f>
        <v>1.5</v>
      </c>
      <c r="G251" s="269"/>
      <c r="H251" s="269">
        <f>VLOOKUP(B251,GD_CHAM_CONG!$C$6:$BD$997,37,FALSE)</f>
        <v>27</v>
      </c>
      <c r="I251" s="104">
        <f>VLOOKUP($B251,GD_CHAM_CONG!$C$6:$BF$997,38,FALSE)</f>
        <v>27</v>
      </c>
      <c r="J251" s="104">
        <f>VLOOKUP($B251,GD_CHAM_CONG!$C$6:$BF$997,39,FALSE)</f>
        <v>0</v>
      </c>
      <c r="K251" s="104">
        <f>VLOOKUP($B251,GD_CHAM_CONG!$C$6:$BF$997,40,FALSE)</f>
        <v>0</v>
      </c>
      <c r="L251" s="104">
        <f>VLOOKUP($B251,GD_CHAM_CONG!$C$6:$BF$997,41,FALSE)</f>
        <v>0</v>
      </c>
      <c r="M251" s="104">
        <f>VLOOKUP($B251,GD_CHAM_CONG!$C$6:$BF$997,42,FALSE)</f>
        <v>0</v>
      </c>
      <c r="N251" s="104">
        <f>VLOOKUP($B251,GD_CHAM_CONG!$C$6:$BF$997,43,FALSE)</f>
        <v>0</v>
      </c>
      <c r="O251" s="104">
        <f>VLOOKUP($B251,GD_CHAM_CONG!$C$6:$BF$997,44,FALSE)</f>
        <v>0</v>
      </c>
      <c r="P251" s="104">
        <f>VLOOKUP($B251,GD_CHAM_CONG!$C$6:$BF$997,45,FALSE)</f>
        <v>0</v>
      </c>
      <c r="Q251" s="104">
        <f>VLOOKUP($B251,GD_CHAM_CONG!$C$6:$BF$997,46,FALSE)</f>
        <v>0</v>
      </c>
      <c r="R251" s="104">
        <f>VLOOKUP($B251,GD_CHAM_CONG!$C$6:$BF$997,47,FALSE)</f>
        <v>0</v>
      </c>
      <c r="S251" s="104">
        <f>VLOOKUP($B251,GD_CHAM_CONG!$C$6:$BF$997,48,FALSE)</f>
        <v>0</v>
      </c>
      <c r="T251" s="104">
        <f>VLOOKUP($B251,GD_CHAM_CONG!$C$6:$BF$997,49,FALSE)</f>
        <v>0</v>
      </c>
      <c r="U251" s="104">
        <f>VLOOKUP($B251,GD_CHAM_CONG!$C$6:$BF$997,50,FALSE)</f>
        <v>0</v>
      </c>
      <c r="V251" s="104">
        <f>VLOOKUP($B251,GD_CHAM_CONG!$C$6:$BF$997,51,FALSE)</f>
        <v>0</v>
      </c>
      <c r="W251" s="104">
        <f>VLOOKUP($B251,GD_CHAM_CONG!$C$6:$BF$997,52,FALSE)</f>
        <v>0</v>
      </c>
      <c r="X251" s="104">
        <f>VLOOKUP($B251,GD_CHAM_CONG!$C$6:$BF$997,53,FALSE)</f>
        <v>0</v>
      </c>
      <c r="Y251" s="104">
        <f>VLOOKUP($B251,GD_CHAM_CONG!$C$6:$BF$997,54,FALSE)</f>
        <v>0</v>
      </c>
      <c r="Z251" s="104">
        <f>VLOOKUP($B251,GD_CHAM_CONG!$C$6:$BF$997,55,FALSE)</f>
        <v>0</v>
      </c>
      <c r="AA251" s="104">
        <f>VLOOKUP($B251,GD_CHAM_CONG!$C$6:$BF$997,56,FALSE)</f>
        <v>0</v>
      </c>
      <c r="AB251" s="104">
        <f>VLOOKUP($B251,GD_CHAM_CONG!$C$6:$BI$997,57,FALSE)</f>
        <v>0</v>
      </c>
      <c r="AC251" s="104">
        <f>VLOOKUP($B251,GD_CHAM_CONG!$C$6:$BI$997,58,FALSE)</f>
        <v>0</v>
      </c>
      <c r="AD251" s="104">
        <f>VLOOKUP($B251,GD_CHAM_CONG!$C$6:$BI$997,59,FALSE)</f>
        <v>0</v>
      </c>
      <c r="AE251" s="270">
        <f>I251/$H251*VLOOKUP(I$4,DM_TI_LE!$A$5:$B$30,2,FALSE)</f>
        <v>1</v>
      </c>
      <c r="AF251" s="270">
        <f>J251/$H251*VLOOKUP(J$4,DM_TI_LE!$A$5:$B$30,2,FALSE)</f>
        <v>0</v>
      </c>
      <c r="AG251" s="270">
        <f>K251/$H251*VLOOKUP(K$4,DM_TI_LE!$A$5:$B$30,2,FALSE)</f>
        <v>0</v>
      </c>
      <c r="AH251" s="270">
        <f>L251/$H251*VLOOKUP(L$4,DM_TI_LE!$A$5:$B$30,2,FALSE)</f>
        <v>0</v>
      </c>
      <c r="AI251" s="270">
        <f>M251/$H251*VLOOKUP(M$4,DM_TI_LE!$A$5:$B$30,2,FALSE)</f>
        <v>0</v>
      </c>
      <c r="AJ251" s="270">
        <f>N251/$H251*VLOOKUP(N$4,DM_TI_LE!$A$5:$B$30,2,FALSE)</f>
        <v>0</v>
      </c>
      <c r="AK251" s="270">
        <f>O251/$H251*VLOOKUP(O$4,DM_TI_LE!$A$5:$B$30,2,FALSE)</f>
        <v>0</v>
      </c>
      <c r="AL251" s="270">
        <f>P251/$H251*VLOOKUP(P$4,DM_TI_LE!$A$5:$B$30,2,FALSE)</f>
        <v>0</v>
      </c>
      <c r="AM251" s="270">
        <f>Q251/$H251*VLOOKUP(Q$4,DM_TI_LE!$A$5:$B$30,2,FALSE)</f>
        <v>0</v>
      </c>
      <c r="AN251" s="270">
        <f>R251/$H251*VLOOKUP(R$4,DM_TI_LE!$A$5:$B$30,2,FALSE)</f>
        <v>0</v>
      </c>
      <c r="AO251" s="270">
        <f>S251/$H251*VLOOKUP(S$4,DM_TI_LE!$A$5:$B$30,2,FALSE)</f>
        <v>0</v>
      </c>
      <c r="AP251" s="270">
        <f>T251/$H251*VLOOKUP(T$4,DM_TI_LE!$A$5:$B$30,2,FALSE)</f>
        <v>0</v>
      </c>
      <c r="AQ251" s="270">
        <f>U251/$H251*VLOOKUP(U$4,DM_TI_LE!$A$5:$B$30,2,FALSE)</f>
        <v>0</v>
      </c>
      <c r="AR251" s="270">
        <f>V251/$H251*VLOOKUP(V$4,DM_TI_LE!$A$5:$B$30,2,FALSE)</f>
        <v>0</v>
      </c>
      <c r="AS251" s="270">
        <f>W251/$H251*VLOOKUP(W$4,DM_TI_LE!$A$5:$B$30,2,FALSE)</f>
        <v>0</v>
      </c>
      <c r="AT251" s="270">
        <f>X251/$H251*VLOOKUP(X$4,DM_TI_LE!$A$5:$B$30,2,FALSE)</f>
        <v>0</v>
      </c>
      <c r="AU251" s="270">
        <f>Y251/$H251*VLOOKUP(Y$4,DM_TI_LE!$A$5:$B$30,2,FALSE)</f>
        <v>0</v>
      </c>
      <c r="AV251" s="270">
        <f>Z251/$H251*VLOOKUP(Z$4,DM_TI_LE!$A$5:$B$30,2,FALSE)</f>
        <v>0</v>
      </c>
      <c r="AW251" s="270">
        <f>AA251/$H251*VLOOKUP(AA$4,DM_TI_LE!$A$5:$B$30,2,FALSE)</f>
        <v>0</v>
      </c>
      <c r="AX251" s="270">
        <f>AB251/$H251*VLOOKUP(AB$4,DM_TI_LE!$A$5:$B$30,2,FALSE)</f>
        <v>0</v>
      </c>
      <c r="AY251" s="270">
        <f>AC251/$H251*VLOOKUP(AC$4,DM_TI_LE!$A$5:$B$30,2,FALSE)</f>
        <v>0</v>
      </c>
      <c r="AZ251" s="270">
        <f>AD251/$H251*VLOOKUP(AD$4,DM_TI_LE!$A$5:$B$30,2,FALSE)</f>
        <v>0</v>
      </c>
      <c r="BA251" s="284">
        <f>IF(CD251="HDHV",DM_TI_LE!$K$12*I251, SUM(AE251:AW251)*F251*E251*DM_HE_SO_LUONG_NS!$D$1*CE251)</f>
        <v>6750000</v>
      </c>
      <c r="BB251" s="104"/>
      <c r="BC251" s="110">
        <f>VLOOKUP(B251,GD_LCD_HS_LNS!$B$4:$E$1000,4,FALSE)</f>
        <v>3778000</v>
      </c>
      <c r="BD251" s="104"/>
      <c r="BE251" s="104">
        <f>I251/26*$BC251*VLOOKUP(BE$4,DM_TI_LE!$A$5:$C$29,3,FALSE)</f>
        <v>0</v>
      </c>
      <c r="BF251" s="104">
        <f>J251/26*$BC251*VLOOKUP(BF$4,DM_TI_LE!$A$5:$C$29,3,FALSE)</f>
        <v>0</v>
      </c>
      <c r="BG251" s="104">
        <f>K251/26*$BC251*VLOOKUP(BG$4,DM_TI_LE!$A$5:$C$29,3,FALSE)</f>
        <v>0</v>
      </c>
      <c r="BH251" s="104">
        <f>L251/26*$BC251*VLOOKUP(BH$4,DM_TI_LE!$A$5:$C$29,3,FALSE)</f>
        <v>0</v>
      </c>
      <c r="BI251" s="104">
        <f>M251/26*$BC251*VLOOKUP(BI$4,DM_TI_LE!$A$5:$C$29,3,FALSE)</f>
        <v>0</v>
      </c>
      <c r="BJ251" s="104">
        <f>N251/26*$BC251*VLOOKUP(BJ$4,DM_TI_LE!$A$5:$C$29,3,FALSE)</f>
        <v>0</v>
      </c>
      <c r="BK251" s="104">
        <f>O251/26*$BC251*VLOOKUP(BK$4,DM_TI_LE!$A$5:$C$29,3,FALSE)</f>
        <v>0</v>
      </c>
      <c r="BL251" s="104">
        <f>P251/26*$BC251*VLOOKUP(BL$4,DM_TI_LE!$A$5:$C$29,3,FALSE)</f>
        <v>0</v>
      </c>
      <c r="BM251" s="104">
        <f>Q251/26*$BC251*VLOOKUP(BM$4,DM_TI_LE!$A$5:$C$29,3,FALSE)</f>
        <v>0</v>
      </c>
      <c r="BN251" s="104">
        <f>R251/26*$BC251*VLOOKUP(BN$4,DM_TI_LE!$A$5:$C$29,3,FALSE)</f>
        <v>0</v>
      </c>
      <c r="BO251" s="104">
        <f>S251/26*$BC251*VLOOKUP(BO$4,DM_TI_LE!$A$5:$C$29,3,FALSE)</f>
        <v>0</v>
      </c>
      <c r="BP251" s="104">
        <f>T251/26*$BC251*VLOOKUP(BP$4,DM_TI_LE!$A$5:$C$29,3,FALSE)</f>
        <v>0</v>
      </c>
      <c r="BQ251" s="104">
        <f>U251/26*$BC251*VLOOKUP(BQ$4,DM_TI_LE!$A$5:$C$29,3,FALSE)</f>
        <v>0</v>
      </c>
      <c r="BR251" s="104">
        <f>V251/26*$BC251*VLOOKUP(BR$4,DM_TI_LE!$A$5:$C$29,3,FALSE)</f>
        <v>0</v>
      </c>
      <c r="BS251" s="104">
        <f>W251/26*$BC251*VLOOKUP(BS$4,DM_TI_LE!$A$5:$C$29,3,FALSE)</f>
        <v>0</v>
      </c>
      <c r="BT251" s="104">
        <f>X251/26*$BC251*VLOOKUP(BT$4,DM_TI_LE!$A$5:$C$29,3,FALSE)</f>
        <v>0</v>
      </c>
      <c r="BU251" s="104">
        <f>Y251/26*$BC251*VLOOKUP(BU$4,DM_TI_LE!$A$5:$C$29,3,FALSE)</f>
        <v>0</v>
      </c>
      <c r="BV251" s="104">
        <f>Z251/26*$BC251*VLOOKUP(BV$4,DM_TI_LE!$A$5:$C$29,3,FALSE)</f>
        <v>0</v>
      </c>
      <c r="BW251" s="104">
        <f>AA251/26*$BC251*VLOOKUP(BW$4,DM_TI_LE!$A$5:$C$29,3,FALSE)</f>
        <v>0</v>
      </c>
      <c r="BX251" s="104">
        <f>AB251/26*$BC251*VLOOKUP(BX$4,DM_TI_LE!$A$5:$C$29,3,FALSE)</f>
        <v>0</v>
      </c>
      <c r="BY251" s="104">
        <f>AC251/26*$BC251*VLOOKUP(BY$4,DM_TI_LE!$A$5:$C$29,3,FALSE)</f>
        <v>0</v>
      </c>
      <c r="BZ251" s="104">
        <f>AD251/26*$BC251*VLOOKUP(BZ$4,DM_TI_LE!$A$5:$C$29,3,FALSE)</f>
        <v>0</v>
      </c>
      <c r="CA251" s="273">
        <f t="shared" si="0"/>
        <v>0</v>
      </c>
      <c r="CB251" s="104"/>
      <c r="CC251" s="274">
        <f t="shared" si="1"/>
        <v>6750000</v>
      </c>
      <c r="CD251" s="138" t="str">
        <f>VLOOKUP(B251,GD_CHUNG!$B$5:$G$480,6,FALSE)</f>
        <v>HD3N</v>
      </c>
      <c r="CE251" s="275">
        <f>VLOOKUP(CD251,DM_TI_LE!$I$12:$J$16,2,FALSE)</f>
        <v>1</v>
      </c>
    </row>
    <row r="252" spans="1:83" ht="12.75" x14ac:dyDescent="0.2">
      <c r="A252" s="49">
        <v>248</v>
      </c>
      <c r="B252" s="50">
        <f>GD_CHUNG!B252</f>
        <v>10655</v>
      </c>
      <c r="C252" s="50" t="str">
        <f>GD_CHUNG!C252</f>
        <v>Nguyễn Chiến Thắng</v>
      </c>
      <c r="D252" s="50" t="str">
        <f>GD_CHUNG!D252</f>
        <v>Nhân viên Bốc xếp</v>
      </c>
      <c r="E252" s="268">
        <f>VLOOKUP(B252,GD_CHAM_CONG!$C$6:$BJ$997,60,FALSE)</f>
        <v>1</v>
      </c>
      <c r="F252" s="268">
        <f>VLOOKUP(B252,GD_LCD_HS_LNS!$B$4:$F$1000,5,FALSE)</f>
        <v>1.5</v>
      </c>
      <c r="G252" s="269"/>
      <c r="H252" s="269">
        <f>VLOOKUP(B252,GD_CHAM_CONG!$C$6:$BD$997,37,FALSE)</f>
        <v>27</v>
      </c>
      <c r="I252" s="104">
        <f>VLOOKUP($B252,GD_CHAM_CONG!$C$6:$BF$997,38,FALSE)</f>
        <v>7</v>
      </c>
      <c r="J252" s="104">
        <f>VLOOKUP($B252,GD_CHAM_CONG!$C$6:$BF$997,39,FALSE)</f>
        <v>0</v>
      </c>
      <c r="K252" s="104">
        <f>VLOOKUP($B252,GD_CHAM_CONG!$C$6:$BF$997,40,FALSE)</f>
        <v>20</v>
      </c>
      <c r="L252" s="104">
        <f>VLOOKUP($B252,GD_CHAM_CONG!$C$6:$BF$997,41,FALSE)</f>
        <v>0</v>
      </c>
      <c r="M252" s="104">
        <f>VLOOKUP($B252,GD_CHAM_CONG!$C$6:$BF$997,42,FALSE)</f>
        <v>0</v>
      </c>
      <c r="N252" s="104">
        <f>VLOOKUP($B252,GD_CHAM_CONG!$C$6:$BF$997,43,FALSE)</f>
        <v>0</v>
      </c>
      <c r="O252" s="104">
        <f>VLOOKUP($B252,GD_CHAM_CONG!$C$6:$BF$997,44,FALSE)</f>
        <v>0</v>
      </c>
      <c r="P252" s="104">
        <f>VLOOKUP($B252,GD_CHAM_CONG!$C$6:$BF$997,45,FALSE)</f>
        <v>0</v>
      </c>
      <c r="Q252" s="104">
        <f>VLOOKUP($B252,GD_CHAM_CONG!$C$6:$BF$997,46,FALSE)</f>
        <v>0</v>
      </c>
      <c r="R252" s="104">
        <f>VLOOKUP($B252,GD_CHAM_CONG!$C$6:$BF$997,47,FALSE)</f>
        <v>0</v>
      </c>
      <c r="S252" s="104">
        <f>VLOOKUP($B252,GD_CHAM_CONG!$C$6:$BF$997,48,FALSE)</f>
        <v>0</v>
      </c>
      <c r="T252" s="104">
        <f>VLOOKUP($B252,GD_CHAM_CONG!$C$6:$BF$997,49,FALSE)</f>
        <v>0</v>
      </c>
      <c r="U252" s="104">
        <f>VLOOKUP($B252,GD_CHAM_CONG!$C$6:$BF$997,50,FALSE)</f>
        <v>0</v>
      </c>
      <c r="V252" s="104">
        <f>VLOOKUP($B252,GD_CHAM_CONG!$C$6:$BF$997,51,FALSE)</f>
        <v>0</v>
      </c>
      <c r="W252" s="104">
        <f>VLOOKUP($B252,GD_CHAM_CONG!$C$6:$BF$997,52,FALSE)</f>
        <v>0</v>
      </c>
      <c r="X252" s="104">
        <f>VLOOKUP($B252,GD_CHAM_CONG!$C$6:$BF$997,53,FALSE)</f>
        <v>0</v>
      </c>
      <c r="Y252" s="104">
        <f>VLOOKUP($B252,GD_CHAM_CONG!$C$6:$BF$997,54,FALSE)</f>
        <v>0</v>
      </c>
      <c r="Z252" s="104">
        <f>VLOOKUP($B252,GD_CHAM_CONG!$C$6:$BF$997,55,FALSE)</f>
        <v>0</v>
      </c>
      <c r="AA252" s="104">
        <f>VLOOKUP($B252,GD_CHAM_CONG!$C$6:$BF$997,56,FALSE)</f>
        <v>0</v>
      </c>
      <c r="AB252" s="104">
        <f>VLOOKUP($B252,GD_CHAM_CONG!$C$6:$BI$997,57,FALSE)</f>
        <v>0</v>
      </c>
      <c r="AC252" s="104">
        <f>VLOOKUP($B252,GD_CHAM_CONG!$C$6:$BI$997,58,FALSE)</f>
        <v>0</v>
      </c>
      <c r="AD252" s="104">
        <f>VLOOKUP($B252,GD_CHAM_CONG!$C$6:$BI$997,59,FALSE)</f>
        <v>0</v>
      </c>
      <c r="AE252" s="270">
        <f>I252/$H252*VLOOKUP(I$4,DM_TI_LE!$A$5:$B$30,2,FALSE)</f>
        <v>0.25925925925925924</v>
      </c>
      <c r="AF252" s="270">
        <f>J252/$H252*VLOOKUP(J$4,DM_TI_LE!$A$5:$B$30,2,FALSE)</f>
        <v>0</v>
      </c>
      <c r="AG252" s="270">
        <f>K252/$H252*VLOOKUP(K$4,DM_TI_LE!$A$5:$B$30,2,FALSE)</f>
        <v>0</v>
      </c>
      <c r="AH252" s="270">
        <f>L252/$H252*VLOOKUP(L$4,DM_TI_LE!$A$5:$B$30,2,FALSE)</f>
        <v>0</v>
      </c>
      <c r="AI252" s="270">
        <f>M252/$H252*VLOOKUP(M$4,DM_TI_LE!$A$5:$B$30,2,FALSE)</f>
        <v>0</v>
      </c>
      <c r="AJ252" s="270">
        <f>N252/$H252*VLOOKUP(N$4,DM_TI_LE!$A$5:$B$30,2,FALSE)</f>
        <v>0</v>
      </c>
      <c r="AK252" s="270">
        <f>O252/$H252*VLOOKUP(O$4,DM_TI_LE!$A$5:$B$30,2,FALSE)</f>
        <v>0</v>
      </c>
      <c r="AL252" s="270">
        <f>P252/$H252*VLOOKUP(P$4,DM_TI_LE!$A$5:$B$30,2,FALSE)</f>
        <v>0</v>
      </c>
      <c r="AM252" s="270">
        <f>Q252/$H252*VLOOKUP(Q$4,DM_TI_LE!$A$5:$B$30,2,FALSE)</f>
        <v>0</v>
      </c>
      <c r="AN252" s="270">
        <f>R252/$H252*VLOOKUP(R$4,DM_TI_LE!$A$5:$B$30,2,FALSE)</f>
        <v>0</v>
      </c>
      <c r="AO252" s="270">
        <f>S252/$H252*VLOOKUP(S$4,DM_TI_LE!$A$5:$B$30,2,FALSE)</f>
        <v>0</v>
      </c>
      <c r="AP252" s="270">
        <f>T252/$H252*VLOOKUP(T$4,DM_TI_LE!$A$5:$B$30,2,FALSE)</f>
        <v>0</v>
      </c>
      <c r="AQ252" s="270">
        <f>U252/$H252*VLOOKUP(U$4,DM_TI_LE!$A$5:$B$30,2,FALSE)</f>
        <v>0</v>
      </c>
      <c r="AR252" s="270">
        <f>V252/$H252*VLOOKUP(V$4,DM_TI_LE!$A$5:$B$30,2,FALSE)</f>
        <v>0</v>
      </c>
      <c r="AS252" s="270">
        <f>W252/$H252*VLOOKUP(W$4,DM_TI_LE!$A$5:$B$30,2,FALSE)</f>
        <v>0</v>
      </c>
      <c r="AT252" s="270">
        <f>X252/$H252*VLOOKUP(X$4,DM_TI_LE!$A$5:$B$30,2,FALSE)</f>
        <v>0</v>
      </c>
      <c r="AU252" s="270">
        <f>Y252/$H252*VLOOKUP(Y$4,DM_TI_LE!$A$5:$B$30,2,FALSE)</f>
        <v>0</v>
      </c>
      <c r="AV252" s="270">
        <f>Z252/$H252*VLOOKUP(Z$4,DM_TI_LE!$A$5:$B$30,2,FALSE)</f>
        <v>0</v>
      </c>
      <c r="AW252" s="270">
        <f>AA252/$H252*VLOOKUP(AA$4,DM_TI_LE!$A$5:$B$30,2,FALSE)</f>
        <v>0</v>
      </c>
      <c r="AX252" s="270">
        <f>AB252/$H252*VLOOKUP(AB$4,DM_TI_LE!$A$5:$B$30,2,FALSE)</f>
        <v>0</v>
      </c>
      <c r="AY252" s="270">
        <f>AC252/$H252*VLOOKUP(AC$4,DM_TI_LE!$A$5:$B$30,2,FALSE)</f>
        <v>0</v>
      </c>
      <c r="AZ252" s="270">
        <f>AD252/$H252*VLOOKUP(AD$4,DM_TI_LE!$A$5:$B$30,2,FALSE)</f>
        <v>0</v>
      </c>
      <c r="BA252" s="284">
        <f>IF(CD252="HDHV",DM_TI_LE!$K$12*I252, SUM(AE252:AW252)*F252*E252*DM_HE_SO_LUONG_NS!$D$1*CE252)</f>
        <v>1749999.9999999998</v>
      </c>
      <c r="BB252" s="104"/>
      <c r="BC252" s="110">
        <f>VLOOKUP(B252,GD_LCD_HS_LNS!$B$4:$E$1000,4,FALSE)</f>
        <v>3778000</v>
      </c>
      <c r="BD252" s="104"/>
      <c r="BE252" s="104">
        <f>I252/26*$BC252*VLOOKUP(BE$4,DM_TI_LE!$A$5:$C$29,3,FALSE)</f>
        <v>0</v>
      </c>
      <c r="BF252" s="104">
        <f>J252/26*$BC252*VLOOKUP(BF$4,DM_TI_LE!$A$5:$C$29,3,FALSE)</f>
        <v>0</v>
      </c>
      <c r="BG252" s="104">
        <f>K252/26*$BC252*VLOOKUP(BG$4,DM_TI_LE!$A$5:$C$29,3,FALSE)</f>
        <v>0</v>
      </c>
      <c r="BH252" s="104">
        <f>L252/26*$BC252*VLOOKUP(BH$4,DM_TI_LE!$A$5:$C$29,3,FALSE)</f>
        <v>0</v>
      </c>
      <c r="BI252" s="104">
        <f>M252/26*$BC252*VLOOKUP(BI$4,DM_TI_LE!$A$5:$C$29,3,FALSE)</f>
        <v>0</v>
      </c>
      <c r="BJ252" s="104">
        <f>N252/26*$BC252*VLOOKUP(BJ$4,DM_TI_LE!$A$5:$C$29,3,FALSE)</f>
        <v>0</v>
      </c>
      <c r="BK252" s="104">
        <f>O252/26*$BC252*VLOOKUP(BK$4,DM_TI_LE!$A$5:$C$29,3,FALSE)</f>
        <v>0</v>
      </c>
      <c r="BL252" s="104">
        <f>P252/26*$BC252*VLOOKUP(BL$4,DM_TI_LE!$A$5:$C$29,3,FALSE)</f>
        <v>0</v>
      </c>
      <c r="BM252" s="104">
        <f>Q252/26*$BC252*VLOOKUP(BM$4,DM_TI_LE!$A$5:$C$29,3,FALSE)</f>
        <v>0</v>
      </c>
      <c r="BN252" s="104">
        <f>R252/26*$BC252*VLOOKUP(BN$4,DM_TI_LE!$A$5:$C$29,3,FALSE)</f>
        <v>0</v>
      </c>
      <c r="BO252" s="104">
        <f>S252/26*$BC252*VLOOKUP(BO$4,DM_TI_LE!$A$5:$C$29,3,FALSE)</f>
        <v>0</v>
      </c>
      <c r="BP252" s="104">
        <f>T252/26*$BC252*VLOOKUP(BP$4,DM_TI_LE!$A$5:$C$29,3,FALSE)</f>
        <v>0</v>
      </c>
      <c r="BQ252" s="104">
        <f>U252/26*$BC252*VLOOKUP(BQ$4,DM_TI_LE!$A$5:$C$29,3,FALSE)</f>
        <v>0</v>
      </c>
      <c r="BR252" s="104">
        <f>V252/26*$BC252*VLOOKUP(BR$4,DM_TI_LE!$A$5:$C$29,3,FALSE)</f>
        <v>0</v>
      </c>
      <c r="BS252" s="104">
        <f>W252/26*$BC252*VLOOKUP(BS$4,DM_TI_LE!$A$5:$C$29,3,FALSE)</f>
        <v>0</v>
      </c>
      <c r="BT252" s="104">
        <f>X252/26*$BC252*VLOOKUP(BT$4,DM_TI_LE!$A$5:$C$29,3,FALSE)</f>
        <v>0</v>
      </c>
      <c r="BU252" s="104">
        <f>Y252/26*$BC252*VLOOKUP(BU$4,DM_TI_LE!$A$5:$C$29,3,FALSE)</f>
        <v>0</v>
      </c>
      <c r="BV252" s="104">
        <f>Z252/26*$BC252*VLOOKUP(BV$4,DM_TI_LE!$A$5:$C$29,3,FALSE)</f>
        <v>0</v>
      </c>
      <c r="BW252" s="104">
        <f>AA252/26*$BC252*VLOOKUP(BW$4,DM_TI_LE!$A$5:$C$29,3,FALSE)</f>
        <v>0</v>
      </c>
      <c r="BX252" s="104">
        <f>AB252/26*$BC252*VLOOKUP(BX$4,DM_TI_LE!$A$5:$C$29,3,FALSE)</f>
        <v>0</v>
      </c>
      <c r="BY252" s="104">
        <f>AC252/26*$BC252*VLOOKUP(BY$4,DM_TI_LE!$A$5:$C$29,3,FALSE)</f>
        <v>0</v>
      </c>
      <c r="BZ252" s="104">
        <f>AD252/26*$BC252*VLOOKUP(BZ$4,DM_TI_LE!$A$5:$C$29,3,FALSE)</f>
        <v>0</v>
      </c>
      <c r="CA252" s="273">
        <f t="shared" si="0"/>
        <v>0</v>
      </c>
      <c r="CB252" s="104"/>
      <c r="CC252" s="274">
        <f t="shared" si="1"/>
        <v>1749999.9999999998</v>
      </c>
      <c r="CD252" s="138" t="str">
        <f>VLOOKUP(B252,GD_CHUNG!$B$5:$G$480,6,FALSE)</f>
        <v>HD3N</v>
      </c>
      <c r="CE252" s="275">
        <f>VLOOKUP(CD252,DM_TI_LE!$I$12:$J$16,2,FALSE)</f>
        <v>1</v>
      </c>
    </row>
    <row r="253" spans="1:83" ht="12.75" x14ac:dyDescent="0.2">
      <c r="A253" s="49">
        <v>249</v>
      </c>
      <c r="B253" s="50">
        <f>GD_CHUNG!B253</f>
        <v>10659</v>
      </c>
      <c r="C253" s="50" t="str">
        <f>GD_CHUNG!C253</f>
        <v>Ngô Ngọc Tiến</v>
      </c>
      <c r="D253" s="50" t="str">
        <f>GD_CHUNG!D253</f>
        <v>Nhân viên Bốc xếp</v>
      </c>
      <c r="E253" s="268">
        <f>VLOOKUP(B253,GD_CHAM_CONG!$C$6:$BJ$997,60,FALSE)</f>
        <v>1</v>
      </c>
      <c r="F253" s="268">
        <f>VLOOKUP(B253,GD_LCD_HS_LNS!$B$4:$F$1000,5,FALSE)</f>
        <v>1.5</v>
      </c>
      <c r="G253" s="269"/>
      <c r="H253" s="269">
        <f>VLOOKUP(B253,GD_CHAM_CONG!$C$6:$BD$997,37,FALSE)</f>
        <v>27</v>
      </c>
      <c r="I253" s="104">
        <f>VLOOKUP($B253,GD_CHAM_CONG!$C$6:$BF$997,38,FALSE)</f>
        <v>27</v>
      </c>
      <c r="J253" s="104">
        <f>VLOOKUP($B253,GD_CHAM_CONG!$C$6:$BF$997,39,FALSE)</f>
        <v>0</v>
      </c>
      <c r="K253" s="104">
        <f>VLOOKUP($B253,GD_CHAM_CONG!$C$6:$BF$997,40,FALSE)</f>
        <v>0</v>
      </c>
      <c r="L253" s="104">
        <f>VLOOKUP($B253,GD_CHAM_CONG!$C$6:$BF$997,41,FALSE)</f>
        <v>0</v>
      </c>
      <c r="M253" s="104">
        <f>VLOOKUP($B253,GD_CHAM_CONG!$C$6:$BF$997,42,FALSE)</f>
        <v>0</v>
      </c>
      <c r="N253" s="104">
        <f>VLOOKUP($B253,GD_CHAM_CONG!$C$6:$BF$997,43,FALSE)</f>
        <v>0</v>
      </c>
      <c r="O253" s="104">
        <f>VLOOKUP($B253,GD_CHAM_CONG!$C$6:$BF$997,44,FALSE)</f>
        <v>0</v>
      </c>
      <c r="P253" s="104">
        <f>VLOOKUP($B253,GD_CHAM_CONG!$C$6:$BF$997,45,FALSE)</f>
        <v>0</v>
      </c>
      <c r="Q253" s="104">
        <f>VLOOKUP($B253,GD_CHAM_CONG!$C$6:$BF$997,46,FALSE)</f>
        <v>0</v>
      </c>
      <c r="R253" s="104">
        <f>VLOOKUP($B253,GD_CHAM_CONG!$C$6:$BF$997,47,FALSE)</f>
        <v>0</v>
      </c>
      <c r="S253" s="104">
        <f>VLOOKUP($B253,GD_CHAM_CONG!$C$6:$BF$997,48,FALSE)</f>
        <v>0</v>
      </c>
      <c r="T253" s="104">
        <f>VLOOKUP($B253,GD_CHAM_CONG!$C$6:$BF$997,49,FALSE)</f>
        <v>0</v>
      </c>
      <c r="U253" s="104">
        <f>VLOOKUP($B253,GD_CHAM_CONG!$C$6:$BF$997,50,FALSE)</f>
        <v>0</v>
      </c>
      <c r="V253" s="104">
        <f>VLOOKUP($B253,GD_CHAM_CONG!$C$6:$BF$997,51,FALSE)</f>
        <v>0</v>
      </c>
      <c r="W253" s="104">
        <f>VLOOKUP($B253,GD_CHAM_CONG!$C$6:$BF$997,52,FALSE)</f>
        <v>0</v>
      </c>
      <c r="X253" s="104">
        <f>VLOOKUP($B253,GD_CHAM_CONG!$C$6:$BF$997,53,FALSE)</f>
        <v>0</v>
      </c>
      <c r="Y253" s="104">
        <f>VLOOKUP($B253,GD_CHAM_CONG!$C$6:$BF$997,54,FALSE)</f>
        <v>0</v>
      </c>
      <c r="Z253" s="104">
        <f>VLOOKUP($B253,GD_CHAM_CONG!$C$6:$BF$997,55,FALSE)</f>
        <v>0</v>
      </c>
      <c r="AA253" s="104">
        <f>VLOOKUP($B253,GD_CHAM_CONG!$C$6:$BF$997,56,FALSE)</f>
        <v>0</v>
      </c>
      <c r="AB253" s="104">
        <f>VLOOKUP($B253,GD_CHAM_CONG!$C$6:$BI$997,57,FALSE)</f>
        <v>0</v>
      </c>
      <c r="AC253" s="104">
        <f>VLOOKUP($B253,GD_CHAM_CONG!$C$6:$BI$997,58,FALSE)</f>
        <v>0</v>
      </c>
      <c r="AD253" s="104">
        <f>VLOOKUP($B253,GD_CHAM_CONG!$C$6:$BI$997,59,FALSE)</f>
        <v>0</v>
      </c>
      <c r="AE253" s="270">
        <f>I253/$H253*VLOOKUP(I$4,DM_TI_LE!$A$5:$B$30,2,FALSE)</f>
        <v>1</v>
      </c>
      <c r="AF253" s="270">
        <f>J253/$H253*VLOOKUP(J$4,DM_TI_LE!$A$5:$B$30,2,FALSE)</f>
        <v>0</v>
      </c>
      <c r="AG253" s="270">
        <f>K253/$H253*VLOOKUP(K$4,DM_TI_LE!$A$5:$B$30,2,FALSE)</f>
        <v>0</v>
      </c>
      <c r="AH253" s="270">
        <f>L253/$H253*VLOOKUP(L$4,DM_TI_LE!$A$5:$B$30,2,FALSE)</f>
        <v>0</v>
      </c>
      <c r="AI253" s="270">
        <f>M253/$H253*VLOOKUP(M$4,DM_TI_LE!$A$5:$B$30,2,FALSE)</f>
        <v>0</v>
      </c>
      <c r="AJ253" s="270">
        <f>N253/$H253*VLOOKUP(N$4,DM_TI_LE!$A$5:$B$30,2,FALSE)</f>
        <v>0</v>
      </c>
      <c r="AK253" s="270">
        <f>O253/$H253*VLOOKUP(O$4,DM_TI_LE!$A$5:$B$30,2,FALSE)</f>
        <v>0</v>
      </c>
      <c r="AL253" s="270">
        <f>P253/$H253*VLOOKUP(P$4,DM_TI_LE!$A$5:$B$30,2,FALSE)</f>
        <v>0</v>
      </c>
      <c r="AM253" s="270">
        <f>Q253/$H253*VLOOKUP(Q$4,DM_TI_LE!$A$5:$B$30,2,FALSE)</f>
        <v>0</v>
      </c>
      <c r="AN253" s="270">
        <f>R253/$H253*VLOOKUP(R$4,DM_TI_LE!$A$5:$B$30,2,FALSE)</f>
        <v>0</v>
      </c>
      <c r="AO253" s="270">
        <f>S253/$H253*VLOOKUP(S$4,DM_TI_LE!$A$5:$B$30,2,FALSE)</f>
        <v>0</v>
      </c>
      <c r="AP253" s="270">
        <f>T253/$H253*VLOOKUP(T$4,DM_TI_LE!$A$5:$B$30,2,FALSE)</f>
        <v>0</v>
      </c>
      <c r="AQ253" s="270">
        <f>U253/$H253*VLOOKUP(U$4,DM_TI_LE!$A$5:$B$30,2,FALSE)</f>
        <v>0</v>
      </c>
      <c r="AR253" s="270">
        <f>V253/$H253*VLOOKUP(V$4,DM_TI_LE!$A$5:$B$30,2,FALSE)</f>
        <v>0</v>
      </c>
      <c r="AS253" s="270">
        <f>W253/$H253*VLOOKUP(W$4,DM_TI_LE!$A$5:$B$30,2,FALSE)</f>
        <v>0</v>
      </c>
      <c r="AT253" s="270">
        <f>X253/$H253*VLOOKUP(X$4,DM_TI_LE!$A$5:$B$30,2,FALSE)</f>
        <v>0</v>
      </c>
      <c r="AU253" s="270">
        <f>Y253/$H253*VLOOKUP(Y$4,DM_TI_LE!$A$5:$B$30,2,FALSE)</f>
        <v>0</v>
      </c>
      <c r="AV253" s="270">
        <f>Z253/$H253*VLOOKUP(Z$4,DM_TI_LE!$A$5:$B$30,2,FALSE)</f>
        <v>0</v>
      </c>
      <c r="AW253" s="270">
        <f>AA253/$H253*VLOOKUP(AA$4,DM_TI_LE!$A$5:$B$30,2,FALSE)</f>
        <v>0</v>
      </c>
      <c r="AX253" s="270">
        <f>AB253/$H253*VLOOKUP(AB$4,DM_TI_LE!$A$5:$B$30,2,FALSE)</f>
        <v>0</v>
      </c>
      <c r="AY253" s="270">
        <f>AC253/$H253*VLOOKUP(AC$4,DM_TI_LE!$A$5:$B$30,2,FALSE)</f>
        <v>0</v>
      </c>
      <c r="AZ253" s="270">
        <f>AD253/$H253*VLOOKUP(AD$4,DM_TI_LE!$A$5:$B$30,2,FALSE)</f>
        <v>0</v>
      </c>
      <c r="BA253" s="284">
        <f>IF(CD253="HDHV",DM_TI_LE!$K$12*I253, SUM(AE253:AW253)*F253*E253*DM_HE_SO_LUONG_NS!$D$1*CE253)</f>
        <v>6750000</v>
      </c>
      <c r="BB253" s="104"/>
      <c r="BC253" s="110">
        <f>VLOOKUP(B253,GD_LCD_HS_LNS!$B$4:$E$1000,4,FALSE)</f>
        <v>3778000</v>
      </c>
      <c r="BD253" s="104"/>
      <c r="BE253" s="104">
        <f>I253/26*$BC253*VLOOKUP(BE$4,DM_TI_LE!$A$5:$C$29,3,FALSE)</f>
        <v>0</v>
      </c>
      <c r="BF253" s="104">
        <f>J253/26*$BC253*VLOOKUP(BF$4,DM_TI_LE!$A$5:$C$29,3,FALSE)</f>
        <v>0</v>
      </c>
      <c r="BG253" s="104">
        <f>K253/26*$BC253*VLOOKUP(BG$4,DM_TI_LE!$A$5:$C$29,3,FALSE)</f>
        <v>0</v>
      </c>
      <c r="BH253" s="104">
        <f>L253/26*$BC253*VLOOKUP(BH$4,DM_TI_LE!$A$5:$C$29,3,FALSE)</f>
        <v>0</v>
      </c>
      <c r="BI253" s="104">
        <f>M253/26*$BC253*VLOOKUP(BI$4,DM_TI_LE!$A$5:$C$29,3,FALSE)</f>
        <v>0</v>
      </c>
      <c r="BJ253" s="104">
        <f>N253/26*$BC253*VLOOKUP(BJ$4,DM_TI_LE!$A$5:$C$29,3,FALSE)</f>
        <v>0</v>
      </c>
      <c r="BK253" s="104">
        <f>O253/26*$BC253*VLOOKUP(BK$4,DM_TI_LE!$A$5:$C$29,3,FALSE)</f>
        <v>0</v>
      </c>
      <c r="BL253" s="104">
        <f>P253/26*$BC253*VLOOKUP(BL$4,DM_TI_LE!$A$5:$C$29,3,FALSE)</f>
        <v>0</v>
      </c>
      <c r="BM253" s="104">
        <f>Q253/26*$BC253*VLOOKUP(BM$4,DM_TI_LE!$A$5:$C$29,3,FALSE)</f>
        <v>0</v>
      </c>
      <c r="BN253" s="104">
        <f>R253/26*$BC253*VLOOKUP(BN$4,DM_TI_LE!$A$5:$C$29,3,FALSE)</f>
        <v>0</v>
      </c>
      <c r="BO253" s="104">
        <f>S253/26*$BC253*VLOOKUP(BO$4,DM_TI_LE!$A$5:$C$29,3,FALSE)</f>
        <v>0</v>
      </c>
      <c r="BP253" s="104">
        <f>T253/26*$BC253*VLOOKUP(BP$4,DM_TI_LE!$A$5:$C$29,3,FALSE)</f>
        <v>0</v>
      </c>
      <c r="BQ253" s="104">
        <f>U253/26*$BC253*VLOOKUP(BQ$4,DM_TI_LE!$A$5:$C$29,3,FALSE)</f>
        <v>0</v>
      </c>
      <c r="BR253" s="104">
        <f>V253/26*$BC253*VLOOKUP(BR$4,DM_TI_LE!$A$5:$C$29,3,FALSE)</f>
        <v>0</v>
      </c>
      <c r="BS253" s="104">
        <f>W253/26*$BC253*VLOOKUP(BS$4,DM_TI_LE!$A$5:$C$29,3,FALSE)</f>
        <v>0</v>
      </c>
      <c r="BT253" s="104">
        <f>X253/26*$BC253*VLOOKUP(BT$4,DM_TI_LE!$A$5:$C$29,3,FALSE)</f>
        <v>0</v>
      </c>
      <c r="BU253" s="104">
        <f>Y253/26*$BC253*VLOOKUP(BU$4,DM_TI_LE!$A$5:$C$29,3,FALSE)</f>
        <v>0</v>
      </c>
      <c r="BV253" s="104">
        <f>Z253/26*$BC253*VLOOKUP(BV$4,DM_TI_LE!$A$5:$C$29,3,FALSE)</f>
        <v>0</v>
      </c>
      <c r="BW253" s="104">
        <f>AA253/26*$BC253*VLOOKUP(BW$4,DM_TI_LE!$A$5:$C$29,3,FALSE)</f>
        <v>0</v>
      </c>
      <c r="BX253" s="104">
        <f>AB253/26*$BC253*VLOOKUP(BX$4,DM_TI_LE!$A$5:$C$29,3,FALSE)</f>
        <v>0</v>
      </c>
      <c r="BY253" s="104">
        <f>AC253/26*$BC253*VLOOKUP(BY$4,DM_TI_LE!$A$5:$C$29,3,FALSE)</f>
        <v>0</v>
      </c>
      <c r="BZ253" s="104">
        <f>AD253/26*$BC253*VLOOKUP(BZ$4,DM_TI_LE!$A$5:$C$29,3,FALSE)</f>
        <v>0</v>
      </c>
      <c r="CA253" s="273">
        <f t="shared" si="0"/>
        <v>0</v>
      </c>
      <c r="CB253" s="104"/>
      <c r="CC253" s="274">
        <f t="shared" si="1"/>
        <v>6750000</v>
      </c>
      <c r="CD253" s="138" t="str">
        <f>VLOOKUP(B253,GD_CHUNG!$B$5:$G$480,6,FALSE)</f>
        <v>HD3N</v>
      </c>
      <c r="CE253" s="275">
        <f>VLOOKUP(CD253,DM_TI_LE!$I$12:$J$16,2,FALSE)</f>
        <v>1</v>
      </c>
    </row>
    <row r="254" spans="1:83" ht="12.75" x14ac:dyDescent="0.2">
      <c r="A254" s="49">
        <v>250</v>
      </c>
      <c r="B254" s="50">
        <f>GD_CHUNG!B254</f>
        <v>10662</v>
      </c>
      <c r="C254" s="50" t="str">
        <f>GD_CHUNG!C254</f>
        <v>Trần Văn Tĩnh</v>
      </c>
      <c r="D254" s="50" t="str">
        <f>GD_CHUNG!D254</f>
        <v>Nhân viên Bốc xếp</v>
      </c>
      <c r="E254" s="268">
        <f>VLOOKUP(B254,GD_CHAM_CONG!$C$6:$BJ$997,60,FALSE)</f>
        <v>1</v>
      </c>
      <c r="F254" s="268">
        <f>VLOOKUP(B254,GD_LCD_HS_LNS!$B$4:$F$1000,5,FALSE)</f>
        <v>1.59</v>
      </c>
      <c r="G254" s="269"/>
      <c r="H254" s="269">
        <f>VLOOKUP(B254,GD_CHAM_CONG!$C$6:$BD$997,37,FALSE)</f>
        <v>27</v>
      </c>
      <c r="I254" s="104">
        <f>VLOOKUP($B254,GD_CHAM_CONG!$C$6:$BF$997,38,FALSE)</f>
        <v>21</v>
      </c>
      <c r="J254" s="104">
        <f>VLOOKUP($B254,GD_CHAM_CONG!$C$6:$BF$997,39,FALSE)</f>
        <v>0</v>
      </c>
      <c r="K254" s="104">
        <f>VLOOKUP($B254,GD_CHAM_CONG!$C$6:$BF$997,40,FALSE)</f>
        <v>0</v>
      </c>
      <c r="L254" s="104">
        <f>VLOOKUP($B254,GD_CHAM_CONG!$C$6:$BF$997,41,FALSE)</f>
        <v>0</v>
      </c>
      <c r="M254" s="104">
        <f>VLOOKUP($B254,GD_CHAM_CONG!$C$6:$BF$997,42,FALSE)</f>
        <v>0</v>
      </c>
      <c r="N254" s="104">
        <f>VLOOKUP($B254,GD_CHAM_CONG!$C$6:$BF$997,43,FALSE)</f>
        <v>0</v>
      </c>
      <c r="O254" s="104">
        <f>VLOOKUP($B254,GD_CHAM_CONG!$C$6:$BF$997,44,FALSE)</f>
        <v>0</v>
      </c>
      <c r="P254" s="104">
        <f>VLOOKUP($B254,GD_CHAM_CONG!$C$6:$BF$997,45,FALSE)</f>
        <v>0</v>
      </c>
      <c r="Q254" s="104">
        <f>VLOOKUP($B254,GD_CHAM_CONG!$C$6:$BF$997,46,FALSE)</f>
        <v>0</v>
      </c>
      <c r="R254" s="104">
        <f>VLOOKUP($B254,GD_CHAM_CONG!$C$6:$BF$997,47,FALSE)</f>
        <v>0</v>
      </c>
      <c r="S254" s="104">
        <f>VLOOKUP($B254,GD_CHAM_CONG!$C$6:$BF$997,48,FALSE)</f>
        <v>6</v>
      </c>
      <c r="T254" s="104">
        <f>VLOOKUP($B254,GD_CHAM_CONG!$C$6:$BF$997,49,FALSE)</f>
        <v>0</v>
      </c>
      <c r="U254" s="104">
        <f>VLOOKUP($B254,GD_CHAM_CONG!$C$6:$BF$997,50,FALSE)</f>
        <v>0</v>
      </c>
      <c r="V254" s="104">
        <f>VLOOKUP($B254,GD_CHAM_CONG!$C$6:$BF$997,51,FALSE)</f>
        <v>0</v>
      </c>
      <c r="W254" s="104">
        <f>VLOOKUP($B254,GD_CHAM_CONG!$C$6:$BF$997,52,FALSE)</f>
        <v>0</v>
      </c>
      <c r="X254" s="104">
        <f>VLOOKUP($B254,GD_CHAM_CONG!$C$6:$BF$997,53,FALSE)</f>
        <v>0</v>
      </c>
      <c r="Y254" s="104">
        <f>VLOOKUP($B254,GD_CHAM_CONG!$C$6:$BF$997,54,FALSE)</f>
        <v>0</v>
      </c>
      <c r="Z254" s="104">
        <f>VLOOKUP($B254,GD_CHAM_CONG!$C$6:$BF$997,55,FALSE)</f>
        <v>0</v>
      </c>
      <c r="AA254" s="104">
        <f>VLOOKUP($B254,GD_CHAM_CONG!$C$6:$BF$997,56,FALSE)</f>
        <v>0</v>
      </c>
      <c r="AB254" s="104">
        <f>VLOOKUP($B254,GD_CHAM_CONG!$C$6:$BI$997,57,FALSE)</f>
        <v>0</v>
      </c>
      <c r="AC254" s="104">
        <f>VLOOKUP($B254,GD_CHAM_CONG!$C$6:$BI$997,58,FALSE)</f>
        <v>0</v>
      </c>
      <c r="AD254" s="104">
        <f>VLOOKUP($B254,GD_CHAM_CONG!$C$6:$BI$997,59,FALSE)</f>
        <v>0</v>
      </c>
      <c r="AE254" s="270">
        <f>I254/$H254*VLOOKUP(I$4,DM_TI_LE!$A$5:$B$30,2,FALSE)</f>
        <v>0.77777777777777779</v>
      </c>
      <c r="AF254" s="270">
        <f>J254/$H254*VLOOKUP(J$4,DM_TI_LE!$A$5:$B$30,2,FALSE)</f>
        <v>0</v>
      </c>
      <c r="AG254" s="270">
        <f>K254/$H254*VLOOKUP(K$4,DM_TI_LE!$A$5:$B$30,2,FALSE)</f>
        <v>0</v>
      </c>
      <c r="AH254" s="270">
        <f>L254/$H254*VLOOKUP(L$4,DM_TI_LE!$A$5:$B$30,2,FALSE)</f>
        <v>0</v>
      </c>
      <c r="AI254" s="270">
        <f>M254/$H254*VLOOKUP(M$4,DM_TI_LE!$A$5:$B$30,2,FALSE)</f>
        <v>0</v>
      </c>
      <c r="AJ254" s="270">
        <f>N254/$H254*VLOOKUP(N$4,DM_TI_LE!$A$5:$B$30,2,FALSE)</f>
        <v>0</v>
      </c>
      <c r="AK254" s="270">
        <f>O254/$H254*VLOOKUP(O$4,DM_TI_LE!$A$5:$B$30,2,FALSE)</f>
        <v>0</v>
      </c>
      <c r="AL254" s="270">
        <f>P254/$H254*VLOOKUP(P$4,DM_TI_LE!$A$5:$B$30,2,FALSE)</f>
        <v>0</v>
      </c>
      <c r="AM254" s="270">
        <f>Q254/$H254*VLOOKUP(Q$4,DM_TI_LE!$A$5:$B$30,2,FALSE)</f>
        <v>0</v>
      </c>
      <c r="AN254" s="270">
        <f>R254/$H254*VLOOKUP(R$4,DM_TI_LE!$A$5:$B$30,2,FALSE)</f>
        <v>0</v>
      </c>
      <c r="AO254" s="270">
        <f>S254/$H254*VLOOKUP(S$4,DM_TI_LE!$A$5:$B$30,2,FALSE)</f>
        <v>0</v>
      </c>
      <c r="AP254" s="270">
        <f>T254/$H254*VLOOKUP(T$4,DM_TI_LE!$A$5:$B$30,2,FALSE)</f>
        <v>0</v>
      </c>
      <c r="AQ254" s="270">
        <f>U254/$H254*VLOOKUP(U$4,DM_TI_LE!$A$5:$B$30,2,FALSE)</f>
        <v>0</v>
      </c>
      <c r="AR254" s="270">
        <f>V254/$H254*VLOOKUP(V$4,DM_TI_LE!$A$5:$B$30,2,FALSE)</f>
        <v>0</v>
      </c>
      <c r="AS254" s="270">
        <f>W254/$H254*VLOOKUP(W$4,DM_TI_LE!$A$5:$B$30,2,FALSE)</f>
        <v>0</v>
      </c>
      <c r="AT254" s="270">
        <f>X254/$H254*VLOOKUP(X$4,DM_TI_LE!$A$5:$B$30,2,FALSE)</f>
        <v>0</v>
      </c>
      <c r="AU254" s="270">
        <f>Y254/$H254*VLOOKUP(Y$4,DM_TI_LE!$A$5:$B$30,2,FALSE)</f>
        <v>0</v>
      </c>
      <c r="AV254" s="270">
        <f>Z254/$H254*VLOOKUP(Z$4,DM_TI_LE!$A$5:$B$30,2,FALSE)</f>
        <v>0</v>
      </c>
      <c r="AW254" s="270">
        <f>AA254/$H254*VLOOKUP(AA$4,DM_TI_LE!$A$5:$B$30,2,FALSE)</f>
        <v>0</v>
      </c>
      <c r="AX254" s="270">
        <f>AB254/$H254*VLOOKUP(AB$4,DM_TI_LE!$A$5:$B$30,2,FALSE)</f>
        <v>0</v>
      </c>
      <c r="AY254" s="270">
        <f>AC254/$H254*VLOOKUP(AC$4,DM_TI_LE!$A$5:$B$30,2,FALSE)</f>
        <v>0</v>
      </c>
      <c r="AZ254" s="270">
        <f>AD254/$H254*VLOOKUP(AD$4,DM_TI_LE!$A$5:$B$30,2,FALSE)</f>
        <v>0</v>
      </c>
      <c r="BA254" s="284">
        <f>IF(CD254="HDHV",DM_TI_LE!$K$12*I254, SUM(AE254:AW254)*F254*E254*DM_HE_SO_LUONG_NS!$D$1*CE254)</f>
        <v>5565000.0000000009</v>
      </c>
      <c r="BB254" s="104"/>
      <c r="BC254" s="110">
        <f>VLOOKUP(B254,GD_LCD_HS_LNS!$B$4:$E$1000,4,FALSE)</f>
        <v>3778000</v>
      </c>
      <c r="BD254" s="104"/>
      <c r="BE254" s="104">
        <f>I254/26*$BC254*VLOOKUP(BE$4,DM_TI_LE!$A$5:$C$29,3,FALSE)</f>
        <v>0</v>
      </c>
      <c r="BF254" s="104">
        <f>J254/26*$BC254*VLOOKUP(BF$4,DM_TI_LE!$A$5:$C$29,3,FALSE)</f>
        <v>0</v>
      </c>
      <c r="BG254" s="104">
        <f>K254/26*$BC254*VLOOKUP(BG$4,DM_TI_LE!$A$5:$C$29,3,FALSE)</f>
        <v>0</v>
      </c>
      <c r="BH254" s="104">
        <f>L254/26*$BC254*VLOOKUP(BH$4,DM_TI_LE!$A$5:$C$29,3,FALSE)</f>
        <v>0</v>
      </c>
      <c r="BI254" s="104">
        <f>M254/26*$BC254*VLOOKUP(BI$4,DM_TI_LE!$A$5:$C$29,3,FALSE)</f>
        <v>0</v>
      </c>
      <c r="BJ254" s="104">
        <f>N254/26*$BC254*VLOOKUP(BJ$4,DM_TI_LE!$A$5:$C$29,3,FALSE)</f>
        <v>0</v>
      </c>
      <c r="BK254" s="104">
        <f>O254/26*$BC254*VLOOKUP(BK$4,DM_TI_LE!$A$5:$C$29,3,FALSE)</f>
        <v>0</v>
      </c>
      <c r="BL254" s="104">
        <f>P254/26*$BC254*VLOOKUP(BL$4,DM_TI_LE!$A$5:$C$29,3,FALSE)</f>
        <v>0</v>
      </c>
      <c r="BM254" s="104">
        <f>Q254/26*$BC254*VLOOKUP(BM$4,DM_TI_LE!$A$5:$C$29,3,FALSE)</f>
        <v>0</v>
      </c>
      <c r="BN254" s="104">
        <f>R254/26*$BC254*VLOOKUP(BN$4,DM_TI_LE!$A$5:$C$29,3,FALSE)</f>
        <v>0</v>
      </c>
      <c r="BO254" s="104">
        <f>S254/26*$BC254*VLOOKUP(BO$4,DM_TI_LE!$A$5:$C$29,3,FALSE)</f>
        <v>871846.15384615387</v>
      </c>
      <c r="BP254" s="104">
        <f>T254/26*$BC254*VLOOKUP(BP$4,DM_TI_LE!$A$5:$C$29,3,FALSE)</f>
        <v>0</v>
      </c>
      <c r="BQ254" s="104">
        <f>U254/26*$BC254*VLOOKUP(BQ$4,DM_TI_LE!$A$5:$C$29,3,FALSE)</f>
        <v>0</v>
      </c>
      <c r="BR254" s="104">
        <f>V254/26*$BC254*VLOOKUP(BR$4,DM_TI_LE!$A$5:$C$29,3,FALSE)</f>
        <v>0</v>
      </c>
      <c r="BS254" s="104">
        <f>W254/26*$BC254*VLOOKUP(BS$4,DM_TI_LE!$A$5:$C$29,3,FALSE)</f>
        <v>0</v>
      </c>
      <c r="BT254" s="104">
        <f>X254/26*$BC254*VLOOKUP(BT$4,DM_TI_LE!$A$5:$C$29,3,FALSE)</f>
        <v>0</v>
      </c>
      <c r="BU254" s="104">
        <f>Y254/26*$BC254*VLOOKUP(BU$4,DM_TI_LE!$A$5:$C$29,3,FALSE)</f>
        <v>0</v>
      </c>
      <c r="BV254" s="104">
        <f>Z254/26*$BC254*VLOOKUP(BV$4,DM_TI_LE!$A$5:$C$29,3,FALSE)</f>
        <v>0</v>
      </c>
      <c r="BW254" s="104">
        <f>AA254/26*$BC254*VLOOKUP(BW$4,DM_TI_LE!$A$5:$C$29,3,FALSE)</f>
        <v>0</v>
      </c>
      <c r="BX254" s="104">
        <f>AB254/26*$BC254*VLOOKUP(BX$4,DM_TI_LE!$A$5:$C$29,3,FALSE)</f>
        <v>0</v>
      </c>
      <c r="BY254" s="104">
        <f>AC254/26*$BC254*VLOOKUP(BY$4,DM_TI_LE!$A$5:$C$29,3,FALSE)</f>
        <v>0</v>
      </c>
      <c r="BZ254" s="104">
        <f>AD254/26*$BC254*VLOOKUP(BZ$4,DM_TI_LE!$A$5:$C$29,3,FALSE)</f>
        <v>0</v>
      </c>
      <c r="CA254" s="273">
        <f t="shared" si="0"/>
        <v>871846.15384615387</v>
      </c>
      <c r="CB254" s="104"/>
      <c r="CC254" s="274">
        <f t="shared" si="1"/>
        <v>6436846.1538461549</v>
      </c>
      <c r="CD254" s="138" t="str">
        <f>VLOOKUP(B254,GD_CHUNG!$B$5:$G$480,6,FALSE)</f>
        <v>HD3N</v>
      </c>
      <c r="CE254" s="275">
        <f>VLOOKUP(CD254,DM_TI_LE!$I$12:$J$16,2,FALSE)</f>
        <v>1</v>
      </c>
    </row>
    <row r="255" spans="1:83" ht="12.75" x14ac:dyDescent="0.2">
      <c r="A255" s="49">
        <v>251</v>
      </c>
      <c r="B255" s="50">
        <f>GD_CHUNG!B255</f>
        <v>10663</v>
      </c>
      <c r="C255" s="50" t="str">
        <f>GD_CHUNG!C255</f>
        <v>Khổng Vũ Hùng</v>
      </c>
      <c r="D255" s="50" t="str">
        <f>GD_CHUNG!D255</f>
        <v>Nhân viên Bốc xếp</v>
      </c>
      <c r="E255" s="268">
        <f>VLOOKUP(B255,GD_CHAM_CONG!$C$6:$BJ$997,60,FALSE)</f>
        <v>0.75</v>
      </c>
      <c r="F255" s="268">
        <f>VLOOKUP(B255,GD_LCD_HS_LNS!$B$4:$F$1000,5,FALSE)</f>
        <v>1.5</v>
      </c>
      <c r="G255" s="269"/>
      <c r="H255" s="269">
        <f>VLOOKUP(B255,GD_CHAM_CONG!$C$6:$BD$997,37,FALSE)</f>
        <v>27</v>
      </c>
      <c r="I255" s="104">
        <f>VLOOKUP($B255,GD_CHAM_CONG!$C$6:$BF$997,38,FALSE)</f>
        <v>25</v>
      </c>
      <c r="J255" s="104">
        <f>VLOOKUP($B255,GD_CHAM_CONG!$C$6:$BF$997,39,FALSE)</f>
        <v>0</v>
      </c>
      <c r="K255" s="104">
        <f>VLOOKUP($B255,GD_CHAM_CONG!$C$6:$BF$997,40,FALSE)</f>
        <v>2</v>
      </c>
      <c r="L255" s="104">
        <f>VLOOKUP($B255,GD_CHAM_CONG!$C$6:$BF$997,41,FALSE)</f>
        <v>0</v>
      </c>
      <c r="M255" s="104">
        <f>VLOOKUP($B255,GD_CHAM_CONG!$C$6:$BF$997,42,FALSE)</f>
        <v>0</v>
      </c>
      <c r="N255" s="104">
        <f>VLOOKUP($B255,GD_CHAM_CONG!$C$6:$BF$997,43,FALSE)</f>
        <v>0</v>
      </c>
      <c r="O255" s="104">
        <f>VLOOKUP($B255,GD_CHAM_CONG!$C$6:$BF$997,44,FALSE)</f>
        <v>0</v>
      </c>
      <c r="P255" s="104">
        <f>VLOOKUP($B255,GD_CHAM_CONG!$C$6:$BF$997,45,FALSE)</f>
        <v>0</v>
      </c>
      <c r="Q255" s="104">
        <f>VLOOKUP($B255,GD_CHAM_CONG!$C$6:$BF$997,46,FALSE)</f>
        <v>0</v>
      </c>
      <c r="R255" s="104">
        <f>VLOOKUP($B255,GD_CHAM_CONG!$C$6:$BF$997,47,FALSE)</f>
        <v>0</v>
      </c>
      <c r="S255" s="104">
        <f>VLOOKUP($B255,GD_CHAM_CONG!$C$6:$BF$997,48,FALSE)</f>
        <v>0</v>
      </c>
      <c r="T255" s="104">
        <f>VLOOKUP($B255,GD_CHAM_CONG!$C$6:$BF$997,49,FALSE)</f>
        <v>0</v>
      </c>
      <c r="U255" s="104">
        <f>VLOOKUP($B255,GD_CHAM_CONG!$C$6:$BF$997,50,FALSE)</f>
        <v>0</v>
      </c>
      <c r="V255" s="104">
        <f>VLOOKUP($B255,GD_CHAM_CONG!$C$6:$BF$997,51,FALSE)</f>
        <v>0</v>
      </c>
      <c r="W255" s="104">
        <f>VLOOKUP($B255,GD_CHAM_CONG!$C$6:$BF$997,52,FALSE)</f>
        <v>0</v>
      </c>
      <c r="X255" s="104">
        <f>VLOOKUP($B255,GD_CHAM_CONG!$C$6:$BF$997,53,FALSE)</f>
        <v>0</v>
      </c>
      <c r="Y255" s="104">
        <f>VLOOKUP($B255,GD_CHAM_CONG!$C$6:$BF$997,54,FALSE)</f>
        <v>0</v>
      </c>
      <c r="Z255" s="104">
        <f>VLOOKUP($B255,GD_CHAM_CONG!$C$6:$BF$997,55,FALSE)</f>
        <v>0</v>
      </c>
      <c r="AA255" s="104">
        <f>VLOOKUP($B255,GD_CHAM_CONG!$C$6:$BF$997,56,FALSE)</f>
        <v>0</v>
      </c>
      <c r="AB255" s="104">
        <f>VLOOKUP($B255,GD_CHAM_CONG!$C$6:$BI$997,57,FALSE)</f>
        <v>0</v>
      </c>
      <c r="AC255" s="104">
        <f>VLOOKUP($B255,GD_CHAM_CONG!$C$6:$BI$997,58,FALSE)</f>
        <v>0</v>
      </c>
      <c r="AD255" s="104">
        <f>VLOOKUP($B255,GD_CHAM_CONG!$C$6:$BI$997,59,FALSE)</f>
        <v>0</v>
      </c>
      <c r="AE255" s="270">
        <f>I255/$H255*VLOOKUP(I$4,DM_TI_LE!$A$5:$B$30,2,FALSE)</f>
        <v>0.92592592592592593</v>
      </c>
      <c r="AF255" s="270">
        <f>J255/$H255*VLOOKUP(J$4,DM_TI_LE!$A$5:$B$30,2,FALSE)</f>
        <v>0</v>
      </c>
      <c r="AG255" s="270">
        <f>K255/$H255*VLOOKUP(K$4,DM_TI_LE!$A$5:$B$30,2,FALSE)</f>
        <v>0</v>
      </c>
      <c r="AH255" s="270">
        <f>L255/$H255*VLOOKUP(L$4,DM_TI_LE!$A$5:$B$30,2,FALSE)</f>
        <v>0</v>
      </c>
      <c r="AI255" s="270">
        <f>M255/$H255*VLOOKUP(M$4,DM_TI_LE!$A$5:$B$30,2,FALSE)</f>
        <v>0</v>
      </c>
      <c r="AJ255" s="270">
        <f>N255/$H255*VLOOKUP(N$4,DM_TI_LE!$A$5:$B$30,2,FALSE)</f>
        <v>0</v>
      </c>
      <c r="AK255" s="270">
        <f>O255/$H255*VLOOKUP(O$4,DM_TI_LE!$A$5:$B$30,2,FALSE)</f>
        <v>0</v>
      </c>
      <c r="AL255" s="270">
        <f>P255/$H255*VLOOKUP(P$4,DM_TI_LE!$A$5:$B$30,2,FALSE)</f>
        <v>0</v>
      </c>
      <c r="AM255" s="270">
        <f>Q255/$H255*VLOOKUP(Q$4,DM_TI_LE!$A$5:$B$30,2,FALSE)</f>
        <v>0</v>
      </c>
      <c r="AN255" s="270">
        <f>R255/$H255*VLOOKUP(R$4,DM_TI_LE!$A$5:$B$30,2,FALSE)</f>
        <v>0</v>
      </c>
      <c r="AO255" s="270">
        <f>S255/$H255*VLOOKUP(S$4,DM_TI_LE!$A$5:$B$30,2,FALSE)</f>
        <v>0</v>
      </c>
      <c r="AP255" s="270">
        <f>T255/$H255*VLOOKUP(T$4,DM_TI_LE!$A$5:$B$30,2,FALSE)</f>
        <v>0</v>
      </c>
      <c r="AQ255" s="270">
        <f>U255/$H255*VLOOKUP(U$4,DM_TI_LE!$A$5:$B$30,2,FALSE)</f>
        <v>0</v>
      </c>
      <c r="AR255" s="270">
        <f>V255/$H255*VLOOKUP(V$4,DM_TI_LE!$A$5:$B$30,2,FALSE)</f>
        <v>0</v>
      </c>
      <c r="AS255" s="270">
        <f>W255/$H255*VLOOKUP(W$4,DM_TI_LE!$A$5:$B$30,2,FALSE)</f>
        <v>0</v>
      </c>
      <c r="AT255" s="270">
        <f>X255/$H255*VLOOKUP(X$4,DM_TI_LE!$A$5:$B$30,2,FALSE)</f>
        <v>0</v>
      </c>
      <c r="AU255" s="270">
        <f>Y255/$H255*VLOOKUP(Y$4,DM_TI_LE!$A$5:$B$30,2,FALSE)</f>
        <v>0</v>
      </c>
      <c r="AV255" s="270">
        <f>Z255/$H255*VLOOKUP(Z$4,DM_TI_LE!$A$5:$B$30,2,FALSE)</f>
        <v>0</v>
      </c>
      <c r="AW255" s="270">
        <f>AA255/$H255*VLOOKUP(AA$4,DM_TI_LE!$A$5:$B$30,2,FALSE)</f>
        <v>0</v>
      </c>
      <c r="AX255" s="270">
        <f>AB255/$H255*VLOOKUP(AB$4,DM_TI_LE!$A$5:$B$30,2,FALSE)</f>
        <v>0</v>
      </c>
      <c r="AY255" s="270">
        <f>AC255/$H255*VLOOKUP(AC$4,DM_TI_LE!$A$5:$B$30,2,FALSE)</f>
        <v>0</v>
      </c>
      <c r="AZ255" s="270">
        <f>AD255/$H255*VLOOKUP(AD$4,DM_TI_LE!$A$5:$B$30,2,FALSE)</f>
        <v>0</v>
      </c>
      <c r="BA255" s="284">
        <f>IF(CD255="HDHV",DM_TI_LE!$K$12*I255, SUM(AE255:AW255)*F255*E255*DM_HE_SO_LUONG_NS!$D$1*CE255)</f>
        <v>4687499.9999999991</v>
      </c>
      <c r="BB255" s="104"/>
      <c r="BC255" s="110">
        <f>VLOOKUP(B255,GD_LCD_HS_LNS!$B$4:$E$1000,4,FALSE)</f>
        <v>3778000</v>
      </c>
      <c r="BD255" s="104"/>
      <c r="BE255" s="104">
        <f>I255/26*$BC255*VLOOKUP(BE$4,DM_TI_LE!$A$5:$C$29,3,FALSE)</f>
        <v>0</v>
      </c>
      <c r="BF255" s="104">
        <f>J255/26*$BC255*VLOOKUP(BF$4,DM_TI_LE!$A$5:$C$29,3,FALSE)</f>
        <v>0</v>
      </c>
      <c r="BG255" s="104">
        <f>K255/26*$BC255*VLOOKUP(BG$4,DM_TI_LE!$A$5:$C$29,3,FALSE)</f>
        <v>0</v>
      </c>
      <c r="BH255" s="104">
        <f>L255/26*$BC255*VLOOKUP(BH$4,DM_TI_LE!$A$5:$C$29,3,FALSE)</f>
        <v>0</v>
      </c>
      <c r="BI255" s="104">
        <f>M255/26*$BC255*VLOOKUP(BI$4,DM_TI_LE!$A$5:$C$29,3,FALSE)</f>
        <v>0</v>
      </c>
      <c r="BJ255" s="104">
        <f>N255/26*$BC255*VLOOKUP(BJ$4,DM_TI_LE!$A$5:$C$29,3,FALSE)</f>
        <v>0</v>
      </c>
      <c r="BK255" s="104">
        <f>O255/26*$BC255*VLOOKUP(BK$4,DM_TI_LE!$A$5:$C$29,3,FALSE)</f>
        <v>0</v>
      </c>
      <c r="BL255" s="104">
        <f>P255/26*$BC255*VLOOKUP(BL$4,DM_TI_LE!$A$5:$C$29,3,FALSE)</f>
        <v>0</v>
      </c>
      <c r="BM255" s="104">
        <f>Q255/26*$BC255*VLOOKUP(BM$4,DM_TI_LE!$A$5:$C$29,3,FALSE)</f>
        <v>0</v>
      </c>
      <c r="BN255" s="104">
        <f>R255/26*$BC255*VLOOKUP(BN$4,DM_TI_LE!$A$5:$C$29,3,FALSE)</f>
        <v>0</v>
      </c>
      <c r="BO255" s="104">
        <f>S255/26*$BC255*VLOOKUP(BO$4,DM_TI_LE!$A$5:$C$29,3,FALSE)</f>
        <v>0</v>
      </c>
      <c r="BP255" s="104">
        <f>T255/26*$BC255*VLOOKUP(BP$4,DM_TI_LE!$A$5:$C$29,3,FALSE)</f>
        <v>0</v>
      </c>
      <c r="BQ255" s="104">
        <f>U255/26*$BC255*VLOOKUP(BQ$4,DM_TI_LE!$A$5:$C$29,3,FALSE)</f>
        <v>0</v>
      </c>
      <c r="BR255" s="104">
        <f>V255/26*$BC255*VLOOKUP(BR$4,DM_TI_LE!$A$5:$C$29,3,FALSE)</f>
        <v>0</v>
      </c>
      <c r="BS255" s="104">
        <f>W255/26*$BC255*VLOOKUP(BS$4,DM_TI_LE!$A$5:$C$29,3,FALSE)</f>
        <v>0</v>
      </c>
      <c r="BT255" s="104">
        <f>X255/26*$BC255*VLOOKUP(BT$4,DM_TI_LE!$A$5:$C$29,3,FALSE)</f>
        <v>0</v>
      </c>
      <c r="BU255" s="104">
        <f>Y255/26*$BC255*VLOOKUP(BU$4,DM_TI_LE!$A$5:$C$29,3,FALSE)</f>
        <v>0</v>
      </c>
      <c r="BV255" s="104">
        <f>Z255/26*$BC255*VLOOKUP(BV$4,DM_TI_LE!$A$5:$C$29,3,FALSE)</f>
        <v>0</v>
      </c>
      <c r="BW255" s="104">
        <f>AA255/26*$BC255*VLOOKUP(BW$4,DM_TI_LE!$A$5:$C$29,3,FALSE)</f>
        <v>0</v>
      </c>
      <c r="BX255" s="104">
        <f>AB255/26*$BC255*VLOOKUP(BX$4,DM_TI_LE!$A$5:$C$29,3,FALSE)</f>
        <v>0</v>
      </c>
      <c r="BY255" s="104">
        <f>AC255/26*$BC255*VLOOKUP(BY$4,DM_TI_LE!$A$5:$C$29,3,FALSE)</f>
        <v>0</v>
      </c>
      <c r="BZ255" s="104">
        <f>AD255/26*$BC255*VLOOKUP(BZ$4,DM_TI_LE!$A$5:$C$29,3,FALSE)</f>
        <v>0</v>
      </c>
      <c r="CA255" s="273">
        <f t="shared" si="0"/>
        <v>0</v>
      </c>
      <c r="CB255" s="104"/>
      <c r="CC255" s="274">
        <f t="shared" si="1"/>
        <v>4687499.9999999991</v>
      </c>
      <c r="CD255" s="138" t="str">
        <f>VLOOKUP(B255,GD_CHUNG!$B$5:$G$480,6,FALSE)</f>
        <v>HD3N</v>
      </c>
      <c r="CE255" s="275">
        <f>VLOOKUP(CD255,DM_TI_LE!$I$12:$J$16,2,FALSE)</f>
        <v>1</v>
      </c>
    </row>
    <row r="256" spans="1:83" ht="12.75" x14ac:dyDescent="0.2">
      <c r="A256" s="49">
        <v>252</v>
      </c>
      <c r="B256" s="50">
        <f>GD_CHUNG!B256</f>
        <v>10664</v>
      </c>
      <c r="C256" s="50" t="str">
        <f>GD_CHUNG!C256</f>
        <v>Phan Bá Tráng</v>
      </c>
      <c r="D256" s="50" t="str">
        <f>GD_CHUNG!D256</f>
        <v>Nhân viên Bốc xếp</v>
      </c>
      <c r="E256" s="268">
        <f>VLOOKUP(B256,GD_CHAM_CONG!$C$6:$BJ$997,60,FALSE)</f>
        <v>0.9</v>
      </c>
      <c r="F256" s="268">
        <f>VLOOKUP(B256,GD_LCD_HS_LNS!$B$4:$F$1000,5,FALSE)</f>
        <v>1.5</v>
      </c>
      <c r="G256" s="269"/>
      <c r="H256" s="269">
        <f>VLOOKUP(B256,GD_CHAM_CONG!$C$6:$BD$997,37,FALSE)</f>
        <v>27</v>
      </c>
      <c r="I256" s="104">
        <f>VLOOKUP($B256,GD_CHAM_CONG!$C$6:$BF$997,38,FALSE)</f>
        <v>27</v>
      </c>
      <c r="J256" s="104">
        <f>VLOOKUP($B256,GD_CHAM_CONG!$C$6:$BF$997,39,FALSE)</f>
        <v>0</v>
      </c>
      <c r="K256" s="104">
        <f>VLOOKUP($B256,GD_CHAM_CONG!$C$6:$BF$997,40,FALSE)</f>
        <v>0</v>
      </c>
      <c r="L256" s="104">
        <f>VLOOKUP($B256,GD_CHAM_CONG!$C$6:$BF$997,41,FALSE)</f>
        <v>0</v>
      </c>
      <c r="M256" s="104">
        <f>VLOOKUP($B256,GD_CHAM_CONG!$C$6:$BF$997,42,FALSE)</f>
        <v>0</v>
      </c>
      <c r="N256" s="104">
        <f>VLOOKUP($B256,GD_CHAM_CONG!$C$6:$BF$997,43,FALSE)</f>
        <v>0</v>
      </c>
      <c r="O256" s="104">
        <f>VLOOKUP($B256,GD_CHAM_CONG!$C$6:$BF$997,44,FALSE)</f>
        <v>0</v>
      </c>
      <c r="P256" s="104">
        <f>VLOOKUP($B256,GD_CHAM_CONG!$C$6:$BF$997,45,FALSE)</f>
        <v>0</v>
      </c>
      <c r="Q256" s="104">
        <f>VLOOKUP($B256,GD_CHAM_CONG!$C$6:$BF$997,46,FALSE)</f>
        <v>0</v>
      </c>
      <c r="R256" s="104">
        <f>VLOOKUP($B256,GD_CHAM_CONG!$C$6:$BF$997,47,FALSE)</f>
        <v>0</v>
      </c>
      <c r="S256" s="104">
        <f>VLOOKUP($B256,GD_CHAM_CONG!$C$6:$BF$997,48,FALSE)</f>
        <v>0</v>
      </c>
      <c r="T256" s="104">
        <f>VLOOKUP($B256,GD_CHAM_CONG!$C$6:$BF$997,49,FALSE)</f>
        <v>0</v>
      </c>
      <c r="U256" s="104">
        <f>VLOOKUP($B256,GD_CHAM_CONG!$C$6:$BF$997,50,FALSE)</f>
        <v>0</v>
      </c>
      <c r="V256" s="104">
        <f>VLOOKUP($B256,GD_CHAM_CONG!$C$6:$BF$997,51,FALSE)</f>
        <v>0</v>
      </c>
      <c r="W256" s="104">
        <f>VLOOKUP($B256,GD_CHAM_CONG!$C$6:$BF$997,52,FALSE)</f>
        <v>0</v>
      </c>
      <c r="X256" s="104">
        <f>VLOOKUP($B256,GD_CHAM_CONG!$C$6:$BF$997,53,FALSE)</f>
        <v>0</v>
      </c>
      <c r="Y256" s="104">
        <f>VLOOKUP($B256,GD_CHAM_CONG!$C$6:$BF$997,54,FALSE)</f>
        <v>0</v>
      </c>
      <c r="Z256" s="104">
        <f>VLOOKUP($B256,GD_CHAM_CONG!$C$6:$BF$997,55,FALSE)</f>
        <v>0</v>
      </c>
      <c r="AA256" s="104">
        <f>VLOOKUP($B256,GD_CHAM_CONG!$C$6:$BF$997,56,FALSE)</f>
        <v>0</v>
      </c>
      <c r="AB256" s="104">
        <f>VLOOKUP($B256,GD_CHAM_CONG!$C$6:$BI$997,57,FALSE)</f>
        <v>0</v>
      </c>
      <c r="AC256" s="104">
        <f>VLOOKUP($B256,GD_CHAM_CONG!$C$6:$BI$997,58,FALSE)</f>
        <v>0</v>
      </c>
      <c r="AD256" s="104">
        <f>VLOOKUP($B256,GD_CHAM_CONG!$C$6:$BI$997,59,FALSE)</f>
        <v>0</v>
      </c>
      <c r="AE256" s="270">
        <f>I256/$H256*VLOOKUP(I$4,DM_TI_LE!$A$5:$B$30,2,FALSE)</f>
        <v>1</v>
      </c>
      <c r="AF256" s="270">
        <f>J256/$H256*VLOOKUP(J$4,DM_TI_LE!$A$5:$B$30,2,FALSE)</f>
        <v>0</v>
      </c>
      <c r="AG256" s="270">
        <f>K256/$H256*VLOOKUP(K$4,DM_TI_LE!$A$5:$B$30,2,FALSE)</f>
        <v>0</v>
      </c>
      <c r="AH256" s="270">
        <f>L256/$H256*VLOOKUP(L$4,DM_TI_LE!$A$5:$B$30,2,FALSE)</f>
        <v>0</v>
      </c>
      <c r="AI256" s="270">
        <f>M256/$H256*VLOOKUP(M$4,DM_TI_LE!$A$5:$B$30,2,FALSE)</f>
        <v>0</v>
      </c>
      <c r="AJ256" s="270">
        <f>N256/$H256*VLOOKUP(N$4,DM_TI_LE!$A$5:$B$30,2,FALSE)</f>
        <v>0</v>
      </c>
      <c r="AK256" s="270">
        <f>O256/$H256*VLOOKUP(O$4,DM_TI_LE!$A$5:$B$30,2,FALSE)</f>
        <v>0</v>
      </c>
      <c r="AL256" s="270">
        <f>P256/$H256*VLOOKUP(P$4,DM_TI_LE!$A$5:$B$30,2,FALSE)</f>
        <v>0</v>
      </c>
      <c r="AM256" s="270">
        <f>Q256/$H256*VLOOKUP(Q$4,DM_TI_LE!$A$5:$B$30,2,FALSE)</f>
        <v>0</v>
      </c>
      <c r="AN256" s="270">
        <f>R256/$H256*VLOOKUP(R$4,DM_TI_LE!$A$5:$B$30,2,FALSE)</f>
        <v>0</v>
      </c>
      <c r="AO256" s="270">
        <f>S256/$H256*VLOOKUP(S$4,DM_TI_LE!$A$5:$B$30,2,FALSE)</f>
        <v>0</v>
      </c>
      <c r="AP256" s="270">
        <f>T256/$H256*VLOOKUP(T$4,DM_TI_LE!$A$5:$B$30,2,FALSE)</f>
        <v>0</v>
      </c>
      <c r="AQ256" s="270">
        <f>U256/$H256*VLOOKUP(U$4,DM_TI_LE!$A$5:$B$30,2,FALSE)</f>
        <v>0</v>
      </c>
      <c r="AR256" s="270">
        <f>V256/$H256*VLOOKUP(V$4,DM_TI_LE!$A$5:$B$30,2,FALSE)</f>
        <v>0</v>
      </c>
      <c r="AS256" s="270">
        <f>W256/$H256*VLOOKUP(W$4,DM_TI_LE!$A$5:$B$30,2,FALSE)</f>
        <v>0</v>
      </c>
      <c r="AT256" s="270">
        <f>X256/$H256*VLOOKUP(X$4,DM_TI_LE!$A$5:$B$30,2,FALSE)</f>
        <v>0</v>
      </c>
      <c r="AU256" s="270">
        <f>Y256/$H256*VLOOKUP(Y$4,DM_TI_LE!$A$5:$B$30,2,FALSE)</f>
        <v>0</v>
      </c>
      <c r="AV256" s="270">
        <f>Z256/$H256*VLOOKUP(Z$4,DM_TI_LE!$A$5:$B$30,2,FALSE)</f>
        <v>0</v>
      </c>
      <c r="AW256" s="270">
        <f>AA256/$H256*VLOOKUP(AA$4,DM_TI_LE!$A$5:$B$30,2,FALSE)</f>
        <v>0</v>
      </c>
      <c r="AX256" s="270">
        <f>AB256/$H256*VLOOKUP(AB$4,DM_TI_LE!$A$5:$B$30,2,FALSE)</f>
        <v>0</v>
      </c>
      <c r="AY256" s="270">
        <f>AC256/$H256*VLOOKUP(AC$4,DM_TI_LE!$A$5:$B$30,2,FALSE)</f>
        <v>0</v>
      </c>
      <c r="AZ256" s="270">
        <f>AD256/$H256*VLOOKUP(AD$4,DM_TI_LE!$A$5:$B$30,2,FALSE)</f>
        <v>0</v>
      </c>
      <c r="BA256" s="284">
        <f>IF(CD256="HDHV",DM_TI_LE!$K$12*I256, SUM(AE256:AW256)*F256*E256*DM_HE_SO_LUONG_NS!$D$1*CE256)</f>
        <v>6075000</v>
      </c>
      <c r="BB256" s="104"/>
      <c r="BC256" s="110">
        <f>VLOOKUP(B256,GD_LCD_HS_LNS!$B$4:$E$1000,4,FALSE)</f>
        <v>3778000</v>
      </c>
      <c r="BD256" s="104"/>
      <c r="BE256" s="104">
        <f>I256/26*$BC256*VLOOKUP(BE$4,DM_TI_LE!$A$5:$C$29,3,FALSE)</f>
        <v>0</v>
      </c>
      <c r="BF256" s="104">
        <f>J256/26*$BC256*VLOOKUP(BF$4,DM_TI_LE!$A$5:$C$29,3,FALSE)</f>
        <v>0</v>
      </c>
      <c r="BG256" s="104">
        <f>K256/26*$BC256*VLOOKUP(BG$4,DM_TI_LE!$A$5:$C$29,3,FALSE)</f>
        <v>0</v>
      </c>
      <c r="BH256" s="104">
        <f>L256/26*$BC256*VLOOKUP(BH$4,DM_TI_LE!$A$5:$C$29,3,FALSE)</f>
        <v>0</v>
      </c>
      <c r="BI256" s="104">
        <f>M256/26*$BC256*VLOOKUP(BI$4,DM_TI_LE!$A$5:$C$29,3,FALSE)</f>
        <v>0</v>
      </c>
      <c r="BJ256" s="104">
        <f>N256/26*$BC256*VLOOKUP(BJ$4,DM_TI_LE!$A$5:$C$29,3,FALSE)</f>
        <v>0</v>
      </c>
      <c r="BK256" s="104">
        <f>O256/26*$BC256*VLOOKUP(BK$4,DM_TI_LE!$A$5:$C$29,3,FALSE)</f>
        <v>0</v>
      </c>
      <c r="BL256" s="104">
        <f>P256/26*$BC256*VLOOKUP(BL$4,DM_TI_LE!$A$5:$C$29,3,FALSE)</f>
        <v>0</v>
      </c>
      <c r="BM256" s="104">
        <f>Q256/26*$BC256*VLOOKUP(BM$4,DM_TI_LE!$A$5:$C$29,3,FALSE)</f>
        <v>0</v>
      </c>
      <c r="BN256" s="104">
        <f>R256/26*$BC256*VLOOKUP(BN$4,DM_TI_LE!$A$5:$C$29,3,FALSE)</f>
        <v>0</v>
      </c>
      <c r="BO256" s="104">
        <f>S256/26*$BC256*VLOOKUP(BO$4,DM_TI_LE!$A$5:$C$29,3,FALSE)</f>
        <v>0</v>
      </c>
      <c r="BP256" s="104">
        <f>T256/26*$BC256*VLOOKUP(BP$4,DM_TI_LE!$A$5:$C$29,3,FALSE)</f>
        <v>0</v>
      </c>
      <c r="BQ256" s="104">
        <f>U256/26*$BC256*VLOOKUP(BQ$4,DM_TI_LE!$A$5:$C$29,3,FALSE)</f>
        <v>0</v>
      </c>
      <c r="BR256" s="104">
        <f>V256/26*$BC256*VLOOKUP(BR$4,DM_TI_LE!$A$5:$C$29,3,FALSE)</f>
        <v>0</v>
      </c>
      <c r="BS256" s="104">
        <f>W256/26*$BC256*VLOOKUP(BS$4,DM_TI_LE!$A$5:$C$29,3,FALSE)</f>
        <v>0</v>
      </c>
      <c r="BT256" s="104">
        <f>X256/26*$BC256*VLOOKUP(BT$4,DM_TI_LE!$A$5:$C$29,3,FALSE)</f>
        <v>0</v>
      </c>
      <c r="BU256" s="104">
        <f>Y256/26*$BC256*VLOOKUP(BU$4,DM_TI_LE!$A$5:$C$29,3,FALSE)</f>
        <v>0</v>
      </c>
      <c r="BV256" s="104">
        <f>Z256/26*$BC256*VLOOKUP(BV$4,DM_TI_LE!$A$5:$C$29,3,FALSE)</f>
        <v>0</v>
      </c>
      <c r="BW256" s="104">
        <f>AA256/26*$BC256*VLOOKUP(BW$4,DM_TI_LE!$A$5:$C$29,3,FALSE)</f>
        <v>0</v>
      </c>
      <c r="BX256" s="104">
        <f>AB256/26*$BC256*VLOOKUP(BX$4,DM_TI_LE!$A$5:$C$29,3,FALSE)</f>
        <v>0</v>
      </c>
      <c r="BY256" s="104">
        <f>AC256/26*$BC256*VLOOKUP(BY$4,DM_TI_LE!$A$5:$C$29,3,FALSE)</f>
        <v>0</v>
      </c>
      <c r="BZ256" s="104">
        <f>AD256/26*$BC256*VLOOKUP(BZ$4,DM_TI_LE!$A$5:$C$29,3,FALSE)</f>
        <v>0</v>
      </c>
      <c r="CA256" s="273">
        <f t="shared" si="0"/>
        <v>0</v>
      </c>
      <c r="CB256" s="104"/>
      <c r="CC256" s="274">
        <f t="shared" si="1"/>
        <v>6075000</v>
      </c>
      <c r="CD256" s="138" t="str">
        <f>VLOOKUP(B256,GD_CHUNG!$B$5:$G$480,6,FALSE)</f>
        <v>HD3N</v>
      </c>
      <c r="CE256" s="275">
        <f>VLOOKUP(CD256,DM_TI_LE!$I$12:$J$16,2,FALSE)</f>
        <v>1</v>
      </c>
    </row>
    <row r="257" spans="1:83" ht="12.75" x14ac:dyDescent="0.2">
      <c r="A257" s="49">
        <v>253</v>
      </c>
      <c r="B257" s="50">
        <f>GD_CHUNG!B257</f>
        <v>10666</v>
      </c>
      <c r="C257" s="50" t="str">
        <f>GD_CHUNG!C257</f>
        <v>Phạm Quang Trung</v>
      </c>
      <c r="D257" s="50" t="str">
        <f>GD_CHUNG!D257</f>
        <v>Nhân viên Bốc xếp</v>
      </c>
      <c r="E257" s="268">
        <f>VLOOKUP(B257,GD_CHAM_CONG!$C$6:$BJ$997,60,FALSE)</f>
        <v>0.66</v>
      </c>
      <c r="F257" s="268">
        <f>VLOOKUP(B257,GD_LCD_HS_LNS!$B$4:$F$1000,5,FALSE)</f>
        <v>1.5</v>
      </c>
      <c r="G257" s="269"/>
      <c r="H257" s="269">
        <f>VLOOKUP(B257,GD_CHAM_CONG!$C$6:$BD$997,37,FALSE)</f>
        <v>27</v>
      </c>
      <c r="I257" s="104">
        <f>VLOOKUP($B257,GD_CHAM_CONG!$C$6:$BF$997,38,FALSE)</f>
        <v>27</v>
      </c>
      <c r="J257" s="104">
        <f>VLOOKUP($B257,GD_CHAM_CONG!$C$6:$BF$997,39,FALSE)</f>
        <v>0</v>
      </c>
      <c r="K257" s="104">
        <f>VLOOKUP($B257,GD_CHAM_CONG!$C$6:$BF$997,40,FALSE)</f>
        <v>0</v>
      </c>
      <c r="L257" s="104">
        <f>VLOOKUP($B257,GD_CHAM_CONG!$C$6:$BF$997,41,FALSE)</f>
        <v>0</v>
      </c>
      <c r="M257" s="104">
        <f>VLOOKUP($B257,GD_CHAM_CONG!$C$6:$BF$997,42,FALSE)</f>
        <v>0</v>
      </c>
      <c r="N257" s="104">
        <f>VLOOKUP($B257,GD_CHAM_CONG!$C$6:$BF$997,43,FALSE)</f>
        <v>0</v>
      </c>
      <c r="O257" s="104">
        <f>VLOOKUP($B257,GD_CHAM_CONG!$C$6:$BF$997,44,FALSE)</f>
        <v>0</v>
      </c>
      <c r="P257" s="104">
        <f>VLOOKUP($B257,GD_CHAM_CONG!$C$6:$BF$997,45,FALSE)</f>
        <v>0</v>
      </c>
      <c r="Q257" s="104">
        <f>VLOOKUP($B257,GD_CHAM_CONG!$C$6:$BF$997,46,FALSE)</f>
        <v>0</v>
      </c>
      <c r="R257" s="104">
        <f>VLOOKUP($B257,GD_CHAM_CONG!$C$6:$BF$997,47,FALSE)</f>
        <v>0</v>
      </c>
      <c r="S257" s="104">
        <f>VLOOKUP($B257,GD_CHAM_CONG!$C$6:$BF$997,48,FALSE)</f>
        <v>0</v>
      </c>
      <c r="T257" s="104">
        <f>VLOOKUP($B257,GD_CHAM_CONG!$C$6:$BF$997,49,FALSE)</f>
        <v>0</v>
      </c>
      <c r="U257" s="104">
        <f>VLOOKUP($B257,GD_CHAM_CONG!$C$6:$BF$997,50,FALSE)</f>
        <v>0</v>
      </c>
      <c r="V257" s="104">
        <f>VLOOKUP($B257,GD_CHAM_CONG!$C$6:$BF$997,51,FALSE)</f>
        <v>0</v>
      </c>
      <c r="W257" s="104">
        <f>VLOOKUP($B257,GD_CHAM_CONG!$C$6:$BF$997,52,FALSE)</f>
        <v>0</v>
      </c>
      <c r="X257" s="104">
        <f>VLOOKUP($B257,GD_CHAM_CONG!$C$6:$BF$997,53,FALSE)</f>
        <v>0</v>
      </c>
      <c r="Y257" s="104">
        <f>VLOOKUP($B257,GD_CHAM_CONG!$C$6:$BF$997,54,FALSE)</f>
        <v>0</v>
      </c>
      <c r="Z257" s="104">
        <f>VLOOKUP($B257,GD_CHAM_CONG!$C$6:$BF$997,55,FALSE)</f>
        <v>0</v>
      </c>
      <c r="AA257" s="104">
        <f>VLOOKUP($B257,GD_CHAM_CONG!$C$6:$BF$997,56,FALSE)</f>
        <v>0</v>
      </c>
      <c r="AB257" s="104">
        <f>VLOOKUP($B257,GD_CHAM_CONG!$C$6:$BI$997,57,FALSE)</f>
        <v>0</v>
      </c>
      <c r="AC257" s="104">
        <f>VLOOKUP($B257,GD_CHAM_CONG!$C$6:$BI$997,58,FALSE)</f>
        <v>0</v>
      </c>
      <c r="AD257" s="104">
        <f>VLOOKUP($B257,GD_CHAM_CONG!$C$6:$BI$997,59,FALSE)</f>
        <v>0</v>
      </c>
      <c r="AE257" s="270">
        <f>I257/$H257*VLOOKUP(I$4,DM_TI_LE!$A$5:$B$30,2,FALSE)</f>
        <v>1</v>
      </c>
      <c r="AF257" s="270">
        <f>J257/$H257*VLOOKUP(J$4,DM_TI_LE!$A$5:$B$30,2,FALSE)</f>
        <v>0</v>
      </c>
      <c r="AG257" s="270">
        <f>K257/$H257*VLOOKUP(K$4,DM_TI_LE!$A$5:$B$30,2,FALSE)</f>
        <v>0</v>
      </c>
      <c r="AH257" s="270">
        <f>L257/$H257*VLOOKUP(L$4,DM_TI_LE!$A$5:$B$30,2,FALSE)</f>
        <v>0</v>
      </c>
      <c r="AI257" s="270">
        <f>M257/$H257*VLOOKUP(M$4,DM_TI_LE!$A$5:$B$30,2,FALSE)</f>
        <v>0</v>
      </c>
      <c r="AJ257" s="270">
        <f>N257/$H257*VLOOKUP(N$4,DM_TI_LE!$A$5:$B$30,2,FALSE)</f>
        <v>0</v>
      </c>
      <c r="AK257" s="270">
        <f>O257/$H257*VLOOKUP(O$4,DM_TI_LE!$A$5:$B$30,2,FALSE)</f>
        <v>0</v>
      </c>
      <c r="AL257" s="270">
        <f>P257/$H257*VLOOKUP(P$4,DM_TI_LE!$A$5:$B$30,2,FALSE)</f>
        <v>0</v>
      </c>
      <c r="AM257" s="270">
        <f>Q257/$H257*VLOOKUP(Q$4,DM_TI_LE!$A$5:$B$30,2,FALSE)</f>
        <v>0</v>
      </c>
      <c r="AN257" s="270">
        <f>R257/$H257*VLOOKUP(R$4,DM_TI_LE!$A$5:$B$30,2,FALSE)</f>
        <v>0</v>
      </c>
      <c r="AO257" s="270">
        <f>S257/$H257*VLOOKUP(S$4,DM_TI_LE!$A$5:$B$30,2,FALSE)</f>
        <v>0</v>
      </c>
      <c r="AP257" s="270">
        <f>T257/$H257*VLOOKUP(T$4,DM_TI_LE!$A$5:$B$30,2,FALSE)</f>
        <v>0</v>
      </c>
      <c r="AQ257" s="270">
        <f>U257/$H257*VLOOKUP(U$4,DM_TI_LE!$A$5:$B$30,2,FALSE)</f>
        <v>0</v>
      </c>
      <c r="AR257" s="270">
        <f>V257/$H257*VLOOKUP(V$4,DM_TI_LE!$A$5:$B$30,2,FALSE)</f>
        <v>0</v>
      </c>
      <c r="AS257" s="270">
        <f>W257/$H257*VLOOKUP(W$4,DM_TI_LE!$A$5:$B$30,2,FALSE)</f>
        <v>0</v>
      </c>
      <c r="AT257" s="270">
        <f>X257/$H257*VLOOKUP(X$4,DM_TI_LE!$A$5:$B$30,2,FALSE)</f>
        <v>0</v>
      </c>
      <c r="AU257" s="270">
        <f>Y257/$H257*VLOOKUP(Y$4,DM_TI_LE!$A$5:$B$30,2,FALSE)</f>
        <v>0</v>
      </c>
      <c r="AV257" s="270">
        <f>Z257/$H257*VLOOKUP(Z$4,DM_TI_LE!$A$5:$B$30,2,FALSE)</f>
        <v>0</v>
      </c>
      <c r="AW257" s="270">
        <f>AA257/$H257*VLOOKUP(AA$4,DM_TI_LE!$A$5:$B$30,2,FALSE)</f>
        <v>0</v>
      </c>
      <c r="AX257" s="270">
        <f>AB257/$H257*VLOOKUP(AB$4,DM_TI_LE!$A$5:$B$30,2,FALSE)</f>
        <v>0</v>
      </c>
      <c r="AY257" s="270">
        <f>AC257/$H257*VLOOKUP(AC$4,DM_TI_LE!$A$5:$B$30,2,FALSE)</f>
        <v>0</v>
      </c>
      <c r="AZ257" s="270">
        <f>AD257/$H257*VLOOKUP(AD$4,DM_TI_LE!$A$5:$B$30,2,FALSE)</f>
        <v>0</v>
      </c>
      <c r="BA257" s="284">
        <f>IF(CD257="HDHV",DM_TI_LE!$K$12*I257, SUM(AE257:AW257)*F257*E257*DM_HE_SO_LUONG_NS!$D$1*CE257)</f>
        <v>4455000</v>
      </c>
      <c r="BB257" s="104"/>
      <c r="BC257" s="110">
        <f>VLOOKUP(B257,GD_LCD_HS_LNS!$B$4:$E$1000,4,FALSE)</f>
        <v>3778000</v>
      </c>
      <c r="BD257" s="104"/>
      <c r="BE257" s="104">
        <f>I257/26*$BC257*VLOOKUP(BE$4,DM_TI_LE!$A$5:$C$29,3,FALSE)</f>
        <v>0</v>
      </c>
      <c r="BF257" s="104">
        <f>J257/26*$BC257*VLOOKUP(BF$4,DM_TI_LE!$A$5:$C$29,3,FALSE)</f>
        <v>0</v>
      </c>
      <c r="BG257" s="104">
        <f>K257/26*$BC257*VLOOKUP(BG$4,DM_TI_LE!$A$5:$C$29,3,FALSE)</f>
        <v>0</v>
      </c>
      <c r="BH257" s="104">
        <f>L257/26*$BC257*VLOOKUP(BH$4,DM_TI_LE!$A$5:$C$29,3,FALSE)</f>
        <v>0</v>
      </c>
      <c r="BI257" s="104">
        <f>M257/26*$BC257*VLOOKUP(BI$4,DM_TI_LE!$A$5:$C$29,3,FALSE)</f>
        <v>0</v>
      </c>
      <c r="BJ257" s="104">
        <f>N257/26*$BC257*VLOOKUP(BJ$4,DM_TI_LE!$A$5:$C$29,3,FALSE)</f>
        <v>0</v>
      </c>
      <c r="BK257" s="104">
        <f>O257/26*$BC257*VLOOKUP(BK$4,DM_TI_LE!$A$5:$C$29,3,FALSE)</f>
        <v>0</v>
      </c>
      <c r="BL257" s="104">
        <f>P257/26*$BC257*VLOOKUP(BL$4,DM_TI_LE!$A$5:$C$29,3,FALSE)</f>
        <v>0</v>
      </c>
      <c r="BM257" s="104">
        <f>Q257/26*$BC257*VLOOKUP(BM$4,DM_TI_LE!$A$5:$C$29,3,FALSE)</f>
        <v>0</v>
      </c>
      <c r="BN257" s="104">
        <f>R257/26*$BC257*VLOOKUP(BN$4,DM_TI_LE!$A$5:$C$29,3,FALSE)</f>
        <v>0</v>
      </c>
      <c r="BO257" s="104">
        <f>S257/26*$BC257*VLOOKUP(BO$4,DM_TI_LE!$A$5:$C$29,3,FALSE)</f>
        <v>0</v>
      </c>
      <c r="BP257" s="104">
        <f>T257/26*$BC257*VLOOKUP(BP$4,DM_TI_LE!$A$5:$C$29,3,FALSE)</f>
        <v>0</v>
      </c>
      <c r="BQ257" s="104">
        <f>U257/26*$BC257*VLOOKUP(BQ$4,DM_TI_LE!$A$5:$C$29,3,FALSE)</f>
        <v>0</v>
      </c>
      <c r="BR257" s="104">
        <f>V257/26*$BC257*VLOOKUP(BR$4,DM_TI_LE!$A$5:$C$29,3,FALSE)</f>
        <v>0</v>
      </c>
      <c r="BS257" s="104">
        <f>W257/26*$BC257*VLOOKUP(BS$4,DM_TI_LE!$A$5:$C$29,3,FALSE)</f>
        <v>0</v>
      </c>
      <c r="BT257" s="104">
        <f>X257/26*$BC257*VLOOKUP(BT$4,DM_TI_LE!$A$5:$C$29,3,FALSE)</f>
        <v>0</v>
      </c>
      <c r="BU257" s="104">
        <f>Y257/26*$BC257*VLOOKUP(BU$4,DM_TI_LE!$A$5:$C$29,3,FALSE)</f>
        <v>0</v>
      </c>
      <c r="BV257" s="104">
        <f>Z257/26*$BC257*VLOOKUP(BV$4,DM_TI_LE!$A$5:$C$29,3,FALSE)</f>
        <v>0</v>
      </c>
      <c r="BW257" s="104">
        <f>AA257/26*$BC257*VLOOKUP(BW$4,DM_TI_LE!$A$5:$C$29,3,FALSE)</f>
        <v>0</v>
      </c>
      <c r="BX257" s="104">
        <f>AB257/26*$BC257*VLOOKUP(BX$4,DM_TI_LE!$A$5:$C$29,3,FALSE)</f>
        <v>0</v>
      </c>
      <c r="BY257" s="104">
        <f>AC257/26*$BC257*VLOOKUP(BY$4,DM_TI_LE!$A$5:$C$29,3,FALSE)</f>
        <v>0</v>
      </c>
      <c r="BZ257" s="104">
        <f>AD257/26*$BC257*VLOOKUP(BZ$4,DM_TI_LE!$A$5:$C$29,3,FALSE)</f>
        <v>0</v>
      </c>
      <c r="CA257" s="273">
        <f t="shared" si="0"/>
        <v>0</v>
      </c>
      <c r="CB257" s="104"/>
      <c r="CC257" s="274">
        <f t="shared" si="1"/>
        <v>4455000</v>
      </c>
      <c r="CD257" s="138" t="str">
        <f>VLOOKUP(B257,GD_CHUNG!$B$5:$G$480,6,FALSE)</f>
        <v>HD3N</v>
      </c>
      <c r="CE257" s="275">
        <f>VLOOKUP(CD257,DM_TI_LE!$I$12:$J$16,2,FALSE)</f>
        <v>1</v>
      </c>
    </row>
    <row r="258" spans="1:83" ht="12.75" x14ac:dyDescent="0.2">
      <c r="A258" s="49">
        <v>254</v>
      </c>
      <c r="B258" s="50">
        <f>GD_CHUNG!B258</f>
        <v>10667</v>
      </c>
      <c r="C258" s="50" t="str">
        <f>GD_CHUNG!C258</f>
        <v>Nguyễn Phi Trường</v>
      </c>
      <c r="D258" s="50" t="str">
        <f>GD_CHUNG!D258</f>
        <v>Nhân viên Bốc xếp</v>
      </c>
      <c r="E258" s="268">
        <f>VLOOKUP(B258,GD_CHAM_CONG!$C$6:$BJ$997,60,FALSE)</f>
        <v>0.8</v>
      </c>
      <c r="F258" s="268">
        <f>VLOOKUP(B258,GD_LCD_HS_LNS!$B$4:$F$1000,5,FALSE)</f>
        <v>1.5</v>
      </c>
      <c r="G258" s="269"/>
      <c r="H258" s="269">
        <f>VLOOKUP(B258,GD_CHAM_CONG!$C$6:$BD$997,37,FALSE)</f>
        <v>27</v>
      </c>
      <c r="I258" s="104">
        <f>VLOOKUP($B258,GD_CHAM_CONG!$C$6:$BF$997,38,FALSE)</f>
        <v>24</v>
      </c>
      <c r="J258" s="104">
        <f>VLOOKUP($B258,GD_CHAM_CONG!$C$6:$BF$997,39,FALSE)</f>
        <v>0</v>
      </c>
      <c r="K258" s="104">
        <f>VLOOKUP($B258,GD_CHAM_CONG!$C$6:$BF$997,40,FALSE)</f>
        <v>0</v>
      </c>
      <c r="L258" s="104">
        <f>VLOOKUP($B258,GD_CHAM_CONG!$C$6:$BF$997,41,FALSE)</f>
        <v>0</v>
      </c>
      <c r="M258" s="104">
        <f>VLOOKUP($B258,GD_CHAM_CONG!$C$6:$BF$997,42,FALSE)</f>
        <v>0</v>
      </c>
      <c r="N258" s="104">
        <f>VLOOKUP($B258,GD_CHAM_CONG!$C$6:$BF$997,43,FALSE)</f>
        <v>0</v>
      </c>
      <c r="O258" s="104">
        <f>VLOOKUP($B258,GD_CHAM_CONG!$C$6:$BF$997,44,FALSE)</f>
        <v>0</v>
      </c>
      <c r="P258" s="104">
        <f>VLOOKUP($B258,GD_CHAM_CONG!$C$6:$BF$997,45,FALSE)</f>
        <v>0</v>
      </c>
      <c r="Q258" s="104">
        <f>VLOOKUP($B258,GD_CHAM_CONG!$C$6:$BF$997,46,FALSE)</f>
        <v>0</v>
      </c>
      <c r="R258" s="104">
        <f>VLOOKUP($B258,GD_CHAM_CONG!$C$6:$BF$997,47,FALSE)</f>
        <v>0</v>
      </c>
      <c r="S258" s="104">
        <f>VLOOKUP($B258,GD_CHAM_CONG!$C$6:$BF$997,48,FALSE)</f>
        <v>3</v>
      </c>
      <c r="T258" s="104">
        <f>VLOOKUP($B258,GD_CHAM_CONG!$C$6:$BF$997,49,FALSE)</f>
        <v>0</v>
      </c>
      <c r="U258" s="104">
        <f>VLOOKUP($B258,GD_CHAM_CONG!$C$6:$BF$997,50,FALSE)</f>
        <v>0</v>
      </c>
      <c r="V258" s="104">
        <f>VLOOKUP($B258,GD_CHAM_CONG!$C$6:$BF$997,51,FALSE)</f>
        <v>0</v>
      </c>
      <c r="W258" s="104">
        <f>VLOOKUP($B258,GD_CHAM_CONG!$C$6:$BF$997,52,FALSE)</f>
        <v>0</v>
      </c>
      <c r="X258" s="104">
        <f>VLOOKUP($B258,GD_CHAM_CONG!$C$6:$BF$997,53,FALSE)</f>
        <v>0</v>
      </c>
      <c r="Y258" s="104">
        <f>VLOOKUP($B258,GD_CHAM_CONG!$C$6:$BF$997,54,FALSE)</f>
        <v>0</v>
      </c>
      <c r="Z258" s="104">
        <f>VLOOKUP($B258,GD_CHAM_CONG!$C$6:$BF$997,55,FALSE)</f>
        <v>0</v>
      </c>
      <c r="AA258" s="104">
        <f>VLOOKUP($B258,GD_CHAM_CONG!$C$6:$BF$997,56,FALSE)</f>
        <v>0</v>
      </c>
      <c r="AB258" s="104">
        <f>VLOOKUP($B258,GD_CHAM_CONG!$C$6:$BI$997,57,FALSE)</f>
        <v>0</v>
      </c>
      <c r="AC258" s="104">
        <f>VLOOKUP($B258,GD_CHAM_CONG!$C$6:$BI$997,58,FALSE)</f>
        <v>0</v>
      </c>
      <c r="AD258" s="104">
        <f>VLOOKUP($B258,GD_CHAM_CONG!$C$6:$BI$997,59,FALSE)</f>
        <v>0</v>
      </c>
      <c r="AE258" s="270">
        <f>I258/$H258*VLOOKUP(I$4,DM_TI_LE!$A$5:$B$30,2,FALSE)</f>
        <v>0.88888888888888884</v>
      </c>
      <c r="AF258" s="270">
        <f>J258/$H258*VLOOKUP(J$4,DM_TI_LE!$A$5:$B$30,2,FALSE)</f>
        <v>0</v>
      </c>
      <c r="AG258" s="270">
        <f>K258/$H258*VLOOKUP(K$4,DM_TI_LE!$A$5:$B$30,2,FALSE)</f>
        <v>0</v>
      </c>
      <c r="AH258" s="270">
        <f>L258/$H258*VLOOKUP(L$4,DM_TI_LE!$A$5:$B$30,2,FALSE)</f>
        <v>0</v>
      </c>
      <c r="AI258" s="270">
        <f>M258/$H258*VLOOKUP(M$4,DM_TI_LE!$A$5:$B$30,2,FALSE)</f>
        <v>0</v>
      </c>
      <c r="AJ258" s="270">
        <f>N258/$H258*VLOOKUP(N$4,DM_TI_LE!$A$5:$B$30,2,FALSE)</f>
        <v>0</v>
      </c>
      <c r="AK258" s="270">
        <f>O258/$H258*VLOOKUP(O$4,DM_TI_LE!$A$5:$B$30,2,FALSE)</f>
        <v>0</v>
      </c>
      <c r="AL258" s="270">
        <f>P258/$H258*VLOOKUP(P$4,DM_TI_LE!$A$5:$B$30,2,FALSE)</f>
        <v>0</v>
      </c>
      <c r="AM258" s="270">
        <f>Q258/$H258*VLOOKUP(Q$4,DM_TI_LE!$A$5:$B$30,2,FALSE)</f>
        <v>0</v>
      </c>
      <c r="AN258" s="270">
        <f>R258/$H258*VLOOKUP(R$4,DM_TI_LE!$A$5:$B$30,2,FALSE)</f>
        <v>0</v>
      </c>
      <c r="AO258" s="270">
        <f>S258/$H258*VLOOKUP(S$4,DM_TI_LE!$A$5:$B$30,2,FALSE)</f>
        <v>0</v>
      </c>
      <c r="AP258" s="270">
        <f>T258/$H258*VLOOKUP(T$4,DM_TI_LE!$A$5:$B$30,2,FALSE)</f>
        <v>0</v>
      </c>
      <c r="AQ258" s="270">
        <f>U258/$H258*VLOOKUP(U$4,DM_TI_LE!$A$5:$B$30,2,FALSE)</f>
        <v>0</v>
      </c>
      <c r="AR258" s="270">
        <f>V258/$H258*VLOOKUP(V$4,DM_TI_LE!$A$5:$B$30,2,FALSE)</f>
        <v>0</v>
      </c>
      <c r="AS258" s="270">
        <f>W258/$H258*VLOOKUP(W$4,DM_TI_LE!$A$5:$B$30,2,FALSE)</f>
        <v>0</v>
      </c>
      <c r="AT258" s="270">
        <f>X258/$H258*VLOOKUP(X$4,DM_TI_LE!$A$5:$B$30,2,FALSE)</f>
        <v>0</v>
      </c>
      <c r="AU258" s="270">
        <f>Y258/$H258*VLOOKUP(Y$4,DM_TI_LE!$A$5:$B$30,2,FALSE)</f>
        <v>0</v>
      </c>
      <c r="AV258" s="270">
        <f>Z258/$H258*VLOOKUP(Z$4,DM_TI_LE!$A$5:$B$30,2,FALSE)</f>
        <v>0</v>
      </c>
      <c r="AW258" s="270">
        <f>AA258/$H258*VLOOKUP(AA$4,DM_TI_LE!$A$5:$B$30,2,FALSE)</f>
        <v>0</v>
      </c>
      <c r="AX258" s="270">
        <f>AB258/$H258*VLOOKUP(AB$4,DM_TI_LE!$A$5:$B$30,2,FALSE)</f>
        <v>0</v>
      </c>
      <c r="AY258" s="270">
        <f>AC258/$H258*VLOOKUP(AC$4,DM_TI_LE!$A$5:$B$30,2,FALSE)</f>
        <v>0</v>
      </c>
      <c r="AZ258" s="270">
        <f>AD258/$H258*VLOOKUP(AD$4,DM_TI_LE!$A$5:$B$30,2,FALSE)</f>
        <v>0</v>
      </c>
      <c r="BA258" s="284">
        <f>IF(CD258="HDHV",DM_TI_LE!$K$12*I258, SUM(AE258:AW258)*F258*E258*DM_HE_SO_LUONG_NS!$D$1*CE258)</f>
        <v>4800000</v>
      </c>
      <c r="BB258" s="104"/>
      <c r="BC258" s="110">
        <f>VLOOKUP(B258,GD_LCD_HS_LNS!$B$4:$E$1000,4,FALSE)</f>
        <v>3778000</v>
      </c>
      <c r="BD258" s="104"/>
      <c r="BE258" s="104">
        <f>I258/26*$BC258*VLOOKUP(BE$4,DM_TI_LE!$A$5:$C$29,3,FALSE)</f>
        <v>0</v>
      </c>
      <c r="BF258" s="104">
        <f>J258/26*$BC258*VLOOKUP(BF$4,DM_TI_LE!$A$5:$C$29,3,FALSE)</f>
        <v>0</v>
      </c>
      <c r="BG258" s="104">
        <f>K258/26*$BC258*VLOOKUP(BG$4,DM_TI_LE!$A$5:$C$29,3,FALSE)</f>
        <v>0</v>
      </c>
      <c r="BH258" s="104">
        <f>L258/26*$BC258*VLOOKUP(BH$4,DM_TI_LE!$A$5:$C$29,3,FALSE)</f>
        <v>0</v>
      </c>
      <c r="BI258" s="104">
        <f>M258/26*$BC258*VLOOKUP(BI$4,DM_TI_LE!$A$5:$C$29,3,FALSE)</f>
        <v>0</v>
      </c>
      <c r="BJ258" s="104">
        <f>N258/26*$BC258*VLOOKUP(BJ$4,DM_TI_LE!$A$5:$C$29,3,FALSE)</f>
        <v>0</v>
      </c>
      <c r="BK258" s="104">
        <f>O258/26*$BC258*VLOOKUP(BK$4,DM_TI_LE!$A$5:$C$29,3,FALSE)</f>
        <v>0</v>
      </c>
      <c r="BL258" s="104">
        <f>P258/26*$BC258*VLOOKUP(BL$4,DM_TI_LE!$A$5:$C$29,3,FALSE)</f>
        <v>0</v>
      </c>
      <c r="BM258" s="104">
        <f>Q258/26*$BC258*VLOOKUP(BM$4,DM_TI_LE!$A$5:$C$29,3,FALSE)</f>
        <v>0</v>
      </c>
      <c r="BN258" s="104">
        <f>R258/26*$BC258*VLOOKUP(BN$4,DM_TI_LE!$A$5:$C$29,3,FALSE)</f>
        <v>0</v>
      </c>
      <c r="BO258" s="104">
        <f>S258/26*$BC258*VLOOKUP(BO$4,DM_TI_LE!$A$5:$C$29,3,FALSE)</f>
        <v>435923.07692307694</v>
      </c>
      <c r="BP258" s="104">
        <f>T258/26*$BC258*VLOOKUP(BP$4,DM_TI_LE!$A$5:$C$29,3,FALSE)</f>
        <v>0</v>
      </c>
      <c r="BQ258" s="104">
        <f>U258/26*$BC258*VLOOKUP(BQ$4,DM_TI_LE!$A$5:$C$29,3,FALSE)</f>
        <v>0</v>
      </c>
      <c r="BR258" s="104">
        <f>V258/26*$BC258*VLOOKUP(BR$4,DM_TI_LE!$A$5:$C$29,3,FALSE)</f>
        <v>0</v>
      </c>
      <c r="BS258" s="104">
        <f>W258/26*$BC258*VLOOKUP(BS$4,DM_TI_LE!$A$5:$C$29,3,FALSE)</f>
        <v>0</v>
      </c>
      <c r="BT258" s="104">
        <f>X258/26*$BC258*VLOOKUP(BT$4,DM_TI_LE!$A$5:$C$29,3,FALSE)</f>
        <v>0</v>
      </c>
      <c r="BU258" s="104">
        <f>Y258/26*$BC258*VLOOKUP(BU$4,DM_TI_LE!$A$5:$C$29,3,FALSE)</f>
        <v>0</v>
      </c>
      <c r="BV258" s="104">
        <f>Z258/26*$BC258*VLOOKUP(BV$4,DM_TI_LE!$A$5:$C$29,3,FALSE)</f>
        <v>0</v>
      </c>
      <c r="BW258" s="104">
        <f>AA258/26*$BC258*VLOOKUP(BW$4,DM_TI_LE!$A$5:$C$29,3,FALSE)</f>
        <v>0</v>
      </c>
      <c r="BX258" s="104">
        <f>AB258/26*$BC258*VLOOKUP(BX$4,DM_TI_LE!$A$5:$C$29,3,FALSE)</f>
        <v>0</v>
      </c>
      <c r="BY258" s="104">
        <f>AC258/26*$BC258*VLOOKUP(BY$4,DM_TI_LE!$A$5:$C$29,3,FALSE)</f>
        <v>0</v>
      </c>
      <c r="BZ258" s="104">
        <f>AD258/26*$BC258*VLOOKUP(BZ$4,DM_TI_LE!$A$5:$C$29,3,FALSE)</f>
        <v>0</v>
      </c>
      <c r="CA258" s="273">
        <f t="shared" si="0"/>
        <v>435923.07692307694</v>
      </c>
      <c r="CB258" s="104"/>
      <c r="CC258" s="274">
        <f t="shared" si="1"/>
        <v>5235923.076923077</v>
      </c>
      <c r="CD258" s="138" t="str">
        <f>VLOOKUP(B258,GD_CHUNG!$B$5:$G$480,6,FALSE)</f>
        <v>HD3N</v>
      </c>
      <c r="CE258" s="275">
        <f>VLOOKUP(CD258,DM_TI_LE!$I$12:$J$16,2,FALSE)</f>
        <v>1</v>
      </c>
    </row>
    <row r="259" spans="1:83" ht="12.75" x14ac:dyDescent="0.2">
      <c r="A259" s="49">
        <v>255</v>
      </c>
      <c r="B259" s="50">
        <f>GD_CHUNG!B259</f>
        <v>10668</v>
      </c>
      <c r="C259" s="50" t="str">
        <f>GD_CHUNG!C259</f>
        <v>Đới Minh Khoa</v>
      </c>
      <c r="D259" s="50" t="str">
        <f>GD_CHUNG!D259</f>
        <v>Nhân viên Bốc xếp</v>
      </c>
      <c r="E259" s="268">
        <f>VLOOKUP(B259,GD_CHAM_CONG!$C$6:$BJ$997,60,FALSE)</f>
        <v>1</v>
      </c>
      <c r="F259" s="268">
        <f>VLOOKUP(B259,GD_LCD_HS_LNS!$B$4:$F$1000,5,FALSE)</f>
        <v>1.59</v>
      </c>
      <c r="G259" s="269"/>
      <c r="H259" s="269">
        <f>VLOOKUP(B259,GD_CHAM_CONG!$C$6:$BD$997,37,FALSE)</f>
        <v>27</v>
      </c>
      <c r="I259" s="104">
        <f>VLOOKUP($B259,GD_CHAM_CONG!$C$6:$BF$997,38,FALSE)</f>
        <v>27</v>
      </c>
      <c r="J259" s="104">
        <f>VLOOKUP($B259,GD_CHAM_CONG!$C$6:$BF$997,39,FALSE)</f>
        <v>0</v>
      </c>
      <c r="K259" s="104">
        <f>VLOOKUP($B259,GD_CHAM_CONG!$C$6:$BF$997,40,FALSE)</f>
        <v>0</v>
      </c>
      <c r="L259" s="104">
        <f>VLOOKUP($B259,GD_CHAM_CONG!$C$6:$BF$997,41,FALSE)</f>
        <v>0</v>
      </c>
      <c r="M259" s="104">
        <f>VLOOKUP($B259,GD_CHAM_CONG!$C$6:$BF$997,42,FALSE)</f>
        <v>0</v>
      </c>
      <c r="N259" s="104">
        <f>VLOOKUP($B259,GD_CHAM_CONG!$C$6:$BF$997,43,FALSE)</f>
        <v>0</v>
      </c>
      <c r="O259" s="104">
        <f>VLOOKUP($B259,GD_CHAM_CONG!$C$6:$BF$997,44,FALSE)</f>
        <v>0</v>
      </c>
      <c r="P259" s="104">
        <f>VLOOKUP($B259,GD_CHAM_CONG!$C$6:$BF$997,45,FALSE)</f>
        <v>0</v>
      </c>
      <c r="Q259" s="104">
        <f>VLOOKUP($B259,GD_CHAM_CONG!$C$6:$BF$997,46,FALSE)</f>
        <v>0</v>
      </c>
      <c r="R259" s="104">
        <f>VLOOKUP($B259,GD_CHAM_CONG!$C$6:$BF$997,47,FALSE)</f>
        <v>0</v>
      </c>
      <c r="S259" s="104">
        <f>VLOOKUP($B259,GD_CHAM_CONG!$C$6:$BF$997,48,FALSE)</f>
        <v>0</v>
      </c>
      <c r="T259" s="104">
        <f>VLOOKUP($B259,GD_CHAM_CONG!$C$6:$BF$997,49,FALSE)</f>
        <v>0</v>
      </c>
      <c r="U259" s="104">
        <f>VLOOKUP($B259,GD_CHAM_CONG!$C$6:$BF$997,50,FALSE)</f>
        <v>0</v>
      </c>
      <c r="V259" s="104">
        <f>VLOOKUP($B259,GD_CHAM_CONG!$C$6:$BF$997,51,FALSE)</f>
        <v>0</v>
      </c>
      <c r="W259" s="104">
        <f>VLOOKUP($B259,GD_CHAM_CONG!$C$6:$BF$997,52,FALSE)</f>
        <v>0</v>
      </c>
      <c r="X259" s="104">
        <f>VLOOKUP($B259,GD_CHAM_CONG!$C$6:$BF$997,53,FALSE)</f>
        <v>0</v>
      </c>
      <c r="Y259" s="104">
        <f>VLOOKUP($B259,GD_CHAM_CONG!$C$6:$BF$997,54,FALSE)</f>
        <v>0</v>
      </c>
      <c r="Z259" s="104">
        <f>VLOOKUP($B259,GD_CHAM_CONG!$C$6:$BF$997,55,FALSE)</f>
        <v>0</v>
      </c>
      <c r="AA259" s="104">
        <f>VLOOKUP($B259,GD_CHAM_CONG!$C$6:$BF$997,56,FALSE)</f>
        <v>0</v>
      </c>
      <c r="AB259" s="104">
        <f>VLOOKUP($B259,GD_CHAM_CONG!$C$6:$BI$997,57,FALSE)</f>
        <v>0</v>
      </c>
      <c r="AC259" s="104">
        <f>VLOOKUP($B259,GD_CHAM_CONG!$C$6:$BI$997,58,FALSE)</f>
        <v>0</v>
      </c>
      <c r="AD259" s="104">
        <f>VLOOKUP($B259,GD_CHAM_CONG!$C$6:$BI$997,59,FALSE)</f>
        <v>0</v>
      </c>
      <c r="AE259" s="270">
        <f>I259/$H259*VLOOKUP(I$4,DM_TI_LE!$A$5:$B$30,2,FALSE)</f>
        <v>1</v>
      </c>
      <c r="AF259" s="270">
        <f>J259/$H259*VLOOKUP(J$4,DM_TI_LE!$A$5:$B$30,2,FALSE)</f>
        <v>0</v>
      </c>
      <c r="AG259" s="270">
        <f>K259/$H259*VLOOKUP(K$4,DM_TI_LE!$A$5:$B$30,2,FALSE)</f>
        <v>0</v>
      </c>
      <c r="AH259" s="270">
        <f>L259/$H259*VLOOKUP(L$4,DM_TI_LE!$A$5:$B$30,2,FALSE)</f>
        <v>0</v>
      </c>
      <c r="AI259" s="270">
        <f>M259/$H259*VLOOKUP(M$4,DM_TI_LE!$A$5:$B$30,2,FALSE)</f>
        <v>0</v>
      </c>
      <c r="AJ259" s="270">
        <f>N259/$H259*VLOOKUP(N$4,DM_TI_LE!$A$5:$B$30,2,FALSE)</f>
        <v>0</v>
      </c>
      <c r="AK259" s="270">
        <f>O259/$H259*VLOOKUP(O$4,DM_TI_LE!$A$5:$B$30,2,FALSE)</f>
        <v>0</v>
      </c>
      <c r="AL259" s="270">
        <f>P259/$H259*VLOOKUP(P$4,DM_TI_LE!$A$5:$B$30,2,FALSE)</f>
        <v>0</v>
      </c>
      <c r="AM259" s="270">
        <f>Q259/$H259*VLOOKUP(Q$4,DM_TI_LE!$A$5:$B$30,2,FALSE)</f>
        <v>0</v>
      </c>
      <c r="AN259" s="270">
        <f>R259/$H259*VLOOKUP(R$4,DM_TI_LE!$A$5:$B$30,2,FALSE)</f>
        <v>0</v>
      </c>
      <c r="AO259" s="270">
        <f>S259/$H259*VLOOKUP(S$4,DM_TI_LE!$A$5:$B$30,2,FALSE)</f>
        <v>0</v>
      </c>
      <c r="AP259" s="270">
        <f>T259/$H259*VLOOKUP(T$4,DM_TI_LE!$A$5:$B$30,2,FALSE)</f>
        <v>0</v>
      </c>
      <c r="AQ259" s="270">
        <f>U259/$H259*VLOOKUP(U$4,DM_TI_LE!$A$5:$B$30,2,FALSE)</f>
        <v>0</v>
      </c>
      <c r="AR259" s="270">
        <f>V259/$H259*VLOOKUP(V$4,DM_TI_LE!$A$5:$B$30,2,FALSE)</f>
        <v>0</v>
      </c>
      <c r="AS259" s="270">
        <f>W259/$H259*VLOOKUP(W$4,DM_TI_LE!$A$5:$B$30,2,FALSE)</f>
        <v>0</v>
      </c>
      <c r="AT259" s="270">
        <f>X259/$H259*VLOOKUP(X$4,DM_TI_LE!$A$5:$B$30,2,FALSE)</f>
        <v>0</v>
      </c>
      <c r="AU259" s="270">
        <f>Y259/$H259*VLOOKUP(Y$4,DM_TI_LE!$A$5:$B$30,2,FALSE)</f>
        <v>0</v>
      </c>
      <c r="AV259" s="270">
        <f>Z259/$H259*VLOOKUP(Z$4,DM_TI_LE!$A$5:$B$30,2,FALSE)</f>
        <v>0</v>
      </c>
      <c r="AW259" s="270">
        <f>AA259/$H259*VLOOKUP(AA$4,DM_TI_LE!$A$5:$B$30,2,FALSE)</f>
        <v>0</v>
      </c>
      <c r="AX259" s="270">
        <f>AB259/$H259*VLOOKUP(AB$4,DM_TI_LE!$A$5:$B$30,2,FALSE)</f>
        <v>0</v>
      </c>
      <c r="AY259" s="270">
        <f>AC259/$H259*VLOOKUP(AC$4,DM_TI_LE!$A$5:$B$30,2,FALSE)</f>
        <v>0</v>
      </c>
      <c r="AZ259" s="270">
        <f>AD259/$H259*VLOOKUP(AD$4,DM_TI_LE!$A$5:$B$30,2,FALSE)</f>
        <v>0</v>
      </c>
      <c r="BA259" s="284">
        <f>IF(CD259="HDHV",DM_TI_LE!$K$12*I259, SUM(AE259:AW259)*F259*E259*DM_HE_SO_LUONG_NS!$D$1*CE259)</f>
        <v>7155000</v>
      </c>
      <c r="BB259" s="104"/>
      <c r="BC259" s="110">
        <f>VLOOKUP(B259,GD_LCD_HS_LNS!$B$4:$E$1000,4,FALSE)</f>
        <v>3778000</v>
      </c>
      <c r="BD259" s="104"/>
      <c r="BE259" s="104">
        <f>I259/26*$BC259*VLOOKUP(BE$4,DM_TI_LE!$A$5:$C$29,3,FALSE)</f>
        <v>0</v>
      </c>
      <c r="BF259" s="104">
        <f>J259/26*$BC259*VLOOKUP(BF$4,DM_TI_LE!$A$5:$C$29,3,FALSE)</f>
        <v>0</v>
      </c>
      <c r="BG259" s="104">
        <f>K259/26*$BC259*VLOOKUP(BG$4,DM_TI_LE!$A$5:$C$29,3,FALSE)</f>
        <v>0</v>
      </c>
      <c r="BH259" s="104">
        <f>L259/26*$BC259*VLOOKUP(BH$4,DM_TI_LE!$A$5:$C$29,3,FALSE)</f>
        <v>0</v>
      </c>
      <c r="BI259" s="104">
        <f>M259/26*$BC259*VLOOKUP(BI$4,DM_TI_LE!$A$5:$C$29,3,FALSE)</f>
        <v>0</v>
      </c>
      <c r="BJ259" s="104">
        <f>N259/26*$BC259*VLOOKUP(BJ$4,DM_TI_LE!$A$5:$C$29,3,FALSE)</f>
        <v>0</v>
      </c>
      <c r="BK259" s="104">
        <f>O259/26*$BC259*VLOOKUP(BK$4,DM_TI_LE!$A$5:$C$29,3,FALSE)</f>
        <v>0</v>
      </c>
      <c r="BL259" s="104">
        <f>P259/26*$BC259*VLOOKUP(BL$4,DM_TI_LE!$A$5:$C$29,3,FALSE)</f>
        <v>0</v>
      </c>
      <c r="BM259" s="104">
        <f>Q259/26*$BC259*VLOOKUP(BM$4,DM_TI_LE!$A$5:$C$29,3,FALSE)</f>
        <v>0</v>
      </c>
      <c r="BN259" s="104">
        <f>R259/26*$BC259*VLOOKUP(BN$4,DM_TI_LE!$A$5:$C$29,3,FALSE)</f>
        <v>0</v>
      </c>
      <c r="BO259" s="104">
        <f>S259/26*$BC259*VLOOKUP(BO$4,DM_TI_LE!$A$5:$C$29,3,FALSE)</f>
        <v>0</v>
      </c>
      <c r="BP259" s="104">
        <f>T259/26*$BC259*VLOOKUP(BP$4,DM_TI_LE!$A$5:$C$29,3,FALSE)</f>
        <v>0</v>
      </c>
      <c r="BQ259" s="104">
        <f>U259/26*$BC259*VLOOKUP(BQ$4,DM_TI_LE!$A$5:$C$29,3,FALSE)</f>
        <v>0</v>
      </c>
      <c r="BR259" s="104">
        <f>V259/26*$BC259*VLOOKUP(BR$4,DM_TI_LE!$A$5:$C$29,3,FALSE)</f>
        <v>0</v>
      </c>
      <c r="BS259" s="104">
        <f>W259/26*$BC259*VLOOKUP(BS$4,DM_TI_LE!$A$5:$C$29,3,FALSE)</f>
        <v>0</v>
      </c>
      <c r="BT259" s="104">
        <f>X259/26*$BC259*VLOOKUP(BT$4,DM_TI_LE!$A$5:$C$29,3,FALSE)</f>
        <v>0</v>
      </c>
      <c r="BU259" s="104">
        <f>Y259/26*$BC259*VLOOKUP(BU$4,DM_TI_LE!$A$5:$C$29,3,FALSE)</f>
        <v>0</v>
      </c>
      <c r="BV259" s="104">
        <f>Z259/26*$BC259*VLOOKUP(BV$4,DM_TI_LE!$A$5:$C$29,3,FALSE)</f>
        <v>0</v>
      </c>
      <c r="BW259" s="104">
        <f>AA259/26*$BC259*VLOOKUP(BW$4,DM_TI_LE!$A$5:$C$29,3,FALSE)</f>
        <v>0</v>
      </c>
      <c r="BX259" s="104">
        <f>AB259/26*$BC259*VLOOKUP(BX$4,DM_TI_LE!$A$5:$C$29,3,FALSE)</f>
        <v>0</v>
      </c>
      <c r="BY259" s="104">
        <f>AC259/26*$BC259*VLOOKUP(BY$4,DM_TI_LE!$A$5:$C$29,3,FALSE)</f>
        <v>0</v>
      </c>
      <c r="BZ259" s="104">
        <f>AD259/26*$BC259*VLOOKUP(BZ$4,DM_TI_LE!$A$5:$C$29,3,FALSE)</f>
        <v>0</v>
      </c>
      <c r="CA259" s="273">
        <f t="shared" si="0"/>
        <v>0</v>
      </c>
      <c r="CB259" s="104"/>
      <c r="CC259" s="274">
        <f t="shared" si="1"/>
        <v>7155000</v>
      </c>
      <c r="CD259" s="138" t="str">
        <f>VLOOKUP(B259,GD_CHUNG!$B$5:$G$480,6,FALSE)</f>
        <v>HD3N</v>
      </c>
      <c r="CE259" s="275">
        <f>VLOOKUP(CD259,DM_TI_LE!$I$12:$J$16,2,FALSE)</f>
        <v>1</v>
      </c>
    </row>
    <row r="260" spans="1:83" ht="12.75" x14ac:dyDescent="0.2">
      <c r="A260" s="49">
        <v>256</v>
      </c>
      <c r="B260" s="50">
        <f>GD_CHUNG!B260</f>
        <v>10669</v>
      </c>
      <c r="C260" s="50" t="str">
        <f>GD_CHUNG!C260</f>
        <v>Nguyễn Xuân Tân</v>
      </c>
      <c r="D260" s="50" t="str">
        <f>GD_CHUNG!D260</f>
        <v>Nhân viên Bốc xếp</v>
      </c>
      <c r="E260" s="268">
        <f>VLOOKUP(B260,GD_CHAM_CONG!$C$6:$BJ$997,60,FALSE)</f>
        <v>1</v>
      </c>
      <c r="F260" s="268">
        <f>VLOOKUP(B260,GD_LCD_HS_LNS!$B$4:$F$1000,5,FALSE)</f>
        <v>1.5</v>
      </c>
      <c r="G260" s="269"/>
      <c r="H260" s="269">
        <f>VLOOKUP(B260,GD_CHAM_CONG!$C$6:$BD$997,37,FALSE)</f>
        <v>27</v>
      </c>
      <c r="I260" s="104">
        <f>VLOOKUP($B260,GD_CHAM_CONG!$C$6:$BF$997,38,FALSE)</f>
        <v>27</v>
      </c>
      <c r="J260" s="104">
        <f>VLOOKUP($B260,GD_CHAM_CONG!$C$6:$BF$997,39,FALSE)</f>
        <v>0</v>
      </c>
      <c r="K260" s="104">
        <f>VLOOKUP($B260,GD_CHAM_CONG!$C$6:$BF$997,40,FALSE)</f>
        <v>0</v>
      </c>
      <c r="L260" s="104">
        <f>VLOOKUP($B260,GD_CHAM_CONG!$C$6:$BF$997,41,FALSE)</f>
        <v>0</v>
      </c>
      <c r="M260" s="104">
        <f>VLOOKUP($B260,GD_CHAM_CONG!$C$6:$BF$997,42,FALSE)</f>
        <v>0</v>
      </c>
      <c r="N260" s="104">
        <f>VLOOKUP($B260,GD_CHAM_CONG!$C$6:$BF$997,43,FALSE)</f>
        <v>0</v>
      </c>
      <c r="O260" s="104">
        <f>VLOOKUP($B260,GD_CHAM_CONG!$C$6:$BF$997,44,FALSE)</f>
        <v>0</v>
      </c>
      <c r="P260" s="104">
        <f>VLOOKUP($B260,GD_CHAM_CONG!$C$6:$BF$997,45,FALSE)</f>
        <v>0</v>
      </c>
      <c r="Q260" s="104">
        <f>VLOOKUP($B260,GD_CHAM_CONG!$C$6:$BF$997,46,FALSE)</f>
        <v>0</v>
      </c>
      <c r="R260" s="104">
        <f>VLOOKUP($B260,GD_CHAM_CONG!$C$6:$BF$997,47,FALSE)</f>
        <v>0</v>
      </c>
      <c r="S260" s="104">
        <f>VLOOKUP($B260,GD_CHAM_CONG!$C$6:$BF$997,48,FALSE)</f>
        <v>0</v>
      </c>
      <c r="T260" s="104">
        <f>VLOOKUP($B260,GD_CHAM_CONG!$C$6:$BF$997,49,FALSE)</f>
        <v>0</v>
      </c>
      <c r="U260" s="104">
        <f>VLOOKUP($B260,GD_CHAM_CONG!$C$6:$BF$997,50,FALSE)</f>
        <v>0</v>
      </c>
      <c r="V260" s="104">
        <f>VLOOKUP($B260,GD_CHAM_CONG!$C$6:$BF$997,51,FALSE)</f>
        <v>0</v>
      </c>
      <c r="W260" s="104">
        <f>VLOOKUP($B260,GD_CHAM_CONG!$C$6:$BF$997,52,FALSE)</f>
        <v>0</v>
      </c>
      <c r="X260" s="104">
        <f>VLOOKUP($B260,GD_CHAM_CONG!$C$6:$BF$997,53,FALSE)</f>
        <v>0</v>
      </c>
      <c r="Y260" s="104">
        <f>VLOOKUP($B260,GD_CHAM_CONG!$C$6:$BF$997,54,FALSE)</f>
        <v>0</v>
      </c>
      <c r="Z260" s="104">
        <f>VLOOKUP($B260,GD_CHAM_CONG!$C$6:$BF$997,55,FALSE)</f>
        <v>0</v>
      </c>
      <c r="AA260" s="104">
        <f>VLOOKUP($B260,GD_CHAM_CONG!$C$6:$BF$997,56,FALSE)</f>
        <v>0</v>
      </c>
      <c r="AB260" s="104">
        <f>VLOOKUP($B260,GD_CHAM_CONG!$C$6:$BI$997,57,FALSE)</f>
        <v>0</v>
      </c>
      <c r="AC260" s="104">
        <f>VLOOKUP($B260,GD_CHAM_CONG!$C$6:$BI$997,58,FALSE)</f>
        <v>0</v>
      </c>
      <c r="AD260" s="104">
        <f>VLOOKUP($B260,GD_CHAM_CONG!$C$6:$BI$997,59,FALSE)</f>
        <v>0</v>
      </c>
      <c r="AE260" s="270">
        <f>I260/$H260*VLOOKUP(I$4,DM_TI_LE!$A$5:$B$30,2,FALSE)</f>
        <v>1</v>
      </c>
      <c r="AF260" s="270">
        <f>J260/$H260*VLOOKUP(J$4,DM_TI_LE!$A$5:$B$30,2,FALSE)</f>
        <v>0</v>
      </c>
      <c r="AG260" s="270">
        <f>K260/$H260*VLOOKUP(K$4,DM_TI_LE!$A$5:$B$30,2,FALSE)</f>
        <v>0</v>
      </c>
      <c r="AH260" s="270">
        <f>L260/$H260*VLOOKUP(L$4,DM_TI_LE!$A$5:$B$30,2,FALSE)</f>
        <v>0</v>
      </c>
      <c r="AI260" s="270">
        <f>M260/$H260*VLOOKUP(M$4,DM_TI_LE!$A$5:$B$30,2,FALSE)</f>
        <v>0</v>
      </c>
      <c r="AJ260" s="270">
        <f>N260/$H260*VLOOKUP(N$4,DM_TI_LE!$A$5:$B$30,2,FALSE)</f>
        <v>0</v>
      </c>
      <c r="AK260" s="270">
        <f>O260/$H260*VLOOKUP(O$4,DM_TI_LE!$A$5:$B$30,2,FALSE)</f>
        <v>0</v>
      </c>
      <c r="AL260" s="270">
        <f>P260/$H260*VLOOKUP(P$4,DM_TI_LE!$A$5:$B$30,2,FALSE)</f>
        <v>0</v>
      </c>
      <c r="AM260" s="270">
        <f>Q260/$H260*VLOOKUP(Q$4,DM_TI_LE!$A$5:$B$30,2,FALSE)</f>
        <v>0</v>
      </c>
      <c r="AN260" s="270">
        <f>R260/$H260*VLOOKUP(R$4,DM_TI_LE!$A$5:$B$30,2,FALSE)</f>
        <v>0</v>
      </c>
      <c r="AO260" s="270">
        <f>S260/$H260*VLOOKUP(S$4,DM_TI_LE!$A$5:$B$30,2,FALSE)</f>
        <v>0</v>
      </c>
      <c r="AP260" s="270">
        <f>T260/$H260*VLOOKUP(T$4,DM_TI_LE!$A$5:$B$30,2,FALSE)</f>
        <v>0</v>
      </c>
      <c r="AQ260" s="270">
        <f>U260/$H260*VLOOKUP(U$4,DM_TI_LE!$A$5:$B$30,2,FALSE)</f>
        <v>0</v>
      </c>
      <c r="AR260" s="270">
        <f>V260/$H260*VLOOKUP(V$4,DM_TI_LE!$A$5:$B$30,2,FALSE)</f>
        <v>0</v>
      </c>
      <c r="AS260" s="270">
        <f>W260/$H260*VLOOKUP(W$4,DM_TI_LE!$A$5:$B$30,2,FALSE)</f>
        <v>0</v>
      </c>
      <c r="AT260" s="270">
        <f>X260/$H260*VLOOKUP(X$4,DM_TI_LE!$A$5:$B$30,2,FALSE)</f>
        <v>0</v>
      </c>
      <c r="AU260" s="270">
        <f>Y260/$H260*VLOOKUP(Y$4,DM_TI_LE!$A$5:$B$30,2,FALSE)</f>
        <v>0</v>
      </c>
      <c r="AV260" s="270">
        <f>Z260/$H260*VLOOKUP(Z$4,DM_TI_LE!$A$5:$B$30,2,FALSE)</f>
        <v>0</v>
      </c>
      <c r="AW260" s="270">
        <f>AA260/$H260*VLOOKUP(AA$4,DM_TI_LE!$A$5:$B$30,2,FALSE)</f>
        <v>0</v>
      </c>
      <c r="AX260" s="270">
        <f>AB260/$H260*VLOOKUP(AB$4,DM_TI_LE!$A$5:$B$30,2,FALSE)</f>
        <v>0</v>
      </c>
      <c r="AY260" s="270">
        <f>AC260/$H260*VLOOKUP(AC$4,DM_TI_LE!$A$5:$B$30,2,FALSE)</f>
        <v>0</v>
      </c>
      <c r="AZ260" s="270">
        <f>AD260/$H260*VLOOKUP(AD$4,DM_TI_LE!$A$5:$B$30,2,FALSE)</f>
        <v>0</v>
      </c>
      <c r="BA260" s="284">
        <f>IF(CD260="HDHV",DM_TI_LE!$K$12*I260, SUM(AE260:AW260)*F260*E260*DM_HE_SO_LUONG_NS!$D$1*CE260)</f>
        <v>6750000</v>
      </c>
      <c r="BB260" s="104"/>
      <c r="BC260" s="110">
        <f>VLOOKUP(B260,GD_LCD_HS_LNS!$B$4:$E$1000,4,FALSE)</f>
        <v>3778000</v>
      </c>
      <c r="BD260" s="104"/>
      <c r="BE260" s="104">
        <f>I260/26*$BC260*VLOOKUP(BE$4,DM_TI_LE!$A$5:$C$29,3,FALSE)</f>
        <v>0</v>
      </c>
      <c r="BF260" s="104">
        <f>J260/26*$BC260*VLOOKUP(BF$4,DM_TI_LE!$A$5:$C$29,3,FALSE)</f>
        <v>0</v>
      </c>
      <c r="BG260" s="104">
        <f>K260/26*$BC260*VLOOKUP(BG$4,DM_TI_LE!$A$5:$C$29,3,FALSE)</f>
        <v>0</v>
      </c>
      <c r="BH260" s="104">
        <f>L260/26*$BC260*VLOOKUP(BH$4,DM_TI_LE!$A$5:$C$29,3,FALSE)</f>
        <v>0</v>
      </c>
      <c r="BI260" s="104">
        <f>M260/26*$BC260*VLOOKUP(BI$4,DM_TI_LE!$A$5:$C$29,3,FALSE)</f>
        <v>0</v>
      </c>
      <c r="BJ260" s="104">
        <f>N260/26*$BC260*VLOOKUP(BJ$4,DM_TI_LE!$A$5:$C$29,3,FALSE)</f>
        <v>0</v>
      </c>
      <c r="BK260" s="104">
        <f>O260/26*$BC260*VLOOKUP(BK$4,DM_TI_LE!$A$5:$C$29,3,FALSE)</f>
        <v>0</v>
      </c>
      <c r="BL260" s="104">
        <f>P260/26*$BC260*VLOOKUP(BL$4,DM_TI_LE!$A$5:$C$29,3,FALSE)</f>
        <v>0</v>
      </c>
      <c r="BM260" s="104">
        <f>Q260/26*$BC260*VLOOKUP(BM$4,DM_TI_LE!$A$5:$C$29,3,FALSE)</f>
        <v>0</v>
      </c>
      <c r="BN260" s="104">
        <f>R260/26*$BC260*VLOOKUP(BN$4,DM_TI_LE!$A$5:$C$29,3,FALSE)</f>
        <v>0</v>
      </c>
      <c r="BO260" s="104">
        <f>S260/26*$BC260*VLOOKUP(BO$4,DM_TI_LE!$A$5:$C$29,3,FALSE)</f>
        <v>0</v>
      </c>
      <c r="BP260" s="104">
        <f>T260/26*$BC260*VLOOKUP(BP$4,DM_TI_LE!$A$5:$C$29,3,FALSE)</f>
        <v>0</v>
      </c>
      <c r="BQ260" s="104">
        <f>U260/26*$BC260*VLOOKUP(BQ$4,DM_TI_LE!$A$5:$C$29,3,FALSE)</f>
        <v>0</v>
      </c>
      <c r="BR260" s="104">
        <f>V260/26*$BC260*VLOOKUP(BR$4,DM_TI_LE!$A$5:$C$29,3,FALSE)</f>
        <v>0</v>
      </c>
      <c r="BS260" s="104">
        <f>W260/26*$BC260*VLOOKUP(BS$4,DM_TI_LE!$A$5:$C$29,3,FALSE)</f>
        <v>0</v>
      </c>
      <c r="BT260" s="104">
        <f>X260/26*$BC260*VLOOKUP(BT$4,DM_TI_LE!$A$5:$C$29,3,FALSE)</f>
        <v>0</v>
      </c>
      <c r="BU260" s="104">
        <f>Y260/26*$BC260*VLOOKUP(BU$4,DM_TI_LE!$A$5:$C$29,3,FALSE)</f>
        <v>0</v>
      </c>
      <c r="BV260" s="104">
        <f>Z260/26*$BC260*VLOOKUP(BV$4,DM_TI_LE!$A$5:$C$29,3,FALSE)</f>
        <v>0</v>
      </c>
      <c r="BW260" s="104">
        <f>AA260/26*$BC260*VLOOKUP(BW$4,DM_TI_LE!$A$5:$C$29,3,FALSE)</f>
        <v>0</v>
      </c>
      <c r="BX260" s="104">
        <f>AB260/26*$BC260*VLOOKUP(BX$4,DM_TI_LE!$A$5:$C$29,3,FALSE)</f>
        <v>0</v>
      </c>
      <c r="BY260" s="104">
        <f>AC260/26*$BC260*VLOOKUP(BY$4,DM_TI_LE!$A$5:$C$29,3,FALSE)</f>
        <v>0</v>
      </c>
      <c r="BZ260" s="104">
        <f>AD260/26*$BC260*VLOOKUP(BZ$4,DM_TI_LE!$A$5:$C$29,3,FALSE)</f>
        <v>0</v>
      </c>
      <c r="CA260" s="273">
        <f t="shared" si="0"/>
        <v>0</v>
      </c>
      <c r="CB260" s="104"/>
      <c r="CC260" s="274">
        <f t="shared" si="1"/>
        <v>6750000</v>
      </c>
      <c r="CD260" s="138" t="str">
        <f>VLOOKUP(B260,GD_CHUNG!$B$5:$G$480,6,FALSE)</f>
        <v>HD3N</v>
      </c>
      <c r="CE260" s="275">
        <f>VLOOKUP(CD260,DM_TI_LE!$I$12:$J$16,2,FALSE)</f>
        <v>1</v>
      </c>
    </row>
    <row r="261" spans="1:83" ht="12.75" x14ac:dyDescent="0.2">
      <c r="A261" s="49">
        <v>257</v>
      </c>
      <c r="B261" s="50">
        <f>GD_CHUNG!B261</f>
        <v>10670</v>
      </c>
      <c r="C261" s="50" t="str">
        <f>GD_CHUNG!C261</f>
        <v>Nguyễn Văn Toàn</v>
      </c>
      <c r="D261" s="50" t="str">
        <f>GD_CHUNG!D261</f>
        <v>Nhân viên Bốc xếp</v>
      </c>
      <c r="E261" s="268">
        <f>VLOOKUP(B261,GD_CHAM_CONG!$C$6:$BJ$997,60,FALSE)</f>
        <v>1</v>
      </c>
      <c r="F261" s="268">
        <f>VLOOKUP(B261,GD_LCD_HS_LNS!$B$4:$F$1000,5,FALSE)</f>
        <v>1.79</v>
      </c>
      <c r="G261" s="269"/>
      <c r="H261" s="269">
        <f>VLOOKUP(B261,GD_CHAM_CONG!$C$6:$BD$997,37,FALSE)</f>
        <v>27</v>
      </c>
      <c r="I261" s="104">
        <f>VLOOKUP($B261,GD_CHAM_CONG!$C$6:$BF$997,38,FALSE)</f>
        <v>22</v>
      </c>
      <c r="J261" s="104">
        <f>VLOOKUP($B261,GD_CHAM_CONG!$C$6:$BF$997,39,FALSE)</f>
        <v>0</v>
      </c>
      <c r="K261" s="104">
        <f>VLOOKUP($B261,GD_CHAM_CONG!$C$6:$BF$997,40,FALSE)</f>
        <v>0</v>
      </c>
      <c r="L261" s="104">
        <f>VLOOKUP($B261,GD_CHAM_CONG!$C$6:$BF$997,41,FALSE)</f>
        <v>0</v>
      </c>
      <c r="M261" s="104">
        <f>VLOOKUP($B261,GD_CHAM_CONG!$C$6:$BF$997,42,FALSE)</f>
        <v>0</v>
      </c>
      <c r="N261" s="104">
        <f>VLOOKUP($B261,GD_CHAM_CONG!$C$6:$BF$997,43,FALSE)</f>
        <v>0</v>
      </c>
      <c r="O261" s="104">
        <f>VLOOKUP($B261,GD_CHAM_CONG!$C$6:$BF$997,44,FALSE)</f>
        <v>0</v>
      </c>
      <c r="P261" s="104">
        <f>VLOOKUP($B261,GD_CHAM_CONG!$C$6:$BF$997,45,FALSE)</f>
        <v>0</v>
      </c>
      <c r="Q261" s="104">
        <f>VLOOKUP($B261,GD_CHAM_CONG!$C$6:$BF$997,46,FALSE)</f>
        <v>0</v>
      </c>
      <c r="R261" s="104">
        <f>VLOOKUP($B261,GD_CHAM_CONG!$C$6:$BF$997,47,FALSE)</f>
        <v>0</v>
      </c>
      <c r="S261" s="104">
        <f>VLOOKUP($B261,GD_CHAM_CONG!$C$6:$BF$997,48,FALSE)</f>
        <v>0</v>
      </c>
      <c r="T261" s="104">
        <f>VLOOKUP($B261,GD_CHAM_CONG!$C$6:$BF$997,49,FALSE)</f>
        <v>0</v>
      </c>
      <c r="U261" s="104">
        <f>VLOOKUP($B261,GD_CHAM_CONG!$C$6:$BF$997,50,FALSE)</f>
        <v>0</v>
      </c>
      <c r="V261" s="104">
        <f>VLOOKUP($B261,GD_CHAM_CONG!$C$6:$BF$997,51,FALSE)</f>
        <v>0</v>
      </c>
      <c r="W261" s="104">
        <f>VLOOKUP($B261,GD_CHAM_CONG!$C$6:$BF$997,52,FALSE)</f>
        <v>0</v>
      </c>
      <c r="X261" s="104">
        <f>VLOOKUP($B261,GD_CHAM_CONG!$C$6:$BF$997,53,FALSE)</f>
        <v>0</v>
      </c>
      <c r="Y261" s="104">
        <f>VLOOKUP($B261,GD_CHAM_CONG!$C$6:$BF$997,54,FALSE)</f>
        <v>0</v>
      </c>
      <c r="Z261" s="104">
        <f>VLOOKUP($B261,GD_CHAM_CONG!$C$6:$BF$997,55,FALSE)</f>
        <v>0</v>
      </c>
      <c r="AA261" s="104">
        <f>VLOOKUP($B261,GD_CHAM_CONG!$C$6:$BF$997,56,FALSE)</f>
        <v>0</v>
      </c>
      <c r="AB261" s="104">
        <f>VLOOKUP($B261,GD_CHAM_CONG!$C$6:$BI$997,57,FALSE)</f>
        <v>5</v>
      </c>
      <c r="AC261" s="104">
        <f>VLOOKUP($B261,GD_CHAM_CONG!$C$6:$BI$997,58,FALSE)</f>
        <v>0</v>
      </c>
      <c r="AD261" s="104">
        <f>VLOOKUP($B261,GD_CHAM_CONG!$C$6:$BI$997,59,FALSE)</f>
        <v>0</v>
      </c>
      <c r="AE261" s="270">
        <f>I261/$H261*VLOOKUP(I$4,DM_TI_LE!$A$5:$B$30,2,FALSE)</f>
        <v>0.81481481481481477</v>
      </c>
      <c r="AF261" s="270">
        <f>J261/$H261*VLOOKUP(J$4,DM_TI_LE!$A$5:$B$30,2,FALSE)</f>
        <v>0</v>
      </c>
      <c r="AG261" s="270">
        <f>K261/$H261*VLOOKUP(K$4,DM_TI_LE!$A$5:$B$30,2,FALSE)</f>
        <v>0</v>
      </c>
      <c r="AH261" s="270">
        <f>L261/$H261*VLOOKUP(L$4,DM_TI_LE!$A$5:$B$30,2,FALSE)</f>
        <v>0</v>
      </c>
      <c r="AI261" s="270">
        <f>M261/$H261*VLOOKUP(M$4,DM_TI_LE!$A$5:$B$30,2,FALSE)</f>
        <v>0</v>
      </c>
      <c r="AJ261" s="270">
        <f>N261/$H261*VLOOKUP(N$4,DM_TI_LE!$A$5:$B$30,2,FALSE)</f>
        <v>0</v>
      </c>
      <c r="AK261" s="270">
        <f>O261/$H261*VLOOKUP(O$4,DM_TI_LE!$A$5:$B$30,2,FALSE)</f>
        <v>0</v>
      </c>
      <c r="AL261" s="270">
        <f>P261/$H261*VLOOKUP(P$4,DM_TI_LE!$A$5:$B$30,2,FALSE)</f>
        <v>0</v>
      </c>
      <c r="AM261" s="270">
        <f>Q261/$H261*VLOOKUP(Q$4,DM_TI_LE!$A$5:$B$30,2,FALSE)</f>
        <v>0</v>
      </c>
      <c r="AN261" s="270">
        <f>R261/$H261*VLOOKUP(R$4,DM_TI_LE!$A$5:$B$30,2,FALSE)</f>
        <v>0</v>
      </c>
      <c r="AO261" s="270">
        <f>S261/$H261*VLOOKUP(S$4,DM_TI_LE!$A$5:$B$30,2,FALSE)</f>
        <v>0</v>
      </c>
      <c r="AP261" s="270">
        <f>T261/$H261*VLOOKUP(T$4,DM_TI_LE!$A$5:$B$30,2,FALSE)</f>
        <v>0</v>
      </c>
      <c r="AQ261" s="270">
        <f>U261/$H261*VLOOKUP(U$4,DM_TI_LE!$A$5:$B$30,2,FALSE)</f>
        <v>0</v>
      </c>
      <c r="AR261" s="270">
        <f>V261/$H261*VLOOKUP(V$4,DM_TI_LE!$A$5:$B$30,2,FALSE)</f>
        <v>0</v>
      </c>
      <c r="AS261" s="270">
        <f>W261/$H261*VLOOKUP(W$4,DM_TI_LE!$A$5:$B$30,2,FALSE)</f>
        <v>0</v>
      </c>
      <c r="AT261" s="270">
        <f>X261/$H261*VLOOKUP(X$4,DM_TI_LE!$A$5:$B$30,2,FALSE)</f>
        <v>0</v>
      </c>
      <c r="AU261" s="270">
        <f>Y261/$H261*VLOOKUP(Y$4,DM_TI_LE!$A$5:$B$30,2,FALSE)</f>
        <v>0</v>
      </c>
      <c r="AV261" s="270">
        <f>Z261/$H261*VLOOKUP(Z$4,DM_TI_LE!$A$5:$B$30,2,FALSE)</f>
        <v>0</v>
      </c>
      <c r="AW261" s="270">
        <f>AA261/$H261*VLOOKUP(AA$4,DM_TI_LE!$A$5:$B$30,2,FALSE)</f>
        <v>0</v>
      </c>
      <c r="AX261" s="270">
        <f>AB261/$H261*VLOOKUP(AB$4,DM_TI_LE!$A$5:$B$30,2,FALSE)</f>
        <v>0</v>
      </c>
      <c r="AY261" s="270">
        <f>AC261/$H261*VLOOKUP(AC$4,DM_TI_LE!$A$5:$B$30,2,FALSE)</f>
        <v>0</v>
      </c>
      <c r="AZ261" s="270">
        <f>AD261/$H261*VLOOKUP(AD$4,DM_TI_LE!$A$5:$B$30,2,FALSE)</f>
        <v>0</v>
      </c>
      <c r="BA261" s="284">
        <f>IF(CD261="HDHV",DM_TI_LE!$K$12*I261, SUM(AE261:AW261)*F261*E261*DM_HE_SO_LUONG_NS!$D$1*CE261)</f>
        <v>6563333.333333333</v>
      </c>
      <c r="BB261" s="104"/>
      <c r="BC261" s="110">
        <f>VLOOKUP(B261,GD_LCD_HS_LNS!$B$4:$E$1000,4,FALSE)</f>
        <v>3778000</v>
      </c>
      <c r="BD261" s="104"/>
      <c r="BE261" s="104">
        <f>I261/26*$BC261*VLOOKUP(BE$4,DM_TI_LE!$A$5:$C$29,3,FALSE)</f>
        <v>0</v>
      </c>
      <c r="BF261" s="104">
        <f>J261/26*$BC261*VLOOKUP(BF$4,DM_TI_LE!$A$5:$C$29,3,FALSE)</f>
        <v>0</v>
      </c>
      <c r="BG261" s="104">
        <f>K261/26*$BC261*VLOOKUP(BG$4,DM_TI_LE!$A$5:$C$29,3,FALSE)</f>
        <v>0</v>
      </c>
      <c r="BH261" s="104">
        <f>L261/26*$BC261*VLOOKUP(BH$4,DM_TI_LE!$A$5:$C$29,3,FALSE)</f>
        <v>0</v>
      </c>
      <c r="BI261" s="104">
        <f>M261/26*$BC261*VLOOKUP(BI$4,DM_TI_LE!$A$5:$C$29,3,FALSE)</f>
        <v>0</v>
      </c>
      <c r="BJ261" s="104">
        <f>N261/26*$BC261*VLOOKUP(BJ$4,DM_TI_LE!$A$5:$C$29,3,FALSE)</f>
        <v>0</v>
      </c>
      <c r="BK261" s="104">
        <f>O261/26*$BC261*VLOOKUP(BK$4,DM_TI_LE!$A$5:$C$29,3,FALSE)</f>
        <v>0</v>
      </c>
      <c r="BL261" s="104">
        <f>P261/26*$BC261*VLOOKUP(BL$4,DM_TI_LE!$A$5:$C$29,3,FALSE)</f>
        <v>0</v>
      </c>
      <c r="BM261" s="104">
        <f>Q261/26*$BC261*VLOOKUP(BM$4,DM_TI_LE!$A$5:$C$29,3,FALSE)</f>
        <v>0</v>
      </c>
      <c r="BN261" s="104">
        <f>R261/26*$BC261*VLOOKUP(BN$4,DM_TI_LE!$A$5:$C$29,3,FALSE)</f>
        <v>0</v>
      </c>
      <c r="BO261" s="104">
        <f>S261/26*$BC261*VLOOKUP(BO$4,DM_TI_LE!$A$5:$C$29,3,FALSE)</f>
        <v>0</v>
      </c>
      <c r="BP261" s="104">
        <f>T261/26*$BC261*VLOOKUP(BP$4,DM_TI_LE!$A$5:$C$29,3,FALSE)</f>
        <v>0</v>
      </c>
      <c r="BQ261" s="104">
        <f>U261/26*$BC261*VLOOKUP(BQ$4,DM_TI_LE!$A$5:$C$29,3,FALSE)</f>
        <v>0</v>
      </c>
      <c r="BR261" s="104">
        <f>V261/26*$BC261*VLOOKUP(BR$4,DM_TI_LE!$A$5:$C$29,3,FALSE)</f>
        <v>0</v>
      </c>
      <c r="BS261" s="104">
        <f>W261/26*$BC261*VLOOKUP(BS$4,DM_TI_LE!$A$5:$C$29,3,FALSE)</f>
        <v>0</v>
      </c>
      <c r="BT261" s="104">
        <f>X261/26*$BC261*VLOOKUP(BT$4,DM_TI_LE!$A$5:$C$29,3,FALSE)</f>
        <v>0</v>
      </c>
      <c r="BU261" s="104">
        <f>Y261/26*$BC261*VLOOKUP(BU$4,DM_TI_LE!$A$5:$C$29,3,FALSE)</f>
        <v>0</v>
      </c>
      <c r="BV261" s="104">
        <f>Z261/26*$BC261*VLOOKUP(BV$4,DM_TI_LE!$A$5:$C$29,3,FALSE)</f>
        <v>0</v>
      </c>
      <c r="BW261" s="104">
        <f>AA261/26*$BC261*VLOOKUP(BW$4,DM_TI_LE!$A$5:$C$29,3,FALSE)</f>
        <v>0</v>
      </c>
      <c r="BX261" s="104">
        <f>AB261/26*$BC261*VLOOKUP(BX$4,DM_TI_LE!$A$5:$C$29,3,FALSE)</f>
        <v>0</v>
      </c>
      <c r="BY261" s="104">
        <f>AC261/26*$BC261*VLOOKUP(BY$4,DM_TI_LE!$A$5:$C$29,3,FALSE)</f>
        <v>0</v>
      </c>
      <c r="BZ261" s="104">
        <f>AD261/26*$BC261*VLOOKUP(BZ$4,DM_TI_LE!$A$5:$C$29,3,FALSE)</f>
        <v>0</v>
      </c>
      <c r="CA261" s="273">
        <f t="shared" si="0"/>
        <v>0</v>
      </c>
      <c r="CB261" s="104"/>
      <c r="CC261" s="274">
        <f t="shared" si="1"/>
        <v>6563333.333333333</v>
      </c>
      <c r="CD261" s="138" t="str">
        <f>VLOOKUP(B261,GD_CHUNG!$B$5:$G$480,6,FALSE)</f>
        <v>HDKX</v>
      </c>
      <c r="CE261" s="275">
        <f>VLOOKUP(CD261,DM_TI_LE!$I$12:$J$16,2,FALSE)</f>
        <v>1</v>
      </c>
    </row>
    <row r="262" spans="1:83" ht="12.75" x14ac:dyDescent="0.2">
      <c r="A262" s="49">
        <v>258</v>
      </c>
      <c r="B262" s="50">
        <f>GD_CHUNG!B262</f>
        <v>10672</v>
      </c>
      <c r="C262" s="50" t="str">
        <f>GD_CHUNG!C262</f>
        <v>Triệu Tuấn Anh</v>
      </c>
      <c r="D262" s="50" t="str">
        <f>GD_CHUNG!D262</f>
        <v>Nhân viên Bốc xếp</v>
      </c>
      <c r="E262" s="268">
        <f>VLOOKUP(B262,GD_CHAM_CONG!$C$6:$BJ$997,60,FALSE)</f>
        <v>1</v>
      </c>
      <c r="F262" s="268">
        <f>VLOOKUP(B262,GD_LCD_HS_LNS!$B$4:$F$1000,5,FALSE)</f>
        <v>1.68</v>
      </c>
      <c r="G262" s="269"/>
      <c r="H262" s="269">
        <f>VLOOKUP(B262,GD_CHAM_CONG!$C$6:$BD$997,37,FALSE)</f>
        <v>27</v>
      </c>
      <c r="I262" s="104">
        <f>VLOOKUP($B262,GD_CHAM_CONG!$C$6:$BF$997,38,FALSE)</f>
        <v>27</v>
      </c>
      <c r="J262" s="104">
        <f>VLOOKUP($B262,GD_CHAM_CONG!$C$6:$BF$997,39,FALSE)</f>
        <v>0</v>
      </c>
      <c r="K262" s="104">
        <f>VLOOKUP($B262,GD_CHAM_CONG!$C$6:$BF$997,40,FALSE)</f>
        <v>0</v>
      </c>
      <c r="L262" s="104">
        <f>VLOOKUP($B262,GD_CHAM_CONG!$C$6:$BF$997,41,FALSE)</f>
        <v>0</v>
      </c>
      <c r="M262" s="104">
        <f>VLOOKUP($B262,GD_CHAM_CONG!$C$6:$BF$997,42,FALSE)</f>
        <v>0</v>
      </c>
      <c r="N262" s="104">
        <f>VLOOKUP($B262,GD_CHAM_CONG!$C$6:$BF$997,43,FALSE)</f>
        <v>0</v>
      </c>
      <c r="O262" s="104">
        <f>VLOOKUP($B262,GD_CHAM_CONG!$C$6:$BF$997,44,FALSE)</f>
        <v>0</v>
      </c>
      <c r="P262" s="104">
        <f>VLOOKUP($B262,GD_CHAM_CONG!$C$6:$BF$997,45,FALSE)</f>
        <v>0</v>
      </c>
      <c r="Q262" s="104">
        <f>VLOOKUP($B262,GD_CHAM_CONG!$C$6:$BF$997,46,FALSE)</f>
        <v>0</v>
      </c>
      <c r="R262" s="104">
        <f>VLOOKUP($B262,GD_CHAM_CONG!$C$6:$BF$997,47,FALSE)</f>
        <v>0</v>
      </c>
      <c r="S262" s="104">
        <f>VLOOKUP($B262,GD_CHAM_CONG!$C$6:$BF$997,48,FALSE)</f>
        <v>0</v>
      </c>
      <c r="T262" s="104">
        <f>VLOOKUP($B262,GD_CHAM_CONG!$C$6:$BF$997,49,FALSE)</f>
        <v>0</v>
      </c>
      <c r="U262" s="104">
        <f>VLOOKUP($B262,GD_CHAM_CONG!$C$6:$BF$997,50,FALSE)</f>
        <v>0</v>
      </c>
      <c r="V262" s="104">
        <f>VLOOKUP($B262,GD_CHAM_CONG!$C$6:$BF$997,51,FALSE)</f>
        <v>0</v>
      </c>
      <c r="W262" s="104">
        <f>VLOOKUP($B262,GD_CHAM_CONG!$C$6:$BF$997,52,FALSE)</f>
        <v>0</v>
      </c>
      <c r="X262" s="104">
        <f>VLOOKUP($B262,GD_CHAM_CONG!$C$6:$BF$997,53,FALSE)</f>
        <v>0</v>
      </c>
      <c r="Y262" s="104">
        <f>VLOOKUP($B262,GD_CHAM_CONG!$C$6:$BF$997,54,FALSE)</f>
        <v>0</v>
      </c>
      <c r="Z262" s="104">
        <f>VLOOKUP($B262,GD_CHAM_CONG!$C$6:$BF$997,55,FALSE)</f>
        <v>0</v>
      </c>
      <c r="AA262" s="104">
        <f>VLOOKUP($B262,GD_CHAM_CONG!$C$6:$BF$997,56,FALSE)</f>
        <v>0</v>
      </c>
      <c r="AB262" s="104">
        <f>VLOOKUP($B262,GD_CHAM_CONG!$C$6:$BI$997,57,FALSE)</f>
        <v>0</v>
      </c>
      <c r="AC262" s="104">
        <f>VLOOKUP($B262,GD_CHAM_CONG!$C$6:$BI$997,58,FALSE)</f>
        <v>0</v>
      </c>
      <c r="AD262" s="104">
        <f>VLOOKUP($B262,GD_CHAM_CONG!$C$6:$BI$997,59,FALSE)</f>
        <v>0</v>
      </c>
      <c r="AE262" s="270">
        <f>I262/$H262*VLOOKUP(I$4,DM_TI_LE!$A$5:$B$30,2,FALSE)</f>
        <v>1</v>
      </c>
      <c r="AF262" s="270">
        <f>J262/$H262*VLOOKUP(J$4,DM_TI_LE!$A$5:$B$30,2,FALSE)</f>
        <v>0</v>
      </c>
      <c r="AG262" s="270">
        <f>K262/$H262*VLOOKUP(K$4,DM_TI_LE!$A$5:$B$30,2,FALSE)</f>
        <v>0</v>
      </c>
      <c r="AH262" s="270">
        <f>L262/$H262*VLOOKUP(L$4,DM_TI_LE!$A$5:$B$30,2,FALSE)</f>
        <v>0</v>
      </c>
      <c r="AI262" s="270">
        <f>M262/$H262*VLOOKUP(M$4,DM_TI_LE!$A$5:$B$30,2,FALSE)</f>
        <v>0</v>
      </c>
      <c r="AJ262" s="270">
        <f>N262/$H262*VLOOKUP(N$4,DM_TI_LE!$A$5:$B$30,2,FALSE)</f>
        <v>0</v>
      </c>
      <c r="AK262" s="270">
        <f>O262/$H262*VLOOKUP(O$4,DM_TI_LE!$A$5:$B$30,2,FALSE)</f>
        <v>0</v>
      </c>
      <c r="AL262" s="270">
        <f>P262/$H262*VLOOKUP(P$4,DM_TI_LE!$A$5:$B$30,2,FALSE)</f>
        <v>0</v>
      </c>
      <c r="AM262" s="270">
        <f>Q262/$H262*VLOOKUP(Q$4,DM_TI_LE!$A$5:$B$30,2,FALSE)</f>
        <v>0</v>
      </c>
      <c r="AN262" s="270">
        <f>R262/$H262*VLOOKUP(R$4,DM_TI_LE!$A$5:$B$30,2,FALSE)</f>
        <v>0</v>
      </c>
      <c r="AO262" s="270">
        <f>S262/$H262*VLOOKUP(S$4,DM_TI_LE!$A$5:$B$30,2,FALSE)</f>
        <v>0</v>
      </c>
      <c r="AP262" s="270">
        <f>T262/$H262*VLOOKUP(T$4,DM_TI_LE!$A$5:$B$30,2,FALSE)</f>
        <v>0</v>
      </c>
      <c r="AQ262" s="270">
        <f>U262/$H262*VLOOKUP(U$4,DM_TI_LE!$A$5:$B$30,2,FALSE)</f>
        <v>0</v>
      </c>
      <c r="AR262" s="270">
        <f>V262/$H262*VLOOKUP(V$4,DM_TI_LE!$A$5:$B$30,2,FALSE)</f>
        <v>0</v>
      </c>
      <c r="AS262" s="270">
        <f>W262/$H262*VLOOKUP(W$4,DM_TI_LE!$A$5:$B$30,2,FALSE)</f>
        <v>0</v>
      </c>
      <c r="AT262" s="270">
        <f>X262/$H262*VLOOKUP(X$4,DM_TI_LE!$A$5:$B$30,2,FALSE)</f>
        <v>0</v>
      </c>
      <c r="AU262" s="270">
        <f>Y262/$H262*VLOOKUP(Y$4,DM_TI_LE!$A$5:$B$30,2,FALSE)</f>
        <v>0</v>
      </c>
      <c r="AV262" s="270">
        <f>Z262/$H262*VLOOKUP(Z$4,DM_TI_LE!$A$5:$B$30,2,FALSE)</f>
        <v>0</v>
      </c>
      <c r="AW262" s="270">
        <f>AA262/$H262*VLOOKUP(AA$4,DM_TI_LE!$A$5:$B$30,2,FALSE)</f>
        <v>0</v>
      </c>
      <c r="AX262" s="270">
        <f>AB262/$H262*VLOOKUP(AB$4,DM_TI_LE!$A$5:$B$30,2,FALSE)</f>
        <v>0</v>
      </c>
      <c r="AY262" s="270">
        <f>AC262/$H262*VLOOKUP(AC$4,DM_TI_LE!$A$5:$B$30,2,FALSE)</f>
        <v>0</v>
      </c>
      <c r="AZ262" s="270">
        <f>AD262/$H262*VLOOKUP(AD$4,DM_TI_LE!$A$5:$B$30,2,FALSE)</f>
        <v>0</v>
      </c>
      <c r="BA262" s="284">
        <f>IF(CD262="HDHV",DM_TI_LE!$K$12*I262, SUM(AE262:AW262)*F262*E262*DM_HE_SO_LUONG_NS!$D$1*CE262)</f>
        <v>7560000</v>
      </c>
      <c r="BB262" s="104"/>
      <c r="BC262" s="110">
        <f>VLOOKUP(B262,GD_LCD_HS_LNS!$B$4:$E$1000,4,FALSE)</f>
        <v>4166000</v>
      </c>
      <c r="BD262" s="104"/>
      <c r="BE262" s="104">
        <f>I262/26*$BC262*VLOOKUP(BE$4,DM_TI_LE!$A$5:$C$29,3,FALSE)</f>
        <v>0</v>
      </c>
      <c r="BF262" s="104">
        <f>J262/26*$BC262*VLOOKUP(BF$4,DM_TI_LE!$A$5:$C$29,3,FALSE)</f>
        <v>0</v>
      </c>
      <c r="BG262" s="104">
        <f>K262/26*$BC262*VLOOKUP(BG$4,DM_TI_LE!$A$5:$C$29,3,FALSE)</f>
        <v>0</v>
      </c>
      <c r="BH262" s="104">
        <f>L262/26*$BC262*VLOOKUP(BH$4,DM_TI_LE!$A$5:$C$29,3,FALSE)</f>
        <v>0</v>
      </c>
      <c r="BI262" s="104">
        <f>M262/26*$BC262*VLOOKUP(BI$4,DM_TI_LE!$A$5:$C$29,3,FALSE)</f>
        <v>0</v>
      </c>
      <c r="BJ262" s="104">
        <f>N262/26*$BC262*VLOOKUP(BJ$4,DM_TI_LE!$A$5:$C$29,3,FALSE)</f>
        <v>0</v>
      </c>
      <c r="BK262" s="104">
        <f>O262/26*$BC262*VLOOKUP(BK$4,DM_TI_LE!$A$5:$C$29,3,FALSE)</f>
        <v>0</v>
      </c>
      <c r="BL262" s="104">
        <f>P262/26*$BC262*VLOOKUP(BL$4,DM_TI_LE!$A$5:$C$29,3,FALSE)</f>
        <v>0</v>
      </c>
      <c r="BM262" s="104">
        <f>Q262/26*$BC262*VLOOKUP(BM$4,DM_TI_LE!$A$5:$C$29,3,FALSE)</f>
        <v>0</v>
      </c>
      <c r="BN262" s="104">
        <f>R262/26*$BC262*VLOOKUP(BN$4,DM_TI_LE!$A$5:$C$29,3,FALSE)</f>
        <v>0</v>
      </c>
      <c r="BO262" s="104">
        <f>S262/26*$BC262*VLOOKUP(BO$4,DM_TI_LE!$A$5:$C$29,3,FALSE)</f>
        <v>0</v>
      </c>
      <c r="BP262" s="104">
        <f>T262/26*$BC262*VLOOKUP(BP$4,DM_TI_LE!$A$5:$C$29,3,FALSE)</f>
        <v>0</v>
      </c>
      <c r="BQ262" s="104">
        <f>U262/26*$BC262*VLOOKUP(BQ$4,DM_TI_LE!$A$5:$C$29,3,FALSE)</f>
        <v>0</v>
      </c>
      <c r="BR262" s="104">
        <f>V262/26*$BC262*VLOOKUP(BR$4,DM_TI_LE!$A$5:$C$29,3,FALSE)</f>
        <v>0</v>
      </c>
      <c r="BS262" s="104">
        <f>W262/26*$BC262*VLOOKUP(BS$4,DM_TI_LE!$A$5:$C$29,3,FALSE)</f>
        <v>0</v>
      </c>
      <c r="BT262" s="104">
        <f>X262/26*$BC262*VLOOKUP(BT$4,DM_TI_LE!$A$5:$C$29,3,FALSE)</f>
        <v>0</v>
      </c>
      <c r="BU262" s="104">
        <f>Y262/26*$BC262*VLOOKUP(BU$4,DM_TI_LE!$A$5:$C$29,3,FALSE)</f>
        <v>0</v>
      </c>
      <c r="BV262" s="104">
        <f>Z262/26*$BC262*VLOOKUP(BV$4,DM_TI_LE!$A$5:$C$29,3,FALSE)</f>
        <v>0</v>
      </c>
      <c r="BW262" s="104">
        <f>AA262/26*$BC262*VLOOKUP(BW$4,DM_TI_LE!$A$5:$C$29,3,FALSE)</f>
        <v>0</v>
      </c>
      <c r="BX262" s="104">
        <f>AB262/26*$BC262*VLOOKUP(BX$4,DM_TI_LE!$A$5:$C$29,3,FALSE)</f>
        <v>0</v>
      </c>
      <c r="BY262" s="104">
        <f>AC262/26*$BC262*VLOOKUP(BY$4,DM_TI_LE!$A$5:$C$29,3,FALSE)</f>
        <v>0</v>
      </c>
      <c r="BZ262" s="104">
        <f>AD262/26*$BC262*VLOOKUP(BZ$4,DM_TI_LE!$A$5:$C$29,3,FALSE)</f>
        <v>0</v>
      </c>
      <c r="CA262" s="273">
        <f t="shared" si="0"/>
        <v>0</v>
      </c>
      <c r="CB262" s="104"/>
      <c r="CC262" s="274">
        <f t="shared" si="1"/>
        <v>7560000</v>
      </c>
      <c r="CD262" s="138" t="str">
        <f>VLOOKUP(B262,GD_CHUNG!$B$5:$G$480,6,FALSE)</f>
        <v>HDKX</v>
      </c>
      <c r="CE262" s="275">
        <f>VLOOKUP(CD262,DM_TI_LE!$I$12:$J$16,2,FALSE)</f>
        <v>1</v>
      </c>
    </row>
    <row r="263" spans="1:83" ht="12.75" x14ac:dyDescent="0.2">
      <c r="A263" s="49">
        <v>259</v>
      </c>
      <c r="B263" s="50">
        <f>GD_CHUNG!B263</f>
        <v>10674</v>
      </c>
      <c r="C263" s="50" t="str">
        <f>GD_CHUNG!C263</f>
        <v>Nguyễn Văn Tuế</v>
      </c>
      <c r="D263" s="50" t="str">
        <f>GD_CHUNG!D263</f>
        <v>Nhân viên Bốc xếp</v>
      </c>
      <c r="E263" s="268">
        <f>VLOOKUP(B263,GD_CHAM_CONG!$C$6:$BJ$997,60,FALSE)</f>
        <v>1.0499999999999998</v>
      </c>
      <c r="F263" s="268">
        <f>VLOOKUP(B263,GD_LCD_HS_LNS!$B$4:$F$1000,5,FALSE)</f>
        <v>1.59</v>
      </c>
      <c r="G263" s="269"/>
      <c r="H263" s="269">
        <f>VLOOKUP(B263,GD_CHAM_CONG!$C$6:$BD$997,37,FALSE)</f>
        <v>27</v>
      </c>
      <c r="I263" s="104">
        <f>VLOOKUP($B263,GD_CHAM_CONG!$C$6:$BF$997,38,FALSE)</f>
        <v>27</v>
      </c>
      <c r="J263" s="104">
        <f>VLOOKUP($B263,GD_CHAM_CONG!$C$6:$BF$997,39,FALSE)</f>
        <v>0</v>
      </c>
      <c r="K263" s="104">
        <f>VLOOKUP($B263,GD_CHAM_CONG!$C$6:$BF$997,40,FALSE)</f>
        <v>0</v>
      </c>
      <c r="L263" s="104">
        <f>VLOOKUP($B263,GD_CHAM_CONG!$C$6:$BF$997,41,FALSE)</f>
        <v>0</v>
      </c>
      <c r="M263" s="104">
        <f>VLOOKUP($B263,GD_CHAM_CONG!$C$6:$BF$997,42,FALSE)</f>
        <v>0</v>
      </c>
      <c r="N263" s="104">
        <f>VLOOKUP($B263,GD_CHAM_CONG!$C$6:$BF$997,43,FALSE)</f>
        <v>0</v>
      </c>
      <c r="O263" s="104">
        <f>VLOOKUP($B263,GD_CHAM_CONG!$C$6:$BF$997,44,FALSE)</f>
        <v>0</v>
      </c>
      <c r="P263" s="104">
        <f>VLOOKUP($B263,GD_CHAM_CONG!$C$6:$BF$997,45,FALSE)</f>
        <v>0</v>
      </c>
      <c r="Q263" s="104">
        <f>VLOOKUP($B263,GD_CHAM_CONG!$C$6:$BF$997,46,FALSE)</f>
        <v>0</v>
      </c>
      <c r="R263" s="104">
        <f>VLOOKUP($B263,GD_CHAM_CONG!$C$6:$BF$997,47,FALSE)</f>
        <v>0</v>
      </c>
      <c r="S263" s="104">
        <f>VLOOKUP($B263,GD_CHAM_CONG!$C$6:$BF$997,48,FALSE)</f>
        <v>0</v>
      </c>
      <c r="T263" s="104">
        <f>VLOOKUP($B263,GD_CHAM_CONG!$C$6:$BF$997,49,FALSE)</f>
        <v>0</v>
      </c>
      <c r="U263" s="104">
        <f>VLOOKUP($B263,GD_CHAM_CONG!$C$6:$BF$997,50,FALSE)</f>
        <v>0</v>
      </c>
      <c r="V263" s="104">
        <f>VLOOKUP($B263,GD_CHAM_CONG!$C$6:$BF$997,51,FALSE)</f>
        <v>0</v>
      </c>
      <c r="W263" s="104">
        <f>VLOOKUP($B263,GD_CHAM_CONG!$C$6:$BF$997,52,FALSE)</f>
        <v>0</v>
      </c>
      <c r="X263" s="104">
        <f>VLOOKUP($B263,GD_CHAM_CONG!$C$6:$BF$997,53,FALSE)</f>
        <v>0</v>
      </c>
      <c r="Y263" s="104">
        <f>VLOOKUP($B263,GD_CHAM_CONG!$C$6:$BF$997,54,FALSE)</f>
        <v>0</v>
      </c>
      <c r="Z263" s="104">
        <f>VLOOKUP($B263,GD_CHAM_CONG!$C$6:$BF$997,55,FALSE)</f>
        <v>0</v>
      </c>
      <c r="AA263" s="104">
        <f>VLOOKUP($B263,GD_CHAM_CONG!$C$6:$BF$997,56,FALSE)</f>
        <v>0</v>
      </c>
      <c r="AB263" s="104">
        <f>VLOOKUP($B263,GD_CHAM_CONG!$C$6:$BI$997,57,FALSE)</f>
        <v>0</v>
      </c>
      <c r="AC263" s="104">
        <f>VLOOKUP($B263,GD_CHAM_CONG!$C$6:$BI$997,58,FALSE)</f>
        <v>0</v>
      </c>
      <c r="AD263" s="104">
        <f>VLOOKUP($B263,GD_CHAM_CONG!$C$6:$BI$997,59,FALSE)</f>
        <v>0</v>
      </c>
      <c r="AE263" s="270">
        <f>I263/$H263*VLOOKUP(I$4,DM_TI_LE!$A$5:$B$30,2,FALSE)</f>
        <v>1</v>
      </c>
      <c r="AF263" s="270">
        <f>J263/$H263*VLOOKUP(J$4,DM_TI_LE!$A$5:$B$30,2,FALSE)</f>
        <v>0</v>
      </c>
      <c r="AG263" s="270">
        <f>K263/$H263*VLOOKUP(K$4,DM_TI_LE!$A$5:$B$30,2,FALSE)</f>
        <v>0</v>
      </c>
      <c r="AH263" s="270">
        <f>L263/$H263*VLOOKUP(L$4,DM_TI_LE!$A$5:$B$30,2,FALSE)</f>
        <v>0</v>
      </c>
      <c r="AI263" s="270">
        <f>M263/$H263*VLOOKUP(M$4,DM_TI_LE!$A$5:$B$30,2,FALSE)</f>
        <v>0</v>
      </c>
      <c r="AJ263" s="270">
        <f>N263/$H263*VLOOKUP(N$4,DM_TI_LE!$A$5:$B$30,2,FALSE)</f>
        <v>0</v>
      </c>
      <c r="AK263" s="270">
        <f>O263/$H263*VLOOKUP(O$4,DM_TI_LE!$A$5:$B$30,2,FALSE)</f>
        <v>0</v>
      </c>
      <c r="AL263" s="270">
        <f>P263/$H263*VLOOKUP(P$4,DM_TI_LE!$A$5:$B$30,2,FALSE)</f>
        <v>0</v>
      </c>
      <c r="AM263" s="270">
        <f>Q263/$H263*VLOOKUP(Q$4,DM_TI_LE!$A$5:$B$30,2,FALSE)</f>
        <v>0</v>
      </c>
      <c r="AN263" s="270">
        <f>R263/$H263*VLOOKUP(R$4,DM_TI_LE!$A$5:$B$30,2,FALSE)</f>
        <v>0</v>
      </c>
      <c r="AO263" s="270">
        <f>S263/$H263*VLOOKUP(S$4,DM_TI_LE!$A$5:$B$30,2,FALSE)</f>
        <v>0</v>
      </c>
      <c r="AP263" s="270">
        <f>T263/$H263*VLOOKUP(T$4,DM_TI_LE!$A$5:$B$30,2,FALSE)</f>
        <v>0</v>
      </c>
      <c r="AQ263" s="270">
        <f>U263/$H263*VLOOKUP(U$4,DM_TI_LE!$A$5:$B$30,2,FALSE)</f>
        <v>0</v>
      </c>
      <c r="AR263" s="270">
        <f>V263/$H263*VLOOKUP(V$4,DM_TI_LE!$A$5:$B$30,2,FALSE)</f>
        <v>0</v>
      </c>
      <c r="AS263" s="270">
        <f>W263/$H263*VLOOKUP(W$4,DM_TI_LE!$A$5:$B$30,2,FALSE)</f>
        <v>0</v>
      </c>
      <c r="AT263" s="270">
        <f>X263/$H263*VLOOKUP(X$4,DM_TI_LE!$A$5:$B$30,2,FALSE)</f>
        <v>0</v>
      </c>
      <c r="AU263" s="270">
        <f>Y263/$H263*VLOOKUP(Y$4,DM_TI_LE!$A$5:$B$30,2,FALSE)</f>
        <v>0</v>
      </c>
      <c r="AV263" s="270">
        <f>Z263/$H263*VLOOKUP(Z$4,DM_TI_LE!$A$5:$B$30,2,FALSE)</f>
        <v>0</v>
      </c>
      <c r="AW263" s="270">
        <f>AA263/$H263*VLOOKUP(AA$4,DM_TI_LE!$A$5:$B$30,2,FALSE)</f>
        <v>0</v>
      </c>
      <c r="AX263" s="270">
        <f>AB263/$H263*VLOOKUP(AB$4,DM_TI_LE!$A$5:$B$30,2,FALSE)</f>
        <v>0</v>
      </c>
      <c r="AY263" s="270">
        <f>AC263/$H263*VLOOKUP(AC$4,DM_TI_LE!$A$5:$B$30,2,FALSE)</f>
        <v>0</v>
      </c>
      <c r="AZ263" s="270">
        <f>AD263/$H263*VLOOKUP(AD$4,DM_TI_LE!$A$5:$B$30,2,FALSE)</f>
        <v>0</v>
      </c>
      <c r="BA263" s="284">
        <f>IF(CD263="HDHV",DM_TI_LE!$K$12*I263, SUM(AE263:AW263)*F263*E263*DM_HE_SO_LUONG_NS!$D$1*CE263)</f>
        <v>7512749.9999999991</v>
      </c>
      <c r="BB263" s="104"/>
      <c r="BC263" s="110">
        <f>VLOOKUP(B263,GD_LCD_HS_LNS!$B$4:$E$1000,4,FALSE)</f>
        <v>3778000</v>
      </c>
      <c r="BD263" s="104"/>
      <c r="BE263" s="104">
        <f>I263/26*$BC263*VLOOKUP(BE$4,DM_TI_LE!$A$5:$C$29,3,FALSE)</f>
        <v>0</v>
      </c>
      <c r="BF263" s="104">
        <f>J263/26*$BC263*VLOOKUP(BF$4,DM_TI_LE!$A$5:$C$29,3,FALSE)</f>
        <v>0</v>
      </c>
      <c r="BG263" s="104">
        <f>K263/26*$BC263*VLOOKUP(BG$4,DM_TI_LE!$A$5:$C$29,3,FALSE)</f>
        <v>0</v>
      </c>
      <c r="BH263" s="104">
        <f>L263/26*$BC263*VLOOKUP(BH$4,DM_TI_LE!$A$5:$C$29,3,FALSE)</f>
        <v>0</v>
      </c>
      <c r="BI263" s="104">
        <f>M263/26*$BC263*VLOOKUP(BI$4,DM_TI_LE!$A$5:$C$29,3,FALSE)</f>
        <v>0</v>
      </c>
      <c r="BJ263" s="104">
        <f>N263/26*$BC263*VLOOKUP(BJ$4,DM_TI_LE!$A$5:$C$29,3,FALSE)</f>
        <v>0</v>
      </c>
      <c r="BK263" s="104">
        <f>O263/26*$BC263*VLOOKUP(BK$4,DM_TI_LE!$A$5:$C$29,3,FALSE)</f>
        <v>0</v>
      </c>
      <c r="BL263" s="104">
        <f>P263/26*$BC263*VLOOKUP(BL$4,DM_TI_LE!$A$5:$C$29,3,FALSE)</f>
        <v>0</v>
      </c>
      <c r="BM263" s="104">
        <f>Q263/26*$BC263*VLOOKUP(BM$4,DM_TI_LE!$A$5:$C$29,3,FALSE)</f>
        <v>0</v>
      </c>
      <c r="BN263" s="104">
        <f>R263/26*$BC263*VLOOKUP(BN$4,DM_TI_LE!$A$5:$C$29,3,FALSE)</f>
        <v>0</v>
      </c>
      <c r="BO263" s="104">
        <f>S263/26*$BC263*VLOOKUP(BO$4,DM_TI_LE!$A$5:$C$29,3,FALSE)</f>
        <v>0</v>
      </c>
      <c r="BP263" s="104">
        <f>T263/26*$BC263*VLOOKUP(BP$4,DM_TI_LE!$A$5:$C$29,3,FALSE)</f>
        <v>0</v>
      </c>
      <c r="BQ263" s="104">
        <f>U263/26*$BC263*VLOOKUP(BQ$4,DM_TI_LE!$A$5:$C$29,3,FALSE)</f>
        <v>0</v>
      </c>
      <c r="BR263" s="104">
        <f>V263/26*$BC263*VLOOKUP(BR$4,DM_TI_LE!$A$5:$C$29,3,FALSE)</f>
        <v>0</v>
      </c>
      <c r="BS263" s="104">
        <f>W263/26*$BC263*VLOOKUP(BS$4,DM_TI_LE!$A$5:$C$29,3,FALSE)</f>
        <v>0</v>
      </c>
      <c r="BT263" s="104">
        <f>X263/26*$BC263*VLOOKUP(BT$4,DM_TI_LE!$A$5:$C$29,3,FALSE)</f>
        <v>0</v>
      </c>
      <c r="BU263" s="104">
        <f>Y263/26*$BC263*VLOOKUP(BU$4,DM_TI_LE!$A$5:$C$29,3,FALSE)</f>
        <v>0</v>
      </c>
      <c r="BV263" s="104">
        <f>Z263/26*$BC263*VLOOKUP(BV$4,DM_TI_LE!$A$5:$C$29,3,FALSE)</f>
        <v>0</v>
      </c>
      <c r="BW263" s="104">
        <f>AA263/26*$BC263*VLOOKUP(BW$4,DM_TI_LE!$A$5:$C$29,3,FALSE)</f>
        <v>0</v>
      </c>
      <c r="BX263" s="104">
        <f>AB263/26*$BC263*VLOOKUP(BX$4,DM_TI_LE!$A$5:$C$29,3,FALSE)</f>
        <v>0</v>
      </c>
      <c r="BY263" s="104">
        <f>AC263/26*$BC263*VLOOKUP(BY$4,DM_TI_LE!$A$5:$C$29,3,FALSE)</f>
        <v>0</v>
      </c>
      <c r="BZ263" s="104">
        <f>AD263/26*$BC263*VLOOKUP(BZ$4,DM_TI_LE!$A$5:$C$29,3,FALSE)</f>
        <v>0</v>
      </c>
      <c r="CA263" s="273">
        <f t="shared" si="0"/>
        <v>0</v>
      </c>
      <c r="CB263" s="104"/>
      <c r="CC263" s="274">
        <f t="shared" si="1"/>
        <v>7512749.9999999991</v>
      </c>
      <c r="CD263" s="138" t="str">
        <f>VLOOKUP(B263,GD_CHUNG!$B$5:$G$480,6,FALSE)</f>
        <v>HD3N</v>
      </c>
      <c r="CE263" s="275">
        <f>VLOOKUP(CD263,DM_TI_LE!$I$12:$J$16,2,FALSE)</f>
        <v>1</v>
      </c>
    </row>
    <row r="264" spans="1:83" ht="12.75" x14ac:dyDescent="0.2">
      <c r="A264" s="49">
        <v>260</v>
      </c>
      <c r="B264" s="50">
        <f>GD_CHUNG!B264</f>
        <v>10675</v>
      </c>
      <c r="C264" s="50" t="str">
        <f>GD_CHUNG!C264</f>
        <v>Phạm Văn Bảy</v>
      </c>
      <c r="D264" s="50" t="str">
        <f>GD_CHUNG!D264</f>
        <v>Nhân viên Bốc xếp</v>
      </c>
      <c r="E264" s="268">
        <f>VLOOKUP(B264,GD_CHAM_CONG!$C$6:$BJ$997,60,FALSE)</f>
        <v>1</v>
      </c>
      <c r="F264" s="268">
        <f>VLOOKUP(B264,GD_LCD_HS_LNS!$B$4:$F$1000,5,FALSE)</f>
        <v>1.59</v>
      </c>
      <c r="G264" s="269"/>
      <c r="H264" s="269">
        <f>VLOOKUP(B264,GD_CHAM_CONG!$C$6:$BD$997,37,FALSE)</f>
        <v>27</v>
      </c>
      <c r="I264" s="104">
        <f>VLOOKUP($B264,GD_CHAM_CONG!$C$6:$BF$997,38,FALSE)</f>
        <v>27</v>
      </c>
      <c r="J264" s="104">
        <f>VLOOKUP($B264,GD_CHAM_CONG!$C$6:$BF$997,39,FALSE)</f>
        <v>0</v>
      </c>
      <c r="K264" s="104">
        <f>VLOOKUP($B264,GD_CHAM_CONG!$C$6:$BF$997,40,FALSE)</f>
        <v>0</v>
      </c>
      <c r="L264" s="104">
        <f>VLOOKUP($B264,GD_CHAM_CONG!$C$6:$BF$997,41,FALSE)</f>
        <v>0</v>
      </c>
      <c r="M264" s="104">
        <f>VLOOKUP($B264,GD_CHAM_CONG!$C$6:$BF$997,42,FALSE)</f>
        <v>0</v>
      </c>
      <c r="N264" s="104">
        <f>VLOOKUP($B264,GD_CHAM_CONG!$C$6:$BF$997,43,FALSE)</f>
        <v>0</v>
      </c>
      <c r="O264" s="104">
        <f>VLOOKUP($B264,GD_CHAM_CONG!$C$6:$BF$997,44,FALSE)</f>
        <v>0</v>
      </c>
      <c r="P264" s="104">
        <f>VLOOKUP($B264,GD_CHAM_CONG!$C$6:$BF$997,45,FALSE)</f>
        <v>0</v>
      </c>
      <c r="Q264" s="104">
        <f>VLOOKUP($B264,GD_CHAM_CONG!$C$6:$BF$997,46,FALSE)</f>
        <v>0</v>
      </c>
      <c r="R264" s="104">
        <f>VLOOKUP($B264,GD_CHAM_CONG!$C$6:$BF$997,47,FALSE)</f>
        <v>0</v>
      </c>
      <c r="S264" s="104">
        <f>VLOOKUP($B264,GD_CHAM_CONG!$C$6:$BF$997,48,FALSE)</f>
        <v>0</v>
      </c>
      <c r="T264" s="104">
        <f>VLOOKUP($B264,GD_CHAM_CONG!$C$6:$BF$997,49,FALSE)</f>
        <v>0</v>
      </c>
      <c r="U264" s="104">
        <f>VLOOKUP($B264,GD_CHAM_CONG!$C$6:$BF$997,50,FALSE)</f>
        <v>0</v>
      </c>
      <c r="V264" s="104">
        <f>VLOOKUP($B264,GD_CHAM_CONG!$C$6:$BF$997,51,FALSE)</f>
        <v>0</v>
      </c>
      <c r="W264" s="104">
        <f>VLOOKUP($B264,GD_CHAM_CONG!$C$6:$BF$997,52,FALSE)</f>
        <v>0</v>
      </c>
      <c r="X264" s="104">
        <f>VLOOKUP($B264,GD_CHAM_CONG!$C$6:$BF$997,53,FALSE)</f>
        <v>0</v>
      </c>
      <c r="Y264" s="104">
        <f>VLOOKUP($B264,GD_CHAM_CONG!$C$6:$BF$997,54,FALSE)</f>
        <v>0</v>
      </c>
      <c r="Z264" s="104">
        <f>VLOOKUP($B264,GD_CHAM_CONG!$C$6:$BF$997,55,FALSE)</f>
        <v>0</v>
      </c>
      <c r="AA264" s="104">
        <f>VLOOKUP($B264,GD_CHAM_CONG!$C$6:$BF$997,56,FALSE)</f>
        <v>0</v>
      </c>
      <c r="AB264" s="104">
        <f>VLOOKUP($B264,GD_CHAM_CONG!$C$6:$BI$997,57,FALSE)</f>
        <v>0</v>
      </c>
      <c r="AC264" s="104">
        <f>VLOOKUP($B264,GD_CHAM_CONG!$C$6:$BI$997,58,FALSE)</f>
        <v>0</v>
      </c>
      <c r="AD264" s="104">
        <f>VLOOKUP($B264,GD_CHAM_CONG!$C$6:$BI$997,59,FALSE)</f>
        <v>0</v>
      </c>
      <c r="AE264" s="270">
        <f>I264/$H264*VLOOKUP(I$4,DM_TI_LE!$A$5:$B$30,2,FALSE)</f>
        <v>1</v>
      </c>
      <c r="AF264" s="270">
        <f>J264/$H264*VLOOKUP(J$4,DM_TI_LE!$A$5:$B$30,2,FALSE)</f>
        <v>0</v>
      </c>
      <c r="AG264" s="270">
        <f>K264/$H264*VLOOKUP(K$4,DM_TI_LE!$A$5:$B$30,2,FALSE)</f>
        <v>0</v>
      </c>
      <c r="AH264" s="270">
        <f>L264/$H264*VLOOKUP(L$4,DM_TI_LE!$A$5:$B$30,2,FALSE)</f>
        <v>0</v>
      </c>
      <c r="AI264" s="270">
        <f>M264/$H264*VLOOKUP(M$4,DM_TI_LE!$A$5:$B$30,2,FALSE)</f>
        <v>0</v>
      </c>
      <c r="AJ264" s="270">
        <f>N264/$H264*VLOOKUP(N$4,DM_TI_LE!$A$5:$B$30,2,FALSE)</f>
        <v>0</v>
      </c>
      <c r="AK264" s="270">
        <f>O264/$H264*VLOOKUP(O$4,DM_TI_LE!$A$5:$B$30,2,FALSE)</f>
        <v>0</v>
      </c>
      <c r="AL264" s="270">
        <f>P264/$H264*VLOOKUP(P$4,DM_TI_LE!$A$5:$B$30,2,FALSE)</f>
        <v>0</v>
      </c>
      <c r="AM264" s="270">
        <f>Q264/$H264*VLOOKUP(Q$4,DM_TI_LE!$A$5:$B$30,2,FALSE)</f>
        <v>0</v>
      </c>
      <c r="AN264" s="270">
        <f>R264/$H264*VLOOKUP(R$4,DM_TI_LE!$A$5:$B$30,2,FALSE)</f>
        <v>0</v>
      </c>
      <c r="AO264" s="270">
        <f>S264/$H264*VLOOKUP(S$4,DM_TI_LE!$A$5:$B$30,2,FALSE)</f>
        <v>0</v>
      </c>
      <c r="AP264" s="270">
        <f>T264/$H264*VLOOKUP(T$4,DM_TI_LE!$A$5:$B$30,2,FALSE)</f>
        <v>0</v>
      </c>
      <c r="AQ264" s="270">
        <f>U264/$H264*VLOOKUP(U$4,DM_TI_LE!$A$5:$B$30,2,FALSE)</f>
        <v>0</v>
      </c>
      <c r="AR264" s="270">
        <f>V264/$H264*VLOOKUP(V$4,DM_TI_LE!$A$5:$B$30,2,FALSE)</f>
        <v>0</v>
      </c>
      <c r="AS264" s="270">
        <f>W264/$H264*VLOOKUP(W$4,DM_TI_LE!$A$5:$B$30,2,FALSE)</f>
        <v>0</v>
      </c>
      <c r="AT264" s="270">
        <f>X264/$H264*VLOOKUP(X$4,DM_TI_LE!$A$5:$B$30,2,FALSE)</f>
        <v>0</v>
      </c>
      <c r="AU264" s="270">
        <f>Y264/$H264*VLOOKUP(Y$4,DM_TI_LE!$A$5:$B$30,2,FALSE)</f>
        <v>0</v>
      </c>
      <c r="AV264" s="270">
        <f>Z264/$H264*VLOOKUP(Z$4,DM_TI_LE!$A$5:$B$30,2,FALSE)</f>
        <v>0</v>
      </c>
      <c r="AW264" s="270">
        <f>AA264/$H264*VLOOKUP(AA$4,DM_TI_LE!$A$5:$B$30,2,FALSE)</f>
        <v>0</v>
      </c>
      <c r="AX264" s="270">
        <f>AB264/$H264*VLOOKUP(AB$4,DM_TI_LE!$A$5:$B$30,2,FALSE)</f>
        <v>0</v>
      </c>
      <c r="AY264" s="270">
        <f>AC264/$H264*VLOOKUP(AC$4,DM_TI_LE!$A$5:$B$30,2,FALSE)</f>
        <v>0</v>
      </c>
      <c r="AZ264" s="270">
        <f>AD264/$H264*VLOOKUP(AD$4,DM_TI_LE!$A$5:$B$30,2,FALSE)</f>
        <v>0</v>
      </c>
      <c r="BA264" s="284">
        <f>IF(CD264="HDHV",DM_TI_LE!$K$12*I264, SUM(AE264:AW264)*F264*E264*DM_HE_SO_LUONG_NS!$D$1*CE264)</f>
        <v>7155000</v>
      </c>
      <c r="BB264" s="104"/>
      <c r="BC264" s="110">
        <f>VLOOKUP(B264,GD_LCD_HS_LNS!$B$4:$E$1000,4,FALSE)</f>
        <v>3778000</v>
      </c>
      <c r="BD264" s="104"/>
      <c r="BE264" s="104">
        <f>I264/26*$BC264*VLOOKUP(BE$4,DM_TI_LE!$A$5:$C$29,3,FALSE)</f>
        <v>0</v>
      </c>
      <c r="BF264" s="104">
        <f>J264/26*$BC264*VLOOKUP(BF$4,DM_TI_LE!$A$5:$C$29,3,FALSE)</f>
        <v>0</v>
      </c>
      <c r="BG264" s="104">
        <f>K264/26*$BC264*VLOOKUP(BG$4,DM_TI_LE!$A$5:$C$29,3,FALSE)</f>
        <v>0</v>
      </c>
      <c r="BH264" s="104">
        <f>L264/26*$BC264*VLOOKUP(BH$4,DM_TI_LE!$A$5:$C$29,3,FALSE)</f>
        <v>0</v>
      </c>
      <c r="BI264" s="104">
        <f>M264/26*$BC264*VLOOKUP(BI$4,DM_TI_LE!$A$5:$C$29,3,FALSE)</f>
        <v>0</v>
      </c>
      <c r="BJ264" s="104">
        <f>N264/26*$BC264*VLOOKUP(BJ$4,DM_TI_LE!$A$5:$C$29,3,FALSE)</f>
        <v>0</v>
      </c>
      <c r="BK264" s="104">
        <f>O264/26*$BC264*VLOOKUP(BK$4,DM_TI_LE!$A$5:$C$29,3,FALSE)</f>
        <v>0</v>
      </c>
      <c r="BL264" s="104">
        <f>P264/26*$BC264*VLOOKUP(BL$4,DM_TI_LE!$A$5:$C$29,3,FALSE)</f>
        <v>0</v>
      </c>
      <c r="BM264" s="104">
        <f>Q264/26*$BC264*VLOOKUP(BM$4,DM_TI_LE!$A$5:$C$29,3,FALSE)</f>
        <v>0</v>
      </c>
      <c r="BN264" s="104">
        <f>R264/26*$BC264*VLOOKUP(BN$4,DM_TI_LE!$A$5:$C$29,3,FALSE)</f>
        <v>0</v>
      </c>
      <c r="BO264" s="104">
        <f>S264/26*$BC264*VLOOKUP(BO$4,DM_TI_LE!$A$5:$C$29,3,FALSE)</f>
        <v>0</v>
      </c>
      <c r="BP264" s="104">
        <f>T264/26*$BC264*VLOOKUP(BP$4,DM_TI_LE!$A$5:$C$29,3,FALSE)</f>
        <v>0</v>
      </c>
      <c r="BQ264" s="104">
        <f>U264/26*$BC264*VLOOKUP(BQ$4,DM_TI_LE!$A$5:$C$29,3,FALSE)</f>
        <v>0</v>
      </c>
      <c r="BR264" s="104">
        <f>V264/26*$BC264*VLOOKUP(BR$4,DM_TI_LE!$A$5:$C$29,3,FALSE)</f>
        <v>0</v>
      </c>
      <c r="BS264" s="104">
        <f>W264/26*$BC264*VLOOKUP(BS$4,DM_TI_LE!$A$5:$C$29,3,FALSE)</f>
        <v>0</v>
      </c>
      <c r="BT264" s="104">
        <f>X264/26*$BC264*VLOOKUP(BT$4,DM_TI_LE!$A$5:$C$29,3,FALSE)</f>
        <v>0</v>
      </c>
      <c r="BU264" s="104">
        <f>Y264/26*$BC264*VLOOKUP(BU$4,DM_TI_LE!$A$5:$C$29,3,FALSE)</f>
        <v>0</v>
      </c>
      <c r="BV264" s="104">
        <f>Z264/26*$BC264*VLOOKUP(BV$4,DM_TI_LE!$A$5:$C$29,3,FALSE)</f>
        <v>0</v>
      </c>
      <c r="BW264" s="104">
        <f>AA264/26*$BC264*VLOOKUP(BW$4,DM_TI_LE!$A$5:$C$29,3,FALSE)</f>
        <v>0</v>
      </c>
      <c r="BX264" s="104">
        <f>AB264/26*$BC264*VLOOKUP(BX$4,DM_TI_LE!$A$5:$C$29,3,FALSE)</f>
        <v>0</v>
      </c>
      <c r="BY264" s="104">
        <f>AC264/26*$BC264*VLOOKUP(BY$4,DM_TI_LE!$A$5:$C$29,3,FALSE)</f>
        <v>0</v>
      </c>
      <c r="BZ264" s="104">
        <f>AD264/26*$BC264*VLOOKUP(BZ$4,DM_TI_LE!$A$5:$C$29,3,FALSE)</f>
        <v>0</v>
      </c>
      <c r="CA264" s="273">
        <f t="shared" si="0"/>
        <v>0</v>
      </c>
      <c r="CB264" s="104"/>
      <c r="CC264" s="274">
        <f t="shared" si="1"/>
        <v>7155000</v>
      </c>
      <c r="CD264" s="138" t="str">
        <f>VLOOKUP(B264,GD_CHUNG!$B$5:$G$480,6,FALSE)</f>
        <v>HD3N</v>
      </c>
      <c r="CE264" s="275">
        <f>VLOOKUP(CD264,DM_TI_LE!$I$12:$J$16,2,FALSE)</f>
        <v>1</v>
      </c>
    </row>
    <row r="265" spans="1:83" ht="12.75" x14ac:dyDescent="0.2">
      <c r="A265" s="49">
        <v>261</v>
      </c>
      <c r="B265" s="50">
        <f>GD_CHUNG!B265</f>
        <v>10676</v>
      </c>
      <c r="C265" s="50" t="str">
        <f>GD_CHUNG!C265</f>
        <v>Vương Khắc Hòa</v>
      </c>
      <c r="D265" s="50" t="str">
        <f>GD_CHUNG!D265</f>
        <v>NV Lái xe - VHTTB</v>
      </c>
      <c r="E265" s="268">
        <f>VLOOKUP(B265,GD_CHAM_CONG!$C$6:$BJ$997,60,FALSE)</f>
        <v>0.95</v>
      </c>
      <c r="F265" s="268">
        <f>VLOOKUP(B265,GD_LCD_HS_LNS!$B$4:$F$1000,5,FALSE)</f>
        <v>1.68</v>
      </c>
      <c r="G265" s="269"/>
      <c r="H265" s="269">
        <f>VLOOKUP(B265,GD_CHAM_CONG!$C$6:$BD$997,37,FALSE)</f>
        <v>27</v>
      </c>
      <c r="I265" s="104">
        <f>VLOOKUP($B265,GD_CHAM_CONG!$C$6:$BF$997,38,FALSE)</f>
        <v>27</v>
      </c>
      <c r="J265" s="104">
        <f>VLOOKUP($B265,GD_CHAM_CONG!$C$6:$BF$997,39,FALSE)</f>
        <v>0</v>
      </c>
      <c r="K265" s="104">
        <f>VLOOKUP($B265,GD_CHAM_CONG!$C$6:$BF$997,40,FALSE)</f>
        <v>0</v>
      </c>
      <c r="L265" s="104">
        <f>VLOOKUP($B265,GD_CHAM_CONG!$C$6:$BF$997,41,FALSE)</f>
        <v>0</v>
      </c>
      <c r="M265" s="104">
        <f>VLOOKUP($B265,GD_CHAM_CONG!$C$6:$BF$997,42,FALSE)</f>
        <v>0</v>
      </c>
      <c r="N265" s="104">
        <f>VLOOKUP($B265,GD_CHAM_CONG!$C$6:$BF$997,43,FALSE)</f>
        <v>0</v>
      </c>
      <c r="O265" s="104">
        <f>VLOOKUP($B265,GD_CHAM_CONG!$C$6:$BF$997,44,FALSE)</f>
        <v>0</v>
      </c>
      <c r="P265" s="104">
        <f>VLOOKUP($B265,GD_CHAM_CONG!$C$6:$BF$997,45,FALSE)</f>
        <v>0</v>
      </c>
      <c r="Q265" s="104">
        <f>VLOOKUP($B265,GD_CHAM_CONG!$C$6:$BF$997,46,FALSE)</f>
        <v>0</v>
      </c>
      <c r="R265" s="104">
        <f>VLOOKUP($B265,GD_CHAM_CONG!$C$6:$BF$997,47,FALSE)</f>
        <v>0</v>
      </c>
      <c r="S265" s="104">
        <f>VLOOKUP($B265,GD_CHAM_CONG!$C$6:$BF$997,48,FALSE)</f>
        <v>0</v>
      </c>
      <c r="T265" s="104">
        <f>VLOOKUP($B265,GD_CHAM_CONG!$C$6:$BF$997,49,FALSE)</f>
        <v>0</v>
      </c>
      <c r="U265" s="104">
        <f>VLOOKUP($B265,GD_CHAM_CONG!$C$6:$BF$997,50,FALSE)</f>
        <v>0</v>
      </c>
      <c r="V265" s="104">
        <f>VLOOKUP($B265,GD_CHAM_CONG!$C$6:$BF$997,51,FALSE)</f>
        <v>0</v>
      </c>
      <c r="W265" s="104">
        <f>VLOOKUP($B265,GD_CHAM_CONG!$C$6:$BF$997,52,FALSE)</f>
        <v>0</v>
      </c>
      <c r="X265" s="104">
        <f>VLOOKUP($B265,GD_CHAM_CONG!$C$6:$BF$997,53,FALSE)</f>
        <v>0</v>
      </c>
      <c r="Y265" s="104">
        <f>VLOOKUP($B265,GD_CHAM_CONG!$C$6:$BF$997,54,FALSE)</f>
        <v>0</v>
      </c>
      <c r="Z265" s="104">
        <f>VLOOKUP($B265,GD_CHAM_CONG!$C$6:$BF$997,55,FALSE)</f>
        <v>0</v>
      </c>
      <c r="AA265" s="104">
        <f>VLOOKUP($B265,GD_CHAM_CONG!$C$6:$BF$997,56,FALSE)</f>
        <v>0</v>
      </c>
      <c r="AB265" s="104">
        <f>VLOOKUP($B265,GD_CHAM_CONG!$C$6:$BI$997,57,FALSE)</f>
        <v>0</v>
      </c>
      <c r="AC265" s="104">
        <f>VLOOKUP($B265,GD_CHAM_CONG!$C$6:$BI$997,58,FALSE)</f>
        <v>0</v>
      </c>
      <c r="AD265" s="104">
        <f>VLOOKUP($B265,GD_CHAM_CONG!$C$6:$BI$997,59,FALSE)</f>
        <v>0</v>
      </c>
      <c r="AE265" s="270">
        <f>I265/$H265*VLOOKUP(I$4,DM_TI_LE!$A$5:$B$30,2,FALSE)</f>
        <v>1</v>
      </c>
      <c r="AF265" s="270">
        <f>J265/$H265*VLOOKUP(J$4,DM_TI_LE!$A$5:$B$30,2,FALSE)</f>
        <v>0</v>
      </c>
      <c r="AG265" s="270">
        <f>K265/$H265*VLOOKUP(K$4,DM_TI_LE!$A$5:$B$30,2,FALSE)</f>
        <v>0</v>
      </c>
      <c r="AH265" s="270">
        <f>L265/$H265*VLOOKUP(L$4,DM_TI_LE!$A$5:$B$30,2,FALSE)</f>
        <v>0</v>
      </c>
      <c r="AI265" s="270">
        <f>M265/$H265*VLOOKUP(M$4,DM_TI_LE!$A$5:$B$30,2,FALSE)</f>
        <v>0</v>
      </c>
      <c r="AJ265" s="270">
        <f>N265/$H265*VLOOKUP(N$4,DM_TI_LE!$A$5:$B$30,2,FALSE)</f>
        <v>0</v>
      </c>
      <c r="AK265" s="270">
        <f>O265/$H265*VLOOKUP(O$4,DM_TI_LE!$A$5:$B$30,2,FALSE)</f>
        <v>0</v>
      </c>
      <c r="AL265" s="270">
        <f>P265/$H265*VLOOKUP(P$4,DM_TI_LE!$A$5:$B$30,2,FALSE)</f>
        <v>0</v>
      </c>
      <c r="AM265" s="270">
        <f>Q265/$H265*VLOOKUP(Q$4,DM_TI_LE!$A$5:$B$30,2,FALSE)</f>
        <v>0</v>
      </c>
      <c r="AN265" s="270">
        <f>R265/$H265*VLOOKUP(R$4,DM_TI_LE!$A$5:$B$30,2,FALSE)</f>
        <v>0</v>
      </c>
      <c r="AO265" s="270">
        <f>S265/$H265*VLOOKUP(S$4,DM_TI_LE!$A$5:$B$30,2,FALSE)</f>
        <v>0</v>
      </c>
      <c r="AP265" s="270">
        <f>T265/$H265*VLOOKUP(T$4,DM_TI_LE!$A$5:$B$30,2,FALSE)</f>
        <v>0</v>
      </c>
      <c r="AQ265" s="270">
        <f>U265/$H265*VLOOKUP(U$4,DM_TI_LE!$A$5:$B$30,2,FALSE)</f>
        <v>0</v>
      </c>
      <c r="AR265" s="270">
        <f>V265/$H265*VLOOKUP(V$4,DM_TI_LE!$A$5:$B$30,2,FALSE)</f>
        <v>0</v>
      </c>
      <c r="AS265" s="270">
        <f>W265/$H265*VLOOKUP(W$4,DM_TI_LE!$A$5:$B$30,2,FALSE)</f>
        <v>0</v>
      </c>
      <c r="AT265" s="270">
        <f>X265/$H265*VLOOKUP(X$4,DM_TI_LE!$A$5:$B$30,2,FALSE)</f>
        <v>0</v>
      </c>
      <c r="AU265" s="270">
        <f>Y265/$H265*VLOOKUP(Y$4,DM_TI_LE!$A$5:$B$30,2,FALSE)</f>
        <v>0</v>
      </c>
      <c r="AV265" s="270">
        <f>Z265/$H265*VLOOKUP(Z$4,DM_TI_LE!$A$5:$B$30,2,FALSE)</f>
        <v>0</v>
      </c>
      <c r="AW265" s="270">
        <f>AA265/$H265*VLOOKUP(AA$4,DM_TI_LE!$A$5:$B$30,2,FALSE)</f>
        <v>0</v>
      </c>
      <c r="AX265" s="270">
        <f>AB265/$H265*VLOOKUP(AB$4,DM_TI_LE!$A$5:$B$30,2,FALSE)</f>
        <v>0</v>
      </c>
      <c r="AY265" s="270">
        <f>AC265/$H265*VLOOKUP(AC$4,DM_TI_LE!$A$5:$B$30,2,FALSE)</f>
        <v>0</v>
      </c>
      <c r="AZ265" s="270">
        <f>AD265/$H265*VLOOKUP(AD$4,DM_TI_LE!$A$5:$B$30,2,FALSE)</f>
        <v>0</v>
      </c>
      <c r="BA265" s="284">
        <f>IF(CD265="HDHV",DM_TI_LE!$K$12*I265, SUM(AE265:AW265)*F265*E265*DM_HE_SO_LUONG_NS!$D$1*CE265)</f>
        <v>7181999.9999999991</v>
      </c>
      <c r="BB265" s="104"/>
      <c r="BC265" s="110">
        <f>VLOOKUP(B265,GD_LCD_HS_LNS!$B$4:$E$1000,4,FALSE)</f>
        <v>4166000</v>
      </c>
      <c r="BD265" s="104"/>
      <c r="BE265" s="104">
        <f>I265/26*$BC265*VLOOKUP(BE$4,DM_TI_LE!$A$5:$C$29,3,FALSE)</f>
        <v>0</v>
      </c>
      <c r="BF265" s="104">
        <f>J265/26*$BC265*VLOOKUP(BF$4,DM_TI_LE!$A$5:$C$29,3,FALSE)</f>
        <v>0</v>
      </c>
      <c r="BG265" s="104">
        <f>K265/26*$BC265*VLOOKUP(BG$4,DM_TI_LE!$A$5:$C$29,3,FALSE)</f>
        <v>0</v>
      </c>
      <c r="BH265" s="104">
        <f>L265/26*$BC265*VLOOKUP(BH$4,DM_TI_LE!$A$5:$C$29,3,FALSE)</f>
        <v>0</v>
      </c>
      <c r="BI265" s="104">
        <f>M265/26*$BC265*VLOOKUP(BI$4,DM_TI_LE!$A$5:$C$29,3,FALSE)</f>
        <v>0</v>
      </c>
      <c r="BJ265" s="104">
        <f>N265/26*$BC265*VLOOKUP(BJ$4,DM_TI_LE!$A$5:$C$29,3,FALSE)</f>
        <v>0</v>
      </c>
      <c r="BK265" s="104">
        <f>O265/26*$BC265*VLOOKUP(BK$4,DM_TI_LE!$A$5:$C$29,3,FALSE)</f>
        <v>0</v>
      </c>
      <c r="BL265" s="104">
        <f>P265/26*$BC265*VLOOKUP(BL$4,DM_TI_LE!$A$5:$C$29,3,FALSE)</f>
        <v>0</v>
      </c>
      <c r="BM265" s="104">
        <f>Q265/26*$BC265*VLOOKUP(BM$4,DM_TI_LE!$A$5:$C$29,3,FALSE)</f>
        <v>0</v>
      </c>
      <c r="BN265" s="104">
        <f>R265/26*$BC265*VLOOKUP(BN$4,DM_TI_LE!$A$5:$C$29,3,FALSE)</f>
        <v>0</v>
      </c>
      <c r="BO265" s="104">
        <f>S265/26*$BC265*VLOOKUP(BO$4,DM_TI_LE!$A$5:$C$29,3,FALSE)</f>
        <v>0</v>
      </c>
      <c r="BP265" s="104">
        <f>T265/26*$BC265*VLOOKUP(BP$4,DM_TI_LE!$A$5:$C$29,3,FALSE)</f>
        <v>0</v>
      </c>
      <c r="BQ265" s="104">
        <f>U265/26*$BC265*VLOOKUP(BQ$4,DM_TI_LE!$A$5:$C$29,3,FALSE)</f>
        <v>0</v>
      </c>
      <c r="BR265" s="104">
        <f>V265/26*$BC265*VLOOKUP(BR$4,DM_TI_LE!$A$5:$C$29,3,FALSE)</f>
        <v>0</v>
      </c>
      <c r="BS265" s="104">
        <f>W265/26*$BC265*VLOOKUP(BS$4,DM_TI_LE!$A$5:$C$29,3,FALSE)</f>
        <v>0</v>
      </c>
      <c r="BT265" s="104">
        <f>X265/26*$BC265*VLOOKUP(BT$4,DM_TI_LE!$A$5:$C$29,3,FALSE)</f>
        <v>0</v>
      </c>
      <c r="BU265" s="104">
        <f>Y265/26*$BC265*VLOOKUP(BU$4,DM_TI_LE!$A$5:$C$29,3,FALSE)</f>
        <v>0</v>
      </c>
      <c r="BV265" s="104">
        <f>Z265/26*$BC265*VLOOKUP(BV$4,DM_TI_LE!$A$5:$C$29,3,FALSE)</f>
        <v>0</v>
      </c>
      <c r="BW265" s="104">
        <f>AA265/26*$BC265*VLOOKUP(BW$4,DM_TI_LE!$A$5:$C$29,3,FALSE)</f>
        <v>0</v>
      </c>
      <c r="BX265" s="104">
        <f>AB265/26*$BC265*VLOOKUP(BX$4,DM_TI_LE!$A$5:$C$29,3,FALSE)</f>
        <v>0</v>
      </c>
      <c r="BY265" s="104">
        <f>AC265/26*$BC265*VLOOKUP(BY$4,DM_TI_LE!$A$5:$C$29,3,FALSE)</f>
        <v>0</v>
      </c>
      <c r="BZ265" s="104">
        <f>AD265/26*$BC265*VLOOKUP(BZ$4,DM_TI_LE!$A$5:$C$29,3,FALSE)</f>
        <v>0</v>
      </c>
      <c r="CA265" s="273">
        <f t="shared" si="0"/>
        <v>0</v>
      </c>
      <c r="CB265" s="104"/>
      <c r="CC265" s="274">
        <f t="shared" si="1"/>
        <v>7181999.9999999991</v>
      </c>
      <c r="CD265" s="138" t="str">
        <f>VLOOKUP(B265,GD_CHUNG!$B$5:$G$480,6,FALSE)</f>
        <v>HDKX</v>
      </c>
      <c r="CE265" s="275">
        <f>VLOOKUP(CD265,DM_TI_LE!$I$12:$J$16,2,FALSE)</f>
        <v>1</v>
      </c>
    </row>
    <row r="266" spans="1:83" ht="12.75" x14ac:dyDescent="0.2">
      <c r="A266" s="49">
        <v>262</v>
      </c>
      <c r="B266" s="50">
        <f>GD_CHUNG!B266</f>
        <v>10677</v>
      </c>
      <c r="C266" s="50" t="str">
        <f>GD_CHUNG!C266</f>
        <v>Vũ Văn Thành</v>
      </c>
      <c r="D266" s="50" t="str">
        <f>GD_CHUNG!D266</f>
        <v>Nhân viên Bốc xếp</v>
      </c>
      <c r="E266" s="268">
        <f>VLOOKUP(B266,GD_CHAM_CONG!$C$6:$BJ$997,60,FALSE)</f>
        <v>1</v>
      </c>
      <c r="F266" s="268">
        <f>VLOOKUP(B266,GD_LCD_HS_LNS!$B$4:$F$1000,5,FALSE)</f>
        <v>1.59</v>
      </c>
      <c r="G266" s="269"/>
      <c r="H266" s="269">
        <f>VLOOKUP(B266,GD_CHAM_CONG!$C$6:$BD$997,37,FALSE)</f>
        <v>27</v>
      </c>
      <c r="I266" s="104">
        <f>VLOOKUP($B266,GD_CHAM_CONG!$C$6:$BF$997,38,FALSE)</f>
        <v>27</v>
      </c>
      <c r="J266" s="104">
        <f>VLOOKUP($B266,GD_CHAM_CONG!$C$6:$BF$997,39,FALSE)</f>
        <v>0</v>
      </c>
      <c r="K266" s="104">
        <f>VLOOKUP($B266,GD_CHAM_CONG!$C$6:$BF$997,40,FALSE)</f>
        <v>0</v>
      </c>
      <c r="L266" s="104">
        <f>VLOOKUP($B266,GD_CHAM_CONG!$C$6:$BF$997,41,FALSE)</f>
        <v>0</v>
      </c>
      <c r="M266" s="104">
        <f>VLOOKUP($B266,GD_CHAM_CONG!$C$6:$BF$997,42,FALSE)</f>
        <v>0</v>
      </c>
      <c r="N266" s="104">
        <f>VLOOKUP($B266,GD_CHAM_CONG!$C$6:$BF$997,43,FALSE)</f>
        <v>0</v>
      </c>
      <c r="O266" s="104">
        <f>VLOOKUP($B266,GD_CHAM_CONG!$C$6:$BF$997,44,FALSE)</f>
        <v>0</v>
      </c>
      <c r="P266" s="104">
        <f>VLOOKUP($B266,GD_CHAM_CONG!$C$6:$BF$997,45,FALSE)</f>
        <v>0</v>
      </c>
      <c r="Q266" s="104">
        <f>VLOOKUP($B266,GD_CHAM_CONG!$C$6:$BF$997,46,FALSE)</f>
        <v>0</v>
      </c>
      <c r="R266" s="104">
        <f>VLOOKUP($B266,GD_CHAM_CONG!$C$6:$BF$997,47,FALSE)</f>
        <v>0</v>
      </c>
      <c r="S266" s="104">
        <f>VLOOKUP($B266,GD_CHAM_CONG!$C$6:$BF$997,48,FALSE)</f>
        <v>0</v>
      </c>
      <c r="T266" s="104">
        <f>VLOOKUP($B266,GD_CHAM_CONG!$C$6:$BF$997,49,FALSE)</f>
        <v>0</v>
      </c>
      <c r="U266" s="104">
        <f>VLOOKUP($B266,GD_CHAM_CONG!$C$6:$BF$997,50,FALSE)</f>
        <v>0</v>
      </c>
      <c r="V266" s="104">
        <f>VLOOKUP($B266,GD_CHAM_CONG!$C$6:$BF$997,51,FALSE)</f>
        <v>0</v>
      </c>
      <c r="W266" s="104">
        <f>VLOOKUP($B266,GD_CHAM_CONG!$C$6:$BF$997,52,FALSE)</f>
        <v>0</v>
      </c>
      <c r="X266" s="104">
        <f>VLOOKUP($B266,GD_CHAM_CONG!$C$6:$BF$997,53,FALSE)</f>
        <v>0</v>
      </c>
      <c r="Y266" s="104">
        <f>VLOOKUP($B266,GD_CHAM_CONG!$C$6:$BF$997,54,FALSE)</f>
        <v>0</v>
      </c>
      <c r="Z266" s="104">
        <f>VLOOKUP($B266,GD_CHAM_CONG!$C$6:$BF$997,55,FALSE)</f>
        <v>0</v>
      </c>
      <c r="AA266" s="104">
        <f>VLOOKUP($B266,GD_CHAM_CONG!$C$6:$BF$997,56,FALSE)</f>
        <v>0</v>
      </c>
      <c r="AB266" s="104">
        <f>VLOOKUP($B266,GD_CHAM_CONG!$C$6:$BI$997,57,FALSE)</f>
        <v>0</v>
      </c>
      <c r="AC266" s="104">
        <f>VLOOKUP($B266,GD_CHAM_CONG!$C$6:$BI$997,58,FALSE)</f>
        <v>0</v>
      </c>
      <c r="AD266" s="104">
        <f>VLOOKUP($B266,GD_CHAM_CONG!$C$6:$BI$997,59,FALSE)</f>
        <v>0</v>
      </c>
      <c r="AE266" s="270">
        <f>I266/$H266*VLOOKUP(I$4,DM_TI_LE!$A$5:$B$30,2,FALSE)</f>
        <v>1</v>
      </c>
      <c r="AF266" s="270">
        <f>J266/$H266*VLOOKUP(J$4,DM_TI_LE!$A$5:$B$30,2,FALSE)</f>
        <v>0</v>
      </c>
      <c r="AG266" s="270">
        <f>K266/$H266*VLOOKUP(K$4,DM_TI_LE!$A$5:$B$30,2,FALSE)</f>
        <v>0</v>
      </c>
      <c r="AH266" s="270">
        <f>L266/$H266*VLOOKUP(L$4,DM_TI_LE!$A$5:$B$30,2,FALSE)</f>
        <v>0</v>
      </c>
      <c r="AI266" s="270">
        <f>M266/$H266*VLOOKUP(M$4,DM_TI_LE!$A$5:$B$30,2,FALSE)</f>
        <v>0</v>
      </c>
      <c r="AJ266" s="270">
        <f>N266/$H266*VLOOKUP(N$4,DM_TI_LE!$A$5:$B$30,2,FALSE)</f>
        <v>0</v>
      </c>
      <c r="AK266" s="270">
        <f>O266/$H266*VLOOKUP(O$4,DM_TI_LE!$A$5:$B$30,2,FALSE)</f>
        <v>0</v>
      </c>
      <c r="AL266" s="270">
        <f>P266/$H266*VLOOKUP(P$4,DM_TI_LE!$A$5:$B$30,2,FALSE)</f>
        <v>0</v>
      </c>
      <c r="AM266" s="270">
        <f>Q266/$H266*VLOOKUP(Q$4,DM_TI_LE!$A$5:$B$30,2,FALSE)</f>
        <v>0</v>
      </c>
      <c r="AN266" s="270">
        <f>R266/$H266*VLOOKUP(R$4,DM_TI_LE!$A$5:$B$30,2,FALSE)</f>
        <v>0</v>
      </c>
      <c r="AO266" s="270">
        <f>S266/$H266*VLOOKUP(S$4,DM_TI_LE!$A$5:$B$30,2,FALSE)</f>
        <v>0</v>
      </c>
      <c r="AP266" s="270">
        <f>T266/$H266*VLOOKUP(T$4,DM_TI_LE!$A$5:$B$30,2,FALSE)</f>
        <v>0</v>
      </c>
      <c r="AQ266" s="270">
        <f>U266/$H266*VLOOKUP(U$4,DM_TI_LE!$A$5:$B$30,2,FALSE)</f>
        <v>0</v>
      </c>
      <c r="AR266" s="270">
        <f>V266/$H266*VLOOKUP(V$4,DM_TI_LE!$A$5:$B$30,2,FALSE)</f>
        <v>0</v>
      </c>
      <c r="AS266" s="270">
        <f>W266/$H266*VLOOKUP(W$4,DM_TI_LE!$A$5:$B$30,2,FALSE)</f>
        <v>0</v>
      </c>
      <c r="AT266" s="270">
        <f>X266/$H266*VLOOKUP(X$4,DM_TI_LE!$A$5:$B$30,2,FALSE)</f>
        <v>0</v>
      </c>
      <c r="AU266" s="270">
        <f>Y266/$H266*VLOOKUP(Y$4,DM_TI_LE!$A$5:$B$30,2,FALSE)</f>
        <v>0</v>
      </c>
      <c r="AV266" s="270">
        <f>Z266/$H266*VLOOKUP(Z$4,DM_TI_LE!$A$5:$B$30,2,FALSE)</f>
        <v>0</v>
      </c>
      <c r="AW266" s="270">
        <f>AA266/$H266*VLOOKUP(AA$4,DM_TI_LE!$A$5:$B$30,2,FALSE)</f>
        <v>0</v>
      </c>
      <c r="AX266" s="270">
        <f>AB266/$H266*VLOOKUP(AB$4,DM_TI_LE!$A$5:$B$30,2,FALSE)</f>
        <v>0</v>
      </c>
      <c r="AY266" s="270">
        <f>AC266/$H266*VLOOKUP(AC$4,DM_TI_LE!$A$5:$B$30,2,FALSE)</f>
        <v>0</v>
      </c>
      <c r="AZ266" s="270">
        <f>AD266/$H266*VLOOKUP(AD$4,DM_TI_LE!$A$5:$B$30,2,FALSE)</f>
        <v>0</v>
      </c>
      <c r="BA266" s="284">
        <f>IF(CD266="HDHV",DM_TI_LE!$K$12*I266, SUM(AE266:AW266)*F266*E266*DM_HE_SO_LUONG_NS!$D$1*CE266)</f>
        <v>7155000</v>
      </c>
      <c r="BB266" s="104"/>
      <c r="BC266" s="110">
        <f>VLOOKUP(B266,GD_LCD_HS_LNS!$B$4:$E$1000,4,FALSE)</f>
        <v>3778000</v>
      </c>
      <c r="BD266" s="104"/>
      <c r="BE266" s="104">
        <f>I266/26*$BC266*VLOOKUP(BE$4,DM_TI_LE!$A$5:$C$29,3,FALSE)</f>
        <v>0</v>
      </c>
      <c r="BF266" s="104">
        <f>J266/26*$BC266*VLOOKUP(BF$4,DM_TI_LE!$A$5:$C$29,3,FALSE)</f>
        <v>0</v>
      </c>
      <c r="BG266" s="104">
        <f>K266/26*$BC266*VLOOKUP(BG$4,DM_TI_LE!$A$5:$C$29,3,FALSE)</f>
        <v>0</v>
      </c>
      <c r="BH266" s="104">
        <f>L266/26*$BC266*VLOOKUP(BH$4,DM_TI_LE!$A$5:$C$29,3,FALSE)</f>
        <v>0</v>
      </c>
      <c r="BI266" s="104">
        <f>M266/26*$BC266*VLOOKUP(BI$4,DM_TI_LE!$A$5:$C$29,3,FALSE)</f>
        <v>0</v>
      </c>
      <c r="BJ266" s="104">
        <f>N266/26*$BC266*VLOOKUP(BJ$4,DM_TI_LE!$A$5:$C$29,3,FALSE)</f>
        <v>0</v>
      </c>
      <c r="BK266" s="104">
        <f>O266/26*$BC266*VLOOKUP(BK$4,DM_TI_LE!$A$5:$C$29,3,FALSE)</f>
        <v>0</v>
      </c>
      <c r="BL266" s="104">
        <f>P266/26*$BC266*VLOOKUP(BL$4,DM_TI_LE!$A$5:$C$29,3,FALSE)</f>
        <v>0</v>
      </c>
      <c r="BM266" s="104">
        <f>Q266/26*$BC266*VLOOKUP(BM$4,DM_TI_LE!$A$5:$C$29,3,FALSE)</f>
        <v>0</v>
      </c>
      <c r="BN266" s="104">
        <f>R266/26*$BC266*VLOOKUP(BN$4,DM_TI_LE!$A$5:$C$29,3,FALSE)</f>
        <v>0</v>
      </c>
      <c r="BO266" s="104">
        <f>S266/26*$BC266*VLOOKUP(BO$4,DM_TI_LE!$A$5:$C$29,3,FALSE)</f>
        <v>0</v>
      </c>
      <c r="BP266" s="104">
        <f>T266/26*$BC266*VLOOKUP(BP$4,DM_TI_LE!$A$5:$C$29,3,FALSE)</f>
        <v>0</v>
      </c>
      <c r="BQ266" s="104">
        <f>U266/26*$BC266*VLOOKUP(BQ$4,DM_TI_LE!$A$5:$C$29,3,FALSE)</f>
        <v>0</v>
      </c>
      <c r="BR266" s="104">
        <f>V266/26*$BC266*VLOOKUP(BR$4,DM_TI_LE!$A$5:$C$29,3,FALSE)</f>
        <v>0</v>
      </c>
      <c r="BS266" s="104">
        <f>W266/26*$BC266*VLOOKUP(BS$4,DM_TI_LE!$A$5:$C$29,3,FALSE)</f>
        <v>0</v>
      </c>
      <c r="BT266" s="104">
        <f>X266/26*$BC266*VLOOKUP(BT$4,DM_TI_LE!$A$5:$C$29,3,FALSE)</f>
        <v>0</v>
      </c>
      <c r="BU266" s="104">
        <f>Y266/26*$BC266*VLOOKUP(BU$4,DM_TI_LE!$A$5:$C$29,3,FALSE)</f>
        <v>0</v>
      </c>
      <c r="BV266" s="104">
        <f>Z266/26*$BC266*VLOOKUP(BV$4,DM_TI_LE!$A$5:$C$29,3,FALSE)</f>
        <v>0</v>
      </c>
      <c r="BW266" s="104">
        <f>AA266/26*$BC266*VLOOKUP(BW$4,DM_TI_LE!$A$5:$C$29,3,FALSE)</f>
        <v>0</v>
      </c>
      <c r="BX266" s="104">
        <f>AB266/26*$BC266*VLOOKUP(BX$4,DM_TI_LE!$A$5:$C$29,3,FALSE)</f>
        <v>0</v>
      </c>
      <c r="BY266" s="104">
        <f>AC266/26*$BC266*VLOOKUP(BY$4,DM_TI_LE!$A$5:$C$29,3,FALSE)</f>
        <v>0</v>
      </c>
      <c r="BZ266" s="104">
        <f>AD266/26*$BC266*VLOOKUP(BZ$4,DM_TI_LE!$A$5:$C$29,3,FALSE)</f>
        <v>0</v>
      </c>
      <c r="CA266" s="273">
        <f t="shared" si="0"/>
        <v>0</v>
      </c>
      <c r="CB266" s="104"/>
      <c r="CC266" s="274">
        <f t="shared" si="1"/>
        <v>7155000</v>
      </c>
      <c r="CD266" s="138" t="str">
        <f>VLOOKUP(B266,GD_CHUNG!$B$5:$G$480,6,FALSE)</f>
        <v>HD3N</v>
      </c>
      <c r="CE266" s="275">
        <f>VLOOKUP(CD266,DM_TI_LE!$I$12:$J$16,2,FALSE)</f>
        <v>1</v>
      </c>
    </row>
    <row r="267" spans="1:83" ht="12.75" x14ac:dyDescent="0.2">
      <c r="A267" s="49">
        <v>263</v>
      </c>
      <c r="B267" s="50">
        <f>GD_CHUNG!B267</f>
        <v>10678</v>
      </c>
      <c r="C267" s="50" t="str">
        <f>GD_CHUNG!C267</f>
        <v>Phạm Thanh Quang</v>
      </c>
      <c r="D267" s="50" t="str">
        <f>GD_CHUNG!D267</f>
        <v>Nhân viên Bốc xếp</v>
      </c>
      <c r="E267" s="268">
        <f>VLOOKUP(B267,GD_CHAM_CONG!$C$6:$BJ$997,60,FALSE)</f>
        <v>0.97</v>
      </c>
      <c r="F267" s="268">
        <f>VLOOKUP(B267,GD_LCD_HS_LNS!$B$4:$F$1000,5,FALSE)</f>
        <v>1.5</v>
      </c>
      <c r="G267" s="269"/>
      <c r="H267" s="269">
        <f>VLOOKUP(B267,GD_CHAM_CONG!$C$6:$BD$997,37,FALSE)</f>
        <v>27</v>
      </c>
      <c r="I267" s="104">
        <f>VLOOKUP($B267,GD_CHAM_CONG!$C$6:$BF$997,38,FALSE)</f>
        <v>27</v>
      </c>
      <c r="J267" s="104">
        <f>VLOOKUP($B267,GD_CHAM_CONG!$C$6:$BF$997,39,FALSE)</f>
        <v>0</v>
      </c>
      <c r="K267" s="104">
        <f>VLOOKUP($B267,GD_CHAM_CONG!$C$6:$BF$997,40,FALSE)</f>
        <v>0</v>
      </c>
      <c r="L267" s="104">
        <f>VLOOKUP($B267,GD_CHAM_CONG!$C$6:$BF$997,41,FALSE)</f>
        <v>0</v>
      </c>
      <c r="M267" s="104">
        <f>VLOOKUP($B267,GD_CHAM_CONG!$C$6:$BF$997,42,FALSE)</f>
        <v>0</v>
      </c>
      <c r="N267" s="104">
        <f>VLOOKUP($B267,GD_CHAM_CONG!$C$6:$BF$997,43,FALSE)</f>
        <v>0</v>
      </c>
      <c r="O267" s="104">
        <f>VLOOKUP($B267,GD_CHAM_CONG!$C$6:$BF$997,44,FALSE)</f>
        <v>0</v>
      </c>
      <c r="P267" s="104">
        <f>VLOOKUP($B267,GD_CHAM_CONG!$C$6:$BF$997,45,FALSE)</f>
        <v>0</v>
      </c>
      <c r="Q267" s="104">
        <f>VLOOKUP($B267,GD_CHAM_CONG!$C$6:$BF$997,46,FALSE)</f>
        <v>0</v>
      </c>
      <c r="R267" s="104">
        <f>VLOOKUP($B267,GD_CHAM_CONG!$C$6:$BF$997,47,FALSE)</f>
        <v>0</v>
      </c>
      <c r="S267" s="104">
        <f>VLOOKUP($B267,GD_CHAM_CONG!$C$6:$BF$997,48,FALSE)</f>
        <v>0</v>
      </c>
      <c r="T267" s="104">
        <f>VLOOKUP($B267,GD_CHAM_CONG!$C$6:$BF$997,49,FALSE)</f>
        <v>0</v>
      </c>
      <c r="U267" s="104">
        <f>VLOOKUP($B267,GD_CHAM_CONG!$C$6:$BF$997,50,FALSE)</f>
        <v>0</v>
      </c>
      <c r="V267" s="104">
        <f>VLOOKUP($B267,GD_CHAM_CONG!$C$6:$BF$997,51,FALSE)</f>
        <v>0</v>
      </c>
      <c r="W267" s="104">
        <f>VLOOKUP($B267,GD_CHAM_CONG!$C$6:$BF$997,52,FALSE)</f>
        <v>0</v>
      </c>
      <c r="X267" s="104">
        <f>VLOOKUP($B267,GD_CHAM_CONG!$C$6:$BF$997,53,FALSE)</f>
        <v>0</v>
      </c>
      <c r="Y267" s="104">
        <f>VLOOKUP($B267,GD_CHAM_CONG!$C$6:$BF$997,54,FALSE)</f>
        <v>0</v>
      </c>
      <c r="Z267" s="104">
        <f>VLOOKUP($B267,GD_CHAM_CONG!$C$6:$BF$997,55,FALSE)</f>
        <v>0</v>
      </c>
      <c r="AA267" s="104">
        <f>VLOOKUP($B267,GD_CHAM_CONG!$C$6:$BF$997,56,FALSE)</f>
        <v>0</v>
      </c>
      <c r="AB267" s="104">
        <f>VLOOKUP($B267,GD_CHAM_CONG!$C$6:$BI$997,57,FALSE)</f>
        <v>0</v>
      </c>
      <c r="AC267" s="104">
        <f>VLOOKUP($B267,GD_CHAM_CONG!$C$6:$BI$997,58,FALSE)</f>
        <v>0</v>
      </c>
      <c r="AD267" s="104">
        <f>VLOOKUP($B267,GD_CHAM_CONG!$C$6:$BI$997,59,FALSE)</f>
        <v>0</v>
      </c>
      <c r="AE267" s="270">
        <f>I267/$H267*VLOOKUP(I$4,DM_TI_LE!$A$5:$B$30,2,FALSE)</f>
        <v>1</v>
      </c>
      <c r="AF267" s="270">
        <f>J267/$H267*VLOOKUP(J$4,DM_TI_LE!$A$5:$B$30,2,FALSE)</f>
        <v>0</v>
      </c>
      <c r="AG267" s="270">
        <f>K267/$H267*VLOOKUP(K$4,DM_TI_LE!$A$5:$B$30,2,FALSE)</f>
        <v>0</v>
      </c>
      <c r="AH267" s="270">
        <f>L267/$H267*VLOOKUP(L$4,DM_TI_LE!$A$5:$B$30,2,FALSE)</f>
        <v>0</v>
      </c>
      <c r="AI267" s="270">
        <f>M267/$H267*VLOOKUP(M$4,DM_TI_LE!$A$5:$B$30,2,FALSE)</f>
        <v>0</v>
      </c>
      <c r="AJ267" s="270">
        <f>N267/$H267*VLOOKUP(N$4,DM_TI_LE!$A$5:$B$30,2,FALSE)</f>
        <v>0</v>
      </c>
      <c r="AK267" s="270">
        <f>O267/$H267*VLOOKUP(O$4,DM_TI_LE!$A$5:$B$30,2,FALSE)</f>
        <v>0</v>
      </c>
      <c r="AL267" s="270">
        <f>P267/$H267*VLOOKUP(P$4,DM_TI_LE!$A$5:$B$30,2,FALSE)</f>
        <v>0</v>
      </c>
      <c r="AM267" s="270">
        <f>Q267/$H267*VLOOKUP(Q$4,DM_TI_LE!$A$5:$B$30,2,FALSE)</f>
        <v>0</v>
      </c>
      <c r="AN267" s="270">
        <f>R267/$H267*VLOOKUP(R$4,DM_TI_LE!$A$5:$B$30,2,FALSE)</f>
        <v>0</v>
      </c>
      <c r="AO267" s="270">
        <f>S267/$H267*VLOOKUP(S$4,DM_TI_LE!$A$5:$B$30,2,FALSE)</f>
        <v>0</v>
      </c>
      <c r="AP267" s="270">
        <f>T267/$H267*VLOOKUP(T$4,DM_TI_LE!$A$5:$B$30,2,FALSE)</f>
        <v>0</v>
      </c>
      <c r="AQ267" s="270">
        <f>U267/$H267*VLOOKUP(U$4,DM_TI_LE!$A$5:$B$30,2,FALSE)</f>
        <v>0</v>
      </c>
      <c r="AR267" s="270">
        <f>V267/$H267*VLOOKUP(V$4,DM_TI_LE!$A$5:$B$30,2,FALSE)</f>
        <v>0</v>
      </c>
      <c r="AS267" s="270">
        <f>W267/$H267*VLOOKUP(W$4,DM_TI_LE!$A$5:$B$30,2,FALSE)</f>
        <v>0</v>
      </c>
      <c r="AT267" s="270">
        <f>X267/$H267*VLOOKUP(X$4,DM_TI_LE!$A$5:$B$30,2,FALSE)</f>
        <v>0</v>
      </c>
      <c r="AU267" s="270">
        <f>Y267/$H267*VLOOKUP(Y$4,DM_TI_LE!$A$5:$B$30,2,FALSE)</f>
        <v>0</v>
      </c>
      <c r="AV267" s="270">
        <f>Z267/$H267*VLOOKUP(Z$4,DM_TI_LE!$A$5:$B$30,2,FALSE)</f>
        <v>0</v>
      </c>
      <c r="AW267" s="270">
        <f>AA267/$H267*VLOOKUP(AA$4,DM_TI_LE!$A$5:$B$30,2,FALSE)</f>
        <v>0</v>
      </c>
      <c r="AX267" s="270">
        <f>AB267/$H267*VLOOKUP(AB$4,DM_TI_LE!$A$5:$B$30,2,FALSE)</f>
        <v>0</v>
      </c>
      <c r="AY267" s="270">
        <f>AC267/$H267*VLOOKUP(AC$4,DM_TI_LE!$A$5:$B$30,2,FALSE)</f>
        <v>0</v>
      </c>
      <c r="AZ267" s="270">
        <f>AD267/$H267*VLOOKUP(AD$4,DM_TI_LE!$A$5:$B$30,2,FALSE)</f>
        <v>0</v>
      </c>
      <c r="BA267" s="284">
        <f>IF(CD267="HDHV",DM_TI_LE!$K$12*I267, SUM(AE267:AW267)*F267*E267*DM_HE_SO_LUONG_NS!$D$1*CE267)</f>
        <v>6547500</v>
      </c>
      <c r="BB267" s="104"/>
      <c r="BC267" s="110">
        <f>VLOOKUP(B267,GD_LCD_HS_LNS!$B$4:$E$1000,4,FALSE)</f>
        <v>3778000</v>
      </c>
      <c r="BD267" s="104"/>
      <c r="BE267" s="104">
        <f>I267/26*$BC267*VLOOKUP(BE$4,DM_TI_LE!$A$5:$C$29,3,FALSE)</f>
        <v>0</v>
      </c>
      <c r="BF267" s="104">
        <f>J267/26*$BC267*VLOOKUP(BF$4,DM_TI_LE!$A$5:$C$29,3,FALSE)</f>
        <v>0</v>
      </c>
      <c r="BG267" s="104">
        <f>K267/26*$BC267*VLOOKUP(BG$4,DM_TI_LE!$A$5:$C$29,3,FALSE)</f>
        <v>0</v>
      </c>
      <c r="BH267" s="104">
        <f>L267/26*$BC267*VLOOKUP(BH$4,DM_TI_LE!$A$5:$C$29,3,FALSE)</f>
        <v>0</v>
      </c>
      <c r="BI267" s="104">
        <f>M267/26*$BC267*VLOOKUP(BI$4,DM_TI_LE!$A$5:$C$29,3,FALSE)</f>
        <v>0</v>
      </c>
      <c r="BJ267" s="104">
        <f>N267/26*$BC267*VLOOKUP(BJ$4,DM_TI_LE!$A$5:$C$29,3,FALSE)</f>
        <v>0</v>
      </c>
      <c r="BK267" s="104">
        <f>O267/26*$BC267*VLOOKUP(BK$4,DM_TI_LE!$A$5:$C$29,3,FALSE)</f>
        <v>0</v>
      </c>
      <c r="BL267" s="104">
        <f>P267/26*$BC267*VLOOKUP(BL$4,DM_TI_LE!$A$5:$C$29,3,FALSE)</f>
        <v>0</v>
      </c>
      <c r="BM267" s="104">
        <f>Q267/26*$BC267*VLOOKUP(BM$4,DM_TI_LE!$A$5:$C$29,3,FALSE)</f>
        <v>0</v>
      </c>
      <c r="BN267" s="104">
        <f>R267/26*$BC267*VLOOKUP(BN$4,DM_TI_LE!$A$5:$C$29,3,FALSE)</f>
        <v>0</v>
      </c>
      <c r="BO267" s="104">
        <f>S267/26*$BC267*VLOOKUP(BO$4,DM_TI_LE!$A$5:$C$29,3,FALSE)</f>
        <v>0</v>
      </c>
      <c r="BP267" s="104">
        <f>T267/26*$BC267*VLOOKUP(BP$4,DM_TI_LE!$A$5:$C$29,3,FALSE)</f>
        <v>0</v>
      </c>
      <c r="BQ267" s="104">
        <f>U267/26*$BC267*VLOOKUP(BQ$4,DM_TI_LE!$A$5:$C$29,3,FALSE)</f>
        <v>0</v>
      </c>
      <c r="BR267" s="104">
        <f>V267/26*$BC267*VLOOKUP(BR$4,DM_TI_LE!$A$5:$C$29,3,FALSE)</f>
        <v>0</v>
      </c>
      <c r="BS267" s="104">
        <f>W267/26*$BC267*VLOOKUP(BS$4,DM_TI_LE!$A$5:$C$29,3,FALSE)</f>
        <v>0</v>
      </c>
      <c r="BT267" s="104">
        <f>X267/26*$BC267*VLOOKUP(BT$4,DM_TI_LE!$A$5:$C$29,3,FALSE)</f>
        <v>0</v>
      </c>
      <c r="BU267" s="104">
        <f>Y267/26*$BC267*VLOOKUP(BU$4,DM_TI_LE!$A$5:$C$29,3,FALSE)</f>
        <v>0</v>
      </c>
      <c r="BV267" s="104">
        <f>Z267/26*$BC267*VLOOKUP(BV$4,DM_TI_LE!$A$5:$C$29,3,FALSE)</f>
        <v>0</v>
      </c>
      <c r="BW267" s="104">
        <f>AA267/26*$BC267*VLOOKUP(BW$4,DM_TI_LE!$A$5:$C$29,3,FALSE)</f>
        <v>0</v>
      </c>
      <c r="BX267" s="104">
        <f>AB267/26*$BC267*VLOOKUP(BX$4,DM_TI_LE!$A$5:$C$29,3,FALSE)</f>
        <v>0</v>
      </c>
      <c r="BY267" s="104">
        <f>AC267/26*$BC267*VLOOKUP(BY$4,DM_TI_LE!$A$5:$C$29,3,FALSE)</f>
        <v>0</v>
      </c>
      <c r="BZ267" s="104">
        <f>AD267/26*$BC267*VLOOKUP(BZ$4,DM_TI_LE!$A$5:$C$29,3,FALSE)</f>
        <v>0</v>
      </c>
      <c r="CA267" s="273">
        <f t="shared" si="0"/>
        <v>0</v>
      </c>
      <c r="CB267" s="104"/>
      <c r="CC267" s="274">
        <f t="shared" si="1"/>
        <v>6547500</v>
      </c>
      <c r="CD267" s="138" t="str">
        <f>VLOOKUP(B267,GD_CHUNG!$B$5:$G$480,6,FALSE)</f>
        <v>HD3N</v>
      </c>
      <c r="CE267" s="275">
        <f>VLOOKUP(CD267,DM_TI_LE!$I$12:$J$16,2,FALSE)</f>
        <v>1</v>
      </c>
    </row>
    <row r="268" spans="1:83" ht="12.75" x14ac:dyDescent="0.2">
      <c r="A268" s="49">
        <v>264</v>
      </c>
      <c r="B268" s="50">
        <f>GD_CHUNG!B268</f>
        <v>10679</v>
      </c>
      <c r="C268" s="50" t="str">
        <f>GD_CHUNG!C268</f>
        <v>Lã Văn Thảo</v>
      </c>
      <c r="D268" s="50" t="str">
        <f>GD_CHUNG!D268</f>
        <v>Nhân viên Bốc xếp</v>
      </c>
      <c r="E268" s="268">
        <f>VLOOKUP(B268,GD_CHAM_CONG!$C$6:$BJ$997,60,FALSE)</f>
        <v>1</v>
      </c>
      <c r="F268" s="268">
        <f>VLOOKUP(B268,GD_LCD_HS_LNS!$B$4:$F$1000,5,FALSE)</f>
        <v>1.59</v>
      </c>
      <c r="G268" s="269"/>
      <c r="H268" s="269">
        <f>VLOOKUP(B268,GD_CHAM_CONG!$C$6:$BD$997,37,FALSE)</f>
        <v>27</v>
      </c>
      <c r="I268" s="104">
        <f>VLOOKUP($B268,GD_CHAM_CONG!$C$6:$BF$997,38,FALSE)</f>
        <v>23</v>
      </c>
      <c r="J268" s="104">
        <f>VLOOKUP($B268,GD_CHAM_CONG!$C$6:$BF$997,39,FALSE)</f>
        <v>0</v>
      </c>
      <c r="K268" s="104">
        <f>VLOOKUP($B268,GD_CHAM_CONG!$C$6:$BF$997,40,FALSE)</f>
        <v>4</v>
      </c>
      <c r="L268" s="104">
        <f>VLOOKUP($B268,GD_CHAM_CONG!$C$6:$BF$997,41,FALSE)</f>
        <v>0</v>
      </c>
      <c r="M268" s="104">
        <f>VLOOKUP($B268,GD_CHAM_CONG!$C$6:$BF$997,42,FALSE)</f>
        <v>0</v>
      </c>
      <c r="N268" s="104">
        <f>VLOOKUP($B268,GD_CHAM_CONG!$C$6:$BF$997,43,FALSE)</f>
        <v>0</v>
      </c>
      <c r="O268" s="104">
        <f>VLOOKUP($B268,GD_CHAM_CONG!$C$6:$BF$997,44,FALSE)</f>
        <v>0</v>
      </c>
      <c r="P268" s="104">
        <f>VLOOKUP($B268,GD_CHAM_CONG!$C$6:$BF$997,45,FALSE)</f>
        <v>0</v>
      </c>
      <c r="Q268" s="104">
        <f>VLOOKUP($B268,GD_CHAM_CONG!$C$6:$BF$997,46,FALSE)</f>
        <v>0</v>
      </c>
      <c r="R268" s="104">
        <f>VLOOKUP($B268,GD_CHAM_CONG!$C$6:$BF$997,47,FALSE)</f>
        <v>0</v>
      </c>
      <c r="S268" s="104">
        <f>VLOOKUP($B268,GD_CHAM_CONG!$C$6:$BF$997,48,FALSE)</f>
        <v>0</v>
      </c>
      <c r="T268" s="104">
        <f>VLOOKUP($B268,GD_CHAM_CONG!$C$6:$BF$997,49,FALSE)</f>
        <v>0</v>
      </c>
      <c r="U268" s="104">
        <f>VLOOKUP($B268,GD_CHAM_CONG!$C$6:$BF$997,50,FALSE)</f>
        <v>0</v>
      </c>
      <c r="V268" s="104">
        <f>VLOOKUP($B268,GD_CHAM_CONG!$C$6:$BF$997,51,FALSE)</f>
        <v>0</v>
      </c>
      <c r="W268" s="104">
        <f>VLOOKUP($B268,GD_CHAM_CONG!$C$6:$BF$997,52,FALSE)</f>
        <v>0</v>
      </c>
      <c r="X268" s="104">
        <f>VLOOKUP($B268,GD_CHAM_CONG!$C$6:$BF$997,53,FALSE)</f>
        <v>0</v>
      </c>
      <c r="Y268" s="104">
        <f>VLOOKUP($B268,GD_CHAM_CONG!$C$6:$BF$997,54,FALSE)</f>
        <v>0</v>
      </c>
      <c r="Z268" s="104">
        <f>VLOOKUP($B268,GD_CHAM_CONG!$C$6:$BF$997,55,FALSE)</f>
        <v>0</v>
      </c>
      <c r="AA268" s="104">
        <f>VLOOKUP($B268,GD_CHAM_CONG!$C$6:$BF$997,56,FALSE)</f>
        <v>0</v>
      </c>
      <c r="AB268" s="104">
        <f>VLOOKUP($B268,GD_CHAM_CONG!$C$6:$BI$997,57,FALSE)</f>
        <v>0</v>
      </c>
      <c r="AC268" s="104">
        <f>VLOOKUP($B268,GD_CHAM_CONG!$C$6:$BI$997,58,FALSE)</f>
        <v>0</v>
      </c>
      <c r="AD268" s="104">
        <f>VLOOKUP($B268,GD_CHAM_CONG!$C$6:$BI$997,59,FALSE)</f>
        <v>0</v>
      </c>
      <c r="AE268" s="270">
        <f>I268/$H268*VLOOKUP(I$4,DM_TI_LE!$A$5:$B$30,2,FALSE)</f>
        <v>0.85185185185185186</v>
      </c>
      <c r="AF268" s="270">
        <f>J268/$H268*VLOOKUP(J$4,DM_TI_LE!$A$5:$B$30,2,FALSE)</f>
        <v>0</v>
      </c>
      <c r="AG268" s="270">
        <f>K268/$H268*VLOOKUP(K$4,DM_TI_LE!$A$5:$B$30,2,FALSE)</f>
        <v>0</v>
      </c>
      <c r="AH268" s="270">
        <f>L268/$H268*VLOOKUP(L$4,DM_TI_LE!$A$5:$B$30,2,FALSE)</f>
        <v>0</v>
      </c>
      <c r="AI268" s="270">
        <f>M268/$H268*VLOOKUP(M$4,DM_TI_LE!$A$5:$B$30,2,FALSE)</f>
        <v>0</v>
      </c>
      <c r="AJ268" s="270">
        <f>N268/$H268*VLOOKUP(N$4,DM_TI_LE!$A$5:$B$30,2,FALSE)</f>
        <v>0</v>
      </c>
      <c r="AK268" s="270">
        <f>O268/$H268*VLOOKUP(O$4,DM_TI_LE!$A$5:$B$30,2,FALSE)</f>
        <v>0</v>
      </c>
      <c r="AL268" s="270">
        <f>P268/$H268*VLOOKUP(P$4,DM_TI_LE!$A$5:$B$30,2,FALSE)</f>
        <v>0</v>
      </c>
      <c r="AM268" s="270">
        <f>Q268/$H268*VLOOKUP(Q$4,DM_TI_LE!$A$5:$B$30,2,FALSE)</f>
        <v>0</v>
      </c>
      <c r="AN268" s="270">
        <f>R268/$H268*VLOOKUP(R$4,DM_TI_LE!$A$5:$B$30,2,FALSE)</f>
        <v>0</v>
      </c>
      <c r="AO268" s="270">
        <f>S268/$H268*VLOOKUP(S$4,DM_TI_LE!$A$5:$B$30,2,FALSE)</f>
        <v>0</v>
      </c>
      <c r="AP268" s="270">
        <f>T268/$H268*VLOOKUP(T$4,DM_TI_LE!$A$5:$B$30,2,FALSE)</f>
        <v>0</v>
      </c>
      <c r="AQ268" s="270">
        <f>U268/$H268*VLOOKUP(U$4,DM_TI_LE!$A$5:$B$30,2,FALSE)</f>
        <v>0</v>
      </c>
      <c r="AR268" s="270">
        <f>V268/$H268*VLOOKUP(V$4,DM_TI_LE!$A$5:$B$30,2,FALSE)</f>
        <v>0</v>
      </c>
      <c r="AS268" s="270">
        <f>W268/$H268*VLOOKUP(W$4,DM_TI_LE!$A$5:$B$30,2,FALSE)</f>
        <v>0</v>
      </c>
      <c r="AT268" s="270">
        <f>X268/$H268*VLOOKUP(X$4,DM_TI_LE!$A$5:$B$30,2,FALSE)</f>
        <v>0</v>
      </c>
      <c r="AU268" s="270">
        <f>Y268/$H268*VLOOKUP(Y$4,DM_TI_LE!$A$5:$B$30,2,FALSE)</f>
        <v>0</v>
      </c>
      <c r="AV268" s="270">
        <f>Z268/$H268*VLOOKUP(Z$4,DM_TI_LE!$A$5:$B$30,2,FALSE)</f>
        <v>0</v>
      </c>
      <c r="AW268" s="270">
        <f>AA268/$H268*VLOOKUP(AA$4,DM_TI_LE!$A$5:$B$30,2,FALSE)</f>
        <v>0</v>
      </c>
      <c r="AX268" s="270">
        <f>AB268/$H268*VLOOKUP(AB$4,DM_TI_LE!$A$5:$B$30,2,FALSE)</f>
        <v>0</v>
      </c>
      <c r="AY268" s="270">
        <f>AC268/$H268*VLOOKUP(AC$4,DM_TI_LE!$A$5:$B$30,2,FALSE)</f>
        <v>0</v>
      </c>
      <c r="AZ268" s="270">
        <f>AD268/$H268*VLOOKUP(AD$4,DM_TI_LE!$A$5:$B$30,2,FALSE)</f>
        <v>0</v>
      </c>
      <c r="BA268" s="284">
        <f>IF(CD268="HDHV",DM_TI_LE!$K$12*I268, SUM(AE268:AW268)*F268*E268*DM_HE_SO_LUONG_NS!$D$1*CE268)</f>
        <v>6095000.0000000009</v>
      </c>
      <c r="BB268" s="104"/>
      <c r="BC268" s="110">
        <f>VLOOKUP(B268,GD_LCD_HS_LNS!$B$4:$E$1000,4,FALSE)</f>
        <v>3778000</v>
      </c>
      <c r="BD268" s="104"/>
      <c r="BE268" s="104">
        <f>I268/26*$BC268*VLOOKUP(BE$4,DM_TI_LE!$A$5:$C$29,3,FALSE)</f>
        <v>0</v>
      </c>
      <c r="BF268" s="104">
        <f>J268/26*$BC268*VLOOKUP(BF$4,DM_TI_LE!$A$5:$C$29,3,FALSE)</f>
        <v>0</v>
      </c>
      <c r="BG268" s="104">
        <f>K268/26*$BC268*VLOOKUP(BG$4,DM_TI_LE!$A$5:$C$29,3,FALSE)</f>
        <v>0</v>
      </c>
      <c r="BH268" s="104">
        <f>L268/26*$BC268*VLOOKUP(BH$4,DM_TI_LE!$A$5:$C$29,3,FALSE)</f>
        <v>0</v>
      </c>
      <c r="BI268" s="104">
        <f>M268/26*$BC268*VLOOKUP(BI$4,DM_TI_LE!$A$5:$C$29,3,FALSE)</f>
        <v>0</v>
      </c>
      <c r="BJ268" s="104">
        <f>N268/26*$BC268*VLOOKUP(BJ$4,DM_TI_LE!$A$5:$C$29,3,FALSE)</f>
        <v>0</v>
      </c>
      <c r="BK268" s="104">
        <f>O268/26*$BC268*VLOOKUP(BK$4,DM_TI_LE!$A$5:$C$29,3,FALSE)</f>
        <v>0</v>
      </c>
      <c r="BL268" s="104">
        <f>P268/26*$BC268*VLOOKUP(BL$4,DM_TI_LE!$A$5:$C$29,3,FALSE)</f>
        <v>0</v>
      </c>
      <c r="BM268" s="104">
        <f>Q268/26*$BC268*VLOOKUP(BM$4,DM_TI_LE!$A$5:$C$29,3,FALSE)</f>
        <v>0</v>
      </c>
      <c r="BN268" s="104">
        <f>R268/26*$BC268*VLOOKUP(BN$4,DM_TI_LE!$A$5:$C$29,3,FALSE)</f>
        <v>0</v>
      </c>
      <c r="BO268" s="104">
        <f>S268/26*$BC268*VLOOKUP(BO$4,DM_TI_LE!$A$5:$C$29,3,FALSE)</f>
        <v>0</v>
      </c>
      <c r="BP268" s="104">
        <f>T268/26*$BC268*VLOOKUP(BP$4,DM_TI_LE!$A$5:$C$29,3,FALSE)</f>
        <v>0</v>
      </c>
      <c r="BQ268" s="104">
        <f>U268/26*$BC268*VLOOKUP(BQ$4,DM_TI_LE!$A$5:$C$29,3,FALSE)</f>
        <v>0</v>
      </c>
      <c r="BR268" s="104">
        <f>V268/26*$BC268*VLOOKUP(BR$4,DM_TI_LE!$A$5:$C$29,3,FALSE)</f>
        <v>0</v>
      </c>
      <c r="BS268" s="104">
        <f>W268/26*$BC268*VLOOKUP(BS$4,DM_TI_LE!$A$5:$C$29,3,FALSE)</f>
        <v>0</v>
      </c>
      <c r="BT268" s="104">
        <f>X268/26*$BC268*VLOOKUP(BT$4,DM_TI_LE!$A$5:$C$29,3,FALSE)</f>
        <v>0</v>
      </c>
      <c r="BU268" s="104">
        <f>Y268/26*$BC268*VLOOKUP(BU$4,DM_TI_LE!$A$5:$C$29,3,FALSE)</f>
        <v>0</v>
      </c>
      <c r="BV268" s="104">
        <f>Z268/26*$BC268*VLOOKUP(BV$4,DM_TI_LE!$A$5:$C$29,3,FALSE)</f>
        <v>0</v>
      </c>
      <c r="BW268" s="104">
        <f>AA268/26*$BC268*VLOOKUP(BW$4,DM_TI_LE!$A$5:$C$29,3,FALSE)</f>
        <v>0</v>
      </c>
      <c r="BX268" s="104">
        <f>AB268/26*$BC268*VLOOKUP(BX$4,DM_TI_LE!$A$5:$C$29,3,FALSE)</f>
        <v>0</v>
      </c>
      <c r="BY268" s="104">
        <f>AC268/26*$BC268*VLOOKUP(BY$4,DM_TI_LE!$A$5:$C$29,3,FALSE)</f>
        <v>0</v>
      </c>
      <c r="BZ268" s="104">
        <f>AD268/26*$BC268*VLOOKUP(BZ$4,DM_TI_LE!$A$5:$C$29,3,FALSE)</f>
        <v>0</v>
      </c>
      <c r="CA268" s="273">
        <f t="shared" si="0"/>
        <v>0</v>
      </c>
      <c r="CB268" s="104"/>
      <c r="CC268" s="274">
        <f t="shared" si="1"/>
        <v>6095000.0000000009</v>
      </c>
      <c r="CD268" s="138" t="str">
        <f>VLOOKUP(B268,GD_CHUNG!$B$5:$G$480,6,FALSE)</f>
        <v>HD3N</v>
      </c>
      <c r="CE268" s="275">
        <f>VLOOKUP(CD268,DM_TI_LE!$I$12:$J$16,2,FALSE)</f>
        <v>1</v>
      </c>
    </row>
    <row r="269" spans="1:83" ht="12.75" x14ac:dyDescent="0.2">
      <c r="A269" s="49">
        <v>265</v>
      </c>
      <c r="B269" s="50">
        <f>GD_CHUNG!B269</f>
        <v>10680</v>
      </c>
      <c r="C269" s="50" t="str">
        <f>GD_CHUNG!C269</f>
        <v>Nguyễn Thanh Bình</v>
      </c>
      <c r="D269" s="50" t="str">
        <f>GD_CHUNG!D269</f>
        <v>Nhân viên Bốc xếp</v>
      </c>
      <c r="E269" s="268">
        <f>VLOOKUP(B269,GD_CHAM_CONG!$C$6:$BJ$997,60,FALSE)</f>
        <v>1</v>
      </c>
      <c r="F269" s="268">
        <f>VLOOKUP(B269,GD_LCD_HS_LNS!$B$4:$F$1000,5,FALSE)</f>
        <v>1.79</v>
      </c>
      <c r="G269" s="269"/>
      <c r="H269" s="269">
        <f>VLOOKUP(B269,GD_CHAM_CONG!$C$6:$BD$997,37,FALSE)</f>
        <v>27</v>
      </c>
      <c r="I269" s="104">
        <f>VLOOKUP($B269,GD_CHAM_CONG!$C$6:$BF$997,38,FALSE)</f>
        <v>27</v>
      </c>
      <c r="J269" s="104">
        <f>VLOOKUP($B269,GD_CHAM_CONG!$C$6:$BF$997,39,FALSE)</f>
        <v>0</v>
      </c>
      <c r="K269" s="104">
        <f>VLOOKUP($B269,GD_CHAM_CONG!$C$6:$BF$997,40,FALSE)</f>
        <v>0</v>
      </c>
      <c r="L269" s="104">
        <f>VLOOKUP($B269,GD_CHAM_CONG!$C$6:$BF$997,41,FALSE)</f>
        <v>0</v>
      </c>
      <c r="M269" s="104">
        <f>VLOOKUP($B269,GD_CHAM_CONG!$C$6:$BF$997,42,FALSE)</f>
        <v>0</v>
      </c>
      <c r="N269" s="104">
        <f>VLOOKUP($B269,GD_CHAM_CONG!$C$6:$BF$997,43,FALSE)</f>
        <v>0</v>
      </c>
      <c r="O269" s="104">
        <f>VLOOKUP($B269,GD_CHAM_CONG!$C$6:$BF$997,44,FALSE)</f>
        <v>0</v>
      </c>
      <c r="P269" s="104">
        <f>VLOOKUP($B269,GD_CHAM_CONG!$C$6:$BF$997,45,FALSE)</f>
        <v>0</v>
      </c>
      <c r="Q269" s="104">
        <f>VLOOKUP($B269,GD_CHAM_CONG!$C$6:$BF$997,46,FALSE)</f>
        <v>0</v>
      </c>
      <c r="R269" s="104">
        <f>VLOOKUP($B269,GD_CHAM_CONG!$C$6:$BF$997,47,FALSE)</f>
        <v>0</v>
      </c>
      <c r="S269" s="104">
        <f>VLOOKUP($B269,GD_CHAM_CONG!$C$6:$BF$997,48,FALSE)</f>
        <v>0</v>
      </c>
      <c r="T269" s="104">
        <f>VLOOKUP($B269,GD_CHAM_CONG!$C$6:$BF$997,49,FALSE)</f>
        <v>0</v>
      </c>
      <c r="U269" s="104">
        <f>VLOOKUP($B269,GD_CHAM_CONG!$C$6:$BF$997,50,FALSE)</f>
        <v>0</v>
      </c>
      <c r="V269" s="104">
        <f>VLOOKUP($B269,GD_CHAM_CONG!$C$6:$BF$997,51,FALSE)</f>
        <v>0</v>
      </c>
      <c r="W269" s="104">
        <f>VLOOKUP($B269,GD_CHAM_CONG!$C$6:$BF$997,52,FALSE)</f>
        <v>0</v>
      </c>
      <c r="X269" s="104">
        <f>VLOOKUP($B269,GD_CHAM_CONG!$C$6:$BF$997,53,FALSE)</f>
        <v>0</v>
      </c>
      <c r="Y269" s="104">
        <f>VLOOKUP($B269,GD_CHAM_CONG!$C$6:$BF$997,54,FALSE)</f>
        <v>0</v>
      </c>
      <c r="Z269" s="104">
        <f>VLOOKUP($B269,GD_CHAM_CONG!$C$6:$BF$997,55,FALSE)</f>
        <v>0</v>
      </c>
      <c r="AA269" s="104">
        <f>VLOOKUP($B269,GD_CHAM_CONG!$C$6:$BF$997,56,FALSE)</f>
        <v>0</v>
      </c>
      <c r="AB269" s="104">
        <f>VLOOKUP($B269,GD_CHAM_CONG!$C$6:$BI$997,57,FALSE)</f>
        <v>0</v>
      </c>
      <c r="AC269" s="104">
        <f>VLOOKUP($B269,GD_CHAM_CONG!$C$6:$BI$997,58,FALSE)</f>
        <v>0</v>
      </c>
      <c r="AD269" s="104">
        <f>VLOOKUP($B269,GD_CHAM_CONG!$C$6:$BI$997,59,FALSE)</f>
        <v>0</v>
      </c>
      <c r="AE269" s="270">
        <f>I269/$H269*VLOOKUP(I$4,DM_TI_LE!$A$5:$B$30,2,FALSE)</f>
        <v>1</v>
      </c>
      <c r="AF269" s="270">
        <f>J269/$H269*VLOOKUP(J$4,DM_TI_LE!$A$5:$B$30,2,FALSE)</f>
        <v>0</v>
      </c>
      <c r="AG269" s="270">
        <f>K269/$H269*VLOOKUP(K$4,DM_TI_LE!$A$5:$B$30,2,FALSE)</f>
        <v>0</v>
      </c>
      <c r="AH269" s="270">
        <f>L269/$H269*VLOOKUP(L$4,DM_TI_LE!$A$5:$B$30,2,FALSE)</f>
        <v>0</v>
      </c>
      <c r="AI269" s="270">
        <f>M269/$H269*VLOOKUP(M$4,DM_TI_LE!$A$5:$B$30,2,FALSE)</f>
        <v>0</v>
      </c>
      <c r="AJ269" s="270">
        <f>N269/$H269*VLOOKUP(N$4,DM_TI_LE!$A$5:$B$30,2,FALSE)</f>
        <v>0</v>
      </c>
      <c r="AK269" s="270">
        <f>O269/$H269*VLOOKUP(O$4,DM_TI_LE!$A$5:$B$30,2,FALSE)</f>
        <v>0</v>
      </c>
      <c r="AL269" s="270">
        <f>P269/$H269*VLOOKUP(P$4,DM_TI_LE!$A$5:$B$30,2,FALSE)</f>
        <v>0</v>
      </c>
      <c r="AM269" s="270">
        <f>Q269/$H269*VLOOKUP(Q$4,DM_TI_LE!$A$5:$B$30,2,FALSE)</f>
        <v>0</v>
      </c>
      <c r="AN269" s="270">
        <f>R269/$H269*VLOOKUP(R$4,DM_TI_LE!$A$5:$B$30,2,FALSE)</f>
        <v>0</v>
      </c>
      <c r="AO269" s="270">
        <f>S269/$H269*VLOOKUP(S$4,DM_TI_LE!$A$5:$B$30,2,FALSE)</f>
        <v>0</v>
      </c>
      <c r="AP269" s="270">
        <f>T269/$H269*VLOOKUP(T$4,DM_TI_LE!$A$5:$B$30,2,FALSE)</f>
        <v>0</v>
      </c>
      <c r="AQ269" s="270">
        <f>U269/$H269*VLOOKUP(U$4,DM_TI_LE!$A$5:$B$30,2,FALSE)</f>
        <v>0</v>
      </c>
      <c r="AR269" s="270">
        <f>V269/$H269*VLOOKUP(V$4,DM_TI_LE!$A$5:$B$30,2,FALSE)</f>
        <v>0</v>
      </c>
      <c r="AS269" s="270">
        <f>W269/$H269*VLOOKUP(W$4,DM_TI_LE!$A$5:$B$30,2,FALSE)</f>
        <v>0</v>
      </c>
      <c r="AT269" s="270">
        <f>X269/$H269*VLOOKUP(X$4,DM_TI_LE!$A$5:$B$30,2,FALSE)</f>
        <v>0</v>
      </c>
      <c r="AU269" s="270">
        <f>Y269/$H269*VLOOKUP(Y$4,DM_TI_LE!$A$5:$B$30,2,FALSE)</f>
        <v>0</v>
      </c>
      <c r="AV269" s="270">
        <f>Z269/$H269*VLOOKUP(Z$4,DM_TI_LE!$A$5:$B$30,2,FALSE)</f>
        <v>0</v>
      </c>
      <c r="AW269" s="270">
        <f>AA269/$H269*VLOOKUP(AA$4,DM_TI_LE!$A$5:$B$30,2,FALSE)</f>
        <v>0</v>
      </c>
      <c r="AX269" s="270">
        <f>AB269/$H269*VLOOKUP(AB$4,DM_TI_LE!$A$5:$B$30,2,FALSE)</f>
        <v>0</v>
      </c>
      <c r="AY269" s="270">
        <f>AC269/$H269*VLOOKUP(AC$4,DM_TI_LE!$A$5:$B$30,2,FALSE)</f>
        <v>0</v>
      </c>
      <c r="AZ269" s="270">
        <f>AD269/$H269*VLOOKUP(AD$4,DM_TI_LE!$A$5:$B$30,2,FALSE)</f>
        <v>0</v>
      </c>
      <c r="BA269" s="284">
        <f>IF(CD269="HDHV",DM_TI_LE!$K$12*I269, SUM(AE269:AW269)*F269*E269*DM_HE_SO_LUONG_NS!$D$1*CE269)</f>
        <v>8055000</v>
      </c>
      <c r="BB269" s="104"/>
      <c r="BC269" s="110">
        <f>VLOOKUP(B269,GD_LCD_HS_LNS!$B$4:$E$1000,4,FALSE)</f>
        <v>3778000</v>
      </c>
      <c r="BD269" s="104"/>
      <c r="BE269" s="104">
        <f>I269/26*$BC269*VLOOKUP(BE$4,DM_TI_LE!$A$5:$C$29,3,FALSE)</f>
        <v>0</v>
      </c>
      <c r="BF269" s="104">
        <f>J269/26*$BC269*VLOOKUP(BF$4,DM_TI_LE!$A$5:$C$29,3,FALSE)</f>
        <v>0</v>
      </c>
      <c r="BG269" s="104">
        <f>K269/26*$BC269*VLOOKUP(BG$4,DM_TI_LE!$A$5:$C$29,3,FALSE)</f>
        <v>0</v>
      </c>
      <c r="BH269" s="104">
        <f>L269/26*$BC269*VLOOKUP(BH$4,DM_TI_LE!$A$5:$C$29,3,FALSE)</f>
        <v>0</v>
      </c>
      <c r="BI269" s="104">
        <f>M269/26*$BC269*VLOOKUP(BI$4,DM_TI_LE!$A$5:$C$29,3,FALSE)</f>
        <v>0</v>
      </c>
      <c r="BJ269" s="104">
        <f>N269/26*$BC269*VLOOKUP(BJ$4,DM_TI_LE!$A$5:$C$29,3,FALSE)</f>
        <v>0</v>
      </c>
      <c r="BK269" s="104">
        <f>O269/26*$BC269*VLOOKUP(BK$4,DM_TI_LE!$A$5:$C$29,3,FALSE)</f>
        <v>0</v>
      </c>
      <c r="BL269" s="104">
        <f>P269/26*$BC269*VLOOKUP(BL$4,DM_TI_LE!$A$5:$C$29,3,FALSE)</f>
        <v>0</v>
      </c>
      <c r="BM269" s="104">
        <f>Q269/26*$BC269*VLOOKUP(BM$4,DM_TI_LE!$A$5:$C$29,3,FALSE)</f>
        <v>0</v>
      </c>
      <c r="BN269" s="104">
        <f>R269/26*$BC269*VLOOKUP(BN$4,DM_TI_LE!$A$5:$C$29,3,FALSE)</f>
        <v>0</v>
      </c>
      <c r="BO269" s="104">
        <f>S269/26*$BC269*VLOOKUP(BO$4,DM_TI_LE!$A$5:$C$29,3,FALSE)</f>
        <v>0</v>
      </c>
      <c r="BP269" s="104">
        <f>T269/26*$BC269*VLOOKUP(BP$4,DM_TI_LE!$A$5:$C$29,3,FALSE)</f>
        <v>0</v>
      </c>
      <c r="BQ269" s="104">
        <f>U269/26*$BC269*VLOOKUP(BQ$4,DM_TI_LE!$A$5:$C$29,3,FALSE)</f>
        <v>0</v>
      </c>
      <c r="BR269" s="104">
        <f>V269/26*$BC269*VLOOKUP(BR$4,DM_TI_LE!$A$5:$C$29,3,FALSE)</f>
        <v>0</v>
      </c>
      <c r="BS269" s="104">
        <f>W269/26*$BC269*VLOOKUP(BS$4,DM_TI_LE!$A$5:$C$29,3,FALSE)</f>
        <v>0</v>
      </c>
      <c r="BT269" s="104">
        <f>X269/26*$BC269*VLOOKUP(BT$4,DM_TI_LE!$A$5:$C$29,3,FALSE)</f>
        <v>0</v>
      </c>
      <c r="BU269" s="104">
        <f>Y269/26*$BC269*VLOOKUP(BU$4,DM_TI_LE!$A$5:$C$29,3,FALSE)</f>
        <v>0</v>
      </c>
      <c r="BV269" s="104">
        <f>Z269/26*$BC269*VLOOKUP(BV$4,DM_TI_LE!$A$5:$C$29,3,FALSE)</f>
        <v>0</v>
      </c>
      <c r="BW269" s="104">
        <f>AA269/26*$BC269*VLOOKUP(BW$4,DM_TI_LE!$A$5:$C$29,3,FALSE)</f>
        <v>0</v>
      </c>
      <c r="BX269" s="104">
        <f>AB269/26*$BC269*VLOOKUP(BX$4,DM_TI_LE!$A$5:$C$29,3,FALSE)</f>
        <v>0</v>
      </c>
      <c r="BY269" s="104">
        <f>AC269/26*$BC269*VLOOKUP(BY$4,DM_TI_LE!$A$5:$C$29,3,FALSE)</f>
        <v>0</v>
      </c>
      <c r="BZ269" s="104">
        <f>AD269/26*$BC269*VLOOKUP(BZ$4,DM_TI_LE!$A$5:$C$29,3,FALSE)</f>
        <v>0</v>
      </c>
      <c r="CA269" s="273">
        <f t="shared" si="0"/>
        <v>0</v>
      </c>
      <c r="CB269" s="104"/>
      <c r="CC269" s="274">
        <f t="shared" si="1"/>
        <v>8055000</v>
      </c>
      <c r="CD269" s="138" t="str">
        <f>VLOOKUP(B269,GD_CHUNG!$B$5:$G$480,6,FALSE)</f>
        <v>HDKX</v>
      </c>
      <c r="CE269" s="275">
        <f>VLOOKUP(CD269,DM_TI_LE!$I$12:$J$16,2,FALSE)</f>
        <v>1</v>
      </c>
    </row>
    <row r="270" spans="1:83" ht="12.75" x14ac:dyDescent="0.2">
      <c r="A270" s="49">
        <v>266</v>
      </c>
      <c r="B270" s="50">
        <f>GD_CHUNG!B270</f>
        <v>11086</v>
      </c>
      <c r="C270" s="50" t="str">
        <f>GD_CHUNG!C270</f>
        <v>Nguyễn Quốc Dũng</v>
      </c>
      <c r="D270" s="50" t="str">
        <f>GD_CHUNG!D270</f>
        <v>Nhân viên Bốc xếp</v>
      </c>
      <c r="E270" s="268">
        <f>VLOOKUP(B270,GD_CHAM_CONG!$C$6:$BJ$997,60,FALSE)</f>
        <v>0.97</v>
      </c>
      <c r="F270" s="268">
        <f>VLOOKUP(B270,GD_LCD_HS_LNS!$B$4:$F$1000,5,FALSE)</f>
        <v>1.5</v>
      </c>
      <c r="G270" s="269"/>
      <c r="H270" s="269">
        <f>VLOOKUP(B270,GD_CHAM_CONG!$C$6:$BD$997,37,FALSE)</f>
        <v>27</v>
      </c>
      <c r="I270" s="104">
        <f>VLOOKUP($B270,GD_CHAM_CONG!$C$6:$BF$997,38,FALSE)</f>
        <v>14</v>
      </c>
      <c r="J270" s="104">
        <f>VLOOKUP($B270,GD_CHAM_CONG!$C$6:$BF$997,39,FALSE)</f>
        <v>0</v>
      </c>
      <c r="K270" s="104">
        <f>VLOOKUP($B270,GD_CHAM_CONG!$C$6:$BF$997,40,FALSE)</f>
        <v>0</v>
      </c>
      <c r="L270" s="104">
        <f>VLOOKUP($B270,GD_CHAM_CONG!$C$6:$BF$997,41,FALSE)</f>
        <v>0</v>
      </c>
      <c r="M270" s="104">
        <f>VLOOKUP($B270,GD_CHAM_CONG!$C$6:$BF$997,42,FALSE)</f>
        <v>0</v>
      </c>
      <c r="N270" s="104">
        <f>VLOOKUP($B270,GD_CHAM_CONG!$C$6:$BF$997,43,FALSE)</f>
        <v>0</v>
      </c>
      <c r="O270" s="104">
        <f>VLOOKUP($B270,GD_CHAM_CONG!$C$6:$BF$997,44,FALSE)</f>
        <v>0</v>
      </c>
      <c r="P270" s="104">
        <f>VLOOKUP($B270,GD_CHAM_CONG!$C$6:$BF$997,45,FALSE)</f>
        <v>0</v>
      </c>
      <c r="Q270" s="104">
        <f>VLOOKUP($B270,GD_CHAM_CONG!$C$6:$BF$997,46,FALSE)</f>
        <v>0</v>
      </c>
      <c r="R270" s="104">
        <f>VLOOKUP($B270,GD_CHAM_CONG!$C$6:$BF$997,47,FALSE)</f>
        <v>0</v>
      </c>
      <c r="S270" s="104">
        <f>VLOOKUP($B270,GD_CHAM_CONG!$C$6:$BF$997,48,FALSE)</f>
        <v>13</v>
      </c>
      <c r="T270" s="104">
        <f>VLOOKUP($B270,GD_CHAM_CONG!$C$6:$BF$997,49,FALSE)</f>
        <v>0</v>
      </c>
      <c r="U270" s="104">
        <f>VLOOKUP($B270,GD_CHAM_CONG!$C$6:$BF$997,50,FALSE)</f>
        <v>0</v>
      </c>
      <c r="V270" s="104">
        <f>VLOOKUP($B270,GD_CHAM_CONG!$C$6:$BF$997,51,FALSE)</f>
        <v>0</v>
      </c>
      <c r="W270" s="104">
        <f>VLOOKUP($B270,GD_CHAM_CONG!$C$6:$BF$997,52,FALSE)</f>
        <v>0</v>
      </c>
      <c r="X270" s="104">
        <f>VLOOKUP($B270,GD_CHAM_CONG!$C$6:$BF$997,53,FALSE)</f>
        <v>0</v>
      </c>
      <c r="Y270" s="104">
        <f>VLOOKUP($B270,GD_CHAM_CONG!$C$6:$BF$997,54,FALSE)</f>
        <v>0</v>
      </c>
      <c r="Z270" s="104">
        <f>VLOOKUP($B270,GD_CHAM_CONG!$C$6:$BF$997,55,FALSE)</f>
        <v>0</v>
      </c>
      <c r="AA270" s="104">
        <f>VLOOKUP($B270,GD_CHAM_CONG!$C$6:$BF$997,56,FALSE)</f>
        <v>0</v>
      </c>
      <c r="AB270" s="104">
        <f>VLOOKUP($B270,GD_CHAM_CONG!$C$6:$BI$997,57,FALSE)</f>
        <v>0</v>
      </c>
      <c r="AC270" s="104">
        <f>VLOOKUP($B270,GD_CHAM_CONG!$C$6:$BI$997,58,FALSE)</f>
        <v>0</v>
      </c>
      <c r="AD270" s="104">
        <f>VLOOKUP($B270,GD_CHAM_CONG!$C$6:$BI$997,59,FALSE)</f>
        <v>0</v>
      </c>
      <c r="AE270" s="270">
        <f>I270/$H270*VLOOKUP(I$4,DM_TI_LE!$A$5:$B$30,2,FALSE)</f>
        <v>0.51851851851851849</v>
      </c>
      <c r="AF270" s="270">
        <f>J270/$H270*VLOOKUP(J$4,DM_TI_LE!$A$5:$B$30,2,FALSE)</f>
        <v>0</v>
      </c>
      <c r="AG270" s="270">
        <f>K270/$H270*VLOOKUP(K$4,DM_TI_LE!$A$5:$B$30,2,FALSE)</f>
        <v>0</v>
      </c>
      <c r="AH270" s="270">
        <f>L270/$H270*VLOOKUP(L$4,DM_TI_LE!$A$5:$B$30,2,FALSE)</f>
        <v>0</v>
      </c>
      <c r="AI270" s="270">
        <f>M270/$H270*VLOOKUP(M$4,DM_TI_LE!$A$5:$B$30,2,FALSE)</f>
        <v>0</v>
      </c>
      <c r="AJ270" s="270">
        <f>N270/$H270*VLOOKUP(N$4,DM_TI_LE!$A$5:$B$30,2,FALSE)</f>
        <v>0</v>
      </c>
      <c r="AK270" s="270">
        <f>O270/$H270*VLOOKUP(O$4,DM_TI_LE!$A$5:$B$30,2,FALSE)</f>
        <v>0</v>
      </c>
      <c r="AL270" s="270">
        <f>P270/$H270*VLOOKUP(P$4,DM_TI_LE!$A$5:$B$30,2,FALSE)</f>
        <v>0</v>
      </c>
      <c r="AM270" s="270">
        <f>Q270/$H270*VLOOKUP(Q$4,DM_TI_LE!$A$5:$B$30,2,FALSE)</f>
        <v>0</v>
      </c>
      <c r="AN270" s="270">
        <f>R270/$H270*VLOOKUP(R$4,DM_TI_LE!$A$5:$B$30,2,FALSE)</f>
        <v>0</v>
      </c>
      <c r="AO270" s="270">
        <f>S270/$H270*VLOOKUP(S$4,DM_TI_LE!$A$5:$B$30,2,FALSE)</f>
        <v>0</v>
      </c>
      <c r="AP270" s="270">
        <f>T270/$H270*VLOOKUP(T$4,DM_TI_LE!$A$5:$B$30,2,FALSE)</f>
        <v>0</v>
      </c>
      <c r="AQ270" s="270">
        <f>U270/$H270*VLOOKUP(U$4,DM_TI_LE!$A$5:$B$30,2,FALSE)</f>
        <v>0</v>
      </c>
      <c r="AR270" s="270">
        <f>V270/$H270*VLOOKUP(V$4,DM_TI_LE!$A$5:$B$30,2,FALSE)</f>
        <v>0</v>
      </c>
      <c r="AS270" s="270">
        <f>W270/$H270*VLOOKUP(W$4,DM_TI_LE!$A$5:$B$30,2,FALSE)</f>
        <v>0</v>
      </c>
      <c r="AT270" s="270">
        <f>X270/$H270*VLOOKUP(X$4,DM_TI_LE!$A$5:$B$30,2,FALSE)</f>
        <v>0</v>
      </c>
      <c r="AU270" s="270">
        <f>Y270/$H270*VLOOKUP(Y$4,DM_TI_LE!$A$5:$B$30,2,FALSE)</f>
        <v>0</v>
      </c>
      <c r="AV270" s="270">
        <f>Z270/$H270*VLOOKUP(Z$4,DM_TI_LE!$A$5:$B$30,2,FALSE)</f>
        <v>0</v>
      </c>
      <c r="AW270" s="270">
        <f>AA270/$H270*VLOOKUP(AA$4,DM_TI_LE!$A$5:$B$30,2,FALSE)</f>
        <v>0</v>
      </c>
      <c r="AX270" s="270">
        <f>AB270/$H270*VLOOKUP(AB$4,DM_TI_LE!$A$5:$B$30,2,FALSE)</f>
        <v>0</v>
      </c>
      <c r="AY270" s="270">
        <f>AC270/$H270*VLOOKUP(AC$4,DM_TI_LE!$A$5:$B$30,2,FALSE)</f>
        <v>0</v>
      </c>
      <c r="AZ270" s="270">
        <f>AD270/$H270*VLOOKUP(AD$4,DM_TI_LE!$A$5:$B$30,2,FALSE)</f>
        <v>0</v>
      </c>
      <c r="BA270" s="284">
        <f>IF(CD270="HDHV",DM_TI_LE!$K$12*I270, SUM(AE270:AW270)*F270*E270*DM_HE_SO_LUONG_NS!$D$1*CE270)</f>
        <v>3394999.9999999995</v>
      </c>
      <c r="BB270" s="104"/>
      <c r="BC270" s="110">
        <f>VLOOKUP(B270,GD_LCD_HS_LNS!$B$4:$E$1000,4,FALSE)</f>
        <v>3778000</v>
      </c>
      <c r="BD270" s="104"/>
      <c r="BE270" s="104">
        <f>I270/26*$BC270*VLOOKUP(BE$4,DM_TI_LE!$A$5:$C$29,3,FALSE)</f>
        <v>0</v>
      </c>
      <c r="BF270" s="104">
        <f>J270/26*$BC270*VLOOKUP(BF$4,DM_TI_LE!$A$5:$C$29,3,FALSE)</f>
        <v>0</v>
      </c>
      <c r="BG270" s="104">
        <f>K270/26*$BC270*VLOOKUP(BG$4,DM_TI_LE!$A$5:$C$29,3,FALSE)</f>
        <v>0</v>
      </c>
      <c r="BH270" s="104">
        <f>L270/26*$BC270*VLOOKUP(BH$4,DM_TI_LE!$A$5:$C$29,3,FALSE)</f>
        <v>0</v>
      </c>
      <c r="BI270" s="104">
        <f>M270/26*$BC270*VLOOKUP(BI$4,DM_TI_LE!$A$5:$C$29,3,FALSE)</f>
        <v>0</v>
      </c>
      <c r="BJ270" s="104">
        <f>N270/26*$BC270*VLOOKUP(BJ$4,DM_TI_LE!$A$5:$C$29,3,FALSE)</f>
        <v>0</v>
      </c>
      <c r="BK270" s="104">
        <f>O270/26*$BC270*VLOOKUP(BK$4,DM_TI_LE!$A$5:$C$29,3,FALSE)</f>
        <v>0</v>
      </c>
      <c r="BL270" s="104">
        <f>P270/26*$BC270*VLOOKUP(BL$4,DM_TI_LE!$A$5:$C$29,3,FALSE)</f>
        <v>0</v>
      </c>
      <c r="BM270" s="104">
        <f>Q270/26*$BC270*VLOOKUP(BM$4,DM_TI_LE!$A$5:$C$29,3,FALSE)</f>
        <v>0</v>
      </c>
      <c r="BN270" s="104">
        <f>R270/26*$BC270*VLOOKUP(BN$4,DM_TI_LE!$A$5:$C$29,3,FALSE)</f>
        <v>0</v>
      </c>
      <c r="BO270" s="104">
        <f>S270/26*$BC270*VLOOKUP(BO$4,DM_TI_LE!$A$5:$C$29,3,FALSE)</f>
        <v>1889000</v>
      </c>
      <c r="BP270" s="104">
        <f>T270/26*$BC270*VLOOKUP(BP$4,DM_TI_LE!$A$5:$C$29,3,FALSE)</f>
        <v>0</v>
      </c>
      <c r="BQ270" s="104">
        <f>U270/26*$BC270*VLOOKUP(BQ$4,DM_TI_LE!$A$5:$C$29,3,FALSE)</f>
        <v>0</v>
      </c>
      <c r="BR270" s="104">
        <f>V270/26*$BC270*VLOOKUP(BR$4,DM_TI_LE!$A$5:$C$29,3,FALSE)</f>
        <v>0</v>
      </c>
      <c r="BS270" s="104">
        <f>W270/26*$BC270*VLOOKUP(BS$4,DM_TI_LE!$A$5:$C$29,3,FALSE)</f>
        <v>0</v>
      </c>
      <c r="BT270" s="104">
        <f>X270/26*$BC270*VLOOKUP(BT$4,DM_TI_LE!$A$5:$C$29,3,FALSE)</f>
        <v>0</v>
      </c>
      <c r="BU270" s="104">
        <f>Y270/26*$BC270*VLOOKUP(BU$4,DM_TI_LE!$A$5:$C$29,3,FALSE)</f>
        <v>0</v>
      </c>
      <c r="BV270" s="104">
        <f>Z270/26*$BC270*VLOOKUP(BV$4,DM_TI_LE!$A$5:$C$29,3,FALSE)</f>
        <v>0</v>
      </c>
      <c r="BW270" s="104">
        <f>AA270/26*$BC270*VLOOKUP(BW$4,DM_TI_LE!$A$5:$C$29,3,FALSE)</f>
        <v>0</v>
      </c>
      <c r="BX270" s="104">
        <f>AB270/26*$BC270*VLOOKUP(BX$4,DM_TI_LE!$A$5:$C$29,3,FALSE)</f>
        <v>0</v>
      </c>
      <c r="BY270" s="104">
        <f>AC270/26*$BC270*VLOOKUP(BY$4,DM_TI_LE!$A$5:$C$29,3,FALSE)</f>
        <v>0</v>
      </c>
      <c r="BZ270" s="104">
        <f>AD270/26*$BC270*VLOOKUP(BZ$4,DM_TI_LE!$A$5:$C$29,3,FALSE)</f>
        <v>0</v>
      </c>
      <c r="CA270" s="273">
        <f t="shared" si="0"/>
        <v>1889000</v>
      </c>
      <c r="CB270" s="104"/>
      <c r="CC270" s="274">
        <f t="shared" si="1"/>
        <v>5284000</v>
      </c>
      <c r="CD270" s="138" t="str">
        <f>VLOOKUP(B270,GD_CHUNG!$B$5:$G$480,6,FALSE)</f>
        <v>HD3N</v>
      </c>
      <c r="CE270" s="275">
        <f>VLOOKUP(CD270,DM_TI_LE!$I$12:$J$16,2,FALSE)</f>
        <v>1</v>
      </c>
    </row>
    <row r="271" spans="1:83" ht="12.75" x14ac:dyDescent="0.2">
      <c r="A271" s="49">
        <v>267</v>
      </c>
      <c r="B271" s="50">
        <f>GD_CHUNG!B271</f>
        <v>11092</v>
      </c>
      <c r="C271" s="50" t="str">
        <f>GD_CHUNG!C271</f>
        <v>Nguyễn Thành Long</v>
      </c>
      <c r="D271" s="50" t="str">
        <f>GD_CHUNG!D271</f>
        <v>Nhân viên Bốc xếp</v>
      </c>
      <c r="E271" s="268">
        <f>VLOOKUP(B271,GD_CHAM_CONG!$C$6:$BJ$997,60,FALSE)</f>
        <v>1.0499999999999998</v>
      </c>
      <c r="F271" s="268">
        <f>VLOOKUP(B271,GD_LCD_HS_LNS!$B$4:$F$1000,5,FALSE)</f>
        <v>1.5</v>
      </c>
      <c r="G271" s="269"/>
      <c r="H271" s="269">
        <f>VLOOKUP(B271,GD_CHAM_CONG!$C$6:$BD$997,37,FALSE)</f>
        <v>27</v>
      </c>
      <c r="I271" s="104">
        <f>VLOOKUP($B271,GD_CHAM_CONG!$C$6:$BF$997,38,FALSE)</f>
        <v>27</v>
      </c>
      <c r="J271" s="104">
        <f>VLOOKUP($B271,GD_CHAM_CONG!$C$6:$BF$997,39,FALSE)</f>
        <v>0</v>
      </c>
      <c r="K271" s="104">
        <f>VLOOKUP($B271,GD_CHAM_CONG!$C$6:$BF$997,40,FALSE)</f>
        <v>0</v>
      </c>
      <c r="L271" s="104">
        <f>VLOOKUP($B271,GD_CHAM_CONG!$C$6:$BF$997,41,FALSE)</f>
        <v>0</v>
      </c>
      <c r="M271" s="104">
        <f>VLOOKUP($B271,GD_CHAM_CONG!$C$6:$BF$997,42,FALSE)</f>
        <v>0</v>
      </c>
      <c r="N271" s="104">
        <f>VLOOKUP($B271,GD_CHAM_CONG!$C$6:$BF$997,43,FALSE)</f>
        <v>0</v>
      </c>
      <c r="O271" s="104">
        <f>VLOOKUP($B271,GD_CHAM_CONG!$C$6:$BF$997,44,FALSE)</f>
        <v>0</v>
      </c>
      <c r="P271" s="104">
        <f>VLOOKUP($B271,GD_CHAM_CONG!$C$6:$BF$997,45,FALSE)</f>
        <v>0</v>
      </c>
      <c r="Q271" s="104">
        <f>VLOOKUP($B271,GD_CHAM_CONG!$C$6:$BF$997,46,FALSE)</f>
        <v>0</v>
      </c>
      <c r="R271" s="104">
        <f>VLOOKUP($B271,GD_CHAM_CONG!$C$6:$BF$997,47,FALSE)</f>
        <v>0</v>
      </c>
      <c r="S271" s="104">
        <f>VLOOKUP($B271,GD_CHAM_CONG!$C$6:$BF$997,48,FALSE)</f>
        <v>0</v>
      </c>
      <c r="T271" s="104">
        <f>VLOOKUP($B271,GD_CHAM_CONG!$C$6:$BF$997,49,FALSE)</f>
        <v>0</v>
      </c>
      <c r="U271" s="104">
        <f>VLOOKUP($B271,GD_CHAM_CONG!$C$6:$BF$997,50,FALSE)</f>
        <v>0</v>
      </c>
      <c r="V271" s="104">
        <f>VLOOKUP($B271,GD_CHAM_CONG!$C$6:$BF$997,51,FALSE)</f>
        <v>0</v>
      </c>
      <c r="W271" s="104">
        <f>VLOOKUP($B271,GD_CHAM_CONG!$C$6:$BF$997,52,FALSE)</f>
        <v>0</v>
      </c>
      <c r="X271" s="104">
        <f>VLOOKUP($B271,GD_CHAM_CONG!$C$6:$BF$997,53,FALSE)</f>
        <v>0</v>
      </c>
      <c r="Y271" s="104">
        <f>VLOOKUP($B271,GD_CHAM_CONG!$C$6:$BF$997,54,FALSE)</f>
        <v>0</v>
      </c>
      <c r="Z271" s="104">
        <f>VLOOKUP($B271,GD_CHAM_CONG!$C$6:$BF$997,55,FALSE)</f>
        <v>0</v>
      </c>
      <c r="AA271" s="104">
        <f>VLOOKUP($B271,GD_CHAM_CONG!$C$6:$BF$997,56,FALSE)</f>
        <v>0</v>
      </c>
      <c r="AB271" s="104">
        <f>VLOOKUP($B271,GD_CHAM_CONG!$C$6:$BI$997,57,FALSE)</f>
        <v>0</v>
      </c>
      <c r="AC271" s="104">
        <f>VLOOKUP($B271,GD_CHAM_CONG!$C$6:$BI$997,58,FALSE)</f>
        <v>0</v>
      </c>
      <c r="AD271" s="104">
        <f>VLOOKUP($B271,GD_CHAM_CONG!$C$6:$BI$997,59,FALSE)</f>
        <v>0</v>
      </c>
      <c r="AE271" s="270">
        <f>I271/$H271*VLOOKUP(I$4,DM_TI_LE!$A$5:$B$30,2,FALSE)</f>
        <v>1</v>
      </c>
      <c r="AF271" s="270">
        <f>J271/$H271*VLOOKUP(J$4,DM_TI_LE!$A$5:$B$30,2,FALSE)</f>
        <v>0</v>
      </c>
      <c r="AG271" s="270">
        <f>K271/$H271*VLOOKUP(K$4,DM_TI_LE!$A$5:$B$30,2,FALSE)</f>
        <v>0</v>
      </c>
      <c r="AH271" s="270">
        <f>L271/$H271*VLOOKUP(L$4,DM_TI_LE!$A$5:$B$30,2,FALSE)</f>
        <v>0</v>
      </c>
      <c r="AI271" s="270">
        <f>M271/$H271*VLOOKUP(M$4,DM_TI_LE!$A$5:$B$30,2,FALSE)</f>
        <v>0</v>
      </c>
      <c r="AJ271" s="270">
        <f>N271/$H271*VLOOKUP(N$4,DM_TI_LE!$A$5:$B$30,2,FALSE)</f>
        <v>0</v>
      </c>
      <c r="AK271" s="270">
        <f>O271/$H271*VLOOKUP(O$4,DM_TI_LE!$A$5:$B$30,2,FALSE)</f>
        <v>0</v>
      </c>
      <c r="AL271" s="270">
        <f>P271/$H271*VLOOKUP(P$4,DM_TI_LE!$A$5:$B$30,2,FALSE)</f>
        <v>0</v>
      </c>
      <c r="AM271" s="270">
        <f>Q271/$H271*VLOOKUP(Q$4,DM_TI_LE!$A$5:$B$30,2,FALSE)</f>
        <v>0</v>
      </c>
      <c r="AN271" s="270">
        <f>R271/$H271*VLOOKUP(R$4,DM_TI_LE!$A$5:$B$30,2,FALSE)</f>
        <v>0</v>
      </c>
      <c r="AO271" s="270">
        <f>S271/$H271*VLOOKUP(S$4,DM_TI_LE!$A$5:$B$30,2,FALSE)</f>
        <v>0</v>
      </c>
      <c r="AP271" s="270">
        <f>T271/$H271*VLOOKUP(T$4,DM_TI_LE!$A$5:$B$30,2,FALSE)</f>
        <v>0</v>
      </c>
      <c r="AQ271" s="270">
        <f>U271/$H271*VLOOKUP(U$4,DM_TI_LE!$A$5:$B$30,2,FALSE)</f>
        <v>0</v>
      </c>
      <c r="AR271" s="270">
        <f>V271/$H271*VLOOKUP(V$4,DM_TI_LE!$A$5:$B$30,2,FALSE)</f>
        <v>0</v>
      </c>
      <c r="AS271" s="270">
        <f>W271/$H271*VLOOKUP(W$4,DM_TI_LE!$A$5:$B$30,2,FALSE)</f>
        <v>0</v>
      </c>
      <c r="AT271" s="270">
        <f>X271/$H271*VLOOKUP(X$4,DM_TI_LE!$A$5:$B$30,2,FALSE)</f>
        <v>0</v>
      </c>
      <c r="AU271" s="270">
        <f>Y271/$H271*VLOOKUP(Y$4,DM_TI_LE!$A$5:$B$30,2,FALSE)</f>
        <v>0</v>
      </c>
      <c r="AV271" s="270">
        <f>Z271/$H271*VLOOKUP(Z$4,DM_TI_LE!$A$5:$B$30,2,FALSE)</f>
        <v>0</v>
      </c>
      <c r="AW271" s="270">
        <f>AA271/$H271*VLOOKUP(AA$4,DM_TI_LE!$A$5:$B$30,2,FALSE)</f>
        <v>0</v>
      </c>
      <c r="AX271" s="270">
        <f>AB271/$H271*VLOOKUP(AB$4,DM_TI_LE!$A$5:$B$30,2,FALSE)</f>
        <v>0</v>
      </c>
      <c r="AY271" s="270">
        <f>AC271/$H271*VLOOKUP(AC$4,DM_TI_LE!$A$5:$B$30,2,FALSE)</f>
        <v>0</v>
      </c>
      <c r="AZ271" s="270">
        <f>AD271/$H271*VLOOKUP(AD$4,DM_TI_LE!$A$5:$B$30,2,FALSE)</f>
        <v>0</v>
      </c>
      <c r="BA271" s="284">
        <f>IF(CD271="HDHV",DM_TI_LE!$K$12*I271, SUM(AE271:AW271)*F271*E271*DM_HE_SO_LUONG_NS!$D$1*CE271)</f>
        <v>7087499.9999999991</v>
      </c>
      <c r="BB271" s="104"/>
      <c r="BC271" s="110">
        <f>VLOOKUP(B271,GD_LCD_HS_LNS!$B$4:$E$1000,4,FALSE)</f>
        <v>3778000</v>
      </c>
      <c r="BD271" s="104"/>
      <c r="BE271" s="104">
        <f>I271/26*$BC271*VLOOKUP(BE$4,DM_TI_LE!$A$5:$C$29,3,FALSE)</f>
        <v>0</v>
      </c>
      <c r="BF271" s="104">
        <f>J271/26*$BC271*VLOOKUP(BF$4,DM_TI_LE!$A$5:$C$29,3,FALSE)</f>
        <v>0</v>
      </c>
      <c r="BG271" s="104">
        <f>K271/26*$BC271*VLOOKUP(BG$4,DM_TI_LE!$A$5:$C$29,3,FALSE)</f>
        <v>0</v>
      </c>
      <c r="BH271" s="104">
        <f>L271/26*$BC271*VLOOKUP(BH$4,DM_TI_LE!$A$5:$C$29,3,FALSE)</f>
        <v>0</v>
      </c>
      <c r="BI271" s="104">
        <f>M271/26*$BC271*VLOOKUP(BI$4,DM_TI_LE!$A$5:$C$29,3,FALSE)</f>
        <v>0</v>
      </c>
      <c r="BJ271" s="104">
        <f>N271/26*$BC271*VLOOKUP(BJ$4,DM_TI_LE!$A$5:$C$29,3,FALSE)</f>
        <v>0</v>
      </c>
      <c r="BK271" s="104">
        <f>O271/26*$BC271*VLOOKUP(BK$4,DM_TI_LE!$A$5:$C$29,3,FALSE)</f>
        <v>0</v>
      </c>
      <c r="BL271" s="104">
        <f>P271/26*$BC271*VLOOKUP(BL$4,DM_TI_LE!$A$5:$C$29,3,FALSE)</f>
        <v>0</v>
      </c>
      <c r="BM271" s="104">
        <f>Q271/26*$BC271*VLOOKUP(BM$4,DM_TI_LE!$A$5:$C$29,3,FALSE)</f>
        <v>0</v>
      </c>
      <c r="BN271" s="104">
        <f>R271/26*$BC271*VLOOKUP(BN$4,DM_TI_LE!$A$5:$C$29,3,FALSE)</f>
        <v>0</v>
      </c>
      <c r="BO271" s="104">
        <f>S271/26*$BC271*VLOOKUP(BO$4,DM_TI_LE!$A$5:$C$29,3,FALSE)</f>
        <v>0</v>
      </c>
      <c r="BP271" s="104">
        <f>T271/26*$BC271*VLOOKUP(BP$4,DM_TI_LE!$A$5:$C$29,3,FALSE)</f>
        <v>0</v>
      </c>
      <c r="BQ271" s="104">
        <f>U271/26*$BC271*VLOOKUP(BQ$4,DM_TI_LE!$A$5:$C$29,3,FALSE)</f>
        <v>0</v>
      </c>
      <c r="BR271" s="104">
        <f>V271/26*$BC271*VLOOKUP(BR$4,DM_TI_LE!$A$5:$C$29,3,FALSE)</f>
        <v>0</v>
      </c>
      <c r="BS271" s="104">
        <f>W271/26*$BC271*VLOOKUP(BS$4,DM_TI_LE!$A$5:$C$29,3,FALSE)</f>
        <v>0</v>
      </c>
      <c r="BT271" s="104">
        <f>X271/26*$BC271*VLOOKUP(BT$4,DM_TI_LE!$A$5:$C$29,3,FALSE)</f>
        <v>0</v>
      </c>
      <c r="BU271" s="104">
        <f>Y271/26*$BC271*VLOOKUP(BU$4,DM_TI_LE!$A$5:$C$29,3,FALSE)</f>
        <v>0</v>
      </c>
      <c r="BV271" s="104">
        <f>Z271/26*$BC271*VLOOKUP(BV$4,DM_TI_LE!$A$5:$C$29,3,FALSE)</f>
        <v>0</v>
      </c>
      <c r="BW271" s="104">
        <f>AA271/26*$BC271*VLOOKUP(BW$4,DM_TI_LE!$A$5:$C$29,3,FALSE)</f>
        <v>0</v>
      </c>
      <c r="BX271" s="104">
        <f>AB271/26*$BC271*VLOOKUP(BX$4,DM_TI_LE!$A$5:$C$29,3,FALSE)</f>
        <v>0</v>
      </c>
      <c r="BY271" s="104">
        <f>AC271/26*$BC271*VLOOKUP(BY$4,DM_TI_LE!$A$5:$C$29,3,FALSE)</f>
        <v>0</v>
      </c>
      <c r="BZ271" s="104">
        <f>AD271/26*$BC271*VLOOKUP(BZ$4,DM_TI_LE!$A$5:$C$29,3,FALSE)</f>
        <v>0</v>
      </c>
      <c r="CA271" s="273">
        <f t="shared" si="0"/>
        <v>0</v>
      </c>
      <c r="CB271" s="104"/>
      <c r="CC271" s="274">
        <f t="shared" si="1"/>
        <v>7087499.9999999991</v>
      </c>
      <c r="CD271" s="138" t="str">
        <f>VLOOKUP(B271,GD_CHUNG!$B$5:$G$480,6,FALSE)</f>
        <v>HD3N</v>
      </c>
      <c r="CE271" s="275">
        <f>VLOOKUP(CD271,DM_TI_LE!$I$12:$J$16,2,FALSE)</f>
        <v>1</v>
      </c>
    </row>
    <row r="272" spans="1:83" ht="12.75" x14ac:dyDescent="0.2">
      <c r="A272" s="49">
        <v>268</v>
      </c>
      <c r="B272" s="50">
        <f>GD_CHUNG!B272</f>
        <v>11094</v>
      </c>
      <c r="C272" s="50" t="str">
        <f>GD_CHUNG!C272</f>
        <v>Nguyễn Xuân Đỏ</v>
      </c>
      <c r="D272" s="50" t="str">
        <f>GD_CHUNG!D272</f>
        <v>Nhân viên Bốc xếp</v>
      </c>
      <c r="E272" s="268">
        <f>VLOOKUP(B272,GD_CHAM_CONG!$C$6:$BJ$997,60,FALSE)</f>
        <v>1.0499999999999996</v>
      </c>
      <c r="F272" s="268">
        <f>VLOOKUP(B272,GD_LCD_HS_LNS!$B$4:$F$1000,5,FALSE)</f>
        <v>1.5</v>
      </c>
      <c r="G272" s="269"/>
      <c r="H272" s="269">
        <f>VLOOKUP(B272,GD_CHAM_CONG!$C$6:$BD$997,37,FALSE)</f>
        <v>27</v>
      </c>
      <c r="I272" s="104">
        <f>VLOOKUP($B272,GD_CHAM_CONG!$C$6:$BF$997,38,FALSE)</f>
        <v>27</v>
      </c>
      <c r="J272" s="104">
        <f>VLOOKUP($B272,GD_CHAM_CONG!$C$6:$BF$997,39,FALSE)</f>
        <v>0</v>
      </c>
      <c r="K272" s="104">
        <f>VLOOKUP($B272,GD_CHAM_CONG!$C$6:$BF$997,40,FALSE)</f>
        <v>0</v>
      </c>
      <c r="L272" s="104">
        <f>VLOOKUP($B272,GD_CHAM_CONG!$C$6:$BF$997,41,FALSE)</f>
        <v>0</v>
      </c>
      <c r="M272" s="104">
        <f>VLOOKUP($B272,GD_CHAM_CONG!$C$6:$BF$997,42,FALSE)</f>
        <v>0</v>
      </c>
      <c r="N272" s="104">
        <f>VLOOKUP($B272,GD_CHAM_CONG!$C$6:$BF$997,43,FALSE)</f>
        <v>0</v>
      </c>
      <c r="O272" s="104">
        <f>VLOOKUP($B272,GD_CHAM_CONG!$C$6:$BF$997,44,FALSE)</f>
        <v>0</v>
      </c>
      <c r="P272" s="104">
        <f>VLOOKUP($B272,GD_CHAM_CONG!$C$6:$BF$997,45,FALSE)</f>
        <v>0</v>
      </c>
      <c r="Q272" s="104">
        <f>VLOOKUP($B272,GD_CHAM_CONG!$C$6:$BF$997,46,FALSE)</f>
        <v>0</v>
      </c>
      <c r="R272" s="104">
        <f>VLOOKUP($B272,GD_CHAM_CONG!$C$6:$BF$997,47,FALSE)</f>
        <v>0</v>
      </c>
      <c r="S272" s="104">
        <f>VLOOKUP($B272,GD_CHAM_CONG!$C$6:$BF$997,48,FALSE)</f>
        <v>0</v>
      </c>
      <c r="T272" s="104">
        <f>VLOOKUP($B272,GD_CHAM_CONG!$C$6:$BF$997,49,FALSE)</f>
        <v>0</v>
      </c>
      <c r="U272" s="104">
        <f>VLOOKUP($B272,GD_CHAM_CONG!$C$6:$BF$997,50,FALSE)</f>
        <v>0</v>
      </c>
      <c r="V272" s="104">
        <f>VLOOKUP($B272,GD_CHAM_CONG!$C$6:$BF$997,51,FALSE)</f>
        <v>0</v>
      </c>
      <c r="W272" s="104">
        <f>VLOOKUP($B272,GD_CHAM_CONG!$C$6:$BF$997,52,FALSE)</f>
        <v>0</v>
      </c>
      <c r="X272" s="104">
        <f>VLOOKUP($B272,GD_CHAM_CONG!$C$6:$BF$997,53,FALSE)</f>
        <v>0</v>
      </c>
      <c r="Y272" s="104">
        <f>VLOOKUP($B272,GD_CHAM_CONG!$C$6:$BF$997,54,FALSE)</f>
        <v>0</v>
      </c>
      <c r="Z272" s="104">
        <f>VLOOKUP($B272,GD_CHAM_CONG!$C$6:$BF$997,55,FALSE)</f>
        <v>0</v>
      </c>
      <c r="AA272" s="104">
        <f>VLOOKUP($B272,GD_CHAM_CONG!$C$6:$BF$997,56,FALSE)</f>
        <v>0</v>
      </c>
      <c r="AB272" s="104">
        <f>VLOOKUP($B272,GD_CHAM_CONG!$C$6:$BI$997,57,FALSE)</f>
        <v>0</v>
      </c>
      <c r="AC272" s="104">
        <f>VLOOKUP($B272,GD_CHAM_CONG!$C$6:$BI$997,58,FALSE)</f>
        <v>0</v>
      </c>
      <c r="AD272" s="104">
        <f>VLOOKUP($B272,GD_CHAM_CONG!$C$6:$BI$997,59,FALSE)</f>
        <v>0</v>
      </c>
      <c r="AE272" s="270">
        <f>I272/$H272*VLOOKUP(I$4,DM_TI_LE!$A$5:$B$30,2,FALSE)</f>
        <v>1</v>
      </c>
      <c r="AF272" s="270">
        <f>J272/$H272*VLOOKUP(J$4,DM_TI_LE!$A$5:$B$30,2,FALSE)</f>
        <v>0</v>
      </c>
      <c r="AG272" s="270">
        <f>K272/$H272*VLOOKUP(K$4,DM_TI_LE!$A$5:$B$30,2,FALSE)</f>
        <v>0</v>
      </c>
      <c r="AH272" s="270">
        <f>L272/$H272*VLOOKUP(L$4,DM_TI_LE!$A$5:$B$30,2,FALSE)</f>
        <v>0</v>
      </c>
      <c r="AI272" s="270">
        <f>M272/$H272*VLOOKUP(M$4,DM_TI_LE!$A$5:$B$30,2,FALSE)</f>
        <v>0</v>
      </c>
      <c r="AJ272" s="270">
        <f>N272/$H272*VLOOKUP(N$4,DM_TI_LE!$A$5:$B$30,2,FALSE)</f>
        <v>0</v>
      </c>
      <c r="AK272" s="270">
        <f>O272/$H272*VLOOKUP(O$4,DM_TI_LE!$A$5:$B$30,2,FALSE)</f>
        <v>0</v>
      </c>
      <c r="AL272" s="270">
        <f>P272/$H272*VLOOKUP(P$4,DM_TI_LE!$A$5:$B$30,2,FALSE)</f>
        <v>0</v>
      </c>
      <c r="AM272" s="270">
        <f>Q272/$H272*VLOOKUP(Q$4,DM_TI_LE!$A$5:$B$30,2,FALSE)</f>
        <v>0</v>
      </c>
      <c r="AN272" s="270">
        <f>R272/$H272*VLOOKUP(R$4,DM_TI_LE!$A$5:$B$30,2,FALSE)</f>
        <v>0</v>
      </c>
      <c r="AO272" s="270">
        <f>S272/$H272*VLOOKUP(S$4,DM_TI_LE!$A$5:$B$30,2,FALSE)</f>
        <v>0</v>
      </c>
      <c r="AP272" s="270">
        <f>T272/$H272*VLOOKUP(T$4,DM_TI_LE!$A$5:$B$30,2,FALSE)</f>
        <v>0</v>
      </c>
      <c r="AQ272" s="270">
        <f>U272/$H272*VLOOKUP(U$4,DM_TI_LE!$A$5:$B$30,2,FALSE)</f>
        <v>0</v>
      </c>
      <c r="AR272" s="270">
        <f>V272/$H272*VLOOKUP(V$4,DM_TI_LE!$A$5:$B$30,2,FALSE)</f>
        <v>0</v>
      </c>
      <c r="AS272" s="270">
        <f>W272/$H272*VLOOKUP(W$4,DM_TI_LE!$A$5:$B$30,2,FALSE)</f>
        <v>0</v>
      </c>
      <c r="AT272" s="270">
        <f>X272/$H272*VLOOKUP(X$4,DM_TI_LE!$A$5:$B$30,2,FALSE)</f>
        <v>0</v>
      </c>
      <c r="AU272" s="270">
        <f>Y272/$H272*VLOOKUP(Y$4,DM_TI_LE!$A$5:$B$30,2,FALSE)</f>
        <v>0</v>
      </c>
      <c r="AV272" s="270">
        <f>Z272/$H272*VLOOKUP(Z$4,DM_TI_LE!$A$5:$B$30,2,FALSE)</f>
        <v>0</v>
      </c>
      <c r="AW272" s="270">
        <f>AA272/$H272*VLOOKUP(AA$4,DM_TI_LE!$A$5:$B$30,2,FALSE)</f>
        <v>0</v>
      </c>
      <c r="AX272" s="270">
        <f>AB272/$H272*VLOOKUP(AB$4,DM_TI_LE!$A$5:$B$30,2,FALSE)</f>
        <v>0</v>
      </c>
      <c r="AY272" s="270">
        <f>AC272/$H272*VLOOKUP(AC$4,DM_TI_LE!$A$5:$B$30,2,FALSE)</f>
        <v>0</v>
      </c>
      <c r="AZ272" s="270">
        <f>AD272/$H272*VLOOKUP(AD$4,DM_TI_LE!$A$5:$B$30,2,FALSE)</f>
        <v>0</v>
      </c>
      <c r="BA272" s="284">
        <f>IF(CD272="HDHV",DM_TI_LE!$K$12*I272, SUM(AE272:AW272)*F272*E272*DM_HE_SO_LUONG_NS!$D$1*CE272)</f>
        <v>7087499.9999999972</v>
      </c>
      <c r="BB272" s="104"/>
      <c r="BC272" s="110">
        <f>VLOOKUP(B272,GD_LCD_HS_LNS!$B$4:$E$1000,4,FALSE)</f>
        <v>3778000</v>
      </c>
      <c r="BD272" s="104"/>
      <c r="BE272" s="104">
        <f>I272/26*$BC272*VLOOKUP(BE$4,DM_TI_LE!$A$5:$C$29,3,FALSE)</f>
        <v>0</v>
      </c>
      <c r="BF272" s="104">
        <f>J272/26*$BC272*VLOOKUP(BF$4,DM_TI_LE!$A$5:$C$29,3,FALSE)</f>
        <v>0</v>
      </c>
      <c r="BG272" s="104">
        <f>K272/26*$BC272*VLOOKUP(BG$4,DM_TI_LE!$A$5:$C$29,3,FALSE)</f>
        <v>0</v>
      </c>
      <c r="BH272" s="104">
        <f>L272/26*$BC272*VLOOKUP(BH$4,DM_TI_LE!$A$5:$C$29,3,FALSE)</f>
        <v>0</v>
      </c>
      <c r="BI272" s="104">
        <f>M272/26*$BC272*VLOOKUP(BI$4,DM_TI_LE!$A$5:$C$29,3,FALSE)</f>
        <v>0</v>
      </c>
      <c r="BJ272" s="104">
        <f>N272/26*$BC272*VLOOKUP(BJ$4,DM_TI_LE!$A$5:$C$29,3,FALSE)</f>
        <v>0</v>
      </c>
      <c r="BK272" s="104">
        <f>O272/26*$BC272*VLOOKUP(BK$4,DM_TI_LE!$A$5:$C$29,3,FALSE)</f>
        <v>0</v>
      </c>
      <c r="BL272" s="104">
        <f>P272/26*$BC272*VLOOKUP(BL$4,DM_TI_LE!$A$5:$C$29,3,FALSE)</f>
        <v>0</v>
      </c>
      <c r="BM272" s="104">
        <f>Q272/26*$BC272*VLOOKUP(BM$4,DM_TI_LE!$A$5:$C$29,3,FALSE)</f>
        <v>0</v>
      </c>
      <c r="BN272" s="104">
        <f>R272/26*$BC272*VLOOKUP(BN$4,DM_TI_LE!$A$5:$C$29,3,FALSE)</f>
        <v>0</v>
      </c>
      <c r="BO272" s="104">
        <f>S272/26*$BC272*VLOOKUP(BO$4,DM_TI_LE!$A$5:$C$29,3,FALSE)</f>
        <v>0</v>
      </c>
      <c r="BP272" s="104">
        <f>T272/26*$BC272*VLOOKUP(BP$4,DM_TI_LE!$A$5:$C$29,3,FALSE)</f>
        <v>0</v>
      </c>
      <c r="BQ272" s="104">
        <f>U272/26*$BC272*VLOOKUP(BQ$4,DM_TI_LE!$A$5:$C$29,3,FALSE)</f>
        <v>0</v>
      </c>
      <c r="BR272" s="104">
        <f>V272/26*$BC272*VLOOKUP(BR$4,DM_TI_LE!$A$5:$C$29,3,FALSE)</f>
        <v>0</v>
      </c>
      <c r="BS272" s="104">
        <f>W272/26*$BC272*VLOOKUP(BS$4,DM_TI_LE!$A$5:$C$29,3,FALSE)</f>
        <v>0</v>
      </c>
      <c r="BT272" s="104">
        <f>X272/26*$BC272*VLOOKUP(BT$4,DM_TI_LE!$A$5:$C$29,3,FALSE)</f>
        <v>0</v>
      </c>
      <c r="BU272" s="104">
        <f>Y272/26*$BC272*VLOOKUP(BU$4,DM_TI_LE!$A$5:$C$29,3,FALSE)</f>
        <v>0</v>
      </c>
      <c r="BV272" s="104">
        <f>Z272/26*$BC272*VLOOKUP(BV$4,DM_TI_LE!$A$5:$C$29,3,FALSE)</f>
        <v>0</v>
      </c>
      <c r="BW272" s="104">
        <f>AA272/26*$BC272*VLOOKUP(BW$4,DM_TI_LE!$A$5:$C$29,3,FALSE)</f>
        <v>0</v>
      </c>
      <c r="BX272" s="104">
        <f>AB272/26*$BC272*VLOOKUP(BX$4,DM_TI_LE!$A$5:$C$29,3,FALSE)</f>
        <v>0</v>
      </c>
      <c r="BY272" s="104">
        <f>AC272/26*$BC272*VLOOKUP(BY$4,DM_TI_LE!$A$5:$C$29,3,FALSE)</f>
        <v>0</v>
      </c>
      <c r="BZ272" s="104">
        <f>AD272/26*$BC272*VLOOKUP(BZ$4,DM_TI_LE!$A$5:$C$29,3,FALSE)</f>
        <v>0</v>
      </c>
      <c r="CA272" s="273">
        <f t="shared" si="0"/>
        <v>0</v>
      </c>
      <c r="CB272" s="104"/>
      <c r="CC272" s="274">
        <f t="shared" si="1"/>
        <v>7087499.9999999972</v>
      </c>
      <c r="CD272" s="138" t="str">
        <f>VLOOKUP(B272,GD_CHUNG!$B$5:$G$480,6,FALSE)</f>
        <v>HD3N</v>
      </c>
      <c r="CE272" s="275">
        <f>VLOOKUP(CD272,DM_TI_LE!$I$12:$J$16,2,FALSE)</f>
        <v>1</v>
      </c>
    </row>
    <row r="273" spans="1:83" ht="12.75" x14ac:dyDescent="0.2">
      <c r="A273" s="49">
        <v>269</v>
      </c>
      <c r="B273" s="50">
        <f>GD_CHUNG!B273</f>
        <v>11095</v>
      </c>
      <c r="C273" s="50" t="str">
        <f>GD_CHUNG!C273</f>
        <v>Đỗ Văn Phụng</v>
      </c>
      <c r="D273" s="50" t="str">
        <f>GD_CHUNG!D273</f>
        <v>Nhân viên Bốc xếp</v>
      </c>
      <c r="E273" s="268">
        <f>VLOOKUP(B273,GD_CHAM_CONG!$C$6:$BJ$997,60,FALSE)</f>
        <v>1</v>
      </c>
      <c r="F273" s="268">
        <f>VLOOKUP(B273,GD_LCD_HS_LNS!$B$4:$F$1000,5,FALSE)</f>
        <v>1.5</v>
      </c>
      <c r="G273" s="269"/>
      <c r="H273" s="269">
        <f>VLOOKUP(B273,GD_CHAM_CONG!$C$6:$BD$997,37,FALSE)</f>
        <v>27</v>
      </c>
      <c r="I273" s="104">
        <f>VLOOKUP($B273,GD_CHAM_CONG!$C$6:$BF$997,38,FALSE)</f>
        <v>27</v>
      </c>
      <c r="J273" s="104">
        <f>VLOOKUP($B273,GD_CHAM_CONG!$C$6:$BF$997,39,FALSE)</f>
        <v>0</v>
      </c>
      <c r="K273" s="104">
        <f>VLOOKUP($B273,GD_CHAM_CONG!$C$6:$BF$997,40,FALSE)</f>
        <v>0</v>
      </c>
      <c r="L273" s="104">
        <f>VLOOKUP($B273,GD_CHAM_CONG!$C$6:$BF$997,41,FALSE)</f>
        <v>0</v>
      </c>
      <c r="M273" s="104">
        <f>VLOOKUP($B273,GD_CHAM_CONG!$C$6:$BF$997,42,FALSE)</f>
        <v>0</v>
      </c>
      <c r="N273" s="104">
        <f>VLOOKUP($B273,GD_CHAM_CONG!$C$6:$BF$997,43,FALSE)</f>
        <v>0</v>
      </c>
      <c r="O273" s="104">
        <f>VLOOKUP($B273,GD_CHAM_CONG!$C$6:$BF$997,44,FALSE)</f>
        <v>0</v>
      </c>
      <c r="P273" s="104">
        <f>VLOOKUP($B273,GD_CHAM_CONG!$C$6:$BF$997,45,FALSE)</f>
        <v>0</v>
      </c>
      <c r="Q273" s="104">
        <f>VLOOKUP($B273,GD_CHAM_CONG!$C$6:$BF$997,46,FALSE)</f>
        <v>0</v>
      </c>
      <c r="R273" s="104">
        <f>VLOOKUP($B273,GD_CHAM_CONG!$C$6:$BF$997,47,FALSE)</f>
        <v>0</v>
      </c>
      <c r="S273" s="104">
        <f>VLOOKUP($B273,GD_CHAM_CONG!$C$6:$BF$997,48,FALSE)</f>
        <v>0</v>
      </c>
      <c r="T273" s="104">
        <f>VLOOKUP($B273,GD_CHAM_CONG!$C$6:$BF$997,49,FALSE)</f>
        <v>0</v>
      </c>
      <c r="U273" s="104">
        <f>VLOOKUP($B273,GD_CHAM_CONG!$C$6:$BF$997,50,FALSE)</f>
        <v>0</v>
      </c>
      <c r="V273" s="104">
        <f>VLOOKUP($B273,GD_CHAM_CONG!$C$6:$BF$997,51,FALSE)</f>
        <v>0</v>
      </c>
      <c r="W273" s="104">
        <f>VLOOKUP($B273,GD_CHAM_CONG!$C$6:$BF$997,52,FALSE)</f>
        <v>0</v>
      </c>
      <c r="X273" s="104">
        <f>VLOOKUP($B273,GD_CHAM_CONG!$C$6:$BF$997,53,FALSE)</f>
        <v>0</v>
      </c>
      <c r="Y273" s="104">
        <f>VLOOKUP($B273,GD_CHAM_CONG!$C$6:$BF$997,54,FALSE)</f>
        <v>0</v>
      </c>
      <c r="Z273" s="104">
        <f>VLOOKUP($B273,GD_CHAM_CONG!$C$6:$BF$997,55,FALSE)</f>
        <v>0</v>
      </c>
      <c r="AA273" s="104">
        <f>VLOOKUP($B273,GD_CHAM_CONG!$C$6:$BF$997,56,FALSE)</f>
        <v>0</v>
      </c>
      <c r="AB273" s="104">
        <f>VLOOKUP($B273,GD_CHAM_CONG!$C$6:$BI$997,57,FALSE)</f>
        <v>0</v>
      </c>
      <c r="AC273" s="104">
        <f>VLOOKUP($B273,GD_CHAM_CONG!$C$6:$BI$997,58,FALSE)</f>
        <v>0</v>
      </c>
      <c r="AD273" s="104">
        <f>VLOOKUP($B273,GD_CHAM_CONG!$C$6:$BI$997,59,FALSE)</f>
        <v>0</v>
      </c>
      <c r="AE273" s="270">
        <f>I273/$H273*VLOOKUP(I$4,DM_TI_LE!$A$5:$B$30,2,FALSE)</f>
        <v>1</v>
      </c>
      <c r="AF273" s="270">
        <f>J273/$H273*VLOOKUP(J$4,DM_TI_LE!$A$5:$B$30,2,FALSE)</f>
        <v>0</v>
      </c>
      <c r="AG273" s="270">
        <f>K273/$H273*VLOOKUP(K$4,DM_TI_LE!$A$5:$B$30,2,FALSE)</f>
        <v>0</v>
      </c>
      <c r="AH273" s="270">
        <f>L273/$H273*VLOOKUP(L$4,DM_TI_LE!$A$5:$B$30,2,FALSE)</f>
        <v>0</v>
      </c>
      <c r="AI273" s="270">
        <f>M273/$H273*VLOOKUP(M$4,DM_TI_LE!$A$5:$B$30,2,FALSE)</f>
        <v>0</v>
      </c>
      <c r="AJ273" s="270">
        <f>N273/$H273*VLOOKUP(N$4,DM_TI_LE!$A$5:$B$30,2,FALSE)</f>
        <v>0</v>
      </c>
      <c r="AK273" s="270">
        <f>O273/$H273*VLOOKUP(O$4,DM_TI_LE!$A$5:$B$30,2,FALSE)</f>
        <v>0</v>
      </c>
      <c r="AL273" s="270">
        <f>P273/$H273*VLOOKUP(P$4,DM_TI_LE!$A$5:$B$30,2,FALSE)</f>
        <v>0</v>
      </c>
      <c r="AM273" s="270">
        <f>Q273/$H273*VLOOKUP(Q$4,DM_TI_LE!$A$5:$B$30,2,FALSE)</f>
        <v>0</v>
      </c>
      <c r="AN273" s="270">
        <f>R273/$H273*VLOOKUP(R$4,DM_TI_LE!$A$5:$B$30,2,FALSE)</f>
        <v>0</v>
      </c>
      <c r="AO273" s="270">
        <f>S273/$H273*VLOOKUP(S$4,DM_TI_LE!$A$5:$B$30,2,FALSE)</f>
        <v>0</v>
      </c>
      <c r="AP273" s="270">
        <f>T273/$H273*VLOOKUP(T$4,DM_TI_LE!$A$5:$B$30,2,FALSE)</f>
        <v>0</v>
      </c>
      <c r="AQ273" s="270">
        <f>U273/$H273*VLOOKUP(U$4,DM_TI_LE!$A$5:$B$30,2,FALSE)</f>
        <v>0</v>
      </c>
      <c r="AR273" s="270">
        <f>V273/$H273*VLOOKUP(V$4,DM_TI_LE!$A$5:$B$30,2,FALSE)</f>
        <v>0</v>
      </c>
      <c r="AS273" s="270">
        <f>W273/$H273*VLOOKUP(W$4,DM_TI_LE!$A$5:$B$30,2,FALSE)</f>
        <v>0</v>
      </c>
      <c r="AT273" s="270">
        <f>X273/$H273*VLOOKUP(X$4,DM_TI_LE!$A$5:$B$30,2,FALSE)</f>
        <v>0</v>
      </c>
      <c r="AU273" s="270">
        <f>Y273/$H273*VLOOKUP(Y$4,DM_TI_LE!$A$5:$B$30,2,FALSE)</f>
        <v>0</v>
      </c>
      <c r="AV273" s="270">
        <f>Z273/$H273*VLOOKUP(Z$4,DM_TI_LE!$A$5:$B$30,2,FALSE)</f>
        <v>0</v>
      </c>
      <c r="AW273" s="270">
        <f>AA273/$H273*VLOOKUP(AA$4,DM_TI_LE!$A$5:$B$30,2,FALSE)</f>
        <v>0</v>
      </c>
      <c r="AX273" s="270">
        <f>AB273/$H273*VLOOKUP(AB$4,DM_TI_LE!$A$5:$B$30,2,FALSE)</f>
        <v>0</v>
      </c>
      <c r="AY273" s="270">
        <f>AC273/$H273*VLOOKUP(AC$4,DM_TI_LE!$A$5:$B$30,2,FALSE)</f>
        <v>0</v>
      </c>
      <c r="AZ273" s="270">
        <f>AD273/$H273*VLOOKUP(AD$4,DM_TI_LE!$A$5:$B$30,2,FALSE)</f>
        <v>0</v>
      </c>
      <c r="BA273" s="284">
        <f>IF(CD273="HDHV",DM_TI_LE!$K$12*I273, SUM(AE273:AW273)*F273*E273*DM_HE_SO_LUONG_NS!$D$1*CE273)</f>
        <v>6750000</v>
      </c>
      <c r="BB273" s="104"/>
      <c r="BC273" s="110">
        <f>VLOOKUP(B273,GD_LCD_HS_LNS!$B$4:$E$1000,4,FALSE)</f>
        <v>3778000</v>
      </c>
      <c r="BD273" s="104"/>
      <c r="BE273" s="104">
        <f>I273/26*$BC273*VLOOKUP(BE$4,DM_TI_LE!$A$5:$C$29,3,FALSE)</f>
        <v>0</v>
      </c>
      <c r="BF273" s="104">
        <f>J273/26*$BC273*VLOOKUP(BF$4,DM_TI_LE!$A$5:$C$29,3,FALSE)</f>
        <v>0</v>
      </c>
      <c r="BG273" s="104">
        <f>K273/26*$BC273*VLOOKUP(BG$4,DM_TI_LE!$A$5:$C$29,3,FALSE)</f>
        <v>0</v>
      </c>
      <c r="BH273" s="104">
        <f>L273/26*$BC273*VLOOKUP(BH$4,DM_TI_LE!$A$5:$C$29,3,FALSE)</f>
        <v>0</v>
      </c>
      <c r="BI273" s="104">
        <f>M273/26*$BC273*VLOOKUP(BI$4,DM_TI_LE!$A$5:$C$29,3,FALSE)</f>
        <v>0</v>
      </c>
      <c r="BJ273" s="104">
        <f>N273/26*$BC273*VLOOKUP(BJ$4,DM_TI_LE!$A$5:$C$29,3,FALSE)</f>
        <v>0</v>
      </c>
      <c r="BK273" s="104">
        <f>O273/26*$BC273*VLOOKUP(BK$4,DM_TI_LE!$A$5:$C$29,3,FALSE)</f>
        <v>0</v>
      </c>
      <c r="BL273" s="104">
        <f>P273/26*$BC273*VLOOKUP(BL$4,DM_TI_LE!$A$5:$C$29,3,FALSE)</f>
        <v>0</v>
      </c>
      <c r="BM273" s="104">
        <f>Q273/26*$BC273*VLOOKUP(BM$4,DM_TI_LE!$A$5:$C$29,3,FALSE)</f>
        <v>0</v>
      </c>
      <c r="BN273" s="104">
        <f>R273/26*$BC273*VLOOKUP(BN$4,DM_TI_LE!$A$5:$C$29,3,FALSE)</f>
        <v>0</v>
      </c>
      <c r="BO273" s="104">
        <f>S273/26*$BC273*VLOOKUP(BO$4,DM_TI_LE!$A$5:$C$29,3,FALSE)</f>
        <v>0</v>
      </c>
      <c r="BP273" s="104">
        <f>T273/26*$BC273*VLOOKUP(BP$4,DM_TI_LE!$A$5:$C$29,3,FALSE)</f>
        <v>0</v>
      </c>
      <c r="BQ273" s="104">
        <f>U273/26*$BC273*VLOOKUP(BQ$4,DM_TI_LE!$A$5:$C$29,3,FALSE)</f>
        <v>0</v>
      </c>
      <c r="BR273" s="104">
        <f>V273/26*$BC273*VLOOKUP(BR$4,DM_TI_LE!$A$5:$C$29,3,FALSE)</f>
        <v>0</v>
      </c>
      <c r="BS273" s="104">
        <f>W273/26*$BC273*VLOOKUP(BS$4,DM_TI_LE!$A$5:$C$29,3,FALSE)</f>
        <v>0</v>
      </c>
      <c r="BT273" s="104">
        <f>X273/26*$BC273*VLOOKUP(BT$4,DM_TI_LE!$A$5:$C$29,3,FALSE)</f>
        <v>0</v>
      </c>
      <c r="BU273" s="104">
        <f>Y273/26*$BC273*VLOOKUP(BU$4,DM_TI_LE!$A$5:$C$29,3,FALSE)</f>
        <v>0</v>
      </c>
      <c r="BV273" s="104">
        <f>Z273/26*$BC273*VLOOKUP(BV$4,DM_TI_LE!$A$5:$C$29,3,FALSE)</f>
        <v>0</v>
      </c>
      <c r="BW273" s="104">
        <f>AA273/26*$BC273*VLOOKUP(BW$4,DM_TI_LE!$A$5:$C$29,3,FALSE)</f>
        <v>0</v>
      </c>
      <c r="BX273" s="104">
        <f>AB273/26*$BC273*VLOOKUP(BX$4,DM_TI_LE!$A$5:$C$29,3,FALSE)</f>
        <v>0</v>
      </c>
      <c r="BY273" s="104">
        <f>AC273/26*$BC273*VLOOKUP(BY$4,DM_TI_LE!$A$5:$C$29,3,FALSE)</f>
        <v>0</v>
      </c>
      <c r="BZ273" s="104">
        <f>AD273/26*$BC273*VLOOKUP(BZ$4,DM_TI_LE!$A$5:$C$29,3,FALSE)</f>
        <v>0</v>
      </c>
      <c r="CA273" s="273">
        <f t="shared" si="0"/>
        <v>0</v>
      </c>
      <c r="CB273" s="104"/>
      <c r="CC273" s="274">
        <f t="shared" si="1"/>
        <v>6750000</v>
      </c>
      <c r="CD273" s="138" t="str">
        <f>VLOOKUP(B273,GD_CHUNG!$B$5:$G$480,6,FALSE)</f>
        <v>HD3N</v>
      </c>
      <c r="CE273" s="275">
        <f>VLOOKUP(CD273,DM_TI_LE!$I$12:$J$16,2,FALSE)</f>
        <v>1</v>
      </c>
    </row>
    <row r="274" spans="1:83" ht="12.75" x14ac:dyDescent="0.2">
      <c r="A274" s="49">
        <v>270</v>
      </c>
      <c r="B274" s="50">
        <f>GD_CHUNG!B274</f>
        <v>11097</v>
      </c>
      <c r="C274" s="50" t="str">
        <f>GD_CHUNG!C274</f>
        <v>Trần Đình Thăng</v>
      </c>
      <c r="D274" s="50" t="str">
        <f>GD_CHUNG!D274</f>
        <v>Nhân viên Bốc xếp</v>
      </c>
      <c r="E274" s="268">
        <f>VLOOKUP(B274,GD_CHAM_CONG!$C$6:$BJ$997,60,FALSE)</f>
        <v>1</v>
      </c>
      <c r="F274" s="268">
        <f>VLOOKUP(B274,GD_LCD_HS_LNS!$B$4:$F$1000,5,FALSE)</f>
        <v>1.5</v>
      </c>
      <c r="G274" s="269"/>
      <c r="H274" s="269">
        <f>VLOOKUP(B274,GD_CHAM_CONG!$C$6:$BD$997,37,FALSE)</f>
        <v>27</v>
      </c>
      <c r="I274" s="104">
        <f>VLOOKUP($B274,GD_CHAM_CONG!$C$6:$BF$997,38,FALSE)</f>
        <v>27</v>
      </c>
      <c r="J274" s="104">
        <f>VLOOKUP($B274,GD_CHAM_CONG!$C$6:$BF$997,39,FALSE)</f>
        <v>0</v>
      </c>
      <c r="K274" s="104">
        <f>VLOOKUP($B274,GD_CHAM_CONG!$C$6:$BF$997,40,FALSE)</f>
        <v>0</v>
      </c>
      <c r="L274" s="104">
        <f>VLOOKUP($B274,GD_CHAM_CONG!$C$6:$BF$997,41,FALSE)</f>
        <v>0</v>
      </c>
      <c r="M274" s="104">
        <f>VLOOKUP($B274,GD_CHAM_CONG!$C$6:$BF$997,42,FALSE)</f>
        <v>0</v>
      </c>
      <c r="N274" s="104">
        <f>VLOOKUP($B274,GD_CHAM_CONG!$C$6:$BF$997,43,FALSE)</f>
        <v>0</v>
      </c>
      <c r="O274" s="104">
        <f>VLOOKUP($B274,GD_CHAM_CONG!$C$6:$BF$997,44,FALSE)</f>
        <v>0</v>
      </c>
      <c r="P274" s="104">
        <f>VLOOKUP($B274,GD_CHAM_CONG!$C$6:$BF$997,45,FALSE)</f>
        <v>0</v>
      </c>
      <c r="Q274" s="104">
        <f>VLOOKUP($B274,GD_CHAM_CONG!$C$6:$BF$997,46,FALSE)</f>
        <v>0</v>
      </c>
      <c r="R274" s="104">
        <f>VLOOKUP($B274,GD_CHAM_CONG!$C$6:$BF$997,47,FALSE)</f>
        <v>0</v>
      </c>
      <c r="S274" s="104">
        <f>VLOOKUP($B274,GD_CHAM_CONG!$C$6:$BF$997,48,FALSE)</f>
        <v>0</v>
      </c>
      <c r="T274" s="104">
        <f>VLOOKUP($B274,GD_CHAM_CONG!$C$6:$BF$997,49,FALSE)</f>
        <v>0</v>
      </c>
      <c r="U274" s="104">
        <f>VLOOKUP($B274,GD_CHAM_CONG!$C$6:$BF$997,50,FALSE)</f>
        <v>0</v>
      </c>
      <c r="V274" s="104">
        <f>VLOOKUP($B274,GD_CHAM_CONG!$C$6:$BF$997,51,FALSE)</f>
        <v>0</v>
      </c>
      <c r="W274" s="104">
        <f>VLOOKUP($B274,GD_CHAM_CONG!$C$6:$BF$997,52,FALSE)</f>
        <v>0</v>
      </c>
      <c r="X274" s="104">
        <f>VLOOKUP($B274,GD_CHAM_CONG!$C$6:$BF$997,53,FALSE)</f>
        <v>0</v>
      </c>
      <c r="Y274" s="104">
        <f>VLOOKUP($B274,GD_CHAM_CONG!$C$6:$BF$997,54,FALSE)</f>
        <v>0</v>
      </c>
      <c r="Z274" s="104">
        <f>VLOOKUP($B274,GD_CHAM_CONG!$C$6:$BF$997,55,FALSE)</f>
        <v>0</v>
      </c>
      <c r="AA274" s="104">
        <f>VLOOKUP($B274,GD_CHAM_CONG!$C$6:$BF$997,56,FALSE)</f>
        <v>0</v>
      </c>
      <c r="AB274" s="104">
        <f>VLOOKUP($B274,GD_CHAM_CONG!$C$6:$BI$997,57,FALSE)</f>
        <v>0</v>
      </c>
      <c r="AC274" s="104">
        <f>VLOOKUP($B274,GD_CHAM_CONG!$C$6:$BI$997,58,FALSE)</f>
        <v>0</v>
      </c>
      <c r="AD274" s="104">
        <f>VLOOKUP($B274,GD_CHAM_CONG!$C$6:$BI$997,59,FALSE)</f>
        <v>0</v>
      </c>
      <c r="AE274" s="270">
        <f>I274/$H274*VLOOKUP(I$4,DM_TI_LE!$A$5:$B$30,2,FALSE)</f>
        <v>1</v>
      </c>
      <c r="AF274" s="270">
        <f>J274/$H274*VLOOKUP(J$4,DM_TI_LE!$A$5:$B$30,2,FALSE)</f>
        <v>0</v>
      </c>
      <c r="AG274" s="270">
        <f>K274/$H274*VLOOKUP(K$4,DM_TI_LE!$A$5:$B$30,2,FALSE)</f>
        <v>0</v>
      </c>
      <c r="AH274" s="270">
        <f>L274/$H274*VLOOKUP(L$4,DM_TI_LE!$A$5:$B$30,2,FALSE)</f>
        <v>0</v>
      </c>
      <c r="AI274" s="270">
        <f>M274/$H274*VLOOKUP(M$4,DM_TI_LE!$A$5:$B$30,2,FALSE)</f>
        <v>0</v>
      </c>
      <c r="AJ274" s="270">
        <f>N274/$H274*VLOOKUP(N$4,DM_TI_LE!$A$5:$B$30,2,FALSE)</f>
        <v>0</v>
      </c>
      <c r="AK274" s="270">
        <f>O274/$H274*VLOOKUP(O$4,DM_TI_LE!$A$5:$B$30,2,FALSE)</f>
        <v>0</v>
      </c>
      <c r="AL274" s="270">
        <f>P274/$H274*VLOOKUP(P$4,DM_TI_LE!$A$5:$B$30,2,FALSE)</f>
        <v>0</v>
      </c>
      <c r="AM274" s="270">
        <f>Q274/$H274*VLOOKUP(Q$4,DM_TI_LE!$A$5:$B$30,2,FALSE)</f>
        <v>0</v>
      </c>
      <c r="AN274" s="270">
        <f>R274/$H274*VLOOKUP(R$4,DM_TI_LE!$A$5:$B$30,2,FALSE)</f>
        <v>0</v>
      </c>
      <c r="AO274" s="270">
        <f>S274/$H274*VLOOKUP(S$4,DM_TI_LE!$A$5:$B$30,2,FALSE)</f>
        <v>0</v>
      </c>
      <c r="AP274" s="270">
        <f>T274/$H274*VLOOKUP(T$4,DM_TI_LE!$A$5:$B$30,2,FALSE)</f>
        <v>0</v>
      </c>
      <c r="AQ274" s="270">
        <f>U274/$H274*VLOOKUP(U$4,DM_TI_LE!$A$5:$B$30,2,FALSE)</f>
        <v>0</v>
      </c>
      <c r="AR274" s="270">
        <f>V274/$H274*VLOOKUP(V$4,DM_TI_LE!$A$5:$B$30,2,FALSE)</f>
        <v>0</v>
      </c>
      <c r="AS274" s="270">
        <f>W274/$H274*VLOOKUP(W$4,DM_TI_LE!$A$5:$B$30,2,FALSE)</f>
        <v>0</v>
      </c>
      <c r="AT274" s="270">
        <f>X274/$H274*VLOOKUP(X$4,DM_TI_LE!$A$5:$B$30,2,FALSE)</f>
        <v>0</v>
      </c>
      <c r="AU274" s="270">
        <f>Y274/$H274*VLOOKUP(Y$4,DM_TI_LE!$A$5:$B$30,2,FALSE)</f>
        <v>0</v>
      </c>
      <c r="AV274" s="270">
        <f>Z274/$H274*VLOOKUP(Z$4,DM_TI_LE!$A$5:$B$30,2,FALSE)</f>
        <v>0</v>
      </c>
      <c r="AW274" s="270">
        <f>AA274/$H274*VLOOKUP(AA$4,DM_TI_LE!$A$5:$B$30,2,FALSE)</f>
        <v>0</v>
      </c>
      <c r="AX274" s="270">
        <f>AB274/$H274*VLOOKUP(AB$4,DM_TI_LE!$A$5:$B$30,2,FALSE)</f>
        <v>0</v>
      </c>
      <c r="AY274" s="270">
        <f>AC274/$H274*VLOOKUP(AC$4,DM_TI_LE!$A$5:$B$30,2,FALSE)</f>
        <v>0</v>
      </c>
      <c r="AZ274" s="270">
        <f>AD274/$H274*VLOOKUP(AD$4,DM_TI_LE!$A$5:$B$30,2,FALSE)</f>
        <v>0</v>
      </c>
      <c r="BA274" s="284">
        <f>IF(CD274="HDHV",DM_TI_LE!$K$12*I274, SUM(AE274:AW274)*F274*E274*DM_HE_SO_LUONG_NS!$D$1*CE274)</f>
        <v>6750000</v>
      </c>
      <c r="BB274" s="104"/>
      <c r="BC274" s="110">
        <f>VLOOKUP(B274,GD_LCD_HS_LNS!$B$4:$E$1000,4,FALSE)</f>
        <v>3778000</v>
      </c>
      <c r="BD274" s="104"/>
      <c r="BE274" s="104">
        <f>I274/26*$BC274*VLOOKUP(BE$4,DM_TI_LE!$A$5:$C$29,3,FALSE)</f>
        <v>0</v>
      </c>
      <c r="BF274" s="104">
        <f>J274/26*$BC274*VLOOKUP(BF$4,DM_TI_LE!$A$5:$C$29,3,FALSE)</f>
        <v>0</v>
      </c>
      <c r="BG274" s="104">
        <f>K274/26*$BC274*VLOOKUP(BG$4,DM_TI_LE!$A$5:$C$29,3,FALSE)</f>
        <v>0</v>
      </c>
      <c r="BH274" s="104">
        <f>L274/26*$BC274*VLOOKUP(BH$4,DM_TI_LE!$A$5:$C$29,3,FALSE)</f>
        <v>0</v>
      </c>
      <c r="BI274" s="104">
        <f>M274/26*$BC274*VLOOKUP(BI$4,DM_TI_LE!$A$5:$C$29,3,FALSE)</f>
        <v>0</v>
      </c>
      <c r="BJ274" s="104">
        <f>N274/26*$BC274*VLOOKUP(BJ$4,DM_TI_LE!$A$5:$C$29,3,FALSE)</f>
        <v>0</v>
      </c>
      <c r="BK274" s="104">
        <f>O274/26*$BC274*VLOOKUP(BK$4,DM_TI_LE!$A$5:$C$29,3,FALSE)</f>
        <v>0</v>
      </c>
      <c r="BL274" s="104">
        <f>P274/26*$BC274*VLOOKUP(BL$4,DM_TI_LE!$A$5:$C$29,3,FALSE)</f>
        <v>0</v>
      </c>
      <c r="BM274" s="104">
        <f>Q274/26*$BC274*VLOOKUP(BM$4,DM_TI_LE!$A$5:$C$29,3,FALSE)</f>
        <v>0</v>
      </c>
      <c r="BN274" s="104">
        <f>R274/26*$BC274*VLOOKUP(BN$4,DM_TI_LE!$A$5:$C$29,3,FALSE)</f>
        <v>0</v>
      </c>
      <c r="BO274" s="104">
        <f>S274/26*$BC274*VLOOKUP(BO$4,DM_TI_LE!$A$5:$C$29,3,FALSE)</f>
        <v>0</v>
      </c>
      <c r="BP274" s="104">
        <f>T274/26*$BC274*VLOOKUP(BP$4,DM_TI_LE!$A$5:$C$29,3,FALSE)</f>
        <v>0</v>
      </c>
      <c r="BQ274" s="104">
        <f>U274/26*$BC274*VLOOKUP(BQ$4,DM_TI_LE!$A$5:$C$29,3,FALSE)</f>
        <v>0</v>
      </c>
      <c r="BR274" s="104">
        <f>V274/26*$BC274*VLOOKUP(BR$4,DM_TI_LE!$A$5:$C$29,3,FALSE)</f>
        <v>0</v>
      </c>
      <c r="BS274" s="104">
        <f>W274/26*$BC274*VLOOKUP(BS$4,DM_TI_LE!$A$5:$C$29,3,FALSE)</f>
        <v>0</v>
      </c>
      <c r="BT274" s="104">
        <f>X274/26*$BC274*VLOOKUP(BT$4,DM_TI_LE!$A$5:$C$29,3,FALSE)</f>
        <v>0</v>
      </c>
      <c r="BU274" s="104">
        <f>Y274/26*$BC274*VLOOKUP(BU$4,DM_TI_LE!$A$5:$C$29,3,FALSE)</f>
        <v>0</v>
      </c>
      <c r="BV274" s="104">
        <f>Z274/26*$BC274*VLOOKUP(BV$4,DM_TI_LE!$A$5:$C$29,3,FALSE)</f>
        <v>0</v>
      </c>
      <c r="BW274" s="104">
        <f>AA274/26*$BC274*VLOOKUP(BW$4,DM_TI_LE!$A$5:$C$29,3,FALSE)</f>
        <v>0</v>
      </c>
      <c r="BX274" s="104">
        <f>AB274/26*$BC274*VLOOKUP(BX$4,DM_TI_LE!$A$5:$C$29,3,FALSE)</f>
        <v>0</v>
      </c>
      <c r="BY274" s="104">
        <f>AC274/26*$BC274*VLOOKUP(BY$4,DM_TI_LE!$A$5:$C$29,3,FALSE)</f>
        <v>0</v>
      </c>
      <c r="BZ274" s="104">
        <f>AD274/26*$BC274*VLOOKUP(BZ$4,DM_TI_LE!$A$5:$C$29,3,FALSE)</f>
        <v>0</v>
      </c>
      <c r="CA274" s="273">
        <f t="shared" si="0"/>
        <v>0</v>
      </c>
      <c r="CB274" s="104"/>
      <c r="CC274" s="274">
        <f t="shared" si="1"/>
        <v>6750000</v>
      </c>
      <c r="CD274" s="138" t="str">
        <f>VLOOKUP(B274,GD_CHUNG!$B$5:$G$480,6,FALSE)</f>
        <v>HD3N</v>
      </c>
      <c r="CE274" s="275">
        <f>VLOOKUP(CD274,DM_TI_LE!$I$12:$J$16,2,FALSE)</f>
        <v>1</v>
      </c>
    </row>
    <row r="275" spans="1:83" ht="12.75" x14ac:dyDescent="0.2">
      <c r="A275" s="49">
        <v>271</v>
      </c>
      <c r="B275" s="50">
        <f>GD_CHUNG!B275</f>
        <v>11098</v>
      </c>
      <c r="C275" s="50" t="str">
        <f>GD_CHUNG!C275</f>
        <v>Lương Bá Huỳnh</v>
      </c>
      <c r="D275" s="50" t="str">
        <f>GD_CHUNG!D275</f>
        <v>Nhân viên Bốc xếp</v>
      </c>
      <c r="E275" s="268">
        <f>VLOOKUP(B275,GD_CHAM_CONG!$C$6:$BJ$997,60,FALSE)</f>
        <v>1</v>
      </c>
      <c r="F275" s="268">
        <f>VLOOKUP(B275,GD_LCD_HS_LNS!$B$4:$F$1000,5,FALSE)</f>
        <v>1.5</v>
      </c>
      <c r="G275" s="269"/>
      <c r="H275" s="269">
        <f>VLOOKUP(B275,GD_CHAM_CONG!$C$6:$BD$997,37,FALSE)</f>
        <v>27</v>
      </c>
      <c r="I275" s="104">
        <f>VLOOKUP($B275,GD_CHAM_CONG!$C$6:$BF$997,38,FALSE)</f>
        <v>27</v>
      </c>
      <c r="J275" s="104">
        <f>VLOOKUP($B275,GD_CHAM_CONG!$C$6:$BF$997,39,FALSE)</f>
        <v>0</v>
      </c>
      <c r="K275" s="104">
        <f>VLOOKUP($B275,GD_CHAM_CONG!$C$6:$BF$997,40,FALSE)</f>
        <v>0</v>
      </c>
      <c r="L275" s="104">
        <f>VLOOKUP($B275,GD_CHAM_CONG!$C$6:$BF$997,41,FALSE)</f>
        <v>0</v>
      </c>
      <c r="M275" s="104">
        <f>VLOOKUP($B275,GD_CHAM_CONG!$C$6:$BF$997,42,FALSE)</f>
        <v>0</v>
      </c>
      <c r="N275" s="104">
        <f>VLOOKUP($B275,GD_CHAM_CONG!$C$6:$BF$997,43,FALSE)</f>
        <v>0</v>
      </c>
      <c r="O275" s="104">
        <f>VLOOKUP($B275,GD_CHAM_CONG!$C$6:$BF$997,44,FALSE)</f>
        <v>0</v>
      </c>
      <c r="P275" s="104">
        <f>VLOOKUP($B275,GD_CHAM_CONG!$C$6:$BF$997,45,FALSE)</f>
        <v>0</v>
      </c>
      <c r="Q275" s="104">
        <f>VLOOKUP($B275,GD_CHAM_CONG!$C$6:$BF$997,46,FALSE)</f>
        <v>0</v>
      </c>
      <c r="R275" s="104">
        <f>VLOOKUP($B275,GD_CHAM_CONG!$C$6:$BF$997,47,FALSE)</f>
        <v>0</v>
      </c>
      <c r="S275" s="104">
        <f>VLOOKUP($B275,GD_CHAM_CONG!$C$6:$BF$997,48,FALSE)</f>
        <v>0</v>
      </c>
      <c r="T275" s="104">
        <f>VLOOKUP($B275,GD_CHAM_CONG!$C$6:$BF$997,49,FALSE)</f>
        <v>0</v>
      </c>
      <c r="U275" s="104">
        <f>VLOOKUP($B275,GD_CHAM_CONG!$C$6:$BF$997,50,FALSE)</f>
        <v>0</v>
      </c>
      <c r="V275" s="104">
        <f>VLOOKUP($B275,GD_CHAM_CONG!$C$6:$BF$997,51,FALSE)</f>
        <v>0</v>
      </c>
      <c r="W275" s="104">
        <f>VLOOKUP($B275,GD_CHAM_CONG!$C$6:$BF$997,52,FALSE)</f>
        <v>0</v>
      </c>
      <c r="X275" s="104">
        <f>VLOOKUP($B275,GD_CHAM_CONG!$C$6:$BF$997,53,FALSE)</f>
        <v>0</v>
      </c>
      <c r="Y275" s="104">
        <f>VLOOKUP($B275,GD_CHAM_CONG!$C$6:$BF$997,54,FALSE)</f>
        <v>0</v>
      </c>
      <c r="Z275" s="104">
        <f>VLOOKUP($B275,GD_CHAM_CONG!$C$6:$BF$997,55,FALSE)</f>
        <v>0</v>
      </c>
      <c r="AA275" s="104">
        <f>VLOOKUP($B275,GD_CHAM_CONG!$C$6:$BF$997,56,FALSE)</f>
        <v>0</v>
      </c>
      <c r="AB275" s="104">
        <f>VLOOKUP($B275,GD_CHAM_CONG!$C$6:$BI$997,57,FALSE)</f>
        <v>0</v>
      </c>
      <c r="AC275" s="104">
        <f>VLOOKUP($B275,GD_CHAM_CONG!$C$6:$BI$997,58,FALSE)</f>
        <v>0</v>
      </c>
      <c r="AD275" s="104">
        <f>VLOOKUP($B275,GD_CHAM_CONG!$C$6:$BI$997,59,FALSE)</f>
        <v>0</v>
      </c>
      <c r="AE275" s="270">
        <f>I275/$H275*VLOOKUP(I$4,DM_TI_LE!$A$5:$B$30,2,FALSE)</f>
        <v>1</v>
      </c>
      <c r="AF275" s="270">
        <f>J275/$H275*VLOOKUP(J$4,DM_TI_LE!$A$5:$B$30,2,FALSE)</f>
        <v>0</v>
      </c>
      <c r="AG275" s="270">
        <f>K275/$H275*VLOOKUP(K$4,DM_TI_LE!$A$5:$B$30,2,FALSE)</f>
        <v>0</v>
      </c>
      <c r="AH275" s="270">
        <f>L275/$H275*VLOOKUP(L$4,DM_TI_LE!$A$5:$B$30,2,FALSE)</f>
        <v>0</v>
      </c>
      <c r="AI275" s="270">
        <f>M275/$H275*VLOOKUP(M$4,DM_TI_LE!$A$5:$B$30,2,FALSE)</f>
        <v>0</v>
      </c>
      <c r="AJ275" s="270">
        <f>N275/$H275*VLOOKUP(N$4,DM_TI_LE!$A$5:$B$30,2,FALSE)</f>
        <v>0</v>
      </c>
      <c r="AK275" s="270">
        <f>O275/$H275*VLOOKUP(O$4,DM_TI_LE!$A$5:$B$30,2,FALSE)</f>
        <v>0</v>
      </c>
      <c r="AL275" s="270">
        <f>P275/$H275*VLOOKUP(P$4,DM_TI_LE!$A$5:$B$30,2,FALSE)</f>
        <v>0</v>
      </c>
      <c r="AM275" s="270">
        <f>Q275/$H275*VLOOKUP(Q$4,DM_TI_LE!$A$5:$B$30,2,FALSE)</f>
        <v>0</v>
      </c>
      <c r="AN275" s="270">
        <f>R275/$H275*VLOOKUP(R$4,DM_TI_LE!$A$5:$B$30,2,FALSE)</f>
        <v>0</v>
      </c>
      <c r="AO275" s="270">
        <f>S275/$H275*VLOOKUP(S$4,DM_TI_LE!$A$5:$B$30,2,FALSE)</f>
        <v>0</v>
      </c>
      <c r="AP275" s="270">
        <f>T275/$H275*VLOOKUP(T$4,DM_TI_LE!$A$5:$B$30,2,FALSE)</f>
        <v>0</v>
      </c>
      <c r="AQ275" s="270">
        <f>U275/$H275*VLOOKUP(U$4,DM_TI_LE!$A$5:$B$30,2,FALSE)</f>
        <v>0</v>
      </c>
      <c r="AR275" s="270">
        <f>V275/$H275*VLOOKUP(V$4,DM_TI_LE!$A$5:$B$30,2,FALSE)</f>
        <v>0</v>
      </c>
      <c r="AS275" s="270">
        <f>W275/$H275*VLOOKUP(W$4,DM_TI_LE!$A$5:$B$30,2,FALSE)</f>
        <v>0</v>
      </c>
      <c r="AT275" s="270">
        <f>X275/$H275*VLOOKUP(X$4,DM_TI_LE!$A$5:$B$30,2,FALSE)</f>
        <v>0</v>
      </c>
      <c r="AU275" s="270">
        <f>Y275/$H275*VLOOKUP(Y$4,DM_TI_LE!$A$5:$B$30,2,FALSE)</f>
        <v>0</v>
      </c>
      <c r="AV275" s="270">
        <f>Z275/$H275*VLOOKUP(Z$4,DM_TI_LE!$A$5:$B$30,2,FALSE)</f>
        <v>0</v>
      </c>
      <c r="AW275" s="270">
        <f>AA275/$H275*VLOOKUP(AA$4,DM_TI_LE!$A$5:$B$30,2,FALSE)</f>
        <v>0</v>
      </c>
      <c r="AX275" s="270">
        <f>AB275/$H275*VLOOKUP(AB$4,DM_TI_LE!$A$5:$B$30,2,FALSE)</f>
        <v>0</v>
      </c>
      <c r="AY275" s="270">
        <f>AC275/$H275*VLOOKUP(AC$4,DM_TI_LE!$A$5:$B$30,2,FALSE)</f>
        <v>0</v>
      </c>
      <c r="AZ275" s="270">
        <f>AD275/$H275*VLOOKUP(AD$4,DM_TI_LE!$A$5:$B$30,2,FALSE)</f>
        <v>0</v>
      </c>
      <c r="BA275" s="284">
        <f>IF(CD275="HDHV",DM_TI_LE!$K$12*I275, SUM(AE275:AW275)*F275*E275*DM_HE_SO_LUONG_NS!$D$1*CE275)</f>
        <v>6750000</v>
      </c>
      <c r="BB275" s="104"/>
      <c r="BC275" s="110">
        <f>VLOOKUP(B275,GD_LCD_HS_LNS!$B$4:$E$1000,4,FALSE)</f>
        <v>3778000</v>
      </c>
      <c r="BD275" s="104"/>
      <c r="BE275" s="104">
        <f>I275/26*$BC275*VLOOKUP(BE$4,DM_TI_LE!$A$5:$C$29,3,FALSE)</f>
        <v>0</v>
      </c>
      <c r="BF275" s="104">
        <f>J275/26*$BC275*VLOOKUP(BF$4,DM_TI_LE!$A$5:$C$29,3,FALSE)</f>
        <v>0</v>
      </c>
      <c r="BG275" s="104">
        <f>K275/26*$BC275*VLOOKUP(BG$4,DM_TI_LE!$A$5:$C$29,3,FALSE)</f>
        <v>0</v>
      </c>
      <c r="BH275" s="104">
        <f>L275/26*$BC275*VLOOKUP(BH$4,DM_TI_LE!$A$5:$C$29,3,FALSE)</f>
        <v>0</v>
      </c>
      <c r="BI275" s="104">
        <f>M275/26*$BC275*VLOOKUP(BI$4,DM_TI_LE!$A$5:$C$29,3,FALSE)</f>
        <v>0</v>
      </c>
      <c r="BJ275" s="104">
        <f>N275/26*$BC275*VLOOKUP(BJ$4,DM_TI_LE!$A$5:$C$29,3,FALSE)</f>
        <v>0</v>
      </c>
      <c r="BK275" s="104">
        <f>O275/26*$BC275*VLOOKUP(BK$4,DM_TI_LE!$A$5:$C$29,3,FALSE)</f>
        <v>0</v>
      </c>
      <c r="BL275" s="104">
        <f>P275/26*$BC275*VLOOKUP(BL$4,DM_TI_LE!$A$5:$C$29,3,FALSE)</f>
        <v>0</v>
      </c>
      <c r="BM275" s="104">
        <f>Q275/26*$BC275*VLOOKUP(BM$4,DM_TI_LE!$A$5:$C$29,3,FALSE)</f>
        <v>0</v>
      </c>
      <c r="BN275" s="104">
        <f>R275/26*$BC275*VLOOKUP(BN$4,DM_TI_LE!$A$5:$C$29,3,FALSE)</f>
        <v>0</v>
      </c>
      <c r="BO275" s="104">
        <f>S275/26*$BC275*VLOOKUP(BO$4,DM_TI_LE!$A$5:$C$29,3,FALSE)</f>
        <v>0</v>
      </c>
      <c r="BP275" s="104">
        <f>T275/26*$BC275*VLOOKUP(BP$4,DM_TI_LE!$A$5:$C$29,3,FALSE)</f>
        <v>0</v>
      </c>
      <c r="BQ275" s="104">
        <f>U275/26*$BC275*VLOOKUP(BQ$4,DM_TI_LE!$A$5:$C$29,3,FALSE)</f>
        <v>0</v>
      </c>
      <c r="BR275" s="104">
        <f>V275/26*$BC275*VLOOKUP(BR$4,DM_TI_LE!$A$5:$C$29,3,FALSE)</f>
        <v>0</v>
      </c>
      <c r="BS275" s="104">
        <f>W275/26*$BC275*VLOOKUP(BS$4,DM_TI_LE!$A$5:$C$29,3,FALSE)</f>
        <v>0</v>
      </c>
      <c r="BT275" s="104">
        <f>X275/26*$BC275*VLOOKUP(BT$4,DM_TI_LE!$A$5:$C$29,3,FALSE)</f>
        <v>0</v>
      </c>
      <c r="BU275" s="104">
        <f>Y275/26*$BC275*VLOOKUP(BU$4,DM_TI_LE!$A$5:$C$29,3,FALSE)</f>
        <v>0</v>
      </c>
      <c r="BV275" s="104">
        <f>Z275/26*$BC275*VLOOKUP(BV$4,DM_TI_LE!$A$5:$C$29,3,FALSE)</f>
        <v>0</v>
      </c>
      <c r="BW275" s="104">
        <f>AA275/26*$BC275*VLOOKUP(BW$4,DM_TI_LE!$A$5:$C$29,3,FALSE)</f>
        <v>0</v>
      </c>
      <c r="BX275" s="104">
        <f>AB275/26*$BC275*VLOOKUP(BX$4,DM_TI_LE!$A$5:$C$29,3,FALSE)</f>
        <v>0</v>
      </c>
      <c r="BY275" s="104">
        <f>AC275/26*$BC275*VLOOKUP(BY$4,DM_TI_LE!$A$5:$C$29,3,FALSE)</f>
        <v>0</v>
      </c>
      <c r="BZ275" s="104">
        <f>AD275/26*$BC275*VLOOKUP(BZ$4,DM_TI_LE!$A$5:$C$29,3,FALSE)</f>
        <v>0</v>
      </c>
      <c r="CA275" s="273">
        <f t="shared" si="0"/>
        <v>0</v>
      </c>
      <c r="CB275" s="104"/>
      <c r="CC275" s="274">
        <f t="shared" si="1"/>
        <v>6750000</v>
      </c>
      <c r="CD275" s="138" t="str">
        <f>VLOOKUP(B275,GD_CHUNG!$B$5:$G$480,6,FALSE)</f>
        <v>HD3N</v>
      </c>
      <c r="CE275" s="275">
        <f>VLOOKUP(CD275,DM_TI_LE!$I$12:$J$16,2,FALSE)</f>
        <v>1</v>
      </c>
    </row>
    <row r="276" spans="1:83" ht="12.75" x14ac:dyDescent="0.2">
      <c r="A276" s="49">
        <v>272</v>
      </c>
      <c r="B276" s="50">
        <f>GD_CHUNG!B276</f>
        <v>12574</v>
      </c>
      <c r="C276" s="50" t="str">
        <f>GD_CHUNG!C276</f>
        <v>Lê Văn Hùng</v>
      </c>
      <c r="D276" s="50" t="str">
        <f>GD_CHUNG!D276</f>
        <v>Nhân viên Bốc xếp</v>
      </c>
      <c r="E276" s="268">
        <f>VLOOKUP(B276,GD_CHAM_CONG!$C$6:$BJ$997,60,FALSE)</f>
        <v>1</v>
      </c>
      <c r="F276" s="268">
        <f>VLOOKUP(B276,GD_LCD_HS_LNS!$B$4:$F$1000,5,FALSE)</f>
        <v>1.5</v>
      </c>
      <c r="G276" s="269"/>
      <c r="H276" s="269">
        <f>VLOOKUP(B276,GD_CHAM_CONG!$C$6:$BD$997,37,FALSE)</f>
        <v>27</v>
      </c>
      <c r="I276" s="104">
        <f>VLOOKUP($B276,GD_CHAM_CONG!$C$6:$BF$997,38,FALSE)</f>
        <v>27</v>
      </c>
      <c r="J276" s="104">
        <f>VLOOKUP($B276,GD_CHAM_CONG!$C$6:$BF$997,39,FALSE)</f>
        <v>0</v>
      </c>
      <c r="K276" s="104">
        <f>VLOOKUP($B276,GD_CHAM_CONG!$C$6:$BF$997,40,FALSE)</f>
        <v>0</v>
      </c>
      <c r="L276" s="104">
        <f>VLOOKUP($B276,GD_CHAM_CONG!$C$6:$BF$997,41,FALSE)</f>
        <v>0</v>
      </c>
      <c r="M276" s="104">
        <f>VLOOKUP($B276,GD_CHAM_CONG!$C$6:$BF$997,42,FALSE)</f>
        <v>0</v>
      </c>
      <c r="N276" s="104">
        <f>VLOOKUP($B276,GD_CHAM_CONG!$C$6:$BF$997,43,FALSE)</f>
        <v>0</v>
      </c>
      <c r="O276" s="104">
        <f>VLOOKUP($B276,GD_CHAM_CONG!$C$6:$BF$997,44,FALSE)</f>
        <v>0</v>
      </c>
      <c r="P276" s="104">
        <f>VLOOKUP($B276,GD_CHAM_CONG!$C$6:$BF$997,45,FALSE)</f>
        <v>0</v>
      </c>
      <c r="Q276" s="104">
        <f>VLOOKUP($B276,GD_CHAM_CONG!$C$6:$BF$997,46,FALSE)</f>
        <v>0</v>
      </c>
      <c r="R276" s="104">
        <f>VLOOKUP($B276,GD_CHAM_CONG!$C$6:$BF$997,47,FALSE)</f>
        <v>0</v>
      </c>
      <c r="S276" s="104">
        <f>VLOOKUP($B276,GD_CHAM_CONG!$C$6:$BF$997,48,FALSE)</f>
        <v>0</v>
      </c>
      <c r="T276" s="104">
        <f>VLOOKUP($B276,GD_CHAM_CONG!$C$6:$BF$997,49,FALSE)</f>
        <v>0</v>
      </c>
      <c r="U276" s="104">
        <f>VLOOKUP($B276,GD_CHAM_CONG!$C$6:$BF$997,50,FALSE)</f>
        <v>0</v>
      </c>
      <c r="V276" s="104">
        <f>VLOOKUP($B276,GD_CHAM_CONG!$C$6:$BF$997,51,FALSE)</f>
        <v>0</v>
      </c>
      <c r="W276" s="104">
        <f>VLOOKUP($B276,GD_CHAM_CONG!$C$6:$BF$997,52,FALSE)</f>
        <v>0</v>
      </c>
      <c r="X276" s="104">
        <f>VLOOKUP($B276,GD_CHAM_CONG!$C$6:$BF$997,53,FALSE)</f>
        <v>0</v>
      </c>
      <c r="Y276" s="104">
        <f>VLOOKUP($B276,GD_CHAM_CONG!$C$6:$BF$997,54,FALSE)</f>
        <v>0</v>
      </c>
      <c r="Z276" s="104">
        <f>VLOOKUP($B276,GD_CHAM_CONG!$C$6:$BF$997,55,FALSE)</f>
        <v>0</v>
      </c>
      <c r="AA276" s="104">
        <f>VLOOKUP($B276,GD_CHAM_CONG!$C$6:$BF$997,56,FALSE)</f>
        <v>0</v>
      </c>
      <c r="AB276" s="104">
        <f>VLOOKUP($B276,GD_CHAM_CONG!$C$6:$BI$997,57,FALSE)</f>
        <v>0</v>
      </c>
      <c r="AC276" s="104">
        <f>VLOOKUP($B276,GD_CHAM_CONG!$C$6:$BI$997,58,FALSE)</f>
        <v>0</v>
      </c>
      <c r="AD276" s="104">
        <f>VLOOKUP($B276,GD_CHAM_CONG!$C$6:$BI$997,59,FALSE)</f>
        <v>0</v>
      </c>
      <c r="AE276" s="270">
        <f>I276/$H276*VLOOKUP(I$4,DM_TI_LE!$A$5:$B$30,2,FALSE)</f>
        <v>1</v>
      </c>
      <c r="AF276" s="270">
        <f>J276/$H276*VLOOKUP(J$4,DM_TI_LE!$A$5:$B$30,2,FALSE)</f>
        <v>0</v>
      </c>
      <c r="AG276" s="270">
        <f>K276/$H276*VLOOKUP(K$4,DM_TI_LE!$A$5:$B$30,2,FALSE)</f>
        <v>0</v>
      </c>
      <c r="AH276" s="270">
        <f>L276/$H276*VLOOKUP(L$4,DM_TI_LE!$A$5:$B$30,2,FALSE)</f>
        <v>0</v>
      </c>
      <c r="AI276" s="270">
        <f>M276/$H276*VLOOKUP(M$4,DM_TI_LE!$A$5:$B$30,2,FALSE)</f>
        <v>0</v>
      </c>
      <c r="AJ276" s="270">
        <f>N276/$H276*VLOOKUP(N$4,DM_TI_LE!$A$5:$B$30,2,FALSE)</f>
        <v>0</v>
      </c>
      <c r="AK276" s="270">
        <f>O276/$H276*VLOOKUP(O$4,DM_TI_LE!$A$5:$B$30,2,FALSE)</f>
        <v>0</v>
      </c>
      <c r="AL276" s="270">
        <f>P276/$H276*VLOOKUP(P$4,DM_TI_LE!$A$5:$B$30,2,FALSE)</f>
        <v>0</v>
      </c>
      <c r="AM276" s="270">
        <f>Q276/$H276*VLOOKUP(Q$4,DM_TI_LE!$A$5:$B$30,2,FALSE)</f>
        <v>0</v>
      </c>
      <c r="AN276" s="270">
        <f>R276/$H276*VLOOKUP(R$4,DM_TI_LE!$A$5:$B$30,2,FALSE)</f>
        <v>0</v>
      </c>
      <c r="AO276" s="270">
        <f>S276/$H276*VLOOKUP(S$4,DM_TI_LE!$A$5:$B$30,2,FALSE)</f>
        <v>0</v>
      </c>
      <c r="AP276" s="270">
        <f>T276/$H276*VLOOKUP(T$4,DM_TI_LE!$A$5:$B$30,2,FALSE)</f>
        <v>0</v>
      </c>
      <c r="AQ276" s="270">
        <f>U276/$H276*VLOOKUP(U$4,DM_TI_LE!$A$5:$B$30,2,FALSE)</f>
        <v>0</v>
      </c>
      <c r="AR276" s="270">
        <f>V276/$H276*VLOOKUP(V$4,DM_TI_LE!$A$5:$B$30,2,FALSE)</f>
        <v>0</v>
      </c>
      <c r="AS276" s="270">
        <f>W276/$H276*VLOOKUP(W$4,DM_TI_LE!$A$5:$B$30,2,FALSE)</f>
        <v>0</v>
      </c>
      <c r="AT276" s="270">
        <f>X276/$H276*VLOOKUP(X$4,DM_TI_LE!$A$5:$B$30,2,FALSE)</f>
        <v>0</v>
      </c>
      <c r="AU276" s="270">
        <f>Y276/$H276*VLOOKUP(Y$4,DM_TI_LE!$A$5:$B$30,2,FALSE)</f>
        <v>0</v>
      </c>
      <c r="AV276" s="270">
        <f>Z276/$H276*VLOOKUP(Z$4,DM_TI_LE!$A$5:$B$30,2,FALSE)</f>
        <v>0</v>
      </c>
      <c r="AW276" s="270">
        <f>AA276/$H276*VLOOKUP(AA$4,DM_TI_LE!$A$5:$B$30,2,FALSE)</f>
        <v>0</v>
      </c>
      <c r="AX276" s="270">
        <f>AB276/$H276*VLOOKUP(AB$4,DM_TI_LE!$A$5:$B$30,2,FALSE)</f>
        <v>0</v>
      </c>
      <c r="AY276" s="270">
        <f>AC276/$H276*VLOOKUP(AC$4,DM_TI_LE!$A$5:$B$30,2,FALSE)</f>
        <v>0</v>
      </c>
      <c r="AZ276" s="270">
        <f>AD276/$H276*VLOOKUP(AD$4,DM_TI_LE!$A$5:$B$30,2,FALSE)</f>
        <v>0</v>
      </c>
      <c r="BA276" s="284">
        <f>IF(CD276="HDHV",DM_TI_LE!$K$12*I276, SUM(AE276:AW276)*F276*E276*DM_HE_SO_LUONG_NS!$D$1*CE276)</f>
        <v>6750000</v>
      </c>
      <c r="BB276" s="104"/>
      <c r="BC276" s="110">
        <f>VLOOKUP(B276,GD_LCD_HS_LNS!$B$4:$E$1000,4,FALSE)</f>
        <v>3778000</v>
      </c>
      <c r="BD276" s="104"/>
      <c r="BE276" s="104">
        <f>I276/26*$BC276*VLOOKUP(BE$4,DM_TI_LE!$A$5:$C$29,3,FALSE)</f>
        <v>0</v>
      </c>
      <c r="BF276" s="104">
        <f>J276/26*$BC276*VLOOKUP(BF$4,DM_TI_LE!$A$5:$C$29,3,FALSE)</f>
        <v>0</v>
      </c>
      <c r="BG276" s="104">
        <f>K276/26*$BC276*VLOOKUP(BG$4,DM_TI_LE!$A$5:$C$29,3,FALSE)</f>
        <v>0</v>
      </c>
      <c r="BH276" s="104">
        <f>L276/26*$BC276*VLOOKUP(BH$4,DM_TI_LE!$A$5:$C$29,3,FALSE)</f>
        <v>0</v>
      </c>
      <c r="BI276" s="104">
        <f>M276/26*$BC276*VLOOKUP(BI$4,DM_TI_LE!$A$5:$C$29,3,FALSE)</f>
        <v>0</v>
      </c>
      <c r="BJ276" s="104">
        <f>N276/26*$BC276*VLOOKUP(BJ$4,DM_TI_LE!$A$5:$C$29,3,FALSE)</f>
        <v>0</v>
      </c>
      <c r="BK276" s="104">
        <f>O276/26*$BC276*VLOOKUP(BK$4,DM_TI_LE!$A$5:$C$29,3,FALSE)</f>
        <v>0</v>
      </c>
      <c r="BL276" s="104">
        <f>P276/26*$BC276*VLOOKUP(BL$4,DM_TI_LE!$A$5:$C$29,3,FALSE)</f>
        <v>0</v>
      </c>
      <c r="BM276" s="104">
        <f>Q276/26*$BC276*VLOOKUP(BM$4,DM_TI_LE!$A$5:$C$29,3,FALSE)</f>
        <v>0</v>
      </c>
      <c r="BN276" s="104">
        <f>R276/26*$BC276*VLOOKUP(BN$4,DM_TI_LE!$A$5:$C$29,3,FALSE)</f>
        <v>0</v>
      </c>
      <c r="BO276" s="104">
        <f>S276/26*$BC276*VLOOKUP(BO$4,DM_TI_LE!$A$5:$C$29,3,FALSE)</f>
        <v>0</v>
      </c>
      <c r="BP276" s="104">
        <f>T276/26*$BC276*VLOOKUP(BP$4,DM_TI_LE!$A$5:$C$29,3,FALSE)</f>
        <v>0</v>
      </c>
      <c r="BQ276" s="104">
        <f>U276/26*$BC276*VLOOKUP(BQ$4,DM_TI_LE!$A$5:$C$29,3,FALSE)</f>
        <v>0</v>
      </c>
      <c r="BR276" s="104">
        <f>V276/26*$BC276*VLOOKUP(BR$4,DM_TI_LE!$A$5:$C$29,3,FALSE)</f>
        <v>0</v>
      </c>
      <c r="BS276" s="104">
        <f>W276/26*$BC276*VLOOKUP(BS$4,DM_TI_LE!$A$5:$C$29,3,FALSE)</f>
        <v>0</v>
      </c>
      <c r="BT276" s="104">
        <f>X276/26*$BC276*VLOOKUP(BT$4,DM_TI_LE!$A$5:$C$29,3,FALSE)</f>
        <v>0</v>
      </c>
      <c r="BU276" s="104">
        <f>Y276/26*$BC276*VLOOKUP(BU$4,DM_TI_LE!$A$5:$C$29,3,FALSE)</f>
        <v>0</v>
      </c>
      <c r="BV276" s="104">
        <f>Z276/26*$BC276*VLOOKUP(BV$4,DM_TI_LE!$A$5:$C$29,3,FALSE)</f>
        <v>0</v>
      </c>
      <c r="BW276" s="104">
        <f>AA276/26*$BC276*VLOOKUP(BW$4,DM_TI_LE!$A$5:$C$29,3,FALSE)</f>
        <v>0</v>
      </c>
      <c r="BX276" s="104">
        <f>AB276/26*$BC276*VLOOKUP(BX$4,DM_TI_LE!$A$5:$C$29,3,FALSE)</f>
        <v>0</v>
      </c>
      <c r="BY276" s="104">
        <f>AC276/26*$BC276*VLOOKUP(BY$4,DM_TI_LE!$A$5:$C$29,3,FALSE)</f>
        <v>0</v>
      </c>
      <c r="BZ276" s="104">
        <f>AD276/26*$BC276*VLOOKUP(BZ$4,DM_TI_LE!$A$5:$C$29,3,FALSE)</f>
        <v>0</v>
      </c>
      <c r="CA276" s="273">
        <f t="shared" si="0"/>
        <v>0</v>
      </c>
      <c r="CB276" s="104"/>
      <c r="CC276" s="274">
        <f t="shared" si="1"/>
        <v>6750000</v>
      </c>
      <c r="CD276" s="138" t="str">
        <f>VLOOKUP(B276,GD_CHUNG!$B$5:$G$480,6,FALSE)</f>
        <v>HD3N</v>
      </c>
      <c r="CE276" s="275">
        <f>VLOOKUP(CD276,DM_TI_LE!$I$12:$J$16,2,FALSE)</f>
        <v>1</v>
      </c>
    </row>
    <row r="277" spans="1:83" ht="12.75" x14ac:dyDescent="0.2">
      <c r="A277" s="49">
        <v>273</v>
      </c>
      <c r="B277" s="50">
        <f>GD_CHUNG!B277</f>
        <v>12576</v>
      </c>
      <c r="C277" s="50" t="str">
        <f>GD_CHUNG!C277</f>
        <v>Nguyễn Tùng Giang</v>
      </c>
      <c r="D277" s="50" t="str">
        <f>GD_CHUNG!D277</f>
        <v>Nhân viên Bốc xếp</v>
      </c>
      <c r="E277" s="268">
        <f>VLOOKUP(B277,GD_CHAM_CONG!$C$6:$BJ$997,60,FALSE)</f>
        <v>1.0499999999999996</v>
      </c>
      <c r="F277" s="268">
        <f>VLOOKUP(B277,GD_LCD_HS_LNS!$B$4:$F$1000,5,FALSE)</f>
        <v>1.5</v>
      </c>
      <c r="G277" s="269"/>
      <c r="H277" s="269">
        <f>VLOOKUP(B277,GD_CHAM_CONG!$C$6:$BD$997,37,FALSE)</f>
        <v>27</v>
      </c>
      <c r="I277" s="104">
        <f>VLOOKUP($B277,GD_CHAM_CONG!$C$6:$BF$997,38,FALSE)</f>
        <v>27</v>
      </c>
      <c r="J277" s="104">
        <f>VLOOKUP($B277,GD_CHAM_CONG!$C$6:$BF$997,39,FALSE)</f>
        <v>0</v>
      </c>
      <c r="K277" s="104">
        <f>VLOOKUP($B277,GD_CHAM_CONG!$C$6:$BF$997,40,FALSE)</f>
        <v>0</v>
      </c>
      <c r="L277" s="104">
        <f>VLOOKUP($B277,GD_CHAM_CONG!$C$6:$BF$997,41,FALSE)</f>
        <v>0</v>
      </c>
      <c r="M277" s="104">
        <f>VLOOKUP($B277,GD_CHAM_CONG!$C$6:$BF$997,42,FALSE)</f>
        <v>0</v>
      </c>
      <c r="N277" s="104">
        <f>VLOOKUP($B277,GD_CHAM_CONG!$C$6:$BF$997,43,FALSE)</f>
        <v>0</v>
      </c>
      <c r="O277" s="104">
        <f>VLOOKUP($B277,GD_CHAM_CONG!$C$6:$BF$997,44,FALSE)</f>
        <v>0</v>
      </c>
      <c r="P277" s="104">
        <f>VLOOKUP($B277,GD_CHAM_CONG!$C$6:$BF$997,45,FALSE)</f>
        <v>0</v>
      </c>
      <c r="Q277" s="104">
        <f>VLOOKUP($B277,GD_CHAM_CONG!$C$6:$BF$997,46,FALSE)</f>
        <v>0</v>
      </c>
      <c r="R277" s="104">
        <f>VLOOKUP($B277,GD_CHAM_CONG!$C$6:$BF$997,47,FALSE)</f>
        <v>0</v>
      </c>
      <c r="S277" s="104">
        <f>VLOOKUP($B277,GD_CHAM_CONG!$C$6:$BF$997,48,FALSE)</f>
        <v>0</v>
      </c>
      <c r="T277" s="104">
        <f>VLOOKUP($B277,GD_CHAM_CONG!$C$6:$BF$997,49,FALSE)</f>
        <v>0</v>
      </c>
      <c r="U277" s="104">
        <f>VLOOKUP($B277,GD_CHAM_CONG!$C$6:$BF$997,50,FALSE)</f>
        <v>0</v>
      </c>
      <c r="V277" s="104">
        <f>VLOOKUP($B277,GD_CHAM_CONG!$C$6:$BF$997,51,FALSE)</f>
        <v>0</v>
      </c>
      <c r="W277" s="104">
        <f>VLOOKUP($B277,GD_CHAM_CONG!$C$6:$BF$997,52,FALSE)</f>
        <v>0</v>
      </c>
      <c r="X277" s="104">
        <f>VLOOKUP($B277,GD_CHAM_CONG!$C$6:$BF$997,53,FALSE)</f>
        <v>0</v>
      </c>
      <c r="Y277" s="104">
        <f>VLOOKUP($B277,GD_CHAM_CONG!$C$6:$BF$997,54,FALSE)</f>
        <v>0</v>
      </c>
      <c r="Z277" s="104">
        <f>VLOOKUP($B277,GD_CHAM_CONG!$C$6:$BF$997,55,FALSE)</f>
        <v>0</v>
      </c>
      <c r="AA277" s="104">
        <f>VLOOKUP($B277,GD_CHAM_CONG!$C$6:$BF$997,56,FALSE)</f>
        <v>0</v>
      </c>
      <c r="AB277" s="104">
        <f>VLOOKUP($B277,GD_CHAM_CONG!$C$6:$BI$997,57,FALSE)</f>
        <v>0</v>
      </c>
      <c r="AC277" s="104">
        <f>VLOOKUP($B277,GD_CHAM_CONG!$C$6:$BI$997,58,FALSE)</f>
        <v>0</v>
      </c>
      <c r="AD277" s="104">
        <f>VLOOKUP($B277,GD_CHAM_CONG!$C$6:$BI$997,59,FALSE)</f>
        <v>0</v>
      </c>
      <c r="AE277" s="270">
        <f>I277/$H277*VLOOKUP(I$4,DM_TI_LE!$A$5:$B$30,2,FALSE)</f>
        <v>1</v>
      </c>
      <c r="AF277" s="270">
        <f>J277/$H277*VLOOKUP(J$4,DM_TI_LE!$A$5:$B$30,2,FALSE)</f>
        <v>0</v>
      </c>
      <c r="AG277" s="270">
        <f>K277/$H277*VLOOKUP(K$4,DM_TI_LE!$A$5:$B$30,2,FALSE)</f>
        <v>0</v>
      </c>
      <c r="AH277" s="270">
        <f>L277/$H277*VLOOKUP(L$4,DM_TI_LE!$A$5:$B$30,2,FALSE)</f>
        <v>0</v>
      </c>
      <c r="AI277" s="270">
        <f>M277/$H277*VLOOKUP(M$4,DM_TI_LE!$A$5:$B$30,2,FALSE)</f>
        <v>0</v>
      </c>
      <c r="AJ277" s="270">
        <f>N277/$H277*VLOOKUP(N$4,DM_TI_LE!$A$5:$B$30,2,FALSE)</f>
        <v>0</v>
      </c>
      <c r="AK277" s="270">
        <f>O277/$H277*VLOOKUP(O$4,DM_TI_LE!$A$5:$B$30,2,FALSE)</f>
        <v>0</v>
      </c>
      <c r="AL277" s="270">
        <f>P277/$H277*VLOOKUP(P$4,DM_TI_LE!$A$5:$B$30,2,FALSE)</f>
        <v>0</v>
      </c>
      <c r="AM277" s="270">
        <f>Q277/$H277*VLOOKUP(Q$4,DM_TI_LE!$A$5:$B$30,2,FALSE)</f>
        <v>0</v>
      </c>
      <c r="AN277" s="270">
        <f>R277/$H277*VLOOKUP(R$4,DM_TI_LE!$A$5:$B$30,2,FALSE)</f>
        <v>0</v>
      </c>
      <c r="AO277" s="270">
        <f>S277/$H277*VLOOKUP(S$4,DM_TI_LE!$A$5:$B$30,2,FALSE)</f>
        <v>0</v>
      </c>
      <c r="AP277" s="270">
        <f>T277/$H277*VLOOKUP(T$4,DM_TI_LE!$A$5:$B$30,2,FALSE)</f>
        <v>0</v>
      </c>
      <c r="AQ277" s="270">
        <f>U277/$H277*VLOOKUP(U$4,DM_TI_LE!$A$5:$B$30,2,FALSE)</f>
        <v>0</v>
      </c>
      <c r="AR277" s="270">
        <f>V277/$H277*VLOOKUP(V$4,DM_TI_LE!$A$5:$B$30,2,FALSE)</f>
        <v>0</v>
      </c>
      <c r="AS277" s="270">
        <f>W277/$H277*VLOOKUP(W$4,DM_TI_LE!$A$5:$B$30,2,FALSE)</f>
        <v>0</v>
      </c>
      <c r="AT277" s="270">
        <f>X277/$H277*VLOOKUP(X$4,DM_TI_LE!$A$5:$B$30,2,FALSE)</f>
        <v>0</v>
      </c>
      <c r="AU277" s="270">
        <f>Y277/$H277*VLOOKUP(Y$4,DM_TI_LE!$A$5:$B$30,2,FALSE)</f>
        <v>0</v>
      </c>
      <c r="AV277" s="270">
        <f>Z277/$H277*VLOOKUP(Z$4,DM_TI_LE!$A$5:$B$30,2,FALSE)</f>
        <v>0</v>
      </c>
      <c r="AW277" s="270">
        <f>AA277/$H277*VLOOKUP(AA$4,DM_TI_LE!$A$5:$B$30,2,FALSE)</f>
        <v>0</v>
      </c>
      <c r="AX277" s="270">
        <f>AB277/$H277*VLOOKUP(AB$4,DM_TI_LE!$A$5:$B$30,2,FALSE)</f>
        <v>0</v>
      </c>
      <c r="AY277" s="270">
        <f>AC277/$H277*VLOOKUP(AC$4,DM_TI_LE!$A$5:$B$30,2,FALSE)</f>
        <v>0</v>
      </c>
      <c r="AZ277" s="270">
        <f>AD277/$H277*VLOOKUP(AD$4,DM_TI_LE!$A$5:$B$30,2,FALSE)</f>
        <v>0</v>
      </c>
      <c r="BA277" s="284">
        <f>IF(CD277="HDHV",DM_TI_LE!$K$12*I277, SUM(AE277:AW277)*F277*E277*DM_HE_SO_LUONG_NS!$D$1*CE277)</f>
        <v>7087499.9999999972</v>
      </c>
      <c r="BB277" s="104"/>
      <c r="BC277" s="110">
        <f>VLOOKUP(B277,GD_LCD_HS_LNS!$B$4:$E$1000,4,FALSE)</f>
        <v>3778000</v>
      </c>
      <c r="BD277" s="104"/>
      <c r="BE277" s="104">
        <f>I277/26*$BC277*VLOOKUP(BE$4,DM_TI_LE!$A$5:$C$29,3,FALSE)</f>
        <v>0</v>
      </c>
      <c r="BF277" s="104">
        <f>J277/26*$BC277*VLOOKUP(BF$4,DM_TI_LE!$A$5:$C$29,3,FALSE)</f>
        <v>0</v>
      </c>
      <c r="BG277" s="104">
        <f>K277/26*$BC277*VLOOKUP(BG$4,DM_TI_LE!$A$5:$C$29,3,FALSE)</f>
        <v>0</v>
      </c>
      <c r="BH277" s="104">
        <f>L277/26*$BC277*VLOOKUP(BH$4,DM_TI_LE!$A$5:$C$29,3,FALSE)</f>
        <v>0</v>
      </c>
      <c r="BI277" s="104">
        <f>M277/26*$BC277*VLOOKUP(BI$4,DM_TI_LE!$A$5:$C$29,3,FALSE)</f>
        <v>0</v>
      </c>
      <c r="BJ277" s="104">
        <f>N277/26*$BC277*VLOOKUP(BJ$4,DM_TI_LE!$A$5:$C$29,3,FALSE)</f>
        <v>0</v>
      </c>
      <c r="BK277" s="104">
        <f>O277/26*$BC277*VLOOKUP(BK$4,DM_TI_LE!$A$5:$C$29,3,FALSE)</f>
        <v>0</v>
      </c>
      <c r="BL277" s="104">
        <f>P277/26*$BC277*VLOOKUP(BL$4,DM_TI_LE!$A$5:$C$29,3,FALSE)</f>
        <v>0</v>
      </c>
      <c r="BM277" s="104">
        <f>Q277/26*$BC277*VLOOKUP(BM$4,DM_TI_LE!$A$5:$C$29,3,FALSE)</f>
        <v>0</v>
      </c>
      <c r="BN277" s="104">
        <f>R277/26*$BC277*VLOOKUP(BN$4,DM_TI_LE!$A$5:$C$29,3,FALSE)</f>
        <v>0</v>
      </c>
      <c r="BO277" s="104">
        <f>S277/26*$BC277*VLOOKUP(BO$4,DM_TI_LE!$A$5:$C$29,3,FALSE)</f>
        <v>0</v>
      </c>
      <c r="BP277" s="104">
        <f>T277/26*$BC277*VLOOKUP(BP$4,DM_TI_LE!$A$5:$C$29,3,FALSE)</f>
        <v>0</v>
      </c>
      <c r="BQ277" s="104">
        <f>U277/26*$BC277*VLOOKUP(BQ$4,DM_TI_LE!$A$5:$C$29,3,FALSE)</f>
        <v>0</v>
      </c>
      <c r="BR277" s="104">
        <f>V277/26*$BC277*VLOOKUP(BR$4,DM_TI_LE!$A$5:$C$29,3,FALSE)</f>
        <v>0</v>
      </c>
      <c r="BS277" s="104">
        <f>W277/26*$BC277*VLOOKUP(BS$4,DM_TI_LE!$A$5:$C$29,3,FALSE)</f>
        <v>0</v>
      </c>
      <c r="BT277" s="104">
        <f>X277/26*$BC277*VLOOKUP(BT$4,DM_TI_LE!$A$5:$C$29,3,FALSE)</f>
        <v>0</v>
      </c>
      <c r="BU277" s="104">
        <f>Y277/26*$BC277*VLOOKUP(BU$4,DM_TI_LE!$A$5:$C$29,3,FALSE)</f>
        <v>0</v>
      </c>
      <c r="BV277" s="104">
        <f>Z277/26*$BC277*VLOOKUP(BV$4,DM_TI_LE!$A$5:$C$29,3,FALSE)</f>
        <v>0</v>
      </c>
      <c r="BW277" s="104">
        <f>AA277/26*$BC277*VLOOKUP(BW$4,DM_TI_LE!$A$5:$C$29,3,FALSE)</f>
        <v>0</v>
      </c>
      <c r="BX277" s="104">
        <f>AB277/26*$BC277*VLOOKUP(BX$4,DM_TI_LE!$A$5:$C$29,3,FALSE)</f>
        <v>0</v>
      </c>
      <c r="BY277" s="104">
        <f>AC277/26*$BC277*VLOOKUP(BY$4,DM_TI_LE!$A$5:$C$29,3,FALSE)</f>
        <v>0</v>
      </c>
      <c r="BZ277" s="104">
        <f>AD277/26*$BC277*VLOOKUP(BZ$4,DM_TI_LE!$A$5:$C$29,3,FALSE)</f>
        <v>0</v>
      </c>
      <c r="CA277" s="273">
        <f t="shared" si="0"/>
        <v>0</v>
      </c>
      <c r="CB277" s="104"/>
      <c r="CC277" s="274">
        <f t="shared" si="1"/>
        <v>7087499.9999999972</v>
      </c>
      <c r="CD277" s="138" t="str">
        <f>VLOOKUP(B277,GD_CHUNG!$B$5:$G$480,6,FALSE)</f>
        <v>HD3N</v>
      </c>
      <c r="CE277" s="275">
        <f>VLOOKUP(CD277,DM_TI_LE!$I$12:$J$16,2,FALSE)</f>
        <v>1</v>
      </c>
    </row>
    <row r="278" spans="1:83" ht="12.75" x14ac:dyDescent="0.2">
      <c r="A278" s="49">
        <v>274</v>
      </c>
      <c r="B278" s="50">
        <f>GD_CHUNG!B278</f>
        <v>12578</v>
      </c>
      <c r="C278" s="50" t="str">
        <f>GD_CHUNG!C278</f>
        <v>Bùi Bảo Long</v>
      </c>
      <c r="D278" s="50" t="str">
        <f>GD_CHUNG!D278</f>
        <v>Nhân viên Bốc xếp</v>
      </c>
      <c r="E278" s="268">
        <f>VLOOKUP(B278,GD_CHAM_CONG!$C$6:$BJ$997,60,FALSE)</f>
        <v>1</v>
      </c>
      <c r="F278" s="268">
        <f>VLOOKUP(B278,GD_LCD_HS_LNS!$B$4:$F$1000,5,FALSE)</f>
        <v>1.5</v>
      </c>
      <c r="G278" s="269"/>
      <c r="H278" s="269">
        <f>VLOOKUP(B278,GD_CHAM_CONG!$C$6:$BD$997,37,FALSE)</f>
        <v>27</v>
      </c>
      <c r="I278" s="104">
        <f>VLOOKUP($B278,GD_CHAM_CONG!$C$6:$BF$997,38,FALSE)</f>
        <v>27</v>
      </c>
      <c r="J278" s="104">
        <f>VLOOKUP($B278,GD_CHAM_CONG!$C$6:$BF$997,39,FALSE)</f>
        <v>0</v>
      </c>
      <c r="K278" s="104">
        <f>VLOOKUP($B278,GD_CHAM_CONG!$C$6:$BF$997,40,FALSE)</f>
        <v>0</v>
      </c>
      <c r="L278" s="104">
        <f>VLOOKUP($B278,GD_CHAM_CONG!$C$6:$BF$997,41,FALSE)</f>
        <v>0</v>
      </c>
      <c r="M278" s="104">
        <f>VLOOKUP($B278,GD_CHAM_CONG!$C$6:$BF$997,42,FALSE)</f>
        <v>0</v>
      </c>
      <c r="N278" s="104">
        <f>VLOOKUP($B278,GD_CHAM_CONG!$C$6:$BF$997,43,FALSE)</f>
        <v>0</v>
      </c>
      <c r="O278" s="104">
        <f>VLOOKUP($B278,GD_CHAM_CONG!$C$6:$BF$997,44,FALSE)</f>
        <v>0</v>
      </c>
      <c r="P278" s="104">
        <f>VLOOKUP($B278,GD_CHAM_CONG!$C$6:$BF$997,45,FALSE)</f>
        <v>0</v>
      </c>
      <c r="Q278" s="104">
        <f>VLOOKUP($B278,GD_CHAM_CONG!$C$6:$BF$997,46,FALSE)</f>
        <v>0</v>
      </c>
      <c r="R278" s="104">
        <f>VLOOKUP($B278,GD_CHAM_CONG!$C$6:$BF$997,47,FALSE)</f>
        <v>0</v>
      </c>
      <c r="S278" s="104">
        <f>VLOOKUP($B278,GD_CHAM_CONG!$C$6:$BF$997,48,FALSE)</f>
        <v>0</v>
      </c>
      <c r="T278" s="104">
        <f>VLOOKUP($B278,GD_CHAM_CONG!$C$6:$BF$997,49,FALSE)</f>
        <v>0</v>
      </c>
      <c r="U278" s="104">
        <f>VLOOKUP($B278,GD_CHAM_CONG!$C$6:$BF$997,50,FALSE)</f>
        <v>0</v>
      </c>
      <c r="V278" s="104">
        <f>VLOOKUP($B278,GD_CHAM_CONG!$C$6:$BF$997,51,FALSE)</f>
        <v>0</v>
      </c>
      <c r="W278" s="104">
        <f>VLOOKUP($B278,GD_CHAM_CONG!$C$6:$BF$997,52,FALSE)</f>
        <v>0</v>
      </c>
      <c r="X278" s="104">
        <f>VLOOKUP($B278,GD_CHAM_CONG!$C$6:$BF$997,53,FALSE)</f>
        <v>0</v>
      </c>
      <c r="Y278" s="104">
        <f>VLOOKUP($B278,GD_CHAM_CONG!$C$6:$BF$997,54,FALSE)</f>
        <v>0</v>
      </c>
      <c r="Z278" s="104">
        <f>VLOOKUP($B278,GD_CHAM_CONG!$C$6:$BF$997,55,FALSE)</f>
        <v>0</v>
      </c>
      <c r="AA278" s="104">
        <f>VLOOKUP($B278,GD_CHAM_CONG!$C$6:$BF$997,56,FALSE)</f>
        <v>0</v>
      </c>
      <c r="AB278" s="104">
        <f>VLOOKUP($B278,GD_CHAM_CONG!$C$6:$BI$997,57,FALSE)</f>
        <v>0</v>
      </c>
      <c r="AC278" s="104">
        <f>VLOOKUP($B278,GD_CHAM_CONG!$C$6:$BI$997,58,FALSE)</f>
        <v>0</v>
      </c>
      <c r="AD278" s="104">
        <f>VLOOKUP($B278,GD_CHAM_CONG!$C$6:$BI$997,59,FALSE)</f>
        <v>0</v>
      </c>
      <c r="AE278" s="270">
        <f>I278/$H278*VLOOKUP(I$4,DM_TI_LE!$A$5:$B$30,2,FALSE)</f>
        <v>1</v>
      </c>
      <c r="AF278" s="270">
        <f>J278/$H278*VLOOKUP(J$4,DM_TI_LE!$A$5:$B$30,2,FALSE)</f>
        <v>0</v>
      </c>
      <c r="AG278" s="270">
        <f>K278/$H278*VLOOKUP(K$4,DM_TI_LE!$A$5:$B$30,2,FALSE)</f>
        <v>0</v>
      </c>
      <c r="AH278" s="270">
        <f>L278/$H278*VLOOKUP(L$4,DM_TI_LE!$A$5:$B$30,2,FALSE)</f>
        <v>0</v>
      </c>
      <c r="AI278" s="270">
        <f>M278/$H278*VLOOKUP(M$4,DM_TI_LE!$A$5:$B$30,2,FALSE)</f>
        <v>0</v>
      </c>
      <c r="AJ278" s="270">
        <f>N278/$H278*VLOOKUP(N$4,DM_TI_LE!$A$5:$B$30,2,FALSE)</f>
        <v>0</v>
      </c>
      <c r="AK278" s="270">
        <f>O278/$H278*VLOOKUP(O$4,DM_TI_LE!$A$5:$B$30,2,FALSE)</f>
        <v>0</v>
      </c>
      <c r="AL278" s="270">
        <f>P278/$H278*VLOOKUP(P$4,DM_TI_LE!$A$5:$B$30,2,FALSE)</f>
        <v>0</v>
      </c>
      <c r="AM278" s="270">
        <f>Q278/$H278*VLOOKUP(Q$4,DM_TI_LE!$A$5:$B$30,2,FALSE)</f>
        <v>0</v>
      </c>
      <c r="AN278" s="270">
        <f>R278/$H278*VLOOKUP(R$4,DM_TI_LE!$A$5:$B$30,2,FALSE)</f>
        <v>0</v>
      </c>
      <c r="AO278" s="270">
        <f>S278/$H278*VLOOKUP(S$4,DM_TI_LE!$A$5:$B$30,2,FALSE)</f>
        <v>0</v>
      </c>
      <c r="AP278" s="270">
        <f>T278/$H278*VLOOKUP(T$4,DM_TI_LE!$A$5:$B$30,2,FALSE)</f>
        <v>0</v>
      </c>
      <c r="AQ278" s="270">
        <f>U278/$H278*VLOOKUP(U$4,DM_TI_LE!$A$5:$B$30,2,FALSE)</f>
        <v>0</v>
      </c>
      <c r="AR278" s="270">
        <f>V278/$H278*VLOOKUP(V$4,DM_TI_LE!$A$5:$B$30,2,FALSE)</f>
        <v>0</v>
      </c>
      <c r="AS278" s="270">
        <f>W278/$H278*VLOOKUP(W$4,DM_TI_LE!$A$5:$B$30,2,FALSE)</f>
        <v>0</v>
      </c>
      <c r="AT278" s="270">
        <f>X278/$H278*VLOOKUP(X$4,DM_TI_LE!$A$5:$B$30,2,FALSE)</f>
        <v>0</v>
      </c>
      <c r="AU278" s="270">
        <f>Y278/$H278*VLOOKUP(Y$4,DM_TI_LE!$A$5:$B$30,2,FALSE)</f>
        <v>0</v>
      </c>
      <c r="AV278" s="270">
        <f>Z278/$H278*VLOOKUP(Z$4,DM_TI_LE!$A$5:$B$30,2,FALSE)</f>
        <v>0</v>
      </c>
      <c r="AW278" s="270">
        <f>AA278/$H278*VLOOKUP(AA$4,DM_TI_LE!$A$5:$B$30,2,FALSE)</f>
        <v>0</v>
      </c>
      <c r="AX278" s="270">
        <f>AB278/$H278*VLOOKUP(AB$4,DM_TI_LE!$A$5:$B$30,2,FALSE)</f>
        <v>0</v>
      </c>
      <c r="AY278" s="270">
        <f>AC278/$H278*VLOOKUP(AC$4,DM_TI_LE!$A$5:$B$30,2,FALSE)</f>
        <v>0</v>
      </c>
      <c r="AZ278" s="270">
        <f>AD278/$H278*VLOOKUP(AD$4,DM_TI_LE!$A$5:$B$30,2,FALSE)</f>
        <v>0</v>
      </c>
      <c r="BA278" s="284">
        <f>IF(CD278="HDHV",DM_TI_LE!$K$12*I278, SUM(AE278:AW278)*F278*E278*DM_HE_SO_LUONG_NS!$D$1*CE278)</f>
        <v>6750000</v>
      </c>
      <c r="BB278" s="104"/>
      <c r="BC278" s="110">
        <f>VLOOKUP(B278,GD_LCD_HS_LNS!$B$4:$E$1000,4,FALSE)</f>
        <v>3778000</v>
      </c>
      <c r="BD278" s="104"/>
      <c r="BE278" s="104">
        <f>I278/26*$BC278*VLOOKUP(BE$4,DM_TI_LE!$A$5:$C$29,3,FALSE)</f>
        <v>0</v>
      </c>
      <c r="BF278" s="104">
        <f>J278/26*$BC278*VLOOKUP(BF$4,DM_TI_LE!$A$5:$C$29,3,FALSE)</f>
        <v>0</v>
      </c>
      <c r="BG278" s="104">
        <f>K278/26*$BC278*VLOOKUP(BG$4,DM_TI_LE!$A$5:$C$29,3,FALSE)</f>
        <v>0</v>
      </c>
      <c r="BH278" s="104">
        <f>L278/26*$BC278*VLOOKUP(BH$4,DM_TI_LE!$A$5:$C$29,3,FALSE)</f>
        <v>0</v>
      </c>
      <c r="BI278" s="104">
        <f>M278/26*$BC278*VLOOKUP(BI$4,DM_TI_LE!$A$5:$C$29,3,FALSE)</f>
        <v>0</v>
      </c>
      <c r="BJ278" s="104">
        <f>N278/26*$BC278*VLOOKUP(BJ$4,DM_TI_LE!$A$5:$C$29,3,FALSE)</f>
        <v>0</v>
      </c>
      <c r="BK278" s="104">
        <f>O278/26*$BC278*VLOOKUP(BK$4,DM_TI_LE!$A$5:$C$29,3,FALSE)</f>
        <v>0</v>
      </c>
      <c r="BL278" s="104">
        <f>P278/26*$BC278*VLOOKUP(BL$4,DM_TI_LE!$A$5:$C$29,3,FALSE)</f>
        <v>0</v>
      </c>
      <c r="BM278" s="104">
        <f>Q278/26*$BC278*VLOOKUP(BM$4,DM_TI_LE!$A$5:$C$29,3,FALSE)</f>
        <v>0</v>
      </c>
      <c r="BN278" s="104">
        <f>R278/26*$BC278*VLOOKUP(BN$4,DM_TI_LE!$A$5:$C$29,3,FALSE)</f>
        <v>0</v>
      </c>
      <c r="BO278" s="104">
        <f>S278/26*$BC278*VLOOKUP(BO$4,DM_TI_LE!$A$5:$C$29,3,FALSE)</f>
        <v>0</v>
      </c>
      <c r="BP278" s="104">
        <f>T278/26*$BC278*VLOOKUP(BP$4,DM_TI_LE!$A$5:$C$29,3,FALSE)</f>
        <v>0</v>
      </c>
      <c r="BQ278" s="104">
        <f>U278/26*$BC278*VLOOKUP(BQ$4,DM_TI_LE!$A$5:$C$29,3,FALSE)</f>
        <v>0</v>
      </c>
      <c r="BR278" s="104">
        <f>V278/26*$BC278*VLOOKUP(BR$4,DM_TI_LE!$A$5:$C$29,3,FALSE)</f>
        <v>0</v>
      </c>
      <c r="BS278" s="104">
        <f>W278/26*$BC278*VLOOKUP(BS$4,DM_TI_LE!$A$5:$C$29,3,FALSE)</f>
        <v>0</v>
      </c>
      <c r="BT278" s="104">
        <f>X278/26*$BC278*VLOOKUP(BT$4,DM_TI_LE!$A$5:$C$29,3,FALSE)</f>
        <v>0</v>
      </c>
      <c r="BU278" s="104">
        <f>Y278/26*$BC278*VLOOKUP(BU$4,DM_TI_LE!$A$5:$C$29,3,FALSE)</f>
        <v>0</v>
      </c>
      <c r="BV278" s="104">
        <f>Z278/26*$BC278*VLOOKUP(BV$4,DM_TI_LE!$A$5:$C$29,3,FALSE)</f>
        <v>0</v>
      </c>
      <c r="BW278" s="104">
        <f>AA278/26*$BC278*VLOOKUP(BW$4,DM_TI_LE!$A$5:$C$29,3,FALSE)</f>
        <v>0</v>
      </c>
      <c r="BX278" s="104">
        <f>AB278/26*$BC278*VLOOKUP(BX$4,DM_TI_LE!$A$5:$C$29,3,FALSE)</f>
        <v>0</v>
      </c>
      <c r="BY278" s="104">
        <f>AC278/26*$BC278*VLOOKUP(BY$4,DM_TI_LE!$A$5:$C$29,3,FALSE)</f>
        <v>0</v>
      </c>
      <c r="BZ278" s="104">
        <f>AD278/26*$BC278*VLOOKUP(BZ$4,DM_TI_LE!$A$5:$C$29,3,FALSE)</f>
        <v>0</v>
      </c>
      <c r="CA278" s="273">
        <f t="shared" si="0"/>
        <v>0</v>
      </c>
      <c r="CB278" s="104"/>
      <c r="CC278" s="274">
        <f t="shared" si="1"/>
        <v>6750000</v>
      </c>
      <c r="CD278" s="138" t="str">
        <f>VLOOKUP(B278,GD_CHUNG!$B$5:$G$480,6,FALSE)</f>
        <v>HD3N</v>
      </c>
      <c r="CE278" s="275">
        <f>VLOOKUP(CD278,DM_TI_LE!$I$12:$J$16,2,FALSE)</f>
        <v>1</v>
      </c>
    </row>
    <row r="279" spans="1:83" ht="12.75" x14ac:dyDescent="0.2">
      <c r="A279" s="49">
        <v>275</v>
      </c>
      <c r="B279" s="50">
        <f>GD_CHUNG!B279</f>
        <v>12580</v>
      </c>
      <c r="C279" s="50" t="str">
        <f>GD_CHUNG!C279</f>
        <v>Đào Công Duẩn</v>
      </c>
      <c r="D279" s="50" t="str">
        <f>GD_CHUNG!D279</f>
        <v>Nhân viên Bốc xếp</v>
      </c>
      <c r="E279" s="268">
        <f>VLOOKUP(B279,GD_CHAM_CONG!$C$6:$BJ$997,60,FALSE)</f>
        <v>0.8</v>
      </c>
      <c r="F279" s="268">
        <f>VLOOKUP(B279,GD_LCD_HS_LNS!$B$4:$F$1000,5,FALSE)</f>
        <v>1.5</v>
      </c>
      <c r="G279" s="269"/>
      <c r="H279" s="269">
        <f>VLOOKUP(B279,GD_CHAM_CONG!$C$6:$BD$997,37,FALSE)</f>
        <v>27</v>
      </c>
      <c r="I279" s="104">
        <f>VLOOKUP($B279,GD_CHAM_CONG!$C$6:$BF$997,38,FALSE)</f>
        <v>27</v>
      </c>
      <c r="J279" s="104">
        <f>VLOOKUP($B279,GD_CHAM_CONG!$C$6:$BF$997,39,FALSE)</f>
        <v>0</v>
      </c>
      <c r="K279" s="104">
        <f>VLOOKUP($B279,GD_CHAM_CONG!$C$6:$BF$997,40,FALSE)</f>
        <v>0</v>
      </c>
      <c r="L279" s="104">
        <f>VLOOKUP($B279,GD_CHAM_CONG!$C$6:$BF$997,41,FALSE)</f>
        <v>0</v>
      </c>
      <c r="M279" s="104">
        <f>VLOOKUP($B279,GD_CHAM_CONG!$C$6:$BF$997,42,FALSE)</f>
        <v>0</v>
      </c>
      <c r="N279" s="104">
        <f>VLOOKUP($B279,GD_CHAM_CONG!$C$6:$BF$997,43,FALSE)</f>
        <v>0</v>
      </c>
      <c r="O279" s="104">
        <f>VLOOKUP($B279,GD_CHAM_CONG!$C$6:$BF$997,44,FALSE)</f>
        <v>0</v>
      </c>
      <c r="P279" s="104">
        <f>VLOOKUP($B279,GD_CHAM_CONG!$C$6:$BF$997,45,FALSE)</f>
        <v>0</v>
      </c>
      <c r="Q279" s="104">
        <f>VLOOKUP($B279,GD_CHAM_CONG!$C$6:$BF$997,46,FALSE)</f>
        <v>0</v>
      </c>
      <c r="R279" s="104">
        <f>VLOOKUP($B279,GD_CHAM_CONG!$C$6:$BF$997,47,FALSE)</f>
        <v>0</v>
      </c>
      <c r="S279" s="104">
        <f>VLOOKUP($B279,GD_CHAM_CONG!$C$6:$BF$997,48,FALSE)</f>
        <v>0</v>
      </c>
      <c r="T279" s="104">
        <f>VLOOKUP($B279,GD_CHAM_CONG!$C$6:$BF$997,49,FALSE)</f>
        <v>0</v>
      </c>
      <c r="U279" s="104">
        <f>VLOOKUP($B279,GD_CHAM_CONG!$C$6:$BF$997,50,FALSE)</f>
        <v>0</v>
      </c>
      <c r="V279" s="104">
        <f>VLOOKUP($B279,GD_CHAM_CONG!$C$6:$BF$997,51,FALSE)</f>
        <v>0</v>
      </c>
      <c r="W279" s="104">
        <f>VLOOKUP($B279,GD_CHAM_CONG!$C$6:$BF$997,52,FALSE)</f>
        <v>0</v>
      </c>
      <c r="X279" s="104">
        <f>VLOOKUP($B279,GD_CHAM_CONG!$C$6:$BF$997,53,FALSE)</f>
        <v>0</v>
      </c>
      <c r="Y279" s="104">
        <f>VLOOKUP($B279,GD_CHAM_CONG!$C$6:$BF$997,54,FALSE)</f>
        <v>0</v>
      </c>
      <c r="Z279" s="104">
        <f>VLOOKUP($B279,GD_CHAM_CONG!$C$6:$BF$997,55,FALSE)</f>
        <v>0</v>
      </c>
      <c r="AA279" s="104">
        <f>VLOOKUP($B279,GD_CHAM_CONG!$C$6:$BF$997,56,FALSE)</f>
        <v>0</v>
      </c>
      <c r="AB279" s="104">
        <f>VLOOKUP($B279,GD_CHAM_CONG!$C$6:$BI$997,57,FALSE)</f>
        <v>0</v>
      </c>
      <c r="AC279" s="104">
        <f>VLOOKUP($B279,GD_CHAM_CONG!$C$6:$BI$997,58,FALSE)</f>
        <v>0</v>
      </c>
      <c r="AD279" s="104">
        <f>VLOOKUP($B279,GD_CHAM_CONG!$C$6:$BI$997,59,FALSE)</f>
        <v>0</v>
      </c>
      <c r="AE279" s="270">
        <f>I279/$H279*VLOOKUP(I$4,DM_TI_LE!$A$5:$B$30,2,FALSE)</f>
        <v>1</v>
      </c>
      <c r="AF279" s="270">
        <f>J279/$H279*VLOOKUP(J$4,DM_TI_LE!$A$5:$B$30,2,FALSE)</f>
        <v>0</v>
      </c>
      <c r="AG279" s="270">
        <f>K279/$H279*VLOOKUP(K$4,DM_TI_LE!$A$5:$B$30,2,FALSE)</f>
        <v>0</v>
      </c>
      <c r="AH279" s="270">
        <f>L279/$H279*VLOOKUP(L$4,DM_TI_LE!$A$5:$B$30,2,FALSE)</f>
        <v>0</v>
      </c>
      <c r="AI279" s="270">
        <f>M279/$H279*VLOOKUP(M$4,DM_TI_LE!$A$5:$B$30,2,FALSE)</f>
        <v>0</v>
      </c>
      <c r="AJ279" s="270">
        <f>N279/$H279*VLOOKUP(N$4,DM_TI_LE!$A$5:$B$30,2,FALSE)</f>
        <v>0</v>
      </c>
      <c r="AK279" s="270">
        <f>O279/$H279*VLOOKUP(O$4,DM_TI_LE!$A$5:$B$30,2,FALSE)</f>
        <v>0</v>
      </c>
      <c r="AL279" s="270">
        <f>P279/$H279*VLOOKUP(P$4,DM_TI_LE!$A$5:$B$30,2,FALSE)</f>
        <v>0</v>
      </c>
      <c r="AM279" s="270">
        <f>Q279/$H279*VLOOKUP(Q$4,DM_TI_LE!$A$5:$B$30,2,FALSE)</f>
        <v>0</v>
      </c>
      <c r="AN279" s="270">
        <f>R279/$H279*VLOOKUP(R$4,DM_TI_LE!$A$5:$B$30,2,FALSE)</f>
        <v>0</v>
      </c>
      <c r="AO279" s="270">
        <f>S279/$H279*VLOOKUP(S$4,DM_TI_LE!$A$5:$B$30,2,FALSE)</f>
        <v>0</v>
      </c>
      <c r="AP279" s="270">
        <f>T279/$H279*VLOOKUP(T$4,DM_TI_LE!$A$5:$B$30,2,FALSE)</f>
        <v>0</v>
      </c>
      <c r="AQ279" s="270">
        <f>U279/$H279*VLOOKUP(U$4,DM_TI_LE!$A$5:$B$30,2,FALSE)</f>
        <v>0</v>
      </c>
      <c r="AR279" s="270">
        <f>V279/$H279*VLOOKUP(V$4,DM_TI_LE!$A$5:$B$30,2,FALSE)</f>
        <v>0</v>
      </c>
      <c r="AS279" s="270">
        <f>W279/$H279*VLOOKUP(W$4,DM_TI_LE!$A$5:$B$30,2,FALSE)</f>
        <v>0</v>
      </c>
      <c r="AT279" s="270">
        <f>X279/$H279*VLOOKUP(X$4,DM_TI_LE!$A$5:$B$30,2,FALSE)</f>
        <v>0</v>
      </c>
      <c r="AU279" s="270">
        <f>Y279/$H279*VLOOKUP(Y$4,DM_TI_LE!$A$5:$B$30,2,FALSE)</f>
        <v>0</v>
      </c>
      <c r="AV279" s="270">
        <f>Z279/$H279*VLOOKUP(Z$4,DM_TI_LE!$A$5:$B$30,2,FALSE)</f>
        <v>0</v>
      </c>
      <c r="AW279" s="270">
        <f>AA279/$H279*VLOOKUP(AA$4,DM_TI_LE!$A$5:$B$30,2,FALSE)</f>
        <v>0</v>
      </c>
      <c r="AX279" s="270">
        <f>AB279/$H279*VLOOKUP(AB$4,DM_TI_LE!$A$5:$B$30,2,FALSE)</f>
        <v>0</v>
      </c>
      <c r="AY279" s="270">
        <f>AC279/$H279*VLOOKUP(AC$4,DM_TI_LE!$A$5:$B$30,2,FALSE)</f>
        <v>0</v>
      </c>
      <c r="AZ279" s="270">
        <f>AD279/$H279*VLOOKUP(AD$4,DM_TI_LE!$A$5:$B$30,2,FALSE)</f>
        <v>0</v>
      </c>
      <c r="BA279" s="284">
        <f>IF(CD279="HDHV",DM_TI_LE!$K$12*I279, SUM(AE279:AW279)*F279*E279*DM_HE_SO_LUONG_NS!$D$1*CE279)</f>
        <v>5400000.0000000009</v>
      </c>
      <c r="BB279" s="104"/>
      <c r="BC279" s="110">
        <f>VLOOKUP(B279,GD_LCD_HS_LNS!$B$4:$E$1000,4,FALSE)</f>
        <v>3778000</v>
      </c>
      <c r="BD279" s="104"/>
      <c r="BE279" s="104">
        <f>I279/26*$BC279*VLOOKUP(BE$4,DM_TI_LE!$A$5:$C$29,3,FALSE)</f>
        <v>0</v>
      </c>
      <c r="BF279" s="104">
        <f>J279/26*$BC279*VLOOKUP(BF$4,DM_TI_LE!$A$5:$C$29,3,FALSE)</f>
        <v>0</v>
      </c>
      <c r="BG279" s="104">
        <f>K279/26*$BC279*VLOOKUP(BG$4,DM_TI_LE!$A$5:$C$29,3,FALSE)</f>
        <v>0</v>
      </c>
      <c r="BH279" s="104">
        <f>L279/26*$BC279*VLOOKUP(BH$4,DM_TI_LE!$A$5:$C$29,3,FALSE)</f>
        <v>0</v>
      </c>
      <c r="BI279" s="104">
        <f>M279/26*$BC279*VLOOKUP(BI$4,DM_TI_LE!$A$5:$C$29,3,FALSE)</f>
        <v>0</v>
      </c>
      <c r="BJ279" s="104">
        <f>N279/26*$BC279*VLOOKUP(BJ$4,DM_TI_LE!$A$5:$C$29,3,FALSE)</f>
        <v>0</v>
      </c>
      <c r="BK279" s="104">
        <f>O279/26*$BC279*VLOOKUP(BK$4,DM_TI_LE!$A$5:$C$29,3,FALSE)</f>
        <v>0</v>
      </c>
      <c r="BL279" s="104">
        <f>P279/26*$BC279*VLOOKUP(BL$4,DM_TI_LE!$A$5:$C$29,3,FALSE)</f>
        <v>0</v>
      </c>
      <c r="BM279" s="104">
        <f>Q279/26*$BC279*VLOOKUP(BM$4,DM_TI_LE!$A$5:$C$29,3,FALSE)</f>
        <v>0</v>
      </c>
      <c r="BN279" s="104">
        <f>R279/26*$BC279*VLOOKUP(BN$4,DM_TI_LE!$A$5:$C$29,3,FALSE)</f>
        <v>0</v>
      </c>
      <c r="BO279" s="104">
        <f>S279/26*$BC279*VLOOKUP(BO$4,DM_TI_LE!$A$5:$C$29,3,FALSE)</f>
        <v>0</v>
      </c>
      <c r="BP279" s="104">
        <f>T279/26*$BC279*VLOOKUP(BP$4,DM_TI_LE!$A$5:$C$29,3,FALSE)</f>
        <v>0</v>
      </c>
      <c r="BQ279" s="104">
        <f>U279/26*$BC279*VLOOKUP(BQ$4,DM_TI_LE!$A$5:$C$29,3,FALSE)</f>
        <v>0</v>
      </c>
      <c r="BR279" s="104">
        <f>V279/26*$BC279*VLOOKUP(BR$4,DM_TI_LE!$A$5:$C$29,3,FALSE)</f>
        <v>0</v>
      </c>
      <c r="BS279" s="104">
        <f>W279/26*$BC279*VLOOKUP(BS$4,DM_TI_LE!$A$5:$C$29,3,FALSE)</f>
        <v>0</v>
      </c>
      <c r="BT279" s="104">
        <f>X279/26*$BC279*VLOOKUP(BT$4,DM_TI_LE!$A$5:$C$29,3,FALSE)</f>
        <v>0</v>
      </c>
      <c r="BU279" s="104">
        <f>Y279/26*$BC279*VLOOKUP(BU$4,DM_TI_LE!$A$5:$C$29,3,FALSE)</f>
        <v>0</v>
      </c>
      <c r="BV279" s="104">
        <f>Z279/26*$BC279*VLOOKUP(BV$4,DM_TI_LE!$A$5:$C$29,3,FALSE)</f>
        <v>0</v>
      </c>
      <c r="BW279" s="104">
        <f>AA279/26*$BC279*VLOOKUP(BW$4,DM_TI_LE!$A$5:$C$29,3,FALSE)</f>
        <v>0</v>
      </c>
      <c r="BX279" s="104">
        <f>AB279/26*$BC279*VLOOKUP(BX$4,DM_TI_LE!$A$5:$C$29,3,FALSE)</f>
        <v>0</v>
      </c>
      <c r="BY279" s="104">
        <f>AC279/26*$BC279*VLOOKUP(BY$4,DM_TI_LE!$A$5:$C$29,3,FALSE)</f>
        <v>0</v>
      </c>
      <c r="BZ279" s="104">
        <f>AD279/26*$BC279*VLOOKUP(BZ$4,DM_TI_LE!$A$5:$C$29,3,FALSE)</f>
        <v>0</v>
      </c>
      <c r="CA279" s="273">
        <f t="shared" si="0"/>
        <v>0</v>
      </c>
      <c r="CB279" s="104"/>
      <c r="CC279" s="274">
        <f t="shared" si="1"/>
        <v>5400000.0000000009</v>
      </c>
      <c r="CD279" s="138" t="str">
        <f>VLOOKUP(B279,GD_CHUNG!$B$5:$G$480,6,FALSE)</f>
        <v>HD3N</v>
      </c>
      <c r="CE279" s="275">
        <f>VLOOKUP(CD279,DM_TI_LE!$I$12:$J$16,2,FALSE)</f>
        <v>1</v>
      </c>
    </row>
    <row r="280" spans="1:83" ht="12.75" x14ac:dyDescent="0.2">
      <c r="A280" s="49">
        <v>276</v>
      </c>
      <c r="B280" s="50">
        <f>GD_CHUNG!B280</f>
        <v>12581</v>
      </c>
      <c r="C280" s="50" t="str">
        <f>GD_CHUNG!C280</f>
        <v>Nguyễn Gia Thắng</v>
      </c>
      <c r="D280" s="50" t="str">
        <f>GD_CHUNG!D280</f>
        <v>Nhân viên Bốc xếp</v>
      </c>
      <c r="E280" s="268">
        <f>VLOOKUP(B280,GD_CHAM_CONG!$C$6:$BJ$997,60,FALSE)</f>
        <v>1.0499999999999996</v>
      </c>
      <c r="F280" s="268">
        <f>VLOOKUP(B280,GD_LCD_HS_LNS!$B$4:$F$1000,5,FALSE)</f>
        <v>1.5</v>
      </c>
      <c r="G280" s="269"/>
      <c r="H280" s="269">
        <f>VLOOKUP(B280,GD_CHAM_CONG!$C$6:$BD$997,37,FALSE)</f>
        <v>27</v>
      </c>
      <c r="I280" s="104">
        <f>VLOOKUP($B280,GD_CHAM_CONG!$C$6:$BF$997,38,FALSE)</f>
        <v>27</v>
      </c>
      <c r="J280" s="104">
        <f>VLOOKUP($B280,GD_CHAM_CONG!$C$6:$BF$997,39,FALSE)</f>
        <v>0</v>
      </c>
      <c r="K280" s="104">
        <f>VLOOKUP($B280,GD_CHAM_CONG!$C$6:$BF$997,40,FALSE)</f>
        <v>0</v>
      </c>
      <c r="L280" s="104">
        <f>VLOOKUP($B280,GD_CHAM_CONG!$C$6:$BF$997,41,FALSE)</f>
        <v>0</v>
      </c>
      <c r="M280" s="104">
        <f>VLOOKUP($B280,GD_CHAM_CONG!$C$6:$BF$997,42,FALSE)</f>
        <v>0</v>
      </c>
      <c r="N280" s="104">
        <f>VLOOKUP($B280,GD_CHAM_CONG!$C$6:$BF$997,43,FALSE)</f>
        <v>0</v>
      </c>
      <c r="O280" s="104">
        <f>VLOOKUP($B280,GD_CHAM_CONG!$C$6:$BF$997,44,FALSE)</f>
        <v>0</v>
      </c>
      <c r="P280" s="104">
        <f>VLOOKUP($B280,GD_CHAM_CONG!$C$6:$BF$997,45,FALSE)</f>
        <v>0</v>
      </c>
      <c r="Q280" s="104">
        <f>VLOOKUP($B280,GD_CHAM_CONG!$C$6:$BF$997,46,FALSE)</f>
        <v>0</v>
      </c>
      <c r="R280" s="104">
        <f>VLOOKUP($B280,GD_CHAM_CONG!$C$6:$BF$997,47,FALSE)</f>
        <v>0</v>
      </c>
      <c r="S280" s="104">
        <f>VLOOKUP($B280,GD_CHAM_CONG!$C$6:$BF$997,48,FALSE)</f>
        <v>0</v>
      </c>
      <c r="T280" s="104">
        <f>VLOOKUP($B280,GD_CHAM_CONG!$C$6:$BF$997,49,FALSE)</f>
        <v>0</v>
      </c>
      <c r="U280" s="104">
        <f>VLOOKUP($B280,GD_CHAM_CONG!$C$6:$BF$997,50,FALSE)</f>
        <v>0</v>
      </c>
      <c r="V280" s="104">
        <f>VLOOKUP($B280,GD_CHAM_CONG!$C$6:$BF$997,51,FALSE)</f>
        <v>0</v>
      </c>
      <c r="W280" s="104">
        <f>VLOOKUP($B280,GD_CHAM_CONG!$C$6:$BF$997,52,FALSE)</f>
        <v>0</v>
      </c>
      <c r="X280" s="104">
        <f>VLOOKUP($B280,GD_CHAM_CONG!$C$6:$BF$997,53,FALSE)</f>
        <v>0</v>
      </c>
      <c r="Y280" s="104">
        <f>VLOOKUP($B280,GD_CHAM_CONG!$C$6:$BF$997,54,FALSE)</f>
        <v>0</v>
      </c>
      <c r="Z280" s="104">
        <f>VLOOKUP($B280,GD_CHAM_CONG!$C$6:$BF$997,55,FALSE)</f>
        <v>0</v>
      </c>
      <c r="AA280" s="104">
        <f>VLOOKUP($B280,GD_CHAM_CONG!$C$6:$BF$997,56,FALSE)</f>
        <v>0</v>
      </c>
      <c r="AB280" s="104">
        <f>VLOOKUP($B280,GD_CHAM_CONG!$C$6:$BI$997,57,FALSE)</f>
        <v>0</v>
      </c>
      <c r="AC280" s="104">
        <f>VLOOKUP($B280,GD_CHAM_CONG!$C$6:$BI$997,58,FALSE)</f>
        <v>0</v>
      </c>
      <c r="AD280" s="104">
        <f>VLOOKUP($B280,GD_CHAM_CONG!$C$6:$BI$997,59,FALSE)</f>
        <v>0</v>
      </c>
      <c r="AE280" s="270">
        <f>I280/$H280*VLOOKUP(I$4,DM_TI_LE!$A$5:$B$30,2,FALSE)</f>
        <v>1</v>
      </c>
      <c r="AF280" s="270">
        <f>J280/$H280*VLOOKUP(J$4,DM_TI_LE!$A$5:$B$30,2,FALSE)</f>
        <v>0</v>
      </c>
      <c r="AG280" s="270">
        <f>K280/$H280*VLOOKUP(K$4,DM_TI_LE!$A$5:$B$30,2,FALSE)</f>
        <v>0</v>
      </c>
      <c r="AH280" s="270">
        <f>L280/$H280*VLOOKUP(L$4,DM_TI_LE!$A$5:$B$30,2,FALSE)</f>
        <v>0</v>
      </c>
      <c r="AI280" s="270">
        <f>M280/$H280*VLOOKUP(M$4,DM_TI_LE!$A$5:$B$30,2,FALSE)</f>
        <v>0</v>
      </c>
      <c r="AJ280" s="270">
        <f>N280/$H280*VLOOKUP(N$4,DM_TI_LE!$A$5:$B$30,2,FALSE)</f>
        <v>0</v>
      </c>
      <c r="AK280" s="270">
        <f>O280/$H280*VLOOKUP(O$4,DM_TI_LE!$A$5:$B$30,2,FALSE)</f>
        <v>0</v>
      </c>
      <c r="AL280" s="270">
        <f>P280/$H280*VLOOKUP(P$4,DM_TI_LE!$A$5:$B$30,2,FALSE)</f>
        <v>0</v>
      </c>
      <c r="AM280" s="270">
        <f>Q280/$H280*VLOOKUP(Q$4,DM_TI_LE!$A$5:$B$30,2,FALSE)</f>
        <v>0</v>
      </c>
      <c r="AN280" s="270">
        <f>R280/$H280*VLOOKUP(R$4,DM_TI_LE!$A$5:$B$30,2,FALSE)</f>
        <v>0</v>
      </c>
      <c r="AO280" s="270">
        <f>S280/$H280*VLOOKUP(S$4,DM_TI_LE!$A$5:$B$30,2,FALSE)</f>
        <v>0</v>
      </c>
      <c r="AP280" s="270">
        <f>T280/$H280*VLOOKUP(T$4,DM_TI_LE!$A$5:$B$30,2,FALSE)</f>
        <v>0</v>
      </c>
      <c r="AQ280" s="270">
        <f>U280/$H280*VLOOKUP(U$4,DM_TI_LE!$A$5:$B$30,2,FALSE)</f>
        <v>0</v>
      </c>
      <c r="AR280" s="270">
        <f>V280/$H280*VLOOKUP(V$4,DM_TI_LE!$A$5:$B$30,2,FALSE)</f>
        <v>0</v>
      </c>
      <c r="AS280" s="270">
        <f>W280/$H280*VLOOKUP(W$4,DM_TI_LE!$A$5:$B$30,2,FALSE)</f>
        <v>0</v>
      </c>
      <c r="AT280" s="270">
        <f>X280/$H280*VLOOKUP(X$4,DM_TI_LE!$A$5:$B$30,2,FALSE)</f>
        <v>0</v>
      </c>
      <c r="AU280" s="270">
        <f>Y280/$H280*VLOOKUP(Y$4,DM_TI_LE!$A$5:$B$30,2,FALSE)</f>
        <v>0</v>
      </c>
      <c r="AV280" s="270">
        <f>Z280/$H280*VLOOKUP(Z$4,DM_TI_LE!$A$5:$B$30,2,FALSE)</f>
        <v>0</v>
      </c>
      <c r="AW280" s="270">
        <f>AA280/$H280*VLOOKUP(AA$4,DM_TI_LE!$A$5:$B$30,2,FALSE)</f>
        <v>0</v>
      </c>
      <c r="AX280" s="270">
        <f>AB280/$H280*VLOOKUP(AB$4,DM_TI_LE!$A$5:$B$30,2,FALSE)</f>
        <v>0</v>
      </c>
      <c r="AY280" s="270">
        <f>AC280/$H280*VLOOKUP(AC$4,DM_TI_LE!$A$5:$B$30,2,FALSE)</f>
        <v>0</v>
      </c>
      <c r="AZ280" s="270">
        <f>AD280/$H280*VLOOKUP(AD$4,DM_TI_LE!$A$5:$B$30,2,FALSE)</f>
        <v>0</v>
      </c>
      <c r="BA280" s="284">
        <f>IF(CD280="HDHV",DM_TI_LE!$K$12*I280, SUM(AE280:AW280)*F280*E280*DM_HE_SO_LUONG_NS!$D$1*CE280)</f>
        <v>7087499.9999999972</v>
      </c>
      <c r="BB280" s="104"/>
      <c r="BC280" s="110">
        <f>VLOOKUP(B280,GD_LCD_HS_LNS!$B$4:$E$1000,4,FALSE)</f>
        <v>3778000</v>
      </c>
      <c r="BD280" s="104"/>
      <c r="BE280" s="104">
        <f>I280/26*$BC280*VLOOKUP(BE$4,DM_TI_LE!$A$5:$C$29,3,FALSE)</f>
        <v>0</v>
      </c>
      <c r="BF280" s="104">
        <f>J280/26*$BC280*VLOOKUP(BF$4,DM_TI_LE!$A$5:$C$29,3,FALSE)</f>
        <v>0</v>
      </c>
      <c r="BG280" s="104">
        <f>K280/26*$BC280*VLOOKUP(BG$4,DM_TI_LE!$A$5:$C$29,3,FALSE)</f>
        <v>0</v>
      </c>
      <c r="BH280" s="104">
        <f>L280/26*$BC280*VLOOKUP(BH$4,DM_TI_LE!$A$5:$C$29,3,FALSE)</f>
        <v>0</v>
      </c>
      <c r="BI280" s="104">
        <f>M280/26*$BC280*VLOOKUP(BI$4,DM_TI_LE!$A$5:$C$29,3,FALSE)</f>
        <v>0</v>
      </c>
      <c r="BJ280" s="104">
        <f>N280/26*$BC280*VLOOKUP(BJ$4,DM_TI_LE!$A$5:$C$29,3,FALSE)</f>
        <v>0</v>
      </c>
      <c r="BK280" s="104">
        <f>O280/26*$BC280*VLOOKUP(BK$4,DM_TI_LE!$A$5:$C$29,3,FALSE)</f>
        <v>0</v>
      </c>
      <c r="BL280" s="104">
        <f>P280/26*$BC280*VLOOKUP(BL$4,DM_TI_LE!$A$5:$C$29,3,FALSE)</f>
        <v>0</v>
      </c>
      <c r="BM280" s="104">
        <f>Q280/26*$BC280*VLOOKUP(BM$4,DM_TI_LE!$A$5:$C$29,3,FALSE)</f>
        <v>0</v>
      </c>
      <c r="BN280" s="104">
        <f>R280/26*$BC280*VLOOKUP(BN$4,DM_TI_LE!$A$5:$C$29,3,FALSE)</f>
        <v>0</v>
      </c>
      <c r="BO280" s="104">
        <f>S280/26*$BC280*VLOOKUP(BO$4,DM_TI_LE!$A$5:$C$29,3,FALSE)</f>
        <v>0</v>
      </c>
      <c r="BP280" s="104">
        <f>T280/26*$BC280*VLOOKUP(BP$4,DM_TI_LE!$A$5:$C$29,3,FALSE)</f>
        <v>0</v>
      </c>
      <c r="BQ280" s="104">
        <f>U280/26*$BC280*VLOOKUP(BQ$4,DM_TI_LE!$A$5:$C$29,3,FALSE)</f>
        <v>0</v>
      </c>
      <c r="BR280" s="104">
        <f>V280/26*$BC280*VLOOKUP(BR$4,DM_TI_LE!$A$5:$C$29,3,FALSE)</f>
        <v>0</v>
      </c>
      <c r="BS280" s="104">
        <f>W280/26*$BC280*VLOOKUP(BS$4,DM_TI_LE!$A$5:$C$29,3,FALSE)</f>
        <v>0</v>
      </c>
      <c r="BT280" s="104">
        <f>X280/26*$BC280*VLOOKUP(BT$4,DM_TI_LE!$A$5:$C$29,3,FALSE)</f>
        <v>0</v>
      </c>
      <c r="BU280" s="104">
        <f>Y280/26*$BC280*VLOOKUP(BU$4,DM_TI_LE!$A$5:$C$29,3,FALSE)</f>
        <v>0</v>
      </c>
      <c r="BV280" s="104">
        <f>Z280/26*$BC280*VLOOKUP(BV$4,DM_TI_LE!$A$5:$C$29,3,FALSE)</f>
        <v>0</v>
      </c>
      <c r="BW280" s="104">
        <f>AA280/26*$BC280*VLOOKUP(BW$4,DM_TI_LE!$A$5:$C$29,3,FALSE)</f>
        <v>0</v>
      </c>
      <c r="BX280" s="104">
        <f>AB280/26*$BC280*VLOOKUP(BX$4,DM_TI_LE!$A$5:$C$29,3,FALSE)</f>
        <v>0</v>
      </c>
      <c r="BY280" s="104">
        <f>AC280/26*$BC280*VLOOKUP(BY$4,DM_TI_LE!$A$5:$C$29,3,FALSE)</f>
        <v>0</v>
      </c>
      <c r="BZ280" s="104">
        <f>AD280/26*$BC280*VLOOKUP(BZ$4,DM_TI_LE!$A$5:$C$29,3,FALSE)</f>
        <v>0</v>
      </c>
      <c r="CA280" s="273">
        <f t="shared" si="0"/>
        <v>0</v>
      </c>
      <c r="CB280" s="104"/>
      <c r="CC280" s="274">
        <f t="shared" si="1"/>
        <v>7087499.9999999972</v>
      </c>
      <c r="CD280" s="138" t="str">
        <f>VLOOKUP(B280,GD_CHUNG!$B$5:$G$480,6,FALSE)</f>
        <v>HD3N</v>
      </c>
      <c r="CE280" s="275">
        <f>VLOOKUP(CD280,DM_TI_LE!$I$12:$J$16,2,FALSE)</f>
        <v>1</v>
      </c>
    </row>
    <row r="281" spans="1:83" ht="12.75" x14ac:dyDescent="0.2">
      <c r="A281" s="49">
        <v>277</v>
      </c>
      <c r="B281" s="50">
        <f>GD_CHUNG!B281</f>
        <v>12583</v>
      </c>
      <c r="C281" s="50" t="str">
        <f>GD_CHUNG!C281</f>
        <v>Nguyễn Huy Đáp</v>
      </c>
      <c r="D281" s="50" t="str">
        <f>GD_CHUNG!D281</f>
        <v>Nhân viên Bốc xếp</v>
      </c>
      <c r="E281" s="268">
        <f>VLOOKUP(B281,GD_CHAM_CONG!$C$6:$BJ$997,60,FALSE)</f>
        <v>1</v>
      </c>
      <c r="F281" s="268">
        <f>VLOOKUP(B281,GD_LCD_HS_LNS!$B$4:$F$1000,5,FALSE)</f>
        <v>1.5</v>
      </c>
      <c r="G281" s="269"/>
      <c r="H281" s="269">
        <f>VLOOKUP(B281,GD_CHAM_CONG!$C$6:$BD$997,37,FALSE)</f>
        <v>27</v>
      </c>
      <c r="I281" s="104">
        <f>VLOOKUP($B281,GD_CHAM_CONG!$C$6:$BF$997,38,FALSE)</f>
        <v>27</v>
      </c>
      <c r="J281" s="104">
        <f>VLOOKUP($B281,GD_CHAM_CONG!$C$6:$BF$997,39,FALSE)</f>
        <v>0</v>
      </c>
      <c r="K281" s="104">
        <f>VLOOKUP($B281,GD_CHAM_CONG!$C$6:$BF$997,40,FALSE)</f>
        <v>0</v>
      </c>
      <c r="L281" s="104">
        <f>VLOOKUP($B281,GD_CHAM_CONG!$C$6:$BF$997,41,FALSE)</f>
        <v>0</v>
      </c>
      <c r="M281" s="104">
        <f>VLOOKUP($B281,GD_CHAM_CONG!$C$6:$BF$997,42,FALSE)</f>
        <v>0</v>
      </c>
      <c r="N281" s="104">
        <f>VLOOKUP($B281,GD_CHAM_CONG!$C$6:$BF$997,43,FALSE)</f>
        <v>0</v>
      </c>
      <c r="O281" s="104">
        <f>VLOOKUP($B281,GD_CHAM_CONG!$C$6:$BF$997,44,FALSE)</f>
        <v>0</v>
      </c>
      <c r="P281" s="104">
        <f>VLOOKUP($B281,GD_CHAM_CONG!$C$6:$BF$997,45,FALSE)</f>
        <v>0</v>
      </c>
      <c r="Q281" s="104">
        <f>VLOOKUP($B281,GD_CHAM_CONG!$C$6:$BF$997,46,FALSE)</f>
        <v>0</v>
      </c>
      <c r="R281" s="104">
        <f>VLOOKUP($B281,GD_CHAM_CONG!$C$6:$BF$997,47,FALSE)</f>
        <v>0</v>
      </c>
      <c r="S281" s="104">
        <f>VLOOKUP($B281,GD_CHAM_CONG!$C$6:$BF$997,48,FALSE)</f>
        <v>0</v>
      </c>
      <c r="T281" s="104">
        <f>VLOOKUP($B281,GD_CHAM_CONG!$C$6:$BF$997,49,FALSE)</f>
        <v>0</v>
      </c>
      <c r="U281" s="104">
        <f>VLOOKUP($B281,GD_CHAM_CONG!$C$6:$BF$997,50,FALSE)</f>
        <v>0</v>
      </c>
      <c r="V281" s="104">
        <f>VLOOKUP($B281,GD_CHAM_CONG!$C$6:$BF$997,51,FALSE)</f>
        <v>0</v>
      </c>
      <c r="W281" s="104">
        <f>VLOOKUP($B281,GD_CHAM_CONG!$C$6:$BF$997,52,FALSE)</f>
        <v>0</v>
      </c>
      <c r="X281" s="104">
        <f>VLOOKUP($B281,GD_CHAM_CONG!$C$6:$BF$997,53,FALSE)</f>
        <v>0</v>
      </c>
      <c r="Y281" s="104">
        <f>VLOOKUP($B281,GD_CHAM_CONG!$C$6:$BF$997,54,FALSE)</f>
        <v>0</v>
      </c>
      <c r="Z281" s="104">
        <f>VLOOKUP($B281,GD_CHAM_CONG!$C$6:$BF$997,55,FALSE)</f>
        <v>0</v>
      </c>
      <c r="AA281" s="104">
        <f>VLOOKUP($B281,GD_CHAM_CONG!$C$6:$BF$997,56,FALSE)</f>
        <v>0</v>
      </c>
      <c r="AB281" s="104">
        <f>VLOOKUP($B281,GD_CHAM_CONG!$C$6:$BI$997,57,FALSE)</f>
        <v>0</v>
      </c>
      <c r="AC281" s="104">
        <f>VLOOKUP($B281,GD_CHAM_CONG!$C$6:$BI$997,58,FALSE)</f>
        <v>0</v>
      </c>
      <c r="AD281" s="104">
        <f>VLOOKUP($B281,GD_CHAM_CONG!$C$6:$BI$997,59,FALSE)</f>
        <v>0</v>
      </c>
      <c r="AE281" s="270">
        <f>I281/$H281*VLOOKUP(I$4,DM_TI_LE!$A$5:$B$30,2,FALSE)</f>
        <v>1</v>
      </c>
      <c r="AF281" s="270">
        <f>J281/$H281*VLOOKUP(J$4,DM_TI_LE!$A$5:$B$30,2,FALSE)</f>
        <v>0</v>
      </c>
      <c r="AG281" s="270">
        <f>K281/$H281*VLOOKUP(K$4,DM_TI_LE!$A$5:$B$30,2,FALSE)</f>
        <v>0</v>
      </c>
      <c r="AH281" s="270">
        <f>L281/$H281*VLOOKUP(L$4,DM_TI_LE!$A$5:$B$30,2,FALSE)</f>
        <v>0</v>
      </c>
      <c r="AI281" s="270">
        <f>M281/$H281*VLOOKUP(M$4,DM_TI_LE!$A$5:$B$30,2,FALSE)</f>
        <v>0</v>
      </c>
      <c r="AJ281" s="270">
        <f>N281/$H281*VLOOKUP(N$4,DM_TI_LE!$A$5:$B$30,2,FALSE)</f>
        <v>0</v>
      </c>
      <c r="AK281" s="270">
        <f>O281/$H281*VLOOKUP(O$4,DM_TI_LE!$A$5:$B$30,2,FALSE)</f>
        <v>0</v>
      </c>
      <c r="AL281" s="270">
        <f>P281/$H281*VLOOKUP(P$4,DM_TI_LE!$A$5:$B$30,2,FALSE)</f>
        <v>0</v>
      </c>
      <c r="AM281" s="270">
        <f>Q281/$H281*VLOOKUP(Q$4,DM_TI_LE!$A$5:$B$30,2,FALSE)</f>
        <v>0</v>
      </c>
      <c r="AN281" s="270">
        <f>R281/$H281*VLOOKUP(R$4,DM_TI_LE!$A$5:$B$30,2,FALSE)</f>
        <v>0</v>
      </c>
      <c r="AO281" s="270">
        <f>S281/$H281*VLOOKUP(S$4,DM_TI_LE!$A$5:$B$30,2,FALSE)</f>
        <v>0</v>
      </c>
      <c r="AP281" s="270">
        <f>T281/$H281*VLOOKUP(T$4,DM_TI_LE!$A$5:$B$30,2,FALSE)</f>
        <v>0</v>
      </c>
      <c r="AQ281" s="270">
        <f>U281/$H281*VLOOKUP(U$4,DM_TI_LE!$A$5:$B$30,2,FALSE)</f>
        <v>0</v>
      </c>
      <c r="AR281" s="270">
        <f>V281/$H281*VLOOKUP(V$4,DM_TI_LE!$A$5:$B$30,2,FALSE)</f>
        <v>0</v>
      </c>
      <c r="AS281" s="270">
        <f>W281/$H281*VLOOKUP(W$4,DM_TI_LE!$A$5:$B$30,2,FALSE)</f>
        <v>0</v>
      </c>
      <c r="AT281" s="270">
        <f>X281/$H281*VLOOKUP(X$4,DM_TI_LE!$A$5:$B$30,2,FALSE)</f>
        <v>0</v>
      </c>
      <c r="AU281" s="270">
        <f>Y281/$H281*VLOOKUP(Y$4,DM_TI_LE!$A$5:$B$30,2,FALSE)</f>
        <v>0</v>
      </c>
      <c r="AV281" s="270">
        <f>Z281/$H281*VLOOKUP(Z$4,DM_TI_LE!$A$5:$B$30,2,FALSE)</f>
        <v>0</v>
      </c>
      <c r="AW281" s="270">
        <f>AA281/$H281*VLOOKUP(AA$4,DM_TI_LE!$A$5:$B$30,2,FALSE)</f>
        <v>0</v>
      </c>
      <c r="AX281" s="270">
        <f>AB281/$H281*VLOOKUP(AB$4,DM_TI_LE!$A$5:$B$30,2,FALSE)</f>
        <v>0</v>
      </c>
      <c r="AY281" s="270">
        <f>AC281/$H281*VLOOKUP(AC$4,DM_TI_LE!$A$5:$B$30,2,FALSE)</f>
        <v>0</v>
      </c>
      <c r="AZ281" s="270">
        <f>AD281/$H281*VLOOKUP(AD$4,DM_TI_LE!$A$5:$B$30,2,FALSE)</f>
        <v>0</v>
      </c>
      <c r="BA281" s="284">
        <f>IF(CD281="HDHV",DM_TI_LE!$K$12*I281, SUM(AE281:AW281)*F281*E281*DM_HE_SO_LUONG_NS!$D$1*CE281)</f>
        <v>6750000</v>
      </c>
      <c r="BB281" s="104"/>
      <c r="BC281" s="110">
        <f>VLOOKUP(B281,GD_LCD_HS_LNS!$B$4:$E$1000,4,FALSE)</f>
        <v>3778000</v>
      </c>
      <c r="BD281" s="104"/>
      <c r="BE281" s="104">
        <f>I281/26*$BC281*VLOOKUP(BE$4,DM_TI_LE!$A$5:$C$29,3,FALSE)</f>
        <v>0</v>
      </c>
      <c r="BF281" s="104">
        <f>J281/26*$BC281*VLOOKUP(BF$4,DM_TI_LE!$A$5:$C$29,3,FALSE)</f>
        <v>0</v>
      </c>
      <c r="BG281" s="104">
        <f>K281/26*$BC281*VLOOKUP(BG$4,DM_TI_LE!$A$5:$C$29,3,FALSE)</f>
        <v>0</v>
      </c>
      <c r="BH281" s="104">
        <f>L281/26*$BC281*VLOOKUP(BH$4,DM_TI_LE!$A$5:$C$29,3,FALSE)</f>
        <v>0</v>
      </c>
      <c r="BI281" s="104">
        <f>M281/26*$BC281*VLOOKUP(BI$4,DM_TI_LE!$A$5:$C$29,3,FALSE)</f>
        <v>0</v>
      </c>
      <c r="BJ281" s="104">
        <f>N281/26*$BC281*VLOOKUP(BJ$4,DM_TI_LE!$A$5:$C$29,3,FALSE)</f>
        <v>0</v>
      </c>
      <c r="BK281" s="104">
        <f>O281/26*$BC281*VLOOKUP(BK$4,DM_TI_LE!$A$5:$C$29,3,FALSE)</f>
        <v>0</v>
      </c>
      <c r="BL281" s="104">
        <f>P281/26*$BC281*VLOOKUP(BL$4,DM_TI_LE!$A$5:$C$29,3,FALSE)</f>
        <v>0</v>
      </c>
      <c r="BM281" s="104">
        <f>Q281/26*$BC281*VLOOKUP(BM$4,DM_TI_LE!$A$5:$C$29,3,FALSE)</f>
        <v>0</v>
      </c>
      <c r="BN281" s="104">
        <f>R281/26*$BC281*VLOOKUP(BN$4,DM_TI_LE!$A$5:$C$29,3,FALSE)</f>
        <v>0</v>
      </c>
      <c r="BO281" s="104">
        <f>S281/26*$BC281*VLOOKUP(BO$4,DM_TI_LE!$A$5:$C$29,3,FALSE)</f>
        <v>0</v>
      </c>
      <c r="BP281" s="104">
        <f>T281/26*$BC281*VLOOKUP(BP$4,DM_TI_LE!$A$5:$C$29,3,FALSE)</f>
        <v>0</v>
      </c>
      <c r="BQ281" s="104">
        <f>U281/26*$BC281*VLOOKUP(BQ$4,DM_TI_LE!$A$5:$C$29,3,FALSE)</f>
        <v>0</v>
      </c>
      <c r="BR281" s="104">
        <f>V281/26*$BC281*VLOOKUP(BR$4,DM_TI_LE!$A$5:$C$29,3,FALSE)</f>
        <v>0</v>
      </c>
      <c r="BS281" s="104">
        <f>W281/26*$BC281*VLOOKUP(BS$4,DM_TI_LE!$A$5:$C$29,3,FALSE)</f>
        <v>0</v>
      </c>
      <c r="BT281" s="104">
        <f>X281/26*$BC281*VLOOKUP(BT$4,DM_TI_LE!$A$5:$C$29,3,FALSE)</f>
        <v>0</v>
      </c>
      <c r="BU281" s="104">
        <f>Y281/26*$BC281*VLOOKUP(BU$4,DM_TI_LE!$A$5:$C$29,3,FALSE)</f>
        <v>0</v>
      </c>
      <c r="BV281" s="104">
        <f>Z281/26*$BC281*VLOOKUP(BV$4,DM_TI_LE!$A$5:$C$29,3,FALSE)</f>
        <v>0</v>
      </c>
      <c r="BW281" s="104">
        <f>AA281/26*$BC281*VLOOKUP(BW$4,DM_TI_LE!$A$5:$C$29,3,FALSE)</f>
        <v>0</v>
      </c>
      <c r="BX281" s="104">
        <f>AB281/26*$BC281*VLOOKUP(BX$4,DM_TI_LE!$A$5:$C$29,3,FALSE)</f>
        <v>0</v>
      </c>
      <c r="BY281" s="104">
        <f>AC281/26*$BC281*VLOOKUP(BY$4,DM_TI_LE!$A$5:$C$29,3,FALSE)</f>
        <v>0</v>
      </c>
      <c r="BZ281" s="104">
        <f>AD281/26*$BC281*VLOOKUP(BZ$4,DM_TI_LE!$A$5:$C$29,3,FALSE)</f>
        <v>0</v>
      </c>
      <c r="CA281" s="273">
        <f t="shared" si="0"/>
        <v>0</v>
      </c>
      <c r="CB281" s="104"/>
      <c r="CC281" s="274">
        <f t="shared" si="1"/>
        <v>6750000</v>
      </c>
      <c r="CD281" s="138" t="str">
        <f>VLOOKUP(B281,GD_CHUNG!$B$5:$G$480,6,FALSE)</f>
        <v>HD3N</v>
      </c>
      <c r="CE281" s="275">
        <f>VLOOKUP(CD281,DM_TI_LE!$I$12:$J$16,2,FALSE)</f>
        <v>1</v>
      </c>
    </row>
    <row r="282" spans="1:83" ht="12.75" x14ac:dyDescent="0.2">
      <c r="A282" s="49">
        <v>278</v>
      </c>
      <c r="B282" s="50">
        <f>GD_CHUNG!B282</f>
        <v>12584</v>
      </c>
      <c r="C282" s="50" t="str">
        <f>GD_CHUNG!C282</f>
        <v>Lê Văn Thịnh</v>
      </c>
      <c r="D282" s="50" t="str">
        <f>GD_CHUNG!D282</f>
        <v>Nhân viên Bốc xếp</v>
      </c>
      <c r="E282" s="268">
        <f>VLOOKUP(B282,GD_CHAM_CONG!$C$6:$BJ$997,60,FALSE)</f>
        <v>1</v>
      </c>
      <c r="F282" s="268">
        <f>VLOOKUP(B282,GD_LCD_HS_LNS!$B$4:$F$1000,5,FALSE)</f>
        <v>1.5</v>
      </c>
      <c r="G282" s="269"/>
      <c r="H282" s="269">
        <f>VLOOKUP(B282,GD_CHAM_CONG!$C$6:$BD$997,37,FALSE)</f>
        <v>27</v>
      </c>
      <c r="I282" s="104">
        <f>VLOOKUP($B282,GD_CHAM_CONG!$C$6:$BF$997,38,FALSE)</f>
        <v>27</v>
      </c>
      <c r="J282" s="104">
        <f>VLOOKUP($B282,GD_CHAM_CONG!$C$6:$BF$997,39,FALSE)</f>
        <v>0</v>
      </c>
      <c r="K282" s="104">
        <f>VLOOKUP($B282,GD_CHAM_CONG!$C$6:$BF$997,40,FALSE)</f>
        <v>0</v>
      </c>
      <c r="L282" s="104">
        <f>VLOOKUP($B282,GD_CHAM_CONG!$C$6:$BF$997,41,FALSE)</f>
        <v>0</v>
      </c>
      <c r="M282" s="104">
        <f>VLOOKUP($B282,GD_CHAM_CONG!$C$6:$BF$997,42,FALSE)</f>
        <v>0</v>
      </c>
      <c r="N282" s="104">
        <f>VLOOKUP($B282,GD_CHAM_CONG!$C$6:$BF$997,43,FALSE)</f>
        <v>0</v>
      </c>
      <c r="O282" s="104">
        <f>VLOOKUP($B282,GD_CHAM_CONG!$C$6:$BF$997,44,FALSE)</f>
        <v>0</v>
      </c>
      <c r="P282" s="104">
        <f>VLOOKUP($B282,GD_CHAM_CONG!$C$6:$BF$997,45,FALSE)</f>
        <v>0</v>
      </c>
      <c r="Q282" s="104">
        <f>VLOOKUP($B282,GD_CHAM_CONG!$C$6:$BF$997,46,FALSE)</f>
        <v>0</v>
      </c>
      <c r="R282" s="104">
        <f>VLOOKUP($B282,GD_CHAM_CONG!$C$6:$BF$997,47,FALSE)</f>
        <v>0</v>
      </c>
      <c r="S282" s="104">
        <f>VLOOKUP($B282,GD_CHAM_CONG!$C$6:$BF$997,48,FALSE)</f>
        <v>0</v>
      </c>
      <c r="T282" s="104">
        <f>VLOOKUP($B282,GD_CHAM_CONG!$C$6:$BF$997,49,FALSE)</f>
        <v>0</v>
      </c>
      <c r="U282" s="104">
        <f>VLOOKUP($B282,GD_CHAM_CONG!$C$6:$BF$997,50,FALSE)</f>
        <v>0</v>
      </c>
      <c r="V282" s="104">
        <f>VLOOKUP($B282,GD_CHAM_CONG!$C$6:$BF$997,51,FALSE)</f>
        <v>0</v>
      </c>
      <c r="W282" s="104">
        <f>VLOOKUP($B282,GD_CHAM_CONG!$C$6:$BF$997,52,FALSE)</f>
        <v>0</v>
      </c>
      <c r="X282" s="104">
        <f>VLOOKUP($B282,GD_CHAM_CONG!$C$6:$BF$997,53,FALSE)</f>
        <v>0</v>
      </c>
      <c r="Y282" s="104">
        <f>VLOOKUP($B282,GD_CHAM_CONG!$C$6:$BF$997,54,FALSE)</f>
        <v>0</v>
      </c>
      <c r="Z282" s="104">
        <f>VLOOKUP($B282,GD_CHAM_CONG!$C$6:$BF$997,55,FALSE)</f>
        <v>0</v>
      </c>
      <c r="AA282" s="104">
        <f>VLOOKUP($B282,GD_CHAM_CONG!$C$6:$BF$997,56,FALSE)</f>
        <v>0</v>
      </c>
      <c r="AB282" s="104">
        <f>VLOOKUP($B282,GD_CHAM_CONG!$C$6:$BI$997,57,FALSE)</f>
        <v>0</v>
      </c>
      <c r="AC282" s="104">
        <f>VLOOKUP($B282,GD_CHAM_CONG!$C$6:$BI$997,58,FALSE)</f>
        <v>0</v>
      </c>
      <c r="AD282" s="104">
        <f>VLOOKUP($B282,GD_CHAM_CONG!$C$6:$BI$997,59,FALSE)</f>
        <v>0</v>
      </c>
      <c r="AE282" s="270">
        <f>I282/$H282*VLOOKUP(I$4,DM_TI_LE!$A$5:$B$30,2,FALSE)</f>
        <v>1</v>
      </c>
      <c r="AF282" s="270">
        <f>J282/$H282*VLOOKUP(J$4,DM_TI_LE!$A$5:$B$30,2,FALSE)</f>
        <v>0</v>
      </c>
      <c r="AG282" s="270">
        <f>K282/$H282*VLOOKUP(K$4,DM_TI_LE!$A$5:$B$30,2,FALSE)</f>
        <v>0</v>
      </c>
      <c r="AH282" s="270">
        <f>L282/$H282*VLOOKUP(L$4,DM_TI_LE!$A$5:$B$30,2,FALSE)</f>
        <v>0</v>
      </c>
      <c r="AI282" s="270">
        <f>M282/$H282*VLOOKUP(M$4,DM_TI_LE!$A$5:$B$30,2,FALSE)</f>
        <v>0</v>
      </c>
      <c r="AJ282" s="270">
        <f>N282/$H282*VLOOKUP(N$4,DM_TI_LE!$A$5:$B$30,2,FALSE)</f>
        <v>0</v>
      </c>
      <c r="AK282" s="270">
        <f>O282/$H282*VLOOKUP(O$4,DM_TI_LE!$A$5:$B$30,2,FALSE)</f>
        <v>0</v>
      </c>
      <c r="AL282" s="270">
        <f>P282/$H282*VLOOKUP(P$4,DM_TI_LE!$A$5:$B$30,2,FALSE)</f>
        <v>0</v>
      </c>
      <c r="AM282" s="270">
        <f>Q282/$H282*VLOOKUP(Q$4,DM_TI_LE!$A$5:$B$30,2,FALSE)</f>
        <v>0</v>
      </c>
      <c r="AN282" s="270">
        <f>R282/$H282*VLOOKUP(R$4,DM_TI_LE!$A$5:$B$30,2,FALSE)</f>
        <v>0</v>
      </c>
      <c r="AO282" s="270">
        <f>S282/$H282*VLOOKUP(S$4,DM_TI_LE!$A$5:$B$30,2,FALSE)</f>
        <v>0</v>
      </c>
      <c r="AP282" s="270">
        <f>T282/$H282*VLOOKUP(T$4,DM_TI_LE!$A$5:$B$30,2,FALSE)</f>
        <v>0</v>
      </c>
      <c r="AQ282" s="270">
        <f>U282/$H282*VLOOKUP(U$4,DM_TI_LE!$A$5:$B$30,2,FALSE)</f>
        <v>0</v>
      </c>
      <c r="AR282" s="270">
        <f>V282/$H282*VLOOKUP(V$4,DM_TI_LE!$A$5:$B$30,2,FALSE)</f>
        <v>0</v>
      </c>
      <c r="AS282" s="270">
        <f>W282/$H282*VLOOKUP(W$4,DM_TI_LE!$A$5:$B$30,2,FALSE)</f>
        <v>0</v>
      </c>
      <c r="AT282" s="270">
        <f>X282/$H282*VLOOKUP(X$4,DM_TI_LE!$A$5:$B$30,2,FALSE)</f>
        <v>0</v>
      </c>
      <c r="AU282" s="270">
        <f>Y282/$H282*VLOOKUP(Y$4,DM_TI_LE!$A$5:$B$30,2,FALSE)</f>
        <v>0</v>
      </c>
      <c r="AV282" s="270">
        <f>Z282/$H282*VLOOKUP(Z$4,DM_TI_LE!$A$5:$B$30,2,FALSE)</f>
        <v>0</v>
      </c>
      <c r="AW282" s="270">
        <f>AA282/$H282*VLOOKUP(AA$4,DM_TI_LE!$A$5:$B$30,2,FALSE)</f>
        <v>0</v>
      </c>
      <c r="AX282" s="270">
        <f>AB282/$H282*VLOOKUP(AB$4,DM_TI_LE!$A$5:$B$30,2,FALSE)</f>
        <v>0</v>
      </c>
      <c r="AY282" s="270">
        <f>AC282/$H282*VLOOKUP(AC$4,DM_TI_LE!$A$5:$B$30,2,FALSE)</f>
        <v>0</v>
      </c>
      <c r="AZ282" s="270">
        <f>AD282/$H282*VLOOKUP(AD$4,DM_TI_LE!$A$5:$B$30,2,FALSE)</f>
        <v>0</v>
      </c>
      <c r="BA282" s="284">
        <f>IF(CD282="HDHV",DM_TI_LE!$K$12*I282, SUM(AE282:AW282)*F282*E282*DM_HE_SO_LUONG_NS!$D$1*CE282)</f>
        <v>6750000</v>
      </c>
      <c r="BB282" s="104"/>
      <c r="BC282" s="110">
        <f>VLOOKUP(B282,GD_LCD_HS_LNS!$B$4:$E$1000,4,FALSE)</f>
        <v>3778000</v>
      </c>
      <c r="BD282" s="104"/>
      <c r="BE282" s="104">
        <f>I282/26*$BC282*VLOOKUP(BE$4,DM_TI_LE!$A$5:$C$29,3,FALSE)</f>
        <v>0</v>
      </c>
      <c r="BF282" s="104">
        <f>J282/26*$BC282*VLOOKUP(BF$4,DM_TI_LE!$A$5:$C$29,3,FALSE)</f>
        <v>0</v>
      </c>
      <c r="BG282" s="104">
        <f>K282/26*$BC282*VLOOKUP(BG$4,DM_TI_LE!$A$5:$C$29,3,FALSE)</f>
        <v>0</v>
      </c>
      <c r="BH282" s="104">
        <f>L282/26*$BC282*VLOOKUP(BH$4,DM_TI_LE!$A$5:$C$29,3,FALSE)</f>
        <v>0</v>
      </c>
      <c r="BI282" s="104">
        <f>M282/26*$BC282*VLOOKUP(BI$4,DM_TI_LE!$A$5:$C$29,3,FALSE)</f>
        <v>0</v>
      </c>
      <c r="BJ282" s="104">
        <f>N282/26*$BC282*VLOOKUP(BJ$4,DM_TI_LE!$A$5:$C$29,3,FALSE)</f>
        <v>0</v>
      </c>
      <c r="BK282" s="104">
        <f>O282/26*$BC282*VLOOKUP(BK$4,DM_TI_LE!$A$5:$C$29,3,FALSE)</f>
        <v>0</v>
      </c>
      <c r="BL282" s="104">
        <f>P282/26*$BC282*VLOOKUP(BL$4,DM_TI_LE!$A$5:$C$29,3,FALSE)</f>
        <v>0</v>
      </c>
      <c r="BM282" s="104">
        <f>Q282/26*$BC282*VLOOKUP(BM$4,DM_TI_LE!$A$5:$C$29,3,FALSE)</f>
        <v>0</v>
      </c>
      <c r="BN282" s="104">
        <f>R282/26*$BC282*VLOOKUP(BN$4,DM_TI_LE!$A$5:$C$29,3,FALSE)</f>
        <v>0</v>
      </c>
      <c r="BO282" s="104">
        <f>S282/26*$BC282*VLOOKUP(BO$4,DM_TI_LE!$A$5:$C$29,3,FALSE)</f>
        <v>0</v>
      </c>
      <c r="BP282" s="104">
        <f>T282/26*$BC282*VLOOKUP(BP$4,DM_TI_LE!$A$5:$C$29,3,FALSE)</f>
        <v>0</v>
      </c>
      <c r="BQ282" s="104">
        <f>U282/26*$BC282*VLOOKUP(BQ$4,DM_TI_LE!$A$5:$C$29,3,FALSE)</f>
        <v>0</v>
      </c>
      <c r="BR282" s="104">
        <f>V282/26*$BC282*VLOOKUP(BR$4,DM_TI_LE!$A$5:$C$29,3,FALSE)</f>
        <v>0</v>
      </c>
      <c r="BS282" s="104">
        <f>W282/26*$BC282*VLOOKUP(BS$4,DM_TI_LE!$A$5:$C$29,3,FALSE)</f>
        <v>0</v>
      </c>
      <c r="BT282" s="104">
        <f>X282/26*$BC282*VLOOKUP(BT$4,DM_TI_LE!$A$5:$C$29,3,FALSE)</f>
        <v>0</v>
      </c>
      <c r="BU282" s="104">
        <f>Y282/26*$BC282*VLOOKUP(BU$4,DM_TI_LE!$A$5:$C$29,3,FALSE)</f>
        <v>0</v>
      </c>
      <c r="BV282" s="104">
        <f>Z282/26*$BC282*VLOOKUP(BV$4,DM_TI_LE!$A$5:$C$29,3,FALSE)</f>
        <v>0</v>
      </c>
      <c r="BW282" s="104">
        <f>AA282/26*$BC282*VLOOKUP(BW$4,DM_TI_LE!$A$5:$C$29,3,FALSE)</f>
        <v>0</v>
      </c>
      <c r="BX282" s="104">
        <f>AB282/26*$BC282*VLOOKUP(BX$4,DM_TI_LE!$A$5:$C$29,3,FALSE)</f>
        <v>0</v>
      </c>
      <c r="BY282" s="104">
        <f>AC282/26*$BC282*VLOOKUP(BY$4,DM_TI_LE!$A$5:$C$29,3,FALSE)</f>
        <v>0</v>
      </c>
      <c r="BZ282" s="104">
        <f>AD282/26*$BC282*VLOOKUP(BZ$4,DM_TI_LE!$A$5:$C$29,3,FALSE)</f>
        <v>0</v>
      </c>
      <c r="CA282" s="273">
        <f t="shared" si="0"/>
        <v>0</v>
      </c>
      <c r="CB282" s="104"/>
      <c r="CC282" s="274">
        <f t="shared" si="1"/>
        <v>6750000</v>
      </c>
      <c r="CD282" s="138" t="str">
        <f>VLOOKUP(B282,GD_CHUNG!$B$5:$G$480,6,FALSE)</f>
        <v>HD3N</v>
      </c>
      <c r="CE282" s="275">
        <f>VLOOKUP(CD282,DM_TI_LE!$I$12:$J$16,2,FALSE)</f>
        <v>1</v>
      </c>
    </row>
    <row r="283" spans="1:83" ht="12.75" x14ac:dyDescent="0.2">
      <c r="A283" s="49">
        <v>279</v>
      </c>
      <c r="B283" s="50">
        <f>GD_CHUNG!B283</f>
        <v>12585</v>
      </c>
      <c r="C283" s="50" t="str">
        <f>GD_CHUNG!C283</f>
        <v>Nguyễn Tuấn Anh</v>
      </c>
      <c r="D283" s="50" t="str">
        <f>GD_CHUNG!D283</f>
        <v>Nhân viên Bốc xếp</v>
      </c>
      <c r="E283" s="268">
        <f>VLOOKUP(B283,GD_CHAM_CONG!$C$6:$BJ$997,60,FALSE)</f>
        <v>0.94</v>
      </c>
      <c r="F283" s="268">
        <f>VLOOKUP(B283,GD_LCD_HS_LNS!$B$4:$F$1000,5,FALSE)</f>
        <v>1.5</v>
      </c>
      <c r="G283" s="269"/>
      <c r="H283" s="269">
        <f>VLOOKUP(B283,GD_CHAM_CONG!$C$6:$BD$997,37,FALSE)</f>
        <v>27</v>
      </c>
      <c r="I283" s="104">
        <f>VLOOKUP($B283,GD_CHAM_CONG!$C$6:$BF$997,38,FALSE)</f>
        <v>27</v>
      </c>
      <c r="J283" s="104">
        <f>VLOOKUP($B283,GD_CHAM_CONG!$C$6:$BF$997,39,FALSE)</f>
        <v>0</v>
      </c>
      <c r="K283" s="104">
        <f>VLOOKUP($B283,GD_CHAM_CONG!$C$6:$BF$997,40,FALSE)</f>
        <v>0</v>
      </c>
      <c r="L283" s="104">
        <f>VLOOKUP($B283,GD_CHAM_CONG!$C$6:$BF$997,41,FALSE)</f>
        <v>0</v>
      </c>
      <c r="M283" s="104">
        <f>VLOOKUP($B283,GD_CHAM_CONG!$C$6:$BF$997,42,FALSE)</f>
        <v>0</v>
      </c>
      <c r="N283" s="104">
        <f>VLOOKUP($B283,GD_CHAM_CONG!$C$6:$BF$997,43,FALSE)</f>
        <v>0</v>
      </c>
      <c r="O283" s="104">
        <f>VLOOKUP($B283,GD_CHAM_CONG!$C$6:$BF$997,44,FALSE)</f>
        <v>0</v>
      </c>
      <c r="P283" s="104">
        <f>VLOOKUP($B283,GD_CHAM_CONG!$C$6:$BF$997,45,FALSE)</f>
        <v>0</v>
      </c>
      <c r="Q283" s="104">
        <f>VLOOKUP($B283,GD_CHAM_CONG!$C$6:$BF$997,46,FALSE)</f>
        <v>0</v>
      </c>
      <c r="R283" s="104">
        <f>VLOOKUP($B283,GD_CHAM_CONG!$C$6:$BF$997,47,FALSE)</f>
        <v>0</v>
      </c>
      <c r="S283" s="104">
        <f>VLOOKUP($B283,GD_CHAM_CONG!$C$6:$BF$997,48,FALSE)</f>
        <v>0</v>
      </c>
      <c r="T283" s="104">
        <f>VLOOKUP($B283,GD_CHAM_CONG!$C$6:$BF$997,49,FALSE)</f>
        <v>0</v>
      </c>
      <c r="U283" s="104">
        <f>VLOOKUP($B283,GD_CHAM_CONG!$C$6:$BF$997,50,FALSE)</f>
        <v>0</v>
      </c>
      <c r="V283" s="104">
        <f>VLOOKUP($B283,GD_CHAM_CONG!$C$6:$BF$997,51,FALSE)</f>
        <v>0</v>
      </c>
      <c r="W283" s="104">
        <f>VLOOKUP($B283,GD_CHAM_CONG!$C$6:$BF$997,52,FALSE)</f>
        <v>0</v>
      </c>
      <c r="X283" s="104">
        <f>VLOOKUP($B283,GD_CHAM_CONG!$C$6:$BF$997,53,FALSE)</f>
        <v>0</v>
      </c>
      <c r="Y283" s="104">
        <f>VLOOKUP($B283,GD_CHAM_CONG!$C$6:$BF$997,54,FALSE)</f>
        <v>0</v>
      </c>
      <c r="Z283" s="104">
        <f>VLOOKUP($B283,GD_CHAM_CONG!$C$6:$BF$997,55,FALSE)</f>
        <v>0</v>
      </c>
      <c r="AA283" s="104">
        <f>VLOOKUP($B283,GD_CHAM_CONG!$C$6:$BF$997,56,FALSE)</f>
        <v>0</v>
      </c>
      <c r="AB283" s="104">
        <f>VLOOKUP($B283,GD_CHAM_CONG!$C$6:$BI$997,57,FALSE)</f>
        <v>0</v>
      </c>
      <c r="AC283" s="104">
        <f>VLOOKUP($B283,GD_CHAM_CONG!$C$6:$BI$997,58,FALSE)</f>
        <v>0</v>
      </c>
      <c r="AD283" s="104">
        <f>VLOOKUP($B283,GD_CHAM_CONG!$C$6:$BI$997,59,FALSE)</f>
        <v>0</v>
      </c>
      <c r="AE283" s="270">
        <f>I283/$H283*VLOOKUP(I$4,DM_TI_LE!$A$5:$B$30,2,FALSE)</f>
        <v>1</v>
      </c>
      <c r="AF283" s="270">
        <f>J283/$H283*VLOOKUP(J$4,DM_TI_LE!$A$5:$B$30,2,FALSE)</f>
        <v>0</v>
      </c>
      <c r="AG283" s="270">
        <f>K283/$H283*VLOOKUP(K$4,DM_TI_LE!$A$5:$B$30,2,FALSE)</f>
        <v>0</v>
      </c>
      <c r="AH283" s="270">
        <f>L283/$H283*VLOOKUP(L$4,DM_TI_LE!$A$5:$B$30,2,FALSE)</f>
        <v>0</v>
      </c>
      <c r="AI283" s="270">
        <f>M283/$H283*VLOOKUP(M$4,DM_TI_LE!$A$5:$B$30,2,FALSE)</f>
        <v>0</v>
      </c>
      <c r="AJ283" s="270">
        <f>N283/$H283*VLOOKUP(N$4,DM_TI_LE!$A$5:$B$30,2,FALSE)</f>
        <v>0</v>
      </c>
      <c r="AK283" s="270">
        <f>O283/$H283*VLOOKUP(O$4,DM_TI_LE!$A$5:$B$30,2,FALSE)</f>
        <v>0</v>
      </c>
      <c r="AL283" s="270">
        <f>P283/$H283*VLOOKUP(P$4,DM_TI_LE!$A$5:$B$30,2,FALSE)</f>
        <v>0</v>
      </c>
      <c r="AM283" s="270">
        <f>Q283/$H283*VLOOKUP(Q$4,DM_TI_LE!$A$5:$B$30,2,FALSE)</f>
        <v>0</v>
      </c>
      <c r="AN283" s="270">
        <f>R283/$H283*VLOOKUP(R$4,DM_TI_LE!$A$5:$B$30,2,FALSE)</f>
        <v>0</v>
      </c>
      <c r="AO283" s="270">
        <f>S283/$H283*VLOOKUP(S$4,DM_TI_LE!$A$5:$B$30,2,FALSE)</f>
        <v>0</v>
      </c>
      <c r="AP283" s="270">
        <f>T283/$H283*VLOOKUP(T$4,DM_TI_LE!$A$5:$B$30,2,FALSE)</f>
        <v>0</v>
      </c>
      <c r="AQ283" s="270">
        <f>U283/$H283*VLOOKUP(U$4,DM_TI_LE!$A$5:$B$30,2,FALSE)</f>
        <v>0</v>
      </c>
      <c r="AR283" s="270">
        <f>V283/$H283*VLOOKUP(V$4,DM_TI_LE!$A$5:$B$30,2,FALSE)</f>
        <v>0</v>
      </c>
      <c r="AS283" s="270">
        <f>W283/$H283*VLOOKUP(W$4,DM_TI_LE!$A$5:$B$30,2,FALSE)</f>
        <v>0</v>
      </c>
      <c r="AT283" s="270">
        <f>X283/$H283*VLOOKUP(X$4,DM_TI_LE!$A$5:$B$30,2,FALSE)</f>
        <v>0</v>
      </c>
      <c r="AU283" s="270">
        <f>Y283/$H283*VLOOKUP(Y$4,DM_TI_LE!$A$5:$B$30,2,FALSE)</f>
        <v>0</v>
      </c>
      <c r="AV283" s="270">
        <f>Z283/$H283*VLOOKUP(Z$4,DM_TI_LE!$A$5:$B$30,2,FALSE)</f>
        <v>0</v>
      </c>
      <c r="AW283" s="270">
        <f>AA283/$H283*VLOOKUP(AA$4,DM_TI_LE!$A$5:$B$30,2,FALSE)</f>
        <v>0</v>
      </c>
      <c r="AX283" s="270">
        <f>AB283/$H283*VLOOKUP(AB$4,DM_TI_LE!$A$5:$B$30,2,FALSE)</f>
        <v>0</v>
      </c>
      <c r="AY283" s="270">
        <f>AC283/$H283*VLOOKUP(AC$4,DM_TI_LE!$A$5:$B$30,2,FALSE)</f>
        <v>0</v>
      </c>
      <c r="AZ283" s="270">
        <f>AD283/$H283*VLOOKUP(AD$4,DM_TI_LE!$A$5:$B$30,2,FALSE)</f>
        <v>0</v>
      </c>
      <c r="BA283" s="284">
        <f>IF(CD283="HDHV",DM_TI_LE!$K$12*I283, SUM(AE283:AW283)*F283*E283*DM_HE_SO_LUONG_NS!$D$1*CE283)</f>
        <v>6345000</v>
      </c>
      <c r="BB283" s="104"/>
      <c r="BC283" s="110">
        <f>VLOOKUP(B283,GD_LCD_HS_LNS!$B$4:$E$1000,4,FALSE)</f>
        <v>3778000</v>
      </c>
      <c r="BD283" s="104"/>
      <c r="BE283" s="104">
        <f>I283/26*$BC283*VLOOKUP(BE$4,DM_TI_LE!$A$5:$C$29,3,FALSE)</f>
        <v>0</v>
      </c>
      <c r="BF283" s="104">
        <f>J283/26*$BC283*VLOOKUP(BF$4,DM_TI_LE!$A$5:$C$29,3,FALSE)</f>
        <v>0</v>
      </c>
      <c r="BG283" s="104">
        <f>K283/26*$BC283*VLOOKUP(BG$4,DM_TI_LE!$A$5:$C$29,3,FALSE)</f>
        <v>0</v>
      </c>
      <c r="BH283" s="104">
        <f>L283/26*$BC283*VLOOKUP(BH$4,DM_TI_LE!$A$5:$C$29,3,FALSE)</f>
        <v>0</v>
      </c>
      <c r="BI283" s="104">
        <f>M283/26*$BC283*VLOOKUP(BI$4,DM_TI_LE!$A$5:$C$29,3,FALSE)</f>
        <v>0</v>
      </c>
      <c r="BJ283" s="104">
        <f>N283/26*$BC283*VLOOKUP(BJ$4,DM_TI_LE!$A$5:$C$29,3,FALSE)</f>
        <v>0</v>
      </c>
      <c r="BK283" s="104">
        <f>O283/26*$BC283*VLOOKUP(BK$4,DM_TI_LE!$A$5:$C$29,3,FALSE)</f>
        <v>0</v>
      </c>
      <c r="BL283" s="104">
        <f>P283/26*$BC283*VLOOKUP(BL$4,DM_TI_LE!$A$5:$C$29,3,FALSE)</f>
        <v>0</v>
      </c>
      <c r="BM283" s="104">
        <f>Q283/26*$BC283*VLOOKUP(BM$4,DM_TI_LE!$A$5:$C$29,3,FALSE)</f>
        <v>0</v>
      </c>
      <c r="BN283" s="104">
        <f>R283/26*$BC283*VLOOKUP(BN$4,DM_TI_LE!$A$5:$C$29,3,FALSE)</f>
        <v>0</v>
      </c>
      <c r="BO283" s="104">
        <f>S283/26*$BC283*VLOOKUP(BO$4,DM_TI_LE!$A$5:$C$29,3,FALSE)</f>
        <v>0</v>
      </c>
      <c r="BP283" s="104">
        <f>T283/26*$BC283*VLOOKUP(BP$4,DM_TI_LE!$A$5:$C$29,3,FALSE)</f>
        <v>0</v>
      </c>
      <c r="BQ283" s="104">
        <f>U283/26*$BC283*VLOOKUP(BQ$4,DM_TI_LE!$A$5:$C$29,3,FALSE)</f>
        <v>0</v>
      </c>
      <c r="BR283" s="104">
        <f>V283/26*$BC283*VLOOKUP(BR$4,DM_TI_LE!$A$5:$C$29,3,FALSE)</f>
        <v>0</v>
      </c>
      <c r="BS283" s="104">
        <f>W283/26*$BC283*VLOOKUP(BS$4,DM_TI_LE!$A$5:$C$29,3,FALSE)</f>
        <v>0</v>
      </c>
      <c r="BT283" s="104">
        <f>X283/26*$BC283*VLOOKUP(BT$4,DM_TI_LE!$A$5:$C$29,3,FALSE)</f>
        <v>0</v>
      </c>
      <c r="BU283" s="104">
        <f>Y283/26*$BC283*VLOOKUP(BU$4,DM_TI_LE!$A$5:$C$29,3,FALSE)</f>
        <v>0</v>
      </c>
      <c r="BV283" s="104">
        <f>Z283/26*$BC283*VLOOKUP(BV$4,DM_TI_LE!$A$5:$C$29,3,FALSE)</f>
        <v>0</v>
      </c>
      <c r="BW283" s="104">
        <f>AA283/26*$BC283*VLOOKUP(BW$4,DM_TI_LE!$A$5:$C$29,3,FALSE)</f>
        <v>0</v>
      </c>
      <c r="BX283" s="104">
        <f>AB283/26*$BC283*VLOOKUP(BX$4,DM_TI_LE!$A$5:$C$29,3,FALSE)</f>
        <v>0</v>
      </c>
      <c r="BY283" s="104">
        <f>AC283/26*$BC283*VLOOKUP(BY$4,DM_TI_LE!$A$5:$C$29,3,FALSE)</f>
        <v>0</v>
      </c>
      <c r="BZ283" s="104">
        <f>AD283/26*$BC283*VLOOKUP(BZ$4,DM_TI_LE!$A$5:$C$29,3,FALSE)</f>
        <v>0</v>
      </c>
      <c r="CA283" s="273">
        <f t="shared" si="0"/>
        <v>0</v>
      </c>
      <c r="CB283" s="104"/>
      <c r="CC283" s="274">
        <f t="shared" si="1"/>
        <v>6345000</v>
      </c>
      <c r="CD283" s="138" t="str">
        <f>VLOOKUP(B283,GD_CHUNG!$B$5:$G$480,6,FALSE)</f>
        <v>HD3N</v>
      </c>
      <c r="CE283" s="275">
        <f>VLOOKUP(CD283,DM_TI_LE!$I$12:$J$16,2,FALSE)</f>
        <v>1</v>
      </c>
    </row>
    <row r="284" spans="1:83" ht="12.75" x14ac:dyDescent="0.2">
      <c r="A284" s="49">
        <v>280</v>
      </c>
      <c r="B284" s="50">
        <f>GD_CHUNG!B284</f>
        <v>12586</v>
      </c>
      <c r="C284" s="50" t="str">
        <f>GD_CHUNG!C284</f>
        <v>Phạm Văn Trường</v>
      </c>
      <c r="D284" s="50" t="str">
        <f>GD_CHUNG!D284</f>
        <v>Nhân viên Bốc xếp</v>
      </c>
      <c r="E284" s="268">
        <f>VLOOKUP(B284,GD_CHAM_CONG!$C$6:$BJ$997,60,FALSE)</f>
        <v>1.0499999999999994</v>
      </c>
      <c r="F284" s="268">
        <f>VLOOKUP(B284,GD_LCD_HS_LNS!$B$4:$F$1000,5,FALSE)</f>
        <v>1.5</v>
      </c>
      <c r="G284" s="269"/>
      <c r="H284" s="269">
        <f>VLOOKUP(B284,GD_CHAM_CONG!$C$6:$BD$997,37,FALSE)</f>
        <v>27</v>
      </c>
      <c r="I284" s="104">
        <f>VLOOKUP($B284,GD_CHAM_CONG!$C$6:$BF$997,38,FALSE)</f>
        <v>27</v>
      </c>
      <c r="J284" s="104">
        <f>VLOOKUP($B284,GD_CHAM_CONG!$C$6:$BF$997,39,FALSE)</f>
        <v>0</v>
      </c>
      <c r="K284" s="104">
        <f>VLOOKUP($B284,GD_CHAM_CONG!$C$6:$BF$997,40,FALSE)</f>
        <v>0</v>
      </c>
      <c r="L284" s="104">
        <f>VLOOKUP($B284,GD_CHAM_CONG!$C$6:$BF$997,41,FALSE)</f>
        <v>0</v>
      </c>
      <c r="M284" s="104">
        <f>VLOOKUP($B284,GD_CHAM_CONG!$C$6:$BF$997,42,FALSE)</f>
        <v>0</v>
      </c>
      <c r="N284" s="104">
        <f>VLOOKUP($B284,GD_CHAM_CONG!$C$6:$BF$997,43,FALSE)</f>
        <v>0</v>
      </c>
      <c r="O284" s="104">
        <f>VLOOKUP($B284,GD_CHAM_CONG!$C$6:$BF$997,44,FALSE)</f>
        <v>0</v>
      </c>
      <c r="P284" s="104">
        <f>VLOOKUP($B284,GD_CHAM_CONG!$C$6:$BF$997,45,FALSE)</f>
        <v>0</v>
      </c>
      <c r="Q284" s="104">
        <f>VLOOKUP($B284,GD_CHAM_CONG!$C$6:$BF$997,46,FALSE)</f>
        <v>0</v>
      </c>
      <c r="R284" s="104">
        <f>VLOOKUP($B284,GD_CHAM_CONG!$C$6:$BF$997,47,FALSE)</f>
        <v>0</v>
      </c>
      <c r="S284" s="104">
        <f>VLOOKUP($B284,GD_CHAM_CONG!$C$6:$BF$997,48,FALSE)</f>
        <v>0</v>
      </c>
      <c r="T284" s="104">
        <f>VLOOKUP($B284,GD_CHAM_CONG!$C$6:$BF$997,49,FALSE)</f>
        <v>0</v>
      </c>
      <c r="U284" s="104">
        <f>VLOOKUP($B284,GD_CHAM_CONG!$C$6:$BF$997,50,FALSE)</f>
        <v>0</v>
      </c>
      <c r="V284" s="104">
        <f>VLOOKUP($B284,GD_CHAM_CONG!$C$6:$BF$997,51,FALSE)</f>
        <v>0</v>
      </c>
      <c r="W284" s="104">
        <f>VLOOKUP($B284,GD_CHAM_CONG!$C$6:$BF$997,52,FALSE)</f>
        <v>0</v>
      </c>
      <c r="X284" s="104">
        <f>VLOOKUP($B284,GD_CHAM_CONG!$C$6:$BF$997,53,FALSE)</f>
        <v>0</v>
      </c>
      <c r="Y284" s="104">
        <f>VLOOKUP($B284,GD_CHAM_CONG!$C$6:$BF$997,54,FALSE)</f>
        <v>0</v>
      </c>
      <c r="Z284" s="104">
        <f>VLOOKUP($B284,GD_CHAM_CONG!$C$6:$BF$997,55,FALSE)</f>
        <v>0</v>
      </c>
      <c r="AA284" s="104">
        <f>VLOOKUP($B284,GD_CHAM_CONG!$C$6:$BF$997,56,FALSE)</f>
        <v>0</v>
      </c>
      <c r="AB284" s="104">
        <f>VLOOKUP($B284,GD_CHAM_CONG!$C$6:$BI$997,57,FALSE)</f>
        <v>0</v>
      </c>
      <c r="AC284" s="104">
        <f>VLOOKUP($B284,GD_CHAM_CONG!$C$6:$BI$997,58,FALSE)</f>
        <v>0</v>
      </c>
      <c r="AD284" s="104">
        <f>VLOOKUP($B284,GD_CHAM_CONG!$C$6:$BI$997,59,FALSE)</f>
        <v>0</v>
      </c>
      <c r="AE284" s="270">
        <f>I284/$H284*VLOOKUP(I$4,DM_TI_LE!$A$5:$B$30,2,FALSE)</f>
        <v>1</v>
      </c>
      <c r="AF284" s="270">
        <f>J284/$H284*VLOOKUP(J$4,DM_TI_LE!$A$5:$B$30,2,FALSE)</f>
        <v>0</v>
      </c>
      <c r="AG284" s="270">
        <f>K284/$H284*VLOOKUP(K$4,DM_TI_LE!$A$5:$B$30,2,FALSE)</f>
        <v>0</v>
      </c>
      <c r="AH284" s="270">
        <f>L284/$H284*VLOOKUP(L$4,DM_TI_LE!$A$5:$B$30,2,FALSE)</f>
        <v>0</v>
      </c>
      <c r="AI284" s="270">
        <f>M284/$H284*VLOOKUP(M$4,DM_TI_LE!$A$5:$B$30,2,FALSE)</f>
        <v>0</v>
      </c>
      <c r="AJ284" s="270">
        <f>N284/$H284*VLOOKUP(N$4,DM_TI_LE!$A$5:$B$30,2,FALSE)</f>
        <v>0</v>
      </c>
      <c r="AK284" s="270">
        <f>O284/$H284*VLOOKUP(O$4,DM_TI_LE!$A$5:$B$30,2,FALSE)</f>
        <v>0</v>
      </c>
      <c r="AL284" s="270">
        <f>P284/$H284*VLOOKUP(P$4,DM_TI_LE!$A$5:$B$30,2,FALSE)</f>
        <v>0</v>
      </c>
      <c r="AM284" s="270">
        <f>Q284/$H284*VLOOKUP(Q$4,DM_TI_LE!$A$5:$B$30,2,FALSE)</f>
        <v>0</v>
      </c>
      <c r="AN284" s="270">
        <f>R284/$H284*VLOOKUP(R$4,DM_TI_LE!$A$5:$B$30,2,FALSE)</f>
        <v>0</v>
      </c>
      <c r="AO284" s="270">
        <f>S284/$H284*VLOOKUP(S$4,DM_TI_LE!$A$5:$B$30,2,FALSE)</f>
        <v>0</v>
      </c>
      <c r="AP284" s="270">
        <f>T284/$H284*VLOOKUP(T$4,DM_TI_LE!$A$5:$B$30,2,FALSE)</f>
        <v>0</v>
      </c>
      <c r="AQ284" s="270">
        <f>U284/$H284*VLOOKUP(U$4,DM_TI_LE!$A$5:$B$30,2,FALSE)</f>
        <v>0</v>
      </c>
      <c r="AR284" s="270">
        <f>V284/$H284*VLOOKUP(V$4,DM_TI_LE!$A$5:$B$30,2,FALSE)</f>
        <v>0</v>
      </c>
      <c r="AS284" s="270">
        <f>W284/$H284*VLOOKUP(W$4,DM_TI_LE!$A$5:$B$30,2,FALSE)</f>
        <v>0</v>
      </c>
      <c r="AT284" s="270">
        <f>X284/$H284*VLOOKUP(X$4,DM_TI_LE!$A$5:$B$30,2,FALSE)</f>
        <v>0</v>
      </c>
      <c r="AU284" s="270">
        <f>Y284/$H284*VLOOKUP(Y$4,DM_TI_LE!$A$5:$B$30,2,FALSE)</f>
        <v>0</v>
      </c>
      <c r="AV284" s="270">
        <f>Z284/$H284*VLOOKUP(Z$4,DM_TI_LE!$A$5:$B$30,2,FALSE)</f>
        <v>0</v>
      </c>
      <c r="AW284" s="270">
        <f>AA284/$H284*VLOOKUP(AA$4,DM_TI_LE!$A$5:$B$30,2,FALSE)</f>
        <v>0</v>
      </c>
      <c r="AX284" s="270">
        <f>AB284/$H284*VLOOKUP(AB$4,DM_TI_LE!$A$5:$B$30,2,FALSE)</f>
        <v>0</v>
      </c>
      <c r="AY284" s="270">
        <f>AC284/$H284*VLOOKUP(AC$4,DM_TI_LE!$A$5:$B$30,2,FALSE)</f>
        <v>0</v>
      </c>
      <c r="AZ284" s="270">
        <f>AD284/$H284*VLOOKUP(AD$4,DM_TI_LE!$A$5:$B$30,2,FALSE)</f>
        <v>0</v>
      </c>
      <c r="BA284" s="284">
        <f>IF(CD284="HDHV",DM_TI_LE!$K$12*I284, SUM(AE284:AW284)*F284*E284*DM_HE_SO_LUONG_NS!$D$1*CE284)</f>
        <v>7087499.9999999953</v>
      </c>
      <c r="BB284" s="104"/>
      <c r="BC284" s="110">
        <f>VLOOKUP(B284,GD_LCD_HS_LNS!$B$4:$E$1000,4,FALSE)</f>
        <v>3778000</v>
      </c>
      <c r="BD284" s="104"/>
      <c r="BE284" s="104">
        <f>I284/26*$BC284*VLOOKUP(BE$4,DM_TI_LE!$A$5:$C$29,3,FALSE)</f>
        <v>0</v>
      </c>
      <c r="BF284" s="104">
        <f>J284/26*$BC284*VLOOKUP(BF$4,DM_TI_LE!$A$5:$C$29,3,FALSE)</f>
        <v>0</v>
      </c>
      <c r="BG284" s="104">
        <f>K284/26*$BC284*VLOOKUP(BG$4,DM_TI_LE!$A$5:$C$29,3,FALSE)</f>
        <v>0</v>
      </c>
      <c r="BH284" s="104">
        <f>L284/26*$BC284*VLOOKUP(BH$4,DM_TI_LE!$A$5:$C$29,3,FALSE)</f>
        <v>0</v>
      </c>
      <c r="BI284" s="104">
        <f>M284/26*$BC284*VLOOKUP(BI$4,DM_TI_LE!$A$5:$C$29,3,FALSE)</f>
        <v>0</v>
      </c>
      <c r="BJ284" s="104">
        <f>N284/26*$BC284*VLOOKUP(BJ$4,DM_TI_LE!$A$5:$C$29,3,FALSE)</f>
        <v>0</v>
      </c>
      <c r="BK284" s="104">
        <f>O284/26*$BC284*VLOOKUP(BK$4,DM_TI_LE!$A$5:$C$29,3,FALSE)</f>
        <v>0</v>
      </c>
      <c r="BL284" s="104">
        <f>P284/26*$BC284*VLOOKUP(BL$4,DM_TI_LE!$A$5:$C$29,3,FALSE)</f>
        <v>0</v>
      </c>
      <c r="BM284" s="104">
        <f>Q284/26*$BC284*VLOOKUP(BM$4,DM_TI_LE!$A$5:$C$29,3,FALSE)</f>
        <v>0</v>
      </c>
      <c r="BN284" s="104">
        <f>R284/26*$BC284*VLOOKUP(BN$4,DM_TI_LE!$A$5:$C$29,3,FALSE)</f>
        <v>0</v>
      </c>
      <c r="BO284" s="104">
        <f>S284/26*$BC284*VLOOKUP(BO$4,DM_TI_LE!$A$5:$C$29,3,FALSE)</f>
        <v>0</v>
      </c>
      <c r="BP284" s="104">
        <f>T284/26*$BC284*VLOOKUP(BP$4,DM_TI_LE!$A$5:$C$29,3,FALSE)</f>
        <v>0</v>
      </c>
      <c r="BQ284" s="104">
        <f>U284/26*$BC284*VLOOKUP(BQ$4,DM_TI_LE!$A$5:$C$29,3,FALSE)</f>
        <v>0</v>
      </c>
      <c r="BR284" s="104">
        <f>V284/26*$BC284*VLOOKUP(BR$4,DM_TI_LE!$A$5:$C$29,3,FALSE)</f>
        <v>0</v>
      </c>
      <c r="BS284" s="104">
        <f>W284/26*$BC284*VLOOKUP(BS$4,DM_TI_LE!$A$5:$C$29,3,FALSE)</f>
        <v>0</v>
      </c>
      <c r="BT284" s="104">
        <f>X284/26*$BC284*VLOOKUP(BT$4,DM_TI_LE!$A$5:$C$29,3,FALSE)</f>
        <v>0</v>
      </c>
      <c r="BU284" s="104">
        <f>Y284/26*$BC284*VLOOKUP(BU$4,DM_TI_LE!$A$5:$C$29,3,FALSE)</f>
        <v>0</v>
      </c>
      <c r="BV284" s="104">
        <f>Z284/26*$BC284*VLOOKUP(BV$4,DM_TI_LE!$A$5:$C$29,3,FALSE)</f>
        <v>0</v>
      </c>
      <c r="BW284" s="104">
        <f>AA284/26*$BC284*VLOOKUP(BW$4,DM_TI_LE!$A$5:$C$29,3,FALSE)</f>
        <v>0</v>
      </c>
      <c r="BX284" s="104">
        <f>AB284/26*$BC284*VLOOKUP(BX$4,DM_TI_LE!$A$5:$C$29,3,FALSE)</f>
        <v>0</v>
      </c>
      <c r="BY284" s="104">
        <f>AC284/26*$BC284*VLOOKUP(BY$4,DM_TI_LE!$A$5:$C$29,3,FALSE)</f>
        <v>0</v>
      </c>
      <c r="BZ284" s="104">
        <f>AD284/26*$BC284*VLOOKUP(BZ$4,DM_TI_LE!$A$5:$C$29,3,FALSE)</f>
        <v>0</v>
      </c>
      <c r="CA284" s="273">
        <f t="shared" si="0"/>
        <v>0</v>
      </c>
      <c r="CB284" s="104"/>
      <c r="CC284" s="274">
        <f t="shared" si="1"/>
        <v>7087499.9999999953</v>
      </c>
      <c r="CD284" s="138" t="str">
        <f>VLOOKUP(B284,GD_CHUNG!$B$5:$G$480,6,FALSE)</f>
        <v>HD3N</v>
      </c>
      <c r="CE284" s="275">
        <f>VLOOKUP(CD284,DM_TI_LE!$I$12:$J$16,2,FALSE)</f>
        <v>1</v>
      </c>
    </row>
    <row r="285" spans="1:83" ht="12.75" x14ac:dyDescent="0.2">
      <c r="A285" s="49">
        <v>281</v>
      </c>
      <c r="B285" s="50">
        <f>GD_CHUNG!B285</f>
        <v>12587</v>
      </c>
      <c r="C285" s="50" t="str">
        <f>GD_CHUNG!C285</f>
        <v>Nguyễn Minh Dũng</v>
      </c>
      <c r="D285" s="50" t="str">
        <f>GD_CHUNG!D285</f>
        <v>Nhân viên Bốc xếp</v>
      </c>
      <c r="E285" s="268">
        <f>VLOOKUP(B285,GD_CHAM_CONG!$C$6:$BJ$997,60,FALSE)</f>
        <v>1</v>
      </c>
      <c r="F285" s="268">
        <f>VLOOKUP(B285,GD_LCD_HS_LNS!$B$4:$F$1000,5,FALSE)</f>
        <v>1.5</v>
      </c>
      <c r="G285" s="269"/>
      <c r="H285" s="269">
        <f>VLOOKUP(B285,GD_CHAM_CONG!$C$6:$BD$997,37,FALSE)</f>
        <v>27</v>
      </c>
      <c r="I285" s="104">
        <f>VLOOKUP($B285,GD_CHAM_CONG!$C$6:$BF$997,38,FALSE)</f>
        <v>27</v>
      </c>
      <c r="J285" s="104">
        <f>VLOOKUP($B285,GD_CHAM_CONG!$C$6:$BF$997,39,FALSE)</f>
        <v>0</v>
      </c>
      <c r="K285" s="104">
        <f>VLOOKUP($B285,GD_CHAM_CONG!$C$6:$BF$997,40,FALSE)</f>
        <v>0</v>
      </c>
      <c r="L285" s="104">
        <f>VLOOKUP($B285,GD_CHAM_CONG!$C$6:$BF$997,41,FALSE)</f>
        <v>0</v>
      </c>
      <c r="M285" s="104">
        <f>VLOOKUP($B285,GD_CHAM_CONG!$C$6:$BF$997,42,FALSE)</f>
        <v>0</v>
      </c>
      <c r="N285" s="104">
        <f>VLOOKUP($B285,GD_CHAM_CONG!$C$6:$BF$997,43,FALSE)</f>
        <v>0</v>
      </c>
      <c r="O285" s="104">
        <f>VLOOKUP($B285,GD_CHAM_CONG!$C$6:$BF$997,44,FALSE)</f>
        <v>0</v>
      </c>
      <c r="P285" s="104">
        <f>VLOOKUP($B285,GD_CHAM_CONG!$C$6:$BF$997,45,FALSE)</f>
        <v>0</v>
      </c>
      <c r="Q285" s="104">
        <f>VLOOKUP($B285,GD_CHAM_CONG!$C$6:$BF$997,46,FALSE)</f>
        <v>0</v>
      </c>
      <c r="R285" s="104">
        <f>VLOOKUP($B285,GD_CHAM_CONG!$C$6:$BF$997,47,FALSE)</f>
        <v>0</v>
      </c>
      <c r="S285" s="104">
        <f>VLOOKUP($B285,GD_CHAM_CONG!$C$6:$BF$997,48,FALSE)</f>
        <v>0</v>
      </c>
      <c r="T285" s="104">
        <f>VLOOKUP($B285,GD_CHAM_CONG!$C$6:$BF$997,49,FALSE)</f>
        <v>0</v>
      </c>
      <c r="U285" s="104">
        <f>VLOOKUP($B285,GD_CHAM_CONG!$C$6:$BF$997,50,FALSE)</f>
        <v>0</v>
      </c>
      <c r="V285" s="104">
        <f>VLOOKUP($B285,GD_CHAM_CONG!$C$6:$BF$997,51,FALSE)</f>
        <v>0</v>
      </c>
      <c r="W285" s="104">
        <f>VLOOKUP($B285,GD_CHAM_CONG!$C$6:$BF$997,52,FALSE)</f>
        <v>0</v>
      </c>
      <c r="X285" s="104">
        <f>VLOOKUP($B285,GD_CHAM_CONG!$C$6:$BF$997,53,FALSE)</f>
        <v>0</v>
      </c>
      <c r="Y285" s="104">
        <f>VLOOKUP($B285,GD_CHAM_CONG!$C$6:$BF$997,54,FALSE)</f>
        <v>0</v>
      </c>
      <c r="Z285" s="104">
        <f>VLOOKUP($B285,GD_CHAM_CONG!$C$6:$BF$997,55,FALSE)</f>
        <v>0</v>
      </c>
      <c r="AA285" s="104">
        <f>VLOOKUP($B285,GD_CHAM_CONG!$C$6:$BF$997,56,FALSE)</f>
        <v>0</v>
      </c>
      <c r="AB285" s="104">
        <f>VLOOKUP($B285,GD_CHAM_CONG!$C$6:$BI$997,57,FALSE)</f>
        <v>0</v>
      </c>
      <c r="AC285" s="104">
        <f>VLOOKUP($B285,GD_CHAM_CONG!$C$6:$BI$997,58,FALSE)</f>
        <v>0</v>
      </c>
      <c r="AD285" s="104">
        <f>VLOOKUP($B285,GD_CHAM_CONG!$C$6:$BI$997,59,FALSE)</f>
        <v>0</v>
      </c>
      <c r="AE285" s="270">
        <f>I285/$H285*VLOOKUP(I$4,DM_TI_LE!$A$5:$B$30,2,FALSE)</f>
        <v>1</v>
      </c>
      <c r="AF285" s="270">
        <f>J285/$H285*VLOOKUP(J$4,DM_TI_LE!$A$5:$B$30,2,FALSE)</f>
        <v>0</v>
      </c>
      <c r="AG285" s="270">
        <f>K285/$H285*VLOOKUP(K$4,DM_TI_LE!$A$5:$B$30,2,FALSE)</f>
        <v>0</v>
      </c>
      <c r="AH285" s="270">
        <f>L285/$H285*VLOOKUP(L$4,DM_TI_LE!$A$5:$B$30,2,FALSE)</f>
        <v>0</v>
      </c>
      <c r="AI285" s="270">
        <f>M285/$H285*VLOOKUP(M$4,DM_TI_LE!$A$5:$B$30,2,FALSE)</f>
        <v>0</v>
      </c>
      <c r="AJ285" s="270">
        <f>N285/$H285*VLOOKUP(N$4,DM_TI_LE!$A$5:$B$30,2,FALSE)</f>
        <v>0</v>
      </c>
      <c r="AK285" s="270">
        <f>O285/$H285*VLOOKUP(O$4,DM_TI_LE!$A$5:$B$30,2,FALSE)</f>
        <v>0</v>
      </c>
      <c r="AL285" s="270">
        <f>P285/$H285*VLOOKUP(P$4,DM_TI_LE!$A$5:$B$30,2,FALSE)</f>
        <v>0</v>
      </c>
      <c r="AM285" s="270">
        <f>Q285/$H285*VLOOKUP(Q$4,DM_TI_LE!$A$5:$B$30,2,FALSE)</f>
        <v>0</v>
      </c>
      <c r="AN285" s="270">
        <f>R285/$H285*VLOOKUP(R$4,DM_TI_LE!$A$5:$B$30,2,FALSE)</f>
        <v>0</v>
      </c>
      <c r="AO285" s="270">
        <f>S285/$H285*VLOOKUP(S$4,DM_TI_LE!$A$5:$B$30,2,FALSE)</f>
        <v>0</v>
      </c>
      <c r="AP285" s="270">
        <f>T285/$H285*VLOOKUP(T$4,DM_TI_LE!$A$5:$B$30,2,FALSE)</f>
        <v>0</v>
      </c>
      <c r="AQ285" s="270">
        <f>U285/$H285*VLOOKUP(U$4,DM_TI_LE!$A$5:$B$30,2,FALSE)</f>
        <v>0</v>
      </c>
      <c r="AR285" s="270">
        <f>V285/$H285*VLOOKUP(V$4,DM_TI_LE!$A$5:$B$30,2,FALSE)</f>
        <v>0</v>
      </c>
      <c r="AS285" s="270">
        <f>W285/$H285*VLOOKUP(W$4,DM_TI_LE!$A$5:$B$30,2,FALSE)</f>
        <v>0</v>
      </c>
      <c r="AT285" s="270">
        <f>X285/$H285*VLOOKUP(X$4,DM_TI_LE!$A$5:$B$30,2,FALSE)</f>
        <v>0</v>
      </c>
      <c r="AU285" s="270">
        <f>Y285/$H285*VLOOKUP(Y$4,DM_TI_LE!$A$5:$B$30,2,FALSE)</f>
        <v>0</v>
      </c>
      <c r="AV285" s="270">
        <f>Z285/$H285*VLOOKUP(Z$4,DM_TI_LE!$A$5:$B$30,2,FALSE)</f>
        <v>0</v>
      </c>
      <c r="AW285" s="270">
        <f>AA285/$H285*VLOOKUP(AA$4,DM_TI_LE!$A$5:$B$30,2,FALSE)</f>
        <v>0</v>
      </c>
      <c r="AX285" s="270">
        <f>AB285/$H285*VLOOKUP(AB$4,DM_TI_LE!$A$5:$B$30,2,FALSE)</f>
        <v>0</v>
      </c>
      <c r="AY285" s="270">
        <f>AC285/$H285*VLOOKUP(AC$4,DM_TI_LE!$A$5:$B$30,2,FALSE)</f>
        <v>0</v>
      </c>
      <c r="AZ285" s="270">
        <f>AD285/$H285*VLOOKUP(AD$4,DM_TI_LE!$A$5:$B$30,2,FALSE)</f>
        <v>0</v>
      </c>
      <c r="BA285" s="284">
        <f>IF(CD285="HDHV",DM_TI_LE!$K$12*I285, SUM(AE285:AW285)*F285*E285*DM_HE_SO_LUONG_NS!$D$1*CE285)</f>
        <v>6750000</v>
      </c>
      <c r="BB285" s="104"/>
      <c r="BC285" s="110">
        <f>VLOOKUP(B285,GD_LCD_HS_LNS!$B$4:$E$1000,4,FALSE)</f>
        <v>3778000</v>
      </c>
      <c r="BD285" s="104"/>
      <c r="BE285" s="104">
        <f>I285/26*$BC285*VLOOKUP(BE$4,DM_TI_LE!$A$5:$C$29,3,FALSE)</f>
        <v>0</v>
      </c>
      <c r="BF285" s="104">
        <f>J285/26*$BC285*VLOOKUP(BF$4,DM_TI_LE!$A$5:$C$29,3,FALSE)</f>
        <v>0</v>
      </c>
      <c r="BG285" s="104">
        <f>K285/26*$BC285*VLOOKUP(BG$4,DM_TI_LE!$A$5:$C$29,3,FALSE)</f>
        <v>0</v>
      </c>
      <c r="BH285" s="104">
        <f>L285/26*$BC285*VLOOKUP(BH$4,DM_TI_LE!$A$5:$C$29,3,FALSE)</f>
        <v>0</v>
      </c>
      <c r="BI285" s="104">
        <f>M285/26*$BC285*VLOOKUP(BI$4,DM_TI_LE!$A$5:$C$29,3,FALSE)</f>
        <v>0</v>
      </c>
      <c r="BJ285" s="104">
        <f>N285/26*$BC285*VLOOKUP(BJ$4,DM_TI_LE!$A$5:$C$29,3,FALSE)</f>
        <v>0</v>
      </c>
      <c r="BK285" s="104">
        <f>O285/26*$BC285*VLOOKUP(BK$4,DM_TI_LE!$A$5:$C$29,3,FALSE)</f>
        <v>0</v>
      </c>
      <c r="BL285" s="104">
        <f>P285/26*$BC285*VLOOKUP(BL$4,DM_TI_LE!$A$5:$C$29,3,FALSE)</f>
        <v>0</v>
      </c>
      <c r="BM285" s="104">
        <f>Q285/26*$BC285*VLOOKUP(BM$4,DM_TI_LE!$A$5:$C$29,3,FALSE)</f>
        <v>0</v>
      </c>
      <c r="BN285" s="104">
        <f>R285/26*$BC285*VLOOKUP(BN$4,DM_TI_LE!$A$5:$C$29,3,FALSE)</f>
        <v>0</v>
      </c>
      <c r="BO285" s="104">
        <f>S285/26*$BC285*VLOOKUP(BO$4,DM_TI_LE!$A$5:$C$29,3,FALSE)</f>
        <v>0</v>
      </c>
      <c r="BP285" s="104">
        <f>T285/26*$BC285*VLOOKUP(BP$4,DM_TI_LE!$A$5:$C$29,3,FALSE)</f>
        <v>0</v>
      </c>
      <c r="BQ285" s="104">
        <f>U285/26*$BC285*VLOOKUP(BQ$4,DM_TI_LE!$A$5:$C$29,3,FALSE)</f>
        <v>0</v>
      </c>
      <c r="BR285" s="104">
        <f>V285/26*$BC285*VLOOKUP(BR$4,DM_TI_LE!$A$5:$C$29,3,FALSE)</f>
        <v>0</v>
      </c>
      <c r="BS285" s="104">
        <f>W285/26*$BC285*VLOOKUP(BS$4,DM_TI_LE!$A$5:$C$29,3,FALSE)</f>
        <v>0</v>
      </c>
      <c r="BT285" s="104">
        <f>X285/26*$BC285*VLOOKUP(BT$4,DM_TI_LE!$A$5:$C$29,3,FALSE)</f>
        <v>0</v>
      </c>
      <c r="BU285" s="104">
        <f>Y285/26*$BC285*VLOOKUP(BU$4,DM_TI_LE!$A$5:$C$29,3,FALSE)</f>
        <v>0</v>
      </c>
      <c r="BV285" s="104">
        <f>Z285/26*$BC285*VLOOKUP(BV$4,DM_TI_LE!$A$5:$C$29,3,FALSE)</f>
        <v>0</v>
      </c>
      <c r="BW285" s="104">
        <f>AA285/26*$BC285*VLOOKUP(BW$4,DM_TI_LE!$A$5:$C$29,3,FALSE)</f>
        <v>0</v>
      </c>
      <c r="BX285" s="104">
        <f>AB285/26*$BC285*VLOOKUP(BX$4,DM_TI_LE!$A$5:$C$29,3,FALSE)</f>
        <v>0</v>
      </c>
      <c r="BY285" s="104">
        <f>AC285/26*$BC285*VLOOKUP(BY$4,DM_TI_LE!$A$5:$C$29,3,FALSE)</f>
        <v>0</v>
      </c>
      <c r="BZ285" s="104">
        <f>AD285/26*$BC285*VLOOKUP(BZ$4,DM_TI_LE!$A$5:$C$29,3,FALSE)</f>
        <v>0</v>
      </c>
      <c r="CA285" s="273">
        <f t="shared" si="0"/>
        <v>0</v>
      </c>
      <c r="CB285" s="104"/>
      <c r="CC285" s="274">
        <f t="shared" si="1"/>
        <v>6750000</v>
      </c>
      <c r="CD285" s="138" t="str">
        <f>VLOOKUP(B285,GD_CHUNG!$B$5:$G$480,6,FALSE)</f>
        <v>HD3N</v>
      </c>
      <c r="CE285" s="275">
        <f>VLOOKUP(CD285,DM_TI_LE!$I$12:$J$16,2,FALSE)</f>
        <v>1</v>
      </c>
    </row>
    <row r="286" spans="1:83" ht="12.75" x14ac:dyDescent="0.2">
      <c r="A286" s="49">
        <v>282</v>
      </c>
      <c r="B286" s="50">
        <f>GD_CHUNG!B286</f>
        <v>12588</v>
      </c>
      <c r="C286" s="50" t="str">
        <f>GD_CHUNG!C286</f>
        <v>Đào Huy Phong</v>
      </c>
      <c r="D286" s="50" t="str">
        <f>GD_CHUNG!D286</f>
        <v>Nhân viên Bốc xếp</v>
      </c>
      <c r="E286" s="268">
        <f>VLOOKUP(B286,GD_CHAM_CONG!$C$6:$BJ$997,60,FALSE)</f>
        <v>0.9</v>
      </c>
      <c r="F286" s="268">
        <f>VLOOKUP(B286,GD_LCD_HS_LNS!$B$4:$F$1000,5,FALSE)</f>
        <v>1.5</v>
      </c>
      <c r="G286" s="269"/>
      <c r="H286" s="269">
        <f>VLOOKUP(B286,GD_CHAM_CONG!$C$6:$BD$997,37,FALSE)</f>
        <v>27</v>
      </c>
      <c r="I286" s="104">
        <f>VLOOKUP($B286,GD_CHAM_CONG!$C$6:$BF$997,38,FALSE)</f>
        <v>27</v>
      </c>
      <c r="J286" s="104">
        <f>VLOOKUP($B286,GD_CHAM_CONG!$C$6:$BF$997,39,FALSE)</f>
        <v>0</v>
      </c>
      <c r="K286" s="104">
        <f>VLOOKUP($B286,GD_CHAM_CONG!$C$6:$BF$997,40,FALSE)</f>
        <v>0</v>
      </c>
      <c r="L286" s="104">
        <f>VLOOKUP($B286,GD_CHAM_CONG!$C$6:$BF$997,41,FALSE)</f>
        <v>0</v>
      </c>
      <c r="M286" s="104">
        <f>VLOOKUP($B286,GD_CHAM_CONG!$C$6:$BF$997,42,FALSE)</f>
        <v>0</v>
      </c>
      <c r="N286" s="104">
        <f>VLOOKUP($B286,GD_CHAM_CONG!$C$6:$BF$997,43,FALSE)</f>
        <v>0</v>
      </c>
      <c r="O286" s="104">
        <f>VLOOKUP($B286,GD_CHAM_CONG!$C$6:$BF$997,44,FALSE)</f>
        <v>0</v>
      </c>
      <c r="P286" s="104">
        <f>VLOOKUP($B286,GD_CHAM_CONG!$C$6:$BF$997,45,FALSE)</f>
        <v>0</v>
      </c>
      <c r="Q286" s="104">
        <f>VLOOKUP($B286,GD_CHAM_CONG!$C$6:$BF$997,46,FALSE)</f>
        <v>0</v>
      </c>
      <c r="R286" s="104">
        <f>VLOOKUP($B286,GD_CHAM_CONG!$C$6:$BF$997,47,FALSE)</f>
        <v>0</v>
      </c>
      <c r="S286" s="104">
        <f>VLOOKUP($B286,GD_CHAM_CONG!$C$6:$BF$997,48,FALSE)</f>
        <v>0</v>
      </c>
      <c r="T286" s="104">
        <f>VLOOKUP($B286,GD_CHAM_CONG!$C$6:$BF$997,49,FALSE)</f>
        <v>0</v>
      </c>
      <c r="U286" s="104">
        <f>VLOOKUP($B286,GD_CHAM_CONG!$C$6:$BF$997,50,FALSE)</f>
        <v>0</v>
      </c>
      <c r="V286" s="104">
        <f>VLOOKUP($B286,GD_CHAM_CONG!$C$6:$BF$997,51,FALSE)</f>
        <v>0</v>
      </c>
      <c r="W286" s="104">
        <f>VLOOKUP($B286,GD_CHAM_CONG!$C$6:$BF$997,52,FALSE)</f>
        <v>0</v>
      </c>
      <c r="X286" s="104">
        <f>VLOOKUP($B286,GD_CHAM_CONG!$C$6:$BF$997,53,FALSE)</f>
        <v>0</v>
      </c>
      <c r="Y286" s="104">
        <f>VLOOKUP($B286,GD_CHAM_CONG!$C$6:$BF$997,54,FALSE)</f>
        <v>0</v>
      </c>
      <c r="Z286" s="104">
        <f>VLOOKUP($B286,GD_CHAM_CONG!$C$6:$BF$997,55,FALSE)</f>
        <v>0</v>
      </c>
      <c r="AA286" s="104">
        <f>VLOOKUP($B286,GD_CHAM_CONG!$C$6:$BF$997,56,FALSE)</f>
        <v>0</v>
      </c>
      <c r="AB286" s="104">
        <f>VLOOKUP($B286,GD_CHAM_CONG!$C$6:$BI$997,57,FALSE)</f>
        <v>0</v>
      </c>
      <c r="AC286" s="104">
        <f>VLOOKUP($B286,GD_CHAM_CONG!$C$6:$BI$997,58,FALSE)</f>
        <v>0</v>
      </c>
      <c r="AD286" s="104">
        <f>VLOOKUP($B286,GD_CHAM_CONG!$C$6:$BI$997,59,FALSE)</f>
        <v>0</v>
      </c>
      <c r="AE286" s="270">
        <f>I286/$H286*VLOOKUP(I$4,DM_TI_LE!$A$5:$B$30,2,FALSE)</f>
        <v>1</v>
      </c>
      <c r="AF286" s="270">
        <f>J286/$H286*VLOOKUP(J$4,DM_TI_LE!$A$5:$B$30,2,FALSE)</f>
        <v>0</v>
      </c>
      <c r="AG286" s="270">
        <f>K286/$H286*VLOOKUP(K$4,DM_TI_LE!$A$5:$B$30,2,FALSE)</f>
        <v>0</v>
      </c>
      <c r="AH286" s="270">
        <f>L286/$H286*VLOOKUP(L$4,DM_TI_LE!$A$5:$B$30,2,FALSE)</f>
        <v>0</v>
      </c>
      <c r="AI286" s="270">
        <f>M286/$H286*VLOOKUP(M$4,DM_TI_LE!$A$5:$B$30,2,FALSE)</f>
        <v>0</v>
      </c>
      <c r="AJ286" s="270">
        <f>N286/$H286*VLOOKUP(N$4,DM_TI_LE!$A$5:$B$30,2,FALSE)</f>
        <v>0</v>
      </c>
      <c r="AK286" s="270">
        <f>O286/$H286*VLOOKUP(O$4,DM_TI_LE!$A$5:$B$30,2,FALSE)</f>
        <v>0</v>
      </c>
      <c r="AL286" s="270">
        <f>P286/$H286*VLOOKUP(P$4,DM_TI_LE!$A$5:$B$30,2,FALSE)</f>
        <v>0</v>
      </c>
      <c r="AM286" s="270">
        <f>Q286/$H286*VLOOKUP(Q$4,DM_TI_LE!$A$5:$B$30,2,FALSE)</f>
        <v>0</v>
      </c>
      <c r="AN286" s="270">
        <f>R286/$H286*VLOOKUP(R$4,DM_TI_LE!$A$5:$B$30,2,FALSE)</f>
        <v>0</v>
      </c>
      <c r="AO286" s="270">
        <f>S286/$H286*VLOOKUP(S$4,DM_TI_LE!$A$5:$B$30,2,FALSE)</f>
        <v>0</v>
      </c>
      <c r="AP286" s="270">
        <f>T286/$H286*VLOOKUP(T$4,DM_TI_LE!$A$5:$B$30,2,FALSE)</f>
        <v>0</v>
      </c>
      <c r="AQ286" s="270">
        <f>U286/$H286*VLOOKUP(U$4,DM_TI_LE!$A$5:$B$30,2,FALSE)</f>
        <v>0</v>
      </c>
      <c r="AR286" s="270">
        <f>V286/$H286*VLOOKUP(V$4,DM_TI_LE!$A$5:$B$30,2,FALSE)</f>
        <v>0</v>
      </c>
      <c r="AS286" s="270">
        <f>W286/$H286*VLOOKUP(W$4,DM_TI_LE!$A$5:$B$30,2,FALSE)</f>
        <v>0</v>
      </c>
      <c r="AT286" s="270">
        <f>X286/$H286*VLOOKUP(X$4,DM_TI_LE!$A$5:$B$30,2,FALSE)</f>
        <v>0</v>
      </c>
      <c r="AU286" s="270">
        <f>Y286/$H286*VLOOKUP(Y$4,DM_TI_LE!$A$5:$B$30,2,FALSE)</f>
        <v>0</v>
      </c>
      <c r="AV286" s="270">
        <f>Z286/$H286*VLOOKUP(Z$4,DM_TI_LE!$A$5:$B$30,2,FALSE)</f>
        <v>0</v>
      </c>
      <c r="AW286" s="270">
        <f>AA286/$H286*VLOOKUP(AA$4,DM_TI_LE!$A$5:$B$30,2,FALSE)</f>
        <v>0</v>
      </c>
      <c r="AX286" s="270">
        <f>AB286/$H286*VLOOKUP(AB$4,DM_TI_LE!$A$5:$B$30,2,FALSE)</f>
        <v>0</v>
      </c>
      <c r="AY286" s="270">
        <f>AC286/$H286*VLOOKUP(AC$4,DM_TI_LE!$A$5:$B$30,2,FALSE)</f>
        <v>0</v>
      </c>
      <c r="AZ286" s="270">
        <f>AD286/$H286*VLOOKUP(AD$4,DM_TI_LE!$A$5:$B$30,2,FALSE)</f>
        <v>0</v>
      </c>
      <c r="BA286" s="284">
        <f>IF(CD286="HDHV",DM_TI_LE!$K$12*I286, SUM(AE286:AW286)*F286*E286*DM_HE_SO_LUONG_NS!$D$1*CE286)</f>
        <v>6075000</v>
      </c>
      <c r="BB286" s="104"/>
      <c r="BC286" s="110">
        <f>VLOOKUP(B286,GD_LCD_HS_LNS!$B$4:$E$1000,4,FALSE)</f>
        <v>3778000</v>
      </c>
      <c r="BD286" s="104"/>
      <c r="BE286" s="104">
        <f>I286/26*$BC286*VLOOKUP(BE$4,DM_TI_LE!$A$5:$C$29,3,FALSE)</f>
        <v>0</v>
      </c>
      <c r="BF286" s="104">
        <f>J286/26*$BC286*VLOOKUP(BF$4,DM_TI_LE!$A$5:$C$29,3,FALSE)</f>
        <v>0</v>
      </c>
      <c r="BG286" s="104">
        <f>K286/26*$BC286*VLOOKUP(BG$4,DM_TI_LE!$A$5:$C$29,3,FALSE)</f>
        <v>0</v>
      </c>
      <c r="BH286" s="104">
        <f>L286/26*$BC286*VLOOKUP(BH$4,DM_TI_LE!$A$5:$C$29,3,FALSE)</f>
        <v>0</v>
      </c>
      <c r="BI286" s="104">
        <f>M286/26*$BC286*VLOOKUP(BI$4,DM_TI_LE!$A$5:$C$29,3,FALSE)</f>
        <v>0</v>
      </c>
      <c r="BJ286" s="104">
        <f>N286/26*$BC286*VLOOKUP(BJ$4,DM_TI_LE!$A$5:$C$29,3,FALSE)</f>
        <v>0</v>
      </c>
      <c r="BK286" s="104">
        <f>O286/26*$BC286*VLOOKUP(BK$4,DM_TI_LE!$A$5:$C$29,3,FALSE)</f>
        <v>0</v>
      </c>
      <c r="BL286" s="104">
        <f>P286/26*$BC286*VLOOKUP(BL$4,DM_TI_LE!$A$5:$C$29,3,FALSE)</f>
        <v>0</v>
      </c>
      <c r="BM286" s="104">
        <f>Q286/26*$BC286*VLOOKUP(BM$4,DM_TI_LE!$A$5:$C$29,3,FALSE)</f>
        <v>0</v>
      </c>
      <c r="BN286" s="104">
        <f>R286/26*$BC286*VLOOKUP(BN$4,DM_TI_LE!$A$5:$C$29,3,FALSE)</f>
        <v>0</v>
      </c>
      <c r="BO286" s="104">
        <f>S286/26*$BC286*VLOOKUP(BO$4,DM_TI_LE!$A$5:$C$29,3,FALSE)</f>
        <v>0</v>
      </c>
      <c r="BP286" s="104">
        <f>T286/26*$BC286*VLOOKUP(BP$4,DM_TI_LE!$A$5:$C$29,3,FALSE)</f>
        <v>0</v>
      </c>
      <c r="BQ286" s="104">
        <f>U286/26*$BC286*VLOOKUP(BQ$4,DM_TI_LE!$A$5:$C$29,3,FALSE)</f>
        <v>0</v>
      </c>
      <c r="BR286" s="104">
        <f>V286/26*$BC286*VLOOKUP(BR$4,DM_TI_LE!$A$5:$C$29,3,FALSE)</f>
        <v>0</v>
      </c>
      <c r="BS286" s="104">
        <f>W286/26*$BC286*VLOOKUP(BS$4,DM_TI_LE!$A$5:$C$29,3,FALSE)</f>
        <v>0</v>
      </c>
      <c r="BT286" s="104">
        <f>X286/26*$BC286*VLOOKUP(BT$4,DM_TI_LE!$A$5:$C$29,3,FALSE)</f>
        <v>0</v>
      </c>
      <c r="BU286" s="104">
        <f>Y286/26*$BC286*VLOOKUP(BU$4,DM_TI_LE!$A$5:$C$29,3,FALSE)</f>
        <v>0</v>
      </c>
      <c r="BV286" s="104">
        <f>Z286/26*$BC286*VLOOKUP(BV$4,DM_TI_LE!$A$5:$C$29,3,FALSE)</f>
        <v>0</v>
      </c>
      <c r="BW286" s="104">
        <f>AA286/26*$BC286*VLOOKUP(BW$4,DM_TI_LE!$A$5:$C$29,3,FALSE)</f>
        <v>0</v>
      </c>
      <c r="BX286" s="104">
        <f>AB286/26*$BC286*VLOOKUP(BX$4,DM_TI_LE!$A$5:$C$29,3,FALSE)</f>
        <v>0</v>
      </c>
      <c r="BY286" s="104">
        <f>AC286/26*$BC286*VLOOKUP(BY$4,DM_TI_LE!$A$5:$C$29,3,FALSE)</f>
        <v>0</v>
      </c>
      <c r="BZ286" s="104">
        <f>AD286/26*$BC286*VLOOKUP(BZ$4,DM_TI_LE!$A$5:$C$29,3,FALSE)</f>
        <v>0</v>
      </c>
      <c r="CA286" s="273">
        <f t="shared" si="0"/>
        <v>0</v>
      </c>
      <c r="CB286" s="104"/>
      <c r="CC286" s="274">
        <f t="shared" si="1"/>
        <v>6075000</v>
      </c>
      <c r="CD286" s="138" t="str">
        <f>VLOOKUP(B286,GD_CHUNG!$B$5:$G$480,6,FALSE)</f>
        <v>HD3N</v>
      </c>
      <c r="CE286" s="275">
        <f>VLOOKUP(CD286,DM_TI_LE!$I$12:$J$16,2,FALSE)</f>
        <v>1</v>
      </c>
    </row>
    <row r="287" spans="1:83" ht="12.75" x14ac:dyDescent="0.2">
      <c r="A287" s="49">
        <v>283</v>
      </c>
      <c r="B287" s="50">
        <f>GD_CHUNG!B287</f>
        <v>12589</v>
      </c>
      <c r="C287" s="50" t="str">
        <f>GD_CHUNG!C287</f>
        <v>Lê Văn Thiện</v>
      </c>
      <c r="D287" s="50" t="str">
        <f>GD_CHUNG!D287</f>
        <v>Nhân viên Bốc xếp</v>
      </c>
      <c r="E287" s="268">
        <f>VLOOKUP(B287,GD_CHAM_CONG!$C$6:$BJ$997,60,FALSE)</f>
        <v>1</v>
      </c>
      <c r="F287" s="268">
        <f>VLOOKUP(B287,GD_LCD_HS_LNS!$B$4:$F$1000,5,FALSE)</f>
        <v>1.5</v>
      </c>
      <c r="G287" s="269"/>
      <c r="H287" s="269">
        <f>VLOOKUP(B287,GD_CHAM_CONG!$C$6:$BD$997,37,FALSE)</f>
        <v>27</v>
      </c>
      <c r="I287" s="104">
        <f>VLOOKUP($B287,GD_CHAM_CONG!$C$6:$BF$997,38,FALSE)</f>
        <v>22</v>
      </c>
      <c r="J287" s="104">
        <f>VLOOKUP($B287,GD_CHAM_CONG!$C$6:$BF$997,39,FALSE)</f>
        <v>0</v>
      </c>
      <c r="K287" s="104">
        <f>VLOOKUP($B287,GD_CHAM_CONG!$C$6:$BF$997,40,FALSE)</f>
        <v>0</v>
      </c>
      <c r="L287" s="104">
        <f>VLOOKUP($B287,GD_CHAM_CONG!$C$6:$BF$997,41,FALSE)</f>
        <v>0</v>
      </c>
      <c r="M287" s="104">
        <f>VLOOKUP($B287,GD_CHAM_CONG!$C$6:$BF$997,42,FALSE)</f>
        <v>0</v>
      </c>
      <c r="N287" s="104">
        <f>VLOOKUP($B287,GD_CHAM_CONG!$C$6:$BF$997,43,FALSE)</f>
        <v>0</v>
      </c>
      <c r="O287" s="104">
        <f>VLOOKUP($B287,GD_CHAM_CONG!$C$6:$BF$997,44,FALSE)</f>
        <v>0</v>
      </c>
      <c r="P287" s="104">
        <f>VLOOKUP($B287,GD_CHAM_CONG!$C$6:$BF$997,45,FALSE)</f>
        <v>0</v>
      </c>
      <c r="Q287" s="104">
        <f>VLOOKUP($B287,GD_CHAM_CONG!$C$6:$BF$997,46,FALSE)</f>
        <v>0</v>
      </c>
      <c r="R287" s="104">
        <f>VLOOKUP($B287,GD_CHAM_CONG!$C$6:$BF$997,47,FALSE)</f>
        <v>0</v>
      </c>
      <c r="S287" s="104">
        <f>VLOOKUP($B287,GD_CHAM_CONG!$C$6:$BF$997,48,FALSE)</f>
        <v>0</v>
      </c>
      <c r="T287" s="104">
        <f>VLOOKUP($B287,GD_CHAM_CONG!$C$6:$BF$997,49,FALSE)</f>
        <v>0</v>
      </c>
      <c r="U287" s="104">
        <f>VLOOKUP($B287,GD_CHAM_CONG!$C$6:$BF$997,50,FALSE)</f>
        <v>0</v>
      </c>
      <c r="V287" s="104">
        <f>VLOOKUP($B287,GD_CHAM_CONG!$C$6:$BF$997,51,FALSE)</f>
        <v>0</v>
      </c>
      <c r="W287" s="104">
        <f>VLOOKUP($B287,GD_CHAM_CONG!$C$6:$BF$997,52,FALSE)</f>
        <v>0</v>
      </c>
      <c r="X287" s="104">
        <f>VLOOKUP($B287,GD_CHAM_CONG!$C$6:$BF$997,53,FALSE)</f>
        <v>0</v>
      </c>
      <c r="Y287" s="104">
        <f>VLOOKUP($B287,GD_CHAM_CONG!$C$6:$BF$997,54,FALSE)</f>
        <v>0</v>
      </c>
      <c r="Z287" s="104">
        <f>VLOOKUP($B287,GD_CHAM_CONG!$C$6:$BF$997,55,FALSE)</f>
        <v>0</v>
      </c>
      <c r="AA287" s="104">
        <f>VLOOKUP($B287,GD_CHAM_CONG!$C$6:$BF$997,56,FALSE)</f>
        <v>0</v>
      </c>
      <c r="AB287" s="104">
        <f>VLOOKUP($B287,GD_CHAM_CONG!$C$6:$BI$997,57,FALSE)</f>
        <v>5</v>
      </c>
      <c r="AC287" s="104">
        <f>VLOOKUP($B287,GD_CHAM_CONG!$C$6:$BI$997,58,FALSE)</f>
        <v>0</v>
      </c>
      <c r="AD287" s="104">
        <f>VLOOKUP($B287,GD_CHAM_CONG!$C$6:$BI$997,59,FALSE)</f>
        <v>0</v>
      </c>
      <c r="AE287" s="270">
        <f>I287/$H287*VLOOKUP(I$4,DM_TI_LE!$A$5:$B$30,2,FALSE)</f>
        <v>0.81481481481481477</v>
      </c>
      <c r="AF287" s="270">
        <f>J287/$H287*VLOOKUP(J$4,DM_TI_LE!$A$5:$B$30,2,FALSE)</f>
        <v>0</v>
      </c>
      <c r="AG287" s="270">
        <f>K287/$H287*VLOOKUP(K$4,DM_TI_LE!$A$5:$B$30,2,FALSE)</f>
        <v>0</v>
      </c>
      <c r="AH287" s="270">
        <f>L287/$H287*VLOOKUP(L$4,DM_TI_LE!$A$5:$B$30,2,FALSE)</f>
        <v>0</v>
      </c>
      <c r="AI287" s="270">
        <f>M287/$H287*VLOOKUP(M$4,DM_TI_LE!$A$5:$B$30,2,FALSE)</f>
        <v>0</v>
      </c>
      <c r="AJ287" s="270">
        <f>N287/$H287*VLOOKUP(N$4,DM_TI_LE!$A$5:$B$30,2,FALSE)</f>
        <v>0</v>
      </c>
      <c r="AK287" s="270">
        <f>O287/$H287*VLOOKUP(O$4,DM_TI_LE!$A$5:$B$30,2,FALSE)</f>
        <v>0</v>
      </c>
      <c r="AL287" s="270">
        <f>P287/$H287*VLOOKUP(P$4,DM_TI_LE!$A$5:$B$30,2,FALSE)</f>
        <v>0</v>
      </c>
      <c r="AM287" s="270">
        <f>Q287/$H287*VLOOKUP(Q$4,DM_TI_LE!$A$5:$B$30,2,FALSE)</f>
        <v>0</v>
      </c>
      <c r="AN287" s="270">
        <f>R287/$H287*VLOOKUP(R$4,DM_TI_LE!$A$5:$B$30,2,FALSE)</f>
        <v>0</v>
      </c>
      <c r="AO287" s="270">
        <f>S287/$H287*VLOOKUP(S$4,DM_TI_LE!$A$5:$B$30,2,FALSE)</f>
        <v>0</v>
      </c>
      <c r="AP287" s="270">
        <f>T287/$H287*VLOOKUP(T$4,DM_TI_LE!$A$5:$B$30,2,FALSE)</f>
        <v>0</v>
      </c>
      <c r="AQ287" s="270">
        <f>U287/$H287*VLOOKUP(U$4,DM_TI_LE!$A$5:$B$30,2,FALSE)</f>
        <v>0</v>
      </c>
      <c r="AR287" s="270">
        <f>V287/$H287*VLOOKUP(V$4,DM_TI_LE!$A$5:$B$30,2,FALSE)</f>
        <v>0</v>
      </c>
      <c r="AS287" s="270">
        <f>W287/$H287*VLOOKUP(W$4,DM_TI_LE!$A$5:$B$30,2,FALSE)</f>
        <v>0</v>
      </c>
      <c r="AT287" s="270">
        <f>X287/$H287*VLOOKUP(X$4,DM_TI_LE!$A$5:$B$30,2,FALSE)</f>
        <v>0</v>
      </c>
      <c r="AU287" s="270">
        <f>Y287/$H287*VLOOKUP(Y$4,DM_TI_LE!$A$5:$B$30,2,FALSE)</f>
        <v>0</v>
      </c>
      <c r="AV287" s="270">
        <f>Z287/$H287*VLOOKUP(Z$4,DM_TI_LE!$A$5:$B$30,2,FALSE)</f>
        <v>0</v>
      </c>
      <c r="AW287" s="270">
        <f>AA287/$H287*VLOOKUP(AA$4,DM_TI_LE!$A$5:$B$30,2,FALSE)</f>
        <v>0</v>
      </c>
      <c r="AX287" s="270">
        <f>AB287/$H287*VLOOKUP(AB$4,DM_TI_LE!$A$5:$B$30,2,FALSE)</f>
        <v>0</v>
      </c>
      <c r="AY287" s="270">
        <f>AC287/$H287*VLOOKUP(AC$4,DM_TI_LE!$A$5:$B$30,2,FALSE)</f>
        <v>0</v>
      </c>
      <c r="AZ287" s="270">
        <f>AD287/$H287*VLOOKUP(AD$4,DM_TI_LE!$A$5:$B$30,2,FALSE)</f>
        <v>0</v>
      </c>
      <c r="BA287" s="284">
        <f>IF(CD287="HDHV",DM_TI_LE!$K$12*I287, SUM(AE287:AW287)*F287*E287*DM_HE_SO_LUONG_NS!$D$1*CE287)</f>
        <v>5499999.9999999991</v>
      </c>
      <c r="BB287" s="104"/>
      <c r="BC287" s="110">
        <f>VLOOKUP(B287,GD_LCD_HS_LNS!$B$4:$E$1000,4,FALSE)</f>
        <v>3778000</v>
      </c>
      <c r="BD287" s="104"/>
      <c r="BE287" s="104">
        <f>I287/26*$BC287*VLOOKUP(BE$4,DM_TI_LE!$A$5:$C$29,3,FALSE)</f>
        <v>0</v>
      </c>
      <c r="BF287" s="104">
        <f>J287/26*$BC287*VLOOKUP(BF$4,DM_TI_LE!$A$5:$C$29,3,FALSE)</f>
        <v>0</v>
      </c>
      <c r="BG287" s="104">
        <f>K287/26*$BC287*VLOOKUP(BG$4,DM_TI_LE!$A$5:$C$29,3,FALSE)</f>
        <v>0</v>
      </c>
      <c r="BH287" s="104">
        <f>L287/26*$BC287*VLOOKUP(BH$4,DM_TI_LE!$A$5:$C$29,3,FALSE)</f>
        <v>0</v>
      </c>
      <c r="BI287" s="104">
        <f>M287/26*$BC287*VLOOKUP(BI$4,DM_TI_LE!$A$5:$C$29,3,FALSE)</f>
        <v>0</v>
      </c>
      <c r="BJ287" s="104">
        <f>N287/26*$BC287*VLOOKUP(BJ$4,DM_TI_LE!$A$5:$C$29,3,FALSE)</f>
        <v>0</v>
      </c>
      <c r="BK287" s="104">
        <f>O287/26*$BC287*VLOOKUP(BK$4,DM_TI_LE!$A$5:$C$29,3,FALSE)</f>
        <v>0</v>
      </c>
      <c r="BL287" s="104">
        <f>P287/26*$BC287*VLOOKUP(BL$4,DM_TI_LE!$A$5:$C$29,3,FALSE)</f>
        <v>0</v>
      </c>
      <c r="BM287" s="104">
        <f>Q287/26*$BC287*VLOOKUP(BM$4,DM_TI_LE!$A$5:$C$29,3,FALSE)</f>
        <v>0</v>
      </c>
      <c r="BN287" s="104">
        <f>R287/26*$BC287*VLOOKUP(BN$4,DM_TI_LE!$A$5:$C$29,3,FALSE)</f>
        <v>0</v>
      </c>
      <c r="BO287" s="104">
        <f>S287/26*$BC287*VLOOKUP(BO$4,DM_TI_LE!$A$5:$C$29,3,FALSE)</f>
        <v>0</v>
      </c>
      <c r="BP287" s="104">
        <f>T287/26*$BC287*VLOOKUP(BP$4,DM_TI_LE!$A$5:$C$29,3,FALSE)</f>
        <v>0</v>
      </c>
      <c r="BQ287" s="104">
        <f>U287/26*$BC287*VLOOKUP(BQ$4,DM_TI_LE!$A$5:$C$29,3,FALSE)</f>
        <v>0</v>
      </c>
      <c r="BR287" s="104">
        <f>V287/26*$BC287*VLOOKUP(BR$4,DM_TI_LE!$A$5:$C$29,3,FALSE)</f>
        <v>0</v>
      </c>
      <c r="BS287" s="104">
        <f>W287/26*$BC287*VLOOKUP(BS$4,DM_TI_LE!$A$5:$C$29,3,FALSE)</f>
        <v>0</v>
      </c>
      <c r="BT287" s="104">
        <f>X287/26*$BC287*VLOOKUP(BT$4,DM_TI_LE!$A$5:$C$29,3,FALSE)</f>
        <v>0</v>
      </c>
      <c r="BU287" s="104">
        <f>Y287/26*$BC287*VLOOKUP(BU$4,DM_TI_LE!$A$5:$C$29,3,FALSE)</f>
        <v>0</v>
      </c>
      <c r="BV287" s="104">
        <f>Z287/26*$BC287*VLOOKUP(BV$4,DM_TI_LE!$A$5:$C$29,3,FALSE)</f>
        <v>0</v>
      </c>
      <c r="BW287" s="104">
        <f>AA287/26*$BC287*VLOOKUP(BW$4,DM_TI_LE!$A$5:$C$29,3,FALSE)</f>
        <v>0</v>
      </c>
      <c r="BX287" s="104">
        <f>AB287/26*$BC287*VLOOKUP(BX$4,DM_TI_LE!$A$5:$C$29,3,FALSE)</f>
        <v>0</v>
      </c>
      <c r="BY287" s="104">
        <f>AC287/26*$BC287*VLOOKUP(BY$4,DM_TI_LE!$A$5:$C$29,3,FALSE)</f>
        <v>0</v>
      </c>
      <c r="BZ287" s="104">
        <f>AD287/26*$BC287*VLOOKUP(BZ$4,DM_TI_LE!$A$5:$C$29,3,FALSE)</f>
        <v>0</v>
      </c>
      <c r="CA287" s="273">
        <f t="shared" si="0"/>
        <v>0</v>
      </c>
      <c r="CB287" s="104"/>
      <c r="CC287" s="274">
        <f t="shared" si="1"/>
        <v>5499999.9999999991</v>
      </c>
      <c r="CD287" s="138" t="str">
        <f>VLOOKUP(B287,GD_CHUNG!$B$5:$G$480,6,FALSE)</f>
        <v>HD3N</v>
      </c>
      <c r="CE287" s="275">
        <f>VLOOKUP(CD287,DM_TI_LE!$I$12:$J$16,2,FALSE)</f>
        <v>1</v>
      </c>
    </row>
    <row r="288" spans="1:83" ht="12.75" x14ac:dyDescent="0.2">
      <c r="A288" s="49">
        <v>284</v>
      </c>
      <c r="B288" s="50">
        <f>GD_CHUNG!B288</f>
        <v>12591</v>
      </c>
      <c r="C288" s="50" t="str">
        <f>GD_CHUNG!C288</f>
        <v>Nguyễn Xuân Quý</v>
      </c>
      <c r="D288" s="50" t="str">
        <f>GD_CHUNG!D288</f>
        <v>Nhân viên Bốc xếp</v>
      </c>
      <c r="E288" s="268">
        <f>VLOOKUP(B288,GD_CHAM_CONG!$C$6:$BJ$997,60,FALSE)</f>
        <v>1</v>
      </c>
      <c r="F288" s="268">
        <f>VLOOKUP(B288,GD_LCD_HS_LNS!$B$4:$F$1000,5,FALSE)</f>
        <v>1.5</v>
      </c>
      <c r="G288" s="269"/>
      <c r="H288" s="269">
        <f>VLOOKUP(B288,GD_CHAM_CONG!$C$6:$BD$997,37,FALSE)</f>
        <v>27</v>
      </c>
      <c r="I288" s="104">
        <f>VLOOKUP($B288,GD_CHAM_CONG!$C$6:$BF$997,38,FALSE)</f>
        <v>27</v>
      </c>
      <c r="J288" s="104">
        <f>VLOOKUP($B288,GD_CHAM_CONG!$C$6:$BF$997,39,FALSE)</f>
        <v>0</v>
      </c>
      <c r="K288" s="104">
        <f>VLOOKUP($B288,GD_CHAM_CONG!$C$6:$BF$997,40,FALSE)</f>
        <v>0</v>
      </c>
      <c r="L288" s="104">
        <f>VLOOKUP($B288,GD_CHAM_CONG!$C$6:$BF$997,41,FALSE)</f>
        <v>0</v>
      </c>
      <c r="M288" s="104">
        <f>VLOOKUP($B288,GD_CHAM_CONG!$C$6:$BF$997,42,FALSE)</f>
        <v>0</v>
      </c>
      <c r="N288" s="104">
        <f>VLOOKUP($B288,GD_CHAM_CONG!$C$6:$BF$997,43,FALSE)</f>
        <v>0</v>
      </c>
      <c r="O288" s="104">
        <f>VLOOKUP($B288,GD_CHAM_CONG!$C$6:$BF$997,44,FALSE)</f>
        <v>0</v>
      </c>
      <c r="P288" s="104">
        <f>VLOOKUP($B288,GD_CHAM_CONG!$C$6:$BF$997,45,FALSE)</f>
        <v>0</v>
      </c>
      <c r="Q288" s="104">
        <f>VLOOKUP($B288,GD_CHAM_CONG!$C$6:$BF$997,46,FALSE)</f>
        <v>0</v>
      </c>
      <c r="R288" s="104">
        <f>VLOOKUP($B288,GD_CHAM_CONG!$C$6:$BF$997,47,FALSE)</f>
        <v>0</v>
      </c>
      <c r="S288" s="104">
        <f>VLOOKUP($B288,GD_CHAM_CONG!$C$6:$BF$997,48,FALSE)</f>
        <v>0</v>
      </c>
      <c r="T288" s="104">
        <f>VLOOKUP($B288,GD_CHAM_CONG!$C$6:$BF$997,49,FALSE)</f>
        <v>0</v>
      </c>
      <c r="U288" s="104">
        <f>VLOOKUP($B288,GD_CHAM_CONG!$C$6:$BF$997,50,FALSE)</f>
        <v>0</v>
      </c>
      <c r="V288" s="104">
        <f>VLOOKUP($B288,GD_CHAM_CONG!$C$6:$BF$997,51,FALSE)</f>
        <v>0</v>
      </c>
      <c r="W288" s="104">
        <f>VLOOKUP($B288,GD_CHAM_CONG!$C$6:$BF$997,52,FALSE)</f>
        <v>0</v>
      </c>
      <c r="X288" s="104">
        <f>VLOOKUP($B288,GD_CHAM_CONG!$C$6:$BF$997,53,FALSE)</f>
        <v>0</v>
      </c>
      <c r="Y288" s="104">
        <f>VLOOKUP($B288,GD_CHAM_CONG!$C$6:$BF$997,54,FALSE)</f>
        <v>0</v>
      </c>
      <c r="Z288" s="104">
        <f>VLOOKUP($B288,GD_CHAM_CONG!$C$6:$BF$997,55,FALSE)</f>
        <v>0</v>
      </c>
      <c r="AA288" s="104">
        <f>VLOOKUP($B288,GD_CHAM_CONG!$C$6:$BF$997,56,FALSE)</f>
        <v>0</v>
      </c>
      <c r="AB288" s="104">
        <f>VLOOKUP($B288,GD_CHAM_CONG!$C$6:$BI$997,57,FALSE)</f>
        <v>0</v>
      </c>
      <c r="AC288" s="104">
        <f>VLOOKUP($B288,GD_CHAM_CONG!$C$6:$BI$997,58,FALSE)</f>
        <v>0</v>
      </c>
      <c r="AD288" s="104">
        <f>VLOOKUP($B288,GD_CHAM_CONG!$C$6:$BI$997,59,FALSE)</f>
        <v>0</v>
      </c>
      <c r="AE288" s="270">
        <f>I288/$H288*VLOOKUP(I$4,DM_TI_LE!$A$5:$B$30,2,FALSE)</f>
        <v>1</v>
      </c>
      <c r="AF288" s="270">
        <f>J288/$H288*VLOOKUP(J$4,DM_TI_LE!$A$5:$B$30,2,FALSE)</f>
        <v>0</v>
      </c>
      <c r="AG288" s="270">
        <f>K288/$H288*VLOOKUP(K$4,DM_TI_LE!$A$5:$B$30,2,FALSE)</f>
        <v>0</v>
      </c>
      <c r="AH288" s="270">
        <f>L288/$H288*VLOOKUP(L$4,DM_TI_LE!$A$5:$B$30,2,FALSE)</f>
        <v>0</v>
      </c>
      <c r="AI288" s="270">
        <f>M288/$H288*VLOOKUP(M$4,DM_TI_LE!$A$5:$B$30,2,FALSE)</f>
        <v>0</v>
      </c>
      <c r="AJ288" s="270">
        <f>N288/$H288*VLOOKUP(N$4,DM_TI_LE!$A$5:$B$30,2,FALSE)</f>
        <v>0</v>
      </c>
      <c r="AK288" s="270">
        <f>O288/$H288*VLOOKUP(O$4,DM_TI_LE!$A$5:$B$30,2,FALSE)</f>
        <v>0</v>
      </c>
      <c r="AL288" s="270">
        <f>P288/$H288*VLOOKUP(P$4,DM_TI_LE!$A$5:$B$30,2,FALSE)</f>
        <v>0</v>
      </c>
      <c r="AM288" s="270">
        <f>Q288/$H288*VLOOKUP(Q$4,DM_TI_LE!$A$5:$B$30,2,FALSE)</f>
        <v>0</v>
      </c>
      <c r="AN288" s="270">
        <f>R288/$H288*VLOOKUP(R$4,DM_TI_LE!$A$5:$B$30,2,FALSE)</f>
        <v>0</v>
      </c>
      <c r="AO288" s="270">
        <f>S288/$H288*VLOOKUP(S$4,DM_TI_LE!$A$5:$B$30,2,FALSE)</f>
        <v>0</v>
      </c>
      <c r="AP288" s="270">
        <f>T288/$H288*VLOOKUP(T$4,DM_TI_LE!$A$5:$B$30,2,FALSE)</f>
        <v>0</v>
      </c>
      <c r="AQ288" s="270">
        <f>U288/$H288*VLOOKUP(U$4,DM_TI_LE!$A$5:$B$30,2,FALSE)</f>
        <v>0</v>
      </c>
      <c r="AR288" s="270">
        <f>V288/$H288*VLOOKUP(V$4,DM_TI_LE!$A$5:$B$30,2,FALSE)</f>
        <v>0</v>
      </c>
      <c r="AS288" s="270">
        <f>W288/$H288*VLOOKUP(W$4,DM_TI_LE!$A$5:$B$30,2,FALSE)</f>
        <v>0</v>
      </c>
      <c r="AT288" s="270">
        <f>X288/$H288*VLOOKUP(X$4,DM_TI_LE!$A$5:$B$30,2,FALSE)</f>
        <v>0</v>
      </c>
      <c r="AU288" s="270">
        <f>Y288/$H288*VLOOKUP(Y$4,DM_TI_LE!$A$5:$B$30,2,FALSE)</f>
        <v>0</v>
      </c>
      <c r="AV288" s="270">
        <f>Z288/$H288*VLOOKUP(Z$4,DM_TI_LE!$A$5:$B$30,2,FALSE)</f>
        <v>0</v>
      </c>
      <c r="AW288" s="270">
        <f>AA288/$H288*VLOOKUP(AA$4,DM_TI_LE!$A$5:$B$30,2,FALSE)</f>
        <v>0</v>
      </c>
      <c r="AX288" s="270">
        <f>AB288/$H288*VLOOKUP(AB$4,DM_TI_LE!$A$5:$B$30,2,FALSE)</f>
        <v>0</v>
      </c>
      <c r="AY288" s="270">
        <f>AC288/$H288*VLOOKUP(AC$4,DM_TI_LE!$A$5:$B$30,2,FALSE)</f>
        <v>0</v>
      </c>
      <c r="AZ288" s="270">
        <f>AD288/$H288*VLOOKUP(AD$4,DM_TI_LE!$A$5:$B$30,2,FALSE)</f>
        <v>0</v>
      </c>
      <c r="BA288" s="284">
        <f>IF(CD288="HDHV",DM_TI_LE!$K$12*I288, SUM(AE288:AW288)*F288*E288*DM_HE_SO_LUONG_NS!$D$1*CE288)</f>
        <v>6750000</v>
      </c>
      <c r="BB288" s="104"/>
      <c r="BC288" s="110">
        <f>VLOOKUP(B288,GD_LCD_HS_LNS!$B$4:$E$1000,4,FALSE)</f>
        <v>3778000</v>
      </c>
      <c r="BD288" s="104"/>
      <c r="BE288" s="104">
        <f>I288/26*$BC288*VLOOKUP(BE$4,DM_TI_LE!$A$5:$C$29,3,FALSE)</f>
        <v>0</v>
      </c>
      <c r="BF288" s="104">
        <f>J288/26*$BC288*VLOOKUP(BF$4,DM_TI_LE!$A$5:$C$29,3,FALSE)</f>
        <v>0</v>
      </c>
      <c r="BG288" s="104">
        <f>K288/26*$BC288*VLOOKUP(BG$4,DM_TI_LE!$A$5:$C$29,3,FALSE)</f>
        <v>0</v>
      </c>
      <c r="BH288" s="104">
        <f>L288/26*$BC288*VLOOKUP(BH$4,DM_TI_LE!$A$5:$C$29,3,FALSE)</f>
        <v>0</v>
      </c>
      <c r="BI288" s="104">
        <f>M288/26*$BC288*VLOOKUP(BI$4,DM_TI_LE!$A$5:$C$29,3,FALSE)</f>
        <v>0</v>
      </c>
      <c r="BJ288" s="104">
        <f>N288/26*$BC288*VLOOKUP(BJ$4,DM_TI_LE!$A$5:$C$29,3,FALSE)</f>
        <v>0</v>
      </c>
      <c r="BK288" s="104">
        <f>O288/26*$BC288*VLOOKUP(BK$4,DM_TI_LE!$A$5:$C$29,3,FALSE)</f>
        <v>0</v>
      </c>
      <c r="BL288" s="104">
        <f>P288/26*$BC288*VLOOKUP(BL$4,DM_TI_LE!$A$5:$C$29,3,FALSE)</f>
        <v>0</v>
      </c>
      <c r="BM288" s="104">
        <f>Q288/26*$BC288*VLOOKUP(BM$4,DM_TI_LE!$A$5:$C$29,3,FALSE)</f>
        <v>0</v>
      </c>
      <c r="BN288" s="104">
        <f>R288/26*$BC288*VLOOKUP(BN$4,DM_TI_LE!$A$5:$C$29,3,FALSE)</f>
        <v>0</v>
      </c>
      <c r="BO288" s="104">
        <f>S288/26*$BC288*VLOOKUP(BO$4,DM_TI_LE!$A$5:$C$29,3,FALSE)</f>
        <v>0</v>
      </c>
      <c r="BP288" s="104">
        <f>T288/26*$BC288*VLOOKUP(BP$4,DM_TI_LE!$A$5:$C$29,3,FALSE)</f>
        <v>0</v>
      </c>
      <c r="BQ288" s="104">
        <f>U288/26*$BC288*VLOOKUP(BQ$4,DM_TI_LE!$A$5:$C$29,3,FALSE)</f>
        <v>0</v>
      </c>
      <c r="BR288" s="104">
        <f>V288/26*$BC288*VLOOKUP(BR$4,DM_TI_LE!$A$5:$C$29,3,FALSE)</f>
        <v>0</v>
      </c>
      <c r="BS288" s="104">
        <f>W288/26*$BC288*VLOOKUP(BS$4,DM_TI_LE!$A$5:$C$29,3,FALSE)</f>
        <v>0</v>
      </c>
      <c r="BT288" s="104">
        <f>X288/26*$BC288*VLOOKUP(BT$4,DM_TI_LE!$A$5:$C$29,3,FALSE)</f>
        <v>0</v>
      </c>
      <c r="BU288" s="104">
        <f>Y288/26*$BC288*VLOOKUP(BU$4,DM_TI_LE!$A$5:$C$29,3,FALSE)</f>
        <v>0</v>
      </c>
      <c r="BV288" s="104">
        <f>Z288/26*$BC288*VLOOKUP(BV$4,DM_TI_LE!$A$5:$C$29,3,FALSE)</f>
        <v>0</v>
      </c>
      <c r="BW288" s="104">
        <f>AA288/26*$BC288*VLOOKUP(BW$4,DM_TI_LE!$A$5:$C$29,3,FALSE)</f>
        <v>0</v>
      </c>
      <c r="BX288" s="104">
        <f>AB288/26*$BC288*VLOOKUP(BX$4,DM_TI_LE!$A$5:$C$29,3,FALSE)</f>
        <v>0</v>
      </c>
      <c r="BY288" s="104">
        <f>AC288/26*$BC288*VLOOKUP(BY$4,DM_TI_LE!$A$5:$C$29,3,FALSE)</f>
        <v>0</v>
      </c>
      <c r="BZ288" s="104">
        <f>AD288/26*$BC288*VLOOKUP(BZ$4,DM_TI_LE!$A$5:$C$29,3,FALSE)</f>
        <v>0</v>
      </c>
      <c r="CA288" s="273">
        <f t="shared" si="0"/>
        <v>0</v>
      </c>
      <c r="CB288" s="104"/>
      <c r="CC288" s="274">
        <f t="shared" si="1"/>
        <v>6750000</v>
      </c>
      <c r="CD288" s="138" t="str">
        <f>VLOOKUP(B288,GD_CHUNG!$B$5:$G$480,6,FALSE)</f>
        <v>HD3N</v>
      </c>
      <c r="CE288" s="275">
        <f>VLOOKUP(CD288,DM_TI_LE!$I$12:$J$16,2,FALSE)</f>
        <v>1</v>
      </c>
    </row>
    <row r="289" spans="1:83" ht="12.75" x14ac:dyDescent="0.2">
      <c r="A289" s="49">
        <v>285</v>
      </c>
      <c r="B289" s="50">
        <f>GD_CHUNG!B289</f>
        <v>12592</v>
      </c>
      <c r="C289" s="50" t="str">
        <f>GD_CHUNG!C289</f>
        <v>Lê Minh Huy</v>
      </c>
      <c r="D289" s="50" t="str">
        <f>GD_CHUNG!D289</f>
        <v>Nhân viên Bốc xếp</v>
      </c>
      <c r="E289" s="268">
        <f>VLOOKUP(B289,GD_CHAM_CONG!$C$6:$BJ$997,60,FALSE)</f>
        <v>1</v>
      </c>
      <c r="F289" s="268">
        <f>VLOOKUP(B289,GD_LCD_HS_LNS!$B$4:$F$1000,5,FALSE)</f>
        <v>1.5</v>
      </c>
      <c r="G289" s="269"/>
      <c r="H289" s="269">
        <f>VLOOKUP(B289,GD_CHAM_CONG!$C$6:$BD$997,37,FALSE)</f>
        <v>27</v>
      </c>
      <c r="I289" s="104">
        <f>VLOOKUP($B289,GD_CHAM_CONG!$C$6:$BF$997,38,FALSE)</f>
        <v>27</v>
      </c>
      <c r="J289" s="104">
        <f>VLOOKUP($B289,GD_CHAM_CONG!$C$6:$BF$997,39,FALSE)</f>
        <v>0</v>
      </c>
      <c r="K289" s="104">
        <f>VLOOKUP($B289,GD_CHAM_CONG!$C$6:$BF$997,40,FALSE)</f>
        <v>0</v>
      </c>
      <c r="L289" s="104">
        <f>VLOOKUP($B289,GD_CHAM_CONG!$C$6:$BF$997,41,FALSE)</f>
        <v>0</v>
      </c>
      <c r="M289" s="104">
        <f>VLOOKUP($B289,GD_CHAM_CONG!$C$6:$BF$997,42,FALSE)</f>
        <v>0</v>
      </c>
      <c r="N289" s="104">
        <f>VLOOKUP($B289,GD_CHAM_CONG!$C$6:$BF$997,43,FALSE)</f>
        <v>0</v>
      </c>
      <c r="O289" s="104">
        <f>VLOOKUP($B289,GD_CHAM_CONG!$C$6:$BF$997,44,FALSE)</f>
        <v>0</v>
      </c>
      <c r="P289" s="104">
        <f>VLOOKUP($B289,GD_CHAM_CONG!$C$6:$BF$997,45,FALSE)</f>
        <v>0</v>
      </c>
      <c r="Q289" s="104">
        <f>VLOOKUP($B289,GD_CHAM_CONG!$C$6:$BF$997,46,FALSE)</f>
        <v>0</v>
      </c>
      <c r="R289" s="104">
        <f>VLOOKUP($B289,GD_CHAM_CONG!$C$6:$BF$997,47,FALSE)</f>
        <v>0</v>
      </c>
      <c r="S289" s="104">
        <f>VLOOKUP($B289,GD_CHAM_CONG!$C$6:$BF$997,48,FALSE)</f>
        <v>0</v>
      </c>
      <c r="T289" s="104">
        <f>VLOOKUP($B289,GD_CHAM_CONG!$C$6:$BF$997,49,FALSE)</f>
        <v>0</v>
      </c>
      <c r="U289" s="104">
        <f>VLOOKUP($B289,GD_CHAM_CONG!$C$6:$BF$997,50,FALSE)</f>
        <v>0</v>
      </c>
      <c r="V289" s="104">
        <f>VLOOKUP($B289,GD_CHAM_CONG!$C$6:$BF$997,51,FALSE)</f>
        <v>0</v>
      </c>
      <c r="W289" s="104">
        <f>VLOOKUP($B289,GD_CHAM_CONG!$C$6:$BF$997,52,FALSE)</f>
        <v>0</v>
      </c>
      <c r="X289" s="104">
        <f>VLOOKUP($B289,GD_CHAM_CONG!$C$6:$BF$997,53,FALSE)</f>
        <v>0</v>
      </c>
      <c r="Y289" s="104">
        <f>VLOOKUP($B289,GD_CHAM_CONG!$C$6:$BF$997,54,FALSE)</f>
        <v>0</v>
      </c>
      <c r="Z289" s="104">
        <f>VLOOKUP($B289,GD_CHAM_CONG!$C$6:$BF$997,55,FALSE)</f>
        <v>0</v>
      </c>
      <c r="AA289" s="104">
        <f>VLOOKUP($B289,GD_CHAM_CONG!$C$6:$BF$997,56,FALSE)</f>
        <v>0</v>
      </c>
      <c r="AB289" s="104">
        <f>VLOOKUP($B289,GD_CHAM_CONG!$C$6:$BI$997,57,FALSE)</f>
        <v>0</v>
      </c>
      <c r="AC289" s="104">
        <f>VLOOKUP($B289,GD_CHAM_CONG!$C$6:$BI$997,58,FALSE)</f>
        <v>0</v>
      </c>
      <c r="AD289" s="104">
        <f>VLOOKUP($B289,GD_CHAM_CONG!$C$6:$BI$997,59,FALSE)</f>
        <v>0</v>
      </c>
      <c r="AE289" s="270">
        <f>I289/$H289*VLOOKUP(I$4,DM_TI_LE!$A$5:$B$30,2,FALSE)</f>
        <v>1</v>
      </c>
      <c r="AF289" s="270">
        <f>J289/$H289*VLOOKUP(J$4,DM_TI_LE!$A$5:$B$30,2,FALSE)</f>
        <v>0</v>
      </c>
      <c r="AG289" s="270">
        <f>K289/$H289*VLOOKUP(K$4,DM_TI_LE!$A$5:$B$30,2,FALSE)</f>
        <v>0</v>
      </c>
      <c r="AH289" s="270">
        <f>L289/$H289*VLOOKUP(L$4,DM_TI_LE!$A$5:$B$30,2,FALSE)</f>
        <v>0</v>
      </c>
      <c r="AI289" s="270">
        <f>M289/$H289*VLOOKUP(M$4,DM_TI_LE!$A$5:$B$30,2,FALSE)</f>
        <v>0</v>
      </c>
      <c r="AJ289" s="270">
        <f>N289/$H289*VLOOKUP(N$4,DM_TI_LE!$A$5:$B$30,2,FALSE)</f>
        <v>0</v>
      </c>
      <c r="AK289" s="270">
        <f>O289/$H289*VLOOKUP(O$4,DM_TI_LE!$A$5:$B$30,2,FALSE)</f>
        <v>0</v>
      </c>
      <c r="AL289" s="270">
        <f>P289/$H289*VLOOKUP(P$4,DM_TI_LE!$A$5:$B$30,2,FALSE)</f>
        <v>0</v>
      </c>
      <c r="AM289" s="270">
        <f>Q289/$H289*VLOOKUP(Q$4,DM_TI_LE!$A$5:$B$30,2,FALSE)</f>
        <v>0</v>
      </c>
      <c r="AN289" s="270">
        <f>R289/$H289*VLOOKUP(R$4,DM_TI_LE!$A$5:$B$30,2,FALSE)</f>
        <v>0</v>
      </c>
      <c r="AO289" s="270">
        <f>S289/$H289*VLOOKUP(S$4,DM_TI_LE!$A$5:$B$30,2,FALSE)</f>
        <v>0</v>
      </c>
      <c r="AP289" s="270">
        <f>T289/$H289*VLOOKUP(T$4,DM_TI_LE!$A$5:$B$30,2,FALSE)</f>
        <v>0</v>
      </c>
      <c r="AQ289" s="270">
        <f>U289/$H289*VLOOKUP(U$4,DM_TI_LE!$A$5:$B$30,2,FALSE)</f>
        <v>0</v>
      </c>
      <c r="AR289" s="270">
        <f>V289/$H289*VLOOKUP(V$4,DM_TI_LE!$A$5:$B$30,2,FALSE)</f>
        <v>0</v>
      </c>
      <c r="AS289" s="270">
        <f>W289/$H289*VLOOKUP(W$4,DM_TI_LE!$A$5:$B$30,2,FALSE)</f>
        <v>0</v>
      </c>
      <c r="AT289" s="270">
        <f>X289/$H289*VLOOKUP(X$4,DM_TI_LE!$A$5:$B$30,2,FALSE)</f>
        <v>0</v>
      </c>
      <c r="AU289" s="270">
        <f>Y289/$H289*VLOOKUP(Y$4,DM_TI_LE!$A$5:$B$30,2,FALSE)</f>
        <v>0</v>
      </c>
      <c r="AV289" s="270">
        <f>Z289/$H289*VLOOKUP(Z$4,DM_TI_LE!$A$5:$B$30,2,FALSE)</f>
        <v>0</v>
      </c>
      <c r="AW289" s="270">
        <f>AA289/$H289*VLOOKUP(AA$4,DM_TI_LE!$A$5:$B$30,2,FALSE)</f>
        <v>0</v>
      </c>
      <c r="AX289" s="270">
        <f>AB289/$H289*VLOOKUP(AB$4,DM_TI_LE!$A$5:$B$30,2,FALSE)</f>
        <v>0</v>
      </c>
      <c r="AY289" s="270">
        <f>AC289/$H289*VLOOKUP(AC$4,DM_TI_LE!$A$5:$B$30,2,FALSE)</f>
        <v>0</v>
      </c>
      <c r="AZ289" s="270">
        <f>AD289/$H289*VLOOKUP(AD$4,DM_TI_LE!$A$5:$B$30,2,FALSE)</f>
        <v>0</v>
      </c>
      <c r="BA289" s="284">
        <f>IF(CD289="HDHV",DM_TI_LE!$K$12*I289, SUM(AE289:AW289)*F289*E289*DM_HE_SO_LUONG_NS!$D$1*CE289)</f>
        <v>6750000</v>
      </c>
      <c r="BB289" s="104"/>
      <c r="BC289" s="110">
        <f>VLOOKUP(B289,GD_LCD_HS_LNS!$B$4:$E$1000,4,FALSE)</f>
        <v>3778000</v>
      </c>
      <c r="BD289" s="104"/>
      <c r="BE289" s="104">
        <f>I289/26*$BC289*VLOOKUP(BE$4,DM_TI_LE!$A$5:$C$29,3,FALSE)</f>
        <v>0</v>
      </c>
      <c r="BF289" s="104">
        <f>J289/26*$BC289*VLOOKUP(BF$4,DM_TI_LE!$A$5:$C$29,3,FALSE)</f>
        <v>0</v>
      </c>
      <c r="BG289" s="104">
        <f>K289/26*$BC289*VLOOKUP(BG$4,DM_TI_LE!$A$5:$C$29,3,FALSE)</f>
        <v>0</v>
      </c>
      <c r="BH289" s="104">
        <f>L289/26*$BC289*VLOOKUP(BH$4,DM_TI_LE!$A$5:$C$29,3,FALSE)</f>
        <v>0</v>
      </c>
      <c r="BI289" s="104">
        <f>M289/26*$BC289*VLOOKUP(BI$4,DM_TI_LE!$A$5:$C$29,3,FALSE)</f>
        <v>0</v>
      </c>
      <c r="BJ289" s="104">
        <f>N289/26*$BC289*VLOOKUP(BJ$4,DM_TI_LE!$A$5:$C$29,3,FALSE)</f>
        <v>0</v>
      </c>
      <c r="BK289" s="104">
        <f>O289/26*$BC289*VLOOKUP(BK$4,DM_TI_LE!$A$5:$C$29,3,FALSE)</f>
        <v>0</v>
      </c>
      <c r="BL289" s="104">
        <f>P289/26*$BC289*VLOOKUP(BL$4,DM_TI_LE!$A$5:$C$29,3,FALSE)</f>
        <v>0</v>
      </c>
      <c r="BM289" s="104">
        <f>Q289/26*$BC289*VLOOKUP(BM$4,DM_TI_LE!$A$5:$C$29,3,FALSE)</f>
        <v>0</v>
      </c>
      <c r="BN289" s="104">
        <f>R289/26*$BC289*VLOOKUP(BN$4,DM_TI_LE!$A$5:$C$29,3,FALSE)</f>
        <v>0</v>
      </c>
      <c r="BO289" s="104">
        <f>S289/26*$BC289*VLOOKUP(BO$4,DM_TI_LE!$A$5:$C$29,3,FALSE)</f>
        <v>0</v>
      </c>
      <c r="BP289" s="104">
        <f>T289/26*$BC289*VLOOKUP(BP$4,DM_TI_LE!$A$5:$C$29,3,FALSE)</f>
        <v>0</v>
      </c>
      <c r="BQ289" s="104">
        <f>U289/26*$BC289*VLOOKUP(BQ$4,DM_TI_LE!$A$5:$C$29,3,FALSE)</f>
        <v>0</v>
      </c>
      <c r="BR289" s="104">
        <f>V289/26*$BC289*VLOOKUP(BR$4,DM_TI_LE!$A$5:$C$29,3,FALSE)</f>
        <v>0</v>
      </c>
      <c r="BS289" s="104">
        <f>W289/26*$BC289*VLOOKUP(BS$4,DM_TI_LE!$A$5:$C$29,3,FALSE)</f>
        <v>0</v>
      </c>
      <c r="BT289" s="104">
        <f>X289/26*$BC289*VLOOKUP(BT$4,DM_TI_LE!$A$5:$C$29,3,FALSE)</f>
        <v>0</v>
      </c>
      <c r="BU289" s="104">
        <f>Y289/26*$BC289*VLOOKUP(BU$4,DM_TI_LE!$A$5:$C$29,3,FALSE)</f>
        <v>0</v>
      </c>
      <c r="BV289" s="104">
        <f>Z289/26*$BC289*VLOOKUP(BV$4,DM_TI_LE!$A$5:$C$29,3,FALSE)</f>
        <v>0</v>
      </c>
      <c r="BW289" s="104">
        <f>AA289/26*$BC289*VLOOKUP(BW$4,DM_TI_LE!$A$5:$C$29,3,FALSE)</f>
        <v>0</v>
      </c>
      <c r="BX289" s="104">
        <f>AB289/26*$BC289*VLOOKUP(BX$4,DM_TI_LE!$A$5:$C$29,3,FALSE)</f>
        <v>0</v>
      </c>
      <c r="BY289" s="104">
        <f>AC289/26*$BC289*VLOOKUP(BY$4,DM_TI_LE!$A$5:$C$29,3,FALSE)</f>
        <v>0</v>
      </c>
      <c r="BZ289" s="104">
        <f>AD289/26*$BC289*VLOOKUP(BZ$4,DM_TI_LE!$A$5:$C$29,3,FALSE)</f>
        <v>0</v>
      </c>
      <c r="CA289" s="273">
        <f t="shared" si="0"/>
        <v>0</v>
      </c>
      <c r="CB289" s="104"/>
      <c r="CC289" s="274">
        <f t="shared" si="1"/>
        <v>6750000</v>
      </c>
      <c r="CD289" s="138" t="str">
        <f>VLOOKUP(B289,GD_CHUNG!$B$5:$G$480,6,FALSE)</f>
        <v>HD3N</v>
      </c>
      <c r="CE289" s="275">
        <f>VLOOKUP(CD289,DM_TI_LE!$I$12:$J$16,2,FALSE)</f>
        <v>1</v>
      </c>
    </row>
    <row r="290" spans="1:83" ht="12.75" x14ac:dyDescent="0.2">
      <c r="A290" s="49">
        <v>286</v>
      </c>
      <c r="B290" s="50">
        <f>GD_CHUNG!B290</f>
        <v>13424</v>
      </c>
      <c r="C290" s="50" t="str">
        <f>GD_CHUNG!C290</f>
        <v>Bùi Tuấn Anh</v>
      </c>
      <c r="D290" s="50" t="str">
        <f>GD_CHUNG!D290</f>
        <v>Nhân viên Bốc xếp</v>
      </c>
      <c r="E290" s="268">
        <f>VLOOKUP(B290,GD_CHAM_CONG!$C$6:$BJ$997,60,FALSE)</f>
        <v>1</v>
      </c>
      <c r="F290" s="268">
        <f>VLOOKUP(B290,GD_LCD_HS_LNS!$B$4:$F$1000,5,FALSE)</f>
        <v>1.5</v>
      </c>
      <c r="G290" s="269"/>
      <c r="H290" s="269">
        <f>VLOOKUP(B290,GD_CHAM_CONG!$C$6:$BD$997,37,FALSE)</f>
        <v>27</v>
      </c>
      <c r="I290" s="104">
        <f>VLOOKUP($B290,GD_CHAM_CONG!$C$6:$BF$997,38,FALSE)</f>
        <v>27</v>
      </c>
      <c r="J290" s="104">
        <f>VLOOKUP($B290,GD_CHAM_CONG!$C$6:$BF$997,39,FALSE)</f>
        <v>0</v>
      </c>
      <c r="K290" s="104">
        <f>VLOOKUP($B290,GD_CHAM_CONG!$C$6:$BF$997,40,FALSE)</f>
        <v>0</v>
      </c>
      <c r="L290" s="104">
        <f>VLOOKUP($B290,GD_CHAM_CONG!$C$6:$BF$997,41,FALSE)</f>
        <v>0</v>
      </c>
      <c r="M290" s="104">
        <f>VLOOKUP($B290,GD_CHAM_CONG!$C$6:$BF$997,42,FALSE)</f>
        <v>0</v>
      </c>
      <c r="N290" s="104">
        <f>VLOOKUP($B290,GD_CHAM_CONG!$C$6:$BF$997,43,FALSE)</f>
        <v>0</v>
      </c>
      <c r="O290" s="104">
        <f>VLOOKUP($B290,GD_CHAM_CONG!$C$6:$BF$997,44,FALSE)</f>
        <v>0</v>
      </c>
      <c r="P290" s="104">
        <f>VLOOKUP($B290,GD_CHAM_CONG!$C$6:$BF$997,45,FALSE)</f>
        <v>0</v>
      </c>
      <c r="Q290" s="104">
        <f>VLOOKUP($B290,GD_CHAM_CONG!$C$6:$BF$997,46,FALSE)</f>
        <v>0</v>
      </c>
      <c r="R290" s="104">
        <f>VLOOKUP($B290,GD_CHAM_CONG!$C$6:$BF$997,47,FALSE)</f>
        <v>0</v>
      </c>
      <c r="S290" s="104">
        <f>VLOOKUP($B290,GD_CHAM_CONG!$C$6:$BF$997,48,FALSE)</f>
        <v>0</v>
      </c>
      <c r="T290" s="104">
        <f>VLOOKUP($B290,GD_CHAM_CONG!$C$6:$BF$997,49,FALSE)</f>
        <v>0</v>
      </c>
      <c r="U290" s="104">
        <f>VLOOKUP($B290,GD_CHAM_CONG!$C$6:$BF$997,50,FALSE)</f>
        <v>0</v>
      </c>
      <c r="V290" s="104">
        <f>VLOOKUP($B290,GD_CHAM_CONG!$C$6:$BF$997,51,FALSE)</f>
        <v>0</v>
      </c>
      <c r="W290" s="104">
        <f>VLOOKUP($B290,GD_CHAM_CONG!$C$6:$BF$997,52,FALSE)</f>
        <v>0</v>
      </c>
      <c r="X290" s="104">
        <f>VLOOKUP($B290,GD_CHAM_CONG!$C$6:$BF$997,53,FALSE)</f>
        <v>0</v>
      </c>
      <c r="Y290" s="104">
        <f>VLOOKUP($B290,GD_CHAM_CONG!$C$6:$BF$997,54,FALSE)</f>
        <v>0</v>
      </c>
      <c r="Z290" s="104">
        <f>VLOOKUP($B290,GD_CHAM_CONG!$C$6:$BF$997,55,FALSE)</f>
        <v>0</v>
      </c>
      <c r="AA290" s="104">
        <f>VLOOKUP($B290,GD_CHAM_CONG!$C$6:$BF$997,56,FALSE)</f>
        <v>0</v>
      </c>
      <c r="AB290" s="104">
        <f>VLOOKUP($B290,GD_CHAM_CONG!$C$6:$BI$997,57,FALSE)</f>
        <v>0</v>
      </c>
      <c r="AC290" s="104">
        <f>VLOOKUP($B290,GD_CHAM_CONG!$C$6:$BI$997,58,FALSE)</f>
        <v>0</v>
      </c>
      <c r="AD290" s="104">
        <f>VLOOKUP($B290,GD_CHAM_CONG!$C$6:$BI$997,59,FALSE)</f>
        <v>0</v>
      </c>
      <c r="AE290" s="270">
        <f>I290/$H290*VLOOKUP(I$4,DM_TI_LE!$A$5:$B$30,2,FALSE)</f>
        <v>1</v>
      </c>
      <c r="AF290" s="270">
        <f>J290/$H290*VLOOKUP(J$4,DM_TI_LE!$A$5:$B$30,2,FALSE)</f>
        <v>0</v>
      </c>
      <c r="AG290" s="270">
        <f>K290/$H290*VLOOKUP(K$4,DM_TI_LE!$A$5:$B$30,2,FALSE)</f>
        <v>0</v>
      </c>
      <c r="AH290" s="270">
        <f>L290/$H290*VLOOKUP(L$4,DM_TI_LE!$A$5:$B$30,2,FALSE)</f>
        <v>0</v>
      </c>
      <c r="AI290" s="270">
        <f>M290/$H290*VLOOKUP(M$4,DM_TI_LE!$A$5:$B$30,2,FALSE)</f>
        <v>0</v>
      </c>
      <c r="AJ290" s="270">
        <f>N290/$H290*VLOOKUP(N$4,DM_TI_LE!$A$5:$B$30,2,FALSE)</f>
        <v>0</v>
      </c>
      <c r="AK290" s="270">
        <f>O290/$H290*VLOOKUP(O$4,DM_TI_LE!$A$5:$B$30,2,FALSE)</f>
        <v>0</v>
      </c>
      <c r="AL290" s="270">
        <f>P290/$H290*VLOOKUP(P$4,DM_TI_LE!$A$5:$B$30,2,FALSE)</f>
        <v>0</v>
      </c>
      <c r="AM290" s="270">
        <f>Q290/$H290*VLOOKUP(Q$4,DM_TI_LE!$A$5:$B$30,2,FALSE)</f>
        <v>0</v>
      </c>
      <c r="AN290" s="270">
        <f>R290/$H290*VLOOKUP(R$4,DM_TI_LE!$A$5:$B$30,2,FALSE)</f>
        <v>0</v>
      </c>
      <c r="AO290" s="270">
        <f>S290/$H290*VLOOKUP(S$4,DM_TI_LE!$A$5:$B$30,2,FALSE)</f>
        <v>0</v>
      </c>
      <c r="AP290" s="270">
        <f>T290/$H290*VLOOKUP(T$4,DM_TI_LE!$A$5:$B$30,2,FALSE)</f>
        <v>0</v>
      </c>
      <c r="AQ290" s="270">
        <f>U290/$H290*VLOOKUP(U$4,DM_TI_LE!$A$5:$B$30,2,FALSE)</f>
        <v>0</v>
      </c>
      <c r="AR290" s="270">
        <f>V290/$H290*VLOOKUP(V$4,DM_TI_LE!$A$5:$B$30,2,FALSE)</f>
        <v>0</v>
      </c>
      <c r="AS290" s="270">
        <f>W290/$H290*VLOOKUP(W$4,DM_TI_LE!$A$5:$B$30,2,FALSE)</f>
        <v>0</v>
      </c>
      <c r="AT290" s="270">
        <f>X290/$H290*VLOOKUP(X$4,DM_TI_LE!$A$5:$B$30,2,FALSE)</f>
        <v>0</v>
      </c>
      <c r="AU290" s="270">
        <f>Y290/$H290*VLOOKUP(Y$4,DM_TI_LE!$A$5:$B$30,2,FALSE)</f>
        <v>0</v>
      </c>
      <c r="AV290" s="270">
        <f>Z290/$H290*VLOOKUP(Z$4,DM_TI_LE!$A$5:$B$30,2,FALSE)</f>
        <v>0</v>
      </c>
      <c r="AW290" s="270">
        <f>AA290/$H290*VLOOKUP(AA$4,DM_TI_LE!$A$5:$B$30,2,FALSE)</f>
        <v>0</v>
      </c>
      <c r="AX290" s="270">
        <f>AB290/$H290*VLOOKUP(AB$4,DM_TI_LE!$A$5:$B$30,2,FALSE)</f>
        <v>0</v>
      </c>
      <c r="AY290" s="270">
        <f>AC290/$H290*VLOOKUP(AC$4,DM_TI_LE!$A$5:$B$30,2,FALSE)</f>
        <v>0</v>
      </c>
      <c r="AZ290" s="270">
        <f>AD290/$H290*VLOOKUP(AD$4,DM_TI_LE!$A$5:$B$30,2,FALSE)</f>
        <v>0</v>
      </c>
      <c r="BA290" s="284">
        <f>IF(CD290="HDHV",DM_TI_LE!$K$12*I290, SUM(AE290:AW290)*F290*E290*DM_HE_SO_LUONG_NS!$D$1*CE290)</f>
        <v>6750000</v>
      </c>
      <c r="BB290" s="104"/>
      <c r="BC290" s="110">
        <f>VLOOKUP(B290,GD_LCD_HS_LNS!$B$4:$E$1000,4,FALSE)</f>
        <v>3778000</v>
      </c>
      <c r="BD290" s="104"/>
      <c r="BE290" s="104">
        <f>I290/26*$BC290*VLOOKUP(BE$4,DM_TI_LE!$A$5:$C$29,3,FALSE)</f>
        <v>0</v>
      </c>
      <c r="BF290" s="104">
        <f>J290/26*$BC290*VLOOKUP(BF$4,DM_TI_LE!$A$5:$C$29,3,FALSE)</f>
        <v>0</v>
      </c>
      <c r="BG290" s="104">
        <f>K290/26*$BC290*VLOOKUP(BG$4,DM_TI_LE!$A$5:$C$29,3,FALSE)</f>
        <v>0</v>
      </c>
      <c r="BH290" s="104">
        <f>L290/26*$BC290*VLOOKUP(BH$4,DM_TI_LE!$A$5:$C$29,3,FALSE)</f>
        <v>0</v>
      </c>
      <c r="BI290" s="104">
        <f>M290/26*$BC290*VLOOKUP(BI$4,DM_TI_LE!$A$5:$C$29,3,FALSE)</f>
        <v>0</v>
      </c>
      <c r="BJ290" s="104">
        <f>N290/26*$BC290*VLOOKUP(BJ$4,DM_TI_LE!$A$5:$C$29,3,FALSE)</f>
        <v>0</v>
      </c>
      <c r="BK290" s="104">
        <f>O290/26*$BC290*VLOOKUP(BK$4,DM_TI_LE!$A$5:$C$29,3,FALSE)</f>
        <v>0</v>
      </c>
      <c r="BL290" s="104">
        <f>P290/26*$BC290*VLOOKUP(BL$4,DM_TI_LE!$A$5:$C$29,3,FALSE)</f>
        <v>0</v>
      </c>
      <c r="BM290" s="104">
        <f>Q290/26*$BC290*VLOOKUP(BM$4,DM_TI_LE!$A$5:$C$29,3,FALSE)</f>
        <v>0</v>
      </c>
      <c r="BN290" s="104">
        <f>R290/26*$BC290*VLOOKUP(BN$4,DM_TI_LE!$A$5:$C$29,3,FALSE)</f>
        <v>0</v>
      </c>
      <c r="BO290" s="104">
        <f>S290/26*$BC290*VLOOKUP(BO$4,DM_TI_LE!$A$5:$C$29,3,FALSE)</f>
        <v>0</v>
      </c>
      <c r="BP290" s="104">
        <f>T290/26*$BC290*VLOOKUP(BP$4,DM_TI_LE!$A$5:$C$29,3,FALSE)</f>
        <v>0</v>
      </c>
      <c r="BQ290" s="104">
        <f>U290/26*$BC290*VLOOKUP(BQ$4,DM_TI_LE!$A$5:$C$29,3,FALSE)</f>
        <v>0</v>
      </c>
      <c r="BR290" s="104">
        <f>V290/26*$BC290*VLOOKUP(BR$4,DM_TI_LE!$A$5:$C$29,3,FALSE)</f>
        <v>0</v>
      </c>
      <c r="BS290" s="104">
        <f>W290/26*$BC290*VLOOKUP(BS$4,DM_TI_LE!$A$5:$C$29,3,FALSE)</f>
        <v>0</v>
      </c>
      <c r="BT290" s="104">
        <f>X290/26*$BC290*VLOOKUP(BT$4,DM_TI_LE!$A$5:$C$29,3,FALSE)</f>
        <v>0</v>
      </c>
      <c r="BU290" s="104">
        <f>Y290/26*$BC290*VLOOKUP(BU$4,DM_TI_LE!$A$5:$C$29,3,FALSE)</f>
        <v>0</v>
      </c>
      <c r="BV290" s="104">
        <f>Z290/26*$BC290*VLOOKUP(BV$4,DM_TI_LE!$A$5:$C$29,3,FALSE)</f>
        <v>0</v>
      </c>
      <c r="BW290" s="104">
        <f>AA290/26*$BC290*VLOOKUP(BW$4,DM_TI_LE!$A$5:$C$29,3,FALSE)</f>
        <v>0</v>
      </c>
      <c r="BX290" s="104">
        <f>AB290/26*$BC290*VLOOKUP(BX$4,DM_TI_LE!$A$5:$C$29,3,FALSE)</f>
        <v>0</v>
      </c>
      <c r="BY290" s="104">
        <f>AC290/26*$BC290*VLOOKUP(BY$4,DM_TI_LE!$A$5:$C$29,3,FALSE)</f>
        <v>0</v>
      </c>
      <c r="BZ290" s="104">
        <f>AD290/26*$BC290*VLOOKUP(BZ$4,DM_TI_LE!$A$5:$C$29,3,FALSE)</f>
        <v>0</v>
      </c>
      <c r="CA290" s="273">
        <f t="shared" si="0"/>
        <v>0</v>
      </c>
      <c r="CB290" s="104"/>
      <c r="CC290" s="274">
        <f t="shared" si="1"/>
        <v>6750000</v>
      </c>
      <c r="CD290" s="138" t="str">
        <f>VLOOKUP(B290,GD_CHUNG!$B$5:$G$480,6,FALSE)</f>
        <v>HD3N</v>
      </c>
      <c r="CE290" s="275">
        <f>VLOOKUP(CD290,DM_TI_LE!$I$12:$J$16,2,FALSE)</f>
        <v>1</v>
      </c>
    </row>
    <row r="291" spans="1:83" ht="12.75" x14ac:dyDescent="0.2">
      <c r="A291" s="49">
        <v>287</v>
      </c>
      <c r="B291" s="50">
        <f>GD_CHUNG!B291</f>
        <v>13425</v>
      </c>
      <c r="C291" s="50" t="str">
        <f>GD_CHUNG!C291</f>
        <v>Nguyễn Duy Trinh</v>
      </c>
      <c r="D291" s="50" t="str">
        <f>GD_CHUNG!D291</f>
        <v>Nhân viên Bốc xếp</v>
      </c>
      <c r="E291" s="268">
        <f>VLOOKUP(B291,GD_CHAM_CONG!$C$6:$BJ$997,60,FALSE)</f>
        <v>1</v>
      </c>
      <c r="F291" s="268">
        <f>VLOOKUP(B291,GD_LCD_HS_LNS!$B$4:$F$1000,5,FALSE)</f>
        <v>1.5</v>
      </c>
      <c r="G291" s="269"/>
      <c r="H291" s="269">
        <f>VLOOKUP(B291,GD_CHAM_CONG!$C$6:$BD$997,37,FALSE)</f>
        <v>27</v>
      </c>
      <c r="I291" s="104">
        <f>VLOOKUP($B291,GD_CHAM_CONG!$C$6:$BF$997,38,FALSE)</f>
        <v>27</v>
      </c>
      <c r="J291" s="104">
        <f>VLOOKUP($B291,GD_CHAM_CONG!$C$6:$BF$997,39,FALSE)</f>
        <v>0</v>
      </c>
      <c r="K291" s="104">
        <f>VLOOKUP($B291,GD_CHAM_CONG!$C$6:$BF$997,40,FALSE)</f>
        <v>0</v>
      </c>
      <c r="L291" s="104">
        <f>VLOOKUP($B291,GD_CHAM_CONG!$C$6:$BF$997,41,FALSE)</f>
        <v>0</v>
      </c>
      <c r="M291" s="104">
        <f>VLOOKUP($B291,GD_CHAM_CONG!$C$6:$BF$997,42,FALSE)</f>
        <v>0</v>
      </c>
      <c r="N291" s="104">
        <f>VLOOKUP($B291,GD_CHAM_CONG!$C$6:$BF$997,43,FALSE)</f>
        <v>0</v>
      </c>
      <c r="O291" s="104">
        <f>VLOOKUP($B291,GD_CHAM_CONG!$C$6:$BF$997,44,FALSE)</f>
        <v>0</v>
      </c>
      <c r="P291" s="104">
        <f>VLOOKUP($B291,GD_CHAM_CONG!$C$6:$BF$997,45,FALSE)</f>
        <v>0</v>
      </c>
      <c r="Q291" s="104">
        <f>VLOOKUP($B291,GD_CHAM_CONG!$C$6:$BF$997,46,FALSE)</f>
        <v>0</v>
      </c>
      <c r="R291" s="104">
        <f>VLOOKUP($B291,GD_CHAM_CONG!$C$6:$BF$997,47,FALSE)</f>
        <v>0</v>
      </c>
      <c r="S291" s="104">
        <f>VLOOKUP($B291,GD_CHAM_CONG!$C$6:$BF$997,48,FALSE)</f>
        <v>0</v>
      </c>
      <c r="T291" s="104">
        <f>VLOOKUP($B291,GD_CHAM_CONG!$C$6:$BF$997,49,FALSE)</f>
        <v>0</v>
      </c>
      <c r="U291" s="104">
        <f>VLOOKUP($B291,GD_CHAM_CONG!$C$6:$BF$997,50,FALSE)</f>
        <v>0</v>
      </c>
      <c r="V291" s="104">
        <f>VLOOKUP($B291,GD_CHAM_CONG!$C$6:$BF$997,51,FALSE)</f>
        <v>0</v>
      </c>
      <c r="W291" s="104">
        <f>VLOOKUP($B291,GD_CHAM_CONG!$C$6:$BF$997,52,FALSE)</f>
        <v>0</v>
      </c>
      <c r="X291" s="104">
        <f>VLOOKUP($B291,GD_CHAM_CONG!$C$6:$BF$997,53,FALSE)</f>
        <v>0</v>
      </c>
      <c r="Y291" s="104">
        <f>VLOOKUP($B291,GD_CHAM_CONG!$C$6:$BF$997,54,FALSE)</f>
        <v>0</v>
      </c>
      <c r="Z291" s="104">
        <f>VLOOKUP($B291,GD_CHAM_CONG!$C$6:$BF$997,55,FALSE)</f>
        <v>0</v>
      </c>
      <c r="AA291" s="104">
        <f>VLOOKUP($B291,GD_CHAM_CONG!$C$6:$BF$997,56,FALSE)</f>
        <v>0</v>
      </c>
      <c r="AB291" s="104">
        <f>VLOOKUP($B291,GD_CHAM_CONG!$C$6:$BI$997,57,FALSE)</f>
        <v>0</v>
      </c>
      <c r="AC291" s="104">
        <f>VLOOKUP($B291,GD_CHAM_CONG!$C$6:$BI$997,58,FALSE)</f>
        <v>0</v>
      </c>
      <c r="AD291" s="104">
        <f>VLOOKUP($B291,GD_CHAM_CONG!$C$6:$BI$997,59,FALSE)</f>
        <v>0</v>
      </c>
      <c r="AE291" s="270">
        <f>I291/$H291*VLOOKUP(I$4,DM_TI_LE!$A$5:$B$30,2,FALSE)</f>
        <v>1</v>
      </c>
      <c r="AF291" s="270">
        <f>J291/$H291*VLOOKUP(J$4,DM_TI_LE!$A$5:$B$30,2,FALSE)</f>
        <v>0</v>
      </c>
      <c r="AG291" s="270">
        <f>K291/$H291*VLOOKUP(K$4,DM_TI_LE!$A$5:$B$30,2,FALSE)</f>
        <v>0</v>
      </c>
      <c r="AH291" s="270">
        <f>L291/$H291*VLOOKUP(L$4,DM_TI_LE!$A$5:$B$30,2,FALSE)</f>
        <v>0</v>
      </c>
      <c r="AI291" s="270">
        <f>M291/$H291*VLOOKUP(M$4,DM_TI_LE!$A$5:$B$30,2,FALSE)</f>
        <v>0</v>
      </c>
      <c r="AJ291" s="270">
        <f>N291/$H291*VLOOKUP(N$4,DM_TI_LE!$A$5:$B$30,2,FALSE)</f>
        <v>0</v>
      </c>
      <c r="AK291" s="270">
        <f>O291/$H291*VLOOKUP(O$4,DM_TI_LE!$A$5:$B$30,2,FALSE)</f>
        <v>0</v>
      </c>
      <c r="AL291" s="270">
        <f>P291/$H291*VLOOKUP(P$4,DM_TI_LE!$A$5:$B$30,2,FALSE)</f>
        <v>0</v>
      </c>
      <c r="AM291" s="270">
        <f>Q291/$H291*VLOOKUP(Q$4,DM_TI_LE!$A$5:$B$30,2,FALSE)</f>
        <v>0</v>
      </c>
      <c r="AN291" s="270">
        <f>R291/$H291*VLOOKUP(R$4,DM_TI_LE!$A$5:$B$30,2,FALSE)</f>
        <v>0</v>
      </c>
      <c r="AO291" s="270">
        <f>S291/$H291*VLOOKUP(S$4,DM_TI_LE!$A$5:$B$30,2,FALSE)</f>
        <v>0</v>
      </c>
      <c r="AP291" s="270">
        <f>T291/$H291*VLOOKUP(T$4,DM_TI_LE!$A$5:$B$30,2,FALSE)</f>
        <v>0</v>
      </c>
      <c r="AQ291" s="270">
        <f>U291/$H291*VLOOKUP(U$4,DM_TI_LE!$A$5:$B$30,2,FALSE)</f>
        <v>0</v>
      </c>
      <c r="AR291" s="270">
        <f>V291/$H291*VLOOKUP(V$4,DM_TI_LE!$A$5:$B$30,2,FALSE)</f>
        <v>0</v>
      </c>
      <c r="AS291" s="270">
        <f>W291/$H291*VLOOKUP(W$4,DM_TI_LE!$A$5:$B$30,2,FALSE)</f>
        <v>0</v>
      </c>
      <c r="AT291" s="270">
        <f>X291/$H291*VLOOKUP(X$4,DM_TI_LE!$A$5:$B$30,2,FALSE)</f>
        <v>0</v>
      </c>
      <c r="AU291" s="270">
        <f>Y291/$H291*VLOOKUP(Y$4,DM_TI_LE!$A$5:$B$30,2,FALSE)</f>
        <v>0</v>
      </c>
      <c r="AV291" s="270">
        <f>Z291/$H291*VLOOKUP(Z$4,DM_TI_LE!$A$5:$B$30,2,FALSE)</f>
        <v>0</v>
      </c>
      <c r="AW291" s="270">
        <f>AA291/$H291*VLOOKUP(AA$4,DM_TI_LE!$A$5:$B$30,2,FALSE)</f>
        <v>0</v>
      </c>
      <c r="AX291" s="270">
        <f>AB291/$H291*VLOOKUP(AB$4,DM_TI_LE!$A$5:$B$30,2,FALSE)</f>
        <v>0</v>
      </c>
      <c r="AY291" s="270">
        <f>AC291/$H291*VLOOKUP(AC$4,DM_TI_LE!$A$5:$B$30,2,FALSE)</f>
        <v>0</v>
      </c>
      <c r="AZ291" s="270">
        <f>AD291/$H291*VLOOKUP(AD$4,DM_TI_LE!$A$5:$B$30,2,FALSE)</f>
        <v>0</v>
      </c>
      <c r="BA291" s="284">
        <f>IF(CD291="HDHV",DM_TI_LE!$K$12*I291, SUM(AE291:AW291)*F291*E291*DM_HE_SO_LUONG_NS!$D$1*CE291)</f>
        <v>6750000</v>
      </c>
      <c r="BB291" s="104"/>
      <c r="BC291" s="110">
        <f>VLOOKUP(B291,GD_LCD_HS_LNS!$B$4:$E$1000,4,FALSE)</f>
        <v>3778000</v>
      </c>
      <c r="BD291" s="104"/>
      <c r="BE291" s="104">
        <f>I291/26*$BC291*VLOOKUP(BE$4,DM_TI_LE!$A$5:$C$29,3,FALSE)</f>
        <v>0</v>
      </c>
      <c r="BF291" s="104">
        <f>J291/26*$BC291*VLOOKUP(BF$4,DM_TI_LE!$A$5:$C$29,3,FALSE)</f>
        <v>0</v>
      </c>
      <c r="BG291" s="104">
        <f>K291/26*$BC291*VLOOKUP(BG$4,DM_TI_LE!$A$5:$C$29,3,FALSE)</f>
        <v>0</v>
      </c>
      <c r="BH291" s="104">
        <f>L291/26*$BC291*VLOOKUP(BH$4,DM_TI_LE!$A$5:$C$29,3,FALSE)</f>
        <v>0</v>
      </c>
      <c r="BI291" s="104">
        <f>M291/26*$BC291*VLOOKUP(BI$4,DM_TI_LE!$A$5:$C$29,3,FALSE)</f>
        <v>0</v>
      </c>
      <c r="BJ291" s="104">
        <f>N291/26*$BC291*VLOOKUP(BJ$4,DM_TI_LE!$A$5:$C$29,3,FALSE)</f>
        <v>0</v>
      </c>
      <c r="BK291" s="104">
        <f>O291/26*$BC291*VLOOKUP(BK$4,DM_TI_LE!$A$5:$C$29,3,FALSE)</f>
        <v>0</v>
      </c>
      <c r="BL291" s="104">
        <f>P291/26*$BC291*VLOOKUP(BL$4,DM_TI_LE!$A$5:$C$29,3,FALSE)</f>
        <v>0</v>
      </c>
      <c r="BM291" s="104">
        <f>Q291/26*$BC291*VLOOKUP(BM$4,DM_TI_LE!$A$5:$C$29,3,FALSE)</f>
        <v>0</v>
      </c>
      <c r="BN291" s="104">
        <f>R291/26*$BC291*VLOOKUP(BN$4,DM_TI_LE!$A$5:$C$29,3,FALSE)</f>
        <v>0</v>
      </c>
      <c r="BO291" s="104">
        <f>S291/26*$BC291*VLOOKUP(BO$4,DM_TI_LE!$A$5:$C$29,3,FALSE)</f>
        <v>0</v>
      </c>
      <c r="BP291" s="104">
        <f>T291/26*$BC291*VLOOKUP(BP$4,DM_TI_LE!$A$5:$C$29,3,FALSE)</f>
        <v>0</v>
      </c>
      <c r="BQ291" s="104">
        <f>U291/26*$BC291*VLOOKUP(BQ$4,DM_TI_LE!$A$5:$C$29,3,FALSE)</f>
        <v>0</v>
      </c>
      <c r="BR291" s="104">
        <f>V291/26*$BC291*VLOOKUP(BR$4,DM_TI_LE!$A$5:$C$29,3,FALSE)</f>
        <v>0</v>
      </c>
      <c r="BS291" s="104">
        <f>W291/26*$BC291*VLOOKUP(BS$4,DM_TI_LE!$A$5:$C$29,3,FALSE)</f>
        <v>0</v>
      </c>
      <c r="BT291" s="104">
        <f>X291/26*$BC291*VLOOKUP(BT$4,DM_TI_LE!$A$5:$C$29,3,FALSE)</f>
        <v>0</v>
      </c>
      <c r="BU291" s="104">
        <f>Y291/26*$BC291*VLOOKUP(BU$4,DM_TI_LE!$A$5:$C$29,3,FALSE)</f>
        <v>0</v>
      </c>
      <c r="BV291" s="104">
        <f>Z291/26*$BC291*VLOOKUP(BV$4,DM_TI_LE!$A$5:$C$29,3,FALSE)</f>
        <v>0</v>
      </c>
      <c r="BW291" s="104">
        <f>AA291/26*$BC291*VLOOKUP(BW$4,DM_TI_LE!$A$5:$C$29,3,FALSE)</f>
        <v>0</v>
      </c>
      <c r="BX291" s="104">
        <f>AB291/26*$BC291*VLOOKUP(BX$4,DM_TI_LE!$A$5:$C$29,3,FALSE)</f>
        <v>0</v>
      </c>
      <c r="BY291" s="104">
        <f>AC291/26*$BC291*VLOOKUP(BY$4,DM_TI_LE!$A$5:$C$29,3,FALSE)</f>
        <v>0</v>
      </c>
      <c r="BZ291" s="104">
        <f>AD291/26*$BC291*VLOOKUP(BZ$4,DM_TI_LE!$A$5:$C$29,3,FALSE)</f>
        <v>0</v>
      </c>
      <c r="CA291" s="273">
        <f t="shared" si="0"/>
        <v>0</v>
      </c>
      <c r="CB291" s="104"/>
      <c r="CC291" s="274">
        <f t="shared" si="1"/>
        <v>6750000</v>
      </c>
      <c r="CD291" s="138" t="str">
        <f>VLOOKUP(B291,GD_CHUNG!$B$5:$G$480,6,FALSE)</f>
        <v>HD3N</v>
      </c>
      <c r="CE291" s="275">
        <f>VLOOKUP(CD291,DM_TI_LE!$I$12:$J$16,2,FALSE)</f>
        <v>1</v>
      </c>
    </row>
    <row r="292" spans="1:83" ht="12.75" x14ac:dyDescent="0.2">
      <c r="A292" s="49">
        <v>288</v>
      </c>
      <c r="B292" s="50">
        <f>GD_CHUNG!B292</f>
        <v>13436</v>
      </c>
      <c r="C292" s="50" t="str">
        <f>GD_CHUNG!C292</f>
        <v>Lê Văn Thư</v>
      </c>
      <c r="D292" s="50" t="str">
        <f>GD_CHUNG!D292</f>
        <v>Nhân viên Bốc xếp</v>
      </c>
      <c r="E292" s="268">
        <f>VLOOKUP(B292,GD_CHAM_CONG!$C$6:$BJ$997,60,FALSE)</f>
        <v>1</v>
      </c>
      <c r="F292" s="268">
        <f>VLOOKUP(B292,GD_LCD_HS_LNS!$B$4:$F$1000,5,FALSE)</f>
        <v>1.5</v>
      </c>
      <c r="G292" s="269"/>
      <c r="H292" s="269">
        <f>VLOOKUP(B292,GD_CHAM_CONG!$C$6:$BD$997,37,FALSE)</f>
        <v>27</v>
      </c>
      <c r="I292" s="104">
        <f>VLOOKUP($B292,GD_CHAM_CONG!$C$6:$BF$997,38,FALSE)</f>
        <v>27</v>
      </c>
      <c r="J292" s="104">
        <f>VLOOKUP($B292,GD_CHAM_CONG!$C$6:$BF$997,39,FALSE)</f>
        <v>0</v>
      </c>
      <c r="K292" s="104">
        <f>VLOOKUP($B292,GD_CHAM_CONG!$C$6:$BF$997,40,FALSE)</f>
        <v>0</v>
      </c>
      <c r="L292" s="104">
        <f>VLOOKUP($B292,GD_CHAM_CONG!$C$6:$BF$997,41,FALSE)</f>
        <v>0</v>
      </c>
      <c r="M292" s="104">
        <f>VLOOKUP($B292,GD_CHAM_CONG!$C$6:$BF$997,42,FALSE)</f>
        <v>0</v>
      </c>
      <c r="N292" s="104">
        <f>VLOOKUP($B292,GD_CHAM_CONG!$C$6:$BF$997,43,FALSE)</f>
        <v>0</v>
      </c>
      <c r="O292" s="104">
        <f>VLOOKUP($B292,GD_CHAM_CONG!$C$6:$BF$997,44,FALSE)</f>
        <v>0</v>
      </c>
      <c r="P292" s="104">
        <f>VLOOKUP($B292,GD_CHAM_CONG!$C$6:$BF$997,45,FALSE)</f>
        <v>0</v>
      </c>
      <c r="Q292" s="104">
        <f>VLOOKUP($B292,GD_CHAM_CONG!$C$6:$BF$997,46,FALSE)</f>
        <v>0</v>
      </c>
      <c r="R292" s="104">
        <f>VLOOKUP($B292,GD_CHAM_CONG!$C$6:$BF$997,47,FALSE)</f>
        <v>0</v>
      </c>
      <c r="S292" s="104">
        <f>VLOOKUP($B292,GD_CHAM_CONG!$C$6:$BF$997,48,FALSE)</f>
        <v>0</v>
      </c>
      <c r="T292" s="104">
        <f>VLOOKUP($B292,GD_CHAM_CONG!$C$6:$BF$997,49,FALSE)</f>
        <v>0</v>
      </c>
      <c r="U292" s="104">
        <f>VLOOKUP($B292,GD_CHAM_CONG!$C$6:$BF$997,50,FALSE)</f>
        <v>0</v>
      </c>
      <c r="V292" s="104">
        <f>VLOOKUP($B292,GD_CHAM_CONG!$C$6:$BF$997,51,FALSE)</f>
        <v>0</v>
      </c>
      <c r="W292" s="104">
        <f>VLOOKUP($B292,GD_CHAM_CONG!$C$6:$BF$997,52,FALSE)</f>
        <v>0</v>
      </c>
      <c r="X292" s="104">
        <f>VLOOKUP($B292,GD_CHAM_CONG!$C$6:$BF$997,53,FALSE)</f>
        <v>0</v>
      </c>
      <c r="Y292" s="104">
        <f>VLOOKUP($B292,GD_CHAM_CONG!$C$6:$BF$997,54,FALSE)</f>
        <v>0</v>
      </c>
      <c r="Z292" s="104">
        <f>VLOOKUP($B292,GD_CHAM_CONG!$C$6:$BF$997,55,FALSE)</f>
        <v>0</v>
      </c>
      <c r="AA292" s="104">
        <f>VLOOKUP($B292,GD_CHAM_CONG!$C$6:$BF$997,56,FALSE)</f>
        <v>0</v>
      </c>
      <c r="AB292" s="104">
        <f>VLOOKUP($B292,GD_CHAM_CONG!$C$6:$BI$997,57,FALSE)</f>
        <v>0</v>
      </c>
      <c r="AC292" s="104">
        <f>VLOOKUP($B292,GD_CHAM_CONG!$C$6:$BI$997,58,FALSE)</f>
        <v>0</v>
      </c>
      <c r="AD292" s="104">
        <f>VLOOKUP($B292,GD_CHAM_CONG!$C$6:$BI$997,59,FALSE)</f>
        <v>0</v>
      </c>
      <c r="AE292" s="270">
        <f>I292/$H292*VLOOKUP(I$4,DM_TI_LE!$A$5:$B$30,2,FALSE)</f>
        <v>1</v>
      </c>
      <c r="AF292" s="270">
        <f>J292/$H292*VLOOKUP(J$4,DM_TI_LE!$A$5:$B$30,2,FALSE)</f>
        <v>0</v>
      </c>
      <c r="AG292" s="270">
        <f>K292/$H292*VLOOKUP(K$4,DM_TI_LE!$A$5:$B$30,2,FALSE)</f>
        <v>0</v>
      </c>
      <c r="AH292" s="270">
        <f>L292/$H292*VLOOKUP(L$4,DM_TI_LE!$A$5:$B$30,2,FALSE)</f>
        <v>0</v>
      </c>
      <c r="AI292" s="270">
        <f>M292/$H292*VLOOKUP(M$4,DM_TI_LE!$A$5:$B$30,2,FALSE)</f>
        <v>0</v>
      </c>
      <c r="AJ292" s="270">
        <f>N292/$H292*VLOOKUP(N$4,DM_TI_LE!$A$5:$B$30,2,FALSE)</f>
        <v>0</v>
      </c>
      <c r="AK292" s="270">
        <f>O292/$H292*VLOOKUP(O$4,DM_TI_LE!$A$5:$B$30,2,FALSE)</f>
        <v>0</v>
      </c>
      <c r="AL292" s="270">
        <f>P292/$H292*VLOOKUP(P$4,DM_TI_LE!$A$5:$B$30,2,FALSE)</f>
        <v>0</v>
      </c>
      <c r="AM292" s="270">
        <f>Q292/$H292*VLOOKUP(Q$4,DM_TI_LE!$A$5:$B$30,2,FALSE)</f>
        <v>0</v>
      </c>
      <c r="AN292" s="270">
        <f>R292/$H292*VLOOKUP(R$4,DM_TI_LE!$A$5:$B$30,2,FALSE)</f>
        <v>0</v>
      </c>
      <c r="AO292" s="270">
        <f>S292/$H292*VLOOKUP(S$4,DM_TI_LE!$A$5:$B$30,2,FALSE)</f>
        <v>0</v>
      </c>
      <c r="AP292" s="270">
        <f>T292/$H292*VLOOKUP(T$4,DM_TI_LE!$A$5:$B$30,2,FALSE)</f>
        <v>0</v>
      </c>
      <c r="AQ292" s="270">
        <f>U292/$H292*VLOOKUP(U$4,DM_TI_LE!$A$5:$B$30,2,FALSE)</f>
        <v>0</v>
      </c>
      <c r="AR292" s="270">
        <f>V292/$H292*VLOOKUP(V$4,DM_TI_LE!$A$5:$B$30,2,FALSE)</f>
        <v>0</v>
      </c>
      <c r="AS292" s="270">
        <f>W292/$H292*VLOOKUP(W$4,DM_TI_LE!$A$5:$B$30,2,FALSE)</f>
        <v>0</v>
      </c>
      <c r="AT292" s="270">
        <f>X292/$H292*VLOOKUP(X$4,DM_TI_LE!$A$5:$B$30,2,FALSE)</f>
        <v>0</v>
      </c>
      <c r="AU292" s="270">
        <f>Y292/$H292*VLOOKUP(Y$4,DM_TI_LE!$A$5:$B$30,2,FALSE)</f>
        <v>0</v>
      </c>
      <c r="AV292" s="270">
        <f>Z292/$H292*VLOOKUP(Z$4,DM_TI_LE!$A$5:$B$30,2,FALSE)</f>
        <v>0</v>
      </c>
      <c r="AW292" s="270">
        <f>AA292/$H292*VLOOKUP(AA$4,DM_TI_LE!$A$5:$B$30,2,FALSE)</f>
        <v>0</v>
      </c>
      <c r="AX292" s="270">
        <f>AB292/$H292*VLOOKUP(AB$4,DM_TI_LE!$A$5:$B$30,2,FALSE)</f>
        <v>0</v>
      </c>
      <c r="AY292" s="270">
        <f>AC292/$H292*VLOOKUP(AC$4,DM_TI_LE!$A$5:$B$30,2,FALSE)</f>
        <v>0</v>
      </c>
      <c r="AZ292" s="270">
        <f>AD292/$H292*VLOOKUP(AD$4,DM_TI_LE!$A$5:$B$30,2,FALSE)</f>
        <v>0</v>
      </c>
      <c r="BA292" s="284">
        <f>IF(CD292="HDHV",DM_TI_LE!$K$12*I292, SUM(AE292:AW292)*F292*E292*DM_HE_SO_LUONG_NS!$D$1*CE292)</f>
        <v>6750000</v>
      </c>
      <c r="BB292" s="104"/>
      <c r="BC292" s="110">
        <f>VLOOKUP(B292,GD_LCD_HS_LNS!$B$4:$E$1000,4,FALSE)</f>
        <v>3778000</v>
      </c>
      <c r="BD292" s="104"/>
      <c r="BE292" s="104">
        <f>I292/26*$BC292*VLOOKUP(BE$4,DM_TI_LE!$A$5:$C$29,3,FALSE)</f>
        <v>0</v>
      </c>
      <c r="BF292" s="104">
        <f>J292/26*$BC292*VLOOKUP(BF$4,DM_TI_LE!$A$5:$C$29,3,FALSE)</f>
        <v>0</v>
      </c>
      <c r="BG292" s="104">
        <f>K292/26*$BC292*VLOOKUP(BG$4,DM_TI_LE!$A$5:$C$29,3,FALSE)</f>
        <v>0</v>
      </c>
      <c r="BH292" s="104">
        <f>L292/26*$BC292*VLOOKUP(BH$4,DM_TI_LE!$A$5:$C$29,3,FALSE)</f>
        <v>0</v>
      </c>
      <c r="BI292" s="104">
        <f>M292/26*$BC292*VLOOKUP(BI$4,DM_TI_LE!$A$5:$C$29,3,FALSE)</f>
        <v>0</v>
      </c>
      <c r="BJ292" s="104">
        <f>N292/26*$BC292*VLOOKUP(BJ$4,DM_TI_LE!$A$5:$C$29,3,FALSE)</f>
        <v>0</v>
      </c>
      <c r="BK292" s="104">
        <f>O292/26*$BC292*VLOOKUP(BK$4,DM_TI_LE!$A$5:$C$29,3,FALSE)</f>
        <v>0</v>
      </c>
      <c r="BL292" s="104">
        <f>P292/26*$BC292*VLOOKUP(BL$4,DM_TI_LE!$A$5:$C$29,3,FALSE)</f>
        <v>0</v>
      </c>
      <c r="BM292" s="104">
        <f>Q292/26*$BC292*VLOOKUP(BM$4,DM_TI_LE!$A$5:$C$29,3,FALSE)</f>
        <v>0</v>
      </c>
      <c r="BN292" s="104">
        <f>R292/26*$BC292*VLOOKUP(BN$4,DM_TI_LE!$A$5:$C$29,3,FALSE)</f>
        <v>0</v>
      </c>
      <c r="BO292" s="104">
        <f>S292/26*$BC292*VLOOKUP(BO$4,DM_TI_LE!$A$5:$C$29,3,FALSE)</f>
        <v>0</v>
      </c>
      <c r="BP292" s="104">
        <f>T292/26*$BC292*VLOOKUP(BP$4,DM_TI_LE!$A$5:$C$29,3,FALSE)</f>
        <v>0</v>
      </c>
      <c r="BQ292" s="104">
        <f>U292/26*$BC292*VLOOKUP(BQ$4,DM_TI_LE!$A$5:$C$29,3,FALSE)</f>
        <v>0</v>
      </c>
      <c r="BR292" s="104">
        <f>V292/26*$BC292*VLOOKUP(BR$4,DM_TI_LE!$A$5:$C$29,3,FALSE)</f>
        <v>0</v>
      </c>
      <c r="BS292" s="104">
        <f>W292/26*$BC292*VLOOKUP(BS$4,DM_TI_LE!$A$5:$C$29,3,FALSE)</f>
        <v>0</v>
      </c>
      <c r="BT292" s="104">
        <f>X292/26*$BC292*VLOOKUP(BT$4,DM_TI_LE!$A$5:$C$29,3,FALSE)</f>
        <v>0</v>
      </c>
      <c r="BU292" s="104">
        <f>Y292/26*$BC292*VLOOKUP(BU$4,DM_TI_LE!$A$5:$C$29,3,FALSE)</f>
        <v>0</v>
      </c>
      <c r="BV292" s="104">
        <f>Z292/26*$BC292*VLOOKUP(BV$4,DM_TI_LE!$A$5:$C$29,3,FALSE)</f>
        <v>0</v>
      </c>
      <c r="BW292" s="104">
        <f>AA292/26*$BC292*VLOOKUP(BW$4,DM_TI_LE!$A$5:$C$29,3,FALSE)</f>
        <v>0</v>
      </c>
      <c r="BX292" s="104">
        <f>AB292/26*$BC292*VLOOKUP(BX$4,DM_TI_LE!$A$5:$C$29,3,FALSE)</f>
        <v>0</v>
      </c>
      <c r="BY292" s="104">
        <f>AC292/26*$BC292*VLOOKUP(BY$4,DM_TI_LE!$A$5:$C$29,3,FALSE)</f>
        <v>0</v>
      </c>
      <c r="BZ292" s="104">
        <f>AD292/26*$BC292*VLOOKUP(BZ$4,DM_TI_LE!$A$5:$C$29,3,FALSE)</f>
        <v>0</v>
      </c>
      <c r="CA292" s="273">
        <f t="shared" si="0"/>
        <v>0</v>
      </c>
      <c r="CB292" s="104"/>
      <c r="CC292" s="274">
        <f t="shared" si="1"/>
        <v>6750000</v>
      </c>
      <c r="CD292" s="138" t="str">
        <f>VLOOKUP(B292,GD_CHUNG!$B$5:$G$480,6,FALSE)</f>
        <v>HD3N</v>
      </c>
      <c r="CE292" s="275">
        <f>VLOOKUP(CD292,DM_TI_LE!$I$12:$J$16,2,FALSE)</f>
        <v>1</v>
      </c>
    </row>
    <row r="293" spans="1:83" ht="12.75" x14ac:dyDescent="0.2">
      <c r="A293" s="49">
        <v>289</v>
      </c>
      <c r="B293" s="50">
        <f>GD_CHUNG!B293</f>
        <v>13437</v>
      </c>
      <c r="C293" s="50" t="str">
        <f>GD_CHUNG!C293</f>
        <v>Phạm Ngọc Huấn</v>
      </c>
      <c r="D293" s="50" t="str">
        <f>GD_CHUNG!D293</f>
        <v>Nhân viên Bốc xếp</v>
      </c>
      <c r="E293" s="268">
        <f>VLOOKUP(B293,GD_CHAM_CONG!$C$6:$BJ$997,60,FALSE)</f>
        <v>1</v>
      </c>
      <c r="F293" s="268">
        <f>VLOOKUP(B293,GD_LCD_HS_LNS!$B$4:$F$1000,5,FALSE)</f>
        <v>1.5</v>
      </c>
      <c r="G293" s="269"/>
      <c r="H293" s="269">
        <f>VLOOKUP(B293,GD_CHAM_CONG!$C$6:$BD$997,37,FALSE)</f>
        <v>27</v>
      </c>
      <c r="I293" s="104">
        <f>VLOOKUP($B293,GD_CHAM_CONG!$C$6:$BF$997,38,FALSE)</f>
        <v>27</v>
      </c>
      <c r="J293" s="104">
        <f>VLOOKUP($B293,GD_CHAM_CONG!$C$6:$BF$997,39,FALSE)</f>
        <v>0</v>
      </c>
      <c r="K293" s="104">
        <f>VLOOKUP($B293,GD_CHAM_CONG!$C$6:$BF$997,40,FALSE)</f>
        <v>0</v>
      </c>
      <c r="L293" s="104">
        <f>VLOOKUP($B293,GD_CHAM_CONG!$C$6:$BF$997,41,FALSE)</f>
        <v>0</v>
      </c>
      <c r="M293" s="104">
        <f>VLOOKUP($B293,GD_CHAM_CONG!$C$6:$BF$997,42,FALSE)</f>
        <v>0</v>
      </c>
      <c r="N293" s="104">
        <f>VLOOKUP($B293,GD_CHAM_CONG!$C$6:$BF$997,43,FALSE)</f>
        <v>0</v>
      </c>
      <c r="O293" s="104">
        <f>VLOOKUP($B293,GD_CHAM_CONG!$C$6:$BF$997,44,FALSE)</f>
        <v>0</v>
      </c>
      <c r="P293" s="104">
        <f>VLOOKUP($B293,GD_CHAM_CONG!$C$6:$BF$997,45,FALSE)</f>
        <v>0</v>
      </c>
      <c r="Q293" s="104">
        <f>VLOOKUP($B293,GD_CHAM_CONG!$C$6:$BF$997,46,FALSE)</f>
        <v>0</v>
      </c>
      <c r="R293" s="104">
        <f>VLOOKUP($B293,GD_CHAM_CONG!$C$6:$BF$997,47,FALSE)</f>
        <v>0</v>
      </c>
      <c r="S293" s="104">
        <f>VLOOKUP($B293,GD_CHAM_CONG!$C$6:$BF$997,48,FALSE)</f>
        <v>0</v>
      </c>
      <c r="T293" s="104">
        <f>VLOOKUP($B293,GD_CHAM_CONG!$C$6:$BF$997,49,FALSE)</f>
        <v>0</v>
      </c>
      <c r="U293" s="104">
        <f>VLOOKUP($B293,GD_CHAM_CONG!$C$6:$BF$997,50,FALSE)</f>
        <v>0</v>
      </c>
      <c r="V293" s="104">
        <f>VLOOKUP($B293,GD_CHAM_CONG!$C$6:$BF$997,51,FALSE)</f>
        <v>0</v>
      </c>
      <c r="W293" s="104">
        <f>VLOOKUP($B293,GD_CHAM_CONG!$C$6:$BF$997,52,FALSE)</f>
        <v>0</v>
      </c>
      <c r="X293" s="104">
        <f>VLOOKUP($B293,GD_CHAM_CONG!$C$6:$BF$997,53,FALSE)</f>
        <v>0</v>
      </c>
      <c r="Y293" s="104">
        <f>VLOOKUP($B293,GD_CHAM_CONG!$C$6:$BF$997,54,FALSE)</f>
        <v>0</v>
      </c>
      <c r="Z293" s="104">
        <f>VLOOKUP($B293,GD_CHAM_CONG!$C$6:$BF$997,55,FALSE)</f>
        <v>0</v>
      </c>
      <c r="AA293" s="104">
        <f>VLOOKUP($B293,GD_CHAM_CONG!$C$6:$BF$997,56,FALSE)</f>
        <v>0</v>
      </c>
      <c r="AB293" s="104">
        <f>VLOOKUP($B293,GD_CHAM_CONG!$C$6:$BI$997,57,FALSE)</f>
        <v>0</v>
      </c>
      <c r="AC293" s="104">
        <f>VLOOKUP($B293,GD_CHAM_CONG!$C$6:$BI$997,58,FALSE)</f>
        <v>0</v>
      </c>
      <c r="AD293" s="104">
        <f>VLOOKUP($B293,GD_CHAM_CONG!$C$6:$BI$997,59,FALSE)</f>
        <v>0</v>
      </c>
      <c r="AE293" s="270">
        <f>I293/$H293*VLOOKUP(I$4,DM_TI_LE!$A$5:$B$30,2,FALSE)</f>
        <v>1</v>
      </c>
      <c r="AF293" s="270">
        <f>J293/$H293*VLOOKUP(J$4,DM_TI_LE!$A$5:$B$30,2,FALSE)</f>
        <v>0</v>
      </c>
      <c r="AG293" s="270">
        <f>K293/$H293*VLOOKUP(K$4,DM_TI_LE!$A$5:$B$30,2,FALSE)</f>
        <v>0</v>
      </c>
      <c r="AH293" s="270">
        <f>L293/$H293*VLOOKUP(L$4,DM_TI_LE!$A$5:$B$30,2,FALSE)</f>
        <v>0</v>
      </c>
      <c r="AI293" s="270">
        <f>M293/$H293*VLOOKUP(M$4,DM_TI_LE!$A$5:$B$30,2,FALSE)</f>
        <v>0</v>
      </c>
      <c r="AJ293" s="270">
        <f>N293/$H293*VLOOKUP(N$4,DM_TI_LE!$A$5:$B$30,2,FALSE)</f>
        <v>0</v>
      </c>
      <c r="AK293" s="270">
        <f>O293/$H293*VLOOKUP(O$4,DM_TI_LE!$A$5:$B$30,2,FALSE)</f>
        <v>0</v>
      </c>
      <c r="AL293" s="270">
        <f>P293/$H293*VLOOKUP(P$4,DM_TI_LE!$A$5:$B$30,2,FALSE)</f>
        <v>0</v>
      </c>
      <c r="AM293" s="270">
        <f>Q293/$H293*VLOOKUP(Q$4,DM_TI_LE!$A$5:$B$30,2,FALSE)</f>
        <v>0</v>
      </c>
      <c r="AN293" s="270">
        <f>R293/$H293*VLOOKUP(R$4,DM_TI_LE!$A$5:$B$30,2,FALSE)</f>
        <v>0</v>
      </c>
      <c r="AO293" s="270">
        <f>S293/$H293*VLOOKUP(S$4,DM_TI_LE!$A$5:$B$30,2,FALSE)</f>
        <v>0</v>
      </c>
      <c r="AP293" s="270">
        <f>T293/$H293*VLOOKUP(T$4,DM_TI_LE!$A$5:$B$30,2,FALSE)</f>
        <v>0</v>
      </c>
      <c r="AQ293" s="270">
        <f>U293/$H293*VLOOKUP(U$4,DM_TI_LE!$A$5:$B$30,2,FALSE)</f>
        <v>0</v>
      </c>
      <c r="AR293" s="270">
        <f>V293/$H293*VLOOKUP(V$4,DM_TI_LE!$A$5:$B$30,2,FALSE)</f>
        <v>0</v>
      </c>
      <c r="AS293" s="270">
        <f>W293/$H293*VLOOKUP(W$4,DM_TI_LE!$A$5:$B$30,2,FALSE)</f>
        <v>0</v>
      </c>
      <c r="AT293" s="270">
        <f>X293/$H293*VLOOKUP(X$4,DM_TI_LE!$A$5:$B$30,2,FALSE)</f>
        <v>0</v>
      </c>
      <c r="AU293" s="270">
        <f>Y293/$H293*VLOOKUP(Y$4,DM_TI_LE!$A$5:$B$30,2,FALSE)</f>
        <v>0</v>
      </c>
      <c r="AV293" s="270">
        <f>Z293/$H293*VLOOKUP(Z$4,DM_TI_LE!$A$5:$B$30,2,FALSE)</f>
        <v>0</v>
      </c>
      <c r="AW293" s="270">
        <f>AA293/$H293*VLOOKUP(AA$4,DM_TI_LE!$A$5:$B$30,2,FALSE)</f>
        <v>0</v>
      </c>
      <c r="AX293" s="270">
        <f>AB293/$H293*VLOOKUP(AB$4,DM_TI_LE!$A$5:$B$30,2,FALSE)</f>
        <v>0</v>
      </c>
      <c r="AY293" s="270">
        <f>AC293/$H293*VLOOKUP(AC$4,DM_TI_LE!$A$5:$B$30,2,FALSE)</f>
        <v>0</v>
      </c>
      <c r="AZ293" s="270">
        <f>AD293/$H293*VLOOKUP(AD$4,DM_TI_LE!$A$5:$B$30,2,FALSE)</f>
        <v>0</v>
      </c>
      <c r="BA293" s="284">
        <f>IF(CD293="HDHV",DM_TI_LE!$K$12*I293, SUM(AE293:AW293)*F293*E293*DM_HE_SO_LUONG_NS!$D$1*CE293)</f>
        <v>6750000</v>
      </c>
      <c r="BB293" s="104"/>
      <c r="BC293" s="110">
        <f>VLOOKUP(B293,GD_LCD_HS_LNS!$B$4:$E$1000,4,FALSE)</f>
        <v>3778000</v>
      </c>
      <c r="BD293" s="104"/>
      <c r="BE293" s="104">
        <f>I293/26*$BC293*VLOOKUP(BE$4,DM_TI_LE!$A$5:$C$29,3,FALSE)</f>
        <v>0</v>
      </c>
      <c r="BF293" s="104">
        <f>J293/26*$BC293*VLOOKUP(BF$4,DM_TI_LE!$A$5:$C$29,3,FALSE)</f>
        <v>0</v>
      </c>
      <c r="BG293" s="104">
        <f>K293/26*$BC293*VLOOKUP(BG$4,DM_TI_LE!$A$5:$C$29,3,FALSE)</f>
        <v>0</v>
      </c>
      <c r="BH293" s="104">
        <f>L293/26*$BC293*VLOOKUP(BH$4,DM_TI_LE!$A$5:$C$29,3,FALSE)</f>
        <v>0</v>
      </c>
      <c r="BI293" s="104">
        <f>M293/26*$BC293*VLOOKUP(BI$4,DM_TI_LE!$A$5:$C$29,3,FALSE)</f>
        <v>0</v>
      </c>
      <c r="BJ293" s="104">
        <f>N293/26*$BC293*VLOOKUP(BJ$4,DM_TI_LE!$A$5:$C$29,3,FALSE)</f>
        <v>0</v>
      </c>
      <c r="BK293" s="104">
        <f>O293/26*$BC293*VLOOKUP(BK$4,DM_TI_LE!$A$5:$C$29,3,FALSE)</f>
        <v>0</v>
      </c>
      <c r="BL293" s="104">
        <f>P293/26*$BC293*VLOOKUP(BL$4,DM_TI_LE!$A$5:$C$29,3,FALSE)</f>
        <v>0</v>
      </c>
      <c r="BM293" s="104">
        <f>Q293/26*$BC293*VLOOKUP(BM$4,DM_TI_LE!$A$5:$C$29,3,FALSE)</f>
        <v>0</v>
      </c>
      <c r="BN293" s="104">
        <f>R293/26*$BC293*VLOOKUP(BN$4,DM_TI_LE!$A$5:$C$29,3,FALSE)</f>
        <v>0</v>
      </c>
      <c r="BO293" s="104">
        <f>S293/26*$BC293*VLOOKUP(BO$4,DM_TI_LE!$A$5:$C$29,3,FALSE)</f>
        <v>0</v>
      </c>
      <c r="BP293" s="104">
        <f>T293/26*$BC293*VLOOKUP(BP$4,DM_TI_LE!$A$5:$C$29,3,FALSE)</f>
        <v>0</v>
      </c>
      <c r="BQ293" s="104">
        <f>U293/26*$BC293*VLOOKUP(BQ$4,DM_TI_LE!$A$5:$C$29,3,FALSE)</f>
        <v>0</v>
      </c>
      <c r="BR293" s="104">
        <f>V293/26*$BC293*VLOOKUP(BR$4,DM_TI_LE!$A$5:$C$29,3,FALSE)</f>
        <v>0</v>
      </c>
      <c r="BS293" s="104">
        <f>W293/26*$BC293*VLOOKUP(BS$4,DM_TI_LE!$A$5:$C$29,3,FALSE)</f>
        <v>0</v>
      </c>
      <c r="BT293" s="104">
        <f>X293/26*$BC293*VLOOKUP(BT$4,DM_TI_LE!$A$5:$C$29,3,FALSE)</f>
        <v>0</v>
      </c>
      <c r="BU293" s="104">
        <f>Y293/26*$BC293*VLOOKUP(BU$4,DM_TI_LE!$A$5:$C$29,3,FALSE)</f>
        <v>0</v>
      </c>
      <c r="BV293" s="104">
        <f>Z293/26*$BC293*VLOOKUP(BV$4,DM_TI_LE!$A$5:$C$29,3,FALSE)</f>
        <v>0</v>
      </c>
      <c r="BW293" s="104">
        <f>AA293/26*$BC293*VLOOKUP(BW$4,DM_TI_LE!$A$5:$C$29,3,FALSE)</f>
        <v>0</v>
      </c>
      <c r="BX293" s="104">
        <f>AB293/26*$BC293*VLOOKUP(BX$4,DM_TI_LE!$A$5:$C$29,3,FALSE)</f>
        <v>0</v>
      </c>
      <c r="BY293" s="104">
        <f>AC293/26*$BC293*VLOOKUP(BY$4,DM_TI_LE!$A$5:$C$29,3,FALSE)</f>
        <v>0</v>
      </c>
      <c r="BZ293" s="104">
        <f>AD293/26*$BC293*VLOOKUP(BZ$4,DM_TI_LE!$A$5:$C$29,3,FALSE)</f>
        <v>0</v>
      </c>
      <c r="CA293" s="273">
        <f t="shared" si="0"/>
        <v>0</v>
      </c>
      <c r="CB293" s="104"/>
      <c r="CC293" s="274">
        <f t="shared" si="1"/>
        <v>6750000</v>
      </c>
      <c r="CD293" s="138" t="str">
        <f>VLOOKUP(B293,GD_CHUNG!$B$5:$G$480,6,FALSE)</f>
        <v>HD3N</v>
      </c>
      <c r="CE293" s="275">
        <f>VLOOKUP(CD293,DM_TI_LE!$I$12:$J$16,2,FALSE)</f>
        <v>1</v>
      </c>
    </row>
    <row r="294" spans="1:83" ht="12.75" x14ac:dyDescent="0.2">
      <c r="A294" s="49">
        <v>290</v>
      </c>
      <c r="B294" s="50">
        <f>GD_CHUNG!B294</f>
        <v>13446</v>
      </c>
      <c r="C294" s="50" t="str">
        <f>GD_CHUNG!C294</f>
        <v>Dương Công Tú</v>
      </c>
      <c r="D294" s="50" t="str">
        <f>GD_CHUNG!D294</f>
        <v>Nhân viên Bốc xếp</v>
      </c>
      <c r="E294" s="268">
        <f>VLOOKUP(B294,GD_CHAM_CONG!$C$6:$BJ$997,60,FALSE)</f>
        <v>1</v>
      </c>
      <c r="F294" s="268">
        <f>VLOOKUP(B294,GD_LCD_HS_LNS!$B$4:$F$1000,5,FALSE)</f>
        <v>1.5</v>
      </c>
      <c r="G294" s="269"/>
      <c r="H294" s="269">
        <f>VLOOKUP(B294,GD_CHAM_CONG!$C$6:$BD$997,37,FALSE)</f>
        <v>27</v>
      </c>
      <c r="I294" s="104">
        <f>VLOOKUP($B294,GD_CHAM_CONG!$C$6:$BF$997,38,FALSE)</f>
        <v>27</v>
      </c>
      <c r="J294" s="104">
        <f>VLOOKUP($B294,GD_CHAM_CONG!$C$6:$BF$997,39,FALSE)</f>
        <v>0</v>
      </c>
      <c r="K294" s="104">
        <f>VLOOKUP($B294,GD_CHAM_CONG!$C$6:$BF$997,40,FALSE)</f>
        <v>0</v>
      </c>
      <c r="L294" s="104">
        <f>VLOOKUP($B294,GD_CHAM_CONG!$C$6:$BF$997,41,FALSE)</f>
        <v>0</v>
      </c>
      <c r="M294" s="104">
        <f>VLOOKUP($B294,GD_CHAM_CONG!$C$6:$BF$997,42,FALSE)</f>
        <v>0</v>
      </c>
      <c r="N294" s="104">
        <f>VLOOKUP($B294,GD_CHAM_CONG!$C$6:$BF$997,43,FALSE)</f>
        <v>0</v>
      </c>
      <c r="O294" s="104">
        <f>VLOOKUP($B294,GD_CHAM_CONG!$C$6:$BF$997,44,FALSE)</f>
        <v>0</v>
      </c>
      <c r="P294" s="104">
        <f>VLOOKUP($B294,GD_CHAM_CONG!$C$6:$BF$997,45,FALSE)</f>
        <v>0</v>
      </c>
      <c r="Q294" s="104">
        <f>VLOOKUP($B294,GD_CHAM_CONG!$C$6:$BF$997,46,FALSE)</f>
        <v>0</v>
      </c>
      <c r="R294" s="104">
        <f>VLOOKUP($B294,GD_CHAM_CONG!$C$6:$BF$997,47,FALSE)</f>
        <v>0</v>
      </c>
      <c r="S294" s="104">
        <f>VLOOKUP($B294,GD_CHAM_CONG!$C$6:$BF$997,48,FALSE)</f>
        <v>0</v>
      </c>
      <c r="T294" s="104">
        <f>VLOOKUP($B294,GD_CHAM_CONG!$C$6:$BF$997,49,FALSE)</f>
        <v>0</v>
      </c>
      <c r="U294" s="104">
        <f>VLOOKUP($B294,GD_CHAM_CONG!$C$6:$BF$997,50,FALSE)</f>
        <v>0</v>
      </c>
      <c r="V294" s="104">
        <f>VLOOKUP($B294,GD_CHAM_CONG!$C$6:$BF$997,51,FALSE)</f>
        <v>0</v>
      </c>
      <c r="W294" s="104">
        <f>VLOOKUP($B294,GD_CHAM_CONG!$C$6:$BF$997,52,FALSE)</f>
        <v>0</v>
      </c>
      <c r="X294" s="104">
        <f>VLOOKUP($B294,GD_CHAM_CONG!$C$6:$BF$997,53,FALSE)</f>
        <v>0</v>
      </c>
      <c r="Y294" s="104">
        <f>VLOOKUP($B294,GD_CHAM_CONG!$C$6:$BF$997,54,FALSE)</f>
        <v>0</v>
      </c>
      <c r="Z294" s="104">
        <f>VLOOKUP($B294,GD_CHAM_CONG!$C$6:$BF$997,55,FALSE)</f>
        <v>0</v>
      </c>
      <c r="AA294" s="104">
        <f>VLOOKUP($B294,GD_CHAM_CONG!$C$6:$BF$997,56,FALSE)</f>
        <v>0</v>
      </c>
      <c r="AB294" s="104">
        <f>VLOOKUP($B294,GD_CHAM_CONG!$C$6:$BI$997,57,FALSE)</f>
        <v>0</v>
      </c>
      <c r="AC294" s="104">
        <f>VLOOKUP($B294,GD_CHAM_CONG!$C$6:$BI$997,58,FALSE)</f>
        <v>0</v>
      </c>
      <c r="AD294" s="104">
        <f>VLOOKUP($B294,GD_CHAM_CONG!$C$6:$BI$997,59,FALSE)</f>
        <v>0</v>
      </c>
      <c r="AE294" s="270">
        <f>I294/$H294*VLOOKUP(I$4,DM_TI_LE!$A$5:$B$30,2,FALSE)</f>
        <v>1</v>
      </c>
      <c r="AF294" s="270">
        <f>J294/$H294*VLOOKUP(J$4,DM_TI_LE!$A$5:$B$30,2,FALSE)</f>
        <v>0</v>
      </c>
      <c r="AG294" s="270">
        <f>K294/$H294*VLOOKUP(K$4,DM_TI_LE!$A$5:$B$30,2,FALSE)</f>
        <v>0</v>
      </c>
      <c r="AH294" s="270">
        <f>L294/$H294*VLOOKUP(L$4,DM_TI_LE!$A$5:$B$30,2,FALSE)</f>
        <v>0</v>
      </c>
      <c r="AI294" s="270">
        <f>M294/$H294*VLOOKUP(M$4,DM_TI_LE!$A$5:$B$30,2,FALSE)</f>
        <v>0</v>
      </c>
      <c r="AJ294" s="270">
        <f>N294/$H294*VLOOKUP(N$4,DM_TI_LE!$A$5:$B$30,2,FALSE)</f>
        <v>0</v>
      </c>
      <c r="AK294" s="270">
        <f>O294/$H294*VLOOKUP(O$4,DM_TI_LE!$A$5:$B$30,2,FALSE)</f>
        <v>0</v>
      </c>
      <c r="AL294" s="270">
        <f>P294/$H294*VLOOKUP(P$4,DM_TI_LE!$A$5:$B$30,2,FALSE)</f>
        <v>0</v>
      </c>
      <c r="AM294" s="270">
        <f>Q294/$H294*VLOOKUP(Q$4,DM_TI_LE!$A$5:$B$30,2,FALSE)</f>
        <v>0</v>
      </c>
      <c r="AN294" s="270">
        <f>R294/$H294*VLOOKUP(R$4,DM_TI_LE!$A$5:$B$30,2,FALSE)</f>
        <v>0</v>
      </c>
      <c r="AO294" s="270">
        <f>S294/$H294*VLOOKUP(S$4,DM_TI_LE!$A$5:$B$30,2,FALSE)</f>
        <v>0</v>
      </c>
      <c r="AP294" s="270">
        <f>T294/$H294*VLOOKUP(T$4,DM_TI_LE!$A$5:$B$30,2,FALSE)</f>
        <v>0</v>
      </c>
      <c r="AQ294" s="270">
        <f>U294/$H294*VLOOKUP(U$4,DM_TI_LE!$A$5:$B$30,2,FALSE)</f>
        <v>0</v>
      </c>
      <c r="AR294" s="270">
        <f>V294/$H294*VLOOKUP(V$4,DM_TI_LE!$A$5:$B$30,2,FALSE)</f>
        <v>0</v>
      </c>
      <c r="AS294" s="270">
        <f>W294/$H294*VLOOKUP(W$4,DM_TI_LE!$A$5:$B$30,2,FALSE)</f>
        <v>0</v>
      </c>
      <c r="AT294" s="270">
        <f>X294/$H294*VLOOKUP(X$4,DM_TI_LE!$A$5:$B$30,2,FALSE)</f>
        <v>0</v>
      </c>
      <c r="AU294" s="270">
        <f>Y294/$H294*VLOOKUP(Y$4,DM_TI_LE!$A$5:$B$30,2,FALSE)</f>
        <v>0</v>
      </c>
      <c r="AV294" s="270">
        <f>Z294/$H294*VLOOKUP(Z$4,DM_TI_LE!$A$5:$B$30,2,FALSE)</f>
        <v>0</v>
      </c>
      <c r="AW294" s="270">
        <f>AA294/$H294*VLOOKUP(AA$4,DM_TI_LE!$A$5:$B$30,2,FALSE)</f>
        <v>0</v>
      </c>
      <c r="AX294" s="270">
        <f>AB294/$H294*VLOOKUP(AB$4,DM_TI_LE!$A$5:$B$30,2,FALSE)</f>
        <v>0</v>
      </c>
      <c r="AY294" s="270">
        <f>AC294/$H294*VLOOKUP(AC$4,DM_TI_LE!$A$5:$B$30,2,FALSE)</f>
        <v>0</v>
      </c>
      <c r="AZ294" s="270">
        <f>AD294/$H294*VLOOKUP(AD$4,DM_TI_LE!$A$5:$B$30,2,FALSE)</f>
        <v>0</v>
      </c>
      <c r="BA294" s="284">
        <f>IF(CD294="HDHV",DM_TI_LE!$K$12*I294, SUM(AE294:AW294)*F294*E294*DM_HE_SO_LUONG_NS!$D$1*CE294)</f>
        <v>6750000</v>
      </c>
      <c r="BB294" s="104"/>
      <c r="BC294" s="110">
        <f>VLOOKUP(B294,GD_LCD_HS_LNS!$B$4:$E$1000,4,FALSE)</f>
        <v>3778000</v>
      </c>
      <c r="BD294" s="104"/>
      <c r="BE294" s="104">
        <f>I294/26*$BC294*VLOOKUP(BE$4,DM_TI_LE!$A$5:$C$29,3,FALSE)</f>
        <v>0</v>
      </c>
      <c r="BF294" s="104">
        <f>J294/26*$BC294*VLOOKUP(BF$4,DM_TI_LE!$A$5:$C$29,3,FALSE)</f>
        <v>0</v>
      </c>
      <c r="BG294" s="104">
        <f>K294/26*$BC294*VLOOKUP(BG$4,DM_TI_LE!$A$5:$C$29,3,FALSE)</f>
        <v>0</v>
      </c>
      <c r="BH294" s="104">
        <f>L294/26*$BC294*VLOOKUP(BH$4,DM_TI_LE!$A$5:$C$29,3,FALSE)</f>
        <v>0</v>
      </c>
      <c r="BI294" s="104">
        <f>M294/26*$BC294*VLOOKUP(BI$4,DM_TI_LE!$A$5:$C$29,3,FALSE)</f>
        <v>0</v>
      </c>
      <c r="BJ294" s="104">
        <f>N294/26*$BC294*VLOOKUP(BJ$4,DM_TI_LE!$A$5:$C$29,3,FALSE)</f>
        <v>0</v>
      </c>
      <c r="BK294" s="104">
        <f>O294/26*$BC294*VLOOKUP(BK$4,DM_TI_LE!$A$5:$C$29,3,FALSE)</f>
        <v>0</v>
      </c>
      <c r="BL294" s="104">
        <f>P294/26*$BC294*VLOOKUP(BL$4,DM_TI_LE!$A$5:$C$29,3,FALSE)</f>
        <v>0</v>
      </c>
      <c r="BM294" s="104">
        <f>Q294/26*$BC294*VLOOKUP(BM$4,DM_TI_LE!$A$5:$C$29,3,FALSE)</f>
        <v>0</v>
      </c>
      <c r="BN294" s="104">
        <f>R294/26*$BC294*VLOOKUP(BN$4,DM_TI_LE!$A$5:$C$29,3,FALSE)</f>
        <v>0</v>
      </c>
      <c r="BO294" s="104">
        <f>S294/26*$BC294*VLOOKUP(BO$4,DM_TI_LE!$A$5:$C$29,3,FALSE)</f>
        <v>0</v>
      </c>
      <c r="BP294" s="104">
        <f>T294/26*$BC294*VLOOKUP(BP$4,DM_TI_LE!$A$5:$C$29,3,FALSE)</f>
        <v>0</v>
      </c>
      <c r="BQ294" s="104">
        <f>U294/26*$BC294*VLOOKUP(BQ$4,DM_TI_LE!$A$5:$C$29,3,FALSE)</f>
        <v>0</v>
      </c>
      <c r="BR294" s="104">
        <f>V294/26*$BC294*VLOOKUP(BR$4,DM_TI_LE!$A$5:$C$29,3,FALSE)</f>
        <v>0</v>
      </c>
      <c r="BS294" s="104">
        <f>W294/26*$BC294*VLOOKUP(BS$4,DM_TI_LE!$A$5:$C$29,3,FALSE)</f>
        <v>0</v>
      </c>
      <c r="BT294" s="104">
        <f>X294/26*$BC294*VLOOKUP(BT$4,DM_TI_LE!$A$5:$C$29,3,FALSE)</f>
        <v>0</v>
      </c>
      <c r="BU294" s="104">
        <f>Y294/26*$BC294*VLOOKUP(BU$4,DM_TI_LE!$A$5:$C$29,3,FALSE)</f>
        <v>0</v>
      </c>
      <c r="BV294" s="104">
        <f>Z294/26*$BC294*VLOOKUP(BV$4,DM_TI_LE!$A$5:$C$29,3,FALSE)</f>
        <v>0</v>
      </c>
      <c r="BW294" s="104">
        <f>AA294/26*$BC294*VLOOKUP(BW$4,DM_TI_LE!$A$5:$C$29,3,FALSE)</f>
        <v>0</v>
      </c>
      <c r="BX294" s="104">
        <f>AB294/26*$BC294*VLOOKUP(BX$4,DM_TI_LE!$A$5:$C$29,3,FALSE)</f>
        <v>0</v>
      </c>
      <c r="BY294" s="104">
        <f>AC294/26*$BC294*VLOOKUP(BY$4,DM_TI_LE!$A$5:$C$29,3,FALSE)</f>
        <v>0</v>
      </c>
      <c r="BZ294" s="104">
        <f>AD294/26*$BC294*VLOOKUP(BZ$4,DM_TI_LE!$A$5:$C$29,3,FALSE)</f>
        <v>0</v>
      </c>
      <c r="CA294" s="273">
        <f t="shared" si="0"/>
        <v>0</v>
      </c>
      <c r="CB294" s="104"/>
      <c r="CC294" s="274">
        <f t="shared" si="1"/>
        <v>6750000</v>
      </c>
      <c r="CD294" s="138" t="str">
        <f>VLOOKUP(B294,GD_CHUNG!$B$5:$G$480,6,FALSE)</f>
        <v>HD3N</v>
      </c>
      <c r="CE294" s="275">
        <f>VLOOKUP(CD294,DM_TI_LE!$I$12:$J$16,2,FALSE)</f>
        <v>1</v>
      </c>
    </row>
    <row r="295" spans="1:83" ht="12.75" x14ac:dyDescent="0.2">
      <c r="A295" s="49">
        <v>291</v>
      </c>
      <c r="B295" s="50">
        <f>GD_CHUNG!B295</f>
        <v>13448</v>
      </c>
      <c r="C295" s="50" t="str">
        <f>GD_CHUNG!C295</f>
        <v>Nguyễn Hùng Anh</v>
      </c>
      <c r="D295" s="50" t="str">
        <f>GD_CHUNG!D295</f>
        <v>Nhân viên Bốc xếp</v>
      </c>
      <c r="E295" s="268">
        <f>VLOOKUP(B295,GD_CHAM_CONG!$C$6:$BJ$997,60,FALSE)</f>
        <v>1</v>
      </c>
      <c r="F295" s="268">
        <f>VLOOKUP(B295,GD_LCD_HS_LNS!$B$4:$F$1000,5,FALSE)</f>
        <v>1.5</v>
      </c>
      <c r="G295" s="269"/>
      <c r="H295" s="269">
        <f>VLOOKUP(B295,GD_CHAM_CONG!$C$6:$BD$997,37,FALSE)</f>
        <v>27</v>
      </c>
      <c r="I295" s="104">
        <f>VLOOKUP($B295,GD_CHAM_CONG!$C$6:$BF$997,38,FALSE)</f>
        <v>27</v>
      </c>
      <c r="J295" s="104">
        <f>VLOOKUP($B295,GD_CHAM_CONG!$C$6:$BF$997,39,FALSE)</f>
        <v>0</v>
      </c>
      <c r="K295" s="104">
        <f>VLOOKUP($B295,GD_CHAM_CONG!$C$6:$BF$997,40,FALSE)</f>
        <v>0</v>
      </c>
      <c r="L295" s="104">
        <f>VLOOKUP($B295,GD_CHAM_CONG!$C$6:$BF$997,41,FALSE)</f>
        <v>0</v>
      </c>
      <c r="M295" s="104">
        <f>VLOOKUP($B295,GD_CHAM_CONG!$C$6:$BF$997,42,FALSE)</f>
        <v>0</v>
      </c>
      <c r="N295" s="104">
        <f>VLOOKUP($B295,GD_CHAM_CONG!$C$6:$BF$997,43,FALSE)</f>
        <v>0</v>
      </c>
      <c r="O295" s="104">
        <f>VLOOKUP($B295,GD_CHAM_CONG!$C$6:$BF$997,44,FALSE)</f>
        <v>0</v>
      </c>
      <c r="P295" s="104">
        <f>VLOOKUP($B295,GD_CHAM_CONG!$C$6:$BF$997,45,FALSE)</f>
        <v>0</v>
      </c>
      <c r="Q295" s="104">
        <f>VLOOKUP($B295,GD_CHAM_CONG!$C$6:$BF$997,46,FALSE)</f>
        <v>0</v>
      </c>
      <c r="R295" s="104">
        <f>VLOOKUP($B295,GD_CHAM_CONG!$C$6:$BF$997,47,FALSE)</f>
        <v>0</v>
      </c>
      <c r="S295" s="104">
        <f>VLOOKUP($B295,GD_CHAM_CONG!$C$6:$BF$997,48,FALSE)</f>
        <v>0</v>
      </c>
      <c r="T295" s="104">
        <f>VLOOKUP($B295,GD_CHAM_CONG!$C$6:$BF$997,49,FALSE)</f>
        <v>0</v>
      </c>
      <c r="U295" s="104">
        <f>VLOOKUP($B295,GD_CHAM_CONG!$C$6:$BF$997,50,FALSE)</f>
        <v>0</v>
      </c>
      <c r="V295" s="104">
        <f>VLOOKUP($B295,GD_CHAM_CONG!$C$6:$BF$997,51,FALSE)</f>
        <v>0</v>
      </c>
      <c r="W295" s="104">
        <f>VLOOKUP($B295,GD_CHAM_CONG!$C$6:$BF$997,52,FALSE)</f>
        <v>0</v>
      </c>
      <c r="X295" s="104">
        <f>VLOOKUP($B295,GD_CHAM_CONG!$C$6:$BF$997,53,FALSE)</f>
        <v>0</v>
      </c>
      <c r="Y295" s="104">
        <f>VLOOKUP($B295,GD_CHAM_CONG!$C$6:$BF$997,54,FALSE)</f>
        <v>0</v>
      </c>
      <c r="Z295" s="104">
        <f>VLOOKUP($B295,GD_CHAM_CONG!$C$6:$BF$997,55,FALSE)</f>
        <v>0</v>
      </c>
      <c r="AA295" s="104">
        <f>VLOOKUP($B295,GD_CHAM_CONG!$C$6:$BF$997,56,FALSE)</f>
        <v>0</v>
      </c>
      <c r="AB295" s="104">
        <f>VLOOKUP($B295,GD_CHAM_CONG!$C$6:$BI$997,57,FALSE)</f>
        <v>0</v>
      </c>
      <c r="AC295" s="104">
        <f>VLOOKUP($B295,GD_CHAM_CONG!$C$6:$BI$997,58,FALSE)</f>
        <v>0</v>
      </c>
      <c r="AD295" s="104">
        <f>VLOOKUP($B295,GD_CHAM_CONG!$C$6:$BI$997,59,FALSE)</f>
        <v>0</v>
      </c>
      <c r="AE295" s="270">
        <f>I295/$H295*VLOOKUP(I$4,DM_TI_LE!$A$5:$B$30,2,FALSE)</f>
        <v>1</v>
      </c>
      <c r="AF295" s="270">
        <f>J295/$H295*VLOOKUP(J$4,DM_TI_LE!$A$5:$B$30,2,FALSE)</f>
        <v>0</v>
      </c>
      <c r="AG295" s="270">
        <f>K295/$H295*VLOOKUP(K$4,DM_TI_LE!$A$5:$B$30,2,FALSE)</f>
        <v>0</v>
      </c>
      <c r="AH295" s="270">
        <f>L295/$H295*VLOOKUP(L$4,DM_TI_LE!$A$5:$B$30,2,FALSE)</f>
        <v>0</v>
      </c>
      <c r="AI295" s="270">
        <f>M295/$H295*VLOOKUP(M$4,DM_TI_LE!$A$5:$B$30,2,FALSE)</f>
        <v>0</v>
      </c>
      <c r="AJ295" s="270">
        <f>N295/$H295*VLOOKUP(N$4,DM_TI_LE!$A$5:$B$30,2,FALSE)</f>
        <v>0</v>
      </c>
      <c r="AK295" s="270">
        <f>O295/$H295*VLOOKUP(O$4,DM_TI_LE!$A$5:$B$30,2,FALSE)</f>
        <v>0</v>
      </c>
      <c r="AL295" s="270">
        <f>P295/$H295*VLOOKUP(P$4,DM_TI_LE!$A$5:$B$30,2,FALSE)</f>
        <v>0</v>
      </c>
      <c r="AM295" s="270">
        <f>Q295/$H295*VLOOKUP(Q$4,DM_TI_LE!$A$5:$B$30,2,FALSE)</f>
        <v>0</v>
      </c>
      <c r="AN295" s="270">
        <f>R295/$H295*VLOOKUP(R$4,DM_TI_LE!$A$5:$B$30,2,FALSE)</f>
        <v>0</v>
      </c>
      <c r="AO295" s="270">
        <f>S295/$H295*VLOOKUP(S$4,DM_TI_LE!$A$5:$B$30,2,FALSE)</f>
        <v>0</v>
      </c>
      <c r="AP295" s="270">
        <f>T295/$H295*VLOOKUP(T$4,DM_TI_LE!$A$5:$B$30,2,FALSE)</f>
        <v>0</v>
      </c>
      <c r="AQ295" s="270">
        <f>U295/$H295*VLOOKUP(U$4,DM_TI_LE!$A$5:$B$30,2,FALSE)</f>
        <v>0</v>
      </c>
      <c r="AR295" s="270">
        <f>V295/$H295*VLOOKUP(V$4,DM_TI_LE!$A$5:$B$30,2,FALSE)</f>
        <v>0</v>
      </c>
      <c r="AS295" s="270">
        <f>W295/$H295*VLOOKUP(W$4,DM_TI_LE!$A$5:$B$30,2,FALSE)</f>
        <v>0</v>
      </c>
      <c r="AT295" s="270">
        <f>X295/$H295*VLOOKUP(X$4,DM_TI_LE!$A$5:$B$30,2,FALSE)</f>
        <v>0</v>
      </c>
      <c r="AU295" s="270">
        <f>Y295/$H295*VLOOKUP(Y$4,DM_TI_LE!$A$5:$B$30,2,FALSE)</f>
        <v>0</v>
      </c>
      <c r="AV295" s="270">
        <f>Z295/$H295*VLOOKUP(Z$4,DM_TI_LE!$A$5:$B$30,2,FALSE)</f>
        <v>0</v>
      </c>
      <c r="AW295" s="270">
        <f>AA295/$H295*VLOOKUP(AA$4,DM_TI_LE!$A$5:$B$30,2,FALSE)</f>
        <v>0</v>
      </c>
      <c r="AX295" s="270">
        <f>AB295/$H295*VLOOKUP(AB$4,DM_TI_LE!$A$5:$B$30,2,FALSE)</f>
        <v>0</v>
      </c>
      <c r="AY295" s="270">
        <f>AC295/$H295*VLOOKUP(AC$4,DM_TI_LE!$A$5:$B$30,2,FALSE)</f>
        <v>0</v>
      </c>
      <c r="AZ295" s="270">
        <f>AD295/$H295*VLOOKUP(AD$4,DM_TI_LE!$A$5:$B$30,2,FALSE)</f>
        <v>0</v>
      </c>
      <c r="BA295" s="284">
        <f>IF(CD295="HDHV",DM_TI_LE!$K$12*I295, SUM(AE295:AW295)*F295*E295*DM_HE_SO_LUONG_NS!$D$1*CE295)</f>
        <v>6750000</v>
      </c>
      <c r="BB295" s="104"/>
      <c r="BC295" s="110">
        <f>VLOOKUP(B295,GD_LCD_HS_LNS!$B$4:$E$1000,4,FALSE)</f>
        <v>3778000</v>
      </c>
      <c r="BD295" s="104"/>
      <c r="BE295" s="104">
        <f>I295/26*$BC295*VLOOKUP(BE$4,DM_TI_LE!$A$5:$C$29,3,FALSE)</f>
        <v>0</v>
      </c>
      <c r="BF295" s="104">
        <f>J295/26*$BC295*VLOOKUP(BF$4,DM_TI_LE!$A$5:$C$29,3,FALSE)</f>
        <v>0</v>
      </c>
      <c r="BG295" s="104">
        <f>K295/26*$BC295*VLOOKUP(BG$4,DM_TI_LE!$A$5:$C$29,3,FALSE)</f>
        <v>0</v>
      </c>
      <c r="BH295" s="104">
        <f>L295/26*$BC295*VLOOKUP(BH$4,DM_TI_LE!$A$5:$C$29,3,FALSE)</f>
        <v>0</v>
      </c>
      <c r="BI295" s="104">
        <f>M295/26*$BC295*VLOOKUP(BI$4,DM_TI_LE!$A$5:$C$29,3,FALSE)</f>
        <v>0</v>
      </c>
      <c r="BJ295" s="104">
        <f>N295/26*$BC295*VLOOKUP(BJ$4,DM_TI_LE!$A$5:$C$29,3,FALSE)</f>
        <v>0</v>
      </c>
      <c r="BK295" s="104">
        <f>O295/26*$BC295*VLOOKUP(BK$4,DM_TI_LE!$A$5:$C$29,3,FALSE)</f>
        <v>0</v>
      </c>
      <c r="BL295" s="104">
        <f>P295/26*$BC295*VLOOKUP(BL$4,DM_TI_LE!$A$5:$C$29,3,FALSE)</f>
        <v>0</v>
      </c>
      <c r="BM295" s="104">
        <f>Q295/26*$BC295*VLOOKUP(BM$4,DM_TI_LE!$A$5:$C$29,3,FALSE)</f>
        <v>0</v>
      </c>
      <c r="BN295" s="104">
        <f>R295/26*$BC295*VLOOKUP(BN$4,DM_TI_LE!$A$5:$C$29,3,FALSE)</f>
        <v>0</v>
      </c>
      <c r="BO295" s="104">
        <f>S295/26*$BC295*VLOOKUP(BO$4,DM_TI_LE!$A$5:$C$29,3,FALSE)</f>
        <v>0</v>
      </c>
      <c r="BP295" s="104">
        <f>T295/26*$BC295*VLOOKUP(BP$4,DM_TI_LE!$A$5:$C$29,3,FALSE)</f>
        <v>0</v>
      </c>
      <c r="BQ295" s="104">
        <f>U295/26*$BC295*VLOOKUP(BQ$4,DM_TI_LE!$A$5:$C$29,3,FALSE)</f>
        <v>0</v>
      </c>
      <c r="BR295" s="104">
        <f>V295/26*$BC295*VLOOKUP(BR$4,DM_TI_LE!$A$5:$C$29,3,FALSE)</f>
        <v>0</v>
      </c>
      <c r="BS295" s="104">
        <f>W295/26*$BC295*VLOOKUP(BS$4,DM_TI_LE!$A$5:$C$29,3,FALSE)</f>
        <v>0</v>
      </c>
      <c r="BT295" s="104">
        <f>X295/26*$BC295*VLOOKUP(BT$4,DM_TI_LE!$A$5:$C$29,3,FALSE)</f>
        <v>0</v>
      </c>
      <c r="BU295" s="104">
        <f>Y295/26*$BC295*VLOOKUP(BU$4,DM_TI_LE!$A$5:$C$29,3,FALSE)</f>
        <v>0</v>
      </c>
      <c r="BV295" s="104">
        <f>Z295/26*$BC295*VLOOKUP(BV$4,DM_TI_LE!$A$5:$C$29,3,FALSE)</f>
        <v>0</v>
      </c>
      <c r="BW295" s="104">
        <f>AA295/26*$BC295*VLOOKUP(BW$4,DM_TI_LE!$A$5:$C$29,3,FALSE)</f>
        <v>0</v>
      </c>
      <c r="BX295" s="104">
        <f>AB295/26*$BC295*VLOOKUP(BX$4,DM_TI_LE!$A$5:$C$29,3,FALSE)</f>
        <v>0</v>
      </c>
      <c r="BY295" s="104">
        <f>AC295/26*$BC295*VLOOKUP(BY$4,DM_TI_LE!$A$5:$C$29,3,FALSE)</f>
        <v>0</v>
      </c>
      <c r="BZ295" s="104">
        <f>AD295/26*$BC295*VLOOKUP(BZ$4,DM_TI_LE!$A$5:$C$29,3,FALSE)</f>
        <v>0</v>
      </c>
      <c r="CA295" s="273">
        <f t="shared" si="0"/>
        <v>0</v>
      </c>
      <c r="CB295" s="104"/>
      <c r="CC295" s="274">
        <f t="shared" si="1"/>
        <v>6750000</v>
      </c>
      <c r="CD295" s="138" t="str">
        <f>VLOOKUP(B295,GD_CHUNG!$B$5:$G$480,6,FALSE)</f>
        <v>HD3N</v>
      </c>
      <c r="CE295" s="275">
        <f>VLOOKUP(CD295,DM_TI_LE!$I$12:$J$16,2,FALSE)</f>
        <v>1</v>
      </c>
    </row>
    <row r="296" spans="1:83" ht="12.75" x14ac:dyDescent="0.2">
      <c r="A296" s="49">
        <v>292</v>
      </c>
      <c r="B296" s="50">
        <f>GD_CHUNG!B296</f>
        <v>13450</v>
      </c>
      <c r="C296" s="50" t="str">
        <f>GD_CHUNG!C296</f>
        <v>Phạm Văn Mạnh</v>
      </c>
      <c r="D296" s="50" t="str">
        <f>GD_CHUNG!D296</f>
        <v>Nhân viên Bốc xếp</v>
      </c>
      <c r="E296" s="268">
        <f>VLOOKUP(B296,GD_CHAM_CONG!$C$6:$BJ$997,60,FALSE)</f>
        <v>1</v>
      </c>
      <c r="F296" s="268">
        <f>VLOOKUP(B296,GD_LCD_HS_LNS!$B$4:$F$1000,5,FALSE)</f>
        <v>1.5</v>
      </c>
      <c r="G296" s="269"/>
      <c r="H296" s="269">
        <f>VLOOKUP(B296,GD_CHAM_CONG!$C$6:$BD$997,37,FALSE)</f>
        <v>27</v>
      </c>
      <c r="I296" s="104">
        <f>VLOOKUP($B296,GD_CHAM_CONG!$C$6:$BF$997,38,FALSE)</f>
        <v>27</v>
      </c>
      <c r="J296" s="104">
        <f>VLOOKUP($B296,GD_CHAM_CONG!$C$6:$BF$997,39,FALSE)</f>
        <v>0</v>
      </c>
      <c r="K296" s="104">
        <f>VLOOKUP($B296,GD_CHAM_CONG!$C$6:$BF$997,40,FALSE)</f>
        <v>0</v>
      </c>
      <c r="L296" s="104">
        <f>VLOOKUP($B296,GD_CHAM_CONG!$C$6:$BF$997,41,FALSE)</f>
        <v>0</v>
      </c>
      <c r="M296" s="104">
        <f>VLOOKUP($B296,GD_CHAM_CONG!$C$6:$BF$997,42,FALSE)</f>
        <v>0</v>
      </c>
      <c r="N296" s="104">
        <f>VLOOKUP($B296,GD_CHAM_CONG!$C$6:$BF$997,43,FALSE)</f>
        <v>0</v>
      </c>
      <c r="O296" s="104">
        <f>VLOOKUP($B296,GD_CHAM_CONG!$C$6:$BF$997,44,FALSE)</f>
        <v>0</v>
      </c>
      <c r="P296" s="104">
        <f>VLOOKUP($B296,GD_CHAM_CONG!$C$6:$BF$997,45,FALSE)</f>
        <v>0</v>
      </c>
      <c r="Q296" s="104">
        <f>VLOOKUP($B296,GD_CHAM_CONG!$C$6:$BF$997,46,FALSE)</f>
        <v>0</v>
      </c>
      <c r="R296" s="104">
        <f>VLOOKUP($B296,GD_CHAM_CONG!$C$6:$BF$997,47,FALSE)</f>
        <v>0</v>
      </c>
      <c r="S296" s="104">
        <f>VLOOKUP($B296,GD_CHAM_CONG!$C$6:$BF$997,48,FALSE)</f>
        <v>0</v>
      </c>
      <c r="T296" s="104">
        <f>VLOOKUP($B296,GD_CHAM_CONG!$C$6:$BF$997,49,FALSE)</f>
        <v>0</v>
      </c>
      <c r="U296" s="104">
        <f>VLOOKUP($B296,GD_CHAM_CONG!$C$6:$BF$997,50,FALSE)</f>
        <v>0</v>
      </c>
      <c r="V296" s="104">
        <f>VLOOKUP($B296,GD_CHAM_CONG!$C$6:$BF$997,51,FALSE)</f>
        <v>0</v>
      </c>
      <c r="W296" s="104">
        <f>VLOOKUP($B296,GD_CHAM_CONG!$C$6:$BF$997,52,FALSE)</f>
        <v>0</v>
      </c>
      <c r="X296" s="104">
        <f>VLOOKUP($B296,GD_CHAM_CONG!$C$6:$BF$997,53,FALSE)</f>
        <v>0</v>
      </c>
      <c r="Y296" s="104">
        <f>VLOOKUP($B296,GD_CHAM_CONG!$C$6:$BF$997,54,FALSE)</f>
        <v>0</v>
      </c>
      <c r="Z296" s="104">
        <f>VLOOKUP($B296,GD_CHAM_CONG!$C$6:$BF$997,55,FALSE)</f>
        <v>0</v>
      </c>
      <c r="AA296" s="104">
        <f>VLOOKUP($B296,GD_CHAM_CONG!$C$6:$BF$997,56,FALSE)</f>
        <v>0</v>
      </c>
      <c r="AB296" s="104">
        <f>VLOOKUP($B296,GD_CHAM_CONG!$C$6:$BI$997,57,FALSE)</f>
        <v>0</v>
      </c>
      <c r="AC296" s="104">
        <f>VLOOKUP($B296,GD_CHAM_CONG!$C$6:$BI$997,58,FALSE)</f>
        <v>0</v>
      </c>
      <c r="AD296" s="104">
        <f>VLOOKUP($B296,GD_CHAM_CONG!$C$6:$BI$997,59,FALSE)</f>
        <v>0</v>
      </c>
      <c r="AE296" s="270">
        <f>I296/$H296*VLOOKUP(I$4,DM_TI_LE!$A$5:$B$30,2,FALSE)</f>
        <v>1</v>
      </c>
      <c r="AF296" s="270">
        <f>J296/$H296*VLOOKUP(J$4,DM_TI_LE!$A$5:$B$30,2,FALSE)</f>
        <v>0</v>
      </c>
      <c r="AG296" s="270">
        <f>K296/$H296*VLOOKUP(K$4,DM_TI_LE!$A$5:$B$30,2,FALSE)</f>
        <v>0</v>
      </c>
      <c r="AH296" s="270">
        <f>L296/$H296*VLOOKUP(L$4,DM_TI_LE!$A$5:$B$30,2,FALSE)</f>
        <v>0</v>
      </c>
      <c r="AI296" s="270">
        <f>M296/$H296*VLOOKUP(M$4,DM_TI_LE!$A$5:$B$30,2,FALSE)</f>
        <v>0</v>
      </c>
      <c r="AJ296" s="270">
        <f>N296/$H296*VLOOKUP(N$4,DM_TI_LE!$A$5:$B$30,2,FALSE)</f>
        <v>0</v>
      </c>
      <c r="AK296" s="270">
        <f>O296/$H296*VLOOKUP(O$4,DM_TI_LE!$A$5:$B$30,2,FALSE)</f>
        <v>0</v>
      </c>
      <c r="AL296" s="270">
        <f>P296/$H296*VLOOKUP(P$4,DM_TI_LE!$A$5:$B$30,2,FALSE)</f>
        <v>0</v>
      </c>
      <c r="AM296" s="270">
        <f>Q296/$H296*VLOOKUP(Q$4,DM_TI_LE!$A$5:$B$30,2,FALSE)</f>
        <v>0</v>
      </c>
      <c r="AN296" s="270">
        <f>R296/$H296*VLOOKUP(R$4,DM_TI_LE!$A$5:$B$30,2,FALSE)</f>
        <v>0</v>
      </c>
      <c r="AO296" s="270">
        <f>S296/$H296*VLOOKUP(S$4,DM_TI_LE!$A$5:$B$30,2,FALSE)</f>
        <v>0</v>
      </c>
      <c r="AP296" s="270">
        <f>T296/$H296*VLOOKUP(T$4,DM_TI_LE!$A$5:$B$30,2,FALSE)</f>
        <v>0</v>
      </c>
      <c r="AQ296" s="270">
        <f>U296/$H296*VLOOKUP(U$4,DM_TI_LE!$A$5:$B$30,2,FALSE)</f>
        <v>0</v>
      </c>
      <c r="AR296" s="270">
        <f>V296/$H296*VLOOKUP(V$4,DM_TI_LE!$A$5:$B$30,2,FALSE)</f>
        <v>0</v>
      </c>
      <c r="AS296" s="270">
        <f>W296/$H296*VLOOKUP(W$4,DM_TI_LE!$A$5:$B$30,2,FALSE)</f>
        <v>0</v>
      </c>
      <c r="AT296" s="270">
        <f>X296/$H296*VLOOKUP(X$4,DM_TI_LE!$A$5:$B$30,2,FALSE)</f>
        <v>0</v>
      </c>
      <c r="AU296" s="270">
        <f>Y296/$H296*VLOOKUP(Y$4,DM_TI_LE!$A$5:$B$30,2,FALSE)</f>
        <v>0</v>
      </c>
      <c r="AV296" s="270">
        <f>Z296/$H296*VLOOKUP(Z$4,DM_TI_LE!$A$5:$B$30,2,FALSE)</f>
        <v>0</v>
      </c>
      <c r="AW296" s="270">
        <f>AA296/$H296*VLOOKUP(AA$4,DM_TI_LE!$A$5:$B$30,2,FALSE)</f>
        <v>0</v>
      </c>
      <c r="AX296" s="270">
        <f>AB296/$H296*VLOOKUP(AB$4,DM_TI_LE!$A$5:$B$30,2,FALSE)</f>
        <v>0</v>
      </c>
      <c r="AY296" s="270">
        <f>AC296/$H296*VLOOKUP(AC$4,DM_TI_LE!$A$5:$B$30,2,FALSE)</f>
        <v>0</v>
      </c>
      <c r="AZ296" s="270">
        <f>AD296/$H296*VLOOKUP(AD$4,DM_TI_LE!$A$5:$B$30,2,FALSE)</f>
        <v>0</v>
      </c>
      <c r="BA296" s="284">
        <f>IF(CD296="HDHV",DM_TI_LE!$K$12*I296, SUM(AE296:AW296)*F296*E296*DM_HE_SO_LUONG_NS!$D$1*CE296)</f>
        <v>6750000</v>
      </c>
      <c r="BB296" s="104"/>
      <c r="BC296" s="110">
        <f>VLOOKUP(B296,GD_LCD_HS_LNS!$B$4:$E$1000,4,FALSE)</f>
        <v>3778000</v>
      </c>
      <c r="BD296" s="104"/>
      <c r="BE296" s="104">
        <f>I296/26*$BC296*VLOOKUP(BE$4,DM_TI_LE!$A$5:$C$29,3,FALSE)</f>
        <v>0</v>
      </c>
      <c r="BF296" s="104">
        <f>J296/26*$BC296*VLOOKUP(BF$4,DM_TI_LE!$A$5:$C$29,3,FALSE)</f>
        <v>0</v>
      </c>
      <c r="BG296" s="104">
        <f>K296/26*$BC296*VLOOKUP(BG$4,DM_TI_LE!$A$5:$C$29,3,FALSE)</f>
        <v>0</v>
      </c>
      <c r="BH296" s="104">
        <f>L296/26*$BC296*VLOOKUP(BH$4,DM_TI_LE!$A$5:$C$29,3,FALSE)</f>
        <v>0</v>
      </c>
      <c r="BI296" s="104">
        <f>M296/26*$BC296*VLOOKUP(BI$4,DM_TI_LE!$A$5:$C$29,3,FALSE)</f>
        <v>0</v>
      </c>
      <c r="BJ296" s="104">
        <f>N296/26*$BC296*VLOOKUP(BJ$4,DM_TI_LE!$A$5:$C$29,3,FALSE)</f>
        <v>0</v>
      </c>
      <c r="BK296" s="104">
        <f>O296/26*$BC296*VLOOKUP(BK$4,DM_TI_LE!$A$5:$C$29,3,FALSE)</f>
        <v>0</v>
      </c>
      <c r="BL296" s="104">
        <f>P296/26*$BC296*VLOOKUP(BL$4,DM_TI_LE!$A$5:$C$29,3,FALSE)</f>
        <v>0</v>
      </c>
      <c r="BM296" s="104">
        <f>Q296/26*$BC296*VLOOKUP(BM$4,DM_TI_LE!$A$5:$C$29,3,FALSE)</f>
        <v>0</v>
      </c>
      <c r="BN296" s="104">
        <f>R296/26*$BC296*VLOOKUP(BN$4,DM_TI_LE!$A$5:$C$29,3,FALSE)</f>
        <v>0</v>
      </c>
      <c r="BO296" s="104">
        <f>S296/26*$BC296*VLOOKUP(BO$4,DM_TI_LE!$A$5:$C$29,3,FALSE)</f>
        <v>0</v>
      </c>
      <c r="BP296" s="104">
        <f>T296/26*$BC296*VLOOKUP(BP$4,DM_TI_LE!$A$5:$C$29,3,FALSE)</f>
        <v>0</v>
      </c>
      <c r="BQ296" s="104">
        <f>U296/26*$BC296*VLOOKUP(BQ$4,DM_TI_LE!$A$5:$C$29,3,FALSE)</f>
        <v>0</v>
      </c>
      <c r="BR296" s="104">
        <f>V296/26*$BC296*VLOOKUP(BR$4,DM_TI_LE!$A$5:$C$29,3,FALSE)</f>
        <v>0</v>
      </c>
      <c r="BS296" s="104">
        <f>W296/26*$BC296*VLOOKUP(BS$4,DM_TI_LE!$A$5:$C$29,3,FALSE)</f>
        <v>0</v>
      </c>
      <c r="BT296" s="104">
        <f>X296/26*$BC296*VLOOKUP(BT$4,DM_TI_LE!$A$5:$C$29,3,FALSE)</f>
        <v>0</v>
      </c>
      <c r="BU296" s="104">
        <f>Y296/26*$BC296*VLOOKUP(BU$4,DM_TI_LE!$A$5:$C$29,3,FALSE)</f>
        <v>0</v>
      </c>
      <c r="BV296" s="104">
        <f>Z296/26*$BC296*VLOOKUP(BV$4,DM_TI_LE!$A$5:$C$29,3,FALSE)</f>
        <v>0</v>
      </c>
      <c r="BW296" s="104">
        <f>AA296/26*$BC296*VLOOKUP(BW$4,DM_TI_LE!$A$5:$C$29,3,FALSE)</f>
        <v>0</v>
      </c>
      <c r="BX296" s="104">
        <f>AB296/26*$BC296*VLOOKUP(BX$4,DM_TI_LE!$A$5:$C$29,3,FALSE)</f>
        <v>0</v>
      </c>
      <c r="BY296" s="104">
        <f>AC296/26*$BC296*VLOOKUP(BY$4,DM_TI_LE!$A$5:$C$29,3,FALSE)</f>
        <v>0</v>
      </c>
      <c r="BZ296" s="104">
        <f>AD296/26*$BC296*VLOOKUP(BZ$4,DM_TI_LE!$A$5:$C$29,3,FALSE)</f>
        <v>0</v>
      </c>
      <c r="CA296" s="273">
        <f t="shared" si="0"/>
        <v>0</v>
      </c>
      <c r="CB296" s="104"/>
      <c r="CC296" s="274">
        <f t="shared" si="1"/>
        <v>6750000</v>
      </c>
      <c r="CD296" s="138" t="str">
        <f>VLOOKUP(B296,GD_CHUNG!$B$5:$G$480,6,FALSE)</f>
        <v>HD3N</v>
      </c>
      <c r="CE296" s="275">
        <f>VLOOKUP(CD296,DM_TI_LE!$I$12:$J$16,2,FALSE)</f>
        <v>1</v>
      </c>
    </row>
    <row r="297" spans="1:83" ht="12.75" x14ac:dyDescent="0.2">
      <c r="A297" s="49">
        <v>293</v>
      </c>
      <c r="B297" s="50">
        <f>GD_CHUNG!B297</f>
        <v>13451</v>
      </c>
      <c r="C297" s="50" t="str">
        <f>GD_CHUNG!C297</f>
        <v>Vũ Minh Tiến</v>
      </c>
      <c r="D297" s="50" t="str">
        <f>GD_CHUNG!D297</f>
        <v>Nhân viên Bốc xếp</v>
      </c>
      <c r="E297" s="268">
        <f>VLOOKUP(B297,GD_CHAM_CONG!$C$6:$BJ$997,60,FALSE)</f>
        <v>1</v>
      </c>
      <c r="F297" s="268">
        <f>VLOOKUP(B297,GD_LCD_HS_LNS!$B$4:$F$1000,5,FALSE)</f>
        <v>1.5</v>
      </c>
      <c r="G297" s="269"/>
      <c r="H297" s="269">
        <f>VLOOKUP(B297,GD_CHAM_CONG!$C$6:$BD$997,37,FALSE)</f>
        <v>27</v>
      </c>
      <c r="I297" s="104">
        <f>VLOOKUP($B297,GD_CHAM_CONG!$C$6:$BF$997,38,FALSE)</f>
        <v>27</v>
      </c>
      <c r="J297" s="104">
        <f>VLOOKUP($B297,GD_CHAM_CONG!$C$6:$BF$997,39,FALSE)</f>
        <v>0</v>
      </c>
      <c r="K297" s="104">
        <f>VLOOKUP($B297,GD_CHAM_CONG!$C$6:$BF$997,40,FALSE)</f>
        <v>0</v>
      </c>
      <c r="L297" s="104">
        <f>VLOOKUP($B297,GD_CHAM_CONG!$C$6:$BF$997,41,FALSE)</f>
        <v>0</v>
      </c>
      <c r="M297" s="104">
        <f>VLOOKUP($B297,GD_CHAM_CONG!$C$6:$BF$997,42,FALSE)</f>
        <v>0</v>
      </c>
      <c r="N297" s="104">
        <f>VLOOKUP($B297,GD_CHAM_CONG!$C$6:$BF$997,43,FALSE)</f>
        <v>0</v>
      </c>
      <c r="O297" s="104">
        <f>VLOOKUP($B297,GD_CHAM_CONG!$C$6:$BF$997,44,FALSE)</f>
        <v>0</v>
      </c>
      <c r="P297" s="104">
        <f>VLOOKUP($B297,GD_CHAM_CONG!$C$6:$BF$997,45,FALSE)</f>
        <v>0</v>
      </c>
      <c r="Q297" s="104">
        <f>VLOOKUP($B297,GD_CHAM_CONG!$C$6:$BF$997,46,FALSE)</f>
        <v>0</v>
      </c>
      <c r="R297" s="104">
        <f>VLOOKUP($B297,GD_CHAM_CONG!$C$6:$BF$997,47,FALSE)</f>
        <v>0</v>
      </c>
      <c r="S297" s="104">
        <f>VLOOKUP($B297,GD_CHAM_CONG!$C$6:$BF$997,48,FALSE)</f>
        <v>0</v>
      </c>
      <c r="T297" s="104">
        <f>VLOOKUP($B297,GD_CHAM_CONG!$C$6:$BF$997,49,FALSE)</f>
        <v>0</v>
      </c>
      <c r="U297" s="104">
        <f>VLOOKUP($B297,GD_CHAM_CONG!$C$6:$BF$997,50,FALSE)</f>
        <v>0</v>
      </c>
      <c r="V297" s="104">
        <f>VLOOKUP($B297,GD_CHAM_CONG!$C$6:$BF$997,51,FALSE)</f>
        <v>0</v>
      </c>
      <c r="W297" s="104">
        <f>VLOOKUP($B297,GD_CHAM_CONG!$C$6:$BF$997,52,FALSE)</f>
        <v>0</v>
      </c>
      <c r="X297" s="104">
        <f>VLOOKUP($B297,GD_CHAM_CONG!$C$6:$BF$997,53,FALSE)</f>
        <v>0</v>
      </c>
      <c r="Y297" s="104">
        <f>VLOOKUP($B297,GD_CHAM_CONG!$C$6:$BF$997,54,FALSE)</f>
        <v>0</v>
      </c>
      <c r="Z297" s="104">
        <f>VLOOKUP($B297,GD_CHAM_CONG!$C$6:$BF$997,55,FALSE)</f>
        <v>0</v>
      </c>
      <c r="AA297" s="104">
        <f>VLOOKUP($B297,GD_CHAM_CONG!$C$6:$BF$997,56,FALSE)</f>
        <v>0</v>
      </c>
      <c r="AB297" s="104">
        <f>VLOOKUP($B297,GD_CHAM_CONG!$C$6:$BI$997,57,FALSE)</f>
        <v>0</v>
      </c>
      <c r="AC297" s="104">
        <f>VLOOKUP($B297,GD_CHAM_CONG!$C$6:$BI$997,58,FALSE)</f>
        <v>0</v>
      </c>
      <c r="AD297" s="104">
        <f>VLOOKUP($B297,GD_CHAM_CONG!$C$6:$BI$997,59,FALSE)</f>
        <v>0</v>
      </c>
      <c r="AE297" s="270">
        <f>I297/$H297*VLOOKUP(I$4,DM_TI_LE!$A$5:$B$30,2,FALSE)</f>
        <v>1</v>
      </c>
      <c r="AF297" s="270">
        <f>J297/$H297*VLOOKUP(J$4,DM_TI_LE!$A$5:$B$30,2,FALSE)</f>
        <v>0</v>
      </c>
      <c r="AG297" s="270">
        <f>K297/$H297*VLOOKUP(K$4,DM_TI_LE!$A$5:$B$30,2,FALSE)</f>
        <v>0</v>
      </c>
      <c r="AH297" s="270">
        <f>L297/$H297*VLOOKUP(L$4,DM_TI_LE!$A$5:$B$30,2,FALSE)</f>
        <v>0</v>
      </c>
      <c r="AI297" s="270">
        <f>M297/$H297*VLOOKUP(M$4,DM_TI_LE!$A$5:$B$30,2,FALSE)</f>
        <v>0</v>
      </c>
      <c r="AJ297" s="270">
        <f>N297/$H297*VLOOKUP(N$4,DM_TI_LE!$A$5:$B$30,2,FALSE)</f>
        <v>0</v>
      </c>
      <c r="AK297" s="270">
        <f>O297/$H297*VLOOKUP(O$4,DM_TI_LE!$A$5:$B$30,2,FALSE)</f>
        <v>0</v>
      </c>
      <c r="AL297" s="270">
        <f>P297/$H297*VLOOKUP(P$4,DM_TI_LE!$A$5:$B$30,2,FALSE)</f>
        <v>0</v>
      </c>
      <c r="AM297" s="270">
        <f>Q297/$H297*VLOOKUP(Q$4,DM_TI_LE!$A$5:$B$30,2,FALSE)</f>
        <v>0</v>
      </c>
      <c r="AN297" s="270">
        <f>R297/$H297*VLOOKUP(R$4,DM_TI_LE!$A$5:$B$30,2,FALSE)</f>
        <v>0</v>
      </c>
      <c r="AO297" s="270">
        <f>S297/$H297*VLOOKUP(S$4,DM_TI_LE!$A$5:$B$30,2,FALSE)</f>
        <v>0</v>
      </c>
      <c r="AP297" s="270">
        <f>T297/$H297*VLOOKUP(T$4,DM_TI_LE!$A$5:$B$30,2,FALSE)</f>
        <v>0</v>
      </c>
      <c r="AQ297" s="270">
        <f>U297/$H297*VLOOKUP(U$4,DM_TI_LE!$A$5:$B$30,2,FALSE)</f>
        <v>0</v>
      </c>
      <c r="AR297" s="270">
        <f>V297/$H297*VLOOKUP(V$4,DM_TI_LE!$A$5:$B$30,2,FALSE)</f>
        <v>0</v>
      </c>
      <c r="AS297" s="270">
        <f>W297/$H297*VLOOKUP(W$4,DM_TI_LE!$A$5:$B$30,2,FALSE)</f>
        <v>0</v>
      </c>
      <c r="AT297" s="270">
        <f>X297/$H297*VLOOKUP(X$4,DM_TI_LE!$A$5:$B$30,2,FALSE)</f>
        <v>0</v>
      </c>
      <c r="AU297" s="270">
        <f>Y297/$H297*VLOOKUP(Y$4,DM_TI_LE!$A$5:$B$30,2,FALSE)</f>
        <v>0</v>
      </c>
      <c r="AV297" s="270">
        <f>Z297/$H297*VLOOKUP(Z$4,DM_TI_LE!$A$5:$B$30,2,FALSE)</f>
        <v>0</v>
      </c>
      <c r="AW297" s="270">
        <f>AA297/$H297*VLOOKUP(AA$4,DM_TI_LE!$A$5:$B$30,2,FALSE)</f>
        <v>0</v>
      </c>
      <c r="AX297" s="270">
        <f>AB297/$H297*VLOOKUP(AB$4,DM_TI_LE!$A$5:$B$30,2,FALSE)</f>
        <v>0</v>
      </c>
      <c r="AY297" s="270">
        <f>AC297/$H297*VLOOKUP(AC$4,DM_TI_LE!$A$5:$B$30,2,FALSE)</f>
        <v>0</v>
      </c>
      <c r="AZ297" s="270">
        <f>AD297/$H297*VLOOKUP(AD$4,DM_TI_LE!$A$5:$B$30,2,FALSE)</f>
        <v>0</v>
      </c>
      <c r="BA297" s="284">
        <f>IF(CD297="HDHV",DM_TI_LE!$K$12*I297, SUM(AE297:AW297)*F297*E297*DM_HE_SO_LUONG_NS!$D$1*CE297)</f>
        <v>6750000</v>
      </c>
      <c r="BB297" s="104"/>
      <c r="BC297" s="110">
        <f>VLOOKUP(B297,GD_LCD_HS_LNS!$B$4:$E$1000,4,FALSE)</f>
        <v>3778000</v>
      </c>
      <c r="BD297" s="104"/>
      <c r="BE297" s="104">
        <f>I297/26*$BC297*VLOOKUP(BE$4,DM_TI_LE!$A$5:$C$29,3,FALSE)</f>
        <v>0</v>
      </c>
      <c r="BF297" s="104">
        <f>J297/26*$BC297*VLOOKUP(BF$4,DM_TI_LE!$A$5:$C$29,3,FALSE)</f>
        <v>0</v>
      </c>
      <c r="BG297" s="104">
        <f>K297/26*$BC297*VLOOKUP(BG$4,DM_TI_LE!$A$5:$C$29,3,FALSE)</f>
        <v>0</v>
      </c>
      <c r="BH297" s="104">
        <f>L297/26*$BC297*VLOOKUP(BH$4,DM_TI_LE!$A$5:$C$29,3,FALSE)</f>
        <v>0</v>
      </c>
      <c r="BI297" s="104">
        <f>M297/26*$BC297*VLOOKUP(BI$4,DM_TI_LE!$A$5:$C$29,3,FALSE)</f>
        <v>0</v>
      </c>
      <c r="BJ297" s="104">
        <f>N297/26*$BC297*VLOOKUP(BJ$4,DM_TI_LE!$A$5:$C$29,3,FALSE)</f>
        <v>0</v>
      </c>
      <c r="BK297" s="104">
        <f>O297/26*$BC297*VLOOKUP(BK$4,DM_TI_LE!$A$5:$C$29,3,FALSE)</f>
        <v>0</v>
      </c>
      <c r="BL297" s="104">
        <f>P297/26*$BC297*VLOOKUP(BL$4,DM_TI_LE!$A$5:$C$29,3,FALSE)</f>
        <v>0</v>
      </c>
      <c r="BM297" s="104">
        <f>Q297/26*$BC297*VLOOKUP(BM$4,DM_TI_LE!$A$5:$C$29,3,FALSE)</f>
        <v>0</v>
      </c>
      <c r="BN297" s="104">
        <f>R297/26*$BC297*VLOOKUP(BN$4,DM_TI_LE!$A$5:$C$29,3,FALSE)</f>
        <v>0</v>
      </c>
      <c r="BO297" s="104">
        <f>S297/26*$BC297*VLOOKUP(BO$4,DM_TI_LE!$A$5:$C$29,3,FALSE)</f>
        <v>0</v>
      </c>
      <c r="BP297" s="104">
        <f>T297/26*$BC297*VLOOKUP(BP$4,DM_TI_LE!$A$5:$C$29,3,FALSE)</f>
        <v>0</v>
      </c>
      <c r="BQ297" s="104">
        <f>U297/26*$BC297*VLOOKUP(BQ$4,DM_TI_LE!$A$5:$C$29,3,FALSE)</f>
        <v>0</v>
      </c>
      <c r="BR297" s="104">
        <f>V297/26*$BC297*VLOOKUP(BR$4,DM_TI_LE!$A$5:$C$29,3,FALSE)</f>
        <v>0</v>
      </c>
      <c r="BS297" s="104">
        <f>W297/26*$BC297*VLOOKUP(BS$4,DM_TI_LE!$A$5:$C$29,3,FALSE)</f>
        <v>0</v>
      </c>
      <c r="BT297" s="104">
        <f>X297/26*$BC297*VLOOKUP(BT$4,DM_TI_LE!$A$5:$C$29,3,FALSE)</f>
        <v>0</v>
      </c>
      <c r="BU297" s="104">
        <f>Y297/26*$BC297*VLOOKUP(BU$4,DM_TI_LE!$A$5:$C$29,3,FALSE)</f>
        <v>0</v>
      </c>
      <c r="BV297" s="104">
        <f>Z297/26*$BC297*VLOOKUP(BV$4,DM_TI_LE!$A$5:$C$29,3,FALSE)</f>
        <v>0</v>
      </c>
      <c r="BW297" s="104">
        <f>AA297/26*$BC297*VLOOKUP(BW$4,DM_TI_LE!$A$5:$C$29,3,FALSE)</f>
        <v>0</v>
      </c>
      <c r="BX297" s="104">
        <f>AB297/26*$BC297*VLOOKUP(BX$4,DM_TI_LE!$A$5:$C$29,3,FALSE)</f>
        <v>0</v>
      </c>
      <c r="BY297" s="104">
        <f>AC297/26*$BC297*VLOOKUP(BY$4,DM_TI_LE!$A$5:$C$29,3,FALSE)</f>
        <v>0</v>
      </c>
      <c r="BZ297" s="104">
        <f>AD297/26*$BC297*VLOOKUP(BZ$4,DM_TI_LE!$A$5:$C$29,3,FALSE)</f>
        <v>0</v>
      </c>
      <c r="CA297" s="273">
        <f t="shared" si="0"/>
        <v>0</v>
      </c>
      <c r="CB297" s="104"/>
      <c r="CC297" s="274">
        <f t="shared" si="1"/>
        <v>6750000</v>
      </c>
      <c r="CD297" s="138" t="str">
        <f>VLOOKUP(B297,GD_CHUNG!$B$5:$G$480,6,FALSE)</f>
        <v>HD3N</v>
      </c>
      <c r="CE297" s="275">
        <f>VLOOKUP(CD297,DM_TI_LE!$I$12:$J$16,2,FALSE)</f>
        <v>1</v>
      </c>
    </row>
    <row r="298" spans="1:83" ht="12.75" x14ac:dyDescent="0.2">
      <c r="A298" s="49">
        <v>294</v>
      </c>
      <c r="B298" s="50">
        <f>GD_CHUNG!B298</f>
        <v>13453</v>
      </c>
      <c r="C298" s="50" t="str">
        <f>GD_CHUNG!C298</f>
        <v>Nguyễn Văn Khiêm</v>
      </c>
      <c r="D298" s="50" t="str">
        <f>GD_CHUNG!D298</f>
        <v>Nhân viên Bốc xếp</v>
      </c>
      <c r="E298" s="268">
        <f>VLOOKUP(B298,GD_CHAM_CONG!$C$6:$BJ$997,60,FALSE)</f>
        <v>1</v>
      </c>
      <c r="F298" s="268">
        <f>VLOOKUP(B298,GD_LCD_HS_LNS!$B$4:$F$1000,5,FALSE)</f>
        <v>1.5</v>
      </c>
      <c r="G298" s="269"/>
      <c r="H298" s="269">
        <f>VLOOKUP(B298,GD_CHAM_CONG!$C$6:$BD$997,37,FALSE)</f>
        <v>27</v>
      </c>
      <c r="I298" s="104">
        <f>VLOOKUP($B298,GD_CHAM_CONG!$C$6:$BF$997,38,FALSE)</f>
        <v>27</v>
      </c>
      <c r="J298" s="104">
        <f>VLOOKUP($B298,GD_CHAM_CONG!$C$6:$BF$997,39,FALSE)</f>
        <v>0</v>
      </c>
      <c r="K298" s="104">
        <f>VLOOKUP($B298,GD_CHAM_CONG!$C$6:$BF$997,40,FALSE)</f>
        <v>0</v>
      </c>
      <c r="L298" s="104">
        <f>VLOOKUP($B298,GD_CHAM_CONG!$C$6:$BF$997,41,FALSE)</f>
        <v>0</v>
      </c>
      <c r="M298" s="104">
        <f>VLOOKUP($B298,GD_CHAM_CONG!$C$6:$BF$997,42,FALSE)</f>
        <v>0</v>
      </c>
      <c r="N298" s="104">
        <f>VLOOKUP($B298,GD_CHAM_CONG!$C$6:$BF$997,43,FALSE)</f>
        <v>0</v>
      </c>
      <c r="O298" s="104">
        <f>VLOOKUP($B298,GD_CHAM_CONG!$C$6:$BF$997,44,FALSE)</f>
        <v>0</v>
      </c>
      <c r="P298" s="104">
        <f>VLOOKUP($B298,GD_CHAM_CONG!$C$6:$BF$997,45,FALSE)</f>
        <v>0</v>
      </c>
      <c r="Q298" s="104">
        <f>VLOOKUP($B298,GD_CHAM_CONG!$C$6:$BF$997,46,FALSE)</f>
        <v>0</v>
      </c>
      <c r="R298" s="104">
        <f>VLOOKUP($B298,GD_CHAM_CONG!$C$6:$BF$997,47,FALSE)</f>
        <v>0</v>
      </c>
      <c r="S298" s="104">
        <f>VLOOKUP($B298,GD_CHAM_CONG!$C$6:$BF$997,48,FALSE)</f>
        <v>0</v>
      </c>
      <c r="T298" s="104">
        <f>VLOOKUP($B298,GD_CHAM_CONG!$C$6:$BF$997,49,FALSE)</f>
        <v>0</v>
      </c>
      <c r="U298" s="104">
        <f>VLOOKUP($B298,GD_CHAM_CONG!$C$6:$BF$997,50,FALSE)</f>
        <v>0</v>
      </c>
      <c r="V298" s="104">
        <f>VLOOKUP($B298,GD_CHAM_CONG!$C$6:$BF$997,51,FALSE)</f>
        <v>0</v>
      </c>
      <c r="W298" s="104">
        <f>VLOOKUP($B298,GD_CHAM_CONG!$C$6:$BF$997,52,FALSE)</f>
        <v>0</v>
      </c>
      <c r="X298" s="104">
        <f>VLOOKUP($B298,GD_CHAM_CONG!$C$6:$BF$997,53,FALSE)</f>
        <v>0</v>
      </c>
      <c r="Y298" s="104">
        <f>VLOOKUP($B298,GD_CHAM_CONG!$C$6:$BF$997,54,FALSE)</f>
        <v>0</v>
      </c>
      <c r="Z298" s="104">
        <f>VLOOKUP($B298,GD_CHAM_CONG!$C$6:$BF$997,55,FALSE)</f>
        <v>0</v>
      </c>
      <c r="AA298" s="104">
        <f>VLOOKUP($B298,GD_CHAM_CONG!$C$6:$BF$997,56,FALSE)</f>
        <v>0</v>
      </c>
      <c r="AB298" s="104">
        <f>VLOOKUP($B298,GD_CHAM_CONG!$C$6:$BI$997,57,FALSE)</f>
        <v>0</v>
      </c>
      <c r="AC298" s="104">
        <f>VLOOKUP($B298,GD_CHAM_CONG!$C$6:$BI$997,58,FALSE)</f>
        <v>0</v>
      </c>
      <c r="AD298" s="104">
        <f>VLOOKUP($B298,GD_CHAM_CONG!$C$6:$BI$997,59,FALSE)</f>
        <v>0</v>
      </c>
      <c r="AE298" s="270">
        <f>I298/$H298*VLOOKUP(I$4,DM_TI_LE!$A$5:$B$30,2,FALSE)</f>
        <v>1</v>
      </c>
      <c r="AF298" s="270">
        <f>J298/$H298*VLOOKUP(J$4,DM_TI_LE!$A$5:$B$30,2,FALSE)</f>
        <v>0</v>
      </c>
      <c r="AG298" s="270">
        <f>K298/$H298*VLOOKUP(K$4,DM_TI_LE!$A$5:$B$30,2,FALSE)</f>
        <v>0</v>
      </c>
      <c r="AH298" s="270">
        <f>L298/$H298*VLOOKUP(L$4,DM_TI_LE!$A$5:$B$30,2,FALSE)</f>
        <v>0</v>
      </c>
      <c r="AI298" s="270">
        <f>M298/$H298*VLOOKUP(M$4,DM_TI_LE!$A$5:$B$30,2,FALSE)</f>
        <v>0</v>
      </c>
      <c r="AJ298" s="270">
        <f>N298/$H298*VLOOKUP(N$4,DM_TI_LE!$A$5:$B$30,2,FALSE)</f>
        <v>0</v>
      </c>
      <c r="AK298" s="270">
        <f>O298/$H298*VLOOKUP(O$4,DM_TI_LE!$A$5:$B$30,2,FALSE)</f>
        <v>0</v>
      </c>
      <c r="AL298" s="270">
        <f>P298/$H298*VLOOKUP(P$4,DM_TI_LE!$A$5:$B$30,2,FALSE)</f>
        <v>0</v>
      </c>
      <c r="AM298" s="270">
        <f>Q298/$H298*VLOOKUP(Q$4,DM_TI_LE!$A$5:$B$30,2,FALSE)</f>
        <v>0</v>
      </c>
      <c r="AN298" s="270">
        <f>R298/$H298*VLOOKUP(R$4,DM_TI_LE!$A$5:$B$30,2,FALSE)</f>
        <v>0</v>
      </c>
      <c r="AO298" s="270">
        <f>S298/$H298*VLOOKUP(S$4,DM_TI_LE!$A$5:$B$30,2,FALSE)</f>
        <v>0</v>
      </c>
      <c r="AP298" s="270">
        <f>T298/$H298*VLOOKUP(T$4,DM_TI_LE!$A$5:$B$30,2,FALSE)</f>
        <v>0</v>
      </c>
      <c r="AQ298" s="270">
        <f>U298/$H298*VLOOKUP(U$4,DM_TI_LE!$A$5:$B$30,2,FALSE)</f>
        <v>0</v>
      </c>
      <c r="AR298" s="270">
        <f>V298/$H298*VLOOKUP(V$4,DM_TI_LE!$A$5:$B$30,2,FALSE)</f>
        <v>0</v>
      </c>
      <c r="AS298" s="270">
        <f>W298/$H298*VLOOKUP(W$4,DM_TI_LE!$A$5:$B$30,2,FALSE)</f>
        <v>0</v>
      </c>
      <c r="AT298" s="270">
        <f>X298/$H298*VLOOKUP(X$4,DM_TI_LE!$A$5:$B$30,2,FALSE)</f>
        <v>0</v>
      </c>
      <c r="AU298" s="270">
        <f>Y298/$H298*VLOOKUP(Y$4,DM_TI_LE!$A$5:$B$30,2,FALSE)</f>
        <v>0</v>
      </c>
      <c r="AV298" s="270">
        <f>Z298/$H298*VLOOKUP(Z$4,DM_TI_LE!$A$5:$B$30,2,FALSE)</f>
        <v>0</v>
      </c>
      <c r="AW298" s="270">
        <f>AA298/$H298*VLOOKUP(AA$4,DM_TI_LE!$A$5:$B$30,2,FALSE)</f>
        <v>0</v>
      </c>
      <c r="AX298" s="270">
        <f>AB298/$H298*VLOOKUP(AB$4,DM_TI_LE!$A$5:$B$30,2,FALSE)</f>
        <v>0</v>
      </c>
      <c r="AY298" s="270">
        <f>AC298/$H298*VLOOKUP(AC$4,DM_TI_LE!$A$5:$B$30,2,FALSE)</f>
        <v>0</v>
      </c>
      <c r="AZ298" s="270">
        <f>AD298/$H298*VLOOKUP(AD$4,DM_TI_LE!$A$5:$B$30,2,FALSE)</f>
        <v>0</v>
      </c>
      <c r="BA298" s="284">
        <f>IF(CD298="HDHV",DM_TI_LE!$K$12*I298, SUM(AE298:AW298)*F298*E298*DM_HE_SO_LUONG_NS!$D$1*CE298)</f>
        <v>6750000</v>
      </c>
      <c r="BB298" s="104"/>
      <c r="BC298" s="110">
        <f>VLOOKUP(B298,GD_LCD_HS_LNS!$B$4:$E$1000,4,FALSE)</f>
        <v>3778000</v>
      </c>
      <c r="BD298" s="104"/>
      <c r="BE298" s="104">
        <f>I298/26*$BC298*VLOOKUP(BE$4,DM_TI_LE!$A$5:$C$29,3,FALSE)</f>
        <v>0</v>
      </c>
      <c r="BF298" s="104">
        <f>J298/26*$BC298*VLOOKUP(BF$4,DM_TI_LE!$A$5:$C$29,3,FALSE)</f>
        <v>0</v>
      </c>
      <c r="BG298" s="104">
        <f>K298/26*$BC298*VLOOKUP(BG$4,DM_TI_LE!$A$5:$C$29,3,FALSE)</f>
        <v>0</v>
      </c>
      <c r="BH298" s="104">
        <f>L298/26*$BC298*VLOOKUP(BH$4,DM_TI_LE!$A$5:$C$29,3,FALSE)</f>
        <v>0</v>
      </c>
      <c r="BI298" s="104">
        <f>M298/26*$BC298*VLOOKUP(BI$4,DM_TI_LE!$A$5:$C$29,3,FALSE)</f>
        <v>0</v>
      </c>
      <c r="BJ298" s="104">
        <f>N298/26*$BC298*VLOOKUP(BJ$4,DM_TI_LE!$A$5:$C$29,3,FALSE)</f>
        <v>0</v>
      </c>
      <c r="BK298" s="104">
        <f>O298/26*$BC298*VLOOKUP(BK$4,DM_TI_LE!$A$5:$C$29,3,FALSE)</f>
        <v>0</v>
      </c>
      <c r="BL298" s="104">
        <f>P298/26*$BC298*VLOOKUP(BL$4,DM_TI_LE!$A$5:$C$29,3,FALSE)</f>
        <v>0</v>
      </c>
      <c r="BM298" s="104">
        <f>Q298/26*$BC298*VLOOKUP(BM$4,DM_TI_LE!$A$5:$C$29,3,FALSE)</f>
        <v>0</v>
      </c>
      <c r="BN298" s="104">
        <f>R298/26*$BC298*VLOOKUP(BN$4,DM_TI_LE!$A$5:$C$29,3,FALSE)</f>
        <v>0</v>
      </c>
      <c r="BO298" s="104">
        <f>S298/26*$BC298*VLOOKUP(BO$4,DM_TI_LE!$A$5:$C$29,3,FALSE)</f>
        <v>0</v>
      </c>
      <c r="BP298" s="104">
        <f>T298/26*$BC298*VLOOKUP(BP$4,DM_TI_LE!$A$5:$C$29,3,FALSE)</f>
        <v>0</v>
      </c>
      <c r="BQ298" s="104">
        <f>U298/26*$BC298*VLOOKUP(BQ$4,DM_TI_LE!$A$5:$C$29,3,FALSE)</f>
        <v>0</v>
      </c>
      <c r="BR298" s="104">
        <f>V298/26*$BC298*VLOOKUP(BR$4,DM_TI_LE!$A$5:$C$29,3,FALSE)</f>
        <v>0</v>
      </c>
      <c r="BS298" s="104">
        <f>W298/26*$BC298*VLOOKUP(BS$4,DM_TI_LE!$A$5:$C$29,3,FALSE)</f>
        <v>0</v>
      </c>
      <c r="BT298" s="104">
        <f>X298/26*$BC298*VLOOKUP(BT$4,DM_TI_LE!$A$5:$C$29,3,FALSE)</f>
        <v>0</v>
      </c>
      <c r="BU298" s="104">
        <f>Y298/26*$BC298*VLOOKUP(BU$4,DM_TI_LE!$A$5:$C$29,3,FALSE)</f>
        <v>0</v>
      </c>
      <c r="BV298" s="104">
        <f>Z298/26*$BC298*VLOOKUP(BV$4,DM_TI_LE!$A$5:$C$29,3,FALSE)</f>
        <v>0</v>
      </c>
      <c r="BW298" s="104">
        <f>AA298/26*$BC298*VLOOKUP(BW$4,DM_TI_LE!$A$5:$C$29,3,FALSE)</f>
        <v>0</v>
      </c>
      <c r="BX298" s="104">
        <f>AB298/26*$BC298*VLOOKUP(BX$4,DM_TI_LE!$A$5:$C$29,3,FALSE)</f>
        <v>0</v>
      </c>
      <c r="BY298" s="104">
        <f>AC298/26*$BC298*VLOOKUP(BY$4,DM_TI_LE!$A$5:$C$29,3,FALSE)</f>
        <v>0</v>
      </c>
      <c r="BZ298" s="104">
        <f>AD298/26*$BC298*VLOOKUP(BZ$4,DM_TI_LE!$A$5:$C$29,3,FALSE)</f>
        <v>0</v>
      </c>
      <c r="CA298" s="273">
        <f t="shared" si="0"/>
        <v>0</v>
      </c>
      <c r="CB298" s="104"/>
      <c r="CC298" s="274">
        <f t="shared" si="1"/>
        <v>6750000</v>
      </c>
      <c r="CD298" s="138" t="str">
        <f>VLOOKUP(B298,GD_CHUNG!$B$5:$G$480,6,FALSE)</f>
        <v>HD3N</v>
      </c>
      <c r="CE298" s="275">
        <f>VLOOKUP(CD298,DM_TI_LE!$I$12:$J$16,2,FALSE)</f>
        <v>1</v>
      </c>
    </row>
    <row r="299" spans="1:83" ht="12.75" x14ac:dyDescent="0.2">
      <c r="A299" s="49">
        <v>295</v>
      </c>
      <c r="B299" s="50">
        <f>GD_CHUNG!B299</f>
        <v>13454</v>
      </c>
      <c r="C299" s="50" t="str">
        <f>GD_CHUNG!C299</f>
        <v>Nguyễn Xuân Hải</v>
      </c>
      <c r="D299" s="50" t="str">
        <f>GD_CHUNG!D299</f>
        <v>Nhân viên Bốc xếp</v>
      </c>
      <c r="E299" s="268">
        <f>VLOOKUP(B299,GD_CHAM_CONG!$C$6:$BJ$997,60,FALSE)</f>
        <v>1</v>
      </c>
      <c r="F299" s="268">
        <f>VLOOKUP(B299,GD_LCD_HS_LNS!$B$4:$F$1000,5,FALSE)</f>
        <v>1.5</v>
      </c>
      <c r="G299" s="269"/>
      <c r="H299" s="269">
        <f>VLOOKUP(B299,GD_CHAM_CONG!$C$6:$BD$997,37,FALSE)</f>
        <v>27</v>
      </c>
      <c r="I299" s="104">
        <f>VLOOKUP($B299,GD_CHAM_CONG!$C$6:$BF$997,38,FALSE)</f>
        <v>10</v>
      </c>
      <c r="J299" s="104">
        <f>VLOOKUP($B299,GD_CHAM_CONG!$C$6:$BF$997,39,FALSE)</f>
        <v>0</v>
      </c>
      <c r="K299" s="104">
        <f>VLOOKUP($B299,GD_CHAM_CONG!$C$6:$BF$997,40,FALSE)</f>
        <v>17</v>
      </c>
      <c r="L299" s="104">
        <f>VLOOKUP($B299,GD_CHAM_CONG!$C$6:$BF$997,41,FALSE)</f>
        <v>0</v>
      </c>
      <c r="M299" s="104">
        <f>VLOOKUP($B299,GD_CHAM_CONG!$C$6:$BF$997,42,FALSE)</f>
        <v>0</v>
      </c>
      <c r="N299" s="104">
        <f>VLOOKUP($B299,GD_CHAM_CONG!$C$6:$BF$997,43,FALSE)</f>
        <v>0</v>
      </c>
      <c r="O299" s="104">
        <f>VLOOKUP($B299,GD_CHAM_CONG!$C$6:$BF$997,44,FALSE)</f>
        <v>0</v>
      </c>
      <c r="P299" s="104">
        <f>VLOOKUP($B299,GD_CHAM_CONG!$C$6:$BF$997,45,FALSE)</f>
        <v>0</v>
      </c>
      <c r="Q299" s="104">
        <f>VLOOKUP($B299,GD_CHAM_CONG!$C$6:$BF$997,46,FALSE)</f>
        <v>0</v>
      </c>
      <c r="R299" s="104">
        <f>VLOOKUP($B299,GD_CHAM_CONG!$C$6:$BF$997,47,FALSE)</f>
        <v>0</v>
      </c>
      <c r="S299" s="104">
        <f>VLOOKUP($B299,GD_CHAM_CONG!$C$6:$BF$997,48,FALSE)</f>
        <v>0</v>
      </c>
      <c r="T299" s="104">
        <f>VLOOKUP($B299,GD_CHAM_CONG!$C$6:$BF$997,49,FALSE)</f>
        <v>0</v>
      </c>
      <c r="U299" s="104">
        <f>VLOOKUP($B299,GD_CHAM_CONG!$C$6:$BF$997,50,FALSE)</f>
        <v>0</v>
      </c>
      <c r="V299" s="104">
        <f>VLOOKUP($B299,GD_CHAM_CONG!$C$6:$BF$997,51,FALSE)</f>
        <v>0</v>
      </c>
      <c r="W299" s="104">
        <f>VLOOKUP($B299,GD_CHAM_CONG!$C$6:$BF$997,52,FALSE)</f>
        <v>0</v>
      </c>
      <c r="X299" s="104">
        <f>VLOOKUP($B299,GD_CHAM_CONG!$C$6:$BF$997,53,FALSE)</f>
        <v>0</v>
      </c>
      <c r="Y299" s="104">
        <f>VLOOKUP($B299,GD_CHAM_CONG!$C$6:$BF$997,54,FALSE)</f>
        <v>0</v>
      </c>
      <c r="Z299" s="104">
        <f>VLOOKUP($B299,GD_CHAM_CONG!$C$6:$BF$997,55,FALSE)</f>
        <v>0</v>
      </c>
      <c r="AA299" s="104">
        <f>VLOOKUP($B299,GD_CHAM_CONG!$C$6:$BF$997,56,FALSE)</f>
        <v>0</v>
      </c>
      <c r="AB299" s="104">
        <f>VLOOKUP($B299,GD_CHAM_CONG!$C$6:$BI$997,57,FALSE)</f>
        <v>0</v>
      </c>
      <c r="AC299" s="104">
        <f>VLOOKUP($B299,GD_CHAM_CONG!$C$6:$BI$997,58,FALSE)</f>
        <v>0</v>
      </c>
      <c r="AD299" s="104">
        <f>VLOOKUP($B299,GD_CHAM_CONG!$C$6:$BI$997,59,FALSE)</f>
        <v>0</v>
      </c>
      <c r="AE299" s="270">
        <f>I299/$H299*VLOOKUP(I$4,DM_TI_LE!$A$5:$B$30,2,FALSE)</f>
        <v>0.37037037037037035</v>
      </c>
      <c r="AF299" s="270">
        <f>J299/$H299*VLOOKUP(J$4,DM_TI_LE!$A$5:$B$30,2,FALSE)</f>
        <v>0</v>
      </c>
      <c r="AG299" s="270">
        <f>K299/$H299*VLOOKUP(K$4,DM_TI_LE!$A$5:$B$30,2,FALSE)</f>
        <v>0</v>
      </c>
      <c r="AH299" s="270">
        <f>L299/$H299*VLOOKUP(L$4,DM_TI_LE!$A$5:$B$30,2,FALSE)</f>
        <v>0</v>
      </c>
      <c r="AI299" s="270">
        <f>M299/$H299*VLOOKUP(M$4,DM_TI_LE!$A$5:$B$30,2,FALSE)</f>
        <v>0</v>
      </c>
      <c r="AJ299" s="270">
        <f>N299/$H299*VLOOKUP(N$4,DM_TI_LE!$A$5:$B$30,2,FALSE)</f>
        <v>0</v>
      </c>
      <c r="AK299" s="270">
        <f>O299/$H299*VLOOKUP(O$4,DM_TI_LE!$A$5:$B$30,2,FALSE)</f>
        <v>0</v>
      </c>
      <c r="AL299" s="270">
        <f>P299/$H299*VLOOKUP(P$4,DM_TI_LE!$A$5:$B$30,2,FALSE)</f>
        <v>0</v>
      </c>
      <c r="AM299" s="270">
        <f>Q299/$H299*VLOOKUP(Q$4,DM_TI_LE!$A$5:$B$30,2,FALSE)</f>
        <v>0</v>
      </c>
      <c r="AN299" s="270">
        <f>R299/$H299*VLOOKUP(R$4,DM_TI_LE!$A$5:$B$30,2,FALSE)</f>
        <v>0</v>
      </c>
      <c r="AO299" s="270">
        <f>S299/$H299*VLOOKUP(S$4,DM_TI_LE!$A$5:$B$30,2,FALSE)</f>
        <v>0</v>
      </c>
      <c r="AP299" s="270">
        <f>T299/$H299*VLOOKUP(T$4,DM_TI_LE!$A$5:$B$30,2,FALSE)</f>
        <v>0</v>
      </c>
      <c r="AQ299" s="270">
        <f>U299/$H299*VLOOKUP(U$4,DM_TI_LE!$A$5:$B$30,2,FALSE)</f>
        <v>0</v>
      </c>
      <c r="AR299" s="270">
        <f>V299/$H299*VLOOKUP(V$4,DM_TI_LE!$A$5:$B$30,2,FALSE)</f>
        <v>0</v>
      </c>
      <c r="AS299" s="270">
        <f>W299/$H299*VLOOKUP(W$4,DM_TI_LE!$A$5:$B$30,2,FALSE)</f>
        <v>0</v>
      </c>
      <c r="AT299" s="270">
        <f>X299/$H299*VLOOKUP(X$4,DM_TI_LE!$A$5:$B$30,2,FALSE)</f>
        <v>0</v>
      </c>
      <c r="AU299" s="270">
        <f>Y299/$H299*VLOOKUP(Y$4,DM_TI_LE!$A$5:$B$30,2,FALSE)</f>
        <v>0</v>
      </c>
      <c r="AV299" s="270">
        <f>Z299/$H299*VLOOKUP(Z$4,DM_TI_LE!$A$5:$B$30,2,FALSE)</f>
        <v>0</v>
      </c>
      <c r="AW299" s="270">
        <f>AA299/$H299*VLOOKUP(AA$4,DM_TI_LE!$A$5:$B$30,2,FALSE)</f>
        <v>0</v>
      </c>
      <c r="AX299" s="270">
        <f>AB299/$H299*VLOOKUP(AB$4,DM_TI_LE!$A$5:$B$30,2,FALSE)</f>
        <v>0</v>
      </c>
      <c r="AY299" s="270">
        <f>AC299/$H299*VLOOKUP(AC$4,DM_TI_LE!$A$5:$B$30,2,FALSE)</f>
        <v>0</v>
      </c>
      <c r="AZ299" s="270">
        <f>AD299/$H299*VLOOKUP(AD$4,DM_TI_LE!$A$5:$B$30,2,FALSE)</f>
        <v>0</v>
      </c>
      <c r="BA299" s="284">
        <f>IF(CD299="HDHV",DM_TI_LE!$K$12*I299, SUM(AE299:AW299)*F299*E299*DM_HE_SO_LUONG_NS!$D$1*CE299)</f>
        <v>2500000</v>
      </c>
      <c r="BB299" s="104"/>
      <c r="BC299" s="110">
        <f>VLOOKUP(B299,GD_LCD_HS_LNS!$B$4:$E$1000,4,FALSE)</f>
        <v>3778000</v>
      </c>
      <c r="BD299" s="104"/>
      <c r="BE299" s="104">
        <f>I299/26*$BC299*VLOOKUP(BE$4,DM_TI_LE!$A$5:$C$29,3,FALSE)</f>
        <v>0</v>
      </c>
      <c r="BF299" s="104">
        <f>J299/26*$BC299*VLOOKUP(BF$4,DM_TI_LE!$A$5:$C$29,3,FALSE)</f>
        <v>0</v>
      </c>
      <c r="BG299" s="104">
        <f>K299/26*$BC299*VLOOKUP(BG$4,DM_TI_LE!$A$5:$C$29,3,FALSE)</f>
        <v>0</v>
      </c>
      <c r="BH299" s="104">
        <f>L299/26*$BC299*VLOOKUP(BH$4,DM_TI_LE!$A$5:$C$29,3,FALSE)</f>
        <v>0</v>
      </c>
      <c r="BI299" s="104">
        <f>M299/26*$BC299*VLOOKUP(BI$4,DM_TI_LE!$A$5:$C$29,3,FALSE)</f>
        <v>0</v>
      </c>
      <c r="BJ299" s="104">
        <f>N299/26*$BC299*VLOOKUP(BJ$4,DM_TI_LE!$A$5:$C$29,3,FALSE)</f>
        <v>0</v>
      </c>
      <c r="BK299" s="104">
        <f>O299/26*$BC299*VLOOKUP(BK$4,DM_TI_LE!$A$5:$C$29,3,FALSE)</f>
        <v>0</v>
      </c>
      <c r="BL299" s="104">
        <f>P299/26*$BC299*VLOOKUP(BL$4,DM_TI_LE!$A$5:$C$29,3,FALSE)</f>
        <v>0</v>
      </c>
      <c r="BM299" s="104">
        <f>Q299/26*$BC299*VLOOKUP(BM$4,DM_TI_LE!$A$5:$C$29,3,FALSE)</f>
        <v>0</v>
      </c>
      <c r="BN299" s="104">
        <f>R299/26*$BC299*VLOOKUP(BN$4,DM_TI_LE!$A$5:$C$29,3,FALSE)</f>
        <v>0</v>
      </c>
      <c r="BO299" s="104">
        <f>S299/26*$BC299*VLOOKUP(BO$4,DM_TI_LE!$A$5:$C$29,3,FALSE)</f>
        <v>0</v>
      </c>
      <c r="BP299" s="104">
        <f>T299/26*$BC299*VLOOKUP(BP$4,DM_TI_LE!$A$5:$C$29,3,FALSE)</f>
        <v>0</v>
      </c>
      <c r="BQ299" s="104">
        <f>U299/26*$BC299*VLOOKUP(BQ$4,DM_TI_LE!$A$5:$C$29,3,FALSE)</f>
        <v>0</v>
      </c>
      <c r="BR299" s="104">
        <f>V299/26*$BC299*VLOOKUP(BR$4,DM_TI_LE!$A$5:$C$29,3,FALSE)</f>
        <v>0</v>
      </c>
      <c r="BS299" s="104">
        <f>W299/26*$BC299*VLOOKUP(BS$4,DM_TI_LE!$A$5:$C$29,3,FALSE)</f>
        <v>0</v>
      </c>
      <c r="BT299" s="104">
        <f>X299/26*$BC299*VLOOKUP(BT$4,DM_TI_LE!$A$5:$C$29,3,FALSE)</f>
        <v>0</v>
      </c>
      <c r="BU299" s="104">
        <f>Y299/26*$BC299*VLOOKUP(BU$4,DM_TI_LE!$A$5:$C$29,3,FALSE)</f>
        <v>0</v>
      </c>
      <c r="BV299" s="104">
        <f>Z299/26*$BC299*VLOOKUP(BV$4,DM_TI_LE!$A$5:$C$29,3,FALSE)</f>
        <v>0</v>
      </c>
      <c r="BW299" s="104">
        <f>AA299/26*$BC299*VLOOKUP(BW$4,DM_TI_LE!$A$5:$C$29,3,FALSE)</f>
        <v>0</v>
      </c>
      <c r="BX299" s="104">
        <f>AB299/26*$BC299*VLOOKUP(BX$4,DM_TI_LE!$A$5:$C$29,3,FALSE)</f>
        <v>0</v>
      </c>
      <c r="BY299" s="104">
        <f>AC299/26*$BC299*VLOOKUP(BY$4,DM_TI_LE!$A$5:$C$29,3,FALSE)</f>
        <v>0</v>
      </c>
      <c r="BZ299" s="104">
        <f>AD299/26*$BC299*VLOOKUP(BZ$4,DM_TI_LE!$A$5:$C$29,3,FALSE)</f>
        <v>0</v>
      </c>
      <c r="CA299" s="273">
        <f t="shared" si="0"/>
        <v>0</v>
      </c>
      <c r="CB299" s="104"/>
      <c r="CC299" s="274">
        <f t="shared" si="1"/>
        <v>2500000</v>
      </c>
      <c r="CD299" s="138" t="str">
        <f>VLOOKUP(B299,GD_CHUNG!$B$5:$G$480,6,FALSE)</f>
        <v>HD3N</v>
      </c>
      <c r="CE299" s="275">
        <f>VLOOKUP(CD299,DM_TI_LE!$I$12:$J$16,2,FALSE)</f>
        <v>1</v>
      </c>
    </row>
    <row r="300" spans="1:83" ht="12.75" x14ac:dyDescent="0.2">
      <c r="A300" s="49">
        <v>296</v>
      </c>
      <c r="B300" s="50">
        <f>GD_CHUNG!B300</f>
        <v>13455</v>
      </c>
      <c r="C300" s="50" t="str">
        <f>GD_CHUNG!C300</f>
        <v>Nguyễn Như Tuấn</v>
      </c>
      <c r="D300" s="50" t="str">
        <f>GD_CHUNG!D300</f>
        <v>Nhân viên Bốc xếp</v>
      </c>
      <c r="E300" s="268">
        <f>VLOOKUP(B300,GD_CHAM_CONG!$C$6:$BJ$997,60,FALSE)</f>
        <v>1</v>
      </c>
      <c r="F300" s="268">
        <f>VLOOKUP(B300,GD_LCD_HS_LNS!$B$4:$F$1000,5,FALSE)</f>
        <v>1.5</v>
      </c>
      <c r="G300" s="269"/>
      <c r="H300" s="269">
        <f>VLOOKUP(B300,GD_CHAM_CONG!$C$6:$BD$997,37,FALSE)</f>
        <v>27</v>
      </c>
      <c r="I300" s="104">
        <f>VLOOKUP($B300,GD_CHAM_CONG!$C$6:$BF$997,38,FALSE)</f>
        <v>27</v>
      </c>
      <c r="J300" s="104">
        <f>VLOOKUP($B300,GD_CHAM_CONG!$C$6:$BF$997,39,FALSE)</f>
        <v>0</v>
      </c>
      <c r="K300" s="104">
        <f>VLOOKUP($B300,GD_CHAM_CONG!$C$6:$BF$997,40,FALSE)</f>
        <v>0</v>
      </c>
      <c r="L300" s="104">
        <f>VLOOKUP($B300,GD_CHAM_CONG!$C$6:$BF$997,41,FALSE)</f>
        <v>0</v>
      </c>
      <c r="M300" s="104">
        <f>VLOOKUP($B300,GD_CHAM_CONG!$C$6:$BF$997,42,FALSE)</f>
        <v>0</v>
      </c>
      <c r="N300" s="104">
        <f>VLOOKUP($B300,GD_CHAM_CONG!$C$6:$BF$997,43,FALSE)</f>
        <v>0</v>
      </c>
      <c r="O300" s="104">
        <f>VLOOKUP($B300,GD_CHAM_CONG!$C$6:$BF$997,44,FALSE)</f>
        <v>0</v>
      </c>
      <c r="P300" s="104">
        <f>VLOOKUP($B300,GD_CHAM_CONG!$C$6:$BF$997,45,FALSE)</f>
        <v>0</v>
      </c>
      <c r="Q300" s="104">
        <f>VLOOKUP($B300,GD_CHAM_CONG!$C$6:$BF$997,46,FALSE)</f>
        <v>0</v>
      </c>
      <c r="R300" s="104">
        <f>VLOOKUP($B300,GD_CHAM_CONG!$C$6:$BF$997,47,FALSE)</f>
        <v>0</v>
      </c>
      <c r="S300" s="104">
        <f>VLOOKUP($B300,GD_CHAM_CONG!$C$6:$BF$997,48,FALSE)</f>
        <v>0</v>
      </c>
      <c r="T300" s="104">
        <f>VLOOKUP($B300,GD_CHAM_CONG!$C$6:$BF$997,49,FALSE)</f>
        <v>0</v>
      </c>
      <c r="U300" s="104">
        <f>VLOOKUP($B300,GD_CHAM_CONG!$C$6:$BF$997,50,FALSE)</f>
        <v>0</v>
      </c>
      <c r="V300" s="104">
        <f>VLOOKUP($B300,GD_CHAM_CONG!$C$6:$BF$997,51,FALSE)</f>
        <v>0</v>
      </c>
      <c r="W300" s="104">
        <f>VLOOKUP($B300,GD_CHAM_CONG!$C$6:$BF$997,52,FALSE)</f>
        <v>0</v>
      </c>
      <c r="X300" s="104">
        <f>VLOOKUP($B300,GD_CHAM_CONG!$C$6:$BF$997,53,FALSE)</f>
        <v>0</v>
      </c>
      <c r="Y300" s="104">
        <f>VLOOKUP($B300,GD_CHAM_CONG!$C$6:$BF$997,54,FALSE)</f>
        <v>0</v>
      </c>
      <c r="Z300" s="104">
        <f>VLOOKUP($B300,GD_CHAM_CONG!$C$6:$BF$997,55,FALSE)</f>
        <v>0</v>
      </c>
      <c r="AA300" s="104">
        <f>VLOOKUP($B300,GD_CHAM_CONG!$C$6:$BF$997,56,FALSE)</f>
        <v>0</v>
      </c>
      <c r="AB300" s="104">
        <f>VLOOKUP($B300,GD_CHAM_CONG!$C$6:$BI$997,57,FALSE)</f>
        <v>0</v>
      </c>
      <c r="AC300" s="104">
        <f>VLOOKUP($B300,GD_CHAM_CONG!$C$6:$BI$997,58,FALSE)</f>
        <v>0</v>
      </c>
      <c r="AD300" s="104">
        <f>VLOOKUP($B300,GD_CHAM_CONG!$C$6:$BI$997,59,FALSE)</f>
        <v>0</v>
      </c>
      <c r="AE300" s="270">
        <f>I300/$H300*VLOOKUP(I$4,DM_TI_LE!$A$5:$B$30,2,FALSE)</f>
        <v>1</v>
      </c>
      <c r="AF300" s="270">
        <f>J300/$H300*VLOOKUP(J$4,DM_TI_LE!$A$5:$B$30,2,FALSE)</f>
        <v>0</v>
      </c>
      <c r="AG300" s="270">
        <f>K300/$H300*VLOOKUP(K$4,DM_TI_LE!$A$5:$B$30,2,FALSE)</f>
        <v>0</v>
      </c>
      <c r="AH300" s="270">
        <f>L300/$H300*VLOOKUP(L$4,DM_TI_LE!$A$5:$B$30,2,FALSE)</f>
        <v>0</v>
      </c>
      <c r="AI300" s="270">
        <f>M300/$H300*VLOOKUP(M$4,DM_TI_LE!$A$5:$B$30,2,FALSE)</f>
        <v>0</v>
      </c>
      <c r="AJ300" s="270">
        <f>N300/$H300*VLOOKUP(N$4,DM_TI_LE!$A$5:$B$30,2,FALSE)</f>
        <v>0</v>
      </c>
      <c r="AK300" s="270">
        <f>O300/$H300*VLOOKUP(O$4,DM_TI_LE!$A$5:$B$30,2,FALSE)</f>
        <v>0</v>
      </c>
      <c r="AL300" s="270">
        <f>P300/$H300*VLOOKUP(P$4,DM_TI_LE!$A$5:$B$30,2,FALSE)</f>
        <v>0</v>
      </c>
      <c r="AM300" s="270">
        <f>Q300/$H300*VLOOKUP(Q$4,DM_TI_LE!$A$5:$B$30,2,FALSE)</f>
        <v>0</v>
      </c>
      <c r="AN300" s="270">
        <f>R300/$H300*VLOOKUP(R$4,DM_TI_LE!$A$5:$B$30,2,FALSE)</f>
        <v>0</v>
      </c>
      <c r="AO300" s="270">
        <f>S300/$H300*VLOOKUP(S$4,DM_TI_LE!$A$5:$B$30,2,FALSE)</f>
        <v>0</v>
      </c>
      <c r="AP300" s="270">
        <f>T300/$H300*VLOOKUP(T$4,DM_TI_LE!$A$5:$B$30,2,FALSE)</f>
        <v>0</v>
      </c>
      <c r="AQ300" s="270">
        <f>U300/$H300*VLOOKUP(U$4,DM_TI_LE!$A$5:$B$30,2,FALSE)</f>
        <v>0</v>
      </c>
      <c r="AR300" s="270">
        <f>V300/$H300*VLOOKUP(V$4,DM_TI_LE!$A$5:$B$30,2,FALSE)</f>
        <v>0</v>
      </c>
      <c r="AS300" s="270">
        <f>W300/$H300*VLOOKUP(W$4,DM_TI_LE!$A$5:$B$30,2,FALSE)</f>
        <v>0</v>
      </c>
      <c r="AT300" s="270">
        <f>X300/$H300*VLOOKUP(X$4,DM_TI_LE!$A$5:$B$30,2,FALSE)</f>
        <v>0</v>
      </c>
      <c r="AU300" s="270">
        <f>Y300/$H300*VLOOKUP(Y$4,DM_TI_LE!$A$5:$B$30,2,FALSE)</f>
        <v>0</v>
      </c>
      <c r="AV300" s="270">
        <f>Z300/$H300*VLOOKUP(Z$4,DM_TI_LE!$A$5:$B$30,2,FALSE)</f>
        <v>0</v>
      </c>
      <c r="AW300" s="270">
        <f>AA300/$H300*VLOOKUP(AA$4,DM_TI_LE!$A$5:$B$30,2,FALSE)</f>
        <v>0</v>
      </c>
      <c r="AX300" s="270">
        <f>AB300/$H300*VLOOKUP(AB$4,DM_TI_LE!$A$5:$B$30,2,FALSE)</f>
        <v>0</v>
      </c>
      <c r="AY300" s="270">
        <f>AC300/$H300*VLOOKUP(AC$4,DM_TI_LE!$A$5:$B$30,2,FALSE)</f>
        <v>0</v>
      </c>
      <c r="AZ300" s="270">
        <f>AD300/$H300*VLOOKUP(AD$4,DM_TI_LE!$A$5:$B$30,2,FALSE)</f>
        <v>0</v>
      </c>
      <c r="BA300" s="284">
        <f>IF(CD300="HDHV",DM_TI_LE!$K$12*I300, SUM(AE300:AW300)*F300*E300*DM_HE_SO_LUONG_NS!$D$1*CE300)</f>
        <v>6750000</v>
      </c>
      <c r="BB300" s="104"/>
      <c r="BC300" s="110">
        <f>VLOOKUP(B300,GD_LCD_HS_LNS!$B$4:$E$1000,4,FALSE)</f>
        <v>3778000</v>
      </c>
      <c r="BD300" s="104"/>
      <c r="BE300" s="104">
        <f>I300/26*$BC300*VLOOKUP(BE$4,DM_TI_LE!$A$5:$C$29,3,FALSE)</f>
        <v>0</v>
      </c>
      <c r="BF300" s="104">
        <f>J300/26*$BC300*VLOOKUP(BF$4,DM_TI_LE!$A$5:$C$29,3,FALSE)</f>
        <v>0</v>
      </c>
      <c r="BG300" s="104">
        <f>K300/26*$BC300*VLOOKUP(BG$4,DM_TI_LE!$A$5:$C$29,3,FALSE)</f>
        <v>0</v>
      </c>
      <c r="BH300" s="104">
        <f>L300/26*$BC300*VLOOKUP(BH$4,DM_TI_LE!$A$5:$C$29,3,FALSE)</f>
        <v>0</v>
      </c>
      <c r="BI300" s="104">
        <f>M300/26*$BC300*VLOOKUP(BI$4,DM_TI_LE!$A$5:$C$29,3,FALSE)</f>
        <v>0</v>
      </c>
      <c r="BJ300" s="104">
        <f>N300/26*$BC300*VLOOKUP(BJ$4,DM_TI_LE!$A$5:$C$29,3,FALSE)</f>
        <v>0</v>
      </c>
      <c r="BK300" s="104">
        <f>O300/26*$BC300*VLOOKUP(BK$4,DM_TI_LE!$A$5:$C$29,3,FALSE)</f>
        <v>0</v>
      </c>
      <c r="BL300" s="104">
        <f>P300/26*$BC300*VLOOKUP(BL$4,DM_TI_LE!$A$5:$C$29,3,FALSE)</f>
        <v>0</v>
      </c>
      <c r="BM300" s="104">
        <f>Q300/26*$BC300*VLOOKUP(BM$4,DM_TI_LE!$A$5:$C$29,3,FALSE)</f>
        <v>0</v>
      </c>
      <c r="BN300" s="104">
        <f>R300/26*$BC300*VLOOKUP(BN$4,DM_TI_LE!$A$5:$C$29,3,FALSE)</f>
        <v>0</v>
      </c>
      <c r="BO300" s="104">
        <f>S300/26*$BC300*VLOOKUP(BO$4,DM_TI_LE!$A$5:$C$29,3,FALSE)</f>
        <v>0</v>
      </c>
      <c r="BP300" s="104">
        <f>T300/26*$BC300*VLOOKUP(BP$4,DM_TI_LE!$A$5:$C$29,3,FALSE)</f>
        <v>0</v>
      </c>
      <c r="BQ300" s="104">
        <f>U300/26*$BC300*VLOOKUP(BQ$4,DM_TI_LE!$A$5:$C$29,3,FALSE)</f>
        <v>0</v>
      </c>
      <c r="BR300" s="104">
        <f>V300/26*$BC300*VLOOKUP(BR$4,DM_TI_LE!$A$5:$C$29,3,FALSE)</f>
        <v>0</v>
      </c>
      <c r="BS300" s="104">
        <f>W300/26*$BC300*VLOOKUP(BS$4,DM_TI_LE!$A$5:$C$29,3,FALSE)</f>
        <v>0</v>
      </c>
      <c r="BT300" s="104">
        <f>X300/26*$BC300*VLOOKUP(BT$4,DM_TI_LE!$A$5:$C$29,3,FALSE)</f>
        <v>0</v>
      </c>
      <c r="BU300" s="104">
        <f>Y300/26*$BC300*VLOOKUP(BU$4,DM_TI_LE!$A$5:$C$29,3,FALSE)</f>
        <v>0</v>
      </c>
      <c r="BV300" s="104">
        <f>Z300/26*$BC300*VLOOKUP(BV$4,DM_TI_LE!$A$5:$C$29,3,FALSE)</f>
        <v>0</v>
      </c>
      <c r="BW300" s="104">
        <f>AA300/26*$BC300*VLOOKUP(BW$4,DM_TI_LE!$A$5:$C$29,3,FALSE)</f>
        <v>0</v>
      </c>
      <c r="BX300" s="104">
        <f>AB300/26*$BC300*VLOOKUP(BX$4,DM_TI_LE!$A$5:$C$29,3,FALSE)</f>
        <v>0</v>
      </c>
      <c r="BY300" s="104">
        <f>AC300/26*$BC300*VLOOKUP(BY$4,DM_TI_LE!$A$5:$C$29,3,FALSE)</f>
        <v>0</v>
      </c>
      <c r="BZ300" s="104">
        <f>AD300/26*$BC300*VLOOKUP(BZ$4,DM_TI_LE!$A$5:$C$29,3,FALSE)</f>
        <v>0</v>
      </c>
      <c r="CA300" s="273">
        <f t="shared" si="0"/>
        <v>0</v>
      </c>
      <c r="CB300" s="104"/>
      <c r="CC300" s="274">
        <f t="shared" si="1"/>
        <v>6750000</v>
      </c>
      <c r="CD300" s="138" t="str">
        <f>VLOOKUP(B300,GD_CHUNG!$B$5:$G$480,6,FALSE)</f>
        <v>HD3N</v>
      </c>
      <c r="CE300" s="275">
        <f>VLOOKUP(CD300,DM_TI_LE!$I$12:$J$16,2,FALSE)</f>
        <v>1</v>
      </c>
    </row>
    <row r="301" spans="1:83" ht="12.75" x14ac:dyDescent="0.2">
      <c r="A301" s="49">
        <v>297</v>
      </c>
      <c r="B301" s="50">
        <f>GD_CHUNG!B301</f>
        <v>13457</v>
      </c>
      <c r="C301" s="50" t="str">
        <f>GD_CHUNG!C301</f>
        <v>Trần Thanh Tuấn</v>
      </c>
      <c r="D301" s="50" t="str">
        <f>GD_CHUNG!D301</f>
        <v>Nhân viên Bốc xếp</v>
      </c>
      <c r="E301" s="268">
        <f>VLOOKUP(B301,GD_CHAM_CONG!$C$6:$BJ$997,60,FALSE)</f>
        <v>1</v>
      </c>
      <c r="F301" s="268">
        <f>VLOOKUP(B301,GD_LCD_HS_LNS!$B$4:$F$1000,5,FALSE)</f>
        <v>1.5</v>
      </c>
      <c r="G301" s="269"/>
      <c r="H301" s="269">
        <f>VLOOKUP(B301,GD_CHAM_CONG!$C$6:$BD$997,37,FALSE)</f>
        <v>27</v>
      </c>
      <c r="I301" s="104">
        <f>VLOOKUP($B301,GD_CHAM_CONG!$C$6:$BF$997,38,FALSE)</f>
        <v>27</v>
      </c>
      <c r="J301" s="104">
        <f>VLOOKUP($B301,GD_CHAM_CONG!$C$6:$BF$997,39,FALSE)</f>
        <v>0</v>
      </c>
      <c r="K301" s="104">
        <f>VLOOKUP($B301,GD_CHAM_CONG!$C$6:$BF$997,40,FALSE)</f>
        <v>0</v>
      </c>
      <c r="L301" s="104">
        <f>VLOOKUP($B301,GD_CHAM_CONG!$C$6:$BF$997,41,FALSE)</f>
        <v>0</v>
      </c>
      <c r="M301" s="104">
        <f>VLOOKUP($B301,GD_CHAM_CONG!$C$6:$BF$997,42,FALSE)</f>
        <v>0</v>
      </c>
      <c r="N301" s="104">
        <f>VLOOKUP($B301,GD_CHAM_CONG!$C$6:$BF$997,43,FALSE)</f>
        <v>0</v>
      </c>
      <c r="O301" s="104">
        <f>VLOOKUP($B301,GD_CHAM_CONG!$C$6:$BF$997,44,FALSE)</f>
        <v>0</v>
      </c>
      <c r="P301" s="104">
        <f>VLOOKUP($B301,GD_CHAM_CONG!$C$6:$BF$997,45,FALSE)</f>
        <v>0</v>
      </c>
      <c r="Q301" s="104">
        <f>VLOOKUP($B301,GD_CHAM_CONG!$C$6:$BF$997,46,FALSE)</f>
        <v>0</v>
      </c>
      <c r="R301" s="104">
        <f>VLOOKUP($B301,GD_CHAM_CONG!$C$6:$BF$997,47,FALSE)</f>
        <v>0</v>
      </c>
      <c r="S301" s="104">
        <f>VLOOKUP($B301,GD_CHAM_CONG!$C$6:$BF$997,48,FALSE)</f>
        <v>0</v>
      </c>
      <c r="T301" s="104">
        <f>VLOOKUP($B301,GD_CHAM_CONG!$C$6:$BF$997,49,FALSE)</f>
        <v>0</v>
      </c>
      <c r="U301" s="104">
        <f>VLOOKUP($B301,GD_CHAM_CONG!$C$6:$BF$997,50,FALSE)</f>
        <v>0</v>
      </c>
      <c r="V301" s="104">
        <f>VLOOKUP($B301,GD_CHAM_CONG!$C$6:$BF$997,51,FALSE)</f>
        <v>0</v>
      </c>
      <c r="W301" s="104">
        <f>VLOOKUP($B301,GD_CHAM_CONG!$C$6:$BF$997,52,FALSE)</f>
        <v>0</v>
      </c>
      <c r="X301" s="104">
        <f>VLOOKUP($B301,GD_CHAM_CONG!$C$6:$BF$997,53,FALSE)</f>
        <v>0</v>
      </c>
      <c r="Y301" s="104">
        <f>VLOOKUP($B301,GD_CHAM_CONG!$C$6:$BF$997,54,FALSE)</f>
        <v>0</v>
      </c>
      <c r="Z301" s="104">
        <f>VLOOKUP($B301,GD_CHAM_CONG!$C$6:$BF$997,55,FALSE)</f>
        <v>0</v>
      </c>
      <c r="AA301" s="104">
        <f>VLOOKUP($B301,GD_CHAM_CONG!$C$6:$BF$997,56,FALSE)</f>
        <v>0</v>
      </c>
      <c r="AB301" s="104">
        <f>VLOOKUP($B301,GD_CHAM_CONG!$C$6:$BI$997,57,FALSE)</f>
        <v>0</v>
      </c>
      <c r="AC301" s="104">
        <f>VLOOKUP($B301,GD_CHAM_CONG!$C$6:$BI$997,58,FALSE)</f>
        <v>0</v>
      </c>
      <c r="AD301" s="104">
        <f>VLOOKUP($B301,GD_CHAM_CONG!$C$6:$BI$997,59,FALSE)</f>
        <v>0</v>
      </c>
      <c r="AE301" s="270">
        <f>I301/$H301*VLOOKUP(I$4,DM_TI_LE!$A$5:$B$30,2,FALSE)</f>
        <v>1</v>
      </c>
      <c r="AF301" s="270">
        <f>J301/$H301*VLOOKUP(J$4,DM_TI_LE!$A$5:$B$30,2,FALSE)</f>
        <v>0</v>
      </c>
      <c r="AG301" s="270">
        <f>K301/$H301*VLOOKUP(K$4,DM_TI_LE!$A$5:$B$30,2,FALSE)</f>
        <v>0</v>
      </c>
      <c r="AH301" s="270">
        <f>L301/$H301*VLOOKUP(L$4,DM_TI_LE!$A$5:$B$30,2,FALSE)</f>
        <v>0</v>
      </c>
      <c r="AI301" s="270">
        <f>M301/$H301*VLOOKUP(M$4,DM_TI_LE!$A$5:$B$30,2,FALSE)</f>
        <v>0</v>
      </c>
      <c r="AJ301" s="270">
        <f>N301/$H301*VLOOKUP(N$4,DM_TI_LE!$A$5:$B$30,2,FALSE)</f>
        <v>0</v>
      </c>
      <c r="AK301" s="270">
        <f>O301/$H301*VLOOKUP(O$4,DM_TI_LE!$A$5:$B$30,2,FALSE)</f>
        <v>0</v>
      </c>
      <c r="AL301" s="270">
        <f>P301/$H301*VLOOKUP(P$4,DM_TI_LE!$A$5:$B$30,2,FALSE)</f>
        <v>0</v>
      </c>
      <c r="AM301" s="270">
        <f>Q301/$H301*VLOOKUP(Q$4,DM_TI_LE!$A$5:$B$30,2,FALSE)</f>
        <v>0</v>
      </c>
      <c r="AN301" s="270">
        <f>R301/$H301*VLOOKUP(R$4,DM_TI_LE!$A$5:$B$30,2,FALSE)</f>
        <v>0</v>
      </c>
      <c r="AO301" s="270">
        <f>S301/$H301*VLOOKUP(S$4,DM_TI_LE!$A$5:$B$30,2,FALSE)</f>
        <v>0</v>
      </c>
      <c r="AP301" s="270">
        <f>T301/$H301*VLOOKUP(T$4,DM_TI_LE!$A$5:$B$30,2,FALSE)</f>
        <v>0</v>
      </c>
      <c r="AQ301" s="270">
        <f>U301/$H301*VLOOKUP(U$4,DM_TI_LE!$A$5:$B$30,2,FALSE)</f>
        <v>0</v>
      </c>
      <c r="AR301" s="270">
        <f>V301/$H301*VLOOKUP(V$4,DM_TI_LE!$A$5:$B$30,2,FALSE)</f>
        <v>0</v>
      </c>
      <c r="AS301" s="270">
        <f>W301/$H301*VLOOKUP(W$4,DM_TI_LE!$A$5:$B$30,2,FALSE)</f>
        <v>0</v>
      </c>
      <c r="AT301" s="270">
        <f>X301/$H301*VLOOKUP(X$4,DM_TI_LE!$A$5:$B$30,2,FALSE)</f>
        <v>0</v>
      </c>
      <c r="AU301" s="270">
        <f>Y301/$H301*VLOOKUP(Y$4,DM_TI_LE!$A$5:$B$30,2,FALSE)</f>
        <v>0</v>
      </c>
      <c r="AV301" s="270">
        <f>Z301/$H301*VLOOKUP(Z$4,DM_TI_LE!$A$5:$B$30,2,FALSE)</f>
        <v>0</v>
      </c>
      <c r="AW301" s="270">
        <f>AA301/$H301*VLOOKUP(AA$4,DM_TI_LE!$A$5:$B$30,2,FALSE)</f>
        <v>0</v>
      </c>
      <c r="AX301" s="270">
        <f>AB301/$H301*VLOOKUP(AB$4,DM_TI_LE!$A$5:$B$30,2,FALSE)</f>
        <v>0</v>
      </c>
      <c r="AY301" s="270">
        <f>AC301/$H301*VLOOKUP(AC$4,DM_TI_LE!$A$5:$B$30,2,FALSE)</f>
        <v>0</v>
      </c>
      <c r="AZ301" s="270">
        <f>AD301/$H301*VLOOKUP(AD$4,DM_TI_LE!$A$5:$B$30,2,FALSE)</f>
        <v>0</v>
      </c>
      <c r="BA301" s="284">
        <f>IF(CD301="HDHV",DM_TI_LE!$K$12*I301, SUM(AE301:AW301)*F301*E301*DM_HE_SO_LUONG_NS!$D$1*CE301)</f>
        <v>6750000</v>
      </c>
      <c r="BB301" s="104"/>
      <c r="BC301" s="110">
        <f>VLOOKUP(B301,GD_LCD_HS_LNS!$B$4:$E$1000,4,FALSE)</f>
        <v>3778000</v>
      </c>
      <c r="BD301" s="104"/>
      <c r="BE301" s="104">
        <f>I301/26*$BC301*VLOOKUP(BE$4,DM_TI_LE!$A$5:$C$29,3,FALSE)</f>
        <v>0</v>
      </c>
      <c r="BF301" s="104">
        <f>J301/26*$BC301*VLOOKUP(BF$4,DM_TI_LE!$A$5:$C$29,3,FALSE)</f>
        <v>0</v>
      </c>
      <c r="BG301" s="104">
        <f>K301/26*$BC301*VLOOKUP(BG$4,DM_TI_LE!$A$5:$C$29,3,FALSE)</f>
        <v>0</v>
      </c>
      <c r="BH301" s="104">
        <f>L301/26*$BC301*VLOOKUP(BH$4,DM_TI_LE!$A$5:$C$29,3,FALSE)</f>
        <v>0</v>
      </c>
      <c r="BI301" s="104">
        <f>M301/26*$BC301*VLOOKUP(BI$4,DM_TI_LE!$A$5:$C$29,3,FALSE)</f>
        <v>0</v>
      </c>
      <c r="BJ301" s="104">
        <f>N301/26*$BC301*VLOOKUP(BJ$4,DM_TI_LE!$A$5:$C$29,3,FALSE)</f>
        <v>0</v>
      </c>
      <c r="BK301" s="104">
        <f>O301/26*$BC301*VLOOKUP(BK$4,DM_TI_LE!$A$5:$C$29,3,FALSE)</f>
        <v>0</v>
      </c>
      <c r="BL301" s="104">
        <f>P301/26*$BC301*VLOOKUP(BL$4,DM_TI_LE!$A$5:$C$29,3,FALSE)</f>
        <v>0</v>
      </c>
      <c r="BM301" s="104">
        <f>Q301/26*$BC301*VLOOKUP(BM$4,DM_TI_LE!$A$5:$C$29,3,FALSE)</f>
        <v>0</v>
      </c>
      <c r="BN301" s="104">
        <f>R301/26*$BC301*VLOOKUP(BN$4,DM_TI_LE!$A$5:$C$29,3,FALSE)</f>
        <v>0</v>
      </c>
      <c r="BO301" s="104">
        <f>S301/26*$BC301*VLOOKUP(BO$4,DM_TI_LE!$A$5:$C$29,3,FALSE)</f>
        <v>0</v>
      </c>
      <c r="BP301" s="104">
        <f>T301/26*$BC301*VLOOKUP(BP$4,DM_TI_LE!$A$5:$C$29,3,FALSE)</f>
        <v>0</v>
      </c>
      <c r="BQ301" s="104">
        <f>U301/26*$BC301*VLOOKUP(BQ$4,DM_TI_LE!$A$5:$C$29,3,FALSE)</f>
        <v>0</v>
      </c>
      <c r="BR301" s="104">
        <f>V301/26*$BC301*VLOOKUP(BR$4,DM_TI_LE!$A$5:$C$29,3,FALSE)</f>
        <v>0</v>
      </c>
      <c r="BS301" s="104">
        <f>W301/26*$BC301*VLOOKUP(BS$4,DM_TI_LE!$A$5:$C$29,3,FALSE)</f>
        <v>0</v>
      </c>
      <c r="BT301" s="104">
        <f>X301/26*$BC301*VLOOKUP(BT$4,DM_TI_LE!$A$5:$C$29,3,FALSE)</f>
        <v>0</v>
      </c>
      <c r="BU301" s="104">
        <f>Y301/26*$BC301*VLOOKUP(BU$4,DM_TI_LE!$A$5:$C$29,3,FALSE)</f>
        <v>0</v>
      </c>
      <c r="BV301" s="104">
        <f>Z301/26*$BC301*VLOOKUP(BV$4,DM_TI_LE!$A$5:$C$29,3,FALSE)</f>
        <v>0</v>
      </c>
      <c r="BW301" s="104">
        <f>AA301/26*$BC301*VLOOKUP(BW$4,DM_TI_LE!$A$5:$C$29,3,FALSE)</f>
        <v>0</v>
      </c>
      <c r="BX301" s="104">
        <f>AB301/26*$BC301*VLOOKUP(BX$4,DM_TI_LE!$A$5:$C$29,3,FALSE)</f>
        <v>0</v>
      </c>
      <c r="BY301" s="104">
        <f>AC301/26*$BC301*VLOOKUP(BY$4,DM_TI_LE!$A$5:$C$29,3,FALSE)</f>
        <v>0</v>
      </c>
      <c r="BZ301" s="104">
        <f>AD301/26*$BC301*VLOOKUP(BZ$4,DM_TI_LE!$A$5:$C$29,3,FALSE)</f>
        <v>0</v>
      </c>
      <c r="CA301" s="273">
        <f t="shared" si="0"/>
        <v>0</v>
      </c>
      <c r="CB301" s="104"/>
      <c r="CC301" s="274">
        <f t="shared" si="1"/>
        <v>6750000</v>
      </c>
      <c r="CD301" s="138" t="str">
        <f>VLOOKUP(B301,GD_CHUNG!$B$5:$G$480,6,FALSE)</f>
        <v>HD3N</v>
      </c>
      <c r="CE301" s="275">
        <f>VLOOKUP(CD301,DM_TI_LE!$I$12:$J$16,2,FALSE)</f>
        <v>1</v>
      </c>
    </row>
    <row r="302" spans="1:83" ht="12.75" x14ac:dyDescent="0.2">
      <c r="A302" s="49">
        <v>298</v>
      </c>
      <c r="B302" s="50">
        <f>GD_CHUNG!B302</f>
        <v>13458</v>
      </c>
      <c r="C302" s="50" t="str">
        <f>GD_CHUNG!C302</f>
        <v>Nguyễn Việt Hải</v>
      </c>
      <c r="D302" s="50" t="str">
        <f>GD_CHUNG!D302</f>
        <v>Nhân viên Bốc xếp</v>
      </c>
      <c r="E302" s="268">
        <f>VLOOKUP(B302,GD_CHAM_CONG!$C$6:$BJ$997,60,FALSE)</f>
        <v>1</v>
      </c>
      <c r="F302" s="268">
        <f>VLOOKUP(B302,GD_LCD_HS_LNS!$B$4:$F$1000,5,FALSE)</f>
        <v>1.5</v>
      </c>
      <c r="G302" s="269"/>
      <c r="H302" s="269">
        <f>VLOOKUP(B302,GD_CHAM_CONG!$C$6:$BD$997,37,FALSE)</f>
        <v>27</v>
      </c>
      <c r="I302" s="104">
        <f>VLOOKUP($B302,GD_CHAM_CONG!$C$6:$BF$997,38,FALSE)</f>
        <v>27</v>
      </c>
      <c r="J302" s="104">
        <f>VLOOKUP($B302,GD_CHAM_CONG!$C$6:$BF$997,39,FALSE)</f>
        <v>0</v>
      </c>
      <c r="K302" s="104">
        <f>VLOOKUP($B302,GD_CHAM_CONG!$C$6:$BF$997,40,FALSE)</f>
        <v>0</v>
      </c>
      <c r="L302" s="104">
        <f>VLOOKUP($B302,GD_CHAM_CONG!$C$6:$BF$997,41,FALSE)</f>
        <v>0</v>
      </c>
      <c r="M302" s="104">
        <f>VLOOKUP($B302,GD_CHAM_CONG!$C$6:$BF$997,42,FALSE)</f>
        <v>0</v>
      </c>
      <c r="N302" s="104">
        <f>VLOOKUP($B302,GD_CHAM_CONG!$C$6:$BF$997,43,FALSE)</f>
        <v>0</v>
      </c>
      <c r="O302" s="104">
        <f>VLOOKUP($B302,GD_CHAM_CONG!$C$6:$BF$997,44,FALSE)</f>
        <v>0</v>
      </c>
      <c r="P302" s="104">
        <f>VLOOKUP($B302,GD_CHAM_CONG!$C$6:$BF$997,45,FALSE)</f>
        <v>0</v>
      </c>
      <c r="Q302" s="104">
        <f>VLOOKUP($B302,GD_CHAM_CONG!$C$6:$BF$997,46,FALSE)</f>
        <v>0</v>
      </c>
      <c r="R302" s="104">
        <f>VLOOKUP($B302,GD_CHAM_CONG!$C$6:$BF$997,47,FALSE)</f>
        <v>0</v>
      </c>
      <c r="S302" s="104">
        <f>VLOOKUP($B302,GD_CHAM_CONG!$C$6:$BF$997,48,FALSE)</f>
        <v>0</v>
      </c>
      <c r="T302" s="104">
        <f>VLOOKUP($B302,GD_CHAM_CONG!$C$6:$BF$997,49,FALSE)</f>
        <v>0</v>
      </c>
      <c r="U302" s="104">
        <f>VLOOKUP($B302,GD_CHAM_CONG!$C$6:$BF$997,50,FALSE)</f>
        <v>0</v>
      </c>
      <c r="V302" s="104">
        <f>VLOOKUP($B302,GD_CHAM_CONG!$C$6:$BF$997,51,FALSE)</f>
        <v>0</v>
      </c>
      <c r="W302" s="104">
        <f>VLOOKUP($B302,GD_CHAM_CONG!$C$6:$BF$997,52,FALSE)</f>
        <v>0</v>
      </c>
      <c r="X302" s="104">
        <f>VLOOKUP($B302,GD_CHAM_CONG!$C$6:$BF$997,53,FALSE)</f>
        <v>0</v>
      </c>
      <c r="Y302" s="104">
        <f>VLOOKUP($B302,GD_CHAM_CONG!$C$6:$BF$997,54,FALSE)</f>
        <v>0</v>
      </c>
      <c r="Z302" s="104">
        <f>VLOOKUP($B302,GD_CHAM_CONG!$C$6:$BF$997,55,FALSE)</f>
        <v>0</v>
      </c>
      <c r="AA302" s="104">
        <f>VLOOKUP($B302,GD_CHAM_CONG!$C$6:$BF$997,56,FALSE)</f>
        <v>0</v>
      </c>
      <c r="AB302" s="104">
        <f>VLOOKUP($B302,GD_CHAM_CONG!$C$6:$BI$997,57,FALSE)</f>
        <v>0</v>
      </c>
      <c r="AC302" s="104">
        <f>VLOOKUP($B302,GD_CHAM_CONG!$C$6:$BI$997,58,FALSE)</f>
        <v>0</v>
      </c>
      <c r="AD302" s="104">
        <f>VLOOKUP($B302,GD_CHAM_CONG!$C$6:$BI$997,59,FALSE)</f>
        <v>0</v>
      </c>
      <c r="AE302" s="270">
        <f>I302/$H302*VLOOKUP(I$4,DM_TI_LE!$A$5:$B$30,2,FALSE)</f>
        <v>1</v>
      </c>
      <c r="AF302" s="270">
        <f>J302/$H302*VLOOKUP(J$4,DM_TI_LE!$A$5:$B$30,2,FALSE)</f>
        <v>0</v>
      </c>
      <c r="AG302" s="270">
        <f>K302/$H302*VLOOKUP(K$4,DM_TI_LE!$A$5:$B$30,2,FALSE)</f>
        <v>0</v>
      </c>
      <c r="AH302" s="270">
        <f>L302/$H302*VLOOKUP(L$4,DM_TI_LE!$A$5:$B$30,2,FALSE)</f>
        <v>0</v>
      </c>
      <c r="AI302" s="270">
        <f>M302/$H302*VLOOKUP(M$4,DM_TI_LE!$A$5:$B$30,2,FALSE)</f>
        <v>0</v>
      </c>
      <c r="AJ302" s="270">
        <f>N302/$H302*VLOOKUP(N$4,DM_TI_LE!$A$5:$B$30,2,FALSE)</f>
        <v>0</v>
      </c>
      <c r="AK302" s="270">
        <f>O302/$H302*VLOOKUP(O$4,DM_TI_LE!$A$5:$B$30,2,FALSE)</f>
        <v>0</v>
      </c>
      <c r="AL302" s="270">
        <f>P302/$H302*VLOOKUP(P$4,DM_TI_LE!$A$5:$B$30,2,FALSE)</f>
        <v>0</v>
      </c>
      <c r="AM302" s="270">
        <f>Q302/$H302*VLOOKUP(Q$4,DM_TI_LE!$A$5:$B$30,2,FALSE)</f>
        <v>0</v>
      </c>
      <c r="AN302" s="270">
        <f>R302/$H302*VLOOKUP(R$4,DM_TI_LE!$A$5:$B$30,2,FALSE)</f>
        <v>0</v>
      </c>
      <c r="AO302" s="270">
        <f>S302/$H302*VLOOKUP(S$4,DM_TI_LE!$A$5:$B$30,2,FALSE)</f>
        <v>0</v>
      </c>
      <c r="AP302" s="270">
        <f>T302/$H302*VLOOKUP(T$4,DM_TI_LE!$A$5:$B$30,2,FALSE)</f>
        <v>0</v>
      </c>
      <c r="AQ302" s="270">
        <f>U302/$H302*VLOOKUP(U$4,DM_TI_LE!$A$5:$B$30,2,FALSE)</f>
        <v>0</v>
      </c>
      <c r="AR302" s="270">
        <f>V302/$H302*VLOOKUP(V$4,DM_TI_LE!$A$5:$B$30,2,FALSE)</f>
        <v>0</v>
      </c>
      <c r="AS302" s="270">
        <f>W302/$H302*VLOOKUP(W$4,DM_TI_LE!$A$5:$B$30,2,FALSE)</f>
        <v>0</v>
      </c>
      <c r="AT302" s="270">
        <f>X302/$H302*VLOOKUP(X$4,DM_TI_LE!$A$5:$B$30,2,FALSE)</f>
        <v>0</v>
      </c>
      <c r="AU302" s="270">
        <f>Y302/$H302*VLOOKUP(Y$4,DM_TI_LE!$A$5:$B$30,2,FALSE)</f>
        <v>0</v>
      </c>
      <c r="AV302" s="270">
        <f>Z302/$H302*VLOOKUP(Z$4,DM_TI_LE!$A$5:$B$30,2,FALSE)</f>
        <v>0</v>
      </c>
      <c r="AW302" s="270">
        <f>AA302/$H302*VLOOKUP(AA$4,DM_TI_LE!$A$5:$B$30,2,FALSE)</f>
        <v>0</v>
      </c>
      <c r="AX302" s="270">
        <f>AB302/$H302*VLOOKUP(AB$4,DM_TI_LE!$A$5:$B$30,2,FALSE)</f>
        <v>0</v>
      </c>
      <c r="AY302" s="270">
        <f>AC302/$H302*VLOOKUP(AC$4,DM_TI_LE!$A$5:$B$30,2,FALSE)</f>
        <v>0</v>
      </c>
      <c r="AZ302" s="270">
        <f>AD302/$H302*VLOOKUP(AD$4,DM_TI_LE!$A$5:$B$30,2,FALSE)</f>
        <v>0</v>
      </c>
      <c r="BA302" s="284">
        <f>IF(CD302="HDHV",DM_TI_LE!$K$12*I302, SUM(AE302:AW302)*F302*E302*DM_HE_SO_LUONG_NS!$D$1*CE302)</f>
        <v>6750000</v>
      </c>
      <c r="BB302" s="104"/>
      <c r="BC302" s="110">
        <f>VLOOKUP(B302,GD_LCD_HS_LNS!$B$4:$E$1000,4,FALSE)</f>
        <v>3778000</v>
      </c>
      <c r="BD302" s="104"/>
      <c r="BE302" s="104">
        <f>I302/26*$BC302*VLOOKUP(BE$4,DM_TI_LE!$A$5:$C$29,3,FALSE)</f>
        <v>0</v>
      </c>
      <c r="BF302" s="104">
        <f>J302/26*$BC302*VLOOKUP(BF$4,DM_TI_LE!$A$5:$C$29,3,FALSE)</f>
        <v>0</v>
      </c>
      <c r="BG302" s="104">
        <f>K302/26*$BC302*VLOOKUP(BG$4,DM_TI_LE!$A$5:$C$29,3,FALSE)</f>
        <v>0</v>
      </c>
      <c r="BH302" s="104">
        <f>L302/26*$BC302*VLOOKUP(BH$4,DM_TI_LE!$A$5:$C$29,3,FALSE)</f>
        <v>0</v>
      </c>
      <c r="BI302" s="104">
        <f>M302/26*$BC302*VLOOKUP(BI$4,DM_TI_LE!$A$5:$C$29,3,FALSE)</f>
        <v>0</v>
      </c>
      <c r="BJ302" s="104">
        <f>N302/26*$BC302*VLOOKUP(BJ$4,DM_TI_LE!$A$5:$C$29,3,FALSE)</f>
        <v>0</v>
      </c>
      <c r="BK302" s="104">
        <f>O302/26*$BC302*VLOOKUP(BK$4,DM_TI_LE!$A$5:$C$29,3,FALSE)</f>
        <v>0</v>
      </c>
      <c r="BL302" s="104">
        <f>P302/26*$BC302*VLOOKUP(BL$4,DM_TI_LE!$A$5:$C$29,3,FALSE)</f>
        <v>0</v>
      </c>
      <c r="BM302" s="104">
        <f>Q302/26*$BC302*VLOOKUP(BM$4,DM_TI_LE!$A$5:$C$29,3,FALSE)</f>
        <v>0</v>
      </c>
      <c r="BN302" s="104">
        <f>R302/26*$BC302*VLOOKUP(BN$4,DM_TI_LE!$A$5:$C$29,3,FALSE)</f>
        <v>0</v>
      </c>
      <c r="BO302" s="104">
        <f>S302/26*$BC302*VLOOKUP(BO$4,DM_TI_LE!$A$5:$C$29,3,FALSE)</f>
        <v>0</v>
      </c>
      <c r="BP302" s="104">
        <f>T302/26*$BC302*VLOOKUP(BP$4,DM_TI_LE!$A$5:$C$29,3,FALSE)</f>
        <v>0</v>
      </c>
      <c r="BQ302" s="104">
        <f>U302/26*$BC302*VLOOKUP(BQ$4,DM_TI_LE!$A$5:$C$29,3,FALSE)</f>
        <v>0</v>
      </c>
      <c r="BR302" s="104">
        <f>V302/26*$BC302*VLOOKUP(BR$4,DM_TI_LE!$A$5:$C$29,3,FALSE)</f>
        <v>0</v>
      </c>
      <c r="BS302" s="104">
        <f>W302/26*$BC302*VLOOKUP(BS$4,DM_TI_LE!$A$5:$C$29,3,FALSE)</f>
        <v>0</v>
      </c>
      <c r="BT302" s="104">
        <f>X302/26*$BC302*VLOOKUP(BT$4,DM_TI_LE!$A$5:$C$29,3,FALSE)</f>
        <v>0</v>
      </c>
      <c r="BU302" s="104">
        <f>Y302/26*$BC302*VLOOKUP(BU$4,DM_TI_LE!$A$5:$C$29,3,FALSE)</f>
        <v>0</v>
      </c>
      <c r="BV302" s="104">
        <f>Z302/26*$BC302*VLOOKUP(BV$4,DM_TI_LE!$A$5:$C$29,3,FALSE)</f>
        <v>0</v>
      </c>
      <c r="BW302" s="104">
        <f>AA302/26*$BC302*VLOOKUP(BW$4,DM_TI_LE!$A$5:$C$29,3,FALSE)</f>
        <v>0</v>
      </c>
      <c r="BX302" s="104">
        <f>AB302/26*$BC302*VLOOKUP(BX$4,DM_TI_LE!$A$5:$C$29,3,FALSE)</f>
        <v>0</v>
      </c>
      <c r="BY302" s="104">
        <f>AC302/26*$BC302*VLOOKUP(BY$4,DM_TI_LE!$A$5:$C$29,3,FALSE)</f>
        <v>0</v>
      </c>
      <c r="BZ302" s="104">
        <f>AD302/26*$BC302*VLOOKUP(BZ$4,DM_TI_LE!$A$5:$C$29,3,FALSE)</f>
        <v>0</v>
      </c>
      <c r="CA302" s="273">
        <f t="shared" si="0"/>
        <v>0</v>
      </c>
      <c r="CB302" s="104"/>
      <c r="CC302" s="274">
        <f t="shared" si="1"/>
        <v>6750000</v>
      </c>
      <c r="CD302" s="138" t="str">
        <f>VLOOKUP(B302,GD_CHUNG!$B$5:$G$480,6,FALSE)</f>
        <v>HD3N</v>
      </c>
      <c r="CE302" s="275">
        <f>VLOOKUP(CD302,DM_TI_LE!$I$12:$J$16,2,FALSE)</f>
        <v>1</v>
      </c>
    </row>
    <row r="303" spans="1:83" ht="12.75" x14ac:dyDescent="0.2">
      <c r="A303" s="49">
        <v>299</v>
      </c>
      <c r="B303" s="50">
        <f>GD_CHUNG!B303</f>
        <v>13461</v>
      </c>
      <c r="C303" s="50" t="str">
        <f>GD_CHUNG!C303</f>
        <v>Cao Văn Mạnh</v>
      </c>
      <c r="D303" s="50" t="str">
        <f>GD_CHUNG!D303</f>
        <v>Nhân viên Bốc xếp</v>
      </c>
      <c r="E303" s="268">
        <f>VLOOKUP(B303,GD_CHAM_CONG!$C$6:$BJ$997,60,FALSE)</f>
        <v>1</v>
      </c>
      <c r="F303" s="268">
        <f>VLOOKUP(B303,GD_LCD_HS_LNS!$B$4:$F$1000,5,FALSE)</f>
        <v>1.5</v>
      </c>
      <c r="G303" s="269"/>
      <c r="H303" s="269">
        <f>VLOOKUP(B303,GD_CHAM_CONG!$C$6:$BD$997,37,FALSE)</f>
        <v>27</v>
      </c>
      <c r="I303" s="104">
        <f>VLOOKUP($B303,GD_CHAM_CONG!$C$6:$BF$997,38,FALSE)</f>
        <v>27</v>
      </c>
      <c r="J303" s="104">
        <f>VLOOKUP($B303,GD_CHAM_CONG!$C$6:$BF$997,39,FALSE)</f>
        <v>0</v>
      </c>
      <c r="K303" s="104">
        <f>VLOOKUP($B303,GD_CHAM_CONG!$C$6:$BF$997,40,FALSE)</f>
        <v>0</v>
      </c>
      <c r="L303" s="104">
        <f>VLOOKUP($B303,GD_CHAM_CONG!$C$6:$BF$997,41,FALSE)</f>
        <v>0</v>
      </c>
      <c r="M303" s="104">
        <f>VLOOKUP($B303,GD_CHAM_CONG!$C$6:$BF$997,42,FALSE)</f>
        <v>0</v>
      </c>
      <c r="N303" s="104">
        <f>VLOOKUP($B303,GD_CHAM_CONG!$C$6:$BF$997,43,FALSE)</f>
        <v>0</v>
      </c>
      <c r="O303" s="104">
        <f>VLOOKUP($B303,GD_CHAM_CONG!$C$6:$BF$997,44,FALSE)</f>
        <v>0</v>
      </c>
      <c r="P303" s="104">
        <f>VLOOKUP($B303,GD_CHAM_CONG!$C$6:$BF$997,45,FALSE)</f>
        <v>0</v>
      </c>
      <c r="Q303" s="104">
        <f>VLOOKUP($B303,GD_CHAM_CONG!$C$6:$BF$997,46,FALSE)</f>
        <v>0</v>
      </c>
      <c r="R303" s="104">
        <f>VLOOKUP($B303,GD_CHAM_CONG!$C$6:$BF$997,47,FALSE)</f>
        <v>0</v>
      </c>
      <c r="S303" s="104">
        <f>VLOOKUP($B303,GD_CHAM_CONG!$C$6:$BF$997,48,FALSE)</f>
        <v>0</v>
      </c>
      <c r="T303" s="104">
        <f>VLOOKUP($B303,GD_CHAM_CONG!$C$6:$BF$997,49,FALSE)</f>
        <v>0</v>
      </c>
      <c r="U303" s="104">
        <f>VLOOKUP($B303,GD_CHAM_CONG!$C$6:$BF$997,50,FALSE)</f>
        <v>0</v>
      </c>
      <c r="V303" s="104">
        <f>VLOOKUP($B303,GD_CHAM_CONG!$C$6:$BF$997,51,FALSE)</f>
        <v>0</v>
      </c>
      <c r="W303" s="104">
        <f>VLOOKUP($B303,GD_CHAM_CONG!$C$6:$BF$997,52,FALSE)</f>
        <v>0</v>
      </c>
      <c r="X303" s="104">
        <f>VLOOKUP($B303,GD_CHAM_CONG!$C$6:$BF$997,53,FALSE)</f>
        <v>0</v>
      </c>
      <c r="Y303" s="104">
        <f>VLOOKUP($B303,GD_CHAM_CONG!$C$6:$BF$997,54,FALSE)</f>
        <v>0</v>
      </c>
      <c r="Z303" s="104">
        <f>VLOOKUP($B303,GD_CHAM_CONG!$C$6:$BF$997,55,FALSE)</f>
        <v>0</v>
      </c>
      <c r="AA303" s="104">
        <f>VLOOKUP($B303,GD_CHAM_CONG!$C$6:$BF$997,56,FALSE)</f>
        <v>0</v>
      </c>
      <c r="AB303" s="104">
        <f>VLOOKUP($B303,GD_CHAM_CONG!$C$6:$BI$997,57,FALSE)</f>
        <v>0</v>
      </c>
      <c r="AC303" s="104">
        <f>VLOOKUP($B303,GD_CHAM_CONG!$C$6:$BI$997,58,FALSE)</f>
        <v>0</v>
      </c>
      <c r="AD303" s="104">
        <f>VLOOKUP($B303,GD_CHAM_CONG!$C$6:$BI$997,59,FALSE)</f>
        <v>0</v>
      </c>
      <c r="AE303" s="270">
        <f>I303/$H303*VLOOKUP(I$4,DM_TI_LE!$A$5:$B$30,2,FALSE)</f>
        <v>1</v>
      </c>
      <c r="AF303" s="270">
        <f>J303/$H303*VLOOKUP(J$4,DM_TI_LE!$A$5:$B$30,2,FALSE)</f>
        <v>0</v>
      </c>
      <c r="AG303" s="270">
        <f>K303/$H303*VLOOKUP(K$4,DM_TI_LE!$A$5:$B$30,2,FALSE)</f>
        <v>0</v>
      </c>
      <c r="AH303" s="270">
        <f>L303/$H303*VLOOKUP(L$4,DM_TI_LE!$A$5:$B$30,2,FALSE)</f>
        <v>0</v>
      </c>
      <c r="AI303" s="270">
        <f>M303/$H303*VLOOKUP(M$4,DM_TI_LE!$A$5:$B$30,2,FALSE)</f>
        <v>0</v>
      </c>
      <c r="AJ303" s="270">
        <f>N303/$H303*VLOOKUP(N$4,DM_TI_LE!$A$5:$B$30,2,FALSE)</f>
        <v>0</v>
      </c>
      <c r="AK303" s="270">
        <f>O303/$H303*VLOOKUP(O$4,DM_TI_LE!$A$5:$B$30,2,FALSE)</f>
        <v>0</v>
      </c>
      <c r="AL303" s="270">
        <f>P303/$H303*VLOOKUP(P$4,DM_TI_LE!$A$5:$B$30,2,FALSE)</f>
        <v>0</v>
      </c>
      <c r="AM303" s="270">
        <f>Q303/$H303*VLOOKUP(Q$4,DM_TI_LE!$A$5:$B$30,2,FALSE)</f>
        <v>0</v>
      </c>
      <c r="AN303" s="270">
        <f>R303/$H303*VLOOKUP(R$4,DM_TI_LE!$A$5:$B$30,2,FALSE)</f>
        <v>0</v>
      </c>
      <c r="AO303" s="270">
        <f>S303/$H303*VLOOKUP(S$4,DM_TI_LE!$A$5:$B$30,2,FALSE)</f>
        <v>0</v>
      </c>
      <c r="AP303" s="270">
        <f>T303/$H303*VLOOKUP(T$4,DM_TI_LE!$A$5:$B$30,2,FALSE)</f>
        <v>0</v>
      </c>
      <c r="AQ303" s="270">
        <f>U303/$H303*VLOOKUP(U$4,DM_TI_LE!$A$5:$B$30,2,FALSE)</f>
        <v>0</v>
      </c>
      <c r="AR303" s="270">
        <f>V303/$H303*VLOOKUP(V$4,DM_TI_LE!$A$5:$B$30,2,FALSE)</f>
        <v>0</v>
      </c>
      <c r="AS303" s="270">
        <f>W303/$H303*VLOOKUP(W$4,DM_TI_LE!$A$5:$B$30,2,FALSE)</f>
        <v>0</v>
      </c>
      <c r="AT303" s="270">
        <f>X303/$H303*VLOOKUP(X$4,DM_TI_LE!$A$5:$B$30,2,FALSE)</f>
        <v>0</v>
      </c>
      <c r="AU303" s="270">
        <f>Y303/$H303*VLOOKUP(Y$4,DM_TI_LE!$A$5:$B$30,2,FALSE)</f>
        <v>0</v>
      </c>
      <c r="AV303" s="270">
        <f>Z303/$H303*VLOOKUP(Z$4,DM_TI_LE!$A$5:$B$30,2,FALSE)</f>
        <v>0</v>
      </c>
      <c r="AW303" s="270">
        <f>AA303/$H303*VLOOKUP(AA$4,DM_TI_LE!$A$5:$B$30,2,FALSE)</f>
        <v>0</v>
      </c>
      <c r="AX303" s="270">
        <f>AB303/$H303*VLOOKUP(AB$4,DM_TI_LE!$A$5:$B$30,2,FALSE)</f>
        <v>0</v>
      </c>
      <c r="AY303" s="270">
        <f>AC303/$H303*VLOOKUP(AC$4,DM_TI_LE!$A$5:$B$30,2,FALSE)</f>
        <v>0</v>
      </c>
      <c r="AZ303" s="270">
        <f>AD303/$H303*VLOOKUP(AD$4,DM_TI_LE!$A$5:$B$30,2,FALSE)</f>
        <v>0</v>
      </c>
      <c r="BA303" s="284">
        <f>IF(CD303="HDHV",DM_TI_LE!$K$12*I303, SUM(AE303:AW303)*F303*E303*DM_HE_SO_LUONG_NS!$D$1*CE303)</f>
        <v>6750000</v>
      </c>
      <c r="BB303" s="104"/>
      <c r="BC303" s="110">
        <f>VLOOKUP(B303,GD_LCD_HS_LNS!$B$4:$E$1000,4,FALSE)</f>
        <v>3778000</v>
      </c>
      <c r="BD303" s="104"/>
      <c r="BE303" s="104">
        <f>I303/26*$BC303*VLOOKUP(BE$4,DM_TI_LE!$A$5:$C$29,3,FALSE)</f>
        <v>0</v>
      </c>
      <c r="BF303" s="104">
        <f>J303/26*$BC303*VLOOKUP(BF$4,DM_TI_LE!$A$5:$C$29,3,FALSE)</f>
        <v>0</v>
      </c>
      <c r="BG303" s="104">
        <f>K303/26*$BC303*VLOOKUP(BG$4,DM_TI_LE!$A$5:$C$29,3,FALSE)</f>
        <v>0</v>
      </c>
      <c r="BH303" s="104">
        <f>L303/26*$BC303*VLOOKUP(BH$4,DM_TI_LE!$A$5:$C$29,3,FALSE)</f>
        <v>0</v>
      </c>
      <c r="BI303" s="104">
        <f>M303/26*$BC303*VLOOKUP(BI$4,DM_TI_LE!$A$5:$C$29,3,FALSE)</f>
        <v>0</v>
      </c>
      <c r="BJ303" s="104">
        <f>N303/26*$BC303*VLOOKUP(BJ$4,DM_TI_LE!$A$5:$C$29,3,FALSE)</f>
        <v>0</v>
      </c>
      <c r="BK303" s="104">
        <f>O303/26*$BC303*VLOOKUP(BK$4,DM_TI_LE!$A$5:$C$29,3,FALSE)</f>
        <v>0</v>
      </c>
      <c r="BL303" s="104">
        <f>P303/26*$BC303*VLOOKUP(BL$4,DM_TI_LE!$A$5:$C$29,3,FALSE)</f>
        <v>0</v>
      </c>
      <c r="BM303" s="104">
        <f>Q303/26*$BC303*VLOOKUP(BM$4,DM_TI_LE!$A$5:$C$29,3,FALSE)</f>
        <v>0</v>
      </c>
      <c r="BN303" s="104">
        <f>R303/26*$BC303*VLOOKUP(BN$4,DM_TI_LE!$A$5:$C$29,3,FALSE)</f>
        <v>0</v>
      </c>
      <c r="BO303" s="104">
        <f>S303/26*$BC303*VLOOKUP(BO$4,DM_TI_LE!$A$5:$C$29,3,FALSE)</f>
        <v>0</v>
      </c>
      <c r="BP303" s="104">
        <f>T303/26*$BC303*VLOOKUP(BP$4,DM_TI_LE!$A$5:$C$29,3,FALSE)</f>
        <v>0</v>
      </c>
      <c r="BQ303" s="104">
        <f>U303/26*$BC303*VLOOKUP(BQ$4,DM_TI_LE!$A$5:$C$29,3,FALSE)</f>
        <v>0</v>
      </c>
      <c r="BR303" s="104">
        <f>V303/26*$BC303*VLOOKUP(BR$4,DM_TI_LE!$A$5:$C$29,3,FALSE)</f>
        <v>0</v>
      </c>
      <c r="BS303" s="104">
        <f>W303/26*$BC303*VLOOKUP(BS$4,DM_TI_LE!$A$5:$C$29,3,FALSE)</f>
        <v>0</v>
      </c>
      <c r="BT303" s="104">
        <f>X303/26*$BC303*VLOOKUP(BT$4,DM_TI_LE!$A$5:$C$29,3,FALSE)</f>
        <v>0</v>
      </c>
      <c r="BU303" s="104">
        <f>Y303/26*$BC303*VLOOKUP(BU$4,DM_TI_LE!$A$5:$C$29,3,FALSE)</f>
        <v>0</v>
      </c>
      <c r="BV303" s="104">
        <f>Z303/26*$BC303*VLOOKUP(BV$4,DM_TI_LE!$A$5:$C$29,3,FALSE)</f>
        <v>0</v>
      </c>
      <c r="BW303" s="104">
        <f>AA303/26*$BC303*VLOOKUP(BW$4,DM_TI_LE!$A$5:$C$29,3,FALSE)</f>
        <v>0</v>
      </c>
      <c r="BX303" s="104">
        <f>AB303/26*$BC303*VLOOKUP(BX$4,DM_TI_LE!$A$5:$C$29,3,FALSE)</f>
        <v>0</v>
      </c>
      <c r="BY303" s="104">
        <f>AC303/26*$BC303*VLOOKUP(BY$4,DM_TI_LE!$A$5:$C$29,3,FALSE)</f>
        <v>0</v>
      </c>
      <c r="BZ303" s="104">
        <f>AD303/26*$BC303*VLOOKUP(BZ$4,DM_TI_LE!$A$5:$C$29,3,FALSE)</f>
        <v>0</v>
      </c>
      <c r="CA303" s="273">
        <f t="shared" si="0"/>
        <v>0</v>
      </c>
      <c r="CB303" s="104"/>
      <c r="CC303" s="274">
        <f t="shared" si="1"/>
        <v>6750000</v>
      </c>
      <c r="CD303" s="138" t="str">
        <f>VLOOKUP(B303,GD_CHUNG!$B$5:$G$480,6,FALSE)</f>
        <v>HD3N</v>
      </c>
      <c r="CE303" s="275">
        <f>VLOOKUP(CD303,DM_TI_LE!$I$12:$J$16,2,FALSE)</f>
        <v>1</v>
      </c>
    </row>
    <row r="304" spans="1:83" ht="12.75" x14ac:dyDescent="0.2">
      <c r="A304" s="49">
        <v>300</v>
      </c>
      <c r="B304" s="50">
        <f>GD_CHUNG!B304</f>
        <v>13464</v>
      </c>
      <c r="C304" s="50" t="str">
        <f>GD_CHUNG!C304</f>
        <v>Phạm Văn Dũng</v>
      </c>
      <c r="D304" s="50" t="str">
        <f>GD_CHUNG!D304</f>
        <v>Nhân viên Bốc xếp</v>
      </c>
      <c r="E304" s="268">
        <f>VLOOKUP(B304,GD_CHAM_CONG!$C$6:$BJ$997,60,FALSE)</f>
        <v>1</v>
      </c>
      <c r="F304" s="268">
        <f>VLOOKUP(B304,GD_LCD_HS_LNS!$B$4:$F$1000,5,FALSE)</f>
        <v>1.5</v>
      </c>
      <c r="G304" s="269"/>
      <c r="H304" s="269">
        <f>VLOOKUP(B304,GD_CHAM_CONG!$C$6:$BD$997,37,FALSE)</f>
        <v>27</v>
      </c>
      <c r="I304" s="104">
        <f>VLOOKUP($B304,GD_CHAM_CONG!$C$6:$BF$997,38,FALSE)</f>
        <v>10</v>
      </c>
      <c r="J304" s="104">
        <f>VLOOKUP($B304,GD_CHAM_CONG!$C$6:$BF$997,39,FALSE)</f>
        <v>0</v>
      </c>
      <c r="K304" s="104">
        <f>VLOOKUP($B304,GD_CHAM_CONG!$C$6:$BF$997,40,FALSE)</f>
        <v>0</v>
      </c>
      <c r="L304" s="104">
        <f>VLOOKUP($B304,GD_CHAM_CONG!$C$6:$BF$997,41,FALSE)</f>
        <v>0</v>
      </c>
      <c r="M304" s="104">
        <f>VLOOKUP($B304,GD_CHAM_CONG!$C$6:$BF$997,42,FALSE)</f>
        <v>0</v>
      </c>
      <c r="N304" s="104">
        <f>VLOOKUP($B304,GD_CHAM_CONG!$C$6:$BF$997,43,FALSE)</f>
        <v>0</v>
      </c>
      <c r="O304" s="104">
        <f>VLOOKUP($B304,GD_CHAM_CONG!$C$6:$BF$997,44,FALSE)</f>
        <v>0</v>
      </c>
      <c r="P304" s="104">
        <f>VLOOKUP($B304,GD_CHAM_CONG!$C$6:$BF$997,45,FALSE)</f>
        <v>0</v>
      </c>
      <c r="Q304" s="104">
        <f>VLOOKUP($B304,GD_CHAM_CONG!$C$6:$BF$997,46,FALSE)</f>
        <v>0</v>
      </c>
      <c r="R304" s="104">
        <f>VLOOKUP($B304,GD_CHAM_CONG!$C$6:$BF$997,47,FALSE)</f>
        <v>0</v>
      </c>
      <c r="S304" s="104">
        <f>VLOOKUP($B304,GD_CHAM_CONG!$C$6:$BF$997,48,FALSE)</f>
        <v>0</v>
      </c>
      <c r="T304" s="104">
        <f>VLOOKUP($B304,GD_CHAM_CONG!$C$6:$BF$997,49,FALSE)</f>
        <v>0</v>
      </c>
      <c r="U304" s="104">
        <f>VLOOKUP($B304,GD_CHAM_CONG!$C$6:$BF$997,50,FALSE)</f>
        <v>0</v>
      </c>
      <c r="V304" s="104">
        <f>VLOOKUP($B304,GD_CHAM_CONG!$C$6:$BF$997,51,FALSE)</f>
        <v>0</v>
      </c>
      <c r="W304" s="104">
        <f>VLOOKUP($B304,GD_CHAM_CONG!$C$6:$BF$997,52,FALSE)</f>
        <v>0</v>
      </c>
      <c r="X304" s="104">
        <f>VLOOKUP($B304,GD_CHAM_CONG!$C$6:$BF$997,53,FALSE)</f>
        <v>0</v>
      </c>
      <c r="Y304" s="104">
        <f>VLOOKUP($B304,GD_CHAM_CONG!$C$6:$BF$997,54,FALSE)</f>
        <v>0</v>
      </c>
      <c r="Z304" s="104">
        <f>VLOOKUP($B304,GD_CHAM_CONG!$C$6:$BF$997,55,FALSE)</f>
        <v>0</v>
      </c>
      <c r="AA304" s="104">
        <f>VLOOKUP($B304,GD_CHAM_CONG!$C$6:$BF$997,56,FALSE)</f>
        <v>0</v>
      </c>
      <c r="AB304" s="104">
        <f>VLOOKUP($B304,GD_CHAM_CONG!$C$6:$BI$997,57,FALSE)</f>
        <v>0</v>
      </c>
      <c r="AC304" s="104">
        <f>VLOOKUP($B304,GD_CHAM_CONG!$C$6:$BI$997,58,FALSE)</f>
        <v>0</v>
      </c>
      <c r="AD304" s="104">
        <f>VLOOKUP($B304,GD_CHAM_CONG!$C$6:$BI$997,59,FALSE)</f>
        <v>0</v>
      </c>
      <c r="AE304" s="270">
        <f>I304/$H304*VLOOKUP(I$4,DM_TI_LE!$A$5:$B$30,2,FALSE)</f>
        <v>0.37037037037037035</v>
      </c>
      <c r="AF304" s="270">
        <f>J304/$H304*VLOOKUP(J$4,DM_TI_LE!$A$5:$B$30,2,FALSE)</f>
        <v>0</v>
      </c>
      <c r="AG304" s="270">
        <f>K304/$H304*VLOOKUP(K$4,DM_TI_LE!$A$5:$B$30,2,FALSE)</f>
        <v>0</v>
      </c>
      <c r="AH304" s="270">
        <f>L304/$H304*VLOOKUP(L$4,DM_TI_LE!$A$5:$B$30,2,FALSE)</f>
        <v>0</v>
      </c>
      <c r="AI304" s="270">
        <f>M304/$H304*VLOOKUP(M$4,DM_TI_LE!$A$5:$B$30,2,FALSE)</f>
        <v>0</v>
      </c>
      <c r="AJ304" s="270">
        <f>N304/$H304*VLOOKUP(N$4,DM_TI_LE!$A$5:$B$30,2,FALSE)</f>
        <v>0</v>
      </c>
      <c r="AK304" s="270">
        <f>O304/$H304*VLOOKUP(O$4,DM_TI_LE!$A$5:$B$30,2,FALSE)</f>
        <v>0</v>
      </c>
      <c r="AL304" s="270">
        <f>P304/$H304*VLOOKUP(P$4,DM_TI_LE!$A$5:$B$30,2,FALSE)</f>
        <v>0</v>
      </c>
      <c r="AM304" s="270">
        <f>Q304/$H304*VLOOKUP(Q$4,DM_TI_LE!$A$5:$B$30,2,FALSE)</f>
        <v>0</v>
      </c>
      <c r="AN304" s="270">
        <f>R304/$H304*VLOOKUP(R$4,DM_TI_LE!$A$5:$B$30,2,FALSE)</f>
        <v>0</v>
      </c>
      <c r="AO304" s="270">
        <f>S304/$H304*VLOOKUP(S$4,DM_TI_LE!$A$5:$B$30,2,FALSE)</f>
        <v>0</v>
      </c>
      <c r="AP304" s="270">
        <f>T304/$H304*VLOOKUP(T$4,DM_TI_LE!$A$5:$B$30,2,FALSE)</f>
        <v>0</v>
      </c>
      <c r="AQ304" s="270">
        <f>U304/$H304*VLOOKUP(U$4,DM_TI_LE!$A$5:$B$30,2,FALSE)</f>
        <v>0</v>
      </c>
      <c r="AR304" s="270">
        <f>V304/$H304*VLOOKUP(V$4,DM_TI_LE!$A$5:$B$30,2,FALSE)</f>
        <v>0</v>
      </c>
      <c r="AS304" s="270">
        <f>W304/$H304*VLOOKUP(W$4,DM_TI_LE!$A$5:$B$30,2,FALSE)</f>
        <v>0</v>
      </c>
      <c r="AT304" s="270">
        <f>X304/$H304*VLOOKUP(X$4,DM_TI_LE!$A$5:$B$30,2,FALSE)</f>
        <v>0</v>
      </c>
      <c r="AU304" s="270">
        <f>Y304/$H304*VLOOKUP(Y$4,DM_TI_LE!$A$5:$B$30,2,FALSE)</f>
        <v>0</v>
      </c>
      <c r="AV304" s="270">
        <f>Z304/$H304*VLOOKUP(Z$4,DM_TI_LE!$A$5:$B$30,2,FALSE)</f>
        <v>0</v>
      </c>
      <c r="AW304" s="270">
        <f>AA304/$H304*VLOOKUP(AA$4,DM_TI_LE!$A$5:$B$30,2,FALSE)</f>
        <v>0</v>
      </c>
      <c r="AX304" s="270">
        <f>AB304/$H304*VLOOKUP(AB$4,DM_TI_LE!$A$5:$B$30,2,FALSE)</f>
        <v>0</v>
      </c>
      <c r="AY304" s="270">
        <f>AC304/$H304*VLOOKUP(AC$4,DM_TI_LE!$A$5:$B$30,2,FALSE)</f>
        <v>0</v>
      </c>
      <c r="AZ304" s="270">
        <f>AD304/$H304*VLOOKUP(AD$4,DM_TI_LE!$A$5:$B$30,2,FALSE)</f>
        <v>0</v>
      </c>
      <c r="BA304" s="284">
        <f>IF(CD304="HDHV",DM_TI_LE!$K$12*I304, SUM(AE304:AW304)*F304*E304*DM_HE_SO_LUONG_NS!$D$1*CE304)</f>
        <v>2500000</v>
      </c>
      <c r="BB304" s="104"/>
      <c r="BC304" s="110">
        <f>VLOOKUP(B304,GD_LCD_HS_LNS!$B$4:$E$1000,4,FALSE)</f>
        <v>3778000</v>
      </c>
      <c r="BD304" s="104"/>
      <c r="BE304" s="104">
        <f>I304/26*$BC304*VLOOKUP(BE$4,DM_TI_LE!$A$5:$C$29,3,FALSE)</f>
        <v>0</v>
      </c>
      <c r="BF304" s="104">
        <f>J304/26*$BC304*VLOOKUP(BF$4,DM_TI_LE!$A$5:$C$29,3,FALSE)</f>
        <v>0</v>
      </c>
      <c r="BG304" s="104">
        <f>K304/26*$BC304*VLOOKUP(BG$4,DM_TI_LE!$A$5:$C$29,3,FALSE)</f>
        <v>0</v>
      </c>
      <c r="BH304" s="104">
        <f>L304/26*$BC304*VLOOKUP(BH$4,DM_TI_LE!$A$5:$C$29,3,FALSE)</f>
        <v>0</v>
      </c>
      <c r="BI304" s="104">
        <f>M304/26*$BC304*VLOOKUP(BI$4,DM_TI_LE!$A$5:$C$29,3,FALSE)</f>
        <v>0</v>
      </c>
      <c r="BJ304" s="104">
        <f>N304/26*$BC304*VLOOKUP(BJ$4,DM_TI_LE!$A$5:$C$29,3,FALSE)</f>
        <v>0</v>
      </c>
      <c r="BK304" s="104">
        <f>O304/26*$BC304*VLOOKUP(BK$4,DM_TI_LE!$A$5:$C$29,3,FALSE)</f>
        <v>0</v>
      </c>
      <c r="BL304" s="104">
        <f>P304/26*$BC304*VLOOKUP(BL$4,DM_TI_LE!$A$5:$C$29,3,FALSE)</f>
        <v>0</v>
      </c>
      <c r="BM304" s="104">
        <f>Q304/26*$BC304*VLOOKUP(BM$4,DM_TI_LE!$A$5:$C$29,3,FALSE)</f>
        <v>0</v>
      </c>
      <c r="BN304" s="104">
        <f>R304/26*$BC304*VLOOKUP(BN$4,DM_TI_LE!$A$5:$C$29,3,FALSE)</f>
        <v>0</v>
      </c>
      <c r="BO304" s="104">
        <f>S304/26*$BC304*VLOOKUP(BO$4,DM_TI_LE!$A$5:$C$29,3,FALSE)</f>
        <v>0</v>
      </c>
      <c r="BP304" s="104">
        <f>T304/26*$BC304*VLOOKUP(BP$4,DM_TI_LE!$A$5:$C$29,3,FALSE)</f>
        <v>0</v>
      </c>
      <c r="BQ304" s="104">
        <f>U304/26*$BC304*VLOOKUP(BQ$4,DM_TI_LE!$A$5:$C$29,3,FALSE)</f>
        <v>0</v>
      </c>
      <c r="BR304" s="104">
        <f>V304/26*$BC304*VLOOKUP(BR$4,DM_TI_LE!$A$5:$C$29,3,FALSE)</f>
        <v>0</v>
      </c>
      <c r="BS304" s="104">
        <f>W304/26*$BC304*VLOOKUP(BS$4,DM_TI_LE!$A$5:$C$29,3,FALSE)</f>
        <v>0</v>
      </c>
      <c r="BT304" s="104">
        <f>X304/26*$BC304*VLOOKUP(BT$4,DM_TI_LE!$A$5:$C$29,3,FALSE)</f>
        <v>0</v>
      </c>
      <c r="BU304" s="104">
        <f>Y304/26*$BC304*VLOOKUP(BU$4,DM_TI_LE!$A$5:$C$29,3,FALSE)</f>
        <v>0</v>
      </c>
      <c r="BV304" s="104">
        <f>Z304/26*$BC304*VLOOKUP(BV$4,DM_TI_LE!$A$5:$C$29,3,FALSE)</f>
        <v>0</v>
      </c>
      <c r="BW304" s="104">
        <f>AA304/26*$BC304*VLOOKUP(BW$4,DM_TI_LE!$A$5:$C$29,3,FALSE)</f>
        <v>0</v>
      </c>
      <c r="BX304" s="104">
        <f>AB304/26*$BC304*VLOOKUP(BX$4,DM_TI_LE!$A$5:$C$29,3,FALSE)</f>
        <v>0</v>
      </c>
      <c r="BY304" s="104">
        <f>AC304/26*$BC304*VLOOKUP(BY$4,DM_TI_LE!$A$5:$C$29,3,FALSE)</f>
        <v>0</v>
      </c>
      <c r="BZ304" s="104">
        <f>AD304/26*$BC304*VLOOKUP(BZ$4,DM_TI_LE!$A$5:$C$29,3,FALSE)</f>
        <v>0</v>
      </c>
      <c r="CA304" s="273">
        <f t="shared" si="0"/>
        <v>0</v>
      </c>
      <c r="CB304" s="104"/>
      <c r="CC304" s="274">
        <f t="shared" si="1"/>
        <v>2500000</v>
      </c>
      <c r="CD304" s="138" t="str">
        <f>VLOOKUP(B304,GD_CHUNG!$B$5:$G$480,6,FALSE)</f>
        <v>HD3N</v>
      </c>
      <c r="CE304" s="275">
        <f>VLOOKUP(CD304,DM_TI_LE!$I$12:$J$16,2,FALSE)</f>
        <v>1</v>
      </c>
    </row>
    <row r="305" spans="1:83" ht="12.75" x14ac:dyDescent="0.2">
      <c r="A305" s="49">
        <v>301</v>
      </c>
      <c r="B305" s="50">
        <f>GD_CHUNG!B305</f>
        <v>13465</v>
      </c>
      <c r="C305" s="50" t="str">
        <f>GD_CHUNG!C305</f>
        <v>Vũ Văn Tuyền</v>
      </c>
      <c r="D305" s="50" t="str">
        <f>GD_CHUNG!D305</f>
        <v>Nhân viên Bốc xếp</v>
      </c>
      <c r="E305" s="268">
        <f>VLOOKUP(B305,GD_CHAM_CONG!$C$6:$BJ$997,60,FALSE)</f>
        <v>1</v>
      </c>
      <c r="F305" s="268">
        <f>VLOOKUP(B305,GD_LCD_HS_LNS!$B$4:$F$1000,5,FALSE)</f>
        <v>1.5</v>
      </c>
      <c r="G305" s="269"/>
      <c r="H305" s="269">
        <f>VLOOKUP(B305,GD_CHAM_CONG!$C$6:$BD$997,37,FALSE)</f>
        <v>27</v>
      </c>
      <c r="I305" s="104">
        <f>VLOOKUP($B305,GD_CHAM_CONG!$C$6:$BF$997,38,FALSE)</f>
        <v>27</v>
      </c>
      <c r="J305" s="104">
        <f>VLOOKUP($B305,GD_CHAM_CONG!$C$6:$BF$997,39,FALSE)</f>
        <v>0</v>
      </c>
      <c r="K305" s="104">
        <f>VLOOKUP($B305,GD_CHAM_CONG!$C$6:$BF$997,40,FALSE)</f>
        <v>0</v>
      </c>
      <c r="L305" s="104">
        <f>VLOOKUP($B305,GD_CHAM_CONG!$C$6:$BF$997,41,FALSE)</f>
        <v>0</v>
      </c>
      <c r="M305" s="104">
        <f>VLOOKUP($B305,GD_CHAM_CONG!$C$6:$BF$997,42,FALSE)</f>
        <v>0</v>
      </c>
      <c r="N305" s="104">
        <f>VLOOKUP($B305,GD_CHAM_CONG!$C$6:$BF$997,43,FALSE)</f>
        <v>0</v>
      </c>
      <c r="O305" s="104">
        <f>VLOOKUP($B305,GD_CHAM_CONG!$C$6:$BF$997,44,FALSE)</f>
        <v>0</v>
      </c>
      <c r="P305" s="104">
        <f>VLOOKUP($B305,GD_CHAM_CONG!$C$6:$BF$997,45,FALSE)</f>
        <v>0</v>
      </c>
      <c r="Q305" s="104">
        <f>VLOOKUP($B305,GD_CHAM_CONG!$C$6:$BF$997,46,FALSE)</f>
        <v>0</v>
      </c>
      <c r="R305" s="104">
        <f>VLOOKUP($B305,GD_CHAM_CONG!$C$6:$BF$997,47,FALSE)</f>
        <v>0</v>
      </c>
      <c r="S305" s="104">
        <f>VLOOKUP($B305,GD_CHAM_CONG!$C$6:$BF$997,48,FALSE)</f>
        <v>0</v>
      </c>
      <c r="T305" s="104">
        <f>VLOOKUP($B305,GD_CHAM_CONG!$C$6:$BF$997,49,FALSE)</f>
        <v>0</v>
      </c>
      <c r="U305" s="104">
        <f>VLOOKUP($B305,GD_CHAM_CONG!$C$6:$BF$997,50,FALSE)</f>
        <v>0</v>
      </c>
      <c r="V305" s="104">
        <f>VLOOKUP($B305,GD_CHAM_CONG!$C$6:$BF$997,51,FALSE)</f>
        <v>0</v>
      </c>
      <c r="W305" s="104">
        <f>VLOOKUP($B305,GD_CHAM_CONG!$C$6:$BF$997,52,FALSE)</f>
        <v>0</v>
      </c>
      <c r="X305" s="104">
        <f>VLOOKUP($B305,GD_CHAM_CONG!$C$6:$BF$997,53,FALSE)</f>
        <v>0</v>
      </c>
      <c r="Y305" s="104">
        <f>VLOOKUP($B305,GD_CHAM_CONG!$C$6:$BF$997,54,FALSE)</f>
        <v>0</v>
      </c>
      <c r="Z305" s="104">
        <f>VLOOKUP($B305,GD_CHAM_CONG!$C$6:$BF$997,55,FALSE)</f>
        <v>0</v>
      </c>
      <c r="AA305" s="104">
        <f>VLOOKUP($B305,GD_CHAM_CONG!$C$6:$BF$997,56,FALSE)</f>
        <v>0</v>
      </c>
      <c r="AB305" s="104">
        <f>VLOOKUP($B305,GD_CHAM_CONG!$C$6:$BI$997,57,FALSE)</f>
        <v>0</v>
      </c>
      <c r="AC305" s="104">
        <f>VLOOKUP($B305,GD_CHAM_CONG!$C$6:$BI$997,58,FALSE)</f>
        <v>0</v>
      </c>
      <c r="AD305" s="104">
        <f>VLOOKUP($B305,GD_CHAM_CONG!$C$6:$BI$997,59,FALSE)</f>
        <v>0</v>
      </c>
      <c r="AE305" s="270">
        <f>I305/$H305*VLOOKUP(I$4,DM_TI_LE!$A$5:$B$30,2,FALSE)</f>
        <v>1</v>
      </c>
      <c r="AF305" s="270">
        <f>J305/$H305*VLOOKUP(J$4,DM_TI_LE!$A$5:$B$30,2,FALSE)</f>
        <v>0</v>
      </c>
      <c r="AG305" s="270">
        <f>K305/$H305*VLOOKUP(K$4,DM_TI_LE!$A$5:$B$30,2,FALSE)</f>
        <v>0</v>
      </c>
      <c r="AH305" s="270">
        <f>L305/$H305*VLOOKUP(L$4,DM_TI_LE!$A$5:$B$30,2,FALSE)</f>
        <v>0</v>
      </c>
      <c r="AI305" s="270">
        <f>M305/$H305*VLOOKUP(M$4,DM_TI_LE!$A$5:$B$30,2,FALSE)</f>
        <v>0</v>
      </c>
      <c r="AJ305" s="270">
        <f>N305/$H305*VLOOKUP(N$4,DM_TI_LE!$A$5:$B$30,2,FALSE)</f>
        <v>0</v>
      </c>
      <c r="AK305" s="270">
        <f>O305/$H305*VLOOKUP(O$4,DM_TI_LE!$A$5:$B$30,2,FALSE)</f>
        <v>0</v>
      </c>
      <c r="AL305" s="270">
        <f>P305/$H305*VLOOKUP(P$4,DM_TI_LE!$A$5:$B$30,2,FALSE)</f>
        <v>0</v>
      </c>
      <c r="AM305" s="270">
        <f>Q305/$H305*VLOOKUP(Q$4,DM_TI_LE!$A$5:$B$30,2,FALSE)</f>
        <v>0</v>
      </c>
      <c r="AN305" s="270">
        <f>R305/$H305*VLOOKUP(R$4,DM_TI_LE!$A$5:$B$30,2,FALSE)</f>
        <v>0</v>
      </c>
      <c r="AO305" s="270">
        <f>S305/$H305*VLOOKUP(S$4,DM_TI_LE!$A$5:$B$30,2,FALSE)</f>
        <v>0</v>
      </c>
      <c r="AP305" s="270">
        <f>T305/$H305*VLOOKUP(T$4,DM_TI_LE!$A$5:$B$30,2,FALSE)</f>
        <v>0</v>
      </c>
      <c r="AQ305" s="270">
        <f>U305/$H305*VLOOKUP(U$4,DM_TI_LE!$A$5:$B$30,2,FALSE)</f>
        <v>0</v>
      </c>
      <c r="AR305" s="270">
        <f>V305/$H305*VLOOKUP(V$4,DM_TI_LE!$A$5:$B$30,2,FALSE)</f>
        <v>0</v>
      </c>
      <c r="AS305" s="270">
        <f>W305/$H305*VLOOKUP(W$4,DM_TI_LE!$A$5:$B$30,2,FALSE)</f>
        <v>0</v>
      </c>
      <c r="AT305" s="270">
        <f>X305/$H305*VLOOKUP(X$4,DM_TI_LE!$A$5:$B$30,2,FALSE)</f>
        <v>0</v>
      </c>
      <c r="AU305" s="270">
        <f>Y305/$H305*VLOOKUP(Y$4,DM_TI_LE!$A$5:$B$30,2,FALSE)</f>
        <v>0</v>
      </c>
      <c r="AV305" s="270">
        <f>Z305/$H305*VLOOKUP(Z$4,DM_TI_LE!$A$5:$B$30,2,FALSE)</f>
        <v>0</v>
      </c>
      <c r="AW305" s="270">
        <f>AA305/$H305*VLOOKUP(AA$4,DM_TI_LE!$A$5:$B$30,2,FALSE)</f>
        <v>0</v>
      </c>
      <c r="AX305" s="270">
        <f>AB305/$H305*VLOOKUP(AB$4,DM_TI_LE!$A$5:$B$30,2,FALSE)</f>
        <v>0</v>
      </c>
      <c r="AY305" s="270">
        <f>AC305/$H305*VLOOKUP(AC$4,DM_TI_LE!$A$5:$B$30,2,FALSE)</f>
        <v>0</v>
      </c>
      <c r="AZ305" s="270">
        <f>AD305/$H305*VLOOKUP(AD$4,DM_TI_LE!$A$5:$B$30,2,FALSE)</f>
        <v>0</v>
      </c>
      <c r="BA305" s="284">
        <f>IF(CD305="HDHV",DM_TI_LE!$K$12*I305, SUM(AE305:AW305)*F305*E305*DM_HE_SO_LUONG_NS!$D$1*CE305)</f>
        <v>6750000</v>
      </c>
      <c r="BB305" s="104"/>
      <c r="BC305" s="110">
        <f>VLOOKUP(B305,GD_LCD_HS_LNS!$B$4:$E$1000,4,FALSE)</f>
        <v>3778000</v>
      </c>
      <c r="BD305" s="104"/>
      <c r="BE305" s="104">
        <f>I305/26*$BC305*VLOOKUP(BE$4,DM_TI_LE!$A$5:$C$29,3,FALSE)</f>
        <v>0</v>
      </c>
      <c r="BF305" s="104">
        <f>J305/26*$BC305*VLOOKUP(BF$4,DM_TI_LE!$A$5:$C$29,3,FALSE)</f>
        <v>0</v>
      </c>
      <c r="BG305" s="104">
        <f>K305/26*$BC305*VLOOKUP(BG$4,DM_TI_LE!$A$5:$C$29,3,FALSE)</f>
        <v>0</v>
      </c>
      <c r="BH305" s="104">
        <f>L305/26*$BC305*VLOOKUP(BH$4,DM_TI_LE!$A$5:$C$29,3,FALSE)</f>
        <v>0</v>
      </c>
      <c r="BI305" s="104">
        <f>M305/26*$BC305*VLOOKUP(BI$4,DM_TI_LE!$A$5:$C$29,3,FALSE)</f>
        <v>0</v>
      </c>
      <c r="BJ305" s="104">
        <f>N305/26*$BC305*VLOOKUP(BJ$4,DM_TI_LE!$A$5:$C$29,3,FALSE)</f>
        <v>0</v>
      </c>
      <c r="BK305" s="104">
        <f>O305/26*$BC305*VLOOKUP(BK$4,DM_TI_LE!$A$5:$C$29,3,FALSE)</f>
        <v>0</v>
      </c>
      <c r="BL305" s="104">
        <f>P305/26*$BC305*VLOOKUP(BL$4,DM_TI_LE!$A$5:$C$29,3,FALSE)</f>
        <v>0</v>
      </c>
      <c r="BM305" s="104">
        <f>Q305/26*$BC305*VLOOKUP(BM$4,DM_TI_LE!$A$5:$C$29,3,FALSE)</f>
        <v>0</v>
      </c>
      <c r="BN305" s="104">
        <f>R305/26*$BC305*VLOOKUP(BN$4,DM_TI_LE!$A$5:$C$29,3,FALSE)</f>
        <v>0</v>
      </c>
      <c r="BO305" s="104">
        <f>S305/26*$BC305*VLOOKUP(BO$4,DM_TI_LE!$A$5:$C$29,3,FALSE)</f>
        <v>0</v>
      </c>
      <c r="BP305" s="104">
        <f>T305/26*$BC305*VLOOKUP(BP$4,DM_TI_LE!$A$5:$C$29,3,FALSE)</f>
        <v>0</v>
      </c>
      <c r="BQ305" s="104">
        <f>U305/26*$BC305*VLOOKUP(BQ$4,DM_TI_LE!$A$5:$C$29,3,FALSE)</f>
        <v>0</v>
      </c>
      <c r="BR305" s="104">
        <f>V305/26*$BC305*VLOOKUP(BR$4,DM_TI_LE!$A$5:$C$29,3,FALSE)</f>
        <v>0</v>
      </c>
      <c r="BS305" s="104">
        <f>W305/26*$BC305*VLOOKUP(BS$4,DM_TI_LE!$A$5:$C$29,3,FALSE)</f>
        <v>0</v>
      </c>
      <c r="BT305" s="104">
        <f>X305/26*$BC305*VLOOKUP(BT$4,DM_TI_LE!$A$5:$C$29,3,FALSE)</f>
        <v>0</v>
      </c>
      <c r="BU305" s="104">
        <f>Y305/26*$BC305*VLOOKUP(BU$4,DM_TI_LE!$A$5:$C$29,3,FALSE)</f>
        <v>0</v>
      </c>
      <c r="BV305" s="104">
        <f>Z305/26*$BC305*VLOOKUP(BV$4,DM_TI_LE!$A$5:$C$29,3,FALSE)</f>
        <v>0</v>
      </c>
      <c r="BW305" s="104">
        <f>AA305/26*$BC305*VLOOKUP(BW$4,DM_TI_LE!$A$5:$C$29,3,FALSE)</f>
        <v>0</v>
      </c>
      <c r="BX305" s="104">
        <f>AB305/26*$BC305*VLOOKUP(BX$4,DM_TI_LE!$A$5:$C$29,3,FALSE)</f>
        <v>0</v>
      </c>
      <c r="BY305" s="104">
        <f>AC305/26*$BC305*VLOOKUP(BY$4,DM_TI_LE!$A$5:$C$29,3,FALSE)</f>
        <v>0</v>
      </c>
      <c r="BZ305" s="104">
        <f>AD305/26*$BC305*VLOOKUP(BZ$4,DM_TI_LE!$A$5:$C$29,3,FALSE)</f>
        <v>0</v>
      </c>
      <c r="CA305" s="273">
        <f t="shared" si="0"/>
        <v>0</v>
      </c>
      <c r="CB305" s="104"/>
      <c r="CC305" s="274">
        <f t="shared" si="1"/>
        <v>6750000</v>
      </c>
      <c r="CD305" s="138" t="str">
        <f>VLOOKUP(B305,GD_CHUNG!$B$5:$G$480,6,FALSE)</f>
        <v>HD3N</v>
      </c>
      <c r="CE305" s="275">
        <f>VLOOKUP(CD305,DM_TI_LE!$I$12:$J$16,2,FALSE)</f>
        <v>1</v>
      </c>
    </row>
    <row r="306" spans="1:83" ht="12.75" x14ac:dyDescent="0.2">
      <c r="A306" s="49">
        <v>302</v>
      </c>
      <c r="B306" s="50">
        <f>GD_CHUNG!B306</f>
        <v>13466</v>
      </c>
      <c r="C306" s="50" t="str">
        <f>GD_CHUNG!C306</f>
        <v>Nguyễn Viết Phi</v>
      </c>
      <c r="D306" s="50" t="str">
        <f>GD_CHUNG!D306</f>
        <v>Nhân viên Bốc xếp</v>
      </c>
      <c r="E306" s="268">
        <f>VLOOKUP(B306,GD_CHAM_CONG!$C$6:$BJ$997,60,FALSE)</f>
        <v>1</v>
      </c>
      <c r="F306" s="268">
        <f>VLOOKUP(B306,GD_LCD_HS_LNS!$B$4:$F$1000,5,FALSE)</f>
        <v>1.5</v>
      </c>
      <c r="G306" s="269"/>
      <c r="H306" s="269">
        <f>VLOOKUP(B306,GD_CHAM_CONG!$C$6:$BD$997,37,FALSE)</f>
        <v>27</v>
      </c>
      <c r="I306" s="104">
        <f>VLOOKUP($B306,GD_CHAM_CONG!$C$6:$BF$997,38,FALSE)</f>
        <v>27</v>
      </c>
      <c r="J306" s="104">
        <f>VLOOKUP($B306,GD_CHAM_CONG!$C$6:$BF$997,39,FALSE)</f>
        <v>0</v>
      </c>
      <c r="K306" s="104">
        <f>VLOOKUP($B306,GD_CHAM_CONG!$C$6:$BF$997,40,FALSE)</f>
        <v>0</v>
      </c>
      <c r="L306" s="104">
        <f>VLOOKUP($B306,GD_CHAM_CONG!$C$6:$BF$997,41,FALSE)</f>
        <v>0</v>
      </c>
      <c r="M306" s="104">
        <f>VLOOKUP($B306,GD_CHAM_CONG!$C$6:$BF$997,42,FALSE)</f>
        <v>0</v>
      </c>
      <c r="N306" s="104">
        <f>VLOOKUP($B306,GD_CHAM_CONG!$C$6:$BF$997,43,FALSE)</f>
        <v>0</v>
      </c>
      <c r="O306" s="104">
        <f>VLOOKUP($B306,GD_CHAM_CONG!$C$6:$BF$997,44,FALSE)</f>
        <v>0</v>
      </c>
      <c r="P306" s="104">
        <f>VLOOKUP($B306,GD_CHAM_CONG!$C$6:$BF$997,45,FALSE)</f>
        <v>0</v>
      </c>
      <c r="Q306" s="104">
        <f>VLOOKUP($B306,GD_CHAM_CONG!$C$6:$BF$997,46,FALSE)</f>
        <v>0</v>
      </c>
      <c r="R306" s="104">
        <f>VLOOKUP($B306,GD_CHAM_CONG!$C$6:$BF$997,47,FALSE)</f>
        <v>0</v>
      </c>
      <c r="S306" s="104">
        <f>VLOOKUP($B306,GD_CHAM_CONG!$C$6:$BF$997,48,FALSE)</f>
        <v>0</v>
      </c>
      <c r="T306" s="104">
        <f>VLOOKUP($B306,GD_CHAM_CONG!$C$6:$BF$997,49,FALSE)</f>
        <v>0</v>
      </c>
      <c r="U306" s="104">
        <f>VLOOKUP($B306,GD_CHAM_CONG!$C$6:$BF$997,50,FALSE)</f>
        <v>0</v>
      </c>
      <c r="V306" s="104">
        <f>VLOOKUP($B306,GD_CHAM_CONG!$C$6:$BF$997,51,FALSE)</f>
        <v>0</v>
      </c>
      <c r="W306" s="104">
        <f>VLOOKUP($B306,GD_CHAM_CONG!$C$6:$BF$997,52,FALSE)</f>
        <v>0</v>
      </c>
      <c r="X306" s="104">
        <f>VLOOKUP($B306,GD_CHAM_CONG!$C$6:$BF$997,53,FALSE)</f>
        <v>0</v>
      </c>
      <c r="Y306" s="104">
        <f>VLOOKUP($B306,GD_CHAM_CONG!$C$6:$BF$997,54,FALSE)</f>
        <v>0</v>
      </c>
      <c r="Z306" s="104">
        <f>VLOOKUP($B306,GD_CHAM_CONG!$C$6:$BF$997,55,FALSE)</f>
        <v>0</v>
      </c>
      <c r="AA306" s="104">
        <f>VLOOKUP($B306,GD_CHAM_CONG!$C$6:$BF$997,56,FALSE)</f>
        <v>0</v>
      </c>
      <c r="AB306" s="104">
        <f>VLOOKUP($B306,GD_CHAM_CONG!$C$6:$BI$997,57,FALSE)</f>
        <v>0</v>
      </c>
      <c r="AC306" s="104">
        <f>VLOOKUP($B306,GD_CHAM_CONG!$C$6:$BI$997,58,FALSE)</f>
        <v>0</v>
      </c>
      <c r="AD306" s="104">
        <f>VLOOKUP($B306,GD_CHAM_CONG!$C$6:$BI$997,59,FALSE)</f>
        <v>0</v>
      </c>
      <c r="AE306" s="270">
        <f>I306/$H306*VLOOKUP(I$4,DM_TI_LE!$A$5:$B$30,2,FALSE)</f>
        <v>1</v>
      </c>
      <c r="AF306" s="270">
        <f>J306/$H306*VLOOKUP(J$4,DM_TI_LE!$A$5:$B$30,2,FALSE)</f>
        <v>0</v>
      </c>
      <c r="AG306" s="270">
        <f>K306/$H306*VLOOKUP(K$4,DM_TI_LE!$A$5:$B$30,2,FALSE)</f>
        <v>0</v>
      </c>
      <c r="AH306" s="270">
        <f>L306/$H306*VLOOKUP(L$4,DM_TI_LE!$A$5:$B$30,2,FALSE)</f>
        <v>0</v>
      </c>
      <c r="AI306" s="270">
        <f>M306/$H306*VLOOKUP(M$4,DM_TI_LE!$A$5:$B$30,2,FALSE)</f>
        <v>0</v>
      </c>
      <c r="AJ306" s="270">
        <f>N306/$H306*VLOOKUP(N$4,DM_TI_LE!$A$5:$B$30,2,FALSE)</f>
        <v>0</v>
      </c>
      <c r="AK306" s="270">
        <f>O306/$H306*VLOOKUP(O$4,DM_TI_LE!$A$5:$B$30,2,FALSE)</f>
        <v>0</v>
      </c>
      <c r="AL306" s="270">
        <f>P306/$H306*VLOOKUP(P$4,DM_TI_LE!$A$5:$B$30,2,FALSE)</f>
        <v>0</v>
      </c>
      <c r="AM306" s="270">
        <f>Q306/$H306*VLOOKUP(Q$4,DM_TI_LE!$A$5:$B$30,2,FALSE)</f>
        <v>0</v>
      </c>
      <c r="AN306" s="270">
        <f>R306/$H306*VLOOKUP(R$4,DM_TI_LE!$A$5:$B$30,2,FALSE)</f>
        <v>0</v>
      </c>
      <c r="AO306" s="270">
        <f>S306/$H306*VLOOKUP(S$4,DM_TI_LE!$A$5:$B$30,2,FALSE)</f>
        <v>0</v>
      </c>
      <c r="AP306" s="270">
        <f>T306/$H306*VLOOKUP(T$4,DM_TI_LE!$A$5:$B$30,2,FALSE)</f>
        <v>0</v>
      </c>
      <c r="AQ306" s="270">
        <f>U306/$H306*VLOOKUP(U$4,DM_TI_LE!$A$5:$B$30,2,FALSE)</f>
        <v>0</v>
      </c>
      <c r="AR306" s="270">
        <f>V306/$H306*VLOOKUP(V$4,DM_TI_LE!$A$5:$B$30,2,FALSE)</f>
        <v>0</v>
      </c>
      <c r="AS306" s="270">
        <f>W306/$H306*VLOOKUP(W$4,DM_TI_LE!$A$5:$B$30,2,FALSE)</f>
        <v>0</v>
      </c>
      <c r="AT306" s="270">
        <f>X306/$H306*VLOOKUP(X$4,DM_TI_LE!$A$5:$B$30,2,FALSE)</f>
        <v>0</v>
      </c>
      <c r="AU306" s="270">
        <f>Y306/$H306*VLOOKUP(Y$4,DM_TI_LE!$A$5:$B$30,2,FALSE)</f>
        <v>0</v>
      </c>
      <c r="AV306" s="270">
        <f>Z306/$H306*VLOOKUP(Z$4,DM_TI_LE!$A$5:$B$30,2,FALSE)</f>
        <v>0</v>
      </c>
      <c r="AW306" s="270">
        <f>AA306/$H306*VLOOKUP(AA$4,DM_TI_LE!$A$5:$B$30,2,FALSE)</f>
        <v>0</v>
      </c>
      <c r="AX306" s="270">
        <f>AB306/$H306*VLOOKUP(AB$4,DM_TI_LE!$A$5:$B$30,2,FALSE)</f>
        <v>0</v>
      </c>
      <c r="AY306" s="270">
        <f>AC306/$H306*VLOOKUP(AC$4,DM_TI_LE!$A$5:$B$30,2,FALSE)</f>
        <v>0</v>
      </c>
      <c r="AZ306" s="270">
        <f>AD306/$H306*VLOOKUP(AD$4,DM_TI_LE!$A$5:$B$30,2,FALSE)</f>
        <v>0</v>
      </c>
      <c r="BA306" s="284">
        <f>IF(CD306="HDHV",DM_TI_LE!$K$12*I306, SUM(AE306:AW306)*F306*E306*DM_HE_SO_LUONG_NS!$D$1*CE306)</f>
        <v>6750000</v>
      </c>
      <c r="BB306" s="104"/>
      <c r="BC306" s="110">
        <f>VLOOKUP(B306,GD_LCD_HS_LNS!$B$4:$E$1000,4,FALSE)</f>
        <v>3778000</v>
      </c>
      <c r="BD306" s="104"/>
      <c r="BE306" s="104">
        <f>I306/26*$BC306*VLOOKUP(BE$4,DM_TI_LE!$A$5:$C$29,3,FALSE)</f>
        <v>0</v>
      </c>
      <c r="BF306" s="104">
        <f>J306/26*$BC306*VLOOKUP(BF$4,DM_TI_LE!$A$5:$C$29,3,FALSE)</f>
        <v>0</v>
      </c>
      <c r="BG306" s="104">
        <f>K306/26*$BC306*VLOOKUP(BG$4,DM_TI_LE!$A$5:$C$29,3,FALSE)</f>
        <v>0</v>
      </c>
      <c r="BH306" s="104">
        <f>L306/26*$BC306*VLOOKUP(BH$4,DM_TI_LE!$A$5:$C$29,3,FALSE)</f>
        <v>0</v>
      </c>
      <c r="BI306" s="104">
        <f>M306/26*$BC306*VLOOKUP(BI$4,DM_TI_LE!$A$5:$C$29,3,FALSE)</f>
        <v>0</v>
      </c>
      <c r="BJ306" s="104">
        <f>N306/26*$BC306*VLOOKUP(BJ$4,DM_TI_LE!$A$5:$C$29,3,FALSE)</f>
        <v>0</v>
      </c>
      <c r="BK306" s="104">
        <f>O306/26*$BC306*VLOOKUP(BK$4,DM_TI_LE!$A$5:$C$29,3,FALSE)</f>
        <v>0</v>
      </c>
      <c r="BL306" s="104">
        <f>P306/26*$BC306*VLOOKUP(BL$4,DM_TI_LE!$A$5:$C$29,3,FALSE)</f>
        <v>0</v>
      </c>
      <c r="BM306" s="104">
        <f>Q306/26*$BC306*VLOOKUP(BM$4,DM_TI_LE!$A$5:$C$29,3,FALSE)</f>
        <v>0</v>
      </c>
      <c r="BN306" s="104">
        <f>R306/26*$BC306*VLOOKUP(BN$4,DM_TI_LE!$A$5:$C$29,3,FALSE)</f>
        <v>0</v>
      </c>
      <c r="BO306" s="104">
        <f>S306/26*$BC306*VLOOKUP(BO$4,DM_TI_LE!$A$5:$C$29,3,FALSE)</f>
        <v>0</v>
      </c>
      <c r="BP306" s="104">
        <f>T306/26*$BC306*VLOOKUP(BP$4,DM_TI_LE!$A$5:$C$29,3,FALSE)</f>
        <v>0</v>
      </c>
      <c r="BQ306" s="104">
        <f>U306/26*$BC306*VLOOKUP(BQ$4,DM_TI_LE!$A$5:$C$29,3,FALSE)</f>
        <v>0</v>
      </c>
      <c r="BR306" s="104">
        <f>V306/26*$BC306*VLOOKUP(BR$4,DM_TI_LE!$A$5:$C$29,3,FALSE)</f>
        <v>0</v>
      </c>
      <c r="BS306" s="104">
        <f>W306/26*$BC306*VLOOKUP(BS$4,DM_TI_LE!$A$5:$C$29,3,FALSE)</f>
        <v>0</v>
      </c>
      <c r="BT306" s="104">
        <f>X306/26*$BC306*VLOOKUP(BT$4,DM_TI_LE!$A$5:$C$29,3,FALSE)</f>
        <v>0</v>
      </c>
      <c r="BU306" s="104">
        <f>Y306/26*$BC306*VLOOKUP(BU$4,DM_TI_LE!$A$5:$C$29,3,FALSE)</f>
        <v>0</v>
      </c>
      <c r="BV306" s="104">
        <f>Z306/26*$BC306*VLOOKUP(BV$4,DM_TI_LE!$A$5:$C$29,3,FALSE)</f>
        <v>0</v>
      </c>
      <c r="BW306" s="104">
        <f>AA306/26*$BC306*VLOOKUP(BW$4,DM_TI_LE!$A$5:$C$29,3,FALSE)</f>
        <v>0</v>
      </c>
      <c r="BX306" s="104">
        <f>AB306/26*$BC306*VLOOKUP(BX$4,DM_TI_LE!$A$5:$C$29,3,FALSE)</f>
        <v>0</v>
      </c>
      <c r="BY306" s="104">
        <f>AC306/26*$BC306*VLOOKUP(BY$4,DM_TI_LE!$A$5:$C$29,3,FALSE)</f>
        <v>0</v>
      </c>
      <c r="BZ306" s="104">
        <f>AD306/26*$BC306*VLOOKUP(BZ$4,DM_TI_LE!$A$5:$C$29,3,FALSE)</f>
        <v>0</v>
      </c>
      <c r="CA306" s="273">
        <f t="shared" si="0"/>
        <v>0</v>
      </c>
      <c r="CB306" s="104"/>
      <c r="CC306" s="274">
        <f t="shared" si="1"/>
        <v>6750000</v>
      </c>
      <c r="CD306" s="138" t="str">
        <f>VLOOKUP(B306,GD_CHUNG!$B$5:$G$480,6,FALSE)</f>
        <v>HD3N</v>
      </c>
      <c r="CE306" s="275">
        <f>VLOOKUP(CD306,DM_TI_LE!$I$12:$J$16,2,FALSE)</f>
        <v>1</v>
      </c>
    </row>
    <row r="307" spans="1:83" ht="12.75" x14ac:dyDescent="0.2">
      <c r="A307" s="49">
        <v>303</v>
      </c>
      <c r="B307" s="50">
        <f>GD_CHUNG!B307</f>
        <v>13467</v>
      </c>
      <c r="C307" s="50" t="str">
        <f>GD_CHUNG!C307</f>
        <v>Tăng Văn Hải</v>
      </c>
      <c r="D307" s="50" t="str">
        <f>GD_CHUNG!D307</f>
        <v>Nhân viên Bốc xếp</v>
      </c>
      <c r="E307" s="268">
        <f>VLOOKUP(B307,GD_CHAM_CONG!$C$6:$BJ$997,60,FALSE)</f>
        <v>1</v>
      </c>
      <c r="F307" s="268">
        <f>VLOOKUP(B307,GD_LCD_HS_LNS!$B$4:$F$1000,5,FALSE)</f>
        <v>1.5</v>
      </c>
      <c r="G307" s="269"/>
      <c r="H307" s="269">
        <f>VLOOKUP(B307,GD_CHAM_CONG!$C$6:$BD$997,37,FALSE)</f>
        <v>27</v>
      </c>
      <c r="I307" s="104">
        <f>VLOOKUP($B307,GD_CHAM_CONG!$C$6:$BF$997,38,FALSE)</f>
        <v>27</v>
      </c>
      <c r="J307" s="104">
        <f>VLOOKUP($B307,GD_CHAM_CONG!$C$6:$BF$997,39,FALSE)</f>
        <v>0</v>
      </c>
      <c r="K307" s="104">
        <f>VLOOKUP($B307,GD_CHAM_CONG!$C$6:$BF$997,40,FALSE)</f>
        <v>0</v>
      </c>
      <c r="L307" s="104">
        <f>VLOOKUP($B307,GD_CHAM_CONG!$C$6:$BF$997,41,FALSE)</f>
        <v>0</v>
      </c>
      <c r="M307" s="104">
        <f>VLOOKUP($B307,GD_CHAM_CONG!$C$6:$BF$997,42,FALSE)</f>
        <v>0</v>
      </c>
      <c r="N307" s="104">
        <f>VLOOKUP($B307,GD_CHAM_CONG!$C$6:$BF$997,43,FALSE)</f>
        <v>0</v>
      </c>
      <c r="O307" s="104">
        <f>VLOOKUP($B307,GD_CHAM_CONG!$C$6:$BF$997,44,FALSE)</f>
        <v>0</v>
      </c>
      <c r="P307" s="104">
        <f>VLOOKUP($B307,GD_CHAM_CONG!$C$6:$BF$997,45,FALSE)</f>
        <v>0</v>
      </c>
      <c r="Q307" s="104">
        <f>VLOOKUP($B307,GD_CHAM_CONG!$C$6:$BF$997,46,FALSE)</f>
        <v>0</v>
      </c>
      <c r="R307" s="104">
        <f>VLOOKUP($B307,GD_CHAM_CONG!$C$6:$BF$997,47,FALSE)</f>
        <v>0</v>
      </c>
      <c r="S307" s="104">
        <f>VLOOKUP($B307,GD_CHAM_CONG!$C$6:$BF$997,48,FALSE)</f>
        <v>0</v>
      </c>
      <c r="T307" s="104">
        <f>VLOOKUP($B307,GD_CHAM_CONG!$C$6:$BF$997,49,FALSE)</f>
        <v>0</v>
      </c>
      <c r="U307" s="104">
        <f>VLOOKUP($B307,GD_CHAM_CONG!$C$6:$BF$997,50,FALSE)</f>
        <v>0</v>
      </c>
      <c r="V307" s="104">
        <f>VLOOKUP($B307,GD_CHAM_CONG!$C$6:$BF$997,51,FALSE)</f>
        <v>0</v>
      </c>
      <c r="W307" s="104">
        <f>VLOOKUP($B307,GD_CHAM_CONG!$C$6:$BF$997,52,FALSE)</f>
        <v>0</v>
      </c>
      <c r="X307" s="104">
        <f>VLOOKUP($B307,GD_CHAM_CONG!$C$6:$BF$997,53,FALSE)</f>
        <v>0</v>
      </c>
      <c r="Y307" s="104">
        <f>VLOOKUP($B307,GD_CHAM_CONG!$C$6:$BF$997,54,FALSE)</f>
        <v>0</v>
      </c>
      <c r="Z307" s="104">
        <f>VLOOKUP($B307,GD_CHAM_CONG!$C$6:$BF$997,55,FALSE)</f>
        <v>0</v>
      </c>
      <c r="AA307" s="104">
        <f>VLOOKUP($B307,GD_CHAM_CONG!$C$6:$BF$997,56,FALSE)</f>
        <v>0</v>
      </c>
      <c r="AB307" s="104">
        <f>VLOOKUP($B307,GD_CHAM_CONG!$C$6:$BI$997,57,FALSE)</f>
        <v>0</v>
      </c>
      <c r="AC307" s="104">
        <f>VLOOKUP($B307,GD_CHAM_CONG!$C$6:$BI$997,58,FALSE)</f>
        <v>0</v>
      </c>
      <c r="AD307" s="104">
        <f>VLOOKUP($B307,GD_CHAM_CONG!$C$6:$BI$997,59,FALSE)</f>
        <v>0</v>
      </c>
      <c r="AE307" s="270">
        <f>I307/$H307*VLOOKUP(I$4,DM_TI_LE!$A$5:$B$30,2,FALSE)</f>
        <v>1</v>
      </c>
      <c r="AF307" s="270">
        <f>J307/$H307*VLOOKUP(J$4,DM_TI_LE!$A$5:$B$30,2,FALSE)</f>
        <v>0</v>
      </c>
      <c r="AG307" s="270">
        <f>K307/$H307*VLOOKUP(K$4,DM_TI_LE!$A$5:$B$30,2,FALSE)</f>
        <v>0</v>
      </c>
      <c r="AH307" s="270">
        <f>L307/$H307*VLOOKUP(L$4,DM_TI_LE!$A$5:$B$30,2,FALSE)</f>
        <v>0</v>
      </c>
      <c r="AI307" s="270">
        <f>M307/$H307*VLOOKUP(M$4,DM_TI_LE!$A$5:$B$30,2,FALSE)</f>
        <v>0</v>
      </c>
      <c r="AJ307" s="270">
        <f>N307/$H307*VLOOKUP(N$4,DM_TI_LE!$A$5:$B$30,2,FALSE)</f>
        <v>0</v>
      </c>
      <c r="AK307" s="270">
        <f>O307/$H307*VLOOKUP(O$4,DM_TI_LE!$A$5:$B$30,2,FALSE)</f>
        <v>0</v>
      </c>
      <c r="AL307" s="270">
        <f>P307/$H307*VLOOKUP(P$4,DM_TI_LE!$A$5:$B$30,2,FALSE)</f>
        <v>0</v>
      </c>
      <c r="AM307" s="270">
        <f>Q307/$H307*VLOOKUP(Q$4,DM_TI_LE!$A$5:$B$30,2,FALSE)</f>
        <v>0</v>
      </c>
      <c r="AN307" s="270">
        <f>R307/$H307*VLOOKUP(R$4,DM_TI_LE!$A$5:$B$30,2,FALSE)</f>
        <v>0</v>
      </c>
      <c r="AO307" s="270">
        <f>S307/$H307*VLOOKUP(S$4,DM_TI_LE!$A$5:$B$30,2,FALSE)</f>
        <v>0</v>
      </c>
      <c r="AP307" s="270">
        <f>T307/$H307*VLOOKUP(T$4,DM_TI_LE!$A$5:$B$30,2,FALSE)</f>
        <v>0</v>
      </c>
      <c r="AQ307" s="270">
        <f>U307/$H307*VLOOKUP(U$4,DM_TI_LE!$A$5:$B$30,2,FALSE)</f>
        <v>0</v>
      </c>
      <c r="AR307" s="270">
        <f>V307/$H307*VLOOKUP(V$4,DM_TI_LE!$A$5:$B$30,2,FALSE)</f>
        <v>0</v>
      </c>
      <c r="AS307" s="270">
        <f>W307/$H307*VLOOKUP(W$4,DM_TI_LE!$A$5:$B$30,2,FALSE)</f>
        <v>0</v>
      </c>
      <c r="AT307" s="270">
        <f>X307/$H307*VLOOKUP(X$4,DM_TI_LE!$A$5:$B$30,2,FALSE)</f>
        <v>0</v>
      </c>
      <c r="AU307" s="270">
        <f>Y307/$H307*VLOOKUP(Y$4,DM_TI_LE!$A$5:$B$30,2,FALSE)</f>
        <v>0</v>
      </c>
      <c r="AV307" s="270">
        <f>Z307/$H307*VLOOKUP(Z$4,DM_TI_LE!$A$5:$B$30,2,FALSE)</f>
        <v>0</v>
      </c>
      <c r="AW307" s="270">
        <f>AA307/$H307*VLOOKUP(AA$4,DM_TI_LE!$A$5:$B$30,2,FALSE)</f>
        <v>0</v>
      </c>
      <c r="AX307" s="270">
        <f>AB307/$H307*VLOOKUP(AB$4,DM_TI_LE!$A$5:$B$30,2,FALSE)</f>
        <v>0</v>
      </c>
      <c r="AY307" s="270">
        <f>AC307/$H307*VLOOKUP(AC$4,DM_TI_LE!$A$5:$B$30,2,FALSE)</f>
        <v>0</v>
      </c>
      <c r="AZ307" s="270">
        <f>AD307/$H307*VLOOKUP(AD$4,DM_TI_LE!$A$5:$B$30,2,FALSE)</f>
        <v>0</v>
      </c>
      <c r="BA307" s="284">
        <f>IF(CD307="HDHV",DM_TI_LE!$K$12*I307, SUM(AE307:AW307)*F307*E307*DM_HE_SO_LUONG_NS!$D$1*CE307)</f>
        <v>6750000</v>
      </c>
      <c r="BB307" s="104"/>
      <c r="BC307" s="110">
        <f>VLOOKUP(B307,GD_LCD_HS_LNS!$B$4:$E$1000,4,FALSE)</f>
        <v>3778000</v>
      </c>
      <c r="BD307" s="104"/>
      <c r="BE307" s="104">
        <f>I307/26*$BC307*VLOOKUP(BE$4,DM_TI_LE!$A$5:$C$29,3,FALSE)</f>
        <v>0</v>
      </c>
      <c r="BF307" s="104">
        <f>J307/26*$BC307*VLOOKUP(BF$4,DM_TI_LE!$A$5:$C$29,3,FALSE)</f>
        <v>0</v>
      </c>
      <c r="BG307" s="104">
        <f>K307/26*$BC307*VLOOKUP(BG$4,DM_TI_LE!$A$5:$C$29,3,FALSE)</f>
        <v>0</v>
      </c>
      <c r="BH307" s="104">
        <f>L307/26*$BC307*VLOOKUP(BH$4,DM_TI_LE!$A$5:$C$29,3,FALSE)</f>
        <v>0</v>
      </c>
      <c r="BI307" s="104">
        <f>M307/26*$BC307*VLOOKUP(BI$4,DM_TI_LE!$A$5:$C$29,3,FALSE)</f>
        <v>0</v>
      </c>
      <c r="BJ307" s="104">
        <f>N307/26*$BC307*VLOOKUP(BJ$4,DM_TI_LE!$A$5:$C$29,3,FALSE)</f>
        <v>0</v>
      </c>
      <c r="BK307" s="104">
        <f>O307/26*$BC307*VLOOKUP(BK$4,DM_TI_LE!$A$5:$C$29,3,FALSE)</f>
        <v>0</v>
      </c>
      <c r="BL307" s="104">
        <f>P307/26*$BC307*VLOOKUP(BL$4,DM_TI_LE!$A$5:$C$29,3,FALSE)</f>
        <v>0</v>
      </c>
      <c r="BM307" s="104">
        <f>Q307/26*$BC307*VLOOKUP(BM$4,DM_TI_LE!$A$5:$C$29,3,FALSE)</f>
        <v>0</v>
      </c>
      <c r="BN307" s="104">
        <f>R307/26*$BC307*VLOOKUP(BN$4,DM_TI_LE!$A$5:$C$29,3,FALSE)</f>
        <v>0</v>
      </c>
      <c r="BO307" s="104">
        <f>S307/26*$BC307*VLOOKUP(BO$4,DM_TI_LE!$A$5:$C$29,3,FALSE)</f>
        <v>0</v>
      </c>
      <c r="BP307" s="104">
        <f>T307/26*$BC307*VLOOKUP(BP$4,DM_TI_LE!$A$5:$C$29,3,FALSE)</f>
        <v>0</v>
      </c>
      <c r="BQ307" s="104">
        <f>U307/26*$BC307*VLOOKUP(BQ$4,DM_TI_LE!$A$5:$C$29,3,FALSE)</f>
        <v>0</v>
      </c>
      <c r="BR307" s="104">
        <f>V307/26*$BC307*VLOOKUP(BR$4,DM_TI_LE!$A$5:$C$29,3,FALSE)</f>
        <v>0</v>
      </c>
      <c r="BS307" s="104">
        <f>W307/26*$BC307*VLOOKUP(BS$4,DM_TI_LE!$A$5:$C$29,3,FALSE)</f>
        <v>0</v>
      </c>
      <c r="BT307" s="104">
        <f>X307/26*$BC307*VLOOKUP(BT$4,DM_TI_LE!$A$5:$C$29,3,FALSE)</f>
        <v>0</v>
      </c>
      <c r="BU307" s="104">
        <f>Y307/26*$BC307*VLOOKUP(BU$4,DM_TI_LE!$A$5:$C$29,3,FALSE)</f>
        <v>0</v>
      </c>
      <c r="BV307" s="104">
        <f>Z307/26*$BC307*VLOOKUP(BV$4,DM_TI_LE!$A$5:$C$29,3,FALSE)</f>
        <v>0</v>
      </c>
      <c r="BW307" s="104">
        <f>AA307/26*$BC307*VLOOKUP(BW$4,DM_TI_LE!$A$5:$C$29,3,FALSE)</f>
        <v>0</v>
      </c>
      <c r="BX307" s="104">
        <f>AB307/26*$BC307*VLOOKUP(BX$4,DM_TI_LE!$A$5:$C$29,3,FALSE)</f>
        <v>0</v>
      </c>
      <c r="BY307" s="104">
        <f>AC307/26*$BC307*VLOOKUP(BY$4,DM_TI_LE!$A$5:$C$29,3,FALSE)</f>
        <v>0</v>
      </c>
      <c r="BZ307" s="104">
        <f>AD307/26*$BC307*VLOOKUP(BZ$4,DM_TI_LE!$A$5:$C$29,3,FALSE)</f>
        <v>0</v>
      </c>
      <c r="CA307" s="273">
        <f t="shared" si="0"/>
        <v>0</v>
      </c>
      <c r="CB307" s="104"/>
      <c r="CC307" s="274">
        <f t="shared" si="1"/>
        <v>6750000</v>
      </c>
      <c r="CD307" s="138" t="str">
        <f>VLOOKUP(B307,GD_CHUNG!$B$5:$G$480,6,FALSE)</f>
        <v>HD3N</v>
      </c>
      <c r="CE307" s="275">
        <f>VLOOKUP(CD307,DM_TI_LE!$I$12:$J$16,2,FALSE)</f>
        <v>1</v>
      </c>
    </row>
    <row r="308" spans="1:83" ht="12.75" x14ac:dyDescent="0.2">
      <c r="A308" s="49">
        <v>304</v>
      </c>
      <c r="B308" s="50">
        <f>GD_CHUNG!B308</f>
        <v>13468</v>
      </c>
      <c r="C308" s="50" t="str">
        <f>GD_CHUNG!C308</f>
        <v>Lê Trọng Tài</v>
      </c>
      <c r="D308" s="50" t="str">
        <f>GD_CHUNG!D308</f>
        <v>Nhân viên Bốc xếp</v>
      </c>
      <c r="E308" s="268">
        <f>VLOOKUP(B308,GD_CHAM_CONG!$C$6:$BJ$997,60,FALSE)</f>
        <v>1</v>
      </c>
      <c r="F308" s="268">
        <f>VLOOKUP(B308,GD_LCD_HS_LNS!$B$4:$F$1000,5,FALSE)</f>
        <v>1.5</v>
      </c>
      <c r="G308" s="269"/>
      <c r="H308" s="269">
        <f>VLOOKUP(B308,GD_CHAM_CONG!$C$6:$BD$997,37,FALSE)</f>
        <v>27</v>
      </c>
      <c r="I308" s="104">
        <f>VLOOKUP($B308,GD_CHAM_CONG!$C$6:$BF$997,38,FALSE)</f>
        <v>22</v>
      </c>
      <c r="J308" s="104">
        <f>VLOOKUP($B308,GD_CHAM_CONG!$C$6:$BF$997,39,FALSE)</f>
        <v>0</v>
      </c>
      <c r="K308" s="104">
        <f>VLOOKUP($B308,GD_CHAM_CONG!$C$6:$BF$997,40,FALSE)</f>
        <v>0</v>
      </c>
      <c r="L308" s="104">
        <f>VLOOKUP($B308,GD_CHAM_CONG!$C$6:$BF$997,41,FALSE)</f>
        <v>0</v>
      </c>
      <c r="M308" s="104">
        <f>VLOOKUP($B308,GD_CHAM_CONG!$C$6:$BF$997,42,FALSE)</f>
        <v>0</v>
      </c>
      <c r="N308" s="104">
        <f>VLOOKUP($B308,GD_CHAM_CONG!$C$6:$BF$997,43,FALSE)</f>
        <v>0</v>
      </c>
      <c r="O308" s="104">
        <f>VLOOKUP($B308,GD_CHAM_CONG!$C$6:$BF$997,44,FALSE)</f>
        <v>0</v>
      </c>
      <c r="P308" s="104">
        <f>VLOOKUP($B308,GD_CHAM_CONG!$C$6:$BF$997,45,FALSE)</f>
        <v>0</v>
      </c>
      <c r="Q308" s="104">
        <f>VLOOKUP($B308,GD_CHAM_CONG!$C$6:$BF$997,46,FALSE)</f>
        <v>0</v>
      </c>
      <c r="R308" s="104">
        <f>VLOOKUP($B308,GD_CHAM_CONG!$C$6:$BF$997,47,FALSE)</f>
        <v>0</v>
      </c>
      <c r="S308" s="104">
        <f>VLOOKUP($B308,GD_CHAM_CONG!$C$6:$BF$997,48,FALSE)</f>
        <v>0</v>
      </c>
      <c r="T308" s="104">
        <f>VLOOKUP($B308,GD_CHAM_CONG!$C$6:$BF$997,49,FALSE)</f>
        <v>0</v>
      </c>
      <c r="U308" s="104">
        <f>VLOOKUP($B308,GD_CHAM_CONG!$C$6:$BF$997,50,FALSE)</f>
        <v>0</v>
      </c>
      <c r="V308" s="104">
        <f>VLOOKUP($B308,GD_CHAM_CONG!$C$6:$BF$997,51,FALSE)</f>
        <v>0</v>
      </c>
      <c r="W308" s="104">
        <f>VLOOKUP($B308,GD_CHAM_CONG!$C$6:$BF$997,52,FALSE)</f>
        <v>0</v>
      </c>
      <c r="X308" s="104">
        <f>VLOOKUP($B308,GD_CHAM_CONG!$C$6:$BF$997,53,FALSE)</f>
        <v>0</v>
      </c>
      <c r="Y308" s="104">
        <f>VLOOKUP($B308,GD_CHAM_CONG!$C$6:$BF$997,54,FALSE)</f>
        <v>0</v>
      </c>
      <c r="Z308" s="104">
        <f>VLOOKUP($B308,GD_CHAM_CONG!$C$6:$BF$997,55,FALSE)</f>
        <v>0</v>
      </c>
      <c r="AA308" s="104">
        <f>VLOOKUP($B308,GD_CHAM_CONG!$C$6:$BF$997,56,FALSE)</f>
        <v>0</v>
      </c>
      <c r="AB308" s="104">
        <f>VLOOKUP($B308,GD_CHAM_CONG!$C$6:$BI$997,57,FALSE)</f>
        <v>5</v>
      </c>
      <c r="AC308" s="104">
        <f>VLOOKUP($B308,GD_CHAM_CONG!$C$6:$BI$997,58,FALSE)</f>
        <v>0</v>
      </c>
      <c r="AD308" s="104">
        <f>VLOOKUP($B308,GD_CHAM_CONG!$C$6:$BI$997,59,FALSE)</f>
        <v>0</v>
      </c>
      <c r="AE308" s="270">
        <f>I308/$H308*VLOOKUP(I$4,DM_TI_LE!$A$5:$B$30,2,FALSE)</f>
        <v>0.81481481481481477</v>
      </c>
      <c r="AF308" s="270">
        <f>J308/$H308*VLOOKUP(J$4,DM_TI_LE!$A$5:$B$30,2,FALSE)</f>
        <v>0</v>
      </c>
      <c r="AG308" s="270">
        <f>K308/$H308*VLOOKUP(K$4,DM_TI_LE!$A$5:$B$30,2,FALSE)</f>
        <v>0</v>
      </c>
      <c r="AH308" s="270">
        <f>L308/$H308*VLOOKUP(L$4,DM_TI_LE!$A$5:$B$30,2,FALSE)</f>
        <v>0</v>
      </c>
      <c r="AI308" s="270">
        <f>M308/$H308*VLOOKUP(M$4,DM_TI_LE!$A$5:$B$30,2,FALSE)</f>
        <v>0</v>
      </c>
      <c r="AJ308" s="270">
        <f>N308/$H308*VLOOKUP(N$4,DM_TI_LE!$A$5:$B$30,2,FALSE)</f>
        <v>0</v>
      </c>
      <c r="AK308" s="270">
        <f>O308/$H308*VLOOKUP(O$4,DM_TI_LE!$A$5:$B$30,2,FALSE)</f>
        <v>0</v>
      </c>
      <c r="AL308" s="270">
        <f>P308/$H308*VLOOKUP(P$4,DM_TI_LE!$A$5:$B$30,2,FALSE)</f>
        <v>0</v>
      </c>
      <c r="AM308" s="270">
        <f>Q308/$H308*VLOOKUP(Q$4,DM_TI_LE!$A$5:$B$30,2,FALSE)</f>
        <v>0</v>
      </c>
      <c r="AN308" s="270">
        <f>R308/$H308*VLOOKUP(R$4,DM_TI_LE!$A$5:$B$30,2,FALSE)</f>
        <v>0</v>
      </c>
      <c r="AO308" s="270">
        <f>S308/$H308*VLOOKUP(S$4,DM_TI_LE!$A$5:$B$30,2,FALSE)</f>
        <v>0</v>
      </c>
      <c r="AP308" s="270">
        <f>T308/$H308*VLOOKUP(T$4,DM_TI_LE!$A$5:$B$30,2,FALSE)</f>
        <v>0</v>
      </c>
      <c r="AQ308" s="270">
        <f>U308/$H308*VLOOKUP(U$4,DM_TI_LE!$A$5:$B$30,2,FALSE)</f>
        <v>0</v>
      </c>
      <c r="AR308" s="270">
        <f>V308/$H308*VLOOKUP(V$4,DM_TI_LE!$A$5:$B$30,2,FALSE)</f>
        <v>0</v>
      </c>
      <c r="AS308" s="270">
        <f>W308/$H308*VLOOKUP(W$4,DM_TI_LE!$A$5:$B$30,2,FALSE)</f>
        <v>0</v>
      </c>
      <c r="AT308" s="270">
        <f>X308/$H308*VLOOKUP(X$4,DM_TI_LE!$A$5:$B$30,2,FALSE)</f>
        <v>0</v>
      </c>
      <c r="AU308" s="270">
        <f>Y308/$H308*VLOOKUP(Y$4,DM_TI_LE!$A$5:$B$30,2,FALSE)</f>
        <v>0</v>
      </c>
      <c r="AV308" s="270">
        <f>Z308/$H308*VLOOKUP(Z$4,DM_TI_LE!$A$5:$B$30,2,FALSE)</f>
        <v>0</v>
      </c>
      <c r="AW308" s="270">
        <f>AA308/$H308*VLOOKUP(AA$4,DM_TI_LE!$A$5:$B$30,2,FALSE)</f>
        <v>0</v>
      </c>
      <c r="AX308" s="270">
        <f>AB308/$H308*VLOOKUP(AB$4,DM_TI_LE!$A$5:$B$30,2,FALSE)</f>
        <v>0</v>
      </c>
      <c r="AY308" s="270">
        <f>AC308/$H308*VLOOKUP(AC$4,DM_TI_LE!$A$5:$B$30,2,FALSE)</f>
        <v>0</v>
      </c>
      <c r="AZ308" s="270">
        <f>AD308/$H308*VLOOKUP(AD$4,DM_TI_LE!$A$5:$B$30,2,FALSE)</f>
        <v>0</v>
      </c>
      <c r="BA308" s="284">
        <f>IF(CD308="HDHV",DM_TI_LE!$K$12*I308, SUM(AE308:AW308)*F308*E308*DM_HE_SO_LUONG_NS!$D$1*CE308)</f>
        <v>5499999.9999999991</v>
      </c>
      <c r="BB308" s="104"/>
      <c r="BC308" s="110">
        <f>VLOOKUP(B308,GD_LCD_HS_LNS!$B$4:$E$1000,4,FALSE)</f>
        <v>3778000</v>
      </c>
      <c r="BD308" s="104"/>
      <c r="BE308" s="104">
        <f>I308/26*$BC308*VLOOKUP(BE$4,DM_TI_LE!$A$5:$C$29,3,FALSE)</f>
        <v>0</v>
      </c>
      <c r="BF308" s="104">
        <f>J308/26*$BC308*VLOOKUP(BF$4,DM_TI_LE!$A$5:$C$29,3,FALSE)</f>
        <v>0</v>
      </c>
      <c r="BG308" s="104">
        <f>K308/26*$BC308*VLOOKUP(BG$4,DM_TI_LE!$A$5:$C$29,3,FALSE)</f>
        <v>0</v>
      </c>
      <c r="BH308" s="104">
        <f>L308/26*$BC308*VLOOKUP(BH$4,DM_TI_LE!$A$5:$C$29,3,FALSE)</f>
        <v>0</v>
      </c>
      <c r="BI308" s="104">
        <f>M308/26*$BC308*VLOOKUP(BI$4,DM_TI_LE!$A$5:$C$29,3,FALSE)</f>
        <v>0</v>
      </c>
      <c r="BJ308" s="104">
        <f>N308/26*$BC308*VLOOKUP(BJ$4,DM_TI_LE!$A$5:$C$29,3,FALSE)</f>
        <v>0</v>
      </c>
      <c r="BK308" s="104">
        <f>O308/26*$BC308*VLOOKUP(BK$4,DM_TI_LE!$A$5:$C$29,3,FALSE)</f>
        <v>0</v>
      </c>
      <c r="BL308" s="104">
        <f>P308/26*$BC308*VLOOKUP(BL$4,DM_TI_LE!$A$5:$C$29,3,FALSE)</f>
        <v>0</v>
      </c>
      <c r="BM308" s="104">
        <f>Q308/26*$BC308*VLOOKUP(BM$4,DM_TI_LE!$A$5:$C$29,3,FALSE)</f>
        <v>0</v>
      </c>
      <c r="BN308" s="104">
        <f>R308/26*$BC308*VLOOKUP(BN$4,DM_TI_LE!$A$5:$C$29,3,FALSE)</f>
        <v>0</v>
      </c>
      <c r="BO308" s="104">
        <f>S308/26*$BC308*VLOOKUP(BO$4,DM_TI_LE!$A$5:$C$29,3,FALSE)</f>
        <v>0</v>
      </c>
      <c r="BP308" s="104">
        <f>T308/26*$BC308*VLOOKUP(BP$4,DM_TI_LE!$A$5:$C$29,3,FALSE)</f>
        <v>0</v>
      </c>
      <c r="BQ308" s="104">
        <f>U308/26*$BC308*VLOOKUP(BQ$4,DM_TI_LE!$A$5:$C$29,3,FALSE)</f>
        <v>0</v>
      </c>
      <c r="BR308" s="104">
        <f>V308/26*$BC308*VLOOKUP(BR$4,DM_TI_LE!$A$5:$C$29,3,FALSE)</f>
        <v>0</v>
      </c>
      <c r="BS308" s="104">
        <f>W308/26*$BC308*VLOOKUP(BS$4,DM_TI_LE!$A$5:$C$29,3,FALSE)</f>
        <v>0</v>
      </c>
      <c r="BT308" s="104">
        <f>X308/26*$BC308*VLOOKUP(BT$4,DM_TI_LE!$A$5:$C$29,3,FALSE)</f>
        <v>0</v>
      </c>
      <c r="BU308" s="104">
        <f>Y308/26*$BC308*VLOOKUP(BU$4,DM_TI_LE!$A$5:$C$29,3,FALSE)</f>
        <v>0</v>
      </c>
      <c r="BV308" s="104">
        <f>Z308/26*$BC308*VLOOKUP(BV$4,DM_TI_LE!$A$5:$C$29,3,FALSE)</f>
        <v>0</v>
      </c>
      <c r="BW308" s="104">
        <f>AA308/26*$BC308*VLOOKUP(BW$4,DM_TI_LE!$A$5:$C$29,3,FALSE)</f>
        <v>0</v>
      </c>
      <c r="BX308" s="104">
        <f>AB308/26*$BC308*VLOOKUP(BX$4,DM_TI_LE!$A$5:$C$29,3,FALSE)</f>
        <v>0</v>
      </c>
      <c r="BY308" s="104">
        <f>AC308/26*$BC308*VLOOKUP(BY$4,DM_TI_LE!$A$5:$C$29,3,FALSE)</f>
        <v>0</v>
      </c>
      <c r="BZ308" s="104">
        <f>AD308/26*$BC308*VLOOKUP(BZ$4,DM_TI_LE!$A$5:$C$29,3,FALSE)</f>
        <v>0</v>
      </c>
      <c r="CA308" s="273">
        <f t="shared" si="0"/>
        <v>0</v>
      </c>
      <c r="CB308" s="104"/>
      <c r="CC308" s="274">
        <f t="shared" si="1"/>
        <v>5499999.9999999991</v>
      </c>
      <c r="CD308" s="138" t="str">
        <f>VLOOKUP(B308,GD_CHUNG!$B$5:$G$480,6,FALSE)</f>
        <v>HD3N</v>
      </c>
      <c r="CE308" s="275">
        <f>VLOOKUP(CD308,DM_TI_LE!$I$12:$J$16,2,FALSE)</f>
        <v>1</v>
      </c>
    </row>
    <row r="309" spans="1:83" ht="12.75" x14ac:dyDescent="0.2">
      <c r="A309" s="49">
        <v>305</v>
      </c>
      <c r="B309" s="50">
        <f>GD_CHUNG!B309</f>
        <v>11141</v>
      </c>
      <c r="C309" s="50" t="str">
        <f>GD_CHUNG!C309</f>
        <v>Lê Trọng Lệ</v>
      </c>
      <c r="D309" s="50" t="str">
        <f>GD_CHUNG!D309</f>
        <v>Nhân viên Bốc xếp</v>
      </c>
      <c r="E309" s="268">
        <f>VLOOKUP(B309,GD_CHAM_CONG!$C$6:$BJ$997,60,FALSE)</f>
        <v>1</v>
      </c>
      <c r="F309" s="268">
        <f>VLOOKUP(B309,GD_LCD_HS_LNS!$B$4:$F$1000,5,FALSE)</f>
        <v>1.5</v>
      </c>
      <c r="G309" s="269"/>
      <c r="H309" s="269">
        <f>VLOOKUP(B309,GD_CHAM_CONG!$C$6:$BD$997,37,FALSE)</f>
        <v>27</v>
      </c>
      <c r="I309" s="104">
        <f>VLOOKUP($B309,GD_CHAM_CONG!$C$6:$BF$997,38,FALSE)</f>
        <v>27</v>
      </c>
      <c r="J309" s="104">
        <f>VLOOKUP($B309,GD_CHAM_CONG!$C$6:$BF$997,39,FALSE)</f>
        <v>0</v>
      </c>
      <c r="K309" s="104">
        <f>VLOOKUP($B309,GD_CHAM_CONG!$C$6:$BF$997,40,FALSE)</f>
        <v>0</v>
      </c>
      <c r="L309" s="104">
        <f>VLOOKUP($B309,GD_CHAM_CONG!$C$6:$BF$997,41,FALSE)</f>
        <v>0</v>
      </c>
      <c r="M309" s="104">
        <f>VLOOKUP($B309,GD_CHAM_CONG!$C$6:$BF$997,42,FALSE)</f>
        <v>0</v>
      </c>
      <c r="N309" s="104">
        <f>VLOOKUP($B309,GD_CHAM_CONG!$C$6:$BF$997,43,FALSE)</f>
        <v>0</v>
      </c>
      <c r="O309" s="104">
        <f>VLOOKUP($B309,GD_CHAM_CONG!$C$6:$BF$997,44,FALSE)</f>
        <v>0</v>
      </c>
      <c r="P309" s="104">
        <f>VLOOKUP($B309,GD_CHAM_CONG!$C$6:$BF$997,45,FALSE)</f>
        <v>0</v>
      </c>
      <c r="Q309" s="104">
        <f>VLOOKUP($B309,GD_CHAM_CONG!$C$6:$BF$997,46,FALSE)</f>
        <v>0</v>
      </c>
      <c r="R309" s="104">
        <f>VLOOKUP($B309,GD_CHAM_CONG!$C$6:$BF$997,47,FALSE)</f>
        <v>0</v>
      </c>
      <c r="S309" s="104">
        <f>VLOOKUP($B309,GD_CHAM_CONG!$C$6:$BF$997,48,FALSE)</f>
        <v>0</v>
      </c>
      <c r="T309" s="104">
        <f>VLOOKUP($B309,GD_CHAM_CONG!$C$6:$BF$997,49,FALSE)</f>
        <v>0</v>
      </c>
      <c r="U309" s="104">
        <f>VLOOKUP($B309,GD_CHAM_CONG!$C$6:$BF$997,50,FALSE)</f>
        <v>0</v>
      </c>
      <c r="V309" s="104">
        <f>VLOOKUP($B309,GD_CHAM_CONG!$C$6:$BF$997,51,FALSE)</f>
        <v>0</v>
      </c>
      <c r="W309" s="104">
        <f>VLOOKUP($B309,GD_CHAM_CONG!$C$6:$BF$997,52,FALSE)</f>
        <v>0</v>
      </c>
      <c r="X309" s="104">
        <f>VLOOKUP($B309,GD_CHAM_CONG!$C$6:$BF$997,53,FALSE)</f>
        <v>0</v>
      </c>
      <c r="Y309" s="104">
        <f>VLOOKUP($B309,GD_CHAM_CONG!$C$6:$BF$997,54,FALSE)</f>
        <v>0</v>
      </c>
      <c r="Z309" s="104">
        <f>VLOOKUP($B309,GD_CHAM_CONG!$C$6:$BF$997,55,FALSE)</f>
        <v>0</v>
      </c>
      <c r="AA309" s="104">
        <f>VLOOKUP($B309,GD_CHAM_CONG!$C$6:$BF$997,56,FALSE)</f>
        <v>0</v>
      </c>
      <c r="AB309" s="104">
        <f>VLOOKUP($B309,GD_CHAM_CONG!$C$6:$BI$997,57,FALSE)</f>
        <v>0</v>
      </c>
      <c r="AC309" s="104">
        <f>VLOOKUP($B309,GD_CHAM_CONG!$C$6:$BI$997,58,FALSE)</f>
        <v>0</v>
      </c>
      <c r="AD309" s="104">
        <f>VLOOKUP($B309,GD_CHAM_CONG!$C$6:$BI$997,59,FALSE)</f>
        <v>0</v>
      </c>
      <c r="AE309" s="270">
        <f>I309/$H309*VLOOKUP(I$4,DM_TI_LE!$A$5:$B$30,2,FALSE)</f>
        <v>1</v>
      </c>
      <c r="AF309" s="270">
        <f>J309/$H309*VLOOKUP(J$4,DM_TI_LE!$A$5:$B$30,2,FALSE)</f>
        <v>0</v>
      </c>
      <c r="AG309" s="270">
        <f>K309/$H309*VLOOKUP(K$4,DM_TI_LE!$A$5:$B$30,2,FALSE)</f>
        <v>0</v>
      </c>
      <c r="AH309" s="270">
        <f>L309/$H309*VLOOKUP(L$4,DM_TI_LE!$A$5:$B$30,2,FALSE)</f>
        <v>0</v>
      </c>
      <c r="AI309" s="270">
        <f>M309/$H309*VLOOKUP(M$4,DM_TI_LE!$A$5:$B$30,2,FALSE)</f>
        <v>0</v>
      </c>
      <c r="AJ309" s="270">
        <f>N309/$H309*VLOOKUP(N$4,DM_TI_LE!$A$5:$B$30,2,FALSE)</f>
        <v>0</v>
      </c>
      <c r="AK309" s="270">
        <f>O309/$H309*VLOOKUP(O$4,DM_TI_LE!$A$5:$B$30,2,FALSE)</f>
        <v>0</v>
      </c>
      <c r="AL309" s="270">
        <f>P309/$H309*VLOOKUP(P$4,DM_TI_LE!$A$5:$B$30,2,FALSE)</f>
        <v>0</v>
      </c>
      <c r="AM309" s="270">
        <f>Q309/$H309*VLOOKUP(Q$4,DM_TI_LE!$A$5:$B$30,2,FALSE)</f>
        <v>0</v>
      </c>
      <c r="AN309" s="270">
        <f>R309/$H309*VLOOKUP(R$4,DM_TI_LE!$A$5:$B$30,2,FALSE)</f>
        <v>0</v>
      </c>
      <c r="AO309" s="270">
        <f>S309/$H309*VLOOKUP(S$4,DM_TI_LE!$A$5:$B$30,2,FALSE)</f>
        <v>0</v>
      </c>
      <c r="AP309" s="270">
        <f>T309/$H309*VLOOKUP(T$4,DM_TI_LE!$A$5:$B$30,2,FALSE)</f>
        <v>0</v>
      </c>
      <c r="AQ309" s="270">
        <f>U309/$H309*VLOOKUP(U$4,DM_TI_LE!$A$5:$B$30,2,FALSE)</f>
        <v>0</v>
      </c>
      <c r="AR309" s="270">
        <f>V309/$H309*VLOOKUP(V$4,DM_TI_LE!$A$5:$B$30,2,FALSE)</f>
        <v>0</v>
      </c>
      <c r="AS309" s="270">
        <f>W309/$H309*VLOOKUP(W$4,DM_TI_LE!$A$5:$B$30,2,FALSE)</f>
        <v>0</v>
      </c>
      <c r="AT309" s="270">
        <f>X309/$H309*VLOOKUP(X$4,DM_TI_LE!$A$5:$B$30,2,FALSE)</f>
        <v>0</v>
      </c>
      <c r="AU309" s="270">
        <f>Y309/$H309*VLOOKUP(Y$4,DM_TI_LE!$A$5:$B$30,2,FALSE)</f>
        <v>0</v>
      </c>
      <c r="AV309" s="270">
        <f>Z309/$H309*VLOOKUP(Z$4,DM_TI_LE!$A$5:$B$30,2,FALSE)</f>
        <v>0</v>
      </c>
      <c r="AW309" s="270">
        <f>AA309/$H309*VLOOKUP(AA$4,DM_TI_LE!$A$5:$B$30,2,FALSE)</f>
        <v>0</v>
      </c>
      <c r="AX309" s="270">
        <f>AB309/$H309*VLOOKUP(AB$4,DM_TI_LE!$A$5:$B$30,2,FALSE)</f>
        <v>0</v>
      </c>
      <c r="AY309" s="270">
        <f>AC309/$H309*VLOOKUP(AC$4,DM_TI_LE!$A$5:$B$30,2,FALSE)</f>
        <v>0</v>
      </c>
      <c r="AZ309" s="270">
        <f>AD309/$H309*VLOOKUP(AD$4,DM_TI_LE!$A$5:$B$30,2,FALSE)</f>
        <v>0</v>
      </c>
      <c r="BA309" s="284">
        <f>IF(CD309="HDHV",DM_TI_LE!$K$12*I309, SUM(AE309:AW309)*F309*E309*DM_HE_SO_LUONG_NS!$D$1*CE309)</f>
        <v>6750000</v>
      </c>
      <c r="BB309" s="104"/>
      <c r="BC309" s="110">
        <f>VLOOKUP(B309,GD_LCD_HS_LNS!$B$4:$E$1000,4,FALSE)</f>
        <v>3778000</v>
      </c>
      <c r="BD309" s="104"/>
      <c r="BE309" s="104">
        <f>I309/26*$BC309*VLOOKUP(BE$4,DM_TI_LE!$A$5:$C$29,3,FALSE)</f>
        <v>0</v>
      </c>
      <c r="BF309" s="104">
        <f>J309/26*$BC309*VLOOKUP(BF$4,DM_TI_LE!$A$5:$C$29,3,FALSE)</f>
        <v>0</v>
      </c>
      <c r="BG309" s="104">
        <f>K309/26*$BC309*VLOOKUP(BG$4,DM_TI_LE!$A$5:$C$29,3,FALSE)</f>
        <v>0</v>
      </c>
      <c r="BH309" s="104">
        <f>L309/26*$BC309*VLOOKUP(BH$4,DM_TI_LE!$A$5:$C$29,3,FALSE)</f>
        <v>0</v>
      </c>
      <c r="BI309" s="104">
        <f>M309/26*$BC309*VLOOKUP(BI$4,DM_TI_LE!$A$5:$C$29,3,FALSE)</f>
        <v>0</v>
      </c>
      <c r="BJ309" s="104">
        <f>N309/26*$BC309*VLOOKUP(BJ$4,DM_TI_LE!$A$5:$C$29,3,FALSE)</f>
        <v>0</v>
      </c>
      <c r="BK309" s="104">
        <f>O309/26*$BC309*VLOOKUP(BK$4,DM_TI_LE!$A$5:$C$29,3,FALSE)</f>
        <v>0</v>
      </c>
      <c r="BL309" s="104">
        <f>P309/26*$BC309*VLOOKUP(BL$4,DM_TI_LE!$A$5:$C$29,3,FALSE)</f>
        <v>0</v>
      </c>
      <c r="BM309" s="104">
        <f>Q309/26*$BC309*VLOOKUP(BM$4,DM_TI_LE!$A$5:$C$29,3,FALSE)</f>
        <v>0</v>
      </c>
      <c r="BN309" s="104">
        <f>R309/26*$BC309*VLOOKUP(BN$4,DM_TI_LE!$A$5:$C$29,3,FALSE)</f>
        <v>0</v>
      </c>
      <c r="BO309" s="104">
        <f>S309/26*$BC309*VLOOKUP(BO$4,DM_TI_LE!$A$5:$C$29,3,FALSE)</f>
        <v>0</v>
      </c>
      <c r="BP309" s="104">
        <f>T309/26*$BC309*VLOOKUP(BP$4,DM_TI_LE!$A$5:$C$29,3,FALSE)</f>
        <v>0</v>
      </c>
      <c r="BQ309" s="104">
        <f>U309/26*$BC309*VLOOKUP(BQ$4,DM_TI_LE!$A$5:$C$29,3,FALSE)</f>
        <v>0</v>
      </c>
      <c r="BR309" s="104">
        <f>V309/26*$BC309*VLOOKUP(BR$4,DM_TI_LE!$A$5:$C$29,3,FALSE)</f>
        <v>0</v>
      </c>
      <c r="BS309" s="104">
        <f>W309/26*$BC309*VLOOKUP(BS$4,DM_TI_LE!$A$5:$C$29,3,FALSE)</f>
        <v>0</v>
      </c>
      <c r="BT309" s="104">
        <f>X309/26*$BC309*VLOOKUP(BT$4,DM_TI_LE!$A$5:$C$29,3,FALSE)</f>
        <v>0</v>
      </c>
      <c r="BU309" s="104">
        <f>Y309/26*$BC309*VLOOKUP(BU$4,DM_TI_LE!$A$5:$C$29,3,FALSE)</f>
        <v>0</v>
      </c>
      <c r="BV309" s="104">
        <f>Z309/26*$BC309*VLOOKUP(BV$4,DM_TI_LE!$A$5:$C$29,3,FALSE)</f>
        <v>0</v>
      </c>
      <c r="BW309" s="104">
        <f>AA309/26*$BC309*VLOOKUP(BW$4,DM_TI_LE!$A$5:$C$29,3,FALSE)</f>
        <v>0</v>
      </c>
      <c r="BX309" s="104">
        <f>AB309/26*$BC309*VLOOKUP(BX$4,DM_TI_LE!$A$5:$C$29,3,FALSE)</f>
        <v>0</v>
      </c>
      <c r="BY309" s="104">
        <f>AC309/26*$BC309*VLOOKUP(BY$4,DM_TI_LE!$A$5:$C$29,3,FALSE)</f>
        <v>0</v>
      </c>
      <c r="BZ309" s="104">
        <f>AD309/26*$BC309*VLOOKUP(BZ$4,DM_TI_LE!$A$5:$C$29,3,FALSE)</f>
        <v>0</v>
      </c>
      <c r="CA309" s="273">
        <f t="shared" si="0"/>
        <v>0</v>
      </c>
      <c r="CB309" s="104"/>
      <c r="CC309" s="274">
        <f t="shared" si="1"/>
        <v>6750000</v>
      </c>
      <c r="CD309" s="138" t="str">
        <f>VLOOKUP(B309,GD_CHUNG!$B$5:$G$480,6,FALSE)</f>
        <v>HD3N</v>
      </c>
      <c r="CE309" s="275">
        <f>VLOOKUP(CD309,DM_TI_LE!$I$12:$J$16,2,FALSE)</f>
        <v>1</v>
      </c>
    </row>
    <row r="310" spans="1:83" ht="12.75" x14ac:dyDescent="0.2">
      <c r="A310" s="49">
        <v>306</v>
      </c>
      <c r="B310" s="50">
        <f>GD_CHUNG!B310</f>
        <v>13715</v>
      </c>
      <c r="C310" s="50" t="str">
        <f>GD_CHUNG!C310</f>
        <v>Vũ Anh Đức</v>
      </c>
      <c r="D310" s="50" t="str">
        <f>GD_CHUNG!D310</f>
        <v>Nhân viên Bốc xếp</v>
      </c>
      <c r="E310" s="268">
        <f>VLOOKUP(B310,GD_CHAM_CONG!$C$6:$BJ$997,60,FALSE)</f>
        <v>1</v>
      </c>
      <c r="F310" s="268">
        <f>VLOOKUP(B310,GD_LCD_HS_LNS!$B$4:$F$1000,5,FALSE)</f>
        <v>1.5</v>
      </c>
      <c r="G310" s="269"/>
      <c r="H310" s="269">
        <f>VLOOKUP(B310,GD_CHAM_CONG!$C$6:$BD$997,37,FALSE)</f>
        <v>27</v>
      </c>
      <c r="I310" s="104">
        <f>VLOOKUP($B310,GD_CHAM_CONG!$C$6:$BF$997,38,FALSE)</f>
        <v>27</v>
      </c>
      <c r="J310" s="104">
        <f>VLOOKUP($B310,GD_CHAM_CONG!$C$6:$BF$997,39,FALSE)</f>
        <v>0</v>
      </c>
      <c r="K310" s="104">
        <f>VLOOKUP($B310,GD_CHAM_CONG!$C$6:$BF$997,40,FALSE)</f>
        <v>0</v>
      </c>
      <c r="L310" s="104">
        <f>VLOOKUP($B310,GD_CHAM_CONG!$C$6:$BF$997,41,FALSE)</f>
        <v>0</v>
      </c>
      <c r="M310" s="104">
        <f>VLOOKUP($B310,GD_CHAM_CONG!$C$6:$BF$997,42,FALSE)</f>
        <v>0</v>
      </c>
      <c r="N310" s="104">
        <f>VLOOKUP($B310,GD_CHAM_CONG!$C$6:$BF$997,43,FALSE)</f>
        <v>0</v>
      </c>
      <c r="O310" s="104">
        <f>VLOOKUP($B310,GD_CHAM_CONG!$C$6:$BF$997,44,FALSE)</f>
        <v>0</v>
      </c>
      <c r="P310" s="104">
        <f>VLOOKUP($B310,GD_CHAM_CONG!$C$6:$BF$997,45,FALSE)</f>
        <v>0</v>
      </c>
      <c r="Q310" s="104">
        <f>VLOOKUP($B310,GD_CHAM_CONG!$C$6:$BF$997,46,FALSE)</f>
        <v>0</v>
      </c>
      <c r="R310" s="104">
        <f>VLOOKUP($B310,GD_CHAM_CONG!$C$6:$BF$997,47,FALSE)</f>
        <v>0</v>
      </c>
      <c r="S310" s="104">
        <f>VLOOKUP($B310,GD_CHAM_CONG!$C$6:$BF$997,48,FALSE)</f>
        <v>0</v>
      </c>
      <c r="T310" s="104">
        <f>VLOOKUP($B310,GD_CHAM_CONG!$C$6:$BF$997,49,FALSE)</f>
        <v>0</v>
      </c>
      <c r="U310" s="104">
        <f>VLOOKUP($B310,GD_CHAM_CONG!$C$6:$BF$997,50,FALSE)</f>
        <v>0</v>
      </c>
      <c r="V310" s="104">
        <f>VLOOKUP($B310,GD_CHAM_CONG!$C$6:$BF$997,51,FALSE)</f>
        <v>0</v>
      </c>
      <c r="W310" s="104">
        <f>VLOOKUP($B310,GD_CHAM_CONG!$C$6:$BF$997,52,FALSE)</f>
        <v>0</v>
      </c>
      <c r="X310" s="104">
        <f>VLOOKUP($B310,GD_CHAM_CONG!$C$6:$BF$997,53,FALSE)</f>
        <v>0</v>
      </c>
      <c r="Y310" s="104">
        <f>VLOOKUP($B310,GD_CHAM_CONG!$C$6:$BF$997,54,FALSE)</f>
        <v>0</v>
      </c>
      <c r="Z310" s="104">
        <f>VLOOKUP($B310,GD_CHAM_CONG!$C$6:$BF$997,55,FALSE)</f>
        <v>0</v>
      </c>
      <c r="AA310" s="104">
        <f>VLOOKUP($B310,GD_CHAM_CONG!$C$6:$BF$997,56,FALSE)</f>
        <v>0</v>
      </c>
      <c r="AB310" s="104">
        <f>VLOOKUP($B310,GD_CHAM_CONG!$C$6:$BI$997,57,FALSE)</f>
        <v>0</v>
      </c>
      <c r="AC310" s="104">
        <f>VLOOKUP($B310,GD_CHAM_CONG!$C$6:$BI$997,58,FALSE)</f>
        <v>0</v>
      </c>
      <c r="AD310" s="104">
        <f>VLOOKUP($B310,GD_CHAM_CONG!$C$6:$BI$997,59,FALSE)</f>
        <v>0</v>
      </c>
      <c r="AE310" s="270">
        <f>I310/$H310*VLOOKUP(I$4,DM_TI_LE!$A$5:$B$30,2,FALSE)</f>
        <v>1</v>
      </c>
      <c r="AF310" s="270">
        <f>J310/$H310*VLOOKUP(J$4,DM_TI_LE!$A$5:$B$30,2,FALSE)</f>
        <v>0</v>
      </c>
      <c r="AG310" s="270">
        <f>K310/$H310*VLOOKUP(K$4,DM_TI_LE!$A$5:$B$30,2,FALSE)</f>
        <v>0</v>
      </c>
      <c r="AH310" s="270">
        <f>L310/$H310*VLOOKUP(L$4,DM_TI_LE!$A$5:$B$30,2,FALSE)</f>
        <v>0</v>
      </c>
      <c r="AI310" s="270">
        <f>M310/$H310*VLOOKUP(M$4,DM_TI_LE!$A$5:$B$30,2,FALSE)</f>
        <v>0</v>
      </c>
      <c r="AJ310" s="270">
        <f>N310/$H310*VLOOKUP(N$4,DM_TI_LE!$A$5:$B$30,2,FALSE)</f>
        <v>0</v>
      </c>
      <c r="AK310" s="270">
        <f>O310/$H310*VLOOKUP(O$4,DM_TI_LE!$A$5:$B$30,2,FALSE)</f>
        <v>0</v>
      </c>
      <c r="AL310" s="270">
        <f>P310/$H310*VLOOKUP(P$4,DM_TI_LE!$A$5:$B$30,2,FALSE)</f>
        <v>0</v>
      </c>
      <c r="AM310" s="270">
        <f>Q310/$H310*VLOOKUP(Q$4,DM_TI_LE!$A$5:$B$30,2,FALSE)</f>
        <v>0</v>
      </c>
      <c r="AN310" s="270">
        <f>R310/$H310*VLOOKUP(R$4,DM_TI_LE!$A$5:$B$30,2,FALSE)</f>
        <v>0</v>
      </c>
      <c r="AO310" s="270">
        <f>S310/$H310*VLOOKUP(S$4,DM_TI_LE!$A$5:$B$30,2,FALSE)</f>
        <v>0</v>
      </c>
      <c r="AP310" s="270">
        <f>T310/$H310*VLOOKUP(T$4,DM_TI_LE!$A$5:$B$30,2,FALSE)</f>
        <v>0</v>
      </c>
      <c r="AQ310" s="270">
        <f>U310/$H310*VLOOKUP(U$4,DM_TI_LE!$A$5:$B$30,2,FALSE)</f>
        <v>0</v>
      </c>
      <c r="AR310" s="270">
        <f>V310/$H310*VLOOKUP(V$4,DM_TI_LE!$A$5:$B$30,2,FALSE)</f>
        <v>0</v>
      </c>
      <c r="AS310" s="270">
        <f>W310/$H310*VLOOKUP(W$4,DM_TI_LE!$A$5:$B$30,2,FALSE)</f>
        <v>0</v>
      </c>
      <c r="AT310" s="270">
        <f>X310/$H310*VLOOKUP(X$4,DM_TI_LE!$A$5:$B$30,2,FALSE)</f>
        <v>0</v>
      </c>
      <c r="AU310" s="270">
        <f>Y310/$H310*VLOOKUP(Y$4,DM_TI_LE!$A$5:$B$30,2,FALSE)</f>
        <v>0</v>
      </c>
      <c r="AV310" s="270">
        <f>Z310/$H310*VLOOKUP(Z$4,DM_TI_LE!$A$5:$B$30,2,FALSE)</f>
        <v>0</v>
      </c>
      <c r="AW310" s="270">
        <f>AA310/$H310*VLOOKUP(AA$4,DM_TI_LE!$A$5:$B$30,2,FALSE)</f>
        <v>0</v>
      </c>
      <c r="AX310" s="270">
        <f>AB310/$H310*VLOOKUP(AB$4,DM_TI_LE!$A$5:$B$30,2,FALSE)</f>
        <v>0</v>
      </c>
      <c r="AY310" s="270">
        <f>AC310/$H310*VLOOKUP(AC$4,DM_TI_LE!$A$5:$B$30,2,FALSE)</f>
        <v>0</v>
      </c>
      <c r="AZ310" s="270">
        <f>AD310/$H310*VLOOKUP(AD$4,DM_TI_LE!$A$5:$B$30,2,FALSE)</f>
        <v>0</v>
      </c>
      <c r="BA310" s="284">
        <f>IF(CD310="HDHV",DM_TI_LE!$K$12*I310, SUM(AE310:AW310)*F310*E310*DM_HE_SO_LUONG_NS!$D$1*CE310)</f>
        <v>4725000</v>
      </c>
      <c r="BB310" s="104"/>
      <c r="BC310" s="110">
        <f>VLOOKUP(B310,GD_LCD_HS_LNS!$B$4:$E$1000,4,FALSE)</f>
        <v>3778000</v>
      </c>
      <c r="BD310" s="104"/>
      <c r="BE310" s="104">
        <f>I310/26*$BC310*VLOOKUP(BE$4,DM_TI_LE!$A$5:$C$29,3,FALSE)</f>
        <v>0</v>
      </c>
      <c r="BF310" s="104">
        <f>J310/26*$BC310*VLOOKUP(BF$4,DM_TI_LE!$A$5:$C$29,3,FALSE)</f>
        <v>0</v>
      </c>
      <c r="BG310" s="104">
        <f>K310/26*$BC310*VLOOKUP(BG$4,DM_TI_LE!$A$5:$C$29,3,FALSE)</f>
        <v>0</v>
      </c>
      <c r="BH310" s="104">
        <f>L310/26*$BC310*VLOOKUP(BH$4,DM_TI_LE!$A$5:$C$29,3,FALSE)</f>
        <v>0</v>
      </c>
      <c r="BI310" s="104">
        <f>M310/26*$BC310*VLOOKUP(BI$4,DM_TI_LE!$A$5:$C$29,3,FALSE)</f>
        <v>0</v>
      </c>
      <c r="BJ310" s="104">
        <f>N310/26*$BC310*VLOOKUP(BJ$4,DM_TI_LE!$A$5:$C$29,3,FALSE)</f>
        <v>0</v>
      </c>
      <c r="BK310" s="104">
        <f>O310/26*$BC310*VLOOKUP(BK$4,DM_TI_LE!$A$5:$C$29,3,FALSE)</f>
        <v>0</v>
      </c>
      <c r="BL310" s="104">
        <f>P310/26*$BC310*VLOOKUP(BL$4,DM_TI_LE!$A$5:$C$29,3,FALSE)</f>
        <v>0</v>
      </c>
      <c r="BM310" s="104">
        <f>Q310/26*$BC310*VLOOKUP(BM$4,DM_TI_LE!$A$5:$C$29,3,FALSE)</f>
        <v>0</v>
      </c>
      <c r="BN310" s="104">
        <f>R310/26*$BC310*VLOOKUP(BN$4,DM_TI_LE!$A$5:$C$29,3,FALSE)</f>
        <v>0</v>
      </c>
      <c r="BO310" s="104">
        <f>S310/26*$BC310*VLOOKUP(BO$4,DM_TI_LE!$A$5:$C$29,3,FALSE)</f>
        <v>0</v>
      </c>
      <c r="BP310" s="104">
        <f>T310/26*$BC310*VLOOKUP(BP$4,DM_TI_LE!$A$5:$C$29,3,FALSE)</f>
        <v>0</v>
      </c>
      <c r="BQ310" s="104">
        <f>U310/26*$BC310*VLOOKUP(BQ$4,DM_TI_LE!$A$5:$C$29,3,FALSE)</f>
        <v>0</v>
      </c>
      <c r="BR310" s="104">
        <f>V310/26*$BC310*VLOOKUP(BR$4,DM_TI_LE!$A$5:$C$29,3,FALSE)</f>
        <v>0</v>
      </c>
      <c r="BS310" s="104">
        <f>W310/26*$BC310*VLOOKUP(BS$4,DM_TI_LE!$A$5:$C$29,3,FALSE)</f>
        <v>0</v>
      </c>
      <c r="BT310" s="104">
        <f>X310/26*$BC310*VLOOKUP(BT$4,DM_TI_LE!$A$5:$C$29,3,FALSE)</f>
        <v>0</v>
      </c>
      <c r="BU310" s="104">
        <f>Y310/26*$BC310*VLOOKUP(BU$4,DM_TI_LE!$A$5:$C$29,3,FALSE)</f>
        <v>0</v>
      </c>
      <c r="BV310" s="104">
        <f>Z310/26*$BC310*VLOOKUP(BV$4,DM_TI_LE!$A$5:$C$29,3,FALSE)</f>
        <v>0</v>
      </c>
      <c r="BW310" s="104">
        <f>AA310/26*$BC310*VLOOKUP(BW$4,DM_TI_LE!$A$5:$C$29,3,FALSE)</f>
        <v>0</v>
      </c>
      <c r="BX310" s="104">
        <f>AB310/26*$BC310*VLOOKUP(BX$4,DM_TI_LE!$A$5:$C$29,3,FALSE)</f>
        <v>0</v>
      </c>
      <c r="BY310" s="104">
        <f>AC310/26*$BC310*VLOOKUP(BY$4,DM_TI_LE!$A$5:$C$29,3,FALSE)</f>
        <v>0</v>
      </c>
      <c r="BZ310" s="104">
        <f>AD310/26*$BC310*VLOOKUP(BZ$4,DM_TI_LE!$A$5:$C$29,3,FALSE)</f>
        <v>0</v>
      </c>
      <c r="CA310" s="273">
        <f t="shared" si="0"/>
        <v>0</v>
      </c>
      <c r="CB310" s="104"/>
      <c r="CC310" s="274">
        <f t="shared" si="1"/>
        <v>4725000</v>
      </c>
      <c r="CD310" s="138" t="str">
        <f>VLOOKUP(B310,GD_CHUNG!$B$5:$G$480,6,FALSE)</f>
        <v>HDTV</v>
      </c>
      <c r="CE310" s="275">
        <f>VLOOKUP(CD310,DM_TI_LE!$I$12:$J$16,2,FALSE)</f>
        <v>0.7</v>
      </c>
    </row>
    <row r="311" spans="1:83" ht="12.75" x14ac:dyDescent="0.2">
      <c r="A311" s="49">
        <v>307</v>
      </c>
      <c r="B311" s="50">
        <f>GD_CHUNG!B311</f>
        <v>13716</v>
      </c>
      <c r="C311" s="50" t="str">
        <f>GD_CHUNG!C311</f>
        <v>Ngô Văn Minh</v>
      </c>
      <c r="D311" s="50" t="str">
        <f>GD_CHUNG!D311</f>
        <v>Nhân viên Bốc xếp</v>
      </c>
      <c r="E311" s="268">
        <f>VLOOKUP(B311,GD_CHAM_CONG!$C$6:$BJ$997,60,FALSE)</f>
        <v>1</v>
      </c>
      <c r="F311" s="268">
        <f>VLOOKUP(B311,GD_LCD_HS_LNS!$B$4:$F$1000,5,FALSE)</f>
        <v>1.5</v>
      </c>
      <c r="G311" s="269"/>
      <c r="H311" s="269">
        <f>VLOOKUP(B311,GD_CHAM_CONG!$C$6:$BD$997,37,FALSE)</f>
        <v>27</v>
      </c>
      <c r="I311" s="104">
        <f>VLOOKUP($B311,GD_CHAM_CONG!$C$6:$BF$997,38,FALSE)</f>
        <v>27</v>
      </c>
      <c r="J311" s="104">
        <f>VLOOKUP($B311,GD_CHAM_CONG!$C$6:$BF$997,39,FALSE)</f>
        <v>0</v>
      </c>
      <c r="K311" s="104">
        <f>VLOOKUP($B311,GD_CHAM_CONG!$C$6:$BF$997,40,FALSE)</f>
        <v>0</v>
      </c>
      <c r="L311" s="104">
        <f>VLOOKUP($B311,GD_CHAM_CONG!$C$6:$BF$997,41,FALSE)</f>
        <v>0</v>
      </c>
      <c r="M311" s="104">
        <f>VLOOKUP($B311,GD_CHAM_CONG!$C$6:$BF$997,42,FALSE)</f>
        <v>0</v>
      </c>
      <c r="N311" s="104">
        <f>VLOOKUP($B311,GD_CHAM_CONG!$C$6:$BF$997,43,FALSE)</f>
        <v>0</v>
      </c>
      <c r="O311" s="104">
        <f>VLOOKUP($B311,GD_CHAM_CONG!$C$6:$BF$997,44,FALSE)</f>
        <v>0</v>
      </c>
      <c r="P311" s="104">
        <f>VLOOKUP($B311,GD_CHAM_CONG!$C$6:$BF$997,45,FALSE)</f>
        <v>0</v>
      </c>
      <c r="Q311" s="104">
        <f>VLOOKUP($B311,GD_CHAM_CONG!$C$6:$BF$997,46,FALSE)</f>
        <v>0</v>
      </c>
      <c r="R311" s="104">
        <f>VLOOKUP($B311,GD_CHAM_CONG!$C$6:$BF$997,47,FALSE)</f>
        <v>0</v>
      </c>
      <c r="S311" s="104">
        <f>VLOOKUP($B311,GD_CHAM_CONG!$C$6:$BF$997,48,FALSE)</f>
        <v>0</v>
      </c>
      <c r="T311" s="104">
        <f>VLOOKUP($B311,GD_CHAM_CONG!$C$6:$BF$997,49,FALSE)</f>
        <v>0</v>
      </c>
      <c r="U311" s="104">
        <f>VLOOKUP($B311,GD_CHAM_CONG!$C$6:$BF$997,50,FALSE)</f>
        <v>0</v>
      </c>
      <c r="V311" s="104">
        <f>VLOOKUP($B311,GD_CHAM_CONG!$C$6:$BF$997,51,FALSE)</f>
        <v>0</v>
      </c>
      <c r="W311" s="104">
        <f>VLOOKUP($B311,GD_CHAM_CONG!$C$6:$BF$997,52,FALSE)</f>
        <v>0</v>
      </c>
      <c r="X311" s="104">
        <f>VLOOKUP($B311,GD_CHAM_CONG!$C$6:$BF$997,53,FALSE)</f>
        <v>0</v>
      </c>
      <c r="Y311" s="104">
        <f>VLOOKUP($B311,GD_CHAM_CONG!$C$6:$BF$997,54,FALSE)</f>
        <v>0</v>
      </c>
      <c r="Z311" s="104">
        <f>VLOOKUP($B311,GD_CHAM_CONG!$C$6:$BF$997,55,FALSE)</f>
        <v>0</v>
      </c>
      <c r="AA311" s="104">
        <f>VLOOKUP($B311,GD_CHAM_CONG!$C$6:$BF$997,56,FALSE)</f>
        <v>0</v>
      </c>
      <c r="AB311" s="104">
        <f>VLOOKUP($B311,GD_CHAM_CONG!$C$6:$BI$997,57,FALSE)</f>
        <v>0</v>
      </c>
      <c r="AC311" s="104">
        <f>VLOOKUP($B311,GD_CHAM_CONG!$C$6:$BI$997,58,FALSE)</f>
        <v>0</v>
      </c>
      <c r="AD311" s="104">
        <f>VLOOKUP($B311,GD_CHAM_CONG!$C$6:$BI$997,59,FALSE)</f>
        <v>0</v>
      </c>
      <c r="AE311" s="270">
        <f>I311/$H311*VLOOKUP(I$4,DM_TI_LE!$A$5:$B$30,2,FALSE)</f>
        <v>1</v>
      </c>
      <c r="AF311" s="270">
        <f>J311/$H311*VLOOKUP(J$4,DM_TI_LE!$A$5:$B$30,2,FALSE)</f>
        <v>0</v>
      </c>
      <c r="AG311" s="270">
        <f>K311/$H311*VLOOKUP(K$4,DM_TI_LE!$A$5:$B$30,2,FALSE)</f>
        <v>0</v>
      </c>
      <c r="AH311" s="270">
        <f>L311/$H311*VLOOKUP(L$4,DM_TI_LE!$A$5:$B$30,2,FALSE)</f>
        <v>0</v>
      </c>
      <c r="AI311" s="270">
        <f>M311/$H311*VLOOKUP(M$4,DM_TI_LE!$A$5:$B$30,2,FALSE)</f>
        <v>0</v>
      </c>
      <c r="AJ311" s="270">
        <f>N311/$H311*VLOOKUP(N$4,DM_TI_LE!$A$5:$B$30,2,FALSE)</f>
        <v>0</v>
      </c>
      <c r="AK311" s="270">
        <f>O311/$H311*VLOOKUP(O$4,DM_TI_LE!$A$5:$B$30,2,FALSE)</f>
        <v>0</v>
      </c>
      <c r="AL311" s="270">
        <f>P311/$H311*VLOOKUP(P$4,DM_TI_LE!$A$5:$B$30,2,FALSE)</f>
        <v>0</v>
      </c>
      <c r="AM311" s="270">
        <f>Q311/$H311*VLOOKUP(Q$4,DM_TI_LE!$A$5:$B$30,2,FALSE)</f>
        <v>0</v>
      </c>
      <c r="AN311" s="270">
        <f>R311/$H311*VLOOKUP(R$4,DM_TI_LE!$A$5:$B$30,2,FALSE)</f>
        <v>0</v>
      </c>
      <c r="AO311" s="270">
        <f>S311/$H311*VLOOKUP(S$4,DM_TI_LE!$A$5:$B$30,2,FALSE)</f>
        <v>0</v>
      </c>
      <c r="AP311" s="270">
        <f>T311/$H311*VLOOKUP(T$4,DM_TI_LE!$A$5:$B$30,2,FALSE)</f>
        <v>0</v>
      </c>
      <c r="AQ311" s="270">
        <f>U311/$H311*VLOOKUP(U$4,DM_TI_LE!$A$5:$B$30,2,FALSE)</f>
        <v>0</v>
      </c>
      <c r="AR311" s="270">
        <f>V311/$H311*VLOOKUP(V$4,DM_TI_LE!$A$5:$B$30,2,FALSE)</f>
        <v>0</v>
      </c>
      <c r="AS311" s="270">
        <f>W311/$H311*VLOOKUP(W$4,DM_TI_LE!$A$5:$B$30,2,FALSE)</f>
        <v>0</v>
      </c>
      <c r="AT311" s="270">
        <f>X311/$H311*VLOOKUP(X$4,DM_TI_LE!$A$5:$B$30,2,FALSE)</f>
        <v>0</v>
      </c>
      <c r="AU311" s="270">
        <f>Y311/$H311*VLOOKUP(Y$4,DM_TI_LE!$A$5:$B$30,2,FALSE)</f>
        <v>0</v>
      </c>
      <c r="AV311" s="270">
        <f>Z311/$H311*VLOOKUP(Z$4,DM_TI_LE!$A$5:$B$30,2,FALSE)</f>
        <v>0</v>
      </c>
      <c r="AW311" s="270">
        <f>AA311/$H311*VLOOKUP(AA$4,DM_TI_LE!$A$5:$B$30,2,FALSE)</f>
        <v>0</v>
      </c>
      <c r="AX311" s="270">
        <f>AB311/$H311*VLOOKUP(AB$4,DM_TI_LE!$A$5:$B$30,2,FALSE)</f>
        <v>0</v>
      </c>
      <c r="AY311" s="270">
        <f>AC311/$H311*VLOOKUP(AC$4,DM_TI_LE!$A$5:$B$30,2,FALSE)</f>
        <v>0</v>
      </c>
      <c r="AZ311" s="270">
        <f>AD311/$H311*VLOOKUP(AD$4,DM_TI_LE!$A$5:$B$30,2,FALSE)</f>
        <v>0</v>
      </c>
      <c r="BA311" s="284">
        <f>IF(CD311="HDHV",DM_TI_LE!$K$12*I311, SUM(AE311:AW311)*F311*E311*DM_HE_SO_LUONG_NS!$D$1*CE311)</f>
        <v>4725000</v>
      </c>
      <c r="BB311" s="104"/>
      <c r="BC311" s="110">
        <f>VLOOKUP(B311,GD_LCD_HS_LNS!$B$4:$E$1000,4,FALSE)</f>
        <v>3778000</v>
      </c>
      <c r="BD311" s="104"/>
      <c r="BE311" s="104">
        <f>I311/26*$BC311*VLOOKUP(BE$4,DM_TI_LE!$A$5:$C$29,3,FALSE)</f>
        <v>0</v>
      </c>
      <c r="BF311" s="104">
        <f>J311/26*$BC311*VLOOKUP(BF$4,DM_TI_LE!$A$5:$C$29,3,FALSE)</f>
        <v>0</v>
      </c>
      <c r="BG311" s="104">
        <f>K311/26*$BC311*VLOOKUP(BG$4,DM_TI_LE!$A$5:$C$29,3,FALSE)</f>
        <v>0</v>
      </c>
      <c r="BH311" s="104">
        <f>L311/26*$BC311*VLOOKUP(BH$4,DM_TI_LE!$A$5:$C$29,3,FALSE)</f>
        <v>0</v>
      </c>
      <c r="BI311" s="104">
        <f>M311/26*$BC311*VLOOKUP(BI$4,DM_TI_LE!$A$5:$C$29,3,FALSE)</f>
        <v>0</v>
      </c>
      <c r="BJ311" s="104">
        <f>N311/26*$BC311*VLOOKUP(BJ$4,DM_TI_LE!$A$5:$C$29,3,FALSE)</f>
        <v>0</v>
      </c>
      <c r="BK311" s="104">
        <f>O311/26*$BC311*VLOOKUP(BK$4,DM_TI_LE!$A$5:$C$29,3,FALSE)</f>
        <v>0</v>
      </c>
      <c r="BL311" s="104">
        <f>P311/26*$BC311*VLOOKUP(BL$4,DM_TI_LE!$A$5:$C$29,3,FALSE)</f>
        <v>0</v>
      </c>
      <c r="BM311" s="104">
        <f>Q311/26*$BC311*VLOOKUP(BM$4,DM_TI_LE!$A$5:$C$29,3,FALSE)</f>
        <v>0</v>
      </c>
      <c r="BN311" s="104">
        <f>R311/26*$BC311*VLOOKUP(BN$4,DM_TI_LE!$A$5:$C$29,3,FALSE)</f>
        <v>0</v>
      </c>
      <c r="BO311" s="104">
        <f>S311/26*$BC311*VLOOKUP(BO$4,DM_TI_LE!$A$5:$C$29,3,FALSE)</f>
        <v>0</v>
      </c>
      <c r="BP311" s="104">
        <f>T311/26*$BC311*VLOOKUP(BP$4,DM_TI_LE!$A$5:$C$29,3,FALSE)</f>
        <v>0</v>
      </c>
      <c r="BQ311" s="104">
        <f>U311/26*$BC311*VLOOKUP(BQ$4,DM_TI_LE!$A$5:$C$29,3,FALSE)</f>
        <v>0</v>
      </c>
      <c r="BR311" s="104">
        <f>V311/26*$BC311*VLOOKUP(BR$4,DM_TI_LE!$A$5:$C$29,3,FALSE)</f>
        <v>0</v>
      </c>
      <c r="BS311" s="104">
        <f>W311/26*$BC311*VLOOKUP(BS$4,DM_TI_LE!$A$5:$C$29,3,FALSE)</f>
        <v>0</v>
      </c>
      <c r="BT311" s="104">
        <f>X311/26*$BC311*VLOOKUP(BT$4,DM_TI_LE!$A$5:$C$29,3,FALSE)</f>
        <v>0</v>
      </c>
      <c r="BU311" s="104">
        <f>Y311/26*$BC311*VLOOKUP(BU$4,DM_TI_LE!$A$5:$C$29,3,FALSE)</f>
        <v>0</v>
      </c>
      <c r="BV311" s="104">
        <f>Z311/26*$BC311*VLOOKUP(BV$4,DM_TI_LE!$A$5:$C$29,3,FALSE)</f>
        <v>0</v>
      </c>
      <c r="BW311" s="104">
        <f>AA311/26*$BC311*VLOOKUP(BW$4,DM_TI_LE!$A$5:$C$29,3,FALSE)</f>
        <v>0</v>
      </c>
      <c r="BX311" s="104">
        <f>AB311/26*$BC311*VLOOKUP(BX$4,DM_TI_LE!$A$5:$C$29,3,FALSE)</f>
        <v>0</v>
      </c>
      <c r="BY311" s="104">
        <f>AC311/26*$BC311*VLOOKUP(BY$4,DM_TI_LE!$A$5:$C$29,3,FALSE)</f>
        <v>0</v>
      </c>
      <c r="BZ311" s="104">
        <f>AD311/26*$BC311*VLOOKUP(BZ$4,DM_TI_LE!$A$5:$C$29,3,FALSE)</f>
        <v>0</v>
      </c>
      <c r="CA311" s="273">
        <f t="shared" si="0"/>
        <v>0</v>
      </c>
      <c r="CB311" s="104"/>
      <c r="CC311" s="274">
        <f t="shared" si="1"/>
        <v>4725000</v>
      </c>
      <c r="CD311" s="138" t="str">
        <f>VLOOKUP(B311,GD_CHUNG!$B$5:$G$480,6,FALSE)</f>
        <v>HDTV</v>
      </c>
      <c r="CE311" s="275">
        <f>VLOOKUP(CD311,DM_TI_LE!$I$12:$J$16,2,FALSE)</f>
        <v>0.7</v>
      </c>
    </row>
    <row r="312" spans="1:83" ht="12.75" x14ac:dyDescent="0.2">
      <c r="A312" s="49">
        <v>308</v>
      </c>
      <c r="B312" s="50">
        <f>GD_CHUNG!B312</f>
        <v>13717</v>
      </c>
      <c r="C312" s="50" t="str">
        <f>GD_CHUNG!C312</f>
        <v>Nguyễn Xuân Thành</v>
      </c>
      <c r="D312" s="50" t="str">
        <f>GD_CHUNG!D312</f>
        <v>Nhân viên Bốc xếp</v>
      </c>
      <c r="E312" s="268">
        <f>VLOOKUP(B312,GD_CHAM_CONG!$C$6:$BJ$997,60,FALSE)</f>
        <v>1</v>
      </c>
      <c r="F312" s="268">
        <f>VLOOKUP(B312,GD_LCD_HS_LNS!$B$4:$F$1000,5,FALSE)</f>
        <v>1.5</v>
      </c>
      <c r="G312" s="269"/>
      <c r="H312" s="269">
        <f>VLOOKUP(B312,GD_CHAM_CONG!$C$6:$BD$997,37,FALSE)</f>
        <v>27</v>
      </c>
      <c r="I312" s="104">
        <f>VLOOKUP($B312,GD_CHAM_CONG!$C$6:$BF$997,38,FALSE)</f>
        <v>27</v>
      </c>
      <c r="J312" s="104">
        <f>VLOOKUP($B312,GD_CHAM_CONG!$C$6:$BF$997,39,FALSE)</f>
        <v>0</v>
      </c>
      <c r="K312" s="104">
        <f>VLOOKUP($B312,GD_CHAM_CONG!$C$6:$BF$997,40,FALSE)</f>
        <v>0</v>
      </c>
      <c r="L312" s="104">
        <f>VLOOKUP($B312,GD_CHAM_CONG!$C$6:$BF$997,41,FALSE)</f>
        <v>0</v>
      </c>
      <c r="M312" s="104">
        <f>VLOOKUP($B312,GD_CHAM_CONG!$C$6:$BF$997,42,FALSE)</f>
        <v>0</v>
      </c>
      <c r="N312" s="104">
        <f>VLOOKUP($B312,GD_CHAM_CONG!$C$6:$BF$997,43,FALSE)</f>
        <v>0</v>
      </c>
      <c r="O312" s="104">
        <f>VLOOKUP($B312,GD_CHAM_CONG!$C$6:$BF$997,44,FALSE)</f>
        <v>0</v>
      </c>
      <c r="P312" s="104">
        <f>VLOOKUP($B312,GD_CHAM_CONG!$C$6:$BF$997,45,FALSE)</f>
        <v>0</v>
      </c>
      <c r="Q312" s="104">
        <f>VLOOKUP($B312,GD_CHAM_CONG!$C$6:$BF$997,46,FALSE)</f>
        <v>0</v>
      </c>
      <c r="R312" s="104">
        <f>VLOOKUP($B312,GD_CHAM_CONG!$C$6:$BF$997,47,FALSE)</f>
        <v>0</v>
      </c>
      <c r="S312" s="104">
        <f>VLOOKUP($B312,GD_CHAM_CONG!$C$6:$BF$997,48,FALSE)</f>
        <v>0</v>
      </c>
      <c r="T312" s="104">
        <f>VLOOKUP($B312,GD_CHAM_CONG!$C$6:$BF$997,49,FALSE)</f>
        <v>0</v>
      </c>
      <c r="U312" s="104">
        <f>VLOOKUP($B312,GD_CHAM_CONG!$C$6:$BF$997,50,FALSE)</f>
        <v>0</v>
      </c>
      <c r="V312" s="104">
        <f>VLOOKUP($B312,GD_CHAM_CONG!$C$6:$BF$997,51,FALSE)</f>
        <v>0</v>
      </c>
      <c r="W312" s="104">
        <f>VLOOKUP($B312,GD_CHAM_CONG!$C$6:$BF$997,52,FALSE)</f>
        <v>0</v>
      </c>
      <c r="X312" s="104">
        <f>VLOOKUP($B312,GD_CHAM_CONG!$C$6:$BF$997,53,FALSE)</f>
        <v>0</v>
      </c>
      <c r="Y312" s="104">
        <f>VLOOKUP($B312,GD_CHAM_CONG!$C$6:$BF$997,54,FALSE)</f>
        <v>0</v>
      </c>
      <c r="Z312" s="104">
        <f>VLOOKUP($B312,GD_CHAM_CONG!$C$6:$BF$997,55,FALSE)</f>
        <v>0</v>
      </c>
      <c r="AA312" s="104">
        <f>VLOOKUP($B312,GD_CHAM_CONG!$C$6:$BF$997,56,FALSE)</f>
        <v>0</v>
      </c>
      <c r="AB312" s="104">
        <f>VLOOKUP($B312,GD_CHAM_CONG!$C$6:$BI$997,57,FALSE)</f>
        <v>0</v>
      </c>
      <c r="AC312" s="104">
        <f>VLOOKUP($B312,GD_CHAM_CONG!$C$6:$BI$997,58,FALSE)</f>
        <v>0</v>
      </c>
      <c r="AD312" s="104">
        <f>VLOOKUP($B312,GD_CHAM_CONG!$C$6:$BI$997,59,FALSE)</f>
        <v>0</v>
      </c>
      <c r="AE312" s="270">
        <f>I312/$H312*VLOOKUP(I$4,DM_TI_LE!$A$5:$B$30,2,FALSE)</f>
        <v>1</v>
      </c>
      <c r="AF312" s="270">
        <f>J312/$H312*VLOOKUP(J$4,DM_TI_LE!$A$5:$B$30,2,FALSE)</f>
        <v>0</v>
      </c>
      <c r="AG312" s="270">
        <f>K312/$H312*VLOOKUP(K$4,DM_TI_LE!$A$5:$B$30,2,FALSE)</f>
        <v>0</v>
      </c>
      <c r="AH312" s="270">
        <f>L312/$H312*VLOOKUP(L$4,DM_TI_LE!$A$5:$B$30,2,FALSE)</f>
        <v>0</v>
      </c>
      <c r="AI312" s="270">
        <f>M312/$H312*VLOOKUP(M$4,DM_TI_LE!$A$5:$B$30,2,FALSE)</f>
        <v>0</v>
      </c>
      <c r="AJ312" s="270">
        <f>N312/$H312*VLOOKUP(N$4,DM_TI_LE!$A$5:$B$30,2,FALSE)</f>
        <v>0</v>
      </c>
      <c r="AK312" s="270">
        <f>O312/$H312*VLOOKUP(O$4,DM_TI_LE!$A$5:$B$30,2,FALSE)</f>
        <v>0</v>
      </c>
      <c r="AL312" s="270">
        <f>P312/$H312*VLOOKUP(P$4,DM_TI_LE!$A$5:$B$30,2,FALSE)</f>
        <v>0</v>
      </c>
      <c r="AM312" s="270">
        <f>Q312/$H312*VLOOKUP(Q$4,DM_TI_LE!$A$5:$B$30,2,FALSE)</f>
        <v>0</v>
      </c>
      <c r="AN312" s="270">
        <f>R312/$H312*VLOOKUP(R$4,DM_TI_LE!$A$5:$B$30,2,FALSE)</f>
        <v>0</v>
      </c>
      <c r="AO312" s="270">
        <f>S312/$H312*VLOOKUP(S$4,DM_TI_LE!$A$5:$B$30,2,FALSE)</f>
        <v>0</v>
      </c>
      <c r="AP312" s="270">
        <f>T312/$H312*VLOOKUP(T$4,DM_TI_LE!$A$5:$B$30,2,FALSE)</f>
        <v>0</v>
      </c>
      <c r="AQ312" s="270">
        <f>U312/$H312*VLOOKUP(U$4,DM_TI_LE!$A$5:$B$30,2,FALSE)</f>
        <v>0</v>
      </c>
      <c r="AR312" s="270">
        <f>V312/$H312*VLOOKUP(V$4,DM_TI_LE!$A$5:$B$30,2,FALSE)</f>
        <v>0</v>
      </c>
      <c r="AS312" s="270">
        <f>W312/$H312*VLOOKUP(W$4,DM_TI_LE!$A$5:$B$30,2,FALSE)</f>
        <v>0</v>
      </c>
      <c r="AT312" s="270">
        <f>X312/$H312*VLOOKUP(X$4,DM_TI_LE!$A$5:$B$30,2,FALSE)</f>
        <v>0</v>
      </c>
      <c r="AU312" s="270">
        <f>Y312/$H312*VLOOKUP(Y$4,DM_TI_LE!$A$5:$B$30,2,FALSE)</f>
        <v>0</v>
      </c>
      <c r="AV312" s="270">
        <f>Z312/$H312*VLOOKUP(Z$4,DM_TI_LE!$A$5:$B$30,2,FALSE)</f>
        <v>0</v>
      </c>
      <c r="AW312" s="270">
        <f>AA312/$H312*VLOOKUP(AA$4,DM_TI_LE!$A$5:$B$30,2,FALSE)</f>
        <v>0</v>
      </c>
      <c r="AX312" s="270">
        <f>AB312/$H312*VLOOKUP(AB$4,DM_TI_LE!$A$5:$B$30,2,FALSE)</f>
        <v>0</v>
      </c>
      <c r="AY312" s="270">
        <f>AC312/$H312*VLOOKUP(AC$4,DM_TI_LE!$A$5:$B$30,2,FALSE)</f>
        <v>0</v>
      </c>
      <c r="AZ312" s="270">
        <f>AD312/$H312*VLOOKUP(AD$4,DM_TI_LE!$A$5:$B$30,2,FALSE)</f>
        <v>0</v>
      </c>
      <c r="BA312" s="284">
        <f>IF(CD312="HDHV",DM_TI_LE!$K$12*I312, SUM(AE312:AW312)*F312*E312*DM_HE_SO_LUONG_NS!$D$1*CE312)</f>
        <v>4725000</v>
      </c>
      <c r="BB312" s="104"/>
      <c r="BC312" s="110">
        <f>VLOOKUP(B312,GD_LCD_HS_LNS!$B$4:$E$1000,4,FALSE)</f>
        <v>3778000</v>
      </c>
      <c r="BD312" s="104"/>
      <c r="BE312" s="104">
        <f>I312/26*$BC312*VLOOKUP(BE$4,DM_TI_LE!$A$5:$C$29,3,FALSE)</f>
        <v>0</v>
      </c>
      <c r="BF312" s="104">
        <f>J312/26*$BC312*VLOOKUP(BF$4,DM_TI_LE!$A$5:$C$29,3,FALSE)</f>
        <v>0</v>
      </c>
      <c r="BG312" s="104">
        <f>K312/26*$BC312*VLOOKUP(BG$4,DM_TI_LE!$A$5:$C$29,3,FALSE)</f>
        <v>0</v>
      </c>
      <c r="BH312" s="104">
        <f>L312/26*$BC312*VLOOKUP(BH$4,DM_TI_LE!$A$5:$C$29,3,FALSE)</f>
        <v>0</v>
      </c>
      <c r="BI312" s="104">
        <f>M312/26*$BC312*VLOOKUP(BI$4,DM_TI_LE!$A$5:$C$29,3,FALSE)</f>
        <v>0</v>
      </c>
      <c r="BJ312" s="104">
        <f>N312/26*$BC312*VLOOKUP(BJ$4,DM_TI_LE!$A$5:$C$29,3,FALSE)</f>
        <v>0</v>
      </c>
      <c r="BK312" s="104">
        <f>O312/26*$BC312*VLOOKUP(BK$4,DM_TI_LE!$A$5:$C$29,3,FALSE)</f>
        <v>0</v>
      </c>
      <c r="BL312" s="104">
        <f>P312/26*$BC312*VLOOKUP(BL$4,DM_TI_LE!$A$5:$C$29,3,FALSE)</f>
        <v>0</v>
      </c>
      <c r="BM312" s="104">
        <f>Q312/26*$BC312*VLOOKUP(BM$4,DM_TI_LE!$A$5:$C$29,3,FALSE)</f>
        <v>0</v>
      </c>
      <c r="BN312" s="104">
        <f>R312/26*$BC312*VLOOKUP(BN$4,DM_TI_LE!$A$5:$C$29,3,FALSE)</f>
        <v>0</v>
      </c>
      <c r="BO312" s="104">
        <f>S312/26*$BC312*VLOOKUP(BO$4,DM_TI_LE!$A$5:$C$29,3,FALSE)</f>
        <v>0</v>
      </c>
      <c r="BP312" s="104">
        <f>T312/26*$BC312*VLOOKUP(BP$4,DM_TI_LE!$A$5:$C$29,3,FALSE)</f>
        <v>0</v>
      </c>
      <c r="BQ312" s="104">
        <f>U312/26*$BC312*VLOOKUP(BQ$4,DM_TI_LE!$A$5:$C$29,3,FALSE)</f>
        <v>0</v>
      </c>
      <c r="BR312" s="104">
        <f>V312/26*$BC312*VLOOKUP(BR$4,DM_TI_LE!$A$5:$C$29,3,FALSE)</f>
        <v>0</v>
      </c>
      <c r="BS312" s="104">
        <f>W312/26*$BC312*VLOOKUP(BS$4,DM_TI_LE!$A$5:$C$29,3,FALSE)</f>
        <v>0</v>
      </c>
      <c r="BT312" s="104">
        <f>X312/26*$BC312*VLOOKUP(BT$4,DM_TI_LE!$A$5:$C$29,3,FALSE)</f>
        <v>0</v>
      </c>
      <c r="BU312" s="104">
        <f>Y312/26*$BC312*VLOOKUP(BU$4,DM_TI_LE!$A$5:$C$29,3,FALSE)</f>
        <v>0</v>
      </c>
      <c r="BV312" s="104">
        <f>Z312/26*$BC312*VLOOKUP(BV$4,DM_TI_LE!$A$5:$C$29,3,FALSE)</f>
        <v>0</v>
      </c>
      <c r="BW312" s="104">
        <f>AA312/26*$BC312*VLOOKUP(BW$4,DM_TI_LE!$A$5:$C$29,3,FALSE)</f>
        <v>0</v>
      </c>
      <c r="BX312" s="104">
        <f>AB312/26*$BC312*VLOOKUP(BX$4,DM_TI_LE!$A$5:$C$29,3,FALSE)</f>
        <v>0</v>
      </c>
      <c r="BY312" s="104">
        <f>AC312/26*$BC312*VLOOKUP(BY$4,DM_TI_LE!$A$5:$C$29,3,FALSE)</f>
        <v>0</v>
      </c>
      <c r="BZ312" s="104">
        <f>AD312/26*$BC312*VLOOKUP(BZ$4,DM_TI_LE!$A$5:$C$29,3,FALSE)</f>
        <v>0</v>
      </c>
      <c r="CA312" s="273">
        <f t="shared" si="0"/>
        <v>0</v>
      </c>
      <c r="CB312" s="104"/>
      <c r="CC312" s="274">
        <f t="shared" si="1"/>
        <v>4725000</v>
      </c>
      <c r="CD312" s="138" t="str">
        <f>VLOOKUP(B312,GD_CHUNG!$B$5:$G$480,6,FALSE)</f>
        <v>HDTV</v>
      </c>
      <c r="CE312" s="275">
        <f>VLOOKUP(CD312,DM_TI_LE!$I$12:$J$16,2,FALSE)</f>
        <v>0.7</v>
      </c>
    </row>
    <row r="313" spans="1:83" ht="12.75" x14ac:dyDescent="0.2">
      <c r="A313" s="49">
        <v>309</v>
      </c>
      <c r="B313" s="50">
        <f>GD_CHUNG!B313</f>
        <v>13718</v>
      </c>
      <c r="C313" s="50" t="str">
        <f>GD_CHUNG!C313</f>
        <v>Nguyễn Khánh Duy</v>
      </c>
      <c r="D313" s="50" t="str">
        <f>GD_CHUNG!D313</f>
        <v>Nhân viên Bốc xếp</v>
      </c>
      <c r="E313" s="268">
        <f>VLOOKUP(B313,GD_CHAM_CONG!$C$6:$BJ$997,60,FALSE)</f>
        <v>1</v>
      </c>
      <c r="F313" s="268">
        <f>VLOOKUP(B313,GD_LCD_HS_LNS!$B$4:$F$1000,5,FALSE)</f>
        <v>1.5</v>
      </c>
      <c r="G313" s="269"/>
      <c r="H313" s="269">
        <f>VLOOKUP(B313,GD_CHAM_CONG!$C$6:$BD$997,37,FALSE)</f>
        <v>27</v>
      </c>
      <c r="I313" s="104">
        <f>VLOOKUP($B313,GD_CHAM_CONG!$C$6:$BF$997,38,FALSE)</f>
        <v>27</v>
      </c>
      <c r="J313" s="104">
        <f>VLOOKUP($B313,GD_CHAM_CONG!$C$6:$BF$997,39,FALSE)</f>
        <v>0</v>
      </c>
      <c r="K313" s="104">
        <f>VLOOKUP($B313,GD_CHAM_CONG!$C$6:$BF$997,40,FALSE)</f>
        <v>0</v>
      </c>
      <c r="L313" s="104">
        <f>VLOOKUP($B313,GD_CHAM_CONG!$C$6:$BF$997,41,FALSE)</f>
        <v>0</v>
      </c>
      <c r="M313" s="104">
        <f>VLOOKUP($B313,GD_CHAM_CONG!$C$6:$BF$997,42,FALSE)</f>
        <v>0</v>
      </c>
      <c r="N313" s="104">
        <f>VLOOKUP($B313,GD_CHAM_CONG!$C$6:$BF$997,43,FALSE)</f>
        <v>0</v>
      </c>
      <c r="O313" s="104">
        <f>VLOOKUP($B313,GD_CHAM_CONG!$C$6:$BF$997,44,FALSE)</f>
        <v>0</v>
      </c>
      <c r="P313" s="104">
        <f>VLOOKUP($B313,GD_CHAM_CONG!$C$6:$BF$997,45,FALSE)</f>
        <v>0</v>
      </c>
      <c r="Q313" s="104">
        <f>VLOOKUP($B313,GD_CHAM_CONG!$C$6:$BF$997,46,FALSE)</f>
        <v>0</v>
      </c>
      <c r="R313" s="104">
        <f>VLOOKUP($B313,GD_CHAM_CONG!$C$6:$BF$997,47,FALSE)</f>
        <v>0</v>
      </c>
      <c r="S313" s="104">
        <f>VLOOKUP($B313,GD_CHAM_CONG!$C$6:$BF$997,48,FALSE)</f>
        <v>0</v>
      </c>
      <c r="T313" s="104">
        <f>VLOOKUP($B313,GD_CHAM_CONG!$C$6:$BF$997,49,FALSE)</f>
        <v>0</v>
      </c>
      <c r="U313" s="104">
        <f>VLOOKUP($B313,GD_CHAM_CONG!$C$6:$BF$997,50,FALSE)</f>
        <v>0</v>
      </c>
      <c r="V313" s="104">
        <f>VLOOKUP($B313,GD_CHAM_CONG!$C$6:$BF$997,51,FALSE)</f>
        <v>0</v>
      </c>
      <c r="W313" s="104">
        <f>VLOOKUP($B313,GD_CHAM_CONG!$C$6:$BF$997,52,FALSE)</f>
        <v>0</v>
      </c>
      <c r="X313" s="104">
        <f>VLOOKUP($B313,GD_CHAM_CONG!$C$6:$BF$997,53,FALSE)</f>
        <v>0</v>
      </c>
      <c r="Y313" s="104">
        <f>VLOOKUP($B313,GD_CHAM_CONG!$C$6:$BF$997,54,FALSE)</f>
        <v>0</v>
      </c>
      <c r="Z313" s="104">
        <f>VLOOKUP($B313,GD_CHAM_CONG!$C$6:$BF$997,55,FALSE)</f>
        <v>0</v>
      </c>
      <c r="AA313" s="104">
        <f>VLOOKUP($B313,GD_CHAM_CONG!$C$6:$BF$997,56,FALSE)</f>
        <v>0</v>
      </c>
      <c r="AB313" s="104">
        <f>VLOOKUP($B313,GD_CHAM_CONG!$C$6:$BI$997,57,FALSE)</f>
        <v>0</v>
      </c>
      <c r="AC313" s="104">
        <f>VLOOKUP($B313,GD_CHAM_CONG!$C$6:$BI$997,58,FALSE)</f>
        <v>0</v>
      </c>
      <c r="AD313" s="104">
        <f>VLOOKUP($B313,GD_CHAM_CONG!$C$6:$BI$997,59,FALSE)</f>
        <v>0</v>
      </c>
      <c r="AE313" s="270">
        <f>I313/$H313*VLOOKUP(I$4,DM_TI_LE!$A$5:$B$30,2,FALSE)</f>
        <v>1</v>
      </c>
      <c r="AF313" s="270">
        <f>J313/$H313*VLOOKUP(J$4,DM_TI_LE!$A$5:$B$30,2,FALSE)</f>
        <v>0</v>
      </c>
      <c r="AG313" s="270">
        <f>K313/$H313*VLOOKUP(K$4,DM_TI_LE!$A$5:$B$30,2,FALSE)</f>
        <v>0</v>
      </c>
      <c r="AH313" s="270">
        <f>L313/$H313*VLOOKUP(L$4,DM_TI_LE!$A$5:$B$30,2,FALSE)</f>
        <v>0</v>
      </c>
      <c r="AI313" s="270">
        <f>M313/$H313*VLOOKUP(M$4,DM_TI_LE!$A$5:$B$30,2,FALSE)</f>
        <v>0</v>
      </c>
      <c r="AJ313" s="270">
        <f>N313/$H313*VLOOKUP(N$4,DM_TI_LE!$A$5:$B$30,2,FALSE)</f>
        <v>0</v>
      </c>
      <c r="AK313" s="270">
        <f>O313/$H313*VLOOKUP(O$4,DM_TI_LE!$A$5:$B$30,2,FALSE)</f>
        <v>0</v>
      </c>
      <c r="AL313" s="270">
        <f>P313/$H313*VLOOKUP(P$4,DM_TI_LE!$A$5:$B$30,2,FALSE)</f>
        <v>0</v>
      </c>
      <c r="AM313" s="270">
        <f>Q313/$H313*VLOOKUP(Q$4,DM_TI_LE!$A$5:$B$30,2,FALSE)</f>
        <v>0</v>
      </c>
      <c r="AN313" s="270">
        <f>R313/$H313*VLOOKUP(R$4,DM_TI_LE!$A$5:$B$30,2,FALSE)</f>
        <v>0</v>
      </c>
      <c r="AO313" s="270">
        <f>S313/$H313*VLOOKUP(S$4,DM_TI_LE!$A$5:$B$30,2,FALSE)</f>
        <v>0</v>
      </c>
      <c r="AP313" s="270">
        <f>T313/$H313*VLOOKUP(T$4,DM_TI_LE!$A$5:$B$30,2,FALSE)</f>
        <v>0</v>
      </c>
      <c r="AQ313" s="270">
        <f>U313/$H313*VLOOKUP(U$4,DM_TI_LE!$A$5:$B$30,2,FALSE)</f>
        <v>0</v>
      </c>
      <c r="AR313" s="270">
        <f>V313/$H313*VLOOKUP(V$4,DM_TI_LE!$A$5:$B$30,2,FALSE)</f>
        <v>0</v>
      </c>
      <c r="AS313" s="270">
        <f>W313/$H313*VLOOKUP(W$4,DM_TI_LE!$A$5:$B$30,2,FALSE)</f>
        <v>0</v>
      </c>
      <c r="AT313" s="270">
        <f>X313/$H313*VLOOKUP(X$4,DM_TI_LE!$A$5:$B$30,2,FALSE)</f>
        <v>0</v>
      </c>
      <c r="AU313" s="270">
        <f>Y313/$H313*VLOOKUP(Y$4,DM_TI_LE!$A$5:$B$30,2,FALSE)</f>
        <v>0</v>
      </c>
      <c r="AV313" s="270">
        <f>Z313/$H313*VLOOKUP(Z$4,DM_TI_LE!$A$5:$B$30,2,FALSE)</f>
        <v>0</v>
      </c>
      <c r="AW313" s="270">
        <f>AA313/$H313*VLOOKUP(AA$4,DM_TI_LE!$A$5:$B$30,2,FALSE)</f>
        <v>0</v>
      </c>
      <c r="AX313" s="270">
        <f>AB313/$H313*VLOOKUP(AB$4,DM_TI_LE!$A$5:$B$30,2,FALSE)</f>
        <v>0</v>
      </c>
      <c r="AY313" s="270">
        <f>AC313/$H313*VLOOKUP(AC$4,DM_TI_LE!$A$5:$B$30,2,FALSE)</f>
        <v>0</v>
      </c>
      <c r="AZ313" s="270">
        <f>AD313/$H313*VLOOKUP(AD$4,DM_TI_LE!$A$5:$B$30,2,FALSE)</f>
        <v>0</v>
      </c>
      <c r="BA313" s="284">
        <f>IF(CD313="HDHV",DM_TI_LE!$K$12*I313, SUM(AE313:AW313)*F313*E313*DM_HE_SO_LUONG_NS!$D$1*CE313)</f>
        <v>4725000</v>
      </c>
      <c r="BB313" s="104"/>
      <c r="BC313" s="110">
        <f>VLOOKUP(B313,GD_LCD_HS_LNS!$B$4:$E$1000,4,FALSE)</f>
        <v>3778000</v>
      </c>
      <c r="BD313" s="104"/>
      <c r="BE313" s="104">
        <f>I313/26*$BC313*VLOOKUP(BE$4,DM_TI_LE!$A$5:$C$29,3,FALSE)</f>
        <v>0</v>
      </c>
      <c r="BF313" s="104">
        <f>J313/26*$BC313*VLOOKUP(BF$4,DM_TI_LE!$A$5:$C$29,3,FALSE)</f>
        <v>0</v>
      </c>
      <c r="BG313" s="104">
        <f>K313/26*$BC313*VLOOKUP(BG$4,DM_TI_LE!$A$5:$C$29,3,FALSE)</f>
        <v>0</v>
      </c>
      <c r="BH313" s="104">
        <f>L313/26*$BC313*VLOOKUP(BH$4,DM_TI_LE!$A$5:$C$29,3,FALSE)</f>
        <v>0</v>
      </c>
      <c r="BI313" s="104">
        <f>M313/26*$BC313*VLOOKUP(BI$4,DM_TI_LE!$A$5:$C$29,3,FALSE)</f>
        <v>0</v>
      </c>
      <c r="BJ313" s="104">
        <f>N313/26*$BC313*VLOOKUP(BJ$4,DM_TI_LE!$A$5:$C$29,3,FALSE)</f>
        <v>0</v>
      </c>
      <c r="BK313" s="104">
        <f>O313/26*$BC313*VLOOKUP(BK$4,DM_TI_LE!$A$5:$C$29,3,FALSE)</f>
        <v>0</v>
      </c>
      <c r="BL313" s="104">
        <f>P313/26*$BC313*VLOOKUP(BL$4,DM_TI_LE!$A$5:$C$29,3,FALSE)</f>
        <v>0</v>
      </c>
      <c r="BM313" s="104">
        <f>Q313/26*$BC313*VLOOKUP(BM$4,DM_TI_LE!$A$5:$C$29,3,FALSE)</f>
        <v>0</v>
      </c>
      <c r="BN313" s="104">
        <f>R313/26*$BC313*VLOOKUP(BN$4,DM_TI_LE!$A$5:$C$29,3,FALSE)</f>
        <v>0</v>
      </c>
      <c r="BO313" s="104">
        <f>S313/26*$BC313*VLOOKUP(BO$4,DM_TI_LE!$A$5:$C$29,3,FALSE)</f>
        <v>0</v>
      </c>
      <c r="BP313" s="104">
        <f>T313/26*$BC313*VLOOKUP(BP$4,DM_TI_LE!$A$5:$C$29,3,FALSE)</f>
        <v>0</v>
      </c>
      <c r="BQ313" s="104">
        <f>U313/26*$BC313*VLOOKUP(BQ$4,DM_TI_LE!$A$5:$C$29,3,FALSE)</f>
        <v>0</v>
      </c>
      <c r="BR313" s="104">
        <f>V313/26*$BC313*VLOOKUP(BR$4,DM_TI_LE!$A$5:$C$29,3,FALSE)</f>
        <v>0</v>
      </c>
      <c r="BS313" s="104">
        <f>W313/26*$BC313*VLOOKUP(BS$4,DM_TI_LE!$A$5:$C$29,3,FALSE)</f>
        <v>0</v>
      </c>
      <c r="BT313" s="104">
        <f>X313/26*$BC313*VLOOKUP(BT$4,DM_TI_LE!$A$5:$C$29,3,FALSE)</f>
        <v>0</v>
      </c>
      <c r="BU313" s="104">
        <f>Y313/26*$BC313*VLOOKUP(BU$4,DM_TI_LE!$A$5:$C$29,3,FALSE)</f>
        <v>0</v>
      </c>
      <c r="BV313" s="104">
        <f>Z313/26*$BC313*VLOOKUP(BV$4,DM_TI_LE!$A$5:$C$29,3,FALSE)</f>
        <v>0</v>
      </c>
      <c r="BW313" s="104">
        <f>AA313/26*$BC313*VLOOKUP(BW$4,DM_TI_LE!$A$5:$C$29,3,FALSE)</f>
        <v>0</v>
      </c>
      <c r="BX313" s="104">
        <f>AB313/26*$BC313*VLOOKUP(BX$4,DM_TI_LE!$A$5:$C$29,3,FALSE)</f>
        <v>0</v>
      </c>
      <c r="BY313" s="104">
        <f>AC313/26*$BC313*VLOOKUP(BY$4,DM_TI_LE!$A$5:$C$29,3,FALSE)</f>
        <v>0</v>
      </c>
      <c r="BZ313" s="104">
        <f>AD313/26*$BC313*VLOOKUP(BZ$4,DM_TI_LE!$A$5:$C$29,3,FALSE)</f>
        <v>0</v>
      </c>
      <c r="CA313" s="273">
        <f t="shared" si="0"/>
        <v>0</v>
      </c>
      <c r="CB313" s="104"/>
      <c r="CC313" s="274">
        <f t="shared" si="1"/>
        <v>4725000</v>
      </c>
      <c r="CD313" s="138" t="str">
        <f>VLOOKUP(B313,GD_CHUNG!$B$5:$G$480,6,FALSE)</f>
        <v>HDTV</v>
      </c>
      <c r="CE313" s="275">
        <f>VLOOKUP(CD313,DM_TI_LE!$I$12:$J$16,2,FALSE)</f>
        <v>0.7</v>
      </c>
    </row>
    <row r="314" spans="1:83" ht="12.75" x14ac:dyDescent="0.2">
      <c r="A314" s="49">
        <v>310</v>
      </c>
      <c r="B314" s="50">
        <f>GD_CHUNG!B314</f>
        <v>13719</v>
      </c>
      <c r="C314" s="50" t="str">
        <f>GD_CHUNG!C314</f>
        <v>Nguyễn Quang Huy</v>
      </c>
      <c r="D314" s="50" t="str">
        <f>GD_CHUNG!D314</f>
        <v>Nhân viên Bốc xếp</v>
      </c>
      <c r="E314" s="268">
        <f>VLOOKUP(B314,GD_CHAM_CONG!$C$6:$BJ$997,60,FALSE)</f>
        <v>0.95</v>
      </c>
      <c r="F314" s="268">
        <f>VLOOKUP(B314,GD_LCD_HS_LNS!$B$4:$F$1000,5,FALSE)</f>
        <v>1.5</v>
      </c>
      <c r="G314" s="269"/>
      <c r="H314" s="269">
        <f>VLOOKUP(B314,GD_CHAM_CONG!$C$6:$BD$997,37,FALSE)</f>
        <v>27</v>
      </c>
      <c r="I314" s="104">
        <f>VLOOKUP($B314,GD_CHAM_CONG!$C$6:$BF$997,38,FALSE)</f>
        <v>27</v>
      </c>
      <c r="J314" s="104">
        <f>VLOOKUP($B314,GD_CHAM_CONG!$C$6:$BF$997,39,FALSE)</f>
        <v>0</v>
      </c>
      <c r="K314" s="104">
        <f>VLOOKUP($B314,GD_CHAM_CONG!$C$6:$BF$997,40,FALSE)</f>
        <v>0</v>
      </c>
      <c r="L314" s="104">
        <f>VLOOKUP($B314,GD_CHAM_CONG!$C$6:$BF$997,41,FALSE)</f>
        <v>0</v>
      </c>
      <c r="M314" s="104">
        <f>VLOOKUP($B314,GD_CHAM_CONG!$C$6:$BF$997,42,FALSE)</f>
        <v>0</v>
      </c>
      <c r="N314" s="104">
        <f>VLOOKUP($B314,GD_CHAM_CONG!$C$6:$BF$997,43,FALSE)</f>
        <v>0</v>
      </c>
      <c r="O314" s="104">
        <f>VLOOKUP($B314,GD_CHAM_CONG!$C$6:$BF$997,44,FALSE)</f>
        <v>0</v>
      </c>
      <c r="P314" s="104">
        <f>VLOOKUP($B314,GD_CHAM_CONG!$C$6:$BF$997,45,FALSE)</f>
        <v>0</v>
      </c>
      <c r="Q314" s="104">
        <f>VLOOKUP($B314,GD_CHAM_CONG!$C$6:$BF$997,46,FALSE)</f>
        <v>0</v>
      </c>
      <c r="R314" s="104">
        <f>VLOOKUP($B314,GD_CHAM_CONG!$C$6:$BF$997,47,FALSE)</f>
        <v>0</v>
      </c>
      <c r="S314" s="104">
        <f>VLOOKUP($B314,GD_CHAM_CONG!$C$6:$BF$997,48,FALSE)</f>
        <v>0</v>
      </c>
      <c r="T314" s="104">
        <f>VLOOKUP($B314,GD_CHAM_CONG!$C$6:$BF$997,49,FALSE)</f>
        <v>0</v>
      </c>
      <c r="U314" s="104">
        <f>VLOOKUP($B314,GD_CHAM_CONG!$C$6:$BF$997,50,FALSE)</f>
        <v>0</v>
      </c>
      <c r="V314" s="104">
        <f>VLOOKUP($B314,GD_CHAM_CONG!$C$6:$BF$997,51,FALSE)</f>
        <v>0</v>
      </c>
      <c r="W314" s="104">
        <f>VLOOKUP($B314,GD_CHAM_CONG!$C$6:$BF$997,52,FALSE)</f>
        <v>0</v>
      </c>
      <c r="X314" s="104">
        <f>VLOOKUP($B314,GD_CHAM_CONG!$C$6:$BF$997,53,FALSE)</f>
        <v>0</v>
      </c>
      <c r="Y314" s="104">
        <f>VLOOKUP($B314,GD_CHAM_CONG!$C$6:$BF$997,54,FALSE)</f>
        <v>0</v>
      </c>
      <c r="Z314" s="104">
        <f>VLOOKUP($B314,GD_CHAM_CONG!$C$6:$BF$997,55,FALSE)</f>
        <v>0</v>
      </c>
      <c r="AA314" s="104">
        <f>VLOOKUP($B314,GD_CHAM_CONG!$C$6:$BF$997,56,FALSE)</f>
        <v>0</v>
      </c>
      <c r="AB314" s="104">
        <f>VLOOKUP($B314,GD_CHAM_CONG!$C$6:$BI$997,57,FALSE)</f>
        <v>0</v>
      </c>
      <c r="AC314" s="104">
        <f>VLOOKUP($B314,GD_CHAM_CONG!$C$6:$BI$997,58,FALSE)</f>
        <v>0</v>
      </c>
      <c r="AD314" s="104">
        <f>VLOOKUP($B314,GD_CHAM_CONG!$C$6:$BI$997,59,FALSE)</f>
        <v>0</v>
      </c>
      <c r="AE314" s="270">
        <f>I314/$H314*VLOOKUP(I$4,DM_TI_LE!$A$5:$B$30,2,FALSE)</f>
        <v>1</v>
      </c>
      <c r="AF314" s="270">
        <f>J314/$H314*VLOOKUP(J$4,DM_TI_LE!$A$5:$B$30,2,FALSE)</f>
        <v>0</v>
      </c>
      <c r="AG314" s="270">
        <f>K314/$H314*VLOOKUP(K$4,DM_TI_LE!$A$5:$B$30,2,FALSE)</f>
        <v>0</v>
      </c>
      <c r="AH314" s="270">
        <f>L314/$H314*VLOOKUP(L$4,DM_TI_LE!$A$5:$B$30,2,FALSE)</f>
        <v>0</v>
      </c>
      <c r="AI314" s="270">
        <f>M314/$H314*VLOOKUP(M$4,DM_TI_LE!$A$5:$B$30,2,FALSE)</f>
        <v>0</v>
      </c>
      <c r="AJ314" s="270">
        <f>N314/$H314*VLOOKUP(N$4,DM_TI_LE!$A$5:$B$30,2,FALSE)</f>
        <v>0</v>
      </c>
      <c r="AK314" s="270">
        <f>O314/$H314*VLOOKUP(O$4,DM_TI_LE!$A$5:$B$30,2,FALSE)</f>
        <v>0</v>
      </c>
      <c r="AL314" s="270">
        <f>P314/$H314*VLOOKUP(P$4,DM_TI_LE!$A$5:$B$30,2,FALSE)</f>
        <v>0</v>
      </c>
      <c r="AM314" s="270">
        <f>Q314/$H314*VLOOKUP(Q$4,DM_TI_LE!$A$5:$B$30,2,FALSE)</f>
        <v>0</v>
      </c>
      <c r="AN314" s="270">
        <f>R314/$H314*VLOOKUP(R$4,DM_TI_LE!$A$5:$B$30,2,FALSE)</f>
        <v>0</v>
      </c>
      <c r="AO314" s="270">
        <f>S314/$H314*VLOOKUP(S$4,DM_TI_LE!$A$5:$B$30,2,FALSE)</f>
        <v>0</v>
      </c>
      <c r="AP314" s="270">
        <f>T314/$H314*VLOOKUP(T$4,DM_TI_LE!$A$5:$B$30,2,FALSE)</f>
        <v>0</v>
      </c>
      <c r="AQ314" s="270">
        <f>U314/$H314*VLOOKUP(U$4,DM_TI_LE!$A$5:$B$30,2,FALSE)</f>
        <v>0</v>
      </c>
      <c r="AR314" s="270">
        <f>V314/$H314*VLOOKUP(V$4,DM_TI_LE!$A$5:$B$30,2,FALSE)</f>
        <v>0</v>
      </c>
      <c r="AS314" s="270">
        <f>W314/$H314*VLOOKUP(W$4,DM_TI_LE!$A$5:$B$30,2,FALSE)</f>
        <v>0</v>
      </c>
      <c r="AT314" s="270">
        <f>X314/$H314*VLOOKUP(X$4,DM_TI_LE!$A$5:$B$30,2,FALSE)</f>
        <v>0</v>
      </c>
      <c r="AU314" s="270">
        <f>Y314/$H314*VLOOKUP(Y$4,DM_TI_LE!$A$5:$B$30,2,FALSE)</f>
        <v>0</v>
      </c>
      <c r="AV314" s="270">
        <f>Z314/$H314*VLOOKUP(Z$4,DM_TI_LE!$A$5:$B$30,2,FALSE)</f>
        <v>0</v>
      </c>
      <c r="AW314" s="270">
        <f>AA314/$H314*VLOOKUP(AA$4,DM_TI_LE!$A$5:$B$30,2,FALSE)</f>
        <v>0</v>
      </c>
      <c r="AX314" s="270">
        <f>AB314/$H314*VLOOKUP(AB$4,DM_TI_LE!$A$5:$B$30,2,FALSE)</f>
        <v>0</v>
      </c>
      <c r="AY314" s="270">
        <f>AC314/$H314*VLOOKUP(AC$4,DM_TI_LE!$A$5:$B$30,2,FALSE)</f>
        <v>0</v>
      </c>
      <c r="AZ314" s="270">
        <f>AD314/$H314*VLOOKUP(AD$4,DM_TI_LE!$A$5:$B$30,2,FALSE)</f>
        <v>0</v>
      </c>
      <c r="BA314" s="284">
        <f>IF(CD314="HDHV",DM_TI_LE!$K$12*I314, SUM(AE314:AW314)*F314*E314*DM_HE_SO_LUONG_NS!$D$1*CE314)</f>
        <v>4488749.9999999991</v>
      </c>
      <c r="BB314" s="104"/>
      <c r="BC314" s="110">
        <f>VLOOKUP(B314,GD_LCD_HS_LNS!$B$4:$E$1000,4,FALSE)</f>
        <v>3778000</v>
      </c>
      <c r="BD314" s="104"/>
      <c r="BE314" s="104">
        <f>I314/26*$BC314*VLOOKUP(BE$4,DM_TI_LE!$A$5:$C$29,3,FALSE)</f>
        <v>0</v>
      </c>
      <c r="BF314" s="104">
        <f>J314/26*$BC314*VLOOKUP(BF$4,DM_TI_LE!$A$5:$C$29,3,FALSE)</f>
        <v>0</v>
      </c>
      <c r="BG314" s="104">
        <f>K314/26*$BC314*VLOOKUP(BG$4,DM_TI_LE!$A$5:$C$29,3,FALSE)</f>
        <v>0</v>
      </c>
      <c r="BH314" s="104">
        <f>L314/26*$BC314*VLOOKUP(BH$4,DM_TI_LE!$A$5:$C$29,3,FALSE)</f>
        <v>0</v>
      </c>
      <c r="BI314" s="104">
        <f>M314/26*$BC314*VLOOKUP(BI$4,DM_TI_LE!$A$5:$C$29,3,FALSE)</f>
        <v>0</v>
      </c>
      <c r="BJ314" s="104">
        <f>N314/26*$BC314*VLOOKUP(BJ$4,DM_TI_LE!$A$5:$C$29,3,FALSE)</f>
        <v>0</v>
      </c>
      <c r="BK314" s="104">
        <f>O314/26*$BC314*VLOOKUP(BK$4,DM_TI_LE!$A$5:$C$29,3,FALSE)</f>
        <v>0</v>
      </c>
      <c r="BL314" s="104">
        <f>P314/26*$BC314*VLOOKUP(BL$4,DM_TI_LE!$A$5:$C$29,3,FALSE)</f>
        <v>0</v>
      </c>
      <c r="BM314" s="104">
        <f>Q314/26*$BC314*VLOOKUP(BM$4,DM_TI_LE!$A$5:$C$29,3,FALSE)</f>
        <v>0</v>
      </c>
      <c r="BN314" s="104">
        <f>R314/26*$BC314*VLOOKUP(BN$4,DM_TI_LE!$A$5:$C$29,3,FALSE)</f>
        <v>0</v>
      </c>
      <c r="BO314" s="104">
        <f>S314/26*$BC314*VLOOKUP(BO$4,DM_TI_LE!$A$5:$C$29,3,FALSE)</f>
        <v>0</v>
      </c>
      <c r="BP314" s="104">
        <f>T314/26*$BC314*VLOOKUP(BP$4,DM_TI_LE!$A$5:$C$29,3,FALSE)</f>
        <v>0</v>
      </c>
      <c r="BQ314" s="104">
        <f>U314/26*$BC314*VLOOKUP(BQ$4,DM_TI_LE!$A$5:$C$29,3,FALSE)</f>
        <v>0</v>
      </c>
      <c r="BR314" s="104">
        <f>V314/26*$BC314*VLOOKUP(BR$4,DM_TI_LE!$A$5:$C$29,3,FALSE)</f>
        <v>0</v>
      </c>
      <c r="BS314" s="104">
        <f>W314/26*$BC314*VLOOKUP(BS$4,DM_TI_LE!$A$5:$C$29,3,FALSE)</f>
        <v>0</v>
      </c>
      <c r="BT314" s="104">
        <f>X314/26*$BC314*VLOOKUP(BT$4,DM_TI_LE!$A$5:$C$29,3,FALSE)</f>
        <v>0</v>
      </c>
      <c r="BU314" s="104">
        <f>Y314/26*$BC314*VLOOKUP(BU$4,DM_TI_LE!$A$5:$C$29,3,FALSE)</f>
        <v>0</v>
      </c>
      <c r="BV314" s="104">
        <f>Z314/26*$BC314*VLOOKUP(BV$4,DM_TI_LE!$A$5:$C$29,3,FALSE)</f>
        <v>0</v>
      </c>
      <c r="BW314" s="104">
        <f>AA314/26*$BC314*VLOOKUP(BW$4,DM_TI_LE!$A$5:$C$29,3,FALSE)</f>
        <v>0</v>
      </c>
      <c r="BX314" s="104">
        <f>AB314/26*$BC314*VLOOKUP(BX$4,DM_TI_LE!$A$5:$C$29,3,FALSE)</f>
        <v>0</v>
      </c>
      <c r="BY314" s="104">
        <f>AC314/26*$BC314*VLOOKUP(BY$4,DM_TI_LE!$A$5:$C$29,3,FALSE)</f>
        <v>0</v>
      </c>
      <c r="BZ314" s="104">
        <f>AD314/26*$BC314*VLOOKUP(BZ$4,DM_TI_LE!$A$5:$C$29,3,FALSE)</f>
        <v>0</v>
      </c>
      <c r="CA314" s="273">
        <f t="shared" si="0"/>
        <v>0</v>
      </c>
      <c r="CB314" s="104"/>
      <c r="CC314" s="274">
        <f t="shared" si="1"/>
        <v>4488749.9999999991</v>
      </c>
      <c r="CD314" s="138" t="str">
        <f>VLOOKUP(B314,GD_CHUNG!$B$5:$G$480,6,FALSE)</f>
        <v>HDTV</v>
      </c>
      <c r="CE314" s="275">
        <f>VLOOKUP(CD314,DM_TI_LE!$I$12:$J$16,2,FALSE)</f>
        <v>0.7</v>
      </c>
    </row>
    <row r="315" spans="1:83" ht="12.75" x14ac:dyDescent="0.2">
      <c r="A315" s="49">
        <v>311</v>
      </c>
      <c r="B315" s="50">
        <f>GD_CHUNG!B315</f>
        <v>13720</v>
      </c>
      <c r="C315" s="50" t="str">
        <f>GD_CHUNG!C315</f>
        <v>Đinh Văn Minh</v>
      </c>
      <c r="D315" s="50" t="str">
        <f>GD_CHUNG!D315</f>
        <v>Nhân viên Bốc xếp</v>
      </c>
      <c r="E315" s="268">
        <f>VLOOKUP(B315,GD_CHAM_CONG!$C$6:$BJ$997,60,FALSE)</f>
        <v>1</v>
      </c>
      <c r="F315" s="268">
        <f>VLOOKUP(B315,GD_LCD_HS_LNS!$B$4:$F$1000,5,FALSE)</f>
        <v>1.5</v>
      </c>
      <c r="G315" s="269"/>
      <c r="H315" s="269">
        <f>VLOOKUP(B315,GD_CHAM_CONG!$C$6:$BD$997,37,FALSE)</f>
        <v>27</v>
      </c>
      <c r="I315" s="104">
        <f>VLOOKUP($B315,GD_CHAM_CONG!$C$6:$BF$997,38,FALSE)</f>
        <v>27</v>
      </c>
      <c r="J315" s="104">
        <f>VLOOKUP($B315,GD_CHAM_CONG!$C$6:$BF$997,39,FALSE)</f>
        <v>0</v>
      </c>
      <c r="K315" s="104">
        <f>VLOOKUP($B315,GD_CHAM_CONG!$C$6:$BF$997,40,FALSE)</f>
        <v>0</v>
      </c>
      <c r="L315" s="104">
        <f>VLOOKUP($B315,GD_CHAM_CONG!$C$6:$BF$997,41,FALSE)</f>
        <v>0</v>
      </c>
      <c r="M315" s="104">
        <f>VLOOKUP($B315,GD_CHAM_CONG!$C$6:$BF$997,42,FALSE)</f>
        <v>0</v>
      </c>
      <c r="N315" s="104">
        <f>VLOOKUP($B315,GD_CHAM_CONG!$C$6:$BF$997,43,FALSE)</f>
        <v>0</v>
      </c>
      <c r="O315" s="104">
        <f>VLOOKUP($B315,GD_CHAM_CONG!$C$6:$BF$997,44,FALSE)</f>
        <v>0</v>
      </c>
      <c r="P315" s="104">
        <f>VLOOKUP($B315,GD_CHAM_CONG!$C$6:$BF$997,45,FALSE)</f>
        <v>0</v>
      </c>
      <c r="Q315" s="104">
        <f>VLOOKUP($B315,GD_CHAM_CONG!$C$6:$BF$997,46,FALSE)</f>
        <v>0</v>
      </c>
      <c r="R315" s="104">
        <f>VLOOKUP($B315,GD_CHAM_CONG!$C$6:$BF$997,47,FALSE)</f>
        <v>0</v>
      </c>
      <c r="S315" s="104">
        <f>VLOOKUP($B315,GD_CHAM_CONG!$C$6:$BF$997,48,FALSE)</f>
        <v>0</v>
      </c>
      <c r="T315" s="104">
        <f>VLOOKUP($B315,GD_CHAM_CONG!$C$6:$BF$997,49,FALSE)</f>
        <v>0</v>
      </c>
      <c r="U315" s="104">
        <f>VLOOKUP($B315,GD_CHAM_CONG!$C$6:$BF$997,50,FALSE)</f>
        <v>0</v>
      </c>
      <c r="V315" s="104">
        <f>VLOOKUP($B315,GD_CHAM_CONG!$C$6:$BF$997,51,FALSE)</f>
        <v>0</v>
      </c>
      <c r="W315" s="104">
        <f>VLOOKUP($B315,GD_CHAM_CONG!$C$6:$BF$997,52,FALSE)</f>
        <v>0</v>
      </c>
      <c r="X315" s="104">
        <f>VLOOKUP($B315,GD_CHAM_CONG!$C$6:$BF$997,53,FALSE)</f>
        <v>0</v>
      </c>
      <c r="Y315" s="104">
        <f>VLOOKUP($B315,GD_CHAM_CONG!$C$6:$BF$997,54,FALSE)</f>
        <v>0</v>
      </c>
      <c r="Z315" s="104">
        <f>VLOOKUP($B315,GD_CHAM_CONG!$C$6:$BF$997,55,FALSE)</f>
        <v>0</v>
      </c>
      <c r="AA315" s="104">
        <f>VLOOKUP($B315,GD_CHAM_CONG!$C$6:$BF$997,56,FALSE)</f>
        <v>0</v>
      </c>
      <c r="AB315" s="104">
        <f>VLOOKUP($B315,GD_CHAM_CONG!$C$6:$BI$997,57,FALSE)</f>
        <v>0</v>
      </c>
      <c r="AC315" s="104">
        <f>VLOOKUP($B315,GD_CHAM_CONG!$C$6:$BI$997,58,FALSE)</f>
        <v>0</v>
      </c>
      <c r="AD315" s="104">
        <f>VLOOKUP($B315,GD_CHAM_CONG!$C$6:$BI$997,59,FALSE)</f>
        <v>0</v>
      </c>
      <c r="AE315" s="270">
        <f>I315/$H315*VLOOKUP(I$4,DM_TI_LE!$A$5:$B$30,2,FALSE)</f>
        <v>1</v>
      </c>
      <c r="AF315" s="270">
        <f>J315/$H315*VLOOKUP(J$4,DM_TI_LE!$A$5:$B$30,2,FALSE)</f>
        <v>0</v>
      </c>
      <c r="AG315" s="270">
        <f>K315/$H315*VLOOKUP(K$4,DM_TI_LE!$A$5:$B$30,2,FALSE)</f>
        <v>0</v>
      </c>
      <c r="AH315" s="270">
        <f>L315/$H315*VLOOKUP(L$4,DM_TI_LE!$A$5:$B$30,2,FALSE)</f>
        <v>0</v>
      </c>
      <c r="AI315" s="270">
        <f>M315/$H315*VLOOKUP(M$4,DM_TI_LE!$A$5:$B$30,2,FALSE)</f>
        <v>0</v>
      </c>
      <c r="AJ315" s="270">
        <f>N315/$H315*VLOOKUP(N$4,DM_TI_LE!$A$5:$B$30,2,FALSE)</f>
        <v>0</v>
      </c>
      <c r="AK315" s="270">
        <f>O315/$H315*VLOOKUP(O$4,DM_TI_LE!$A$5:$B$30,2,FALSE)</f>
        <v>0</v>
      </c>
      <c r="AL315" s="270">
        <f>P315/$H315*VLOOKUP(P$4,DM_TI_LE!$A$5:$B$30,2,FALSE)</f>
        <v>0</v>
      </c>
      <c r="AM315" s="270">
        <f>Q315/$H315*VLOOKUP(Q$4,DM_TI_LE!$A$5:$B$30,2,FALSE)</f>
        <v>0</v>
      </c>
      <c r="AN315" s="270">
        <f>R315/$H315*VLOOKUP(R$4,DM_TI_LE!$A$5:$B$30,2,FALSE)</f>
        <v>0</v>
      </c>
      <c r="AO315" s="270">
        <f>S315/$H315*VLOOKUP(S$4,DM_TI_LE!$A$5:$B$30,2,FALSE)</f>
        <v>0</v>
      </c>
      <c r="AP315" s="270">
        <f>T315/$H315*VLOOKUP(T$4,DM_TI_LE!$A$5:$B$30,2,FALSE)</f>
        <v>0</v>
      </c>
      <c r="AQ315" s="270">
        <f>U315/$H315*VLOOKUP(U$4,DM_TI_LE!$A$5:$B$30,2,FALSE)</f>
        <v>0</v>
      </c>
      <c r="AR315" s="270">
        <f>V315/$H315*VLOOKUP(V$4,DM_TI_LE!$A$5:$B$30,2,FALSE)</f>
        <v>0</v>
      </c>
      <c r="AS315" s="270">
        <f>W315/$H315*VLOOKUP(W$4,DM_TI_LE!$A$5:$B$30,2,FALSE)</f>
        <v>0</v>
      </c>
      <c r="AT315" s="270">
        <f>X315/$H315*VLOOKUP(X$4,DM_TI_LE!$A$5:$B$30,2,FALSE)</f>
        <v>0</v>
      </c>
      <c r="AU315" s="270">
        <f>Y315/$H315*VLOOKUP(Y$4,DM_TI_LE!$A$5:$B$30,2,FALSE)</f>
        <v>0</v>
      </c>
      <c r="AV315" s="270">
        <f>Z315/$H315*VLOOKUP(Z$4,DM_TI_LE!$A$5:$B$30,2,FALSE)</f>
        <v>0</v>
      </c>
      <c r="AW315" s="270">
        <f>AA315/$H315*VLOOKUP(AA$4,DM_TI_LE!$A$5:$B$30,2,FALSE)</f>
        <v>0</v>
      </c>
      <c r="AX315" s="270">
        <f>AB315/$H315*VLOOKUP(AB$4,DM_TI_LE!$A$5:$B$30,2,FALSE)</f>
        <v>0</v>
      </c>
      <c r="AY315" s="270">
        <f>AC315/$H315*VLOOKUP(AC$4,DM_TI_LE!$A$5:$B$30,2,FALSE)</f>
        <v>0</v>
      </c>
      <c r="AZ315" s="270">
        <f>AD315/$H315*VLOOKUP(AD$4,DM_TI_LE!$A$5:$B$30,2,FALSE)</f>
        <v>0</v>
      </c>
      <c r="BA315" s="284">
        <f>IF(CD315="HDHV",DM_TI_LE!$K$12*I315, SUM(AE315:AW315)*F315*E315*DM_HE_SO_LUONG_NS!$D$1*CE315)</f>
        <v>4725000</v>
      </c>
      <c r="BB315" s="104"/>
      <c r="BC315" s="110">
        <f>VLOOKUP(B315,GD_LCD_HS_LNS!$B$4:$E$1000,4,FALSE)</f>
        <v>3778000</v>
      </c>
      <c r="BD315" s="104"/>
      <c r="BE315" s="104">
        <f>I315/26*$BC315*VLOOKUP(BE$4,DM_TI_LE!$A$5:$C$29,3,FALSE)</f>
        <v>0</v>
      </c>
      <c r="BF315" s="104">
        <f>J315/26*$BC315*VLOOKUP(BF$4,DM_TI_LE!$A$5:$C$29,3,FALSE)</f>
        <v>0</v>
      </c>
      <c r="BG315" s="104">
        <f>K315/26*$BC315*VLOOKUP(BG$4,DM_TI_LE!$A$5:$C$29,3,FALSE)</f>
        <v>0</v>
      </c>
      <c r="BH315" s="104">
        <f>L315/26*$BC315*VLOOKUP(BH$4,DM_TI_LE!$A$5:$C$29,3,FALSE)</f>
        <v>0</v>
      </c>
      <c r="BI315" s="104">
        <f>M315/26*$BC315*VLOOKUP(BI$4,DM_TI_LE!$A$5:$C$29,3,FALSE)</f>
        <v>0</v>
      </c>
      <c r="BJ315" s="104">
        <f>N315/26*$BC315*VLOOKUP(BJ$4,DM_TI_LE!$A$5:$C$29,3,FALSE)</f>
        <v>0</v>
      </c>
      <c r="BK315" s="104">
        <f>O315/26*$BC315*VLOOKUP(BK$4,DM_TI_LE!$A$5:$C$29,3,FALSE)</f>
        <v>0</v>
      </c>
      <c r="BL315" s="104">
        <f>P315/26*$BC315*VLOOKUP(BL$4,DM_TI_LE!$A$5:$C$29,3,FALSE)</f>
        <v>0</v>
      </c>
      <c r="BM315" s="104">
        <f>Q315/26*$BC315*VLOOKUP(BM$4,DM_TI_LE!$A$5:$C$29,3,FALSE)</f>
        <v>0</v>
      </c>
      <c r="BN315" s="104">
        <f>R315/26*$BC315*VLOOKUP(BN$4,DM_TI_LE!$A$5:$C$29,3,FALSE)</f>
        <v>0</v>
      </c>
      <c r="BO315" s="104">
        <f>S315/26*$BC315*VLOOKUP(BO$4,DM_TI_LE!$A$5:$C$29,3,FALSE)</f>
        <v>0</v>
      </c>
      <c r="BP315" s="104">
        <f>T315/26*$BC315*VLOOKUP(BP$4,DM_TI_LE!$A$5:$C$29,3,FALSE)</f>
        <v>0</v>
      </c>
      <c r="BQ315" s="104">
        <f>U315/26*$BC315*VLOOKUP(BQ$4,DM_TI_LE!$A$5:$C$29,3,FALSE)</f>
        <v>0</v>
      </c>
      <c r="BR315" s="104">
        <f>V315/26*$BC315*VLOOKUP(BR$4,DM_TI_LE!$A$5:$C$29,3,FALSE)</f>
        <v>0</v>
      </c>
      <c r="BS315" s="104">
        <f>W315/26*$BC315*VLOOKUP(BS$4,DM_TI_LE!$A$5:$C$29,3,FALSE)</f>
        <v>0</v>
      </c>
      <c r="BT315" s="104">
        <f>X315/26*$BC315*VLOOKUP(BT$4,DM_TI_LE!$A$5:$C$29,3,FALSE)</f>
        <v>0</v>
      </c>
      <c r="BU315" s="104">
        <f>Y315/26*$BC315*VLOOKUP(BU$4,DM_TI_LE!$A$5:$C$29,3,FALSE)</f>
        <v>0</v>
      </c>
      <c r="BV315" s="104">
        <f>Z315/26*$BC315*VLOOKUP(BV$4,DM_TI_LE!$A$5:$C$29,3,FALSE)</f>
        <v>0</v>
      </c>
      <c r="BW315" s="104">
        <f>AA315/26*$BC315*VLOOKUP(BW$4,DM_TI_LE!$A$5:$C$29,3,FALSE)</f>
        <v>0</v>
      </c>
      <c r="BX315" s="104">
        <f>AB315/26*$BC315*VLOOKUP(BX$4,DM_TI_LE!$A$5:$C$29,3,FALSE)</f>
        <v>0</v>
      </c>
      <c r="BY315" s="104">
        <f>AC315/26*$BC315*VLOOKUP(BY$4,DM_TI_LE!$A$5:$C$29,3,FALSE)</f>
        <v>0</v>
      </c>
      <c r="BZ315" s="104">
        <f>AD315/26*$BC315*VLOOKUP(BZ$4,DM_TI_LE!$A$5:$C$29,3,FALSE)</f>
        <v>0</v>
      </c>
      <c r="CA315" s="273">
        <f t="shared" si="0"/>
        <v>0</v>
      </c>
      <c r="CB315" s="104"/>
      <c r="CC315" s="274">
        <f t="shared" si="1"/>
        <v>4725000</v>
      </c>
      <c r="CD315" s="138" t="str">
        <f>VLOOKUP(B315,GD_CHUNG!$B$5:$G$480,6,FALSE)</f>
        <v>HDTV</v>
      </c>
      <c r="CE315" s="275">
        <f>VLOOKUP(CD315,DM_TI_LE!$I$12:$J$16,2,FALSE)</f>
        <v>0.7</v>
      </c>
    </row>
    <row r="316" spans="1:83" ht="12.75" x14ac:dyDescent="0.2">
      <c r="A316" s="49">
        <v>312</v>
      </c>
      <c r="B316" s="50">
        <f>GD_CHUNG!B316</f>
        <v>13721</v>
      </c>
      <c r="C316" s="50" t="str">
        <f>GD_CHUNG!C316</f>
        <v>Nguyễn Đình Quân</v>
      </c>
      <c r="D316" s="50" t="str">
        <f>GD_CHUNG!D316</f>
        <v>Nhân viên Bốc xếp</v>
      </c>
      <c r="E316" s="268">
        <f>VLOOKUP(B316,GD_CHAM_CONG!$C$6:$BJ$997,60,FALSE)</f>
        <v>1</v>
      </c>
      <c r="F316" s="268">
        <f>VLOOKUP(B316,GD_LCD_HS_LNS!$B$4:$F$1000,5,FALSE)</f>
        <v>1.5</v>
      </c>
      <c r="G316" s="269"/>
      <c r="H316" s="269">
        <f>VLOOKUP(B316,GD_CHAM_CONG!$C$6:$BD$997,37,FALSE)</f>
        <v>27</v>
      </c>
      <c r="I316" s="104">
        <f>VLOOKUP($B316,GD_CHAM_CONG!$C$6:$BF$997,38,FALSE)</f>
        <v>27</v>
      </c>
      <c r="J316" s="104">
        <f>VLOOKUP($B316,GD_CHAM_CONG!$C$6:$BF$997,39,FALSE)</f>
        <v>0</v>
      </c>
      <c r="K316" s="104">
        <f>VLOOKUP($B316,GD_CHAM_CONG!$C$6:$BF$997,40,FALSE)</f>
        <v>0</v>
      </c>
      <c r="L316" s="104">
        <f>VLOOKUP($B316,GD_CHAM_CONG!$C$6:$BF$997,41,FALSE)</f>
        <v>0</v>
      </c>
      <c r="M316" s="104">
        <f>VLOOKUP($B316,GD_CHAM_CONG!$C$6:$BF$997,42,FALSE)</f>
        <v>0</v>
      </c>
      <c r="N316" s="104">
        <f>VLOOKUP($B316,GD_CHAM_CONG!$C$6:$BF$997,43,FALSE)</f>
        <v>0</v>
      </c>
      <c r="O316" s="104">
        <f>VLOOKUP($B316,GD_CHAM_CONG!$C$6:$BF$997,44,FALSE)</f>
        <v>0</v>
      </c>
      <c r="P316" s="104">
        <f>VLOOKUP($B316,GD_CHAM_CONG!$C$6:$BF$997,45,FALSE)</f>
        <v>0</v>
      </c>
      <c r="Q316" s="104">
        <f>VLOOKUP($B316,GD_CHAM_CONG!$C$6:$BF$997,46,FALSE)</f>
        <v>0</v>
      </c>
      <c r="R316" s="104">
        <f>VLOOKUP($B316,GD_CHAM_CONG!$C$6:$BF$997,47,FALSE)</f>
        <v>0</v>
      </c>
      <c r="S316" s="104">
        <f>VLOOKUP($B316,GD_CHAM_CONG!$C$6:$BF$997,48,FALSE)</f>
        <v>0</v>
      </c>
      <c r="T316" s="104">
        <f>VLOOKUP($B316,GD_CHAM_CONG!$C$6:$BF$997,49,FALSE)</f>
        <v>0</v>
      </c>
      <c r="U316" s="104">
        <f>VLOOKUP($B316,GD_CHAM_CONG!$C$6:$BF$997,50,FALSE)</f>
        <v>0</v>
      </c>
      <c r="V316" s="104">
        <f>VLOOKUP($B316,GD_CHAM_CONG!$C$6:$BF$997,51,FALSE)</f>
        <v>0</v>
      </c>
      <c r="W316" s="104">
        <f>VLOOKUP($B316,GD_CHAM_CONG!$C$6:$BF$997,52,FALSE)</f>
        <v>0</v>
      </c>
      <c r="X316" s="104">
        <f>VLOOKUP($B316,GD_CHAM_CONG!$C$6:$BF$997,53,FALSE)</f>
        <v>0</v>
      </c>
      <c r="Y316" s="104">
        <f>VLOOKUP($B316,GD_CHAM_CONG!$C$6:$BF$997,54,FALSE)</f>
        <v>0</v>
      </c>
      <c r="Z316" s="104">
        <f>VLOOKUP($B316,GD_CHAM_CONG!$C$6:$BF$997,55,FALSE)</f>
        <v>0</v>
      </c>
      <c r="AA316" s="104">
        <f>VLOOKUP($B316,GD_CHAM_CONG!$C$6:$BF$997,56,FALSE)</f>
        <v>0</v>
      </c>
      <c r="AB316" s="104">
        <f>VLOOKUP($B316,GD_CHAM_CONG!$C$6:$BI$997,57,FALSE)</f>
        <v>0</v>
      </c>
      <c r="AC316" s="104">
        <f>VLOOKUP($B316,GD_CHAM_CONG!$C$6:$BI$997,58,FALSE)</f>
        <v>0</v>
      </c>
      <c r="AD316" s="104">
        <f>VLOOKUP($B316,GD_CHAM_CONG!$C$6:$BI$997,59,FALSE)</f>
        <v>0</v>
      </c>
      <c r="AE316" s="270">
        <f>I316/$H316*VLOOKUP(I$4,DM_TI_LE!$A$5:$B$30,2,FALSE)</f>
        <v>1</v>
      </c>
      <c r="AF316" s="270">
        <f>J316/$H316*VLOOKUP(J$4,DM_TI_LE!$A$5:$B$30,2,FALSE)</f>
        <v>0</v>
      </c>
      <c r="AG316" s="270">
        <f>K316/$H316*VLOOKUP(K$4,DM_TI_LE!$A$5:$B$30,2,FALSE)</f>
        <v>0</v>
      </c>
      <c r="AH316" s="270">
        <f>L316/$H316*VLOOKUP(L$4,DM_TI_LE!$A$5:$B$30,2,FALSE)</f>
        <v>0</v>
      </c>
      <c r="AI316" s="270">
        <f>M316/$H316*VLOOKUP(M$4,DM_TI_LE!$A$5:$B$30,2,FALSE)</f>
        <v>0</v>
      </c>
      <c r="AJ316" s="270">
        <f>N316/$H316*VLOOKUP(N$4,DM_TI_LE!$A$5:$B$30,2,FALSE)</f>
        <v>0</v>
      </c>
      <c r="AK316" s="270">
        <f>O316/$H316*VLOOKUP(O$4,DM_TI_LE!$A$5:$B$30,2,FALSE)</f>
        <v>0</v>
      </c>
      <c r="AL316" s="270">
        <f>P316/$H316*VLOOKUP(P$4,DM_TI_LE!$A$5:$B$30,2,FALSE)</f>
        <v>0</v>
      </c>
      <c r="AM316" s="270">
        <f>Q316/$H316*VLOOKUP(Q$4,DM_TI_LE!$A$5:$B$30,2,FALSE)</f>
        <v>0</v>
      </c>
      <c r="AN316" s="270">
        <f>R316/$H316*VLOOKUP(R$4,DM_TI_LE!$A$5:$B$30,2,FALSE)</f>
        <v>0</v>
      </c>
      <c r="AO316" s="270">
        <f>S316/$H316*VLOOKUP(S$4,DM_TI_LE!$A$5:$B$30,2,FALSE)</f>
        <v>0</v>
      </c>
      <c r="AP316" s="270">
        <f>T316/$H316*VLOOKUP(T$4,DM_TI_LE!$A$5:$B$30,2,FALSE)</f>
        <v>0</v>
      </c>
      <c r="AQ316" s="270">
        <f>U316/$H316*VLOOKUP(U$4,DM_TI_LE!$A$5:$B$30,2,FALSE)</f>
        <v>0</v>
      </c>
      <c r="AR316" s="270">
        <f>V316/$H316*VLOOKUP(V$4,DM_TI_LE!$A$5:$B$30,2,FALSE)</f>
        <v>0</v>
      </c>
      <c r="AS316" s="270">
        <f>W316/$H316*VLOOKUP(W$4,DM_TI_LE!$A$5:$B$30,2,FALSE)</f>
        <v>0</v>
      </c>
      <c r="AT316" s="270">
        <f>X316/$H316*VLOOKUP(X$4,DM_TI_LE!$A$5:$B$30,2,FALSE)</f>
        <v>0</v>
      </c>
      <c r="AU316" s="270">
        <f>Y316/$H316*VLOOKUP(Y$4,DM_TI_LE!$A$5:$B$30,2,FALSE)</f>
        <v>0</v>
      </c>
      <c r="AV316" s="270">
        <f>Z316/$H316*VLOOKUP(Z$4,DM_TI_LE!$A$5:$B$30,2,FALSE)</f>
        <v>0</v>
      </c>
      <c r="AW316" s="270">
        <f>AA316/$H316*VLOOKUP(AA$4,DM_TI_LE!$A$5:$B$30,2,FALSE)</f>
        <v>0</v>
      </c>
      <c r="AX316" s="270">
        <f>AB316/$H316*VLOOKUP(AB$4,DM_TI_LE!$A$5:$B$30,2,FALSE)</f>
        <v>0</v>
      </c>
      <c r="AY316" s="270">
        <f>AC316/$H316*VLOOKUP(AC$4,DM_TI_LE!$A$5:$B$30,2,FALSE)</f>
        <v>0</v>
      </c>
      <c r="AZ316" s="270">
        <f>AD316/$H316*VLOOKUP(AD$4,DM_TI_LE!$A$5:$B$30,2,FALSE)</f>
        <v>0</v>
      </c>
      <c r="BA316" s="284">
        <f>IF(CD316="HDHV",DM_TI_LE!$K$12*I316, SUM(AE316:AW316)*F316*E316*DM_HE_SO_LUONG_NS!$D$1*CE316)</f>
        <v>4725000</v>
      </c>
      <c r="BB316" s="104"/>
      <c r="BC316" s="110">
        <f>VLOOKUP(B316,GD_LCD_HS_LNS!$B$4:$E$1000,4,FALSE)</f>
        <v>3778000</v>
      </c>
      <c r="BD316" s="104"/>
      <c r="BE316" s="104">
        <f>I316/26*$BC316*VLOOKUP(BE$4,DM_TI_LE!$A$5:$C$29,3,FALSE)</f>
        <v>0</v>
      </c>
      <c r="BF316" s="104">
        <f>J316/26*$BC316*VLOOKUP(BF$4,DM_TI_LE!$A$5:$C$29,3,FALSE)</f>
        <v>0</v>
      </c>
      <c r="BG316" s="104">
        <f>K316/26*$BC316*VLOOKUP(BG$4,DM_TI_LE!$A$5:$C$29,3,FALSE)</f>
        <v>0</v>
      </c>
      <c r="BH316" s="104">
        <f>L316/26*$BC316*VLOOKUP(BH$4,DM_TI_LE!$A$5:$C$29,3,FALSE)</f>
        <v>0</v>
      </c>
      <c r="BI316" s="104">
        <f>M316/26*$BC316*VLOOKUP(BI$4,DM_TI_LE!$A$5:$C$29,3,FALSE)</f>
        <v>0</v>
      </c>
      <c r="BJ316" s="104">
        <f>N316/26*$BC316*VLOOKUP(BJ$4,DM_TI_LE!$A$5:$C$29,3,FALSE)</f>
        <v>0</v>
      </c>
      <c r="BK316" s="104">
        <f>O316/26*$BC316*VLOOKUP(BK$4,DM_TI_LE!$A$5:$C$29,3,FALSE)</f>
        <v>0</v>
      </c>
      <c r="BL316" s="104">
        <f>P316/26*$BC316*VLOOKUP(BL$4,DM_TI_LE!$A$5:$C$29,3,FALSE)</f>
        <v>0</v>
      </c>
      <c r="BM316" s="104">
        <f>Q316/26*$BC316*VLOOKUP(BM$4,DM_TI_LE!$A$5:$C$29,3,FALSE)</f>
        <v>0</v>
      </c>
      <c r="BN316" s="104">
        <f>R316/26*$BC316*VLOOKUP(BN$4,DM_TI_LE!$A$5:$C$29,3,FALSE)</f>
        <v>0</v>
      </c>
      <c r="BO316" s="104">
        <f>S316/26*$BC316*VLOOKUP(BO$4,DM_TI_LE!$A$5:$C$29,3,FALSE)</f>
        <v>0</v>
      </c>
      <c r="BP316" s="104">
        <f>T316/26*$BC316*VLOOKUP(BP$4,DM_TI_LE!$A$5:$C$29,3,FALSE)</f>
        <v>0</v>
      </c>
      <c r="BQ316" s="104">
        <f>U316/26*$BC316*VLOOKUP(BQ$4,DM_TI_LE!$A$5:$C$29,3,FALSE)</f>
        <v>0</v>
      </c>
      <c r="BR316" s="104">
        <f>V316/26*$BC316*VLOOKUP(BR$4,DM_TI_LE!$A$5:$C$29,3,FALSE)</f>
        <v>0</v>
      </c>
      <c r="BS316" s="104">
        <f>W316/26*$BC316*VLOOKUP(BS$4,DM_TI_LE!$A$5:$C$29,3,FALSE)</f>
        <v>0</v>
      </c>
      <c r="BT316" s="104">
        <f>X316/26*$BC316*VLOOKUP(BT$4,DM_TI_LE!$A$5:$C$29,3,FALSE)</f>
        <v>0</v>
      </c>
      <c r="BU316" s="104">
        <f>Y316/26*$BC316*VLOOKUP(BU$4,DM_TI_LE!$A$5:$C$29,3,FALSE)</f>
        <v>0</v>
      </c>
      <c r="BV316" s="104">
        <f>Z316/26*$BC316*VLOOKUP(BV$4,DM_TI_LE!$A$5:$C$29,3,FALSE)</f>
        <v>0</v>
      </c>
      <c r="BW316" s="104">
        <f>AA316/26*$BC316*VLOOKUP(BW$4,DM_TI_LE!$A$5:$C$29,3,FALSE)</f>
        <v>0</v>
      </c>
      <c r="BX316" s="104">
        <f>AB316/26*$BC316*VLOOKUP(BX$4,DM_TI_LE!$A$5:$C$29,3,FALSE)</f>
        <v>0</v>
      </c>
      <c r="BY316" s="104">
        <f>AC316/26*$BC316*VLOOKUP(BY$4,DM_TI_LE!$A$5:$C$29,3,FALSE)</f>
        <v>0</v>
      </c>
      <c r="BZ316" s="104">
        <f>AD316/26*$BC316*VLOOKUP(BZ$4,DM_TI_LE!$A$5:$C$29,3,FALSE)</f>
        <v>0</v>
      </c>
      <c r="CA316" s="273">
        <f t="shared" si="0"/>
        <v>0</v>
      </c>
      <c r="CB316" s="104"/>
      <c r="CC316" s="274">
        <f t="shared" si="1"/>
        <v>4725000</v>
      </c>
      <c r="CD316" s="138" t="str">
        <f>VLOOKUP(B316,GD_CHUNG!$B$5:$G$480,6,FALSE)</f>
        <v>HDTV</v>
      </c>
      <c r="CE316" s="275">
        <f>VLOOKUP(CD316,DM_TI_LE!$I$12:$J$16,2,FALSE)</f>
        <v>0.7</v>
      </c>
    </row>
    <row r="317" spans="1:83" ht="12.75" x14ac:dyDescent="0.2">
      <c r="A317" s="49">
        <v>313</v>
      </c>
      <c r="B317" s="50">
        <f>GD_CHUNG!B317</f>
        <v>13722</v>
      </c>
      <c r="C317" s="50" t="str">
        <f>GD_CHUNG!C317</f>
        <v>Hoàng Anh Tuấn</v>
      </c>
      <c r="D317" s="50" t="str">
        <f>GD_CHUNG!D317</f>
        <v>Nhân viên Bốc xếp</v>
      </c>
      <c r="E317" s="268">
        <f>VLOOKUP(B317,GD_CHAM_CONG!$C$6:$BJ$997,60,FALSE)</f>
        <v>1</v>
      </c>
      <c r="F317" s="268">
        <f>VLOOKUP(B317,GD_LCD_HS_LNS!$B$4:$F$1000,5,FALSE)</f>
        <v>1.5</v>
      </c>
      <c r="G317" s="269"/>
      <c r="H317" s="269">
        <f>VLOOKUP(B317,GD_CHAM_CONG!$C$6:$BD$997,37,FALSE)</f>
        <v>27</v>
      </c>
      <c r="I317" s="104">
        <f>VLOOKUP($B317,GD_CHAM_CONG!$C$6:$BF$997,38,FALSE)</f>
        <v>27</v>
      </c>
      <c r="J317" s="104">
        <f>VLOOKUP($B317,GD_CHAM_CONG!$C$6:$BF$997,39,FALSE)</f>
        <v>0</v>
      </c>
      <c r="K317" s="104">
        <f>VLOOKUP($B317,GD_CHAM_CONG!$C$6:$BF$997,40,FALSE)</f>
        <v>0</v>
      </c>
      <c r="L317" s="104">
        <f>VLOOKUP($B317,GD_CHAM_CONG!$C$6:$BF$997,41,FALSE)</f>
        <v>0</v>
      </c>
      <c r="M317" s="104">
        <f>VLOOKUP($B317,GD_CHAM_CONG!$C$6:$BF$997,42,FALSE)</f>
        <v>0</v>
      </c>
      <c r="N317" s="104">
        <f>VLOOKUP($B317,GD_CHAM_CONG!$C$6:$BF$997,43,FALSE)</f>
        <v>0</v>
      </c>
      <c r="O317" s="104">
        <f>VLOOKUP($B317,GD_CHAM_CONG!$C$6:$BF$997,44,FALSE)</f>
        <v>0</v>
      </c>
      <c r="P317" s="104">
        <f>VLOOKUP($B317,GD_CHAM_CONG!$C$6:$BF$997,45,FALSE)</f>
        <v>0</v>
      </c>
      <c r="Q317" s="104">
        <f>VLOOKUP($B317,GD_CHAM_CONG!$C$6:$BF$997,46,FALSE)</f>
        <v>0</v>
      </c>
      <c r="R317" s="104">
        <f>VLOOKUP($B317,GD_CHAM_CONG!$C$6:$BF$997,47,FALSE)</f>
        <v>0</v>
      </c>
      <c r="S317" s="104">
        <f>VLOOKUP($B317,GD_CHAM_CONG!$C$6:$BF$997,48,FALSE)</f>
        <v>0</v>
      </c>
      <c r="T317" s="104">
        <f>VLOOKUP($B317,GD_CHAM_CONG!$C$6:$BF$997,49,FALSE)</f>
        <v>0</v>
      </c>
      <c r="U317" s="104">
        <f>VLOOKUP($B317,GD_CHAM_CONG!$C$6:$BF$997,50,FALSE)</f>
        <v>0</v>
      </c>
      <c r="V317" s="104">
        <f>VLOOKUP($B317,GD_CHAM_CONG!$C$6:$BF$997,51,FALSE)</f>
        <v>0</v>
      </c>
      <c r="W317" s="104">
        <f>VLOOKUP($B317,GD_CHAM_CONG!$C$6:$BF$997,52,FALSE)</f>
        <v>0</v>
      </c>
      <c r="X317" s="104">
        <f>VLOOKUP($B317,GD_CHAM_CONG!$C$6:$BF$997,53,FALSE)</f>
        <v>0</v>
      </c>
      <c r="Y317" s="104">
        <f>VLOOKUP($B317,GD_CHAM_CONG!$C$6:$BF$997,54,FALSE)</f>
        <v>0</v>
      </c>
      <c r="Z317" s="104">
        <f>VLOOKUP($B317,GD_CHAM_CONG!$C$6:$BF$997,55,FALSE)</f>
        <v>0</v>
      </c>
      <c r="AA317" s="104">
        <f>VLOOKUP($B317,GD_CHAM_CONG!$C$6:$BF$997,56,FALSE)</f>
        <v>0</v>
      </c>
      <c r="AB317" s="104">
        <f>VLOOKUP($B317,GD_CHAM_CONG!$C$6:$BI$997,57,FALSE)</f>
        <v>0</v>
      </c>
      <c r="AC317" s="104">
        <f>VLOOKUP($B317,GD_CHAM_CONG!$C$6:$BI$997,58,FALSE)</f>
        <v>0</v>
      </c>
      <c r="AD317" s="104">
        <f>VLOOKUP($B317,GD_CHAM_CONG!$C$6:$BI$997,59,FALSE)</f>
        <v>0</v>
      </c>
      <c r="AE317" s="270">
        <f>I317/$H317*VLOOKUP(I$4,DM_TI_LE!$A$5:$B$30,2,FALSE)</f>
        <v>1</v>
      </c>
      <c r="AF317" s="270">
        <f>J317/$H317*VLOOKUP(J$4,DM_TI_LE!$A$5:$B$30,2,FALSE)</f>
        <v>0</v>
      </c>
      <c r="AG317" s="270">
        <f>K317/$H317*VLOOKUP(K$4,DM_TI_LE!$A$5:$B$30,2,FALSE)</f>
        <v>0</v>
      </c>
      <c r="AH317" s="270">
        <f>L317/$H317*VLOOKUP(L$4,DM_TI_LE!$A$5:$B$30,2,FALSE)</f>
        <v>0</v>
      </c>
      <c r="AI317" s="270">
        <f>M317/$H317*VLOOKUP(M$4,DM_TI_LE!$A$5:$B$30,2,FALSE)</f>
        <v>0</v>
      </c>
      <c r="AJ317" s="270">
        <f>N317/$H317*VLOOKUP(N$4,DM_TI_LE!$A$5:$B$30,2,FALSE)</f>
        <v>0</v>
      </c>
      <c r="AK317" s="270">
        <f>O317/$H317*VLOOKUP(O$4,DM_TI_LE!$A$5:$B$30,2,FALSE)</f>
        <v>0</v>
      </c>
      <c r="AL317" s="270">
        <f>P317/$H317*VLOOKUP(P$4,DM_TI_LE!$A$5:$B$30,2,FALSE)</f>
        <v>0</v>
      </c>
      <c r="AM317" s="270">
        <f>Q317/$H317*VLOOKUP(Q$4,DM_TI_LE!$A$5:$B$30,2,FALSE)</f>
        <v>0</v>
      </c>
      <c r="AN317" s="270">
        <f>R317/$H317*VLOOKUP(R$4,DM_TI_LE!$A$5:$B$30,2,FALSE)</f>
        <v>0</v>
      </c>
      <c r="AO317" s="270">
        <f>S317/$H317*VLOOKUP(S$4,DM_TI_LE!$A$5:$B$30,2,FALSE)</f>
        <v>0</v>
      </c>
      <c r="AP317" s="270">
        <f>T317/$H317*VLOOKUP(T$4,DM_TI_LE!$A$5:$B$30,2,FALSE)</f>
        <v>0</v>
      </c>
      <c r="AQ317" s="270">
        <f>U317/$H317*VLOOKUP(U$4,DM_TI_LE!$A$5:$B$30,2,FALSE)</f>
        <v>0</v>
      </c>
      <c r="AR317" s="270">
        <f>V317/$H317*VLOOKUP(V$4,DM_TI_LE!$A$5:$B$30,2,FALSE)</f>
        <v>0</v>
      </c>
      <c r="AS317" s="270">
        <f>W317/$H317*VLOOKUP(W$4,DM_TI_LE!$A$5:$B$30,2,FALSE)</f>
        <v>0</v>
      </c>
      <c r="AT317" s="270">
        <f>X317/$H317*VLOOKUP(X$4,DM_TI_LE!$A$5:$B$30,2,FALSE)</f>
        <v>0</v>
      </c>
      <c r="AU317" s="270">
        <f>Y317/$H317*VLOOKUP(Y$4,DM_TI_LE!$A$5:$B$30,2,FALSE)</f>
        <v>0</v>
      </c>
      <c r="AV317" s="270">
        <f>Z317/$H317*VLOOKUP(Z$4,DM_TI_LE!$A$5:$B$30,2,FALSE)</f>
        <v>0</v>
      </c>
      <c r="AW317" s="270">
        <f>AA317/$H317*VLOOKUP(AA$4,DM_TI_LE!$A$5:$B$30,2,FALSE)</f>
        <v>0</v>
      </c>
      <c r="AX317" s="270">
        <f>AB317/$H317*VLOOKUP(AB$4,DM_TI_LE!$A$5:$B$30,2,FALSE)</f>
        <v>0</v>
      </c>
      <c r="AY317" s="270">
        <f>AC317/$H317*VLOOKUP(AC$4,DM_TI_LE!$A$5:$B$30,2,FALSE)</f>
        <v>0</v>
      </c>
      <c r="AZ317" s="270">
        <f>AD317/$H317*VLOOKUP(AD$4,DM_TI_LE!$A$5:$B$30,2,FALSE)</f>
        <v>0</v>
      </c>
      <c r="BA317" s="284">
        <f>IF(CD317="HDHV",DM_TI_LE!$K$12*I317, SUM(AE317:AW317)*F317*E317*DM_HE_SO_LUONG_NS!$D$1*CE317)</f>
        <v>4725000</v>
      </c>
      <c r="BB317" s="104"/>
      <c r="BC317" s="110">
        <f>VLOOKUP(B317,GD_LCD_HS_LNS!$B$4:$E$1000,4,FALSE)</f>
        <v>3778000</v>
      </c>
      <c r="BD317" s="104"/>
      <c r="BE317" s="104">
        <f>I317/26*$BC317*VLOOKUP(BE$4,DM_TI_LE!$A$5:$C$29,3,FALSE)</f>
        <v>0</v>
      </c>
      <c r="BF317" s="104">
        <f>J317/26*$BC317*VLOOKUP(BF$4,DM_TI_LE!$A$5:$C$29,3,FALSE)</f>
        <v>0</v>
      </c>
      <c r="BG317" s="104">
        <f>K317/26*$BC317*VLOOKUP(BG$4,DM_TI_LE!$A$5:$C$29,3,FALSE)</f>
        <v>0</v>
      </c>
      <c r="BH317" s="104">
        <f>L317/26*$BC317*VLOOKUP(BH$4,DM_TI_LE!$A$5:$C$29,3,FALSE)</f>
        <v>0</v>
      </c>
      <c r="BI317" s="104">
        <f>M317/26*$BC317*VLOOKUP(BI$4,DM_TI_LE!$A$5:$C$29,3,FALSE)</f>
        <v>0</v>
      </c>
      <c r="BJ317" s="104">
        <f>N317/26*$BC317*VLOOKUP(BJ$4,DM_TI_LE!$A$5:$C$29,3,FALSE)</f>
        <v>0</v>
      </c>
      <c r="BK317" s="104">
        <f>O317/26*$BC317*VLOOKUP(BK$4,DM_TI_LE!$A$5:$C$29,3,FALSE)</f>
        <v>0</v>
      </c>
      <c r="BL317" s="104">
        <f>P317/26*$BC317*VLOOKUP(BL$4,DM_TI_LE!$A$5:$C$29,3,FALSE)</f>
        <v>0</v>
      </c>
      <c r="BM317" s="104">
        <f>Q317/26*$BC317*VLOOKUP(BM$4,DM_TI_LE!$A$5:$C$29,3,FALSE)</f>
        <v>0</v>
      </c>
      <c r="BN317" s="104">
        <f>R317/26*$BC317*VLOOKUP(BN$4,DM_TI_LE!$A$5:$C$29,3,FALSE)</f>
        <v>0</v>
      </c>
      <c r="BO317" s="104">
        <f>S317/26*$BC317*VLOOKUP(BO$4,DM_TI_LE!$A$5:$C$29,3,FALSE)</f>
        <v>0</v>
      </c>
      <c r="BP317" s="104">
        <f>T317/26*$BC317*VLOOKUP(BP$4,DM_TI_LE!$A$5:$C$29,3,FALSE)</f>
        <v>0</v>
      </c>
      <c r="BQ317" s="104">
        <f>U317/26*$BC317*VLOOKUP(BQ$4,DM_TI_LE!$A$5:$C$29,3,FALSE)</f>
        <v>0</v>
      </c>
      <c r="BR317" s="104">
        <f>V317/26*$BC317*VLOOKUP(BR$4,DM_TI_LE!$A$5:$C$29,3,FALSE)</f>
        <v>0</v>
      </c>
      <c r="BS317" s="104">
        <f>W317/26*$BC317*VLOOKUP(BS$4,DM_TI_LE!$A$5:$C$29,3,FALSE)</f>
        <v>0</v>
      </c>
      <c r="BT317" s="104">
        <f>X317/26*$BC317*VLOOKUP(BT$4,DM_TI_LE!$A$5:$C$29,3,FALSE)</f>
        <v>0</v>
      </c>
      <c r="BU317" s="104">
        <f>Y317/26*$BC317*VLOOKUP(BU$4,DM_TI_LE!$A$5:$C$29,3,FALSE)</f>
        <v>0</v>
      </c>
      <c r="BV317" s="104">
        <f>Z317/26*$BC317*VLOOKUP(BV$4,DM_TI_LE!$A$5:$C$29,3,FALSE)</f>
        <v>0</v>
      </c>
      <c r="BW317" s="104">
        <f>AA317/26*$BC317*VLOOKUP(BW$4,DM_TI_LE!$A$5:$C$29,3,FALSE)</f>
        <v>0</v>
      </c>
      <c r="BX317" s="104">
        <f>AB317/26*$BC317*VLOOKUP(BX$4,DM_TI_LE!$A$5:$C$29,3,FALSE)</f>
        <v>0</v>
      </c>
      <c r="BY317" s="104">
        <f>AC317/26*$BC317*VLOOKUP(BY$4,DM_TI_LE!$A$5:$C$29,3,FALSE)</f>
        <v>0</v>
      </c>
      <c r="BZ317" s="104">
        <f>AD317/26*$BC317*VLOOKUP(BZ$4,DM_TI_LE!$A$5:$C$29,3,FALSE)</f>
        <v>0</v>
      </c>
      <c r="CA317" s="273">
        <f t="shared" si="0"/>
        <v>0</v>
      </c>
      <c r="CB317" s="104"/>
      <c r="CC317" s="274">
        <f t="shared" si="1"/>
        <v>4725000</v>
      </c>
      <c r="CD317" s="138" t="str">
        <f>VLOOKUP(B317,GD_CHUNG!$B$5:$G$480,6,FALSE)</f>
        <v>HDTV</v>
      </c>
      <c r="CE317" s="275">
        <f>VLOOKUP(CD317,DM_TI_LE!$I$12:$J$16,2,FALSE)</f>
        <v>0.7</v>
      </c>
    </row>
    <row r="318" spans="1:83" ht="12.75" x14ac:dyDescent="0.2">
      <c r="A318" s="49">
        <v>314</v>
      </c>
      <c r="B318" s="50">
        <f>GD_CHUNG!B318</f>
        <v>13723</v>
      </c>
      <c r="C318" s="50" t="str">
        <f>GD_CHUNG!C318</f>
        <v>Phạm Tiến Công</v>
      </c>
      <c r="D318" s="50" t="str">
        <f>GD_CHUNG!D318</f>
        <v>Nhân viên Bốc xếp</v>
      </c>
      <c r="E318" s="268">
        <f>VLOOKUP(B318,GD_CHAM_CONG!$C$6:$BJ$997,60,FALSE)</f>
        <v>1</v>
      </c>
      <c r="F318" s="268">
        <f>VLOOKUP(B318,GD_LCD_HS_LNS!$B$4:$F$1000,5,FALSE)</f>
        <v>1.5</v>
      </c>
      <c r="G318" s="269"/>
      <c r="H318" s="269">
        <f>VLOOKUP(B318,GD_CHAM_CONG!$C$6:$BD$997,37,FALSE)</f>
        <v>27</v>
      </c>
      <c r="I318" s="104">
        <f>VLOOKUP($B318,GD_CHAM_CONG!$C$6:$BF$997,38,FALSE)</f>
        <v>27</v>
      </c>
      <c r="J318" s="104">
        <f>VLOOKUP($B318,GD_CHAM_CONG!$C$6:$BF$997,39,FALSE)</f>
        <v>0</v>
      </c>
      <c r="K318" s="104">
        <f>VLOOKUP($B318,GD_CHAM_CONG!$C$6:$BF$997,40,FALSE)</f>
        <v>0</v>
      </c>
      <c r="L318" s="104">
        <f>VLOOKUP($B318,GD_CHAM_CONG!$C$6:$BF$997,41,FALSE)</f>
        <v>0</v>
      </c>
      <c r="M318" s="104">
        <f>VLOOKUP($B318,GD_CHAM_CONG!$C$6:$BF$997,42,FALSE)</f>
        <v>0</v>
      </c>
      <c r="N318" s="104">
        <f>VLOOKUP($B318,GD_CHAM_CONG!$C$6:$BF$997,43,FALSE)</f>
        <v>0</v>
      </c>
      <c r="O318" s="104">
        <f>VLOOKUP($B318,GD_CHAM_CONG!$C$6:$BF$997,44,FALSE)</f>
        <v>0</v>
      </c>
      <c r="P318" s="104">
        <f>VLOOKUP($B318,GD_CHAM_CONG!$C$6:$BF$997,45,FALSE)</f>
        <v>0</v>
      </c>
      <c r="Q318" s="104">
        <f>VLOOKUP($B318,GD_CHAM_CONG!$C$6:$BF$997,46,FALSE)</f>
        <v>0</v>
      </c>
      <c r="R318" s="104">
        <f>VLOOKUP($B318,GD_CHAM_CONG!$C$6:$BF$997,47,FALSE)</f>
        <v>0</v>
      </c>
      <c r="S318" s="104">
        <f>VLOOKUP($B318,GD_CHAM_CONG!$C$6:$BF$997,48,FALSE)</f>
        <v>0</v>
      </c>
      <c r="T318" s="104">
        <f>VLOOKUP($B318,GD_CHAM_CONG!$C$6:$BF$997,49,FALSE)</f>
        <v>0</v>
      </c>
      <c r="U318" s="104">
        <f>VLOOKUP($B318,GD_CHAM_CONG!$C$6:$BF$997,50,FALSE)</f>
        <v>0</v>
      </c>
      <c r="V318" s="104">
        <f>VLOOKUP($B318,GD_CHAM_CONG!$C$6:$BF$997,51,FALSE)</f>
        <v>0</v>
      </c>
      <c r="W318" s="104">
        <f>VLOOKUP($B318,GD_CHAM_CONG!$C$6:$BF$997,52,FALSE)</f>
        <v>0</v>
      </c>
      <c r="X318" s="104">
        <f>VLOOKUP($B318,GD_CHAM_CONG!$C$6:$BF$997,53,FALSE)</f>
        <v>0</v>
      </c>
      <c r="Y318" s="104">
        <f>VLOOKUP($B318,GD_CHAM_CONG!$C$6:$BF$997,54,FALSE)</f>
        <v>0</v>
      </c>
      <c r="Z318" s="104">
        <f>VLOOKUP($B318,GD_CHAM_CONG!$C$6:$BF$997,55,FALSE)</f>
        <v>0</v>
      </c>
      <c r="AA318" s="104">
        <f>VLOOKUP($B318,GD_CHAM_CONG!$C$6:$BF$997,56,FALSE)</f>
        <v>0</v>
      </c>
      <c r="AB318" s="104">
        <f>VLOOKUP($B318,GD_CHAM_CONG!$C$6:$BI$997,57,FALSE)</f>
        <v>0</v>
      </c>
      <c r="AC318" s="104">
        <f>VLOOKUP($B318,GD_CHAM_CONG!$C$6:$BI$997,58,FALSE)</f>
        <v>0</v>
      </c>
      <c r="AD318" s="104">
        <f>VLOOKUP($B318,GD_CHAM_CONG!$C$6:$BI$997,59,FALSE)</f>
        <v>0</v>
      </c>
      <c r="AE318" s="270">
        <f>I318/$H318*VLOOKUP(I$4,DM_TI_LE!$A$5:$B$30,2,FALSE)</f>
        <v>1</v>
      </c>
      <c r="AF318" s="270">
        <f>J318/$H318*VLOOKUP(J$4,DM_TI_LE!$A$5:$B$30,2,FALSE)</f>
        <v>0</v>
      </c>
      <c r="AG318" s="270">
        <f>K318/$H318*VLOOKUP(K$4,DM_TI_LE!$A$5:$B$30,2,FALSE)</f>
        <v>0</v>
      </c>
      <c r="AH318" s="270">
        <f>L318/$H318*VLOOKUP(L$4,DM_TI_LE!$A$5:$B$30,2,FALSE)</f>
        <v>0</v>
      </c>
      <c r="AI318" s="270">
        <f>M318/$H318*VLOOKUP(M$4,DM_TI_LE!$A$5:$B$30,2,FALSE)</f>
        <v>0</v>
      </c>
      <c r="AJ318" s="270">
        <f>N318/$H318*VLOOKUP(N$4,DM_TI_LE!$A$5:$B$30,2,FALSE)</f>
        <v>0</v>
      </c>
      <c r="AK318" s="270">
        <f>O318/$H318*VLOOKUP(O$4,DM_TI_LE!$A$5:$B$30,2,FALSE)</f>
        <v>0</v>
      </c>
      <c r="AL318" s="270">
        <f>P318/$H318*VLOOKUP(P$4,DM_TI_LE!$A$5:$B$30,2,FALSE)</f>
        <v>0</v>
      </c>
      <c r="AM318" s="270">
        <f>Q318/$H318*VLOOKUP(Q$4,DM_TI_LE!$A$5:$B$30,2,FALSE)</f>
        <v>0</v>
      </c>
      <c r="AN318" s="270">
        <f>R318/$H318*VLOOKUP(R$4,DM_TI_LE!$A$5:$B$30,2,FALSE)</f>
        <v>0</v>
      </c>
      <c r="AO318" s="270">
        <f>S318/$H318*VLOOKUP(S$4,DM_TI_LE!$A$5:$B$30,2,FALSE)</f>
        <v>0</v>
      </c>
      <c r="AP318" s="270">
        <f>T318/$H318*VLOOKUP(T$4,DM_TI_LE!$A$5:$B$30,2,FALSE)</f>
        <v>0</v>
      </c>
      <c r="AQ318" s="270">
        <f>U318/$H318*VLOOKUP(U$4,DM_TI_LE!$A$5:$B$30,2,FALSE)</f>
        <v>0</v>
      </c>
      <c r="AR318" s="270">
        <f>V318/$H318*VLOOKUP(V$4,DM_TI_LE!$A$5:$B$30,2,FALSE)</f>
        <v>0</v>
      </c>
      <c r="AS318" s="270">
        <f>W318/$H318*VLOOKUP(W$4,DM_TI_LE!$A$5:$B$30,2,FALSE)</f>
        <v>0</v>
      </c>
      <c r="AT318" s="270">
        <f>X318/$H318*VLOOKUP(X$4,DM_TI_LE!$A$5:$B$30,2,FALSE)</f>
        <v>0</v>
      </c>
      <c r="AU318" s="270">
        <f>Y318/$H318*VLOOKUP(Y$4,DM_TI_LE!$A$5:$B$30,2,FALSE)</f>
        <v>0</v>
      </c>
      <c r="AV318" s="270">
        <f>Z318/$H318*VLOOKUP(Z$4,DM_TI_LE!$A$5:$B$30,2,FALSE)</f>
        <v>0</v>
      </c>
      <c r="AW318" s="270">
        <f>AA318/$H318*VLOOKUP(AA$4,DM_TI_LE!$A$5:$B$30,2,FALSE)</f>
        <v>0</v>
      </c>
      <c r="AX318" s="270">
        <f>AB318/$H318*VLOOKUP(AB$4,DM_TI_LE!$A$5:$B$30,2,FALSE)</f>
        <v>0</v>
      </c>
      <c r="AY318" s="270">
        <f>AC318/$H318*VLOOKUP(AC$4,DM_TI_LE!$A$5:$B$30,2,FALSE)</f>
        <v>0</v>
      </c>
      <c r="AZ318" s="270">
        <f>AD318/$H318*VLOOKUP(AD$4,DM_TI_LE!$A$5:$B$30,2,FALSE)</f>
        <v>0</v>
      </c>
      <c r="BA318" s="284">
        <f>IF(CD318="HDHV",DM_TI_LE!$K$12*I318, SUM(AE318:AW318)*F318*E318*DM_HE_SO_LUONG_NS!$D$1*CE318)</f>
        <v>4725000</v>
      </c>
      <c r="BB318" s="104"/>
      <c r="BC318" s="110">
        <f>VLOOKUP(B318,GD_LCD_HS_LNS!$B$4:$E$1000,4,FALSE)</f>
        <v>3778000</v>
      </c>
      <c r="BD318" s="104"/>
      <c r="BE318" s="104">
        <f>I318/26*$BC318*VLOOKUP(BE$4,DM_TI_LE!$A$5:$C$29,3,FALSE)</f>
        <v>0</v>
      </c>
      <c r="BF318" s="104">
        <f>J318/26*$BC318*VLOOKUP(BF$4,DM_TI_LE!$A$5:$C$29,3,FALSE)</f>
        <v>0</v>
      </c>
      <c r="BG318" s="104">
        <f>K318/26*$BC318*VLOOKUP(BG$4,DM_TI_LE!$A$5:$C$29,3,FALSE)</f>
        <v>0</v>
      </c>
      <c r="BH318" s="104">
        <f>L318/26*$BC318*VLOOKUP(BH$4,DM_TI_LE!$A$5:$C$29,3,FALSE)</f>
        <v>0</v>
      </c>
      <c r="BI318" s="104">
        <f>M318/26*$BC318*VLOOKUP(BI$4,DM_TI_LE!$A$5:$C$29,3,FALSE)</f>
        <v>0</v>
      </c>
      <c r="BJ318" s="104">
        <f>N318/26*$BC318*VLOOKUP(BJ$4,DM_TI_LE!$A$5:$C$29,3,FALSE)</f>
        <v>0</v>
      </c>
      <c r="BK318" s="104">
        <f>O318/26*$BC318*VLOOKUP(BK$4,DM_TI_LE!$A$5:$C$29,3,FALSE)</f>
        <v>0</v>
      </c>
      <c r="BL318" s="104">
        <f>P318/26*$BC318*VLOOKUP(BL$4,DM_TI_LE!$A$5:$C$29,3,FALSE)</f>
        <v>0</v>
      </c>
      <c r="BM318" s="104">
        <f>Q318/26*$BC318*VLOOKUP(BM$4,DM_TI_LE!$A$5:$C$29,3,FALSE)</f>
        <v>0</v>
      </c>
      <c r="BN318" s="104">
        <f>R318/26*$BC318*VLOOKUP(BN$4,DM_TI_LE!$A$5:$C$29,3,FALSE)</f>
        <v>0</v>
      </c>
      <c r="BO318" s="104">
        <f>S318/26*$BC318*VLOOKUP(BO$4,DM_TI_LE!$A$5:$C$29,3,FALSE)</f>
        <v>0</v>
      </c>
      <c r="BP318" s="104">
        <f>T318/26*$BC318*VLOOKUP(BP$4,DM_TI_LE!$A$5:$C$29,3,FALSE)</f>
        <v>0</v>
      </c>
      <c r="BQ318" s="104">
        <f>U318/26*$BC318*VLOOKUP(BQ$4,DM_TI_LE!$A$5:$C$29,3,FALSE)</f>
        <v>0</v>
      </c>
      <c r="BR318" s="104">
        <f>V318/26*$BC318*VLOOKUP(BR$4,DM_TI_LE!$A$5:$C$29,3,FALSE)</f>
        <v>0</v>
      </c>
      <c r="BS318" s="104">
        <f>W318/26*$BC318*VLOOKUP(BS$4,DM_TI_LE!$A$5:$C$29,3,FALSE)</f>
        <v>0</v>
      </c>
      <c r="BT318" s="104">
        <f>X318/26*$BC318*VLOOKUP(BT$4,DM_TI_LE!$A$5:$C$29,3,FALSE)</f>
        <v>0</v>
      </c>
      <c r="BU318" s="104">
        <f>Y318/26*$BC318*VLOOKUP(BU$4,DM_TI_LE!$A$5:$C$29,3,FALSE)</f>
        <v>0</v>
      </c>
      <c r="BV318" s="104">
        <f>Z318/26*$BC318*VLOOKUP(BV$4,DM_TI_LE!$A$5:$C$29,3,FALSE)</f>
        <v>0</v>
      </c>
      <c r="BW318" s="104">
        <f>AA318/26*$BC318*VLOOKUP(BW$4,DM_TI_LE!$A$5:$C$29,3,FALSE)</f>
        <v>0</v>
      </c>
      <c r="BX318" s="104">
        <f>AB318/26*$BC318*VLOOKUP(BX$4,DM_TI_LE!$A$5:$C$29,3,FALSE)</f>
        <v>0</v>
      </c>
      <c r="BY318" s="104">
        <f>AC318/26*$BC318*VLOOKUP(BY$4,DM_TI_LE!$A$5:$C$29,3,FALSE)</f>
        <v>0</v>
      </c>
      <c r="BZ318" s="104">
        <f>AD318/26*$BC318*VLOOKUP(BZ$4,DM_TI_LE!$A$5:$C$29,3,FALSE)</f>
        <v>0</v>
      </c>
      <c r="CA318" s="273">
        <f t="shared" si="0"/>
        <v>0</v>
      </c>
      <c r="CB318" s="104"/>
      <c r="CC318" s="274">
        <f t="shared" si="1"/>
        <v>4725000</v>
      </c>
      <c r="CD318" s="138" t="str">
        <f>VLOOKUP(B318,GD_CHUNG!$B$5:$G$480,6,FALSE)</f>
        <v>HDTV</v>
      </c>
      <c r="CE318" s="275">
        <f>VLOOKUP(CD318,DM_TI_LE!$I$12:$J$16,2,FALSE)</f>
        <v>0.7</v>
      </c>
    </row>
    <row r="319" spans="1:83" ht="12.75" x14ac:dyDescent="0.2">
      <c r="A319" s="49">
        <v>315</v>
      </c>
      <c r="B319" s="50">
        <f>GD_CHUNG!B319</f>
        <v>13724</v>
      </c>
      <c r="C319" s="50" t="str">
        <f>GD_CHUNG!C319</f>
        <v>Nguyễn Văn Hưng</v>
      </c>
      <c r="D319" s="50" t="str">
        <f>GD_CHUNG!D319</f>
        <v>Nhân viên Bốc xếp</v>
      </c>
      <c r="E319" s="268">
        <f>VLOOKUP(B319,GD_CHAM_CONG!$C$6:$BJ$997,60,FALSE)</f>
        <v>1</v>
      </c>
      <c r="F319" s="268">
        <f>VLOOKUP(B319,GD_LCD_HS_LNS!$B$4:$F$1000,5,FALSE)</f>
        <v>1.5</v>
      </c>
      <c r="G319" s="269"/>
      <c r="H319" s="269">
        <f>VLOOKUP(B319,GD_CHAM_CONG!$C$6:$BD$997,37,FALSE)</f>
        <v>27</v>
      </c>
      <c r="I319" s="104">
        <f>VLOOKUP($B319,GD_CHAM_CONG!$C$6:$BF$997,38,FALSE)</f>
        <v>27</v>
      </c>
      <c r="J319" s="104">
        <f>VLOOKUP($B319,GD_CHAM_CONG!$C$6:$BF$997,39,FALSE)</f>
        <v>0</v>
      </c>
      <c r="K319" s="104">
        <f>VLOOKUP($B319,GD_CHAM_CONG!$C$6:$BF$997,40,FALSE)</f>
        <v>0</v>
      </c>
      <c r="L319" s="104">
        <f>VLOOKUP($B319,GD_CHAM_CONG!$C$6:$BF$997,41,FALSE)</f>
        <v>0</v>
      </c>
      <c r="M319" s="104">
        <f>VLOOKUP($B319,GD_CHAM_CONG!$C$6:$BF$997,42,FALSE)</f>
        <v>0</v>
      </c>
      <c r="N319" s="104">
        <f>VLOOKUP($B319,GD_CHAM_CONG!$C$6:$BF$997,43,FALSE)</f>
        <v>0</v>
      </c>
      <c r="O319" s="104">
        <f>VLOOKUP($B319,GD_CHAM_CONG!$C$6:$BF$997,44,FALSE)</f>
        <v>0</v>
      </c>
      <c r="P319" s="104">
        <f>VLOOKUP($B319,GD_CHAM_CONG!$C$6:$BF$997,45,FALSE)</f>
        <v>0</v>
      </c>
      <c r="Q319" s="104">
        <f>VLOOKUP($B319,GD_CHAM_CONG!$C$6:$BF$997,46,FALSE)</f>
        <v>0</v>
      </c>
      <c r="R319" s="104">
        <f>VLOOKUP($B319,GD_CHAM_CONG!$C$6:$BF$997,47,FALSE)</f>
        <v>0</v>
      </c>
      <c r="S319" s="104">
        <f>VLOOKUP($B319,GD_CHAM_CONG!$C$6:$BF$997,48,FALSE)</f>
        <v>0</v>
      </c>
      <c r="T319" s="104">
        <f>VLOOKUP($B319,GD_CHAM_CONG!$C$6:$BF$997,49,FALSE)</f>
        <v>0</v>
      </c>
      <c r="U319" s="104">
        <f>VLOOKUP($B319,GD_CHAM_CONG!$C$6:$BF$997,50,FALSE)</f>
        <v>0</v>
      </c>
      <c r="V319" s="104">
        <f>VLOOKUP($B319,GD_CHAM_CONG!$C$6:$BF$997,51,FALSE)</f>
        <v>0</v>
      </c>
      <c r="W319" s="104">
        <f>VLOOKUP($B319,GD_CHAM_CONG!$C$6:$BF$997,52,FALSE)</f>
        <v>0</v>
      </c>
      <c r="X319" s="104">
        <f>VLOOKUP($B319,GD_CHAM_CONG!$C$6:$BF$997,53,FALSE)</f>
        <v>0</v>
      </c>
      <c r="Y319" s="104">
        <f>VLOOKUP($B319,GD_CHAM_CONG!$C$6:$BF$997,54,FALSE)</f>
        <v>0</v>
      </c>
      <c r="Z319" s="104">
        <f>VLOOKUP($B319,GD_CHAM_CONG!$C$6:$BF$997,55,FALSE)</f>
        <v>0</v>
      </c>
      <c r="AA319" s="104">
        <f>VLOOKUP($B319,GD_CHAM_CONG!$C$6:$BF$997,56,FALSE)</f>
        <v>0</v>
      </c>
      <c r="AB319" s="104">
        <f>VLOOKUP($B319,GD_CHAM_CONG!$C$6:$BI$997,57,FALSE)</f>
        <v>0</v>
      </c>
      <c r="AC319" s="104">
        <f>VLOOKUP($B319,GD_CHAM_CONG!$C$6:$BI$997,58,FALSE)</f>
        <v>0</v>
      </c>
      <c r="AD319" s="104">
        <f>VLOOKUP($B319,GD_CHAM_CONG!$C$6:$BI$997,59,FALSE)</f>
        <v>0</v>
      </c>
      <c r="AE319" s="270">
        <f>I319/$H319*VLOOKUP(I$4,DM_TI_LE!$A$5:$B$30,2,FALSE)</f>
        <v>1</v>
      </c>
      <c r="AF319" s="270">
        <f>J319/$H319*VLOOKUP(J$4,DM_TI_LE!$A$5:$B$30,2,FALSE)</f>
        <v>0</v>
      </c>
      <c r="AG319" s="270">
        <f>K319/$H319*VLOOKUP(K$4,DM_TI_LE!$A$5:$B$30,2,FALSE)</f>
        <v>0</v>
      </c>
      <c r="AH319" s="270">
        <f>L319/$H319*VLOOKUP(L$4,DM_TI_LE!$A$5:$B$30,2,FALSE)</f>
        <v>0</v>
      </c>
      <c r="AI319" s="270">
        <f>M319/$H319*VLOOKUP(M$4,DM_TI_LE!$A$5:$B$30,2,FALSE)</f>
        <v>0</v>
      </c>
      <c r="AJ319" s="270">
        <f>N319/$H319*VLOOKUP(N$4,DM_TI_LE!$A$5:$B$30,2,FALSE)</f>
        <v>0</v>
      </c>
      <c r="AK319" s="270">
        <f>O319/$H319*VLOOKUP(O$4,DM_TI_LE!$A$5:$B$30,2,FALSE)</f>
        <v>0</v>
      </c>
      <c r="AL319" s="270">
        <f>P319/$H319*VLOOKUP(P$4,DM_TI_LE!$A$5:$B$30,2,FALSE)</f>
        <v>0</v>
      </c>
      <c r="AM319" s="270">
        <f>Q319/$H319*VLOOKUP(Q$4,DM_TI_LE!$A$5:$B$30,2,FALSE)</f>
        <v>0</v>
      </c>
      <c r="AN319" s="270">
        <f>R319/$H319*VLOOKUP(R$4,DM_TI_LE!$A$5:$B$30,2,FALSE)</f>
        <v>0</v>
      </c>
      <c r="AO319" s="270">
        <f>S319/$H319*VLOOKUP(S$4,DM_TI_LE!$A$5:$B$30,2,FALSE)</f>
        <v>0</v>
      </c>
      <c r="AP319" s="270">
        <f>T319/$H319*VLOOKUP(T$4,DM_TI_LE!$A$5:$B$30,2,FALSE)</f>
        <v>0</v>
      </c>
      <c r="AQ319" s="270">
        <f>U319/$H319*VLOOKUP(U$4,DM_TI_LE!$A$5:$B$30,2,FALSE)</f>
        <v>0</v>
      </c>
      <c r="AR319" s="270">
        <f>V319/$H319*VLOOKUP(V$4,DM_TI_LE!$A$5:$B$30,2,FALSE)</f>
        <v>0</v>
      </c>
      <c r="AS319" s="270">
        <f>W319/$H319*VLOOKUP(W$4,DM_TI_LE!$A$5:$B$30,2,FALSE)</f>
        <v>0</v>
      </c>
      <c r="AT319" s="270">
        <f>X319/$H319*VLOOKUP(X$4,DM_TI_LE!$A$5:$B$30,2,FALSE)</f>
        <v>0</v>
      </c>
      <c r="AU319" s="270">
        <f>Y319/$H319*VLOOKUP(Y$4,DM_TI_LE!$A$5:$B$30,2,FALSE)</f>
        <v>0</v>
      </c>
      <c r="AV319" s="270">
        <f>Z319/$H319*VLOOKUP(Z$4,DM_TI_LE!$A$5:$B$30,2,FALSE)</f>
        <v>0</v>
      </c>
      <c r="AW319" s="270">
        <f>AA319/$H319*VLOOKUP(AA$4,DM_TI_LE!$A$5:$B$30,2,FALSE)</f>
        <v>0</v>
      </c>
      <c r="AX319" s="270">
        <f>AB319/$H319*VLOOKUP(AB$4,DM_TI_LE!$A$5:$B$30,2,FALSE)</f>
        <v>0</v>
      </c>
      <c r="AY319" s="270">
        <f>AC319/$H319*VLOOKUP(AC$4,DM_TI_LE!$A$5:$B$30,2,FALSE)</f>
        <v>0</v>
      </c>
      <c r="AZ319" s="270">
        <f>AD319/$H319*VLOOKUP(AD$4,DM_TI_LE!$A$5:$B$30,2,FALSE)</f>
        <v>0</v>
      </c>
      <c r="BA319" s="284">
        <f>IF(CD319="HDHV",DM_TI_LE!$K$12*I319, SUM(AE319:AW319)*F319*E319*DM_HE_SO_LUONG_NS!$D$1*CE319)</f>
        <v>4725000</v>
      </c>
      <c r="BB319" s="104"/>
      <c r="BC319" s="110">
        <f>VLOOKUP(B319,GD_LCD_HS_LNS!$B$4:$E$1000,4,FALSE)</f>
        <v>3778000</v>
      </c>
      <c r="BD319" s="104"/>
      <c r="BE319" s="104">
        <f>I319/26*$BC319*VLOOKUP(BE$4,DM_TI_LE!$A$5:$C$29,3,FALSE)</f>
        <v>0</v>
      </c>
      <c r="BF319" s="104">
        <f>J319/26*$BC319*VLOOKUP(BF$4,DM_TI_LE!$A$5:$C$29,3,FALSE)</f>
        <v>0</v>
      </c>
      <c r="BG319" s="104">
        <f>K319/26*$BC319*VLOOKUP(BG$4,DM_TI_LE!$A$5:$C$29,3,FALSE)</f>
        <v>0</v>
      </c>
      <c r="BH319" s="104">
        <f>L319/26*$BC319*VLOOKUP(BH$4,DM_TI_LE!$A$5:$C$29,3,FALSE)</f>
        <v>0</v>
      </c>
      <c r="BI319" s="104">
        <f>M319/26*$BC319*VLOOKUP(BI$4,DM_TI_LE!$A$5:$C$29,3,FALSE)</f>
        <v>0</v>
      </c>
      <c r="BJ319" s="104">
        <f>N319/26*$BC319*VLOOKUP(BJ$4,DM_TI_LE!$A$5:$C$29,3,FALSE)</f>
        <v>0</v>
      </c>
      <c r="BK319" s="104">
        <f>O319/26*$BC319*VLOOKUP(BK$4,DM_TI_LE!$A$5:$C$29,3,FALSE)</f>
        <v>0</v>
      </c>
      <c r="BL319" s="104">
        <f>P319/26*$BC319*VLOOKUP(BL$4,DM_TI_LE!$A$5:$C$29,3,FALSE)</f>
        <v>0</v>
      </c>
      <c r="BM319" s="104">
        <f>Q319/26*$BC319*VLOOKUP(BM$4,DM_TI_LE!$A$5:$C$29,3,FALSE)</f>
        <v>0</v>
      </c>
      <c r="BN319" s="104">
        <f>R319/26*$BC319*VLOOKUP(BN$4,DM_TI_LE!$A$5:$C$29,3,FALSE)</f>
        <v>0</v>
      </c>
      <c r="BO319" s="104">
        <f>S319/26*$BC319*VLOOKUP(BO$4,DM_TI_LE!$A$5:$C$29,3,FALSE)</f>
        <v>0</v>
      </c>
      <c r="BP319" s="104">
        <f>T319/26*$BC319*VLOOKUP(BP$4,DM_TI_LE!$A$5:$C$29,3,FALSE)</f>
        <v>0</v>
      </c>
      <c r="BQ319" s="104">
        <f>U319/26*$BC319*VLOOKUP(BQ$4,DM_TI_LE!$A$5:$C$29,3,FALSE)</f>
        <v>0</v>
      </c>
      <c r="BR319" s="104">
        <f>V319/26*$BC319*VLOOKUP(BR$4,DM_TI_LE!$A$5:$C$29,3,FALSE)</f>
        <v>0</v>
      </c>
      <c r="BS319" s="104">
        <f>W319/26*$BC319*VLOOKUP(BS$4,DM_TI_LE!$A$5:$C$29,3,FALSE)</f>
        <v>0</v>
      </c>
      <c r="BT319" s="104">
        <f>X319/26*$BC319*VLOOKUP(BT$4,DM_TI_LE!$A$5:$C$29,3,FALSE)</f>
        <v>0</v>
      </c>
      <c r="BU319" s="104">
        <f>Y319/26*$BC319*VLOOKUP(BU$4,DM_TI_LE!$A$5:$C$29,3,FALSE)</f>
        <v>0</v>
      </c>
      <c r="BV319" s="104">
        <f>Z319/26*$BC319*VLOOKUP(BV$4,DM_TI_LE!$A$5:$C$29,3,FALSE)</f>
        <v>0</v>
      </c>
      <c r="BW319" s="104">
        <f>AA319/26*$BC319*VLOOKUP(BW$4,DM_TI_LE!$A$5:$C$29,3,FALSE)</f>
        <v>0</v>
      </c>
      <c r="BX319" s="104">
        <f>AB319/26*$BC319*VLOOKUP(BX$4,DM_TI_LE!$A$5:$C$29,3,FALSE)</f>
        <v>0</v>
      </c>
      <c r="BY319" s="104">
        <f>AC319/26*$BC319*VLOOKUP(BY$4,DM_TI_LE!$A$5:$C$29,3,FALSE)</f>
        <v>0</v>
      </c>
      <c r="BZ319" s="104">
        <f>AD319/26*$BC319*VLOOKUP(BZ$4,DM_TI_LE!$A$5:$C$29,3,FALSE)</f>
        <v>0</v>
      </c>
      <c r="CA319" s="273">
        <f t="shared" si="0"/>
        <v>0</v>
      </c>
      <c r="CB319" s="104"/>
      <c r="CC319" s="274">
        <f t="shared" si="1"/>
        <v>4725000</v>
      </c>
      <c r="CD319" s="138" t="str">
        <f>VLOOKUP(B319,GD_CHUNG!$B$5:$G$480,6,FALSE)</f>
        <v>HDTV</v>
      </c>
      <c r="CE319" s="275">
        <f>VLOOKUP(CD319,DM_TI_LE!$I$12:$J$16,2,FALSE)</f>
        <v>0.7</v>
      </c>
    </row>
    <row r="320" spans="1:83" ht="12.75" x14ac:dyDescent="0.2">
      <c r="A320" s="49">
        <v>316</v>
      </c>
      <c r="B320" s="50">
        <f>GD_CHUNG!B320</f>
        <v>13725</v>
      </c>
      <c r="C320" s="50" t="str">
        <f>GD_CHUNG!C320</f>
        <v>Nguyễn Ngọc Phú</v>
      </c>
      <c r="D320" s="50" t="str">
        <f>GD_CHUNG!D320</f>
        <v>Nhân viên Bốc xếp</v>
      </c>
      <c r="E320" s="268">
        <f>VLOOKUP(B320,GD_CHAM_CONG!$C$6:$BJ$997,60,FALSE)</f>
        <v>1</v>
      </c>
      <c r="F320" s="268">
        <f>VLOOKUP(B320,GD_LCD_HS_LNS!$B$4:$F$1000,5,FALSE)</f>
        <v>1.5</v>
      </c>
      <c r="G320" s="269"/>
      <c r="H320" s="269">
        <f>VLOOKUP(B320,GD_CHAM_CONG!$C$6:$BD$997,37,FALSE)</f>
        <v>27</v>
      </c>
      <c r="I320" s="104">
        <f>VLOOKUP($B320,GD_CHAM_CONG!$C$6:$BF$997,38,FALSE)</f>
        <v>27</v>
      </c>
      <c r="J320" s="104">
        <f>VLOOKUP($B320,GD_CHAM_CONG!$C$6:$BF$997,39,FALSE)</f>
        <v>0</v>
      </c>
      <c r="K320" s="104">
        <f>VLOOKUP($B320,GD_CHAM_CONG!$C$6:$BF$997,40,FALSE)</f>
        <v>0</v>
      </c>
      <c r="L320" s="104">
        <f>VLOOKUP($B320,GD_CHAM_CONG!$C$6:$BF$997,41,FALSE)</f>
        <v>0</v>
      </c>
      <c r="M320" s="104">
        <f>VLOOKUP($B320,GD_CHAM_CONG!$C$6:$BF$997,42,FALSE)</f>
        <v>0</v>
      </c>
      <c r="N320" s="104">
        <f>VLOOKUP($B320,GD_CHAM_CONG!$C$6:$BF$997,43,FALSE)</f>
        <v>0</v>
      </c>
      <c r="O320" s="104">
        <f>VLOOKUP($B320,GD_CHAM_CONG!$C$6:$BF$997,44,FALSE)</f>
        <v>0</v>
      </c>
      <c r="P320" s="104">
        <f>VLOOKUP($B320,GD_CHAM_CONG!$C$6:$BF$997,45,FALSE)</f>
        <v>0</v>
      </c>
      <c r="Q320" s="104">
        <f>VLOOKUP($B320,GD_CHAM_CONG!$C$6:$BF$997,46,FALSE)</f>
        <v>0</v>
      </c>
      <c r="R320" s="104">
        <f>VLOOKUP($B320,GD_CHAM_CONG!$C$6:$BF$997,47,FALSE)</f>
        <v>0</v>
      </c>
      <c r="S320" s="104">
        <f>VLOOKUP($B320,GD_CHAM_CONG!$C$6:$BF$997,48,FALSE)</f>
        <v>0</v>
      </c>
      <c r="T320" s="104">
        <f>VLOOKUP($B320,GD_CHAM_CONG!$C$6:$BF$997,49,FALSE)</f>
        <v>0</v>
      </c>
      <c r="U320" s="104">
        <f>VLOOKUP($B320,GD_CHAM_CONG!$C$6:$BF$997,50,FALSE)</f>
        <v>0</v>
      </c>
      <c r="V320" s="104">
        <f>VLOOKUP($B320,GD_CHAM_CONG!$C$6:$BF$997,51,FALSE)</f>
        <v>0</v>
      </c>
      <c r="W320" s="104">
        <f>VLOOKUP($B320,GD_CHAM_CONG!$C$6:$BF$997,52,FALSE)</f>
        <v>0</v>
      </c>
      <c r="X320" s="104">
        <f>VLOOKUP($B320,GD_CHAM_CONG!$C$6:$BF$997,53,FALSE)</f>
        <v>0</v>
      </c>
      <c r="Y320" s="104">
        <f>VLOOKUP($B320,GD_CHAM_CONG!$C$6:$BF$997,54,FALSE)</f>
        <v>0</v>
      </c>
      <c r="Z320" s="104">
        <f>VLOOKUP($B320,GD_CHAM_CONG!$C$6:$BF$997,55,FALSE)</f>
        <v>0</v>
      </c>
      <c r="AA320" s="104">
        <f>VLOOKUP($B320,GD_CHAM_CONG!$C$6:$BF$997,56,FALSE)</f>
        <v>0</v>
      </c>
      <c r="AB320" s="104">
        <f>VLOOKUP($B320,GD_CHAM_CONG!$C$6:$BI$997,57,FALSE)</f>
        <v>0</v>
      </c>
      <c r="AC320" s="104">
        <f>VLOOKUP($B320,GD_CHAM_CONG!$C$6:$BI$997,58,FALSE)</f>
        <v>0</v>
      </c>
      <c r="AD320" s="104">
        <f>VLOOKUP($B320,GD_CHAM_CONG!$C$6:$BI$997,59,FALSE)</f>
        <v>0</v>
      </c>
      <c r="AE320" s="270">
        <f>I320/$H320*VLOOKUP(I$4,DM_TI_LE!$A$5:$B$30,2,FALSE)</f>
        <v>1</v>
      </c>
      <c r="AF320" s="270">
        <f>J320/$H320*VLOOKUP(J$4,DM_TI_LE!$A$5:$B$30,2,FALSE)</f>
        <v>0</v>
      </c>
      <c r="AG320" s="270">
        <f>K320/$H320*VLOOKUP(K$4,DM_TI_LE!$A$5:$B$30,2,FALSE)</f>
        <v>0</v>
      </c>
      <c r="AH320" s="270">
        <f>L320/$H320*VLOOKUP(L$4,DM_TI_LE!$A$5:$B$30,2,FALSE)</f>
        <v>0</v>
      </c>
      <c r="AI320" s="270">
        <f>M320/$H320*VLOOKUP(M$4,DM_TI_LE!$A$5:$B$30,2,FALSE)</f>
        <v>0</v>
      </c>
      <c r="AJ320" s="270">
        <f>N320/$H320*VLOOKUP(N$4,DM_TI_LE!$A$5:$B$30,2,FALSE)</f>
        <v>0</v>
      </c>
      <c r="AK320" s="270">
        <f>O320/$H320*VLOOKUP(O$4,DM_TI_LE!$A$5:$B$30,2,FALSE)</f>
        <v>0</v>
      </c>
      <c r="AL320" s="270">
        <f>P320/$H320*VLOOKUP(P$4,DM_TI_LE!$A$5:$B$30,2,FALSE)</f>
        <v>0</v>
      </c>
      <c r="AM320" s="270">
        <f>Q320/$H320*VLOOKUP(Q$4,DM_TI_LE!$A$5:$B$30,2,FALSE)</f>
        <v>0</v>
      </c>
      <c r="AN320" s="270">
        <f>R320/$H320*VLOOKUP(R$4,DM_TI_LE!$A$5:$B$30,2,FALSE)</f>
        <v>0</v>
      </c>
      <c r="AO320" s="270">
        <f>S320/$H320*VLOOKUP(S$4,DM_TI_LE!$A$5:$B$30,2,FALSE)</f>
        <v>0</v>
      </c>
      <c r="AP320" s="270">
        <f>T320/$H320*VLOOKUP(T$4,DM_TI_LE!$A$5:$B$30,2,FALSE)</f>
        <v>0</v>
      </c>
      <c r="AQ320" s="270">
        <f>U320/$H320*VLOOKUP(U$4,DM_TI_LE!$A$5:$B$30,2,FALSE)</f>
        <v>0</v>
      </c>
      <c r="AR320" s="270">
        <f>V320/$H320*VLOOKUP(V$4,DM_TI_LE!$A$5:$B$30,2,FALSE)</f>
        <v>0</v>
      </c>
      <c r="AS320" s="270">
        <f>W320/$H320*VLOOKUP(W$4,DM_TI_LE!$A$5:$B$30,2,FALSE)</f>
        <v>0</v>
      </c>
      <c r="AT320" s="270">
        <f>X320/$H320*VLOOKUP(X$4,DM_TI_LE!$A$5:$B$30,2,FALSE)</f>
        <v>0</v>
      </c>
      <c r="AU320" s="270">
        <f>Y320/$H320*VLOOKUP(Y$4,DM_TI_LE!$A$5:$B$30,2,FALSE)</f>
        <v>0</v>
      </c>
      <c r="AV320" s="270">
        <f>Z320/$H320*VLOOKUP(Z$4,DM_TI_LE!$A$5:$B$30,2,FALSE)</f>
        <v>0</v>
      </c>
      <c r="AW320" s="270">
        <f>AA320/$H320*VLOOKUP(AA$4,DM_TI_LE!$A$5:$B$30,2,FALSE)</f>
        <v>0</v>
      </c>
      <c r="AX320" s="270">
        <f>AB320/$H320*VLOOKUP(AB$4,DM_TI_LE!$A$5:$B$30,2,FALSE)</f>
        <v>0</v>
      </c>
      <c r="AY320" s="270">
        <f>AC320/$H320*VLOOKUP(AC$4,DM_TI_LE!$A$5:$B$30,2,FALSE)</f>
        <v>0</v>
      </c>
      <c r="AZ320" s="270">
        <f>AD320/$H320*VLOOKUP(AD$4,DM_TI_LE!$A$5:$B$30,2,FALSE)</f>
        <v>0</v>
      </c>
      <c r="BA320" s="284">
        <f>IF(CD320="HDHV",DM_TI_LE!$K$12*I320, SUM(AE320:AW320)*F320*E320*DM_HE_SO_LUONG_NS!$D$1*CE320)</f>
        <v>4725000</v>
      </c>
      <c r="BB320" s="104"/>
      <c r="BC320" s="110">
        <f>VLOOKUP(B320,GD_LCD_HS_LNS!$B$4:$E$1000,4,FALSE)</f>
        <v>3778000</v>
      </c>
      <c r="BD320" s="104"/>
      <c r="BE320" s="104">
        <f>I320/26*$BC320*VLOOKUP(BE$4,DM_TI_LE!$A$5:$C$29,3,FALSE)</f>
        <v>0</v>
      </c>
      <c r="BF320" s="104">
        <f>J320/26*$BC320*VLOOKUP(BF$4,DM_TI_LE!$A$5:$C$29,3,FALSE)</f>
        <v>0</v>
      </c>
      <c r="BG320" s="104">
        <f>K320/26*$BC320*VLOOKUP(BG$4,DM_TI_LE!$A$5:$C$29,3,FALSE)</f>
        <v>0</v>
      </c>
      <c r="BH320" s="104">
        <f>L320/26*$BC320*VLOOKUP(BH$4,DM_TI_LE!$A$5:$C$29,3,FALSE)</f>
        <v>0</v>
      </c>
      <c r="BI320" s="104">
        <f>M320/26*$BC320*VLOOKUP(BI$4,DM_TI_LE!$A$5:$C$29,3,FALSE)</f>
        <v>0</v>
      </c>
      <c r="BJ320" s="104">
        <f>N320/26*$BC320*VLOOKUP(BJ$4,DM_TI_LE!$A$5:$C$29,3,FALSE)</f>
        <v>0</v>
      </c>
      <c r="BK320" s="104">
        <f>O320/26*$BC320*VLOOKUP(BK$4,DM_TI_LE!$A$5:$C$29,3,FALSE)</f>
        <v>0</v>
      </c>
      <c r="BL320" s="104">
        <f>P320/26*$BC320*VLOOKUP(BL$4,DM_TI_LE!$A$5:$C$29,3,FALSE)</f>
        <v>0</v>
      </c>
      <c r="BM320" s="104">
        <f>Q320/26*$BC320*VLOOKUP(BM$4,DM_TI_LE!$A$5:$C$29,3,FALSE)</f>
        <v>0</v>
      </c>
      <c r="BN320" s="104">
        <f>R320/26*$BC320*VLOOKUP(BN$4,DM_TI_LE!$A$5:$C$29,3,FALSE)</f>
        <v>0</v>
      </c>
      <c r="BO320" s="104">
        <f>S320/26*$BC320*VLOOKUP(BO$4,DM_TI_LE!$A$5:$C$29,3,FALSE)</f>
        <v>0</v>
      </c>
      <c r="BP320" s="104">
        <f>T320/26*$BC320*VLOOKUP(BP$4,DM_TI_LE!$A$5:$C$29,3,FALSE)</f>
        <v>0</v>
      </c>
      <c r="BQ320" s="104">
        <f>U320/26*$BC320*VLOOKUP(BQ$4,DM_TI_LE!$A$5:$C$29,3,FALSE)</f>
        <v>0</v>
      </c>
      <c r="BR320" s="104">
        <f>V320/26*$BC320*VLOOKUP(BR$4,DM_TI_LE!$A$5:$C$29,3,FALSE)</f>
        <v>0</v>
      </c>
      <c r="BS320" s="104">
        <f>W320/26*$BC320*VLOOKUP(BS$4,DM_TI_LE!$A$5:$C$29,3,FALSE)</f>
        <v>0</v>
      </c>
      <c r="BT320" s="104">
        <f>X320/26*$BC320*VLOOKUP(BT$4,DM_TI_LE!$A$5:$C$29,3,FALSE)</f>
        <v>0</v>
      </c>
      <c r="BU320" s="104">
        <f>Y320/26*$BC320*VLOOKUP(BU$4,DM_TI_LE!$A$5:$C$29,3,FALSE)</f>
        <v>0</v>
      </c>
      <c r="BV320" s="104">
        <f>Z320/26*$BC320*VLOOKUP(BV$4,DM_TI_LE!$A$5:$C$29,3,FALSE)</f>
        <v>0</v>
      </c>
      <c r="BW320" s="104">
        <f>AA320/26*$BC320*VLOOKUP(BW$4,DM_TI_LE!$A$5:$C$29,3,FALSE)</f>
        <v>0</v>
      </c>
      <c r="BX320" s="104">
        <f>AB320/26*$BC320*VLOOKUP(BX$4,DM_TI_LE!$A$5:$C$29,3,FALSE)</f>
        <v>0</v>
      </c>
      <c r="BY320" s="104">
        <f>AC320/26*$BC320*VLOOKUP(BY$4,DM_TI_LE!$A$5:$C$29,3,FALSE)</f>
        <v>0</v>
      </c>
      <c r="BZ320" s="104">
        <f>AD320/26*$BC320*VLOOKUP(BZ$4,DM_TI_LE!$A$5:$C$29,3,FALSE)</f>
        <v>0</v>
      </c>
      <c r="CA320" s="273">
        <f t="shared" si="0"/>
        <v>0</v>
      </c>
      <c r="CB320" s="104"/>
      <c r="CC320" s="274">
        <f t="shared" si="1"/>
        <v>4725000</v>
      </c>
      <c r="CD320" s="138" t="str">
        <f>VLOOKUP(B320,GD_CHUNG!$B$5:$G$480,6,FALSE)</f>
        <v>HDTV</v>
      </c>
      <c r="CE320" s="275">
        <f>VLOOKUP(CD320,DM_TI_LE!$I$12:$J$16,2,FALSE)</f>
        <v>0.7</v>
      </c>
    </row>
    <row r="321" spans="1:83" ht="12.75" x14ac:dyDescent="0.2">
      <c r="A321" s="49">
        <v>317</v>
      </c>
      <c r="B321" s="50">
        <f>GD_CHUNG!B321</f>
        <v>13726</v>
      </c>
      <c r="C321" s="50" t="str">
        <f>GD_CHUNG!C321</f>
        <v>Lưu Xuân Thắng</v>
      </c>
      <c r="D321" s="50" t="str">
        <f>GD_CHUNG!D321</f>
        <v>Nhân viên Bốc xếp</v>
      </c>
      <c r="E321" s="268">
        <f>VLOOKUP(B321,GD_CHAM_CONG!$C$6:$BJ$997,60,FALSE)</f>
        <v>1</v>
      </c>
      <c r="F321" s="268">
        <f>VLOOKUP(B321,GD_LCD_HS_LNS!$B$4:$F$1000,5,FALSE)</f>
        <v>1.5</v>
      </c>
      <c r="G321" s="269"/>
      <c r="H321" s="269">
        <f>VLOOKUP(B321,GD_CHAM_CONG!$C$6:$BD$997,37,FALSE)</f>
        <v>27</v>
      </c>
      <c r="I321" s="104">
        <f>VLOOKUP($B321,GD_CHAM_CONG!$C$6:$BF$997,38,FALSE)</f>
        <v>27</v>
      </c>
      <c r="J321" s="104">
        <f>VLOOKUP($B321,GD_CHAM_CONG!$C$6:$BF$997,39,FALSE)</f>
        <v>0</v>
      </c>
      <c r="K321" s="104">
        <f>VLOOKUP($B321,GD_CHAM_CONG!$C$6:$BF$997,40,FALSE)</f>
        <v>0</v>
      </c>
      <c r="L321" s="104">
        <f>VLOOKUP($B321,GD_CHAM_CONG!$C$6:$BF$997,41,FALSE)</f>
        <v>0</v>
      </c>
      <c r="M321" s="104">
        <f>VLOOKUP($B321,GD_CHAM_CONG!$C$6:$BF$997,42,FALSE)</f>
        <v>0</v>
      </c>
      <c r="N321" s="104">
        <f>VLOOKUP($B321,GD_CHAM_CONG!$C$6:$BF$997,43,FALSE)</f>
        <v>0</v>
      </c>
      <c r="O321" s="104">
        <f>VLOOKUP($B321,GD_CHAM_CONG!$C$6:$BF$997,44,FALSE)</f>
        <v>0</v>
      </c>
      <c r="P321" s="104">
        <f>VLOOKUP($B321,GD_CHAM_CONG!$C$6:$BF$997,45,FALSE)</f>
        <v>0</v>
      </c>
      <c r="Q321" s="104">
        <f>VLOOKUP($B321,GD_CHAM_CONG!$C$6:$BF$997,46,FALSE)</f>
        <v>0</v>
      </c>
      <c r="R321" s="104">
        <f>VLOOKUP($B321,GD_CHAM_CONG!$C$6:$BF$997,47,FALSE)</f>
        <v>0</v>
      </c>
      <c r="S321" s="104">
        <f>VLOOKUP($B321,GD_CHAM_CONG!$C$6:$BF$997,48,FALSE)</f>
        <v>0</v>
      </c>
      <c r="T321" s="104">
        <f>VLOOKUP($B321,GD_CHAM_CONG!$C$6:$BF$997,49,FALSE)</f>
        <v>0</v>
      </c>
      <c r="U321" s="104">
        <f>VLOOKUP($B321,GD_CHAM_CONG!$C$6:$BF$997,50,FALSE)</f>
        <v>0</v>
      </c>
      <c r="V321" s="104">
        <f>VLOOKUP($B321,GD_CHAM_CONG!$C$6:$BF$997,51,FALSE)</f>
        <v>0</v>
      </c>
      <c r="W321" s="104">
        <f>VLOOKUP($B321,GD_CHAM_CONG!$C$6:$BF$997,52,FALSE)</f>
        <v>0</v>
      </c>
      <c r="X321" s="104">
        <f>VLOOKUP($B321,GD_CHAM_CONG!$C$6:$BF$997,53,FALSE)</f>
        <v>0</v>
      </c>
      <c r="Y321" s="104">
        <f>VLOOKUP($B321,GD_CHAM_CONG!$C$6:$BF$997,54,FALSE)</f>
        <v>0</v>
      </c>
      <c r="Z321" s="104">
        <f>VLOOKUP($B321,GD_CHAM_CONG!$C$6:$BF$997,55,FALSE)</f>
        <v>0</v>
      </c>
      <c r="AA321" s="104">
        <f>VLOOKUP($B321,GD_CHAM_CONG!$C$6:$BF$997,56,FALSE)</f>
        <v>0</v>
      </c>
      <c r="AB321" s="104">
        <f>VLOOKUP($B321,GD_CHAM_CONG!$C$6:$BI$997,57,FALSE)</f>
        <v>0</v>
      </c>
      <c r="AC321" s="104">
        <f>VLOOKUP($B321,GD_CHAM_CONG!$C$6:$BI$997,58,FALSE)</f>
        <v>0</v>
      </c>
      <c r="AD321" s="104">
        <f>VLOOKUP($B321,GD_CHAM_CONG!$C$6:$BI$997,59,FALSE)</f>
        <v>0</v>
      </c>
      <c r="AE321" s="270">
        <f>I321/$H321*VLOOKUP(I$4,DM_TI_LE!$A$5:$B$30,2,FALSE)</f>
        <v>1</v>
      </c>
      <c r="AF321" s="270">
        <f>J321/$H321*VLOOKUP(J$4,DM_TI_LE!$A$5:$B$30,2,FALSE)</f>
        <v>0</v>
      </c>
      <c r="AG321" s="270">
        <f>K321/$H321*VLOOKUP(K$4,DM_TI_LE!$A$5:$B$30,2,FALSE)</f>
        <v>0</v>
      </c>
      <c r="AH321" s="270">
        <f>L321/$H321*VLOOKUP(L$4,DM_TI_LE!$A$5:$B$30,2,FALSE)</f>
        <v>0</v>
      </c>
      <c r="AI321" s="270">
        <f>M321/$H321*VLOOKUP(M$4,DM_TI_LE!$A$5:$B$30,2,FALSE)</f>
        <v>0</v>
      </c>
      <c r="AJ321" s="270">
        <f>N321/$H321*VLOOKUP(N$4,DM_TI_LE!$A$5:$B$30,2,FALSE)</f>
        <v>0</v>
      </c>
      <c r="AK321" s="270">
        <f>O321/$H321*VLOOKUP(O$4,DM_TI_LE!$A$5:$B$30,2,FALSE)</f>
        <v>0</v>
      </c>
      <c r="AL321" s="270">
        <f>P321/$H321*VLOOKUP(P$4,DM_TI_LE!$A$5:$B$30,2,FALSE)</f>
        <v>0</v>
      </c>
      <c r="AM321" s="270">
        <f>Q321/$H321*VLOOKUP(Q$4,DM_TI_LE!$A$5:$B$30,2,FALSE)</f>
        <v>0</v>
      </c>
      <c r="AN321" s="270">
        <f>R321/$H321*VLOOKUP(R$4,DM_TI_LE!$A$5:$B$30,2,FALSE)</f>
        <v>0</v>
      </c>
      <c r="AO321" s="270">
        <f>S321/$H321*VLOOKUP(S$4,DM_TI_LE!$A$5:$B$30,2,FALSE)</f>
        <v>0</v>
      </c>
      <c r="AP321" s="270">
        <f>T321/$H321*VLOOKUP(T$4,DM_TI_LE!$A$5:$B$30,2,FALSE)</f>
        <v>0</v>
      </c>
      <c r="AQ321" s="270">
        <f>U321/$H321*VLOOKUP(U$4,DM_TI_LE!$A$5:$B$30,2,FALSE)</f>
        <v>0</v>
      </c>
      <c r="AR321" s="270">
        <f>V321/$H321*VLOOKUP(V$4,DM_TI_LE!$A$5:$B$30,2,FALSE)</f>
        <v>0</v>
      </c>
      <c r="AS321" s="270">
        <f>W321/$H321*VLOOKUP(W$4,DM_TI_LE!$A$5:$B$30,2,FALSE)</f>
        <v>0</v>
      </c>
      <c r="AT321" s="270">
        <f>X321/$H321*VLOOKUP(X$4,DM_TI_LE!$A$5:$B$30,2,FALSE)</f>
        <v>0</v>
      </c>
      <c r="AU321" s="270">
        <f>Y321/$H321*VLOOKUP(Y$4,DM_TI_LE!$A$5:$B$30,2,FALSE)</f>
        <v>0</v>
      </c>
      <c r="AV321" s="270">
        <f>Z321/$H321*VLOOKUP(Z$4,DM_TI_LE!$A$5:$B$30,2,FALSE)</f>
        <v>0</v>
      </c>
      <c r="AW321" s="270">
        <f>AA321/$H321*VLOOKUP(AA$4,DM_TI_LE!$A$5:$B$30,2,FALSE)</f>
        <v>0</v>
      </c>
      <c r="AX321" s="270">
        <f>AB321/$H321*VLOOKUP(AB$4,DM_TI_LE!$A$5:$B$30,2,FALSE)</f>
        <v>0</v>
      </c>
      <c r="AY321" s="270">
        <f>AC321/$H321*VLOOKUP(AC$4,DM_TI_LE!$A$5:$B$30,2,FALSE)</f>
        <v>0</v>
      </c>
      <c r="AZ321" s="270">
        <f>AD321/$H321*VLOOKUP(AD$4,DM_TI_LE!$A$5:$B$30,2,FALSE)</f>
        <v>0</v>
      </c>
      <c r="BA321" s="284">
        <f>IF(CD321="HDHV",DM_TI_LE!$K$12*I321, SUM(AE321:AW321)*F321*E321*DM_HE_SO_LUONG_NS!$D$1*CE321)</f>
        <v>4725000</v>
      </c>
      <c r="BB321" s="104"/>
      <c r="BC321" s="110">
        <f>VLOOKUP(B321,GD_LCD_HS_LNS!$B$4:$E$1000,4,FALSE)</f>
        <v>3778000</v>
      </c>
      <c r="BD321" s="104"/>
      <c r="BE321" s="104">
        <f>I321/26*$BC321*VLOOKUP(BE$4,DM_TI_LE!$A$5:$C$29,3,FALSE)</f>
        <v>0</v>
      </c>
      <c r="BF321" s="104">
        <f>J321/26*$BC321*VLOOKUP(BF$4,DM_TI_LE!$A$5:$C$29,3,FALSE)</f>
        <v>0</v>
      </c>
      <c r="BG321" s="104">
        <f>K321/26*$BC321*VLOOKUP(BG$4,DM_TI_LE!$A$5:$C$29,3,FALSE)</f>
        <v>0</v>
      </c>
      <c r="BH321" s="104">
        <f>L321/26*$BC321*VLOOKUP(BH$4,DM_TI_LE!$A$5:$C$29,3,FALSE)</f>
        <v>0</v>
      </c>
      <c r="BI321" s="104">
        <f>M321/26*$BC321*VLOOKUP(BI$4,DM_TI_LE!$A$5:$C$29,3,FALSE)</f>
        <v>0</v>
      </c>
      <c r="BJ321" s="104">
        <f>N321/26*$BC321*VLOOKUP(BJ$4,DM_TI_LE!$A$5:$C$29,3,FALSE)</f>
        <v>0</v>
      </c>
      <c r="BK321" s="104">
        <f>O321/26*$BC321*VLOOKUP(BK$4,DM_TI_LE!$A$5:$C$29,3,FALSE)</f>
        <v>0</v>
      </c>
      <c r="BL321" s="104">
        <f>P321/26*$BC321*VLOOKUP(BL$4,DM_TI_LE!$A$5:$C$29,3,FALSE)</f>
        <v>0</v>
      </c>
      <c r="BM321" s="104">
        <f>Q321/26*$BC321*VLOOKUP(BM$4,DM_TI_LE!$A$5:$C$29,3,FALSE)</f>
        <v>0</v>
      </c>
      <c r="BN321" s="104">
        <f>R321/26*$BC321*VLOOKUP(BN$4,DM_TI_LE!$A$5:$C$29,3,FALSE)</f>
        <v>0</v>
      </c>
      <c r="BO321" s="104">
        <f>S321/26*$BC321*VLOOKUP(BO$4,DM_TI_LE!$A$5:$C$29,3,FALSE)</f>
        <v>0</v>
      </c>
      <c r="BP321" s="104">
        <f>T321/26*$BC321*VLOOKUP(BP$4,DM_TI_LE!$A$5:$C$29,3,FALSE)</f>
        <v>0</v>
      </c>
      <c r="BQ321" s="104">
        <f>U321/26*$BC321*VLOOKUP(BQ$4,DM_TI_LE!$A$5:$C$29,3,FALSE)</f>
        <v>0</v>
      </c>
      <c r="BR321" s="104">
        <f>V321/26*$BC321*VLOOKUP(BR$4,DM_TI_LE!$A$5:$C$29,3,FALSE)</f>
        <v>0</v>
      </c>
      <c r="BS321" s="104">
        <f>W321/26*$BC321*VLOOKUP(BS$4,DM_TI_LE!$A$5:$C$29,3,FALSE)</f>
        <v>0</v>
      </c>
      <c r="BT321" s="104">
        <f>X321/26*$BC321*VLOOKUP(BT$4,DM_TI_LE!$A$5:$C$29,3,FALSE)</f>
        <v>0</v>
      </c>
      <c r="BU321" s="104">
        <f>Y321/26*$BC321*VLOOKUP(BU$4,DM_TI_LE!$A$5:$C$29,3,FALSE)</f>
        <v>0</v>
      </c>
      <c r="BV321" s="104">
        <f>Z321/26*$BC321*VLOOKUP(BV$4,DM_TI_LE!$A$5:$C$29,3,FALSE)</f>
        <v>0</v>
      </c>
      <c r="BW321" s="104">
        <f>AA321/26*$BC321*VLOOKUP(BW$4,DM_TI_LE!$A$5:$C$29,3,FALSE)</f>
        <v>0</v>
      </c>
      <c r="BX321" s="104">
        <f>AB321/26*$BC321*VLOOKUP(BX$4,DM_TI_LE!$A$5:$C$29,3,FALSE)</f>
        <v>0</v>
      </c>
      <c r="BY321" s="104">
        <f>AC321/26*$BC321*VLOOKUP(BY$4,DM_TI_LE!$A$5:$C$29,3,FALSE)</f>
        <v>0</v>
      </c>
      <c r="BZ321" s="104">
        <f>AD321/26*$BC321*VLOOKUP(BZ$4,DM_TI_LE!$A$5:$C$29,3,FALSE)</f>
        <v>0</v>
      </c>
      <c r="CA321" s="273">
        <f t="shared" si="0"/>
        <v>0</v>
      </c>
      <c r="CB321" s="104"/>
      <c r="CC321" s="274">
        <f t="shared" si="1"/>
        <v>4725000</v>
      </c>
      <c r="CD321" s="138" t="str">
        <f>VLOOKUP(B321,GD_CHUNG!$B$5:$G$480,6,FALSE)</f>
        <v>HDTV</v>
      </c>
      <c r="CE321" s="275">
        <f>VLOOKUP(CD321,DM_TI_LE!$I$12:$J$16,2,FALSE)</f>
        <v>0.7</v>
      </c>
    </row>
    <row r="322" spans="1:83" ht="12.75" x14ac:dyDescent="0.2">
      <c r="A322" s="49">
        <v>318</v>
      </c>
      <c r="B322" s="50">
        <f>GD_CHUNG!B322</f>
        <v>13727</v>
      </c>
      <c r="C322" s="50" t="str">
        <f>GD_CHUNG!C322</f>
        <v>Trần Quang Huy</v>
      </c>
      <c r="D322" s="50" t="str">
        <f>GD_CHUNG!D322</f>
        <v>Nhân viên Bốc xếp</v>
      </c>
      <c r="E322" s="268">
        <f>VLOOKUP(B322,GD_CHAM_CONG!$C$6:$BJ$997,60,FALSE)</f>
        <v>1</v>
      </c>
      <c r="F322" s="268">
        <f>VLOOKUP(B322,GD_LCD_HS_LNS!$B$4:$F$1000,5,FALSE)</f>
        <v>1.5</v>
      </c>
      <c r="G322" s="269"/>
      <c r="H322" s="269">
        <f>VLOOKUP(B322,GD_CHAM_CONG!$C$6:$BD$997,37,FALSE)</f>
        <v>27</v>
      </c>
      <c r="I322" s="104">
        <f>VLOOKUP($B322,GD_CHAM_CONG!$C$6:$BF$997,38,FALSE)</f>
        <v>27</v>
      </c>
      <c r="J322" s="104">
        <f>VLOOKUP($B322,GD_CHAM_CONG!$C$6:$BF$997,39,FALSE)</f>
        <v>0</v>
      </c>
      <c r="K322" s="104">
        <f>VLOOKUP($B322,GD_CHAM_CONG!$C$6:$BF$997,40,FALSE)</f>
        <v>0</v>
      </c>
      <c r="L322" s="104">
        <f>VLOOKUP($B322,GD_CHAM_CONG!$C$6:$BF$997,41,FALSE)</f>
        <v>0</v>
      </c>
      <c r="M322" s="104">
        <f>VLOOKUP($B322,GD_CHAM_CONG!$C$6:$BF$997,42,FALSE)</f>
        <v>0</v>
      </c>
      <c r="N322" s="104">
        <f>VLOOKUP($B322,GD_CHAM_CONG!$C$6:$BF$997,43,FALSE)</f>
        <v>0</v>
      </c>
      <c r="O322" s="104">
        <f>VLOOKUP($B322,GD_CHAM_CONG!$C$6:$BF$997,44,FALSE)</f>
        <v>0</v>
      </c>
      <c r="P322" s="104">
        <f>VLOOKUP($B322,GD_CHAM_CONG!$C$6:$BF$997,45,FALSE)</f>
        <v>0</v>
      </c>
      <c r="Q322" s="104">
        <f>VLOOKUP($B322,GD_CHAM_CONG!$C$6:$BF$997,46,FALSE)</f>
        <v>0</v>
      </c>
      <c r="R322" s="104">
        <f>VLOOKUP($B322,GD_CHAM_CONG!$C$6:$BF$997,47,FALSE)</f>
        <v>0</v>
      </c>
      <c r="S322" s="104">
        <f>VLOOKUP($B322,GD_CHAM_CONG!$C$6:$BF$997,48,FALSE)</f>
        <v>0</v>
      </c>
      <c r="T322" s="104">
        <f>VLOOKUP($B322,GD_CHAM_CONG!$C$6:$BF$997,49,FALSE)</f>
        <v>0</v>
      </c>
      <c r="U322" s="104">
        <f>VLOOKUP($B322,GD_CHAM_CONG!$C$6:$BF$997,50,FALSE)</f>
        <v>0</v>
      </c>
      <c r="V322" s="104">
        <f>VLOOKUP($B322,GD_CHAM_CONG!$C$6:$BF$997,51,FALSE)</f>
        <v>0</v>
      </c>
      <c r="W322" s="104">
        <f>VLOOKUP($B322,GD_CHAM_CONG!$C$6:$BF$997,52,FALSE)</f>
        <v>0</v>
      </c>
      <c r="X322" s="104">
        <f>VLOOKUP($B322,GD_CHAM_CONG!$C$6:$BF$997,53,FALSE)</f>
        <v>0</v>
      </c>
      <c r="Y322" s="104">
        <f>VLOOKUP($B322,GD_CHAM_CONG!$C$6:$BF$997,54,FALSE)</f>
        <v>0</v>
      </c>
      <c r="Z322" s="104">
        <f>VLOOKUP($B322,GD_CHAM_CONG!$C$6:$BF$997,55,FALSE)</f>
        <v>0</v>
      </c>
      <c r="AA322" s="104">
        <f>VLOOKUP($B322,GD_CHAM_CONG!$C$6:$BF$997,56,FALSE)</f>
        <v>0</v>
      </c>
      <c r="AB322" s="104">
        <f>VLOOKUP($B322,GD_CHAM_CONG!$C$6:$BI$997,57,FALSE)</f>
        <v>0</v>
      </c>
      <c r="AC322" s="104">
        <f>VLOOKUP($B322,GD_CHAM_CONG!$C$6:$BI$997,58,FALSE)</f>
        <v>0</v>
      </c>
      <c r="AD322" s="104">
        <f>VLOOKUP($B322,GD_CHAM_CONG!$C$6:$BI$997,59,FALSE)</f>
        <v>0</v>
      </c>
      <c r="AE322" s="270">
        <f>I322/$H322*VLOOKUP(I$4,DM_TI_LE!$A$5:$B$30,2,FALSE)</f>
        <v>1</v>
      </c>
      <c r="AF322" s="270">
        <f>J322/$H322*VLOOKUP(J$4,DM_TI_LE!$A$5:$B$30,2,FALSE)</f>
        <v>0</v>
      </c>
      <c r="AG322" s="270">
        <f>K322/$H322*VLOOKUP(K$4,DM_TI_LE!$A$5:$B$30,2,FALSE)</f>
        <v>0</v>
      </c>
      <c r="AH322" s="270">
        <f>L322/$H322*VLOOKUP(L$4,DM_TI_LE!$A$5:$B$30,2,FALSE)</f>
        <v>0</v>
      </c>
      <c r="AI322" s="270">
        <f>M322/$H322*VLOOKUP(M$4,DM_TI_LE!$A$5:$B$30,2,FALSE)</f>
        <v>0</v>
      </c>
      <c r="AJ322" s="270">
        <f>N322/$H322*VLOOKUP(N$4,DM_TI_LE!$A$5:$B$30,2,FALSE)</f>
        <v>0</v>
      </c>
      <c r="AK322" s="270">
        <f>O322/$H322*VLOOKUP(O$4,DM_TI_LE!$A$5:$B$30,2,FALSE)</f>
        <v>0</v>
      </c>
      <c r="AL322" s="270">
        <f>P322/$H322*VLOOKUP(P$4,DM_TI_LE!$A$5:$B$30,2,FALSE)</f>
        <v>0</v>
      </c>
      <c r="AM322" s="270">
        <f>Q322/$H322*VLOOKUP(Q$4,DM_TI_LE!$A$5:$B$30,2,FALSE)</f>
        <v>0</v>
      </c>
      <c r="AN322" s="270">
        <f>R322/$H322*VLOOKUP(R$4,DM_TI_LE!$A$5:$B$30,2,FALSE)</f>
        <v>0</v>
      </c>
      <c r="AO322" s="270">
        <f>S322/$H322*VLOOKUP(S$4,DM_TI_LE!$A$5:$B$30,2,FALSE)</f>
        <v>0</v>
      </c>
      <c r="AP322" s="270">
        <f>T322/$H322*VLOOKUP(T$4,DM_TI_LE!$A$5:$B$30,2,FALSE)</f>
        <v>0</v>
      </c>
      <c r="AQ322" s="270">
        <f>U322/$H322*VLOOKUP(U$4,DM_TI_LE!$A$5:$B$30,2,FALSE)</f>
        <v>0</v>
      </c>
      <c r="AR322" s="270">
        <f>V322/$H322*VLOOKUP(V$4,DM_TI_LE!$A$5:$B$30,2,FALSE)</f>
        <v>0</v>
      </c>
      <c r="AS322" s="270">
        <f>W322/$H322*VLOOKUP(W$4,DM_TI_LE!$A$5:$B$30,2,FALSE)</f>
        <v>0</v>
      </c>
      <c r="AT322" s="270">
        <f>X322/$H322*VLOOKUP(X$4,DM_TI_LE!$A$5:$B$30,2,FALSE)</f>
        <v>0</v>
      </c>
      <c r="AU322" s="270">
        <f>Y322/$H322*VLOOKUP(Y$4,DM_TI_LE!$A$5:$B$30,2,FALSE)</f>
        <v>0</v>
      </c>
      <c r="AV322" s="270">
        <f>Z322/$H322*VLOOKUP(Z$4,DM_TI_LE!$A$5:$B$30,2,FALSE)</f>
        <v>0</v>
      </c>
      <c r="AW322" s="270">
        <f>AA322/$H322*VLOOKUP(AA$4,DM_TI_LE!$A$5:$B$30,2,FALSE)</f>
        <v>0</v>
      </c>
      <c r="AX322" s="270">
        <f>AB322/$H322*VLOOKUP(AB$4,DM_TI_LE!$A$5:$B$30,2,FALSE)</f>
        <v>0</v>
      </c>
      <c r="AY322" s="270">
        <f>AC322/$H322*VLOOKUP(AC$4,DM_TI_LE!$A$5:$B$30,2,FALSE)</f>
        <v>0</v>
      </c>
      <c r="AZ322" s="270">
        <f>AD322/$H322*VLOOKUP(AD$4,DM_TI_LE!$A$5:$B$30,2,FALSE)</f>
        <v>0</v>
      </c>
      <c r="BA322" s="284">
        <f>IF(CD322="HDHV",DM_TI_LE!$K$12*I322, SUM(AE322:AW322)*F322*E322*DM_HE_SO_LUONG_NS!$D$1*CE322)</f>
        <v>4725000</v>
      </c>
      <c r="BB322" s="104"/>
      <c r="BC322" s="110">
        <f>VLOOKUP(B322,GD_LCD_HS_LNS!$B$4:$E$1000,4,FALSE)</f>
        <v>3778000</v>
      </c>
      <c r="BD322" s="104"/>
      <c r="BE322" s="104">
        <f>I322/26*$BC322*VLOOKUP(BE$4,DM_TI_LE!$A$5:$C$29,3,FALSE)</f>
        <v>0</v>
      </c>
      <c r="BF322" s="104">
        <f>J322/26*$BC322*VLOOKUP(BF$4,DM_TI_LE!$A$5:$C$29,3,FALSE)</f>
        <v>0</v>
      </c>
      <c r="BG322" s="104">
        <f>K322/26*$BC322*VLOOKUP(BG$4,DM_TI_LE!$A$5:$C$29,3,FALSE)</f>
        <v>0</v>
      </c>
      <c r="BH322" s="104">
        <f>L322/26*$BC322*VLOOKUP(BH$4,DM_TI_LE!$A$5:$C$29,3,FALSE)</f>
        <v>0</v>
      </c>
      <c r="BI322" s="104">
        <f>M322/26*$BC322*VLOOKUP(BI$4,DM_TI_LE!$A$5:$C$29,3,FALSE)</f>
        <v>0</v>
      </c>
      <c r="BJ322" s="104">
        <f>N322/26*$BC322*VLOOKUP(BJ$4,DM_TI_LE!$A$5:$C$29,3,FALSE)</f>
        <v>0</v>
      </c>
      <c r="BK322" s="104">
        <f>O322/26*$BC322*VLOOKUP(BK$4,DM_TI_LE!$A$5:$C$29,3,FALSE)</f>
        <v>0</v>
      </c>
      <c r="BL322" s="104">
        <f>P322/26*$BC322*VLOOKUP(BL$4,DM_TI_LE!$A$5:$C$29,3,FALSE)</f>
        <v>0</v>
      </c>
      <c r="BM322" s="104">
        <f>Q322/26*$BC322*VLOOKUP(BM$4,DM_TI_LE!$A$5:$C$29,3,FALSE)</f>
        <v>0</v>
      </c>
      <c r="BN322" s="104">
        <f>R322/26*$BC322*VLOOKUP(BN$4,DM_TI_LE!$A$5:$C$29,3,FALSE)</f>
        <v>0</v>
      </c>
      <c r="BO322" s="104">
        <f>S322/26*$BC322*VLOOKUP(BO$4,DM_TI_LE!$A$5:$C$29,3,FALSE)</f>
        <v>0</v>
      </c>
      <c r="BP322" s="104">
        <f>T322/26*$BC322*VLOOKUP(BP$4,DM_TI_LE!$A$5:$C$29,3,FALSE)</f>
        <v>0</v>
      </c>
      <c r="BQ322" s="104">
        <f>U322/26*$BC322*VLOOKUP(BQ$4,DM_TI_LE!$A$5:$C$29,3,FALSE)</f>
        <v>0</v>
      </c>
      <c r="BR322" s="104">
        <f>V322/26*$BC322*VLOOKUP(BR$4,DM_TI_LE!$A$5:$C$29,3,FALSE)</f>
        <v>0</v>
      </c>
      <c r="BS322" s="104">
        <f>W322/26*$BC322*VLOOKUP(BS$4,DM_TI_LE!$A$5:$C$29,3,FALSE)</f>
        <v>0</v>
      </c>
      <c r="BT322" s="104">
        <f>X322/26*$BC322*VLOOKUP(BT$4,DM_TI_LE!$A$5:$C$29,3,FALSE)</f>
        <v>0</v>
      </c>
      <c r="BU322" s="104">
        <f>Y322/26*$BC322*VLOOKUP(BU$4,DM_TI_LE!$A$5:$C$29,3,FALSE)</f>
        <v>0</v>
      </c>
      <c r="BV322" s="104">
        <f>Z322/26*$BC322*VLOOKUP(BV$4,DM_TI_LE!$A$5:$C$29,3,FALSE)</f>
        <v>0</v>
      </c>
      <c r="BW322" s="104">
        <f>AA322/26*$BC322*VLOOKUP(BW$4,DM_TI_LE!$A$5:$C$29,3,FALSE)</f>
        <v>0</v>
      </c>
      <c r="BX322" s="104">
        <f>AB322/26*$BC322*VLOOKUP(BX$4,DM_TI_LE!$A$5:$C$29,3,FALSE)</f>
        <v>0</v>
      </c>
      <c r="BY322" s="104">
        <f>AC322/26*$BC322*VLOOKUP(BY$4,DM_TI_LE!$A$5:$C$29,3,FALSE)</f>
        <v>0</v>
      </c>
      <c r="BZ322" s="104">
        <f>AD322/26*$BC322*VLOOKUP(BZ$4,DM_TI_LE!$A$5:$C$29,3,FALSE)</f>
        <v>0</v>
      </c>
      <c r="CA322" s="273">
        <f t="shared" si="0"/>
        <v>0</v>
      </c>
      <c r="CB322" s="104"/>
      <c r="CC322" s="274">
        <f t="shared" si="1"/>
        <v>4725000</v>
      </c>
      <c r="CD322" s="138" t="str">
        <f>VLOOKUP(B322,GD_CHUNG!$B$5:$G$480,6,FALSE)</f>
        <v>HDTV</v>
      </c>
      <c r="CE322" s="275">
        <f>VLOOKUP(CD322,DM_TI_LE!$I$12:$J$16,2,FALSE)</f>
        <v>0.7</v>
      </c>
    </row>
    <row r="323" spans="1:83" ht="12.75" x14ac:dyDescent="0.2">
      <c r="A323" s="49">
        <v>319</v>
      </c>
      <c r="B323" s="50">
        <f>GD_CHUNG!B323</f>
        <v>13729</v>
      </c>
      <c r="C323" s="50" t="str">
        <f>GD_CHUNG!C323</f>
        <v>Ngô Đức Thuận</v>
      </c>
      <c r="D323" s="50" t="str">
        <f>GD_CHUNG!D323</f>
        <v>Nhân viên Bốc xếp</v>
      </c>
      <c r="E323" s="268">
        <f>VLOOKUP(B323,GD_CHAM_CONG!$C$6:$BJ$997,60,FALSE)</f>
        <v>1</v>
      </c>
      <c r="F323" s="268">
        <f>VLOOKUP(B323,GD_LCD_HS_LNS!$B$4:$F$1000,5,FALSE)</f>
        <v>1.5</v>
      </c>
      <c r="G323" s="269"/>
      <c r="H323" s="269">
        <f>VLOOKUP(B323,GD_CHAM_CONG!$C$6:$BD$997,37,FALSE)</f>
        <v>27</v>
      </c>
      <c r="I323" s="104">
        <f>VLOOKUP($B323,GD_CHAM_CONG!$C$6:$BF$997,38,FALSE)</f>
        <v>27</v>
      </c>
      <c r="J323" s="104">
        <f>VLOOKUP($B323,GD_CHAM_CONG!$C$6:$BF$997,39,FALSE)</f>
        <v>0</v>
      </c>
      <c r="K323" s="104">
        <f>VLOOKUP($B323,GD_CHAM_CONG!$C$6:$BF$997,40,FALSE)</f>
        <v>0</v>
      </c>
      <c r="L323" s="104">
        <f>VLOOKUP($B323,GD_CHAM_CONG!$C$6:$BF$997,41,FALSE)</f>
        <v>0</v>
      </c>
      <c r="M323" s="104">
        <f>VLOOKUP($B323,GD_CHAM_CONG!$C$6:$BF$997,42,FALSE)</f>
        <v>0</v>
      </c>
      <c r="N323" s="104">
        <f>VLOOKUP($B323,GD_CHAM_CONG!$C$6:$BF$997,43,FALSE)</f>
        <v>0</v>
      </c>
      <c r="O323" s="104">
        <f>VLOOKUP($B323,GD_CHAM_CONG!$C$6:$BF$997,44,FALSE)</f>
        <v>0</v>
      </c>
      <c r="P323" s="104">
        <f>VLOOKUP($B323,GD_CHAM_CONG!$C$6:$BF$997,45,FALSE)</f>
        <v>0</v>
      </c>
      <c r="Q323" s="104">
        <f>VLOOKUP($B323,GD_CHAM_CONG!$C$6:$BF$997,46,FALSE)</f>
        <v>0</v>
      </c>
      <c r="R323" s="104">
        <f>VLOOKUP($B323,GD_CHAM_CONG!$C$6:$BF$997,47,FALSE)</f>
        <v>0</v>
      </c>
      <c r="S323" s="104">
        <f>VLOOKUP($B323,GD_CHAM_CONG!$C$6:$BF$997,48,FALSE)</f>
        <v>0</v>
      </c>
      <c r="T323" s="104">
        <f>VLOOKUP($B323,GD_CHAM_CONG!$C$6:$BF$997,49,FALSE)</f>
        <v>0</v>
      </c>
      <c r="U323" s="104">
        <f>VLOOKUP($B323,GD_CHAM_CONG!$C$6:$BF$997,50,FALSE)</f>
        <v>0</v>
      </c>
      <c r="V323" s="104">
        <f>VLOOKUP($B323,GD_CHAM_CONG!$C$6:$BF$997,51,FALSE)</f>
        <v>0</v>
      </c>
      <c r="W323" s="104">
        <f>VLOOKUP($B323,GD_CHAM_CONG!$C$6:$BF$997,52,FALSE)</f>
        <v>0</v>
      </c>
      <c r="X323" s="104">
        <f>VLOOKUP($B323,GD_CHAM_CONG!$C$6:$BF$997,53,FALSE)</f>
        <v>0</v>
      </c>
      <c r="Y323" s="104">
        <f>VLOOKUP($B323,GD_CHAM_CONG!$C$6:$BF$997,54,FALSE)</f>
        <v>0</v>
      </c>
      <c r="Z323" s="104">
        <f>VLOOKUP($B323,GD_CHAM_CONG!$C$6:$BF$997,55,FALSE)</f>
        <v>0</v>
      </c>
      <c r="AA323" s="104">
        <f>VLOOKUP($B323,GD_CHAM_CONG!$C$6:$BF$997,56,FALSE)</f>
        <v>0</v>
      </c>
      <c r="AB323" s="104">
        <f>VLOOKUP($B323,GD_CHAM_CONG!$C$6:$BI$997,57,FALSE)</f>
        <v>0</v>
      </c>
      <c r="AC323" s="104">
        <f>VLOOKUP($B323,GD_CHAM_CONG!$C$6:$BI$997,58,FALSE)</f>
        <v>0</v>
      </c>
      <c r="AD323" s="104">
        <f>VLOOKUP($B323,GD_CHAM_CONG!$C$6:$BI$997,59,FALSE)</f>
        <v>0</v>
      </c>
      <c r="AE323" s="270">
        <f>I323/$H323*VLOOKUP(I$4,DM_TI_LE!$A$5:$B$30,2,FALSE)</f>
        <v>1</v>
      </c>
      <c r="AF323" s="270">
        <f>J323/$H323*VLOOKUP(J$4,DM_TI_LE!$A$5:$B$30,2,FALSE)</f>
        <v>0</v>
      </c>
      <c r="AG323" s="270">
        <f>K323/$H323*VLOOKUP(K$4,DM_TI_LE!$A$5:$B$30,2,FALSE)</f>
        <v>0</v>
      </c>
      <c r="AH323" s="270">
        <f>L323/$H323*VLOOKUP(L$4,DM_TI_LE!$A$5:$B$30,2,FALSE)</f>
        <v>0</v>
      </c>
      <c r="AI323" s="270">
        <f>M323/$H323*VLOOKUP(M$4,DM_TI_LE!$A$5:$B$30,2,FALSE)</f>
        <v>0</v>
      </c>
      <c r="AJ323" s="270">
        <f>N323/$H323*VLOOKUP(N$4,DM_TI_LE!$A$5:$B$30,2,FALSE)</f>
        <v>0</v>
      </c>
      <c r="AK323" s="270">
        <f>O323/$H323*VLOOKUP(O$4,DM_TI_LE!$A$5:$B$30,2,FALSE)</f>
        <v>0</v>
      </c>
      <c r="AL323" s="270">
        <f>P323/$H323*VLOOKUP(P$4,DM_TI_LE!$A$5:$B$30,2,FALSE)</f>
        <v>0</v>
      </c>
      <c r="AM323" s="270">
        <f>Q323/$H323*VLOOKUP(Q$4,DM_TI_LE!$A$5:$B$30,2,FALSE)</f>
        <v>0</v>
      </c>
      <c r="AN323" s="270">
        <f>R323/$H323*VLOOKUP(R$4,DM_TI_LE!$A$5:$B$30,2,FALSE)</f>
        <v>0</v>
      </c>
      <c r="AO323" s="270">
        <f>S323/$H323*VLOOKUP(S$4,DM_TI_LE!$A$5:$B$30,2,FALSE)</f>
        <v>0</v>
      </c>
      <c r="AP323" s="270">
        <f>T323/$H323*VLOOKUP(T$4,DM_TI_LE!$A$5:$B$30,2,FALSE)</f>
        <v>0</v>
      </c>
      <c r="AQ323" s="270">
        <f>U323/$H323*VLOOKUP(U$4,DM_TI_LE!$A$5:$B$30,2,FALSE)</f>
        <v>0</v>
      </c>
      <c r="AR323" s="270">
        <f>V323/$H323*VLOOKUP(V$4,DM_TI_LE!$A$5:$B$30,2,FALSE)</f>
        <v>0</v>
      </c>
      <c r="AS323" s="270">
        <f>W323/$H323*VLOOKUP(W$4,DM_TI_LE!$A$5:$B$30,2,FALSE)</f>
        <v>0</v>
      </c>
      <c r="AT323" s="270">
        <f>X323/$H323*VLOOKUP(X$4,DM_TI_LE!$A$5:$B$30,2,FALSE)</f>
        <v>0</v>
      </c>
      <c r="AU323" s="270">
        <f>Y323/$H323*VLOOKUP(Y$4,DM_TI_LE!$A$5:$B$30,2,FALSE)</f>
        <v>0</v>
      </c>
      <c r="AV323" s="270">
        <f>Z323/$H323*VLOOKUP(Z$4,DM_TI_LE!$A$5:$B$30,2,FALSE)</f>
        <v>0</v>
      </c>
      <c r="AW323" s="270">
        <f>AA323/$H323*VLOOKUP(AA$4,DM_TI_LE!$A$5:$B$30,2,FALSE)</f>
        <v>0</v>
      </c>
      <c r="AX323" s="270">
        <f>AB323/$H323*VLOOKUP(AB$4,DM_TI_LE!$A$5:$B$30,2,FALSE)</f>
        <v>0</v>
      </c>
      <c r="AY323" s="270">
        <f>AC323/$H323*VLOOKUP(AC$4,DM_TI_LE!$A$5:$B$30,2,FALSE)</f>
        <v>0</v>
      </c>
      <c r="AZ323" s="270">
        <f>AD323/$H323*VLOOKUP(AD$4,DM_TI_LE!$A$5:$B$30,2,FALSE)</f>
        <v>0</v>
      </c>
      <c r="BA323" s="284">
        <f>IF(CD323="HDHV",DM_TI_LE!$K$12*I323, SUM(AE323:AW323)*F323*E323*DM_HE_SO_LUONG_NS!$D$1*CE323)</f>
        <v>4725000</v>
      </c>
      <c r="BB323" s="104"/>
      <c r="BC323" s="110">
        <f>VLOOKUP(B323,GD_LCD_HS_LNS!$B$4:$E$1000,4,FALSE)</f>
        <v>3778000</v>
      </c>
      <c r="BD323" s="104"/>
      <c r="BE323" s="104">
        <f>I323/26*$BC323*VLOOKUP(BE$4,DM_TI_LE!$A$5:$C$29,3,FALSE)</f>
        <v>0</v>
      </c>
      <c r="BF323" s="104">
        <f>J323/26*$BC323*VLOOKUP(BF$4,DM_TI_LE!$A$5:$C$29,3,FALSE)</f>
        <v>0</v>
      </c>
      <c r="BG323" s="104">
        <f>K323/26*$BC323*VLOOKUP(BG$4,DM_TI_LE!$A$5:$C$29,3,FALSE)</f>
        <v>0</v>
      </c>
      <c r="BH323" s="104">
        <f>L323/26*$BC323*VLOOKUP(BH$4,DM_TI_LE!$A$5:$C$29,3,FALSE)</f>
        <v>0</v>
      </c>
      <c r="BI323" s="104">
        <f>M323/26*$BC323*VLOOKUP(BI$4,DM_TI_LE!$A$5:$C$29,3,FALSE)</f>
        <v>0</v>
      </c>
      <c r="BJ323" s="104">
        <f>N323/26*$BC323*VLOOKUP(BJ$4,DM_TI_LE!$A$5:$C$29,3,FALSE)</f>
        <v>0</v>
      </c>
      <c r="BK323" s="104">
        <f>O323/26*$BC323*VLOOKUP(BK$4,DM_TI_LE!$A$5:$C$29,3,FALSE)</f>
        <v>0</v>
      </c>
      <c r="BL323" s="104">
        <f>P323/26*$BC323*VLOOKUP(BL$4,DM_TI_LE!$A$5:$C$29,3,FALSE)</f>
        <v>0</v>
      </c>
      <c r="BM323" s="104">
        <f>Q323/26*$BC323*VLOOKUP(BM$4,DM_TI_LE!$A$5:$C$29,3,FALSE)</f>
        <v>0</v>
      </c>
      <c r="BN323" s="104">
        <f>R323/26*$BC323*VLOOKUP(BN$4,DM_TI_LE!$A$5:$C$29,3,FALSE)</f>
        <v>0</v>
      </c>
      <c r="BO323" s="104">
        <f>S323/26*$BC323*VLOOKUP(BO$4,DM_TI_LE!$A$5:$C$29,3,FALSE)</f>
        <v>0</v>
      </c>
      <c r="BP323" s="104">
        <f>T323/26*$BC323*VLOOKUP(BP$4,DM_TI_LE!$A$5:$C$29,3,FALSE)</f>
        <v>0</v>
      </c>
      <c r="BQ323" s="104">
        <f>U323/26*$BC323*VLOOKUP(BQ$4,DM_TI_LE!$A$5:$C$29,3,FALSE)</f>
        <v>0</v>
      </c>
      <c r="BR323" s="104">
        <f>V323/26*$BC323*VLOOKUP(BR$4,DM_TI_LE!$A$5:$C$29,3,FALSE)</f>
        <v>0</v>
      </c>
      <c r="BS323" s="104">
        <f>W323/26*$BC323*VLOOKUP(BS$4,DM_TI_LE!$A$5:$C$29,3,FALSE)</f>
        <v>0</v>
      </c>
      <c r="BT323" s="104">
        <f>X323/26*$BC323*VLOOKUP(BT$4,DM_TI_LE!$A$5:$C$29,3,FALSE)</f>
        <v>0</v>
      </c>
      <c r="BU323" s="104">
        <f>Y323/26*$BC323*VLOOKUP(BU$4,DM_TI_LE!$A$5:$C$29,3,FALSE)</f>
        <v>0</v>
      </c>
      <c r="BV323" s="104">
        <f>Z323/26*$BC323*VLOOKUP(BV$4,DM_TI_LE!$A$5:$C$29,3,FALSE)</f>
        <v>0</v>
      </c>
      <c r="BW323" s="104">
        <f>AA323/26*$BC323*VLOOKUP(BW$4,DM_TI_LE!$A$5:$C$29,3,FALSE)</f>
        <v>0</v>
      </c>
      <c r="BX323" s="104">
        <f>AB323/26*$BC323*VLOOKUP(BX$4,DM_TI_LE!$A$5:$C$29,3,FALSE)</f>
        <v>0</v>
      </c>
      <c r="BY323" s="104">
        <f>AC323/26*$BC323*VLOOKUP(BY$4,DM_TI_LE!$A$5:$C$29,3,FALSE)</f>
        <v>0</v>
      </c>
      <c r="BZ323" s="104">
        <f>AD323/26*$BC323*VLOOKUP(BZ$4,DM_TI_LE!$A$5:$C$29,3,FALSE)</f>
        <v>0</v>
      </c>
      <c r="CA323" s="273">
        <f t="shared" si="0"/>
        <v>0</v>
      </c>
      <c r="CB323" s="104"/>
      <c r="CC323" s="274">
        <f t="shared" si="1"/>
        <v>4725000</v>
      </c>
      <c r="CD323" s="138" t="str">
        <f>VLOOKUP(B323,GD_CHUNG!$B$5:$G$480,6,FALSE)</f>
        <v>HDTV</v>
      </c>
      <c r="CE323" s="275">
        <f>VLOOKUP(CD323,DM_TI_LE!$I$12:$J$16,2,FALSE)</f>
        <v>0.7</v>
      </c>
    </row>
    <row r="324" spans="1:83" ht="12.75" x14ac:dyDescent="0.2">
      <c r="A324" s="49">
        <v>320</v>
      </c>
      <c r="B324" s="50">
        <f>GD_CHUNG!B324</f>
        <v>13714</v>
      </c>
      <c r="C324" s="50" t="str">
        <f>GD_CHUNG!C324</f>
        <v>Nguyễn Công Cử</v>
      </c>
      <c r="D324" s="50" t="str">
        <f>GD_CHUNG!D324</f>
        <v>Nhân viên Bốc xếp</v>
      </c>
      <c r="E324" s="268">
        <f>VLOOKUP(B324,GD_CHAM_CONG!$C$6:$BJ$997,60,FALSE)</f>
        <v>1</v>
      </c>
      <c r="F324" s="268">
        <f>VLOOKUP(B324,GD_LCD_HS_LNS!$B$4:$F$1000,5,FALSE)</f>
        <v>1.5</v>
      </c>
      <c r="G324" s="269"/>
      <c r="H324" s="269">
        <f>VLOOKUP(B324,GD_CHAM_CONG!$C$6:$BD$997,37,FALSE)</f>
        <v>27</v>
      </c>
      <c r="I324" s="104">
        <f>VLOOKUP($B324,GD_CHAM_CONG!$C$6:$BF$997,38,FALSE)</f>
        <v>27</v>
      </c>
      <c r="J324" s="104">
        <f>VLOOKUP($B324,GD_CHAM_CONG!$C$6:$BF$997,39,FALSE)</f>
        <v>0</v>
      </c>
      <c r="K324" s="104">
        <f>VLOOKUP($B324,GD_CHAM_CONG!$C$6:$BF$997,40,FALSE)</f>
        <v>0</v>
      </c>
      <c r="L324" s="104">
        <f>VLOOKUP($B324,GD_CHAM_CONG!$C$6:$BF$997,41,FALSE)</f>
        <v>0</v>
      </c>
      <c r="M324" s="104">
        <f>VLOOKUP($B324,GD_CHAM_CONG!$C$6:$BF$997,42,FALSE)</f>
        <v>0</v>
      </c>
      <c r="N324" s="104">
        <f>VLOOKUP($B324,GD_CHAM_CONG!$C$6:$BF$997,43,FALSE)</f>
        <v>0</v>
      </c>
      <c r="O324" s="104">
        <f>VLOOKUP($B324,GD_CHAM_CONG!$C$6:$BF$997,44,FALSE)</f>
        <v>0</v>
      </c>
      <c r="P324" s="104">
        <f>VLOOKUP($B324,GD_CHAM_CONG!$C$6:$BF$997,45,FALSE)</f>
        <v>0</v>
      </c>
      <c r="Q324" s="104">
        <f>VLOOKUP($B324,GD_CHAM_CONG!$C$6:$BF$997,46,FALSE)</f>
        <v>0</v>
      </c>
      <c r="R324" s="104">
        <f>VLOOKUP($B324,GD_CHAM_CONG!$C$6:$BF$997,47,FALSE)</f>
        <v>0</v>
      </c>
      <c r="S324" s="104">
        <f>VLOOKUP($B324,GD_CHAM_CONG!$C$6:$BF$997,48,FALSE)</f>
        <v>0</v>
      </c>
      <c r="T324" s="104">
        <f>VLOOKUP($B324,GD_CHAM_CONG!$C$6:$BF$997,49,FALSE)</f>
        <v>0</v>
      </c>
      <c r="U324" s="104">
        <f>VLOOKUP($B324,GD_CHAM_CONG!$C$6:$BF$997,50,FALSE)</f>
        <v>0</v>
      </c>
      <c r="V324" s="104">
        <f>VLOOKUP($B324,GD_CHAM_CONG!$C$6:$BF$997,51,FALSE)</f>
        <v>0</v>
      </c>
      <c r="W324" s="104">
        <f>VLOOKUP($B324,GD_CHAM_CONG!$C$6:$BF$997,52,FALSE)</f>
        <v>0</v>
      </c>
      <c r="X324" s="104">
        <f>VLOOKUP($B324,GD_CHAM_CONG!$C$6:$BF$997,53,FALSE)</f>
        <v>0</v>
      </c>
      <c r="Y324" s="104">
        <f>VLOOKUP($B324,GD_CHAM_CONG!$C$6:$BF$997,54,FALSE)</f>
        <v>0</v>
      </c>
      <c r="Z324" s="104">
        <f>VLOOKUP($B324,GD_CHAM_CONG!$C$6:$BF$997,55,FALSE)</f>
        <v>0</v>
      </c>
      <c r="AA324" s="104">
        <f>VLOOKUP($B324,GD_CHAM_CONG!$C$6:$BF$997,56,FALSE)</f>
        <v>0</v>
      </c>
      <c r="AB324" s="104">
        <f>VLOOKUP($B324,GD_CHAM_CONG!$C$6:$BI$997,57,FALSE)</f>
        <v>0</v>
      </c>
      <c r="AC324" s="104">
        <f>VLOOKUP($B324,GD_CHAM_CONG!$C$6:$BI$997,58,FALSE)</f>
        <v>0</v>
      </c>
      <c r="AD324" s="104">
        <f>VLOOKUP($B324,GD_CHAM_CONG!$C$6:$BI$997,59,FALSE)</f>
        <v>0</v>
      </c>
      <c r="AE324" s="270">
        <f>I324/$H324*VLOOKUP(I$4,DM_TI_LE!$A$5:$B$30,2,FALSE)</f>
        <v>1</v>
      </c>
      <c r="AF324" s="270">
        <f>J324/$H324*VLOOKUP(J$4,DM_TI_LE!$A$5:$B$30,2,FALSE)</f>
        <v>0</v>
      </c>
      <c r="AG324" s="270">
        <f>K324/$H324*VLOOKUP(K$4,DM_TI_LE!$A$5:$B$30,2,FALSE)</f>
        <v>0</v>
      </c>
      <c r="AH324" s="270">
        <f>L324/$H324*VLOOKUP(L$4,DM_TI_LE!$A$5:$B$30,2,FALSE)</f>
        <v>0</v>
      </c>
      <c r="AI324" s="270">
        <f>M324/$H324*VLOOKUP(M$4,DM_TI_LE!$A$5:$B$30,2,FALSE)</f>
        <v>0</v>
      </c>
      <c r="AJ324" s="270">
        <f>N324/$H324*VLOOKUP(N$4,DM_TI_LE!$A$5:$B$30,2,FALSE)</f>
        <v>0</v>
      </c>
      <c r="AK324" s="270">
        <f>O324/$H324*VLOOKUP(O$4,DM_TI_LE!$A$5:$B$30,2,FALSE)</f>
        <v>0</v>
      </c>
      <c r="AL324" s="270">
        <f>P324/$H324*VLOOKUP(P$4,DM_TI_LE!$A$5:$B$30,2,FALSE)</f>
        <v>0</v>
      </c>
      <c r="AM324" s="270">
        <f>Q324/$H324*VLOOKUP(Q$4,DM_TI_LE!$A$5:$B$30,2,FALSE)</f>
        <v>0</v>
      </c>
      <c r="AN324" s="270">
        <f>R324/$H324*VLOOKUP(R$4,DM_TI_LE!$A$5:$B$30,2,FALSE)</f>
        <v>0</v>
      </c>
      <c r="AO324" s="270">
        <f>S324/$H324*VLOOKUP(S$4,DM_TI_LE!$A$5:$B$30,2,FALSE)</f>
        <v>0</v>
      </c>
      <c r="AP324" s="270">
        <f>T324/$H324*VLOOKUP(T$4,DM_TI_LE!$A$5:$B$30,2,FALSE)</f>
        <v>0</v>
      </c>
      <c r="AQ324" s="270">
        <f>U324/$H324*VLOOKUP(U$4,DM_TI_LE!$A$5:$B$30,2,FALSE)</f>
        <v>0</v>
      </c>
      <c r="AR324" s="270">
        <f>V324/$H324*VLOOKUP(V$4,DM_TI_LE!$A$5:$B$30,2,FALSE)</f>
        <v>0</v>
      </c>
      <c r="AS324" s="270">
        <f>W324/$H324*VLOOKUP(W$4,DM_TI_LE!$A$5:$B$30,2,FALSE)</f>
        <v>0</v>
      </c>
      <c r="AT324" s="270">
        <f>X324/$H324*VLOOKUP(X$4,DM_TI_LE!$A$5:$B$30,2,FALSE)</f>
        <v>0</v>
      </c>
      <c r="AU324" s="270">
        <f>Y324/$H324*VLOOKUP(Y$4,DM_TI_LE!$A$5:$B$30,2,FALSE)</f>
        <v>0</v>
      </c>
      <c r="AV324" s="270">
        <f>Z324/$H324*VLOOKUP(Z$4,DM_TI_LE!$A$5:$B$30,2,FALSE)</f>
        <v>0</v>
      </c>
      <c r="AW324" s="270">
        <f>AA324/$H324*VLOOKUP(AA$4,DM_TI_LE!$A$5:$B$30,2,FALSE)</f>
        <v>0</v>
      </c>
      <c r="AX324" s="270">
        <f>AB324/$H324*VLOOKUP(AB$4,DM_TI_LE!$A$5:$B$30,2,FALSE)</f>
        <v>0</v>
      </c>
      <c r="AY324" s="270">
        <f>AC324/$H324*VLOOKUP(AC$4,DM_TI_LE!$A$5:$B$30,2,FALSE)</f>
        <v>0</v>
      </c>
      <c r="AZ324" s="270">
        <f>AD324/$H324*VLOOKUP(AD$4,DM_TI_LE!$A$5:$B$30,2,FALSE)</f>
        <v>0</v>
      </c>
      <c r="BA324" s="284">
        <f>IF(CD324="HDHV",DM_TI_LE!$K$12*I324, SUM(AE324:AW324)*F324*E324*DM_HE_SO_LUONG_NS!$D$1*CE324)</f>
        <v>4725000</v>
      </c>
      <c r="BB324" s="104"/>
      <c r="BC324" s="110">
        <f>VLOOKUP(B324,GD_LCD_HS_LNS!$B$4:$E$1000,4,FALSE)</f>
        <v>3778000</v>
      </c>
      <c r="BD324" s="104"/>
      <c r="BE324" s="104">
        <f>I324/26*$BC324*VLOOKUP(BE$4,DM_TI_LE!$A$5:$C$29,3,FALSE)</f>
        <v>0</v>
      </c>
      <c r="BF324" s="104">
        <f>J324/26*$BC324*VLOOKUP(BF$4,DM_TI_LE!$A$5:$C$29,3,FALSE)</f>
        <v>0</v>
      </c>
      <c r="BG324" s="104">
        <f>K324/26*$BC324*VLOOKUP(BG$4,DM_TI_LE!$A$5:$C$29,3,FALSE)</f>
        <v>0</v>
      </c>
      <c r="BH324" s="104">
        <f>L324/26*$BC324*VLOOKUP(BH$4,DM_TI_LE!$A$5:$C$29,3,FALSE)</f>
        <v>0</v>
      </c>
      <c r="BI324" s="104">
        <f>M324/26*$BC324*VLOOKUP(BI$4,DM_TI_LE!$A$5:$C$29,3,FALSE)</f>
        <v>0</v>
      </c>
      <c r="BJ324" s="104">
        <f>N324/26*$BC324*VLOOKUP(BJ$4,DM_TI_LE!$A$5:$C$29,3,FALSE)</f>
        <v>0</v>
      </c>
      <c r="BK324" s="104">
        <f>O324/26*$BC324*VLOOKUP(BK$4,DM_TI_LE!$A$5:$C$29,3,FALSE)</f>
        <v>0</v>
      </c>
      <c r="BL324" s="104">
        <f>P324/26*$BC324*VLOOKUP(BL$4,DM_TI_LE!$A$5:$C$29,3,FALSE)</f>
        <v>0</v>
      </c>
      <c r="BM324" s="104">
        <f>Q324/26*$BC324*VLOOKUP(BM$4,DM_TI_LE!$A$5:$C$29,3,FALSE)</f>
        <v>0</v>
      </c>
      <c r="BN324" s="104">
        <f>R324/26*$BC324*VLOOKUP(BN$4,DM_TI_LE!$A$5:$C$29,3,FALSE)</f>
        <v>0</v>
      </c>
      <c r="BO324" s="104">
        <f>S324/26*$BC324*VLOOKUP(BO$4,DM_TI_LE!$A$5:$C$29,3,FALSE)</f>
        <v>0</v>
      </c>
      <c r="BP324" s="104">
        <f>T324/26*$BC324*VLOOKUP(BP$4,DM_TI_LE!$A$5:$C$29,3,FALSE)</f>
        <v>0</v>
      </c>
      <c r="BQ324" s="104">
        <f>U324/26*$BC324*VLOOKUP(BQ$4,DM_TI_LE!$A$5:$C$29,3,FALSE)</f>
        <v>0</v>
      </c>
      <c r="BR324" s="104">
        <f>V324/26*$BC324*VLOOKUP(BR$4,DM_TI_LE!$A$5:$C$29,3,FALSE)</f>
        <v>0</v>
      </c>
      <c r="BS324" s="104">
        <f>W324/26*$BC324*VLOOKUP(BS$4,DM_TI_LE!$A$5:$C$29,3,FALSE)</f>
        <v>0</v>
      </c>
      <c r="BT324" s="104">
        <f>X324/26*$BC324*VLOOKUP(BT$4,DM_TI_LE!$A$5:$C$29,3,FALSE)</f>
        <v>0</v>
      </c>
      <c r="BU324" s="104">
        <f>Y324/26*$BC324*VLOOKUP(BU$4,DM_TI_LE!$A$5:$C$29,3,FALSE)</f>
        <v>0</v>
      </c>
      <c r="BV324" s="104">
        <f>Z324/26*$BC324*VLOOKUP(BV$4,DM_TI_LE!$A$5:$C$29,3,FALSE)</f>
        <v>0</v>
      </c>
      <c r="BW324" s="104">
        <f>AA324/26*$BC324*VLOOKUP(BW$4,DM_TI_LE!$A$5:$C$29,3,FALSE)</f>
        <v>0</v>
      </c>
      <c r="BX324" s="104">
        <f>AB324/26*$BC324*VLOOKUP(BX$4,DM_TI_LE!$A$5:$C$29,3,FALSE)</f>
        <v>0</v>
      </c>
      <c r="BY324" s="104">
        <f>AC324/26*$BC324*VLOOKUP(BY$4,DM_TI_LE!$A$5:$C$29,3,FALSE)</f>
        <v>0</v>
      </c>
      <c r="BZ324" s="104">
        <f>AD324/26*$BC324*VLOOKUP(BZ$4,DM_TI_LE!$A$5:$C$29,3,FALSE)</f>
        <v>0</v>
      </c>
      <c r="CA324" s="273">
        <f t="shared" si="0"/>
        <v>0</v>
      </c>
      <c r="CB324" s="104"/>
      <c r="CC324" s="274">
        <f t="shared" si="1"/>
        <v>4725000</v>
      </c>
      <c r="CD324" s="138" t="str">
        <f>VLOOKUP(B324,GD_CHUNG!$B$5:$G$480,6,FALSE)</f>
        <v>HDTV</v>
      </c>
      <c r="CE324" s="275">
        <f>VLOOKUP(CD324,DM_TI_LE!$I$12:$J$16,2,FALSE)</f>
        <v>0.7</v>
      </c>
    </row>
    <row r="325" spans="1:83" ht="12.75" x14ac:dyDescent="0.2">
      <c r="A325" s="49">
        <v>321</v>
      </c>
      <c r="B325" s="50">
        <f>GD_CHUNG!B325</f>
        <v>13730</v>
      </c>
      <c r="C325" s="50" t="str">
        <f>GD_CHUNG!C325</f>
        <v>Nguyễn Văn Trung</v>
      </c>
      <c r="D325" s="50" t="str">
        <f>GD_CHUNG!D325</f>
        <v>Nhân viên Bốc xếp</v>
      </c>
      <c r="E325" s="268">
        <f>VLOOKUP(B325,GD_CHAM_CONG!$C$6:$BJ$997,60,FALSE)</f>
        <v>1</v>
      </c>
      <c r="F325" s="268">
        <f>VLOOKUP(B325,GD_LCD_HS_LNS!$B$4:$F$1000,5,FALSE)</f>
        <v>1.5</v>
      </c>
      <c r="G325" s="269"/>
      <c r="H325" s="269">
        <f>VLOOKUP(B325,GD_CHAM_CONG!$C$6:$BD$997,37,FALSE)</f>
        <v>27</v>
      </c>
      <c r="I325" s="104">
        <f>VLOOKUP($B325,GD_CHAM_CONG!$C$6:$BF$997,38,FALSE)</f>
        <v>27</v>
      </c>
      <c r="J325" s="104">
        <f>VLOOKUP($B325,GD_CHAM_CONG!$C$6:$BF$997,39,FALSE)</f>
        <v>0</v>
      </c>
      <c r="K325" s="104">
        <f>VLOOKUP($B325,GD_CHAM_CONG!$C$6:$BF$997,40,FALSE)</f>
        <v>0</v>
      </c>
      <c r="L325" s="104">
        <f>VLOOKUP($B325,GD_CHAM_CONG!$C$6:$BF$997,41,FALSE)</f>
        <v>0</v>
      </c>
      <c r="M325" s="104">
        <f>VLOOKUP($B325,GD_CHAM_CONG!$C$6:$BF$997,42,FALSE)</f>
        <v>0</v>
      </c>
      <c r="N325" s="104">
        <f>VLOOKUP($B325,GD_CHAM_CONG!$C$6:$BF$997,43,FALSE)</f>
        <v>0</v>
      </c>
      <c r="O325" s="104">
        <f>VLOOKUP($B325,GD_CHAM_CONG!$C$6:$BF$997,44,FALSE)</f>
        <v>0</v>
      </c>
      <c r="P325" s="104">
        <f>VLOOKUP($B325,GD_CHAM_CONG!$C$6:$BF$997,45,FALSE)</f>
        <v>0</v>
      </c>
      <c r="Q325" s="104">
        <f>VLOOKUP($B325,GD_CHAM_CONG!$C$6:$BF$997,46,FALSE)</f>
        <v>0</v>
      </c>
      <c r="R325" s="104">
        <f>VLOOKUP($B325,GD_CHAM_CONG!$C$6:$BF$997,47,FALSE)</f>
        <v>0</v>
      </c>
      <c r="S325" s="104">
        <f>VLOOKUP($B325,GD_CHAM_CONG!$C$6:$BF$997,48,FALSE)</f>
        <v>0</v>
      </c>
      <c r="T325" s="104">
        <f>VLOOKUP($B325,GD_CHAM_CONG!$C$6:$BF$997,49,FALSE)</f>
        <v>0</v>
      </c>
      <c r="U325" s="104">
        <f>VLOOKUP($B325,GD_CHAM_CONG!$C$6:$BF$997,50,FALSE)</f>
        <v>0</v>
      </c>
      <c r="V325" s="104">
        <f>VLOOKUP($B325,GD_CHAM_CONG!$C$6:$BF$997,51,FALSE)</f>
        <v>0</v>
      </c>
      <c r="W325" s="104">
        <f>VLOOKUP($B325,GD_CHAM_CONG!$C$6:$BF$997,52,FALSE)</f>
        <v>0</v>
      </c>
      <c r="X325" s="104">
        <f>VLOOKUP($B325,GD_CHAM_CONG!$C$6:$BF$997,53,FALSE)</f>
        <v>0</v>
      </c>
      <c r="Y325" s="104">
        <f>VLOOKUP($B325,GD_CHAM_CONG!$C$6:$BF$997,54,FALSE)</f>
        <v>0</v>
      </c>
      <c r="Z325" s="104">
        <f>VLOOKUP($B325,GD_CHAM_CONG!$C$6:$BF$997,55,FALSE)</f>
        <v>0</v>
      </c>
      <c r="AA325" s="104">
        <f>VLOOKUP($B325,GD_CHAM_CONG!$C$6:$BF$997,56,FALSE)</f>
        <v>0</v>
      </c>
      <c r="AB325" s="104">
        <f>VLOOKUP($B325,GD_CHAM_CONG!$C$6:$BI$997,57,FALSE)</f>
        <v>0</v>
      </c>
      <c r="AC325" s="104">
        <f>VLOOKUP($B325,GD_CHAM_CONG!$C$6:$BI$997,58,FALSE)</f>
        <v>0</v>
      </c>
      <c r="AD325" s="104">
        <f>VLOOKUP($B325,GD_CHAM_CONG!$C$6:$BI$997,59,FALSE)</f>
        <v>0</v>
      </c>
      <c r="AE325" s="270">
        <f>I325/$H325*VLOOKUP(I$4,DM_TI_LE!$A$5:$B$30,2,FALSE)</f>
        <v>1</v>
      </c>
      <c r="AF325" s="270">
        <f>J325/$H325*VLOOKUP(J$4,DM_TI_LE!$A$5:$B$30,2,FALSE)</f>
        <v>0</v>
      </c>
      <c r="AG325" s="270">
        <f>K325/$H325*VLOOKUP(K$4,DM_TI_LE!$A$5:$B$30,2,FALSE)</f>
        <v>0</v>
      </c>
      <c r="AH325" s="270">
        <f>L325/$H325*VLOOKUP(L$4,DM_TI_LE!$A$5:$B$30,2,FALSE)</f>
        <v>0</v>
      </c>
      <c r="AI325" s="270">
        <f>M325/$H325*VLOOKUP(M$4,DM_TI_LE!$A$5:$B$30,2,FALSE)</f>
        <v>0</v>
      </c>
      <c r="AJ325" s="270">
        <f>N325/$H325*VLOOKUP(N$4,DM_TI_LE!$A$5:$B$30,2,FALSE)</f>
        <v>0</v>
      </c>
      <c r="AK325" s="270">
        <f>O325/$H325*VLOOKUP(O$4,DM_TI_LE!$A$5:$B$30,2,FALSE)</f>
        <v>0</v>
      </c>
      <c r="AL325" s="270">
        <f>P325/$H325*VLOOKUP(P$4,DM_TI_LE!$A$5:$B$30,2,FALSE)</f>
        <v>0</v>
      </c>
      <c r="AM325" s="270">
        <f>Q325/$H325*VLOOKUP(Q$4,DM_TI_LE!$A$5:$B$30,2,FALSE)</f>
        <v>0</v>
      </c>
      <c r="AN325" s="270">
        <f>R325/$H325*VLOOKUP(R$4,DM_TI_LE!$A$5:$B$30,2,FALSE)</f>
        <v>0</v>
      </c>
      <c r="AO325" s="270">
        <f>S325/$H325*VLOOKUP(S$4,DM_TI_LE!$A$5:$B$30,2,FALSE)</f>
        <v>0</v>
      </c>
      <c r="AP325" s="270">
        <f>T325/$H325*VLOOKUP(T$4,DM_TI_LE!$A$5:$B$30,2,FALSE)</f>
        <v>0</v>
      </c>
      <c r="AQ325" s="270">
        <f>U325/$H325*VLOOKUP(U$4,DM_TI_LE!$A$5:$B$30,2,FALSE)</f>
        <v>0</v>
      </c>
      <c r="AR325" s="270">
        <f>V325/$H325*VLOOKUP(V$4,DM_TI_LE!$A$5:$B$30,2,FALSE)</f>
        <v>0</v>
      </c>
      <c r="AS325" s="270">
        <f>W325/$H325*VLOOKUP(W$4,DM_TI_LE!$A$5:$B$30,2,FALSE)</f>
        <v>0</v>
      </c>
      <c r="AT325" s="270">
        <f>X325/$H325*VLOOKUP(X$4,DM_TI_LE!$A$5:$B$30,2,FALSE)</f>
        <v>0</v>
      </c>
      <c r="AU325" s="270">
        <f>Y325/$H325*VLOOKUP(Y$4,DM_TI_LE!$A$5:$B$30,2,FALSE)</f>
        <v>0</v>
      </c>
      <c r="AV325" s="270">
        <f>Z325/$H325*VLOOKUP(Z$4,DM_TI_LE!$A$5:$B$30,2,FALSE)</f>
        <v>0</v>
      </c>
      <c r="AW325" s="270">
        <f>AA325/$H325*VLOOKUP(AA$4,DM_TI_LE!$A$5:$B$30,2,FALSE)</f>
        <v>0</v>
      </c>
      <c r="AX325" s="270">
        <f>AB325/$H325*VLOOKUP(AB$4,DM_TI_LE!$A$5:$B$30,2,FALSE)</f>
        <v>0</v>
      </c>
      <c r="AY325" s="270">
        <f>AC325/$H325*VLOOKUP(AC$4,DM_TI_LE!$A$5:$B$30,2,FALSE)</f>
        <v>0</v>
      </c>
      <c r="AZ325" s="270">
        <f>AD325/$H325*VLOOKUP(AD$4,DM_TI_LE!$A$5:$B$30,2,FALSE)</f>
        <v>0</v>
      </c>
      <c r="BA325" s="284">
        <f>IF(CD325="HDHV",DM_TI_LE!$K$12*I325, SUM(AE325:AW325)*F325*E325*DM_HE_SO_LUONG_NS!$D$1*CE325)</f>
        <v>4725000</v>
      </c>
      <c r="BB325" s="104"/>
      <c r="BC325" s="110">
        <f>VLOOKUP(B325,GD_LCD_HS_LNS!$B$4:$E$1000,4,FALSE)</f>
        <v>3778000</v>
      </c>
      <c r="BD325" s="104"/>
      <c r="BE325" s="104">
        <f>I325/26*$BC325*VLOOKUP(BE$4,DM_TI_LE!$A$5:$C$29,3,FALSE)</f>
        <v>0</v>
      </c>
      <c r="BF325" s="104">
        <f>J325/26*$BC325*VLOOKUP(BF$4,DM_TI_LE!$A$5:$C$29,3,FALSE)</f>
        <v>0</v>
      </c>
      <c r="BG325" s="104">
        <f>K325/26*$BC325*VLOOKUP(BG$4,DM_TI_LE!$A$5:$C$29,3,FALSE)</f>
        <v>0</v>
      </c>
      <c r="BH325" s="104">
        <f>L325/26*$BC325*VLOOKUP(BH$4,DM_TI_LE!$A$5:$C$29,3,FALSE)</f>
        <v>0</v>
      </c>
      <c r="BI325" s="104">
        <f>M325/26*$BC325*VLOOKUP(BI$4,DM_TI_LE!$A$5:$C$29,3,FALSE)</f>
        <v>0</v>
      </c>
      <c r="BJ325" s="104">
        <f>N325/26*$BC325*VLOOKUP(BJ$4,DM_TI_LE!$A$5:$C$29,3,FALSE)</f>
        <v>0</v>
      </c>
      <c r="BK325" s="104">
        <f>O325/26*$BC325*VLOOKUP(BK$4,DM_TI_LE!$A$5:$C$29,3,FALSE)</f>
        <v>0</v>
      </c>
      <c r="BL325" s="104">
        <f>P325/26*$BC325*VLOOKUP(BL$4,DM_TI_LE!$A$5:$C$29,3,FALSE)</f>
        <v>0</v>
      </c>
      <c r="BM325" s="104">
        <f>Q325/26*$BC325*VLOOKUP(BM$4,DM_TI_LE!$A$5:$C$29,3,FALSE)</f>
        <v>0</v>
      </c>
      <c r="BN325" s="104">
        <f>R325/26*$BC325*VLOOKUP(BN$4,DM_TI_LE!$A$5:$C$29,3,FALSE)</f>
        <v>0</v>
      </c>
      <c r="BO325" s="104">
        <f>S325/26*$BC325*VLOOKUP(BO$4,DM_TI_LE!$A$5:$C$29,3,FALSE)</f>
        <v>0</v>
      </c>
      <c r="BP325" s="104">
        <f>T325/26*$BC325*VLOOKUP(BP$4,DM_TI_LE!$A$5:$C$29,3,FALSE)</f>
        <v>0</v>
      </c>
      <c r="BQ325" s="104">
        <f>U325/26*$BC325*VLOOKUP(BQ$4,DM_TI_LE!$A$5:$C$29,3,FALSE)</f>
        <v>0</v>
      </c>
      <c r="BR325" s="104">
        <f>V325/26*$BC325*VLOOKUP(BR$4,DM_TI_LE!$A$5:$C$29,3,FALSE)</f>
        <v>0</v>
      </c>
      <c r="BS325" s="104">
        <f>W325/26*$BC325*VLOOKUP(BS$4,DM_TI_LE!$A$5:$C$29,3,FALSE)</f>
        <v>0</v>
      </c>
      <c r="BT325" s="104">
        <f>X325/26*$BC325*VLOOKUP(BT$4,DM_TI_LE!$A$5:$C$29,3,FALSE)</f>
        <v>0</v>
      </c>
      <c r="BU325" s="104">
        <f>Y325/26*$BC325*VLOOKUP(BU$4,DM_TI_LE!$A$5:$C$29,3,FALSE)</f>
        <v>0</v>
      </c>
      <c r="BV325" s="104">
        <f>Z325/26*$BC325*VLOOKUP(BV$4,DM_TI_LE!$A$5:$C$29,3,FALSE)</f>
        <v>0</v>
      </c>
      <c r="BW325" s="104">
        <f>AA325/26*$BC325*VLOOKUP(BW$4,DM_TI_LE!$A$5:$C$29,3,FALSE)</f>
        <v>0</v>
      </c>
      <c r="BX325" s="104">
        <f>AB325/26*$BC325*VLOOKUP(BX$4,DM_TI_LE!$A$5:$C$29,3,FALSE)</f>
        <v>0</v>
      </c>
      <c r="BY325" s="104">
        <f>AC325/26*$BC325*VLOOKUP(BY$4,DM_TI_LE!$A$5:$C$29,3,FALSE)</f>
        <v>0</v>
      </c>
      <c r="BZ325" s="104">
        <f>AD325/26*$BC325*VLOOKUP(BZ$4,DM_TI_LE!$A$5:$C$29,3,FALSE)</f>
        <v>0</v>
      </c>
      <c r="CA325" s="273">
        <f t="shared" si="0"/>
        <v>0</v>
      </c>
      <c r="CB325" s="104"/>
      <c r="CC325" s="274">
        <f t="shared" si="1"/>
        <v>4725000</v>
      </c>
      <c r="CD325" s="138" t="str">
        <f>VLOOKUP(B325,GD_CHUNG!$B$5:$G$480,6,FALSE)</f>
        <v>HDTV</v>
      </c>
      <c r="CE325" s="275">
        <f>VLOOKUP(CD325,DM_TI_LE!$I$12:$J$16,2,FALSE)</f>
        <v>0.7</v>
      </c>
    </row>
    <row r="326" spans="1:83" ht="12.75" x14ac:dyDescent="0.2">
      <c r="A326" s="49">
        <v>322</v>
      </c>
      <c r="B326" s="50">
        <f>GD_CHUNG!B326</f>
        <v>13731</v>
      </c>
      <c r="C326" s="50" t="str">
        <f>GD_CHUNG!C326</f>
        <v>Tạ Anh Tuấn</v>
      </c>
      <c r="D326" s="50" t="str">
        <f>GD_CHUNG!D326</f>
        <v>Nhân viên Bốc xếp</v>
      </c>
      <c r="E326" s="268">
        <f>VLOOKUP(B326,GD_CHAM_CONG!$C$6:$BJ$997,60,FALSE)</f>
        <v>1</v>
      </c>
      <c r="F326" s="268">
        <f>VLOOKUP(B326,GD_LCD_HS_LNS!$B$4:$F$1000,5,FALSE)</f>
        <v>1.5</v>
      </c>
      <c r="G326" s="269"/>
      <c r="H326" s="269">
        <f>VLOOKUP(B326,GD_CHAM_CONG!$C$6:$BD$997,37,FALSE)</f>
        <v>27</v>
      </c>
      <c r="I326" s="104">
        <f>VLOOKUP($B326,GD_CHAM_CONG!$C$6:$BF$997,38,FALSE)</f>
        <v>27</v>
      </c>
      <c r="J326" s="104">
        <f>VLOOKUP($B326,GD_CHAM_CONG!$C$6:$BF$997,39,FALSE)</f>
        <v>0</v>
      </c>
      <c r="K326" s="104">
        <f>VLOOKUP($B326,GD_CHAM_CONG!$C$6:$BF$997,40,FALSE)</f>
        <v>0</v>
      </c>
      <c r="L326" s="104">
        <f>VLOOKUP($B326,GD_CHAM_CONG!$C$6:$BF$997,41,FALSE)</f>
        <v>0</v>
      </c>
      <c r="M326" s="104">
        <f>VLOOKUP($B326,GD_CHAM_CONG!$C$6:$BF$997,42,FALSE)</f>
        <v>0</v>
      </c>
      <c r="N326" s="104">
        <f>VLOOKUP($B326,GD_CHAM_CONG!$C$6:$BF$997,43,FALSE)</f>
        <v>0</v>
      </c>
      <c r="O326" s="104">
        <f>VLOOKUP($B326,GD_CHAM_CONG!$C$6:$BF$997,44,FALSE)</f>
        <v>0</v>
      </c>
      <c r="P326" s="104">
        <f>VLOOKUP($B326,GD_CHAM_CONG!$C$6:$BF$997,45,FALSE)</f>
        <v>0</v>
      </c>
      <c r="Q326" s="104">
        <f>VLOOKUP($B326,GD_CHAM_CONG!$C$6:$BF$997,46,FALSE)</f>
        <v>0</v>
      </c>
      <c r="R326" s="104">
        <f>VLOOKUP($B326,GD_CHAM_CONG!$C$6:$BF$997,47,FALSE)</f>
        <v>0</v>
      </c>
      <c r="S326" s="104">
        <f>VLOOKUP($B326,GD_CHAM_CONG!$C$6:$BF$997,48,FALSE)</f>
        <v>0</v>
      </c>
      <c r="T326" s="104">
        <f>VLOOKUP($B326,GD_CHAM_CONG!$C$6:$BF$997,49,FALSE)</f>
        <v>0</v>
      </c>
      <c r="U326" s="104">
        <f>VLOOKUP($B326,GD_CHAM_CONG!$C$6:$BF$997,50,FALSE)</f>
        <v>0</v>
      </c>
      <c r="V326" s="104">
        <f>VLOOKUP($B326,GD_CHAM_CONG!$C$6:$BF$997,51,FALSE)</f>
        <v>0</v>
      </c>
      <c r="W326" s="104">
        <f>VLOOKUP($B326,GD_CHAM_CONG!$C$6:$BF$997,52,FALSE)</f>
        <v>0</v>
      </c>
      <c r="X326" s="104">
        <f>VLOOKUP($B326,GD_CHAM_CONG!$C$6:$BF$997,53,FALSE)</f>
        <v>0</v>
      </c>
      <c r="Y326" s="104">
        <f>VLOOKUP($B326,GD_CHAM_CONG!$C$6:$BF$997,54,FALSE)</f>
        <v>0</v>
      </c>
      <c r="Z326" s="104">
        <f>VLOOKUP($B326,GD_CHAM_CONG!$C$6:$BF$997,55,FALSE)</f>
        <v>0</v>
      </c>
      <c r="AA326" s="104">
        <f>VLOOKUP($B326,GD_CHAM_CONG!$C$6:$BF$997,56,FALSE)</f>
        <v>0</v>
      </c>
      <c r="AB326" s="104">
        <f>VLOOKUP($B326,GD_CHAM_CONG!$C$6:$BI$997,57,FALSE)</f>
        <v>0</v>
      </c>
      <c r="AC326" s="104">
        <f>VLOOKUP($B326,GD_CHAM_CONG!$C$6:$BI$997,58,FALSE)</f>
        <v>0</v>
      </c>
      <c r="AD326" s="104">
        <f>VLOOKUP($B326,GD_CHAM_CONG!$C$6:$BI$997,59,FALSE)</f>
        <v>0</v>
      </c>
      <c r="AE326" s="270">
        <f>I326/$H326*VLOOKUP(I$4,DM_TI_LE!$A$5:$B$30,2,FALSE)</f>
        <v>1</v>
      </c>
      <c r="AF326" s="270">
        <f>J326/$H326*VLOOKUP(J$4,DM_TI_LE!$A$5:$B$30,2,FALSE)</f>
        <v>0</v>
      </c>
      <c r="AG326" s="270">
        <f>K326/$H326*VLOOKUP(K$4,DM_TI_LE!$A$5:$B$30,2,FALSE)</f>
        <v>0</v>
      </c>
      <c r="AH326" s="270">
        <f>L326/$H326*VLOOKUP(L$4,DM_TI_LE!$A$5:$B$30,2,FALSE)</f>
        <v>0</v>
      </c>
      <c r="AI326" s="270">
        <f>M326/$H326*VLOOKUP(M$4,DM_TI_LE!$A$5:$B$30,2,FALSE)</f>
        <v>0</v>
      </c>
      <c r="AJ326" s="270">
        <f>N326/$H326*VLOOKUP(N$4,DM_TI_LE!$A$5:$B$30,2,FALSE)</f>
        <v>0</v>
      </c>
      <c r="AK326" s="270">
        <f>O326/$H326*VLOOKUP(O$4,DM_TI_LE!$A$5:$B$30,2,FALSE)</f>
        <v>0</v>
      </c>
      <c r="AL326" s="270">
        <f>P326/$H326*VLOOKUP(P$4,DM_TI_LE!$A$5:$B$30,2,FALSE)</f>
        <v>0</v>
      </c>
      <c r="AM326" s="270">
        <f>Q326/$H326*VLOOKUP(Q$4,DM_TI_LE!$A$5:$B$30,2,FALSE)</f>
        <v>0</v>
      </c>
      <c r="AN326" s="270">
        <f>R326/$H326*VLOOKUP(R$4,DM_TI_LE!$A$5:$B$30,2,FALSE)</f>
        <v>0</v>
      </c>
      <c r="AO326" s="270">
        <f>S326/$H326*VLOOKUP(S$4,DM_TI_LE!$A$5:$B$30,2,FALSE)</f>
        <v>0</v>
      </c>
      <c r="AP326" s="270">
        <f>T326/$H326*VLOOKUP(T$4,DM_TI_LE!$A$5:$B$30,2,FALSE)</f>
        <v>0</v>
      </c>
      <c r="AQ326" s="270">
        <f>U326/$H326*VLOOKUP(U$4,DM_TI_LE!$A$5:$B$30,2,FALSE)</f>
        <v>0</v>
      </c>
      <c r="AR326" s="270">
        <f>V326/$H326*VLOOKUP(V$4,DM_TI_LE!$A$5:$B$30,2,FALSE)</f>
        <v>0</v>
      </c>
      <c r="AS326" s="270">
        <f>W326/$H326*VLOOKUP(W$4,DM_TI_LE!$A$5:$B$30,2,FALSE)</f>
        <v>0</v>
      </c>
      <c r="AT326" s="270">
        <f>X326/$H326*VLOOKUP(X$4,DM_TI_LE!$A$5:$B$30,2,FALSE)</f>
        <v>0</v>
      </c>
      <c r="AU326" s="270">
        <f>Y326/$H326*VLOOKUP(Y$4,DM_TI_LE!$A$5:$B$30,2,FALSE)</f>
        <v>0</v>
      </c>
      <c r="AV326" s="270">
        <f>Z326/$H326*VLOOKUP(Z$4,DM_TI_LE!$A$5:$B$30,2,FALSE)</f>
        <v>0</v>
      </c>
      <c r="AW326" s="270">
        <f>AA326/$H326*VLOOKUP(AA$4,DM_TI_LE!$A$5:$B$30,2,FALSE)</f>
        <v>0</v>
      </c>
      <c r="AX326" s="270">
        <f>AB326/$H326*VLOOKUP(AB$4,DM_TI_LE!$A$5:$B$30,2,FALSE)</f>
        <v>0</v>
      </c>
      <c r="AY326" s="270">
        <f>AC326/$H326*VLOOKUP(AC$4,DM_TI_LE!$A$5:$B$30,2,FALSE)</f>
        <v>0</v>
      </c>
      <c r="AZ326" s="270">
        <f>AD326/$H326*VLOOKUP(AD$4,DM_TI_LE!$A$5:$B$30,2,FALSE)</f>
        <v>0</v>
      </c>
      <c r="BA326" s="284">
        <f>IF(CD326="HDHV",DM_TI_LE!$K$12*I326, SUM(AE326:AW326)*F326*E326*DM_HE_SO_LUONG_NS!$D$1*CE326)</f>
        <v>4725000</v>
      </c>
      <c r="BB326" s="104"/>
      <c r="BC326" s="110">
        <f>VLOOKUP(B326,GD_LCD_HS_LNS!$B$4:$E$1000,4,FALSE)</f>
        <v>3778000</v>
      </c>
      <c r="BD326" s="104"/>
      <c r="BE326" s="104">
        <f>I326/26*$BC326*VLOOKUP(BE$4,DM_TI_LE!$A$5:$C$29,3,FALSE)</f>
        <v>0</v>
      </c>
      <c r="BF326" s="104">
        <f>J326/26*$BC326*VLOOKUP(BF$4,DM_TI_LE!$A$5:$C$29,3,FALSE)</f>
        <v>0</v>
      </c>
      <c r="BG326" s="104">
        <f>K326/26*$BC326*VLOOKUP(BG$4,DM_TI_LE!$A$5:$C$29,3,FALSE)</f>
        <v>0</v>
      </c>
      <c r="BH326" s="104">
        <f>L326/26*$BC326*VLOOKUP(BH$4,DM_TI_LE!$A$5:$C$29,3,FALSE)</f>
        <v>0</v>
      </c>
      <c r="BI326" s="104">
        <f>M326/26*$BC326*VLOOKUP(BI$4,DM_TI_LE!$A$5:$C$29,3,FALSE)</f>
        <v>0</v>
      </c>
      <c r="BJ326" s="104">
        <f>N326/26*$BC326*VLOOKUP(BJ$4,DM_TI_LE!$A$5:$C$29,3,FALSE)</f>
        <v>0</v>
      </c>
      <c r="BK326" s="104">
        <f>O326/26*$BC326*VLOOKUP(BK$4,DM_TI_LE!$A$5:$C$29,3,FALSE)</f>
        <v>0</v>
      </c>
      <c r="BL326" s="104">
        <f>P326/26*$BC326*VLOOKUP(BL$4,DM_TI_LE!$A$5:$C$29,3,FALSE)</f>
        <v>0</v>
      </c>
      <c r="BM326" s="104">
        <f>Q326/26*$BC326*VLOOKUP(BM$4,DM_TI_LE!$A$5:$C$29,3,FALSE)</f>
        <v>0</v>
      </c>
      <c r="BN326" s="104">
        <f>R326/26*$BC326*VLOOKUP(BN$4,DM_TI_LE!$A$5:$C$29,3,FALSE)</f>
        <v>0</v>
      </c>
      <c r="BO326" s="104">
        <f>S326/26*$BC326*VLOOKUP(BO$4,DM_TI_LE!$A$5:$C$29,3,FALSE)</f>
        <v>0</v>
      </c>
      <c r="BP326" s="104">
        <f>T326/26*$BC326*VLOOKUP(BP$4,DM_TI_LE!$A$5:$C$29,3,FALSE)</f>
        <v>0</v>
      </c>
      <c r="BQ326" s="104">
        <f>U326/26*$BC326*VLOOKUP(BQ$4,DM_TI_LE!$A$5:$C$29,3,FALSE)</f>
        <v>0</v>
      </c>
      <c r="BR326" s="104">
        <f>V326/26*$BC326*VLOOKUP(BR$4,DM_TI_LE!$A$5:$C$29,3,FALSE)</f>
        <v>0</v>
      </c>
      <c r="BS326" s="104">
        <f>W326/26*$BC326*VLOOKUP(BS$4,DM_TI_LE!$A$5:$C$29,3,FALSE)</f>
        <v>0</v>
      </c>
      <c r="BT326" s="104">
        <f>X326/26*$BC326*VLOOKUP(BT$4,DM_TI_LE!$A$5:$C$29,3,FALSE)</f>
        <v>0</v>
      </c>
      <c r="BU326" s="104">
        <f>Y326/26*$BC326*VLOOKUP(BU$4,DM_TI_LE!$A$5:$C$29,3,FALSE)</f>
        <v>0</v>
      </c>
      <c r="BV326" s="104">
        <f>Z326/26*$BC326*VLOOKUP(BV$4,DM_TI_LE!$A$5:$C$29,3,FALSE)</f>
        <v>0</v>
      </c>
      <c r="BW326" s="104">
        <f>AA326/26*$BC326*VLOOKUP(BW$4,DM_TI_LE!$A$5:$C$29,3,FALSE)</f>
        <v>0</v>
      </c>
      <c r="BX326" s="104">
        <f>AB326/26*$BC326*VLOOKUP(BX$4,DM_TI_LE!$A$5:$C$29,3,FALSE)</f>
        <v>0</v>
      </c>
      <c r="BY326" s="104">
        <f>AC326/26*$BC326*VLOOKUP(BY$4,DM_TI_LE!$A$5:$C$29,3,FALSE)</f>
        <v>0</v>
      </c>
      <c r="BZ326" s="104">
        <f>AD326/26*$BC326*VLOOKUP(BZ$4,DM_TI_LE!$A$5:$C$29,3,FALSE)</f>
        <v>0</v>
      </c>
      <c r="CA326" s="273">
        <f t="shared" si="0"/>
        <v>0</v>
      </c>
      <c r="CB326" s="104"/>
      <c r="CC326" s="274">
        <f t="shared" si="1"/>
        <v>4725000</v>
      </c>
      <c r="CD326" s="138" t="str">
        <f>VLOOKUP(B326,GD_CHUNG!$B$5:$G$480,6,FALSE)</f>
        <v>HDTV</v>
      </c>
      <c r="CE326" s="275">
        <f>VLOOKUP(CD326,DM_TI_LE!$I$12:$J$16,2,FALSE)</f>
        <v>0.7</v>
      </c>
    </row>
    <row r="327" spans="1:83" ht="12.75" x14ac:dyDescent="0.2">
      <c r="A327" s="49">
        <v>323</v>
      </c>
      <c r="B327" s="50">
        <f>GD_CHUNG!B327</f>
        <v>13733</v>
      </c>
      <c r="C327" s="50" t="str">
        <f>GD_CHUNG!C327</f>
        <v>Nguyễn Mạnh Hân Hoan</v>
      </c>
      <c r="D327" s="50" t="str">
        <f>GD_CHUNG!D327</f>
        <v>Nhân viên Bốc xếp</v>
      </c>
      <c r="E327" s="268">
        <f>VLOOKUP(B327,GD_CHAM_CONG!$C$6:$BJ$997,60,FALSE)</f>
        <v>1</v>
      </c>
      <c r="F327" s="268">
        <f>VLOOKUP(B327,GD_LCD_HS_LNS!$B$4:$F$1000,5,FALSE)</f>
        <v>1.5</v>
      </c>
      <c r="G327" s="269"/>
      <c r="H327" s="269">
        <f>VLOOKUP(B327,GD_CHAM_CONG!$C$6:$BD$997,37,FALSE)</f>
        <v>27</v>
      </c>
      <c r="I327" s="104">
        <f>VLOOKUP($B327,GD_CHAM_CONG!$C$6:$BF$997,38,FALSE)</f>
        <v>27</v>
      </c>
      <c r="J327" s="104">
        <f>VLOOKUP($B327,GD_CHAM_CONG!$C$6:$BF$997,39,FALSE)</f>
        <v>0</v>
      </c>
      <c r="K327" s="104">
        <f>VLOOKUP($B327,GD_CHAM_CONG!$C$6:$BF$997,40,FALSE)</f>
        <v>0</v>
      </c>
      <c r="L327" s="104">
        <f>VLOOKUP($B327,GD_CHAM_CONG!$C$6:$BF$997,41,FALSE)</f>
        <v>0</v>
      </c>
      <c r="M327" s="104">
        <f>VLOOKUP($B327,GD_CHAM_CONG!$C$6:$BF$997,42,FALSE)</f>
        <v>0</v>
      </c>
      <c r="N327" s="104">
        <f>VLOOKUP($B327,GD_CHAM_CONG!$C$6:$BF$997,43,FALSE)</f>
        <v>0</v>
      </c>
      <c r="O327" s="104">
        <f>VLOOKUP($B327,GD_CHAM_CONG!$C$6:$BF$997,44,FALSE)</f>
        <v>0</v>
      </c>
      <c r="P327" s="104">
        <f>VLOOKUP($B327,GD_CHAM_CONG!$C$6:$BF$997,45,FALSE)</f>
        <v>0</v>
      </c>
      <c r="Q327" s="104">
        <f>VLOOKUP($B327,GD_CHAM_CONG!$C$6:$BF$997,46,FALSE)</f>
        <v>0</v>
      </c>
      <c r="R327" s="104">
        <f>VLOOKUP($B327,GD_CHAM_CONG!$C$6:$BF$997,47,FALSE)</f>
        <v>0</v>
      </c>
      <c r="S327" s="104">
        <f>VLOOKUP($B327,GD_CHAM_CONG!$C$6:$BF$997,48,FALSE)</f>
        <v>0</v>
      </c>
      <c r="T327" s="104">
        <f>VLOOKUP($B327,GD_CHAM_CONG!$C$6:$BF$997,49,FALSE)</f>
        <v>0</v>
      </c>
      <c r="U327" s="104">
        <f>VLOOKUP($B327,GD_CHAM_CONG!$C$6:$BF$997,50,FALSE)</f>
        <v>0</v>
      </c>
      <c r="V327" s="104">
        <f>VLOOKUP($B327,GD_CHAM_CONG!$C$6:$BF$997,51,FALSE)</f>
        <v>0</v>
      </c>
      <c r="W327" s="104">
        <f>VLOOKUP($B327,GD_CHAM_CONG!$C$6:$BF$997,52,FALSE)</f>
        <v>0</v>
      </c>
      <c r="X327" s="104">
        <f>VLOOKUP($B327,GD_CHAM_CONG!$C$6:$BF$997,53,FALSE)</f>
        <v>0</v>
      </c>
      <c r="Y327" s="104">
        <f>VLOOKUP($B327,GD_CHAM_CONG!$C$6:$BF$997,54,FALSE)</f>
        <v>0</v>
      </c>
      <c r="Z327" s="104">
        <f>VLOOKUP($B327,GD_CHAM_CONG!$C$6:$BF$997,55,FALSE)</f>
        <v>0</v>
      </c>
      <c r="AA327" s="104">
        <f>VLOOKUP($B327,GD_CHAM_CONG!$C$6:$BF$997,56,FALSE)</f>
        <v>0</v>
      </c>
      <c r="AB327" s="104">
        <f>VLOOKUP($B327,GD_CHAM_CONG!$C$6:$BI$997,57,FALSE)</f>
        <v>0</v>
      </c>
      <c r="AC327" s="104">
        <f>VLOOKUP($B327,GD_CHAM_CONG!$C$6:$BI$997,58,FALSE)</f>
        <v>0</v>
      </c>
      <c r="AD327" s="104">
        <f>VLOOKUP($B327,GD_CHAM_CONG!$C$6:$BI$997,59,FALSE)</f>
        <v>0</v>
      </c>
      <c r="AE327" s="270">
        <f>I327/$H327*VLOOKUP(I$4,DM_TI_LE!$A$5:$B$30,2,FALSE)</f>
        <v>1</v>
      </c>
      <c r="AF327" s="270">
        <f>J327/$H327*VLOOKUP(J$4,DM_TI_LE!$A$5:$B$30,2,FALSE)</f>
        <v>0</v>
      </c>
      <c r="AG327" s="270">
        <f>K327/$H327*VLOOKUP(K$4,DM_TI_LE!$A$5:$B$30,2,FALSE)</f>
        <v>0</v>
      </c>
      <c r="AH327" s="270">
        <f>L327/$H327*VLOOKUP(L$4,DM_TI_LE!$A$5:$B$30,2,FALSE)</f>
        <v>0</v>
      </c>
      <c r="AI327" s="270">
        <f>M327/$H327*VLOOKUP(M$4,DM_TI_LE!$A$5:$B$30,2,FALSE)</f>
        <v>0</v>
      </c>
      <c r="AJ327" s="270">
        <f>N327/$H327*VLOOKUP(N$4,DM_TI_LE!$A$5:$B$30,2,FALSE)</f>
        <v>0</v>
      </c>
      <c r="AK327" s="270">
        <f>O327/$H327*VLOOKUP(O$4,DM_TI_LE!$A$5:$B$30,2,FALSE)</f>
        <v>0</v>
      </c>
      <c r="AL327" s="270">
        <f>P327/$H327*VLOOKUP(P$4,DM_TI_LE!$A$5:$B$30,2,FALSE)</f>
        <v>0</v>
      </c>
      <c r="AM327" s="270">
        <f>Q327/$H327*VLOOKUP(Q$4,DM_TI_LE!$A$5:$B$30,2,FALSE)</f>
        <v>0</v>
      </c>
      <c r="AN327" s="270">
        <f>R327/$H327*VLOOKUP(R$4,DM_TI_LE!$A$5:$B$30,2,FALSE)</f>
        <v>0</v>
      </c>
      <c r="AO327" s="270">
        <f>S327/$H327*VLOOKUP(S$4,DM_TI_LE!$A$5:$B$30,2,FALSE)</f>
        <v>0</v>
      </c>
      <c r="AP327" s="270">
        <f>T327/$H327*VLOOKUP(T$4,DM_TI_LE!$A$5:$B$30,2,FALSE)</f>
        <v>0</v>
      </c>
      <c r="AQ327" s="270">
        <f>U327/$H327*VLOOKUP(U$4,DM_TI_LE!$A$5:$B$30,2,FALSE)</f>
        <v>0</v>
      </c>
      <c r="AR327" s="270">
        <f>V327/$H327*VLOOKUP(V$4,DM_TI_LE!$A$5:$B$30,2,FALSE)</f>
        <v>0</v>
      </c>
      <c r="AS327" s="270">
        <f>W327/$H327*VLOOKUP(W$4,DM_TI_LE!$A$5:$B$30,2,FALSE)</f>
        <v>0</v>
      </c>
      <c r="AT327" s="270">
        <f>X327/$H327*VLOOKUP(X$4,DM_TI_LE!$A$5:$B$30,2,FALSE)</f>
        <v>0</v>
      </c>
      <c r="AU327" s="270">
        <f>Y327/$H327*VLOOKUP(Y$4,DM_TI_LE!$A$5:$B$30,2,FALSE)</f>
        <v>0</v>
      </c>
      <c r="AV327" s="270">
        <f>Z327/$H327*VLOOKUP(Z$4,DM_TI_LE!$A$5:$B$30,2,FALSE)</f>
        <v>0</v>
      </c>
      <c r="AW327" s="270">
        <f>AA327/$H327*VLOOKUP(AA$4,DM_TI_LE!$A$5:$B$30,2,FALSE)</f>
        <v>0</v>
      </c>
      <c r="AX327" s="270">
        <f>AB327/$H327*VLOOKUP(AB$4,DM_TI_LE!$A$5:$B$30,2,FALSE)</f>
        <v>0</v>
      </c>
      <c r="AY327" s="270">
        <f>AC327/$H327*VLOOKUP(AC$4,DM_TI_LE!$A$5:$B$30,2,FALSE)</f>
        <v>0</v>
      </c>
      <c r="AZ327" s="270">
        <f>AD327/$H327*VLOOKUP(AD$4,DM_TI_LE!$A$5:$B$30,2,FALSE)</f>
        <v>0</v>
      </c>
      <c r="BA327" s="284">
        <f>IF(CD327="HDHV",DM_TI_LE!$K$12*I327, SUM(AE327:AW327)*F327*E327*DM_HE_SO_LUONG_NS!$D$1*CE327)</f>
        <v>4725000</v>
      </c>
      <c r="BB327" s="104"/>
      <c r="BC327" s="110">
        <f>VLOOKUP(B327,GD_LCD_HS_LNS!$B$4:$E$1000,4,FALSE)</f>
        <v>3778000</v>
      </c>
      <c r="BD327" s="104"/>
      <c r="BE327" s="104">
        <f>I327/26*$BC327*VLOOKUP(BE$4,DM_TI_LE!$A$5:$C$29,3,FALSE)</f>
        <v>0</v>
      </c>
      <c r="BF327" s="104">
        <f>J327/26*$BC327*VLOOKUP(BF$4,DM_TI_LE!$A$5:$C$29,3,FALSE)</f>
        <v>0</v>
      </c>
      <c r="BG327" s="104">
        <f>K327/26*$BC327*VLOOKUP(BG$4,DM_TI_LE!$A$5:$C$29,3,FALSE)</f>
        <v>0</v>
      </c>
      <c r="BH327" s="104">
        <f>L327/26*$BC327*VLOOKUP(BH$4,DM_TI_LE!$A$5:$C$29,3,FALSE)</f>
        <v>0</v>
      </c>
      <c r="BI327" s="104">
        <f>M327/26*$BC327*VLOOKUP(BI$4,DM_TI_LE!$A$5:$C$29,3,FALSE)</f>
        <v>0</v>
      </c>
      <c r="BJ327" s="104">
        <f>N327/26*$BC327*VLOOKUP(BJ$4,DM_TI_LE!$A$5:$C$29,3,FALSE)</f>
        <v>0</v>
      </c>
      <c r="BK327" s="104">
        <f>O327/26*$BC327*VLOOKUP(BK$4,DM_TI_LE!$A$5:$C$29,3,FALSE)</f>
        <v>0</v>
      </c>
      <c r="BL327" s="104">
        <f>P327/26*$BC327*VLOOKUP(BL$4,DM_TI_LE!$A$5:$C$29,3,FALSE)</f>
        <v>0</v>
      </c>
      <c r="BM327" s="104">
        <f>Q327/26*$BC327*VLOOKUP(BM$4,DM_TI_LE!$A$5:$C$29,3,FALSE)</f>
        <v>0</v>
      </c>
      <c r="BN327" s="104">
        <f>R327/26*$BC327*VLOOKUP(BN$4,DM_TI_LE!$A$5:$C$29,3,FALSE)</f>
        <v>0</v>
      </c>
      <c r="BO327" s="104">
        <f>S327/26*$BC327*VLOOKUP(BO$4,DM_TI_LE!$A$5:$C$29,3,FALSE)</f>
        <v>0</v>
      </c>
      <c r="BP327" s="104">
        <f>T327/26*$BC327*VLOOKUP(BP$4,DM_TI_LE!$A$5:$C$29,3,FALSE)</f>
        <v>0</v>
      </c>
      <c r="BQ327" s="104">
        <f>U327/26*$BC327*VLOOKUP(BQ$4,DM_TI_LE!$A$5:$C$29,3,FALSE)</f>
        <v>0</v>
      </c>
      <c r="BR327" s="104">
        <f>V327/26*$BC327*VLOOKUP(BR$4,DM_TI_LE!$A$5:$C$29,3,FALSE)</f>
        <v>0</v>
      </c>
      <c r="BS327" s="104">
        <f>W327/26*$BC327*VLOOKUP(BS$4,DM_TI_LE!$A$5:$C$29,3,FALSE)</f>
        <v>0</v>
      </c>
      <c r="BT327" s="104">
        <f>X327/26*$BC327*VLOOKUP(BT$4,DM_TI_LE!$A$5:$C$29,3,FALSE)</f>
        <v>0</v>
      </c>
      <c r="BU327" s="104">
        <f>Y327/26*$BC327*VLOOKUP(BU$4,DM_TI_LE!$A$5:$C$29,3,FALSE)</f>
        <v>0</v>
      </c>
      <c r="BV327" s="104">
        <f>Z327/26*$BC327*VLOOKUP(BV$4,DM_TI_LE!$A$5:$C$29,3,FALSE)</f>
        <v>0</v>
      </c>
      <c r="BW327" s="104">
        <f>AA327/26*$BC327*VLOOKUP(BW$4,DM_TI_LE!$A$5:$C$29,3,FALSE)</f>
        <v>0</v>
      </c>
      <c r="BX327" s="104">
        <f>AB327/26*$BC327*VLOOKUP(BX$4,DM_TI_LE!$A$5:$C$29,3,FALSE)</f>
        <v>0</v>
      </c>
      <c r="BY327" s="104">
        <f>AC327/26*$BC327*VLOOKUP(BY$4,DM_TI_LE!$A$5:$C$29,3,FALSE)</f>
        <v>0</v>
      </c>
      <c r="BZ327" s="104">
        <f>AD327/26*$BC327*VLOOKUP(BZ$4,DM_TI_LE!$A$5:$C$29,3,FALSE)</f>
        <v>0</v>
      </c>
      <c r="CA327" s="273">
        <f t="shared" si="0"/>
        <v>0</v>
      </c>
      <c r="CB327" s="104"/>
      <c r="CC327" s="274">
        <f t="shared" si="1"/>
        <v>4725000</v>
      </c>
      <c r="CD327" s="138" t="str">
        <f>VLOOKUP(B327,GD_CHUNG!$B$5:$G$480,6,FALSE)</f>
        <v>HDTV</v>
      </c>
      <c r="CE327" s="275">
        <f>VLOOKUP(CD327,DM_TI_LE!$I$12:$J$16,2,FALSE)</f>
        <v>0.7</v>
      </c>
    </row>
    <row r="328" spans="1:83" ht="12.75" x14ac:dyDescent="0.2">
      <c r="A328" s="49">
        <v>324</v>
      </c>
      <c r="B328" s="50">
        <f>GD_CHUNG!B328</f>
        <v>13734</v>
      </c>
      <c r="C328" s="50" t="str">
        <f>GD_CHUNG!C328</f>
        <v>Nguyễn Hữu Lâm</v>
      </c>
      <c r="D328" s="50" t="str">
        <f>GD_CHUNG!D328</f>
        <v>Nhân viên Bốc xếp</v>
      </c>
      <c r="E328" s="268">
        <f>VLOOKUP(B328,GD_CHAM_CONG!$C$6:$BJ$997,60,FALSE)</f>
        <v>1</v>
      </c>
      <c r="F328" s="268">
        <f>VLOOKUP(B328,GD_LCD_HS_LNS!$B$4:$F$1000,5,FALSE)</f>
        <v>1.5</v>
      </c>
      <c r="G328" s="269"/>
      <c r="H328" s="269">
        <f>VLOOKUP(B328,GD_CHAM_CONG!$C$6:$BD$997,37,FALSE)</f>
        <v>27</v>
      </c>
      <c r="I328" s="104">
        <f>VLOOKUP($B328,GD_CHAM_CONG!$C$6:$BF$997,38,FALSE)</f>
        <v>27</v>
      </c>
      <c r="J328" s="104">
        <f>VLOOKUP($B328,GD_CHAM_CONG!$C$6:$BF$997,39,FALSE)</f>
        <v>0</v>
      </c>
      <c r="K328" s="104">
        <f>VLOOKUP($B328,GD_CHAM_CONG!$C$6:$BF$997,40,FALSE)</f>
        <v>0</v>
      </c>
      <c r="L328" s="104">
        <f>VLOOKUP($B328,GD_CHAM_CONG!$C$6:$BF$997,41,FALSE)</f>
        <v>0</v>
      </c>
      <c r="M328" s="104">
        <f>VLOOKUP($B328,GD_CHAM_CONG!$C$6:$BF$997,42,FALSE)</f>
        <v>0</v>
      </c>
      <c r="N328" s="104">
        <f>VLOOKUP($B328,GD_CHAM_CONG!$C$6:$BF$997,43,FALSE)</f>
        <v>0</v>
      </c>
      <c r="O328" s="104">
        <f>VLOOKUP($B328,GD_CHAM_CONG!$C$6:$BF$997,44,FALSE)</f>
        <v>0</v>
      </c>
      <c r="P328" s="104">
        <f>VLOOKUP($B328,GD_CHAM_CONG!$C$6:$BF$997,45,FALSE)</f>
        <v>0</v>
      </c>
      <c r="Q328" s="104">
        <f>VLOOKUP($B328,GD_CHAM_CONG!$C$6:$BF$997,46,FALSE)</f>
        <v>0</v>
      </c>
      <c r="R328" s="104">
        <f>VLOOKUP($B328,GD_CHAM_CONG!$C$6:$BF$997,47,FALSE)</f>
        <v>0</v>
      </c>
      <c r="S328" s="104">
        <f>VLOOKUP($B328,GD_CHAM_CONG!$C$6:$BF$997,48,FALSE)</f>
        <v>0</v>
      </c>
      <c r="T328" s="104">
        <f>VLOOKUP($B328,GD_CHAM_CONG!$C$6:$BF$997,49,FALSE)</f>
        <v>0</v>
      </c>
      <c r="U328" s="104">
        <f>VLOOKUP($B328,GD_CHAM_CONG!$C$6:$BF$997,50,FALSE)</f>
        <v>0</v>
      </c>
      <c r="V328" s="104">
        <f>VLOOKUP($B328,GD_CHAM_CONG!$C$6:$BF$997,51,FALSE)</f>
        <v>0</v>
      </c>
      <c r="W328" s="104">
        <f>VLOOKUP($B328,GD_CHAM_CONG!$C$6:$BF$997,52,FALSE)</f>
        <v>0</v>
      </c>
      <c r="X328" s="104">
        <f>VLOOKUP($B328,GD_CHAM_CONG!$C$6:$BF$997,53,FALSE)</f>
        <v>0</v>
      </c>
      <c r="Y328" s="104">
        <f>VLOOKUP($B328,GD_CHAM_CONG!$C$6:$BF$997,54,FALSE)</f>
        <v>0</v>
      </c>
      <c r="Z328" s="104">
        <f>VLOOKUP($B328,GD_CHAM_CONG!$C$6:$BF$997,55,FALSE)</f>
        <v>0</v>
      </c>
      <c r="AA328" s="104">
        <f>VLOOKUP($B328,GD_CHAM_CONG!$C$6:$BF$997,56,FALSE)</f>
        <v>0</v>
      </c>
      <c r="AB328" s="104">
        <f>VLOOKUP($B328,GD_CHAM_CONG!$C$6:$BI$997,57,FALSE)</f>
        <v>0</v>
      </c>
      <c r="AC328" s="104">
        <f>VLOOKUP($B328,GD_CHAM_CONG!$C$6:$BI$997,58,FALSE)</f>
        <v>0</v>
      </c>
      <c r="AD328" s="104">
        <f>VLOOKUP($B328,GD_CHAM_CONG!$C$6:$BI$997,59,FALSE)</f>
        <v>0</v>
      </c>
      <c r="AE328" s="270">
        <f>I328/$H328*VLOOKUP(I$4,DM_TI_LE!$A$5:$B$30,2,FALSE)</f>
        <v>1</v>
      </c>
      <c r="AF328" s="270">
        <f>J328/$H328*VLOOKUP(J$4,DM_TI_LE!$A$5:$B$30,2,FALSE)</f>
        <v>0</v>
      </c>
      <c r="AG328" s="270">
        <f>K328/$H328*VLOOKUP(K$4,DM_TI_LE!$A$5:$B$30,2,FALSE)</f>
        <v>0</v>
      </c>
      <c r="AH328" s="270">
        <f>L328/$H328*VLOOKUP(L$4,DM_TI_LE!$A$5:$B$30,2,FALSE)</f>
        <v>0</v>
      </c>
      <c r="AI328" s="270">
        <f>M328/$H328*VLOOKUP(M$4,DM_TI_LE!$A$5:$B$30,2,FALSE)</f>
        <v>0</v>
      </c>
      <c r="AJ328" s="270">
        <f>N328/$H328*VLOOKUP(N$4,DM_TI_LE!$A$5:$B$30,2,FALSE)</f>
        <v>0</v>
      </c>
      <c r="AK328" s="270">
        <f>O328/$H328*VLOOKUP(O$4,DM_TI_LE!$A$5:$B$30,2,FALSE)</f>
        <v>0</v>
      </c>
      <c r="AL328" s="270">
        <f>P328/$H328*VLOOKUP(P$4,DM_TI_LE!$A$5:$B$30,2,FALSE)</f>
        <v>0</v>
      </c>
      <c r="AM328" s="270">
        <f>Q328/$H328*VLOOKUP(Q$4,DM_TI_LE!$A$5:$B$30,2,FALSE)</f>
        <v>0</v>
      </c>
      <c r="AN328" s="270">
        <f>R328/$H328*VLOOKUP(R$4,DM_TI_LE!$A$5:$B$30,2,FALSE)</f>
        <v>0</v>
      </c>
      <c r="AO328" s="270">
        <f>S328/$H328*VLOOKUP(S$4,DM_TI_LE!$A$5:$B$30,2,FALSE)</f>
        <v>0</v>
      </c>
      <c r="AP328" s="270">
        <f>T328/$H328*VLOOKUP(T$4,DM_TI_LE!$A$5:$B$30,2,FALSE)</f>
        <v>0</v>
      </c>
      <c r="AQ328" s="270">
        <f>U328/$H328*VLOOKUP(U$4,DM_TI_LE!$A$5:$B$30,2,FALSE)</f>
        <v>0</v>
      </c>
      <c r="AR328" s="270">
        <f>V328/$H328*VLOOKUP(V$4,DM_TI_LE!$A$5:$B$30,2,FALSE)</f>
        <v>0</v>
      </c>
      <c r="AS328" s="270">
        <f>W328/$H328*VLOOKUP(W$4,DM_TI_LE!$A$5:$B$30,2,FALSE)</f>
        <v>0</v>
      </c>
      <c r="AT328" s="270">
        <f>X328/$H328*VLOOKUP(X$4,DM_TI_LE!$A$5:$B$30,2,FALSE)</f>
        <v>0</v>
      </c>
      <c r="AU328" s="270">
        <f>Y328/$H328*VLOOKUP(Y$4,DM_TI_LE!$A$5:$B$30,2,FALSE)</f>
        <v>0</v>
      </c>
      <c r="AV328" s="270">
        <f>Z328/$H328*VLOOKUP(Z$4,DM_TI_LE!$A$5:$B$30,2,FALSE)</f>
        <v>0</v>
      </c>
      <c r="AW328" s="270">
        <f>AA328/$H328*VLOOKUP(AA$4,DM_TI_LE!$A$5:$B$30,2,FALSE)</f>
        <v>0</v>
      </c>
      <c r="AX328" s="270">
        <f>AB328/$H328*VLOOKUP(AB$4,DM_TI_LE!$A$5:$B$30,2,FALSE)</f>
        <v>0</v>
      </c>
      <c r="AY328" s="270">
        <f>AC328/$H328*VLOOKUP(AC$4,DM_TI_LE!$A$5:$B$30,2,FALSE)</f>
        <v>0</v>
      </c>
      <c r="AZ328" s="270">
        <f>AD328/$H328*VLOOKUP(AD$4,DM_TI_LE!$A$5:$B$30,2,FALSE)</f>
        <v>0</v>
      </c>
      <c r="BA328" s="284">
        <f>IF(CD328="HDHV",DM_TI_LE!$K$12*I328, SUM(AE328:AW328)*F328*E328*DM_HE_SO_LUONG_NS!$D$1*CE328)</f>
        <v>4725000</v>
      </c>
      <c r="BB328" s="104"/>
      <c r="BC328" s="110">
        <f>VLOOKUP(B328,GD_LCD_HS_LNS!$B$4:$E$1000,4,FALSE)</f>
        <v>3778000</v>
      </c>
      <c r="BD328" s="104"/>
      <c r="BE328" s="104">
        <f>I328/26*$BC328*VLOOKUP(BE$4,DM_TI_LE!$A$5:$C$29,3,FALSE)</f>
        <v>0</v>
      </c>
      <c r="BF328" s="104">
        <f>J328/26*$BC328*VLOOKUP(BF$4,DM_TI_LE!$A$5:$C$29,3,FALSE)</f>
        <v>0</v>
      </c>
      <c r="BG328" s="104">
        <f>K328/26*$BC328*VLOOKUP(BG$4,DM_TI_LE!$A$5:$C$29,3,FALSE)</f>
        <v>0</v>
      </c>
      <c r="BH328" s="104">
        <f>L328/26*$BC328*VLOOKUP(BH$4,DM_TI_LE!$A$5:$C$29,3,FALSE)</f>
        <v>0</v>
      </c>
      <c r="BI328" s="104">
        <f>M328/26*$BC328*VLOOKUP(BI$4,DM_TI_LE!$A$5:$C$29,3,FALSE)</f>
        <v>0</v>
      </c>
      <c r="BJ328" s="104">
        <f>N328/26*$BC328*VLOOKUP(BJ$4,DM_TI_LE!$A$5:$C$29,3,FALSE)</f>
        <v>0</v>
      </c>
      <c r="BK328" s="104">
        <f>O328/26*$BC328*VLOOKUP(BK$4,DM_TI_LE!$A$5:$C$29,3,FALSE)</f>
        <v>0</v>
      </c>
      <c r="BL328" s="104">
        <f>P328/26*$BC328*VLOOKUP(BL$4,DM_TI_LE!$A$5:$C$29,3,FALSE)</f>
        <v>0</v>
      </c>
      <c r="BM328" s="104">
        <f>Q328/26*$BC328*VLOOKUP(BM$4,DM_TI_LE!$A$5:$C$29,3,FALSE)</f>
        <v>0</v>
      </c>
      <c r="BN328" s="104">
        <f>R328/26*$BC328*VLOOKUP(BN$4,DM_TI_LE!$A$5:$C$29,3,FALSE)</f>
        <v>0</v>
      </c>
      <c r="BO328" s="104">
        <f>S328/26*$BC328*VLOOKUP(BO$4,DM_TI_LE!$A$5:$C$29,3,FALSE)</f>
        <v>0</v>
      </c>
      <c r="BP328" s="104">
        <f>T328/26*$BC328*VLOOKUP(BP$4,DM_TI_LE!$A$5:$C$29,3,FALSE)</f>
        <v>0</v>
      </c>
      <c r="BQ328" s="104">
        <f>U328/26*$BC328*VLOOKUP(BQ$4,DM_TI_LE!$A$5:$C$29,3,FALSE)</f>
        <v>0</v>
      </c>
      <c r="BR328" s="104">
        <f>V328/26*$BC328*VLOOKUP(BR$4,DM_TI_LE!$A$5:$C$29,3,FALSE)</f>
        <v>0</v>
      </c>
      <c r="BS328" s="104">
        <f>W328/26*$BC328*VLOOKUP(BS$4,DM_TI_LE!$A$5:$C$29,3,FALSE)</f>
        <v>0</v>
      </c>
      <c r="BT328" s="104">
        <f>X328/26*$BC328*VLOOKUP(BT$4,DM_TI_LE!$A$5:$C$29,3,FALSE)</f>
        <v>0</v>
      </c>
      <c r="BU328" s="104">
        <f>Y328/26*$BC328*VLOOKUP(BU$4,DM_TI_LE!$A$5:$C$29,3,FALSE)</f>
        <v>0</v>
      </c>
      <c r="BV328" s="104">
        <f>Z328/26*$BC328*VLOOKUP(BV$4,DM_TI_LE!$A$5:$C$29,3,FALSE)</f>
        <v>0</v>
      </c>
      <c r="BW328" s="104">
        <f>AA328/26*$BC328*VLOOKUP(BW$4,DM_TI_LE!$A$5:$C$29,3,FALSE)</f>
        <v>0</v>
      </c>
      <c r="BX328" s="104">
        <f>AB328/26*$BC328*VLOOKUP(BX$4,DM_TI_LE!$A$5:$C$29,3,FALSE)</f>
        <v>0</v>
      </c>
      <c r="BY328" s="104">
        <f>AC328/26*$BC328*VLOOKUP(BY$4,DM_TI_LE!$A$5:$C$29,3,FALSE)</f>
        <v>0</v>
      </c>
      <c r="BZ328" s="104">
        <f>AD328/26*$BC328*VLOOKUP(BZ$4,DM_TI_LE!$A$5:$C$29,3,FALSE)</f>
        <v>0</v>
      </c>
      <c r="CA328" s="273">
        <f t="shared" si="0"/>
        <v>0</v>
      </c>
      <c r="CB328" s="104"/>
      <c r="CC328" s="274">
        <f t="shared" si="1"/>
        <v>4725000</v>
      </c>
      <c r="CD328" s="138" t="str">
        <f>VLOOKUP(B328,GD_CHUNG!$B$5:$G$480,6,FALSE)</f>
        <v>HDTV</v>
      </c>
      <c r="CE328" s="275">
        <f>VLOOKUP(CD328,DM_TI_LE!$I$12:$J$16,2,FALSE)</f>
        <v>0.7</v>
      </c>
    </row>
    <row r="329" spans="1:83" ht="12.75" x14ac:dyDescent="0.2">
      <c r="A329" s="49">
        <v>325</v>
      </c>
      <c r="B329" s="50">
        <f>GD_CHUNG!B329</f>
        <v>13735</v>
      </c>
      <c r="C329" s="50" t="str">
        <f>GD_CHUNG!C329</f>
        <v>Trần Xuân Phương</v>
      </c>
      <c r="D329" s="50" t="str">
        <f>GD_CHUNG!D329</f>
        <v>Nhân viên Bốc xếp</v>
      </c>
      <c r="E329" s="268">
        <f>VLOOKUP(B329,GD_CHAM_CONG!$C$6:$BJ$997,60,FALSE)</f>
        <v>1</v>
      </c>
      <c r="F329" s="268">
        <f>VLOOKUP(B329,GD_LCD_HS_LNS!$B$4:$F$1000,5,FALSE)</f>
        <v>1.5</v>
      </c>
      <c r="G329" s="269"/>
      <c r="H329" s="269">
        <f>VLOOKUP(B329,GD_CHAM_CONG!$C$6:$BD$997,37,FALSE)</f>
        <v>27</v>
      </c>
      <c r="I329" s="104">
        <f>VLOOKUP($B329,GD_CHAM_CONG!$C$6:$BF$997,38,FALSE)</f>
        <v>27</v>
      </c>
      <c r="J329" s="104">
        <f>VLOOKUP($B329,GD_CHAM_CONG!$C$6:$BF$997,39,FALSE)</f>
        <v>0</v>
      </c>
      <c r="K329" s="104">
        <f>VLOOKUP($B329,GD_CHAM_CONG!$C$6:$BF$997,40,FALSE)</f>
        <v>0</v>
      </c>
      <c r="L329" s="104">
        <f>VLOOKUP($B329,GD_CHAM_CONG!$C$6:$BF$997,41,FALSE)</f>
        <v>0</v>
      </c>
      <c r="M329" s="104">
        <f>VLOOKUP($B329,GD_CHAM_CONG!$C$6:$BF$997,42,FALSE)</f>
        <v>0</v>
      </c>
      <c r="N329" s="104">
        <f>VLOOKUP($B329,GD_CHAM_CONG!$C$6:$BF$997,43,FALSE)</f>
        <v>0</v>
      </c>
      <c r="O329" s="104">
        <f>VLOOKUP($B329,GD_CHAM_CONG!$C$6:$BF$997,44,FALSE)</f>
        <v>0</v>
      </c>
      <c r="P329" s="104">
        <f>VLOOKUP($B329,GD_CHAM_CONG!$C$6:$BF$997,45,FALSE)</f>
        <v>0</v>
      </c>
      <c r="Q329" s="104">
        <f>VLOOKUP($B329,GD_CHAM_CONG!$C$6:$BF$997,46,FALSE)</f>
        <v>0</v>
      </c>
      <c r="R329" s="104">
        <f>VLOOKUP($B329,GD_CHAM_CONG!$C$6:$BF$997,47,FALSE)</f>
        <v>0</v>
      </c>
      <c r="S329" s="104">
        <f>VLOOKUP($B329,GD_CHAM_CONG!$C$6:$BF$997,48,FALSE)</f>
        <v>0</v>
      </c>
      <c r="T329" s="104">
        <f>VLOOKUP($B329,GD_CHAM_CONG!$C$6:$BF$997,49,FALSE)</f>
        <v>0</v>
      </c>
      <c r="U329" s="104">
        <f>VLOOKUP($B329,GD_CHAM_CONG!$C$6:$BF$997,50,FALSE)</f>
        <v>0</v>
      </c>
      <c r="V329" s="104">
        <f>VLOOKUP($B329,GD_CHAM_CONG!$C$6:$BF$997,51,FALSE)</f>
        <v>0</v>
      </c>
      <c r="W329" s="104">
        <f>VLOOKUP($B329,GD_CHAM_CONG!$C$6:$BF$997,52,FALSE)</f>
        <v>0</v>
      </c>
      <c r="X329" s="104">
        <f>VLOOKUP($B329,GD_CHAM_CONG!$C$6:$BF$997,53,FALSE)</f>
        <v>0</v>
      </c>
      <c r="Y329" s="104">
        <f>VLOOKUP($B329,GD_CHAM_CONG!$C$6:$BF$997,54,FALSE)</f>
        <v>0</v>
      </c>
      <c r="Z329" s="104">
        <f>VLOOKUP($B329,GD_CHAM_CONG!$C$6:$BF$997,55,FALSE)</f>
        <v>0</v>
      </c>
      <c r="AA329" s="104">
        <f>VLOOKUP($B329,GD_CHAM_CONG!$C$6:$BF$997,56,FALSE)</f>
        <v>0</v>
      </c>
      <c r="AB329" s="104">
        <f>VLOOKUP($B329,GD_CHAM_CONG!$C$6:$BI$997,57,FALSE)</f>
        <v>0</v>
      </c>
      <c r="AC329" s="104">
        <f>VLOOKUP($B329,GD_CHAM_CONG!$C$6:$BI$997,58,FALSE)</f>
        <v>0</v>
      </c>
      <c r="AD329" s="104">
        <f>VLOOKUP($B329,GD_CHAM_CONG!$C$6:$BI$997,59,FALSE)</f>
        <v>0</v>
      </c>
      <c r="AE329" s="270">
        <f>I329/$H329*VLOOKUP(I$4,DM_TI_LE!$A$5:$B$30,2,FALSE)</f>
        <v>1</v>
      </c>
      <c r="AF329" s="270">
        <f>J329/$H329*VLOOKUP(J$4,DM_TI_LE!$A$5:$B$30,2,FALSE)</f>
        <v>0</v>
      </c>
      <c r="AG329" s="270">
        <f>K329/$H329*VLOOKUP(K$4,DM_TI_LE!$A$5:$B$30,2,FALSE)</f>
        <v>0</v>
      </c>
      <c r="AH329" s="270">
        <f>L329/$H329*VLOOKUP(L$4,DM_TI_LE!$A$5:$B$30,2,FALSE)</f>
        <v>0</v>
      </c>
      <c r="AI329" s="270">
        <f>M329/$H329*VLOOKUP(M$4,DM_TI_LE!$A$5:$B$30,2,FALSE)</f>
        <v>0</v>
      </c>
      <c r="AJ329" s="270">
        <f>N329/$H329*VLOOKUP(N$4,DM_TI_LE!$A$5:$B$30,2,FALSE)</f>
        <v>0</v>
      </c>
      <c r="AK329" s="270">
        <f>O329/$H329*VLOOKUP(O$4,DM_TI_LE!$A$5:$B$30,2,FALSE)</f>
        <v>0</v>
      </c>
      <c r="AL329" s="270">
        <f>P329/$H329*VLOOKUP(P$4,DM_TI_LE!$A$5:$B$30,2,FALSE)</f>
        <v>0</v>
      </c>
      <c r="AM329" s="270">
        <f>Q329/$H329*VLOOKUP(Q$4,DM_TI_LE!$A$5:$B$30,2,FALSE)</f>
        <v>0</v>
      </c>
      <c r="AN329" s="270">
        <f>R329/$H329*VLOOKUP(R$4,DM_TI_LE!$A$5:$B$30,2,FALSE)</f>
        <v>0</v>
      </c>
      <c r="AO329" s="270">
        <f>S329/$H329*VLOOKUP(S$4,DM_TI_LE!$A$5:$B$30,2,FALSE)</f>
        <v>0</v>
      </c>
      <c r="AP329" s="270">
        <f>T329/$H329*VLOOKUP(T$4,DM_TI_LE!$A$5:$B$30,2,FALSE)</f>
        <v>0</v>
      </c>
      <c r="AQ329" s="270">
        <f>U329/$H329*VLOOKUP(U$4,DM_TI_LE!$A$5:$B$30,2,FALSE)</f>
        <v>0</v>
      </c>
      <c r="AR329" s="270">
        <f>V329/$H329*VLOOKUP(V$4,DM_TI_LE!$A$5:$B$30,2,FALSE)</f>
        <v>0</v>
      </c>
      <c r="AS329" s="270">
        <f>W329/$H329*VLOOKUP(W$4,DM_TI_LE!$A$5:$B$30,2,FALSE)</f>
        <v>0</v>
      </c>
      <c r="AT329" s="270">
        <f>X329/$H329*VLOOKUP(X$4,DM_TI_LE!$A$5:$B$30,2,FALSE)</f>
        <v>0</v>
      </c>
      <c r="AU329" s="270">
        <f>Y329/$H329*VLOOKUP(Y$4,DM_TI_LE!$A$5:$B$30,2,FALSE)</f>
        <v>0</v>
      </c>
      <c r="AV329" s="270">
        <f>Z329/$H329*VLOOKUP(Z$4,DM_TI_LE!$A$5:$B$30,2,FALSE)</f>
        <v>0</v>
      </c>
      <c r="AW329" s="270">
        <f>AA329/$H329*VLOOKUP(AA$4,DM_TI_LE!$A$5:$B$30,2,FALSE)</f>
        <v>0</v>
      </c>
      <c r="AX329" s="270">
        <f>AB329/$H329*VLOOKUP(AB$4,DM_TI_LE!$A$5:$B$30,2,FALSE)</f>
        <v>0</v>
      </c>
      <c r="AY329" s="270">
        <f>AC329/$H329*VLOOKUP(AC$4,DM_TI_LE!$A$5:$B$30,2,FALSE)</f>
        <v>0</v>
      </c>
      <c r="AZ329" s="270">
        <f>AD329/$H329*VLOOKUP(AD$4,DM_TI_LE!$A$5:$B$30,2,FALSE)</f>
        <v>0</v>
      </c>
      <c r="BA329" s="284">
        <f>IF(CD329="HDHV",DM_TI_LE!$K$12*I329, SUM(AE329:AW329)*F329*E329*DM_HE_SO_LUONG_NS!$D$1*CE329)</f>
        <v>4725000</v>
      </c>
      <c r="BB329" s="104"/>
      <c r="BC329" s="110">
        <f>VLOOKUP(B329,GD_LCD_HS_LNS!$B$4:$E$1000,4,FALSE)</f>
        <v>3778000</v>
      </c>
      <c r="BD329" s="104"/>
      <c r="BE329" s="104">
        <f>I329/26*$BC329*VLOOKUP(BE$4,DM_TI_LE!$A$5:$C$29,3,FALSE)</f>
        <v>0</v>
      </c>
      <c r="BF329" s="104">
        <f>J329/26*$BC329*VLOOKUP(BF$4,DM_TI_LE!$A$5:$C$29,3,FALSE)</f>
        <v>0</v>
      </c>
      <c r="BG329" s="104">
        <f>K329/26*$BC329*VLOOKUP(BG$4,DM_TI_LE!$A$5:$C$29,3,FALSE)</f>
        <v>0</v>
      </c>
      <c r="BH329" s="104">
        <f>L329/26*$BC329*VLOOKUP(BH$4,DM_TI_LE!$A$5:$C$29,3,FALSE)</f>
        <v>0</v>
      </c>
      <c r="BI329" s="104">
        <f>M329/26*$BC329*VLOOKUP(BI$4,DM_TI_LE!$A$5:$C$29,3,FALSE)</f>
        <v>0</v>
      </c>
      <c r="BJ329" s="104">
        <f>N329/26*$BC329*VLOOKUP(BJ$4,DM_TI_LE!$A$5:$C$29,3,FALSE)</f>
        <v>0</v>
      </c>
      <c r="BK329" s="104">
        <f>O329/26*$BC329*VLOOKUP(BK$4,DM_TI_LE!$A$5:$C$29,3,FALSE)</f>
        <v>0</v>
      </c>
      <c r="BL329" s="104">
        <f>P329/26*$BC329*VLOOKUP(BL$4,DM_TI_LE!$A$5:$C$29,3,FALSE)</f>
        <v>0</v>
      </c>
      <c r="BM329" s="104">
        <f>Q329/26*$BC329*VLOOKUP(BM$4,DM_TI_LE!$A$5:$C$29,3,FALSE)</f>
        <v>0</v>
      </c>
      <c r="BN329" s="104">
        <f>R329/26*$BC329*VLOOKUP(BN$4,DM_TI_LE!$A$5:$C$29,3,FALSE)</f>
        <v>0</v>
      </c>
      <c r="BO329" s="104">
        <f>S329/26*$BC329*VLOOKUP(BO$4,DM_TI_LE!$A$5:$C$29,3,FALSE)</f>
        <v>0</v>
      </c>
      <c r="BP329" s="104">
        <f>T329/26*$BC329*VLOOKUP(BP$4,DM_TI_LE!$A$5:$C$29,3,FALSE)</f>
        <v>0</v>
      </c>
      <c r="BQ329" s="104">
        <f>U329/26*$BC329*VLOOKUP(BQ$4,DM_TI_LE!$A$5:$C$29,3,FALSE)</f>
        <v>0</v>
      </c>
      <c r="BR329" s="104">
        <f>V329/26*$BC329*VLOOKUP(BR$4,DM_TI_LE!$A$5:$C$29,3,FALSE)</f>
        <v>0</v>
      </c>
      <c r="BS329" s="104">
        <f>W329/26*$BC329*VLOOKUP(BS$4,DM_TI_LE!$A$5:$C$29,3,FALSE)</f>
        <v>0</v>
      </c>
      <c r="BT329" s="104">
        <f>X329/26*$BC329*VLOOKUP(BT$4,DM_TI_LE!$A$5:$C$29,3,FALSE)</f>
        <v>0</v>
      </c>
      <c r="BU329" s="104">
        <f>Y329/26*$BC329*VLOOKUP(BU$4,DM_TI_LE!$A$5:$C$29,3,FALSE)</f>
        <v>0</v>
      </c>
      <c r="BV329" s="104">
        <f>Z329/26*$BC329*VLOOKUP(BV$4,DM_TI_LE!$A$5:$C$29,3,FALSE)</f>
        <v>0</v>
      </c>
      <c r="BW329" s="104">
        <f>AA329/26*$BC329*VLOOKUP(BW$4,DM_TI_LE!$A$5:$C$29,3,FALSE)</f>
        <v>0</v>
      </c>
      <c r="BX329" s="104">
        <f>AB329/26*$BC329*VLOOKUP(BX$4,DM_TI_LE!$A$5:$C$29,3,FALSE)</f>
        <v>0</v>
      </c>
      <c r="BY329" s="104">
        <f>AC329/26*$BC329*VLOOKUP(BY$4,DM_TI_LE!$A$5:$C$29,3,FALSE)</f>
        <v>0</v>
      </c>
      <c r="BZ329" s="104">
        <f>AD329/26*$BC329*VLOOKUP(BZ$4,DM_TI_LE!$A$5:$C$29,3,FALSE)</f>
        <v>0</v>
      </c>
      <c r="CA329" s="273">
        <f t="shared" si="0"/>
        <v>0</v>
      </c>
      <c r="CB329" s="104"/>
      <c r="CC329" s="274">
        <f t="shared" si="1"/>
        <v>4725000</v>
      </c>
      <c r="CD329" s="138" t="str">
        <f>VLOOKUP(B329,GD_CHUNG!$B$5:$G$480,6,FALSE)</f>
        <v>HDTV</v>
      </c>
      <c r="CE329" s="275">
        <f>VLOOKUP(CD329,DM_TI_LE!$I$12:$J$16,2,FALSE)</f>
        <v>0.7</v>
      </c>
    </row>
    <row r="330" spans="1:83" ht="12.75" x14ac:dyDescent="0.2">
      <c r="A330" s="49">
        <v>326</v>
      </c>
      <c r="B330" s="50">
        <f>GD_CHUNG!B330</f>
        <v>13736</v>
      </c>
      <c r="C330" s="50" t="str">
        <f>GD_CHUNG!C330</f>
        <v>Nguyễn Mạnh Tưởng</v>
      </c>
      <c r="D330" s="50" t="str">
        <f>GD_CHUNG!D330</f>
        <v>Nhân viên Bốc xếp</v>
      </c>
      <c r="E330" s="268">
        <f>VLOOKUP(B330,GD_CHAM_CONG!$C$6:$BJ$997,60,FALSE)</f>
        <v>1</v>
      </c>
      <c r="F330" s="268">
        <f>VLOOKUP(B330,GD_LCD_HS_LNS!$B$4:$F$1000,5,FALSE)</f>
        <v>1.5</v>
      </c>
      <c r="G330" s="269"/>
      <c r="H330" s="269">
        <f>VLOOKUP(B330,GD_CHAM_CONG!$C$6:$BD$997,37,FALSE)</f>
        <v>27</v>
      </c>
      <c r="I330" s="104">
        <f>VLOOKUP($B330,GD_CHAM_CONG!$C$6:$BF$997,38,FALSE)</f>
        <v>27</v>
      </c>
      <c r="J330" s="104">
        <f>VLOOKUP($B330,GD_CHAM_CONG!$C$6:$BF$997,39,FALSE)</f>
        <v>0</v>
      </c>
      <c r="K330" s="104">
        <f>VLOOKUP($B330,GD_CHAM_CONG!$C$6:$BF$997,40,FALSE)</f>
        <v>0</v>
      </c>
      <c r="L330" s="104">
        <f>VLOOKUP($B330,GD_CHAM_CONG!$C$6:$BF$997,41,FALSE)</f>
        <v>0</v>
      </c>
      <c r="M330" s="104">
        <f>VLOOKUP($B330,GD_CHAM_CONG!$C$6:$BF$997,42,FALSE)</f>
        <v>0</v>
      </c>
      <c r="N330" s="104">
        <f>VLOOKUP($B330,GD_CHAM_CONG!$C$6:$BF$997,43,FALSE)</f>
        <v>0</v>
      </c>
      <c r="O330" s="104">
        <f>VLOOKUP($B330,GD_CHAM_CONG!$C$6:$BF$997,44,FALSE)</f>
        <v>0</v>
      </c>
      <c r="P330" s="104">
        <f>VLOOKUP($B330,GD_CHAM_CONG!$C$6:$BF$997,45,FALSE)</f>
        <v>0</v>
      </c>
      <c r="Q330" s="104">
        <f>VLOOKUP($B330,GD_CHAM_CONG!$C$6:$BF$997,46,FALSE)</f>
        <v>0</v>
      </c>
      <c r="R330" s="104">
        <f>VLOOKUP($B330,GD_CHAM_CONG!$C$6:$BF$997,47,FALSE)</f>
        <v>0</v>
      </c>
      <c r="S330" s="104">
        <f>VLOOKUP($B330,GD_CHAM_CONG!$C$6:$BF$997,48,FALSE)</f>
        <v>0</v>
      </c>
      <c r="T330" s="104">
        <f>VLOOKUP($B330,GD_CHAM_CONG!$C$6:$BF$997,49,FALSE)</f>
        <v>0</v>
      </c>
      <c r="U330" s="104">
        <f>VLOOKUP($B330,GD_CHAM_CONG!$C$6:$BF$997,50,FALSE)</f>
        <v>0</v>
      </c>
      <c r="V330" s="104">
        <f>VLOOKUP($B330,GD_CHAM_CONG!$C$6:$BF$997,51,FALSE)</f>
        <v>0</v>
      </c>
      <c r="W330" s="104">
        <f>VLOOKUP($B330,GD_CHAM_CONG!$C$6:$BF$997,52,FALSE)</f>
        <v>0</v>
      </c>
      <c r="X330" s="104">
        <f>VLOOKUP($B330,GD_CHAM_CONG!$C$6:$BF$997,53,FALSE)</f>
        <v>0</v>
      </c>
      <c r="Y330" s="104">
        <f>VLOOKUP($B330,GD_CHAM_CONG!$C$6:$BF$997,54,FALSE)</f>
        <v>0</v>
      </c>
      <c r="Z330" s="104">
        <f>VLOOKUP($B330,GD_CHAM_CONG!$C$6:$BF$997,55,FALSE)</f>
        <v>0</v>
      </c>
      <c r="AA330" s="104">
        <f>VLOOKUP($B330,GD_CHAM_CONG!$C$6:$BF$997,56,FALSE)</f>
        <v>0</v>
      </c>
      <c r="AB330" s="104">
        <f>VLOOKUP($B330,GD_CHAM_CONG!$C$6:$BI$997,57,FALSE)</f>
        <v>0</v>
      </c>
      <c r="AC330" s="104">
        <f>VLOOKUP($B330,GD_CHAM_CONG!$C$6:$BI$997,58,FALSE)</f>
        <v>0</v>
      </c>
      <c r="AD330" s="104">
        <f>VLOOKUP($B330,GD_CHAM_CONG!$C$6:$BI$997,59,FALSE)</f>
        <v>0</v>
      </c>
      <c r="AE330" s="270">
        <f>I330/$H330*VLOOKUP(I$4,DM_TI_LE!$A$5:$B$30,2,FALSE)</f>
        <v>1</v>
      </c>
      <c r="AF330" s="270">
        <f>J330/$H330*VLOOKUP(J$4,DM_TI_LE!$A$5:$B$30,2,FALSE)</f>
        <v>0</v>
      </c>
      <c r="AG330" s="270">
        <f>K330/$H330*VLOOKUP(K$4,DM_TI_LE!$A$5:$B$30,2,FALSE)</f>
        <v>0</v>
      </c>
      <c r="AH330" s="270">
        <f>L330/$H330*VLOOKUP(L$4,DM_TI_LE!$A$5:$B$30,2,FALSE)</f>
        <v>0</v>
      </c>
      <c r="AI330" s="270">
        <f>M330/$H330*VLOOKUP(M$4,DM_TI_LE!$A$5:$B$30,2,FALSE)</f>
        <v>0</v>
      </c>
      <c r="AJ330" s="270">
        <f>N330/$H330*VLOOKUP(N$4,DM_TI_LE!$A$5:$B$30,2,FALSE)</f>
        <v>0</v>
      </c>
      <c r="AK330" s="270">
        <f>O330/$H330*VLOOKUP(O$4,DM_TI_LE!$A$5:$B$30,2,FALSE)</f>
        <v>0</v>
      </c>
      <c r="AL330" s="270">
        <f>P330/$H330*VLOOKUP(P$4,DM_TI_LE!$A$5:$B$30,2,FALSE)</f>
        <v>0</v>
      </c>
      <c r="AM330" s="270">
        <f>Q330/$H330*VLOOKUP(Q$4,DM_TI_LE!$A$5:$B$30,2,FALSE)</f>
        <v>0</v>
      </c>
      <c r="AN330" s="270">
        <f>R330/$H330*VLOOKUP(R$4,DM_TI_LE!$A$5:$B$30,2,FALSE)</f>
        <v>0</v>
      </c>
      <c r="AO330" s="270">
        <f>S330/$H330*VLOOKUP(S$4,DM_TI_LE!$A$5:$B$30,2,FALSE)</f>
        <v>0</v>
      </c>
      <c r="AP330" s="270">
        <f>T330/$H330*VLOOKUP(T$4,DM_TI_LE!$A$5:$B$30,2,FALSE)</f>
        <v>0</v>
      </c>
      <c r="AQ330" s="270">
        <f>U330/$H330*VLOOKUP(U$4,DM_TI_LE!$A$5:$B$30,2,FALSE)</f>
        <v>0</v>
      </c>
      <c r="AR330" s="270">
        <f>V330/$H330*VLOOKUP(V$4,DM_TI_LE!$A$5:$B$30,2,FALSE)</f>
        <v>0</v>
      </c>
      <c r="AS330" s="270">
        <f>W330/$H330*VLOOKUP(W$4,DM_TI_LE!$A$5:$B$30,2,FALSE)</f>
        <v>0</v>
      </c>
      <c r="AT330" s="270">
        <f>X330/$H330*VLOOKUP(X$4,DM_TI_LE!$A$5:$B$30,2,FALSE)</f>
        <v>0</v>
      </c>
      <c r="AU330" s="270">
        <f>Y330/$H330*VLOOKUP(Y$4,DM_TI_LE!$A$5:$B$30,2,FALSE)</f>
        <v>0</v>
      </c>
      <c r="AV330" s="270">
        <f>Z330/$H330*VLOOKUP(Z$4,DM_TI_LE!$A$5:$B$30,2,FALSE)</f>
        <v>0</v>
      </c>
      <c r="AW330" s="270">
        <f>AA330/$H330*VLOOKUP(AA$4,DM_TI_LE!$A$5:$B$30,2,FALSE)</f>
        <v>0</v>
      </c>
      <c r="AX330" s="270">
        <f>AB330/$H330*VLOOKUP(AB$4,DM_TI_LE!$A$5:$B$30,2,FALSE)</f>
        <v>0</v>
      </c>
      <c r="AY330" s="270">
        <f>AC330/$H330*VLOOKUP(AC$4,DM_TI_LE!$A$5:$B$30,2,FALSE)</f>
        <v>0</v>
      </c>
      <c r="AZ330" s="270">
        <f>AD330/$H330*VLOOKUP(AD$4,DM_TI_LE!$A$5:$B$30,2,FALSE)</f>
        <v>0</v>
      </c>
      <c r="BA330" s="284">
        <f>IF(CD330="HDHV",DM_TI_LE!$K$12*I330, SUM(AE330:AW330)*F330*E330*DM_HE_SO_LUONG_NS!$D$1*CE330)</f>
        <v>4725000</v>
      </c>
      <c r="BB330" s="104"/>
      <c r="BC330" s="110">
        <f>VLOOKUP(B330,GD_LCD_HS_LNS!$B$4:$E$1000,4,FALSE)</f>
        <v>3778000</v>
      </c>
      <c r="BD330" s="104"/>
      <c r="BE330" s="104">
        <f>I330/26*$BC330*VLOOKUP(BE$4,DM_TI_LE!$A$5:$C$29,3,FALSE)</f>
        <v>0</v>
      </c>
      <c r="BF330" s="104">
        <f>J330/26*$BC330*VLOOKUP(BF$4,DM_TI_LE!$A$5:$C$29,3,FALSE)</f>
        <v>0</v>
      </c>
      <c r="BG330" s="104">
        <f>K330/26*$BC330*VLOOKUP(BG$4,DM_TI_LE!$A$5:$C$29,3,FALSE)</f>
        <v>0</v>
      </c>
      <c r="BH330" s="104">
        <f>L330/26*$BC330*VLOOKUP(BH$4,DM_TI_LE!$A$5:$C$29,3,FALSE)</f>
        <v>0</v>
      </c>
      <c r="BI330" s="104">
        <f>M330/26*$BC330*VLOOKUP(BI$4,DM_TI_LE!$A$5:$C$29,3,FALSE)</f>
        <v>0</v>
      </c>
      <c r="BJ330" s="104">
        <f>N330/26*$BC330*VLOOKUP(BJ$4,DM_TI_LE!$A$5:$C$29,3,FALSE)</f>
        <v>0</v>
      </c>
      <c r="BK330" s="104">
        <f>O330/26*$BC330*VLOOKUP(BK$4,DM_TI_LE!$A$5:$C$29,3,FALSE)</f>
        <v>0</v>
      </c>
      <c r="BL330" s="104">
        <f>P330/26*$BC330*VLOOKUP(BL$4,DM_TI_LE!$A$5:$C$29,3,FALSE)</f>
        <v>0</v>
      </c>
      <c r="BM330" s="104">
        <f>Q330/26*$BC330*VLOOKUP(BM$4,DM_TI_LE!$A$5:$C$29,3,FALSE)</f>
        <v>0</v>
      </c>
      <c r="BN330" s="104">
        <f>R330/26*$BC330*VLOOKUP(BN$4,DM_TI_LE!$A$5:$C$29,3,FALSE)</f>
        <v>0</v>
      </c>
      <c r="BO330" s="104">
        <f>S330/26*$BC330*VLOOKUP(BO$4,DM_TI_LE!$A$5:$C$29,3,FALSE)</f>
        <v>0</v>
      </c>
      <c r="BP330" s="104">
        <f>T330/26*$BC330*VLOOKUP(BP$4,DM_TI_LE!$A$5:$C$29,3,FALSE)</f>
        <v>0</v>
      </c>
      <c r="BQ330" s="104">
        <f>U330/26*$BC330*VLOOKUP(BQ$4,DM_TI_LE!$A$5:$C$29,3,FALSE)</f>
        <v>0</v>
      </c>
      <c r="BR330" s="104">
        <f>V330/26*$BC330*VLOOKUP(BR$4,DM_TI_LE!$A$5:$C$29,3,FALSE)</f>
        <v>0</v>
      </c>
      <c r="BS330" s="104">
        <f>W330/26*$BC330*VLOOKUP(BS$4,DM_TI_LE!$A$5:$C$29,3,FALSE)</f>
        <v>0</v>
      </c>
      <c r="BT330" s="104">
        <f>X330/26*$BC330*VLOOKUP(BT$4,DM_TI_LE!$A$5:$C$29,3,FALSE)</f>
        <v>0</v>
      </c>
      <c r="BU330" s="104">
        <f>Y330/26*$BC330*VLOOKUP(BU$4,DM_TI_LE!$A$5:$C$29,3,FALSE)</f>
        <v>0</v>
      </c>
      <c r="BV330" s="104">
        <f>Z330/26*$BC330*VLOOKUP(BV$4,DM_TI_LE!$A$5:$C$29,3,FALSE)</f>
        <v>0</v>
      </c>
      <c r="BW330" s="104">
        <f>AA330/26*$BC330*VLOOKUP(BW$4,DM_TI_LE!$A$5:$C$29,3,FALSE)</f>
        <v>0</v>
      </c>
      <c r="BX330" s="104">
        <f>AB330/26*$BC330*VLOOKUP(BX$4,DM_TI_LE!$A$5:$C$29,3,FALSE)</f>
        <v>0</v>
      </c>
      <c r="BY330" s="104">
        <f>AC330/26*$BC330*VLOOKUP(BY$4,DM_TI_LE!$A$5:$C$29,3,FALSE)</f>
        <v>0</v>
      </c>
      <c r="BZ330" s="104">
        <f>AD330/26*$BC330*VLOOKUP(BZ$4,DM_TI_LE!$A$5:$C$29,3,FALSE)</f>
        <v>0</v>
      </c>
      <c r="CA330" s="273">
        <f t="shared" si="0"/>
        <v>0</v>
      </c>
      <c r="CB330" s="104"/>
      <c r="CC330" s="274">
        <f t="shared" si="1"/>
        <v>4725000</v>
      </c>
      <c r="CD330" s="138" t="str">
        <f>VLOOKUP(B330,GD_CHUNG!$B$5:$G$480,6,FALSE)</f>
        <v>HDTV</v>
      </c>
      <c r="CE330" s="275">
        <f>VLOOKUP(CD330,DM_TI_LE!$I$12:$J$16,2,FALSE)</f>
        <v>0.7</v>
      </c>
    </row>
    <row r="331" spans="1:83" ht="12.75" x14ac:dyDescent="0.2">
      <c r="A331" s="49">
        <v>327</v>
      </c>
      <c r="B331" s="50">
        <f>GD_CHUNG!B331</f>
        <v>13737</v>
      </c>
      <c r="C331" s="50" t="str">
        <f>GD_CHUNG!C331</f>
        <v>Nguyễn Minh Hiếu</v>
      </c>
      <c r="D331" s="50" t="str">
        <f>GD_CHUNG!D331</f>
        <v>Nhân viên Bốc xếp</v>
      </c>
      <c r="E331" s="268">
        <f>VLOOKUP(B331,GD_CHAM_CONG!$C$6:$BJ$997,60,FALSE)</f>
        <v>1</v>
      </c>
      <c r="F331" s="268">
        <f>VLOOKUP(B331,GD_LCD_HS_LNS!$B$4:$F$1000,5,FALSE)</f>
        <v>1.5</v>
      </c>
      <c r="G331" s="269"/>
      <c r="H331" s="269">
        <f>VLOOKUP(B331,GD_CHAM_CONG!$C$6:$BD$997,37,FALSE)</f>
        <v>27</v>
      </c>
      <c r="I331" s="104">
        <f>VLOOKUP($B331,GD_CHAM_CONG!$C$6:$BF$997,38,FALSE)</f>
        <v>27</v>
      </c>
      <c r="J331" s="104">
        <f>VLOOKUP($B331,GD_CHAM_CONG!$C$6:$BF$997,39,FALSE)</f>
        <v>0</v>
      </c>
      <c r="K331" s="104">
        <f>VLOOKUP($B331,GD_CHAM_CONG!$C$6:$BF$997,40,FALSE)</f>
        <v>0</v>
      </c>
      <c r="L331" s="104">
        <f>VLOOKUP($B331,GD_CHAM_CONG!$C$6:$BF$997,41,FALSE)</f>
        <v>0</v>
      </c>
      <c r="M331" s="104">
        <f>VLOOKUP($B331,GD_CHAM_CONG!$C$6:$BF$997,42,FALSE)</f>
        <v>0</v>
      </c>
      <c r="N331" s="104">
        <f>VLOOKUP($B331,GD_CHAM_CONG!$C$6:$BF$997,43,FALSE)</f>
        <v>0</v>
      </c>
      <c r="O331" s="104">
        <f>VLOOKUP($B331,GD_CHAM_CONG!$C$6:$BF$997,44,FALSE)</f>
        <v>0</v>
      </c>
      <c r="P331" s="104">
        <f>VLOOKUP($B331,GD_CHAM_CONG!$C$6:$BF$997,45,FALSE)</f>
        <v>0</v>
      </c>
      <c r="Q331" s="104">
        <f>VLOOKUP($B331,GD_CHAM_CONG!$C$6:$BF$997,46,FALSE)</f>
        <v>0</v>
      </c>
      <c r="R331" s="104">
        <f>VLOOKUP($B331,GD_CHAM_CONG!$C$6:$BF$997,47,FALSE)</f>
        <v>0</v>
      </c>
      <c r="S331" s="104">
        <f>VLOOKUP($B331,GD_CHAM_CONG!$C$6:$BF$997,48,FALSE)</f>
        <v>0</v>
      </c>
      <c r="T331" s="104">
        <f>VLOOKUP($B331,GD_CHAM_CONG!$C$6:$BF$997,49,FALSE)</f>
        <v>0</v>
      </c>
      <c r="U331" s="104">
        <f>VLOOKUP($B331,GD_CHAM_CONG!$C$6:$BF$997,50,FALSE)</f>
        <v>0</v>
      </c>
      <c r="V331" s="104">
        <f>VLOOKUP($B331,GD_CHAM_CONG!$C$6:$BF$997,51,FALSE)</f>
        <v>0</v>
      </c>
      <c r="W331" s="104">
        <f>VLOOKUP($B331,GD_CHAM_CONG!$C$6:$BF$997,52,FALSE)</f>
        <v>0</v>
      </c>
      <c r="X331" s="104">
        <f>VLOOKUP($B331,GD_CHAM_CONG!$C$6:$BF$997,53,FALSE)</f>
        <v>0</v>
      </c>
      <c r="Y331" s="104">
        <f>VLOOKUP($B331,GD_CHAM_CONG!$C$6:$BF$997,54,FALSE)</f>
        <v>0</v>
      </c>
      <c r="Z331" s="104">
        <f>VLOOKUP($B331,GD_CHAM_CONG!$C$6:$BF$997,55,FALSE)</f>
        <v>0</v>
      </c>
      <c r="AA331" s="104">
        <f>VLOOKUP($B331,GD_CHAM_CONG!$C$6:$BF$997,56,FALSE)</f>
        <v>0</v>
      </c>
      <c r="AB331" s="104">
        <f>VLOOKUP($B331,GD_CHAM_CONG!$C$6:$BI$997,57,FALSE)</f>
        <v>0</v>
      </c>
      <c r="AC331" s="104">
        <f>VLOOKUP($B331,GD_CHAM_CONG!$C$6:$BI$997,58,FALSE)</f>
        <v>0</v>
      </c>
      <c r="AD331" s="104">
        <f>VLOOKUP($B331,GD_CHAM_CONG!$C$6:$BI$997,59,FALSE)</f>
        <v>0</v>
      </c>
      <c r="AE331" s="270">
        <f>I331/$H331*VLOOKUP(I$4,DM_TI_LE!$A$5:$B$30,2,FALSE)</f>
        <v>1</v>
      </c>
      <c r="AF331" s="270">
        <f>J331/$H331*VLOOKUP(J$4,DM_TI_LE!$A$5:$B$30,2,FALSE)</f>
        <v>0</v>
      </c>
      <c r="AG331" s="270">
        <f>K331/$H331*VLOOKUP(K$4,DM_TI_LE!$A$5:$B$30,2,FALSE)</f>
        <v>0</v>
      </c>
      <c r="AH331" s="270">
        <f>L331/$H331*VLOOKUP(L$4,DM_TI_LE!$A$5:$B$30,2,FALSE)</f>
        <v>0</v>
      </c>
      <c r="AI331" s="270">
        <f>M331/$H331*VLOOKUP(M$4,DM_TI_LE!$A$5:$B$30,2,FALSE)</f>
        <v>0</v>
      </c>
      <c r="AJ331" s="270">
        <f>N331/$H331*VLOOKUP(N$4,DM_TI_LE!$A$5:$B$30,2,FALSE)</f>
        <v>0</v>
      </c>
      <c r="AK331" s="270">
        <f>O331/$H331*VLOOKUP(O$4,DM_TI_LE!$A$5:$B$30,2,FALSE)</f>
        <v>0</v>
      </c>
      <c r="AL331" s="270">
        <f>P331/$H331*VLOOKUP(P$4,DM_TI_LE!$A$5:$B$30,2,FALSE)</f>
        <v>0</v>
      </c>
      <c r="AM331" s="270">
        <f>Q331/$H331*VLOOKUP(Q$4,DM_TI_LE!$A$5:$B$30,2,FALSE)</f>
        <v>0</v>
      </c>
      <c r="AN331" s="270">
        <f>R331/$H331*VLOOKUP(R$4,DM_TI_LE!$A$5:$B$30,2,FALSE)</f>
        <v>0</v>
      </c>
      <c r="AO331" s="270">
        <f>S331/$H331*VLOOKUP(S$4,DM_TI_LE!$A$5:$B$30,2,FALSE)</f>
        <v>0</v>
      </c>
      <c r="AP331" s="270">
        <f>T331/$H331*VLOOKUP(T$4,DM_TI_LE!$A$5:$B$30,2,FALSE)</f>
        <v>0</v>
      </c>
      <c r="AQ331" s="270">
        <f>U331/$H331*VLOOKUP(U$4,DM_TI_LE!$A$5:$B$30,2,FALSE)</f>
        <v>0</v>
      </c>
      <c r="AR331" s="270">
        <f>V331/$H331*VLOOKUP(V$4,DM_TI_LE!$A$5:$B$30,2,FALSE)</f>
        <v>0</v>
      </c>
      <c r="AS331" s="270">
        <f>W331/$H331*VLOOKUP(W$4,DM_TI_LE!$A$5:$B$30,2,FALSE)</f>
        <v>0</v>
      </c>
      <c r="AT331" s="270">
        <f>X331/$H331*VLOOKUP(X$4,DM_TI_LE!$A$5:$B$30,2,FALSE)</f>
        <v>0</v>
      </c>
      <c r="AU331" s="270">
        <f>Y331/$H331*VLOOKUP(Y$4,DM_TI_LE!$A$5:$B$30,2,FALSE)</f>
        <v>0</v>
      </c>
      <c r="AV331" s="270">
        <f>Z331/$H331*VLOOKUP(Z$4,DM_TI_LE!$A$5:$B$30,2,FALSE)</f>
        <v>0</v>
      </c>
      <c r="AW331" s="270">
        <f>AA331/$H331*VLOOKUP(AA$4,DM_TI_LE!$A$5:$B$30,2,FALSE)</f>
        <v>0</v>
      </c>
      <c r="AX331" s="270">
        <f>AB331/$H331*VLOOKUP(AB$4,DM_TI_LE!$A$5:$B$30,2,FALSE)</f>
        <v>0</v>
      </c>
      <c r="AY331" s="270">
        <f>AC331/$H331*VLOOKUP(AC$4,DM_TI_LE!$A$5:$B$30,2,FALSE)</f>
        <v>0</v>
      </c>
      <c r="AZ331" s="270">
        <f>AD331/$H331*VLOOKUP(AD$4,DM_TI_LE!$A$5:$B$30,2,FALSE)</f>
        <v>0</v>
      </c>
      <c r="BA331" s="284">
        <f>IF(CD331="HDHV",DM_TI_LE!$K$12*I331, SUM(AE331:AW331)*F331*E331*DM_HE_SO_LUONG_NS!$D$1*CE331)</f>
        <v>4725000</v>
      </c>
      <c r="BB331" s="104"/>
      <c r="BC331" s="110">
        <f>VLOOKUP(B331,GD_LCD_HS_LNS!$B$4:$E$1000,4,FALSE)</f>
        <v>3778000</v>
      </c>
      <c r="BD331" s="104"/>
      <c r="BE331" s="104">
        <f>I331/26*$BC331*VLOOKUP(BE$4,DM_TI_LE!$A$5:$C$29,3,FALSE)</f>
        <v>0</v>
      </c>
      <c r="BF331" s="104">
        <f>J331/26*$BC331*VLOOKUP(BF$4,DM_TI_LE!$A$5:$C$29,3,FALSE)</f>
        <v>0</v>
      </c>
      <c r="BG331" s="104">
        <f>K331/26*$BC331*VLOOKUP(BG$4,DM_TI_LE!$A$5:$C$29,3,FALSE)</f>
        <v>0</v>
      </c>
      <c r="BH331" s="104">
        <f>L331/26*$BC331*VLOOKUP(BH$4,DM_TI_LE!$A$5:$C$29,3,FALSE)</f>
        <v>0</v>
      </c>
      <c r="BI331" s="104">
        <f>M331/26*$BC331*VLOOKUP(BI$4,DM_TI_LE!$A$5:$C$29,3,FALSE)</f>
        <v>0</v>
      </c>
      <c r="BJ331" s="104">
        <f>N331/26*$BC331*VLOOKUP(BJ$4,DM_TI_LE!$A$5:$C$29,3,FALSE)</f>
        <v>0</v>
      </c>
      <c r="BK331" s="104">
        <f>O331/26*$BC331*VLOOKUP(BK$4,DM_TI_LE!$A$5:$C$29,3,FALSE)</f>
        <v>0</v>
      </c>
      <c r="BL331" s="104">
        <f>P331/26*$BC331*VLOOKUP(BL$4,DM_TI_LE!$A$5:$C$29,3,FALSE)</f>
        <v>0</v>
      </c>
      <c r="BM331" s="104">
        <f>Q331/26*$BC331*VLOOKUP(BM$4,DM_TI_LE!$A$5:$C$29,3,FALSE)</f>
        <v>0</v>
      </c>
      <c r="BN331" s="104">
        <f>R331/26*$BC331*VLOOKUP(BN$4,DM_TI_LE!$A$5:$C$29,3,FALSE)</f>
        <v>0</v>
      </c>
      <c r="BO331" s="104">
        <f>S331/26*$BC331*VLOOKUP(BO$4,DM_TI_LE!$A$5:$C$29,3,FALSE)</f>
        <v>0</v>
      </c>
      <c r="BP331" s="104">
        <f>T331/26*$BC331*VLOOKUP(BP$4,DM_TI_LE!$A$5:$C$29,3,FALSE)</f>
        <v>0</v>
      </c>
      <c r="BQ331" s="104">
        <f>U331/26*$BC331*VLOOKUP(BQ$4,DM_TI_LE!$A$5:$C$29,3,FALSE)</f>
        <v>0</v>
      </c>
      <c r="BR331" s="104">
        <f>V331/26*$BC331*VLOOKUP(BR$4,DM_TI_LE!$A$5:$C$29,3,FALSE)</f>
        <v>0</v>
      </c>
      <c r="BS331" s="104">
        <f>W331/26*$BC331*VLOOKUP(BS$4,DM_TI_LE!$A$5:$C$29,3,FALSE)</f>
        <v>0</v>
      </c>
      <c r="BT331" s="104">
        <f>X331/26*$BC331*VLOOKUP(BT$4,DM_TI_LE!$A$5:$C$29,3,FALSE)</f>
        <v>0</v>
      </c>
      <c r="BU331" s="104">
        <f>Y331/26*$BC331*VLOOKUP(BU$4,DM_TI_LE!$A$5:$C$29,3,FALSE)</f>
        <v>0</v>
      </c>
      <c r="BV331" s="104">
        <f>Z331/26*$BC331*VLOOKUP(BV$4,DM_TI_LE!$A$5:$C$29,3,FALSE)</f>
        <v>0</v>
      </c>
      <c r="BW331" s="104">
        <f>AA331/26*$BC331*VLOOKUP(BW$4,DM_TI_LE!$A$5:$C$29,3,FALSE)</f>
        <v>0</v>
      </c>
      <c r="BX331" s="104">
        <f>AB331/26*$BC331*VLOOKUP(BX$4,DM_TI_LE!$A$5:$C$29,3,FALSE)</f>
        <v>0</v>
      </c>
      <c r="BY331" s="104">
        <f>AC331/26*$BC331*VLOOKUP(BY$4,DM_TI_LE!$A$5:$C$29,3,FALSE)</f>
        <v>0</v>
      </c>
      <c r="BZ331" s="104">
        <f>AD331/26*$BC331*VLOOKUP(BZ$4,DM_TI_LE!$A$5:$C$29,3,FALSE)</f>
        <v>0</v>
      </c>
      <c r="CA331" s="273">
        <f t="shared" si="0"/>
        <v>0</v>
      </c>
      <c r="CB331" s="104"/>
      <c r="CC331" s="274">
        <f t="shared" si="1"/>
        <v>4725000</v>
      </c>
      <c r="CD331" s="138" t="str">
        <f>VLOOKUP(B331,GD_CHUNG!$B$5:$G$480,6,FALSE)</f>
        <v>HDTV</v>
      </c>
      <c r="CE331" s="275">
        <f>VLOOKUP(CD331,DM_TI_LE!$I$12:$J$16,2,FALSE)</f>
        <v>0.7</v>
      </c>
    </row>
    <row r="332" spans="1:83" ht="12.75" x14ac:dyDescent="0.2">
      <c r="A332" s="49">
        <v>328</v>
      </c>
      <c r="B332" s="50">
        <f>GD_CHUNG!B332</f>
        <v>13738</v>
      </c>
      <c r="C332" s="50" t="str">
        <f>GD_CHUNG!C332</f>
        <v>Lê Văn Hợi</v>
      </c>
      <c r="D332" s="50" t="str">
        <f>GD_CHUNG!D332</f>
        <v>Nhân viên Bốc xếp</v>
      </c>
      <c r="E332" s="268">
        <f>VLOOKUP(B332,GD_CHAM_CONG!$C$6:$BJ$997,60,FALSE)</f>
        <v>1</v>
      </c>
      <c r="F332" s="268">
        <f>VLOOKUP(B332,GD_LCD_HS_LNS!$B$4:$F$1000,5,FALSE)</f>
        <v>1.5</v>
      </c>
      <c r="G332" s="269"/>
      <c r="H332" s="269">
        <f>VLOOKUP(B332,GD_CHAM_CONG!$C$6:$BD$997,37,FALSE)</f>
        <v>27</v>
      </c>
      <c r="I332" s="104">
        <f>VLOOKUP($B332,GD_CHAM_CONG!$C$6:$BF$997,38,FALSE)</f>
        <v>27</v>
      </c>
      <c r="J332" s="104">
        <f>VLOOKUP($B332,GD_CHAM_CONG!$C$6:$BF$997,39,FALSE)</f>
        <v>0</v>
      </c>
      <c r="K332" s="104">
        <f>VLOOKUP($B332,GD_CHAM_CONG!$C$6:$BF$997,40,FALSE)</f>
        <v>0</v>
      </c>
      <c r="L332" s="104">
        <f>VLOOKUP($B332,GD_CHAM_CONG!$C$6:$BF$997,41,FALSE)</f>
        <v>0</v>
      </c>
      <c r="M332" s="104">
        <f>VLOOKUP($B332,GD_CHAM_CONG!$C$6:$BF$997,42,FALSE)</f>
        <v>0</v>
      </c>
      <c r="N332" s="104">
        <f>VLOOKUP($B332,GD_CHAM_CONG!$C$6:$BF$997,43,FALSE)</f>
        <v>0</v>
      </c>
      <c r="O332" s="104">
        <f>VLOOKUP($B332,GD_CHAM_CONG!$C$6:$BF$997,44,FALSE)</f>
        <v>0</v>
      </c>
      <c r="P332" s="104">
        <f>VLOOKUP($B332,GD_CHAM_CONG!$C$6:$BF$997,45,FALSE)</f>
        <v>0</v>
      </c>
      <c r="Q332" s="104">
        <f>VLOOKUP($B332,GD_CHAM_CONG!$C$6:$BF$997,46,FALSE)</f>
        <v>0</v>
      </c>
      <c r="R332" s="104">
        <f>VLOOKUP($B332,GD_CHAM_CONG!$C$6:$BF$997,47,FALSE)</f>
        <v>0</v>
      </c>
      <c r="S332" s="104">
        <f>VLOOKUP($B332,GD_CHAM_CONG!$C$6:$BF$997,48,FALSE)</f>
        <v>0</v>
      </c>
      <c r="T332" s="104">
        <f>VLOOKUP($B332,GD_CHAM_CONG!$C$6:$BF$997,49,FALSE)</f>
        <v>0</v>
      </c>
      <c r="U332" s="104">
        <f>VLOOKUP($B332,GD_CHAM_CONG!$C$6:$BF$997,50,FALSE)</f>
        <v>0</v>
      </c>
      <c r="V332" s="104">
        <f>VLOOKUP($B332,GD_CHAM_CONG!$C$6:$BF$997,51,FALSE)</f>
        <v>0</v>
      </c>
      <c r="W332" s="104">
        <f>VLOOKUP($B332,GD_CHAM_CONG!$C$6:$BF$997,52,FALSE)</f>
        <v>0</v>
      </c>
      <c r="X332" s="104">
        <f>VLOOKUP($B332,GD_CHAM_CONG!$C$6:$BF$997,53,FALSE)</f>
        <v>0</v>
      </c>
      <c r="Y332" s="104">
        <f>VLOOKUP($B332,GD_CHAM_CONG!$C$6:$BF$997,54,FALSE)</f>
        <v>0</v>
      </c>
      <c r="Z332" s="104">
        <f>VLOOKUP($B332,GD_CHAM_CONG!$C$6:$BF$997,55,FALSE)</f>
        <v>0</v>
      </c>
      <c r="AA332" s="104">
        <f>VLOOKUP($B332,GD_CHAM_CONG!$C$6:$BF$997,56,FALSE)</f>
        <v>0</v>
      </c>
      <c r="AB332" s="104">
        <f>VLOOKUP($B332,GD_CHAM_CONG!$C$6:$BI$997,57,FALSE)</f>
        <v>0</v>
      </c>
      <c r="AC332" s="104">
        <f>VLOOKUP($B332,GD_CHAM_CONG!$C$6:$BI$997,58,FALSE)</f>
        <v>0</v>
      </c>
      <c r="AD332" s="104">
        <f>VLOOKUP($B332,GD_CHAM_CONG!$C$6:$BI$997,59,FALSE)</f>
        <v>0</v>
      </c>
      <c r="AE332" s="270">
        <f>I332/$H332*VLOOKUP(I$4,DM_TI_LE!$A$5:$B$30,2,FALSE)</f>
        <v>1</v>
      </c>
      <c r="AF332" s="270">
        <f>J332/$H332*VLOOKUP(J$4,DM_TI_LE!$A$5:$B$30,2,FALSE)</f>
        <v>0</v>
      </c>
      <c r="AG332" s="270">
        <f>K332/$H332*VLOOKUP(K$4,DM_TI_LE!$A$5:$B$30,2,FALSE)</f>
        <v>0</v>
      </c>
      <c r="AH332" s="270">
        <f>L332/$H332*VLOOKUP(L$4,DM_TI_LE!$A$5:$B$30,2,FALSE)</f>
        <v>0</v>
      </c>
      <c r="AI332" s="270">
        <f>M332/$H332*VLOOKUP(M$4,DM_TI_LE!$A$5:$B$30,2,FALSE)</f>
        <v>0</v>
      </c>
      <c r="AJ332" s="270">
        <f>N332/$H332*VLOOKUP(N$4,DM_TI_LE!$A$5:$B$30,2,FALSE)</f>
        <v>0</v>
      </c>
      <c r="AK332" s="270">
        <f>O332/$H332*VLOOKUP(O$4,DM_TI_LE!$A$5:$B$30,2,FALSE)</f>
        <v>0</v>
      </c>
      <c r="AL332" s="270">
        <f>P332/$H332*VLOOKUP(P$4,DM_TI_LE!$A$5:$B$30,2,FALSE)</f>
        <v>0</v>
      </c>
      <c r="AM332" s="270">
        <f>Q332/$H332*VLOOKUP(Q$4,DM_TI_LE!$A$5:$B$30,2,FALSE)</f>
        <v>0</v>
      </c>
      <c r="AN332" s="270">
        <f>R332/$H332*VLOOKUP(R$4,DM_TI_LE!$A$5:$B$30,2,FALSE)</f>
        <v>0</v>
      </c>
      <c r="AO332" s="270">
        <f>S332/$H332*VLOOKUP(S$4,DM_TI_LE!$A$5:$B$30,2,FALSE)</f>
        <v>0</v>
      </c>
      <c r="AP332" s="270">
        <f>T332/$H332*VLOOKUP(T$4,DM_TI_LE!$A$5:$B$30,2,FALSE)</f>
        <v>0</v>
      </c>
      <c r="AQ332" s="270">
        <f>U332/$H332*VLOOKUP(U$4,DM_TI_LE!$A$5:$B$30,2,FALSE)</f>
        <v>0</v>
      </c>
      <c r="AR332" s="270">
        <f>V332/$H332*VLOOKUP(V$4,DM_TI_LE!$A$5:$B$30,2,FALSE)</f>
        <v>0</v>
      </c>
      <c r="AS332" s="270">
        <f>W332/$H332*VLOOKUP(W$4,DM_TI_LE!$A$5:$B$30,2,FALSE)</f>
        <v>0</v>
      </c>
      <c r="AT332" s="270">
        <f>X332/$H332*VLOOKUP(X$4,DM_TI_LE!$A$5:$B$30,2,FALSE)</f>
        <v>0</v>
      </c>
      <c r="AU332" s="270">
        <f>Y332/$H332*VLOOKUP(Y$4,DM_TI_LE!$A$5:$B$30,2,FALSE)</f>
        <v>0</v>
      </c>
      <c r="AV332" s="270">
        <f>Z332/$H332*VLOOKUP(Z$4,DM_TI_LE!$A$5:$B$30,2,FALSE)</f>
        <v>0</v>
      </c>
      <c r="AW332" s="270">
        <f>AA332/$H332*VLOOKUP(AA$4,DM_TI_LE!$A$5:$B$30,2,FALSE)</f>
        <v>0</v>
      </c>
      <c r="AX332" s="270">
        <f>AB332/$H332*VLOOKUP(AB$4,DM_TI_LE!$A$5:$B$30,2,FALSE)</f>
        <v>0</v>
      </c>
      <c r="AY332" s="270">
        <f>AC332/$H332*VLOOKUP(AC$4,DM_TI_LE!$A$5:$B$30,2,FALSE)</f>
        <v>0</v>
      </c>
      <c r="AZ332" s="270">
        <f>AD332/$H332*VLOOKUP(AD$4,DM_TI_LE!$A$5:$B$30,2,FALSE)</f>
        <v>0</v>
      </c>
      <c r="BA332" s="284">
        <f>IF(CD332="HDHV",DM_TI_LE!$K$12*I332, SUM(AE332:AW332)*F332*E332*DM_HE_SO_LUONG_NS!$D$1*CE332)</f>
        <v>4725000</v>
      </c>
      <c r="BB332" s="104"/>
      <c r="BC332" s="110">
        <f>VLOOKUP(B332,GD_LCD_HS_LNS!$B$4:$E$1000,4,FALSE)</f>
        <v>3778000</v>
      </c>
      <c r="BD332" s="104"/>
      <c r="BE332" s="104">
        <f>I332/26*$BC332*VLOOKUP(BE$4,DM_TI_LE!$A$5:$C$29,3,FALSE)</f>
        <v>0</v>
      </c>
      <c r="BF332" s="104">
        <f>J332/26*$BC332*VLOOKUP(BF$4,DM_TI_LE!$A$5:$C$29,3,FALSE)</f>
        <v>0</v>
      </c>
      <c r="BG332" s="104">
        <f>K332/26*$BC332*VLOOKUP(BG$4,DM_TI_LE!$A$5:$C$29,3,FALSE)</f>
        <v>0</v>
      </c>
      <c r="BH332" s="104">
        <f>L332/26*$BC332*VLOOKUP(BH$4,DM_TI_LE!$A$5:$C$29,3,FALSE)</f>
        <v>0</v>
      </c>
      <c r="BI332" s="104">
        <f>M332/26*$BC332*VLOOKUP(BI$4,DM_TI_LE!$A$5:$C$29,3,FALSE)</f>
        <v>0</v>
      </c>
      <c r="BJ332" s="104">
        <f>N332/26*$BC332*VLOOKUP(BJ$4,DM_TI_LE!$A$5:$C$29,3,FALSE)</f>
        <v>0</v>
      </c>
      <c r="BK332" s="104">
        <f>O332/26*$BC332*VLOOKUP(BK$4,DM_TI_LE!$A$5:$C$29,3,FALSE)</f>
        <v>0</v>
      </c>
      <c r="BL332" s="104">
        <f>P332/26*$BC332*VLOOKUP(BL$4,DM_TI_LE!$A$5:$C$29,3,FALSE)</f>
        <v>0</v>
      </c>
      <c r="BM332" s="104">
        <f>Q332/26*$BC332*VLOOKUP(BM$4,DM_TI_LE!$A$5:$C$29,3,FALSE)</f>
        <v>0</v>
      </c>
      <c r="BN332" s="104">
        <f>R332/26*$BC332*VLOOKUP(BN$4,DM_TI_LE!$A$5:$C$29,3,FALSE)</f>
        <v>0</v>
      </c>
      <c r="BO332" s="104">
        <f>S332/26*$BC332*VLOOKUP(BO$4,DM_TI_LE!$A$5:$C$29,3,FALSE)</f>
        <v>0</v>
      </c>
      <c r="BP332" s="104">
        <f>T332/26*$BC332*VLOOKUP(BP$4,DM_TI_LE!$A$5:$C$29,3,FALSE)</f>
        <v>0</v>
      </c>
      <c r="BQ332" s="104">
        <f>U332/26*$BC332*VLOOKUP(BQ$4,DM_TI_LE!$A$5:$C$29,3,FALSE)</f>
        <v>0</v>
      </c>
      <c r="BR332" s="104">
        <f>V332/26*$BC332*VLOOKUP(BR$4,DM_TI_LE!$A$5:$C$29,3,FALSE)</f>
        <v>0</v>
      </c>
      <c r="BS332" s="104">
        <f>W332/26*$BC332*VLOOKUP(BS$4,DM_TI_LE!$A$5:$C$29,3,FALSE)</f>
        <v>0</v>
      </c>
      <c r="BT332" s="104">
        <f>X332/26*$BC332*VLOOKUP(BT$4,DM_TI_LE!$A$5:$C$29,3,FALSE)</f>
        <v>0</v>
      </c>
      <c r="BU332" s="104">
        <f>Y332/26*$BC332*VLOOKUP(BU$4,DM_TI_LE!$A$5:$C$29,3,FALSE)</f>
        <v>0</v>
      </c>
      <c r="BV332" s="104">
        <f>Z332/26*$BC332*VLOOKUP(BV$4,DM_TI_LE!$A$5:$C$29,3,FALSE)</f>
        <v>0</v>
      </c>
      <c r="BW332" s="104">
        <f>AA332/26*$BC332*VLOOKUP(BW$4,DM_TI_LE!$A$5:$C$29,3,FALSE)</f>
        <v>0</v>
      </c>
      <c r="BX332" s="104">
        <f>AB332/26*$BC332*VLOOKUP(BX$4,DM_TI_LE!$A$5:$C$29,3,FALSE)</f>
        <v>0</v>
      </c>
      <c r="BY332" s="104">
        <f>AC332/26*$BC332*VLOOKUP(BY$4,DM_TI_LE!$A$5:$C$29,3,FALSE)</f>
        <v>0</v>
      </c>
      <c r="BZ332" s="104">
        <f>AD332/26*$BC332*VLOOKUP(BZ$4,DM_TI_LE!$A$5:$C$29,3,FALSE)</f>
        <v>0</v>
      </c>
      <c r="CA332" s="273">
        <f t="shared" si="0"/>
        <v>0</v>
      </c>
      <c r="CB332" s="104"/>
      <c r="CC332" s="274">
        <f t="shared" si="1"/>
        <v>4725000</v>
      </c>
      <c r="CD332" s="138" t="str">
        <f>VLOOKUP(B332,GD_CHUNG!$B$5:$G$480,6,FALSE)</f>
        <v>HDTV</v>
      </c>
      <c r="CE332" s="275">
        <f>VLOOKUP(CD332,DM_TI_LE!$I$12:$J$16,2,FALSE)</f>
        <v>0.7</v>
      </c>
    </row>
    <row r="333" spans="1:83" ht="12.75" x14ac:dyDescent="0.2">
      <c r="A333" s="49">
        <v>329</v>
      </c>
      <c r="B333" s="50">
        <f>GD_CHUNG!B333</f>
        <v>13739</v>
      </c>
      <c r="C333" s="50" t="str">
        <f>GD_CHUNG!C333</f>
        <v>Bùi Đình Cảnh</v>
      </c>
      <c r="D333" s="50" t="str">
        <f>GD_CHUNG!D333</f>
        <v>Nhân viên Bốc xếp</v>
      </c>
      <c r="E333" s="268">
        <f>VLOOKUP(B333,GD_CHAM_CONG!$C$6:$BJ$997,60,FALSE)</f>
        <v>1</v>
      </c>
      <c r="F333" s="268">
        <f>VLOOKUP(B333,GD_LCD_HS_LNS!$B$4:$F$1000,5,FALSE)</f>
        <v>1.5</v>
      </c>
      <c r="G333" s="269"/>
      <c r="H333" s="269">
        <f>VLOOKUP(B333,GD_CHAM_CONG!$C$6:$BD$997,37,FALSE)</f>
        <v>27</v>
      </c>
      <c r="I333" s="104">
        <f>VLOOKUP($B333,GD_CHAM_CONG!$C$6:$BF$997,38,FALSE)</f>
        <v>27</v>
      </c>
      <c r="J333" s="104">
        <f>VLOOKUP($B333,GD_CHAM_CONG!$C$6:$BF$997,39,FALSE)</f>
        <v>0</v>
      </c>
      <c r="K333" s="104">
        <f>VLOOKUP($B333,GD_CHAM_CONG!$C$6:$BF$997,40,FALSE)</f>
        <v>0</v>
      </c>
      <c r="L333" s="104">
        <f>VLOOKUP($B333,GD_CHAM_CONG!$C$6:$BF$997,41,FALSE)</f>
        <v>0</v>
      </c>
      <c r="M333" s="104">
        <f>VLOOKUP($B333,GD_CHAM_CONG!$C$6:$BF$997,42,FALSE)</f>
        <v>0</v>
      </c>
      <c r="N333" s="104">
        <f>VLOOKUP($B333,GD_CHAM_CONG!$C$6:$BF$997,43,FALSE)</f>
        <v>0</v>
      </c>
      <c r="O333" s="104">
        <f>VLOOKUP($B333,GD_CHAM_CONG!$C$6:$BF$997,44,FALSE)</f>
        <v>0</v>
      </c>
      <c r="P333" s="104">
        <f>VLOOKUP($B333,GD_CHAM_CONG!$C$6:$BF$997,45,FALSE)</f>
        <v>0</v>
      </c>
      <c r="Q333" s="104">
        <f>VLOOKUP($B333,GD_CHAM_CONG!$C$6:$BF$997,46,FALSE)</f>
        <v>0</v>
      </c>
      <c r="R333" s="104">
        <f>VLOOKUP($B333,GD_CHAM_CONG!$C$6:$BF$997,47,FALSE)</f>
        <v>0</v>
      </c>
      <c r="S333" s="104">
        <f>VLOOKUP($B333,GD_CHAM_CONG!$C$6:$BF$997,48,FALSE)</f>
        <v>0</v>
      </c>
      <c r="T333" s="104">
        <f>VLOOKUP($B333,GD_CHAM_CONG!$C$6:$BF$997,49,FALSE)</f>
        <v>0</v>
      </c>
      <c r="U333" s="104">
        <f>VLOOKUP($B333,GD_CHAM_CONG!$C$6:$BF$997,50,FALSE)</f>
        <v>0</v>
      </c>
      <c r="V333" s="104">
        <f>VLOOKUP($B333,GD_CHAM_CONG!$C$6:$BF$997,51,FALSE)</f>
        <v>0</v>
      </c>
      <c r="W333" s="104">
        <f>VLOOKUP($B333,GD_CHAM_CONG!$C$6:$BF$997,52,FALSE)</f>
        <v>0</v>
      </c>
      <c r="X333" s="104">
        <f>VLOOKUP($B333,GD_CHAM_CONG!$C$6:$BF$997,53,FALSE)</f>
        <v>0</v>
      </c>
      <c r="Y333" s="104">
        <f>VLOOKUP($B333,GD_CHAM_CONG!$C$6:$BF$997,54,FALSE)</f>
        <v>0</v>
      </c>
      <c r="Z333" s="104">
        <f>VLOOKUP($B333,GD_CHAM_CONG!$C$6:$BF$997,55,FALSE)</f>
        <v>0</v>
      </c>
      <c r="AA333" s="104">
        <f>VLOOKUP($B333,GD_CHAM_CONG!$C$6:$BF$997,56,FALSE)</f>
        <v>0</v>
      </c>
      <c r="AB333" s="104">
        <f>VLOOKUP($B333,GD_CHAM_CONG!$C$6:$BI$997,57,FALSE)</f>
        <v>0</v>
      </c>
      <c r="AC333" s="104">
        <f>VLOOKUP($B333,GD_CHAM_CONG!$C$6:$BI$997,58,FALSE)</f>
        <v>0</v>
      </c>
      <c r="AD333" s="104">
        <f>VLOOKUP($B333,GD_CHAM_CONG!$C$6:$BI$997,59,FALSE)</f>
        <v>0</v>
      </c>
      <c r="AE333" s="270">
        <f>I333/$H333*VLOOKUP(I$4,DM_TI_LE!$A$5:$B$30,2,FALSE)</f>
        <v>1</v>
      </c>
      <c r="AF333" s="270">
        <f>J333/$H333*VLOOKUP(J$4,DM_TI_LE!$A$5:$B$30,2,FALSE)</f>
        <v>0</v>
      </c>
      <c r="AG333" s="270">
        <f>K333/$H333*VLOOKUP(K$4,DM_TI_LE!$A$5:$B$30,2,FALSE)</f>
        <v>0</v>
      </c>
      <c r="AH333" s="270">
        <f>L333/$H333*VLOOKUP(L$4,DM_TI_LE!$A$5:$B$30,2,FALSE)</f>
        <v>0</v>
      </c>
      <c r="AI333" s="270">
        <f>M333/$H333*VLOOKUP(M$4,DM_TI_LE!$A$5:$B$30,2,FALSE)</f>
        <v>0</v>
      </c>
      <c r="AJ333" s="270">
        <f>N333/$H333*VLOOKUP(N$4,DM_TI_LE!$A$5:$B$30,2,FALSE)</f>
        <v>0</v>
      </c>
      <c r="AK333" s="270">
        <f>O333/$H333*VLOOKUP(O$4,DM_TI_LE!$A$5:$B$30,2,FALSE)</f>
        <v>0</v>
      </c>
      <c r="AL333" s="270">
        <f>P333/$H333*VLOOKUP(P$4,DM_TI_LE!$A$5:$B$30,2,FALSE)</f>
        <v>0</v>
      </c>
      <c r="AM333" s="270">
        <f>Q333/$H333*VLOOKUP(Q$4,DM_TI_LE!$A$5:$B$30,2,FALSE)</f>
        <v>0</v>
      </c>
      <c r="AN333" s="270">
        <f>R333/$H333*VLOOKUP(R$4,DM_TI_LE!$A$5:$B$30,2,FALSE)</f>
        <v>0</v>
      </c>
      <c r="AO333" s="270">
        <f>S333/$H333*VLOOKUP(S$4,DM_TI_LE!$A$5:$B$30,2,FALSE)</f>
        <v>0</v>
      </c>
      <c r="AP333" s="270">
        <f>T333/$H333*VLOOKUP(T$4,DM_TI_LE!$A$5:$B$30,2,FALSE)</f>
        <v>0</v>
      </c>
      <c r="AQ333" s="270">
        <f>U333/$H333*VLOOKUP(U$4,DM_TI_LE!$A$5:$B$30,2,FALSE)</f>
        <v>0</v>
      </c>
      <c r="AR333" s="270">
        <f>V333/$H333*VLOOKUP(V$4,DM_TI_LE!$A$5:$B$30,2,FALSE)</f>
        <v>0</v>
      </c>
      <c r="AS333" s="270">
        <f>W333/$H333*VLOOKUP(W$4,DM_TI_LE!$A$5:$B$30,2,FALSE)</f>
        <v>0</v>
      </c>
      <c r="AT333" s="270">
        <f>X333/$H333*VLOOKUP(X$4,DM_TI_LE!$A$5:$B$30,2,FALSE)</f>
        <v>0</v>
      </c>
      <c r="AU333" s="270">
        <f>Y333/$H333*VLOOKUP(Y$4,DM_TI_LE!$A$5:$B$30,2,FALSE)</f>
        <v>0</v>
      </c>
      <c r="AV333" s="270">
        <f>Z333/$H333*VLOOKUP(Z$4,DM_TI_LE!$A$5:$B$30,2,FALSE)</f>
        <v>0</v>
      </c>
      <c r="AW333" s="270">
        <f>AA333/$H333*VLOOKUP(AA$4,DM_TI_LE!$A$5:$B$30,2,FALSE)</f>
        <v>0</v>
      </c>
      <c r="AX333" s="270">
        <f>AB333/$H333*VLOOKUP(AB$4,DM_TI_LE!$A$5:$B$30,2,FALSE)</f>
        <v>0</v>
      </c>
      <c r="AY333" s="270">
        <f>AC333/$H333*VLOOKUP(AC$4,DM_TI_LE!$A$5:$B$30,2,FALSE)</f>
        <v>0</v>
      </c>
      <c r="AZ333" s="270">
        <f>AD333/$H333*VLOOKUP(AD$4,DM_TI_LE!$A$5:$B$30,2,FALSE)</f>
        <v>0</v>
      </c>
      <c r="BA333" s="284">
        <f>IF(CD333="HDHV",DM_TI_LE!$K$12*I333, SUM(AE333:AW333)*F333*E333*DM_HE_SO_LUONG_NS!$D$1*CE333)</f>
        <v>4725000</v>
      </c>
      <c r="BB333" s="104"/>
      <c r="BC333" s="110">
        <f>VLOOKUP(B333,GD_LCD_HS_LNS!$B$4:$E$1000,4,FALSE)</f>
        <v>3778000</v>
      </c>
      <c r="BD333" s="104"/>
      <c r="BE333" s="104">
        <f>I333/26*$BC333*VLOOKUP(BE$4,DM_TI_LE!$A$5:$C$29,3,FALSE)</f>
        <v>0</v>
      </c>
      <c r="BF333" s="104">
        <f>J333/26*$BC333*VLOOKUP(BF$4,DM_TI_LE!$A$5:$C$29,3,FALSE)</f>
        <v>0</v>
      </c>
      <c r="BG333" s="104">
        <f>K333/26*$BC333*VLOOKUP(BG$4,DM_TI_LE!$A$5:$C$29,3,FALSE)</f>
        <v>0</v>
      </c>
      <c r="BH333" s="104">
        <f>L333/26*$BC333*VLOOKUP(BH$4,DM_TI_LE!$A$5:$C$29,3,FALSE)</f>
        <v>0</v>
      </c>
      <c r="BI333" s="104">
        <f>M333/26*$BC333*VLOOKUP(BI$4,DM_TI_LE!$A$5:$C$29,3,FALSE)</f>
        <v>0</v>
      </c>
      <c r="BJ333" s="104">
        <f>N333/26*$BC333*VLOOKUP(BJ$4,DM_TI_LE!$A$5:$C$29,3,FALSE)</f>
        <v>0</v>
      </c>
      <c r="BK333" s="104">
        <f>O333/26*$BC333*VLOOKUP(BK$4,DM_TI_LE!$A$5:$C$29,3,FALSE)</f>
        <v>0</v>
      </c>
      <c r="BL333" s="104">
        <f>P333/26*$BC333*VLOOKUP(BL$4,DM_TI_LE!$A$5:$C$29,3,FALSE)</f>
        <v>0</v>
      </c>
      <c r="BM333" s="104">
        <f>Q333/26*$BC333*VLOOKUP(BM$4,DM_TI_LE!$A$5:$C$29,3,FALSE)</f>
        <v>0</v>
      </c>
      <c r="BN333" s="104">
        <f>R333/26*$BC333*VLOOKUP(BN$4,DM_TI_LE!$A$5:$C$29,3,FALSE)</f>
        <v>0</v>
      </c>
      <c r="BO333" s="104">
        <f>S333/26*$BC333*VLOOKUP(BO$4,DM_TI_LE!$A$5:$C$29,3,FALSE)</f>
        <v>0</v>
      </c>
      <c r="BP333" s="104">
        <f>T333/26*$BC333*VLOOKUP(BP$4,DM_TI_LE!$A$5:$C$29,3,FALSE)</f>
        <v>0</v>
      </c>
      <c r="BQ333" s="104">
        <f>U333/26*$BC333*VLOOKUP(BQ$4,DM_TI_LE!$A$5:$C$29,3,FALSE)</f>
        <v>0</v>
      </c>
      <c r="BR333" s="104">
        <f>V333/26*$BC333*VLOOKUP(BR$4,DM_TI_LE!$A$5:$C$29,3,FALSE)</f>
        <v>0</v>
      </c>
      <c r="BS333" s="104">
        <f>W333/26*$BC333*VLOOKUP(BS$4,DM_TI_LE!$A$5:$C$29,3,FALSE)</f>
        <v>0</v>
      </c>
      <c r="BT333" s="104">
        <f>X333/26*$BC333*VLOOKUP(BT$4,DM_TI_LE!$A$5:$C$29,3,FALSE)</f>
        <v>0</v>
      </c>
      <c r="BU333" s="104">
        <f>Y333/26*$BC333*VLOOKUP(BU$4,DM_TI_LE!$A$5:$C$29,3,FALSE)</f>
        <v>0</v>
      </c>
      <c r="BV333" s="104">
        <f>Z333/26*$BC333*VLOOKUP(BV$4,DM_TI_LE!$A$5:$C$29,3,FALSE)</f>
        <v>0</v>
      </c>
      <c r="BW333" s="104">
        <f>AA333/26*$BC333*VLOOKUP(BW$4,DM_TI_LE!$A$5:$C$29,3,FALSE)</f>
        <v>0</v>
      </c>
      <c r="BX333" s="104">
        <f>AB333/26*$BC333*VLOOKUP(BX$4,DM_TI_LE!$A$5:$C$29,3,FALSE)</f>
        <v>0</v>
      </c>
      <c r="BY333" s="104">
        <f>AC333/26*$BC333*VLOOKUP(BY$4,DM_TI_LE!$A$5:$C$29,3,FALSE)</f>
        <v>0</v>
      </c>
      <c r="BZ333" s="104">
        <f>AD333/26*$BC333*VLOOKUP(BZ$4,DM_TI_LE!$A$5:$C$29,3,FALSE)</f>
        <v>0</v>
      </c>
      <c r="CA333" s="273">
        <f t="shared" si="0"/>
        <v>0</v>
      </c>
      <c r="CB333" s="104"/>
      <c r="CC333" s="274">
        <f t="shared" si="1"/>
        <v>4725000</v>
      </c>
      <c r="CD333" s="138" t="str">
        <f>VLOOKUP(B333,GD_CHUNG!$B$5:$G$480,6,FALSE)</f>
        <v>HDTV</v>
      </c>
      <c r="CE333" s="275">
        <f>VLOOKUP(CD333,DM_TI_LE!$I$12:$J$16,2,FALSE)</f>
        <v>0.7</v>
      </c>
    </row>
    <row r="334" spans="1:83" ht="12.75" x14ac:dyDescent="0.2">
      <c r="A334" s="49">
        <v>330</v>
      </c>
      <c r="B334" s="50">
        <f>GD_CHUNG!B334</f>
        <v>13740</v>
      </c>
      <c r="C334" s="50" t="str">
        <f>GD_CHUNG!C334</f>
        <v>Nguyễn Đức Duy</v>
      </c>
      <c r="D334" s="50" t="str">
        <f>GD_CHUNG!D334</f>
        <v>Nhân viên Bốc xếp</v>
      </c>
      <c r="E334" s="268">
        <f>VLOOKUP(B334,GD_CHAM_CONG!$C$6:$BJ$997,60,FALSE)</f>
        <v>1</v>
      </c>
      <c r="F334" s="268">
        <f>VLOOKUP(B334,GD_LCD_HS_LNS!$B$4:$F$1000,5,FALSE)</f>
        <v>1.5</v>
      </c>
      <c r="G334" s="269"/>
      <c r="H334" s="269">
        <f>VLOOKUP(B334,GD_CHAM_CONG!$C$6:$BD$997,37,FALSE)</f>
        <v>27</v>
      </c>
      <c r="I334" s="104">
        <f>VLOOKUP($B334,GD_CHAM_CONG!$C$6:$BF$997,38,FALSE)</f>
        <v>27</v>
      </c>
      <c r="J334" s="104">
        <f>VLOOKUP($B334,GD_CHAM_CONG!$C$6:$BF$997,39,FALSE)</f>
        <v>0</v>
      </c>
      <c r="K334" s="104">
        <f>VLOOKUP($B334,GD_CHAM_CONG!$C$6:$BF$997,40,FALSE)</f>
        <v>0</v>
      </c>
      <c r="L334" s="104">
        <f>VLOOKUP($B334,GD_CHAM_CONG!$C$6:$BF$997,41,FALSE)</f>
        <v>0</v>
      </c>
      <c r="M334" s="104">
        <f>VLOOKUP($B334,GD_CHAM_CONG!$C$6:$BF$997,42,FALSE)</f>
        <v>0</v>
      </c>
      <c r="N334" s="104">
        <f>VLOOKUP($B334,GD_CHAM_CONG!$C$6:$BF$997,43,FALSE)</f>
        <v>0</v>
      </c>
      <c r="O334" s="104">
        <f>VLOOKUP($B334,GD_CHAM_CONG!$C$6:$BF$997,44,FALSE)</f>
        <v>0</v>
      </c>
      <c r="P334" s="104">
        <f>VLOOKUP($B334,GD_CHAM_CONG!$C$6:$BF$997,45,FALSE)</f>
        <v>0</v>
      </c>
      <c r="Q334" s="104">
        <f>VLOOKUP($B334,GD_CHAM_CONG!$C$6:$BF$997,46,FALSE)</f>
        <v>0</v>
      </c>
      <c r="R334" s="104">
        <f>VLOOKUP($B334,GD_CHAM_CONG!$C$6:$BF$997,47,FALSE)</f>
        <v>0</v>
      </c>
      <c r="S334" s="104">
        <f>VLOOKUP($B334,GD_CHAM_CONG!$C$6:$BF$997,48,FALSE)</f>
        <v>0</v>
      </c>
      <c r="T334" s="104">
        <f>VLOOKUP($B334,GD_CHAM_CONG!$C$6:$BF$997,49,FALSE)</f>
        <v>0</v>
      </c>
      <c r="U334" s="104">
        <f>VLOOKUP($B334,GD_CHAM_CONG!$C$6:$BF$997,50,FALSE)</f>
        <v>0</v>
      </c>
      <c r="V334" s="104">
        <f>VLOOKUP($B334,GD_CHAM_CONG!$C$6:$BF$997,51,FALSE)</f>
        <v>0</v>
      </c>
      <c r="W334" s="104">
        <f>VLOOKUP($B334,GD_CHAM_CONG!$C$6:$BF$997,52,FALSE)</f>
        <v>0</v>
      </c>
      <c r="X334" s="104">
        <f>VLOOKUP($B334,GD_CHAM_CONG!$C$6:$BF$997,53,FALSE)</f>
        <v>0</v>
      </c>
      <c r="Y334" s="104">
        <f>VLOOKUP($B334,GD_CHAM_CONG!$C$6:$BF$997,54,FALSE)</f>
        <v>0</v>
      </c>
      <c r="Z334" s="104">
        <f>VLOOKUP($B334,GD_CHAM_CONG!$C$6:$BF$997,55,FALSE)</f>
        <v>0</v>
      </c>
      <c r="AA334" s="104">
        <f>VLOOKUP($B334,GD_CHAM_CONG!$C$6:$BF$997,56,FALSE)</f>
        <v>0</v>
      </c>
      <c r="AB334" s="104">
        <f>VLOOKUP($B334,GD_CHAM_CONG!$C$6:$BI$997,57,FALSE)</f>
        <v>0</v>
      </c>
      <c r="AC334" s="104">
        <f>VLOOKUP($B334,GD_CHAM_CONG!$C$6:$BI$997,58,FALSE)</f>
        <v>0</v>
      </c>
      <c r="AD334" s="104">
        <f>VLOOKUP($B334,GD_CHAM_CONG!$C$6:$BI$997,59,FALSE)</f>
        <v>0</v>
      </c>
      <c r="AE334" s="270">
        <f>I334/$H334*VLOOKUP(I$4,DM_TI_LE!$A$5:$B$30,2,FALSE)</f>
        <v>1</v>
      </c>
      <c r="AF334" s="270">
        <f>J334/$H334*VLOOKUP(J$4,DM_TI_LE!$A$5:$B$30,2,FALSE)</f>
        <v>0</v>
      </c>
      <c r="AG334" s="270">
        <f>K334/$H334*VLOOKUP(K$4,DM_TI_LE!$A$5:$B$30,2,FALSE)</f>
        <v>0</v>
      </c>
      <c r="AH334" s="270">
        <f>L334/$H334*VLOOKUP(L$4,DM_TI_LE!$A$5:$B$30,2,FALSE)</f>
        <v>0</v>
      </c>
      <c r="AI334" s="270">
        <f>M334/$H334*VLOOKUP(M$4,DM_TI_LE!$A$5:$B$30,2,FALSE)</f>
        <v>0</v>
      </c>
      <c r="AJ334" s="270">
        <f>N334/$H334*VLOOKUP(N$4,DM_TI_LE!$A$5:$B$30,2,FALSE)</f>
        <v>0</v>
      </c>
      <c r="AK334" s="270">
        <f>O334/$H334*VLOOKUP(O$4,DM_TI_LE!$A$5:$B$30,2,FALSE)</f>
        <v>0</v>
      </c>
      <c r="AL334" s="270">
        <f>P334/$H334*VLOOKUP(P$4,DM_TI_LE!$A$5:$B$30,2,FALSE)</f>
        <v>0</v>
      </c>
      <c r="AM334" s="270">
        <f>Q334/$H334*VLOOKUP(Q$4,DM_TI_LE!$A$5:$B$30,2,FALSE)</f>
        <v>0</v>
      </c>
      <c r="AN334" s="270">
        <f>R334/$H334*VLOOKUP(R$4,DM_TI_LE!$A$5:$B$30,2,FALSE)</f>
        <v>0</v>
      </c>
      <c r="AO334" s="270">
        <f>S334/$H334*VLOOKUP(S$4,DM_TI_LE!$A$5:$B$30,2,FALSE)</f>
        <v>0</v>
      </c>
      <c r="AP334" s="270">
        <f>T334/$H334*VLOOKUP(T$4,DM_TI_LE!$A$5:$B$30,2,FALSE)</f>
        <v>0</v>
      </c>
      <c r="AQ334" s="270">
        <f>U334/$H334*VLOOKUP(U$4,DM_TI_LE!$A$5:$B$30,2,FALSE)</f>
        <v>0</v>
      </c>
      <c r="AR334" s="270">
        <f>V334/$H334*VLOOKUP(V$4,DM_TI_LE!$A$5:$B$30,2,FALSE)</f>
        <v>0</v>
      </c>
      <c r="AS334" s="270">
        <f>W334/$H334*VLOOKUP(W$4,DM_TI_LE!$A$5:$B$30,2,FALSE)</f>
        <v>0</v>
      </c>
      <c r="AT334" s="270">
        <f>X334/$H334*VLOOKUP(X$4,DM_TI_LE!$A$5:$B$30,2,FALSE)</f>
        <v>0</v>
      </c>
      <c r="AU334" s="270">
        <f>Y334/$H334*VLOOKUP(Y$4,DM_TI_LE!$A$5:$B$30,2,FALSE)</f>
        <v>0</v>
      </c>
      <c r="AV334" s="270">
        <f>Z334/$H334*VLOOKUP(Z$4,DM_TI_LE!$A$5:$B$30,2,FALSE)</f>
        <v>0</v>
      </c>
      <c r="AW334" s="270">
        <f>AA334/$H334*VLOOKUP(AA$4,DM_TI_LE!$A$5:$B$30,2,FALSE)</f>
        <v>0</v>
      </c>
      <c r="AX334" s="270">
        <f>AB334/$H334*VLOOKUP(AB$4,DM_TI_LE!$A$5:$B$30,2,FALSE)</f>
        <v>0</v>
      </c>
      <c r="AY334" s="270">
        <f>AC334/$H334*VLOOKUP(AC$4,DM_TI_LE!$A$5:$B$30,2,FALSE)</f>
        <v>0</v>
      </c>
      <c r="AZ334" s="270">
        <f>AD334/$H334*VLOOKUP(AD$4,DM_TI_LE!$A$5:$B$30,2,FALSE)</f>
        <v>0</v>
      </c>
      <c r="BA334" s="284">
        <f>IF(CD334="HDHV",DM_TI_LE!$K$12*I334, SUM(AE334:AW334)*F334*E334*DM_HE_SO_LUONG_NS!$D$1*CE334)</f>
        <v>4725000</v>
      </c>
      <c r="BB334" s="104"/>
      <c r="BC334" s="110">
        <f>VLOOKUP(B334,GD_LCD_HS_LNS!$B$4:$E$1000,4,FALSE)</f>
        <v>3778000</v>
      </c>
      <c r="BD334" s="104"/>
      <c r="BE334" s="104">
        <f>I334/26*$BC334*VLOOKUP(BE$4,DM_TI_LE!$A$5:$C$29,3,FALSE)</f>
        <v>0</v>
      </c>
      <c r="BF334" s="104">
        <f>J334/26*$BC334*VLOOKUP(BF$4,DM_TI_LE!$A$5:$C$29,3,FALSE)</f>
        <v>0</v>
      </c>
      <c r="BG334" s="104">
        <f>K334/26*$BC334*VLOOKUP(BG$4,DM_TI_LE!$A$5:$C$29,3,FALSE)</f>
        <v>0</v>
      </c>
      <c r="BH334" s="104">
        <f>L334/26*$BC334*VLOOKUP(BH$4,DM_TI_LE!$A$5:$C$29,3,FALSE)</f>
        <v>0</v>
      </c>
      <c r="BI334" s="104">
        <f>M334/26*$BC334*VLOOKUP(BI$4,DM_TI_LE!$A$5:$C$29,3,FALSE)</f>
        <v>0</v>
      </c>
      <c r="BJ334" s="104">
        <f>N334/26*$BC334*VLOOKUP(BJ$4,DM_TI_LE!$A$5:$C$29,3,FALSE)</f>
        <v>0</v>
      </c>
      <c r="BK334" s="104">
        <f>O334/26*$BC334*VLOOKUP(BK$4,DM_TI_LE!$A$5:$C$29,3,FALSE)</f>
        <v>0</v>
      </c>
      <c r="BL334" s="104">
        <f>P334/26*$BC334*VLOOKUP(BL$4,DM_TI_LE!$A$5:$C$29,3,FALSE)</f>
        <v>0</v>
      </c>
      <c r="BM334" s="104">
        <f>Q334/26*$BC334*VLOOKUP(BM$4,DM_TI_LE!$A$5:$C$29,3,FALSE)</f>
        <v>0</v>
      </c>
      <c r="BN334" s="104">
        <f>R334/26*$BC334*VLOOKUP(BN$4,DM_TI_LE!$A$5:$C$29,3,FALSE)</f>
        <v>0</v>
      </c>
      <c r="BO334" s="104">
        <f>S334/26*$BC334*VLOOKUP(BO$4,DM_TI_LE!$A$5:$C$29,3,FALSE)</f>
        <v>0</v>
      </c>
      <c r="BP334" s="104">
        <f>T334/26*$BC334*VLOOKUP(BP$4,DM_TI_LE!$A$5:$C$29,3,FALSE)</f>
        <v>0</v>
      </c>
      <c r="BQ334" s="104">
        <f>U334/26*$BC334*VLOOKUP(BQ$4,DM_TI_LE!$A$5:$C$29,3,FALSE)</f>
        <v>0</v>
      </c>
      <c r="BR334" s="104">
        <f>V334/26*$BC334*VLOOKUP(BR$4,DM_TI_LE!$A$5:$C$29,3,FALSE)</f>
        <v>0</v>
      </c>
      <c r="BS334" s="104">
        <f>W334/26*$BC334*VLOOKUP(BS$4,DM_TI_LE!$A$5:$C$29,3,FALSE)</f>
        <v>0</v>
      </c>
      <c r="BT334" s="104">
        <f>X334/26*$BC334*VLOOKUP(BT$4,DM_TI_LE!$A$5:$C$29,3,FALSE)</f>
        <v>0</v>
      </c>
      <c r="BU334" s="104">
        <f>Y334/26*$BC334*VLOOKUP(BU$4,DM_TI_LE!$A$5:$C$29,3,FALSE)</f>
        <v>0</v>
      </c>
      <c r="BV334" s="104">
        <f>Z334/26*$BC334*VLOOKUP(BV$4,DM_TI_LE!$A$5:$C$29,3,FALSE)</f>
        <v>0</v>
      </c>
      <c r="BW334" s="104">
        <f>AA334/26*$BC334*VLOOKUP(BW$4,DM_TI_LE!$A$5:$C$29,3,FALSE)</f>
        <v>0</v>
      </c>
      <c r="BX334" s="104">
        <f>AB334/26*$BC334*VLOOKUP(BX$4,DM_TI_LE!$A$5:$C$29,3,FALSE)</f>
        <v>0</v>
      </c>
      <c r="BY334" s="104">
        <f>AC334/26*$BC334*VLOOKUP(BY$4,DM_TI_LE!$A$5:$C$29,3,FALSE)</f>
        <v>0</v>
      </c>
      <c r="BZ334" s="104">
        <f>AD334/26*$BC334*VLOOKUP(BZ$4,DM_TI_LE!$A$5:$C$29,3,FALSE)</f>
        <v>0</v>
      </c>
      <c r="CA334" s="273">
        <f t="shared" si="0"/>
        <v>0</v>
      </c>
      <c r="CB334" s="104"/>
      <c r="CC334" s="274">
        <f t="shared" si="1"/>
        <v>4725000</v>
      </c>
      <c r="CD334" s="138" t="str">
        <f>VLOOKUP(B334,GD_CHUNG!$B$5:$G$480,6,FALSE)</f>
        <v>HDTV</v>
      </c>
      <c r="CE334" s="275">
        <f>VLOOKUP(CD334,DM_TI_LE!$I$12:$J$16,2,FALSE)</f>
        <v>0.7</v>
      </c>
    </row>
    <row r="335" spans="1:83" ht="12.75" x14ac:dyDescent="0.2">
      <c r="A335" s="49">
        <v>331</v>
      </c>
      <c r="B335" s="50">
        <f>GD_CHUNG!B335</f>
        <v>13741</v>
      </c>
      <c r="C335" s="50" t="str">
        <f>GD_CHUNG!C335</f>
        <v>Trương Trung Hải</v>
      </c>
      <c r="D335" s="50" t="str">
        <f>GD_CHUNG!D335</f>
        <v>Nhân viên Bốc xếp</v>
      </c>
      <c r="E335" s="268">
        <f>VLOOKUP(B335,GD_CHAM_CONG!$C$6:$BJ$997,60,FALSE)</f>
        <v>1</v>
      </c>
      <c r="F335" s="268">
        <f>VLOOKUP(B335,GD_LCD_HS_LNS!$B$4:$F$1000,5,FALSE)</f>
        <v>1.5</v>
      </c>
      <c r="G335" s="269"/>
      <c r="H335" s="269">
        <f>VLOOKUP(B335,GD_CHAM_CONG!$C$6:$BD$997,37,FALSE)</f>
        <v>27</v>
      </c>
      <c r="I335" s="104">
        <f>VLOOKUP($B335,GD_CHAM_CONG!$C$6:$BF$997,38,FALSE)</f>
        <v>27</v>
      </c>
      <c r="J335" s="104">
        <f>VLOOKUP($B335,GD_CHAM_CONG!$C$6:$BF$997,39,FALSE)</f>
        <v>0</v>
      </c>
      <c r="K335" s="104">
        <f>VLOOKUP($B335,GD_CHAM_CONG!$C$6:$BF$997,40,FALSE)</f>
        <v>0</v>
      </c>
      <c r="L335" s="104">
        <f>VLOOKUP($B335,GD_CHAM_CONG!$C$6:$BF$997,41,FALSE)</f>
        <v>0</v>
      </c>
      <c r="M335" s="104">
        <f>VLOOKUP($B335,GD_CHAM_CONG!$C$6:$BF$997,42,FALSE)</f>
        <v>0</v>
      </c>
      <c r="N335" s="104">
        <f>VLOOKUP($B335,GD_CHAM_CONG!$C$6:$BF$997,43,FALSE)</f>
        <v>0</v>
      </c>
      <c r="O335" s="104">
        <f>VLOOKUP($B335,GD_CHAM_CONG!$C$6:$BF$997,44,FALSE)</f>
        <v>0</v>
      </c>
      <c r="P335" s="104">
        <f>VLOOKUP($B335,GD_CHAM_CONG!$C$6:$BF$997,45,FALSE)</f>
        <v>0</v>
      </c>
      <c r="Q335" s="104">
        <f>VLOOKUP($B335,GD_CHAM_CONG!$C$6:$BF$997,46,FALSE)</f>
        <v>0</v>
      </c>
      <c r="R335" s="104">
        <f>VLOOKUP($B335,GD_CHAM_CONG!$C$6:$BF$997,47,FALSE)</f>
        <v>0</v>
      </c>
      <c r="S335" s="104">
        <f>VLOOKUP($B335,GD_CHAM_CONG!$C$6:$BF$997,48,FALSE)</f>
        <v>0</v>
      </c>
      <c r="T335" s="104">
        <f>VLOOKUP($B335,GD_CHAM_CONG!$C$6:$BF$997,49,FALSE)</f>
        <v>0</v>
      </c>
      <c r="U335" s="104">
        <f>VLOOKUP($B335,GD_CHAM_CONG!$C$6:$BF$997,50,FALSE)</f>
        <v>0</v>
      </c>
      <c r="V335" s="104">
        <f>VLOOKUP($B335,GD_CHAM_CONG!$C$6:$BF$997,51,FALSE)</f>
        <v>0</v>
      </c>
      <c r="W335" s="104">
        <f>VLOOKUP($B335,GD_CHAM_CONG!$C$6:$BF$997,52,FALSE)</f>
        <v>0</v>
      </c>
      <c r="X335" s="104">
        <f>VLOOKUP($B335,GD_CHAM_CONG!$C$6:$BF$997,53,FALSE)</f>
        <v>0</v>
      </c>
      <c r="Y335" s="104">
        <f>VLOOKUP($B335,GD_CHAM_CONG!$C$6:$BF$997,54,FALSE)</f>
        <v>0</v>
      </c>
      <c r="Z335" s="104">
        <f>VLOOKUP($B335,GD_CHAM_CONG!$C$6:$BF$997,55,FALSE)</f>
        <v>0</v>
      </c>
      <c r="AA335" s="104">
        <f>VLOOKUP($B335,GD_CHAM_CONG!$C$6:$BF$997,56,FALSE)</f>
        <v>0</v>
      </c>
      <c r="AB335" s="104">
        <f>VLOOKUP($B335,GD_CHAM_CONG!$C$6:$BI$997,57,FALSE)</f>
        <v>0</v>
      </c>
      <c r="AC335" s="104">
        <f>VLOOKUP($B335,GD_CHAM_CONG!$C$6:$BI$997,58,FALSE)</f>
        <v>0</v>
      </c>
      <c r="AD335" s="104">
        <f>VLOOKUP($B335,GD_CHAM_CONG!$C$6:$BI$997,59,FALSE)</f>
        <v>0</v>
      </c>
      <c r="AE335" s="270">
        <f>I335/$H335*VLOOKUP(I$4,DM_TI_LE!$A$5:$B$30,2,FALSE)</f>
        <v>1</v>
      </c>
      <c r="AF335" s="270">
        <f>J335/$H335*VLOOKUP(J$4,DM_TI_LE!$A$5:$B$30,2,FALSE)</f>
        <v>0</v>
      </c>
      <c r="AG335" s="270">
        <f>K335/$H335*VLOOKUP(K$4,DM_TI_LE!$A$5:$B$30,2,FALSE)</f>
        <v>0</v>
      </c>
      <c r="AH335" s="270">
        <f>L335/$H335*VLOOKUP(L$4,DM_TI_LE!$A$5:$B$30,2,FALSE)</f>
        <v>0</v>
      </c>
      <c r="AI335" s="270">
        <f>M335/$H335*VLOOKUP(M$4,DM_TI_LE!$A$5:$B$30,2,FALSE)</f>
        <v>0</v>
      </c>
      <c r="AJ335" s="270">
        <f>N335/$H335*VLOOKUP(N$4,DM_TI_LE!$A$5:$B$30,2,FALSE)</f>
        <v>0</v>
      </c>
      <c r="AK335" s="270">
        <f>O335/$H335*VLOOKUP(O$4,DM_TI_LE!$A$5:$B$30,2,FALSE)</f>
        <v>0</v>
      </c>
      <c r="AL335" s="270">
        <f>P335/$H335*VLOOKUP(P$4,DM_TI_LE!$A$5:$B$30,2,FALSE)</f>
        <v>0</v>
      </c>
      <c r="AM335" s="270">
        <f>Q335/$H335*VLOOKUP(Q$4,DM_TI_LE!$A$5:$B$30,2,FALSE)</f>
        <v>0</v>
      </c>
      <c r="AN335" s="270">
        <f>R335/$H335*VLOOKUP(R$4,DM_TI_LE!$A$5:$B$30,2,FALSE)</f>
        <v>0</v>
      </c>
      <c r="AO335" s="270">
        <f>S335/$H335*VLOOKUP(S$4,DM_TI_LE!$A$5:$B$30,2,FALSE)</f>
        <v>0</v>
      </c>
      <c r="AP335" s="270">
        <f>T335/$H335*VLOOKUP(T$4,DM_TI_LE!$A$5:$B$30,2,FALSE)</f>
        <v>0</v>
      </c>
      <c r="AQ335" s="270">
        <f>U335/$H335*VLOOKUP(U$4,DM_TI_LE!$A$5:$B$30,2,FALSE)</f>
        <v>0</v>
      </c>
      <c r="AR335" s="270">
        <f>V335/$H335*VLOOKUP(V$4,DM_TI_LE!$A$5:$B$30,2,FALSE)</f>
        <v>0</v>
      </c>
      <c r="AS335" s="270">
        <f>W335/$H335*VLOOKUP(W$4,DM_TI_LE!$A$5:$B$30,2,FALSE)</f>
        <v>0</v>
      </c>
      <c r="AT335" s="270">
        <f>X335/$H335*VLOOKUP(X$4,DM_TI_LE!$A$5:$B$30,2,FALSE)</f>
        <v>0</v>
      </c>
      <c r="AU335" s="270">
        <f>Y335/$H335*VLOOKUP(Y$4,DM_TI_LE!$A$5:$B$30,2,FALSE)</f>
        <v>0</v>
      </c>
      <c r="AV335" s="270">
        <f>Z335/$H335*VLOOKUP(Z$4,DM_TI_LE!$A$5:$B$30,2,FALSE)</f>
        <v>0</v>
      </c>
      <c r="AW335" s="270">
        <f>AA335/$H335*VLOOKUP(AA$4,DM_TI_LE!$A$5:$B$30,2,FALSE)</f>
        <v>0</v>
      </c>
      <c r="AX335" s="270">
        <f>AB335/$H335*VLOOKUP(AB$4,DM_TI_LE!$A$5:$B$30,2,FALSE)</f>
        <v>0</v>
      </c>
      <c r="AY335" s="270">
        <f>AC335/$H335*VLOOKUP(AC$4,DM_TI_LE!$A$5:$B$30,2,FALSE)</f>
        <v>0</v>
      </c>
      <c r="AZ335" s="270">
        <f>AD335/$H335*VLOOKUP(AD$4,DM_TI_LE!$A$5:$B$30,2,FALSE)</f>
        <v>0</v>
      </c>
      <c r="BA335" s="284">
        <f>IF(CD335="HDHV",DM_TI_LE!$K$12*I335, SUM(AE335:AW335)*F335*E335*DM_HE_SO_LUONG_NS!$D$1*CE335)</f>
        <v>4725000</v>
      </c>
      <c r="BB335" s="104"/>
      <c r="BC335" s="110">
        <f>VLOOKUP(B335,GD_LCD_HS_LNS!$B$4:$E$1000,4,FALSE)</f>
        <v>3778000</v>
      </c>
      <c r="BD335" s="104"/>
      <c r="BE335" s="104">
        <f>I335/26*$BC335*VLOOKUP(BE$4,DM_TI_LE!$A$5:$C$29,3,FALSE)</f>
        <v>0</v>
      </c>
      <c r="BF335" s="104">
        <f>J335/26*$BC335*VLOOKUP(BF$4,DM_TI_LE!$A$5:$C$29,3,FALSE)</f>
        <v>0</v>
      </c>
      <c r="BG335" s="104">
        <f>K335/26*$BC335*VLOOKUP(BG$4,DM_TI_LE!$A$5:$C$29,3,FALSE)</f>
        <v>0</v>
      </c>
      <c r="BH335" s="104">
        <f>L335/26*$BC335*VLOOKUP(BH$4,DM_TI_LE!$A$5:$C$29,3,FALSE)</f>
        <v>0</v>
      </c>
      <c r="BI335" s="104">
        <f>M335/26*$BC335*VLOOKUP(BI$4,DM_TI_LE!$A$5:$C$29,3,FALSE)</f>
        <v>0</v>
      </c>
      <c r="BJ335" s="104">
        <f>N335/26*$BC335*VLOOKUP(BJ$4,DM_TI_LE!$A$5:$C$29,3,FALSE)</f>
        <v>0</v>
      </c>
      <c r="BK335" s="104">
        <f>O335/26*$BC335*VLOOKUP(BK$4,DM_TI_LE!$A$5:$C$29,3,FALSE)</f>
        <v>0</v>
      </c>
      <c r="BL335" s="104">
        <f>P335/26*$BC335*VLOOKUP(BL$4,DM_TI_LE!$A$5:$C$29,3,FALSE)</f>
        <v>0</v>
      </c>
      <c r="BM335" s="104">
        <f>Q335/26*$BC335*VLOOKUP(BM$4,DM_TI_LE!$A$5:$C$29,3,FALSE)</f>
        <v>0</v>
      </c>
      <c r="BN335" s="104">
        <f>R335/26*$BC335*VLOOKUP(BN$4,DM_TI_LE!$A$5:$C$29,3,FALSE)</f>
        <v>0</v>
      </c>
      <c r="BO335" s="104">
        <f>S335/26*$BC335*VLOOKUP(BO$4,DM_TI_LE!$A$5:$C$29,3,FALSE)</f>
        <v>0</v>
      </c>
      <c r="BP335" s="104">
        <f>T335/26*$BC335*VLOOKUP(BP$4,DM_TI_LE!$A$5:$C$29,3,FALSE)</f>
        <v>0</v>
      </c>
      <c r="BQ335" s="104">
        <f>U335/26*$BC335*VLOOKUP(BQ$4,DM_TI_LE!$A$5:$C$29,3,FALSE)</f>
        <v>0</v>
      </c>
      <c r="BR335" s="104">
        <f>V335/26*$BC335*VLOOKUP(BR$4,DM_TI_LE!$A$5:$C$29,3,FALSE)</f>
        <v>0</v>
      </c>
      <c r="BS335" s="104">
        <f>W335/26*$BC335*VLOOKUP(BS$4,DM_TI_LE!$A$5:$C$29,3,FALSE)</f>
        <v>0</v>
      </c>
      <c r="BT335" s="104">
        <f>X335/26*$BC335*VLOOKUP(BT$4,DM_TI_LE!$A$5:$C$29,3,FALSE)</f>
        <v>0</v>
      </c>
      <c r="BU335" s="104">
        <f>Y335/26*$BC335*VLOOKUP(BU$4,DM_TI_LE!$A$5:$C$29,3,FALSE)</f>
        <v>0</v>
      </c>
      <c r="BV335" s="104">
        <f>Z335/26*$BC335*VLOOKUP(BV$4,DM_TI_LE!$A$5:$C$29,3,FALSE)</f>
        <v>0</v>
      </c>
      <c r="BW335" s="104">
        <f>AA335/26*$BC335*VLOOKUP(BW$4,DM_TI_LE!$A$5:$C$29,3,FALSE)</f>
        <v>0</v>
      </c>
      <c r="BX335" s="104">
        <f>AB335/26*$BC335*VLOOKUP(BX$4,DM_TI_LE!$A$5:$C$29,3,FALSE)</f>
        <v>0</v>
      </c>
      <c r="BY335" s="104">
        <f>AC335/26*$BC335*VLOOKUP(BY$4,DM_TI_LE!$A$5:$C$29,3,FALSE)</f>
        <v>0</v>
      </c>
      <c r="BZ335" s="104">
        <f>AD335/26*$BC335*VLOOKUP(BZ$4,DM_TI_LE!$A$5:$C$29,3,FALSE)</f>
        <v>0</v>
      </c>
      <c r="CA335" s="273">
        <f t="shared" si="0"/>
        <v>0</v>
      </c>
      <c r="CB335" s="104"/>
      <c r="CC335" s="274">
        <f t="shared" si="1"/>
        <v>4725000</v>
      </c>
      <c r="CD335" s="138" t="str">
        <f>VLOOKUP(B335,GD_CHUNG!$B$5:$G$480,6,FALSE)</f>
        <v>HDTV</v>
      </c>
      <c r="CE335" s="275">
        <f>VLOOKUP(CD335,DM_TI_LE!$I$12:$J$16,2,FALSE)</f>
        <v>0.7</v>
      </c>
    </row>
    <row r="336" spans="1:83" ht="12.75" x14ac:dyDescent="0.2">
      <c r="A336" s="49">
        <v>332</v>
      </c>
      <c r="B336" s="50">
        <f>GD_CHUNG!B336</f>
        <v>13817</v>
      </c>
      <c r="C336" s="50" t="str">
        <f>GD_CHUNG!C336</f>
        <v>Cù Quốc Trịnh</v>
      </c>
      <c r="D336" s="50" t="str">
        <f>GD_CHUNG!D336</f>
        <v>Nhân viên Bốc xếp</v>
      </c>
      <c r="E336" s="268">
        <f>VLOOKUP(B336,GD_CHAM_CONG!$C$6:$BJ$997,60,FALSE)</f>
        <v>1</v>
      </c>
      <c r="F336" s="268">
        <f>VLOOKUP(B336,GD_LCD_HS_LNS!$B$4:$F$1000,5,FALSE)</f>
        <v>1.5</v>
      </c>
      <c r="G336" s="269"/>
      <c r="H336" s="269">
        <f>VLOOKUP(B336,GD_CHAM_CONG!$C$6:$BD$997,37,FALSE)</f>
        <v>27</v>
      </c>
      <c r="I336" s="104">
        <f>VLOOKUP($B336,GD_CHAM_CONG!$C$6:$BF$997,38,FALSE)</f>
        <v>27</v>
      </c>
      <c r="J336" s="104">
        <f>VLOOKUP($B336,GD_CHAM_CONG!$C$6:$BF$997,39,FALSE)</f>
        <v>0</v>
      </c>
      <c r="K336" s="104">
        <f>VLOOKUP($B336,GD_CHAM_CONG!$C$6:$BF$997,40,FALSE)</f>
        <v>0</v>
      </c>
      <c r="L336" s="104">
        <f>VLOOKUP($B336,GD_CHAM_CONG!$C$6:$BF$997,41,FALSE)</f>
        <v>0</v>
      </c>
      <c r="M336" s="104">
        <f>VLOOKUP($B336,GD_CHAM_CONG!$C$6:$BF$997,42,FALSE)</f>
        <v>0</v>
      </c>
      <c r="N336" s="104">
        <f>VLOOKUP($B336,GD_CHAM_CONG!$C$6:$BF$997,43,FALSE)</f>
        <v>0</v>
      </c>
      <c r="O336" s="104">
        <f>VLOOKUP($B336,GD_CHAM_CONG!$C$6:$BF$997,44,FALSE)</f>
        <v>0</v>
      </c>
      <c r="P336" s="104">
        <f>VLOOKUP($B336,GD_CHAM_CONG!$C$6:$BF$997,45,FALSE)</f>
        <v>0</v>
      </c>
      <c r="Q336" s="104">
        <f>VLOOKUP($B336,GD_CHAM_CONG!$C$6:$BF$997,46,FALSE)</f>
        <v>0</v>
      </c>
      <c r="R336" s="104">
        <f>VLOOKUP($B336,GD_CHAM_CONG!$C$6:$BF$997,47,FALSE)</f>
        <v>0</v>
      </c>
      <c r="S336" s="104">
        <f>VLOOKUP($B336,GD_CHAM_CONG!$C$6:$BF$997,48,FALSE)</f>
        <v>0</v>
      </c>
      <c r="T336" s="104">
        <f>VLOOKUP($B336,GD_CHAM_CONG!$C$6:$BF$997,49,FALSE)</f>
        <v>0</v>
      </c>
      <c r="U336" s="104">
        <f>VLOOKUP($B336,GD_CHAM_CONG!$C$6:$BF$997,50,FALSE)</f>
        <v>0</v>
      </c>
      <c r="V336" s="104">
        <f>VLOOKUP($B336,GD_CHAM_CONG!$C$6:$BF$997,51,FALSE)</f>
        <v>0</v>
      </c>
      <c r="W336" s="104">
        <f>VLOOKUP($B336,GD_CHAM_CONG!$C$6:$BF$997,52,FALSE)</f>
        <v>0</v>
      </c>
      <c r="X336" s="104">
        <f>VLOOKUP($B336,GD_CHAM_CONG!$C$6:$BF$997,53,FALSE)</f>
        <v>0</v>
      </c>
      <c r="Y336" s="104">
        <f>VLOOKUP($B336,GD_CHAM_CONG!$C$6:$BF$997,54,FALSE)</f>
        <v>0</v>
      </c>
      <c r="Z336" s="104">
        <f>VLOOKUP($B336,GD_CHAM_CONG!$C$6:$BF$997,55,FALSE)</f>
        <v>0</v>
      </c>
      <c r="AA336" s="104">
        <f>VLOOKUP($B336,GD_CHAM_CONG!$C$6:$BF$997,56,FALSE)</f>
        <v>0</v>
      </c>
      <c r="AB336" s="104">
        <f>VLOOKUP($B336,GD_CHAM_CONG!$C$6:$BI$997,57,FALSE)</f>
        <v>0</v>
      </c>
      <c r="AC336" s="104">
        <f>VLOOKUP($B336,GD_CHAM_CONG!$C$6:$BI$997,58,FALSE)</f>
        <v>0</v>
      </c>
      <c r="AD336" s="104">
        <f>VLOOKUP($B336,GD_CHAM_CONG!$C$6:$BI$997,59,FALSE)</f>
        <v>0</v>
      </c>
      <c r="AE336" s="270">
        <f>I336/$H336*VLOOKUP(I$4,DM_TI_LE!$A$5:$B$30,2,FALSE)</f>
        <v>1</v>
      </c>
      <c r="AF336" s="270">
        <f>J336/$H336*VLOOKUP(J$4,DM_TI_LE!$A$5:$B$30,2,FALSE)</f>
        <v>0</v>
      </c>
      <c r="AG336" s="270">
        <f>K336/$H336*VLOOKUP(K$4,DM_TI_LE!$A$5:$B$30,2,FALSE)</f>
        <v>0</v>
      </c>
      <c r="AH336" s="270">
        <f>L336/$H336*VLOOKUP(L$4,DM_TI_LE!$A$5:$B$30,2,FALSE)</f>
        <v>0</v>
      </c>
      <c r="AI336" s="270">
        <f>M336/$H336*VLOOKUP(M$4,DM_TI_LE!$A$5:$B$30,2,FALSE)</f>
        <v>0</v>
      </c>
      <c r="AJ336" s="270">
        <f>N336/$H336*VLOOKUP(N$4,DM_TI_LE!$A$5:$B$30,2,FALSE)</f>
        <v>0</v>
      </c>
      <c r="AK336" s="270">
        <f>O336/$H336*VLOOKUP(O$4,DM_TI_LE!$A$5:$B$30,2,FALSE)</f>
        <v>0</v>
      </c>
      <c r="AL336" s="270">
        <f>P336/$H336*VLOOKUP(P$4,DM_TI_LE!$A$5:$B$30,2,FALSE)</f>
        <v>0</v>
      </c>
      <c r="AM336" s="270">
        <f>Q336/$H336*VLOOKUP(Q$4,DM_TI_LE!$A$5:$B$30,2,FALSE)</f>
        <v>0</v>
      </c>
      <c r="AN336" s="270">
        <f>R336/$H336*VLOOKUP(R$4,DM_TI_LE!$A$5:$B$30,2,FALSE)</f>
        <v>0</v>
      </c>
      <c r="AO336" s="270">
        <f>S336/$H336*VLOOKUP(S$4,DM_TI_LE!$A$5:$B$30,2,FALSE)</f>
        <v>0</v>
      </c>
      <c r="AP336" s="270">
        <f>T336/$H336*VLOOKUP(T$4,DM_TI_LE!$A$5:$B$30,2,FALSE)</f>
        <v>0</v>
      </c>
      <c r="AQ336" s="270">
        <f>U336/$H336*VLOOKUP(U$4,DM_TI_LE!$A$5:$B$30,2,FALSE)</f>
        <v>0</v>
      </c>
      <c r="AR336" s="270">
        <f>V336/$H336*VLOOKUP(V$4,DM_TI_LE!$A$5:$B$30,2,FALSE)</f>
        <v>0</v>
      </c>
      <c r="AS336" s="270">
        <f>W336/$H336*VLOOKUP(W$4,DM_TI_LE!$A$5:$B$30,2,FALSE)</f>
        <v>0</v>
      </c>
      <c r="AT336" s="270">
        <f>X336/$H336*VLOOKUP(X$4,DM_TI_LE!$A$5:$B$30,2,FALSE)</f>
        <v>0</v>
      </c>
      <c r="AU336" s="270">
        <f>Y336/$H336*VLOOKUP(Y$4,DM_TI_LE!$A$5:$B$30,2,FALSE)</f>
        <v>0</v>
      </c>
      <c r="AV336" s="270">
        <f>Z336/$H336*VLOOKUP(Z$4,DM_TI_LE!$A$5:$B$30,2,FALSE)</f>
        <v>0</v>
      </c>
      <c r="AW336" s="270">
        <f>AA336/$H336*VLOOKUP(AA$4,DM_TI_LE!$A$5:$B$30,2,FALSE)</f>
        <v>0</v>
      </c>
      <c r="AX336" s="270">
        <f>AB336/$H336*VLOOKUP(AB$4,DM_TI_LE!$A$5:$B$30,2,FALSE)</f>
        <v>0</v>
      </c>
      <c r="AY336" s="270">
        <f>AC336/$H336*VLOOKUP(AC$4,DM_TI_LE!$A$5:$B$30,2,FALSE)</f>
        <v>0</v>
      </c>
      <c r="AZ336" s="270">
        <f>AD336/$H336*VLOOKUP(AD$4,DM_TI_LE!$A$5:$B$30,2,FALSE)</f>
        <v>0</v>
      </c>
      <c r="BA336" s="284">
        <f>IF(CD336="HDHV",DM_TI_LE!$K$12*I336, SUM(AE336:AW336)*F336*E336*DM_HE_SO_LUONG_NS!$D$1*CE336)</f>
        <v>4725000</v>
      </c>
      <c r="BB336" s="104"/>
      <c r="BC336" s="110">
        <f>VLOOKUP(B336,GD_LCD_HS_LNS!$B$4:$E$1000,4,FALSE)</f>
        <v>3778000</v>
      </c>
      <c r="BD336" s="104"/>
      <c r="BE336" s="104">
        <f>I336/26*$BC336*VLOOKUP(BE$4,DM_TI_LE!$A$5:$C$29,3,FALSE)</f>
        <v>0</v>
      </c>
      <c r="BF336" s="104">
        <f>J336/26*$BC336*VLOOKUP(BF$4,DM_TI_LE!$A$5:$C$29,3,FALSE)</f>
        <v>0</v>
      </c>
      <c r="BG336" s="104">
        <f>K336/26*$BC336*VLOOKUP(BG$4,DM_TI_LE!$A$5:$C$29,3,FALSE)</f>
        <v>0</v>
      </c>
      <c r="BH336" s="104">
        <f>L336/26*$BC336*VLOOKUP(BH$4,DM_TI_LE!$A$5:$C$29,3,FALSE)</f>
        <v>0</v>
      </c>
      <c r="BI336" s="104">
        <f>M336/26*$BC336*VLOOKUP(BI$4,DM_TI_LE!$A$5:$C$29,3,FALSE)</f>
        <v>0</v>
      </c>
      <c r="BJ336" s="104">
        <f>N336/26*$BC336*VLOOKUP(BJ$4,DM_TI_LE!$A$5:$C$29,3,FALSE)</f>
        <v>0</v>
      </c>
      <c r="BK336" s="104">
        <f>O336/26*$BC336*VLOOKUP(BK$4,DM_TI_LE!$A$5:$C$29,3,FALSE)</f>
        <v>0</v>
      </c>
      <c r="BL336" s="104">
        <f>P336/26*$BC336*VLOOKUP(BL$4,DM_TI_LE!$A$5:$C$29,3,FALSE)</f>
        <v>0</v>
      </c>
      <c r="BM336" s="104">
        <f>Q336/26*$BC336*VLOOKUP(BM$4,DM_TI_LE!$A$5:$C$29,3,FALSE)</f>
        <v>0</v>
      </c>
      <c r="BN336" s="104">
        <f>R336/26*$BC336*VLOOKUP(BN$4,DM_TI_LE!$A$5:$C$29,3,FALSE)</f>
        <v>0</v>
      </c>
      <c r="BO336" s="104">
        <f>S336/26*$BC336*VLOOKUP(BO$4,DM_TI_LE!$A$5:$C$29,3,FALSE)</f>
        <v>0</v>
      </c>
      <c r="BP336" s="104">
        <f>T336/26*$BC336*VLOOKUP(BP$4,DM_TI_LE!$A$5:$C$29,3,FALSE)</f>
        <v>0</v>
      </c>
      <c r="BQ336" s="104">
        <f>U336/26*$BC336*VLOOKUP(BQ$4,DM_TI_LE!$A$5:$C$29,3,FALSE)</f>
        <v>0</v>
      </c>
      <c r="BR336" s="104">
        <f>V336/26*$BC336*VLOOKUP(BR$4,DM_TI_LE!$A$5:$C$29,3,FALSE)</f>
        <v>0</v>
      </c>
      <c r="BS336" s="104">
        <f>W336/26*$BC336*VLOOKUP(BS$4,DM_TI_LE!$A$5:$C$29,3,FALSE)</f>
        <v>0</v>
      </c>
      <c r="BT336" s="104">
        <f>X336/26*$BC336*VLOOKUP(BT$4,DM_TI_LE!$A$5:$C$29,3,FALSE)</f>
        <v>0</v>
      </c>
      <c r="BU336" s="104">
        <f>Y336/26*$BC336*VLOOKUP(BU$4,DM_TI_LE!$A$5:$C$29,3,FALSE)</f>
        <v>0</v>
      </c>
      <c r="BV336" s="104">
        <f>Z336/26*$BC336*VLOOKUP(BV$4,DM_TI_LE!$A$5:$C$29,3,FALSE)</f>
        <v>0</v>
      </c>
      <c r="BW336" s="104">
        <f>AA336/26*$BC336*VLOOKUP(BW$4,DM_TI_LE!$A$5:$C$29,3,FALSE)</f>
        <v>0</v>
      </c>
      <c r="BX336" s="104">
        <f>AB336/26*$BC336*VLOOKUP(BX$4,DM_TI_LE!$A$5:$C$29,3,FALSE)</f>
        <v>0</v>
      </c>
      <c r="BY336" s="104">
        <f>AC336/26*$BC336*VLOOKUP(BY$4,DM_TI_LE!$A$5:$C$29,3,FALSE)</f>
        <v>0</v>
      </c>
      <c r="BZ336" s="104">
        <f>AD336/26*$BC336*VLOOKUP(BZ$4,DM_TI_LE!$A$5:$C$29,3,FALSE)</f>
        <v>0</v>
      </c>
      <c r="CA336" s="273">
        <f t="shared" si="0"/>
        <v>0</v>
      </c>
      <c r="CB336" s="104"/>
      <c r="CC336" s="274">
        <f t="shared" si="1"/>
        <v>4725000</v>
      </c>
      <c r="CD336" s="138" t="str">
        <f>VLOOKUP(B336,GD_CHUNG!$B$5:$G$480,6,FALSE)</f>
        <v>HDTV</v>
      </c>
      <c r="CE336" s="275">
        <f>VLOOKUP(CD336,DM_TI_LE!$I$12:$J$16,2,FALSE)</f>
        <v>0.7</v>
      </c>
    </row>
    <row r="337" spans="1:83" ht="12.75" x14ac:dyDescent="0.2">
      <c r="A337" s="262">
        <v>333</v>
      </c>
      <c r="B337" s="50">
        <f>GD_CHUNG!B337</f>
        <v>201516</v>
      </c>
      <c r="C337" s="50" t="str">
        <f>GD_CHUNG!C337</f>
        <v>Nguyễn Trọng Thi</v>
      </c>
      <c r="D337" s="50" t="str">
        <f>GD_CHUNG!D337</f>
        <v>Nhân viên Bốc xếp</v>
      </c>
      <c r="E337" s="268">
        <f>VLOOKUP(B337,GD_CHAM_CONG!$C$6:$BJ$997,60,FALSE)</f>
        <v>1</v>
      </c>
      <c r="F337" s="268">
        <f>VLOOKUP(B337,GD_LCD_HS_LNS!$B$4:$F$1000,5,FALSE)</f>
        <v>1.5</v>
      </c>
      <c r="G337" s="269"/>
      <c r="H337" s="269">
        <f>VLOOKUP(B337,GD_CHAM_CONG!$C$6:$BD$997,37,FALSE)</f>
        <v>27</v>
      </c>
      <c r="I337" s="104">
        <f>VLOOKUP($B337,GD_CHAM_CONG!$C$6:$BF$997,38,FALSE)</f>
        <v>24</v>
      </c>
      <c r="J337" s="104">
        <f>VLOOKUP($B337,GD_CHAM_CONG!$C$6:$BF$997,39,FALSE)</f>
        <v>0</v>
      </c>
      <c r="K337" s="104">
        <f>VLOOKUP($B337,GD_CHAM_CONG!$C$6:$BF$997,40,FALSE)</f>
        <v>0</v>
      </c>
      <c r="L337" s="104">
        <f>VLOOKUP($B337,GD_CHAM_CONG!$C$6:$BF$997,41,FALSE)</f>
        <v>0</v>
      </c>
      <c r="M337" s="104">
        <f>VLOOKUP($B337,GD_CHAM_CONG!$C$6:$BF$997,42,FALSE)</f>
        <v>0</v>
      </c>
      <c r="N337" s="104">
        <f>VLOOKUP($B337,GD_CHAM_CONG!$C$6:$BF$997,43,FALSE)</f>
        <v>0</v>
      </c>
      <c r="O337" s="104">
        <f>VLOOKUP($B337,GD_CHAM_CONG!$C$6:$BF$997,44,FALSE)</f>
        <v>0</v>
      </c>
      <c r="P337" s="104">
        <f>VLOOKUP($B337,GD_CHAM_CONG!$C$6:$BF$997,45,FALSE)</f>
        <v>0</v>
      </c>
      <c r="Q337" s="104">
        <f>VLOOKUP($B337,GD_CHAM_CONG!$C$6:$BF$997,46,FALSE)</f>
        <v>0</v>
      </c>
      <c r="R337" s="104">
        <f>VLOOKUP($B337,GD_CHAM_CONG!$C$6:$BF$997,47,FALSE)</f>
        <v>0</v>
      </c>
      <c r="S337" s="104">
        <f>VLOOKUP($B337,GD_CHAM_CONG!$C$6:$BF$997,48,FALSE)</f>
        <v>0</v>
      </c>
      <c r="T337" s="104">
        <f>VLOOKUP($B337,GD_CHAM_CONG!$C$6:$BF$997,49,FALSE)</f>
        <v>0</v>
      </c>
      <c r="U337" s="104">
        <f>VLOOKUP($B337,GD_CHAM_CONG!$C$6:$BF$997,50,FALSE)</f>
        <v>0</v>
      </c>
      <c r="V337" s="104">
        <f>VLOOKUP($B337,GD_CHAM_CONG!$C$6:$BF$997,51,FALSE)</f>
        <v>0</v>
      </c>
      <c r="W337" s="104">
        <f>VLOOKUP($B337,GD_CHAM_CONG!$C$6:$BF$997,52,FALSE)</f>
        <v>0</v>
      </c>
      <c r="X337" s="104">
        <f>VLOOKUP($B337,GD_CHAM_CONG!$C$6:$BF$997,53,FALSE)</f>
        <v>0</v>
      </c>
      <c r="Y337" s="104">
        <f>VLOOKUP($B337,GD_CHAM_CONG!$C$6:$BF$997,54,FALSE)</f>
        <v>0</v>
      </c>
      <c r="Z337" s="104">
        <f>VLOOKUP($B337,GD_CHAM_CONG!$C$6:$BF$997,55,FALSE)</f>
        <v>0</v>
      </c>
      <c r="AA337" s="104">
        <f>VLOOKUP($B337,GD_CHAM_CONG!$C$6:$BF$997,56,FALSE)</f>
        <v>0</v>
      </c>
      <c r="AB337" s="104">
        <f>VLOOKUP($B337,GD_CHAM_CONG!$C$6:$BI$997,57,FALSE)</f>
        <v>0</v>
      </c>
      <c r="AC337" s="104">
        <f>VLOOKUP($B337,GD_CHAM_CONG!$C$6:$BI$997,58,FALSE)</f>
        <v>0</v>
      </c>
      <c r="AD337" s="104">
        <f>VLOOKUP($B337,GD_CHAM_CONG!$C$6:$BI$997,59,FALSE)</f>
        <v>0</v>
      </c>
      <c r="AE337" s="270">
        <f>I337/$H337*VLOOKUP(I$4,DM_TI_LE!$A$5:$B$30,2,FALSE)</f>
        <v>0.88888888888888884</v>
      </c>
      <c r="AF337" s="270">
        <f>J337/$H337*VLOOKUP(J$4,DM_TI_LE!$A$5:$B$30,2,FALSE)</f>
        <v>0</v>
      </c>
      <c r="AG337" s="270">
        <f>K337/$H337*VLOOKUP(K$4,DM_TI_LE!$A$5:$B$30,2,FALSE)</f>
        <v>0</v>
      </c>
      <c r="AH337" s="270">
        <f>L337/$H337*VLOOKUP(L$4,DM_TI_LE!$A$5:$B$30,2,FALSE)</f>
        <v>0</v>
      </c>
      <c r="AI337" s="270">
        <f>M337/$H337*VLOOKUP(M$4,DM_TI_LE!$A$5:$B$30,2,FALSE)</f>
        <v>0</v>
      </c>
      <c r="AJ337" s="270">
        <f>N337/$H337*VLOOKUP(N$4,DM_TI_LE!$A$5:$B$30,2,FALSE)</f>
        <v>0</v>
      </c>
      <c r="AK337" s="270">
        <f>O337/$H337*VLOOKUP(O$4,DM_TI_LE!$A$5:$B$30,2,FALSE)</f>
        <v>0</v>
      </c>
      <c r="AL337" s="270">
        <f>P337/$H337*VLOOKUP(P$4,DM_TI_LE!$A$5:$B$30,2,FALSE)</f>
        <v>0</v>
      </c>
      <c r="AM337" s="270">
        <f>Q337/$H337*VLOOKUP(Q$4,DM_TI_LE!$A$5:$B$30,2,FALSE)</f>
        <v>0</v>
      </c>
      <c r="AN337" s="270">
        <f>R337/$H337*VLOOKUP(R$4,DM_TI_LE!$A$5:$B$30,2,FALSE)</f>
        <v>0</v>
      </c>
      <c r="AO337" s="270">
        <f>S337/$H337*VLOOKUP(S$4,DM_TI_LE!$A$5:$B$30,2,FALSE)</f>
        <v>0</v>
      </c>
      <c r="AP337" s="270">
        <f>T337/$H337*VLOOKUP(T$4,DM_TI_LE!$A$5:$B$30,2,FALSE)</f>
        <v>0</v>
      </c>
      <c r="AQ337" s="270">
        <f>U337/$H337*VLOOKUP(U$4,DM_TI_LE!$A$5:$B$30,2,FALSE)</f>
        <v>0</v>
      </c>
      <c r="AR337" s="270">
        <f>V337/$H337*VLOOKUP(V$4,DM_TI_LE!$A$5:$B$30,2,FALSE)</f>
        <v>0</v>
      </c>
      <c r="AS337" s="270">
        <f>W337/$H337*VLOOKUP(W$4,DM_TI_LE!$A$5:$B$30,2,FALSE)</f>
        <v>0</v>
      </c>
      <c r="AT337" s="270">
        <f>X337/$H337*VLOOKUP(X$4,DM_TI_LE!$A$5:$B$30,2,FALSE)</f>
        <v>0</v>
      </c>
      <c r="AU337" s="270">
        <f>Y337/$H337*VLOOKUP(Y$4,DM_TI_LE!$A$5:$B$30,2,FALSE)</f>
        <v>0</v>
      </c>
      <c r="AV337" s="270">
        <f>Z337/$H337*VLOOKUP(Z$4,DM_TI_LE!$A$5:$B$30,2,FALSE)</f>
        <v>0</v>
      </c>
      <c r="AW337" s="270">
        <f>AA337/$H337*VLOOKUP(AA$4,DM_TI_LE!$A$5:$B$30,2,FALSE)</f>
        <v>0</v>
      </c>
      <c r="AX337" s="270">
        <f>AB337/$H337*VLOOKUP(AB$4,DM_TI_LE!$A$5:$B$30,2,FALSE)</f>
        <v>0</v>
      </c>
      <c r="AY337" s="270">
        <f>AC337/$H337*VLOOKUP(AC$4,DM_TI_LE!$A$5:$B$30,2,FALSE)</f>
        <v>0</v>
      </c>
      <c r="AZ337" s="270">
        <f>AD337/$H337*VLOOKUP(AD$4,DM_TI_LE!$A$5:$B$30,2,FALSE)</f>
        <v>0</v>
      </c>
      <c r="BA337" s="284">
        <f>IF(CD337="HDHV",DM_TI_LE!$K$12*I337, SUM(AE337:AW337)*F337*E337*DM_HE_SO_LUONG_NS!$D$1*CE337)</f>
        <v>4200000</v>
      </c>
      <c r="BB337" s="104"/>
      <c r="BC337" s="110">
        <f>VLOOKUP(B337,GD_LCD_HS_LNS!$B$4:$E$1000,4,FALSE)</f>
        <v>3778000</v>
      </c>
      <c r="BD337" s="104"/>
      <c r="BE337" s="104">
        <f>I337/26*$BC337*VLOOKUP(BE$4,DM_TI_LE!$A$5:$C$29,3,FALSE)</f>
        <v>0</v>
      </c>
      <c r="BF337" s="104">
        <f>J337/26*$BC337*VLOOKUP(BF$4,DM_TI_LE!$A$5:$C$29,3,FALSE)</f>
        <v>0</v>
      </c>
      <c r="BG337" s="104">
        <f>K337/26*$BC337*VLOOKUP(BG$4,DM_TI_LE!$A$5:$C$29,3,FALSE)</f>
        <v>0</v>
      </c>
      <c r="BH337" s="104">
        <f>L337/26*$BC337*VLOOKUP(BH$4,DM_TI_LE!$A$5:$C$29,3,FALSE)</f>
        <v>0</v>
      </c>
      <c r="BI337" s="104">
        <f>M337/26*$BC337*VLOOKUP(BI$4,DM_TI_LE!$A$5:$C$29,3,FALSE)</f>
        <v>0</v>
      </c>
      <c r="BJ337" s="104">
        <f>N337/26*$BC337*VLOOKUP(BJ$4,DM_TI_LE!$A$5:$C$29,3,FALSE)</f>
        <v>0</v>
      </c>
      <c r="BK337" s="104">
        <f>O337/26*$BC337*VLOOKUP(BK$4,DM_TI_LE!$A$5:$C$29,3,FALSE)</f>
        <v>0</v>
      </c>
      <c r="BL337" s="104">
        <f>P337/26*$BC337*VLOOKUP(BL$4,DM_TI_LE!$A$5:$C$29,3,FALSE)</f>
        <v>0</v>
      </c>
      <c r="BM337" s="104">
        <f>Q337/26*$BC337*VLOOKUP(BM$4,DM_TI_LE!$A$5:$C$29,3,FALSE)</f>
        <v>0</v>
      </c>
      <c r="BN337" s="104">
        <f>R337/26*$BC337*VLOOKUP(BN$4,DM_TI_LE!$A$5:$C$29,3,FALSE)</f>
        <v>0</v>
      </c>
      <c r="BO337" s="104">
        <f>S337/26*$BC337*VLOOKUP(BO$4,DM_TI_LE!$A$5:$C$29,3,FALSE)</f>
        <v>0</v>
      </c>
      <c r="BP337" s="104">
        <f>T337/26*$BC337*VLOOKUP(BP$4,DM_TI_LE!$A$5:$C$29,3,FALSE)</f>
        <v>0</v>
      </c>
      <c r="BQ337" s="104">
        <f>U337/26*$BC337*VLOOKUP(BQ$4,DM_TI_LE!$A$5:$C$29,3,FALSE)</f>
        <v>0</v>
      </c>
      <c r="BR337" s="104">
        <f>V337/26*$BC337*VLOOKUP(BR$4,DM_TI_LE!$A$5:$C$29,3,FALSE)</f>
        <v>0</v>
      </c>
      <c r="BS337" s="104">
        <f>W337/26*$BC337*VLOOKUP(BS$4,DM_TI_LE!$A$5:$C$29,3,FALSE)</f>
        <v>0</v>
      </c>
      <c r="BT337" s="104">
        <f>X337/26*$BC337*VLOOKUP(BT$4,DM_TI_LE!$A$5:$C$29,3,FALSE)</f>
        <v>0</v>
      </c>
      <c r="BU337" s="104">
        <f>Y337/26*$BC337*VLOOKUP(BU$4,DM_TI_LE!$A$5:$C$29,3,FALSE)</f>
        <v>0</v>
      </c>
      <c r="BV337" s="104">
        <f>Z337/26*$BC337*VLOOKUP(BV$4,DM_TI_LE!$A$5:$C$29,3,FALSE)</f>
        <v>0</v>
      </c>
      <c r="BW337" s="104">
        <f>AA337/26*$BC337*VLOOKUP(BW$4,DM_TI_LE!$A$5:$C$29,3,FALSE)</f>
        <v>0</v>
      </c>
      <c r="BX337" s="104">
        <f>AB337/26*$BC337*VLOOKUP(BX$4,DM_TI_LE!$A$5:$C$29,3,FALSE)</f>
        <v>0</v>
      </c>
      <c r="BY337" s="104">
        <f>AC337/26*$BC337*VLOOKUP(BY$4,DM_TI_LE!$A$5:$C$29,3,FALSE)</f>
        <v>0</v>
      </c>
      <c r="BZ337" s="104">
        <f>AD337/26*$BC337*VLOOKUP(BZ$4,DM_TI_LE!$A$5:$C$29,3,FALSE)</f>
        <v>0</v>
      </c>
      <c r="CA337" s="273">
        <f t="shared" si="0"/>
        <v>0</v>
      </c>
      <c r="CB337" s="104"/>
      <c r="CC337" s="274">
        <f t="shared" si="1"/>
        <v>4200000</v>
      </c>
      <c r="CD337" s="138" t="str">
        <f>VLOOKUP(B337,GD_CHUNG!$B$5:$G$480,6,FALSE)</f>
        <v>HDTV</v>
      </c>
      <c r="CE337" s="275">
        <f>VLOOKUP(CD337,DM_TI_LE!$I$12:$J$16,2,FALSE)</f>
        <v>0.7</v>
      </c>
    </row>
    <row r="338" spans="1:83" ht="12.75" x14ac:dyDescent="0.2">
      <c r="A338" s="49">
        <v>334</v>
      </c>
      <c r="B338" s="50">
        <f>GD_CHUNG!B338</f>
        <v>10681</v>
      </c>
      <c r="C338" s="50" t="str">
        <f>GD_CHUNG!C338</f>
        <v>Trần Văn Minh</v>
      </c>
      <c r="D338" s="50" t="str">
        <f>GD_CHUNG!D338</f>
        <v>NV Lái xe - VHTTB</v>
      </c>
      <c r="E338" s="268">
        <f>VLOOKUP(B338,GD_CHAM_CONG!$C$6:$BJ$997,60,FALSE)</f>
        <v>1.0499999999999994</v>
      </c>
      <c r="F338" s="268">
        <f>VLOOKUP(B338,GD_LCD_HS_LNS!$B$4:$F$1000,5,FALSE)</f>
        <v>2.02</v>
      </c>
      <c r="G338" s="269"/>
      <c r="H338" s="269">
        <f>VLOOKUP(B338,GD_CHAM_CONG!$C$6:$BD$997,37,FALSE)</f>
        <v>27</v>
      </c>
      <c r="I338" s="104">
        <f>VLOOKUP($B338,GD_CHAM_CONG!$C$6:$BF$997,38,FALSE)</f>
        <v>27</v>
      </c>
      <c r="J338" s="104">
        <f>VLOOKUP($B338,GD_CHAM_CONG!$C$6:$BF$997,39,FALSE)</f>
        <v>0</v>
      </c>
      <c r="K338" s="104">
        <f>VLOOKUP($B338,GD_CHAM_CONG!$C$6:$BF$997,40,FALSE)</f>
        <v>0</v>
      </c>
      <c r="L338" s="104">
        <f>VLOOKUP($B338,GD_CHAM_CONG!$C$6:$BF$997,41,FALSE)</f>
        <v>0</v>
      </c>
      <c r="M338" s="104">
        <f>VLOOKUP($B338,GD_CHAM_CONG!$C$6:$BF$997,42,FALSE)</f>
        <v>0</v>
      </c>
      <c r="N338" s="104">
        <f>VLOOKUP($B338,GD_CHAM_CONG!$C$6:$BF$997,43,FALSE)</f>
        <v>0</v>
      </c>
      <c r="O338" s="104">
        <f>VLOOKUP($B338,GD_CHAM_CONG!$C$6:$BF$997,44,FALSE)</f>
        <v>0</v>
      </c>
      <c r="P338" s="104">
        <f>VLOOKUP($B338,GD_CHAM_CONG!$C$6:$BF$997,45,FALSE)</f>
        <v>0</v>
      </c>
      <c r="Q338" s="104">
        <f>VLOOKUP($B338,GD_CHAM_CONG!$C$6:$BF$997,46,FALSE)</f>
        <v>0</v>
      </c>
      <c r="R338" s="104">
        <f>VLOOKUP($B338,GD_CHAM_CONG!$C$6:$BF$997,47,FALSE)</f>
        <v>0</v>
      </c>
      <c r="S338" s="104">
        <f>VLOOKUP($B338,GD_CHAM_CONG!$C$6:$BF$997,48,FALSE)</f>
        <v>0</v>
      </c>
      <c r="T338" s="104">
        <f>VLOOKUP($B338,GD_CHAM_CONG!$C$6:$BF$997,49,FALSE)</f>
        <v>0</v>
      </c>
      <c r="U338" s="104">
        <f>VLOOKUP($B338,GD_CHAM_CONG!$C$6:$BF$997,50,FALSE)</f>
        <v>0</v>
      </c>
      <c r="V338" s="104">
        <f>VLOOKUP($B338,GD_CHAM_CONG!$C$6:$BF$997,51,FALSE)</f>
        <v>0</v>
      </c>
      <c r="W338" s="104">
        <f>VLOOKUP($B338,GD_CHAM_CONG!$C$6:$BF$997,52,FALSE)</f>
        <v>0</v>
      </c>
      <c r="X338" s="104">
        <f>VLOOKUP($B338,GD_CHAM_CONG!$C$6:$BF$997,53,FALSE)</f>
        <v>0</v>
      </c>
      <c r="Y338" s="104">
        <f>VLOOKUP($B338,GD_CHAM_CONG!$C$6:$BF$997,54,FALSE)</f>
        <v>0</v>
      </c>
      <c r="Z338" s="104">
        <f>VLOOKUP($B338,GD_CHAM_CONG!$C$6:$BF$997,55,FALSE)</f>
        <v>0</v>
      </c>
      <c r="AA338" s="104">
        <f>VLOOKUP($B338,GD_CHAM_CONG!$C$6:$BF$997,56,FALSE)</f>
        <v>0</v>
      </c>
      <c r="AB338" s="104">
        <f>VLOOKUP($B338,GD_CHAM_CONG!$C$6:$BI$997,57,FALSE)</f>
        <v>0</v>
      </c>
      <c r="AC338" s="104">
        <f>VLOOKUP($B338,GD_CHAM_CONG!$C$6:$BI$997,58,FALSE)</f>
        <v>0</v>
      </c>
      <c r="AD338" s="104">
        <f>VLOOKUP($B338,GD_CHAM_CONG!$C$6:$BI$997,59,FALSE)</f>
        <v>0</v>
      </c>
      <c r="AE338" s="270">
        <f>I338/$H338*VLOOKUP(I$4,DM_TI_LE!$A$5:$B$30,2,FALSE)</f>
        <v>1</v>
      </c>
      <c r="AF338" s="270">
        <f>J338/$H338*VLOOKUP(J$4,DM_TI_LE!$A$5:$B$30,2,FALSE)</f>
        <v>0</v>
      </c>
      <c r="AG338" s="270">
        <f>K338/$H338*VLOOKUP(K$4,DM_TI_LE!$A$5:$B$30,2,FALSE)</f>
        <v>0</v>
      </c>
      <c r="AH338" s="270">
        <f>L338/$H338*VLOOKUP(L$4,DM_TI_LE!$A$5:$B$30,2,FALSE)</f>
        <v>0</v>
      </c>
      <c r="AI338" s="270">
        <f>M338/$H338*VLOOKUP(M$4,DM_TI_LE!$A$5:$B$30,2,FALSE)</f>
        <v>0</v>
      </c>
      <c r="AJ338" s="270">
        <f>N338/$H338*VLOOKUP(N$4,DM_TI_LE!$A$5:$B$30,2,FALSE)</f>
        <v>0</v>
      </c>
      <c r="AK338" s="270">
        <f>O338/$H338*VLOOKUP(O$4,DM_TI_LE!$A$5:$B$30,2,FALSE)</f>
        <v>0</v>
      </c>
      <c r="AL338" s="270">
        <f>P338/$H338*VLOOKUP(P$4,DM_TI_LE!$A$5:$B$30,2,FALSE)</f>
        <v>0</v>
      </c>
      <c r="AM338" s="270">
        <f>Q338/$H338*VLOOKUP(Q$4,DM_TI_LE!$A$5:$B$30,2,FALSE)</f>
        <v>0</v>
      </c>
      <c r="AN338" s="270">
        <f>R338/$H338*VLOOKUP(R$4,DM_TI_LE!$A$5:$B$30,2,FALSE)</f>
        <v>0</v>
      </c>
      <c r="AO338" s="270">
        <f>S338/$H338*VLOOKUP(S$4,DM_TI_LE!$A$5:$B$30,2,FALSE)</f>
        <v>0</v>
      </c>
      <c r="AP338" s="270">
        <f>T338/$H338*VLOOKUP(T$4,DM_TI_LE!$A$5:$B$30,2,FALSE)</f>
        <v>0</v>
      </c>
      <c r="AQ338" s="270">
        <f>U338/$H338*VLOOKUP(U$4,DM_TI_LE!$A$5:$B$30,2,FALSE)</f>
        <v>0</v>
      </c>
      <c r="AR338" s="270">
        <f>V338/$H338*VLOOKUP(V$4,DM_TI_LE!$A$5:$B$30,2,FALSE)</f>
        <v>0</v>
      </c>
      <c r="AS338" s="270">
        <f>W338/$H338*VLOOKUP(W$4,DM_TI_LE!$A$5:$B$30,2,FALSE)</f>
        <v>0</v>
      </c>
      <c r="AT338" s="270">
        <f>X338/$H338*VLOOKUP(X$4,DM_TI_LE!$A$5:$B$30,2,FALSE)</f>
        <v>0</v>
      </c>
      <c r="AU338" s="270">
        <f>Y338/$H338*VLOOKUP(Y$4,DM_TI_LE!$A$5:$B$30,2,FALSE)</f>
        <v>0</v>
      </c>
      <c r="AV338" s="270">
        <f>Z338/$H338*VLOOKUP(Z$4,DM_TI_LE!$A$5:$B$30,2,FALSE)</f>
        <v>0</v>
      </c>
      <c r="AW338" s="270">
        <f>AA338/$H338*VLOOKUP(AA$4,DM_TI_LE!$A$5:$B$30,2,FALSE)</f>
        <v>0</v>
      </c>
      <c r="AX338" s="270">
        <f>AB338/$H338*VLOOKUP(AB$4,DM_TI_LE!$A$5:$B$30,2,FALSE)</f>
        <v>0</v>
      </c>
      <c r="AY338" s="270">
        <f>AC338/$H338*VLOOKUP(AC$4,DM_TI_LE!$A$5:$B$30,2,FALSE)</f>
        <v>0</v>
      </c>
      <c r="AZ338" s="270">
        <f>AD338/$H338*VLOOKUP(AD$4,DM_TI_LE!$A$5:$B$30,2,FALSE)</f>
        <v>0</v>
      </c>
      <c r="BA338" s="284">
        <f>IF(CD338="HDHV",DM_TI_LE!$K$12*I338, SUM(AE338:AW338)*F338*E338*DM_HE_SO_LUONG_NS!$D$1*CE338)</f>
        <v>9544499.9999999944</v>
      </c>
      <c r="BB338" s="104"/>
      <c r="BC338" s="110">
        <f>VLOOKUP(B338,GD_LCD_HS_LNS!$B$4:$E$1000,4,FALSE)</f>
        <v>4921000</v>
      </c>
      <c r="BD338" s="104"/>
      <c r="BE338" s="104">
        <f>I338/26*$BC338*VLOOKUP(BE$4,DM_TI_LE!$A$5:$C$29,3,FALSE)</f>
        <v>0</v>
      </c>
      <c r="BF338" s="104">
        <f>J338/26*$BC338*VLOOKUP(BF$4,DM_TI_LE!$A$5:$C$29,3,FALSE)</f>
        <v>0</v>
      </c>
      <c r="BG338" s="104">
        <f>K338/26*$BC338*VLOOKUP(BG$4,DM_TI_LE!$A$5:$C$29,3,FALSE)</f>
        <v>0</v>
      </c>
      <c r="BH338" s="104">
        <f>L338/26*$BC338*VLOOKUP(BH$4,DM_TI_LE!$A$5:$C$29,3,FALSE)</f>
        <v>0</v>
      </c>
      <c r="BI338" s="104">
        <f>M338/26*$BC338*VLOOKUP(BI$4,DM_TI_LE!$A$5:$C$29,3,FALSE)</f>
        <v>0</v>
      </c>
      <c r="BJ338" s="104">
        <f>N338/26*$BC338*VLOOKUP(BJ$4,DM_TI_LE!$A$5:$C$29,3,FALSE)</f>
        <v>0</v>
      </c>
      <c r="BK338" s="104">
        <f>O338/26*$BC338*VLOOKUP(BK$4,DM_TI_LE!$A$5:$C$29,3,FALSE)</f>
        <v>0</v>
      </c>
      <c r="BL338" s="104">
        <f>P338/26*$BC338*VLOOKUP(BL$4,DM_TI_LE!$A$5:$C$29,3,FALSE)</f>
        <v>0</v>
      </c>
      <c r="BM338" s="104">
        <f>Q338/26*$BC338*VLOOKUP(BM$4,DM_TI_LE!$A$5:$C$29,3,FALSE)</f>
        <v>0</v>
      </c>
      <c r="BN338" s="104">
        <f>R338/26*$BC338*VLOOKUP(BN$4,DM_TI_LE!$A$5:$C$29,3,FALSE)</f>
        <v>0</v>
      </c>
      <c r="BO338" s="104">
        <f>S338/26*$BC338*VLOOKUP(BO$4,DM_TI_LE!$A$5:$C$29,3,FALSE)</f>
        <v>0</v>
      </c>
      <c r="BP338" s="104">
        <f>T338/26*$BC338*VLOOKUP(BP$4,DM_TI_LE!$A$5:$C$29,3,FALSE)</f>
        <v>0</v>
      </c>
      <c r="BQ338" s="104">
        <f>U338/26*$BC338*VLOOKUP(BQ$4,DM_TI_LE!$A$5:$C$29,3,FALSE)</f>
        <v>0</v>
      </c>
      <c r="BR338" s="104">
        <f>V338/26*$BC338*VLOOKUP(BR$4,DM_TI_LE!$A$5:$C$29,3,FALSE)</f>
        <v>0</v>
      </c>
      <c r="BS338" s="104">
        <f>W338/26*$BC338*VLOOKUP(BS$4,DM_TI_LE!$A$5:$C$29,3,FALSE)</f>
        <v>0</v>
      </c>
      <c r="BT338" s="104">
        <f>X338/26*$BC338*VLOOKUP(BT$4,DM_TI_LE!$A$5:$C$29,3,FALSE)</f>
        <v>0</v>
      </c>
      <c r="BU338" s="104">
        <f>Y338/26*$BC338*VLOOKUP(BU$4,DM_TI_LE!$A$5:$C$29,3,FALSE)</f>
        <v>0</v>
      </c>
      <c r="BV338" s="104">
        <f>Z338/26*$BC338*VLOOKUP(BV$4,DM_TI_LE!$A$5:$C$29,3,FALSE)</f>
        <v>0</v>
      </c>
      <c r="BW338" s="104">
        <f>AA338/26*$BC338*VLOOKUP(BW$4,DM_TI_LE!$A$5:$C$29,3,FALSE)</f>
        <v>0</v>
      </c>
      <c r="BX338" s="104">
        <f>AB338/26*$BC338*VLOOKUP(BX$4,DM_TI_LE!$A$5:$C$29,3,FALSE)</f>
        <v>0</v>
      </c>
      <c r="BY338" s="104">
        <f>AC338/26*$BC338*VLOOKUP(BY$4,DM_TI_LE!$A$5:$C$29,3,FALSE)</f>
        <v>0</v>
      </c>
      <c r="BZ338" s="104">
        <f>AD338/26*$BC338*VLOOKUP(BZ$4,DM_TI_LE!$A$5:$C$29,3,FALSE)</f>
        <v>0</v>
      </c>
      <c r="CA338" s="273">
        <f t="shared" si="0"/>
        <v>0</v>
      </c>
      <c r="CB338" s="104"/>
      <c r="CC338" s="274">
        <f t="shared" si="1"/>
        <v>9544499.9999999944</v>
      </c>
      <c r="CD338" s="138" t="str">
        <f>VLOOKUP(B338,GD_CHUNG!$B$5:$G$480,6,FALSE)</f>
        <v>HDKX</v>
      </c>
      <c r="CE338" s="275">
        <f>VLOOKUP(CD338,DM_TI_LE!$I$12:$J$16,2,FALSE)</f>
        <v>1</v>
      </c>
    </row>
    <row r="339" spans="1:83" ht="12.75" x14ac:dyDescent="0.2">
      <c r="A339" s="49">
        <v>335</v>
      </c>
      <c r="B339" s="50">
        <f>GD_CHUNG!B339</f>
        <v>10682</v>
      </c>
      <c r="C339" s="50" t="str">
        <f>GD_CHUNG!C339</f>
        <v>Nguyễn Gia Chiến</v>
      </c>
      <c r="D339" s="50" t="str">
        <f>GD_CHUNG!D339</f>
        <v>NV Lái xe - VHTTB</v>
      </c>
      <c r="E339" s="268">
        <f>VLOOKUP(B339,GD_CHAM_CONG!$C$6:$BJ$997,60,FALSE)</f>
        <v>1</v>
      </c>
      <c r="F339" s="268">
        <f>VLOOKUP(B339,GD_LCD_HS_LNS!$B$4:$F$1000,5,FALSE)</f>
        <v>2.12</v>
      </c>
      <c r="G339" s="269"/>
      <c r="H339" s="269">
        <f>VLOOKUP(B339,GD_CHAM_CONG!$C$6:$BD$997,37,FALSE)</f>
        <v>27</v>
      </c>
      <c r="I339" s="104">
        <f>VLOOKUP($B339,GD_CHAM_CONG!$C$6:$BF$997,38,FALSE)</f>
        <v>27</v>
      </c>
      <c r="J339" s="104">
        <f>VLOOKUP($B339,GD_CHAM_CONG!$C$6:$BF$997,39,FALSE)</f>
        <v>0</v>
      </c>
      <c r="K339" s="104">
        <f>VLOOKUP($B339,GD_CHAM_CONG!$C$6:$BF$997,40,FALSE)</f>
        <v>0</v>
      </c>
      <c r="L339" s="104">
        <f>VLOOKUP($B339,GD_CHAM_CONG!$C$6:$BF$997,41,FALSE)</f>
        <v>0</v>
      </c>
      <c r="M339" s="104">
        <f>VLOOKUP($B339,GD_CHAM_CONG!$C$6:$BF$997,42,FALSE)</f>
        <v>0</v>
      </c>
      <c r="N339" s="104">
        <f>VLOOKUP($B339,GD_CHAM_CONG!$C$6:$BF$997,43,FALSE)</f>
        <v>0</v>
      </c>
      <c r="O339" s="104">
        <f>VLOOKUP($B339,GD_CHAM_CONG!$C$6:$BF$997,44,FALSE)</f>
        <v>0</v>
      </c>
      <c r="P339" s="104">
        <f>VLOOKUP($B339,GD_CHAM_CONG!$C$6:$BF$997,45,FALSE)</f>
        <v>0</v>
      </c>
      <c r="Q339" s="104">
        <f>VLOOKUP($B339,GD_CHAM_CONG!$C$6:$BF$997,46,FALSE)</f>
        <v>0</v>
      </c>
      <c r="R339" s="104">
        <f>VLOOKUP($B339,GD_CHAM_CONG!$C$6:$BF$997,47,FALSE)</f>
        <v>0</v>
      </c>
      <c r="S339" s="104">
        <f>VLOOKUP($B339,GD_CHAM_CONG!$C$6:$BF$997,48,FALSE)</f>
        <v>0</v>
      </c>
      <c r="T339" s="104">
        <f>VLOOKUP($B339,GD_CHAM_CONG!$C$6:$BF$997,49,FALSE)</f>
        <v>0</v>
      </c>
      <c r="U339" s="104">
        <f>VLOOKUP($B339,GD_CHAM_CONG!$C$6:$BF$997,50,FALSE)</f>
        <v>0</v>
      </c>
      <c r="V339" s="104">
        <f>VLOOKUP($B339,GD_CHAM_CONG!$C$6:$BF$997,51,FALSE)</f>
        <v>0</v>
      </c>
      <c r="W339" s="104">
        <f>VLOOKUP($B339,GD_CHAM_CONG!$C$6:$BF$997,52,FALSE)</f>
        <v>0</v>
      </c>
      <c r="X339" s="104">
        <f>VLOOKUP($B339,GD_CHAM_CONG!$C$6:$BF$997,53,FALSE)</f>
        <v>0</v>
      </c>
      <c r="Y339" s="104">
        <f>VLOOKUP($B339,GD_CHAM_CONG!$C$6:$BF$997,54,FALSE)</f>
        <v>0</v>
      </c>
      <c r="Z339" s="104">
        <f>VLOOKUP($B339,GD_CHAM_CONG!$C$6:$BF$997,55,FALSE)</f>
        <v>0</v>
      </c>
      <c r="AA339" s="104">
        <f>VLOOKUP($B339,GD_CHAM_CONG!$C$6:$BF$997,56,FALSE)</f>
        <v>0</v>
      </c>
      <c r="AB339" s="104">
        <f>VLOOKUP($B339,GD_CHAM_CONG!$C$6:$BI$997,57,FALSE)</f>
        <v>0</v>
      </c>
      <c r="AC339" s="104">
        <f>VLOOKUP($B339,GD_CHAM_CONG!$C$6:$BI$997,58,FALSE)</f>
        <v>0</v>
      </c>
      <c r="AD339" s="104">
        <f>VLOOKUP($B339,GD_CHAM_CONG!$C$6:$BI$997,59,FALSE)</f>
        <v>0</v>
      </c>
      <c r="AE339" s="270">
        <f>I339/$H339*VLOOKUP(I$4,DM_TI_LE!$A$5:$B$30,2,FALSE)</f>
        <v>1</v>
      </c>
      <c r="AF339" s="270">
        <f>J339/$H339*VLOOKUP(J$4,DM_TI_LE!$A$5:$B$30,2,FALSE)</f>
        <v>0</v>
      </c>
      <c r="AG339" s="270">
        <f>K339/$H339*VLOOKUP(K$4,DM_TI_LE!$A$5:$B$30,2,FALSE)</f>
        <v>0</v>
      </c>
      <c r="AH339" s="270">
        <f>L339/$H339*VLOOKUP(L$4,DM_TI_LE!$A$5:$B$30,2,FALSE)</f>
        <v>0</v>
      </c>
      <c r="AI339" s="270">
        <f>M339/$H339*VLOOKUP(M$4,DM_TI_LE!$A$5:$B$30,2,FALSE)</f>
        <v>0</v>
      </c>
      <c r="AJ339" s="270">
        <f>N339/$H339*VLOOKUP(N$4,DM_TI_LE!$A$5:$B$30,2,FALSE)</f>
        <v>0</v>
      </c>
      <c r="AK339" s="270">
        <f>O339/$H339*VLOOKUP(O$4,DM_TI_LE!$A$5:$B$30,2,FALSE)</f>
        <v>0</v>
      </c>
      <c r="AL339" s="270">
        <f>P339/$H339*VLOOKUP(P$4,DM_TI_LE!$A$5:$B$30,2,FALSE)</f>
        <v>0</v>
      </c>
      <c r="AM339" s="270">
        <f>Q339/$H339*VLOOKUP(Q$4,DM_TI_LE!$A$5:$B$30,2,FALSE)</f>
        <v>0</v>
      </c>
      <c r="AN339" s="270">
        <f>R339/$H339*VLOOKUP(R$4,DM_TI_LE!$A$5:$B$30,2,FALSE)</f>
        <v>0</v>
      </c>
      <c r="AO339" s="270">
        <f>S339/$H339*VLOOKUP(S$4,DM_TI_LE!$A$5:$B$30,2,FALSE)</f>
        <v>0</v>
      </c>
      <c r="AP339" s="270">
        <f>T339/$H339*VLOOKUP(T$4,DM_TI_LE!$A$5:$B$30,2,FALSE)</f>
        <v>0</v>
      </c>
      <c r="AQ339" s="270">
        <f>U339/$H339*VLOOKUP(U$4,DM_TI_LE!$A$5:$B$30,2,FALSE)</f>
        <v>0</v>
      </c>
      <c r="AR339" s="270">
        <f>V339/$H339*VLOOKUP(V$4,DM_TI_LE!$A$5:$B$30,2,FALSE)</f>
        <v>0</v>
      </c>
      <c r="AS339" s="270">
        <f>W339/$H339*VLOOKUP(W$4,DM_TI_LE!$A$5:$B$30,2,FALSE)</f>
        <v>0</v>
      </c>
      <c r="AT339" s="270">
        <f>X339/$H339*VLOOKUP(X$4,DM_TI_LE!$A$5:$B$30,2,FALSE)</f>
        <v>0</v>
      </c>
      <c r="AU339" s="270">
        <f>Y339/$H339*VLOOKUP(Y$4,DM_TI_LE!$A$5:$B$30,2,FALSE)</f>
        <v>0</v>
      </c>
      <c r="AV339" s="270">
        <f>Z339/$H339*VLOOKUP(Z$4,DM_TI_LE!$A$5:$B$30,2,FALSE)</f>
        <v>0</v>
      </c>
      <c r="AW339" s="270">
        <f>AA339/$H339*VLOOKUP(AA$4,DM_TI_LE!$A$5:$B$30,2,FALSE)</f>
        <v>0</v>
      </c>
      <c r="AX339" s="270">
        <f>AB339/$H339*VLOOKUP(AB$4,DM_TI_LE!$A$5:$B$30,2,FALSE)</f>
        <v>0</v>
      </c>
      <c r="AY339" s="270">
        <f>AC339/$H339*VLOOKUP(AC$4,DM_TI_LE!$A$5:$B$30,2,FALSE)</f>
        <v>0</v>
      </c>
      <c r="AZ339" s="270">
        <f>AD339/$H339*VLOOKUP(AD$4,DM_TI_LE!$A$5:$B$30,2,FALSE)</f>
        <v>0</v>
      </c>
      <c r="BA339" s="284">
        <f>IF(CD339="HDHV",DM_TI_LE!$K$12*I339, SUM(AE339:AW339)*F339*E339*DM_HE_SO_LUONG_NS!$D$1*CE339)</f>
        <v>9540000</v>
      </c>
      <c r="BB339" s="104"/>
      <c r="BC339" s="110">
        <f>VLOOKUP(B339,GD_LCD_HS_LNS!$B$4:$E$1000,4,FALSE)</f>
        <v>4921000</v>
      </c>
      <c r="BD339" s="104"/>
      <c r="BE339" s="104">
        <f>I339/26*$BC339*VLOOKUP(BE$4,DM_TI_LE!$A$5:$C$29,3,FALSE)</f>
        <v>0</v>
      </c>
      <c r="BF339" s="104">
        <f>J339/26*$BC339*VLOOKUP(BF$4,DM_TI_LE!$A$5:$C$29,3,FALSE)</f>
        <v>0</v>
      </c>
      <c r="BG339" s="104">
        <f>K339/26*$BC339*VLOOKUP(BG$4,DM_TI_LE!$A$5:$C$29,3,FALSE)</f>
        <v>0</v>
      </c>
      <c r="BH339" s="104">
        <f>L339/26*$BC339*VLOOKUP(BH$4,DM_TI_LE!$A$5:$C$29,3,FALSE)</f>
        <v>0</v>
      </c>
      <c r="BI339" s="104">
        <f>M339/26*$BC339*VLOOKUP(BI$4,DM_TI_LE!$A$5:$C$29,3,FALSE)</f>
        <v>0</v>
      </c>
      <c r="BJ339" s="104">
        <f>N339/26*$BC339*VLOOKUP(BJ$4,DM_TI_LE!$A$5:$C$29,3,FALSE)</f>
        <v>0</v>
      </c>
      <c r="BK339" s="104">
        <f>O339/26*$BC339*VLOOKUP(BK$4,DM_TI_LE!$A$5:$C$29,3,FALSE)</f>
        <v>0</v>
      </c>
      <c r="BL339" s="104">
        <f>P339/26*$BC339*VLOOKUP(BL$4,DM_TI_LE!$A$5:$C$29,3,FALSE)</f>
        <v>0</v>
      </c>
      <c r="BM339" s="104">
        <f>Q339/26*$BC339*VLOOKUP(BM$4,DM_TI_LE!$A$5:$C$29,3,FALSE)</f>
        <v>0</v>
      </c>
      <c r="BN339" s="104">
        <f>R339/26*$BC339*VLOOKUP(BN$4,DM_TI_LE!$A$5:$C$29,3,FALSE)</f>
        <v>0</v>
      </c>
      <c r="BO339" s="104">
        <f>S339/26*$BC339*VLOOKUP(BO$4,DM_TI_LE!$A$5:$C$29,3,FALSE)</f>
        <v>0</v>
      </c>
      <c r="BP339" s="104">
        <f>T339/26*$BC339*VLOOKUP(BP$4,DM_TI_LE!$A$5:$C$29,3,FALSE)</f>
        <v>0</v>
      </c>
      <c r="BQ339" s="104">
        <f>U339/26*$BC339*VLOOKUP(BQ$4,DM_TI_LE!$A$5:$C$29,3,FALSE)</f>
        <v>0</v>
      </c>
      <c r="BR339" s="104">
        <f>V339/26*$BC339*VLOOKUP(BR$4,DM_TI_LE!$A$5:$C$29,3,FALSE)</f>
        <v>0</v>
      </c>
      <c r="BS339" s="104">
        <f>W339/26*$BC339*VLOOKUP(BS$4,DM_TI_LE!$A$5:$C$29,3,FALSE)</f>
        <v>0</v>
      </c>
      <c r="BT339" s="104">
        <f>X339/26*$BC339*VLOOKUP(BT$4,DM_TI_LE!$A$5:$C$29,3,FALSE)</f>
        <v>0</v>
      </c>
      <c r="BU339" s="104">
        <f>Y339/26*$BC339*VLOOKUP(BU$4,DM_TI_LE!$A$5:$C$29,3,FALSE)</f>
        <v>0</v>
      </c>
      <c r="BV339" s="104">
        <f>Z339/26*$BC339*VLOOKUP(BV$4,DM_TI_LE!$A$5:$C$29,3,FALSE)</f>
        <v>0</v>
      </c>
      <c r="BW339" s="104">
        <f>AA339/26*$BC339*VLOOKUP(BW$4,DM_TI_LE!$A$5:$C$29,3,FALSE)</f>
        <v>0</v>
      </c>
      <c r="BX339" s="104">
        <f>AB339/26*$BC339*VLOOKUP(BX$4,DM_TI_LE!$A$5:$C$29,3,FALSE)</f>
        <v>0</v>
      </c>
      <c r="BY339" s="104">
        <f>AC339/26*$BC339*VLOOKUP(BY$4,DM_TI_LE!$A$5:$C$29,3,FALSE)</f>
        <v>0</v>
      </c>
      <c r="BZ339" s="104">
        <f>AD339/26*$BC339*VLOOKUP(BZ$4,DM_TI_LE!$A$5:$C$29,3,FALSE)</f>
        <v>0</v>
      </c>
      <c r="CA339" s="273">
        <f t="shared" si="0"/>
        <v>0</v>
      </c>
      <c r="CB339" s="104"/>
      <c r="CC339" s="274">
        <f t="shared" si="1"/>
        <v>9540000</v>
      </c>
      <c r="CD339" s="138" t="str">
        <f>VLOOKUP(B339,GD_CHUNG!$B$5:$G$480,6,FALSE)</f>
        <v>HDKX</v>
      </c>
      <c r="CE339" s="275">
        <f>VLOOKUP(CD339,DM_TI_LE!$I$12:$J$16,2,FALSE)</f>
        <v>1</v>
      </c>
    </row>
    <row r="340" spans="1:83" ht="12.75" x14ac:dyDescent="0.2">
      <c r="A340" s="49">
        <v>336</v>
      </c>
      <c r="B340" s="50">
        <f>GD_CHUNG!B340</f>
        <v>10683</v>
      </c>
      <c r="C340" s="50" t="str">
        <f>GD_CHUNG!C340</f>
        <v>Nguyễn Trung Sơn</v>
      </c>
      <c r="D340" s="50" t="str">
        <f>GD_CHUNG!D340</f>
        <v>NV Lái xe - VHTTB</v>
      </c>
      <c r="E340" s="268">
        <f>VLOOKUP(B340,GD_CHAM_CONG!$C$6:$BJ$997,60,FALSE)</f>
        <v>1.0499999999999994</v>
      </c>
      <c r="F340" s="268">
        <f>VLOOKUP(B340,GD_LCD_HS_LNS!$B$4:$F$1000,5,FALSE)</f>
        <v>2.02</v>
      </c>
      <c r="G340" s="269"/>
      <c r="H340" s="269">
        <f>VLOOKUP(B340,GD_CHAM_CONG!$C$6:$BD$997,37,FALSE)</f>
        <v>27</v>
      </c>
      <c r="I340" s="104">
        <f>VLOOKUP($B340,GD_CHAM_CONG!$C$6:$BF$997,38,FALSE)</f>
        <v>27</v>
      </c>
      <c r="J340" s="104">
        <f>VLOOKUP($B340,GD_CHAM_CONG!$C$6:$BF$997,39,FALSE)</f>
        <v>0</v>
      </c>
      <c r="K340" s="104">
        <f>VLOOKUP($B340,GD_CHAM_CONG!$C$6:$BF$997,40,FALSE)</f>
        <v>0</v>
      </c>
      <c r="L340" s="104">
        <f>VLOOKUP($B340,GD_CHAM_CONG!$C$6:$BF$997,41,FALSE)</f>
        <v>0</v>
      </c>
      <c r="M340" s="104">
        <f>VLOOKUP($B340,GD_CHAM_CONG!$C$6:$BF$997,42,FALSE)</f>
        <v>0</v>
      </c>
      <c r="N340" s="104">
        <f>VLOOKUP($B340,GD_CHAM_CONG!$C$6:$BF$997,43,FALSE)</f>
        <v>0</v>
      </c>
      <c r="O340" s="104">
        <f>VLOOKUP($B340,GD_CHAM_CONG!$C$6:$BF$997,44,FALSE)</f>
        <v>0</v>
      </c>
      <c r="P340" s="104">
        <f>VLOOKUP($B340,GD_CHAM_CONG!$C$6:$BF$997,45,FALSE)</f>
        <v>0</v>
      </c>
      <c r="Q340" s="104">
        <f>VLOOKUP($B340,GD_CHAM_CONG!$C$6:$BF$997,46,FALSE)</f>
        <v>0</v>
      </c>
      <c r="R340" s="104">
        <f>VLOOKUP($B340,GD_CHAM_CONG!$C$6:$BF$997,47,FALSE)</f>
        <v>0</v>
      </c>
      <c r="S340" s="104">
        <f>VLOOKUP($B340,GD_CHAM_CONG!$C$6:$BF$997,48,FALSE)</f>
        <v>0</v>
      </c>
      <c r="T340" s="104">
        <f>VLOOKUP($B340,GD_CHAM_CONG!$C$6:$BF$997,49,FALSE)</f>
        <v>0</v>
      </c>
      <c r="U340" s="104">
        <f>VLOOKUP($B340,GD_CHAM_CONG!$C$6:$BF$997,50,FALSE)</f>
        <v>0</v>
      </c>
      <c r="V340" s="104">
        <f>VLOOKUP($B340,GD_CHAM_CONG!$C$6:$BF$997,51,FALSE)</f>
        <v>0</v>
      </c>
      <c r="W340" s="104">
        <f>VLOOKUP($B340,GD_CHAM_CONG!$C$6:$BF$997,52,FALSE)</f>
        <v>0</v>
      </c>
      <c r="X340" s="104">
        <f>VLOOKUP($B340,GD_CHAM_CONG!$C$6:$BF$997,53,FALSE)</f>
        <v>0</v>
      </c>
      <c r="Y340" s="104">
        <f>VLOOKUP($B340,GD_CHAM_CONG!$C$6:$BF$997,54,FALSE)</f>
        <v>0</v>
      </c>
      <c r="Z340" s="104">
        <f>VLOOKUP($B340,GD_CHAM_CONG!$C$6:$BF$997,55,FALSE)</f>
        <v>0</v>
      </c>
      <c r="AA340" s="104">
        <f>VLOOKUP($B340,GD_CHAM_CONG!$C$6:$BF$997,56,FALSE)</f>
        <v>0</v>
      </c>
      <c r="AB340" s="104">
        <f>VLOOKUP($B340,GD_CHAM_CONG!$C$6:$BI$997,57,FALSE)</f>
        <v>0</v>
      </c>
      <c r="AC340" s="104">
        <f>VLOOKUP($B340,GD_CHAM_CONG!$C$6:$BI$997,58,FALSE)</f>
        <v>0</v>
      </c>
      <c r="AD340" s="104">
        <f>VLOOKUP($B340,GD_CHAM_CONG!$C$6:$BI$997,59,FALSE)</f>
        <v>0</v>
      </c>
      <c r="AE340" s="270">
        <f>I340/$H340*VLOOKUP(I$4,DM_TI_LE!$A$5:$B$30,2,FALSE)</f>
        <v>1</v>
      </c>
      <c r="AF340" s="270">
        <f>J340/$H340*VLOOKUP(J$4,DM_TI_LE!$A$5:$B$30,2,FALSE)</f>
        <v>0</v>
      </c>
      <c r="AG340" s="270">
        <f>K340/$H340*VLOOKUP(K$4,DM_TI_LE!$A$5:$B$30,2,FALSE)</f>
        <v>0</v>
      </c>
      <c r="AH340" s="270">
        <f>L340/$H340*VLOOKUP(L$4,DM_TI_LE!$A$5:$B$30,2,FALSE)</f>
        <v>0</v>
      </c>
      <c r="AI340" s="270">
        <f>M340/$H340*VLOOKUP(M$4,DM_TI_LE!$A$5:$B$30,2,FALSE)</f>
        <v>0</v>
      </c>
      <c r="AJ340" s="270">
        <f>N340/$H340*VLOOKUP(N$4,DM_TI_LE!$A$5:$B$30,2,FALSE)</f>
        <v>0</v>
      </c>
      <c r="AK340" s="270">
        <f>O340/$H340*VLOOKUP(O$4,DM_TI_LE!$A$5:$B$30,2,FALSE)</f>
        <v>0</v>
      </c>
      <c r="AL340" s="270">
        <f>P340/$H340*VLOOKUP(P$4,DM_TI_LE!$A$5:$B$30,2,FALSE)</f>
        <v>0</v>
      </c>
      <c r="AM340" s="270">
        <f>Q340/$H340*VLOOKUP(Q$4,DM_TI_LE!$A$5:$B$30,2,FALSE)</f>
        <v>0</v>
      </c>
      <c r="AN340" s="270">
        <f>R340/$H340*VLOOKUP(R$4,DM_TI_LE!$A$5:$B$30,2,FALSE)</f>
        <v>0</v>
      </c>
      <c r="AO340" s="270">
        <f>S340/$H340*VLOOKUP(S$4,DM_TI_LE!$A$5:$B$30,2,FALSE)</f>
        <v>0</v>
      </c>
      <c r="AP340" s="270">
        <f>T340/$H340*VLOOKUP(T$4,DM_TI_LE!$A$5:$B$30,2,FALSE)</f>
        <v>0</v>
      </c>
      <c r="AQ340" s="270">
        <f>U340/$H340*VLOOKUP(U$4,DM_TI_LE!$A$5:$B$30,2,FALSE)</f>
        <v>0</v>
      </c>
      <c r="AR340" s="270">
        <f>V340/$H340*VLOOKUP(V$4,DM_TI_LE!$A$5:$B$30,2,FALSE)</f>
        <v>0</v>
      </c>
      <c r="AS340" s="270">
        <f>W340/$H340*VLOOKUP(W$4,DM_TI_LE!$A$5:$B$30,2,FALSE)</f>
        <v>0</v>
      </c>
      <c r="AT340" s="270">
        <f>X340/$H340*VLOOKUP(X$4,DM_TI_LE!$A$5:$B$30,2,FALSE)</f>
        <v>0</v>
      </c>
      <c r="AU340" s="270">
        <f>Y340/$H340*VLOOKUP(Y$4,DM_TI_LE!$A$5:$B$30,2,FALSE)</f>
        <v>0</v>
      </c>
      <c r="AV340" s="270">
        <f>Z340/$H340*VLOOKUP(Z$4,DM_TI_LE!$A$5:$B$30,2,FALSE)</f>
        <v>0</v>
      </c>
      <c r="AW340" s="270">
        <f>AA340/$H340*VLOOKUP(AA$4,DM_TI_LE!$A$5:$B$30,2,FALSE)</f>
        <v>0</v>
      </c>
      <c r="AX340" s="270">
        <f>AB340/$H340*VLOOKUP(AB$4,DM_TI_LE!$A$5:$B$30,2,FALSE)</f>
        <v>0</v>
      </c>
      <c r="AY340" s="270">
        <f>AC340/$H340*VLOOKUP(AC$4,DM_TI_LE!$A$5:$B$30,2,FALSE)</f>
        <v>0</v>
      </c>
      <c r="AZ340" s="270">
        <f>AD340/$H340*VLOOKUP(AD$4,DM_TI_LE!$A$5:$B$30,2,FALSE)</f>
        <v>0</v>
      </c>
      <c r="BA340" s="284">
        <f>IF(CD340="HDHV",DM_TI_LE!$K$12*I340, SUM(AE340:AW340)*F340*E340*DM_HE_SO_LUONG_NS!$D$1*CE340)</f>
        <v>9544499.9999999944</v>
      </c>
      <c r="BB340" s="104"/>
      <c r="BC340" s="110">
        <f>VLOOKUP(B340,GD_LCD_HS_LNS!$B$4:$E$1000,4,FALSE)</f>
        <v>4921000</v>
      </c>
      <c r="BD340" s="104"/>
      <c r="BE340" s="104">
        <f>I340/26*$BC340*VLOOKUP(BE$4,DM_TI_LE!$A$5:$C$29,3,FALSE)</f>
        <v>0</v>
      </c>
      <c r="BF340" s="104">
        <f>J340/26*$BC340*VLOOKUP(BF$4,DM_TI_LE!$A$5:$C$29,3,FALSE)</f>
        <v>0</v>
      </c>
      <c r="BG340" s="104">
        <f>K340/26*$BC340*VLOOKUP(BG$4,DM_TI_LE!$A$5:$C$29,3,FALSE)</f>
        <v>0</v>
      </c>
      <c r="BH340" s="104">
        <f>L340/26*$BC340*VLOOKUP(BH$4,DM_TI_LE!$A$5:$C$29,3,FALSE)</f>
        <v>0</v>
      </c>
      <c r="BI340" s="104">
        <f>M340/26*$BC340*VLOOKUP(BI$4,DM_TI_LE!$A$5:$C$29,3,FALSE)</f>
        <v>0</v>
      </c>
      <c r="BJ340" s="104">
        <f>N340/26*$BC340*VLOOKUP(BJ$4,DM_TI_LE!$A$5:$C$29,3,FALSE)</f>
        <v>0</v>
      </c>
      <c r="BK340" s="104">
        <f>O340/26*$BC340*VLOOKUP(BK$4,DM_TI_LE!$A$5:$C$29,3,FALSE)</f>
        <v>0</v>
      </c>
      <c r="BL340" s="104">
        <f>P340/26*$BC340*VLOOKUP(BL$4,DM_TI_LE!$A$5:$C$29,3,FALSE)</f>
        <v>0</v>
      </c>
      <c r="BM340" s="104">
        <f>Q340/26*$BC340*VLOOKUP(BM$4,DM_TI_LE!$A$5:$C$29,3,FALSE)</f>
        <v>0</v>
      </c>
      <c r="BN340" s="104">
        <f>R340/26*$BC340*VLOOKUP(BN$4,DM_TI_LE!$A$5:$C$29,3,FALSE)</f>
        <v>0</v>
      </c>
      <c r="BO340" s="104">
        <f>S340/26*$BC340*VLOOKUP(BO$4,DM_TI_LE!$A$5:$C$29,3,FALSE)</f>
        <v>0</v>
      </c>
      <c r="BP340" s="104">
        <f>T340/26*$BC340*VLOOKUP(BP$4,DM_TI_LE!$A$5:$C$29,3,FALSE)</f>
        <v>0</v>
      </c>
      <c r="BQ340" s="104">
        <f>U340/26*$BC340*VLOOKUP(BQ$4,DM_TI_LE!$A$5:$C$29,3,FALSE)</f>
        <v>0</v>
      </c>
      <c r="BR340" s="104">
        <f>V340/26*$BC340*VLOOKUP(BR$4,DM_TI_LE!$A$5:$C$29,3,FALSE)</f>
        <v>0</v>
      </c>
      <c r="BS340" s="104">
        <f>W340/26*$BC340*VLOOKUP(BS$4,DM_TI_LE!$A$5:$C$29,3,FALSE)</f>
        <v>0</v>
      </c>
      <c r="BT340" s="104">
        <f>X340/26*$BC340*VLOOKUP(BT$4,DM_TI_LE!$A$5:$C$29,3,FALSE)</f>
        <v>0</v>
      </c>
      <c r="BU340" s="104">
        <f>Y340/26*$BC340*VLOOKUP(BU$4,DM_TI_LE!$A$5:$C$29,3,FALSE)</f>
        <v>0</v>
      </c>
      <c r="BV340" s="104">
        <f>Z340/26*$BC340*VLOOKUP(BV$4,DM_TI_LE!$A$5:$C$29,3,FALSE)</f>
        <v>0</v>
      </c>
      <c r="BW340" s="104">
        <f>AA340/26*$BC340*VLOOKUP(BW$4,DM_TI_LE!$A$5:$C$29,3,FALSE)</f>
        <v>0</v>
      </c>
      <c r="BX340" s="104">
        <f>AB340/26*$BC340*VLOOKUP(BX$4,DM_TI_LE!$A$5:$C$29,3,FALSE)</f>
        <v>0</v>
      </c>
      <c r="BY340" s="104">
        <f>AC340/26*$BC340*VLOOKUP(BY$4,DM_TI_LE!$A$5:$C$29,3,FALSE)</f>
        <v>0</v>
      </c>
      <c r="BZ340" s="104">
        <f>AD340/26*$BC340*VLOOKUP(BZ$4,DM_TI_LE!$A$5:$C$29,3,FALSE)</f>
        <v>0</v>
      </c>
      <c r="CA340" s="273">
        <f t="shared" si="0"/>
        <v>0</v>
      </c>
      <c r="CB340" s="104"/>
      <c r="CC340" s="274">
        <f t="shared" si="1"/>
        <v>9544499.9999999944</v>
      </c>
      <c r="CD340" s="138" t="str">
        <f>VLOOKUP(B340,GD_CHUNG!$B$5:$G$480,6,FALSE)</f>
        <v>HDKX</v>
      </c>
      <c r="CE340" s="275">
        <f>VLOOKUP(CD340,DM_TI_LE!$I$12:$J$16,2,FALSE)</f>
        <v>1</v>
      </c>
    </row>
    <row r="341" spans="1:83" ht="12.75" x14ac:dyDescent="0.2">
      <c r="A341" s="49">
        <v>337</v>
      </c>
      <c r="B341" s="50">
        <f>GD_CHUNG!B341</f>
        <v>10684</v>
      </c>
      <c r="C341" s="50" t="str">
        <f>GD_CHUNG!C341</f>
        <v>Lê Quang Hợp</v>
      </c>
      <c r="D341" s="50" t="str">
        <f>GD_CHUNG!D341</f>
        <v>NV Lái xe - VHTTB</v>
      </c>
      <c r="E341" s="268">
        <f>VLOOKUP(B341,GD_CHAM_CONG!$C$6:$BJ$997,60,FALSE)</f>
        <v>1</v>
      </c>
      <c r="F341" s="268">
        <f>VLOOKUP(B341,GD_LCD_HS_LNS!$B$4:$F$1000,5,FALSE)</f>
        <v>2.02</v>
      </c>
      <c r="G341" s="269"/>
      <c r="H341" s="269">
        <f>VLOOKUP(B341,GD_CHAM_CONG!$C$6:$BD$997,37,FALSE)</f>
        <v>27</v>
      </c>
      <c r="I341" s="104">
        <f>VLOOKUP($B341,GD_CHAM_CONG!$C$6:$BF$997,38,FALSE)</f>
        <v>27</v>
      </c>
      <c r="J341" s="104">
        <f>VLOOKUP($B341,GD_CHAM_CONG!$C$6:$BF$997,39,FALSE)</f>
        <v>0</v>
      </c>
      <c r="K341" s="104">
        <f>VLOOKUP($B341,GD_CHAM_CONG!$C$6:$BF$997,40,FALSE)</f>
        <v>0</v>
      </c>
      <c r="L341" s="104">
        <f>VLOOKUP($B341,GD_CHAM_CONG!$C$6:$BF$997,41,FALSE)</f>
        <v>0</v>
      </c>
      <c r="M341" s="104">
        <f>VLOOKUP($B341,GD_CHAM_CONG!$C$6:$BF$997,42,FALSE)</f>
        <v>0</v>
      </c>
      <c r="N341" s="104">
        <f>VLOOKUP($B341,GD_CHAM_CONG!$C$6:$BF$997,43,FALSE)</f>
        <v>0</v>
      </c>
      <c r="O341" s="104">
        <f>VLOOKUP($B341,GD_CHAM_CONG!$C$6:$BF$997,44,FALSE)</f>
        <v>0</v>
      </c>
      <c r="P341" s="104">
        <f>VLOOKUP($B341,GD_CHAM_CONG!$C$6:$BF$997,45,FALSE)</f>
        <v>0</v>
      </c>
      <c r="Q341" s="104">
        <f>VLOOKUP($B341,GD_CHAM_CONG!$C$6:$BF$997,46,FALSE)</f>
        <v>0</v>
      </c>
      <c r="R341" s="104">
        <f>VLOOKUP($B341,GD_CHAM_CONG!$C$6:$BF$997,47,FALSE)</f>
        <v>0</v>
      </c>
      <c r="S341" s="104">
        <f>VLOOKUP($B341,GD_CHAM_CONG!$C$6:$BF$997,48,FALSE)</f>
        <v>0</v>
      </c>
      <c r="T341" s="104">
        <f>VLOOKUP($B341,GD_CHAM_CONG!$C$6:$BF$997,49,FALSE)</f>
        <v>0</v>
      </c>
      <c r="U341" s="104">
        <f>VLOOKUP($B341,GD_CHAM_CONG!$C$6:$BF$997,50,FALSE)</f>
        <v>0</v>
      </c>
      <c r="V341" s="104">
        <f>VLOOKUP($B341,GD_CHAM_CONG!$C$6:$BF$997,51,FALSE)</f>
        <v>0</v>
      </c>
      <c r="W341" s="104">
        <f>VLOOKUP($B341,GD_CHAM_CONG!$C$6:$BF$997,52,FALSE)</f>
        <v>0</v>
      </c>
      <c r="X341" s="104">
        <f>VLOOKUP($B341,GD_CHAM_CONG!$C$6:$BF$997,53,FALSE)</f>
        <v>0</v>
      </c>
      <c r="Y341" s="104">
        <f>VLOOKUP($B341,GD_CHAM_CONG!$C$6:$BF$997,54,FALSE)</f>
        <v>0</v>
      </c>
      <c r="Z341" s="104">
        <f>VLOOKUP($B341,GD_CHAM_CONG!$C$6:$BF$997,55,FALSE)</f>
        <v>0</v>
      </c>
      <c r="AA341" s="104">
        <f>VLOOKUP($B341,GD_CHAM_CONG!$C$6:$BF$997,56,FALSE)</f>
        <v>0</v>
      </c>
      <c r="AB341" s="104">
        <f>VLOOKUP($B341,GD_CHAM_CONG!$C$6:$BI$997,57,FALSE)</f>
        <v>0</v>
      </c>
      <c r="AC341" s="104">
        <f>VLOOKUP($B341,GD_CHAM_CONG!$C$6:$BI$997,58,FALSE)</f>
        <v>0</v>
      </c>
      <c r="AD341" s="104">
        <f>VLOOKUP($B341,GD_CHAM_CONG!$C$6:$BI$997,59,FALSE)</f>
        <v>0</v>
      </c>
      <c r="AE341" s="270">
        <f>I341/$H341*VLOOKUP(I$4,DM_TI_LE!$A$5:$B$30,2,FALSE)</f>
        <v>1</v>
      </c>
      <c r="AF341" s="270">
        <f>J341/$H341*VLOOKUP(J$4,DM_TI_LE!$A$5:$B$30,2,FALSE)</f>
        <v>0</v>
      </c>
      <c r="AG341" s="270">
        <f>K341/$H341*VLOOKUP(K$4,DM_TI_LE!$A$5:$B$30,2,FALSE)</f>
        <v>0</v>
      </c>
      <c r="AH341" s="270">
        <f>L341/$H341*VLOOKUP(L$4,DM_TI_LE!$A$5:$B$30,2,FALSE)</f>
        <v>0</v>
      </c>
      <c r="AI341" s="270">
        <f>M341/$H341*VLOOKUP(M$4,DM_TI_LE!$A$5:$B$30,2,FALSE)</f>
        <v>0</v>
      </c>
      <c r="AJ341" s="270">
        <f>N341/$H341*VLOOKUP(N$4,DM_TI_LE!$A$5:$B$30,2,FALSE)</f>
        <v>0</v>
      </c>
      <c r="AK341" s="270">
        <f>O341/$H341*VLOOKUP(O$4,DM_TI_LE!$A$5:$B$30,2,FALSE)</f>
        <v>0</v>
      </c>
      <c r="AL341" s="270">
        <f>P341/$H341*VLOOKUP(P$4,DM_TI_LE!$A$5:$B$30,2,FALSE)</f>
        <v>0</v>
      </c>
      <c r="AM341" s="270">
        <f>Q341/$H341*VLOOKUP(Q$4,DM_TI_LE!$A$5:$B$30,2,FALSE)</f>
        <v>0</v>
      </c>
      <c r="AN341" s="270">
        <f>R341/$H341*VLOOKUP(R$4,DM_TI_LE!$A$5:$B$30,2,FALSE)</f>
        <v>0</v>
      </c>
      <c r="AO341" s="270">
        <f>S341/$H341*VLOOKUP(S$4,DM_TI_LE!$A$5:$B$30,2,FALSE)</f>
        <v>0</v>
      </c>
      <c r="AP341" s="270">
        <f>T341/$H341*VLOOKUP(T$4,DM_TI_LE!$A$5:$B$30,2,FALSE)</f>
        <v>0</v>
      </c>
      <c r="AQ341" s="270">
        <f>U341/$H341*VLOOKUP(U$4,DM_TI_LE!$A$5:$B$30,2,FALSE)</f>
        <v>0</v>
      </c>
      <c r="AR341" s="270">
        <f>V341/$H341*VLOOKUP(V$4,DM_TI_LE!$A$5:$B$30,2,FALSE)</f>
        <v>0</v>
      </c>
      <c r="AS341" s="270">
        <f>W341/$H341*VLOOKUP(W$4,DM_TI_LE!$A$5:$B$30,2,FALSE)</f>
        <v>0</v>
      </c>
      <c r="AT341" s="270">
        <f>X341/$H341*VLOOKUP(X$4,DM_TI_LE!$A$5:$B$30,2,FALSE)</f>
        <v>0</v>
      </c>
      <c r="AU341" s="270">
        <f>Y341/$H341*VLOOKUP(Y$4,DM_TI_LE!$A$5:$B$30,2,FALSE)</f>
        <v>0</v>
      </c>
      <c r="AV341" s="270">
        <f>Z341/$H341*VLOOKUP(Z$4,DM_TI_LE!$A$5:$B$30,2,FALSE)</f>
        <v>0</v>
      </c>
      <c r="AW341" s="270">
        <f>AA341/$H341*VLOOKUP(AA$4,DM_TI_LE!$A$5:$B$30,2,FALSE)</f>
        <v>0</v>
      </c>
      <c r="AX341" s="270">
        <f>AB341/$H341*VLOOKUP(AB$4,DM_TI_LE!$A$5:$B$30,2,FALSE)</f>
        <v>0</v>
      </c>
      <c r="AY341" s="270">
        <f>AC341/$H341*VLOOKUP(AC$4,DM_TI_LE!$A$5:$B$30,2,FALSE)</f>
        <v>0</v>
      </c>
      <c r="AZ341" s="270">
        <f>AD341/$H341*VLOOKUP(AD$4,DM_TI_LE!$A$5:$B$30,2,FALSE)</f>
        <v>0</v>
      </c>
      <c r="BA341" s="284">
        <f>IF(CD341="HDHV",DM_TI_LE!$K$12*I341, SUM(AE341:AW341)*F341*E341*DM_HE_SO_LUONG_NS!$D$1*CE341)</f>
        <v>9090000</v>
      </c>
      <c r="BB341" s="104"/>
      <c r="BC341" s="110">
        <f>VLOOKUP(B341,GD_LCD_HS_LNS!$B$4:$E$1000,4,FALSE)</f>
        <v>4921000</v>
      </c>
      <c r="BD341" s="104"/>
      <c r="BE341" s="104">
        <f>I341/26*$BC341*VLOOKUP(BE$4,DM_TI_LE!$A$5:$C$29,3,FALSE)</f>
        <v>0</v>
      </c>
      <c r="BF341" s="104">
        <f>J341/26*$BC341*VLOOKUP(BF$4,DM_TI_LE!$A$5:$C$29,3,FALSE)</f>
        <v>0</v>
      </c>
      <c r="BG341" s="104">
        <f>K341/26*$BC341*VLOOKUP(BG$4,DM_TI_LE!$A$5:$C$29,3,FALSE)</f>
        <v>0</v>
      </c>
      <c r="BH341" s="104">
        <f>L341/26*$BC341*VLOOKUP(BH$4,DM_TI_LE!$A$5:$C$29,3,FALSE)</f>
        <v>0</v>
      </c>
      <c r="BI341" s="104">
        <f>M341/26*$BC341*VLOOKUP(BI$4,DM_TI_LE!$A$5:$C$29,3,FALSE)</f>
        <v>0</v>
      </c>
      <c r="BJ341" s="104">
        <f>N341/26*$BC341*VLOOKUP(BJ$4,DM_TI_LE!$A$5:$C$29,3,FALSE)</f>
        <v>0</v>
      </c>
      <c r="BK341" s="104">
        <f>O341/26*$BC341*VLOOKUP(BK$4,DM_TI_LE!$A$5:$C$29,3,FALSE)</f>
        <v>0</v>
      </c>
      <c r="BL341" s="104">
        <f>P341/26*$BC341*VLOOKUP(BL$4,DM_TI_LE!$A$5:$C$29,3,FALSE)</f>
        <v>0</v>
      </c>
      <c r="BM341" s="104">
        <f>Q341/26*$BC341*VLOOKUP(BM$4,DM_TI_LE!$A$5:$C$29,3,FALSE)</f>
        <v>0</v>
      </c>
      <c r="BN341" s="104">
        <f>R341/26*$BC341*VLOOKUP(BN$4,DM_TI_LE!$A$5:$C$29,3,FALSE)</f>
        <v>0</v>
      </c>
      <c r="BO341" s="104">
        <f>S341/26*$BC341*VLOOKUP(BO$4,DM_TI_LE!$A$5:$C$29,3,FALSE)</f>
        <v>0</v>
      </c>
      <c r="BP341" s="104">
        <f>T341/26*$BC341*VLOOKUP(BP$4,DM_TI_LE!$A$5:$C$29,3,FALSE)</f>
        <v>0</v>
      </c>
      <c r="BQ341" s="104">
        <f>U341/26*$BC341*VLOOKUP(BQ$4,DM_TI_LE!$A$5:$C$29,3,FALSE)</f>
        <v>0</v>
      </c>
      <c r="BR341" s="104">
        <f>V341/26*$BC341*VLOOKUP(BR$4,DM_TI_LE!$A$5:$C$29,3,FALSE)</f>
        <v>0</v>
      </c>
      <c r="BS341" s="104">
        <f>W341/26*$BC341*VLOOKUP(BS$4,DM_TI_LE!$A$5:$C$29,3,FALSE)</f>
        <v>0</v>
      </c>
      <c r="BT341" s="104">
        <f>X341/26*$BC341*VLOOKUP(BT$4,DM_TI_LE!$A$5:$C$29,3,FALSE)</f>
        <v>0</v>
      </c>
      <c r="BU341" s="104">
        <f>Y341/26*$BC341*VLOOKUP(BU$4,DM_TI_LE!$A$5:$C$29,3,FALSE)</f>
        <v>0</v>
      </c>
      <c r="BV341" s="104">
        <f>Z341/26*$BC341*VLOOKUP(BV$4,DM_TI_LE!$A$5:$C$29,3,FALSE)</f>
        <v>0</v>
      </c>
      <c r="BW341" s="104">
        <f>AA341/26*$BC341*VLOOKUP(BW$4,DM_TI_LE!$A$5:$C$29,3,FALSE)</f>
        <v>0</v>
      </c>
      <c r="BX341" s="104">
        <f>AB341/26*$BC341*VLOOKUP(BX$4,DM_TI_LE!$A$5:$C$29,3,FALSE)</f>
        <v>0</v>
      </c>
      <c r="BY341" s="104">
        <f>AC341/26*$BC341*VLOOKUP(BY$4,DM_TI_LE!$A$5:$C$29,3,FALSE)</f>
        <v>0</v>
      </c>
      <c r="BZ341" s="104">
        <f>AD341/26*$BC341*VLOOKUP(BZ$4,DM_TI_LE!$A$5:$C$29,3,FALSE)</f>
        <v>0</v>
      </c>
      <c r="CA341" s="273">
        <f t="shared" si="0"/>
        <v>0</v>
      </c>
      <c r="CB341" s="104"/>
      <c r="CC341" s="274">
        <f t="shared" si="1"/>
        <v>9090000</v>
      </c>
      <c r="CD341" s="138" t="str">
        <f>VLOOKUP(B341,GD_CHUNG!$B$5:$G$480,6,FALSE)</f>
        <v>HDKX</v>
      </c>
      <c r="CE341" s="275">
        <f>VLOOKUP(CD341,DM_TI_LE!$I$12:$J$16,2,FALSE)</f>
        <v>1</v>
      </c>
    </row>
    <row r="342" spans="1:83" ht="12.75" x14ac:dyDescent="0.2">
      <c r="A342" s="49">
        <v>338</v>
      </c>
      <c r="B342" s="50">
        <f>GD_CHUNG!B342</f>
        <v>10705</v>
      </c>
      <c r="C342" s="50" t="str">
        <f>GD_CHUNG!C342</f>
        <v>Nguyễn Hữu Nam</v>
      </c>
      <c r="D342" s="50" t="str">
        <f>GD_CHUNG!D342</f>
        <v>NV Lái xe - VHTTB</v>
      </c>
      <c r="E342" s="268">
        <f>VLOOKUP(B342,GD_CHAM_CONG!$C$6:$BJ$997,60,FALSE)</f>
        <v>1</v>
      </c>
      <c r="F342" s="268">
        <f>VLOOKUP(B342,GD_LCD_HS_LNS!$B$4:$F$1000,5,FALSE)</f>
        <v>2.02</v>
      </c>
      <c r="G342" s="269"/>
      <c r="H342" s="269">
        <f>VLOOKUP(B342,GD_CHAM_CONG!$C$6:$BD$997,37,FALSE)</f>
        <v>27</v>
      </c>
      <c r="I342" s="104">
        <f>VLOOKUP($B342,GD_CHAM_CONG!$C$6:$BF$997,38,FALSE)</f>
        <v>27</v>
      </c>
      <c r="J342" s="104">
        <f>VLOOKUP($B342,GD_CHAM_CONG!$C$6:$BF$997,39,FALSE)</f>
        <v>0</v>
      </c>
      <c r="K342" s="104">
        <f>VLOOKUP($B342,GD_CHAM_CONG!$C$6:$BF$997,40,FALSE)</f>
        <v>0</v>
      </c>
      <c r="L342" s="104">
        <f>VLOOKUP($B342,GD_CHAM_CONG!$C$6:$BF$997,41,FALSE)</f>
        <v>0</v>
      </c>
      <c r="M342" s="104">
        <f>VLOOKUP($B342,GD_CHAM_CONG!$C$6:$BF$997,42,FALSE)</f>
        <v>0</v>
      </c>
      <c r="N342" s="104">
        <f>VLOOKUP($B342,GD_CHAM_CONG!$C$6:$BF$997,43,FALSE)</f>
        <v>0</v>
      </c>
      <c r="O342" s="104">
        <f>VLOOKUP($B342,GD_CHAM_CONG!$C$6:$BF$997,44,FALSE)</f>
        <v>0</v>
      </c>
      <c r="P342" s="104">
        <f>VLOOKUP($B342,GD_CHAM_CONG!$C$6:$BF$997,45,FALSE)</f>
        <v>0</v>
      </c>
      <c r="Q342" s="104">
        <f>VLOOKUP($B342,GD_CHAM_CONG!$C$6:$BF$997,46,FALSE)</f>
        <v>0</v>
      </c>
      <c r="R342" s="104">
        <f>VLOOKUP($B342,GD_CHAM_CONG!$C$6:$BF$997,47,FALSE)</f>
        <v>0</v>
      </c>
      <c r="S342" s="104">
        <f>VLOOKUP($B342,GD_CHAM_CONG!$C$6:$BF$997,48,FALSE)</f>
        <v>0</v>
      </c>
      <c r="T342" s="104">
        <f>VLOOKUP($B342,GD_CHAM_CONG!$C$6:$BF$997,49,FALSE)</f>
        <v>0</v>
      </c>
      <c r="U342" s="104">
        <f>VLOOKUP($B342,GD_CHAM_CONG!$C$6:$BF$997,50,FALSE)</f>
        <v>0</v>
      </c>
      <c r="V342" s="104">
        <f>VLOOKUP($B342,GD_CHAM_CONG!$C$6:$BF$997,51,FALSE)</f>
        <v>0</v>
      </c>
      <c r="W342" s="104">
        <f>VLOOKUP($B342,GD_CHAM_CONG!$C$6:$BF$997,52,FALSE)</f>
        <v>0</v>
      </c>
      <c r="X342" s="104">
        <f>VLOOKUP($B342,GD_CHAM_CONG!$C$6:$BF$997,53,FALSE)</f>
        <v>0</v>
      </c>
      <c r="Y342" s="104">
        <f>VLOOKUP($B342,GD_CHAM_CONG!$C$6:$BF$997,54,FALSE)</f>
        <v>0</v>
      </c>
      <c r="Z342" s="104">
        <f>VLOOKUP($B342,GD_CHAM_CONG!$C$6:$BF$997,55,FALSE)</f>
        <v>0</v>
      </c>
      <c r="AA342" s="104">
        <f>VLOOKUP($B342,GD_CHAM_CONG!$C$6:$BF$997,56,FALSE)</f>
        <v>0</v>
      </c>
      <c r="AB342" s="104">
        <f>VLOOKUP($B342,GD_CHAM_CONG!$C$6:$BI$997,57,FALSE)</f>
        <v>0</v>
      </c>
      <c r="AC342" s="104">
        <f>VLOOKUP($B342,GD_CHAM_CONG!$C$6:$BI$997,58,FALSE)</f>
        <v>0</v>
      </c>
      <c r="AD342" s="104">
        <f>VLOOKUP($B342,GD_CHAM_CONG!$C$6:$BI$997,59,FALSE)</f>
        <v>0</v>
      </c>
      <c r="AE342" s="270">
        <f>I342/$H342*VLOOKUP(I$4,DM_TI_LE!$A$5:$B$30,2,FALSE)</f>
        <v>1</v>
      </c>
      <c r="AF342" s="270">
        <f>J342/$H342*VLOOKUP(J$4,DM_TI_LE!$A$5:$B$30,2,FALSE)</f>
        <v>0</v>
      </c>
      <c r="AG342" s="270">
        <f>K342/$H342*VLOOKUP(K$4,DM_TI_LE!$A$5:$B$30,2,FALSE)</f>
        <v>0</v>
      </c>
      <c r="AH342" s="270">
        <f>L342/$H342*VLOOKUP(L$4,DM_TI_LE!$A$5:$B$30,2,FALSE)</f>
        <v>0</v>
      </c>
      <c r="AI342" s="270">
        <f>M342/$H342*VLOOKUP(M$4,DM_TI_LE!$A$5:$B$30,2,FALSE)</f>
        <v>0</v>
      </c>
      <c r="AJ342" s="270">
        <f>N342/$H342*VLOOKUP(N$4,DM_TI_LE!$A$5:$B$30,2,FALSE)</f>
        <v>0</v>
      </c>
      <c r="AK342" s="270">
        <f>O342/$H342*VLOOKUP(O$4,DM_TI_LE!$A$5:$B$30,2,FALSE)</f>
        <v>0</v>
      </c>
      <c r="AL342" s="270">
        <f>P342/$H342*VLOOKUP(P$4,DM_TI_LE!$A$5:$B$30,2,FALSE)</f>
        <v>0</v>
      </c>
      <c r="AM342" s="270">
        <f>Q342/$H342*VLOOKUP(Q$4,DM_TI_LE!$A$5:$B$30,2,FALSE)</f>
        <v>0</v>
      </c>
      <c r="AN342" s="270">
        <f>R342/$H342*VLOOKUP(R$4,DM_TI_LE!$A$5:$B$30,2,FALSE)</f>
        <v>0</v>
      </c>
      <c r="AO342" s="270">
        <f>S342/$H342*VLOOKUP(S$4,DM_TI_LE!$A$5:$B$30,2,FALSE)</f>
        <v>0</v>
      </c>
      <c r="AP342" s="270">
        <f>T342/$H342*VLOOKUP(T$4,DM_TI_LE!$A$5:$B$30,2,FALSE)</f>
        <v>0</v>
      </c>
      <c r="AQ342" s="270">
        <f>U342/$H342*VLOOKUP(U$4,DM_TI_LE!$A$5:$B$30,2,FALSE)</f>
        <v>0</v>
      </c>
      <c r="AR342" s="270">
        <f>V342/$H342*VLOOKUP(V$4,DM_TI_LE!$A$5:$B$30,2,FALSE)</f>
        <v>0</v>
      </c>
      <c r="AS342" s="270">
        <f>W342/$H342*VLOOKUP(W$4,DM_TI_LE!$A$5:$B$30,2,FALSE)</f>
        <v>0</v>
      </c>
      <c r="AT342" s="270">
        <f>X342/$H342*VLOOKUP(X$4,DM_TI_LE!$A$5:$B$30,2,FALSE)</f>
        <v>0</v>
      </c>
      <c r="AU342" s="270">
        <f>Y342/$H342*VLOOKUP(Y$4,DM_TI_LE!$A$5:$B$30,2,FALSE)</f>
        <v>0</v>
      </c>
      <c r="AV342" s="270">
        <f>Z342/$H342*VLOOKUP(Z$4,DM_TI_LE!$A$5:$B$30,2,FALSE)</f>
        <v>0</v>
      </c>
      <c r="AW342" s="270">
        <f>AA342/$H342*VLOOKUP(AA$4,DM_TI_LE!$A$5:$B$30,2,FALSE)</f>
        <v>0</v>
      </c>
      <c r="AX342" s="270">
        <f>AB342/$H342*VLOOKUP(AB$4,DM_TI_LE!$A$5:$B$30,2,FALSE)</f>
        <v>0</v>
      </c>
      <c r="AY342" s="270">
        <f>AC342/$H342*VLOOKUP(AC$4,DM_TI_LE!$A$5:$B$30,2,FALSE)</f>
        <v>0</v>
      </c>
      <c r="AZ342" s="270">
        <f>AD342/$H342*VLOOKUP(AD$4,DM_TI_LE!$A$5:$B$30,2,FALSE)</f>
        <v>0</v>
      </c>
      <c r="BA342" s="284">
        <f>IF(CD342="HDHV",DM_TI_LE!$K$12*I342, SUM(AE342:AW342)*F342*E342*DM_HE_SO_LUONG_NS!$D$1*CE342)</f>
        <v>9090000</v>
      </c>
      <c r="BB342" s="104"/>
      <c r="BC342" s="110">
        <f>VLOOKUP(B342,GD_LCD_HS_LNS!$B$4:$E$1000,4,FALSE)</f>
        <v>4921000</v>
      </c>
      <c r="BD342" s="104"/>
      <c r="BE342" s="104">
        <f>I342/26*$BC342*VLOOKUP(BE$4,DM_TI_LE!$A$5:$C$29,3,FALSE)</f>
        <v>0</v>
      </c>
      <c r="BF342" s="104">
        <f>J342/26*$BC342*VLOOKUP(BF$4,DM_TI_LE!$A$5:$C$29,3,FALSE)</f>
        <v>0</v>
      </c>
      <c r="BG342" s="104">
        <f>K342/26*$BC342*VLOOKUP(BG$4,DM_TI_LE!$A$5:$C$29,3,FALSE)</f>
        <v>0</v>
      </c>
      <c r="BH342" s="104">
        <f>L342/26*$BC342*VLOOKUP(BH$4,DM_TI_LE!$A$5:$C$29,3,FALSE)</f>
        <v>0</v>
      </c>
      <c r="BI342" s="104">
        <f>M342/26*$BC342*VLOOKUP(BI$4,DM_TI_LE!$A$5:$C$29,3,FALSE)</f>
        <v>0</v>
      </c>
      <c r="BJ342" s="104">
        <f>N342/26*$BC342*VLOOKUP(BJ$4,DM_TI_LE!$A$5:$C$29,3,FALSE)</f>
        <v>0</v>
      </c>
      <c r="BK342" s="104">
        <f>O342/26*$BC342*VLOOKUP(BK$4,DM_TI_LE!$A$5:$C$29,3,FALSE)</f>
        <v>0</v>
      </c>
      <c r="BL342" s="104">
        <f>P342/26*$BC342*VLOOKUP(BL$4,DM_TI_LE!$A$5:$C$29,3,FALSE)</f>
        <v>0</v>
      </c>
      <c r="BM342" s="104">
        <f>Q342/26*$BC342*VLOOKUP(BM$4,DM_TI_LE!$A$5:$C$29,3,FALSE)</f>
        <v>0</v>
      </c>
      <c r="BN342" s="104">
        <f>R342/26*$BC342*VLOOKUP(BN$4,DM_TI_LE!$A$5:$C$29,3,FALSE)</f>
        <v>0</v>
      </c>
      <c r="BO342" s="104">
        <f>S342/26*$BC342*VLOOKUP(BO$4,DM_TI_LE!$A$5:$C$29,3,FALSE)</f>
        <v>0</v>
      </c>
      <c r="BP342" s="104">
        <f>T342/26*$BC342*VLOOKUP(BP$4,DM_TI_LE!$A$5:$C$29,3,FALSE)</f>
        <v>0</v>
      </c>
      <c r="BQ342" s="104">
        <f>U342/26*$BC342*VLOOKUP(BQ$4,DM_TI_LE!$A$5:$C$29,3,FALSE)</f>
        <v>0</v>
      </c>
      <c r="BR342" s="104">
        <f>V342/26*$BC342*VLOOKUP(BR$4,DM_TI_LE!$A$5:$C$29,3,FALSE)</f>
        <v>0</v>
      </c>
      <c r="BS342" s="104">
        <f>W342/26*$BC342*VLOOKUP(BS$4,DM_TI_LE!$A$5:$C$29,3,FALSE)</f>
        <v>0</v>
      </c>
      <c r="BT342" s="104">
        <f>X342/26*$BC342*VLOOKUP(BT$4,DM_TI_LE!$A$5:$C$29,3,FALSE)</f>
        <v>0</v>
      </c>
      <c r="BU342" s="104">
        <f>Y342/26*$BC342*VLOOKUP(BU$4,DM_TI_LE!$A$5:$C$29,3,FALSE)</f>
        <v>0</v>
      </c>
      <c r="BV342" s="104">
        <f>Z342/26*$BC342*VLOOKUP(BV$4,DM_TI_LE!$A$5:$C$29,3,FALSE)</f>
        <v>0</v>
      </c>
      <c r="BW342" s="104">
        <f>AA342/26*$BC342*VLOOKUP(BW$4,DM_TI_LE!$A$5:$C$29,3,FALSE)</f>
        <v>0</v>
      </c>
      <c r="BX342" s="104">
        <f>AB342/26*$BC342*VLOOKUP(BX$4,DM_TI_LE!$A$5:$C$29,3,FALSE)</f>
        <v>0</v>
      </c>
      <c r="BY342" s="104">
        <f>AC342/26*$BC342*VLOOKUP(BY$4,DM_TI_LE!$A$5:$C$29,3,FALSE)</f>
        <v>0</v>
      </c>
      <c r="BZ342" s="104">
        <f>AD342/26*$BC342*VLOOKUP(BZ$4,DM_TI_LE!$A$5:$C$29,3,FALSE)</f>
        <v>0</v>
      </c>
      <c r="CA342" s="273">
        <f t="shared" si="0"/>
        <v>0</v>
      </c>
      <c r="CB342" s="104"/>
      <c r="CC342" s="274">
        <f t="shared" si="1"/>
        <v>9090000</v>
      </c>
      <c r="CD342" s="138" t="str">
        <f>VLOOKUP(B342,GD_CHUNG!$B$5:$G$480,6,FALSE)</f>
        <v>HDKX</v>
      </c>
      <c r="CE342" s="275">
        <f>VLOOKUP(CD342,DM_TI_LE!$I$12:$J$16,2,FALSE)</f>
        <v>1</v>
      </c>
    </row>
    <row r="343" spans="1:83" ht="12.75" x14ac:dyDescent="0.2">
      <c r="A343" s="49">
        <v>339</v>
      </c>
      <c r="B343" s="50">
        <f>GD_CHUNG!B343</f>
        <v>10706</v>
      </c>
      <c r="C343" s="50" t="str">
        <f>GD_CHUNG!C343</f>
        <v>Đặng Đình Phương</v>
      </c>
      <c r="D343" s="50" t="str">
        <f>GD_CHUNG!D343</f>
        <v>NV Lái xe - VHTTB</v>
      </c>
      <c r="E343" s="268">
        <f>VLOOKUP(B343,GD_CHAM_CONG!$C$6:$BJ$997,60,FALSE)</f>
        <v>1</v>
      </c>
      <c r="F343" s="268">
        <f>VLOOKUP(B343,GD_LCD_HS_LNS!$B$4:$F$1000,5,FALSE)</f>
        <v>2.14</v>
      </c>
      <c r="G343" s="269"/>
      <c r="H343" s="269">
        <f>VLOOKUP(B343,GD_CHAM_CONG!$C$6:$BD$997,37,FALSE)</f>
        <v>27</v>
      </c>
      <c r="I343" s="104">
        <f>VLOOKUP($B343,GD_CHAM_CONG!$C$6:$BF$997,38,FALSE)</f>
        <v>27</v>
      </c>
      <c r="J343" s="104">
        <f>VLOOKUP($B343,GD_CHAM_CONG!$C$6:$BF$997,39,FALSE)</f>
        <v>0</v>
      </c>
      <c r="K343" s="104">
        <f>VLOOKUP($B343,GD_CHAM_CONG!$C$6:$BF$997,40,FALSE)</f>
        <v>0</v>
      </c>
      <c r="L343" s="104">
        <f>VLOOKUP($B343,GD_CHAM_CONG!$C$6:$BF$997,41,FALSE)</f>
        <v>0</v>
      </c>
      <c r="M343" s="104">
        <f>VLOOKUP($B343,GD_CHAM_CONG!$C$6:$BF$997,42,FALSE)</f>
        <v>0</v>
      </c>
      <c r="N343" s="104">
        <f>VLOOKUP($B343,GD_CHAM_CONG!$C$6:$BF$997,43,FALSE)</f>
        <v>0</v>
      </c>
      <c r="O343" s="104">
        <f>VLOOKUP($B343,GD_CHAM_CONG!$C$6:$BF$997,44,FALSE)</f>
        <v>0</v>
      </c>
      <c r="P343" s="104">
        <f>VLOOKUP($B343,GD_CHAM_CONG!$C$6:$BF$997,45,FALSE)</f>
        <v>0</v>
      </c>
      <c r="Q343" s="104">
        <f>VLOOKUP($B343,GD_CHAM_CONG!$C$6:$BF$997,46,FALSE)</f>
        <v>0</v>
      </c>
      <c r="R343" s="104">
        <f>VLOOKUP($B343,GD_CHAM_CONG!$C$6:$BF$997,47,FALSE)</f>
        <v>0</v>
      </c>
      <c r="S343" s="104">
        <f>VLOOKUP($B343,GD_CHAM_CONG!$C$6:$BF$997,48,FALSE)</f>
        <v>0</v>
      </c>
      <c r="T343" s="104">
        <f>VLOOKUP($B343,GD_CHAM_CONG!$C$6:$BF$997,49,FALSE)</f>
        <v>0</v>
      </c>
      <c r="U343" s="104">
        <f>VLOOKUP($B343,GD_CHAM_CONG!$C$6:$BF$997,50,FALSE)</f>
        <v>0</v>
      </c>
      <c r="V343" s="104">
        <f>VLOOKUP($B343,GD_CHAM_CONG!$C$6:$BF$997,51,FALSE)</f>
        <v>0</v>
      </c>
      <c r="W343" s="104">
        <f>VLOOKUP($B343,GD_CHAM_CONG!$C$6:$BF$997,52,FALSE)</f>
        <v>0</v>
      </c>
      <c r="X343" s="104">
        <f>VLOOKUP($B343,GD_CHAM_CONG!$C$6:$BF$997,53,FALSE)</f>
        <v>0</v>
      </c>
      <c r="Y343" s="104">
        <f>VLOOKUP($B343,GD_CHAM_CONG!$C$6:$BF$997,54,FALSE)</f>
        <v>0</v>
      </c>
      <c r="Z343" s="104">
        <f>VLOOKUP($B343,GD_CHAM_CONG!$C$6:$BF$997,55,FALSE)</f>
        <v>0</v>
      </c>
      <c r="AA343" s="104">
        <f>VLOOKUP($B343,GD_CHAM_CONG!$C$6:$BF$997,56,FALSE)</f>
        <v>0</v>
      </c>
      <c r="AB343" s="104">
        <f>VLOOKUP($B343,GD_CHAM_CONG!$C$6:$BI$997,57,FALSE)</f>
        <v>0</v>
      </c>
      <c r="AC343" s="104">
        <f>VLOOKUP($B343,GD_CHAM_CONG!$C$6:$BI$997,58,FALSE)</f>
        <v>0</v>
      </c>
      <c r="AD343" s="104">
        <f>VLOOKUP($B343,GD_CHAM_CONG!$C$6:$BI$997,59,FALSE)</f>
        <v>0</v>
      </c>
      <c r="AE343" s="270">
        <f>I343/$H343*VLOOKUP(I$4,DM_TI_LE!$A$5:$B$30,2,FALSE)</f>
        <v>1</v>
      </c>
      <c r="AF343" s="270">
        <f>J343/$H343*VLOOKUP(J$4,DM_TI_LE!$A$5:$B$30,2,FALSE)</f>
        <v>0</v>
      </c>
      <c r="AG343" s="270">
        <f>K343/$H343*VLOOKUP(K$4,DM_TI_LE!$A$5:$B$30,2,FALSE)</f>
        <v>0</v>
      </c>
      <c r="AH343" s="270">
        <f>L343/$H343*VLOOKUP(L$4,DM_TI_LE!$A$5:$B$30,2,FALSE)</f>
        <v>0</v>
      </c>
      <c r="AI343" s="270">
        <f>M343/$H343*VLOOKUP(M$4,DM_TI_LE!$A$5:$B$30,2,FALSE)</f>
        <v>0</v>
      </c>
      <c r="AJ343" s="270">
        <f>N343/$H343*VLOOKUP(N$4,DM_TI_LE!$A$5:$B$30,2,FALSE)</f>
        <v>0</v>
      </c>
      <c r="AK343" s="270">
        <f>O343/$H343*VLOOKUP(O$4,DM_TI_LE!$A$5:$B$30,2,FALSE)</f>
        <v>0</v>
      </c>
      <c r="AL343" s="270">
        <f>P343/$H343*VLOOKUP(P$4,DM_TI_LE!$A$5:$B$30,2,FALSE)</f>
        <v>0</v>
      </c>
      <c r="AM343" s="270">
        <f>Q343/$H343*VLOOKUP(Q$4,DM_TI_LE!$A$5:$B$30,2,FALSE)</f>
        <v>0</v>
      </c>
      <c r="AN343" s="270">
        <f>R343/$H343*VLOOKUP(R$4,DM_TI_LE!$A$5:$B$30,2,FALSE)</f>
        <v>0</v>
      </c>
      <c r="AO343" s="270">
        <f>S343/$H343*VLOOKUP(S$4,DM_TI_LE!$A$5:$B$30,2,FALSE)</f>
        <v>0</v>
      </c>
      <c r="AP343" s="270">
        <f>T343/$H343*VLOOKUP(T$4,DM_TI_LE!$A$5:$B$30,2,FALSE)</f>
        <v>0</v>
      </c>
      <c r="AQ343" s="270">
        <f>U343/$H343*VLOOKUP(U$4,DM_TI_LE!$A$5:$B$30,2,FALSE)</f>
        <v>0</v>
      </c>
      <c r="AR343" s="270">
        <f>V343/$H343*VLOOKUP(V$4,DM_TI_LE!$A$5:$B$30,2,FALSE)</f>
        <v>0</v>
      </c>
      <c r="AS343" s="270">
        <f>W343/$H343*VLOOKUP(W$4,DM_TI_LE!$A$5:$B$30,2,FALSE)</f>
        <v>0</v>
      </c>
      <c r="AT343" s="270">
        <f>X343/$H343*VLOOKUP(X$4,DM_TI_LE!$A$5:$B$30,2,FALSE)</f>
        <v>0</v>
      </c>
      <c r="AU343" s="270">
        <f>Y343/$H343*VLOOKUP(Y$4,DM_TI_LE!$A$5:$B$30,2,FALSE)</f>
        <v>0</v>
      </c>
      <c r="AV343" s="270">
        <f>Z343/$H343*VLOOKUP(Z$4,DM_TI_LE!$A$5:$B$30,2,FALSE)</f>
        <v>0</v>
      </c>
      <c r="AW343" s="270">
        <f>AA343/$H343*VLOOKUP(AA$4,DM_TI_LE!$A$5:$B$30,2,FALSE)</f>
        <v>0</v>
      </c>
      <c r="AX343" s="270">
        <f>AB343/$H343*VLOOKUP(AB$4,DM_TI_LE!$A$5:$B$30,2,FALSE)</f>
        <v>0</v>
      </c>
      <c r="AY343" s="270">
        <f>AC343/$H343*VLOOKUP(AC$4,DM_TI_LE!$A$5:$B$30,2,FALSE)</f>
        <v>0</v>
      </c>
      <c r="AZ343" s="270">
        <f>AD343/$H343*VLOOKUP(AD$4,DM_TI_LE!$A$5:$B$30,2,FALSE)</f>
        <v>0</v>
      </c>
      <c r="BA343" s="284">
        <f>IF(CD343="HDHV",DM_TI_LE!$K$12*I343, SUM(AE343:AW343)*F343*E343*DM_HE_SO_LUONG_NS!$D$1*CE343)</f>
        <v>9630000</v>
      </c>
      <c r="BB343" s="104"/>
      <c r="BC343" s="110">
        <f>VLOOKUP(B343,GD_LCD_HS_LNS!$B$4:$E$1000,4,FALSE)</f>
        <v>4166000</v>
      </c>
      <c r="BD343" s="104"/>
      <c r="BE343" s="104">
        <f>I343/26*$BC343*VLOOKUP(BE$4,DM_TI_LE!$A$5:$C$29,3,FALSE)</f>
        <v>0</v>
      </c>
      <c r="BF343" s="104">
        <f>J343/26*$BC343*VLOOKUP(BF$4,DM_TI_LE!$A$5:$C$29,3,FALSE)</f>
        <v>0</v>
      </c>
      <c r="BG343" s="104">
        <f>K343/26*$BC343*VLOOKUP(BG$4,DM_TI_LE!$A$5:$C$29,3,FALSE)</f>
        <v>0</v>
      </c>
      <c r="BH343" s="104">
        <f>L343/26*$BC343*VLOOKUP(BH$4,DM_TI_LE!$A$5:$C$29,3,FALSE)</f>
        <v>0</v>
      </c>
      <c r="BI343" s="104">
        <f>M343/26*$BC343*VLOOKUP(BI$4,DM_TI_LE!$A$5:$C$29,3,FALSE)</f>
        <v>0</v>
      </c>
      <c r="BJ343" s="104">
        <f>N343/26*$BC343*VLOOKUP(BJ$4,DM_TI_LE!$A$5:$C$29,3,FALSE)</f>
        <v>0</v>
      </c>
      <c r="BK343" s="104">
        <f>O343/26*$BC343*VLOOKUP(BK$4,DM_TI_LE!$A$5:$C$29,3,FALSE)</f>
        <v>0</v>
      </c>
      <c r="BL343" s="104">
        <f>P343/26*$BC343*VLOOKUP(BL$4,DM_TI_LE!$A$5:$C$29,3,FALSE)</f>
        <v>0</v>
      </c>
      <c r="BM343" s="104">
        <f>Q343/26*$BC343*VLOOKUP(BM$4,DM_TI_LE!$A$5:$C$29,3,FALSE)</f>
        <v>0</v>
      </c>
      <c r="BN343" s="104">
        <f>R343/26*$BC343*VLOOKUP(BN$4,DM_TI_LE!$A$5:$C$29,3,FALSE)</f>
        <v>0</v>
      </c>
      <c r="BO343" s="104">
        <f>S343/26*$BC343*VLOOKUP(BO$4,DM_TI_LE!$A$5:$C$29,3,FALSE)</f>
        <v>0</v>
      </c>
      <c r="BP343" s="104">
        <f>T343/26*$BC343*VLOOKUP(BP$4,DM_TI_LE!$A$5:$C$29,3,FALSE)</f>
        <v>0</v>
      </c>
      <c r="BQ343" s="104">
        <f>U343/26*$BC343*VLOOKUP(BQ$4,DM_TI_LE!$A$5:$C$29,3,FALSE)</f>
        <v>0</v>
      </c>
      <c r="BR343" s="104">
        <f>V343/26*$BC343*VLOOKUP(BR$4,DM_TI_LE!$A$5:$C$29,3,FALSE)</f>
        <v>0</v>
      </c>
      <c r="BS343" s="104">
        <f>W343/26*$BC343*VLOOKUP(BS$4,DM_TI_LE!$A$5:$C$29,3,FALSE)</f>
        <v>0</v>
      </c>
      <c r="BT343" s="104">
        <f>X343/26*$BC343*VLOOKUP(BT$4,DM_TI_LE!$A$5:$C$29,3,FALSE)</f>
        <v>0</v>
      </c>
      <c r="BU343" s="104">
        <f>Y343/26*$BC343*VLOOKUP(BU$4,DM_TI_LE!$A$5:$C$29,3,FALSE)</f>
        <v>0</v>
      </c>
      <c r="BV343" s="104">
        <f>Z343/26*$BC343*VLOOKUP(BV$4,DM_TI_LE!$A$5:$C$29,3,FALSE)</f>
        <v>0</v>
      </c>
      <c r="BW343" s="104">
        <f>AA343/26*$BC343*VLOOKUP(BW$4,DM_TI_LE!$A$5:$C$29,3,FALSE)</f>
        <v>0</v>
      </c>
      <c r="BX343" s="104">
        <f>AB343/26*$BC343*VLOOKUP(BX$4,DM_TI_LE!$A$5:$C$29,3,FALSE)</f>
        <v>0</v>
      </c>
      <c r="BY343" s="104">
        <f>AC343/26*$BC343*VLOOKUP(BY$4,DM_TI_LE!$A$5:$C$29,3,FALSE)</f>
        <v>0</v>
      </c>
      <c r="BZ343" s="104">
        <f>AD343/26*$BC343*VLOOKUP(BZ$4,DM_TI_LE!$A$5:$C$29,3,FALSE)</f>
        <v>0</v>
      </c>
      <c r="CA343" s="273">
        <f t="shared" si="0"/>
        <v>0</v>
      </c>
      <c r="CB343" s="104"/>
      <c r="CC343" s="274">
        <f t="shared" si="1"/>
        <v>9630000</v>
      </c>
      <c r="CD343" s="138" t="str">
        <f>VLOOKUP(B343,GD_CHUNG!$B$5:$G$480,6,FALSE)</f>
        <v>HDKX</v>
      </c>
      <c r="CE343" s="275">
        <f>VLOOKUP(CD343,DM_TI_LE!$I$12:$J$16,2,FALSE)</f>
        <v>1</v>
      </c>
    </row>
    <row r="344" spans="1:83" ht="12.75" x14ac:dyDescent="0.2">
      <c r="A344" s="49">
        <v>340</v>
      </c>
      <c r="B344" s="50">
        <f>GD_CHUNG!B344</f>
        <v>10707</v>
      </c>
      <c r="C344" s="50" t="str">
        <f>GD_CHUNG!C344</f>
        <v>Phù Trung Ninh</v>
      </c>
      <c r="D344" s="50" t="str">
        <f>GD_CHUNG!D344</f>
        <v>NV Lái xe - VHTTB</v>
      </c>
      <c r="E344" s="268">
        <f>VLOOKUP(B344,GD_CHAM_CONG!$C$6:$BJ$997,60,FALSE)</f>
        <v>1</v>
      </c>
      <c r="F344" s="268">
        <f>VLOOKUP(B344,GD_LCD_HS_LNS!$B$4:$F$1000,5,FALSE)</f>
        <v>2.14</v>
      </c>
      <c r="G344" s="269"/>
      <c r="H344" s="269">
        <f>VLOOKUP(B344,GD_CHAM_CONG!$C$6:$BD$997,37,FALSE)</f>
        <v>27</v>
      </c>
      <c r="I344" s="104">
        <f>VLOOKUP($B344,GD_CHAM_CONG!$C$6:$BF$997,38,FALSE)</f>
        <v>27</v>
      </c>
      <c r="J344" s="104">
        <f>VLOOKUP($B344,GD_CHAM_CONG!$C$6:$BF$997,39,FALSE)</f>
        <v>0</v>
      </c>
      <c r="K344" s="104">
        <f>VLOOKUP($B344,GD_CHAM_CONG!$C$6:$BF$997,40,FALSE)</f>
        <v>0</v>
      </c>
      <c r="L344" s="104">
        <f>VLOOKUP($B344,GD_CHAM_CONG!$C$6:$BF$997,41,FALSE)</f>
        <v>0</v>
      </c>
      <c r="M344" s="104">
        <f>VLOOKUP($B344,GD_CHAM_CONG!$C$6:$BF$997,42,FALSE)</f>
        <v>0</v>
      </c>
      <c r="N344" s="104">
        <f>VLOOKUP($B344,GD_CHAM_CONG!$C$6:$BF$997,43,FALSE)</f>
        <v>0</v>
      </c>
      <c r="O344" s="104">
        <f>VLOOKUP($B344,GD_CHAM_CONG!$C$6:$BF$997,44,FALSE)</f>
        <v>0</v>
      </c>
      <c r="P344" s="104">
        <f>VLOOKUP($B344,GD_CHAM_CONG!$C$6:$BF$997,45,FALSE)</f>
        <v>0</v>
      </c>
      <c r="Q344" s="104">
        <f>VLOOKUP($B344,GD_CHAM_CONG!$C$6:$BF$997,46,FALSE)</f>
        <v>0</v>
      </c>
      <c r="R344" s="104">
        <f>VLOOKUP($B344,GD_CHAM_CONG!$C$6:$BF$997,47,FALSE)</f>
        <v>0</v>
      </c>
      <c r="S344" s="104">
        <f>VLOOKUP($B344,GD_CHAM_CONG!$C$6:$BF$997,48,FALSE)</f>
        <v>0</v>
      </c>
      <c r="T344" s="104">
        <f>VLOOKUP($B344,GD_CHAM_CONG!$C$6:$BF$997,49,FALSE)</f>
        <v>0</v>
      </c>
      <c r="U344" s="104">
        <f>VLOOKUP($B344,GD_CHAM_CONG!$C$6:$BF$997,50,FALSE)</f>
        <v>0</v>
      </c>
      <c r="V344" s="104">
        <f>VLOOKUP($B344,GD_CHAM_CONG!$C$6:$BF$997,51,FALSE)</f>
        <v>0</v>
      </c>
      <c r="W344" s="104">
        <f>VLOOKUP($B344,GD_CHAM_CONG!$C$6:$BF$997,52,FALSE)</f>
        <v>0</v>
      </c>
      <c r="X344" s="104">
        <f>VLOOKUP($B344,GD_CHAM_CONG!$C$6:$BF$997,53,FALSE)</f>
        <v>0</v>
      </c>
      <c r="Y344" s="104">
        <f>VLOOKUP($B344,GD_CHAM_CONG!$C$6:$BF$997,54,FALSE)</f>
        <v>0</v>
      </c>
      <c r="Z344" s="104">
        <f>VLOOKUP($B344,GD_CHAM_CONG!$C$6:$BF$997,55,FALSE)</f>
        <v>0</v>
      </c>
      <c r="AA344" s="104">
        <f>VLOOKUP($B344,GD_CHAM_CONG!$C$6:$BF$997,56,FALSE)</f>
        <v>0</v>
      </c>
      <c r="AB344" s="104">
        <f>VLOOKUP($B344,GD_CHAM_CONG!$C$6:$BI$997,57,FALSE)</f>
        <v>0</v>
      </c>
      <c r="AC344" s="104">
        <f>VLOOKUP($B344,GD_CHAM_CONG!$C$6:$BI$997,58,FALSE)</f>
        <v>0</v>
      </c>
      <c r="AD344" s="104">
        <f>VLOOKUP($B344,GD_CHAM_CONG!$C$6:$BI$997,59,FALSE)</f>
        <v>0</v>
      </c>
      <c r="AE344" s="270">
        <f>I344/$H344*VLOOKUP(I$4,DM_TI_LE!$A$5:$B$30,2,FALSE)</f>
        <v>1</v>
      </c>
      <c r="AF344" s="270">
        <f>J344/$H344*VLOOKUP(J$4,DM_TI_LE!$A$5:$B$30,2,FALSE)</f>
        <v>0</v>
      </c>
      <c r="AG344" s="270">
        <f>K344/$H344*VLOOKUP(K$4,DM_TI_LE!$A$5:$B$30,2,FALSE)</f>
        <v>0</v>
      </c>
      <c r="AH344" s="270">
        <f>L344/$H344*VLOOKUP(L$4,DM_TI_LE!$A$5:$B$30,2,FALSE)</f>
        <v>0</v>
      </c>
      <c r="AI344" s="270">
        <f>M344/$H344*VLOOKUP(M$4,DM_TI_LE!$A$5:$B$30,2,FALSE)</f>
        <v>0</v>
      </c>
      <c r="AJ344" s="270">
        <f>N344/$H344*VLOOKUP(N$4,DM_TI_LE!$A$5:$B$30,2,FALSE)</f>
        <v>0</v>
      </c>
      <c r="AK344" s="270">
        <f>O344/$H344*VLOOKUP(O$4,DM_TI_LE!$A$5:$B$30,2,FALSE)</f>
        <v>0</v>
      </c>
      <c r="AL344" s="270">
        <f>P344/$H344*VLOOKUP(P$4,DM_TI_LE!$A$5:$B$30,2,FALSE)</f>
        <v>0</v>
      </c>
      <c r="AM344" s="270">
        <f>Q344/$H344*VLOOKUP(Q$4,DM_TI_LE!$A$5:$B$30,2,FALSE)</f>
        <v>0</v>
      </c>
      <c r="AN344" s="270">
        <f>R344/$H344*VLOOKUP(R$4,DM_TI_LE!$A$5:$B$30,2,FALSE)</f>
        <v>0</v>
      </c>
      <c r="AO344" s="270">
        <f>S344/$H344*VLOOKUP(S$4,DM_TI_LE!$A$5:$B$30,2,FALSE)</f>
        <v>0</v>
      </c>
      <c r="AP344" s="270">
        <f>T344/$H344*VLOOKUP(T$4,DM_TI_LE!$A$5:$B$30,2,FALSE)</f>
        <v>0</v>
      </c>
      <c r="AQ344" s="270">
        <f>U344/$H344*VLOOKUP(U$4,DM_TI_LE!$A$5:$B$30,2,FALSE)</f>
        <v>0</v>
      </c>
      <c r="AR344" s="270">
        <f>V344/$H344*VLOOKUP(V$4,DM_TI_LE!$A$5:$B$30,2,FALSE)</f>
        <v>0</v>
      </c>
      <c r="AS344" s="270">
        <f>W344/$H344*VLOOKUP(W$4,DM_TI_LE!$A$5:$B$30,2,FALSE)</f>
        <v>0</v>
      </c>
      <c r="AT344" s="270">
        <f>X344/$H344*VLOOKUP(X$4,DM_TI_LE!$A$5:$B$30,2,FALSE)</f>
        <v>0</v>
      </c>
      <c r="AU344" s="270">
        <f>Y344/$H344*VLOOKUP(Y$4,DM_TI_LE!$A$5:$B$30,2,FALSE)</f>
        <v>0</v>
      </c>
      <c r="AV344" s="270">
        <f>Z344/$H344*VLOOKUP(Z$4,DM_TI_LE!$A$5:$B$30,2,FALSE)</f>
        <v>0</v>
      </c>
      <c r="AW344" s="270">
        <f>AA344/$H344*VLOOKUP(AA$4,DM_TI_LE!$A$5:$B$30,2,FALSE)</f>
        <v>0</v>
      </c>
      <c r="AX344" s="270">
        <f>AB344/$H344*VLOOKUP(AB$4,DM_TI_LE!$A$5:$B$30,2,FALSE)</f>
        <v>0</v>
      </c>
      <c r="AY344" s="270">
        <f>AC344/$H344*VLOOKUP(AC$4,DM_TI_LE!$A$5:$B$30,2,FALSE)</f>
        <v>0</v>
      </c>
      <c r="AZ344" s="270">
        <f>AD344/$H344*VLOOKUP(AD$4,DM_TI_LE!$A$5:$B$30,2,FALSE)</f>
        <v>0</v>
      </c>
      <c r="BA344" s="284">
        <f>IF(CD344="HDHV",DM_TI_LE!$K$12*I344, SUM(AE344:AW344)*F344*E344*DM_HE_SO_LUONG_NS!$D$1*CE344)</f>
        <v>9630000</v>
      </c>
      <c r="BB344" s="104"/>
      <c r="BC344" s="110">
        <f>VLOOKUP(B344,GD_LCD_HS_LNS!$B$4:$E$1000,4,FALSE)</f>
        <v>4166000</v>
      </c>
      <c r="BD344" s="104"/>
      <c r="BE344" s="104">
        <f>I344/26*$BC344*VLOOKUP(BE$4,DM_TI_LE!$A$5:$C$29,3,FALSE)</f>
        <v>0</v>
      </c>
      <c r="BF344" s="104">
        <f>J344/26*$BC344*VLOOKUP(BF$4,DM_TI_LE!$A$5:$C$29,3,FALSE)</f>
        <v>0</v>
      </c>
      <c r="BG344" s="104">
        <f>K344/26*$BC344*VLOOKUP(BG$4,DM_TI_LE!$A$5:$C$29,3,FALSE)</f>
        <v>0</v>
      </c>
      <c r="BH344" s="104">
        <f>L344/26*$BC344*VLOOKUP(BH$4,DM_TI_LE!$A$5:$C$29,3,FALSE)</f>
        <v>0</v>
      </c>
      <c r="BI344" s="104">
        <f>M344/26*$BC344*VLOOKUP(BI$4,DM_TI_LE!$A$5:$C$29,3,FALSE)</f>
        <v>0</v>
      </c>
      <c r="BJ344" s="104">
        <f>N344/26*$BC344*VLOOKUP(BJ$4,DM_TI_LE!$A$5:$C$29,3,FALSE)</f>
        <v>0</v>
      </c>
      <c r="BK344" s="104">
        <f>O344/26*$BC344*VLOOKUP(BK$4,DM_TI_LE!$A$5:$C$29,3,FALSE)</f>
        <v>0</v>
      </c>
      <c r="BL344" s="104">
        <f>P344/26*$BC344*VLOOKUP(BL$4,DM_TI_LE!$A$5:$C$29,3,FALSE)</f>
        <v>0</v>
      </c>
      <c r="BM344" s="104">
        <f>Q344/26*$BC344*VLOOKUP(BM$4,DM_TI_LE!$A$5:$C$29,3,FALSE)</f>
        <v>0</v>
      </c>
      <c r="BN344" s="104">
        <f>R344/26*$BC344*VLOOKUP(BN$4,DM_TI_LE!$A$5:$C$29,3,FALSE)</f>
        <v>0</v>
      </c>
      <c r="BO344" s="104">
        <f>S344/26*$BC344*VLOOKUP(BO$4,DM_TI_LE!$A$5:$C$29,3,FALSE)</f>
        <v>0</v>
      </c>
      <c r="BP344" s="104">
        <f>T344/26*$BC344*VLOOKUP(BP$4,DM_TI_LE!$A$5:$C$29,3,FALSE)</f>
        <v>0</v>
      </c>
      <c r="BQ344" s="104">
        <f>U344/26*$BC344*VLOOKUP(BQ$4,DM_TI_LE!$A$5:$C$29,3,FALSE)</f>
        <v>0</v>
      </c>
      <c r="BR344" s="104">
        <f>V344/26*$BC344*VLOOKUP(BR$4,DM_TI_LE!$A$5:$C$29,3,FALSE)</f>
        <v>0</v>
      </c>
      <c r="BS344" s="104">
        <f>W344/26*$BC344*VLOOKUP(BS$4,DM_TI_LE!$A$5:$C$29,3,FALSE)</f>
        <v>0</v>
      </c>
      <c r="BT344" s="104">
        <f>X344/26*$BC344*VLOOKUP(BT$4,DM_TI_LE!$A$5:$C$29,3,FALSE)</f>
        <v>0</v>
      </c>
      <c r="BU344" s="104">
        <f>Y344/26*$BC344*VLOOKUP(BU$4,DM_TI_LE!$A$5:$C$29,3,FALSE)</f>
        <v>0</v>
      </c>
      <c r="BV344" s="104">
        <f>Z344/26*$BC344*VLOOKUP(BV$4,DM_TI_LE!$A$5:$C$29,3,FALSE)</f>
        <v>0</v>
      </c>
      <c r="BW344" s="104">
        <f>AA344/26*$BC344*VLOOKUP(BW$4,DM_TI_LE!$A$5:$C$29,3,FALSE)</f>
        <v>0</v>
      </c>
      <c r="BX344" s="104">
        <f>AB344/26*$BC344*VLOOKUP(BX$4,DM_TI_LE!$A$5:$C$29,3,FALSE)</f>
        <v>0</v>
      </c>
      <c r="BY344" s="104">
        <f>AC344/26*$BC344*VLOOKUP(BY$4,DM_TI_LE!$A$5:$C$29,3,FALSE)</f>
        <v>0</v>
      </c>
      <c r="BZ344" s="104">
        <f>AD344/26*$BC344*VLOOKUP(BZ$4,DM_TI_LE!$A$5:$C$29,3,FALSE)</f>
        <v>0</v>
      </c>
      <c r="CA344" s="273">
        <f t="shared" si="0"/>
        <v>0</v>
      </c>
      <c r="CB344" s="104"/>
      <c r="CC344" s="274">
        <f t="shared" si="1"/>
        <v>9630000</v>
      </c>
      <c r="CD344" s="138" t="str">
        <f>VLOOKUP(B344,GD_CHUNG!$B$5:$G$480,6,FALSE)</f>
        <v>HDKX</v>
      </c>
      <c r="CE344" s="275">
        <f>VLOOKUP(CD344,DM_TI_LE!$I$12:$J$16,2,FALSE)</f>
        <v>1</v>
      </c>
    </row>
    <row r="345" spans="1:83" ht="12.75" x14ac:dyDescent="0.2">
      <c r="A345" s="49">
        <v>341</v>
      </c>
      <c r="B345" s="50">
        <f>GD_CHUNG!B345</f>
        <v>10708</v>
      </c>
      <c r="C345" s="50" t="str">
        <f>GD_CHUNG!C345</f>
        <v>Phạm Đình Thuần</v>
      </c>
      <c r="D345" s="50" t="str">
        <f>GD_CHUNG!D345</f>
        <v>NV Lái xe - VHTTB</v>
      </c>
      <c r="E345" s="268">
        <f>VLOOKUP(B345,GD_CHAM_CONG!$C$6:$BJ$997,60,FALSE)</f>
        <v>1</v>
      </c>
      <c r="F345" s="268">
        <f>VLOOKUP(B345,GD_LCD_HS_LNS!$B$4:$F$1000,5,FALSE)</f>
        <v>2.14</v>
      </c>
      <c r="G345" s="269"/>
      <c r="H345" s="269">
        <f>VLOOKUP(B345,GD_CHAM_CONG!$C$6:$BD$997,37,FALSE)</f>
        <v>27</v>
      </c>
      <c r="I345" s="104">
        <f>VLOOKUP($B345,GD_CHAM_CONG!$C$6:$BF$997,38,FALSE)</f>
        <v>20</v>
      </c>
      <c r="J345" s="104">
        <f>VLOOKUP($B345,GD_CHAM_CONG!$C$6:$BF$997,39,FALSE)</f>
        <v>0</v>
      </c>
      <c r="K345" s="104">
        <f>VLOOKUP($B345,GD_CHAM_CONG!$C$6:$BF$997,40,FALSE)</f>
        <v>0</v>
      </c>
      <c r="L345" s="104">
        <f>VLOOKUP($B345,GD_CHAM_CONG!$C$6:$BF$997,41,FALSE)</f>
        <v>0</v>
      </c>
      <c r="M345" s="104">
        <f>VLOOKUP($B345,GD_CHAM_CONG!$C$6:$BF$997,42,FALSE)</f>
        <v>0</v>
      </c>
      <c r="N345" s="104">
        <f>VLOOKUP($B345,GD_CHAM_CONG!$C$6:$BF$997,43,FALSE)</f>
        <v>0</v>
      </c>
      <c r="O345" s="104">
        <f>VLOOKUP($B345,GD_CHAM_CONG!$C$6:$BF$997,44,FALSE)</f>
        <v>0</v>
      </c>
      <c r="P345" s="104">
        <f>VLOOKUP($B345,GD_CHAM_CONG!$C$6:$BF$997,45,FALSE)</f>
        <v>0</v>
      </c>
      <c r="Q345" s="104">
        <f>VLOOKUP($B345,GD_CHAM_CONG!$C$6:$BF$997,46,FALSE)</f>
        <v>0</v>
      </c>
      <c r="R345" s="104">
        <f>VLOOKUP($B345,GD_CHAM_CONG!$C$6:$BF$997,47,FALSE)</f>
        <v>0</v>
      </c>
      <c r="S345" s="104">
        <f>VLOOKUP($B345,GD_CHAM_CONG!$C$6:$BF$997,48,FALSE)</f>
        <v>7</v>
      </c>
      <c r="T345" s="104">
        <f>VLOOKUP($B345,GD_CHAM_CONG!$C$6:$BF$997,49,FALSE)</f>
        <v>0</v>
      </c>
      <c r="U345" s="104">
        <f>VLOOKUP($B345,GD_CHAM_CONG!$C$6:$BF$997,50,FALSE)</f>
        <v>0</v>
      </c>
      <c r="V345" s="104">
        <f>VLOOKUP($B345,GD_CHAM_CONG!$C$6:$BF$997,51,FALSE)</f>
        <v>0</v>
      </c>
      <c r="W345" s="104">
        <f>VLOOKUP($B345,GD_CHAM_CONG!$C$6:$BF$997,52,FALSE)</f>
        <v>0</v>
      </c>
      <c r="X345" s="104">
        <f>VLOOKUP($B345,GD_CHAM_CONG!$C$6:$BF$997,53,FALSE)</f>
        <v>0</v>
      </c>
      <c r="Y345" s="104">
        <f>VLOOKUP($B345,GD_CHAM_CONG!$C$6:$BF$997,54,FALSE)</f>
        <v>0</v>
      </c>
      <c r="Z345" s="104">
        <f>VLOOKUP($B345,GD_CHAM_CONG!$C$6:$BF$997,55,FALSE)</f>
        <v>0</v>
      </c>
      <c r="AA345" s="104">
        <f>VLOOKUP($B345,GD_CHAM_CONG!$C$6:$BF$997,56,FALSE)</f>
        <v>0</v>
      </c>
      <c r="AB345" s="104">
        <f>VLOOKUP($B345,GD_CHAM_CONG!$C$6:$BI$997,57,FALSE)</f>
        <v>0</v>
      </c>
      <c r="AC345" s="104">
        <f>VLOOKUP($B345,GD_CHAM_CONG!$C$6:$BI$997,58,FALSE)</f>
        <v>0</v>
      </c>
      <c r="AD345" s="104">
        <f>VLOOKUP($B345,GD_CHAM_CONG!$C$6:$BI$997,59,FALSE)</f>
        <v>0</v>
      </c>
      <c r="AE345" s="270">
        <f>I345/$H345*VLOOKUP(I$4,DM_TI_LE!$A$5:$B$30,2,FALSE)</f>
        <v>0.7407407407407407</v>
      </c>
      <c r="AF345" s="270">
        <f>J345/$H345*VLOOKUP(J$4,DM_TI_LE!$A$5:$B$30,2,FALSE)</f>
        <v>0</v>
      </c>
      <c r="AG345" s="270">
        <f>K345/$H345*VLOOKUP(K$4,DM_TI_LE!$A$5:$B$30,2,FALSE)</f>
        <v>0</v>
      </c>
      <c r="AH345" s="270">
        <f>L345/$H345*VLOOKUP(L$4,DM_TI_LE!$A$5:$B$30,2,FALSE)</f>
        <v>0</v>
      </c>
      <c r="AI345" s="270">
        <f>M345/$H345*VLOOKUP(M$4,DM_TI_LE!$A$5:$B$30,2,FALSE)</f>
        <v>0</v>
      </c>
      <c r="AJ345" s="270">
        <f>N345/$H345*VLOOKUP(N$4,DM_TI_LE!$A$5:$B$30,2,FALSE)</f>
        <v>0</v>
      </c>
      <c r="AK345" s="270">
        <f>O345/$H345*VLOOKUP(O$4,DM_TI_LE!$A$5:$B$30,2,FALSE)</f>
        <v>0</v>
      </c>
      <c r="AL345" s="270">
        <f>P345/$H345*VLOOKUP(P$4,DM_TI_LE!$A$5:$B$30,2,FALSE)</f>
        <v>0</v>
      </c>
      <c r="AM345" s="270">
        <f>Q345/$H345*VLOOKUP(Q$4,DM_TI_LE!$A$5:$B$30,2,FALSE)</f>
        <v>0</v>
      </c>
      <c r="AN345" s="270">
        <f>R345/$H345*VLOOKUP(R$4,DM_TI_LE!$A$5:$B$30,2,FALSE)</f>
        <v>0</v>
      </c>
      <c r="AO345" s="270">
        <f>S345/$H345*VLOOKUP(S$4,DM_TI_LE!$A$5:$B$30,2,FALSE)</f>
        <v>0</v>
      </c>
      <c r="AP345" s="270">
        <f>T345/$H345*VLOOKUP(T$4,DM_TI_LE!$A$5:$B$30,2,FALSE)</f>
        <v>0</v>
      </c>
      <c r="AQ345" s="270">
        <f>U345/$H345*VLOOKUP(U$4,DM_TI_LE!$A$5:$B$30,2,FALSE)</f>
        <v>0</v>
      </c>
      <c r="AR345" s="270">
        <f>V345/$H345*VLOOKUP(V$4,DM_TI_LE!$A$5:$B$30,2,FALSE)</f>
        <v>0</v>
      </c>
      <c r="AS345" s="270">
        <f>W345/$H345*VLOOKUP(W$4,DM_TI_LE!$A$5:$B$30,2,FALSE)</f>
        <v>0</v>
      </c>
      <c r="AT345" s="270">
        <f>X345/$H345*VLOOKUP(X$4,DM_TI_LE!$A$5:$B$30,2,FALSE)</f>
        <v>0</v>
      </c>
      <c r="AU345" s="270">
        <f>Y345/$H345*VLOOKUP(Y$4,DM_TI_LE!$A$5:$B$30,2,FALSE)</f>
        <v>0</v>
      </c>
      <c r="AV345" s="270">
        <f>Z345/$H345*VLOOKUP(Z$4,DM_TI_LE!$A$5:$B$30,2,FALSE)</f>
        <v>0</v>
      </c>
      <c r="AW345" s="270">
        <f>AA345/$H345*VLOOKUP(AA$4,DM_TI_LE!$A$5:$B$30,2,FALSE)</f>
        <v>0</v>
      </c>
      <c r="AX345" s="270">
        <f>AB345/$H345*VLOOKUP(AB$4,DM_TI_LE!$A$5:$B$30,2,FALSE)</f>
        <v>0</v>
      </c>
      <c r="AY345" s="270">
        <f>AC345/$H345*VLOOKUP(AC$4,DM_TI_LE!$A$5:$B$30,2,FALSE)</f>
        <v>0</v>
      </c>
      <c r="AZ345" s="270">
        <f>AD345/$H345*VLOOKUP(AD$4,DM_TI_LE!$A$5:$B$30,2,FALSE)</f>
        <v>0</v>
      </c>
      <c r="BA345" s="284">
        <f>IF(CD345="HDHV",DM_TI_LE!$K$12*I345, SUM(AE345:AW345)*F345*E345*DM_HE_SO_LUONG_NS!$D$1*CE345)</f>
        <v>7133333.333333334</v>
      </c>
      <c r="BB345" s="104"/>
      <c r="BC345" s="110">
        <f>VLOOKUP(B345,GD_LCD_HS_LNS!$B$4:$E$1000,4,FALSE)</f>
        <v>4921000</v>
      </c>
      <c r="BD345" s="104"/>
      <c r="BE345" s="104">
        <f>I345/26*$BC345*VLOOKUP(BE$4,DM_TI_LE!$A$5:$C$29,3,FALSE)</f>
        <v>0</v>
      </c>
      <c r="BF345" s="104">
        <f>J345/26*$BC345*VLOOKUP(BF$4,DM_TI_LE!$A$5:$C$29,3,FALSE)</f>
        <v>0</v>
      </c>
      <c r="BG345" s="104">
        <f>K345/26*$BC345*VLOOKUP(BG$4,DM_TI_LE!$A$5:$C$29,3,FALSE)</f>
        <v>0</v>
      </c>
      <c r="BH345" s="104">
        <f>L345/26*$BC345*VLOOKUP(BH$4,DM_TI_LE!$A$5:$C$29,3,FALSE)</f>
        <v>0</v>
      </c>
      <c r="BI345" s="104">
        <f>M345/26*$BC345*VLOOKUP(BI$4,DM_TI_LE!$A$5:$C$29,3,FALSE)</f>
        <v>0</v>
      </c>
      <c r="BJ345" s="104">
        <f>N345/26*$BC345*VLOOKUP(BJ$4,DM_TI_LE!$A$5:$C$29,3,FALSE)</f>
        <v>0</v>
      </c>
      <c r="BK345" s="104">
        <f>O345/26*$BC345*VLOOKUP(BK$4,DM_TI_LE!$A$5:$C$29,3,FALSE)</f>
        <v>0</v>
      </c>
      <c r="BL345" s="104">
        <f>P345/26*$BC345*VLOOKUP(BL$4,DM_TI_LE!$A$5:$C$29,3,FALSE)</f>
        <v>0</v>
      </c>
      <c r="BM345" s="104">
        <f>Q345/26*$BC345*VLOOKUP(BM$4,DM_TI_LE!$A$5:$C$29,3,FALSE)</f>
        <v>0</v>
      </c>
      <c r="BN345" s="104">
        <f>R345/26*$BC345*VLOOKUP(BN$4,DM_TI_LE!$A$5:$C$29,3,FALSE)</f>
        <v>0</v>
      </c>
      <c r="BO345" s="104">
        <f>S345/26*$BC345*VLOOKUP(BO$4,DM_TI_LE!$A$5:$C$29,3,FALSE)</f>
        <v>1324884.6153846153</v>
      </c>
      <c r="BP345" s="104">
        <f>T345/26*$BC345*VLOOKUP(BP$4,DM_TI_LE!$A$5:$C$29,3,FALSE)</f>
        <v>0</v>
      </c>
      <c r="BQ345" s="104">
        <f>U345/26*$BC345*VLOOKUP(BQ$4,DM_TI_LE!$A$5:$C$29,3,FALSE)</f>
        <v>0</v>
      </c>
      <c r="BR345" s="104">
        <f>V345/26*$BC345*VLOOKUP(BR$4,DM_TI_LE!$A$5:$C$29,3,FALSE)</f>
        <v>0</v>
      </c>
      <c r="BS345" s="104">
        <f>W345/26*$BC345*VLOOKUP(BS$4,DM_TI_LE!$A$5:$C$29,3,FALSE)</f>
        <v>0</v>
      </c>
      <c r="BT345" s="104">
        <f>X345/26*$BC345*VLOOKUP(BT$4,DM_TI_LE!$A$5:$C$29,3,FALSE)</f>
        <v>0</v>
      </c>
      <c r="BU345" s="104">
        <f>Y345/26*$BC345*VLOOKUP(BU$4,DM_TI_LE!$A$5:$C$29,3,FALSE)</f>
        <v>0</v>
      </c>
      <c r="BV345" s="104">
        <f>Z345/26*$BC345*VLOOKUP(BV$4,DM_TI_LE!$A$5:$C$29,3,FALSE)</f>
        <v>0</v>
      </c>
      <c r="BW345" s="104">
        <f>AA345/26*$BC345*VLOOKUP(BW$4,DM_TI_LE!$A$5:$C$29,3,FALSE)</f>
        <v>0</v>
      </c>
      <c r="BX345" s="104">
        <f>AB345/26*$BC345*VLOOKUP(BX$4,DM_TI_LE!$A$5:$C$29,3,FALSE)</f>
        <v>0</v>
      </c>
      <c r="BY345" s="104">
        <f>AC345/26*$BC345*VLOOKUP(BY$4,DM_TI_LE!$A$5:$C$29,3,FALSE)</f>
        <v>0</v>
      </c>
      <c r="BZ345" s="104">
        <f>AD345/26*$BC345*VLOOKUP(BZ$4,DM_TI_LE!$A$5:$C$29,3,FALSE)</f>
        <v>0</v>
      </c>
      <c r="CA345" s="273">
        <f t="shared" si="0"/>
        <v>1324884.6153846153</v>
      </c>
      <c r="CB345" s="104"/>
      <c r="CC345" s="274">
        <f t="shared" si="1"/>
        <v>8458217.9487179499</v>
      </c>
      <c r="CD345" s="138" t="str">
        <f>VLOOKUP(B345,GD_CHUNG!$B$5:$G$480,6,FALSE)</f>
        <v>HDKX</v>
      </c>
      <c r="CE345" s="275">
        <f>VLOOKUP(CD345,DM_TI_LE!$I$12:$J$16,2,FALSE)</f>
        <v>1</v>
      </c>
    </row>
    <row r="346" spans="1:83" ht="12.75" x14ac:dyDescent="0.2">
      <c r="A346" s="49">
        <v>342</v>
      </c>
      <c r="B346" s="50">
        <f>GD_CHUNG!B346</f>
        <v>10710</v>
      </c>
      <c r="C346" s="50" t="str">
        <f>GD_CHUNG!C346</f>
        <v>Nguyễn Anh Dũng</v>
      </c>
      <c r="D346" s="50" t="str">
        <f>GD_CHUNG!D346</f>
        <v>NV Lái xe - VHTTB</v>
      </c>
      <c r="E346" s="268">
        <f>VLOOKUP(B346,GD_CHAM_CONG!$C$6:$BJ$997,60,FALSE)</f>
        <v>1</v>
      </c>
      <c r="F346" s="268">
        <f>VLOOKUP(B346,GD_LCD_HS_LNS!$B$4:$F$1000,5,FALSE)</f>
        <v>2.14</v>
      </c>
      <c r="G346" s="269"/>
      <c r="H346" s="269">
        <f>VLOOKUP(B346,GD_CHAM_CONG!$C$6:$BD$997,37,FALSE)</f>
        <v>27</v>
      </c>
      <c r="I346" s="104">
        <f>VLOOKUP($B346,GD_CHAM_CONG!$C$6:$BF$997,38,FALSE)</f>
        <v>27</v>
      </c>
      <c r="J346" s="104">
        <f>VLOOKUP($B346,GD_CHAM_CONG!$C$6:$BF$997,39,FALSE)</f>
        <v>0</v>
      </c>
      <c r="K346" s="104">
        <f>VLOOKUP($B346,GD_CHAM_CONG!$C$6:$BF$997,40,FALSE)</f>
        <v>0</v>
      </c>
      <c r="L346" s="104">
        <f>VLOOKUP($B346,GD_CHAM_CONG!$C$6:$BF$997,41,FALSE)</f>
        <v>0</v>
      </c>
      <c r="M346" s="104">
        <f>VLOOKUP($B346,GD_CHAM_CONG!$C$6:$BF$997,42,FALSE)</f>
        <v>0</v>
      </c>
      <c r="N346" s="104">
        <f>VLOOKUP($B346,GD_CHAM_CONG!$C$6:$BF$997,43,FALSE)</f>
        <v>0</v>
      </c>
      <c r="O346" s="104">
        <f>VLOOKUP($B346,GD_CHAM_CONG!$C$6:$BF$997,44,FALSE)</f>
        <v>0</v>
      </c>
      <c r="P346" s="104">
        <f>VLOOKUP($B346,GD_CHAM_CONG!$C$6:$BF$997,45,FALSE)</f>
        <v>0</v>
      </c>
      <c r="Q346" s="104">
        <f>VLOOKUP($B346,GD_CHAM_CONG!$C$6:$BF$997,46,FALSE)</f>
        <v>0</v>
      </c>
      <c r="R346" s="104">
        <f>VLOOKUP($B346,GD_CHAM_CONG!$C$6:$BF$997,47,FALSE)</f>
        <v>0</v>
      </c>
      <c r="S346" s="104">
        <f>VLOOKUP($B346,GD_CHAM_CONG!$C$6:$BF$997,48,FALSE)</f>
        <v>0</v>
      </c>
      <c r="T346" s="104">
        <f>VLOOKUP($B346,GD_CHAM_CONG!$C$6:$BF$997,49,FALSE)</f>
        <v>0</v>
      </c>
      <c r="U346" s="104">
        <f>VLOOKUP($B346,GD_CHAM_CONG!$C$6:$BF$997,50,FALSE)</f>
        <v>0</v>
      </c>
      <c r="V346" s="104">
        <f>VLOOKUP($B346,GD_CHAM_CONG!$C$6:$BF$997,51,FALSE)</f>
        <v>0</v>
      </c>
      <c r="W346" s="104">
        <f>VLOOKUP($B346,GD_CHAM_CONG!$C$6:$BF$997,52,FALSE)</f>
        <v>0</v>
      </c>
      <c r="X346" s="104">
        <f>VLOOKUP($B346,GD_CHAM_CONG!$C$6:$BF$997,53,FALSE)</f>
        <v>0</v>
      </c>
      <c r="Y346" s="104">
        <f>VLOOKUP($B346,GD_CHAM_CONG!$C$6:$BF$997,54,FALSE)</f>
        <v>0</v>
      </c>
      <c r="Z346" s="104">
        <f>VLOOKUP($B346,GD_CHAM_CONG!$C$6:$BF$997,55,FALSE)</f>
        <v>0</v>
      </c>
      <c r="AA346" s="104">
        <f>VLOOKUP($B346,GD_CHAM_CONG!$C$6:$BF$997,56,FALSE)</f>
        <v>0</v>
      </c>
      <c r="AB346" s="104">
        <f>VLOOKUP($B346,GD_CHAM_CONG!$C$6:$BI$997,57,FALSE)</f>
        <v>0</v>
      </c>
      <c r="AC346" s="104">
        <f>VLOOKUP($B346,GD_CHAM_CONG!$C$6:$BI$997,58,FALSE)</f>
        <v>0</v>
      </c>
      <c r="AD346" s="104">
        <f>VLOOKUP($B346,GD_CHAM_CONG!$C$6:$BI$997,59,FALSE)</f>
        <v>0</v>
      </c>
      <c r="AE346" s="270">
        <f>I346/$H346*VLOOKUP(I$4,DM_TI_LE!$A$5:$B$30,2,FALSE)</f>
        <v>1</v>
      </c>
      <c r="AF346" s="270">
        <f>J346/$H346*VLOOKUP(J$4,DM_TI_LE!$A$5:$B$30,2,FALSE)</f>
        <v>0</v>
      </c>
      <c r="AG346" s="270">
        <f>K346/$H346*VLOOKUP(K$4,DM_TI_LE!$A$5:$B$30,2,FALSE)</f>
        <v>0</v>
      </c>
      <c r="AH346" s="270">
        <f>L346/$H346*VLOOKUP(L$4,DM_TI_LE!$A$5:$B$30,2,FALSE)</f>
        <v>0</v>
      </c>
      <c r="AI346" s="270">
        <f>M346/$H346*VLOOKUP(M$4,DM_TI_LE!$A$5:$B$30,2,FALSE)</f>
        <v>0</v>
      </c>
      <c r="AJ346" s="270">
        <f>N346/$H346*VLOOKUP(N$4,DM_TI_LE!$A$5:$B$30,2,FALSE)</f>
        <v>0</v>
      </c>
      <c r="AK346" s="270">
        <f>O346/$H346*VLOOKUP(O$4,DM_TI_LE!$A$5:$B$30,2,FALSE)</f>
        <v>0</v>
      </c>
      <c r="AL346" s="270">
        <f>P346/$H346*VLOOKUP(P$4,DM_TI_LE!$A$5:$B$30,2,FALSE)</f>
        <v>0</v>
      </c>
      <c r="AM346" s="270">
        <f>Q346/$H346*VLOOKUP(Q$4,DM_TI_LE!$A$5:$B$30,2,FALSE)</f>
        <v>0</v>
      </c>
      <c r="AN346" s="270">
        <f>R346/$H346*VLOOKUP(R$4,DM_TI_LE!$A$5:$B$30,2,FALSE)</f>
        <v>0</v>
      </c>
      <c r="AO346" s="270">
        <f>S346/$H346*VLOOKUP(S$4,DM_TI_LE!$A$5:$B$30,2,FALSE)</f>
        <v>0</v>
      </c>
      <c r="AP346" s="270">
        <f>T346/$H346*VLOOKUP(T$4,DM_TI_LE!$A$5:$B$30,2,FALSE)</f>
        <v>0</v>
      </c>
      <c r="AQ346" s="270">
        <f>U346/$H346*VLOOKUP(U$4,DM_TI_LE!$A$5:$B$30,2,FALSE)</f>
        <v>0</v>
      </c>
      <c r="AR346" s="270">
        <f>V346/$H346*VLOOKUP(V$4,DM_TI_LE!$A$5:$B$30,2,FALSE)</f>
        <v>0</v>
      </c>
      <c r="AS346" s="270">
        <f>W346/$H346*VLOOKUP(W$4,DM_TI_LE!$A$5:$B$30,2,FALSE)</f>
        <v>0</v>
      </c>
      <c r="AT346" s="270">
        <f>X346/$H346*VLOOKUP(X$4,DM_TI_LE!$A$5:$B$30,2,FALSE)</f>
        <v>0</v>
      </c>
      <c r="AU346" s="270">
        <f>Y346/$H346*VLOOKUP(Y$4,DM_TI_LE!$A$5:$B$30,2,FALSE)</f>
        <v>0</v>
      </c>
      <c r="AV346" s="270">
        <f>Z346/$H346*VLOOKUP(Z$4,DM_TI_LE!$A$5:$B$30,2,FALSE)</f>
        <v>0</v>
      </c>
      <c r="AW346" s="270">
        <f>AA346/$H346*VLOOKUP(AA$4,DM_TI_LE!$A$5:$B$30,2,FALSE)</f>
        <v>0</v>
      </c>
      <c r="AX346" s="270">
        <f>AB346/$H346*VLOOKUP(AB$4,DM_TI_LE!$A$5:$B$30,2,FALSE)</f>
        <v>0</v>
      </c>
      <c r="AY346" s="270">
        <f>AC346/$H346*VLOOKUP(AC$4,DM_TI_LE!$A$5:$B$30,2,FALSE)</f>
        <v>0</v>
      </c>
      <c r="AZ346" s="270">
        <f>AD346/$H346*VLOOKUP(AD$4,DM_TI_LE!$A$5:$B$30,2,FALSE)</f>
        <v>0</v>
      </c>
      <c r="BA346" s="284">
        <f>IF(CD346="HDHV",DM_TI_LE!$K$12*I346, SUM(AE346:AW346)*F346*E346*DM_HE_SO_LUONG_NS!$D$1*CE346)</f>
        <v>9630000</v>
      </c>
      <c r="BB346" s="104"/>
      <c r="BC346" s="110">
        <f>VLOOKUP(B346,GD_LCD_HS_LNS!$B$4:$E$1000,4,FALSE)</f>
        <v>4166000</v>
      </c>
      <c r="BD346" s="104"/>
      <c r="BE346" s="104">
        <f>I346/26*$BC346*VLOOKUP(BE$4,DM_TI_LE!$A$5:$C$29,3,FALSE)</f>
        <v>0</v>
      </c>
      <c r="BF346" s="104">
        <f>J346/26*$BC346*VLOOKUP(BF$4,DM_TI_LE!$A$5:$C$29,3,FALSE)</f>
        <v>0</v>
      </c>
      <c r="BG346" s="104">
        <f>K346/26*$BC346*VLOOKUP(BG$4,DM_TI_LE!$A$5:$C$29,3,FALSE)</f>
        <v>0</v>
      </c>
      <c r="BH346" s="104">
        <f>L346/26*$BC346*VLOOKUP(BH$4,DM_TI_LE!$A$5:$C$29,3,FALSE)</f>
        <v>0</v>
      </c>
      <c r="BI346" s="104">
        <f>M346/26*$BC346*VLOOKUP(BI$4,DM_TI_LE!$A$5:$C$29,3,FALSE)</f>
        <v>0</v>
      </c>
      <c r="BJ346" s="104">
        <f>N346/26*$BC346*VLOOKUP(BJ$4,DM_TI_LE!$A$5:$C$29,3,FALSE)</f>
        <v>0</v>
      </c>
      <c r="BK346" s="104">
        <f>O346/26*$BC346*VLOOKUP(BK$4,DM_TI_LE!$A$5:$C$29,3,FALSE)</f>
        <v>0</v>
      </c>
      <c r="BL346" s="104">
        <f>P346/26*$BC346*VLOOKUP(BL$4,DM_TI_LE!$A$5:$C$29,3,FALSE)</f>
        <v>0</v>
      </c>
      <c r="BM346" s="104">
        <f>Q346/26*$BC346*VLOOKUP(BM$4,DM_TI_LE!$A$5:$C$29,3,FALSE)</f>
        <v>0</v>
      </c>
      <c r="BN346" s="104">
        <f>R346/26*$BC346*VLOOKUP(BN$4,DM_TI_LE!$A$5:$C$29,3,FALSE)</f>
        <v>0</v>
      </c>
      <c r="BO346" s="104">
        <f>S346/26*$BC346*VLOOKUP(BO$4,DM_TI_LE!$A$5:$C$29,3,FALSE)</f>
        <v>0</v>
      </c>
      <c r="BP346" s="104">
        <f>T346/26*$BC346*VLOOKUP(BP$4,DM_TI_LE!$A$5:$C$29,3,FALSE)</f>
        <v>0</v>
      </c>
      <c r="BQ346" s="104">
        <f>U346/26*$BC346*VLOOKUP(BQ$4,DM_TI_LE!$A$5:$C$29,3,FALSE)</f>
        <v>0</v>
      </c>
      <c r="BR346" s="104">
        <f>V346/26*$BC346*VLOOKUP(BR$4,DM_TI_LE!$A$5:$C$29,3,FALSE)</f>
        <v>0</v>
      </c>
      <c r="BS346" s="104">
        <f>W346/26*$BC346*VLOOKUP(BS$4,DM_TI_LE!$A$5:$C$29,3,FALSE)</f>
        <v>0</v>
      </c>
      <c r="BT346" s="104">
        <f>X346/26*$BC346*VLOOKUP(BT$4,DM_TI_LE!$A$5:$C$29,3,FALSE)</f>
        <v>0</v>
      </c>
      <c r="BU346" s="104">
        <f>Y346/26*$BC346*VLOOKUP(BU$4,DM_TI_LE!$A$5:$C$29,3,FALSE)</f>
        <v>0</v>
      </c>
      <c r="BV346" s="104">
        <f>Z346/26*$BC346*VLOOKUP(BV$4,DM_TI_LE!$A$5:$C$29,3,FALSE)</f>
        <v>0</v>
      </c>
      <c r="BW346" s="104">
        <f>AA346/26*$BC346*VLOOKUP(BW$4,DM_TI_LE!$A$5:$C$29,3,FALSE)</f>
        <v>0</v>
      </c>
      <c r="BX346" s="104">
        <f>AB346/26*$BC346*VLOOKUP(BX$4,DM_TI_LE!$A$5:$C$29,3,FALSE)</f>
        <v>0</v>
      </c>
      <c r="BY346" s="104">
        <f>AC346/26*$BC346*VLOOKUP(BY$4,DM_TI_LE!$A$5:$C$29,3,FALSE)</f>
        <v>0</v>
      </c>
      <c r="BZ346" s="104">
        <f>AD346/26*$BC346*VLOOKUP(BZ$4,DM_TI_LE!$A$5:$C$29,3,FALSE)</f>
        <v>0</v>
      </c>
      <c r="CA346" s="273">
        <f t="shared" si="0"/>
        <v>0</v>
      </c>
      <c r="CB346" s="104"/>
      <c r="CC346" s="274">
        <f t="shared" si="1"/>
        <v>9630000</v>
      </c>
      <c r="CD346" s="138" t="str">
        <f>VLOOKUP(B346,GD_CHUNG!$B$5:$G$480,6,FALSE)</f>
        <v>HDKX</v>
      </c>
      <c r="CE346" s="275">
        <f>VLOOKUP(CD346,DM_TI_LE!$I$12:$J$16,2,FALSE)</f>
        <v>1</v>
      </c>
    </row>
    <row r="347" spans="1:83" ht="12.75" x14ac:dyDescent="0.2">
      <c r="A347" s="49">
        <v>343</v>
      </c>
      <c r="B347" s="50">
        <f>GD_CHUNG!B347</f>
        <v>10711</v>
      </c>
      <c r="C347" s="50" t="str">
        <f>GD_CHUNG!C347</f>
        <v>Nguyễn Ngọc Hà</v>
      </c>
      <c r="D347" s="50" t="str">
        <f>GD_CHUNG!D347</f>
        <v>NV Lái xe - VHTTB</v>
      </c>
      <c r="E347" s="268">
        <f>VLOOKUP(B347,GD_CHAM_CONG!$C$6:$BJ$997,60,FALSE)</f>
        <v>1</v>
      </c>
      <c r="F347" s="268">
        <f>VLOOKUP(B347,GD_LCD_HS_LNS!$B$4:$F$1000,5,FALSE)</f>
        <v>2.02</v>
      </c>
      <c r="G347" s="269"/>
      <c r="H347" s="269">
        <f>VLOOKUP(B347,GD_CHAM_CONG!$C$6:$BD$997,37,FALSE)</f>
        <v>27</v>
      </c>
      <c r="I347" s="104">
        <f>VLOOKUP($B347,GD_CHAM_CONG!$C$6:$BF$997,38,FALSE)</f>
        <v>21</v>
      </c>
      <c r="J347" s="104">
        <f>VLOOKUP($B347,GD_CHAM_CONG!$C$6:$BF$997,39,FALSE)</f>
        <v>0</v>
      </c>
      <c r="K347" s="104">
        <f>VLOOKUP($B347,GD_CHAM_CONG!$C$6:$BF$997,40,FALSE)</f>
        <v>6</v>
      </c>
      <c r="L347" s="104">
        <f>VLOOKUP($B347,GD_CHAM_CONG!$C$6:$BF$997,41,FALSE)</f>
        <v>0</v>
      </c>
      <c r="M347" s="104">
        <f>VLOOKUP($B347,GD_CHAM_CONG!$C$6:$BF$997,42,FALSE)</f>
        <v>0</v>
      </c>
      <c r="N347" s="104">
        <f>VLOOKUP($B347,GD_CHAM_CONG!$C$6:$BF$997,43,FALSE)</f>
        <v>0</v>
      </c>
      <c r="O347" s="104">
        <f>VLOOKUP($B347,GD_CHAM_CONG!$C$6:$BF$997,44,FALSE)</f>
        <v>0</v>
      </c>
      <c r="P347" s="104">
        <f>VLOOKUP($B347,GD_CHAM_CONG!$C$6:$BF$997,45,FALSE)</f>
        <v>0</v>
      </c>
      <c r="Q347" s="104">
        <f>VLOOKUP($B347,GD_CHAM_CONG!$C$6:$BF$997,46,FALSE)</f>
        <v>0</v>
      </c>
      <c r="R347" s="104">
        <f>VLOOKUP($B347,GD_CHAM_CONG!$C$6:$BF$997,47,FALSE)</f>
        <v>0</v>
      </c>
      <c r="S347" s="104">
        <f>VLOOKUP($B347,GD_CHAM_CONG!$C$6:$BF$997,48,FALSE)</f>
        <v>0</v>
      </c>
      <c r="T347" s="104">
        <f>VLOOKUP($B347,GD_CHAM_CONG!$C$6:$BF$997,49,FALSE)</f>
        <v>0</v>
      </c>
      <c r="U347" s="104">
        <f>VLOOKUP($B347,GD_CHAM_CONG!$C$6:$BF$997,50,FALSE)</f>
        <v>0</v>
      </c>
      <c r="V347" s="104">
        <f>VLOOKUP($B347,GD_CHAM_CONG!$C$6:$BF$997,51,FALSE)</f>
        <v>0</v>
      </c>
      <c r="W347" s="104">
        <f>VLOOKUP($B347,GD_CHAM_CONG!$C$6:$BF$997,52,FALSE)</f>
        <v>0</v>
      </c>
      <c r="X347" s="104">
        <f>VLOOKUP($B347,GD_CHAM_CONG!$C$6:$BF$997,53,FALSE)</f>
        <v>0</v>
      </c>
      <c r="Y347" s="104">
        <f>VLOOKUP($B347,GD_CHAM_CONG!$C$6:$BF$997,54,FALSE)</f>
        <v>0</v>
      </c>
      <c r="Z347" s="104">
        <f>VLOOKUP($B347,GD_CHAM_CONG!$C$6:$BF$997,55,FALSE)</f>
        <v>0</v>
      </c>
      <c r="AA347" s="104">
        <f>VLOOKUP($B347,GD_CHAM_CONG!$C$6:$BF$997,56,FALSE)</f>
        <v>0</v>
      </c>
      <c r="AB347" s="104">
        <f>VLOOKUP($B347,GD_CHAM_CONG!$C$6:$BI$997,57,FALSE)</f>
        <v>0</v>
      </c>
      <c r="AC347" s="104">
        <f>VLOOKUP($B347,GD_CHAM_CONG!$C$6:$BI$997,58,FALSE)</f>
        <v>0</v>
      </c>
      <c r="AD347" s="104">
        <f>VLOOKUP($B347,GD_CHAM_CONG!$C$6:$BI$997,59,FALSE)</f>
        <v>0</v>
      </c>
      <c r="AE347" s="270">
        <f>I347/$H347*VLOOKUP(I$4,DM_TI_LE!$A$5:$B$30,2,FALSE)</f>
        <v>0.77777777777777779</v>
      </c>
      <c r="AF347" s="270">
        <f>J347/$H347*VLOOKUP(J$4,DM_TI_LE!$A$5:$B$30,2,FALSE)</f>
        <v>0</v>
      </c>
      <c r="AG347" s="270">
        <f>K347/$H347*VLOOKUP(K$4,DM_TI_LE!$A$5:$B$30,2,FALSE)</f>
        <v>0</v>
      </c>
      <c r="AH347" s="270">
        <f>L347/$H347*VLOOKUP(L$4,DM_TI_LE!$A$5:$B$30,2,FALSE)</f>
        <v>0</v>
      </c>
      <c r="AI347" s="270">
        <f>M347/$H347*VLOOKUP(M$4,DM_TI_LE!$A$5:$B$30,2,FALSE)</f>
        <v>0</v>
      </c>
      <c r="AJ347" s="270">
        <f>N347/$H347*VLOOKUP(N$4,DM_TI_LE!$A$5:$B$30,2,FALSE)</f>
        <v>0</v>
      </c>
      <c r="AK347" s="270">
        <f>O347/$H347*VLOOKUP(O$4,DM_TI_LE!$A$5:$B$30,2,FALSE)</f>
        <v>0</v>
      </c>
      <c r="AL347" s="270">
        <f>P347/$H347*VLOOKUP(P$4,DM_TI_LE!$A$5:$B$30,2,FALSE)</f>
        <v>0</v>
      </c>
      <c r="AM347" s="270">
        <f>Q347/$H347*VLOOKUP(Q$4,DM_TI_LE!$A$5:$B$30,2,FALSE)</f>
        <v>0</v>
      </c>
      <c r="AN347" s="270">
        <f>R347/$H347*VLOOKUP(R$4,DM_TI_LE!$A$5:$B$30,2,FALSE)</f>
        <v>0</v>
      </c>
      <c r="AO347" s="270">
        <f>S347/$H347*VLOOKUP(S$4,DM_TI_LE!$A$5:$B$30,2,FALSE)</f>
        <v>0</v>
      </c>
      <c r="AP347" s="270">
        <f>T347/$H347*VLOOKUP(T$4,DM_TI_LE!$A$5:$B$30,2,FALSE)</f>
        <v>0</v>
      </c>
      <c r="AQ347" s="270">
        <f>U347/$H347*VLOOKUP(U$4,DM_TI_LE!$A$5:$B$30,2,FALSE)</f>
        <v>0</v>
      </c>
      <c r="AR347" s="270">
        <f>V347/$H347*VLOOKUP(V$4,DM_TI_LE!$A$5:$B$30,2,FALSE)</f>
        <v>0</v>
      </c>
      <c r="AS347" s="270">
        <f>W347/$H347*VLOOKUP(W$4,DM_TI_LE!$A$5:$B$30,2,FALSE)</f>
        <v>0</v>
      </c>
      <c r="AT347" s="270">
        <f>X347/$H347*VLOOKUP(X$4,DM_TI_LE!$A$5:$B$30,2,FALSE)</f>
        <v>0</v>
      </c>
      <c r="AU347" s="270">
        <f>Y347/$H347*VLOOKUP(Y$4,DM_TI_LE!$A$5:$B$30,2,FALSE)</f>
        <v>0</v>
      </c>
      <c r="AV347" s="270">
        <f>Z347/$H347*VLOOKUP(Z$4,DM_TI_LE!$A$5:$B$30,2,FALSE)</f>
        <v>0</v>
      </c>
      <c r="AW347" s="270">
        <f>AA347/$H347*VLOOKUP(AA$4,DM_TI_LE!$A$5:$B$30,2,FALSE)</f>
        <v>0</v>
      </c>
      <c r="AX347" s="270">
        <f>AB347/$H347*VLOOKUP(AB$4,DM_TI_LE!$A$5:$B$30,2,FALSE)</f>
        <v>0</v>
      </c>
      <c r="AY347" s="270">
        <f>AC347/$H347*VLOOKUP(AC$4,DM_TI_LE!$A$5:$B$30,2,FALSE)</f>
        <v>0</v>
      </c>
      <c r="AZ347" s="270">
        <f>AD347/$H347*VLOOKUP(AD$4,DM_TI_LE!$A$5:$B$30,2,FALSE)</f>
        <v>0</v>
      </c>
      <c r="BA347" s="284">
        <f>IF(CD347="HDHV",DM_TI_LE!$K$12*I347, SUM(AE347:AW347)*F347*E347*DM_HE_SO_LUONG_NS!$D$1*CE347)</f>
        <v>7070000</v>
      </c>
      <c r="BB347" s="104"/>
      <c r="BC347" s="110">
        <f>VLOOKUP(B347,GD_LCD_HS_LNS!$B$4:$E$1000,4,FALSE)</f>
        <v>4166000</v>
      </c>
      <c r="BD347" s="104"/>
      <c r="BE347" s="104">
        <f>I347/26*$BC347*VLOOKUP(BE$4,DM_TI_LE!$A$5:$C$29,3,FALSE)</f>
        <v>0</v>
      </c>
      <c r="BF347" s="104">
        <f>J347/26*$BC347*VLOOKUP(BF$4,DM_TI_LE!$A$5:$C$29,3,FALSE)</f>
        <v>0</v>
      </c>
      <c r="BG347" s="104">
        <f>K347/26*$BC347*VLOOKUP(BG$4,DM_TI_LE!$A$5:$C$29,3,FALSE)</f>
        <v>0</v>
      </c>
      <c r="BH347" s="104">
        <f>L347/26*$BC347*VLOOKUP(BH$4,DM_TI_LE!$A$5:$C$29,3,FALSE)</f>
        <v>0</v>
      </c>
      <c r="BI347" s="104">
        <f>M347/26*$BC347*VLOOKUP(BI$4,DM_TI_LE!$A$5:$C$29,3,FALSE)</f>
        <v>0</v>
      </c>
      <c r="BJ347" s="104">
        <f>N347/26*$BC347*VLOOKUP(BJ$4,DM_TI_LE!$A$5:$C$29,3,FALSE)</f>
        <v>0</v>
      </c>
      <c r="BK347" s="104">
        <f>O347/26*$BC347*VLOOKUP(BK$4,DM_TI_LE!$A$5:$C$29,3,FALSE)</f>
        <v>0</v>
      </c>
      <c r="BL347" s="104">
        <f>P347/26*$BC347*VLOOKUP(BL$4,DM_TI_LE!$A$5:$C$29,3,FALSE)</f>
        <v>0</v>
      </c>
      <c r="BM347" s="104">
        <f>Q347/26*$BC347*VLOOKUP(BM$4,DM_TI_LE!$A$5:$C$29,3,FALSE)</f>
        <v>0</v>
      </c>
      <c r="BN347" s="104">
        <f>R347/26*$BC347*VLOOKUP(BN$4,DM_TI_LE!$A$5:$C$29,3,FALSE)</f>
        <v>0</v>
      </c>
      <c r="BO347" s="104">
        <f>S347/26*$BC347*VLOOKUP(BO$4,DM_TI_LE!$A$5:$C$29,3,FALSE)</f>
        <v>0</v>
      </c>
      <c r="BP347" s="104">
        <f>T347/26*$BC347*VLOOKUP(BP$4,DM_TI_LE!$A$5:$C$29,3,FALSE)</f>
        <v>0</v>
      </c>
      <c r="BQ347" s="104">
        <f>U347/26*$BC347*VLOOKUP(BQ$4,DM_TI_LE!$A$5:$C$29,3,FALSE)</f>
        <v>0</v>
      </c>
      <c r="BR347" s="104">
        <f>V347/26*$BC347*VLOOKUP(BR$4,DM_TI_LE!$A$5:$C$29,3,FALSE)</f>
        <v>0</v>
      </c>
      <c r="BS347" s="104">
        <f>W347/26*$BC347*VLOOKUP(BS$4,DM_TI_LE!$A$5:$C$29,3,FALSE)</f>
        <v>0</v>
      </c>
      <c r="BT347" s="104">
        <f>X347/26*$BC347*VLOOKUP(BT$4,DM_TI_LE!$A$5:$C$29,3,FALSE)</f>
        <v>0</v>
      </c>
      <c r="BU347" s="104">
        <f>Y347/26*$BC347*VLOOKUP(BU$4,DM_TI_LE!$A$5:$C$29,3,FALSE)</f>
        <v>0</v>
      </c>
      <c r="BV347" s="104">
        <f>Z347/26*$BC347*VLOOKUP(BV$4,DM_TI_LE!$A$5:$C$29,3,FALSE)</f>
        <v>0</v>
      </c>
      <c r="BW347" s="104">
        <f>AA347/26*$BC347*VLOOKUP(BW$4,DM_TI_LE!$A$5:$C$29,3,FALSE)</f>
        <v>0</v>
      </c>
      <c r="BX347" s="104">
        <f>AB347/26*$BC347*VLOOKUP(BX$4,DM_TI_LE!$A$5:$C$29,3,FALSE)</f>
        <v>0</v>
      </c>
      <c r="BY347" s="104">
        <f>AC347/26*$BC347*VLOOKUP(BY$4,DM_TI_LE!$A$5:$C$29,3,FALSE)</f>
        <v>0</v>
      </c>
      <c r="BZ347" s="104">
        <f>AD347/26*$BC347*VLOOKUP(BZ$4,DM_TI_LE!$A$5:$C$29,3,FALSE)</f>
        <v>0</v>
      </c>
      <c r="CA347" s="273">
        <f t="shared" si="0"/>
        <v>0</v>
      </c>
      <c r="CB347" s="104"/>
      <c r="CC347" s="274">
        <f t="shared" si="1"/>
        <v>7070000</v>
      </c>
      <c r="CD347" s="138" t="str">
        <f>VLOOKUP(B347,GD_CHUNG!$B$5:$G$480,6,FALSE)</f>
        <v>HDKX</v>
      </c>
      <c r="CE347" s="275">
        <f>VLOOKUP(CD347,DM_TI_LE!$I$12:$J$16,2,FALSE)</f>
        <v>1</v>
      </c>
    </row>
    <row r="348" spans="1:83" ht="12.75" x14ac:dyDescent="0.2">
      <c r="A348" s="49">
        <v>344</v>
      </c>
      <c r="B348" s="50">
        <f>GD_CHUNG!B348</f>
        <v>10712</v>
      </c>
      <c r="C348" s="50" t="str">
        <f>GD_CHUNG!C348</f>
        <v>Phạm Đức Long</v>
      </c>
      <c r="D348" s="50" t="str">
        <f>GD_CHUNG!D348</f>
        <v>NV Lái xe - VHTTB</v>
      </c>
      <c r="E348" s="268">
        <f>VLOOKUP(B348,GD_CHAM_CONG!$C$6:$BJ$997,60,FALSE)</f>
        <v>1.0499999999999992</v>
      </c>
      <c r="F348" s="268">
        <f>VLOOKUP(B348,GD_LCD_HS_LNS!$B$4:$F$1000,5,FALSE)</f>
        <v>2.02</v>
      </c>
      <c r="G348" s="269"/>
      <c r="H348" s="269">
        <f>VLOOKUP(B348,GD_CHAM_CONG!$C$6:$BD$997,37,FALSE)</f>
        <v>27</v>
      </c>
      <c r="I348" s="104">
        <f>VLOOKUP($B348,GD_CHAM_CONG!$C$6:$BF$997,38,FALSE)</f>
        <v>27</v>
      </c>
      <c r="J348" s="104">
        <f>VLOOKUP($B348,GD_CHAM_CONG!$C$6:$BF$997,39,FALSE)</f>
        <v>0</v>
      </c>
      <c r="K348" s="104">
        <f>VLOOKUP($B348,GD_CHAM_CONG!$C$6:$BF$997,40,FALSE)</f>
        <v>0</v>
      </c>
      <c r="L348" s="104">
        <f>VLOOKUP($B348,GD_CHAM_CONG!$C$6:$BF$997,41,FALSE)</f>
        <v>0</v>
      </c>
      <c r="M348" s="104">
        <f>VLOOKUP($B348,GD_CHAM_CONG!$C$6:$BF$997,42,FALSE)</f>
        <v>0</v>
      </c>
      <c r="N348" s="104">
        <f>VLOOKUP($B348,GD_CHAM_CONG!$C$6:$BF$997,43,FALSE)</f>
        <v>0</v>
      </c>
      <c r="O348" s="104">
        <f>VLOOKUP($B348,GD_CHAM_CONG!$C$6:$BF$997,44,FALSE)</f>
        <v>0</v>
      </c>
      <c r="P348" s="104">
        <f>VLOOKUP($B348,GD_CHAM_CONG!$C$6:$BF$997,45,FALSE)</f>
        <v>0</v>
      </c>
      <c r="Q348" s="104">
        <f>VLOOKUP($B348,GD_CHAM_CONG!$C$6:$BF$997,46,FALSE)</f>
        <v>0</v>
      </c>
      <c r="R348" s="104">
        <f>VLOOKUP($B348,GD_CHAM_CONG!$C$6:$BF$997,47,FALSE)</f>
        <v>0</v>
      </c>
      <c r="S348" s="104">
        <f>VLOOKUP($B348,GD_CHAM_CONG!$C$6:$BF$997,48,FALSE)</f>
        <v>0</v>
      </c>
      <c r="T348" s="104">
        <f>VLOOKUP($B348,GD_CHAM_CONG!$C$6:$BF$997,49,FALSE)</f>
        <v>0</v>
      </c>
      <c r="U348" s="104">
        <f>VLOOKUP($B348,GD_CHAM_CONG!$C$6:$BF$997,50,FALSE)</f>
        <v>0</v>
      </c>
      <c r="V348" s="104">
        <f>VLOOKUP($B348,GD_CHAM_CONG!$C$6:$BF$997,51,FALSE)</f>
        <v>0</v>
      </c>
      <c r="W348" s="104">
        <f>VLOOKUP($B348,GD_CHAM_CONG!$C$6:$BF$997,52,FALSE)</f>
        <v>0</v>
      </c>
      <c r="X348" s="104">
        <f>VLOOKUP($B348,GD_CHAM_CONG!$C$6:$BF$997,53,FALSE)</f>
        <v>0</v>
      </c>
      <c r="Y348" s="104">
        <f>VLOOKUP($B348,GD_CHAM_CONG!$C$6:$BF$997,54,FALSE)</f>
        <v>0</v>
      </c>
      <c r="Z348" s="104">
        <f>VLOOKUP($B348,GD_CHAM_CONG!$C$6:$BF$997,55,FALSE)</f>
        <v>0</v>
      </c>
      <c r="AA348" s="104">
        <f>VLOOKUP($B348,GD_CHAM_CONG!$C$6:$BF$997,56,FALSE)</f>
        <v>0</v>
      </c>
      <c r="AB348" s="104">
        <f>VLOOKUP($B348,GD_CHAM_CONG!$C$6:$BI$997,57,FALSE)</f>
        <v>0</v>
      </c>
      <c r="AC348" s="104">
        <f>VLOOKUP($B348,GD_CHAM_CONG!$C$6:$BI$997,58,FALSE)</f>
        <v>0</v>
      </c>
      <c r="AD348" s="104">
        <f>VLOOKUP($B348,GD_CHAM_CONG!$C$6:$BI$997,59,FALSE)</f>
        <v>0</v>
      </c>
      <c r="AE348" s="270">
        <f>I348/$H348*VLOOKUP(I$4,DM_TI_LE!$A$5:$B$30,2,FALSE)</f>
        <v>1</v>
      </c>
      <c r="AF348" s="270">
        <f>J348/$H348*VLOOKUP(J$4,DM_TI_LE!$A$5:$B$30,2,FALSE)</f>
        <v>0</v>
      </c>
      <c r="AG348" s="270">
        <f>K348/$H348*VLOOKUP(K$4,DM_TI_LE!$A$5:$B$30,2,FALSE)</f>
        <v>0</v>
      </c>
      <c r="AH348" s="270">
        <f>L348/$H348*VLOOKUP(L$4,DM_TI_LE!$A$5:$B$30,2,FALSE)</f>
        <v>0</v>
      </c>
      <c r="AI348" s="270">
        <f>M348/$H348*VLOOKUP(M$4,DM_TI_LE!$A$5:$B$30,2,FALSE)</f>
        <v>0</v>
      </c>
      <c r="AJ348" s="270">
        <f>N348/$H348*VLOOKUP(N$4,DM_TI_LE!$A$5:$B$30,2,FALSE)</f>
        <v>0</v>
      </c>
      <c r="AK348" s="270">
        <f>O348/$H348*VLOOKUP(O$4,DM_TI_LE!$A$5:$B$30,2,FALSE)</f>
        <v>0</v>
      </c>
      <c r="AL348" s="270">
        <f>P348/$H348*VLOOKUP(P$4,DM_TI_LE!$A$5:$B$30,2,FALSE)</f>
        <v>0</v>
      </c>
      <c r="AM348" s="270">
        <f>Q348/$H348*VLOOKUP(Q$4,DM_TI_LE!$A$5:$B$30,2,FALSE)</f>
        <v>0</v>
      </c>
      <c r="AN348" s="270">
        <f>R348/$H348*VLOOKUP(R$4,DM_TI_LE!$A$5:$B$30,2,FALSE)</f>
        <v>0</v>
      </c>
      <c r="AO348" s="270">
        <f>S348/$H348*VLOOKUP(S$4,DM_TI_LE!$A$5:$B$30,2,FALSE)</f>
        <v>0</v>
      </c>
      <c r="AP348" s="270">
        <f>T348/$H348*VLOOKUP(T$4,DM_TI_LE!$A$5:$B$30,2,FALSE)</f>
        <v>0</v>
      </c>
      <c r="AQ348" s="270">
        <f>U348/$H348*VLOOKUP(U$4,DM_TI_LE!$A$5:$B$30,2,FALSE)</f>
        <v>0</v>
      </c>
      <c r="AR348" s="270">
        <f>V348/$H348*VLOOKUP(V$4,DM_TI_LE!$A$5:$B$30,2,FALSE)</f>
        <v>0</v>
      </c>
      <c r="AS348" s="270">
        <f>W348/$H348*VLOOKUP(W$4,DM_TI_LE!$A$5:$B$30,2,FALSE)</f>
        <v>0</v>
      </c>
      <c r="AT348" s="270">
        <f>X348/$H348*VLOOKUP(X$4,DM_TI_LE!$A$5:$B$30,2,FALSE)</f>
        <v>0</v>
      </c>
      <c r="AU348" s="270">
        <f>Y348/$H348*VLOOKUP(Y$4,DM_TI_LE!$A$5:$B$30,2,FALSE)</f>
        <v>0</v>
      </c>
      <c r="AV348" s="270">
        <f>Z348/$H348*VLOOKUP(Z$4,DM_TI_LE!$A$5:$B$30,2,FALSE)</f>
        <v>0</v>
      </c>
      <c r="AW348" s="270">
        <f>AA348/$H348*VLOOKUP(AA$4,DM_TI_LE!$A$5:$B$30,2,FALSE)</f>
        <v>0</v>
      </c>
      <c r="AX348" s="270">
        <f>AB348/$H348*VLOOKUP(AB$4,DM_TI_LE!$A$5:$B$30,2,FALSE)</f>
        <v>0</v>
      </c>
      <c r="AY348" s="270">
        <f>AC348/$H348*VLOOKUP(AC$4,DM_TI_LE!$A$5:$B$30,2,FALSE)</f>
        <v>0</v>
      </c>
      <c r="AZ348" s="270">
        <f>AD348/$H348*VLOOKUP(AD$4,DM_TI_LE!$A$5:$B$30,2,FALSE)</f>
        <v>0</v>
      </c>
      <c r="BA348" s="284">
        <f>IF(CD348="HDHV",DM_TI_LE!$K$12*I348, SUM(AE348:AW348)*F348*E348*DM_HE_SO_LUONG_NS!$D$1*CE348)</f>
        <v>9544499.9999999925</v>
      </c>
      <c r="BB348" s="104"/>
      <c r="BC348" s="110">
        <f>VLOOKUP(B348,GD_LCD_HS_LNS!$B$4:$E$1000,4,FALSE)</f>
        <v>4166000</v>
      </c>
      <c r="BD348" s="104"/>
      <c r="BE348" s="104">
        <f>I348/26*$BC348*VLOOKUP(BE$4,DM_TI_LE!$A$5:$C$29,3,FALSE)</f>
        <v>0</v>
      </c>
      <c r="BF348" s="104">
        <f>J348/26*$BC348*VLOOKUP(BF$4,DM_TI_LE!$A$5:$C$29,3,FALSE)</f>
        <v>0</v>
      </c>
      <c r="BG348" s="104">
        <f>K348/26*$BC348*VLOOKUP(BG$4,DM_TI_LE!$A$5:$C$29,3,FALSE)</f>
        <v>0</v>
      </c>
      <c r="BH348" s="104">
        <f>L348/26*$BC348*VLOOKUP(BH$4,DM_TI_LE!$A$5:$C$29,3,FALSE)</f>
        <v>0</v>
      </c>
      <c r="BI348" s="104">
        <f>M348/26*$BC348*VLOOKUP(BI$4,DM_TI_LE!$A$5:$C$29,3,FALSE)</f>
        <v>0</v>
      </c>
      <c r="BJ348" s="104">
        <f>N348/26*$BC348*VLOOKUP(BJ$4,DM_TI_LE!$A$5:$C$29,3,FALSE)</f>
        <v>0</v>
      </c>
      <c r="BK348" s="104">
        <f>O348/26*$BC348*VLOOKUP(BK$4,DM_TI_LE!$A$5:$C$29,3,FALSE)</f>
        <v>0</v>
      </c>
      <c r="BL348" s="104">
        <f>P348/26*$BC348*VLOOKUP(BL$4,DM_TI_LE!$A$5:$C$29,3,FALSE)</f>
        <v>0</v>
      </c>
      <c r="BM348" s="104">
        <f>Q348/26*$BC348*VLOOKUP(BM$4,DM_TI_LE!$A$5:$C$29,3,FALSE)</f>
        <v>0</v>
      </c>
      <c r="BN348" s="104">
        <f>R348/26*$BC348*VLOOKUP(BN$4,DM_TI_LE!$A$5:$C$29,3,FALSE)</f>
        <v>0</v>
      </c>
      <c r="BO348" s="104">
        <f>S348/26*$BC348*VLOOKUP(BO$4,DM_TI_LE!$A$5:$C$29,3,FALSE)</f>
        <v>0</v>
      </c>
      <c r="BP348" s="104">
        <f>T348/26*$BC348*VLOOKUP(BP$4,DM_TI_LE!$A$5:$C$29,3,FALSE)</f>
        <v>0</v>
      </c>
      <c r="BQ348" s="104">
        <f>U348/26*$BC348*VLOOKUP(BQ$4,DM_TI_LE!$A$5:$C$29,3,FALSE)</f>
        <v>0</v>
      </c>
      <c r="BR348" s="104">
        <f>V348/26*$BC348*VLOOKUP(BR$4,DM_TI_LE!$A$5:$C$29,3,FALSE)</f>
        <v>0</v>
      </c>
      <c r="BS348" s="104">
        <f>W348/26*$BC348*VLOOKUP(BS$4,DM_TI_LE!$A$5:$C$29,3,FALSE)</f>
        <v>0</v>
      </c>
      <c r="BT348" s="104">
        <f>X348/26*$BC348*VLOOKUP(BT$4,DM_TI_LE!$A$5:$C$29,3,FALSE)</f>
        <v>0</v>
      </c>
      <c r="BU348" s="104">
        <f>Y348/26*$BC348*VLOOKUP(BU$4,DM_TI_LE!$A$5:$C$29,3,FALSE)</f>
        <v>0</v>
      </c>
      <c r="BV348" s="104">
        <f>Z348/26*$BC348*VLOOKUP(BV$4,DM_TI_LE!$A$5:$C$29,3,FALSE)</f>
        <v>0</v>
      </c>
      <c r="BW348" s="104">
        <f>AA348/26*$BC348*VLOOKUP(BW$4,DM_TI_LE!$A$5:$C$29,3,FALSE)</f>
        <v>0</v>
      </c>
      <c r="BX348" s="104">
        <f>AB348/26*$BC348*VLOOKUP(BX$4,DM_TI_LE!$A$5:$C$29,3,FALSE)</f>
        <v>0</v>
      </c>
      <c r="BY348" s="104">
        <f>AC348/26*$BC348*VLOOKUP(BY$4,DM_TI_LE!$A$5:$C$29,3,FALSE)</f>
        <v>0</v>
      </c>
      <c r="BZ348" s="104">
        <f>AD348/26*$BC348*VLOOKUP(BZ$4,DM_TI_LE!$A$5:$C$29,3,FALSE)</f>
        <v>0</v>
      </c>
      <c r="CA348" s="273">
        <f t="shared" si="0"/>
        <v>0</v>
      </c>
      <c r="CB348" s="104"/>
      <c r="CC348" s="274">
        <f t="shared" si="1"/>
        <v>9544499.9999999925</v>
      </c>
      <c r="CD348" s="138" t="str">
        <f>VLOOKUP(B348,GD_CHUNG!$B$5:$G$480,6,FALSE)</f>
        <v>HDKX</v>
      </c>
      <c r="CE348" s="275">
        <f>VLOOKUP(CD348,DM_TI_LE!$I$12:$J$16,2,FALSE)</f>
        <v>1</v>
      </c>
    </row>
    <row r="349" spans="1:83" ht="12.75" x14ac:dyDescent="0.2">
      <c r="A349" s="49">
        <v>345</v>
      </c>
      <c r="B349" s="50">
        <f>GD_CHUNG!B349</f>
        <v>10713</v>
      </c>
      <c r="C349" s="50" t="str">
        <f>GD_CHUNG!C349</f>
        <v>Trịnh Văn Mạnh</v>
      </c>
      <c r="D349" s="50" t="str">
        <f>GD_CHUNG!D349</f>
        <v>NV Lái xe - VHTTB</v>
      </c>
      <c r="E349" s="268">
        <f>VLOOKUP(B349,GD_CHAM_CONG!$C$6:$BJ$997,60,FALSE)</f>
        <v>1</v>
      </c>
      <c r="F349" s="268">
        <f>VLOOKUP(B349,GD_LCD_HS_LNS!$B$4:$F$1000,5,FALSE)</f>
        <v>2.14</v>
      </c>
      <c r="G349" s="269"/>
      <c r="H349" s="269">
        <f>VLOOKUP(B349,GD_CHAM_CONG!$C$6:$BD$997,37,FALSE)</f>
        <v>27</v>
      </c>
      <c r="I349" s="104">
        <f>VLOOKUP($B349,GD_CHAM_CONG!$C$6:$BF$997,38,FALSE)</f>
        <v>27</v>
      </c>
      <c r="J349" s="104">
        <f>VLOOKUP($B349,GD_CHAM_CONG!$C$6:$BF$997,39,FALSE)</f>
        <v>0</v>
      </c>
      <c r="K349" s="104">
        <f>VLOOKUP($B349,GD_CHAM_CONG!$C$6:$BF$997,40,FALSE)</f>
        <v>0</v>
      </c>
      <c r="L349" s="104">
        <f>VLOOKUP($B349,GD_CHAM_CONG!$C$6:$BF$997,41,FALSE)</f>
        <v>0</v>
      </c>
      <c r="M349" s="104">
        <f>VLOOKUP($B349,GD_CHAM_CONG!$C$6:$BF$997,42,FALSE)</f>
        <v>0</v>
      </c>
      <c r="N349" s="104">
        <f>VLOOKUP($B349,GD_CHAM_CONG!$C$6:$BF$997,43,FALSE)</f>
        <v>0</v>
      </c>
      <c r="O349" s="104">
        <f>VLOOKUP($B349,GD_CHAM_CONG!$C$6:$BF$997,44,FALSE)</f>
        <v>0</v>
      </c>
      <c r="P349" s="104">
        <f>VLOOKUP($B349,GD_CHAM_CONG!$C$6:$BF$997,45,FALSE)</f>
        <v>0</v>
      </c>
      <c r="Q349" s="104">
        <f>VLOOKUP($B349,GD_CHAM_CONG!$C$6:$BF$997,46,FALSE)</f>
        <v>0</v>
      </c>
      <c r="R349" s="104">
        <f>VLOOKUP($B349,GD_CHAM_CONG!$C$6:$BF$997,47,FALSE)</f>
        <v>0</v>
      </c>
      <c r="S349" s="104">
        <f>VLOOKUP($B349,GD_CHAM_CONG!$C$6:$BF$997,48,FALSE)</f>
        <v>0</v>
      </c>
      <c r="T349" s="104">
        <f>VLOOKUP($B349,GD_CHAM_CONG!$C$6:$BF$997,49,FALSE)</f>
        <v>0</v>
      </c>
      <c r="U349" s="104">
        <f>VLOOKUP($B349,GD_CHAM_CONG!$C$6:$BF$997,50,FALSE)</f>
        <v>0</v>
      </c>
      <c r="V349" s="104">
        <f>VLOOKUP($B349,GD_CHAM_CONG!$C$6:$BF$997,51,FALSE)</f>
        <v>0</v>
      </c>
      <c r="W349" s="104">
        <f>VLOOKUP($B349,GD_CHAM_CONG!$C$6:$BF$997,52,FALSE)</f>
        <v>0</v>
      </c>
      <c r="X349" s="104">
        <f>VLOOKUP($B349,GD_CHAM_CONG!$C$6:$BF$997,53,FALSE)</f>
        <v>0</v>
      </c>
      <c r="Y349" s="104">
        <f>VLOOKUP($B349,GD_CHAM_CONG!$C$6:$BF$997,54,FALSE)</f>
        <v>0</v>
      </c>
      <c r="Z349" s="104">
        <f>VLOOKUP($B349,GD_CHAM_CONG!$C$6:$BF$997,55,FALSE)</f>
        <v>0</v>
      </c>
      <c r="AA349" s="104">
        <f>VLOOKUP($B349,GD_CHAM_CONG!$C$6:$BF$997,56,FALSE)</f>
        <v>0</v>
      </c>
      <c r="AB349" s="104">
        <f>VLOOKUP($B349,GD_CHAM_CONG!$C$6:$BI$997,57,FALSE)</f>
        <v>0</v>
      </c>
      <c r="AC349" s="104">
        <f>VLOOKUP($B349,GD_CHAM_CONG!$C$6:$BI$997,58,FALSE)</f>
        <v>0</v>
      </c>
      <c r="AD349" s="104">
        <f>VLOOKUP($B349,GD_CHAM_CONG!$C$6:$BI$997,59,FALSE)</f>
        <v>0</v>
      </c>
      <c r="AE349" s="270">
        <f>I349/$H349*VLOOKUP(I$4,DM_TI_LE!$A$5:$B$30,2,FALSE)</f>
        <v>1</v>
      </c>
      <c r="AF349" s="270">
        <f>J349/$H349*VLOOKUP(J$4,DM_TI_LE!$A$5:$B$30,2,FALSE)</f>
        <v>0</v>
      </c>
      <c r="AG349" s="270">
        <f>K349/$H349*VLOOKUP(K$4,DM_TI_LE!$A$5:$B$30,2,FALSE)</f>
        <v>0</v>
      </c>
      <c r="AH349" s="270">
        <f>L349/$H349*VLOOKUP(L$4,DM_TI_LE!$A$5:$B$30,2,FALSE)</f>
        <v>0</v>
      </c>
      <c r="AI349" s="270">
        <f>M349/$H349*VLOOKUP(M$4,DM_TI_LE!$A$5:$B$30,2,FALSE)</f>
        <v>0</v>
      </c>
      <c r="AJ349" s="270">
        <f>N349/$H349*VLOOKUP(N$4,DM_TI_LE!$A$5:$B$30,2,FALSE)</f>
        <v>0</v>
      </c>
      <c r="AK349" s="270">
        <f>O349/$H349*VLOOKUP(O$4,DM_TI_LE!$A$5:$B$30,2,FALSE)</f>
        <v>0</v>
      </c>
      <c r="AL349" s="270">
        <f>P349/$H349*VLOOKUP(P$4,DM_TI_LE!$A$5:$B$30,2,FALSE)</f>
        <v>0</v>
      </c>
      <c r="AM349" s="270">
        <f>Q349/$H349*VLOOKUP(Q$4,DM_TI_LE!$A$5:$B$30,2,FALSE)</f>
        <v>0</v>
      </c>
      <c r="AN349" s="270">
        <f>R349/$H349*VLOOKUP(R$4,DM_TI_LE!$A$5:$B$30,2,FALSE)</f>
        <v>0</v>
      </c>
      <c r="AO349" s="270">
        <f>S349/$H349*VLOOKUP(S$4,DM_TI_LE!$A$5:$B$30,2,FALSE)</f>
        <v>0</v>
      </c>
      <c r="AP349" s="270">
        <f>T349/$H349*VLOOKUP(T$4,DM_TI_LE!$A$5:$B$30,2,FALSE)</f>
        <v>0</v>
      </c>
      <c r="AQ349" s="270">
        <f>U349/$H349*VLOOKUP(U$4,DM_TI_LE!$A$5:$B$30,2,FALSE)</f>
        <v>0</v>
      </c>
      <c r="AR349" s="270">
        <f>V349/$H349*VLOOKUP(V$4,DM_TI_LE!$A$5:$B$30,2,FALSE)</f>
        <v>0</v>
      </c>
      <c r="AS349" s="270">
        <f>W349/$H349*VLOOKUP(W$4,DM_TI_LE!$A$5:$B$30,2,FALSE)</f>
        <v>0</v>
      </c>
      <c r="AT349" s="270">
        <f>X349/$H349*VLOOKUP(X$4,DM_TI_LE!$A$5:$B$30,2,FALSE)</f>
        <v>0</v>
      </c>
      <c r="AU349" s="270">
        <f>Y349/$H349*VLOOKUP(Y$4,DM_TI_LE!$A$5:$B$30,2,FALSE)</f>
        <v>0</v>
      </c>
      <c r="AV349" s="270">
        <f>Z349/$H349*VLOOKUP(Z$4,DM_TI_LE!$A$5:$B$30,2,FALSE)</f>
        <v>0</v>
      </c>
      <c r="AW349" s="270">
        <f>AA349/$H349*VLOOKUP(AA$4,DM_TI_LE!$A$5:$B$30,2,FALSE)</f>
        <v>0</v>
      </c>
      <c r="AX349" s="270">
        <f>AB349/$H349*VLOOKUP(AB$4,DM_TI_LE!$A$5:$B$30,2,FALSE)</f>
        <v>0</v>
      </c>
      <c r="AY349" s="270">
        <f>AC349/$H349*VLOOKUP(AC$4,DM_TI_LE!$A$5:$B$30,2,FALSE)</f>
        <v>0</v>
      </c>
      <c r="AZ349" s="270">
        <f>AD349/$H349*VLOOKUP(AD$4,DM_TI_LE!$A$5:$B$30,2,FALSE)</f>
        <v>0</v>
      </c>
      <c r="BA349" s="284">
        <f>IF(CD349="HDHV",DM_TI_LE!$K$12*I349, SUM(AE349:AW349)*F349*E349*DM_HE_SO_LUONG_NS!$D$1*CE349)</f>
        <v>9630000</v>
      </c>
      <c r="BB349" s="104"/>
      <c r="BC349" s="110">
        <f>VLOOKUP(B349,GD_LCD_HS_LNS!$B$4:$E$1000,4,FALSE)</f>
        <v>4166000</v>
      </c>
      <c r="BD349" s="104"/>
      <c r="BE349" s="104">
        <f>I349/26*$BC349*VLOOKUP(BE$4,DM_TI_LE!$A$5:$C$29,3,FALSE)</f>
        <v>0</v>
      </c>
      <c r="BF349" s="104">
        <f>J349/26*$BC349*VLOOKUP(BF$4,DM_TI_LE!$A$5:$C$29,3,FALSE)</f>
        <v>0</v>
      </c>
      <c r="BG349" s="104">
        <f>K349/26*$BC349*VLOOKUP(BG$4,DM_TI_LE!$A$5:$C$29,3,FALSE)</f>
        <v>0</v>
      </c>
      <c r="BH349" s="104">
        <f>L349/26*$BC349*VLOOKUP(BH$4,DM_TI_LE!$A$5:$C$29,3,FALSE)</f>
        <v>0</v>
      </c>
      <c r="BI349" s="104">
        <f>M349/26*$BC349*VLOOKUP(BI$4,DM_TI_LE!$A$5:$C$29,3,FALSE)</f>
        <v>0</v>
      </c>
      <c r="BJ349" s="104">
        <f>N349/26*$BC349*VLOOKUP(BJ$4,DM_TI_LE!$A$5:$C$29,3,FALSE)</f>
        <v>0</v>
      </c>
      <c r="BK349" s="104">
        <f>O349/26*$BC349*VLOOKUP(BK$4,DM_TI_LE!$A$5:$C$29,3,FALSE)</f>
        <v>0</v>
      </c>
      <c r="BL349" s="104">
        <f>P349/26*$BC349*VLOOKUP(BL$4,DM_TI_LE!$A$5:$C$29,3,FALSE)</f>
        <v>0</v>
      </c>
      <c r="BM349" s="104">
        <f>Q349/26*$BC349*VLOOKUP(BM$4,DM_TI_LE!$A$5:$C$29,3,FALSE)</f>
        <v>0</v>
      </c>
      <c r="BN349" s="104">
        <f>R349/26*$BC349*VLOOKUP(BN$4,DM_TI_LE!$A$5:$C$29,3,FALSE)</f>
        <v>0</v>
      </c>
      <c r="BO349" s="104">
        <f>S349/26*$BC349*VLOOKUP(BO$4,DM_TI_LE!$A$5:$C$29,3,FALSE)</f>
        <v>0</v>
      </c>
      <c r="BP349" s="104">
        <f>T349/26*$BC349*VLOOKUP(BP$4,DM_TI_LE!$A$5:$C$29,3,FALSE)</f>
        <v>0</v>
      </c>
      <c r="BQ349" s="104">
        <f>U349/26*$BC349*VLOOKUP(BQ$4,DM_TI_LE!$A$5:$C$29,3,FALSE)</f>
        <v>0</v>
      </c>
      <c r="BR349" s="104">
        <f>V349/26*$BC349*VLOOKUP(BR$4,DM_TI_LE!$A$5:$C$29,3,FALSE)</f>
        <v>0</v>
      </c>
      <c r="BS349" s="104">
        <f>W349/26*$BC349*VLOOKUP(BS$4,DM_TI_LE!$A$5:$C$29,3,FALSE)</f>
        <v>0</v>
      </c>
      <c r="BT349" s="104">
        <f>X349/26*$BC349*VLOOKUP(BT$4,DM_TI_LE!$A$5:$C$29,3,FALSE)</f>
        <v>0</v>
      </c>
      <c r="BU349" s="104">
        <f>Y349/26*$BC349*VLOOKUP(BU$4,DM_TI_LE!$A$5:$C$29,3,FALSE)</f>
        <v>0</v>
      </c>
      <c r="BV349" s="104">
        <f>Z349/26*$BC349*VLOOKUP(BV$4,DM_TI_LE!$A$5:$C$29,3,FALSE)</f>
        <v>0</v>
      </c>
      <c r="BW349" s="104">
        <f>AA349/26*$BC349*VLOOKUP(BW$4,DM_TI_LE!$A$5:$C$29,3,FALSE)</f>
        <v>0</v>
      </c>
      <c r="BX349" s="104">
        <f>AB349/26*$BC349*VLOOKUP(BX$4,DM_TI_LE!$A$5:$C$29,3,FALSE)</f>
        <v>0</v>
      </c>
      <c r="BY349" s="104">
        <f>AC349/26*$BC349*VLOOKUP(BY$4,DM_TI_LE!$A$5:$C$29,3,FALSE)</f>
        <v>0</v>
      </c>
      <c r="BZ349" s="104">
        <f>AD349/26*$BC349*VLOOKUP(BZ$4,DM_TI_LE!$A$5:$C$29,3,FALSE)</f>
        <v>0</v>
      </c>
      <c r="CA349" s="273">
        <f t="shared" si="0"/>
        <v>0</v>
      </c>
      <c r="CB349" s="104"/>
      <c r="CC349" s="274">
        <f t="shared" si="1"/>
        <v>9630000</v>
      </c>
      <c r="CD349" s="138" t="str">
        <f>VLOOKUP(B349,GD_CHUNG!$B$5:$G$480,6,FALSE)</f>
        <v>HDKX</v>
      </c>
      <c r="CE349" s="275">
        <f>VLOOKUP(CD349,DM_TI_LE!$I$12:$J$16,2,FALSE)</f>
        <v>1</v>
      </c>
    </row>
    <row r="350" spans="1:83" ht="12.75" x14ac:dyDescent="0.2">
      <c r="A350" s="49">
        <v>346</v>
      </c>
      <c r="B350" s="50">
        <f>GD_CHUNG!B350</f>
        <v>10714</v>
      </c>
      <c r="C350" s="50" t="str">
        <f>GD_CHUNG!C350</f>
        <v>Phạm Văn Hải</v>
      </c>
      <c r="D350" s="50" t="str">
        <f>GD_CHUNG!D350</f>
        <v>NV Lái xe - VHTTB</v>
      </c>
      <c r="E350" s="268">
        <f>VLOOKUP(B350,GD_CHAM_CONG!$C$6:$BJ$997,60,FALSE)</f>
        <v>1</v>
      </c>
      <c r="F350" s="268">
        <f>VLOOKUP(B350,GD_LCD_HS_LNS!$B$4:$F$1000,5,FALSE)</f>
        <v>2.14</v>
      </c>
      <c r="G350" s="269"/>
      <c r="H350" s="269">
        <f>VLOOKUP(B350,GD_CHAM_CONG!$C$6:$BD$997,37,FALSE)</f>
        <v>27</v>
      </c>
      <c r="I350" s="104">
        <f>VLOOKUP($B350,GD_CHAM_CONG!$C$6:$BF$997,38,FALSE)</f>
        <v>27</v>
      </c>
      <c r="J350" s="104">
        <f>VLOOKUP($B350,GD_CHAM_CONG!$C$6:$BF$997,39,FALSE)</f>
        <v>0</v>
      </c>
      <c r="K350" s="104">
        <f>VLOOKUP($B350,GD_CHAM_CONG!$C$6:$BF$997,40,FALSE)</f>
        <v>0</v>
      </c>
      <c r="L350" s="104">
        <f>VLOOKUP($B350,GD_CHAM_CONG!$C$6:$BF$997,41,FALSE)</f>
        <v>0</v>
      </c>
      <c r="M350" s="104">
        <f>VLOOKUP($B350,GD_CHAM_CONG!$C$6:$BF$997,42,FALSE)</f>
        <v>0</v>
      </c>
      <c r="N350" s="104">
        <f>VLOOKUP($B350,GD_CHAM_CONG!$C$6:$BF$997,43,FALSE)</f>
        <v>0</v>
      </c>
      <c r="O350" s="104">
        <f>VLOOKUP($B350,GD_CHAM_CONG!$C$6:$BF$997,44,FALSE)</f>
        <v>0</v>
      </c>
      <c r="P350" s="104">
        <f>VLOOKUP($B350,GD_CHAM_CONG!$C$6:$BF$997,45,FALSE)</f>
        <v>0</v>
      </c>
      <c r="Q350" s="104">
        <f>VLOOKUP($B350,GD_CHAM_CONG!$C$6:$BF$997,46,FALSE)</f>
        <v>0</v>
      </c>
      <c r="R350" s="104">
        <f>VLOOKUP($B350,GD_CHAM_CONG!$C$6:$BF$997,47,FALSE)</f>
        <v>0</v>
      </c>
      <c r="S350" s="104">
        <f>VLOOKUP($B350,GD_CHAM_CONG!$C$6:$BF$997,48,FALSE)</f>
        <v>0</v>
      </c>
      <c r="T350" s="104">
        <f>VLOOKUP($B350,GD_CHAM_CONG!$C$6:$BF$997,49,FALSE)</f>
        <v>0</v>
      </c>
      <c r="U350" s="104">
        <f>VLOOKUP($B350,GD_CHAM_CONG!$C$6:$BF$997,50,FALSE)</f>
        <v>0</v>
      </c>
      <c r="V350" s="104">
        <f>VLOOKUP($B350,GD_CHAM_CONG!$C$6:$BF$997,51,FALSE)</f>
        <v>0</v>
      </c>
      <c r="W350" s="104">
        <f>VLOOKUP($B350,GD_CHAM_CONG!$C$6:$BF$997,52,FALSE)</f>
        <v>0</v>
      </c>
      <c r="X350" s="104">
        <f>VLOOKUP($B350,GD_CHAM_CONG!$C$6:$BF$997,53,FALSE)</f>
        <v>0</v>
      </c>
      <c r="Y350" s="104">
        <f>VLOOKUP($B350,GD_CHAM_CONG!$C$6:$BF$997,54,FALSE)</f>
        <v>0</v>
      </c>
      <c r="Z350" s="104">
        <f>VLOOKUP($B350,GD_CHAM_CONG!$C$6:$BF$997,55,FALSE)</f>
        <v>0</v>
      </c>
      <c r="AA350" s="104">
        <f>VLOOKUP($B350,GD_CHAM_CONG!$C$6:$BF$997,56,FALSE)</f>
        <v>0</v>
      </c>
      <c r="AB350" s="104">
        <f>VLOOKUP($B350,GD_CHAM_CONG!$C$6:$BI$997,57,FALSE)</f>
        <v>0</v>
      </c>
      <c r="AC350" s="104">
        <f>VLOOKUP($B350,GD_CHAM_CONG!$C$6:$BI$997,58,FALSE)</f>
        <v>0</v>
      </c>
      <c r="AD350" s="104">
        <f>VLOOKUP($B350,GD_CHAM_CONG!$C$6:$BI$997,59,FALSE)</f>
        <v>0</v>
      </c>
      <c r="AE350" s="270">
        <f>I350/$H350*VLOOKUP(I$4,DM_TI_LE!$A$5:$B$30,2,FALSE)</f>
        <v>1</v>
      </c>
      <c r="AF350" s="270">
        <f>J350/$H350*VLOOKUP(J$4,DM_TI_LE!$A$5:$B$30,2,FALSE)</f>
        <v>0</v>
      </c>
      <c r="AG350" s="270">
        <f>K350/$H350*VLOOKUP(K$4,DM_TI_LE!$A$5:$B$30,2,FALSE)</f>
        <v>0</v>
      </c>
      <c r="AH350" s="270">
        <f>L350/$H350*VLOOKUP(L$4,DM_TI_LE!$A$5:$B$30,2,FALSE)</f>
        <v>0</v>
      </c>
      <c r="AI350" s="270">
        <f>M350/$H350*VLOOKUP(M$4,DM_TI_LE!$A$5:$B$30,2,FALSE)</f>
        <v>0</v>
      </c>
      <c r="AJ350" s="270">
        <f>N350/$H350*VLOOKUP(N$4,DM_TI_LE!$A$5:$B$30,2,FALSE)</f>
        <v>0</v>
      </c>
      <c r="AK350" s="270">
        <f>O350/$H350*VLOOKUP(O$4,DM_TI_LE!$A$5:$B$30,2,FALSE)</f>
        <v>0</v>
      </c>
      <c r="AL350" s="270">
        <f>P350/$H350*VLOOKUP(P$4,DM_TI_LE!$A$5:$B$30,2,FALSE)</f>
        <v>0</v>
      </c>
      <c r="AM350" s="270">
        <f>Q350/$H350*VLOOKUP(Q$4,DM_TI_LE!$A$5:$B$30,2,FALSE)</f>
        <v>0</v>
      </c>
      <c r="AN350" s="270">
        <f>R350/$H350*VLOOKUP(R$4,DM_TI_LE!$A$5:$B$30,2,FALSE)</f>
        <v>0</v>
      </c>
      <c r="AO350" s="270">
        <f>S350/$H350*VLOOKUP(S$4,DM_TI_LE!$A$5:$B$30,2,FALSE)</f>
        <v>0</v>
      </c>
      <c r="AP350" s="270">
        <f>T350/$H350*VLOOKUP(T$4,DM_TI_LE!$A$5:$B$30,2,FALSE)</f>
        <v>0</v>
      </c>
      <c r="AQ350" s="270">
        <f>U350/$H350*VLOOKUP(U$4,DM_TI_LE!$A$5:$B$30,2,FALSE)</f>
        <v>0</v>
      </c>
      <c r="AR350" s="270">
        <f>V350/$H350*VLOOKUP(V$4,DM_TI_LE!$A$5:$B$30,2,FALSE)</f>
        <v>0</v>
      </c>
      <c r="AS350" s="270">
        <f>W350/$H350*VLOOKUP(W$4,DM_TI_LE!$A$5:$B$30,2,FALSE)</f>
        <v>0</v>
      </c>
      <c r="AT350" s="270">
        <f>X350/$H350*VLOOKUP(X$4,DM_TI_LE!$A$5:$B$30,2,FALSE)</f>
        <v>0</v>
      </c>
      <c r="AU350" s="270">
        <f>Y350/$H350*VLOOKUP(Y$4,DM_TI_LE!$A$5:$B$30,2,FALSE)</f>
        <v>0</v>
      </c>
      <c r="AV350" s="270">
        <f>Z350/$H350*VLOOKUP(Z$4,DM_TI_LE!$A$5:$B$30,2,FALSE)</f>
        <v>0</v>
      </c>
      <c r="AW350" s="270">
        <f>AA350/$H350*VLOOKUP(AA$4,DM_TI_LE!$A$5:$B$30,2,FALSE)</f>
        <v>0</v>
      </c>
      <c r="AX350" s="270">
        <f>AB350/$H350*VLOOKUP(AB$4,DM_TI_LE!$A$5:$B$30,2,FALSE)</f>
        <v>0</v>
      </c>
      <c r="AY350" s="270">
        <f>AC350/$H350*VLOOKUP(AC$4,DM_TI_LE!$A$5:$B$30,2,FALSE)</f>
        <v>0</v>
      </c>
      <c r="AZ350" s="270">
        <f>AD350/$H350*VLOOKUP(AD$4,DM_TI_LE!$A$5:$B$30,2,FALSE)</f>
        <v>0</v>
      </c>
      <c r="BA350" s="284">
        <f>IF(CD350="HDHV",DM_TI_LE!$K$12*I350, SUM(AE350:AW350)*F350*E350*DM_HE_SO_LUONG_NS!$D$1*CE350)</f>
        <v>9630000</v>
      </c>
      <c r="BB350" s="104"/>
      <c r="BC350" s="110">
        <f>VLOOKUP(B350,GD_LCD_HS_LNS!$B$4:$E$1000,4,FALSE)</f>
        <v>4786000</v>
      </c>
      <c r="BD350" s="104"/>
      <c r="BE350" s="104">
        <f>I350/26*$BC350*VLOOKUP(BE$4,DM_TI_LE!$A$5:$C$29,3,FALSE)</f>
        <v>0</v>
      </c>
      <c r="BF350" s="104">
        <f>J350/26*$BC350*VLOOKUP(BF$4,DM_TI_LE!$A$5:$C$29,3,FALSE)</f>
        <v>0</v>
      </c>
      <c r="BG350" s="104">
        <f>K350/26*$BC350*VLOOKUP(BG$4,DM_TI_LE!$A$5:$C$29,3,FALSE)</f>
        <v>0</v>
      </c>
      <c r="BH350" s="104">
        <f>L350/26*$BC350*VLOOKUP(BH$4,DM_TI_LE!$A$5:$C$29,3,FALSE)</f>
        <v>0</v>
      </c>
      <c r="BI350" s="104">
        <f>M350/26*$BC350*VLOOKUP(BI$4,DM_TI_LE!$A$5:$C$29,3,FALSE)</f>
        <v>0</v>
      </c>
      <c r="BJ350" s="104">
        <f>N350/26*$BC350*VLOOKUP(BJ$4,DM_TI_LE!$A$5:$C$29,3,FALSE)</f>
        <v>0</v>
      </c>
      <c r="BK350" s="104">
        <f>O350/26*$BC350*VLOOKUP(BK$4,DM_TI_LE!$A$5:$C$29,3,FALSE)</f>
        <v>0</v>
      </c>
      <c r="BL350" s="104">
        <f>P350/26*$BC350*VLOOKUP(BL$4,DM_TI_LE!$A$5:$C$29,3,FALSE)</f>
        <v>0</v>
      </c>
      <c r="BM350" s="104">
        <f>Q350/26*$BC350*VLOOKUP(BM$4,DM_TI_LE!$A$5:$C$29,3,FALSE)</f>
        <v>0</v>
      </c>
      <c r="BN350" s="104">
        <f>R350/26*$BC350*VLOOKUP(BN$4,DM_TI_LE!$A$5:$C$29,3,FALSE)</f>
        <v>0</v>
      </c>
      <c r="BO350" s="104">
        <f>S350/26*$BC350*VLOOKUP(BO$4,DM_TI_LE!$A$5:$C$29,3,FALSE)</f>
        <v>0</v>
      </c>
      <c r="BP350" s="104">
        <f>T350/26*$BC350*VLOOKUP(BP$4,DM_TI_LE!$A$5:$C$29,3,FALSE)</f>
        <v>0</v>
      </c>
      <c r="BQ350" s="104">
        <f>U350/26*$BC350*VLOOKUP(BQ$4,DM_TI_LE!$A$5:$C$29,3,FALSE)</f>
        <v>0</v>
      </c>
      <c r="BR350" s="104">
        <f>V350/26*$BC350*VLOOKUP(BR$4,DM_TI_LE!$A$5:$C$29,3,FALSE)</f>
        <v>0</v>
      </c>
      <c r="BS350" s="104">
        <f>W350/26*$BC350*VLOOKUP(BS$4,DM_TI_LE!$A$5:$C$29,3,FALSE)</f>
        <v>0</v>
      </c>
      <c r="BT350" s="104">
        <f>X350/26*$BC350*VLOOKUP(BT$4,DM_TI_LE!$A$5:$C$29,3,FALSE)</f>
        <v>0</v>
      </c>
      <c r="BU350" s="104">
        <f>Y350/26*$BC350*VLOOKUP(BU$4,DM_TI_LE!$A$5:$C$29,3,FALSE)</f>
        <v>0</v>
      </c>
      <c r="BV350" s="104">
        <f>Z350/26*$BC350*VLOOKUP(BV$4,DM_TI_LE!$A$5:$C$29,3,FALSE)</f>
        <v>0</v>
      </c>
      <c r="BW350" s="104">
        <f>AA350/26*$BC350*VLOOKUP(BW$4,DM_TI_LE!$A$5:$C$29,3,FALSE)</f>
        <v>0</v>
      </c>
      <c r="BX350" s="104">
        <f>AB350/26*$BC350*VLOOKUP(BX$4,DM_TI_LE!$A$5:$C$29,3,FALSE)</f>
        <v>0</v>
      </c>
      <c r="BY350" s="104">
        <f>AC350/26*$BC350*VLOOKUP(BY$4,DM_TI_LE!$A$5:$C$29,3,FALSE)</f>
        <v>0</v>
      </c>
      <c r="BZ350" s="104">
        <f>AD350/26*$BC350*VLOOKUP(BZ$4,DM_TI_LE!$A$5:$C$29,3,FALSE)</f>
        <v>0</v>
      </c>
      <c r="CA350" s="273">
        <f t="shared" si="0"/>
        <v>0</v>
      </c>
      <c r="CB350" s="104"/>
      <c r="CC350" s="274">
        <f t="shared" si="1"/>
        <v>9630000</v>
      </c>
      <c r="CD350" s="138" t="str">
        <f>VLOOKUP(B350,GD_CHUNG!$B$5:$G$480,6,FALSE)</f>
        <v>HDKX</v>
      </c>
      <c r="CE350" s="275">
        <f>VLOOKUP(CD350,DM_TI_LE!$I$12:$J$16,2,FALSE)</f>
        <v>1</v>
      </c>
    </row>
    <row r="351" spans="1:83" ht="12.75" x14ac:dyDescent="0.2">
      <c r="A351" s="49">
        <v>347</v>
      </c>
      <c r="B351" s="50">
        <f>GD_CHUNG!B351</f>
        <v>10716</v>
      </c>
      <c r="C351" s="50" t="str">
        <f>GD_CHUNG!C351</f>
        <v>Bùi Văn Thành</v>
      </c>
      <c r="D351" s="50" t="str">
        <f>GD_CHUNG!D351</f>
        <v>NV Lái xe - VHTTB</v>
      </c>
      <c r="E351" s="268">
        <f>VLOOKUP(B351,GD_CHAM_CONG!$C$6:$BJ$997,60,FALSE)</f>
        <v>0.83</v>
      </c>
      <c r="F351" s="268">
        <f>VLOOKUP(B351,GD_LCD_HS_LNS!$B$4:$F$1000,5,FALSE)</f>
        <v>1.91</v>
      </c>
      <c r="G351" s="269"/>
      <c r="H351" s="269">
        <f>VLOOKUP(B351,GD_CHAM_CONG!$C$6:$BD$997,37,FALSE)</f>
        <v>27</v>
      </c>
      <c r="I351" s="104">
        <f>VLOOKUP($B351,GD_CHAM_CONG!$C$6:$BF$997,38,FALSE)</f>
        <v>27</v>
      </c>
      <c r="J351" s="104">
        <f>VLOOKUP($B351,GD_CHAM_CONG!$C$6:$BF$997,39,FALSE)</f>
        <v>0</v>
      </c>
      <c r="K351" s="104">
        <f>VLOOKUP($B351,GD_CHAM_CONG!$C$6:$BF$997,40,FALSE)</f>
        <v>0</v>
      </c>
      <c r="L351" s="104">
        <f>VLOOKUP($B351,GD_CHAM_CONG!$C$6:$BF$997,41,FALSE)</f>
        <v>0</v>
      </c>
      <c r="M351" s="104">
        <f>VLOOKUP($B351,GD_CHAM_CONG!$C$6:$BF$997,42,FALSE)</f>
        <v>0</v>
      </c>
      <c r="N351" s="104">
        <f>VLOOKUP($B351,GD_CHAM_CONG!$C$6:$BF$997,43,FALSE)</f>
        <v>0</v>
      </c>
      <c r="O351" s="104">
        <f>VLOOKUP($B351,GD_CHAM_CONG!$C$6:$BF$997,44,FALSE)</f>
        <v>0</v>
      </c>
      <c r="P351" s="104">
        <f>VLOOKUP($B351,GD_CHAM_CONG!$C$6:$BF$997,45,FALSE)</f>
        <v>0</v>
      </c>
      <c r="Q351" s="104">
        <f>VLOOKUP($B351,GD_CHAM_CONG!$C$6:$BF$997,46,FALSE)</f>
        <v>0</v>
      </c>
      <c r="R351" s="104">
        <f>VLOOKUP($B351,GD_CHAM_CONG!$C$6:$BF$997,47,FALSE)</f>
        <v>0</v>
      </c>
      <c r="S351" s="104">
        <f>VLOOKUP($B351,GD_CHAM_CONG!$C$6:$BF$997,48,FALSE)</f>
        <v>0</v>
      </c>
      <c r="T351" s="104">
        <f>VLOOKUP($B351,GD_CHAM_CONG!$C$6:$BF$997,49,FALSE)</f>
        <v>0</v>
      </c>
      <c r="U351" s="104">
        <f>VLOOKUP($B351,GD_CHAM_CONG!$C$6:$BF$997,50,FALSE)</f>
        <v>0</v>
      </c>
      <c r="V351" s="104">
        <f>VLOOKUP($B351,GD_CHAM_CONG!$C$6:$BF$997,51,FALSE)</f>
        <v>0</v>
      </c>
      <c r="W351" s="104">
        <f>VLOOKUP($B351,GD_CHAM_CONG!$C$6:$BF$997,52,FALSE)</f>
        <v>0</v>
      </c>
      <c r="X351" s="104">
        <f>VLOOKUP($B351,GD_CHAM_CONG!$C$6:$BF$997,53,FALSE)</f>
        <v>0</v>
      </c>
      <c r="Y351" s="104">
        <f>VLOOKUP($B351,GD_CHAM_CONG!$C$6:$BF$997,54,FALSE)</f>
        <v>0</v>
      </c>
      <c r="Z351" s="104">
        <f>VLOOKUP($B351,GD_CHAM_CONG!$C$6:$BF$997,55,FALSE)</f>
        <v>0</v>
      </c>
      <c r="AA351" s="104">
        <f>VLOOKUP($B351,GD_CHAM_CONG!$C$6:$BF$997,56,FALSE)</f>
        <v>0</v>
      </c>
      <c r="AB351" s="104">
        <f>VLOOKUP($B351,GD_CHAM_CONG!$C$6:$BI$997,57,FALSE)</f>
        <v>0</v>
      </c>
      <c r="AC351" s="104">
        <f>VLOOKUP($B351,GD_CHAM_CONG!$C$6:$BI$997,58,FALSE)</f>
        <v>0</v>
      </c>
      <c r="AD351" s="104">
        <f>VLOOKUP($B351,GD_CHAM_CONG!$C$6:$BI$997,59,FALSE)</f>
        <v>0</v>
      </c>
      <c r="AE351" s="270">
        <f>I351/$H351*VLOOKUP(I$4,DM_TI_LE!$A$5:$B$30,2,FALSE)</f>
        <v>1</v>
      </c>
      <c r="AF351" s="270">
        <f>J351/$H351*VLOOKUP(J$4,DM_TI_LE!$A$5:$B$30,2,FALSE)</f>
        <v>0</v>
      </c>
      <c r="AG351" s="270">
        <f>K351/$H351*VLOOKUP(K$4,DM_TI_LE!$A$5:$B$30,2,FALSE)</f>
        <v>0</v>
      </c>
      <c r="AH351" s="270">
        <f>L351/$H351*VLOOKUP(L$4,DM_TI_LE!$A$5:$B$30,2,FALSE)</f>
        <v>0</v>
      </c>
      <c r="AI351" s="270">
        <f>M351/$H351*VLOOKUP(M$4,DM_TI_LE!$A$5:$B$30,2,FALSE)</f>
        <v>0</v>
      </c>
      <c r="AJ351" s="270">
        <f>N351/$H351*VLOOKUP(N$4,DM_TI_LE!$A$5:$B$30,2,FALSE)</f>
        <v>0</v>
      </c>
      <c r="AK351" s="270">
        <f>O351/$H351*VLOOKUP(O$4,DM_TI_LE!$A$5:$B$30,2,FALSE)</f>
        <v>0</v>
      </c>
      <c r="AL351" s="270">
        <f>P351/$H351*VLOOKUP(P$4,DM_TI_LE!$A$5:$B$30,2,FALSE)</f>
        <v>0</v>
      </c>
      <c r="AM351" s="270">
        <f>Q351/$H351*VLOOKUP(Q$4,DM_TI_LE!$A$5:$B$30,2,FALSE)</f>
        <v>0</v>
      </c>
      <c r="AN351" s="270">
        <f>R351/$H351*VLOOKUP(R$4,DM_TI_LE!$A$5:$B$30,2,FALSE)</f>
        <v>0</v>
      </c>
      <c r="AO351" s="270">
        <f>S351/$H351*VLOOKUP(S$4,DM_TI_LE!$A$5:$B$30,2,FALSE)</f>
        <v>0</v>
      </c>
      <c r="AP351" s="270">
        <f>T351/$H351*VLOOKUP(T$4,DM_TI_LE!$A$5:$B$30,2,FALSE)</f>
        <v>0</v>
      </c>
      <c r="AQ351" s="270">
        <f>U351/$H351*VLOOKUP(U$4,DM_TI_LE!$A$5:$B$30,2,FALSE)</f>
        <v>0</v>
      </c>
      <c r="AR351" s="270">
        <f>V351/$H351*VLOOKUP(V$4,DM_TI_LE!$A$5:$B$30,2,FALSE)</f>
        <v>0</v>
      </c>
      <c r="AS351" s="270">
        <f>W351/$H351*VLOOKUP(W$4,DM_TI_LE!$A$5:$B$30,2,FALSE)</f>
        <v>0</v>
      </c>
      <c r="AT351" s="270">
        <f>X351/$H351*VLOOKUP(X$4,DM_TI_LE!$A$5:$B$30,2,FALSE)</f>
        <v>0</v>
      </c>
      <c r="AU351" s="270">
        <f>Y351/$H351*VLOOKUP(Y$4,DM_TI_LE!$A$5:$B$30,2,FALSE)</f>
        <v>0</v>
      </c>
      <c r="AV351" s="270">
        <f>Z351/$H351*VLOOKUP(Z$4,DM_TI_LE!$A$5:$B$30,2,FALSE)</f>
        <v>0</v>
      </c>
      <c r="AW351" s="270">
        <f>AA351/$H351*VLOOKUP(AA$4,DM_TI_LE!$A$5:$B$30,2,FALSE)</f>
        <v>0</v>
      </c>
      <c r="AX351" s="270">
        <f>AB351/$H351*VLOOKUP(AB$4,DM_TI_LE!$A$5:$B$30,2,FALSE)</f>
        <v>0</v>
      </c>
      <c r="AY351" s="270">
        <f>AC351/$H351*VLOOKUP(AC$4,DM_TI_LE!$A$5:$B$30,2,FALSE)</f>
        <v>0</v>
      </c>
      <c r="AZ351" s="270">
        <f>AD351/$H351*VLOOKUP(AD$4,DM_TI_LE!$A$5:$B$30,2,FALSE)</f>
        <v>0</v>
      </c>
      <c r="BA351" s="284">
        <f>IF(CD351="HDHV",DM_TI_LE!$K$12*I351, SUM(AE351:AW351)*F351*E351*DM_HE_SO_LUONG_NS!$D$1*CE351)</f>
        <v>7133850</v>
      </c>
      <c r="BB351" s="104"/>
      <c r="BC351" s="110">
        <f>VLOOKUP(B351,GD_LCD_HS_LNS!$B$4:$E$1000,4,FALSE)</f>
        <v>4166000</v>
      </c>
      <c r="BD351" s="104"/>
      <c r="BE351" s="104">
        <f>I351/26*$BC351*VLOOKUP(BE$4,DM_TI_LE!$A$5:$C$29,3,FALSE)</f>
        <v>0</v>
      </c>
      <c r="BF351" s="104">
        <f>J351/26*$BC351*VLOOKUP(BF$4,DM_TI_LE!$A$5:$C$29,3,FALSE)</f>
        <v>0</v>
      </c>
      <c r="BG351" s="104">
        <f>K351/26*$BC351*VLOOKUP(BG$4,DM_TI_LE!$A$5:$C$29,3,FALSE)</f>
        <v>0</v>
      </c>
      <c r="BH351" s="104">
        <f>L351/26*$BC351*VLOOKUP(BH$4,DM_TI_LE!$A$5:$C$29,3,FALSE)</f>
        <v>0</v>
      </c>
      <c r="BI351" s="104">
        <f>M351/26*$BC351*VLOOKUP(BI$4,DM_TI_LE!$A$5:$C$29,3,FALSE)</f>
        <v>0</v>
      </c>
      <c r="BJ351" s="104">
        <f>N351/26*$BC351*VLOOKUP(BJ$4,DM_TI_LE!$A$5:$C$29,3,FALSE)</f>
        <v>0</v>
      </c>
      <c r="BK351" s="104">
        <f>O351/26*$BC351*VLOOKUP(BK$4,DM_TI_LE!$A$5:$C$29,3,FALSE)</f>
        <v>0</v>
      </c>
      <c r="BL351" s="104">
        <f>P351/26*$BC351*VLOOKUP(BL$4,DM_TI_LE!$A$5:$C$29,3,FALSE)</f>
        <v>0</v>
      </c>
      <c r="BM351" s="104">
        <f>Q351/26*$BC351*VLOOKUP(BM$4,DM_TI_LE!$A$5:$C$29,3,FALSE)</f>
        <v>0</v>
      </c>
      <c r="BN351" s="104">
        <f>R351/26*$BC351*VLOOKUP(BN$4,DM_TI_LE!$A$5:$C$29,3,FALSE)</f>
        <v>0</v>
      </c>
      <c r="BO351" s="104">
        <f>S351/26*$BC351*VLOOKUP(BO$4,DM_TI_LE!$A$5:$C$29,3,FALSE)</f>
        <v>0</v>
      </c>
      <c r="BP351" s="104">
        <f>T351/26*$BC351*VLOOKUP(BP$4,DM_TI_LE!$A$5:$C$29,3,FALSE)</f>
        <v>0</v>
      </c>
      <c r="BQ351" s="104">
        <f>U351/26*$BC351*VLOOKUP(BQ$4,DM_TI_LE!$A$5:$C$29,3,FALSE)</f>
        <v>0</v>
      </c>
      <c r="BR351" s="104">
        <f>V351/26*$BC351*VLOOKUP(BR$4,DM_TI_LE!$A$5:$C$29,3,FALSE)</f>
        <v>0</v>
      </c>
      <c r="BS351" s="104">
        <f>W351/26*$BC351*VLOOKUP(BS$4,DM_TI_LE!$A$5:$C$29,3,FALSE)</f>
        <v>0</v>
      </c>
      <c r="BT351" s="104">
        <f>X351/26*$BC351*VLOOKUP(BT$4,DM_TI_LE!$A$5:$C$29,3,FALSE)</f>
        <v>0</v>
      </c>
      <c r="BU351" s="104">
        <f>Y351/26*$BC351*VLOOKUP(BU$4,DM_TI_LE!$A$5:$C$29,3,FALSE)</f>
        <v>0</v>
      </c>
      <c r="BV351" s="104">
        <f>Z351/26*$BC351*VLOOKUP(BV$4,DM_TI_LE!$A$5:$C$29,3,FALSE)</f>
        <v>0</v>
      </c>
      <c r="BW351" s="104">
        <f>AA351/26*$BC351*VLOOKUP(BW$4,DM_TI_LE!$A$5:$C$29,3,FALSE)</f>
        <v>0</v>
      </c>
      <c r="BX351" s="104">
        <f>AB351/26*$BC351*VLOOKUP(BX$4,DM_TI_LE!$A$5:$C$29,3,FALSE)</f>
        <v>0</v>
      </c>
      <c r="BY351" s="104">
        <f>AC351/26*$BC351*VLOOKUP(BY$4,DM_TI_LE!$A$5:$C$29,3,FALSE)</f>
        <v>0</v>
      </c>
      <c r="BZ351" s="104">
        <f>AD351/26*$BC351*VLOOKUP(BZ$4,DM_TI_LE!$A$5:$C$29,3,FALSE)</f>
        <v>0</v>
      </c>
      <c r="CA351" s="273">
        <f t="shared" si="0"/>
        <v>0</v>
      </c>
      <c r="CB351" s="104"/>
      <c r="CC351" s="274">
        <f t="shared" si="1"/>
        <v>7133850</v>
      </c>
      <c r="CD351" s="138" t="str">
        <f>VLOOKUP(B351,GD_CHUNG!$B$5:$G$480,6,FALSE)</f>
        <v>HDKX</v>
      </c>
      <c r="CE351" s="275">
        <f>VLOOKUP(CD351,DM_TI_LE!$I$12:$J$16,2,FALSE)</f>
        <v>1</v>
      </c>
    </row>
    <row r="352" spans="1:83" ht="12.75" x14ac:dyDescent="0.2">
      <c r="A352" s="49">
        <v>348</v>
      </c>
      <c r="B352" s="50">
        <f>GD_CHUNG!B352</f>
        <v>10717</v>
      </c>
      <c r="C352" s="50" t="str">
        <f>GD_CHUNG!C352</f>
        <v>Bùi Chí Công</v>
      </c>
      <c r="D352" s="50" t="str">
        <f>GD_CHUNG!D352</f>
        <v>NV Lái xe - VHTTB</v>
      </c>
      <c r="E352" s="268">
        <f>VLOOKUP(B352,GD_CHAM_CONG!$C$6:$BJ$997,60,FALSE)</f>
        <v>1</v>
      </c>
      <c r="F352" s="268">
        <f>VLOOKUP(B352,GD_LCD_HS_LNS!$B$4:$F$1000,5,FALSE)</f>
        <v>1.91</v>
      </c>
      <c r="G352" s="269"/>
      <c r="H352" s="269">
        <f>VLOOKUP(B352,GD_CHAM_CONG!$C$6:$BD$997,37,FALSE)</f>
        <v>27</v>
      </c>
      <c r="I352" s="104">
        <f>VLOOKUP($B352,GD_CHAM_CONG!$C$6:$BF$997,38,FALSE)</f>
        <v>27</v>
      </c>
      <c r="J352" s="104">
        <f>VLOOKUP($B352,GD_CHAM_CONG!$C$6:$BF$997,39,FALSE)</f>
        <v>0</v>
      </c>
      <c r="K352" s="104">
        <f>VLOOKUP($B352,GD_CHAM_CONG!$C$6:$BF$997,40,FALSE)</f>
        <v>0</v>
      </c>
      <c r="L352" s="104">
        <f>VLOOKUP($B352,GD_CHAM_CONG!$C$6:$BF$997,41,FALSE)</f>
        <v>0</v>
      </c>
      <c r="M352" s="104">
        <f>VLOOKUP($B352,GD_CHAM_CONG!$C$6:$BF$997,42,FALSE)</f>
        <v>0</v>
      </c>
      <c r="N352" s="104">
        <f>VLOOKUP($B352,GD_CHAM_CONG!$C$6:$BF$997,43,FALSE)</f>
        <v>0</v>
      </c>
      <c r="O352" s="104">
        <f>VLOOKUP($B352,GD_CHAM_CONG!$C$6:$BF$997,44,FALSE)</f>
        <v>0</v>
      </c>
      <c r="P352" s="104">
        <f>VLOOKUP($B352,GD_CHAM_CONG!$C$6:$BF$997,45,FALSE)</f>
        <v>0</v>
      </c>
      <c r="Q352" s="104">
        <f>VLOOKUP($B352,GD_CHAM_CONG!$C$6:$BF$997,46,FALSE)</f>
        <v>0</v>
      </c>
      <c r="R352" s="104">
        <f>VLOOKUP($B352,GD_CHAM_CONG!$C$6:$BF$997,47,FALSE)</f>
        <v>0</v>
      </c>
      <c r="S352" s="104">
        <f>VLOOKUP($B352,GD_CHAM_CONG!$C$6:$BF$997,48,FALSE)</f>
        <v>0</v>
      </c>
      <c r="T352" s="104">
        <f>VLOOKUP($B352,GD_CHAM_CONG!$C$6:$BF$997,49,FALSE)</f>
        <v>0</v>
      </c>
      <c r="U352" s="104">
        <f>VLOOKUP($B352,GD_CHAM_CONG!$C$6:$BF$997,50,FALSE)</f>
        <v>0</v>
      </c>
      <c r="V352" s="104">
        <f>VLOOKUP($B352,GD_CHAM_CONG!$C$6:$BF$997,51,FALSE)</f>
        <v>0</v>
      </c>
      <c r="W352" s="104">
        <f>VLOOKUP($B352,GD_CHAM_CONG!$C$6:$BF$997,52,FALSE)</f>
        <v>0</v>
      </c>
      <c r="X352" s="104">
        <f>VLOOKUP($B352,GD_CHAM_CONG!$C$6:$BF$997,53,FALSE)</f>
        <v>0</v>
      </c>
      <c r="Y352" s="104">
        <f>VLOOKUP($B352,GD_CHAM_CONG!$C$6:$BF$997,54,FALSE)</f>
        <v>0</v>
      </c>
      <c r="Z352" s="104">
        <f>VLOOKUP($B352,GD_CHAM_CONG!$C$6:$BF$997,55,FALSE)</f>
        <v>0</v>
      </c>
      <c r="AA352" s="104">
        <f>VLOOKUP($B352,GD_CHAM_CONG!$C$6:$BF$997,56,FALSE)</f>
        <v>0</v>
      </c>
      <c r="AB352" s="104">
        <f>VLOOKUP($B352,GD_CHAM_CONG!$C$6:$BI$997,57,FALSE)</f>
        <v>0</v>
      </c>
      <c r="AC352" s="104">
        <f>VLOOKUP($B352,GD_CHAM_CONG!$C$6:$BI$997,58,FALSE)</f>
        <v>0</v>
      </c>
      <c r="AD352" s="104">
        <f>VLOOKUP($B352,GD_CHAM_CONG!$C$6:$BI$997,59,FALSE)</f>
        <v>0</v>
      </c>
      <c r="AE352" s="270">
        <f>I352/$H352*VLOOKUP(I$4,DM_TI_LE!$A$5:$B$30,2,FALSE)</f>
        <v>1</v>
      </c>
      <c r="AF352" s="270">
        <f>J352/$H352*VLOOKUP(J$4,DM_TI_LE!$A$5:$B$30,2,FALSE)</f>
        <v>0</v>
      </c>
      <c r="AG352" s="270">
        <f>K352/$H352*VLOOKUP(K$4,DM_TI_LE!$A$5:$B$30,2,FALSE)</f>
        <v>0</v>
      </c>
      <c r="AH352" s="270">
        <f>L352/$H352*VLOOKUP(L$4,DM_TI_LE!$A$5:$B$30,2,FALSE)</f>
        <v>0</v>
      </c>
      <c r="AI352" s="270">
        <f>M352/$H352*VLOOKUP(M$4,DM_TI_LE!$A$5:$B$30,2,FALSE)</f>
        <v>0</v>
      </c>
      <c r="AJ352" s="270">
        <f>N352/$H352*VLOOKUP(N$4,DM_TI_LE!$A$5:$B$30,2,FALSE)</f>
        <v>0</v>
      </c>
      <c r="AK352" s="270">
        <f>O352/$H352*VLOOKUP(O$4,DM_TI_LE!$A$5:$B$30,2,FALSE)</f>
        <v>0</v>
      </c>
      <c r="AL352" s="270">
        <f>P352/$H352*VLOOKUP(P$4,DM_TI_LE!$A$5:$B$30,2,FALSE)</f>
        <v>0</v>
      </c>
      <c r="AM352" s="270">
        <f>Q352/$H352*VLOOKUP(Q$4,DM_TI_LE!$A$5:$B$30,2,FALSE)</f>
        <v>0</v>
      </c>
      <c r="AN352" s="270">
        <f>R352/$H352*VLOOKUP(R$4,DM_TI_LE!$A$5:$B$30,2,FALSE)</f>
        <v>0</v>
      </c>
      <c r="AO352" s="270">
        <f>S352/$H352*VLOOKUP(S$4,DM_TI_LE!$A$5:$B$30,2,FALSE)</f>
        <v>0</v>
      </c>
      <c r="AP352" s="270">
        <f>T352/$H352*VLOOKUP(T$4,DM_TI_LE!$A$5:$B$30,2,FALSE)</f>
        <v>0</v>
      </c>
      <c r="AQ352" s="270">
        <f>U352/$H352*VLOOKUP(U$4,DM_TI_LE!$A$5:$B$30,2,FALSE)</f>
        <v>0</v>
      </c>
      <c r="AR352" s="270">
        <f>V352/$H352*VLOOKUP(V$4,DM_TI_LE!$A$5:$B$30,2,FALSE)</f>
        <v>0</v>
      </c>
      <c r="AS352" s="270">
        <f>W352/$H352*VLOOKUP(W$4,DM_TI_LE!$A$5:$B$30,2,FALSE)</f>
        <v>0</v>
      </c>
      <c r="AT352" s="270">
        <f>X352/$H352*VLOOKUP(X$4,DM_TI_LE!$A$5:$B$30,2,FALSE)</f>
        <v>0</v>
      </c>
      <c r="AU352" s="270">
        <f>Y352/$H352*VLOOKUP(Y$4,DM_TI_LE!$A$5:$B$30,2,FALSE)</f>
        <v>0</v>
      </c>
      <c r="AV352" s="270">
        <f>Z352/$H352*VLOOKUP(Z$4,DM_TI_LE!$A$5:$B$30,2,FALSE)</f>
        <v>0</v>
      </c>
      <c r="AW352" s="270">
        <f>AA352/$H352*VLOOKUP(AA$4,DM_TI_LE!$A$5:$B$30,2,FALSE)</f>
        <v>0</v>
      </c>
      <c r="AX352" s="270">
        <f>AB352/$H352*VLOOKUP(AB$4,DM_TI_LE!$A$5:$B$30,2,FALSE)</f>
        <v>0</v>
      </c>
      <c r="AY352" s="270">
        <f>AC352/$H352*VLOOKUP(AC$4,DM_TI_LE!$A$5:$B$30,2,FALSE)</f>
        <v>0</v>
      </c>
      <c r="AZ352" s="270">
        <f>AD352/$H352*VLOOKUP(AD$4,DM_TI_LE!$A$5:$B$30,2,FALSE)</f>
        <v>0</v>
      </c>
      <c r="BA352" s="284">
        <f>IF(CD352="HDHV",DM_TI_LE!$K$12*I352, SUM(AE352:AW352)*F352*E352*DM_HE_SO_LUONG_NS!$D$1*CE352)</f>
        <v>8595000</v>
      </c>
      <c r="BB352" s="104"/>
      <c r="BC352" s="110">
        <f>VLOOKUP(B352,GD_LCD_HS_LNS!$B$4:$E$1000,4,FALSE)</f>
        <v>4166000</v>
      </c>
      <c r="BD352" s="104"/>
      <c r="BE352" s="104">
        <f>I352/26*$BC352*VLOOKUP(BE$4,DM_TI_LE!$A$5:$C$29,3,FALSE)</f>
        <v>0</v>
      </c>
      <c r="BF352" s="104">
        <f>J352/26*$BC352*VLOOKUP(BF$4,DM_TI_LE!$A$5:$C$29,3,FALSE)</f>
        <v>0</v>
      </c>
      <c r="BG352" s="104">
        <f>K352/26*$BC352*VLOOKUP(BG$4,DM_TI_LE!$A$5:$C$29,3,FALSE)</f>
        <v>0</v>
      </c>
      <c r="BH352" s="104">
        <f>L352/26*$BC352*VLOOKUP(BH$4,DM_TI_LE!$A$5:$C$29,3,FALSE)</f>
        <v>0</v>
      </c>
      <c r="BI352" s="104">
        <f>M352/26*$BC352*VLOOKUP(BI$4,DM_TI_LE!$A$5:$C$29,3,FALSE)</f>
        <v>0</v>
      </c>
      <c r="BJ352" s="104">
        <f>N352/26*$BC352*VLOOKUP(BJ$4,DM_TI_LE!$A$5:$C$29,3,FALSE)</f>
        <v>0</v>
      </c>
      <c r="BK352" s="104">
        <f>O352/26*$BC352*VLOOKUP(BK$4,DM_TI_LE!$A$5:$C$29,3,FALSE)</f>
        <v>0</v>
      </c>
      <c r="BL352" s="104">
        <f>P352/26*$BC352*VLOOKUP(BL$4,DM_TI_LE!$A$5:$C$29,3,FALSE)</f>
        <v>0</v>
      </c>
      <c r="BM352" s="104">
        <f>Q352/26*$BC352*VLOOKUP(BM$4,DM_TI_LE!$A$5:$C$29,3,FALSE)</f>
        <v>0</v>
      </c>
      <c r="BN352" s="104">
        <f>R352/26*$BC352*VLOOKUP(BN$4,DM_TI_LE!$A$5:$C$29,3,FALSE)</f>
        <v>0</v>
      </c>
      <c r="BO352" s="104">
        <f>S352/26*$BC352*VLOOKUP(BO$4,DM_TI_LE!$A$5:$C$29,3,FALSE)</f>
        <v>0</v>
      </c>
      <c r="BP352" s="104">
        <f>T352/26*$BC352*VLOOKUP(BP$4,DM_TI_LE!$A$5:$C$29,3,FALSE)</f>
        <v>0</v>
      </c>
      <c r="BQ352" s="104">
        <f>U352/26*$BC352*VLOOKUP(BQ$4,DM_TI_LE!$A$5:$C$29,3,FALSE)</f>
        <v>0</v>
      </c>
      <c r="BR352" s="104">
        <f>V352/26*$BC352*VLOOKUP(BR$4,DM_TI_LE!$A$5:$C$29,3,FALSE)</f>
        <v>0</v>
      </c>
      <c r="BS352" s="104">
        <f>W352/26*$BC352*VLOOKUP(BS$4,DM_TI_LE!$A$5:$C$29,3,FALSE)</f>
        <v>0</v>
      </c>
      <c r="BT352" s="104">
        <f>X352/26*$BC352*VLOOKUP(BT$4,DM_TI_LE!$A$5:$C$29,3,FALSE)</f>
        <v>0</v>
      </c>
      <c r="BU352" s="104">
        <f>Y352/26*$BC352*VLOOKUP(BU$4,DM_TI_LE!$A$5:$C$29,3,FALSE)</f>
        <v>0</v>
      </c>
      <c r="BV352" s="104">
        <f>Z352/26*$BC352*VLOOKUP(BV$4,DM_TI_LE!$A$5:$C$29,3,FALSE)</f>
        <v>0</v>
      </c>
      <c r="BW352" s="104">
        <f>AA352/26*$BC352*VLOOKUP(BW$4,DM_TI_LE!$A$5:$C$29,3,FALSE)</f>
        <v>0</v>
      </c>
      <c r="BX352" s="104">
        <f>AB352/26*$BC352*VLOOKUP(BX$4,DM_TI_LE!$A$5:$C$29,3,FALSE)</f>
        <v>0</v>
      </c>
      <c r="BY352" s="104">
        <f>AC352/26*$BC352*VLOOKUP(BY$4,DM_TI_LE!$A$5:$C$29,3,FALSE)</f>
        <v>0</v>
      </c>
      <c r="BZ352" s="104">
        <f>AD352/26*$BC352*VLOOKUP(BZ$4,DM_TI_LE!$A$5:$C$29,3,FALSE)</f>
        <v>0</v>
      </c>
      <c r="CA352" s="273">
        <f t="shared" si="0"/>
        <v>0</v>
      </c>
      <c r="CB352" s="104"/>
      <c r="CC352" s="274">
        <f t="shared" si="1"/>
        <v>8595000</v>
      </c>
      <c r="CD352" s="138" t="str">
        <f>VLOOKUP(B352,GD_CHUNG!$B$5:$G$480,6,FALSE)</f>
        <v>HDKX</v>
      </c>
      <c r="CE352" s="275">
        <f>VLOOKUP(CD352,DM_TI_LE!$I$12:$J$16,2,FALSE)</f>
        <v>1</v>
      </c>
    </row>
    <row r="353" spans="1:83" ht="12.75" x14ac:dyDescent="0.2">
      <c r="A353" s="49">
        <v>349</v>
      </c>
      <c r="B353" s="50">
        <f>GD_CHUNG!B353</f>
        <v>10718</v>
      </c>
      <c r="C353" s="50" t="str">
        <f>GD_CHUNG!C353</f>
        <v>Nguyễn Văn Định</v>
      </c>
      <c r="D353" s="50" t="str">
        <f>GD_CHUNG!D353</f>
        <v>NV Lái xe - VHTTB</v>
      </c>
      <c r="E353" s="268">
        <f>VLOOKUP(B353,GD_CHAM_CONG!$C$6:$BJ$997,60,FALSE)</f>
        <v>1</v>
      </c>
      <c r="F353" s="268">
        <f>VLOOKUP(B353,GD_LCD_HS_LNS!$B$4:$F$1000,5,FALSE)</f>
        <v>1.91</v>
      </c>
      <c r="G353" s="269"/>
      <c r="H353" s="269">
        <f>VLOOKUP(B353,GD_CHAM_CONG!$C$6:$BD$997,37,FALSE)</f>
        <v>27</v>
      </c>
      <c r="I353" s="104">
        <f>VLOOKUP($B353,GD_CHAM_CONG!$C$6:$BF$997,38,FALSE)</f>
        <v>27</v>
      </c>
      <c r="J353" s="104">
        <f>VLOOKUP($B353,GD_CHAM_CONG!$C$6:$BF$997,39,FALSE)</f>
        <v>0</v>
      </c>
      <c r="K353" s="104">
        <f>VLOOKUP($B353,GD_CHAM_CONG!$C$6:$BF$997,40,FALSE)</f>
        <v>0</v>
      </c>
      <c r="L353" s="104">
        <f>VLOOKUP($B353,GD_CHAM_CONG!$C$6:$BF$997,41,FALSE)</f>
        <v>0</v>
      </c>
      <c r="M353" s="104">
        <f>VLOOKUP($B353,GD_CHAM_CONG!$C$6:$BF$997,42,FALSE)</f>
        <v>0</v>
      </c>
      <c r="N353" s="104">
        <f>VLOOKUP($B353,GD_CHAM_CONG!$C$6:$BF$997,43,FALSE)</f>
        <v>0</v>
      </c>
      <c r="O353" s="104">
        <f>VLOOKUP($B353,GD_CHAM_CONG!$C$6:$BF$997,44,FALSE)</f>
        <v>0</v>
      </c>
      <c r="P353" s="104">
        <f>VLOOKUP($B353,GD_CHAM_CONG!$C$6:$BF$997,45,FALSE)</f>
        <v>0</v>
      </c>
      <c r="Q353" s="104">
        <f>VLOOKUP($B353,GD_CHAM_CONG!$C$6:$BF$997,46,FALSE)</f>
        <v>0</v>
      </c>
      <c r="R353" s="104">
        <f>VLOOKUP($B353,GD_CHAM_CONG!$C$6:$BF$997,47,FALSE)</f>
        <v>0</v>
      </c>
      <c r="S353" s="104">
        <f>VLOOKUP($B353,GD_CHAM_CONG!$C$6:$BF$997,48,FALSE)</f>
        <v>0</v>
      </c>
      <c r="T353" s="104">
        <f>VLOOKUP($B353,GD_CHAM_CONG!$C$6:$BF$997,49,FALSE)</f>
        <v>0</v>
      </c>
      <c r="U353" s="104">
        <f>VLOOKUP($B353,GD_CHAM_CONG!$C$6:$BF$997,50,FALSE)</f>
        <v>0</v>
      </c>
      <c r="V353" s="104">
        <f>VLOOKUP($B353,GD_CHAM_CONG!$C$6:$BF$997,51,FALSE)</f>
        <v>0</v>
      </c>
      <c r="W353" s="104">
        <f>VLOOKUP($B353,GD_CHAM_CONG!$C$6:$BF$997,52,FALSE)</f>
        <v>0</v>
      </c>
      <c r="X353" s="104">
        <f>VLOOKUP($B353,GD_CHAM_CONG!$C$6:$BF$997,53,FALSE)</f>
        <v>0</v>
      </c>
      <c r="Y353" s="104">
        <f>VLOOKUP($B353,GD_CHAM_CONG!$C$6:$BF$997,54,FALSE)</f>
        <v>0</v>
      </c>
      <c r="Z353" s="104">
        <f>VLOOKUP($B353,GD_CHAM_CONG!$C$6:$BF$997,55,FALSE)</f>
        <v>0</v>
      </c>
      <c r="AA353" s="104">
        <f>VLOOKUP($B353,GD_CHAM_CONG!$C$6:$BF$997,56,FALSE)</f>
        <v>0</v>
      </c>
      <c r="AB353" s="104">
        <f>VLOOKUP($B353,GD_CHAM_CONG!$C$6:$BI$997,57,FALSE)</f>
        <v>0</v>
      </c>
      <c r="AC353" s="104">
        <f>VLOOKUP($B353,GD_CHAM_CONG!$C$6:$BI$997,58,FALSE)</f>
        <v>0</v>
      </c>
      <c r="AD353" s="104">
        <f>VLOOKUP($B353,GD_CHAM_CONG!$C$6:$BI$997,59,FALSE)</f>
        <v>0</v>
      </c>
      <c r="AE353" s="270">
        <f>I353/$H353*VLOOKUP(I$4,DM_TI_LE!$A$5:$B$30,2,FALSE)</f>
        <v>1</v>
      </c>
      <c r="AF353" s="270">
        <f>J353/$H353*VLOOKUP(J$4,DM_TI_LE!$A$5:$B$30,2,FALSE)</f>
        <v>0</v>
      </c>
      <c r="AG353" s="270">
        <f>K353/$H353*VLOOKUP(K$4,DM_TI_LE!$A$5:$B$30,2,FALSE)</f>
        <v>0</v>
      </c>
      <c r="AH353" s="270">
        <f>L353/$H353*VLOOKUP(L$4,DM_TI_LE!$A$5:$B$30,2,FALSE)</f>
        <v>0</v>
      </c>
      <c r="AI353" s="270">
        <f>M353/$H353*VLOOKUP(M$4,DM_TI_LE!$A$5:$B$30,2,FALSE)</f>
        <v>0</v>
      </c>
      <c r="AJ353" s="270">
        <f>N353/$H353*VLOOKUP(N$4,DM_TI_LE!$A$5:$B$30,2,FALSE)</f>
        <v>0</v>
      </c>
      <c r="AK353" s="270">
        <f>O353/$H353*VLOOKUP(O$4,DM_TI_LE!$A$5:$B$30,2,FALSE)</f>
        <v>0</v>
      </c>
      <c r="AL353" s="270">
        <f>P353/$H353*VLOOKUP(P$4,DM_TI_LE!$A$5:$B$30,2,FALSE)</f>
        <v>0</v>
      </c>
      <c r="AM353" s="270">
        <f>Q353/$H353*VLOOKUP(Q$4,DM_TI_LE!$A$5:$B$30,2,FALSE)</f>
        <v>0</v>
      </c>
      <c r="AN353" s="270">
        <f>R353/$H353*VLOOKUP(R$4,DM_TI_LE!$A$5:$B$30,2,FALSE)</f>
        <v>0</v>
      </c>
      <c r="AO353" s="270">
        <f>S353/$H353*VLOOKUP(S$4,DM_TI_LE!$A$5:$B$30,2,FALSE)</f>
        <v>0</v>
      </c>
      <c r="AP353" s="270">
        <f>T353/$H353*VLOOKUP(T$4,DM_TI_LE!$A$5:$B$30,2,FALSE)</f>
        <v>0</v>
      </c>
      <c r="AQ353" s="270">
        <f>U353/$H353*VLOOKUP(U$4,DM_TI_LE!$A$5:$B$30,2,FALSE)</f>
        <v>0</v>
      </c>
      <c r="AR353" s="270">
        <f>V353/$H353*VLOOKUP(V$4,DM_TI_LE!$A$5:$B$30,2,FALSE)</f>
        <v>0</v>
      </c>
      <c r="AS353" s="270">
        <f>W353/$H353*VLOOKUP(W$4,DM_TI_LE!$A$5:$B$30,2,FALSE)</f>
        <v>0</v>
      </c>
      <c r="AT353" s="270">
        <f>X353/$H353*VLOOKUP(X$4,DM_TI_LE!$A$5:$B$30,2,FALSE)</f>
        <v>0</v>
      </c>
      <c r="AU353" s="270">
        <f>Y353/$H353*VLOOKUP(Y$4,DM_TI_LE!$A$5:$B$30,2,FALSE)</f>
        <v>0</v>
      </c>
      <c r="AV353" s="270">
        <f>Z353/$H353*VLOOKUP(Z$4,DM_TI_LE!$A$5:$B$30,2,FALSE)</f>
        <v>0</v>
      </c>
      <c r="AW353" s="270">
        <f>AA353/$H353*VLOOKUP(AA$4,DM_TI_LE!$A$5:$B$30,2,FALSE)</f>
        <v>0</v>
      </c>
      <c r="AX353" s="270">
        <f>AB353/$H353*VLOOKUP(AB$4,DM_TI_LE!$A$5:$B$30,2,FALSE)</f>
        <v>0</v>
      </c>
      <c r="AY353" s="270">
        <f>AC353/$H353*VLOOKUP(AC$4,DM_TI_LE!$A$5:$B$30,2,FALSE)</f>
        <v>0</v>
      </c>
      <c r="AZ353" s="270">
        <f>AD353/$H353*VLOOKUP(AD$4,DM_TI_LE!$A$5:$B$30,2,FALSE)</f>
        <v>0</v>
      </c>
      <c r="BA353" s="284">
        <f>IF(CD353="HDHV",DM_TI_LE!$K$12*I353, SUM(AE353:AW353)*F353*E353*DM_HE_SO_LUONG_NS!$D$1*CE353)</f>
        <v>8595000</v>
      </c>
      <c r="BB353" s="104"/>
      <c r="BC353" s="110">
        <f>VLOOKUP(B353,GD_LCD_HS_LNS!$B$4:$E$1000,4,FALSE)</f>
        <v>4166000</v>
      </c>
      <c r="BD353" s="104"/>
      <c r="BE353" s="104">
        <f>I353/26*$BC353*VLOOKUP(BE$4,DM_TI_LE!$A$5:$C$29,3,FALSE)</f>
        <v>0</v>
      </c>
      <c r="BF353" s="104">
        <f>J353/26*$BC353*VLOOKUP(BF$4,DM_TI_LE!$A$5:$C$29,3,FALSE)</f>
        <v>0</v>
      </c>
      <c r="BG353" s="104">
        <f>K353/26*$BC353*VLOOKUP(BG$4,DM_TI_LE!$A$5:$C$29,3,FALSE)</f>
        <v>0</v>
      </c>
      <c r="BH353" s="104">
        <f>L353/26*$BC353*VLOOKUP(BH$4,DM_TI_LE!$A$5:$C$29,3,FALSE)</f>
        <v>0</v>
      </c>
      <c r="BI353" s="104">
        <f>M353/26*$BC353*VLOOKUP(BI$4,DM_TI_LE!$A$5:$C$29,3,FALSE)</f>
        <v>0</v>
      </c>
      <c r="BJ353" s="104">
        <f>N353/26*$BC353*VLOOKUP(BJ$4,DM_TI_LE!$A$5:$C$29,3,FALSE)</f>
        <v>0</v>
      </c>
      <c r="BK353" s="104">
        <f>O353/26*$BC353*VLOOKUP(BK$4,DM_TI_LE!$A$5:$C$29,3,FALSE)</f>
        <v>0</v>
      </c>
      <c r="BL353" s="104">
        <f>P353/26*$BC353*VLOOKUP(BL$4,DM_TI_LE!$A$5:$C$29,3,FALSE)</f>
        <v>0</v>
      </c>
      <c r="BM353" s="104">
        <f>Q353/26*$BC353*VLOOKUP(BM$4,DM_TI_LE!$A$5:$C$29,3,FALSE)</f>
        <v>0</v>
      </c>
      <c r="BN353" s="104">
        <f>R353/26*$BC353*VLOOKUP(BN$4,DM_TI_LE!$A$5:$C$29,3,FALSE)</f>
        <v>0</v>
      </c>
      <c r="BO353" s="104">
        <f>S353/26*$BC353*VLOOKUP(BO$4,DM_TI_LE!$A$5:$C$29,3,FALSE)</f>
        <v>0</v>
      </c>
      <c r="BP353" s="104">
        <f>T353/26*$BC353*VLOOKUP(BP$4,DM_TI_LE!$A$5:$C$29,3,FALSE)</f>
        <v>0</v>
      </c>
      <c r="BQ353" s="104">
        <f>U353/26*$BC353*VLOOKUP(BQ$4,DM_TI_LE!$A$5:$C$29,3,FALSE)</f>
        <v>0</v>
      </c>
      <c r="BR353" s="104">
        <f>V353/26*$BC353*VLOOKUP(BR$4,DM_TI_LE!$A$5:$C$29,3,FALSE)</f>
        <v>0</v>
      </c>
      <c r="BS353" s="104">
        <f>W353/26*$BC353*VLOOKUP(BS$4,DM_TI_LE!$A$5:$C$29,3,FALSE)</f>
        <v>0</v>
      </c>
      <c r="BT353" s="104">
        <f>X353/26*$BC353*VLOOKUP(BT$4,DM_TI_LE!$A$5:$C$29,3,FALSE)</f>
        <v>0</v>
      </c>
      <c r="BU353" s="104">
        <f>Y353/26*$BC353*VLOOKUP(BU$4,DM_TI_LE!$A$5:$C$29,3,FALSE)</f>
        <v>0</v>
      </c>
      <c r="BV353" s="104">
        <f>Z353/26*$BC353*VLOOKUP(BV$4,DM_TI_LE!$A$5:$C$29,3,FALSE)</f>
        <v>0</v>
      </c>
      <c r="BW353" s="104">
        <f>AA353/26*$BC353*VLOOKUP(BW$4,DM_TI_LE!$A$5:$C$29,3,FALSE)</f>
        <v>0</v>
      </c>
      <c r="BX353" s="104">
        <f>AB353/26*$BC353*VLOOKUP(BX$4,DM_TI_LE!$A$5:$C$29,3,FALSE)</f>
        <v>0</v>
      </c>
      <c r="BY353" s="104">
        <f>AC353/26*$BC353*VLOOKUP(BY$4,DM_TI_LE!$A$5:$C$29,3,FALSE)</f>
        <v>0</v>
      </c>
      <c r="BZ353" s="104">
        <f>AD353/26*$BC353*VLOOKUP(BZ$4,DM_TI_LE!$A$5:$C$29,3,FALSE)</f>
        <v>0</v>
      </c>
      <c r="CA353" s="273">
        <f t="shared" si="0"/>
        <v>0</v>
      </c>
      <c r="CB353" s="104"/>
      <c r="CC353" s="274">
        <f t="shared" si="1"/>
        <v>8595000</v>
      </c>
      <c r="CD353" s="138" t="str">
        <f>VLOOKUP(B353,GD_CHUNG!$B$5:$G$480,6,FALSE)</f>
        <v>HDKX</v>
      </c>
      <c r="CE353" s="275">
        <f>VLOOKUP(CD353,DM_TI_LE!$I$12:$J$16,2,FALSE)</f>
        <v>1</v>
      </c>
    </row>
    <row r="354" spans="1:83" ht="12.75" x14ac:dyDescent="0.2">
      <c r="A354" s="49">
        <v>350</v>
      </c>
      <c r="B354" s="50">
        <f>GD_CHUNG!B354</f>
        <v>10719</v>
      </c>
      <c r="C354" s="50" t="str">
        <f>GD_CHUNG!C354</f>
        <v>Nguyễn Hải Anh</v>
      </c>
      <c r="D354" s="50" t="str">
        <f>GD_CHUNG!D354</f>
        <v>NV Lái xe - VHTTB</v>
      </c>
      <c r="E354" s="268">
        <f>VLOOKUP(B354,GD_CHAM_CONG!$C$6:$BJ$997,60,FALSE)</f>
        <v>1</v>
      </c>
      <c r="F354" s="268">
        <f>VLOOKUP(B354,GD_LCD_HS_LNS!$B$4:$F$1000,5,FALSE)</f>
        <v>1.91</v>
      </c>
      <c r="G354" s="269"/>
      <c r="H354" s="269">
        <f>VLOOKUP(B354,GD_CHAM_CONG!$C$6:$BD$997,37,FALSE)</f>
        <v>27</v>
      </c>
      <c r="I354" s="104">
        <f>VLOOKUP($B354,GD_CHAM_CONG!$C$6:$BF$997,38,FALSE)</f>
        <v>27</v>
      </c>
      <c r="J354" s="104">
        <f>VLOOKUP($B354,GD_CHAM_CONG!$C$6:$BF$997,39,FALSE)</f>
        <v>0</v>
      </c>
      <c r="K354" s="104">
        <f>VLOOKUP($B354,GD_CHAM_CONG!$C$6:$BF$997,40,FALSE)</f>
        <v>0</v>
      </c>
      <c r="L354" s="104">
        <f>VLOOKUP($B354,GD_CHAM_CONG!$C$6:$BF$997,41,FALSE)</f>
        <v>0</v>
      </c>
      <c r="M354" s="104">
        <f>VLOOKUP($B354,GD_CHAM_CONG!$C$6:$BF$997,42,FALSE)</f>
        <v>0</v>
      </c>
      <c r="N354" s="104">
        <f>VLOOKUP($B354,GD_CHAM_CONG!$C$6:$BF$997,43,FALSE)</f>
        <v>0</v>
      </c>
      <c r="O354" s="104">
        <f>VLOOKUP($B354,GD_CHAM_CONG!$C$6:$BF$997,44,FALSE)</f>
        <v>0</v>
      </c>
      <c r="P354" s="104">
        <f>VLOOKUP($B354,GD_CHAM_CONG!$C$6:$BF$997,45,FALSE)</f>
        <v>0</v>
      </c>
      <c r="Q354" s="104">
        <f>VLOOKUP($B354,GD_CHAM_CONG!$C$6:$BF$997,46,FALSE)</f>
        <v>0</v>
      </c>
      <c r="R354" s="104">
        <f>VLOOKUP($B354,GD_CHAM_CONG!$C$6:$BF$997,47,FALSE)</f>
        <v>0</v>
      </c>
      <c r="S354" s="104">
        <f>VLOOKUP($B354,GD_CHAM_CONG!$C$6:$BF$997,48,FALSE)</f>
        <v>0</v>
      </c>
      <c r="T354" s="104">
        <f>VLOOKUP($B354,GD_CHAM_CONG!$C$6:$BF$997,49,FALSE)</f>
        <v>0</v>
      </c>
      <c r="U354" s="104">
        <f>VLOOKUP($B354,GD_CHAM_CONG!$C$6:$BF$997,50,FALSE)</f>
        <v>0</v>
      </c>
      <c r="V354" s="104">
        <f>VLOOKUP($B354,GD_CHAM_CONG!$C$6:$BF$997,51,FALSE)</f>
        <v>0</v>
      </c>
      <c r="W354" s="104">
        <f>VLOOKUP($B354,GD_CHAM_CONG!$C$6:$BF$997,52,FALSE)</f>
        <v>0</v>
      </c>
      <c r="X354" s="104">
        <f>VLOOKUP($B354,GD_CHAM_CONG!$C$6:$BF$997,53,FALSE)</f>
        <v>0</v>
      </c>
      <c r="Y354" s="104">
        <f>VLOOKUP($B354,GD_CHAM_CONG!$C$6:$BF$997,54,FALSE)</f>
        <v>0</v>
      </c>
      <c r="Z354" s="104">
        <f>VLOOKUP($B354,GD_CHAM_CONG!$C$6:$BF$997,55,FALSE)</f>
        <v>0</v>
      </c>
      <c r="AA354" s="104">
        <f>VLOOKUP($B354,GD_CHAM_CONG!$C$6:$BF$997,56,FALSE)</f>
        <v>0</v>
      </c>
      <c r="AB354" s="104">
        <f>VLOOKUP($B354,GD_CHAM_CONG!$C$6:$BI$997,57,FALSE)</f>
        <v>0</v>
      </c>
      <c r="AC354" s="104">
        <f>VLOOKUP($B354,GD_CHAM_CONG!$C$6:$BI$997,58,FALSE)</f>
        <v>0</v>
      </c>
      <c r="AD354" s="104">
        <f>VLOOKUP($B354,GD_CHAM_CONG!$C$6:$BI$997,59,FALSE)</f>
        <v>0</v>
      </c>
      <c r="AE354" s="270">
        <f>I354/$H354*VLOOKUP(I$4,DM_TI_LE!$A$5:$B$30,2,FALSE)</f>
        <v>1</v>
      </c>
      <c r="AF354" s="270">
        <f>J354/$H354*VLOOKUP(J$4,DM_TI_LE!$A$5:$B$30,2,FALSE)</f>
        <v>0</v>
      </c>
      <c r="AG354" s="270">
        <f>K354/$H354*VLOOKUP(K$4,DM_TI_LE!$A$5:$B$30,2,FALSE)</f>
        <v>0</v>
      </c>
      <c r="AH354" s="270">
        <f>L354/$H354*VLOOKUP(L$4,DM_TI_LE!$A$5:$B$30,2,FALSE)</f>
        <v>0</v>
      </c>
      <c r="AI354" s="270">
        <f>M354/$H354*VLOOKUP(M$4,DM_TI_LE!$A$5:$B$30,2,FALSE)</f>
        <v>0</v>
      </c>
      <c r="AJ354" s="270">
        <f>N354/$H354*VLOOKUP(N$4,DM_TI_LE!$A$5:$B$30,2,FALSE)</f>
        <v>0</v>
      </c>
      <c r="AK354" s="270">
        <f>O354/$H354*VLOOKUP(O$4,DM_TI_LE!$A$5:$B$30,2,FALSE)</f>
        <v>0</v>
      </c>
      <c r="AL354" s="270">
        <f>P354/$H354*VLOOKUP(P$4,DM_TI_LE!$A$5:$B$30,2,FALSE)</f>
        <v>0</v>
      </c>
      <c r="AM354" s="270">
        <f>Q354/$H354*VLOOKUP(Q$4,DM_TI_LE!$A$5:$B$30,2,FALSE)</f>
        <v>0</v>
      </c>
      <c r="AN354" s="270">
        <f>R354/$H354*VLOOKUP(R$4,DM_TI_LE!$A$5:$B$30,2,FALSE)</f>
        <v>0</v>
      </c>
      <c r="AO354" s="270">
        <f>S354/$H354*VLOOKUP(S$4,DM_TI_LE!$A$5:$B$30,2,FALSE)</f>
        <v>0</v>
      </c>
      <c r="AP354" s="270">
        <f>T354/$H354*VLOOKUP(T$4,DM_TI_LE!$A$5:$B$30,2,FALSE)</f>
        <v>0</v>
      </c>
      <c r="AQ354" s="270">
        <f>U354/$H354*VLOOKUP(U$4,DM_TI_LE!$A$5:$B$30,2,FALSE)</f>
        <v>0</v>
      </c>
      <c r="AR354" s="270">
        <f>V354/$H354*VLOOKUP(V$4,DM_TI_LE!$A$5:$B$30,2,FALSE)</f>
        <v>0</v>
      </c>
      <c r="AS354" s="270">
        <f>W354/$H354*VLOOKUP(W$4,DM_TI_LE!$A$5:$B$30,2,FALSE)</f>
        <v>0</v>
      </c>
      <c r="AT354" s="270">
        <f>X354/$H354*VLOOKUP(X$4,DM_TI_LE!$A$5:$B$30,2,FALSE)</f>
        <v>0</v>
      </c>
      <c r="AU354" s="270">
        <f>Y354/$H354*VLOOKUP(Y$4,DM_TI_LE!$A$5:$B$30,2,FALSE)</f>
        <v>0</v>
      </c>
      <c r="AV354" s="270">
        <f>Z354/$H354*VLOOKUP(Z$4,DM_TI_LE!$A$5:$B$30,2,FALSE)</f>
        <v>0</v>
      </c>
      <c r="AW354" s="270">
        <f>AA354/$H354*VLOOKUP(AA$4,DM_TI_LE!$A$5:$B$30,2,FALSE)</f>
        <v>0</v>
      </c>
      <c r="AX354" s="270">
        <f>AB354/$H354*VLOOKUP(AB$4,DM_TI_LE!$A$5:$B$30,2,FALSE)</f>
        <v>0</v>
      </c>
      <c r="AY354" s="270">
        <f>AC354/$H354*VLOOKUP(AC$4,DM_TI_LE!$A$5:$B$30,2,FALSE)</f>
        <v>0</v>
      </c>
      <c r="AZ354" s="270">
        <f>AD354/$H354*VLOOKUP(AD$4,DM_TI_LE!$A$5:$B$30,2,FALSE)</f>
        <v>0</v>
      </c>
      <c r="BA354" s="284">
        <f>IF(CD354="HDHV",DM_TI_LE!$K$12*I354, SUM(AE354:AW354)*F354*E354*DM_HE_SO_LUONG_NS!$D$1*CE354)</f>
        <v>8595000</v>
      </c>
      <c r="BB354" s="104"/>
      <c r="BC354" s="110">
        <f>VLOOKUP(B354,GD_LCD_HS_LNS!$B$4:$E$1000,4,FALSE)</f>
        <v>4166000</v>
      </c>
      <c r="BD354" s="104"/>
      <c r="BE354" s="104">
        <f>I354/26*$BC354*VLOOKUP(BE$4,DM_TI_LE!$A$5:$C$29,3,FALSE)</f>
        <v>0</v>
      </c>
      <c r="BF354" s="104">
        <f>J354/26*$BC354*VLOOKUP(BF$4,DM_TI_LE!$A$5:$C$29,3,FALSE)</f>
        <v>0</v>
      </c>
      <c r="BG354" s="104">
        <f>K354/26*$BC354*VLOOKUP(BG$4,DM_TI_LE!$A$5:$C$29,3,FALSE)</f>
        <v>0</v>
      </c>
      <c r="BH354" s="104">
        <f>L354/26*$BC354*VLOOKUP(BH$4,DM_TI_LE!$A$5:$C$29,3,FALSE)</f>
        <v>0</v>
      </c>
      <c r="BI354" s="104">
        <f>M354/26*$BC354*VLOOKUP(BI$4,DM_TI_LE!$A$5:$C$29,3,FALSE)</f>
        <v>0</v>
      </c>
      <c r="BJ354" s="104">
        <f>N354/26*$BC354*VLOOKUP(BJ$4,DM_TI_LE!$A$5:$C$29,3,FALSE)</f>
        <v>0</v>
      </c>
      <c r="BK354" s="104">
        <f>O354/26*$BC354*VLOOKUP(BK$4,DM_TI_LE!$A$5:$C$29,3,FALSE)</f>
        <v>0</v>
      </c>
      <c r="BL354" s="104">
        <f>P354/26*$BC354*VLOOKUP(BL$4,DM_TI_LE!$A$5:$C$29,3,FALSE)</f>
        <v>0</v>
      </c>
      <c r="BM354" s="104">
        <f>Q354/26*$BC354*VLOOKUP(BM$4,DM_TI_LE!$A$5:$C$29,3,FALSE)</f>
        <v>0</v>
      </c>
      <c r="BN354" s="104">
        <f>R354/26*$BC354*VLOOKUP(BN$4,DM_TI_LE!$A$5:$C$29,3,FALSE)</f>
        <v>0</v>
      </c>
      <c r="BO354" s="104">
        <f>S354/26*$BC354*VLOOKUP(BO$4,DM_TI_LE!$A$5:$C$29,3,FALSE)</f>
        <v>0</v>
      </c>
      <c r="BP354" s="104">
        <f>T354/26*$BC354*VLOOKUP(BP$4,DM_TI_LE!$A$5:$C$29,3,FALSE)</f>
        <v>0</v>
      </c>
      <c r="BQ354" s="104">
        <f>U354/26*$BC354*VLOOKUP(BQ$4,DM_TI_LE!$A$5:$C$29,3,FALSE)</f>
        <v>0</v>
      </c>
      <c r="BR354" s="104">
        <f>V354/26*$BC354*VLOOKUP(BR$4,DM_TI_LE!$A$5:$C$29,3,FALSE)</f>
        <v>0</v>
      </c>
      <c r="BS354" s="104">
        <f>W354/26*$BC354*VLOOKUP(BS$4,DM_TI_LE!$A$5:$C$29,3,FALSE)</f>
        <v>0</v>
      </c>
      <c r="BT354" s="104">
        <f>X354/26*$BC354*VLOOKUP(BT$4,DM_TI_LE!$A$5:$C$29,3,FALSE)</f>
        <v>0</v>
      </c>
      <c r="BU354" s="104">
        <f>Y354/26*$BC354*VLOOKUP(BU$4,DM_TI_LE!$A$5:$C$29,3,FALSE)</f>
        <v>0</v>
      </c>
      <c r="BV354" s="104">
        <f>Z354/26*$BC354*VLOOKUP(BV$4,DM_TI_LE!$A$5:$C$29,3,FALSE)</f>
        <v>0</v>
      </c>
      <c r="BW354" s="104">
        <f>AA354/26*$BC354*VLOOKUP(BW$4,DM_TI_LE!$A$5:$C$29,3,FALSE)</f>
        <v>0</v>
      </c>
      <c r="BX354" s="104">
        <f>AB354/26*$BC354*VLOOKUP(BX$4,DM_TI_LE!$A$5:$C$29,3,FALSE)</f>
        <v>0</v>
      </c>
      <c r="BY354" s="104">
        <f>AC354/26*$BC354*VLOOKUP(BY$4,DM_TI_LE!$A$5:$C$29,3,FALSE)</f>
        <v>0</v>
      </c>
      <c r="BZ354" s="104">
        <f>AD354/26*$BC354*VLOOKUP(BZ$4,DM_TI_LE!$A$5:$C$29,3,FALSE)</f>
        <v>0</v>
      </c>
      <c r="CA354" s="273">
        <f t="shared" si="0"/>
        <v>0</v>
      </c>
      <c r="CB354" s="104"/>
      <c r="CC354" s="274">
        <f t="shared" si="1"/>
        <v>8595000</v>
      </c>
      <c r="CD354" s="138" t="str">
        <f>VLOOKUP(B354,GD_CHUNG!$B$5:$G$480,6,FALSE)</f>
        <v>HDKX</v>
      </c>
      <c r="CE354" s="275">
        <f>VLOOKUP(CD354,DM_TI_LE!$I$12:$J$16,2,FALSE)</f>
        <v>1</v>
      </c>
    </row>
    <row r="355" spans="1:83" ht="12.75" x14ac:dyDescent="0.2">
      <c r="A355" s="49">
        <v>351</v>
      </c>
      <c r="B355" s="50">
        <f>GD_CHUNG!B355</f>
        <v>10720</v>
      </c>
      <c r="C355" s="50" t="str">
        <f>GD_CHUNG!C355</f>
        <v>Bùi Kiên Trung</v>
      </c>
      <c r="D355" s="50" t="str">
        <f>GD_CHUNG!D355</f>
        <v>NV Lái xe - VHTTB</v>
      </c>
      <c r="E355" s="268">
        <f>VLOOKUP(B355,GD_CHAM_CONG!$C$6:$BJ$997,60,FALSE)</f>
        <v>1</v>
      </c>
      <c r="F355" s="268">
        <f>VLOOKUP(B355,GD_LCD_HS_LNS!$B$4:$F$1000,5,FALSE)</f>
        <v>1.91</v>
      </c>
      <c r="G355" s="269"/>
      <c r="H355" s="269">
        <f>VLOOKUP(B355,GD_CHAM_CONG!$C$6:$BD$997,37,FALSE)</f>
        <v>27</v>
      </c>
      <c r="I355" s="104">
        <f>VLOOKUP($B355,GD_CHAM_CONG!$C$6:$BF$997,38,FALSE)</f>
        <v>27</v>
      </c>
      <c r="J355" s="104">
        <f>VLOOKUP($B355,GD_CHAM_CONG!$C$6:$BF$997,39,FALSE)</f>
        <v>0</v>
      </c>
      <c r="K355" s="104">
        <f>VLOOKUP($B355,GD_CHAM_CONG!$C$6:$BF$997,40,FALSE)</f>
        <v>0</v>
      </c>
      <c r="L355" s="104">
        <f>VLOOKUP($B355,GD_CHAM_CONG!$C$6:$BF$997,41,FALSE)</f>
        <v>0</v>
      </c>
      <c r="M355" s="104">
        <f>VLOOKUP($B355,GD_CHAM_CONG!$C$6:$BF$997,42,FALSE)</f>
        <v>0</v>
      </c>
      <c r="N355" s="104">
        <f>VLOOKUP($B355,GD_CHAM_CONG!$C$6:$BF$997,43,FALSE)</f>
        <v>0</v>
      </c>
      <c r="O355" s="104">
        <f>VLOOKUP($B355,GD_CHAM_CONG!$C$6:$BF$997,44,FALSE)</f>
        <v>0</v>
      </c>
      <c r="P355" s="104">
        <f>VLOOKUP($B355,GD_CHAM_CONG!$C$6:$BF$997,45,FALSE)</f>
        <v>0</v>
      </c>
      <c r="Q355" s="104">
        <f>VLOOKUP($B355,GD_CHAM_CONG!$C$6:$BF$997,46,FALSE)</f>
        <v>0</v>
      </c>
      <c r="R355" s="104">
        <f>VLOOKUP($B355,GD_CHAM_CONG!$C$6:$BF$997,47,FALSE)</f>
        <v>0</v>
      </c>
      <c r="S355" s="104">
        <f>VLOOKUP($B355,GD_CHAM_CONG!$C$6:$BF$997,48,FALSE)</f>
        <v>0</v>
      </c>
      <c r="T355" s="104">
        <f>VLOOKUP($B355,GD_CHAM_CONG!$C$6:$BF$997,49,FALSE)</f>
        <v>0</v>
      </c>
      <c r="U355" s="104">
        <f>VLOOKUP($B355,GD_CHAM_CONG!$C$6:$BF$997,50,FALSE)</f>
        <v>0</v>
      </c>
      <c r="V355" s="104">
        <f>VLOOKUP($B355,GD_CHAM_CONG!$C$6:$BF$997,51,FALSE)</f>
        <v>0</v>
      </c>
      <c r="W355" s="104">
        <f>VLOOKUP($B355,GD_CHAM_CONG!$C$6:$BF$997,52,FALSE)</f>
        <v>0</v>
      </c>
      <c r="X355" s="104">
        <f>VLOOKUP($B355,GD_CHAM_CONG!$C$6:$BF$997,53,FALSE)</f>
        <v>0</v>
      </c>
      <c r="Y355" s="104">
        <f>VLOOKUP($B355,GD_CHAM_CONG!$C$6:$BF$997,54,FALSE)</f>
        <v>0</v>
      </c>
      <c r="Z355" s="104">
        <f>VLOOKUP($B355,GD_CHAM_CONG!$C$6:$BF$997,55,FALSE)</f>
        <v>0</v>
      </c>
      <c r="AA355" s="104">
        <f>VLOOKUP($B355,GD_CHAM_CONG!$C$6:$BF$997,56,FALSE)</f>
        <v>0</v>
      </c>
      <c r="AB355" s="104">
        <f>VLOOKUP($B355,GD_CHAM_CONG!$C$6:$BI$997,57,FALSE)</f>
        <v>0</v>
      </c>
      <c r="AC355" s="104">
        <f>VLOOKUP($B355,GD_CHAM_CONG!$C$6:$BI$997,58,FALSE)</f>
        <v>0</v>
      </c>
      <c r="AD355" s="104">
        <f>VLOOKUP($B355,GD_CHAM_CONG!$C$6:$BI$997,59,FALSE)</f>
        <v>0</v>
      </c>
      <c r="AE355" s="270">
        <f>I355/$H355*VLOOKUP(I$4,DM_TI_LE!$A$5:$B$30,2,FALSE)</f>
        <v>1</v>
      </c>
      <c r="AF355" s="270">
        <f>J355/$H355*VLOOKUP(J$4,DM_TI_LE!$A$5:$B$30,2,FALSE)</f>
        <v>0</v>
      </c>
      <c r="AG355" s="270">
        <f>K355/$H355*VLOOKUP(K$4,DM_TI_LE!$A$5:$B$30,2,FALSE)</f>
        <v>0</v>
      </c>
      <c r="AH355" s="270">
        <f>L355/$H355*VLOOKUP(L$4,DM_TI_LE!$A$5:$B$30,2,FALSE)</f>
        <v>0</v>
      </c>
      <c r="AI355" s="270">
        <f>M355/$H355*VLOOKUP(M$4,DM_TI_LE!$A$5:$B$30,2,FALSE)</f>
        <v>0</v>
      </c>
      <c r="AJ355" s="270">
        <f>N355/$H355*VLOOKUP(N$4,DM_TI_LE!$A$5:$B$30,2,FALSE)</f>
        <v>0</v>
      </c>
      <c r="AK355" s="270">
        <f>O355/$H355*VLOOKUP(O$4,DM_TI_LE!$A$5:$B$30,2,FALSE)</f>
        <v>0</v>
      </c>
      <c r="AL355" s="270">
        <f>P355/$H355*VLOOKUP(P$4,DM_TI_LE!$A$5:$B$30,2,FALSE)</f>
        <v>0</v>
      </c>
      <c r="AM355" s="270">
        <f>Q355/$H355*VLOOKUP(Q$4,DM_TI_LE!$A$5:$B$30,2,FALSE)</f>
        <v>0</v>
      </c>
      <c r="AN355" s="270">
        <f>R355/$H355*VLOOKUP(R$4,DM_TI_LE!$A$5:$B$30,2,FALSE)</f>
        <v>0</v>
      </c>
      <c r="AO355" s="270">
        <f>S355/$H355*VLOOKUP(S$4,DM_TI_LE!$A$5:$B$30,2,FALSE)</f>
        <v>0</v>
      </c>
      <c r="AP355" s="270">
        <f>T355/$H355*VLOOKUP(T$4,DM_TI_LE!$A$5:$B$30,2,FALSE)</f>
        <v>0</v>
      </c>
      <c r="AQ355" s="270">
        <f>U355/$H355*VLOOKUP(U$4,DM_TI_LE!$A$5:$B$30,2,FALSE)</f>
        <v>0</v>
      </c>
      <c r="AR355" s="270">
        <f>V355/$H355*VLOOKUP(V$4,DM_TI_LE!$A$5:$B$30,2,FALSE)</f>
        <v>0</v>
      </c>
      <c r="AS355" s="270">
        <f>W355/$H355*VLOOKUP(W$4,DM_TI_LE!$A$5:$B$30,2,FALSE)</f>
        <v>0</v>
      </c>
      <c r="AT355" s="270">
        <f>X355/$H355*VLOOKUP(X$4,DM_TI_LE!$A$5:$B$30,2,FALSE)</f>
        <v>0</v>
      </c>
      <c r="AU355" s="270">
        <f>Y355/$H355*VLOOKUP(Y$4,DM_TI_LE!$A$5:$B$30,2,FALSE)</f>
        <v>0</v>
      </c>
      <c r="AV355" s="270">
        <f>Z355/$H355*VLOOKUP(Z$4,DM_TI_LE!$A$5:$B$30,2,FALSE)</f>
        <v>0</v>
      </c>
      <c r="AW355" s="270">
        <f>AA355/$H355*VLOOKUP(AA$4,DM_TI_LE!$A$5:$B$30,2,FALSE)</f>
        <v>0</v>
      </c>
      <c r="AX355" s="270">
        <f>AB355/$H355*VLOOKUP(AB$4,DM_TI_LE!$A$5:$B$30,2,FALSE)</f>
        <v>0</v>
      </c>
      <c r="AY355" s="270">
        <f>AC355/$H355*VLOOKUP(AC$4,DM_TI_LE!$A$5:$B$30,2,FALSE)</f>
        <v>0</v>
      </c>
      <c r="AZ355" s="270">
        <f>AD355/$H355*VLOOKUP(AD$4,DM_TI_LE!$A$5:$B$30,2,FALSE)</f>
        <v>0</v>
      </c>
      <c r="BA355" s="284">
        <f>IF(CD355="HDHV",DM_TI_LE!$K$12*I355, SUM(AE355:AW355)*F355*E355*DM_HE_SO_LUONG_NS!$D$1*CE355)</f>
        <v>8595000</v>
      </c>
      <c r="BB355" s="104"/>
      <c r="BC355" s="110">
        <f>VLOOKUP(B355,GD_LCD_HS_LNS!$B$4:$E$1000,4,FALSE)</f>
        <v>4166000</v>
      </c>
      <c r="BD355" s="104"/>
      <c r="BE355" s="104">
        <f>I355/26*$BC355*VLOOKUP(BE$4,DM_TI_LE!$A$5:$C$29,3,FALSE)</f>
        <v>0</v>
      </c>
      <c r="BF355" s="104">
        <f>J355/26*$BC355*VLOOKUP(BF$4,DM_TI_LE!$A$5:$C$29,3,FALSE)</f>
        <v>0</v>
      </c>
      <c r="BG355" s="104">
        <f>K355/26*$BC355*VLOOKUP(BG$4,DM_TI_LE!$A$5:$C$29,3,FALSE)</f>
        <v>0</v>
      </c>
      <c r="BH355" s="104">
        <f>L355/26*$BC355*VLOOKUP(BH$4,DM_TI_LE!$A$5:$C$29,3,FALSE)</f>
        <v>0</v>
      </c>
      <c r="BI355" s="104">
        <f>M355/26*$BC355*VLOOKUP(BI$4,DM_TI_LE!$A$5:$C$29,3,FALSE)</f>
        <v>0</v>
      </c>
      <c r="BJ355" s="104">
        <f>N355/26*$BC355*VLOOKUP(BJ$4,DM_TI_LE!$A$5:$C$29,3,FALSE)</f>
        <v>0</v>
      </c>
      <c r="BK355" s="104">
        <f>O355/26*$BC355*VLOOKUP(BK$4,DM_TI_LE!$A$5:$C$29,3,FALSE)</f>
        <v>0</v>
      </c>
      <c r="BL355" s="104">
        <f>P355/26*$BC355*VLOOKUP(BL$4,DM_TI_LE!$A$5:$C$29,3,FALSE)</f>
        <v>0</v>
      </c>
      <c r="BM355" s="104">
        <f>Q355/26*$BC355*VLOOKUP(BM$4,DM_TI_LE!$A$5:$C$29,3,FALSE)</f>
        <v>0</v>
      </c>
      <c r="BN355" s="104">
        <f>R355/26*$BC355*VLOOKUP(BN$4,DM_TI_LE!$A$5:$C$29,3,FALSE)</f>
        <v>0</v>
      </c>
      <c r="BO355" s="104">
        <f>S355/26*$BC355*VLOOKUP(BO$4,DM_TI_LE!$A$5:$C$29,3,FALSE)</f>
        <v>0</v>
      </c>
      <c r="BP355" s="104">
        <f>T355/26*$BC355*VLOOKUP(BP$4,DM_TI_LE!$A$5:$C$29,3,FALSE)</f>
        <v>0</v>
      </c>
      <c r="BQ355" s="104">
        <f>U355/26*$BC355*VLOOKUP(BQ$4,DM_TI_LE!$A$5:$C$29,3,FALSE)</f>
        <v>0</v>
      </c>
      <c r="BR355" s="104">
        <f>V355/26*$BC355*VLOOKUP(BR$4,DM_TI_LE!$A$5:$C$29,3,FALSE)</f>
        <v>0</v>
      </c>
      <c r="BS355" s="104">
        <f>W355/26*$BC355*VLOOKUP(BS$4,DM_TI_LE!$A$5:$C$29,3,FALSE)</f>
        <v>0</v>
      </c>
      <c r="BT355" s="104">
        <f>X355/26*$BC355*VLOOKUP(BT$4,DM_TI_LE!$A$5:$C$29,3,FALSE)</f>
        <v>0</v>
      </c>
      <c r="BU355" s="104">
        <f>Y355/26*$BC355*VLOOKUP(BU$4,DM_TI_LE!$A$5:$C$29,3,FALSE)</f>
        <v>0</v>
      </c>
      <c r="BV355" s="104">
        <f>Z355/26*$BC355*VLOOKUP(BV$4,DM_TI_LE!$A$5:$C$29,3,FALSE)</f>
        <v>0</v>
      </c>
      <c r="BW355" s="104">
        <f>AA355/26*$BC355*VLOOKUP(BW$4,DM_TI_LE!$A$5:$C$29,3,FALSE)</f>
        <v>0</v>
      </c>
      <c r="BX355" s="104">
        <f>AB355/26*$BC355*VLOOKUP(BX$4,DM_TI_LE!$A$5:$C$29,3,FALSE)</f>
        <v>0</v>
      </c>
      <c r="BY355" s="104">
        <f>AC355/26*$BC355*VLOOKUP(BY$4,DM_TI_LE!$A$5:$C$29,3,FALSE)</f>
        <v>0</v>
      </c>
      <c r="BZ355" s="104">
        <f>AD355/26*$BC355*VLOOKUP(BZ$4,DM_TI_LE!$A$5:$C$29,3,FALSE)</f>
        <v>0</v>
      </c>
      <c r="CA355" s="273">
        <f t="shared" si="0"/>
        <v>0</v>
      </c>
      <c r="CB355" s="104"/>
      <c r="CC355" s="274">
        <f t="shared" si="1"/>
        <v>8595000</v>
      </c>
      <c r="CD355" s="138" t="str">
        <f>VLOOKUP(B355,GD_CHUNG!$B$5:$G$480,6,FALSE)</f>
        <v>HDKX</v>
      </c>
      <c r="CE355" s="275">
        <f>VLOOKUP(CD355,DM_TI_LE!$I$12:$J$16,2,FALSE)</f>
        <v>1</v>
      </c>
    </row>
    <row r="356" spans="1:83" ht="12.75" x14ac:dyDescent="0.2">
      <c r="A356" s="49">
        <v>352</v>
      </c>
      <c r="B356" s="50">
        <f>GD_CHUNG!B356</f>
        <v>10721</v>
      </c>
      <c r="C356" s="50" t="str">
        <f>GD_CHUNG!C356</f>
        <v>Vũ Quốc Cường</v>
      </c>
      <c r="D356" s="50" t="str">
        <f>GD_CHUNG!D356</f>
        <v>NV Lái xe - VHTTB</v>
      </c>
      <c r="E356" s="268">
        <f>VLOOKUP(B356,GD_CHAM_CONG!$C$6:$BJ$997,60,FALSE)</f>
        <v>1</v>
      </c>
      <c r="F356" s="268">
        <f>VLOOKUP(B356,GD_LCD_HS_LNS!$B$4:$F$1000,5,FALSE)</f>
        <v>1.8</v>
      </c>
      <c r="G356" s="269"/>
      <c r="H356" s="269">
        <f>VLOOKUP(B356,GD_CHAM_CONG!$C$6:$BD$997,37,FALSE)</f>
        <v>27</v>
      </c>
      <c r="I356" s="104">
        <f>VLOOKUP($B356,GD_CHAM_CONG!$C$6:$BF$997,38,FALSE)</f>
        <v>27</v>
      </c>
      <c r="J356" s="104">
        <f>VLOOKUP($B356,GD_CHAM_CONG!$C$6:$BF$997,39,FALSE)</f>
        <v>0</v>
      </c>
      <c r="K356" s="104">
        <f>VLOOKUP($B356,GD_CHAM_CONG!$C$6:$BF$997,40,FALSE)</f>
        <v>0</v>
      </c>
      <c r="L356" s="104">
        <f>VLOOKUP($B356,GD_CHAM_CONG!$C$6:$BF$997,41,FALSE)</f>
        <v>0</v>
      </c>
      <c r="M356" s="104">
        <f>VLOOKUP($B356,GD_CHAM_CONG!$C$6:$BF$997,42,FALSE)</f>
        <v>0</v>
      </c>
      <c r="N356" s="104">
        <f>VLOOKUP($B356,GD_CHAM_CONG!$C$6:$BF$997,43,FALSE)</f>
        <v>0</v>
      </c>
      <c r="O356" s="104">
        <f>VLOOKUP($B356,GD_CHAM_CONG!$C$6:$BF$997,44,FALSE)</f>
        <v>0</v>
      </c>
      <c r="P356" s="104">
        <f>VLOOKUP($B356,GD_CHAM_CONG!$C$6:$BF$997,45,FALSE)</f>
        <v>0</v>
      </c>
      <c r="Q356" s="104">
        <f>VLOOKUP($B356,GD_CHAM_CONG!$C$6:$BF$997,46,FALSE)</f>
        <v>0</v>
      </c>
      <c r="R356" s="104">
        <f>VLOOKUP($B356,GD_CHAM_CONG!$C$6:$BF$997,47,FALSE)</f>
        <v>0</v>
      </c>
      <c r="S356" s="104">
        <f>VLOOKUP($B356,GD_CHAM_CONG!$C$6:$BF$997,48,FALSE)</f>
        <v>0</v>
      </c>
      <c r="T356" s="104">
        <f>VLOOKUP($B356,GD_CHAM_CONG!$C$6:$BF$997,49,FALSE)</f>
        <v>0</v>
      </c>
      <c r="U356" s="104">
        <f>VLOOKUP($B356,GD_CHAM_CONG!$C$6:$BF$997,50,FALSE)</f>
        <v>0</v>
      </c>
      <c r="V356" s="104">
        <f>VLOOKUP($B356,GD_CHAM_CONG!$C$6:$BF$997,51,FALSE)</f>
        <v>0</v>
      </c>
      <c r="W356" s="104">
        <f>VLOOKUP($B356,GD_CHAM_CONG!$C$6:$BF$997,52,FALSE)</f>
        <v>0</v>
      </c>
      <c r="X356" s="104">
        <f>VLOOKUP($B356,GD_CHAM_CONG!$C$6:$BF$997,53,FALSE)</f>
        <v>0</v>
      </c>
      <c r="Y356" s="104">
        <f>VLOOKUP($B356,GD_CHAM_CONG!$C$6:$BF$997,54,FALSE)</f>
        <v>0</v>
      </c>
      <c r="Z356" s="104">
        <f>VLOOKUP($B356,GD_CHAM_CONG!$C$6:$BF$997,55,FALSE)</f>
        <v>0</v>
      </c>
      <c r="AA356" s="104">
        <f>VLOOKUP($B356,GD_CHAM_CONG!$C$6:$BF$997,56,FALSE)</f>
        <v>0</v>
      </c>
      <c r="AB356" s="104">
        <f>VLOOKUP($B356,GD_CHAM_CONG!$C$6:$BI$997,57,FALSE)</f>
        <v>0</v>
      </c>
      <c r="AC356" s="104">
        <f>VLOOKUP($B356,GD_CHAM_CONG!$C$6:$BI$997,58,FALSE)</f>
        <v>0</v>
      </c>
      <c r="AD356" s="104">
        <f>VLOOKUP($B356,GD_CHAM_CONG!$C$6:$BI$997,59,FALSE)</f>
        <v>0</v>
      </c>
      <c r="AE356" s="270">
        <f>I356/$H356*VLOOKUP(I$4,DM_TI_LE!$A$5:$B$30,2,FALSE)</f>
        <v>1</v>
      </c>
      <c r="AF356" s="270">
        <f>J356/$H356*VLOOKUP(J$4,DM_TI_LE!$A$5:$B$30,2,FALSE)</f>
        <v>0</v>
      </c>
      <c r="AG356" s="270">
        <f>K356/$H356*VLOOKUP(K$4,DM_TI_LE!$A$5:$B$30,2,FALSE)</f>
        <v>0</v>
      </c>
      <c r="AH356" s="270">
        <f>L356/$H356*VLOOKUP(L$4,DM_TI_LE!$A$5:$B$30,2,FALSE)</f>
        <v>0</v>
      </c>
      <c r="AI356" s="270">
        <f>M356/$H356*VLOOKUP(M$4,DM_TI_LE!$A$5:$B$30,2,FALSE)</f>
        <v>0</v>
      </c>
      <c r="AJ356" s="270">
        <f>N356/$H356*VLOOKUP(N$4,DM_TI_LE!$A$5:$B$30,2,FALSE)</f>
        <v>0</v>
      </c>
      <c r="AK356" s="270">
        <f>O356/$H356*VLOOKUP(O$4,DM_TI_LE!$A$5:$B$30,2,FALSE)</f>
        <v>0</v>
      </c>
      <c r="AL356" s="270">
        <f>P356/$H356*VLOOKUP(P$4,DM_TI_LE!$A$5:$B$30,2,FALSE)</f>
        <v>0</v>
      </c>
      <c r="AM356" s="270">
        <f>Q356/$H356*VLOOKUP(Q$4,DM_TI_LE!$A$5:$B$30,2,FALSE)</f>
        <v>0</v>
      </c>
      <c r="AN356" s="270">
        <f>R356/$H356*VLOOKUP(R$4,DM_TI_LE!$A$5:$B$30,2,FALSE)</f>
        <v>0</v>
      </c>
      <c r="AO356" s="270">
        <f>S356/$H356*VLOOKUP(S$4,DM_TI_LE!$A$5:$B$30,2,FALSE)</f>
        <v>0</v>
      </c>
      <c r="AP356" s="270">
        <f>T356/$H356*VLOOKUP(T$4,DM_TI_LE!$A$5:$B$30,2,FALSE)</f>
        <v>0</v>
      </c>
      <c r="AQ356" s="270">
        <f>U356/$H356*VLOOKUP(U$4,DM_TI_LE!$A$5:$B$30,2,FALSE)</f>
        <v>0</v>
      </c>
      <c r="AR356" s="270">
        <f>V356/$H356*VLOOKUP(V$4,DM_TI_LE!$A$5:$B$30,2,FALSE)</f>
        <v>0</v>
      </c>
      <c r="AS356" s="270">
        <f>W356/$H356*VLOOKUP(W$4,DM_TI_LE!$A$5:$B$30,2,FALSE)</f>
        <v>0</v>
      </c>
      <c r="AT356" s="270">
        <f>X356/$H356*VLOOKUP(X$4,DM_TI_LE!$A$5:$B$30,2,FALSE)</f>
        <v>0</v>
      </c>
      <c r="AU356" s="270">
        <f>Y356/$H356*VLOOKUP(Y$4,DM_TI_LE!$A$5:$B$30,2,FALSE)</f>
        <v>0</v>
      </c>
      <c r="AV356" s="270">
        <f>Z356/$H356*VLOOKUP(Z$4,DM_TI_LE!$A$5:$B$30,2,FALSE)</f>
        <v>0</v>
      </c>
      <c r="AW356" s="270">
        <f>AA356/$H356*VLOOKUP(AA$4,DM_TI_LE!$A$5:$B$30,2,FALSE)</f>
        <v>0</v>
      </c>
      <c r="AX356" s="270">
        <f>AB356/$H356*VLOOKUP(AB$4,DM_TI_LE!$A$5:$B$30,2,FALSE)</f>
        <v>0</v>
      </c>
      <c r="AY356" s="270">
        <f>AC356/$H356*VLOOKUP(AC$4,DM_TI_LE!$A$5:$B$30,2,FALSE)</f>
        <v>0</v>
      </c>
      <c r="AZ356" s="270">
        <f>AD356/$H356*VLOOKUP(AD$4,DM_TI_LE!$A$5:$B$30,2,FALSE)</f>
        <v>0</v>
      </c>
      <c r="BA356" s="284">
        <f>IF(CD356="HDHV",DM_TI_LE!$K$12*I356, SUM(AE356:AW356)*F356*E356*DM_HE_SO_LUONG_NS!$D$1*CE356)</f>
        <v>8100000</v>
      </c>
      <c r="BB356" s="104"/>
      <c r="BC356" s="110">
        <f>VLOOKUP(B356,GD_LCD_HS_LNS!$B$4:$E$1000,4,FALSE)</f>
        <v>4921000</v>
      </c>
      <c r="BD356" s="104"/>
      <c r="BE356" s="104">
        <f>I356/26*$BC356*VLOOKUP(BE$4,DM_TI_LE!$A$5:$C$29,3,FALSE)</f>
        <v>0</v>
      </c>
      <c r="BF356" s="104">
        <f>J356/26*$BC356*VLOOKUP(BF$4,DM_TI_LE!$A$5:$C$29,3,FALSE)</f>
        <v>0</v>
      </c>
      <c r="BG356" s="104">
        <f>K356/26*$BC356*VLOOKUP(BG$4,DM_TI_LE!$A$5:$C$29,3,FALSE)</f>
        <v>0</v>
      </c>
      <c r="BH356" s="104">
        <f>L356/26*$BC356*VLOOKUP(BH$4,DM_TI_LE!$A$5:$C$29,3,FALSE)</f>
        <v>0</v>
      </c>
      <c r="BI356" s="104">
        <f>M356/26*$BC356*VLOOKUP(BI$4,DM_TI_LE!$A$5:$C$29,3,FALSE)</f>
        <v>0</v>
      </c>
      <c r="BJ356" s="104">
        <f>N356/26*$BC356*VLOOKUP(BJ$4,DM_TI_LE!$A$5:$C$29,3,FALSE)</f>
        <v>0</v>
      </c>
      <c r="BK356" s="104">
        <f>O356/26*$BC356*VLOOKUP(BK$4,DM_TI_LE!$A$5:$C$29,3,FALSE)</f>
        <v>0</v>
      </c>
      <c r="BL356" s="104">
        <f>P356/26*$BC356*VLOOKUP(BL$4,DM_TI_LE!$A$5:$C$29,3,FALSE)</f>
        <v>0</v>
      </c>
      <c r="BM356" s="104">
        <f>Q356/26*$BC356*VLOOKUP(BM$4,DM_TI_LE!$A$5:$C$29,3,FALSE)</f>
        <v>0</v>
      </c>
      <c r="BN356" s="104">
        <f>R356/26*$BC356*VLOOKUP(BN$4,DM_TI_LE!$A$5:$C$29,3,FALSE)</f>
        <v>0</v>
      </c>
      <c r="BO356" s="104">
        <f>S356/26*$BC356*VLOOKUP(BO$4,DM_TI_LE!$A$5:$C$29,3,FALSE)</f>
        <v>0</v>
      </c>
      <c r="BP356" s="104">
        <f>T356/26*$BC356*VLOOKUP(BP$4,DM_TI_LE!$A$5:$C$29,3,FALSE)</f>
        <v>0</v>
      </c>
      <c r="BQ356" s="104">
        <f>U356/26*$BC356*VLOOKUP(BQ$4,DM_TI_LE!$A$5:$C$29,3,FALSE)</f>
        <v>0</v>
      </c>
      <c r="BR356" s="104">
        <f>V356/26*$BC356*VLOOKUP(BR$4,DM_TI_LE!$A$5:$C$29,3,FALSE)</f>
        <v>0</v>
      </c>
      <c r="BS356" s="104">
        <f>W356/26*$BC356*VLOOKUP(BS$4,DM_TI_LE!$A$5:$C$29,3,FALSE)</f>
        <v>0</v>
      </c>
      <c r="BT356" s="104">
        <f>X356/26*$BC356*VLOOKUP(BT$4,DM_TI_LE!$A$5:$C$29,3,FALSE)</f>
        <v>0</v>
      </c>
      <c r="BU356" s="104">
        <f>Y356/26*$BC356*VLOOKUP(BU$4,DM_TI_LE!$A$5:$C$29,3,FALSE)</f>
        <v>0</v>
      </c>
      <c r="BV356" s="104">
        <f>Z356/26*$BC356*VLOOKUP(BV$4,DM_TI_LE!$A$5:$C$29,3,FALSE)</f>
        <v>0</v>
      </c>
      <c r="BW356" s="104">
        <f>AA356/26*$BC356*VLOOKUP(BW$4,DM_TI_LE!$A$5:$C$29,3,FALSE)</f>
        <v>0</v>
      </c>
      <c r="BX356" s="104">
        <f>AB356/26*$BC356*VLOOKUP(BX$4,DM_TI_LE!$A$5:$C$29,3,FALSE)</f>
        <v>0</v>
      </c>
      <c r="BY356" s="104">
        <f>AC356/26*$BC356*VLOOKUP(BY$4,DM_TI_LE!$A$5:$C$29,3,FALSE)</f>
        <v>0</v>
      </c>
      <c r="BZ356" s="104">
        <f>AD356/26*$BC356*VLOOKUP(BZ$4,DM_TI_LE!$A$5:$C$29,3,FALSE)</f>
        <v>0</v>
      </c>
      <c r="CA356" s="273">
        <f t="shared" si="0"/>
        <v>0</v>
      </c>
      <c r="CB356" s="104"/>
      <c r="CC356" s="274">
        <f t="shared" si="1"/>
        <v>8100000</v>
      </c>
      <c r="CD356" s="138" t="str">
        <f>VLOOKUP(B356,GD_CHUNG!$B$5:$G$480,6,FALSE)</f>
        <v>HDKX</v>
      </c>
      <c r="CE356" s="275">
        <f>VLOOKUP(CD356,DM_TI_LE!$I$12:$J$16,2,FALSE)</f>
        <v>1</v>
      </c>
    </row>
    <row r="357" spans="1:83" ht="12.75" x14ac:dyDescent="0.2">
      <c r="A357" s="49">
        <v>353</v>
      </c>
      <c r="B357" s="50">
        <f>GD_CHUNG!B357</f>
        <v>10722</v>
      </c>
      <c r="C357" s="50" t="str">
        <f>GD_CHUNG!C357</f>
        <v>Vũ Văn Dương</v>
      </c>
      <c r="D357" s="50" t="str">
        <f>GD_CHUNG!D357</f>
        <v>NV Lái xe - VHTTB</v>
      </c>
      <c r="E357" s="268">
        <f>VLOOKUP(B357,GD_CHAM_CONG!$C$6:$BJ$997,60,FALSE)</f>
        <v>1</v>
      </c>
      <c r="F357" s="268">
        <f>VLOOKUP(B357,GD_LCD_HS_LNS!$B$4:$F$1000,5,FALSE)</f>
        <v>1.8</v>
      </c>
      <c r="G357" s="269"/>
      <c r="H357" s="269">
        <f>VLOOKUP(B357,GD_CHAM_CONG!$C$6:$BD$997,37,FALSE)</f>
        <v>27</v>
      </c>
      <c r="I357" s="104">
        <f>VLOOKUP($B357,GD_CHAM_CONG!$C$6:$BF$997,38,FALSE)</f>
        <v>27</v>
      </c>
      <c r="J357" s="104">
        <f>VLOOKUP($B357,GD_CHAM_CONG!$C$6:$BF$997,39,FALSE)</f>
        <v>0</v>
      </c>
      <c r="K357" s="104">
        <f>VLOOKUP($B357,GD_CHAM_CONG!$C$6:$BF$997,40,FALSE)</f>
        <v>0</v>
      </c>
      <c r="L357" s="104">
        <f>VLOOKUP($B357,GD_CHAM_CONG!$C$6:$BF$997,41,FALSE)</f>
        <v>0</v>
      </c>
      <c r="M357" s="104">
        <f>VLOOKUP($B357,GD_CHAM_CONG!$C$6:$BF$997,42,FALSE)</f>
        <v>0</v>
      </c>
      <c r="N357" s="104">
        <f>VLOOKUP($B357,GD_CHAM_CONG!$C$6:$BF$997,43,FALSE)</f>
        <v>0</v>
      </c>
      <c r="O357" s="104">
        <f>VLOOKUP($B357,GD_CHAM_CONG!$C$6:$BF$997,44,FALSE)</f>
        <v>0</v>
      </c>
      <c r="P357" s="104">
        <f>VLOOKUP($B357,GD_CHAM_CONG!$C$6:$BF$997,45,FALSE)</f>
        <v>0</v>
      </c>
      <c r="Q357" s="104">
        <f>VLOOKUP($B357,GD_CHAM_CONG!$C$6:$BF$997,46,FALSE)</f>
        <v>0</v>
      </c>
      <c r="R357" s="104">
        <f>VLOOKUP($B357,GD_CHAM_CONG!$C$6:$BF$997,47,FALSE)</f>
        <v>0</v>
      </c>
      <c r="S357" s="104">
        <f>VLOOKUP($B357,GD_CHAM_CONG!$C$6:$BF$997,48,FALSE)</f>
        <v>0</v>
      </c>
      <c r="T357" s="104">
        <f>VLOOKUP($B357,GD_CHAM_CONG!$C$6:$BF$997,49,FALSE)</f>
        <v>0</v>
      </c>
      <c r="U357" s="104">
        <f>VLOOKUP($B357,GD_CHAM_CONG!$C$6:$BF$997,50,FALSE)</f>
        <v>0</v>
      </c>
      <c r="V357" s="104">
        <f>VLOOKUP($B357,GD_CHAM_CONG!$C$6:$BF$997,51,FALSE)</f>
        <v>0</v>
      </c>
      <c r="W357" s="104">
        <f>VLOOKUP($B357,GD_CHAM_CONG!$C$6:$BF$997,52,FALSE)</f>
        <v>0</v>
      </c>
      <c r="X357" s="104">
        <f>VLOOKUP($B357,GD_CHAM_CONG!$C$6:$BF$997,53,FALSE)</f>
        <v>0</v>
      </c>
      <c r="Y357" s="104">
        <f>VLOOKUP($B357,GD_CHAM_CONG!$C$6:$BF$997,54,FALSE)</f>
        <v>0</v>
      </c>
      <c r="Z357" s="104">
        <f>VLOOKUP($B357,GD_CHAM_CONG!$C$6:$BF$997,55,FALSE)</f>
        <v>0</v>
      </c>
      <c r="AA357" s="104">
        <f>VLOOKUP($B357,GD_CHAM_CONG!$C$6:$BF$997,56,FALSE)</f>
        <v>0</v>
      </c>
      <c r="AB357" s="104">
        <f>VLOOKUP($B357,GD_CHAM_CONG!$C$6:$BI$997,57,FALSE)</f>
        <v>0</v>
      </c>
      <c r="AC357" s="104">
        <f>VLOOKUP($B357,GD_CHAM_CONG!$C$6:$BI$997,58,FALSE)</f>
        <v>0</v>
      </c>
      <c r="AD357" s="104">
        <f>VLOOKUP($B357,GD_CHAM_CONG!$C$6:$BI$997,59,FALSE)</f>
        <v>0</v>
      </c>
      <c r="AE357" s="270">
        <f>I357/$H357*VLOOKUP(I$4,DM_TI_LE!$A$5:$B$30,2,FALSE)</f>
        <v>1</v>
      </c>
      <c r="AF357" s="270">
        <f>J357/$H357*VLOOKUP(J$4,DM_TI_LE!$A$5:$B$30,2,FALSE)</f>
        <v>0</v>
      </c>
      <c r="AG357" s="270">
        <f>K357/$H357*VLOOKUP(K$4,DM_TI_LE!$A$5:$B$30,2,FALSE)</f>
        <v>0</v>
      </c>
      <c r="AH357" s="270">
        <f>L357/$H357*VLOOKUP(L$4,DM_TI_LE!$A$5:$B$30,2,FALSE)</f>
        <v>0</v>
      </c>
      <c r="AI357" s="270">
        <f>M357/$H357*VLOOKUP(M$4,DM_TI_LE!$A$5:$B$30,2,FALSE)</f>
        <v>0</v>
      </c>
      <c r="AJ357" s="270">
        <f>N357/$H357*VLOOKUP(N$4,DM_TI_LE!$A$5:$B$30,2,FALSE)</f>
        <v>0</v>
      </c>
      <c r="AK357" s="270">
        <f>O357/$H357*VLOOKUP(O$4,DM_TI_LE!$A$5:$B$30,2,FALSE)</f>
        <v>0</v>
      </c>
      <c r="AL357" s="270">
        <f>P357/$H357*VLOOKUP(P$4,DM_TI_LE!$A$5:$B$30,2,FALSE)</f>
        <v>0</v>
      </c>
      <c r="AM357" s="270">
        <f>Q357/$H357*VLOOKUP(Q$4,DM_TI_LE!$A$5:$B$30,2,FALSE)</f>
        <v>0</v>
      </c>
      <c r="AN357" s="270">
        <f>R357/$H357*VLOOKUP(R$4,DM_TI_LE!$A$5:$B$30,2,FALSE)</f>
        <v>0</v>
      </c>
      <c r="AO357" s="270">
        <f>S357/$H357*VLOOKUP(S$4,DM_TI_LE!$A$5:$B$30,2,FALSE)</f>
        <v>0</v>
      </c>
      <c r="AP357" s="270">
        <f>T357/$H357*VLOOKUP(T$4,DM_TI_LE!$A$5:$B$30,2,FALSE)</f>
        <v>0</v>
      </c>
      <c r="AQ357" s="270">
        <f>U357/$H357*VLOOKUP(U$4,DM_TI_LE!$A$5:$B$30,2,FALSE)</f>
        <v>0</v>
      </c>
      <c r="AR357" s="270">
        <f>V357/$H357*VLOOKUP(V$4,DM_TI_LE!$A$5:$B$30,2,FALSE)</f>
        <v>0</v>
      </c>
      <c r="AS357" s="270">
        <f>W357/$H357*VLOOKUP(W$4,DM_TI_LE!$A$5:$B$30,2,FALSE)</f>
        <v>0</v>
      </c>
      <c r="AT357" s="270">
        <f>X357/$H357*VLOOKUP(X$4,DM_TI_LE!$A$5:$B$30,2,FALSE)</f>
        <v>0</v>
      </c>
      <c r="AU357" s="270">
        <f>Y357/$H357*VLOOKUP(Y$4,DM_TI_LE!$A$5:$B$30,2,FALSE)</f>
        <v>0</v>
      </c>
      <c r="AV357" s="270">
        <f>Z357/$H357*VLOOKUP(Z$4,DM_TI_LE!$A$5:$B$30,2,FALSE)</f>
        <v>0</v>
      </c>
      <c r="AW357" s="270">
        <f>AA357/$H357*VLOOKUP(AA$4,DM_TI_LE!$A$5:$B$30,2,FALSE)</f>
        <v>0</v>
      </c>
      <c r="AX357" s="270">
        <f>AB357/$H357*VLOOKUP(AB$4,DM_TI_LE!$A$5:$B$30,2,FALSE)</f>
        <v>0</v>
      </c>
      <c r="AY357" s="270">
        <f>AC357/$H357*VLOOKUP(AC$4,DM_TI_LE!$A$5:$B$30,2,FALSE)</f>
        <v>0</v>
      </c>
      <c r="AZ357" s="270">
        <f>AD357/$H357*VLOOKUP(AD$4,DM_TI_LE!$A$5:$B$30,2,FALSE)</f>
        <v>0</v>
      </c>
      <c r="BA357" s="284">
        <f>IF(CD357="HDHV",DM_TI_LE!$K$12*I357, SUM(AE357:AW357)*F357*E357*DM_HE_SO_LUONG_NS!$D$1*CE357)</f>
        <v>8100000</v>
      </c>
      <c r="BB357" s="104"/>
      <c r="BC357" s="110">
        <f>VLOOKUP(B357,GD_LCD_HS_LNS!$B$4:$E$1000,4,FALSE)</f>
        <v>4166000</v>
      </c>
      <c r="BD357" s="104"/>
      <c r="BE357" s="104">
        <f>I357/26*$BC357*VLOOKUP(BE$4,DM_TI_LE!$A$5:$C$29,3,FALSE)</f>
        <v>0</v>
      </c>
      <c r="BF357" s="104">
        <f>J357/26*$BC357*VLOOKUP(BF$4,DM_TI_LE!$A$5:$C$29,3,FALSE)</f>
        <v>0</v>
      </c>
      <c r="BG357" s="104">
        <f>K357/26*$BC357*VLOOKUP(BG$4,DM_TI_LE!$A$5:$C$29,3,FALSE)</f>
        <v>0</v>
      </c>
      <c r="BH357" s="104">
        <f>L357/26*$BC357*VLOOKUP(BH$4,DM_TI_LE!$A$5:$C$29,3,FALSE)</f>
        <v>0</v>
      </c>
      <c r="BI357" s="104">
        <f>M357/26*$BC357*VLOOKUP(BI$4,DM_TI_LE!$A$5:$C$29,3,FALSE)</f>
        <v>0</v>
      </c>
      <c r="BJ357" s="104">
        <f>N357/26*$BC357*VLOOKUP(BJ$4,DM_TI_LE!$A$5:$C$29,3,FALSE)</f>
        <v>0</v>
      </c>
      <c r="BK357" s="104">
        <f>O357/26*$BC357*VLOOKUP(BK$4,DM_TI_LE!$A$5:$C$29,3,FALSE)</f>
        <v>0</v>
      </c>
      <c r="BL357" s="104">
        <f>P357/26*$BC357*VLOOKUP(BL$4,DM_TI_LE!$A$5:$C$29,3,FALSE)</f>
        <v>0</v>
      </c>
      <c r="BM357" s="104">
        <f>Q357/26*$BC357*VLOOKUP(BM$4,DM_TI_LE!$A$5:$C$29,3,FALSE)</f>
        <v>0</v>
      </c>
      <c r="BN357" s="104">
        <f>R357/26*$BC357*VLOOKUP(BN$4,DM_TI_LE!$A$5:$C$29,3,FALSE)</f>
        <v>0</v>
      </c>
      <c r="BO357" s="104">
        <f>S357/26*$BC357*VLOOKUP(BO$4,DM_TI_LE!$A$5:$C$29,3,FALSE)</f>
        <v>0</v>
      </c>
      <c r="BP357" s="104">
        <f>T357/26*$BC357*VLOOKUP(BP$4,DM_TI_LE!$A$5:$C$29,3,FALSE)</f>
        <v>0</v>
      </c>
      <c r="BQ357" s="104">
        <f>U357/26*$BC357*VLOOKUP(BQ$4,DM_TI_LE!$A$5:$C$29,3,FALSE)</f>
        <v>0</v>
      </c>
      <c r="BR357" s="104">
        <f>V357/26*$BC357*VLOOKUP(BR$4,DM_TI_LE!$A$5:$C$29,3,FALSE)</f>
        <v>0</v>
      </c>
      <c r="BS357" s="104">
        <f>W357/26*$BC357*VLOOKUP(BS$4,DM_TI_LE!$A$5:$C$29,3,FALSE)</f>
        <v>0</v>
      </c>
      <c r="BT357" s="104">
        <f>X357/26*$BC357*VLOOKUP(BT$4,DM_TI_LE!$A$5:$C$29,3,FALSE)</f>
        <v>0</v>
      </c>
      <c r="BU357" s="104">
        <f>Y357/26*$BC357*VLOOKUP(BU$4,DM_TI_LE!$A$5:$C$29,3,FALSE)</f>
        <v>0</v>
      </c>
      <c r="BV357" s="104">
        <f>Z357/26*$BC357*VLOOKUP(BV$4,DM_TI_LE!$A$5:$C$29,3,FALSE)</f>
        <v>0</v>
      </c>
      <c r="BW357" s="104">
        <f>AA357/26*$BC357*VLOOKUP(BW$4,DM_TI_LE!$A$5:$C$29,3,FALSE)</f>
        <v>0</v>
      </c>
      <c r="BX357" s="104">
        <f>AB357/26*$BC357*VLOOKUP(BX$4,DM_TI_LE!$A$5:$C$29,3,FALSE)</f>
        <v>0</v>
      </c>
      <c r="BY357" s="104">
        <f>AC357/26*$BC357*VLOOKUP(BY$4,DM_TI_LE!$A$5:$C$29,3,FALSE)</f>
        <v>0</v>
      </c>
      <c r="BZ357" s="104">
        <f>AD357/26*$BC357*VLOOKUP(BZ$4,DM_TI_LE!$A$5:$C$29,3,FALSE)</f>
        <v>0</v>
      </c>
      <c r="CA357" s="273">
        <f t="shared" si="0"/>
        <v>0</v>
      </c>
      <c r="CB357" s="104"/>
      <c r="CC357" s="274">
        <f t="shared" si="1"/>
        <v>8100000</v>
      </c>
      <c r="CD357" s="138" t="str">
        <f>VLOOKUP(B357,GD_CHUNG!$B$5:$G$480,6,FALSE)</f>
        <v>HDKX</v>
      </c>
      <c r="CE357" s="275">
        <f>VLOOKUP(CD357,DM_TI_LE!$I$12:$J$16,2,FALSE)</f>
        <v>1</v>
      </c>
    </row>
    <row r="358" spans="1:83" ht="12.75" x14ac:dyDescent="0.2">
      <c r="A358" s="49">
        <v>354</v>
      </c>
      <c r="B358" s="50">
        <f>GD_CHUNG!B358</f>
        <v>10723</v>
      </c>
      <c r="C358" s="50" t="str">
        <f>GD_CHUNG!C358</f>
        <v>Vũ Văn Thái</v>
      </c>
      <c r="D358" s="50" t="str">
        <f>GD_CHUNG!D358</f>
        <v>NV Lái xe - VHTTB</v>
      </c>
      <c r="E358" s="268">
        <f>VLOOKUP(B358,GD_CHAM_CONG!$C$6:$BJ$997,60,FALSE)</f>
        <v>1.0499999999999992</v>
      </c>
      <c r="F358" s="268">
        <f>VLOOKUP(B358,GD_LCD_HS_LNS!$B$4:$F$1000,5,FALSE)</f>
        <v>1.91</v>
      </c>
      <c r="G358" s="269"/>
      <c r="H358" s="269">
        <f>VLOOKUP(B358,GD_CHAM_CONG!$C$6:$BD$997,37,FALSE)</f>
        <v>27</v>
      </c>
      <c r="I358" s="104">
        <f>VLOOKUP($B358,GD_CHAM_CONG!$C$6:$BF$997,38,FALSE)</f>
        <v>27</v>
      </c>
      <c r="J358" s="104">
        <f>VLOOKUP($B358,GD_CHAM_CONG!$C$6:$BF$997,39,FALSE)</f>
        <v>0</v>
      </c>
      <c r="K358" s="104">
        <f>VLOOKUP($B358,GD_CHAM_CONG!$C$6:$BF$997,40,FALSE)</f>
        <v>0</v>
      </c>
      <c r="L358" s="104">
        <f>VLOOKUP($B358,GD_CHAM_CONG!$C$6:$BF$997,41,FALSE)</f>
        <v>0</v>
      </c>
      <c r="M358" s="104">
        <f>VLOOKUP($B358,GD_CHAM_CONG!$C$6:$BF$997,42,FALSE)</f>
        <v>0</v>
      </c>
      <c r="N358" s="104">
        <f>VLOOKUP($B358,GD_CHAM_CONG!$C$6:$BF$997,43,FALSE)</f>
        <v>0</v>
      </c>
      <c r="O358" s="104">
        <f>VLOOKUP($B358,GD_CHAM_CONG!$C$6:$BF$997,44,FALSE)</f>
        <v>0</v>
      </c>
      <c r="P358" s="104">
        <f>VLOOKUP($B358,GD_CHAM_CONG!$C$6:$BF$997,45,FALSE)</f>
        <v>0</v>
      </c>
      <c r="Q358" s="104">
        <f>VLOOKUP($B358,GD_CHAM_CONG!$C$6:$BF$997,46,FALSE)</f>
        <v>0</v>
      </c>
      <c r="R358" s="104">
        <f>VLOOKUP($B358,GD_CHAM_CONG!$C$6:$BF$997,47,FALSE)</f>
        <v>0</v>
      </c>
      <c r="S358" s="104">
        <f>VLOOKUP($B358,GD_CHAM_CONG!$C$6:$BF$997,48,FALSE)</f>
        <v>0</v>
      </c>
      <c r="T358" s="104">
        <f>VLOOKUP($B358,GD_CHAM_CONG!$C$6:$BF$997,49,FALSE)</f>
        <v>0</v>
      </c>
      <c r="U358" s="104">
        <f>VLOOKUP($B358,GD_CHAM_CONG!$C$6:$BF$997,50,FALSE)</f>
        <v>0</v>
      </c>
      <c r="V358" s="104">
        <f>VLOOKUP($B358,GD_CHAM_CONG!$C$6:$BF$997,51,FALSE)</f>
        <v>0</v>
      </c>
      <c r="W358" s="104">
        <f>VLOOKUP($B358,GD_CHAM_CONG!$C$6:$BF$997,52,FALSE)</f>
        <v>0</v>
      </c>
      <c r="X358" s="104">
        <f>VLOOKUP($B358,GD_CHAM_CONG!$C$6:$BF$997,53,FALSE)</f>
        <v>0</v>
      </c>
      <c r="Y358" s="104">
        <f>VLOOKUP($B358,GD_CHAM_CONG!$C$6:$BF$997,54,FALSE)</f>
        <v>0</v>
      </c>
      <c r="Z358" s="104">
        <f>VLOOKUP($B358,GD_CHAM_CONG!$C$6:$BF$997,55,FALSE)</f>
        <v>0</v>
      </c>
      <c r="AA358" s="104">
        <f>VLOOKUP($B358,GD_CHAM_CONG!$C$6:$BF$997,56,FALSE)</f>
        <v>0</v>
      </c>
      <c r="AB358" s="104">
        <f>VLOOKUP($B358,GD_CHAM_CONG!$C$6:$BI$997,57,FALSE)</f>
        <v>0</v>
      </c>
      <c r="AC358" s="104">
        <f>VLOOKUP($B358,GD_CHAM_CONG!$C$6:$BI$997,58,FALSE)</f>
        <v>0</v>
      </c>
      <c r="AD358" s="104">
        <f>VLOOKUP($B358,GD_CHAM_CONG!$C$6:$BI$997,59,FALSE)</f>
        <v>0</v>
      </c>
      <c r="AE358" s="270">
        <f>I358/$H358*VLOOKUP(I$4,DM_TI_LE!$A$5:$B$30,2,FALSE)</f>
        <v>1</v>
      </c>
      <c r="AF358" s="270">
        <f>J358/$H358*VLOOKUP(J$4,DM_TI_LE!$A$5:$B$30,2,FALSE)</f>
        <v>0</v>
      </c>
      <c r="AG358" s="270">
        <f>K358/$H358*VLOOKUP(K$4,DM_TI_LE!$A$5:$B$30,2,FALSE)</f>
        <v>0</v>
      </c>
      <c r="AH358" s="270">
        <f>L358/$H358*VLOOKUP(L$4,DM_TI_LE!$A$5:$B$30,2,FALSE)</f>
        <v>0</v>
      </c>
      <c r="AI358" s="270">
        <f>M358/$H358*VLOOKUP(M$4,DM_TI_LE!$A$5:$B$30,2,FALSE)</f>
        <v>0</v>
      </c>
      <c r="AJ358" s="270">
        <f>N358/$H358*VLOOKUP(N$4,DM_TI_LE!$A$5:$B$30,2,FALSE)</f>
        <v>0</v>
      </c>
      <c r="AK358" s="270">
        <f>O358/$H358*VLOOKUP(O$4,DM_TI_LE!$A$5:$B$30,2,FALSE)</f>
        <v>0</v>
      </c>
      <c r="AL358" s="270">
        <f>P358/$H358*VLOOKUP(P$4,DM_TI_LE!$A$5:$B$30,2,FALSE)</f>
        <v>0</v>
      </c>
      <c r="AM358" s="270">
        <f>Q358/$H358*VLOOKUP(Q$4,DM_TI_LE!$A$5:$B$30,2,FALSE)</f>
        <v>0</v>
      </c>
      <c r="AN358" s="270">
        <f>R358/$H358*VLOOKUP(R$4,DM_TI_LE!$A$5:$B$30,2,FALSE)</f>
        <v>0</v>
      </c>
      <c r="AO358" s="270">
        <f>S358/$H358*VLOOKUP(S$4,DM_TI_LE!$A$5:$B$30,2,FALSE)</f>
        <v>0</v>
      </c>
      <c r="AP358" s="270">
        <f>T358/$H358*VLOOKUP(T$4,DM_TI_LE!$A$5:$B$30,2,FALSE)</f>
        <v>0</v>
      </c>
      <c r="AQ358" s="270">
        <f>U358/$H358*VLOOKUP(U$4,DM_TI_LE!$A$5:$B$30,2,FALSE)</f>
        <v>0</v>
      </c>
      <c r="AR358" s="270">
        <f>V358/$H358*VLOOKUP(V$4,DM_TI_LE!$A$5:$B$30,2,FALSE)</f>
        <v>0</v>
      </c>
      <c r="AS358" s="270">
        <f>W358/$H358*VLOOKUP(W$4,DM_TI_LE!$A$5:$B$30,2,FALSE)</f>
        <v>0</v>
      </c>
      <c r="AT358" s="270">
        <f>X358/$H358*VLOOKUP(X$4,DM_TI_LE!$A$5:$B$30,2,FALSE)</f>
        <v>0</v>
      </c>
      <c r="AU358" s="270">
        <f>Y358/$H358*VLOOKUP(Y$4,DM_TI_LE!$A$5:$B$30,2,FALSE)</f>
        <v>0</v>
      </c>
      <c r="AV358" s="270">
        <f>Z358/$H358*VLOOKUP(Z$4,DM_TI_LE!$A$5:$B$30,2,FALSE)</f>
        <v>0</v>
      </c>
      <c r="AW358" s="270">
        <f>AA358/$H358*VLOOKUP(AA$4,DM_TI_LE!$A$5:$B$30,2,FALSE)</f>
        <v>0</v>
      </c>
      <c r="AX358" s="270">
        <f>AB358/$H358*VLOOKUP(AB$4,DM_TI_LE!$A$5:$B$30,2,FALSE)</f>
        <v>0</v>
      </c>
      <c r="AY358" s="270">
        <f>AC358/$H358*VLOOKUP(AC$4,DM_TI_LE!$A$5:$B$30,2,FALSE)</f>
        <v>0</v>
      </c>
      <c r="AZ358" s="270">
        <f>AD358/$H358*VLOOKUP(AD$4,DM_TI_LE!$A$5:$B$30,2,FALSE)</f>
        <v>0</v>
      </c>
      <c r="BA358" s="284">
        <f>IF(CD358="HDHV",DM_TI_LE!$K$12*I358, SUM(AE358:AW358)*F358*E358*DM_HE_SO_LUONG_NS!$D$1*CE358)</f>
        <v>9024749.9999999925</v>
      </c>
      <c r="BB358" s="104"/>
      <c r="BC358" s="110">
        <f>VLOOKUP(B358,GD_LCD_HS_LNS!$B$4:$E$1000,4,FALSE)</f>
        <v>4166000</v>
      </c>
      <c r="BD358" s="104"/>
      <c r="BE358" s="104">
        <f>I358/26*$BC358*VLOOKUP(BE$4,DM_TI_LE!$A$5:$C$29,3,FALSE)</f>
        <v>0</v>
      </c>
      <c r="BF358" s="104">
        <f>J358/26*$BC358*VLOOKUP(BF$4,DM_TI_LE!$A$5:$C$29,3,FALSE)</f>
        <v>0</v>
      </c>
      <c r="BG358" s="104">
        <f>K358/26*$BC358*VLOOKUP(BG$4,DM_TI_LE!$A$5:$C$29,3,FALSE)</f>
        <v>0</v>
      </c>
      <c r="BH358" s="104">
        <f>L358/26*$BC358*VLOOKUP(BH$4,DM_TI_LE!$A$5:$C$29,3,FALSE)</f>
        <v>0</v>
      </c>
      <c r="BI358" s="104">
        <f>M358/26*$BC358*VLOOKUP(BI$4,DM_TI_LE!$A$5:$C$29,3,FALSE)</f>
        <v>0</v>
      </c>
      <c r="BJ358" s="104">
        <f>N358/26*$BC358*VLOOKUP(BJ$4,DM_TI_LE!$A$5:$C$29,3,FALSE)</f>
        <v>0</v>
      </c>
      <c r="BK358" s="104">
        <f>O358/26*$BC358*VLOOKUP(BK$4,DM_TI_LE!$A$5:$C$29,3,FALSE)</f>
        <v>0</v>
      </c>
      <c r="BL358" s="104">
        <f>P358/26*$BC358*VLOOKUP(BL$4,DM_TI_LE!$A$5:$C$29,3,FALSE)</f>
        <v>0</v>
      </c>
      <c r="BM358" s="104">
        <f>Q358/26*$BC358*VLOOKUP(BM$4,DM_TI_LE!$A$5:$C$29,3,FALSE)</f>
        <v>0</v>
      </c>
      <c r="BN358" s="104">
        <f>R358/26*$BC358*VLOOKUP(BN$4,DM_TI_LE!$A$5:$C$29,3,FALSE)</f>
        <v>0</v>
      </c>
      <c r="BO358" s="104">
        <f>S358/26*$BC358*VLOOKUP(BO$4,DM_TI_LE!$A$5:$C$29,3,FALSE)</f>
        <v>0</v>
      </c>
      <c r="BP358" s="104">
        <f>T358/26*$BC358*VLOOKUP(BP$4,DM_TI_LE!$A$5:$C$29,3,FALSE)</f>
        <v>0</v>
      </c>
      <c r="BQ358" s="104">
        <f>U358/26*$BC358*VLOOKUP(BQ$4,DM_TI_LE!$A$5:$C$29,3,FALSE)</f>
        <v>0</v>
      </c>
      <c r="BR358" s="104">
        <f>V358/26*$BC358*VLOOKUP(BR$4,DM_TI_LE!$A$5:$C$29,3,FALSE)</f>
        <v>0</v>
      </c>
      <c r="BS358" s="104">
        <f>W358/26*$BC358*VLOOKUP(BS$4,DM_TI_LE!$A$5:$C$29,3,FALSE)</f>
        <v>0</v>
      </c>
      <c r="BT358" s="104">
        <f>X358/26*$BC358*VLOOKUP(BT$4,DM_TI_LE!$A$5:$C$29,3,FALSE)</f>
        <v>0</v>
      </c>
      <c r="BU358" s="104">
        <f>Y358/26*$BC358*VLOOKUP(BU$4,DM_TI_LE!$A$5:$C$29,3,FALSE)</f>
        <v>0</v>
      </c>
      <c r="BV358" s="104">
        <f>Z358/26*$BC358*VLOOKUP(BV$4,DM_TI_LE!$A$5:$C$29,3,FALSE)</f>
        <v>0</v>
      </c>
      <c r="BW358" s="104">
        <f>AA358/26*$BC358*VLOOKUP(BW$4,DM_TI_LE!$A$5:$C$29,3,FALSE)</f>
        <v>0</v>
      </c>
      <c r="BX358" s="104">
        <f>AB358/26*$BC358*VLOOKUP(BX$4,DM_TI_LE!$A$5:$C$29,3,FALSE)</f>
        <v>0</v>
      </c>
      <c r="BY358" s="104">
        <f>AC358/26*$BC358*VLOOKUP(BY$4,DM_TI_LE!$A$5:$C$29,3,FALSE)</f>
        <v>0</v>
      </c>
      <c r="BZ358" s="104">
        <f>AD358/26*$BC358*VLOOKUP(BZ$4,DM_TI_LE!$A$5:$C$29,3,FALSE)</f>
        <v>0</v>
      </c>
      <c r="CA358" s="273">
        <f t="shared" si="0"/>
        <v>0</v>
      </c>
      <c r="CB358" s="104"/>
      <c r="CC358" s="274">
        <f t="shared" si="1"/>
        <v>9024749.9999999925</v>
      </c>
      <c r="CD358" s="138" t="str">
        <f>VLOOKUP(B358,GD_CHUNG!$B$5:$G$480,6,FALSE)</f>
        <v>HDKX</v>
      </c>
      <c r="CE358" s="275">
        <f>VLOOKUP(CD358,DM_TI_LE!$I$12:$J$16,2,FALSE)</f>
        <v>1</v>
      </c>
    </row>
    <row r="359" spans="1:83" ht="12.75" x14ac:dyDescent="0.2">
      <c r="A359" s="49">
        <v>355</v>
      </c>
      <c r="B359" s="50">
        <f>GD_CHUNG!B359</f>
        <v>10725</v>
      </c>
      <c r="C359" s="50" t="str">
        <f>GD_CHUNG!C359</f>
        <v>Phạm Quang Sơn</v>
      </c>
      <c r="D359" s="50" t="str">
        <f>GD_CHUNG!D359</f>
        <v>NV Lái xe - VHTTB</v>
      </c>
      <c r="E359" s="268">
        <f>VLOOKUP(B359,GD_CHAM_CONG!$C$6:$BJ$997,60,FALSE)</f>
        <v>1</v>
      </c>
      <c r="F359" s="268">
        <f>VLOOKUP(B359,GD_LCD_HS_LNS!$B$4:$F$1000,5,FALSE)</f>
        <v>1.8</v>
      </c>
      <c r="G359" s="269"/>
      <c r="H359" s="269">
        <f>VLOOKUP(B359,GD_CHAM_CONG!$C$6:$BD$997,37,FALSE)</f>
        <v>27</v>
      </c>
      <c r="I359" s="104">
        <f>VLOOKUP($B359,GD_CHAM_CONG!$C$6:$BF$997,38,FALSE)</f>
        <v>27</v>
      </c>
      <c r="J359" s="104">
        <f>VLOOKUP($B359,GD_CHAM_CONG!$C$6:$BF$997,39,FALSE)</f>
        <v>0</v>
      </c>
      <c r="K359" s="104">
        <f>VLOOKUP($B359,GD_CHAM_CONG!$C$6:$BF$997,40,FALSE)</f>
        <v>0</v>
      </c>
      <c r="L359" s="104">
        <f>VLOOKUP($B359,GD_CHAM_CONG!$C$6:$BF$997,41,FALSE)</f>
        <v>0</v>
      </c>
      <c r="M359" s="104">
        <f>VLOOKUP($B359,GD_CHAM_CONG!$C$6:$BF$997,42,FALSE)</f>
        <v>0</v>
      </c>
      <c r="N359" s="104">
        <f>VLOOKUP($B359,GD_CHAM_CONG!$C$6:$BF$997,43,FALSE)</f>
        <v>0</v>
      </c>
      <c r="O359" s="104">
        <f>VLOOKUP($B359,GD_CHAM_CONG!$C$6:$BF$997,44,FALSE)</f>
        <v>0</v>
      </c>
      <c r="P359" s="104">
        <f>VLOOKUP($B359,GD_CHAM_CONG!$C$6:$BF$997,45,FALSE)</f>
        <v>0</v>
      </c>
      <c r="Q359" s="104">
        <f>VLOOKUP($B359,GD_CHAM_CONG!$C$6:$BF$997,46,FALSE)</f>
        <v>0</v>
      </c>
      <c r="R359" s="104">
        <f>VLOOKUP($B359,GD_CHAM_CONG!$C$6:$BF$997,47,FALSE)</f>
        <v>0</v>
      </c>
      <c r="S359" s="104">
        <f>VLOOKUP($B359,GD_CHAM_CONG!$C$6:$BF$997,48,FALSE)</f>
        <v>0</v>
      </c>
      <c r="T359" s="104">
        <f>VLOOKUP($B359,GD_CHAM_CONG!$C$6:$BF$997,49,FALSE)</f>
        <v>0</v>
      </c>
      <c r="U359" s="104">
        <f>VLOOKUP($B359,GD_CHAM_CONG!$C$6:$BF$997,50,FALSE)</f>
        <v>0</v>
      </c>
      <c r="V359" s="104">
        <f>VLOOKUP($B359,GD_CHAM_CONG!$C$6:$BF$997,51,FALSE)</f>
        <v>0</v>
      </c>
      <c r="W359" s="104">
        <f>VLOOKUP($B359,GD_CHAM_CONG!$C$6:$BF$997,52,FALSE)</f>
        <v>0</v>
      </c>
      <c r="X359" s="104">
        <f>VLOOKUP($B359,GD_CHAM_CONG!$C$6:$BF$997,53,FALSE)</f>
        <v>0</v>
      </c>
      <c r="Y359" s="104">
        <f>VLOOKUP($B359,GD_CHAM_CONG!$C$6:$BF$997,54,FALSE)</f>
        <v>0</v>
      </c>
      <c r="Z359" s="104">
        <f>VLOOKUP($B359,GD_CHAM_CONG!$C$6:$BF$997,55,FALSE)</f>
        <v>0</v>
      </c>
      <c r="AA359" s="104">
        <f>VLOOKUP($B359,GD_CHAM_CONG!$C$6:$BF$997,56,FALSE)</f>
        <v>0</v>
      </c>
      <c r="AB359" s="104">
        <f>VLOOKUP($B359,GD_CHAM_CONG!$C$6:$BI$997,57,FALSE)</f>
        <v>0</v>
      </c>
      <c r="AC359" s="104">
        <f>VLOOKUP($B359,GD_CHAM_CONG!$C$6:$BI$997,58,FALSE)</f>
        <v>0</v>
      </c>
      <c r="AD359" s="104">
        <f>VLOOKUP($B359,GD_CHAM_CONG!$C$6:$BI$997,59,FALSE)</f>
        <v>0</v>
      </c>
      <c r="AE359" s="270">
        <f>I359/$H359*VLOOKUP(I$4,DM_TI_LE!$A$5:$B$30,2,FALSE)</f>
        <v>1</v>
      </c>
      <c r="AF359" s="270">
        <f>J359/$H359*VLOOKUP(J$4,DM_TI_LE!$A$5:$B$30,2,FALSE)</f>
        <v>0</v>
      </c>
      <c r="AG359" s="270">
        <f>K359/$H359*VLOOKUP(K$4,DM_TI_LE!$A$5:$B$30,2,FALSE)</f>
        <v>0</v>
      </c>
      <c r="AH359" s="270">
        <f>L359/$H359*VLOOKUP(L$4,DM_TI_LE!$A$5:$B$30,2,FALSE)</f>
        <v>0</v>
      </c>
      <c r="AI359" s="270">
        <f>M359/$H359*VLOOKUP(M$4,DM_TI_LE!$A$5:$B$30,2,FALSE)</f>
        <v>0</v>
      </c>
      <c r="AJ359" s="270">
        <f>N359/$H359*VLOOKUP(N$4,DM_TI_LE!$A$5:$B$30,2,FALSE)</f>
        <v>0</v>
      </c>
      <c r="AK359" s="270">
        <f>O359/$H359*VLOOKUP(O$4,DM_TI_LE!$A$5:$B$30,2,FALSE)</f>
        <v>0</v>
      </c>
      <c r="AL359" s="270">
        <f>P359/$H359*VLOOKUP(P$4,DM_TI_LE!$A$5:$B$30,2,FALSE)</f>
        <v>0</v>
      </c>
      <c r="AM359" s="270">
        <f>Q359/$H359*VLOOKUP(Q$4,DM_TI_LE!$A$5:$B$30,2,FALSE)</f>
        <v>0</v>
      </c>
      <c r="AN359" s="270">
        <f>R359/$H359*VLOOKUP(R$4,DM_TI_LE!$A$5:$B$30,2,FALSE)</f>
        <v>0</v>
      </c>
      <c r="AO359" s="270">
        <f>S359/$H359*VLOOKUP(S$4,DM_TI_LE!$A$5:$B$30,2,FALSE)</f>
        <v>0</v>
      </c>
      <c r="AP359" s="270">
        <f>T359/$H359*VLOOKUP(T$4,DM_TI_LE!$A$5:$B$30,2,FALSE)</f>
        <v>0</v>
      </c>
      <c r="AQ359" s="270">
        <f>U359/$H359*VLOOKUP(U$4,DM_TI_LE!$A$5:$B$30,2,FALSE)</f>
        <v>0</v>
      </c>
      <c r="AR359" s="270">
        <f>V359/$H359*VLOOKUP(V$4,DM_TI_LE!$A$5:$B$30,2,FALSE)</f>
        <v>0</v>
      </c>
      <c r="AS359" s="270">
        <f>W359/$H359*VLOOKUP(W$4,DM_TI_LE!$A$5:$B$30,2,FALSE)</f>
        <v>0</v>
      </c>
      <c r="AT359" s="270">
        <f>X359/$H359*VLOOKUP(X$4,DM_TI_LE!$A$5:$B$30,2,FALSE)</f>
        <v>0</v>
      </c>
      <c r="AU359" s="270">
        <f>Y359/$H359*VLOOKUP(Y$4,DM_TI_LE!$A$5:$B$30,2,FALSE)</f>
        <v>0</v>
      </c>
      <c r="AV359" s="270">
        <f>Z359/$H359*VLOOKUP(Z$4,DM_TI_LE!$A$5:$B$30,2,FALSE)</f>
        <v>0</v>
      </c>
      <c r="AW359" s="270">
        <f>AA359/$H359*VLOOKUP(AA$4,DM_TI_LE!$A$5:$B$30,2,FALSE)</f>
        <v>0</v>
      </c>
      <c r="AX359" s="270">
        <f>AB359/$H359*VLOOKUP(AB$4,DM_TI_LE!$A$5:$B$30,2,FALSE)</f>
        <v>0</v>
      </c>
      <c r="AY359" s="270">
        <f>AC359/$H359*VLOOKUP(AC$4,DM_TI_LE!$A$5:$B$30,2,FALSE)</f>
        <v>0</v>
      </c>
      <c r="AZ359" s="270">
        <f>AD359/$H359*VLOOKUP(AD$4,DM_TI_LE!$A$5:$B$30,2,FALSE)</f>
        <v>0</v>
      </c>
      <c r="BA359" s="284">
        <f>IF(CD359="HDHV",DM_TI_LE!$K$12*I359, SUM(AE359:AW359)*F359*E359*DM_HE_SO_LUONG_NS!$D$1*CE359)</f>
        <v>8100000</v>
      </c>
      <c r="BB359" s="104"/>
      <c r="BC359" s="110">
        <f>VLOOKUP(B359,GD_LCD_HS_LNS!$B$4:$E$1000,4,FALSE)</f>
        <v>4921000</v>
      </c>
      <c r="BD359" s="104"/>
      <c r="BE359" s="104">
        <f>I359/26*$BC359*VLOOKUP(BE$4,DM_TI_LE!$A$5:$C$29,3,FALSE)</f>
        <v>0</v>
      </c>
      <c r="BF359" s="104">
        <f>J359/26*$BC359*VLOOKUP(BF$4,DM_TI_LE!$A$5:$C$29,3,FALSE)</f>
        <v>0</v>
      </c>
      <c r="BG359" s="104">
        <f>K359/26*$BC359*VLOOKUP(BG$4,DM_TI_LE!$A$5:$C$29,3,FALSE)</f>
        <v>0</v>
      </c>
      <c r="BH359" s="104">
        <f>L359/26*$BC359*VLOOKUP(BH$4,DM_TI_LE!$A$5:$C$29,3,FALSE)</f>
        <v>0</v>
      </c>
      <c r="BI359" s="104">
        <f>M359/26*$BC359*VLOOKUP(BI$4,DM_TI_LE!$A$5:$C$29,3,FALSE)</f>
        <v>0</v>
      </c>
      <c r="BJ359" s="104">
        <f>N359/26*$BC359*VLOOKUP(BJ$4,DM_TI_LE!$A$5:$C$29,3,FALSE)</f>
        <v>0</v>
      </c>
      <c r="BK359" s="104">
        <f>O359/26*$BC359*VLOOKUP(BK$4,DM_TI_LE!$A$5:$C$29,3,FALSE)</f>
        <v>0</v>
      </c>
      <c r="BL359" s="104">
        <f>P359/26*$BC359*VLOOKUP(BL$4,DM_TI_LE!$A$5:$C$29,3,FALSE)</f>
        <v>0</v>
      </c>
      <c r="BM359" s="104">
        <f>Q359/26*$BC359*VLOOKUP(BM$4,DM_TI_LE!$A$5:$C$29,3,FALSE)</f>
        <v>0</v>
      </c>
      <c r="BN359" s="104">
        <f>R359/26*$BC359*VLOOKUP(BN$4,DM_TI_LE!$A$5:$C$29,3,FALSE)</f>
        <v>0</v>
      </c>
      <c r="BO359" s="104">
        <f>S359/26*$BC359*VLOOKUP(BO$4,DM_TI_LE!$A$5:$C$29,3,FALSE)</f>
        <v>0</v>
      </c>
      <c r="BP359" s="104">
        <f>T359/26*$BC359*VLOOKUP(BP$4,DM_TI_LE!$A$5:$C$29,3,FALSE)</f>
        <v>0</v>
      </c>
      <c r="BQ359" s="104">
        <f>U359/26*$BC359*VLOOKUP(BQ$4,DM_TI_LE!$A$5:$C$29,3,FALSE)</f>
        <v>0</v>
      </c>
      <c r="BR359" s="104">
        <f>V359/26*$BC359*VLOOKUP(BR$4,DM_TI_LE!$A$5:$C$29,3,FALSE)</f>
        <v>0</v>
      </c>
      <c r="BS359" s="104">
        <f>W359/26*$BC359*VLOOKUP(BS$4,DM_TI_LE!$A$5:$C$29,3,FALSE)</f>
        <v>0</v>
      </c>
      <c r="BT359" s="104">
        <f>X359/26*$BC359*VLOOKUP(BT$4,DM_TI_LE!$A$5:$C$29,3,FALSE)</f>
        <v>0</v>
      </c>
      <c r="BU359" s="104">
        <f>Y359/26*$BC359*VLOOKUP(BU$4,DM_TI_LE!$A$5:$C$29,3,FALSE)</f>
        <v>0</v>
      </c>
      <c r="BV359" s="104">
        <f>Z359/26*$BC359*VLOOKUP(BV$4,DM_TI_LE!$A$5:$C$29,3,FALSE)</f>
        <v>0</v>
      </c>
      <c r="BW359" s="104">
        <f>AA359/26*$BC359*VLOOKUP(BW$4,DM_TI_LE!$A$5:$C$29,3,FALSE)</f>
        <v>0</v>
      </c>
      <c r="BX359" s="104">
        <f>AB359/26*$BC359*VLOOKUP(BX$4,DM_TI_LE!$A$5:$C$29,3,FALSE)</f>
        <v>0</v>
      </c>
      <c r="BY359" s="104">
        <f>AC359/26*$BC359*VLOOKUP(BY$4,DM_TI_LE!$A$5:$C$29,3,FALSE)</f>
        <v>0</v>
      </c>
      <c r="BZ359" s="104">
        <f>AD359/26*$BC359*VLOOKUP(BZ$4,DM_TI_LE!$A$5:$C$29,3,FALSE)</f>
        <v>0</v>
      </c>
      <c r="CA359" s="273">
        <f t="shared" si="0"/>
        <v>0</v>
      </c>
      <c r="CB359" s="104"/>
      <c r="CC359" s="274">
        <f t="shared" si="1"/>
        <v>8100000</v>
      </c>
      <c r="CD359" s="138" t="str">
        <f>VLOOKUP(B359,GD_CHUNG!$B$5:$G$480,6,FALSE)</f>
        <v>HDKX</v>
      </c>
      <c r="CE359" s="275">
        <f>VLOOKUP(CD359,DM_TI_LE!$I$12:$J$16,2,FALSE)</f>
        <v>1</v>
      </c>
    </row>
    <row r="360" spans="1:83" ht="12.75" x14ac:dyDescent="0.2">
      <c r="A360" s="49">
        <v>356</v>
      </c>
      <c r="B360" s="50">
        <f>GD_CHUNG!B360</f>
        <v>10726</v>
      </c>
      <c r="C360" s="50" t="str">
        <f>GD_CHUNG!C360</f>
        <v>Vũ Mạnh Hùng</v>
      </c>
      <c r="D360" s="50" t="str">
        <f>GD_CHUNG!D360</f>
        <v>NV Lái xe - VHTTB</v>
      </c>
      <c r="E360" s="268">
        <f>VLOOKUP(B360,GD_CHAM_CONG!$C$6:$BJ$997,60,FALSE)</f>
        <v>0.95</v>
      </c>
      <c r="F360" s="268">
        <f>VLOOKUP(B360,GD_LCD_HS_LNS!$B$4:$F$1000,5,FALSE)</f>
        <v>1.8</v>
      </c>
      <c r="G360" s="269"/>
      <c r="H360" s="269">
        <f>VLOOKUP(B360,GD_CHAM_CONG!$C$6:$BD$997,37,FALSE)</f>
        <v>27</v>
      </c>
      <c r="I360" s="104">
        <f>VLOOKUP($B360,GD_CHAM_CONG!$C$6:$BF$997,38,FALSE)</f>
        <v>22</v>
      </c>
      <c r="J360" s="104">
        <f>VLOOKUP($B360,GD_CHAM_CONG!$C$6:$BF$997,39,FALSE)</f>
        <v>0</v>
      </c>
      <c r="K360" s="104">
        <f>VLOOKUP($B360,GD_CHAM_CONG!$C$6:$BF$997,40,FALSE)</f>
        <v>0</v>
      </c>
      <c r="L360" s="104">
        <f>VLOOKUP($B360,GD_CHAM_CONG!$C$6:$BF$997,41,FALSE)</f>
        <v>0</v>
      </c>
      <c r="M360" s="104">
        <f>VLOOKUP($B360,GD_CHAM_CONG!$C$6:$BF$997,42,FALSE)</f>
        <v>0</v>
      </c>
      <c r="N360" s="104">
        <f>VLOOKUP($B360,GD_CHAM_CONG!$C$6:$BF$997,43,FALSE)</f>
        <v>0</v>
      </c>
      <c r="O360" s="104">
        <f>VLOOKUP($B360,GD_CHAM_CONG!$C$6:$BF$997,44,FALSE)</f>
        <v>0</v>
      </c>
      <c r="P360" s="104">
        <f>VLOOKUP($B360,GD_CHAM_CONG!$C$6:$BF$997,45,FALSE)</f>
        <v>0</v>
      </c>
      <c r="Q360" s="104">
        <f>VLOOKUP($B360,GD_CHAM_CONG!$C$6:$BF$997,46,FALSE)</f>
        <v>0</v>
      </c>
      <c r="R360" s="104">
        <f>VLOOKUP($B360,GD_CHAM_CONG!$C$6:$BF$997,47,FALSE)</f>
        <v>0</v>
      </c>
      <c r="S360" s="104">
        <f>VLOOKUP($B360,GD_CHAM_CONG!$C$6:$BF$997,48,FALSE)</f>
        <v>5</v>
      </c>
      <c r="T360" s="104">
        <f>VLOOKUP($B360,GD_CHAM_CONG!$C$6:$BF$997,49,FALSE)</f>
        <v>0</v>
      </c>
      <c r="U360" s="104">
        <f>VLOOKUP($B360,GD_CHAM_CONG!$C$6:$BF$997,50,FALSE)</f>
        <v>0</v>
      </c>
      <c r="V360" s="104">
        <f>VLOOKUP($B360,GD_CHAM_CONG!$C$6:$BF$997,51,FALSE)</f>
        <v>0</v>
      </c>
      <c r="W360" s="104">
        <f>VLOOKUP($B360,GD_CHAM_CONG!$C$6:$BF$997,52,FALSE)</f>
        <v>0</v>
      </c>
      <c r="X360" s="104">
        <f>VLOOKUP($B360,GD_CHAM_CONG!$C$6:$BF$997,53,FALSE)</f>
        <v>0</v>
      </c>
      <c r="Y360" s="104">
        <f>VLOOKUP($B360,GD_CHAM_CONG!$C$6:$BF$997,54,FALSE)</f>
        <v>0</v>
      </c>
      <c r="Z360" s="104">
        <f>VLOOKUP($B360,GD_CHAM_CONG!$C$6:$BF$997,55,FALSE)</f>
        <v>0</v>
      </c>
      <c r="AA360" s="104">
        <f>VLOOKUP($B360,GD_CHAM_CONG!$C$6:$BF$997,56,FALSE)</f>
        <v>0</v>
      </c>
      <c r="AB360" s="104">
        <f>VLOOKUP($B360,GD_CHAM_CONG!$C$6:$BI$997,57,FALSE)</f>
        <v>0</v>
      </c>
      <c r="AC360" s="104">
        <f>VLOOKUP($B360,GD_CHAM_CONG!$C$6:$BI$997,58,FALSE)</f>
        <v>0</v>
      </c>
      <c r="AD360" s="104">
        <f>VLOOKUP($B360,GD_CHAM_CONG!$C$6:$BI$997,59,FALSE)</f>
        <v>0</v>
      </c>
      <c r="AE360" s="270">
        <f>I360/$H360*VLOOKUP(I$4,DM_TI_LE!$A$5:$B$30,2,FALSE)</f>
        <v>0.81481481481481477</v>
      </c>
      <c r="AF360" s="270">
        <f>J360/$H360*VLOOKUP(J$4,DM_TI_LE!$A$5:$B$30,2,FALSE)</f>
        <v>0</v>
      </c>
      <c r="AG360" s="270">
        <f>K360/$H360*VLOOKUP(K$4,DM_TI_LE!$A$5:$B$30,2,FALSE)</f>
        <v>0</v>
      </c>
      <c r="AH360" s="270">
        <f>L360/$H360*VLOOKUP(L$4,DM_TI_LE!$A$5:$B$30,2,FALSE)</f>
        <v>0</v>
      </c>
      <c r="AI360" s="270">
        <f>M360/$H360*VLOOKUP(M$4,DM_TI_LE!$A$5:$B$30,2,FALSE)</f>
        <v>0</v>
      </c>
      <c r="AJ360" s="270">
        <f>N360/$H360*VLOOKUP(N$4,DM_TI_LE!$A$5:$B$30,2,FALSE)</f>
        <v>0</v>
      </c>
      <c r="AK360" s="270">
        <f>O360/$H360*VLOOKUP(O$4,DM_TI_LE!$A$5:$B$30,2,FALSE)</f>
        <v>0</v>
      </c>
      <c r="AL360" s="270">
        <f>P360/$H360*VLOOKUP(P$4,DM_TI_LE!$A$5:$B$30,2,FALSE)</f>
        <v>0</v>
      </c>
      <c r="AM360" s="270">
        <f>Q360/$H360*VLOOKUP(Q$4,DM_TI_LE!$A$5:$B$30,2,FALSE)</f>
        <v>0</v>
      </c>
      <c r="AN360" s="270">
        <f>R360/$H360*VLOOKUP(R$4,DM_TI_LE!$A$5:$B$30,2,FALSE)</f>
        <v>0</v>
      </c>
      <c r="AO360" s="270">
        <f>S360/$H360*VLOOKUP(S$4,DM_TI_LE!$A$5:$B$30,2,FALSE)</f>
        <v>0</v>
      </c>
      <c r="AP360" s="270">
        <f>T360/$H360*VLOOKUP(T$4,DM_TI_LE!$A$5:$B$30,2,FALSE)</f>
        <v>0</v>
      </c>
      <c r="AQ360" s="270">
        <f>U360/$H360*VLOOKUP(U$4,DM_TI_LE!$A$5:$B$30,2,FALSE)</f>
        <v>0</v>
      </c>
      <c r="AR360" s="270">
        <f>V360/$H360*VLOOKUP(V$4,DM_TI_LE!$A$5:$B$30,2,FALSE)</f>
        <v>0</v>
      </c>
      <c r="AS360" s="270">
        <f>W360/$H360*VLOOKUP(W$4,DM_TI_LE!$A$5:$B$30,2,FALSE)</f>
        <v>0</v>
      </c>
      <c r="AT360" s="270">
        <f>X360/$H360*VLOOKUP(X$4,DM_TI_LE!$A$5:$B$30,2,FALSE)</f>
        <v>0</v>
      </c>
      <c r="AU360" s="270">
        <f>Y360/$H360*VLOOKUP(Y$4,DM_TI_LE!$A$5:$B$30,2,FALSE)</f>
        <v>0</v>
      </c>
      <c r="AV360" s="270">
        <f>Z360/$H360*VLOOKUP(Z$4,DM_TI_LE!$A$5:$B$30,2,FALSE)</f>
        <v>0</v>
      </c>
      <c r="AW360" s="270">
        <f>AA360/$H360*VLOOKUP(AA$4,DM_TI_LE!$A$5:$B$30,2,FALSE)</f>
        <v>0</v>
      </c>
      <c r="AX360" s="270">
        <f>AB360/$H360*VLOOKUP(AB$4,DM_TI_LE!$A$5:$B$30,2,FALSE)</f>
        <v>0</v>
      </c>
      <c r="AY360" s="270">
        <f>AC360/$H360*VLOOKUP(AC$4,DM_TI_LE!$A$5:$B$30,2,FALSE)</f>
        <v>0</v>
      </c>
      <c r="AZ360" s="270">
        <f>AD360/$H360*VLOOKUP(AD$4,DM_TI_LE!$A$5:$B$30,2,FALSE)</f>
        <v>0</v>
      </c>
      <c r="BA360" s="284">
        <f>IF(CD360="HDHV",DM_TI_LE!$K$12*I360, SUM(AE360:AW360)*F360*E360*DM_HE_SO_LUONG_NS!$D$1*CE360)</f>
        <v>6269999.9999999991</v>
      </c>
      <c r="BB360" s="104"/>
      <c r="BC360" s="110">
        <f>VLOOKUP(B360,GD_LCD_HS_LNS!$B$4:$E$1000,4,FALSE)</f>
        <v>4166000</v>
      </c>
      <c r="BD360" s="104"/>
      <c r="BE360" s="104">
        <f>I360/26*$BC360*VLOOKUP(BE$4,DM_TI_LE!$A$5:$C$29,3,FALSE)</f>
        <v>0</v>
      </c>
      <c r="BF360" s="104">
        <f>J360/26*$BC360*VLOOKUP(BF$4,DM_TI_LE!$A$5:$C$29,3,FALSE)</f>
        <v>0</v>
      </c>
      <c r="BG360" s="104">
        <f>K360/26*$BC360*VLOOKUP(BG$4,DM_TI_LE!$A$5:$C$29,3,FALSE)</f>
        <v>0</v>
      </c>
      <c r="BH360" s="104">
        <f>L360/26*$BC360*VLOOKUP(BH$4,DM_TI_LE!$A$5:$C$29,3,FALSE)</f>
        <v>0</v>
      </c>
      <c r="BI360" s="104">
        <f>M360/26*$BC360*VLOOKUP(BI$4,DM_TI_LE!$A$5:$C$29,3,FALSE)</f>
        <v>0</v>
      </c>
      <c r="BJ360" s="104">
        <f>N360/26*$BC360*VLOOKUP(BJ$4,DM_TI_LE!$A$5:$C$29,3,FALSE)</f>
        <v>0</v>
      </c>
      <c r="BK360" s="104">
        <f>O360/26*$BC360*VLOOKUP(BK$4,DM_TI_LE!$A$5:$C$29,3,FALSE)</f>
        <v>0</v>
      </c>
      <c r="BL360" s="104">
        <f>P360/26*$BC360*VLOOKUP(BL$4,DM_TI_LE!$A$5:$C$29,3,FALSE)</f>
        <v>0</v>
      </c>
      <c r="BM360" s="104">
        <f>Q360/26*$BC360*VLOOKUP(BM$4,DM_TI_LE!$A$5:$C$29,3,FALSE)</f>
        <v>0</v>
      </c>
      <c r="BN360" s="104">
        <f>R360/26*$BC360*VLOOKUP(BN$4,DM_TI_LE!$A$5:$C$29,3,FALSE)</f>
        <v>0</v>
      </c>
      <c r="BO360" s="104">
        <f>S360/26*$BC360*VLOOKUP(BO$4,DM_TI_LE!$A$5:$C$29,3,FALSE)</f>
        <v>801153.84615384624</v>
      </c>
      <c r="BP360" s="104">
        <f>T360/26*$BC360*VLOOKUP(BP$4,DM_TI_LE!$A$5:$C$29,3,FALSE)</f>
        <v>0</v>
      </c>
      <c r="BQ360" s="104">
        <f>U360/26*$BC360*VLOOKUP(BQ$4,DM_TI_LE!$A$5:$C$29,3,FALSE)</f>
        <v>0</v>
      </c>
      <c r="BR360" s="104">
        <f>V360/26*$BC360*VLOOKUP(BR$4,DM_TI_LE!$A$5:$C$29,3,FALSE)</f>
        <v>0</v>
      </c>
      <c r="BS360" s="104">
        <f>W360/26*$BC360*VLOOKUP(BS$4,DM_TI_LE!$A$5:$C$29,3,FALSE)</f>
        <v>0</v>
      </c>
      <c r="BT360" s="104">
        <f>X360/26*$BC360*VLOOKUP(BT$4,DM_TI_LE!$A$5:$C$29,3,FALSE)</f>
        <v>0</v>
      </c>
      <c r="BU360" s="104">
        <f>Y360/26*$BC360*VLOOKUP(BU$4,DM_TI_LE!$A$5:$C$29,3,FALSE)</f>
        <v>0</v>
      </c>
      <c r="BV360" s="104">
        <f>Z360/26*$BC360*VLOOKUP(BV$4,DM_TI_LE!$A$5:$C$29,3,FALSE)</f>
        <v>0</v>
      </c>
      <c r="BW360" s="104">
        <f>AA360/26*$BC360*VLOOKUP(BW$4,DM_TI_LE!$A$5:$C$29,3,FALSE)</f>
        <v>0</v>
      </c>
      <c r="BX360" s="104">
        <f>AB360/26*$BC360*VLOOKUP(BX$4,DM_TI_LE!$A$5:$C$29,3,FALSE)</f>
        <v>0</v>
      </c>
      <c r="BY360" s="104">
        <f>AC360/26*$BC360*VLOOKUP(BY$4,DM_TI_LE!$A$5:$C$29,3,FALSE)</f>
        <v>0</v>
      </c>
      <c r="BZ360" s="104">
        <f>AD360/26*$BC360*VLOOKUP(BZ$4,DM_TI_LE!$A$5:$C$29,3,FALSE)</f>
        <v>0</v>
      </c>
      <c r="CA360" s="273">
        <f t="shared" si="0"/>
        <v>801153.84615384624</v>
      </c>
      <c r="CB360" s="104"/>
      <c r="CC360" s="274">
        <f t="shared" si="1"/>
        <v>7071153.8461538451</v>
      </c>
      <c r="CD360" s="138" t="str">
        <f>VLOOKUP(B360,GD_CHUNG!$B$5:$G$480,6,FALSE)</f>
        <v>HDKX</v>
      </c>
      <c r="CE360" s="275">
        <f>VLOOKUP(CD360,DM_TI_LE!$I$12:$J$16,2,FALSE)</f>
        <v>1</v>
      </c>
    </row>
    <row r="361" spans="1:83" ht="12.75" x14ac:dyDescent="0.2">
      <c r="A361" s="49">
        <v>357</v>
      </c>
      <c r="B361" s="50">
        <f>GD_CHUNG!B361</f>
        <v>10727</v>
      </c>
      <c r="C361" s="50" t="str">
        <f>GD_CHUNG!C361</f>
        <v>Trần Mạnh Hùng</v>
      </c>
      <c r="D361" s="50" t="str">
        <f>GD_CHUNG!D361</f>
        <v>NV Lái xe - VHTTB</v>
      </c>
      <c r="E361" s="268">
        <f>VLOOKUP(B361,GD_CHAM_CONG!$C$6:$BJ$997,60,FALSE)</f>
        <v>1</v>
      </c>
      <c r="F361" s="268">
        <f>VLOOKUP(B361,GD_LCD_HS_LNS!$B$4:$F$1000,5,FALSE)</f>
        <v>1.78</v>
      </c>
      <c r="G361" s="269"/>
      <c r="H361" s="269">
        <f>VLOOKUP(B361,GD_CHAM_CONG!$C$6:$BD$997,37,FALSE)</f>
        <v>27</v>
      </c>
      <c r="I361" s="104">
        <f>VLOOKUP($B361,GD_CHAM_CONG!$C$6:$BF$997,38,FALSE)</f>
        <v>27</v>
      </c>
      <c r="J361" s="104">
        <f>VLOOKUP($B361,GD_CHAM_CONG!$C$6:$BF$997,39,FALSE)</f>
        <v>0</v>
      </c>
      <c r="K361" s="104">
        <f>VLOOKUP($B361,GD_CHAM_CONG!$C$6:$BF$997,40,FALSE)</f>
        <v>0</v>
      </c>
      <c r="L361" s="104">
        <f>VLOOKUP($B361,GD_CHAM_CONG!$C$6:$BF$997,41,FALSE)</f>
        <v>0</v>
      </c>
      <c r="M361" s="104">
        <f>VLOOKUP($B361,GD_CHAM_CONG!$C$6:$BF$997,42,FALSE)</f>
        <v>0</v>
      </c>
      <c r="N361" s="104">
        <f>VLOOKUP($B361,GD_CHAM_CONG!$C$6:$BF$997,43,FALSE)</f>
        <v>0</v>
      </c>
      <c r="O361" s="104">
        <f>VLOOKUP($B361,GD_CHAM_CONG!$C$6:$BF$997,44,FALSE)</f>
        <v>0</v>
      </c>
      <c r="P361" s="104">
        <f>VLOOKUP($B361,GD_CHAM_CONG!$C$6:$BF$997,45,FALSE)</f>
        <v>0</v>
      </c>
      <c r="Q361" s="104">
        <f>VLOOKUP($B361,GD_CHAM_CONG!$C$6:$BF$997,46,FALSE)</f>
        <v>0</v>
      </c>
      <c r="R361" s="104">
        <f>VLOOKUP($B361,GD_CHAM_CONG!$C$6:$BF$997,47,FALSE)</f>
        <v>0</v>
      </c>
      <c r="S361" s="104">
        <f>VLOOKUP($B361,GD_CHAM_CONG!$C$6:$BF$997,48,FALSE)</f>
        <v>0</v>
      </c>
      <c r="T361" s="104">
        <f>VLOOKUP($B361,GD_CHAM_CONG!$C$6:$BF$997,49,FALSE)</f>
        <v>0</v>
      </c>
      <c r="U361" s="104">
        <f>VLOOKUP($B361,GD_CHAM_CONG!$C$6:$BF$997,50,FALSE)</f>
        <v>0</v>
      </c>
      <c r="V361" s="104">
        <f>VLOOKUP($B361,GD_CHAM_CONG!$C$6:$BF$997,51,FALSE)</f>
        <v>0</v>
      </c>
      <c r="W361" s="104">
        <f>VLOOKUP($B361,GD_CHAM_CONG!$C$6:$BF$997,52,FALSE)</f>
        <v>0</v>
      </c>
      <c r="X361" s="104">
        <f>VLOOKUP($B361,GD_CHAM_CONG!$C$6:$BF$997,53,FALSE)</f>
        <v>0</v>
      </c>
      <c r="Y361" s="104">
        <f>VLOOKUP($B361,GD_CHAM_CONG!$C$6:$BF$997,54,FALSE)</f>
        <v>0</v>
      </c>
      <c r="Z361" s="104">
        <f>VLOOKUP($B361,GD_CHAM_CONG!$C$6:$BF$997,55,FALSE)</f>
        <v>0</v>
      </c>
      <c r="AA361" s="104">
        <f>VLOOKUP($B361,GD_CHAM_CONG!$C$6:$BF$997,56,FALSE)</f>
        <v>0</v>
      </c>
      <c r="AB361" s="104">
        <f>VLOOKUP($B361,GD_CHAM_CONG!$C$6:$BI$997,57,FALSE)</f>
        <v>0</v>
      </c>
      <c r="AC361" s="104">
        <f>VLOOKUP($B361,GD_CHAM_CONG!$C$6:$BI$997,58,FALSE)</f>
        <v>0</v>
      </c>
      <c r="AD361" s="104">
        <f>VLOOKUP($B361,GD_CHAM_CONG!$C$6:$BI$997,59,FALSE)</f>
        <v>0</v>
      </c>
      <c r="AE361" s="270">
        <f>I361/$H361*VLOOKUP(I$4,DM_TI_LE!$A$5:$B$30,2,FALSE)</f>
        <v>1</v>
      </c>
      <c r="AF361" s="270">
        <f>J361/$H361*VLOOKUP(J$4,DM_TI_LE!$A$5:$B$30,2,FALSE)</f>
        <v>0</v>
      </c>
      <c r="AG361" s="270">
        <f>K361/$H361*VLOOKUP(K$4,DM_TI_LE!$A$5:$B$30,2,FALSE)</f>
        <v>0</v>
      </c>
      <c r="AH361" s="270">
        <f>L361/$H361*VLOOKUP(L$4,DM_TI_LE!$A$5:$B$30,2,FALSE)</f>
        <v>0</v>
      </c>
      <c r="AI361" s="270">
        <f>M361/$H361*VLOOKUP(M$4,DM_TI_LE!$A$5:$B$30,2,FALSE)</f>
        <v>0</v>
      </c>
      <c r="AJ361" s="270">
        <f>N361/$H361*VLOOKUP(N$4,DM_TI_LE!$A$5:$B$30,2,FALSE)</f>
        <v>0</v>
      </c>
      <c r="AK361" s="270">
        <f>O361/$H361*VLOOKUP(O$4,DM_TI_LE!$A$5:$B$30,2,FALSE)</f>
        <v>0</v>
      </c>
      <c r="AL361" s="270">
        <f>P361/$H361*VLOOKUP(P$4,DM_TI_LE!$A$5:$B$30,2,FALSE)</f>
        <v>0</v>
      </c>
      <c r="AM361" s="270">
        <f>Q361/$H361*VLOOKUP(Q$4,DM_TI_LE!$A$5:$B$30,2,FALSE)</f>
        <v>0</v>
      </c>
      <c r="AN361" s="270">
        <f>R361/$H361*VLOOKUP(R$4,DM_TI_LE!$A$5:$B$30,2,FALSE)</f>
        <v>0</v>
      </c>
      <c r="AO361" s="270">
        <f>S361/$H361*VLOOKUP(S$4,DM_TI_LE!$A$5:$B$30,2,FALSE)</f>
        <v>0</v>
      </c>
      <c r="AP361" s="270">
        <f>T361/$H361*VLOOKUP(T$4,DM_TI_LE!$A$5:$B$30,2,FALSE)</f>
        <v>0</v>
      </c>
      <c r="AQ361" s="270">
        <f>U361/$H361*VLOOKUP(U$4,DM_TI_LE!$A$5:$B$30,2,FALSE)</f>
        <v>0</v>
      </c>
      <c r="AR361" s="270">
        <f>V361/$H361*VLOOKUP(V$4,DM_TI_LE!$A$5:$B$30,2,FALSE)</f>
        <v>0</v>
      </c>
      <c r="AS361" s="270">
        <f>W361/$H361*VLOOKUP(W$4,DM_TI_LE!$A$5:$B$30,2,FALSE)</f>
        <v>0</v>
      </c>
      <c r="AT361" s="270">
        <f>X361/$H361*VLOOKUP(X$4,DM_TI_LE!$A$5:$B$30,2,FALSE)</f>
        <v>0</v>
      </c>
      <c r="AU361" s="270">
        <f>Y361/$H361*VLOOKUP(Y$4,DM_TI_LE!$A$5:$B$30,2,FALSE)</f>
        <v>0</v>
      </c>
      <c r="AV361" s="270">
        <f>Z361/$H361*VLOOKUP(Z$4,DM_TI_LE!$A$5:$B$30,2,FALSE)</f>
        <v>0</v>
      </c>
      <c r="AW361" s="270">
        <f>AA361/$H361*VLOOKUP(AA$4,DM_TI_LE!$A$5:$B$30,2,FALSE)</f>
        <v>0</v>
      </c>
      <c r="AX361" s="270">
        <f>AB361/$H361*VLOOKUP(AB$4,DM_TI_LE!$A$5:$B$30,2,FALSE)</f>
        <v>0</v>
      </c>
      <c r="AY361" s="270">
        <f>AC361/$H361*VLOOKUP(AC$4,DM_TI_LE!$A$5:$B$30,2,FALSE)</f>
        <v>0</v>
      </c>
      <c r="AZ361" s="270">
        <f>AD361/$H361*VLOOKUP(AD$4,DM_TI_LE!$A$5:$B$30,2,FALSE)</f>
        <v>0</v>
      </c>
      <c r="BA361" s="284">
        <f>IF(CD361="HDHV",DM_TI_LE!$K$12*I361, SUM(AE361:AW361)*F361*E361*DM_HE_SO_LUONG_NS!$D$1*CE361)</f>
        <v>8010000</v>
      </c>
      <c r="BB361" s="104"/>
      <c r="BC361" s="110">
        <f>VLOOKUP(B361,GD_LCD_HS_LNS!$B$4:$E$1000,4,FALSE)</f>
        <v>4166000</v>
      </c>
      <c r="BD361" s="104"/>
      <c r="BE361" s="104">
        <f>I361/26*$BC361*VLOOKUP(BE$4,DM_TI_LE!$A$5:$C$29,3,FALSE)</f>
        <v>0</v>
      </c>
      <c r="BF361" s="104">
        <f>J361/26*$BC361*VLOOKUP(BF$4,DM_TI_LE!$A$5:$C$29,3,FALSE)</f>
        <v>0</v>
      </c>
      <c r="BG361" s="104">
        <f>K361/26*$BC361*VLOOKUP(BG$4,DM_TI_LE!$A$5:$C$29,3,FALSE)</f>
        <v>0</v>
      </c>
      <c r="BH361" s="104">
        <f>L361/26*$BC361*VLOOKUP(BH$4,DM_TI_LE!$A$5:$C$29,3,FALSE)</f>
        <v>0</v>
      </c>
      <c r="BI361" s="104">
        <f>M361/26*$BC361*VLOOKUP(BI$4,DM_TI_LE!$A$5:$C$29,3,FALSE)</f>
        <v>0</v>
      </c>
      <c r="BJ361" s="104">
        <f>N361/26*$BC361*VLOOKUP(BJ$4,DM_TI_LE!$A$5:$C$29,3,FALSE)</f>
        <v>0</v>
      </c>
      <c r="BK361" s="104">
        <f>O361/26*$BC361*VLOOKUP(BK$4,DM_TI_LE!$A$5:$C$29,3,FALSE)</f>
        <v>0</v>
      </c>
      <c r="BL361" s="104">
        <f>P361/26*$BC361*VLOOKUP(BL$4,DM_TI_LE!$A$5:$C$29,3,FALSE)</f>
        <v>0</v>
      </c>
      <c r="BM361" s="104">
        <f>Q361/26*$BC361*VLOOKUP(BM$4,DM_TI_LE!$A$5:$C$29,3,FALSE)</f>
        <v>0</v>
      </c>
      <c r="BN361" s="104">
        <f>R361/26*$BC361*VLOOKUP(BN$4,DM_TI_LE!$A$5:$C$29,3,FALSE)</f>
        <v>0</v>
      </c>
      <c r="BO361" s="104">
        <f>S361/26*$BC361*VLOOKUP(BO$4,DM_TI_LE!$A$5:$C$29,3,FALSE)</f>
        <v>0</v>
      </c>
      <c r="BP361" s="104">
        <f>T361/26*$BC361*VLOOKUP(BP$4,DM_TI_LE!$A$5:$C$29,3,FALSE)</f>
        <v>0</v>
      </c>
      <c r="BQ361" s="104">
        <f>U361/26*$BC361*VLOOKUP(BQ$4,DM_TI_LE!$A$5:$C$29,3,FALSE)</f>
        <v>0</v>
      </c>
      <c r="BR361" s="104">
        <f>V361/26*$BC361*VLOOKUP(BR$4,DM_TI_LE!$A$5:$C$29,3,FALSE)</f>
        <v>0</v>
      </c>
      <c r="BS361" s="104">
        <f>W361/26*$BC361*VLOOKUP(BS$4,DM_TI_LE!$A$5:$C$29,3,FALSE)</f>
        <v>0</v>
      </c>
      <c r="BT361" s="104">
        <f>X361/26*$BC361*VLOOKUP(BT$4,DM_TI_LE!$A$5:$C$29,3,FALSE)</f>
        <v>0</v>
      </c>
      <c r="BU361" s="104">
        <f>Y361/26*$BC361*VLOOKUP(BU$4,DM_TI_LE!$A$5:$C$29,3,FALSE)</f>
        <v>0</v>
      </c>
      <c r="BV361" s="104">
        <f>Z361/26*$BC361*VLOOKUP(BV$4,DM_TI_LE!$A$5:$C$29,3,FALSE)</f>
        <v>0</v>
      </c>
      <c r="BW361" s="104">
        <f>AA361/26*$BC361*VLOOKUP(BW$4,DM_TI_LE!$A$5:$C$29,3,FALSE)</f>
        <v>0</v>
      </c>
      <c r="BX361" s="104">
        <f>AB361/26*$BC361*VLOOKUP(BX$4,DM_TI_LE!$A$5:$C$29,3,FALSE)</f>
        <v>0</v>
      </c>
      <c r="BY361" s="104">
        <f>AC361/26*$BC361*VLOOKUP(BY$4,DM_TI_LE!$A$5:$C$29,3,FALSE)</f>
        <v>0</v>
      </c>
      <c r="BZ361" s="104">
        <f>AD361/26*$BC361*VLOOKUP(BZ$4,DM_TI_LE!$A$5:$C$29,3,FALSE)</f>
        <v>0</v>
      </c>
      <c r="CA361" s="273">
        <f t="shared" si="0"/>
        <v>0</v>
      </c>
      <c r="CB361" s="104"/>
      <c r="CC361" s="274">
        <f t="shared" si="1"/>
        <v>8010000</v>
      </c>
      <c r="CD361" s="138" t="str">
        <f>VLOOKUP(B361,GD_CHUNG!$B$5:$G$480,6,FALSE)</f>
        <v>HDKX</v>
      </c>
      <c r="CE361" s="275">
        <f>VLOOKUP(CD361,DM_TI_LE!$I$12:$J$16,2,FALSE)</f>
        <v>1</v>
      </c>
    </row>
    <row r="362" spans="1:83" ht="12.75" x14ac:dyDescent="0.2">
      <c r="A362" s="49">
        <v>358</v>
      </c>
      <c r="B362" s="50">
        <f>GD_CHUNG!B362</f>
        <v>10728</v>
      </c>
      <c r="C362" s="50" t="str">
        <f>GD_CHUNG!C362</f>
        <v>Nguyễn Mạnh Hùng</v>
      </c>
      <c r="D362" s="50" t="str">
        <f>GD_CHUNG!D362</f>
        <v>NV Lái xe - VHTTB</v>
      </c>
      <c r="E362" s="268">
        <f>VLOOKUP(B362,GD_CHAM_CONG!$C$6:$BJ$997,60,FALSE)</f>
        <v>1</v>
      </c>
      <c r="F362" s="268">
        <f>VLOOKUP(B362,GD_LCD_HS_LNS!$B$4:$F$1000,5,FALSE)</f>
        <v>1.8</v>
      </c>
      <c r="G362" s="269"/>
      <c r="H362" s="269">
        <f>VLOOKUP(B362,GD_CHAM_CONG!$C$6:$BD$997,37,FALSE)</f>
        <v>27</v>
      </c>
      <c r="I362" s="104">
        <f>VLOOKUP($B362,GD_CHAM_CONG!$C$6:$BF$997,38,FALSE)</f>
        <v>27</v>
      </c>
      <c r="J362" s="104">
        <f>VLOOKUP($B362,GD_CHAM_CONG!$C$6:$BF$997,39,FALSE)</f>
        <v>0</v>
      </c>
      <c r="K362" s="104">
        <f>VLOOKUP($B362,GD_CHAM_CONG!$C$6:$BF$997,40,FALSE)</f>
        <v>0</v>
      </c>
      <c r="L362" s="104">
        <f>VLOOKUP($B362,GD_CHAM_CONG!$C$6:$BF$997,41,FALSE)</f>
        <v>0</v>
      </c>
      <c r="M362" s="104">
        <f>VLOOKUP($B362,GD_CHAM_CONG!$C$6:$BF$997,42,FALSE)</f>
        <v>0</v>
      </c>
      <c r="N362" s="104">
        <f>VLOOKUP($B362,GD_CHAM_CONG!$C$6:$BF$997,43,FALSE)</f>
        <v>0</v>
      </c>
      <c r="O362" s="104">
        <f>VLOOKUP($B362,GD_CHAM_CONG!$C$6:$BF$997,44,FALSE)</f>
        <v>0</v>
      </c>
      <c r="P362" s="104">
        <f>VLOOKUP($B362,GD_CHAM_CONG!$C$6:$BF$997,45,FALSE)</f>
        <v>0</v>
      </c>
      <c r="Q362" s="104">
        <f>VLOOKUP($B362,GD_CHAM_CONG!$C$6:$BF$997,46,FALSE)</f>
        <v>0</v>
      </c>
      <c r="R362" s="104">
        <f>VLOOKUP($B362,GD_CHAM_CONG!$C$6:$BF$997,47,FALSE)</f>
        <v>0</v>
      </c>
      <c r="S362" s="104">
        <f>VLOOKUP($B362,GD_CHAM_CONG!$C$6:$BF$997,48,FALSE)</f>
        <v>0</v>
      </c>
      <c r="T362" s="104">
        <f>VLOOKUP($B362,GD_CHAM_CONG!$C$6:$BF$997,49,FALSE)</f>
        <v>0</v>
      </c>
      <c r="U362" s="104">
        <f>VLOOKUP($B362,GD_CHAM_CONG!$C$6:$BF$997,50,FALSE)</f>
        <v>0</v>
      </c>
      <c r="V362" s="104">
        <f>VLOOKUP($B362,GD_CHAM_CONG!$C$6:$BF$997,51,FALSE)</f>
        <v>0</v>
      </c>
      <c r="W362" s="104">
        <f>VLOOKUP($B362,GD_CHAM_CONG!$C$6:$BF$997,52,FALSE)</f>
        <v>0</v>
      </c>
      <c r="X362" s="104">
        <f>VLOOKUP($B362,GD_CHAM_CONG!$C$6:$BF$997,53,FALSE)</f>
        <v>0</v>
      </c>
      <c r="Y362" s="104">
        <f>VLOOKUP($B362,GD_CHAM_CONG!$C$6:$BF$997,54,FALSE)</f>
        <v>0</v>
      </c>
      <c r="Z362" s="104">
        <f>VLOOKUP($B362,GD_CHAM_CONG!$C$6:$BF$997,55,FALSE)</f>
        <v>0</v>
      </c>
      <c r="AA362" s="104">
        <f>VLOOKUP($B362,GD_CHAM_CONG!$C$6:$BF$997,56,FALSE)</f>
        <v>0</v>
      </c>
      <c r="AB362" s="104">
        <f>VLOOKUP($B362,GD_CHAM_CONG!$C$6:$BI$997,57,FALSE)</f>
        <v>0</v>
      </c>
      <c r="AC362" s="104">
        <f>VLOOKUP($B362,GD_CHAM_CONG!$C$6:$BI$997,58,FALSE)</f>
        <v>0</v>
      </c>
      <c r="AD362" s="104">
        <f>VLOOKUP($B362,GD_CHAM_CONG!$C$6:$BI$997,59,FALSE)</f>
        <v>0</v>
      </c>
      <c r="AE362" s="270">
        <f>I362/$H362*VLOOKUP(I$4,DM_TI_LE!$A$5:$B$30,2,FALSE)</f>
        <v>1</v>
      </c>
      <c r="AF362" s="270">
        <f>J362/$H362*VLOOKUP(J$4,DM_TI_LE!$A$5:$B$30,2,FALSE)</f>
        <v>0</v>
      </c>
      <c r="AG362" s="270">
        <f>K362/$H362*VLOOKUP(K$4,DM_TI_LE!$A$5:$B$30,2,FALSE)</f>
        <v>0</v>
      </c>
      <c r="AH362" s="270">
        <f>L362/$H362*VLOOKUP(L$4,DM_TI_LE!$A$5:$B$30,2,FALSE)</f>
        <v>0</v>
      </c>
      <c r="AI362" s="270">
        <f>M362/$H362*VLOOKUP(M$4,DM_TI_LE!$A$5:$B$30,2,FALSE)</f>
        <v>0</v>
      </c>
      <c r="AJ362" s="270">
        <f>N362/$H362*VLOOKUP(N$4,DM_TI_LE!$A$5:$B$30,2,FALSE)</f>
        <v>0</v>
      </c>
      <c r="AK362" s="270">
        <f>O362/$H362*VLOOKUP(O$4,DM_TI_LE!$A$5:$B$30,2,FALSE)</f>
        <v>0</v>
      </c>
      <c r="AL362" s="270">
        <f>P362/$H362*VLOOKUP(P$4,DM_TI_LE!$A$5:$B$30,2,FALSE)</f>
        <v>0</v>
      </c>
      <c r="AM362" s="270">
        <f>Q362/$H362*VLOOKUP(Q$4,DM_TI_LE!$A$5:$B$30,2,FALSE)</f>
        <v>0</v>
      </c>
      <c r="AN362" s="270">
        <f>R362/$H362*VLOOKUP(R$4,DM_TI_LE!$A$5:$B$30,2,FALSE)</f>
        <v>0</v>
      </c>
      <c r="AO362" s="270">
        <f>S362/$H362*VLOOKUP(S$4,DM_TI_LE!$A$5:$B$30,2,FALSE)</f>
        <v>0</v>
      </c>
      <c r="AP362" s="270">
        <f>T362/$H362*VLOOKUP(T$4,DM_TI_LE!$A$5:$B$30,2,FALSE)</f>
        <v>0</v>
      </c>
      <c r="AQ362" s="270">
        <f>U362/$H362*VLOOKUP(U$4,DM_TI_LE!$A$5:$B$30,2,FALSE)</f>
        <v>0</v>
      </c>
      <c r="AR362" s="270">
        <f>V362/$H362*VLOOKUP(V$4,DM_TI_LE!$A$5:$B$30,2,FALSE)</f>
        <v>0</v>
      </c>
      <c r="AS362" s="270">
        <f>W362/$H362*VLOOKUP(W$4,DM_TI_LE!$A$5:$B$30,2,FALSE)</f>
        <v>0</v>
      </c>
      <c r="AT362" s="270">
        <f>X362/$H362*VLOOKUP(X$4,DM_TI_LE!$A$5:$B$30,2,FALSE)</f>
        <v>0</v>
      </c>
      <c r="AU362" s="270">
        <f>Y362/$H362*VLOOKUP(Y$4,DM_TI_LE!$A$5:$B$30,2,FALSE)</f>
        <v>0</v>
      </c>
      <c r="AV362" s="270">
        <f>Z362/$H362*VLOOKUP(Z$4,DM_TI_LE!$A$5:$B$30,2,FALSE)</f>
        <v>0</v>
      </c>
      <c r="AW362" s="270">
        <f>AA362/$H362*VLOOKUP(AA$4,DM_TI_LE!$A$5:$B$30,2,FALSE)</f>
        <v>0</v>
      </c>
      <c r="AX362" s="270">
        <f>AB362/$H362*VLOOKUP(AB$4,DM_TI_LE!$A$5:$B$30,2,FALSE)</f>
        <v>0</v>
      </c>
      <c r="AY362" s="270">
        <f>AC362/$H362*VLOOKUP(AC$4,DM_TI_LE!$A$5:$B$30,2,FALSE)</f>
        <v>0</v>
      </c>
      <c r="AZ362" s="270">
        <f>AD362/$H362*VLOOKUP(AD$4,DM_TI_LE!$A$5:$B$30,2,FALSE)</f>
        <v>0</v>
      </c>
      <c r="BA362" s="284">
        <f>IF(CD362="HDHV",DM_TI_LE!$K$12*I362, SUM(AE362:AW362)*F362*E362*DM_HE_SO_LUONG_NS!$D$1*CE362)</f>
        <v>8100000</v>
      </c>
      <c r="BB362" s="104"/>
      <c r="BC362" s="110">
        <f>VLOOKUP(B362,GD_LCD_HS_LNS!$B$4:$E$1000,4,FALSE)</f>
        <v>4166000</v>
      </c>
      <c r="BD362" s="104"/>
      <c r="BE362" s="104">
        <f>I362/26*$BC362*VLOOKUP(BE$4,DM_TI_LE!$A$5:$C$29,3,FALSE)</f>
        <v>0</v>
      </c>
      <c r="BF362" s="104">
        <f>J362/26*$BC362*VLOOKUP(BF$4,DM_TI_LE!$A$5:$C$29,3,FALSE)</f>
        <v>0</v>
      </c>
      <c r="BG362" s="104">
        <f>K362/26*$BC362*VLOOKUP(BG$4,DM_TI_LE!$A$5:$C$29,3,FALSE)</f>
        <v>0</v>
      </c>
      <c r="BH362" s="104">
        <f>L362/26*$BC362*VLOOKUP(BH$4,DM_TI_LE!$A$5:$C$29,3,FALSE)</f>
        <v>0</v>
      </c>
      <c r="BI362" s="104">
        <f>M362/26*$BC362*VLOOKUP(BI$4,DM_TI_LE!$A$5:$C$29,3,FALSE)</f>
        <v>0</v>
      </c>
      <c r="BJ362" s="104">
        <f>N362/26*$BC362*VLOOKUP(BJ$4,DM_TI_LE!$A$5:$C$29,3,FALSE)</f>
        <v>0</v>
      </c>
      <c r="BK362" s="104">
        <f>O362/26*$BC362*VLOOKUP(BK$4,DM_TI_LE!$A$5:$C$29,3,FALSE)</f>
        <v>0</v>
      </c>
      <c r="BL362" s="104">
        <f>P362/26*$BC362*VLOOKUP(BL$4,DM_TI_LE!$A$5:$C$29,3,FALSE)</f>
        <v>0</v>
      </c>
      <c r="BM362" s="104">
        <f>Q362/26*$BC362*VLOOKUP(BM$4,DM_TI_LE!$A$5:$C$29,3,FALSE)</f>
        <v>0</v>
      </c>
      <c r="BN362" s="104">
        <f>R362/26*$BC362*VLOOKUP(BN$4,DM_TI_LE!$A$5:$C$29,3,FALSE)</f>
        <v>0</v>
      </c>
      <c r="BO362" s="104">
        <f>S362/26*$BC362*VLOOKUP(BO$4,DM_TI_LE!$A$5:$C$29,3,FALSE)</f>
        <v>0</v>
      </c>
      <c r="BP362" s="104">
        <f>T362/26*$BC362*VLOOKUP(BP$4,DM_TI_LE!$A$5:$C$29,3,FALSE)</f>
        <v>0</v>
      </c>
      <c r="BQ362" s="104">
        <f>U362/26*$BC362*VLOOKUP(BQ$4,DM_TI_LE!$A$5:$C$29,3,FALSE)</f>
        <v>0</v>
      </c>
      <c r="BR362" s="104">
        <f>V362/26*$BC362*VLOOKUP(BR$4,DM_TI_LE!$A$5:$C$29,3,FALSE)</f>
        <v>0</v>
      </c>
      <c r="BS362" s="104">
        <f>W362/26*$BC362*VLOOKUP(BS$4,DM_TI_LE!$A$5:$C$29,3,FALSE)</f>
        <v>0</v>
      </c>
      <c r="BT362" s="104">
        <f>X362/26*$BC362*VLOOKUP(BT$4,DM_TI_LE!$A$5:$C$29,3,FALSE)</f>
        <v>0</v>
      </c>
      <c r="BU362" s="104">
        <f>Y362/26*$BC362*VLOOKUP(BU$4,DM_TI_LE!$A$5:$C$29,3,FALSE)</f>
        <v>0</v>
      </c>
      <c r="BV362" s="104">
        <f>Z362/26*$BC362*VLOOKUP(BV$4,DM_TI_LE!$A$5:$C$29,3,FALSE)</f>
        <v>0</v>
      </c>
      <c r="BW362" s="104">
        <f>AA362/26*$BC362*VLOOKUP(BW$4,DM_TI_LE!$A$5:$C$29,3,FALSE)</f>
        <v>0</v>
      </c>
      <c r="BX362" s="104">
        <f>AB362/26*$BC362*VLOOKUP(BX$4,DM_TI_LE!$A$5:$C$29,3,FALSE)</f>
        <v>0</v>
      </c>
      <c r="BY362" s="104">
        <f>AC362/26*$BC362*VLOOKUP(BY$4,DM_TI_LE!$A$5:$C$29,3,FALSE)</f>
        <v>0</v>
      </c>
      <c r="BZ362" s="104">
        <f>AD362/26*$BC362*VLOOKUP(BZ$4,DM_TI_LE!$A$5:$C$29,3,FALSE)</f>
        <v>0</v>
      </c>
      <c r="CA362" s="273">
        <f t="shared" si="0"/>
        <v>0</v>
      </c>
      <c r="CB362" s="104"/>
      <c r="CC362" s="274">
        <f t="shared" si="1"/>
        <v>8100000</v>
      </c>
      <c r="CD362" s="138" t="str">
        <f>VLOOKUP(B362,GD_CHUNG!$B$5:$G$480,6,FALSE)</f>
        <v>HDKX</v>
      </c>
      <c r="CE362" s="275">
        <f>VLOOKUP(CD362,DM_TI_LE!$I$12:$J$16,2,FALSE)</f>
        <v>1</v>
      </c>
    </row>
    <row r="363" spans="1:83" ht="12.75" x14ac:dyDescent="0.2">
      <c r="A363" s="49">
        <v>359</v>
      </c>
      <c r="B363" s="50">
        <f>GD_CHUNG!B363</f>
        <v>10729</v>
      </c>
      <c r="C363" s="50" t="str">
        <f>GD_CHUNG!C363</f>
        <v>Nguyễn Thanh Quyết</v>
      </c>
      <c r="D363" s="50" t="str">
        <f>GD_CHUNG!D363</f>
        <v>NV Lái xe - VHTTB</v>
      </c>
      <c r="E363" s="268">
        <f>VLOOKUP(B363,GD_CHAM_CONG!$C$6:$BJ$997,60,FALSE)</f>
        <v>1</v>
      </c>
      <c r="F363" s="268">
        <f>VLOOKUP(B363,GD_LCD_HS_LNS!$B$4:$F$1000,5,FALSE)</f>
        <v>1.8</v>
      </c>
      <c r="G363" s="269"/>
      <c r="H363" s="269">
        <f>VLOOKUP(B363,GD_CHAM_CONG!$C$6:$BD$997,37,FALSE)</f>
        <v>27</v>
      </c>
      <c r="I363" s="104">
        <f>VLOOKUP($B363,GD_CHAM_CONG!$C$6:$BF$997,38,FALSE)</f>
        <v>27</v>
      </c>
      <c r="J363" s="104">
        <f>VLOOKUP($B363,GD_CHAM_CONG!$C$6:$BF$997,39,FALSE)</f>
        <v>0</v>
      </c>
      <c r="K363" s="104">
        <f>VLOOKUP($B363,GD_CHAM_CONG!$C$6:$BF$997,40,FALSE)</f>
        <v>0</v>
      </c>
      <c r="L363" s="104">
        <f>VLOOKUP($B363,GD_CHAM_CONG!$C$6:$BF$997,41,FALSE)</f>
        <v>0</v>
      </c>
      <c r="M363" s="104">
        <f>VLOOKUP($B363,GD_CHAM_CONG!$C$6:$BF$997,42,FALSE)</f>
        <v>0</v>
      </c>
      <c r="N363" s="104">
        <f>VLOOKUP($B363,GD_CHAM_CONG!$C$6:$BF$997,43,FALSE)</f>
        <v>0</v>
      </c>
      <c r="O363" s="104">
        <f>VLOOKUP($B363,GD_CHAM_CONG!$C$6:$BF$997,44,FALSE)</f>
        <v>0</v>
      </c>
      <c r="P363" s="104">
        <f>VLOOKUP($B363,GD_CHAM_CONG!$C$6:$BF$997,45,FALSE)</f>
        <v>0</v>
      </c>
      <c r="Q363" s="104">
        <f>VLOOKUP($B363,GD_CHAM_CONG!$C$6:$BF$997,46,FALSE)</f>
        <v>0</v>
      </c>
      <c r="R363" s="104">
        <f>VLOOKUP($B363,GD_CHAM_CONG!$C$6:$BF$997,47,FALSE)</f>
        <v>0</v>
      </c>
      <c r="S363" s="104">
        <f>VLOOKUP($B363,GD_CHAM_CONG!$C$6:$BF$997,48,FALSE)</f>
        <v>0</v>
      </c>
      <c r="T363" s="104">
        <f>VLOOKUP($B363,GD_CHAM_CONG!$C$6:$BF$997,49,FALSE)</f>
        <v>0</v>
      </c>
      <c r="U363" s="104">
        <f>VLOOKUP($B363,GD_CHAM_CONG!$C$6:$BF$997,50,FALSE)</f>
        <v>0</v>
      </c>
      <c r="V363" s="104">
        <f>VLOOKUP($B363,GD_CHAM_CONG!$C$6:$BF$997,51,FALSE)</f>
        <v>0</v>
      </c>
      <c r="W363" s="104">
        <f>VLOOKUP($B363,GD_CHAM_CONG!$C$6:$BF$997,52,FALSE)</f>
        <v>0</v>
      </c>
      <c r="X363" s="104">
        <f>VLOOKUP($B363,GD_CHAM_CONG!$C$6:$BF$997,53,FALSE)</f>
        <v>0</v>
      </c>
      <c r="Y363" s="104">
        <f>VLOOKUP($B363,GD_CHAM_CONG!$C$6:$BF$997,54,FALSE)</f>
        <v>0</v>
      </c>
      <c r="Z363" s="104">
        <f>VLOOKUP($B363,GD_CHAM_CONG!$C$6:$BF$997,55,FALSE)</f>
        <v>0</v>
      </c>
      <c r="AA363" s="104">
        <f>VLOOKUP($B363,GD_CHAM_CONG!$C$6:$BF$997,56,FALSE)</f>
        <v>0</v>
      </c>
      <c r="AB363" s="104">
        <f>VLOOKUP($B363,GD_CHAM_CONG!$C$6:$BI$997,57,FALSE)</f>
        <v>0</v>
      </c>
      <c r="AC363" s="104">
        <f>VLOOKUP($B363,GD_CHAM_CONG!$C$6:$BI$997,58,FALSE)</f>
        <v>0</v>
      </c>
      <c r="AD363" s="104">
        <f>VLOOKUP($B363,GD_CHAM_CONG!$C$6:$BI$997,59,FALSE)</f>
        <v>0</v>
      </c>
      <c r="AE363" s="270">
        <f>I363/$H363*VLOOKUP(I$4,DM_TI_LE!$A$5:$B$30,2,FALSE)</f>
        <v>1</v>
      </c>
      <c r="AF363" s="270">
        <f>J363/$H363*VLOOKUP(J$4,DM_TI_LE!$A$5:$B$30,2,FALSE)</f>
        <v>0</v>
      </c>
      <c r="AG363" s="270">
        <f>K363/$H363*VLOOKUP(K$4,DM_TI_LE!$A$5:$B$30,2,FALSE)</f>
        <v>0</v>
      </c>
      <c r="AH363" s="270">
        <f>L363/$H363*VLOOKUP(L$4,DM_TI_LE!$A$5:$B$30,2,FALSE)</f>
        <v>0</v>
      </c>
      <c r="AI363" s="270">
        <f>M363/$H363*VLOOKUP(M$4,DM_TI_LE!$A$5:$B$30,2,FALSE)</f>
        <v>0</v>
      </c>
      <c r="AJ363" s="270">
        <f>N363/$H363*VLOOKUP(N$4,DM_TI_LE!$A$5:$B$30,2,FALSE)</f>
        <v>0</v>
      </c>
      <c r="AK363" s="270">
        <f>O363/$H363*VLOOKUP(O$4,DM_TI_LE!$A$5:$B$30,2,FALSE)</f>
        <v>0</v>
      </c>
      <c r="AL363" s="270">
        <f>P363/$H363*VLOOKUP(P$4,DM_TI_LE!$A$5:$B$30,2,FALSE)</f>
        <v>0</v>
      </c>
      <c r="AM363" s="270">
        <f>Q363/$H363*VLOOKUP(Q$4,DM_TI_LE!$A$5:$B$30,2,FALSE)</f>
        <v>0</v>
      </c>
      <c r="AN363" s="270">
        <f>R363/$H363*VLOOKUP(R$4,DM_TI_LE!$A$5:$B$30,2,FALSE)</f>
        <v>0</v>
      </c>
      <c r="AO363" s="270">
        <f>S363/$H363*VLOOKUP(S$4,DM_TI_LE!$A$5:$B$30,2,FALSE)</f>
        <v>0</v>
      </c>
      <c r="AP363" s="270">
        <f>T363/$H363*VLOOKUP(T$4,DM_TI_LE!$A$5:$B$30,2,FALSE)</f>
        <v>0</v>
      </c>
      <c r="AQ363" s="270">
        <f>U363/$H363*VLOOKUP(U$4,DM_TI_LE!$A$5:$B$30,2,FALSE)</f>
        <v>0</v>
      </c>
      <c r="AR363" s="270">
        <f>V363/$H363*VLOOKUP(V$4,DM_TI_LE!$A$5:$B$30,2,FALSE)</f>
        <v>0</v>
      </c>
      <c r="AS363" s="270">
        <f>W363/$H363*VLOOKUP(W$4,DM_TI_LE!$A$5:$B$30,2,FALSE)</f>
        <v>0</v>
      </c>
      <c r="AT363" s="270">
        <f>X363/$H363*VLOOKUP(X$4,DM_TI_LE!$A$5:$B$30,2,FALSE)</f>
        <v>0</v>
      </c>
      <c r="AU363" s="270">
        <f>Y363/$H363*VLOOKUP(Y$4,DM_TI_LE!$A$5:$B$30,2,FALSE)</f>
        <v>0</v>
      </c>
      <c r="AV363" s="270">
        <f>Z363/$H363*VLOOKUP(Z$4,DM_TI_LE!$A$5:$B$30,2,FALSE)</f>
        <v>0</v>
      </c>
      <c r="AW363" s="270">
        <f>AA363/$H363*VLOOKUP(AA$4,DM_TI_LE!$A$5:$B$30,2,FALSE)</f>
        <v>0</v>
      </c>
      <c r="AX363" s="270">
        <f>AB363/$H363*VLOOKUP(AB$4,DM_TI_LE!$A$5:$B$30,2,FALSE)</f>
        <v>0</v>
      </c>
      <c r="AY363" s="270">
        <f>AC363/$H363*VLOOKUP(AC$4,DM_TI_LE!$A$5:$B$30,2,FALSE)</f>
        <v>0</v>
      </c>
      <c r="AZ363" s="270">
        <f>AD363/$H363*VLOOKUP(AD$4,DM_TI_LE!$A$5:$B$30,2,FALSE)</f>
        <v>0</v>
      </c>
      <c r="BA363" s="284">
        <f>IF(CD363="HDHV",DM_TI_LE!$K$12*I363, SUM(AE363:AW363)*F363*E363*DM_HE_SO_LUONG_NS!$D$1*CE363)</f>
        <v>8100000</v>
      </c>
      <c r="BB363" s="104"/>
      <c r="BC363" s="110">
        <f>VLOOKUP(B363,GD_LCD_HS_LNS!$B$4:$E$1000,4,FALSE)</f>
        <v>4166000</v>
      </c>
      <c r="BD363" s="104"/>
      <c r="BE363" s="104">
        <f>I363/26*$BC363*VLOOKUP(BE$4,DM_TI_LE!$A$5:$C$29,3,FALSE)</f>
        <v>0</v>
      </c>
      <c r="BF363" s="104">
        <f>J363/26*$BC363*VLOOKUP(BF$4,DM_TI_LE!$A$5:$C$29,3,FALSE)</f>
        <v>0</v>
      </c>
      <c r="BG363" s="104">
        <f>K363/26*$BC363*VLOOKUP(BG$4,DM_TI_LE!$A$5:$C$29,3,FALSE)</f>
        <v>0</v>
      </c>
      <c r="BH363" s="104">
        <f>L363/26*$BC363*VLOOKUP(BH$4,DM_TI_LE!$A$5:$C$29,3,FALSE)</f>
        <v>0</v>
      </c>
      <c r="BI363" s="104">
        <f>M363/26*$BC363*VLOOKUP(BI$4,DM_TI_LE!$A$5:$C$29,3,FALSE)</f>
        <v>0</v>
      </c>
      <c r="BJ363" s="104">
        <f>N363/26*$BC363*VLOOKUP(BJ$4,DM_TI_LE!$A$5:$C$29,3,FALSE)</f>
        <v>0</v>
      </c>
      <c r="BK363" s="104">
        <f>O363/26*$BC363*VLOOKUP(BK$4,DM_TI_LE!$A$5:$C$29,3,FALSE)</f>
        <v>0</v>
      </c>
      <c r="BL363" s="104">
        <f>P363/26*$BC363*VLOOKUP(BL$4,DM_TI_LE!$A$5:$C$29,3,FALSE)</f>
        <v>0</v>
      </c>
      <c r="BM363" s="104">
        <f>Q363/26*$BC363*VLOOKUP(BM$4,DM_TI_LE!$A$5:$C$29,3,FALSE)</f>
        <v>0</v>
      </c>
      <c r="BN363" s="104">
        <f>R363/26*$BC363*VLOOKUP(BN$4,DM_TI_LE!$A$5:$C$29,3,FALSE)</f>
        <v>0</v>
      </c>
      <c r="BO363" s="104">
        <f>S363/26*$BC363*VLOOKUP(BO$4,DM_TI_LE!$A$5:$C$29,3,FALSE)</f>
        <v>0</v>
      </c>
      <c r="BP363" s="104">
        <f>T363/26*$BC363*VLOOKUP(BP$4,DM_TI_LE!$A$5:$C$29,3,FALSE)</f>
        <v>0</v>
      </c>
      <c r="BQ363" s="104">
        <f>U363/26*$BC363*VLOOKUP(BQ$4,DM_TI_LE!$A$5:$C$29,3,FALSE)</f>
        <v>0</v>
      </c>
      <c r="BR363" s="104">
        <f>V363/26*$BC363*VLOOKUP(BR$4,DM_TI_LE!$A$5:$C$29,3,FALSE)</f>
        <v>0</v>
      </c>
      <c r="BS363" s="104">
        <f>W363/26*$BC363*VLOOKUP(BS$4,DM_TI_LE!$A$5:$C$29,3,FALSE)</f>
        <v>0</v>
      </c>
      <c r="BT363" s="104">
        <f>X363/26*$BC363*VLOOKUP(BT$4,DM_TI_LE!$A$5:$C$29,3,FALSE)</f>
        <v>0</v>
      </c>
      <c r="BU363" s="104">
        <f>Y363/26*$BC363*VLOOKUP(BU$4,DM_TI_LE!$A$5:$C$29,3,FALSE)</f>
        <v>0</v>
      </c>
      <c r="BV363" s="104">
        <f>Z363/26*$BC363*VLOOKUP(BV$4,DM_TI_LE!$A$5:$C$29,3,FALSE)</f>
        <v>0</v>
      </c>
      <c r="BW363" s="104">
        <f>AA363/26*$BC363*VLOOKUP(BW$4,DM_TI_LE!$A$5:$C$29,3,FALSE)</f>
        <v>0</v>
      </c>
      <c r="BX363" s="104">
        <f>AB363/26*$BC363*VLOOKUP(BX$4,DM_TI_LE!$A$5:$C$29,3,FALSE)</f>
        <v>0</v>
      </c>
      <c r="BY363" s="104">
        <f>AC363/26*$BC363*VLOOKUP(BY$4,DM_TI_LE!$A$5:$C$29,3,FALSE)</f>
        <v>0</v>
      </c>
      <c r="BZ363" s="104">
        <f>AD363/26*$BC363*VLOOKUP(BZ$4,DM_TI_LE!$A$5:$C$29,3,FALSE)</f>
        <v>0</v>
      </c>
      <c r="CA363" s="273">
        <f t="shared" si="0"/>
        <v>0</v>
      </c>
      <c r="CB363" s="104"/>
      <c r="CC363" s="274">
        <f t="shared" si="1"/>
        <v>8100000</v>
      </c>
      <c r="CD363" s="138" t="str">
        <f>VLOOKUP(B363,GD_CHUNG!$B$5:$G$480,6,FALSE)</f>
        <v>HDKX</v>
      </c>
      <c r="CE363" s="275">
        <f>VLOOKUP(CD363,DM_TI_LE!$I$12:$J$16,2,FALSE)</f>
        <v>1</v>
      </c>
    </row>
    <row r="364" spans="1:83" ht="12.75" x14ac:dyDescent="0.2">
      <c r="A364" s="49">
        <v>360</v>
      </c>
      <c r="B364" s="50">
        <f>GD_CHUNG!B364</f>
        <v>10730</v>
      </c>
      <c r="C364" s="50" t="str">
        <f>GD_CHUNG!C364</f>
        <v>Nguyễn Thanh Bình</v>
      </c>
      <c r="D364" s="50" t="str">
        <f>GD_CHUNG!D364</f>
        <v>NV Lái xe - VHTTB</v>
      </c>
      <c r="E364" s="268">
        <f>VLOOKUP(B364,GD_CHAM_CONG!$C$6:$BJ$997,60,FALSE)</f>
        <v>1</v>
      </c>
      <c r="F364" s="268">
        <f>VLOOKUP(B364,GD_LCD_HS_LNS!$B$4:$F$1000,5,FALSE)</f>
        <v>2.14</v>
      </c>
      <c r="G364" s="269"/>
      <c r="H364" s="269">
        <f>VLOOKUP(B364,GD_CHAM_CONG!$C$6:$BD$997,37,FALSE)</f>
        <v>27</v>
      </c>
      <c r="I364" s="104">
        <f>VLOOKUP($B364,GD_CHAM_CONG!$C$6:$BF$997,38,FALSE)</f>
        <v>27</v>
      </c>
      <c r="J364" s="104">
        <f>VLOOKUP($B364,GD_CHAM_CONG!$C$6:$BF$997,39,FALSE)</f>
        <v>0</v>
      </c>
      <c r="K364" s="104">
        <f>VLOOKUP($B364,GD_CHAM_CONG!$C$6:$BF$997,40,FALSE)</f>
        <v>0</v>
      </c>
      <c r="L364" s="104">
        <f>VLOOKUP($B364,GD_CHAM_CONG!$C$6:$BF$997,41,FALSE)</f>
        <v>0</v>
      </c>
      <c r="M364" s="104">
        <f>VLOOKUP($B364,GD_CHAM_CONG!$C$6:$BF$997,42,FALSE)</f>
        <v>0</v>
      </c>
      <c r="N364" s="104">
        <f>VLOOKUP($B364,GD_CHAM_CONG!$C$6:$BF$997,43,FALSE)</f>
        <v>0</v>
      </c>
      <c r="O364" s="104">
        <f>VLOOKUP($B364,GD_CHAM_CONG!$C$6:$BF$997,44,FALSE)</f>
        <v>0</v>
      </c>
      <c r="P364" s="104">
        <f>VLOOKUP($B364,GD_CHAM_CONG!$C$6:$BF$997,45,FALSE)</f>
        <v>0</v>
      </c>
      <c r="Q364" s="104">
        <f>VLOOKUP($B364,GD_CHAM_CONG!$C$6:$BF$997,46,FALSE)</f>
        <v>0</v>
      </c>
      <c r="R364" s="104">
        <f>VLOOKUP($B364,GD_CHAM_CONG!$C$6:$BF$997,47,FALSE)</f>
        <v>0</v>
      </c>
      <c r="S364" s="104">
        <f>VLOOKUP($B364,GD_CHAM_CONG!$C$6:$BF$997,48,FALSE)</f>
        <v>0</v>
      </c>
      <c r="T364" s="104">
        <f>VLOOKUP($B364,GD_CHAM_CONG!$C$6:$BF$997,49,FALSE)</f>
        <v>0</v>
      </c>
      <c r="U364" s="104">
        <f>VLOOKUP($B364,GD_CHAM_CONG!$C$6:$BF$997,50,FALSE)</f>
        <v>0</v>
      </c>
      <c r="V364" s="104">
        <f>VLOOKUP($B364,GD_CHAM_CONG!$C$6:$BF$997,51,FALSE)</f>
        <v>0</v>
      </c>
      <c r="W364" s="104">
        <f>VLOOKUP($B364,GD_CHAM_CONG!$C$6:$BF$997,52,FALSE)</f>
        <v>0</v>
      </c>
      <c r="X364" s="104">
        <f>VLOOKUP($B364,GD_CHAM_CONG!$C$6:$BF$997,53,FALSE)</f>
        <v>0</v>
      </c>
      <c r="Y364" s="104">
        <f>VLOOKUP($B364,GD_CHAM_CONG!$C$6:$BF$997,54,FALSE)</f>
        <v>0</v>
      </c>
      <c r="Z364" s="104">
        <f>VLOOKUP($B364,GD_CHAM_CONG!$C$6:$BF$997,55,FALSE)</f>
        <v>0</v>
      </c>
      <c r="AA364" s="104">
        <f>VLOOKUP($B364,GD_CHAM_CONG!$C$6:$BF$997,56,FALSE)</f>
        <v>0</v>
      </c>
      <c r="AB364" s="104">
        <f>VLOOKUP($B364,GD_CHAM_CONG!$C$6:$BI$997,57,FALSE)</f>
        <v>0</v>
      </c>
      <c r="AC364" s="104">
        <f>VLOOKUP($B364,GD_CHAM_CONG!$C$6:$BI$997,58,FALSE)</f>
        <v>0</v>
      </c>
      <c r="AD364" s="104">
        <f>VLOOKUP($B364,GD_CHAM_CONG!$C$6:$BI$997,59,FALSE)</f>
        <v>0</v>
      </c>
      <c r="AE364" s="270">
        <f>I364/$H364*VLOOKUP(I$4,DM_TI_LE!$A$5:$B$30,2,FALSE)</f>
        <v>1</v>
      </c>
      <c r="AF364" s="270">
        <f>J364/$H364*VLOOKUP(J$4,DM_TI_LE!$A$5:$B$30,2,FALSE)</f>
        <v>0</v>
      </c>
      <c r="AG364" s="270">
        <f>K364/$H364*VLOOKUP(K$4,DM_TI_LE!$A$5:$B$30,2,FALSE)</f>
        <v>0</v>
      </c>
      <c r="AH364" s="270">
        <f>L364/$H364*VLOOKUP(L$4,DM_TI_LE!$A$5:$B$30,2,FALSE)</f>
        <v>0</v>
      </c>
      <c r="AI364" s="270">
        <f>M364/$H364*VLOOKUP(M$4,DM_TI_LE!$A$5:$B$30,2,FALSE)</f>
        <v>0</v>
      </c>
      <c r="AJ364" s="270">
        <f>N364/$H364*VLOOKUP(N$4,DM_TI_LE!$A$5:$B$30,2,FALSE)</f>
        <v>0</v>
      </c>
      <c r="AK364" s="270">
        <f>O364/$H364*VLOOKUP(O$4,DM_TI_LE!$A$5:$B$30,2,FALSE)</f>
        <v>0</v>
      </c>
      <c r="AL364" s="270">
        <f>P364/$H364*VLOOKUP(P$4,DM_TI_LE!$A$5:$B$30,2,FALSE)</f>
        <v>0</v>
      </c>
      <c r="AM364" s="270">
        <f>Q364/$H364*VLOOKUP(Q$4,DM_TI_LE!$A$5:$B$30,2,FALSE)</f>
        <v>0</v>
      </c>
      <c r="AN364" s="270">
        <f>R364/$H364*VLOOKUP(R$4,DM_TI_LE!$A$5:$B$30,2,FALSE)</f>
        <v>0</v>
      </c>
      <c r="AO364" s="270">
        <f>S364/$H364*VLOOKUP(S$4,DM_TI_LE!$A$5:$B$30,2,FALSE)</f>
        <v>0</v>
      </c>
      <c r="AP364" s="270">
        <f>T364/$H364*VLOOKUP(T$4,DM_TI_LE!$A$5:$B$30,2,FALSE)</f>
        <v>0</v>
      </c>
      <c r="AQ364" s="270">
        <f>U364/$H364*VLOOKUP(U$4,DM_TI_LE!$A$5:$B$30,2,FALSE)</f>
        <v>0</v>
      </c>
      <c r="AR364" s="270">
        <f>V364/$H364*VLOOKUP(V$4,DM_TI_LE!$A$5:$B$30,2,FALSE)</f>
        <v>0</v>
      </c>
      <c r="AS364" s="270">
        <f>W364/$H364*VLOOKUP(W$4,DM_TI_LE!$A$5:$B$30,2,FALSE)</f>
        <v>0</v>
      </c>
      <c r="AT364" s="270">
        <f>X364/$H364*VLOOKUP(X$4,DM_TI_LE!$A$5:$B$30,2,FALSE)</f>
        <v>0</v>
      </c>
      <c r="AU364" s="270">
        <f>Y364/$H364*VLOOKUP(Y$4,DM_TI_LE!$A$5:$B$30,2,FALSE)</f>
        <v>0</v>
      </c>
      <c r="AV364" s="270">
        <f>Z364/$H364*VLOOKUP(Z$4,DM_TI_LE!$A$5:$B$30,2,FALSE)</f>
        <v>0</v>
      </c>
      <c r="AW364" s="270">
        <f>AA364/$H364*VLOOKUP(AA$4,DM_TI_LE!$A$5:$B$30,2,FALSE)</f>
        <v>0</v>
      </c>
      <c r="AX364" s="270">
        <f>AB364/$H364*VLOOKUP(AB$4,DM_TI_LE!$A$5:$B$30,2,FALSE)</f>
        <v>0</v>
      </c>
      <c r="AY364" s="270">
        <f>AC364/$H364*VLOOKUP(AC$4,DM_TI_LE!$A$5:$B$30,2,FALSE)</f>
        <v>0</v>
      </c>
      <c r="AZ364" s="270">
        <f>AD364/$H364*VLOOKUP(AD$4,DM_TI_LE!$A$5:$B$30,2,FALSE)</f>
        <v>0</v>
      </c>
      <c r="BA364" s="284">
        <f>IF(CD364="HDHV",DM_TI_LE!$K$12*I364, SUM(AE364:AW364)*F364*E364*DM_HE_SO_LUONG_NS!$D$1*CE364)</f>
        <v>9630000</v>
      </c>
      <c r="BB364" s="104"/>
      <c r="BC364" s="110">
        <f>VLOOKUP(B364,GD_LCD_HS_LNS!$B$4:$E$1000,4,FALSE)</f>
        <v>4166000</v>
      </c>
      <c r="BD364" s="104"/>
      <c r="BE364" s="104">
        <f>I364/26*$BC364*VLOOKUP(BE$4,DM_TI_LE!$A$5:$C$29,3,FALSE)</f>
        <v>0</v>
      </c>
      <c r="BF364" s="104">
        <f>J364/26*$BC364*VLOOKUP(BF$4,DM_TI_LE!$A$5:$C$29,3,FALSE)</f>
        <v>0</v>
      </c>
      <c r="BG364" s="104">
        <f>K364/26*$BC364*VLOOKUP(BG$4,DM_TI_LE!$A$5:$C$29,3,FALSE)</f>
        <v>0</v>
      </c>
      <c r="BH364" s="104">
        <f>L364/26*$BC364*VLOOKUP(BH$4,DM_TI_LE!$A$5:$C$29,3,FALSE)</f>
        <v>0</v>
      </c>
      <c r="BI364" s="104">
        <f>M364/26*$BC364*VLOOKUP(BI$4,DM_TI_LE!$A$5:$C$29,3,FALSE)</f>
        <v>0</v>
      </c>
      <c r="BJ364" s="104">
        <f>N364/26*$BC364*VLOOKUP(BJ$4,DM_TI_LE!$A$5:$C$29,3,FALSE)</f>
        <v>0</v>
      </c>
      <c r="BK364" s="104">
        <f>O364/26*$BC364*VLOOKUP(BK$4,DM_TI_LE!$A$5:$C$29,3,FALSE)</f>
        <v>0</v>
      </c>
      <c r="BL364" s="104">
        <f>P364/26*$BC364*VLOOKUP(BL$4,DM_TI_LE!$A$5:$C$29,3,FALSE)</f>
        <v>0</v>
      </c>
      <c r="BM364" s="104">
        <f>Q364/26*$BC364*VLOOKUP(BM$4,DM_TI_LE!$A$5:$C$29,3,FALSE)</f>
        <v>0</v>
      </c>
      <c r="BN364" s="104">
        <f>R364/26*$BC364*VLOOKUP(BN$4,DM_TI_LE!$A$5:$C$29,3,FALSE)</f>
        <v>0</v>
      </c>
      <c r="BO364" s="104">
        <f>S364/26*$BC364*VLOOKUP(BO$4,DM_TI_LE!$A$5:$C$29,3,FALSE)</f>
        <v>0</v>
      </c>
      <c r="BP364" s="104">
        <f>T364/26*$BC364*VLOOKUP(BP$4,DM_TI_LE!$A$5:$C$29,3,FALSE)</f>
        <v>0</v>
      </c>
      <c r="BQ364" s="104">
        <f>U364/26*$BC364*VLOOKUP(BQ$4,DM_TI_LE!$A$5:$C$29,3,FALSE)</f>
        <v>0</v>
      </c>
      <c r="BR364" s="104">
        <f>V364/26*$BC364*VLOOKUP(BR$4,DM_TI_LE!$A$5:$C$29,3,FALSE)</f>
        <v>0</v>
      </c>
      <c r="BS364" s="104">
        <f>W364/26*$BC364*VLOOKUP(BS$4,DM_TI_LE!$A$5:$C$29,3,FALSE)</f>
        <v>0</v>
      </c>
      <c r="BT364" s="104">
        <f>X364/26*$BC364*VLOOKUP(BT$4,DM_TI_LE!$A$5:$C$29,3,FALSE)</f>
        <v>0</v>
      </c>
      <c r="BU364" s="104">
        <f>Y364/26*$BC364*VLOOKUP(BU$4,DM_TI_LE!$A$5:$C$29,3,FALSE)</f>
        <v>0</v>
      </c>
      <c r="BV364" s="104">
        <f>Z364/26*$BC364*VLOOKUP(BV$4,DM_TI_LE!$A$5:$C$29,3,FALSE)</f>
        <v>0</v>
      </c>
      <c r="BW364" s="104">
        <f>AA364/26*$BC364*VLOOKUP(BW$4,DM_TI_LE!$A$5:$C$29,3,FALSE)</f>
        <v>0</v>
      </c>
      <c r="BX364" s="104">
        <f>AB364/26*$BC364*VLOOKUP(BX$4,DM_TI_LE!$A$5:$C$29,3,FALSE)</f>
        <v>0</v>
      </c>
      <c r="BY364" s="104">
        <f>AC364/26*$BC364*VLOOKUP(BY$4,DM_TI_LE!$A$5:$C$29,3,FALSE)</f>
        <v>0</v>
      </c>
      <c r="BZ364" s="104">
        <f>AD364/26*$BC364*VLOOKUP(BZ$4,DM_TI_LE!$A$5:$C$29,3,FALSE)</f>
        <v>0</v>
      </c>
      <c r="CA364" s="273">
        <f t="shared" si="0"/>
        <v>0</v>
      </c>
      <c r="CB364" s="104"/>
      <c r="CC364" s="274">
        <f t="shared" si="1"/>
        <v>9630000</v>
      </c>
      <c r="CD364" s="138" t="str">
        <f>VLOOKUP(B364,GD_CHUNG!$B$5:$G$480,6,FALSE)</f>
        <v>HDKX</v>
      </c>
      <c r="CE364" s="275">
        <f>VLOOKUP(CD364,DM_TI_LE!$I$12:$J$16,2,FALSE)</f>
        <v>1</v>
      </c>
    </row>
    <row r="365" spans="1:83" ht="12.75" x14ac:dyDescent="0.2">
      <c r="A365" s="49">
        <v>361</v>
      </c>
      <c r="B365" s="50">
        <f>GD_CHUNG!B365</f>
        <v>10731</v>
      </c>
      <c r="C365" s="50" t="str">
        <f>GD_CHUNG!C365</f>
        <v>Vũ Tiến Lịch</v>
      </c>
      <c r="D365" s="50" t="str">
        <f>GD_CHUNG!D365</f>
        <v>NV Lái xe - VHTTB</v>
      </c>
      <c r="E365" s="268">
        <f>VLOOKUP(B365,GD_CHAM_CONG!$C$6:$BJ$997,60,FALSE)</f>
        <v>1</v>
      </c>
      <c r="F365" s="268">
        <f>VLOOKUP(B365,GD_LCD_HS_LNS!$B$4:$F$1000,5,FALSE)</f>
        <v>1.8</v>
      </c>
      <c r="G365" s="269"/>
      <c r="H365" s="269">
        <f>VLOOKUP(B365,GD_CHAM_CONG!$C$6:$BD$997,37,FALSE)</f>
        <v>27</v>
      </c>
      <c r="I365" s="104">
        <f>VLOOKUP($B365,GD_CHAM_CONG!$C$6:$BF$997,38,FALSE)</f>
        <v>27</v>
      </c>
      <c r="J365" s="104">
        <f>VLOOKUP($B365,GD_CHAM_CONG!$C$6:$BF$997,39,FALSE)</f>
        <v>0</v>
      </c>
      <c r="K365" s="104">
        <f>VLOOKUP($B365,GD_CHAM_CONG!$C$6:$BF$997,40,FALSE)</f>
        <v>0</v>
      </c>
      <c r="L365" s="104">
        <f>VLOOKUP($B365,GD_CHAM_CONG!$C$6:$BF$997,41,FALSE)</f>
        <v>0</v>
      </c>
      <c r="M365" s="104">
        <f>VLOOKUP($B365,GD_CHAM_CONG!$C$6:$BF$997,42,FALSE)</f>
        <v>0</v>
      </c>
      <c r="N365" s="104">
        <f>VLOOKUP($B365,GD_CHAM_CONG!$C$6:$BF$997,43,FALSE)</f>
        <v>0</v>
      </c>
      <c r="O365" s="104">
        <f>VLOOKUP($B365,GD_CHAM_CONG!$C$6:$BF$997,44,FALSE)</f>
        <v>0</v>
      </c>
      <c r="P365" s="104">
        <f>VLOOKUP($B365,GD_CHAM_CONG!$C$6:$BF$997,45,FALSE)</f>
        <v>0</v>
      </c>
      <c r="Q365" s="104">
        <f>VLOOKUP($B365,GD_CHAM_CONG!$C$6:$BF$997,46,FALSE)</f>
        <v>0</v>
      </c>
      <c r="R365" s="104">
        <f>VLOOKUP($B365,GD_CHAM_CONG!$C$6:$BF$997,47,FALSE)</f>
        <v>0</v>
      </c>
      <c r="S365" s="104">
        <f>VLOOKUP($B365,GD_CHAM_CONG!$C$6:$BF$997,48,FALSE)</f>
        <v>0</v>
      </c>
      <c r="T365" s="104">
        <f>VLOOKUP($B365,GD_CHAM_CONG!$C$6:$BF$997,49,FALSE)</f>
        <v>0</v>
      </c>
      <c r="U365" s="104">
        <f>VLOOKUP($B365,GD_CHAM_CONG!$C$6:$BF$997,50,FALSE)</f>
        <v>0</v>
      </c>
      <c r="V365" s="104">
        <f>VLOOKUP($B365,GD_CHAM_CONG!$C$6:$BF$997,51,FALSE)</f>
        <v>0</v>
      </c>
      <c r="W365" s="104">
        <f>VLOOKUP($B365,GD_CHAM_CONG!$C$6:$BF$997,52,FALSE)</f>
        <v>0</v>
      </c>
      <c r="X365" s="104">
        <f>VLOOKUP($B365,GD_CHAM_CONG!$C$6:$BF$997,53,FALSE)</f>
        <v>0</v>
      </c>
      <c r="Y365" s="104">
        <f>VLOOKUP($B365,GD_CHAM_CONG!$C$6:$BF$997,54,FALSE)</f>
        <v>0</v>
      </c>
      <c r="Z365" s="104">
        <f>VLOOKUP($B365,GD_CHAM_CONG!$C$6:$BF$997,55,FALSE)</f>
        <v>0</v>
      </c>
      <c r="AA365" s="104">
        <f>VLOOKUP($B365,GD_CHAM_CONG!$C$6:$BF$997,56,FALSE)</f>
        <v>0</v>
      </c>
      <c r="AB365" s="104">
        <f>VLOOKUP($B365,GD_CHAM_CONG!$C$6:$BI$997,57,FALSE)</f>
        <v>0</v>
      </c>
      <c r="AC365" s="104">
        <f>VLOOKUP($B365,GD_CHAM_CONG!$C$6:$BI$997,58,FALSE)</f>
        <v>0</v>
      </c>
      <c r="AD365" s="104">
        <f>VLOOKUP($B365,GD_CHAM_CONG!$C$6:$BI$997,59,FALSE)</f>
        <v>0</v>
      </c>
      <c r="AE365" s="270">
        <f>I365/$H365*VLOOKUP(I$4,DM_TI_LE!$A$5:$B$30,2,FALSE)</f>
        <v>1</v>
      </c>
      <c r="AF365" s="270">
        <f>J365/$H365*VLOOKUP(J$4,DM_TI_LE!$A$5:$B$30,2,FALSE)</f>
        <v>0</v>
      </c>
      <c r="AG365" s="270">
        <f>K365/$H365*VLOOKUP(K$4,DM_TI_LE!$A$5:$B$30,2,FALSE)</f>
        <v>0</v>
      </c>
      <c r="AH365" s="270">
        <f>L365/$H365*VLOOKUP(L$4,DM_TI_LE!$A$5:$B$30,2,FALSE)</f>
        <v>0</v>
      </c>
      <c r="AI365" s="270">
        <f>M365/$H365*VLOOKUP(M$4,DM_TI_LE!$A$5:$B$30,2,FALSE)</f>
        <v>0</v>
      </c>
      <c r="AJ365" s="270">
        <f>N365/$H365*VLOOKUP(N$4,DM_TI_LE!$A$5:$B$30,2,FALSE)</f>
        <v>0</v>
      </c>
      <c r="AK365" s="270">
        <f>O365/$H365*VLOOKUP(O$4,DM_TI_LE!$A$5:$B$30,2,FALSE)</f>
        <v>0</v>
      </c>
      <c r="AL365" s="270">
        <f>P365/$H365*VLOOKUP(P$4,DM_TI_LE!$A$5:$B$30,2,FALSE)</f>
        <v>0</v>
      </c>
      <c r="AM365" s="270">
        <f>Q365/$H365*VLOOKUP(Q$4,DM_TI_LE!$A$5:$B$30,2,FALSE)</f>
        <v>0</v>
      </c>
      <c r="AN365" s="270">
        <f>R365/$H365*VLOOKUP(R$4,DM_TI_LE!$A$5:$B$30,2,FALSE)</f>
        <v>0</v>
      </c>
      <c r="AO365" s="270">
        <f>S365/$H365*VLOOKUP(S$4,DM_TI_LE!$A$5:$B$30,2,FALSE)</f>
        <v>0</v>
      </c>
      <c r="AP365" s="270">
        <f>T365/$H365*VLOOKUP(T$4,DM_TI_LE!$A$5:$B$30,2,FALSE)</f>
        <v>0</v>
      </c>
      <c r="AQ365" s="270">
        <f>U365/$H365*VLOOKUP(U$4,DM_TI_LE!$A$5:$B$30,2,FALSE)</f>
        <v>0</v>
      </c>
      <c r="AR365" s="270">
        <f>V365/$H365*VLOOKUP(V$4,DM_TI_LE!$A$5:$B$30,2,FALSE)</f>
        <v>0</v>
      </c>
      <c r="AS365" s="270">
        <f>W365/$H365*VLOOKUP(W$4,DM_TI_LE!$A$5:$B$30,2,FALSE)</f>
        <v>0</v>
      </c>
      <c r="AT365" s="270">
        <f>X365/$H365*VLOOKUP(X$4,DM_TI_LE!$A$5:$B$30,2,FALSE)</f>
        <v>0</v>
      </c>
      <c r="AU365" s="270">
        <f>Y365/$H365*VLOOKUP(Y$4,DM_TI_LE!$A$5:$B$30,2,FALSE)</f>
        <v>0</v>
      </c>
      <c r="AV365" s="270">
        <f>Z365/$H365*VLOOKUP(Z$4,DM_TI_LE!$A$5:$B$30,2,FALSE)</f>
        <v>0</v>
      </c>
      <c r="AW365" s="270">
        <f>AA365/$H365*VLOOKUP(AA$4,DM_TI_LE!$A$5:$B$30,2,FALSE)</f>
        <v>0</v>
      </c>
      <c r="AX365" s="270">
        <f>AB365/$H365*VLOOKUP(AB$4,DM_TI_LE!$A$5:$B$30,2,FALSE)</f>
        <v>0</v>
      </c>
      <c r="AY365" s="270">
        <f>AC365/$H365*VLOOKUP(AC$4,DM_TI_LE!$A$5:$B$30,2,FALSE)</f>
        <v>0</v>
      </c>
      <c r="AZ365" s="270">
        <f>AD365/$H365*VLOOKUP(AD$4,DM_TI_LE!$A$5:$B$30,2,FALSE)</f>
        <v>0</v>
      </c>
      <c r="BA365" s="284">
        <f>IF(CD365="HDHV",DM_TI_LE!$K$12*I365, SUM(AE365:AW365)*F365*E365*DM_HE_SO_LUONG_NS!$D$1*CE365)</f>
        <v>8100000</v>
      </c>
      <c r="BB365" s="104"/>
      <c r="BC365" s="110">
        <f>VLOOKUP(B365,GD_LCD_HS_LNS!$B$4:$E$1000,4,FALSE)</f>
        <v>4921000</v>
      </c>
      <c r="BD365" s="104"/>
      <c r="BE365" s="104">
        <f>I365/26*$BC365*VLOOKUP(BE$4,DM_TI_LE!$A$5:$C$29,3,FALSE)</f>
        <v>0</v>
      </c>
      <c r="BF365" s="104">
        <f>J365/26*$BC365*VLOOKUP(BF$4,DM_TI_LE!$A$5:$C$29,3,FALSE)</f>
        <v>0</v>
      </c>
      <c r="BG365" s="104">
        <f>K365/26*$BC365*VLOOKUP(BG$4,DM_TI_LE!$A$5:$C$29,3,FALSE)</f>
        <v>0</v>
      </c>
      <c r="BH365" s="104">
        <f>L365/26*$BC365*VLOOKUP(BH$4,DM_TI_LE!$A$5:$C$29,3,FALSE)</f>
        <v>0</v>
      </c>
      <c r="BI365" s="104">
        <f>M365/26*$BC365*VLOOKUP(BI$4,DM_TI_LE!$A$5:$C$29,3,FALSE)</f>
        <v>0</v>
      </c>
      <c r="BJ365" s="104">
        <f>N365/26*$BC365*VLOOKUP(BJ$4,DM_TI_LE!$A$5:$C$29,3,FALSE)</f>
        <v>0</v>
      </c>
      <c r="BK365" s="104">
        <f>O365/26*$BC365*VLOOKUP(BK$4,DM_TI_LE!$A$5:$C$29,3,FALSE)</f>
        <v>0</v>
      </c>
      <c r="BL365" s="104">
        <f>P365/26*$BC365*VLOOKUP(BL$4,DM_TI_LE!$A$5:$C$29,3,FALSE)</f>
        <v>0</v>
      </c>
      <c r="BM365" s="104">
        <f>Q365/26*$BC365*VLOOKUP(BM$4,DM_TI_LE!$A$5:$C$29,3,FALSE)</f>
        <v>0</v>
      </c>
      <c r="BN365" s="104">
        <f>R365/26*$BC365*VLOOKUP(BN$4,DM_TI_LE!$A$5:$C$29,3,FALSE)</f>
        <v>0</v>
      </c>
      <c r="BO365" s="104">
        <f>S365/26*$BC365*VLOOKUP(BO$4,DM_TI_LE!$A$5:$C$29,3,FALSE)</f>
        <v>0</v>
      </c>
      <c r="BP365" s="104">
        <f>T365/26*$BC365*VLOOKUP(BP$4,DM_TI_LE!$A$5:$C$29,3,FALSE)</f>
        <v>0</v>
      </c>
      <c r="BQ365" s="104">
        <f>U365/26*$BC365*VLOOKUP(BQ$4,DM_TI_LE!$A$5:$C$29,3,FALSE)</f>
        <v>0</v>
      </c>
      <c r="BR365" s="104">
        <f>V365/26*$BC365*VLOOKUP(BR$4,DM_TI_LE!$A$5:$C$29,3,FALSE)</f>
        <v>0</v>
      </c>
      <c r="BS365" s="104">
        <f>W365/26*$BC365*VLOOKUP(BS$4,DM_TI_LE!$A$5:$C$29,3,FALSE)</f>
        <v>0</v>
      </c>
      <c r="BT365" s="104">
        <f>X365/26*$BC365*VLOOKUP(BT$4,DM_TI_LE!$A$5:$C$29,3,FALSE)</f>
        <v>0</v>
      </c>
      <c r="BU365" s="104">
        <f>Y365/26*$BC365*VLOOKUP(BU$4,DM_TI_LE!$A$5:$C$29,3,FALSE)</f>
        <v>0</v>
      </c>
      <c r="BV365" s="104">
        <f>Z365/26*$BC365*VLOOKUP(BV$4,DM_TI_LE!$A$5:$C$29,3,FALSE)</f>
        <v>0</v>
      </c>
      <c r="BW365" s="104">
        <f>AA365/26*$BC365*VLOOKUP(BW$4,DM_TI_LE!$A$5:$C$29,3,FALSE)</f>
        <v>0</v>
      </c>
      <c r="BX365" s="104">
        <f>AB365/26*$BC365*VLOOKUP(BX$4,DM_TI_LE!$A$5:$C$29,3,FALSE)</f>
        <v>0</v>
      </c>
      <c r="BY365" s="104">
        <f>AC365/26*$BC365*VLOOKUP(BY$4,DM_TI_LE!$A$5:$C$29,3,FALSE)</f>
        <v>0</v>
      </c>
      <c r="BZ365" s="104">
        <f>AD365/26*$BC365*VLOOKUP(BZ$4,DM_TI_LE!$A$5:$C$29,3,FALSE)</f>
        <v>0</v>
      </c>
      <c r="CA365" s="273">
        <f t="shared" si="0"/>
        <v>0</v>
      </c>
      <c r="CB365" s="104"/>
      <c r="CC365" s="274">
        <f t="shared" si="1"/>
        <v>8100000</v>
      </c>
      <c r="CD365" s="138" t="str">
        <f>VLOOKUP(B365,GD_CHUNG!$B$5:$G$480,6,FALSE)</f>
        <v>HDKX</v>
      </c>
      <c r="CE365" s="275">
        <f>VLOOKUP(CD365,DM_TI_LE!$I$12:$J$16,2,FALSE)</f>
        <v>1</v>
      </c>
    </row>
    <row r="366" spans="1:83" ht="12.75" x14ac:dyDescent="0.2">
      <c r="A366" s="49">
        <v>362</v>
      </c>
      <c r="B366" s="50">
        <f>GD_CHUNG!B366</f>
        <v>10732</v>
      </c>
      <c r="C366" s="50" t="str">
        <f>GD_CHUNG!C366</f>
        <v>Nguyễn Xuân Hợi</v>
      </c>
      <c r="D366" s="50" t="str">
        <f>GD_CHUNG!D366</f>
        <v>NV Lái xe - VHTTB</v>
      </c>
      <c r="E366" s="268">
        <f>VLOOKUP(B366,GD_CHAM_CONG!$C$6:$BJ$997,60,FALSE)</f>
        <v>1</v>
      </c>
      <c r="F366" s="268">
        <f>VLOOKUP(B366,GD_LCD_HS_LNS!$B$4:$F$1000,5,FALSE)</f>
        <v>1.78</v>
      </c>
      <c r="G366" s="269"/>
      <c r="H366" s="269">
        <f>VLOOKUP(B366,GD_CHAM_CONG!$C$6:$BD$997,37,FALSE)</f>
        <v>27</v>
      </c>
      <c r="I366" s="104">
        <f>VLOOKUP($B366,GD_CHAM_CONG!$C$6:$BF$997,38,FALSE)</f>
        <v>20</v>
      </c>
      <c r="J366" s="104">
        <f>VLOOKUP($B366,GD_CHAM_CONG!$C$6:$BF$997,39,FALSE)</f>
        <v>0</v>
      </c>
      <c r="K366" s="104">
        <f>VLOOKUP($B366,GD_CHAM_CONG!$C$6:$BF$997,40,FALSE)</f>
        <v>0</v>
      </c>
      <c r="L366" s="104">
        <f>VLOOKUP($B366,GD_CHAM_CONG!$C$6:$BF$997,41,FALSE)</f>
        <v>0</v>
      </c>
      <c r="M366" s="104">
        <f>VLOOKUP($B366,GD_CHAM_CONG!$C$6:$BF$997,42,FALSE)</f>
        <v>0</v>
      </c>
      <c r="N366" s="104">
        <f>VLOOKUP($B366,GD_CHAM_CONG!$C$6:$BF$997,43,FALSE)</f>
        <v>0</v>
      </c>
      <c r="O366" s="104">
        <f>VLOOKUP($B366,GD_CHAM_CONG!$C$6:$BF$997,44,FALSE)</f>
        <v>0</v>
      </c>
      <c r="P366" s="104">
        <f>VLOOKUP($B366,GD_CHAM_CONG!$C$6:$BF$997,45,FALSE)</f>
        <v>0</v>
      </c>
      <c r="Q366" s="104">
        <f>VLOOKUP($B366,GD_CHAM_CONG!$C$6:$BF$997,46,FALSE)</f>
        <v>0</v>
      </c>
      <c r="R366" s="104">
        <f>VLOOKUP($B366,GD_CHAM_CONG!$C$6:$BF$997,47,FALSE)</f>
        <v>0</v>
      </c>
      <c r="S366" s="104">
        <f>VLOOKUP($B366,GD_CHAM_CONG!$C$6:$BF$997,48,FALSE)</f>
        <v>7</v>
      </c>
      <c r="T366" s="104">
        <f>VLOOKUP($B366,GD_CHAM_CONG!$C$6:$BF$997,49,FALSE)</f>
        <v>0</v>
      </c>
      <c r="U366" s="104">
        <f>VLOOKUP($B366,GD_CHAM_CONG!$C$6:$BF$997,50,FALSE)</f>
        <v>0</v>
      </c>
      <c r="V366" s="104">
        <f>VLOOKUP($B366,GD_CHAM_CONG!$C$6:$BF$997,51,FALSE)</f>
        <v>0</v>
      </c>
      <c r="W366" s="104">
        <f>VLOOKUP($B366,GD_CHAM_CONG!$C$6:$BF$997,52,FALSE)</f>
        <v>0</v>
      </c>
      <c r="X366" s="104">
        <f>VLOOKUP($B366,GD_CHAM_CONG!$C$6:$BF$997,53,FALSE)</f>
        <v>0</v>
      </c>
      <c r="Y366" s="104">
        <f>VLOOKUP($B366,GD_CHAM_CONG!$C$6:$BF$997,54,FALSE)</f>
        <v>0</v>
      </c>
      <c r="Z366" s="104">
        <f>VLOOKUP($B366,GD_CHAM_CONG!$C$6:$BF$997,55,FALSE)</f>
        <v>0</v>
      </c>
      <c r="AA366" s="104">
        <f>VLOOKUP($B366,GD_CHAM_CONG!$C$6:$BF$997,56,FALSE)</f>
        <v>0</v>
      </c>
      <c r="AB366" s="104">
        <f>VLOOKUP($B366,GD_CHAM_CONG!$C$6:$BI$997,57,FALSE)</f>
        <v>0</v>
      </c>
      <c r="AC366" s="104">
        <f>VLOOKUP($B366,GD_CHAM_CONG!$C$6:$BI$997,58,FALSE)</f>
        <v>0</v>
      </c>
      <c r="AD366" s="104">
        <f>VLOOKUP($B366,GD_CHAM_CONG!$C$6:$BI$997,59,FALSE)</f>
        <v>0</v>
      </c>
      <c r="AE366" s="270">
        <f>I366/$H366*VLOOKUP(I$4,DM_TI_LE!$A$5:$B$30,2,FALSE)</f>
        <v>0.7407407407407407</v>
      </c>
      <c r="AF366" s="270">
        <f>J366/$H366*VLOOKUP(J$4,DM_TI_LE!$A$5:$B$30,2,FALSE)</f>
        <v>0</v>
      </c>
      <c r="AG366" s="270">
        <f>K366/$H366*VLOOKUP(K$4,DM_TI_LE!$A$5:$B$30,2,FALSE)</f>
        <v>0</v>
      </c>
      <c r="AH366" s="270">
        <f>L366/$H366*VLOOKUP(L$4,DM_TI_LE!$A$5:$B$30,2,FALSE)</f>
        <v>0</v>
      </c>
      <c r="AI366" s="270">
        <f>M366/$H366*VLOOKUP(M$4,DM_TI_LE!$A$5:$B$30,2,FALSE)</f>
        <v>0</v>
      </c>
      <c r="AJ366" s="270">
        <f>N366/$H366*VLOOKUP(N$4,DM_TI_LE!$A$5:$B$30,2,FALSE)</f>
        <v>0</v>
      </c>
      <c r="AK366" s="270">
        <f>O366/$H366*VLOOKUP(O$4,DM_TI_LE!$A$5:$B$30,2,FALSE)</f>
        <v>0</v>
      </c>
      <c r="AL366" s="270">
        <f>P366/$H366*VLOOKUP(P$4,DM_TI_LE!$A$5:$B$30,2,FALSE)</f>
        <v>0</v>
      </c>
      <c r="AM366" s="270">
        <f>Q366/$H366*VLOOKUP(Q$4,DM_TI_LE!$A$5:$B$30,2,FALSE)</f>
        <v>0</v>
      </c>
      <c r="AN366" s="270">
        <f>R366/$H366*VLOOKUP(R$4,DM_TI_LE!$A$5:$B$30,2,FALSE)</f>
        <v>0</v>
      </c>
      <c r="AO366" s="270">
        <f>S366/$H366*VLOOKUP(S$4,DM_TI_LE!$A$5:$B$30,2,FALSE)</f>
        <v>0</v>
      </c>
      <c r="AP366" s="270">
        <f>T366/$H366*VLOOKUP(T$4,DM_TI_LE!$A$5:$B$30,2,FALSE)</f>
        <v>0</v>
      </c>
      <c r="AQ366" s="270">
        <f>U366/$H366*VLOOKUP(U$4,DM_TI_LE!$A$5:$B$30,2,FALSE)</f>
        <v>0</v>
      </c>
      <c r="AR366" s="270">
        <f>V366/$H366*VLOOKUP(V$4,DM_TI_LE!$A$5:$B$30,2,FALSE)</f>
        <v>0</v>
      </c>
      <c r="AS366" s="270">
        <f>W366/$H366*VLOOKUP(W$4,DM_TI_LE!$A$5:$B$30,2,FALSE)</f>
        <v>0</v>
      </c>
      <c r="AT366" s="270">
        <f>X366/$H366*VLOOKUP(X$4,DM_TI_LE!$A$5:$B$30,2,FALSE)</f>
        <v>0</v>
      </c>
      <c r="AU366" s="270">
        <f>Y366/$H366*VLOOKUP(Y$4,DM_TI_LE!$A$5:$B$30,2,FALSE)</f>
        <v>0</v>
      </c>
      <c r="AV366" s="270">
        <f>Z366/$H366*VLOOKUP(Z$4,DM_TI_LE!$A$5:$B$30,2,FALSE)</f>
        <v>0</v>
      </c>
      <c r="AW366" s="270">
        <f>AA366/$H366*VLOOKUP(AA$4,DM_TI_LE!$A$5:$B$30,2,FALSE)</f>
        <v>0</v>
      </c>
      <c r="AX366" s="270">
        <f>AB366/$H366*VLOOKUP(AB$4,DM_TI_LE!$A$5:$B$30,2,FALSE)</f>
        <v>0</v>
      </c>
      <c r="AY366" s="270">
        <f>AC366/$H366*VLOOKUP(AC$4,DM_TI_LE!$A$5:$B$30,2,FALSE)</f>
        <v>0</v>
      </c>
      <c r="AZ366" s="270">
        <f>AD366/$H366*VLOOKUP(AD$4,DM_TI_LE!$A$5:$B$30,2,FALSE)</f>
        <v>0</v>
      </c>
      <c r="BA366" s="284">
        <f>IF(CD366="HDHV",DM_TI_LE!$K$12*I366, SUM(AE366:AW366)*F366*E366*DM_HE_SO_LUONG_NS!$D$1*CE366)</f>
        <v>5933333.333333333</v>
      </c>
      <c r="BB366" s="104"/>
      <c r="BC366" s="110">
        <f>VLOOKUP(B366,GD_LCD_HS_LNS!$B$4:$E$1000,4,FALSE)</f>
        <v>4921000</v>
      </c>
      <c r="BD366" s="104"/>
      <c r="BE366" s="104">
        <f>I366/26*$BC366*VLOOKUP(BE$4,DM_TI_LE!$A$5:$C$29,3,FALSE)</f>
        <v>0</v>
      </c>
      <c r="BF366" s="104">
        <f>J366/26*$BC366*VLOOKUP(BF$4,DM_TI_LE!$A$5:$C$29,3,FALSE)</f>
        <v>0</v>
      </c>
      <c r="BG366" s="104">
        <f>K366/26*$BC366*VLOOKUP(BG$4,DM_TI_LE!$A$5:$C$29,3,FALSE)</f>
        <v>0</v>
      </c>
      <c r="BH366" s="104">
        <f>L366/26*$BC366*VLOOKUP(BH$4,DM_TI_LE!$A$5:$C$29,3,FALSE)</f>
        <v>0</v>
      </c>
      <c r="BI366" s="104">
        <f>M366/26*$BC366*VLOOKUP(BI$4,DM_TI_LE!$A$5:$C$29,3,FALSE)</f>
        <v>0</v>
      </c>
      <c r="BJ366" s="104">
        <f>N366/26*$BC366*VLOOKUP(BJ$4,DM_TI_LE!$A$5:$C$29,3,FALSE)</f>
        <v>0</v>
      </c>
      <c r="BK366" s="104">
        <f>O366/26*$BC366*VLOOKUP(BK$4,DM_TI_LE!$A$5:$C$29,3,FALSE)</f>
        <v>0</v>
      </c>
      <c r="BL366" s="104">
        <f>P366/26*$BC366*VLOOKUP(BL$4,DM_TI_LE!$A$5:$C$29,3,FALSE)</f>
        <v>0</v>
      </c>
      <c r="BM366" s="104">
        <f>Q366/26*$BC366*VLOOKUP(BM$4,DM_TI_LE!$A$5:$C$29,3,FALSE)</f>
        <v>0</v>
      </c>
      <c r="BN366" s="104">
        <f>R366/26*$BC366*VLOOKUP(BN$4,DM_TI_LE!$A$5:$C$29,3,FALSE)</f>
        <v>0</v>
      </c>
      <c r="BO366" s="104">
        <f>S366/26*$BC366*VLOOKUP(BO$4,DM_TI_LE!$A$5:$C$29,3,FALSE)</f>
        <v>1324884.6153846153</v>
      </c>
      <c r="BP366" s="104">
        <f>T366/26*$BC366*VLOOKUP(BP$4,DM_TI_LE!$A$5:$C$29,3,FALSE)</f>
        <v>0</v>
      </c>
      <c r="BQ366" s="104">
        <f>U366/26*$BC366*VLOOKUP(BQ$4,DM_TI_LE!$A$5:$C$29,3,FALSE)</f>
        <v>0</v>
      </c>
      <c r="BR366" s="104">
        <f>V366/26*$BC366*VLOOKUP(BR$4,DM_TI_LE!$A$5:$C$29,3,FALSE)</f>
        <v>0</v>
      </c>
      <c r="BS366" s="104">
        <f>W366/26*$BC366*VLOOKUP(BS$4,DM_TI_LE!$A$5:$C$29,3,FALSE)</f>
        <v>0</v>
      </c>
      <c r="BT366" s="104">
        <f>X366/26*$BC366*VLOOKUP(BT$4,DM_TI_LE!$A$5:$C$29,3,FALSE)</f>
        <v>0</v>
      </c>
      <c r="BU366" s="104">
        <f>Y366/26*$BC366*VLOOKUP(BU$4,DM_TI_LE!$A$5:$C$29,3,FALSE)</f>
        <v>0</v>
      </c>
      <c r="BV366" s="104">
        <f>Z366/26*$BC366*VLOOKUP(BV$4,DM_TI_LE!$A$5:$C$29,3,FALSE)</f>
        <v>0</v>
      </c>
      <c r="BW366" s="104">
        <f>AA366/26*$BC366*VLOOKUP(BW$4,DM_TI_LE!$A$5:$C$29,3,FALSE)</f>
        <v>0</v>
      </c>
      <c r="BX366" s="104">
        <f>AB366/26*$BC366*VLOOKUP(BX$4,DM_TI_LE!$A$5:$C$29,3,FALSE)</f>
        <v>0</v>
      </c>
      <c r="BY366" s="104">
        <f>AC366/26*$BC366*VLOOKUP(BY$4,DM_TI_LE!$A$5:$C$29,3,FALSE)</f>
        <v>0</v>
      </c>
      <c r="BZ366" s="104">
        <f>AD366/26*$BC366*VLOOKUP(BZ$4,DM_TI_LE!$A$5:$C$29,3,FALSE)</f>
        <v>0</v>
      </c>
      <c r="CA366" s="273">
        <f t="shared" si="0"/>
        <v>1324884.6153846153</v>
      </c>
      <c r="CB366" s="104"/>
      <c r="CC366" s="274">
        <f t="shared" si="1"/>
        <v>7258217.948717948</v>
      </c>
      <c r="CD366" s="138" t="str">
        <f>VLOOKUP(B366,GD_CHUNG!$B$5:$G$480,6,FALSE)</f>
        <v>HDKX</v>
      </c>
      <c r="CE366" s="275">
        <f>VLOOKUP(CD366,DM_TI_LE!$I$12:$J$16,2,FALSE)</f>
        <v>1</v>
      </c>
    </row>
    <row r="367" spans="1:83" ht="12.75" x14ac:dyDescent="0.2">
      <c r="A367" s="49">
        <v>363</v>
      </c>
      <c r="B367" s="50">
        <f>GD_CHUNG!B367</f>
        <v>10733</v>
      </c>
      <c r="C367" s="50" t="str">
        <f>GD_CHUNG!C367</f>
        <v>Nguyễn Văn Sơn</v>
      </c>
      <c r="D367" s="50" t="str">
        <f>GD_CHUNG!D367</f>
        <v>NV Lái xe - VHTTB</v>
      </c>
      <c r="E367" s="268">
        <f>VLOOKUP(B367,GD_CHAM_CONG!$C$6:$BJ$997,60,FALSE)</f>
        <v>1</v>
      </c>
      <c r="F367" s="268">
        <f>VLOOKUP(B367,GD_LCD_HS_LNS!$B$4:$F$1000,5,FALSE)</f>
        <v>1.8</v>
      </c>
      <c r="G367" s="269"/>
      <c r="H367" s="269">
        <f>VLOOKUP(B367,GD_CHAM_CONG!$C$6:$BD$997,37,FALSE)</f>
        <v>27</v>
      </c>
      <c r="I367" s="104">
        <f>VLOOKUP($B367,GD_CHAM_CONG!$C$6:$BF$997,38,FALSE)</f>
        <v>27</v>
      </c>
      <c r="J367" s="104">
        <f>VLOOKUP($B367,GD_CHAM_CONG!$C$6:$BF$997,39,FALSE)</f>
        <v>0</v>
      </c>
      <c r="K367" s="104">
        <f>VLOOKUP($B367,GD_CHAM_CONG!$C$6:$BF$997,40,FALSE)</f>
        <v>0</v>
      </c>
      <c r="L367" s="104">
        <f>VLOOKUP($B367,GD_CHAM_CONG!$C$6:$BF$997,41,FALSE)</f>
        <v>0</v>
      </c>
      <c r="M367" s="104">
        <f>VLOOKUP($B367,GD_CHAM_CONG!$C$6:$BF$997,42,FALSE)</f>
        <v>0</v>
      </c>
      <c r="N367" s="104">
        <f>VLOOKUP($B367,GD_CHAM_CONG!$C$6:$BF$997,43,FALSE)</f>
        <v>0</v>
      </c>
      <c r="O367" s="104">
        <f>VLOOKUP($B367,GD_CHAM_CONG!$C$6:$BF$997,44,FALSE)</f>
        <v>0</v>
      </c>
      <c r="P367" s="104">
        <f>VLOOKUP($B367,GD_CHAM_CONG!$C$6:$BF$997,45,FALSE)</f>
        <v>0</v>
      </c>
      <c r="Q367" s="104">
        <f>VLOOKUP($B367,GD_CHAM_CONG!$C$6:$BF$997,46,FALSE)</f>
        <v>0</v>
      </c>
      <c r="R367" s="104">
        <f>VLOOKUP($B367,GD_CHAM_CONG!$C$6:$BF$997,47,FALSE)</f>
        <v>0</v>
      </c>
      <c r="S367" s="104">
        <f>VLOOKUP($B367,GD_CHAM_CONG!$C$6:$BF$997,48,FALSE)</f>
        <v>0</v>
      </c>
      <c r="T367" s="104">
        <f>VLOOKUP($B367,GD_CHAM_CONG!$C$6:$BF$997,49,FALSE)</f>
        <v>0</v>
      </c>
      <c r="U367" s="104">
        <f>VLOOKUP($B367,GD_CHAM_CONG!$C$6:$BF$997,50,FALSE)</f>
        <v>0</v>
      </c>
      <c r="V367" s="104">
        <f>VLOOKUP($B367,GD_CHAM_CONG!$C$6:$BF$997,51,FALSE)</f>
        <v>0</v>
      </c>
      <c r="W367" s="104">
        <f>VLOOKUP($B367,GD_CHAM_CONG!$C$6:$BF$997,52,FALSE)</f>
        <v>0</v>
      </c>
      <c r="X367" s="104">
        <f>VLOOKUP($B367,GD_CHAM_CONG!$C$6:$BF$997,53,FALSE)</f>
        <v>0</v>
      </c>
      <c r="Y367" s="104">
        <f>VLOOKUP($B367,GD_CHAM_CONG!$C$6:$BF$997,54,FALSE)</f>
        <v>0</v>
      </c>
      <c r="Z367" s="104">
        <f>VLOOKUP($B367,GD_CHAM_CONG!$C$6:$BF$997,55,FALSE)</f>
        <v>0</v>
      </c>
      <c r="AA367" s="104">
        <f>VLOOKUP($B367,GD_CHAM_CONG!$C$6:$BF$997,56,FALSE)</f>
        <v>0</v>
      </c>
      <c r="AB367" s="104">
        <f>VLOOKUP($B367,GD_CHAM_CONG!$C$6:$BI$997,57,FALSE)</f>
        <v>0</v>
      </c>
      <c r="AC367" s="104">
        <f>VLOOKUP($B367,GD_CHAM_CONG!$C$6:$BI$997,58,FALSE)</f>
        <v>0</v>
      </c>
      <c r="AD367" s="104">
        <f>VLOOKUP($B367,GD_CHAM_CONG!$C$6:$BI$997,59,FALSE)</f>
        <v>0</v>
      </c>
      <c r="AE367" s="270">
        <f>I367/$H367*VLOOKUP(I$4,DM_TI_LE!$A$5:$B$30,2,FALSE)</f>
        <v>1</v>
      </c>
      <c r="AF367" s="270">
        <f>J367/$H367*VLOOKUP(J$4,DM_TI_LE!$A$5:$B$30,2,FALSE)</f>
        <v>0</v>
      </c>
      <c r="AG367" s="270">
        <f>K367/$H367*VLOOKUP(K$4,DM_TI_LE!$A$5:$B$30,2,FALSE)</f>
        <v>0</v>
      </c>
      <c r="AH367" s="270">
        <f>L367/$H367*VLOOKUP(L$4,DM_TI_LE!$A$5:$B$30,2,FALSE)</f>
        <v>0</v>
      </c>
      <c r="AI367" s="270">
        <f>M367/$H367*VLOOKUP(M$4,DM_TI_LE!$A$5:$B$30,2,FALSE)</f>
        <v>0</v>
      </c>
      <c r="AJ367" s="270">
        <f>N367/$H367*VLOOKUP(N$4,DM_TI_LE!$A$5:$B$30,2,FALSE)</f>
        <v>0</v>
      </c>
      <c r="AK367" s="270">
        <f>O367/$H367*VLOOKUP(O$4,DM_TI_LE!$A$5:$B$30,2,FALSE)</f>
        <v>0</v>
      </c>
      <c r="AL367" s="270">
        <f>P367/$H367*VLOOKUP(P$4,DM_TI_LE!$A$5:$B$30,2,FALSE)</f>
        <v>0</v>
      </c>
      <c r="AM367" s="270">
        <f>Q367/$H367*VLOOKUP(Q$4,DM_TI_LE!$A$5:$B$30,2,FALSE)</f>
        <v>0</v>
      </c>
      <c r="AN367" s="270">
        <f>R367/$H367*VLOOKUP(R$4,DM_TI_LE!$A$5:$B$30,2,FALSE)</f>
        <v>0</v>
      </c>
      <c r="AO367" s="270">
        <f>S367/$H367*VLOOKUP(S$4,DM_TI_LE!$A$5:$B$30,2,FALSE)</f>
        <v>0</v>
      </c>
      <c r="AP367" s="270">
        <f>T367/$H367*VLOOKUP(T$4,DM_TI_LE!$A$5:$B$30,2,FALSE)</f>
        <v>0</v>
      </c>
      <c r="AQ367" s="270">
        <f>U367/$H367*VLOOKUP(U$4,DM_TI_LE!$A$5:$B$30,2,FALSE)</f>
        <v>0</v>
      </c>
      <c r="AR367" s="270">
        <f>V367/$H367*VLOOKUP(V$4,DM_TI_LE!$A$5:$B$30,2,FALSE)</f>
        <v>0</v>
      </c>
      <c r="AS367" s="270">
        <f>W367/$H367*VLOOKUP(W$4,DM_TI_LE!$A$5:$B$30,2,FALSE)</f>
        <v>0</v>
      </c>
      <c r="AT367" s="270">
        <f>X367/$H367*VLOOKUP(X$4,DM_TI_LE!$A$5:$B$30,2,FALSE)</f>
        <v>0</v>
      </c>
      <c r="AU367" s="270">
        <f>Y367/$H367*VLOOKUP(Y$4,DM_TI_LE!$A$5:$B$30,2,FALSE)</f>
        <v>0</v>
      </c>
      <c r="AV367" s="270">
        <f>Z367/$H367*VLOOKUP(Z$4,DM_TI_LE!$A$5:$B$30,2,FALSE)</f>
        <v>0</v>
      </c>
      <c r="AW367" s="270">
        <f>AA367/$H367*VLOOKUP(AA$4,DM_TI_LE!$A$5:$B$30,2,FALSE)</f>
        <v>0</v>
      </c>
      <c r="AX367" s="270">
        <f>AB367/$H367*VLOOKUP(AB$4,DM_TI_LE!$A$5:$B$30,2,FALSE)</f>
        <v>0</v>
      </c>
      <c r="AY367" s="270">
        <f>AC367/$H367*VLOOKUP(AC$4,DM_TI_LE!$A$5:$B$30,2,FALSE)</f>
        <v>0</v>
      </c>
      <c r="AZ367" s="270">
        <f>AD367/$H367*VLOOKUP(AD$4,DM_TI_LE!$A$5:$B$30,2,FALSE)</f>
        <v>0</v>
      </c>
      <c r="BA367" s="284">
        <f>IF(CD367="HDHV",DM_TI_LE!$K$12*I367, SUM(AE367:AW367)*F367*E367*DM_HE_SO_LUONG_NS!$D$1*CE367)</f>
        <v>8100000</v>
      </c>
      <c r="BB367" s="104"/>
      <c r="BC367" s="110">
        <f>VLOOKUP(B367,GD_LCD_HS_LNS!$B$4:$E$1000,4,FALSE)</f>
        <v>4921000</v>
      </c>
      <c r="BD367" s="104"/>
      <c r="BE367" s="104">
        <f>I367/26*$BC367*VLOOKUP(BE$4,DM_TI_LE!$A$5:$C$29,3,FALSE)</f>
        <v>0</v>
      </c>
      <c r="BF367" s="104">
        <f>J367/26*$BC367*VLOOKUP(BF$4,DM_TI_LE!$A$5:$C$29,3,FALSE)</f>
        <v>0</v>
      </c>
      <c r="BG367" s="104">
        <f>K367/26*$BC367*VLOOKUP(BG$4,DM_TI_LE!$A$5:$C$29,3,FALSE)</f>
        <v>0</v>
      </c>
      <c r="BH367" s="104">
        <f>L367/26*$BC367*VLOOKUP(BH$4,DM_TI_LE!$A$5:$C$29,3,FALSE)</f>
        <v>0</v>
      </c>
      <c r="BI367" s="104">
        <f>M367/26*$BC367*VLOOKUP(BI$4,DM_TI_LE!$A$5:$C$29,3,FALSE)</f>
        <v>0</v>
      </c>
      <c r="BJ367" s="104">
        <f>N367/26*$BC367*VLOOKUP(BJ$4,DM_TI_LE!$A$5:$C$29,3,FALSE)</f>
        <v>0</v>
      </c>
      <c r="BK367" s="104">
        <f>O367/26*$BC367*VLOOKUP(BK$4,DM_TI_LE!$A$5:$C$29,3,FALSE)</f>
        <v>0</v>
      </c>
      <c r="BL367" s="104">
        <f>P367/26*$BC367*VLOOKUP(BL$4,DM_TI_LE!$A$5:$C$29,3,FALSE)</f>
        <v>0</v>
      </c>
      <c r="BM367" s="104">
        <f>Q367/26*$BC367*VLOOKUP(BM$4,DM_TI_LE!$A$5:$C$29,3,FALSE)</f>
        <v>0</v>
      </c>
      <c r="BN367" s="104">
        <f>R367/26*$BC367*VLOOKUP(BN$4,DM_TI_LE!$A$5:$C$29,3,FALSE)</f>
        <v>0</v>
      </c>
      <c r="BO367" s="104">
        <f>S367/26*$BC367*VLOOKUP(BO$4,DM_TI_LE!$A$5:$C$29,3,FALSE)</f>
        <v>0</v>
      </c>
      <c r="BP367" s="104">
        <f>T367/26*$BC367*VLOOKUP(BP$4,DM_TI_LE!$A$5:$C$29,3,FALSE)</f>
        <v>0</v>
      </c>
      <c r="BQ367" s="104">
        <f>U367/26*$BC367*VLOOKUP(BQ$4,DM_TI_LE!$A$5:$C$29,3,FALSE)</f>
        <v>0</v>
      </c>
      <c r="BR367" s="104">
        <f>V367/26*$BC367*VLOOKUP(BR$4,DM_TI_LE!$A$5:$C$29,3,FALSE)</f>
        <v>0</v>
      </c>
      <c r="BS367" s="104">
        <f>W367/26*$BC367*VLOOKUP(BS$4,DM_TI_LE!$A$5:$C$29,3,FALSE)</f>
        <v>0</v>
      </c>
      <c r="BT367" s="104">
        <f>X367/26*$BC367*VLOOKUP(BT$4,DM_TI_LE!$A$5:$C$29,3,FALSE)</f>
        <v>0</v>
      </c>
      <c r="BU367" s="104">
        <f>Y367/26*$BC367*VLOOKUP(BU$4,DM_TI_LE!$A$5:$C$29,3,FALSE)</f>
        <v>0</v>
      </c>
      <c r="BV367" s="104">
        <f>Z367/26*$BC367*VLOOKUP(BV$4,DM_TI_LE!$A$5:$C$29,3,FALSE)</f>
        <v>0</v>
      </c>
      <c r="BW367" s="104">
        <f>AA367/26*$BC367*VLOOKUP(BW$4,DM_TI_LE!$A$5:$C$29,3,FALSE)</f>
        <v>0</v>
      </c>
      <c r="BX367" s="104">
        <f>AB367/26*$BC367*VLOOKUP(BX$4,DM_TI_LE!$A$5:$C$29,3,FALSE)</f>
        <v>0</v>
      </c>
      <c r="BY367" s="104">
        <f>AC367/26*$BC367*VLOOKUP(BY$4,DM_TI_LE!$A$5:$C$29,3,FALSE)</f>
        <v>0</v>
      </c>
      <c r="BZ367" s="104">
        <f>AD367/26*$BC367*VLOOKUP(BZ$4,DM_TI_LE!$A$5:$C$29,3,FALSE)</f>
        <v>0</v>
      </c>
      <c r="CA367" s="273">
        <f t="shared" si="0"/>
        <v>0</v>
      </c>
      <c r="CB367" s="104"/>
      <c r="CC367" s="274">
        <f t="shared" si="1"/>
        <v>8100000</v>
      </c>
      <c r="CD367" s="138" t="str">
        <f>VLOOKUP(B367,GD_CHUNG!$B$5:$G$480,6,FALSE)</f>
        <v>HDKX</v>
      </c>
      <c r="CE367" s="275">
        <f>VLOOKUP(CD367,DM_TI_LE!$I$12:$J$16,2,FALSE)</f>
        <v>1</v>
      </c>
    </row>
    <row r="368" spans="1:83" ht="12.75" x14ac:dyDescent="0.2">
      <c r="A368" s="49">
        <v>364</v>
      </c>
      <c r="B368" s="50">
        <f>GD_CHUNG!B368</f>
        <v>11132</v>
      </c>
      <c r="C368" s="50" t="str">
        <f>GD_CHUNG!C368</f>
        <v>Nguyễn Hữu Chức</v>
      </c>
      <c r="D368" s="50" t="str">
        <f>GD_CHUNG!D368</f>
        <v>NV Lái xe - VHTTB</v>
      </c>
      <c r="E368" s="268">
        <f>VLOOKUP(B368,GD_CHAM_CONG!$C$6:$BJ$997,60,FALSE)</f>
        <v>1</v>
      </c>
      <c r="F368" s="268">
        <f>VLOOKUP(B368,GD_LCD_HS_LNS!$B$4:$F$1000,5,FALSE)</f>
        <v>1.8</v>
      </c>
      <c r="G368" s="269"/>
      <c r="H368" s="269">
        <f>VLOOKUP(B368,GD_CHAM_CONG!$C$6:$BD$997,37,FALSE)</f>
        <v>27</v>
      </c>
      <c r="I368" s="104">
        <f>VLOOKUP($B368,GD_CHAM_CONG!$C$6:$BF$997,38,FALSE)</f>
        <v>15</v>
      </c>
      <c r="J368" s="104">
        <f>VLOOKUP($B368,GD_CHAM_CONG!$C$6:$BF$997,39,FALSE)</f>
        <v>0</v>
      </c>
      <c r="K368" s="104">
        <f>VLOOKUP($B368,GD_CHAM_CONG!$C$6:$BF$997,40,FALSE)</f>
        <v>5</v>
      </c>
      <c r="L368" s="104">
        <f>VLOOKUP($B368,GD_CHAM_CONG!$C$6:$BF$997,41,FALSE)</f>
        <v>0</v>
      </c>
      <c r="M368" s="104">
        <f>VLOOKUP($B368,GD_CHAM_CONG!$C$6:$BF$997,42,FALSE)</f>
        <v>0</v>
      </c>
      <c r="N368" s="104">
        <f>VLOOKUP($B368,GD_CHAM_CONG!$C$6:$BF$997,43,FALSE)</f>
        <v>0</v>
      </c>
      <c r="O368" s="104">
        <f>VLOOKUP($B368,GD_CHAM_CONG!$C$6:$BF$997,44,FALSE)</f>
        <v>0</v>
      </c>
      <c r="P368" s="104">
        <f>VLOOKUP($B368,GD_CHAM_CONG!$C$6:$BF$997,45,FALSE)</f>
        <v>0</v>
      </c>
      <c r="Q368" s="104">
        <f>VLOOKUP($B368,GD_CHAM_CONG!$C$6:$BF$997,46,FALSE)</f>
        <v>0</v>
      </c>
      <c r="R368" s="104">
        <f>VLOOKUP($B368,GD_CHAM_CONG!$C$6:$BF$997,47,FALSE)</f>
        <v>0</v>
      </c>
      <c r="S368" s="104">
        <f>VLOOKUP($B368,GD_CHAM_CONG!$C$6:$BF$997,48,FALSE)</f>
        <v>7</v>
      </c>
      <c r="T368" s="104">
        <f>VLOOKUP($B368,GD_CHAM_CONG!$C$6:$BF$997,49,FALSE)</f>
        <v>0</v>
      </c>
      <c r="U368" s="104">
        <f>VLOOKUP($B368,GD_CHAM_CONG!$C$6:$BF$997,50,FALSE)</f>
        <v>0</v>
      </c>
      <c r="V368" s="104">
        <f>VLOOKUP($B368,GD_CHAM_CONG!$C$6:$BF$997,51,FALSE)</f>
        <v>0</v>
      </c>
      <c r="W368" s="104">
        <f>VLOOKUP($B368,GD_CHAM_CONG!$C$6:$BF$997,52,FALSE)</f>
        <v>0</v>
      </c>
      <c r="X368" s="104">
        <f>VLOOKUP($B368,GD_CHAM_CONG!$C$6:$BF$997,53,FALSE)</f>
        <v>0</v>
      </c>
      <c r="Y368" s="104">
        <f>VLOOKUP($B368,GD_CHAM_CONG!$C$6:$BF$997,54,FALSE)</f>
        <v>0</v>
      </c>
      <c r="Z368" s="104">
        <f>VLOOKUP($B368,GD_CHAM_CONG!$C$6:$BF$997,55,FALSE)</f>
        <v>0</v>
      </c>
      <c r="AA368" s="104">
        <f>VLOOKUP($B368,GD_CHAM_CONG!$C$6:$BF$997,56,FALSE)</f>
        <v>0</v>
      </c>
      <c r="AB368" s="104">
        <f>VLOOKUP($B368,GD_CHAM_CONG!$C$6:$BI$997,57,FALSE)</f>
        <v>0</v>
      </c>
      <c r="AC368" s="104">
        <f>VLOOKUP($B368,GD_CHAM_CONG!$C$6:$BI$997,58,FALSE)</f>
        <v>0</v>
      </c>
      <c r="AD368" s="104">
        <f>VLOOKUP($B368,GD_CHAM_CONG!$C$6:$BI$997,59,FALSE)</f>
        <v>0</v>
      </c>
      <c r="AE368" s="270">
        <f>I368/$H368*VLOOKUP(I$4,DM_TI_LE!$A$5:$B$30,2,FALSE)</f>
        <v>0.55555555555555558</v>
      </c>
      <c r="AF368" s="270">
        <f>J368/$H368*VLOOKUP(J$4,DM_TI_LE!$A$5:$B$30,2,FALSE)</f>
        <v>0</v>
      </c>
      <c r="AG368" s="270">
        <f>K368/$H368*VLOOKUP(K$4,DM_TI_LE!$A$5:$B$30,2,FALSE)</f>
        <v>0</v>
      </c>
      <c r="AH368" s="270">
        <f>L368/$H368*VLOOKUP(L$4,DM_TI_LE!$A$5:$B$30,2,FALSE)</f>
        <v>0</v>
      </c>
      <c r="AI368" s="270">
        <f>M368/$H368*VLOOKUP(M$4,DM_TI_LE!$A$5:$B$30,2,FALSE)</f>
        <v>0</v>
      </c>
      <c r="AJ368" s="270">
        <f>N368/$H368*VLOOKUP(N$4,DM_TI_LE!$A$5:$B$30,2,FALSE)</f>
        <v>0</v>
      </c>
      <c r="AK368" s="270">
        <f>O368/$H368*VLOOKUP(O$4,DM_TI_LE!$A$5:$B$30,2,FALSE)</f>
        <v>0</v>
      </c>
      <c r="AL368" s="270">
        <f>P368/$H368*VLOOKUP(P$4,DM_TI_LE!$A$5:$B$30,2,FALSE)</f>
        <v>0</v>
      </c>
      <c r="AM368" s="270">
        <f>Q368/$H368*VLOOKUP(Q$4,DM_TI_LE!$A$5:$B$30,2,FALSE)</f>
        <v>0</v>
      </c>
      <c r="AN368" s="270">
        <f>R368/$H368*VLOOKUP(R$4,DM_TI_LE!$A$5:$B$30,2,FALSE)</f>
        <v>0</v>
      </c>
      <c r="AO368" s="270">
        <f>S368/$H368*VLOOKUP(S$4,DM_TI_LE!$A$5:$B$30,2,FALSE)</f>
        <v>0</v>
      </c>
      <c r="AP368" s="270">
        <f>T368/$H368*VLOOKUP(T$4,DM_TI_LE!$A$5:$B$30,2,FALSE)</f>
        <v>0</v>
      </c>
      <c r="AQ368" s="270">
        <f>U368/$H368*VLOOKUP(U$4,DM_TI_LE!$A$5:$B$30,2,FALSE)</f>
        <v>0</v>
      </c>
      <c r="AR368" s="270">
        <f>V368/$H368*VLOOKUP(V$4,DM_TI_LE!$A$5:$B$30,2,FALSE)</f>
        <v>0</v>
      </c>
      <c r="AS368" s="270">
        <f>W368/$H368*VLOOKUP(W$4,DM_TI_LE!$A$5:$B$30,2,FALSE)</f>
        <v>0</v>
      </c>
      <c r="AT368" s="270">
        <f>X368/$H368*VLOOKUP(X$4,DM_TI_LE!$A$5:$B$30,2,FALSE)</f>
        <v>0</v>
      </c>
      <c r="AU368" s="270">
        <f>Y368/$H368*VLOOKUP(Y$4,DM_TI_LE!$A$5:$B$30,2,FALSE)</f>
        <v>0</v>
      </c>
      <c r="AV368" s="270">
        <f>Z368/$H368*VLOOKUP(Z$4,DM_TI_LE!$A$5:$B$30,2,FALSE)</f>
        <v>0</v>
      </c>
      <c r="AW368" s="270">
        <f>AA368/$H368*VLOOKUP(AA$4,DM_TI_LE!$A$5:$B$30,2,FALSE)</f>
        <v>0</v>
      </c>
      <c r="AX368" s="270">
        <f>AB368/$H368*VLOOKUP(AB$4,DM_TI_LE!$A$5:$B$30,2,FALSE)</f>
        <v>0</v>
      </c>
      <c r="AY368" s="270">
        <f>AC368/$H368*VLOOKUP(AC$4,DM_TI_LE!$A$5:$B$30,2,FALSE)</f>
        <v>0</v>
      </c>
      <c r="AZ368" s="270">
        <f>AD368/$H368*VLOOKUP(AD$4,DM_TI_LE!$A$5:$B$30,2,FALSE)</f>
        <v>0</v>
      </c>
      <c r="BA368" s="284">
        <f>IF(CD368="HDHV",DM_TI_LE!$K$12*I368, SUM(AE368:AW368)*F368*E368*DM_HE_SO_LUONG_NS!$D$1*CE368)</f>
        <v>4500000</v>
      </c>
      <c r="BB368" s="104"/>
      <c r="BC368" s="110">
        <f>VLOOKUP(B368,GD_LCD_HS_LNS!$B$4:$E$1000,4,FALSE)</f>
        <v>4921000</v>
      </c>
      <c r="BD368" s="104"/>
      <c r="BE368" s="104">
        <f>I368/26*$BC368*VLOOKUP(BE$4,DM_TI_LE!$A$5:$C$29,3,FALSE)</f>
        <v>0</v>
      </c>
      <c r="BF368" s="104">
        <f>J368/26*$BC368*VLOOKUP(BF$4,DM_TI_LE!$A$5:$C$29,3,FALSE)</f>
        <v>0</v>
      </c>
      <c r="BG368" s="104">
        <f>K368/26*$BC368*VLOOKUP(BG$4,DM_TI_LE!$A$5:$C$29,3,FALSE)</f>
        <v>0</v>
      </c>
      <c r="BH368" s="104">
        <f>L368/26*$BC368*VLOOKUP(BH$4,DM_TI_LE!$A$5:$C$29,3,FALSE)</f>
        <v>0</v>
      </c>
      <c r="BI368" s="104">
        <f>M368/26*$BC368*VLOOKUP(BI$4,DM_TI_LE!$A$5:$C$29,3,FALSE)</f>
        <v>0</v>
      </c>
      <c r="BJ368" s="104">
        <f>N368/26*$BC368*VLOOKUP(BJ$4,DM_TI_LE!$A$5:$C$29,3,FALSE)</f>
        <v>0</v>
      </c>
      <c r="BK368" s="104">
        <f>O368/26*$BC368*VLOOKUP(BK$4,DM_TI_LE!$A$5:$C$29,3,FALSE)</f>
        <v>0</v>
      </c>
      <c r="BL368" s="104">
        <f>P368/26*$BC368*VLOOKUP(BL$4,DM_TI_LE!$A$5:$C$29,3,FALSE)</f>
        <v>0</v>
      </c>
      <c r="BM368" s="104">
        <f>Q368/26*$BC368*VLOOKUP(BM$4,DM_TI_LE!$A$5:$C$29,3,FALSE)</f>
        <v>0</v>
      </c>
      <c r="BN368" s="104">
        <f>R368/26*$BC368*VLOOKUP(BN$4,DM_TI_LE!$A$5:$C$29,3,FALSE)</f>
        <v>0</v>
      </c>
      <c r="BO368" s="104">
        <f>S368/26*$BC368*VLOOKUP(BO$4,DM_TI_LE!$A$5:$C$29,3,FALSE)</f>
        <v>1324884.6153846153</v>
      </c>
      <c r="BP368" s="104">
        <f>T368/26*$BC368*VLOOKUP(BP$4,DM_TI_LE!$A$5:$C$29,3,FALSE)</f>
        <v>0</v>
      </c>
      <c r="BQ368" s="104">
        <f>U368/26*$BC368*VLOOKUP(BQ$4,DM_TI_LE!$A$5:$C$29,3,FALSE)</f>
        <v>0</v>
      </c>
      <c r="BR368" s="104">
        <f>V368/26*$BC368*VLOOKUP(BR$4,DM_TI_LE!$A$5:$C$29,3,FALSE)</f>
        <v>0</v>
      </c>
      <c r="BS368" s="104">
        <f>W368/26*$BC368*VLOOKUP(BS$4,DM_TI_LE!$A$5:$C$29,3,FALSE)</f>
        <v>0</v>
      </c>
      <c r="BT368" s="104">
        <f>X368/26*$BC368*VLOOKUP(BT$4,DM_TI_LE!$A$5:$C$29,3,FALSE)</f>
        <v>0</v>
      </c>
      <c r="BU368" s="104">
        <f>Y368/26*$BC368*VLOOKUP(BU$4,DM_TI_LE!$A$5:$C$29,3,FALSE)</f>
        <v>0</v>
      </c>
      <c r="BV368" s="104">
        <f>Z368/26*$BC368*VLOOKUP(BV$4,DM_TI_LE!$A$5:$C$29,3,FALSE)</f>
        <v>0</v>
      </c>
      <c r="BW368" s="104">
        <f>AA368/26*$BC368*VLOOKUP(BW$4,DM_TI_LE!$A$5:$C$29,3,FALSE)</f>
        <v>0</v>
      </c>
      <c r="BX368" s="104">
        <f>AB368/26*$BC368*VLOOKUP(BX$4,DM_TI_LE!$A$5:$C$29,3,FALSE)</f>
        <v>0</v>
      </c>
      <c r="BY368" s="104">
        <f>AC368/26*$BC368*VLOOKUP(BY$4,DM_TI_LE!$A$5:$C$29,3,FALSE)</f>
        <v>0</v>
      </c>
      <c r="BZ368" s="104">
        <f>AD368/26*$BC368*VLOOKUP(BZ$4,DM_TI_LE!$A$5:$C$29,3,FALSE)</f>
        <v>0</v>
      </c>
      <c r="CA368" s="273">
        <f t="shared" si="0"/>
        <v>1324884.6153846153</v>
      </c>
      <c r="CB368" s="104"/>
      <c r="CC368" s="274">
        <f t="shared" si="1"/>
        <v>5824884.615384615</v>
      </c>
      <c r="CD368" s="138" t="str">
        <f>VLOOKUP(B368,GD_CHUNG!$B$5:$G$480,6,FALSE)</f>
        <v>HD3N</v>
      </c>
      <c r="CE368" s="275">
        <f>VLOOKUP(CD368,DM_TI_LE!$I$12:$J$16,2,FALSE)</f>
        <v>1</v>
      </c>
    </row>
    <row r="369" spans="1:83" ht="12.75" x14ac:dyDescent="0.2">
      <c r="A369" s="49">
        <v>365</v>
      </c>
      <c r="B369" s="50">
        <f>GD_CHUNG!B369</f>
        <v>11133</v>
      </c>
      <c r="C369" s="50" t="str">
        <f>GD_CHUNG!C369</f>
        <v>Phù Định</v>
      </c>
      <c r="D369" s="50" t="str">
        <f>GD_CHUNG!D369</f>
        <v>NV Lái xe - VHTTB</v>
      </c>
      <c r="E369" s="268">
        <f>VLOOKUP(B369,GD_CHAM_CONG!$C$6:$BJ$997,60,FALSE)</f>
        <v>1</v>
      </c>
      <c r="F369" s="268">
        <f>VLOOKUP(B369,GD_LCD_HS_LNS!$B$4:$F$1000,5,FALSE)</f>
        <v>1.8</v>
      </c>
      <c r="G369" s="269"/>
      <c r="H369" s="269">
        <f>VLOOKUP(B369,GD_CHAM_CONG!$C$6:$BD$997,37,FALSE)</f>
        <v>27</v>
      </c>
      <c r="I369" s="104">
        <f>VLOOKUP($B369,GD_CHAM_CONG!$C$6:$BF$997,38,FALSE)</f>
        <v>27</v>
      </c>
      <c r="J369" s="104">
        <f>VLOOKUP($B369,GD_CHAM_CONG!$C$6:$BF$997,39,FALSE)</f>
        <v>0</v>
      </c>
      <c r="K369" s="104">
        <f>VLOOKUP($B369,GD_CHAM_CONG!$C$6:$BF$997,40,FALSE)</f>
        <v>0</v>
      </c>
      <c r="L369" s="104">
        <f>VLOOKUP($B369,GD_CHAM_CONG!$C$6:$BF$997,41,FALSE)</f>
        <v>0</v>
      </c>
      <c r="M369" s="104">
        <f>VLOOKUP($B369,GD_CHAM_CONG!$C$6:$BF$997,42,FALSE)</f>
        <v>0</v>
      </c>
      <c r="N369" s="104">
        <f>VLOOKUP($B369,GD_CHAM_CONG!$C$6:$BF$997,43,FALSE)</f>
        <v>0</v>
      </c>
      <c r="O369" s="104">
        <f>VLOOKUP($B369,GD_CHAM_CONG!$C$6:$BF$997,44,FALSE)</f>
        <v>0</v>
      </c>
      <c r="P369" s="104">
        <f>VLOOKUP($B369,GD_CHAM_CONG!$C$6:$BF$997,45,FALSE)</f>
        <v>0</v>
      </c>
      <c r="Q369" s="104">
        <f>VLOOKUP($B369,GD_CHAM_CONG!$C$6:$BF$997,46,FALSE)</f>
        <v>0</v>
      </c>
      <c r="R369" s="104">
        <f>VLOOKUP($B369,GD_CHAM_CONG!$C$6:$BF$997,47,FALSE)</f>
        <v>0</v>
      </c>
      <c r="S369" s="104">
        <f>VLOOKUP($B369,GD_CHAM_CONG!$C$6:$BF$997,48,FALSE)</f>
        <v>0</v>
      </c>
      <c r="T369" s="104">
        <f>VLOOKUP($B369,GD_CHAM_CONG!$C$6:$BF$997,49,FALSE)</f>
        <v>0</v>
      </c>
      <c r="U369" s="104">
        <f>VLOOKUP($B369,GD_CHAM_CONG!$C$6:$BF$997,50,FALSE)</f>
        <v>0</v>
      </c>
      <c r="V369" s="104">
        <f>VLOOKUP($B369,GD_CHAM_CONG!$C$6:$BF$997,51,FALSE)</f>
        <v>0</v>
      </c>
      <c r="W369" s="104">
        <f>VLOOKUP($B369,GD_CHAM_CONG!$C$6:$BF$997,52,FALSE)</f>
        <v>0</v>
      </c>
      <c r="X369" s="104">
        <f>VLOOKUP($B369,GD_CHAM_CONG!$C$6:$BF$997,53,FALSE)</f>
        <v>0</v>
      </c>
      <c r="Y369" s="104">
        <f>VLOOKUP($B369,GD_CHAM_CONG!$C$6:$BF$997,54,FALSE)</f>
        <v>0</v>
      </c>
      <c r="Z369" s="104">
        <f>VLOOKUP($B369,GD_CHAM_CONG!$C$6:$BF$997,55,FALSE)</f>
        <v>0</v>
      </c>
      <c r="AA369" s="104">
        <f>VLOOKUP($B369,GD_CHAM_CONG!$C$6:$BF$997,56,FALSE)</f>
        <v>0</v>
      </c>
      <c r="AB369" s="104">
        <f>VLOOKUP($B369,GD_CHAM_CONG!$C$6:$BI$997,57,FALSE)</f>
        <v>0</v>
      </c>
      <c r="AC369" s="104">
        <f>VLOOKUP($B369,GD_CHAM_CONG!$C$6:$BI$997,58,FALSE)</f>
        <v>0</v>
      </c>
      <c r="AD369" s="104">
        <f>VLOOKUP($B369,GD_CHAM_CONG!$C$6:$BI$997,59,FALSE)</f>
        <v>0</v>
      </c>
      <c r="AE369" s="270">
        <f>I369/$H369*VLOOKUP(I$4,DM_TI_LE!$A$5:$B$30,2,FALSE)</f>
        <v>1</v>
      </c>
      <c r="AF369" s="270">
        <f>J369/$H369*VLOOKUP(J$4,DM_TI_LE!$A$5:$B$30,2,FALSE)</f>
        <v>0</v>
      </c>
      <c r="AG369" s="270">
        <f>K369/$H369*VLOOKUP(K$4,DM_TI_LE!$A$5:$B$30,2,FALSE)</f>
        <v>0</v>
      </c>
      <c r="AH369" s="270">
        <f>L369/$H369*VLOOKUP(L$4,DM_TI_LE!$A$5:$B$30,2,FALSE)</f>
        <v>0</v>
      </c>
      <c r="AI369" s="270">
        <f>M369/$H369*VLOOKUP(M$4,DM_TI_LE!$A$5:$B$30,2,FALSE)</f>
        <v>0</v>
      </c>
      <c r="AJ369" s="270">
        <f>N369/$H369*VLOOKUP(N$4,DM_TI_LE!$A$5:$B$30,2,FALSE)</f>
        <v>0</v>
      </c>
      <c r="AK369" s="270">
        <f>O369/$H369*VLOOKUP(O$4,DM_TI_LE!$A$5:$B$30,2,FALSE)</f>
        <v>0</v>
      </c>
      <c r="AL369" s="270">
        <f>P369/$H369*VLOOKUP(P$4,DM_TI_LE!$A$5:$B$30,2,FALSE)</f>
        <v>0</v>
      </c>
      <c r="AM369" s="270">
        <f>Q369/$H369*VLOOKUP(Q$4,DM_TI_LE!$A$5:$B$30,2,FALSE)</f>
        <v>0</v>
      </c>
      <c r="AN369" s="270">
        <f>R369/$H369*VLOOKUP(R$4,DM_TI_LE!$A$5:$B$30,2,FALSE)</f>
        <v>0</v>
      </c>
      <c r="AO369" s="270">
        <f>S369/$H369*VLOOKUP(S$4,DM_TI_LE!$A$5:$B$30,2,FALSE)</f>
        <v>0</v>
      </c>
      <c r="AP369" s="270">
        <f>T369/$H369*VLOOKUP(T$4,DM_TI_LE!$A$5:$B$30,2,FALSE)</f>
        <v>0</v>
      </c>
      <c r="AQ369" s="270">
        <f>U369/$H369*VLOOKUP(U$4,DM_TI_LE!$A$5:$B$30,2,FALSE)</f>
        <v>0</v>
      </c>
      <c r="AR369" s="270">
        <f>V369/$H369*VLOOKUP(V$4,DM_TI_LE!$A$5:$B$30,2,FALSE)</f>
        <v>0</v>
      </c>
      <c r="AS369" s="270">
        <f>W369/$H369*VLOOKUP(W$4,DM_TI_LE!$A$5:$B$30,2,FALSE)</f>
        <v>0</v>
      </c>
      <c r="AT369" s="270">
        <f>X369/$H369*VLOOKUP(X$4,DM_TI_LE!$A$5:$B$30,2,FALSE)</f>
        <v>0</v>
      </c>
      <c r="AU369" s="270">
        <f>Y369/$H369*VLOOKUP(Y$4,DM_TI_LE!$A$5:$B$30,2,FALSE)</f>
        <v>0</v>
      </c>
      <c r="AV369" s="270">
        <f>Z369/$H369*VLOOKUP(Z$4,DM_TI_LE!$A$5:$B$30,2,FALSE)</f>
        <v>0</v>
      </c>
      <c r="AW369" s="270">
        <f>AA369/$H369*VLOOKUP(AA$4,DM_TI_LE!$A$5:$B$30,2,FALSE)</f>
        <v>0</v>
      </c>
      <c r="AX369" s="270">
        <f>AB369/$H369*VLOOKUP(AB$4,DM_TI_LE!$A$5:$B$30,2,FALSE)</f>
        <v>0</v>
      </c>
      <c r="AY369" s="270">
        <f>AC369/$H369*VLOOKUP(AC$4,DM_TI_LE!$A$5:$B$30,2,FALSE)</f>
        <v>0</v>
      </c>
      <c r="AZ369" s="270">
        <f>AD369/$H369*VLOOKUP(AD$4,DM_TI_LE!$A$5:$B$30,2,FALSE)</f>
        <v>0</v>
      </c>
      <c r="BA369" s="284">
        <f>IF(CD369="HDHV",DM_TI_LE!$K$12*I369, SUM(AE369:AW369)*F369*E369*DM_HE_SO_LUONG_NS!$D$1*CE369)</f>
        <v>8100000</v>
      </c>
      <c r="BB369" s="104"/>
      <c r="BC369" s="110">
        <f>VLOOKUP(B369,GD_LCD_HS_LNS!$B$4:$E$1000,4,FALSE)</f>
        <v>4921000</v>
      </c>
      <c r="BD369" s="104"/>
      <c r="BE369" s="104">
        <f>I369/26*$BC369*VLOOKUP(BE$4,DM_TI_LE!$A$5:$C$29,3,FALSE)</f>
        <v>0</v>
      </c>
      <c r="BF369" s="104">
        <f>J369/26*$BC369*VLOOKUP(BF$4,DM_TI_LE!$A$5:$C$29,3,FALSE)</f>
        <v>0</v>
      </c>
      <c r="BG369" s="104">
        <f>K369/26*$BC369*VLOOKUP(BG$4,DM_TI_LE!$A$5:$C$29,3,FALSE)</f>
        <v>0</v>
      </c>
      <c r="BH369" s="104">
        <f>L369/26*$BC369*VLOOKUP(BH$4,DM_TI_LE!$A$5:$C$29,3,FALSE)</f>
        <v>0</v>
      </c>
      <c r="BI369" s="104">
        <f>M369/26*$BC369*VLOOKUP(BI$4,DM_TI_LE!$A$5:$C$29,3,FALSE)</f>
        <v>0</v>
      </c>
      <c r="BJ369" s="104">
        <f>N369/26*$BC369*VLOOKUP(BJ$4,DM_TI_LE!$A$5:$C$29,3,FALSE)</f>
        <v>0</v>
      </c>
      <c r="BK369" s="104">
        <f>O369/26*$BC369*VLOOKUP(BK$4,DM_TI_LE!$A$5:$C$29,3,FALSE)</f>
        <v>0</v>
      </c>
      <c r="BL369" s="104">
        <f>P369/26*$BC369*VLOOKUP(BL$4,DM_TI_LE!$A$5:$C$29,3,FALSE)</f>
        <v>0</v>
      </c>
      <c r="BM369" s="104">
        <f>Q369/26*$BC369*VLOOKUP(BM$4,DM_TI_LE!$A$5:$C$29,3,FALSE)</f>
        <v>0</v>
      </c>
      <c r="BN369" s="104">
        <f>R369/26*$BC369*VLOOKUP(BN$4,DM_TI_LE!$A$5:$C$29,3,FALSE)</f>
        <v>0</v>
      </c>
      <c r="BO369" s="104">
        <f>S369/26*$BC369*VLOOKUP(BO$4,DM_TI_LE!$A$5:$C$29,3,FALSE)</f>
        <v>0</v>
      </c>
      <c r="BP369" s="104">
        <f>T369/26*$BC369*VLOOKUP(BP$4,DM_TI_LE!$A$5:$C$29,3,FALSE)</f>
        <v>0</v>
      </c>
      <c r="BQ369" s="104">
        <f>U369/26*$BC369*VLOOKUP(BQ$4,DM_TI_LE!$A$5:$C$29,3,FALSE)</f>
        <v>0</v>
      </c>
      <c r="BR369" s="104">
        <f>V369/26*$BC369*VLOOKUP(BR$4,DM_TI_LE!$A$5:$C$29,3,FALSE)</f>
        <v>0</v>
      </c>
      <c r="BS369" s="104">
        <f>W369/26*$BC369*VLOOKUP(BS$4,DM_TI_LE!$A$5:$C$29,3,FALSE)</f>
        <v>0</v>
      </c>
      <c r="BT369" s="104">
        <f>X369/26*$BC369*VLOOKUP(BT$4,DM_TI_LE!$A$5:$C$29,3,FALSE)</f>
        <v>0</v>
      </c>
      <c r="BU369" s="104">
        <f>Y369/26*$BC369*VLOOKUP(BU$4,DM_TI_LE!$A$5:$C$29,3,FALSE)</f>
        <v>0</v>
      </c>
      <c r="BV369" s="104">
        <f>Z369/26*$BC369*VLOOKUP(BV$4,DM_TI_LE!$A$5:$C$29,3,FALSE)</f>
        <v>0</v>
      </c>
      <c r="BW369" s="104">
        <f>AA369/26*$BC369*VLOOKUP(BW$4,DM_TI_LE!$A$5:$C$29,3,FALSE)</f>
        <v>0</v>
      </c>
      <c r="BX369" s="104">
        <f>AB369/26*$BC369*VLOOKUP(BX$4,DM_TI_LE!$A$5:$C$29,3,FALSE)</f>
        <v>0</v>
      </c>
      <c r="BY369" s="104">
        <f>AC369/26*$BC369*VLOOKUP(BY$4,DM_TI_LE!$A$5:$C$29,3,FALSE)</f>
        <v>0</v>
      </c>
      <c r="BZ369" s="104">
        <f>AD369/26*$BC369*VLOOKUP(BZ$4,DM_TI_LE!$A$5:$C$29,3,FALSE)</f>
        <v>0</v>
      </c>
      <c r="CA369" s="273">
        <f t="shared" si="0"/>
        <v>0</v>
      </c>
      <c r="CB369" s="104"/>
      <c r="CC369" s="274">
        <f t="shared" si="1"/>
        <v>8100000</v>
      </c>
      <c r="CD369" s="138" t="str">
        <f>VLOOKUP(B369,GD_CHUNG!$B$5:$G$480,6,FALSE)</f>
        <v>HD3N</v>
      </c>
      <c r="CE369" s="275">
        <f>VLOOKUP(CD369,DM_TI_LE!$I$12:$J$16,2,FALSE)</f>
        <v>1</v>
      </c>
    </row>
    <row r="370" spans="1:83" ht="12.75" x14ac:dyDescent="0.2">
      <c r="A370" s="49">
        <v>366</v>
      </c>
      <c r="B370" s="50">
        <f>GD_CHUNG!B370</f>
        <v>11134</v>
      </c>
      <c r="C370" s="50" t="str">
        <f>GD_CHUNG!C370</f>
        <v>Hồ Ngọc Hà</v>
      </c>
      <c r="D370" s="50" t="str">
        <f>GD_CHUNG!D370</f>
        <v>NV Lái xe - VHTTB</v>
      </c>
      <c r="E370" s="268">
        <f>VLOOKUP(B370,GD_CHAM_CONG!$C$6:$BJ$997,60,FALSE)</f>
        <v>1</v>
      </c>
      <c r="F370" s="268">
        <f>VLOOKUP(B370,GD_LCD_HS_LNS!$B$4:$F$1000,5,FALSE)</f>
        <v>1.8</v>
      </c>
      <c r="G370" s="269"/>
      <c r="H370" s="269">
        <f>VLOOKUP(B370,GD_CHAM_CONG!$C$6:$BD$997,37,FALSE)</f>
        <v>27</v>
      </c>
      <c r="I370" s="104">
        <f>VLOOKUP($B370,GD_CHAM_CONG!$C$6:$BF$997,38,FALSE)</f>
        <v>20</v>
      </c>
      <c r="J370" s="104">
        <f>VLOOKUP($B370,GD_CHAM_CONG!$C$6:$BF$997,39,FALSE)</f>
        <v>0</v>
      </c>
      <c r="K370" s="104">
        <f>VLOOKUP($B370,GD_CHAM_CONG!$C$6:$BF$997,40,FALSE)</f>
        <v>0</v>
      </c>
      <c r="L370" s="104">
        <f>VLOOKUP($B370,GD_CHAM_CONG!$C$6:$BF$997,41,FALSE)</f>
        <v>0</v>
      </c>
      <c r="M370" s="104">
        <f>VLOOKUP($B370,GD_CHAM_CONG!$C$6:$BF$997,42,FALSE)</f>
        <v>0</v>
      </c>
      <c r="N370" s="104">
        <f>VLOOKUP($B370,GD_CHAM_CONG!$C$6:$BF$997,43,FALSE)</f>
        <v>0</v>
      </c>
      <c r="O370" s="104">
        <f>VLOOKUP($B370,GD_CHAM_CONG!$C$6:$BF$997,44,FALSE)</f>
        <v>0</v>
      </c>
      <c r="P370" s="104">
        <f>VLOOKUP($B370,GD_CHAM_CONG!$C$6:$BF$997,45,FALSE)</f>
        <v>0</v>
      </c>
      <c r="Q370" s="104">
        <f>VLOOKUP($B370,GD_CHAM_CONG!$C$6:$BF$997,46,FALSE)</f>
        <v>0</v>
      </c>
      <c r="R370" s="104">
        <f>VLOOKUP($B370,GD_CHAM_CONG!$C$6:$BF$997,47,FALSE)</f>
        <v>0</v>
      </c>
      <c r="S370" s="104">
        <f>VLOOKUP($B370,GD_CHAM_CONG!$C$6:$BF$997,48,FALSE)</f>
        <v>7</v>
      </c>
      <c r="T370" s="104">
        <f>VLOOKUP($B370,GD_CHAM_CONG!$C$6:$BF$997,49,FALSE)</f>
        <v>0</v>
      </c>
      <c r="U370" s="104">
        <f>VLOOKUP($B370,GD_CHAM_CONG!$C$6:$BF$997,50,FALSE)</f>
        <v>0</v>
      </c>
      <c r="V370" s="104">
        <f>VLOOKUP($B370,GD_CHAM_CONG!$C$6:$BF$997,51,FALSE)</f>
        <v>0</v>
      </c>
      <c r="W370" s="104">
        <f>VLOOKUP($B370,GD_CHAM_CONG!$C$6:$BF$997,52,FALSE)</f>
        <v>0</v>
      </c>
      <c r="X370" s="104">
        <f>VLOOKUP($B370,GD_CHAM_CONG!$C$6:$BF$997,53,FALSE)</f>
        <v>0</v>
      </c>
      <c r="Y370" s="104">
        <f>VLOOKUP($B370,GD_CHAM_CONG!$C$6:$BF$997,54,FALSE)</f>
        <v>0</v>
      </c>
      <c r="Z370" s="104">
        <f>VLOOKUP($B370,GD_CHAM_CONG!$C$6:$BF$997,55,FALSE)</f>
        <v>0</v>
      </c>
      <c r="AA370" s="104">
        <f>VLOOKUP($B370,GD_CHAM_CONG!$C$6:$BF$997,56,FALSE)</f>
        <v>0</v>
      </c>
      <c r="AB370" s="104">
        <f>VLOOKUP($B370,GD_CHAM_CONG!$C$6:$BI$997,57,FALSE)</f>
        <v>0</v>
      </c>
      <c r="AC370" s="104">
        <f>VLOOKUP($B370,GD_CHAM_CONG!$C$6:$BI$997,58,FALSE)</f>
        <v>0</v>
      </c>
      <c r="AD370" s="104">
        <f>VLOOKUP($B370,GD_CHAM_CONG!$C$6:$BI$997,59,FALSE)</f>
        <v>0</v>
      </c>
      <c r="AE370" s="270">
        <f>I370/$H370*VLOOKUP(I$4,DM_TI_LE!$A$5:$B$30,2,FALSE)</f>
        <v>0.7407407407407407</v>
      </c>
      <c r="AF370" s="270">
        <f>J370/$H370*VLOOKUP(J$4,DM_TI_LE!$A$5:$B$30,2,FALSE)</f>
        <v>0</v>
      </c>
      <c r="AG370" s="270">
        <f>K370/$H370*VLOOKUP(K$4,DM_TI_LE!$A$5:$B$30,2,FALSE)</f>
        <v>0</v>
      </c>
      <c r="AH370" s="270">
        <f>L370/$H370*VLOOKUP(L$4,DM_TI_LE!$A$5:$B$30,2,FALSE)</f>
        <v>0</v>
      </c>
      <c r="AI370" s="270">
        <f>M370/$H370*VLOOKUP(M$4,DM_TI_LE!$A$5:$B$30,2,FALSE)</f>
        <v>0</v>
      </c>
      <c r="AJ370" s="270">
        <f>N370/$H370*VLOOKUP(N$4,DM_TI_LE!$A$5:$B$30,2,FALSE)</f>
        <v>0</v>
      </c>
      <c r="AK370" s="270">
        <f>O370/$H370*VLOOKUP(O$4,DM_TI_LE!$A$5:$B$30,2,FALSE)</f>
        <v>0</v>
      </c>
      <c r="AL370" s="270">
        <f>P370/$H370*VLOOKUP(P$4,DM_TI_LE!$A$5:$B$30,2,FALSE)</f>
        <v>0</v>
      </c>
      <c r="AM370" s="270">
        <f>Q370/$H370*VLOOKUP(Q$4,DM_TI_LE!$A$5:$B$30,2,FALSE)</f>
        <v>0</v>
      </c>
      <c r="AN370" s="270">
        <f>R370/$H370*VLOOKUP(R$4,DM_TI_LE!$A$5:$B$30,2,FALSE)</f>
        <v>0</v>
      </c>
      <c r="AO370" s="270">
        <f>S370/$H370*VLOOKUP(S$4,DM_TI_LE!$A$5:$B$30,2,FALSE)</f>
        <v>0</v>
      </c>
      <c r="AP370" s="270">
        <f>T370/$H370*VLOOKUP(T$4,DM_TI_LE!$A$5:$B$30,2,FALSE)</f>
        <v>0</v>
      </c>
      <c r="AQ370" s="270">
        <f>U370/$H370*VLOOKUP(U$4,DM_TI_LE!$A$5:$B$30,2,FALSE)</f>
        <v>0</v>
      </c>
      <c r="AR370" s="270">
        <f>V370/$H370*VLOOKUP(V$4,DM_TI_LE!$A$5:$B$30,2,FALSE)</f>
        <v>0</v>
      </c>
      <c r="AS370" s="270">
        <f>W370/$H370*VLOOKUP(W$4,DM_TI_LE!$A$5:$B$30,2,FALSE)</f>
        <v>0</v>
      </c>
      <c r="AT370" s="270">
        <f>X370/$H370*VLOOKUP(X$4,DM_TI_LE!$A$5:$B$30,2,FALSE)</f>
        <v>0</v>
      </c>
      <c r="AU370" s="270">
        <f>Y370/$H370*VLOOKUP(Y$4,DM_TI_LE!$A$5:$B$30,2,FALSE)</f>
        <v>0</v>
      </c>
      <c r="AV370" s="270">
        <f>Z370/$H370*VLOOKUP(Z$4,DM_TI_LE!$A$5:$B$30,2,FALSE)</f>
        <v>0</v>
      </c>
      <c r="AW370" s="270">
        <f>AA370/$H370*VLOOKUP(AA$4,DM_TI_LE!$A$5:$B$30,2,FALSE)</f>
        <v>0</v>
      </c>
      <c r="AX370" s="270">
        <f>AB370/$H370*VLOOKUP(AB$4,DM_TI_LE!$A$5:$B$30,2,FALSE)</f>
        <v>0</v>
      </c>
      <c r="AY370" s="270">
        <f>AC370/$H370*VLOOKUP(AC$4,DM_TI_LE!$A$5:$B$30,2,FALSE)</f>
        <v>0</v>
      </c>
      <c r="AZ370" s="270">
        <f>AD370/$H370*VLOOKUP(AD$4,DM_TI_LE!$A$5:$B$30,2,FALSE)</f>
        <v>0</v>
      </c>
      <c r="BA370" s="284">
        <f>IF(CD370="HDHV",DM_TI_LE!$K$12*I370, SUM(AE370:AW370)*F370*E370*DM_HE_SO_LUONG_NS!$D$1*CE370)</f>
        <v>6000000</v>
      </c>
      <c r="BB370" s="104"/>
      <c r="BC370" s="110">
        <f>VLOOKUP(B370,GD_LCD_HS_LNS!$B$4:$E$1000,4,FALSE)</f>
        <v>4921000</v>
      </c>
      <c r="BD370" s="104"/>
      <c r="BE370" s="104">
        <f>I370/26*$BC370*VLOOKUP(BE$4,DM_TI_LE!$A$5:$C$29,3,FALSE)</f>
        <v>0</v>
      </c>
      <c r="BF370" s="104">
        <f>J370/26*$BC370*VLOOKUP(BF$4,DM_TI_LE!$A$5:$C$29,3,FALSE)</f>
        <v>0</v>
      </c>
      <c r="BG370" s="104">
        <f>K370/26*$BC370*VLOOKUP(BG$4,DM_TI_LE!$A$5:$C$29,3,FALSE)</f>
        <v>0</v>
      </c>
      <c r="BH370" s="104">
        <f>L370/26*$BC370*VLOOKUP(BH$4,DM_TI_LE!$A$5:$C$29,3,FALSE)</f>
        <v>0</v>
      </c>
      <c r="BI370" s="104">
        <f>M370/26*$BC370*VLOOKUP(BI$4,DM_TI_LE!$A$5:$C$29,3,FALSE)</f>
        <v>0</v>
      </c>
      <c r="BJ370" s="104">
        <f>N370/26*$BC370*VLOOKUP(BJ$4,DM_TI_LE!$A$5:$C$29,3,FALSE)</f>
        <v>0</v>
      </c>
      <c r="BK370" s="104">
        <f>O370/26*$BC370*VLOOKUP(BK$4,DM_TI_LE!$A$5:$C$29,3,FALSE)</f>
        <v>0</v>
      </c>
      <c r="BL370" s="104">
        <f>P370/26*$BC370*VLOOKUP(BL$4,DM_TI_LE!$A$5:$C$29,3,FALSE)</f>
        <v>0</v>
      </c>
      <c r="BM370" s="104">
        <f>Q370/26*$BC370*VLOOKUP(BM$4,DM_TI_LE!$A$5:$C$29,3,FALSE)</f>
        <v>0</v>
      </c>
      <c r="BN370" s="104">
        <f>R370/26*$BC370*VLOOKUP(BN$4,DM_TI_LE!$A$5:$C$29,3,FALSE)</f>
        <v>0</v>
      </c>
      <c r="BO370" s="104">
        <f>S370/26*$BC370*VLOOKUP(BO$4,DM_TI_LE!$A$5:$C$29,3,FALSE)</f>
        <v>1324884.6153846153</v>
      </c>
      <c r="BP370" s="104">
        <f>T370/26*$BC370*VLOOKUP(BP$4,DM_TI_LE!$A$5:$C$29,3,FALSE)</f>
        <v>0</v>
      </c>
      <c r="BQ370" s="104">
        <f>U370/26*$BC370*VLOOKUP(BQ$4,DM_TI_LE!$A$5:$C$29,3,FALSE)</f>
        <v>0</v>
      </c>
      <c r="BR370" s="104">
        <f>V370/26*$BC370*VLOOKUP(BR$4,DM_TI_LE!$A$5:$C$29,3,FALSE)</f>
        <v>0</v>
      </c>
      <c r="BS370" s="104">
        <f>W370/26*$BC370*VLOOKUP(BS$4,DM_TI_LE!$A$5:$C$29,3,FALSE)</f>
        <v>0</v>
      </c>
      <c r="BT370" s="104">
        <f>X370/26*$BC370*VLOOKUP(BT$4,DM_TI_LE!$A$5:$C$29,3,FALSE)</f>
        <v>0</v>
      </c>
      <c r="BU370" s="104">
        <f>Y370/26*$BC370*VLOOKUP(BU$4,DM_TI_LE!$A$5:$C$29,3,FALSE)</f>
        <v>0</v>
      </c>
      <c r="BV370" s="104">
        <f>Z370/26*$BC370*VLOOKUP(BV$4,DM_TI_LE!$A$5:$C$29,3,FALSE)</f>
        <v>0</v>
      </c>
      <c r="BW370" s="104">
        <f>AA370/26*$BC370*VLOOKUP(BW$4,DM_TI_LE!$A$5:$C$29,3,FALSE)</f>
        <v>0</v>
      </c>
      <c r="BX370" s="104">
        <f>AB370/26*$BC370*VLOOKUP(BX$4,DM_TI_LE!$A$5:$C$29,3,FALSE)</f>
        <v>0</v>
      </c>
      <c r="BY370" s="104">
        <f>AC370/26*$BC370*VLOOKUP(BY$4,DM_TI_LE!$A$5:$C$29,3,FALSE)</f>
        <v>0</v>
      </c>
      <c r="BZ370" s="104">
        <f>AD370/26*$BC370*VLOOKUP(BZ$4,DM_TI_LE!$A$5:$C$29,3,FALSE)</f>
        <v>0</v>
      </c>
      <c r="CA370" s="273">
        <f t="shared" si="0"/>
        <v>1324884.6153846153</v>
      </c>
      <c r="CB370" s="104"/>
      <c r="CC370" s="274">
        <f t="shared" si="1"/>
        <v>7324884.615384615</v>
      </c>
      <c r="CD370" s="138" t="str">
        <f>VLOOKUP(B370,GD_CHUNG!$B$5:$G$480,6,FALSE)</f>
        <v>HD3N</v>
      </c>
      <c r="CE370" s="275">
        <f>VLOOKUP(CD370,DM_TI_LE!$I$12:$J$16,2,FALSE)</f>
        <v>1</v>
      </c>
    </row>
    <row r="371" spans="1:83" ht="12.75" x14ac:dyDescent="0.2">
      <c r="A371" s="49">
        <v>367</v>
      </c>
      <c r="B371" s="50">
        <f>GD_CHUNG!B371</f>
        <v>11135</v>
      </c>
      <c r="C371" s="50" t="str">
        <f>GD_CHUNG!C371</f>
        <v>Nguyễn Đắc Thanh</v>
      </c>
      <c r="D371" s="50" t="str">
        <f>GD_CHUNG!D371</f>
        <v>NV Lái xe - VHTTB</v>
      </c>
      <c r="E371" s="268">
        <f>VLOOKUP(B371,GD_CHAM_CONG!$C$6:$BJ$997,60,FALSE)</f>
        <v>1</v>
      </c>
      <c r="F371" s="268">
        <f>VLOOKUP(B371,GD_LCD_HS_LNS!$B$4:$F$1000,5,FALSE)</f>
        <v>1.8</v>
      </c>
      <c r="G371" s="269"/>
      <c r="H371" s="269">
        <f>VLOOKUP(B371,GD_CHAM_CONG!$C$6:$BD$997,37,FALSE)</f>
        <v>27</v>
      </c>
      <c r="I371" s="104">
        <f>VLOOKUP($B371,GD_CHAM_CONG!$C$6:$BF$997,38,FALSE)</f>
        <v>23</v>
      </c>
      <c r="J371" s="104">
        <f>VLOOKUP($B371,GD_CHAM_CONG!$C$6:$BF$997,39,FALSE)</f>
        <v>0</v>
      </c>
      <c r="K371" s="104">
        <f>VLOOKUP($B371,GD_CHAM_CONG!$C$6:$BF$997,40,FALSE)</f>
        <v>4</v>
      </c>
      <c r="L371" s="104">
        <f>VLOOKUP($B371,GD_CHAM_CONG!$C$6:$BF$997,41,FALSE)</f>
        <v>0</v>
      </c>
      <c r="M371" s="104">
        <f>VLOOKUP($B371,GD_CHAM_CONG!$C$6:$BF$997,42,FALSE)</f>
        <v>0</v>
      </c>
      <c r="N371" s="104">
        <f>VLOOKUP($B371,GD_CHAM_CONG!$C$6:$BF$997,43,FALSE)</f>
        <v>0</v>
      </c>
      <c r="O371" s="104">
        <f>VLOOKUP($B371,GD_CHAM_CONG!$C$6:$BF$997,44,FALSE)</f>
        <v>0</v>
      </c>
      <c r="P371" s="104">
        <f>VLOOKUP($B371,GD_CHAM_CONG!$C$6:$BF$997,45,FALSE)</f>
        <v>0</v>
      </c>
      <c r="Q371" s="104">
        <f>VLOOKUP($B371,GD_CHAM_CONG!$C$6:$BF$997,46,FALSE)</f>
        <v>0</v>
      </c>
      <c r="R371" s="104">
        <f>VLOOKUP($B371,GD_CHAM_CONG!$C$6:$BF$997,47,FALSE)</f>
        <v>0</v>
      </c>
      <c r="S371" s="104">
        <f>VLOOKUP($B371,GD_CHAM_CONG!$C$6:$BF$997,48,FALSE)</f>
        <v>0</v>
      </c>
      <c r="T371" s="104">
        <f>VLOOKUP($B371,GD_CHAM_CONG!$C$6:$BF$997,49,FALSE)</f>
        <v>0</v>
      </c>
      <c r="U371" s="104">
        <f>VLOOKUP($B371,GD_CHAM_CONG!$C$6:$BF$997,50,FALSE)</f>
        <v>0</v>
      </c>
      <c r="V371" s="104">
        <f>VLOOKUP($B371,GD_CHAM_CONG!$C$6:$BF$997,51,FALSE)</f>
        <v>0</v>
      </c>
      <c r="W371" s="104">
        <f>VLOOKUP($B371,GD_CHAM_CONG!$C$6:$BF$997,52,FALSE)</f>
        <v>0</v>
      </c>
      <c r="X371" s="104">
        <f>VLOOKUP($B371,GD_CHAM_CONG!$C$6:$BF$997,53,FALSE)</f>
        <v>0</v>
      </c>
      <c r="Y371" s="104">
        <f>VLOOKUP($B371,GD_CHAM_CONG!$C$6:$BF$997,54,FALSE)</f>
        <v>0</v>
      </c>
      <c r="Z371" s="104">
        <f>VLOOKUP($B371,GD_CHAM_CONG!$C$6:$BF$997,55,FALSE)</f>
        <v>0</v>
      </c>
      <c r="AA371" s="104">
        <f>VLOOKUP($B371,GD_CHAM_CONG!$C$6:$BF$997,56,FALSE)</f>
        <v>0</v>
      </c>
      <c r="AB371" s="104">
        <f>VLOOKUP($B371,GD_CHAM_CONG!$C$6:$BI$997,57,FALSE)</f>
        <v>0</v>
      </c>
      <c r="AC371" s="104">
        <f>VLOOKUP($B371,GD_CHAM_CONG!$C$6:$BI$997,58,FALSE)</f>
        <v>0</v>
      </c>
      <c r="AD371" s="104">
        <f>VLOOKUP($B371,GD_CHAM_CONG!$C$6:$BI$997,59,FALSE)</f>
        <v>0</v>
      </c>
      <c r="AE371" s="270">
        <f>I371/$H371*VLOOKUP(I$4,DM_TI_LE!$A$5:$B$30,2,FALSE)</f>
        <v>0.85185185185185186</v>
      </c>
      <c r="AF371" s="270">
        <f>J371/$H371*VLOOKUP(J$4,DM_TI_LE!$A$5:$B$30,2,FALSE)</f>
        <v>0</v>
      </c>
      <c r="AG371" s="270">
        <f>K371/$H371*VLOOKUP(K$4,DM_TI_LE!$A$5:$B$30,2,FALSE)</f>
        <v>0</v>
      </c>
      <c r="AH371" s="270">
        <f>L371/$H371*VLOOKUP(L$4,DM_TI_LE!$A$5:$B$30,2,FALSE)</f>
        <v>0</v>
      </c>
      <c r="AI371" s="270">
        <f>M371/$H371*VLOOKUP(M$4,DM_TI_LE!$A$5:$B$30,2,FALSE)</f>
        <v>0</v>
      </c>
      <c r="AJ371" s="270">
        <f>N371/$H371*VLOOKUP(N$4,DM_TI_LE!$A$5:$B$30,2,FALSE)</f>
        <v>0</v>
      </c>
      <c r="AK371" s="270">
        <f>O371/$H371*VLOOKUP(O$4,DM_TI_LE!$A$5:$B$30,2,FALSE)</f>
        <v>0</v>
      </c>
      <c r="AL371" s="270">
        <f>P371/$H371*VLOOKUP(P$4,DM_TI_LE!$A$5:$B$30,2,FALSE)</f>
        <v>0</v>
      </c>
      <c r="AM371" s="270">
        <f>Q371/$H371*VLOOKUP(Q$4,DM_TI_LE!$A$5:$B$30,2,FALSE)</f>
        <v>0</v>
      </c>
      <c r="AN371" s="270">
        <f>R371/$H371*VLOOKUP(R$4,DM_TI_LE!$A$5:$B$30,2,FALSE)</f>
        <v>0</v>
      </c>
      <c r="AO371" s="270">
        <f>S371/$H371*VLOOKUP(S$4,DM_TI_LE!$A$5:$B$30,2,FALSE)</f>
        <v>0</v>
      </c>
      <c r="AP371" s="270">
        <f>T371/$H371*VLOOKUP(T$4,DM_TI_LE!$A$5:$B$30,2,FALSE)</f>
        <v>0</v>
      </c>
      <c r="AQ371" s="270">
        <f>U371/$H371*VLOOKUP(U$4,DM_TI_LE!$A$5:$B$30,2,FALSE)</f>
        <v>0</v>
      </c>
      <c r="AR371" s="270">
        <f>V371/$H371*VLOOKUP(V$4,DM_TI_LE!$A$5:$B$30,2,FALSE)</f>
        <v>0</v>
      </c>
      <c r="AS371" s="270">
        <f>W371/$H371*VLOOKUP(W$4,DM_TI_LE!$A$5:$B$30,2,FALSE)</f>
        <v>0</v>
      </c>
      <c r="AT371" s="270">
        <f>X371/$H371*VLOOKUP(X$4,DM_TI_LE!$A$5:$B$30,2,FALSE)</f>
        <v>0</v>
      </c>
      <c r="AU371" s="270">
        <f>Y371/$H371*VLOOKUP(Y$4,DM_TI_LE!$A$5:$B$30,2,FALSE)</f>
        <v>0</v>
      </c>
      <c r="AV371" s="270">
        <f>Z371/$H371*VLOOKUP(Z$4,DM_TI_LE!$A$5:$B$30,2,FALSE)</f>
        <v>0</v>
      </c>
      <c r="AW371" s="270">
        <f>AA371/$H371*VLOOKUP(AA$4,DM_TI_LE!$A$5:$B$30,2,FALSE)</f>
        <v>0</v>
      </c>
      <c r="AX371" s="270">
        <f>AB371/$H371*VLOOKUP(AB$4,DM_TI_LE!$A$5:$B$30,2,FALSE)</f>
        <v>0</v>
      </c>
      <c r="AY371" s="270">
        <f>AC371/$H371*VLOOKUP(AC$4,DM_TI_LE!$A$5:$B$30,2,FALSE)</f>
        <v>0</v>
      </c>
      <c r="AZ371" s="270">
        <f>AD371/$H371*VLOOKUP(AD$4,DM_TI_LE!$A$5:$B$30,2,FALSE)</f>
        <v>0</v>
      </c>
      <c r="BA371" s="284">
        <f>IF(CD371="HDHV",DM_TI_LE!$K$12*I371, SUM(AE371:AW371)*F371*E371*DM_HE_SO_LUONG_NS!$D$1*CE371)</f>
        <v>6900000.0000000009</v>
      </c>
      <c r="BB371" s="104"/>
      <c r="BC371" s="110">
        <f>VLOOKUP(B371,GD_LCD_HS_LNS!$B$4:$E$1000,4,FALSE)</f>
        <v>4921000</v>
      </c>
      <c r="BD371" s="104"/>
      <c r="BE371" s="104">
        <f>I371/26*$BC371*VLOOKUP(BE$4,DM_TI_LE!$A$5:$C$29,3,FALSE)</f>
        <v>0</v>
      </c>
      <c r="BF371" s="104">
        <f>J371/26*$BC371*VLOOKUP(BF$4,DM_TI_LE!$A$5:$C$29,3,FALSE)</f>
        <v>0</v>
      </c>
      <c r="BG371" s="104">
        <f>K371/26*$BC371*VLOOKUP(BG$4,DM_TI_LE!$A$5:$C$29,3,FALSE)</f>
        <v>0</v>
      </c>
      <c r="BH371" s="104">
        <f>L371/26*$BC371*VLOOKUP(BH$4,DM_TI_LE!$A$5:$C$29,3,FALSE)</f>
        <v>0</v>
      </c>
      <c r="BI371" s="104">
        <f>M371/26*$BC371*VLOOKUP(BI$4,DM_TI_LE!$A$5:$C$29,3,FALSE)</f>
        <v>0</v>
      </c>
      <c r="BJ371" s="104">
        <f>N371/26*$BC371*VLOOKUP(BJ$4,DM_TI_LE!$A$5:$C$29,3,FALSE)</f>
        <v>0</v>
      </c>
      <c r="BK371" s="104">
        <f>O371/26*$BC371*VLOOKUP(BK$4,DM_TI_LE!$A$5:$C$29,3,FALSE)</f>
        <v>0</v>
      </c>
      <c r="BL371" s="104">
        <f>P371/26*$BC371*VLOOKUP(BL$4,DM_TI_LE!$A$5:$C$29,3,FALSE)</f>
        <v>0</v>
      </c>
      <c r="BM371" s="104">
        <f>Q371/26*$BC371*VLOOKUP(BM$4,DM_TI_LE!$A$5:$C$29,3,FALSE)</f>
        <v>0</v>
      </c>
      <c r="BN371" s="104">
        <f>R371/26*$BC371*VLOOKUP(BN$4,DM_TI_LE!$A$5:$C$29,3,FALSE)</f>
        <v>0</v>
      </c>
      <c r="BO371" s="104">
        <f>S371/26*$BC371*VLOOKUP(BO$4,DM_TI_LE!$A$5:$C$29,3,FALSE)</f>
        <v>0</v>
      </c>
      <c r="BP371" s="104">
        <f>T371/26*$BC371*VLOOKUP(BP$4,DM_TI_LE!$A$5:$C$29,3,FALSE)</f>
        <v>0</v>
      </c>
      <c r="BQ371" s="104">
        <f>U371/26*$BC371*VLOOKUP(BQ$4,DM_TI_LE!$A$5:$C$29,3,FALSE)</f>
        <v>0</v>
      </c>
      <c r="BR371" s="104">
        <f>V371/26*$BC371*VLOOKUP(BR$4,DM_TI_LE!$A$5:$C$29,3,FALSE)</f>
        <v>0</v>
      </c>
      <c r="BS371" s="104">
        <f>W371/26*$BC371*VLOOKUP(BS$4,DM_TI_LE!$A$5:$C$29,3,FALSE)</f>
        <v>0</v>
      </c>
      <c r="BT371" s="104">
        <f>X371/26*$BC371*VLOOKUP(BT$4,DM_TI_LE!$A$5:$C$29,3,FALSE)</f>
        <v>0</v>
      </c>
      <c r="BU371" s="104">
        <f>Y371/26*$BC371*VLOOKUP(BU$4,DM_TI_LE!$A$5:$C$29,3,FALSE)</f>
        <v>0</v>
      </c>
      <c r="BV371" s="104">
        <f>Z371/26*$BC371*VLOOKUP(BV$4,DM_TI_LE!$A$5:$C$29,3,FALSE)</f>
        <v>0</v>
      </c>
      <c r="BW371" s="104">
        <f>AA371/26*$BC371*VLOOKUP(BW$4,DM_TI_LE!$A$5:$C$29,3,FALSE)</f>
        <v>0</v>
      </c>
      <c r="BX371" s="104">
        <f>AB371/26*$BC371*VLOOKUP(BX$4,DM_TI_LE!$A$5:$C$29,3,FALSE)</f>
        <v>0</v>
      </c>
      <c r="BY371" s="104">
        <f>AC371/26*$BC371*VLOOKUP(BY$4,DM_TI_LE!$A$5:$C$29,3,FALSE)</f>
        <v>0</v>
      </c>
      <c r="BZ371" s="104">
        <f>AD371/26*$BC371*VLOOKUP(BZ$4,DM_TI_LE!$A$5:$C$29,3,FALSE)</f>
        <v>0</v>
      </c>
      <c r="CA371" s="273">
        <f t="shared" si="0"/>
        <v>0</v>
      </c>
      <c r="CB371" s="104"/>
      <c r="CC371" s="274">
        <f t="shared" si="1"/>
        <v>6900000.0000000009</v>
      </c>
      <c r="CD371" s="138" t="str">
        <f>VLOOKUP(B371,GD_CHUNG!$B$5:$G$480,6,FALSE)</f>
        <v>HD3N</v>
      </c>
      <c r="CE371" s="275">
        <f>VLOOKUP(CD371,DM_TI_LE!$I$12:$J$16,2,FALSE)</f>
        <v>1</v>
      </c>
    </row>
    <row r="372" spans="1:83" ht="12.75" x14ac:dyDescent="0.2">
      <c r="A372" s="49">
        <v>368</v>
      </c>
      <c r="B372" s="50">
        <f>GD_CHUNG!B372</f>
        <v>11136</v>
      </c>
      <c r="C372" s="50" t="str">
        <f>GD_CHUNG!C372</f>
        <v>Nguyễn Huy Dũng</v>
      </c>
      <c r="D372" s="50" t="str">
        <f>GD_CHUNG!D372</f>
        <v>NV Lái xe - VHTTB</v>
      </c>
      <c r="E372" s="268">
        <f>VLOOKUP(B372,GD_CHAM_CONG!$C$6:$BJ$997,60,FALSE)</f>
        <v>0.9</v>
      </c>
      <c r="F372" s="268">
        <f>VLOOKUP(B372,GD_LCD_HS_LNS!$B$4:$F$1000,5,FALSE)</f>
        <v>1.68</v>
      </c>
      <c r="G372" s="269"/>
      <c r="H372" s="269">
        <f>VLOOKUP(B372,GD_CHAM_CONG!$C$6:$BD$997,37,FALSE)</f>
        <v>27</v>
      </c>
      <c r="I372" s="104">
        <f>VLOOKUP($B372,GD_CHAM_CONG!$C$6:$BF$997,38,FALSE)</f>
        <v>27</v>
      </c>
      <c r="J372" s="104">
        <f>VLOOKUP($B372,GD_CHAM_CONG!$C$6:$BF$997,39,FALSE)</f>
        <v>0</v>
      </c>
      <c r="K372" s="104">
        <f>VLOOKUP($B372,GD_CHAM_CONG!$C$6:$BF$997,40,FALSE)</f>
        <v>0</v>
      </c>
      <c r="L372" s="104">
        <f>VLOOKUP($B372,GD_CHAM_CONG!$C$6:$BF$997,41,FALSE)</f>
        <v>0</v>
      </c>
      <c r="M372" s="104">
        <f>VLOOKUP($B372,GD_CHAM_CONG!$C$6:$BF$997,42,FALSE)</f>
        <v>0</v>
      </c>
      <c r="N372" s="104">
        <f>VLOOKUP($B372,GD_CHAM_CONG!$C$6:$BF$997,43,FALSE)</f>
        <v>0</v>
      </c>
      <c r="O372" s="104">
        <f>VLOOKUP($B372,GD_CHAM_CONG!$C$6:$BF$997,44,FALSE)</f>
        <v>0</v>
      </c>
      <c r="P372" s="104">
        <f>VLOOKUP($B372,GD_CHAM_CONG!$C$6:$BF$997,45,FALSE)</f>
        <v>0</v>
      </c>
      <c r="Q372" s="104">
        <f>VLOOKUP($B372,GD_CHAM_CONG!$C$6:$BF$997,46,FALSE)</f>
        <v>0</v>
      </c>
      <c r="R372" s="104">
        <f>VLOOKUP($B372,GD_CHAM_CONG!$C$6:$BF$997,47,FALSE)</f>
        <v>0</v>
      </c>
      <c r="S372" s="104">
        <f>VLOOKUP($B372,GD_CHAM_CONG!$C$6:$BF$997,48,FALSE)</f>
        <v>0</v>
      </c>
      <c r="T372" s="104">
        <f>VLOOKUP($B372,GD_CHAM_CONG!$C$6:$BF$997,49,FALSE)</f>
        <v>0</v>
      </c>
      <c r="U372" s="104">
        <f>VLOOKUP($B372,GD_CHAM_CONG!$C$6:$BF$997,50,FALSE)</f>
        <v>0</v>
      </c>
      <c r="V372" s="104">
        <f>VLOOKUP($B372,GD_CHAM_CONG!$C$6:$BF$997,51,FALSE)</f>
        <v>0</v>
      </c>
      <c r="W372" s="104">
        <f>VLOOKUP($B372,GD_CHAM_CONG!$C$6:$BF$997,52,FALSE)</f>
        <v>0</v>
      </c>
      <c r="X372" s="104">
        <f>VLOOKUP($B372,GD_CHAM_CONG!$C$6:$BF$997,53,FALSE)</f>
        <v>0</v>
      </c>
      <c r="Y372" s="104">
        <f>VLOOKUP($B372,GD_CHAM_CONG!$C$6:$BF$997,54,FALSE)</f>
        <v>0</v>
      </c>
      <c r="Z372" s="104">
        <f>VLOOKUP($B372,GD_CHAM_CONG!$C$6:$BF$997,55,FALSE)</f>
        <v>0</v>
      </c>
      <c r="AA372" s="104">
        <f>VLOOKUP($B372,GD_CHAM_CONG!$C$6:$BF$997,56,FALSE)</f>
        <v>0</v>
      </c>
      <c r="AB372" s="104">
        <f>VLOOKUP($B372,GD_CHAM_CONG!$C$6:$BI$997,57,FALSE)</f>
        <v>0</v>
      </c>
      <c r="AC372" s="104">
        <f>VLOOKUP($B372,GD_CHAM_CONG!$C$6:$BI$997,58,FALSE)</f>
        <v>0</v>
      </c>
      <c r="AD372" s="104">
        <f>VLOOKUP($B372,GD_CHAM_CONG!$C$6:$BI$997,59,FALSE)</f>
        <v>0</v>
      </c>
      <c r="AE372" s="270">
        <f>I372/$H372*VLOOKUP(I$4,DM_TI_LE!$A$5:$B$30,2,FALSE)</f>
        <v>1</v>
      </c>
      <c r="AF372" s="270">
        <f>J372/$H372*VLOOKUP(J$4,DM_TI_LE!$A$5:$B$30,2,FALSE)</f>
        <v>0</v>
      </c>
      <c r="AG372" s="270">
        <f>K372/$H372*VLOOKUP(K$4,DM_TI_LE!$A$5:$B$30,2,FALSE)</f>
        <v>0</v>
      </c>
      <c r="AH372" s="270">
        <f>L372/$H372*VLOOKUP(L$4,DM_TI_LE!$A$5:$B$30,2,FALSE)</f>
        <v>0</v>
      </c>
      <c r="AI372" s="270">
        <f>M372/$H372*VLOOKUP(M$4,DM_TI_LE!$A$5:$B$30,2,FALSE)</f>
        <v>0</v>
      </c>
      <c r="AJ372" s="270">
        <f>N372/$H372*VLOOKUP(N$4,DM_TI_LE!$A$5:$B$30,2,FALSE)</f>
        <v>0</v>
      </c>
      <c r="AK372" s="270">
        <f>O372/$H372*VLOOKUP(O$4,DM_TI_LE!$A$5:$B$30,2,FALSE)</f>
        <v>0</v>
      </c>
      <c r="AL372" s="270">
        <f>P372/$H372*VLOOKUP(P$4,DM_TI_LE!$A$5:$B$30,2,FALSE)</f>
        <v>0</v>
      </c>
      <c r="AM372" s="270">
        <f>Q372/$H372*VLOOKUP(Q$4,DM_TI_LE!$A$5:$B$30,2,FALSE)</f>
        <v>0</v>
      </c>
      <c r="AN372" s="270">
        <f>R372/$H372*VLOOKUP(R$4,DM_TI_LE!$A$5:$B$30,2,FALSE)</f>
        <v>0</v>
      </c>
      <c r="AO372" s="270">
        <f>S372/$H372*VLOOKUP(S$4,DM_TI_LE!$A$5:$B$30,2,FALSE)</f>
        <v>0</v>
      </c>
      <c r="AP372" s="270">
        <f>T372/$H372*VLOOKUP(T$4,DM_TI_LE!$A$5:$B$30,2,FALSE)</f>
        <v>0</v>
      </c>
      <c r="AQ372" s="270">
        <f>U372/$H372*VLOOKUP(U$4,DM_TI_LE!$A$5:$B$30,2,FALSE)</f>
        <v>0</v>
      </c>
      <c r="AR372" s="270">
        <f>V372/$H372*VLOOKUP(V$4,DM_TI_LE!$A$5:$B$30,2,FALSE)</f>
        <v>0</v>
      </c>
      <c r="AS372" s="270">
        <f>W372/$H372*VLOOKUP(W$4,DM_TI_LE!$A$5:$B$30,2,FALSE)</f>
        <v>0</v>
      </c>
      <c r="AT372" s="270">
        <f>X372/$H372*VLOOKUP(X$4,DM_TI_LE!$A$5:$B$30,2,FALSE)</f>
        <v>0</v>
      </c>
      <c r="AU372" s="270">
        <f>Y372/$H372*VLOOKUP(Y$4,DM_TI_LE!$A$5:$B$30,2,FALSE)</f>
        <v>0</v>
      </c>
      <c r="AV372" s="270">
        <f>Z372/$H372*VLOOKUP(Z$4,DM_TI_LE!$A$5:$B$30,2,FALSE)</f>
        <v>0</v>
      </c>
      <c r="AW372" s="270">
        <f>AA372/$H372*VLOOKUP(AA$4,DM_TI_LE!$A$5:$B$30,2,FALSE)</f>
        <v>0</v>
      </c>
      <c r="AX372" s="270">
        <f>AB372/$H372*VLOOKUP(AB$4,DM_TI_LE!$A$5:$B$30,2,FALSE)</f>
        <v>0</v>
      </c>
      <c r="AY372" s="270">
        <f>AC372/$H372*VLOOKUP(AC$4,DM_TI_LE!$A$5:$B$30,2,FALSE)</f>
        <v>0</v>
      </c>
      <c r="AZ372" s="270">
        <f>AD372/$H372*VLOOKUP(AD$4,DM_TI_LE!$A$5:$B$30,2,FALSE)</f>
        <v>0</v>
      </c>
      <c r="BA372" s="284">
        <f>IF(CD372="HDHV",DM_TI_LE!$K$12*I372, SUM(AE372:AW372)*F372*E372*DM_HE_SO_LUONG_NS!$D$1*CE372)</f>
        <v>6804000</v>
      </c>
      <c r="BB372" s="104"/>
      <c r="BC372" s="110">
        <f>VLOOKUP(B372,GD_LCD_HS_LNS!$B$4:$E$1000,4,FALSE)</f>
        <v>4166000</v>
      </c>
      <c r="BD372" s="104"/>
      <c r="BE372" s="104">
        <f>I372/26*$BC372*VLOOKUP(BE$4,DM_TI_LE!$A$5:$C$29,3,FALSE)</f>
        <v>0</v>
      </c>
      <c r="BF372" s="104">
        <f>J372/26*$BC372*VLOOKUP(BF$4,DM_TI_LE!$A$5:$C$29,3,FALSE)</f>
        <v>0</v>
      </c>
      <c r="BG372" s="104">
        <f>K372/26*$BC372*VLOOKUP(BG$4,DM_TI_LE!$A$5:$C$29,3,FALSE)</f>
        <v>0</v>
      </c>
      <c r="BH372" s="104">
        <f>L372/26*$BC372*VLOOKUP(BH$4,DM_TI_LE!$A$5:$C$29,3,FALSE)</f>
        <v>0</v>
      </c>
      <c r="BI372" s="104">
        <f>M372/26*$BC372*VLOOKUP(BI$4,DM_TI_LE!$A$5:$C$29,3,FALSE)</f>
        <v>0</v>
      </c>
      <c r="BJ372" s="104">
        <f>N372/26*$BC372*VLOOKUP(BJ$4,DM_TI_LE!$A$5:$C$29,3,FALSE)</f>
        <v>0</v>
      </c>
      <c r="BK372" s="104">
        <f>O372/26*$BC372*VLOOKUP(BK$4,DM_TI_LE!$A$5:$C$29,3,FALSE)</f>
        <v>0</v>
      </c>
      <c r="BL372" s="104">
        <f>P372/26*$BC372*VLOOKUP(BL$4,DM_TI_LE!$A$5:$C$29,3,FALSE)</f>
        <v>0</v>
      </c>
      <c r="BM372" s="104">
        <f>Q372/26*$BC372*VLOOKUP(BM$4,DM_TI_LE!$A$5:$C$29,3,FALSE)</f>
        <v>0</v>
      </c>
      <c r="BN372" s="104">
        <f>R372/26*$BC372*VLOOKUP(BN$4,DM_TI_LE!$A$5:$C$29,3,FALSE)</f>
        <v>0</v>
      </c>
      <c r="BO372" s="104">
        <f>S372/26*$BC372*VLOOKUP(BO$4,DM_TI_LE!$A$5:$C$29,3,FALSE)</f>
        <v>0</v>
      </c>
      <c r="BP372" s="104">
        <f>T372/26*$BC372*VLOOKUP(BP$4,DM_TI_LE!$A$5:$C$29,3,FALSE)</f>
        <v>0</v>
      </c>
      <c r="BQ372" s="104">
        <f>U372/26*$BC372*VLOOKUP(BQ$4,DM_TI_LE!$A$5:$C$29,3,FALSE)</f>
        <v>0</v>
      </c>
      <c r="BR372" s="104">
        <f>V372/26*$BC372*VLOOKUP(BR$4,DM_TI_LE!$A$5:$C$29,3,FALSE)</f>
        <v>0</v>
      </c>
      <c r="BS372" s="104">
        <f>W372/26*$BC372*VLOOKUP(BS$4,DM_TI_LE!$A$5:$C$29,3,FALSE)</f>
        <v>0</v>
      </c>
      <c r="BT372" s="104">
        <f>X372/26*$BC372*VLOOKUP(BT$4,DM_TI_LE!$A$5:$C$29,3,FALSE)</f>
        <v>0</v>
      </c>
      <c r="BU372" s="104">
        <f>Y372/26*$BC372*VLOOKUP(BU$4,DM_TI_LE!$A$5:$C$29,3,FALSE)</f>
        <v>0</v>
      </c>
      <c r="BV372" s="104">
        <f>Z372/26*$BC372*VLOOKUP(BV$4,DM_TI_LE!$A$5:$C$29,3,FALSE)</f>
        <v>0</v>
      </c>
      <c r="BW372" s="104">
        <f>AA372/26*$BC372*VLOOKUP(BW$4,DM_TI_LE!$A$5:$C$29,3,FALSE)</f>
        <v>0</v>
      </c>
      <c r="BX372" s="104">
        <f>AB372/26*$BC372*VLOOKUP(BX$4,DM_TI_LE!$A$5:$C$29,3,FALSE)</f>
        <v>0</v>
      </c>
      <c r="BY372" s="104">
        <f>AC372/26*$BC372*VLOOKUP(BY$4,DM_TI_LE!$A$5:$C$29,3,FALSE)</f>
        <v>0</v>
      </c>
      <c r="BZ372" s="104">
        <f>AD372/26*$BC372*VLOOKUP(BZ$4,DM_TI_LE!$A$5:$C$29,3,FALSE)</f>
        <v>0</v>
      </c>
      <c r="CA372" s="273">
        <f t="shared" si="0"/>
        <v>0</v>
      </c>
      <c r="CB372" s="104"/>
      <c r="CC372" s="274">
        <f t="shared" si="1"/>
        <v>6804000</v>
      </c>
      <c r="CD372" s="138" t="str">
        <f>VLOOKUP(B372,GD_CHUNG!$B$5:$G$480,6,FALSE)</f>
        <v>HD3N</v>
      </c>
      <c r="CE372" s="275">
        <f>VLOOKUP(CD372,DM_TI_LE!$I$12:$J$16,2,FALSE)</f>
        <v>1</v>
      </c>
    </row>
    <row r="373" spans="1:83" ht="12.75" x14ac:dyDescent="0.2">
      <c r="A373" s="49">
        <v>369</v>
      </c>
      <c r="B373" s="50">
        <f>GD_CHUNG!B373</f>
        <v>11137</v>
      </c>
      <c r="C373" s="50" t="str">
        <f>GD_CHUNG!C373</f>
        <v>Nguyễn Văn Phong</v>
      </c>
      <c r="D373" s="50" t="str">
        <f>GD_CHUNG!D373</f>
        <v>NV Lái xe - VHTTB</v>
      </c>
      <c r="E373" s="268">
        <f>VLOOKUP(B373,GD_CHAM_CONG!$C$6:$BJ$997,60,FALSE)</f>
        <v>0.95</v>
      </c>
      <c r="F373" s="268">
        <f>VLOOKUP(B373,GD_LCD_HS_LNS!$B$4:$F$1000,5,FALSE)</f>
        <v>1.68</v>
      </c>
      <c r="G373" s="269"/>
      <c r="H373" s="269">
        <f>VLOOKUP(B373,GD_CHAM_CONG!$C$6:$BD$997,37,FALSE)</f>
        <v>27</v>
      </c>
      <c r="I373" s="104">
        <f>VLOOKUP($B373,GD_CHAM_CONG!$C$6:$BF$997,38,FALSE)</f>
        <v>27</v>
      </c>
      <c r="J373" s="104">
        <f>VLOOKUP($B373,GD_CHAM_CONG!$C$6:$BF$997,39,FALSE)</f>
        <v>0</v>
      </c>
      <c r="K373" s="104">
        <f>VLOOKUP($B373,GD_CHAM_CONG!$C$6:$BF$997,40,FALSE)</f>
        <v>0</v>
      </c>
      <c r="L373" s="104">
        <f>VLOOKUP($B373,GD_CHAM_CONG!$C$6:$BF$997,41,FALSE)</f>
        <v>0</v>
      </c>
      <c r="M373" s="104">
        <f>VLOOKUP($B373,GD_CHAM_CONG!$C$6:$BF$997,42,FALSE)</f>
        <v>0</v>
      </c>
      <c r="N373" s="104">
        <f>VLOOKUP($B373,GD_CHAM_CONG!$C$6:$BF$997,43,FALSE)</f>
        <v>0</v>
      </c>
      <c r="O373" s="104">
        <f>VLOOKUP($B373,GD_CHAM_CONG!$C$6:$BF$997,44,FALSE)</f>
        <v>0</v>
      </c>
      <c r="P373" s="104">
        <f>VLOOKUP($B373,GD_CHAM_CONG!$C$6:$BF$997,45,FALSE)</f>
        <v>0</v>
      </c>
      <c r="Q373" s="104">
        <f>VLOOKUP($B373,GD_CHAM_CONG!$C$6:$BF$997,46,FALSE)</f>
        <v>0</v>
      </c>
      <c r="R373" s="104">
        <f>VLOOKUP($B373,GD_CHAM_CONG!$C$6:$BF$997,47,FALSE)</f>
        <v>0</v>
      </c>
      <c r="S373" s="104">
        <f>VLOOKUP($B373,GD_CHAM_CONG!$C$6:$BF$997,48,FALSE)</f>
        <v>0</v>
      </c>
      <c r="T373" s="104">
        <f>VLOOKUP($B373,GD_CHAM_CONG!$C$6:$BF$997,49,FALSE)</f>
        <v>0</v>
      </c>
      <c r="U373" s="104">
        <f>VLOOKUP($B373,GD_CHAM_CONG!$C$6:$BF$997,50,FALSE)</f>
        <v>0</v>
      </c>
      <c r="V373" s="104">
        <f>VLOOKUP($B373,GD_CHAM_CONG!$C$6:$BF$997,51,FALSE)</f>
        <v>0</v>
      </c>
      <c r="W373" s="104">
        <f>VLOOKUP($B373,GD_CHAM_CONG!$C$6:$BF$997,52,FALSE)</f>
        <v>0</v>
      </c>
      <c r="X373" s="104">
        <f>VLOOKUP($B373,GD_CHAM_CONG!$C$6:$BF$997,53,FALSE)</f>
        <v>0</v>
      </c>
      <c r="Y373" s="104">
        <f>VLOOKUP($B373,GD_CHAM_CONG!$C$6:$BF$997,54,FALSE)</f>
        <v>0</v>
      </c>
      <c r="Z373" s="104">
        <f>VLOOKUP($B373,GD_CHAM_CONG!$C$6:$BF$997,55,FALSE)</f>
        <v>0</v>
      </c>
      <c r="AA373" s="104">
        <f>VLOOKUP($B373,GD_CHAM_CONG!$C$6:$BF$997,56,FALSE)</f>
        <v>0</v>
      </c>
      <c r="AB373" s="104">
        <f>VLOOKUP($B373,GD_CHAM_CONG!$C$6:$BI$997,57,FALSE)</f>
        <v>0</v>
      </c>
      <c r="AC373" s="104">
        <f>VLOOKUP($B373,GD_CHAM_CONG!$C$6:$BI$997,58,FALSE)</f>
        <v>0</v>
      </c>
      <c r="AD373" s="104">
        <f>VLOOKUP($B373,GD_CHAM_CONG!$C$6:$BI$997,59,FALSE)</f>
        <v>0</v>
      </c>
      <c r="AE373" s="270">
        <f>I373/$H373*VLOOKUP(I$4,DM_TI_LE!$A$5:$B$30,2,FALSE)</f>
        <v>1</v>
      </c>
      <c r="AF373" s="270">
        <f>J373/$H373*VLOOKUP(J$4,DM_TI_LE!$A$5:$B$30,2,FALSE)</f>
        <v>0</v>
      </c>
      <c r="AG373" s="270">
        <f>K373/$H373*VLOOKUP(K$4,DM_TI_LE!$A$5:$B$30,2,FALSE)</f>
        <v>0</v>
      </c>
      <c r="AH373" s="270">
        <f>L373/$H373*VLOOKUP(L$4,DM_TI_LE!$A$5:$B$30,2,FALSE)</f>
        <v>0</v>
      </c>
      <c r="AI373" s="270">
        <f>M373/$H373*VLOOKUP(M$4,DM_TI_LE!$A$5:$B$30,2,FALSE)</f>
        <v>0</v>
      </c>
      <c r="AJ373" s="270">
        <f>N373/$H373*VLOOKUP(N$4,DM_TI_LE!$A$5:$B$30,2,FALSE)</f>
        <v>0</v>
      </c>
      <c r="AK373" s="270">
        <f>O373/$H373*VLOOKUP(O$4,DM_TI_LE!$A$5:$B$30,2,FALSE)</f>
        <v>0</v>
      </c>
      <c r="AL373" s="270">
        <f>P373/$H373*VLOOKUP(P$4,DM_TI_LE!$A$5:$B$30,2,FALSE)</f>
        <v>0</v>
      </c>
      <c r="AM373" s="270">
        <f>Q373/$H373*VLOOKUP(Q$4,DM_TI_LE!$A$5:$B$30,2,FALSE)</f>
        <v>0</v>
      </c>
      <c r="AN373" s="270">
        <f>R373/$H373*VLOOKUP(R$4,DM_TI_LE!$A$5:$B$30,2,FALSE)</f>
        <v>0</v>
      </c>
      <c r="AO373" s="270">
        <f>S373/$H373*VLOOKUP(S$4,DM_TI_LE!$A$5:$B$30,2,FALSE)</f>
        <v>0</v>
      </c>
      <c r="AP373" s="270">
        <f>T373/$H373*VLOOKUP(T$4,DM_TI_LE!$A$5:$B$30,2,FALSE)</f>
        <v>0</v>
      </c>
      <c r="AQ373" s="270">
        <f>U373/$H373*VLOOKUP(U$4,DM_TI_LE!$A$5:$B$30,2,FALSE)</f>
        <v>0</v>
      </c>
      <c r="AR373" s="270">
        <f>V373/$H373*VLOOKUP(V$4,DM_TI_LE!$A$5:$B$30,2,FALSE)</f>
        <v>0</v>
      </c>
      <c r="AS373" s="270">
        <f>W373/$H373*VLOOKUP(W$4,DM_TI_LE!$A$5:$B$30,2,FALSE)</f>
        <v>0</v>
      </c>
      <c r="AT373" s="270">
        <f>X373/$H373*VLOOKUP(X$4,DM_TI_LE!$A$5:$B$30,2,FALSE)</f>
        <v>0</v>
      </c>
      <c r="AU373" s="270">
        <f>Y373/$H373*VLOOKUP(Y$4,DM_TI_LE!$A$5:$B$30,2,FALSE)</f>
        <v>0</v>
      </c>
      <c r="AV373" s="270">
        <f>Z373/$H373*VLOOKUP(Z$4,DM_TI_LE!$A$5:$B$30,2,FALSE)</f>
        <v>0</v>
      </c>
      <c r="AW373" s="270">
        <f>AA373/$H373*VLOOKUP(AA$4,DM_TI_LE!$A$5:$B$30,2,FALSE)</f>
        <v>0</v>
      </c>
      <c r="AX373" s="270">
        <f>AB373/$H373*VLOOKUP(AB$4,DM_TI_LE!$A$5:$B$30,2,FALSE)</f>
        <v>0</v>
      </c>
      <c r="AY373" s="270">
        <f>AC373/$H373*VLOOKUP(AC$4,DM_TI_LE!$A$5:$B$30,2,FALSE)</f>
        <v>0</v>
      </c>
      <c r="AZ373" s="270">
        <f>AD373/$H373*VLOOKUP(AD$4,DM_TI_LE!$A$5:$B$30,2,FALSE)</f>
        <v>0</v>
      </c>
      <c r="BA373" s="284">
        <f>IF(CD373="HDHV",DM_TI_LE!$K$12*I373, SUM(AE373:AW373)*F373*E373*DM_HE_SO_LUONG_NS!$D$1*CE373)</f>
        <v>7181999.9999999991</v>
      </c>
      <c r="BB373" s="104"/>
      <c r="BC373" s="110">
        <f>VLOOKUP(B373,GD_LCD_HS_LNS!$B$4:$E$1000,4,FALSE)</f>
        <v>4166000</v>
      </c>
      <c r="BD373" s="104"/>
      <c r="BE373" s="104">
        <f>I373/26*$BC373*VLOOKUP(BE$4,DM_TI_LE!$A$5:$C$29,3,FALSE)</f>
        <v>0</v>
      </c>
      <c r="BF373" s="104">
        <f>J373/26*$BC373*VLOOKUP(BF$4,DM_TI_LE!$A$5:$C$29,3,FALSE)</f>
        <v>0</v>
      </c>
      <c r="BG373" s="104">
        <f>K373/26*$BC373*VLOOKUP(BG$4,DM_TI_LE!$A$5:$C$29,3,FALSE)</f>
        <v>0</v>
      </c>
      <c r="BH373" s="104">
        <f>L373/26*$BC373*VLOOKUP(BH$4,DM_TI_LE!$A$5:$C$29,3,FALSE)</f>
        <v>0</v>
      </c>
      <c r="BI373" s="104">
        <f>M373/26*$BC373*VLOOKUP(BI$4,DM_TI_LE!$A$5:$C$29,3,FALSE)</f>
        <v>0</v>
      </c>
      <c r="BJ373" s="104">
        <f>N373/26*$BC373*VLOOKUP(BJ$4,DM_TI_LE!$A$5:$C$29,3,FALSE)</f>
        <v>0</v>
      </c>
      <c r="BK373" s="104">
        <f>O373/26*$BC373*VLOOKUP(BK$4,DM_TI_LE!$A$5:$C$29,3,FALSE)</f>
        <v>0</v>
      </c>
      <c r="BL373" s="104">
        <f>P373/26*$BC373*VLOOKUP(BL$4,DM_TI_LE!$A$5:$C$29,3,FALSE)</f>
        <v>0</v>
      </c>
      <c r="BM373" s="104">
        <f>Q373/26*$BC373*VLOOKUP(BM$4,DM_TI_LE!$A$5:$C$29,3,FALSE)</f>
        <v>0</v>
      </c>
      <c r="BN373" s="104">
        <f>R373/26*$BC373*VLOOKUP(BN$4,DM_TI_LE!$A$5:$C$29,3,FALSE)</f>
        <v>0</v>
      </c>
      <c r="BO373" s="104">
        <f>S373/26*$BC373*VLOOKUP(BO$4,DM_TI_LE!$A$5:$C$29,3,FALSE)</f>
        <v>0</v>
      </c>
      <c r="BP373" s="104">
        <f>T373/26*$BC373*VLOOKUP(BP$4,DM_TI_LE!$A$5:$C$29,3,FALSE)</f>
        <v>0</v>
      </c>
      <c r="BQ373" s="104">
        <f>U373/26*$BC373*VLOOKUP(BQ$4,DM_TI_LE!$A$5:$C$29,3,FALSE)</f>
        <v>0</v>
      </c>
      <c r="BR373" s="104">
        <f>V373/26*$BC373*VLOOKUP(BR$4,DM_TI_LE!$A$5:$C$29,3,FALSE)</f>
        <v>0</v>
      </c>
      <c r="BS373" s="104">
        <f>W373/26*$BC373*VLOOKUP(BS$4,DM_TI_LE!$A$5:$C$29,3,FALSE)</f>
        <v>0</v>
      </c>
      <c r="BT373" s="104">
        <f>X373/26*$BC373*VLOOKUP(BT$4,DM_TI_LE!$A$5:$C$29,3,FALSE)</f>
        <v>0</v>
      </c>
      <c r="BU373" s="104">
        <f>Y373/26*$BC373*VLOOKUP(BU$4,DM_TI_LE!$A$5:$C$29,3,FALSE)</f>
        <v>0</v>
      </c>
      <c r="BV373" s="104">
        <f>Z373/26*$BC373*VLOOKUP(BV$4,DM_TI_LE!$A$5:$C$29,3,FALSE)</f>
        <v>0</v>
      </c>
      <c r="BW373" s="104">
        <f>AA373/26*$BC373*VLOOKUP(BW$4,DM_TI_LE!$A$5:$C$29,3,FALSE)</f>
        <v>0</v>
      </c>
      <c r="BX373" s="104">
        <f>AB373/26*$BC373*VLOOKUP(BX$4,DM_TI_LE!$A$5:$C$29,3,FALSE)</f>
        <v>0</v>
      </c>
      <c r="BY373" s="104">
        <f>AC373/26*$BC373*VLOOKUP(BY$4,DM_TI_LE!$A$5:$C$29,3,FALSE)</f>
        <v>0</v>
      </c>
      <c r="BZ373" s="104">
        <f>AD373/26*$BC373*VLOOKUP(BZ$4,DM_TI_LE!$A$5:$C$29,3,FALSE)</f>
        <v>0</v>
      </c>
      <c r="CA373" s="273">
        <f t="shared" si="0"/>
        <v>0</v>
      </c>
      <c r="CB373" s="104"/>
      <c r="CC373" s="274">
        <f t="shared" si="1"/>
        <v>7181999.9999999991</v>
      </c>
      <c r="CD373" s="138" t="str">
        <f>VLOOKUP(B373,GD_CHUNG!$B$5:$G$480,6,FALSE)</f>
        <v>HD3N</v>
      </c>
      <c r="CE373" s="275">
        <f>VLOOKUP(CD373,DM_TI_LE!$I$12:$J$16,2,FALSE)</f>
        <v>1</v>
      </c>
    </row>
    <row r="374" spans="1:83" ht="12.75" x14ac:dyDescent="0.2">
      <c r="A374" s="49">
        <v>370</v>
      </c>
      <c r="B374" s="50">
        <f>GD_CHUNG!B374</f>
        <v>11138</v>
      </c>
      <c r="C374" s="50" t="str">
        <f>GD_CHUNG!C374</f>
        <v>Phạm Việt Tùng</v>
      </c>
      <c r="D374" s="50" t="str">
        <f>GD_CHUNG!D374</f>
        <v>NV Lái xe - VHTTB</v>
      </c>
      <c r="E374" s="268">
        <f>VLOOKUP(B374,GD_CHAM_CONG!$C$6:$BJ$997,60,FALSE)</f>
        <v>0.97</v>
      </c>
      <c r="F374" s="268">
        <f>VLOOKUP(B374,GD_LCD_HS_LNS!$B$4:$F$1000,5,FALSE)</f>
        <v>1.8</v>
      </c>
      <c r="G374" s="269"/>
      <c r="H374" s="269">
        <f>VLOOKUP(B374,GD_CHAM_CONG!$C$6:$BD$997,37,FALSE)</f>
        <v>27</v>
      </c>
      <c r="I374" s="104">
        <f>VLOOKUP($B374,GD_CHAM_CONG!$C$6:$BF$997,38,FALSE)</f>
        <v>27</v>
      </c>
      <c r="J374" s="104">
        <f>VLOOKUP($B374,GD_CHAM_CONG!$C$6:$BF$997,39,FALSE)</f>
        <v>0</v>
      </c>
      <c r="K374" s="104">
        <f>VLOOKUP($B374,GD_CHAM_CONG!$C$6:$BF$997,40,FALSE)</f>
        <v>0</v>
      </c>
      <c r="L374" s="104">
        <f>VLOOKUP($B374,GD_CHAM_CONG!$C$6:$BF$997,41,FALSE)</f>
        <v>0</v>
      </c>
      <c r="M374" s="104">
        <f>VLOOKUP($B374,GD_CHAM_CONG!$C$6:$BF$997,42,FALSE)</f>
        <v>0</v>
      </c>
      <c r="N374" s="104">
        <f>VLOOKUP($B374,GD_CHAM_CONG!$C$6:$BF$997,43,FALSE)</f>
        <v>0</v>
      </c>
      <c r="O374" s="104">
        <f>VLOOKUP($B374,GD_CHAM_CONG!$C$6:$BF$997,44,FALSE)</f>
        <v>0</v>
      </c>
      <c r="P374" s="104">
        <f>VLOOKUP($B374,GD_CHAM_CONG!$C$6:$BF$997,45,FALSE)</f>
        <v>0</v>
      </c>
      <c r="Q374" s="104">
        <f>VLOOKUP($B374,GD_CHAM_CONG!$C$6:$BF$997,46,FALSE)</f>
        <v>0</v>
      </c>
      <c r="R374" s="104">
        <f>VLOOKUP($B374,GD_CHAM_CONG!$C$6:$BF$997,47,FALSE)</f>
        <v>0</v>
      </c>
      <c r="S374" s="104">
        <f>VLOOKUP($B374,GD_CHAM_CONG!$C$6:$BF$997,48,FALSE)</f>
        <v>0</v>
      </c>
      <c r="T374" s="104">
        <f>VLOOKUP($B374,GD_CHAM_CONG!$C$6:$BF$997,49,FALSE)</f>
        <v>0</v>
      </c>
      <c r="U374" s="104">
        <f>VLOOKUP($B374,GD_CHAM_CONG!$C$6:$BF$997,50,FALSE)</f>
        <v>0</v>
      </c>
      <c r="V374" s="104">
        <f>VLOOKUP($B374,GD_CHAM_CONG!$C$6:$BF$997,51,FALSE)</f>
        <v>0</v>
      </c>
      <c r="W374" s="104">
        <f>VLOOKUP($B374,GD_CHAM_CONG!$C$6:$BF$997,52,FALSE)</f>
        <v>0</v>
      </c>
      <c r="X374" s="104">
        <f>VLOOKUP($B374,GD_CHAM_CONG!$C$6:$BF$997,53,FALSE)</f>
        <v>0</v>
      </c>
      <c r="Y374" s="104">
        <f>VLOOKUP($B374,GD_CHAM_CONG!$C$6:$BF$997,54,FALSE)</f>
        <v>0</v>
      </c>
      <c r="Z374" s="104">
        <f>VLOOKUP($B374,GD_CHAM_CONG!$C$6:$BF$997,55,FALSE)</f>
        <v>0</v>
      </c>
      <c r="AA374" s="104">
        <f>VLOOKUP($B374,GD_CHAM_CONG!$C$6:$BF$997,56,FALSE)</f>
        <v>0</v>
      </c>
      <c r="AB374" s="104">
        <f>VLOOKUP($B374,GD_CHAM_CONG!$C$6:$BI$997,57,FALSE)</f>
        <v>0</v>
      </c>
      <c r="AC374" s="104">
        <f>VLOOKUP($B374,GD_CHAM_CONG!$C$6:$BI$997,58,FALSE)</f>
        <v>0</v>
      </c>
      <c r="AD374" s="104">
        <f>VLOOKUP($B374,GD_CHAM_CONG!$C$6:$BI$997,59,FALSE)</f>
        <v>0</v>
      </c>
      <c r="AE374" s="270">
        <f>I374/$H374*VLOOKUP(I$4,DM_TI_LE!$A$5:$B$30,2,FALSE)</f>
        <v>1</v>
      </c>
      <c r="AF374" s="270">
        <f>J374/$H374*VLOOKUP(J$4,DM_TI_LE!$A$5:$B$30,2,FALSE)</f>
        <v>0</v>
      </c>
      <c r="AG374" s="270">
        <f>K374/$H374*VLOOKUP(K$4,DM_TI_LE!$A$5:$B$30,2,FALSE)</f>
        <v>0</v>
      </c>
      <c r="AH374" s="270">
        <f>L374/$H374*VLOOKUP(L$4,DM_TI_LE!$A$5:$B$30,2,FALSE)</f>
        <v>0</v>
      </c>
      <c r="AI374" s="270">
        <f>M374/$H374*VLOOKUP(M$4,DM_TI_LE!$A$5:$B$30,2,FALSE)</f>
        <v>0</v>
      </c>
      <c r="AJ374" s="270">
        <f>N374/$H374*VLOOKUP(N$4,DM_TI_LE!$A$5:$B$30,2,FALSE)</f>
        <v>0</v>
      </c>
      <c r="AK374" s="270">
        <f>O374/$H374*VLOOKUP(O$4,DM_TI_LE!$A$5:$B$30,2,FALSE)</f>
        <v>0</v>
      </c>
      <c r="AL374" s="270">
        <f>P374/$H374*VLOOKUP(P$4,DM_TI_LE!$A$5:$B$30,2,FALSE)</f>
        <v>0</v>
      </c>
      <c r="AM374" s="270">
        <f>Q374/$H374*VLOOKUP(Q$4,DM_TI_LE!$A$5:$B$30,2,FALSE)</f>
        <v>0</v>
      </c>
      <c r="AN374" s="270">
        <f>R374/$H374*VLOOKUP(R$4,DM_TI_LE!$A$5:$B$30,2,FALSE)</f>
        <v>0</v>
      </c>
      <c r="AO374" s="270">
        <f>S374/$H374*VLOOKUP(S$4,DM_TI_LE!$A$5:$B$30,2,FALSE)</f>
        <v>0</v>
      </c>
      <c r="AP374" s="270">
        <f>T374/$H374*VLOOKUP(T$4,DM_TI_LE!$A$5:$B$30,2,FALSE)</f>
        <v>0</v>
      </c>
      <c r="AQ374" s="270">
        <f>U374/$H374*VLOOKUP(U$4,DM_TI_LE!$A$5:$B$30,2,FALSE)</f>
        <v>0</v>
      </c>
      <c r="AR374" s="270">
        <f>V374/$H374*VLOOKUP(V$4,DM_TI_LE!$A$5:$B$30,2,FALSE)</f>
        <v>0</v>
      </c>
      <c r="AS374" s="270">
        <f>W374/$H374*VLOOKUP(W$4,DM_TI_LE!$A$5:$B$30,2,FALSE)</f>
        <v>0</v>
      </c>
      <c r="AT374" s="270">
        <f>X374/$H374*VLOOKUP(X$4,DM_TI_LE!$A$5:$B$30,2,FALSE)</f>
        <v>0</v>
      </c>
      <c r="AU374" s="270">
        <f>Y374/$H374*VLOOKUP(Y$4,DM_TI_LE!$A$5:$B$30,2,FALSE)</f>
        <v>0</v>
      </c>
      <c r="AV374" s="270">
        <f>Z374/$H374*VLOOKUP(Z$4,DM_TI_LE!$A$5:$B$30,2,FALSE)</f>
        <v>0</v>
      </c>
      <c r="AW374" s="270">
        <f>AA374/$H374*VLOOKUP(AA$4,DM_TI_LE!$A$5:$B$30,2,FALSE)</f>
        <v>0</v>
      </c>
      <c r="AX374" s="270">
        <f>AB374/$H374*VLOOKUP(AB$4,DM_TI_LE!$A$5:$B$30,2,FALSE)</f>
        <v>0</v>
      </c>
      <c r="AY374" s="270">
        <f>AC374/$H374*VLOOKUP(AC$4,DM_TI_LE!$A$5:$B$30,2,FALSE)</f>
        <v>0</v>
      </c>
      <c r="AZ374" s="270">
        <f>AD374/$H374*VLOOKUP(AD$4,DM_TI_LE!$A$5:$B$30,2,FALSE)</f>
        <v>0</v>
      </c>
      <c r="BA374" s="284">
        <f>IF(CD374="HDHV",DM_TI_LE!$K$12*I374, SUM(AE374:AW374)*F374*E374*DM_HE_SO_LUONG_NS!$D$1*CE374)</f>
        <v>7857000</v>
      </c>
      <c r="BB374" s="104"/>
      <c r="BC374" s="110">
        <f>VLOOKUP(B374,GD_LCD_HS_LNS!$B$4:$E$1000,4,FALSE)</f>
        <v>4921000</v>
      </c>
      <c r="BD374" s="104"/>
      <c r="BE374" s="104">
        <f>I374/26*$BC374*VLOOKUP(BE$4,DM_TI_LE!$A$5:$C$29,3,FALSE)</f>
        <v>0</v>
      </c>
      <c r="BF374" s="104">
        <f>J374/26*$BC374*VLOOKUP(BF$4,DM_TI_LE!$A$5:$C$29,3,FALSE)</f>
        <v>0</v>
      </c>
      <c r="BG374" s="104">
        <f>K374/26*$BC374*VLOOKUP(BG$4,DM_TI_LE!$A$5:$C$29,3,FALSE)</f>
        <v>0</v>
      </c>
      <c r="BH374" s="104">
        <f>L374/26*$BC374*VLOOKUP(BH$4,DM_TI_LE!$A$5:$C$29,3,FALSE)</f>
        <v>0</v>
      </c>
      <c r="BI374" s="104">
        <f>M374/26*$BC374*VLOOKUP(BI$4,DM_TI_LE!$A$5:$C$29,3,FALSE)</f>
        <v>0</v>
      </c>
      <c r="BJ374" s="104">
        <f>N374/26*$BC374*VLOOKUP(BJ$4,DM_TI_LE!$A$5:$C$29,3,FALSE)</f>
        <v>0</v>
      </c>
      <c r="BK374" s="104">
        <f>O374/26*$BC374*VLOOKUP(BK$4,DM_TI_LE!$A$5:$C$29,3,FALSE)</f>
        <v>0</v>
      </c>
      <c r="BL374" s="104">
        <f>P374/26*$BC374*VLOOKUP(BL$4,DM_TI_LE!$A$5:$C$29,3,FALSE)</f>
        <v>0</v>
      </c>
      <c r="BM374" s="104">
        <f>Q374/26*$BC374*VLOOKUP(BM$4,DM_TI_LE!$A$5:$C$29,3,FALSE)</f>
        <v>0</v>
      </c>
      <c r="BN374" s="104">
        <f>R374/26*$BC374*VLOOKUP(BN$4,DM_TI_LE!$A$5:$C$29,3,FALSE)</f>
        <v>0</v>
      </c>
      <c r="BO374" s="104">
        <f>S374/26*$BC374*VLOOKUP(BO$4,DM_TI_LE!$A$5:$C$29,3,FALSE)</f>
        <v>0</v>
      </c>
      <c r="BP374" s="104">
        <f>T374/26*$BC374*VLOOKUP(BP$4,DM_TI_LE!$A$5:$C$29,3,FALSE)</f>
        <v>0</v>
      </c>
      <c r="BQ374" s="104">
        <f>U374/26*$BC374*VLOOKUP(BQ$4,DM_TI_LE!$A$5:$C$29,3,FALSE)</f>
        <v>0</v>
      </c>
      <c r="BR374" s="104">
        <f>V374/26*$BC374*VLOOKUP(BR$4,DM_TI_LE!$A$5:$C$29,3,FALSE)</f>
        <v>0</v>
      </c>
      <c r="BS374" s="104">
        <f>W374/26*$BC374*VLOOKUP(BS$4,DM_TI_LE!$A$5:$C$29,3,FALSE)</f>
        <v>0</v>
      </c>
      <c r="BT374" s="104">
        <f>X374/26*$BC374*VLOOKUP(BT$4,DM_TI_LE!$A$5:$C$29,3,FALSE)</f>
        <v>0</v>
      </c>
      <c r="BU374" s="104">
        <f>Y374/26*$BC374*VLOOKUP(BU$4,DM_TI_LE!$A$5:$C$29,3,FALSE)</f>
        <v>0</v>
      </c>
      <c r="BV374" s="104">
        <f>Z374/26*$BC374*VLOOKUP(BV$4,DM_TI_LE!$A$5:$C$29,3,FALSE)</f>
        <v>0</v>
      </c>
      <c r="BW374" s="104">
        <f>AA374/26*$BC374*VLOOKUP(BW$4,DM_TI_LE!$A$5:$C$29,3,FALSE)</f>
        <v>0</v>
      </c>
      <c r="BX374" s="104">
        <f>AB374/26*$BC374*VLOOKUP(BX$4,DM_TI_LE!$A$5:$C$29,3,FALSE)</f>
        <v>0</v>
      </c>
      <c r="BY374" s="104">
        <f>AC374/26*$BC374*VLOOKUP(BY$4,DM_TI_LE!$A$5:$C$29,3,FALSE)</f>
        <v>0</v>
      </c>
      <c r="BZ374" s="104">
        <f>AD374/26*$BC374*VLOOKUP(BZ$4,DM_TI_LE!$A$5:$C$29,3,FALSE)</f>
        <v>0</v>
      </c>
      <c r="CA374" s="273">
        <f t="shared" si="0"/>
        <v>0</v>
      </c>
      <c r="CB374" s="104"/>
      <c r="CC374" s="274">
        <f t="shared" si="1"/>
        <v>7857000</v>
      </c>
      <c r="CD374" s="138" t="str">
        <f>VLOOKUP(B374,GD_CHUNG!$B$5:$G$480,6,FALSE)</f>
        <v>HD3N</v>
      </c>
      <c r="CE374" s="275">
        <f>VLOOKUP(CD374,DM_TI_LE!$I$12:$J$16,2,FALSE)</f>
        <v>1</v>
      </c>
    </row>
    <row r="375" spans="1:83" ht="12.75" x14ac:dyDescent="0.2">
      <c r="A375" s="49">
        <v>371</v>
      </c>
      <c r="B375" s="50">
        <f>GD_CHUNG!B375</f>
        <v>11139</v>
      </c>
      <c r="C375" s="50" t="str">
        <f>GD_CHUNG!C375</f>
        <v>Phùng Viết Dũng</v>
      </c>
      <c r="D375" s="50" t="str">
        <f>GD_CHUNG!D375</f>
        <v>NV Lái xe - VHTTB</v>
      </c>
      <c r="E375" s="268">
        <f>VLOOKUP(B375,GD_CHAM_CONG!$C$6:$BJ$997,60,FALSE)</f>
        <v>0.95</v>
      </c>
      <c r="F375" s="268">
        <f>VLOOKUP(B375,GD_LCD_HS_LNS!$B$4:$F$1000,5,FALSE)</f>
        <v>1.68</v>
      </c>
      <c r="G375" s="269"/>
      <c r="H375" s="269">
        <f>VLOOKUP(B375,GD_CHAM_CONG!$C$6:$BD$997,37,FALSE)</f>
        <v>27</v>
      </c>
      <c r="I375" s="104">
        <f>VLOOKUP($B375,GD_CHAM_CONG!$C$6:$BF$997,38,FALSE)</f>
        <v>27</v>
      </c>
      <c r="J375" s="104">
        <f>VLOOKUP($B375,GD_CHAM_CONG!$C$6:$BF$997,39,FALSE)</f>
        <v>0</v>
      </c>
      <c r="K375" s="104">
        <f>VLOOKUP($B375,GD_CHAM_CONG!$C$6:$BF$997,40,FALSE)</f>
        <v>0</v>
      </c>
      <c r="L375" s="104">
        <f>VLOOKUP($B375,GD_CHAM_CONG!$C$6:$BF$997,41,FALSE)</f>
        <v>0</v>
      </c>
      <c r="M375" s="104">
        <f>VLOOKUP($B375,GD_CHAM_CONG!$C$6:$BF$997,42,FALSE)</f>
        <v>0</v>
      </c>
      <c r="N375" s="104">
        <f>VLOOKUP($B375,GD_CHAM_CONG!$C$6:$BF$997,43,FALSE)</f>
        <v>0</v>
      </c>
      <c r="O375" s="104">
        <f>VLOOKUP($B375,GD_CHAM_CONG!$C$6:$BF$997,44,FALSE)</f>
        <v>0</v>
      </c>
      <c r="P375" s="104">
        <f>VLOOKUP($B375,GD_CHAM_CONG!$C$6:$BF$997,45,FALSE)</f>
        <v>0</v>
      </c>
      <c r="Q375" s="104">
        <f>VLOOKUP($B375,GD_CHAM_CONG!$C$6:$BF$997,46,FALSE)</f>
        <v>0</v>
      </c>
      <c r="R375" s="104">
        <f>VLOOKUP($B375,GD_CHAM_CONG!$C$6:$BF$997,47,FALSE)</f>
        <v>0</v>
      </c>
      <c r="S375" s="104">
        <f>VLOOKUP($B375,GD_CHAM_CONG!$C$6:$BF$997,48,FALSE)</f>
        <v>0</v>
      </c>
      <c r="T375" s="104">
        <f>VLOOKUP($B375,GD_CHAM_CONG!$C$6:$BF$997,49,FALSE)</f>
        <v>0</v>
      </c>
      <c r="U375" s="104">
        <f>VLOOKUP($B375,GD_CHAM_CONG!$C$6:$BF$997,50,FALSE)</f>
        <v>0</v>
      </c>
      <c r="V375" s="104">
        <f>VLOOKUP($B375,GD_CHAM_CONG!$C$6:$BF$997,51,FALSE)</f>
        <v>0</v>
      </c>
      <c r="W375" s="104">
        <f>VLOOKUP($B375,GD_CHAM_CONG!$C$6:$BF$997,52,FALSE)</f>
        <v>0</v>
      </c>
      <c r="X375" s="104">
        <f>VLOOKUP($B375,GD_CHAM_CONG!$C$6:$BF$997,53,FALSE)</f>
        <v>0</v>
      </c>
      <c r="Y375" s="104">
        <f>VLOOKUP($B375,GD_CHAM_CONG!$C$6:$BF$997,54,FALSE)</f>
        <v>0</v>
      </c>
      <c r="Z375" s="104">
        <f>VLOOKUP($B375,GD_CHAM_CONG!$C$6:$BF$997,55,FALSE)</f>
        <v>0</v>
      </c>
      <c r="AA375" s="104">
        <f>VLOOKUP($B375,GD_CHAM_CONG!$C$6:$BF$997,56,FALSE)</f>
        <v>0</v>
      </c>
      <c r="AB375" s="104">
        <f>VLOOKUP($B375,GD_CHAM_CONG!$C$6:$BI$997,57,FALSE)</f>
        <v>0</v>
      </c>
      <c r="AC375" s="104">
        <f>VLOOKUP($B375,GD_CHAM_CONG!$C$6:$BI$997,58,FALSE)</f>
        <v>0</v>
      </c>
      <c r="AD375" s="104">
        <f>VLOOKUP($B375,GD_CHAM_CONG!$C$6:$BI$997,59,FALSE)</f>
        <v>0</v>
      </c>
      <c r="AE375" s="270">
        <f>I375/$H375*VLOOKUP(I$4,DM_TI_LE!$A$5:$B$30,2,FALSE)</f>
        <v>1</v>
      </c>
      <c r="AF375" s="270">
        <f>J375/$H375*VLOOKUP(J$4,DM_TI_LE!$A$5:$B$30,2,FALSE)</f>
        <v>0</v>
      </c>
      <c r="AG375" s="270">
        <f>K375/$H375*VLOOKUP(K$4,DM_TI_LE!$A$5:$B$30,2,FALSE)</f>
        <v>0</v>
      </c>
      <c r="AH375" s="270">
        <f>L375/$H375*VLOOKUP(L$4,DM_TI_LE!$A$5:$B$30,2,FALSE)</f>
        <v>0</v>
      </c>
      <c r="AI375" s="270">
        <f>M375/$H375*VLOOKUP(M$4,DM_TI_LE!$A$5:$B$30,2,FALSE)</f>
        <v>0</v>
      </c>
      <c r="AJ375" s="270">
        <f>N375/$H375*VLOOKUP(N$4,DM_TI_LE!$A$5:$B$30,2,FALSE)</f>
        <v>0</v>
      </c>
      <c r="AK375" s="270">
        <f>O375/$H375*VLOOKUP(O$4,DM_TI_LE!$A$5:$B$30,2,FALSE)</f>
        <v>0</v>
      </c>
      <c r="AL375" s="270">
        <f>P375/$H375*VLOOKUP(P$4,DM_TI_LE!$A$5:$B$30,2,FALSE)</f>
        <v>0</v>
      </c>
      <c r="AM375" s="270">
        <f>Q375/$H375*VLOOKUP(Q$4,DM_TI_LE!$A$5:$B$30,2,FALSE)</f>
        <v>0</v>
      </c>
      <c r="AN375" s="270">
        <f>R375/$H375*VLOOKUP(R$4,DM_TI_LE!$A$5:$B$30,2,FALSE)</f>
        <v>0</v>
      </c>
      <c r="AO375" s="270">
        <f>S375/$H375*VLOOKUP(S$4,DM_TI_LE!$A$5:$B$30,2,FALSE)</f>
        <v>0</v>
      </c>
      <c r="AP375" s="270">
        <f>T375/$H375*VLOOKUP(T$4,DM_TI_LE!$A$5:$B$30,2,FALSE)</f>
        <v>0</v>
      </c>
      <c r="AQ375" s="270">
        <f>U375/$H375*VLOOKUP(U$4,DM_TI_LE!$A$5:$B$30,2,FALSE)</f>
        <v>0</v>
      </c>
      <c r="AR375" s="270">
        <f>V375/$H375*VLOOKUP(V$4,DM_TI_LE!$A$5:$B$30,2,FALSE)</f>
        <v>0</v>
      </c>
      <c r="AS375" s="270">
        <f>W375/$H375*VLOOKUP(W$4,DM_TI_LE!$A$5:$B$30,2,FALSE)</f>
        <v>0</v>
      </c>
      <c r="AT375" s="270">
        <f>X375/$H375*VLOOKUP(X$4,DM_TI_LE!$A$5:$B$30,2,FALSE)</f>
        <v>0</v>
      </c>
      <c r="AU375" s="270">
        <f>Y375/$H375*VLOOKUP(Y$4,DM_TI_LE!$A$5:$B$30,2,FALSE)</f>
        <v>0</v>
      </c>
      <c r="AV375" s="270">
        <f>Z375/$H375*VLOOKUP(Z$4,DM_TI_LE!$A$5:$B$30,2,FALSE)</f>
        <v>0</v>
      </c>
      <c r="AW375" s="270">
        <f>AA375/$H375*VLOOKUP(AA$4,DM_TI_LE!$A$5:$B$30,2,FALSE)</f>
        <v>0</v>
      </c>
      <c r="AX375" s="270">
        <f>AB375/$H375*VLOOKUP(AB$4,DM_TI_LE!$A$5:$B$30,2,FALSE)</f>
        <v>0</v>
      </c>
      <c r="AY375" s="270">
        <f>AC375/$H375*VLOOKUP(AC$4,DM_TI_LE!$A$5:$B$30,2,FALSE)</f>
        <v>0</v>
      </c>
      <c r="AZ375" s="270">
        <f>AD375/$H375*VLOOKUP(AD$4,DM_TI_LE!$A$5:$B$30,2,FALSE)</f>
        <v>0</v>
      </c>
      <c r="BA375" s="284">
        <f>IF(CD375="HDHV",DM_TI_LE!$K$12*I375, SUM(AE375:AW375)*F375*E375*DM_HE_SO_LUONG_NS!$D$1*CE375)</f>
        <v>7181999.9999999991</v>
      </c>
      <c r="BB375" s="104"/>
      <c r="BC375" s="110">
        <f>VLOOKUP(B375,GD_LCD_HS_LNS!$B$4:$E$1000,4,FALSE)</f>
        <v>4166000</v>
      </c>
      <c r="BD375" s="104"/>
      <c r="BE375" s="104">
        <f>I375/26*$BC375*VLOOKUP(BE$4,DM_TI_LE!$A$5:$C$29,3,FALSE)</f>
        <v>0</v>
      </c>
      <c r="BF375" s="104">
        <f>J375/26*$BC375*VLOOKUP(BF$4,DM_TI_LE!$A$5:$C$29,3,FALSE)</f>
        <v>0</v>
      </c>
      <c r="BG375" s="104">
        <f>K375/26*$BC375*VLOOKUP(BG$4,DM_TI_LE!$A$5:$C$29,3,FALSE)</f>
        <v>0</v>
      </c>
      <c r="BH375" s="104">
        <f>L375/26*$BC375*VLOOKUP(BH$4,DM_TI_LE!$A$5:$C$29,3,FALSE)</f>
        <v>0</v>
      </c>
      <c r="BI375" s="104">
        <f>M375/26*$BC375*VLOOKUP(BI$4,DM_TI_LE!$A$5:$C$29,3,FALSE)</f>
        <v>0</v>
      </c>
      <c r="BJ375" s="104">
        <f>N375/26*$BC375*VLOOKUP(BJ$4,DM_TI_LE!$A$5:$C$29,3,FALSE)</f>
        <v>0</v>
      </c>
      <c r="BK375" s="104">
        <f>O375/26*$BC375*VLOOKUP(BK$4,DM_TI_LE!$A$5:$C$29,3,FALSE)</f>
        <v>0</v>
      </c>
      <c r="BL375" s="104">
        <f>P375/26*$BC375*VLOOKUP(BL$4,DM_TI_LE!$A$5:$C$29,3,FALSE)</f>
        <v>0</v>
      </c>
      <c r="BM375" s="104">
        <f>Q375/26*$BC375*VLOOKUP(BM$4,DM_TI_LE!$A$5:$C$29,3,FALSE)</f>
        <v>0</v>
      </c>
      <c r="BN375" s="104">
        <f>R375/26*$BC375*VLOOKUP(BN$4,DM_TI_LE!$A$5:$C$29,3,FALSE)</f>
        <v>0</v>
      </c>
      <c r="BO375" s="104">
        <f>S375/26*$BC375*VLOOKUP(BO$4,DM_TI_LE!$A$5:$C$29,3,FALSE)</f>
        <v>0</v>
      </c>
      <c r="BP375" s="104">
        <f>T375/26*$BC375*VLOOKUP(BP$4,DM_TI_LE!$A$5:$C$29,3,FALSE)</f>
        <v>0</v>
      </c>
      <c r="BQ375" s="104">
        <f>U375/26*$BC375*VLOOKUP(BQ$4,DM_TI_LE!$A$5:$C$29,3,FALSE)</f>
        <v>0</v>
      </c>
      <c r="BR375" s="104">
        <f>V375/26*$BC375*VLOOKUP(BR$4,DM_TI_LE!$A$5:$C$29,3,FALSE)</f>
        <v>0</v>
      </c>
      <c r="BS375" s="104">
        <f>W375/26*$BC375*VLOOKUP(BS$4,DM_TI_LE!$A$5:$C$29,3,FALSE)</f>
        <v>0</v>
      </c>
      <c r="BT375" s="104">
        <f>X375/26*$BC375*VLOOKUP(BT$4,DM_TI_LE!$A$5:$C$29,3,FALSE)</f>
        <v>0</v>
      </c>
      <c r="BU375" s="104">
        <f>Y375/26*$BC375*VLOOKUP(BU$4,DM_TI_LE!$A$5:$C$29,3,FALSE)</f>
        <v>0</v>
      </c>
      <c r="BV375" s="104">
        <f>Z375/26*$BC375*VLOOKUP(BV$4,DM_TI_LE!$A$5:$C$29,3,FALSE)</f>
        <v>0</v>
      </c>
      <c r="BW375" s="104">
        <f>AA375/26*$BC375*VLOOKUP(BW$4,DM_TI_LE!$A$5:$C$29,3,FALSE)</f>
        <v>0</v>
      </c>
      <c r="BX375" s="104">
        <f>AB375/26*$BC375*VLOOKUP(BX$4,DM_TI_LE!$A$5:$C$29,3,FALSE)</f>
        <v>0</v>
      </c>
      <c r="BY375" s="104">
        <f>AC375/26*$BC375*VLOOKUP(BY$4,DM_TI_LE!$A$5:$C$29,3,FALSE)</f>
        <v>0</v>
      </c>
      <c r="BZ375" s="104">
        <f>AD375/26*$BC375*VLOOKUP(BZ$4,DM_TI_LE!$A$5:$C$29,3,FALSE)</f>
        <v>0</v>
      </c>
      <c r="CA375" s="273">
        <f t="shared" si="0"/>
        <v>0</v>
      </c>
      <c r="CB375" s="104"/>
      <c r="CC375" s="274">
        <f t="shared" si="1"/>
        <v>7181999.9999999991</v>
      </c>
      <c r="CD375" s="138" t="str">
        <f>VLOOKUP(B375,GD_CHUNG!$B$5:$G$480,6,FALSE)</f>
        <v>HD3N</v>
      </c>
      <c r="CE375" s="275">
        <f>VLOOKUP(CD375,DM_TI_LE!$I$12:$J$16,2,FALSE)</f>
        <v>1</v>
      </c>
    </row>
    <row r="376" spans="1:83" ht="12.75" x14ac:dyDescent="0.2">
      <c r="A376" s="49">
        <v>372</v>
      </c>
      <c r="B376" s="50">
        <f>GD_CHUNG!B376</f>
        <v>11142</v>
      </c>
      <c r="C376" s="50" t="str">
        <f>GD_CHUNG!C376</f>
        <v>Trần Văn Chính</v>
      </c>
      <c r="D376" s="50" t="str">
        <f>GD_CHUNG!D376</f>
        <v>NV Lái xe - VHTTB</v>
      </c>
      <c r="E376" s="268">
        <f>VLOOKUP(B376,GD_CHAM_CONG!$C$6:$BJ$997,60,FALSE)</f>
        <v>1</v>
      </c>
      <c r="F376" s="268">
        <f>VLOOKUP(B376,GD_LCD_HS_LNS!$B$4:$F$1000,5,FALSE)</f>
        <v>1.68</v>
      </c>
      <c r="G376" s="269"/>
      <c r="H376" s="269">
        <f>VLOOKUP(B376,GD_CHAM_CONG!$C$6:$BD$997,37,FALSE)</f>
        <v>27</v>
      </c>
      <c r="I376" s="104">
        <f>VLOOKUP($B376,GD_CHAM_CONG!$C$6:$BF$997,38,FALSE)</f>
        <v>27</v>
      </c>
      <c r="J376" s="104">
        <f>VLOOKUP($B376,GD_CHAM_CONG!$C$6:$BF$997,39,FALSE)</f>
        <v>0</v>
      </c>
      <c r="K376" s="104">
        <f>VLOOKUP($B376,GD_CHAM_CONG!$C$6:$BF$997,40,FALSE)</f>
        <v>0</v>
      </c>
      <c r="L376" s="104">
        <f>VLOOKUP($B376,GD_CHAM_CONG!$C$6:$BF$997,41,FALSE)</f>
        <v>0</v>
      </c>
      <c r="M376" s="104">
        <f>VLOOKUP($B376,GD_CHAM_CONG!$C$6:$BF$997,42,FALSE)</f>
        <v>0</v>
      </c>
      <c r="N376" s="104">
        <f>VLOOKUP($B376,GD_CHAM_CONG!$C$6:$BF$997,43,FALSE)</f>
        <v>0</v>
      </c>
      <c r="O376" s="104">
        <f>VLOOKUP($B376,GD_CHAM_CONG!$C$6:$BF$997,44,FALSE)</f>
        <v>0</v>
      </c>
      <c r="P376" s="104">
        <f>VLOOKUP($B376,GD_CHAM_CONG!$C$6:$BF$997,45,FALSE)</f>
        <v>0</v>
      </c>
      <c r="Q376" s="104">
        <f>VLOOKUP($B376,GD_CHAM_CONG!$C$6:$BF$997,46,FALSE)</f>
        <v>0</v>
      </c>
      <c r="R376" s="104">
        <f>VLOOKUP($B376,GD_CHAM_CONG!$C$6:$BF$997,47,FALSE)</f>
        <v>0</v>
      </c>
      <c r="S376" s="104">
        <f>VLOOKUP($B376,GD_CHAM_CONG!$C$6:$BF$997,48,FALSE)</f>
        <v>0</v>
      </c>
      <c r="T376" s="104">
        <f>VLOOKUP($B376,GD_CHAM_CONG!$C$6:$BF$997,49,FALSE)</f>
        <v>0</v>
      </c>
      <c r="U376" s="104">
        <f>VLOOKUP($B376,GD_CHAM_CONG!$C$6:$BF$997,50,FALSE)</f>
        <v>0</v>
      </c>
      <c r="V376" s="104">
        <f>VLOOKUP($B376,GD_CHAM_CONG!$C$6:$BF$997,51,FALSE)</f>
        <v>0</v>
      </c>
      <c r="W376" s="104">
        <f>VLOOKUP($B376,GD_CHAM_CONG!$C$6:$BF$997,52,FALSE)</f>
        <v>0</v>
      </c>
      <c r="X376" s="104">
        <f>VLOOKUP($B376,GD_CHAM_CONG!$C$6:$BF$997,53,FALSE)</f>
        <v>0</v>
      </c>
      <c r="Y376" s="104">
        <f>VLOOKUP($B376,GD_CHAM_CONG!$C$6:$BF$997,54,FALSE)</f>
        <v>0</v>
      </c>
      <c r="Z376" s="104">
        <f>VLOOKUP($B376,GD_CHAM_CONG!$C$6:$BF$997,55,FALSE)</f>
        <v>0</v>
      </c>
      <c r="AA376" s="104">
        <f>VLOOKUP($B376,GD_CHAM_CONG!$C$6:$BF$997,56,FALSE)</f>
        <v>0</v>
      </c>
      <c r="AB376" s="104">
        <f>VLOOKUP($B376,GD_CHAM_CONG!$C$6:$BI$997,57,FALSE)</f>
        <v>0</v>
      </c>
      <c r="AC376" s="104">
        <f>VLOOKUP($B376,GD_CHAM_CONG!$C$6:$BI$997,58,FALSE)</f>
        <v>0</v>
      </c>
      <c r="AD376" s="104">
        <f>VLOOKUP($B376,GD_CHAM_CONG!$C$6:$BI$997,59,FALSE)</f>
        <v>0</v>
      </c>
      <c r="AE376" s="270">
        <f>I376/$H376*VLOOKUP(I$4,DM_TI_LE!$A$5:$B$30,2,FALSE)</f>
        <v>1</v>
      </c>
      <c r="AF376" s="270">
        <f>J376/$H376*VLOOKUP(J$4,DM_TI_LE!$A$5:$B$30,2,FALSE)</f>
        <v>0</v>
      </c>
      <c r="AG376" s="270">
        <f>K376/$H376*VLOOKUP(K$4,DM_TI_LE!$A$5:$B$30,2,FALSE)</f>
        <v>0</v>
      </c>
      <c r="AH376" s="270">
        <f>L376/$H376*VLOOKUP(L$4,DM_TI_LE!$A$5:$B$30,2,FALSE)</f>
        <v>0</v>
      </c>
      <c r="AI376" s="270">
        <f>M376/$H376*VLOOKUP(M$4,DM_TI_LE!$A$5:$B$30,2,FALSE)</f>
        <v>0</v>
      </c>
      <c r="AJ376" s="270">
        <f>N376/$H376*VLOOKUP(N$4,DM_TI_LE!$A$5:$B$30,2,FALSE)</f>
        <v>0</v>
      </c>
      <c r="AK376" s="270">
        <f>O376/$H376*VLOOKUP(O$4,DM_TI_LE!$A$5:$B$30,2,FALSE)</f>
        <v>0</v>
      </c>
      <c r="AL376" s="270">
        <f>P376/$H376*VLOOKUP(P$4,DM_TI_LE!$A$5:$B$30,2,FALSE)</f>
        <v>0</v>
      </c>
      <c r="AM376" s="270">
        <f>Q376/$H376*VLOOKUP(Q$4,DM_TI_LE!$A$5:$B$30,2,FALSE)</f>
        <v>0</v>
      </c>
      <c r="AN376" s="270">
        <f>R376/$H376*VLOOKUP(R$4,DM_TI_LE!$A$5:$B$30,2,FALSE)</f>
        <v>0</v>
      </c>
      <c r="AO376" s="270">
        <f>S376/$H376*VLOOKUP(S$4,DM_TI_LE!$A$5:$B$30,2,FALSE)</f>
        <v>0</v>
      </c>
      <c r="AP376" s="270">
        <f>T376/$H376*VLOOKUP(T$4,DM_TI_LE!$A$5:$B$30,2,FALSE)</f>
        <v>0</v>
      </c>
      <c r="AQ376" s="270">
        <f>U376/$H376*VLOOKUP(U$4,DM_TI_LE!$A$5:$B$30,2,FALSE)</f>
        <v>0</v>
      </c>
      <c r="AR376" s="270">
        <f>V376/$H376*VLOOKUP(V$4,DM_TI_LE!$A$5:$B$30,2,FALSE)</f>
        <v>0</v>
      </c>
      <c r="AS376" s="270">
        <f>W376/$H376*VLOOKUP(W$4,DM_TI_LE!$A$5:$B$30,2,FALSE)</f>
        <v>0</v>
      </c>
      <c r="AT376" s="270">
        <f>X376/$H376*VLOOKUP(X$4,DM_TI_LE!$A$5:$B$30,2,FALSE)</f>
        <v>0</v>
      </c>
      <c r="AU376" s="270">
        <f>Y376/$H376*VLOOKUP(Y$4,DM_TI_LE!$A$5:$B$30,2,FALSE)</f>
        <v>0</v>
      </c>
      <c r="AV376" s="270">
        <f>Z376/$H376*VLOOKUP(Z$4,DM_TI_LE!$A$5:$B$30,2,FALSE)</f>
        <v>0</v>
      </c>
      <c r="AW376" s="270">
        <f>AA376/$H376*VLOOKUP(AA$4,DM_TI_LE!$A$5:$B$30,2,FALSE)</f>
        <v>0</v>
      </c>
      <c r="AX376" s="270">
        <f>AB376/$H376*VLOOKUP(AB$4,DM_TI_LE!$A$5:$B$30,2,FALSE)</f>
        <v>0</v>
      </c>
      <c r="AY376" s="270">
        <f>AC376/$H376*VLOOKUP(AC$4,DM_TI_LE!$A$5:$B$30,2,FALSE)</f>
        <v>0</v>
      </c>
      <c r="AZ376" s="270">
        <f>AD376/$H376*VLOOKUP(AD$4,DM_TI_LE!$A$5:$B$30,2,FALSE)</f>
        <v>0</v>
      </c>
      <c r="BA376" s="284">
        <f>IF(CD376="HDHV",DM_TI_LE!$K$12*I376, SUM(AE376:AW376)*F376*E376*DM_HE_SO_LUONG_NS!$D$1*CE376)</f>
        <v>7560000</v>
      </c>
      <c r="BB376" s="104"/>
      <c r="BC376" s="110">
        <f>VLOOKUP(B376,GD_LCD_HS_LNS!$B$4:$E$1000,4,FALSE)</f>
        <v>4166000</v>
      </c>
      <c r="BD376" s="104"/>
      <c r="BE376" s="104">
        <f>I376/26*$BC376*VLOOKUP(BE$4,DM_TI_LE!$A$5:$C$29,3,FALSE)</f>
        <v>0</v>
      </c>
      <c r="BF376" s="104">
        <f>J376/26*$BC376*VLOOKUP(BF$4,DM_TI_LE!$A$5:$C$29,3,FALSE)</f>
        <v>0</v>
      </c>
      <c r="BG376" s="104">
        <f>K376/26*$BC376*VLOOKUP(BG$4,DM_TI_LE!$A$5:$C$29,3,FALSE)</f>
        <v>0</v>
      </c>
      <c r="BH376" s="104">
        <f>L376/26*$BC376*VLOOKUP(BH$4,DM_TI_LE!$A$5:$C$29,3,FALSE)</f>
        <v>0</v>
      </c>
      <c r="BI376" s="104">
        <f>M376/26*$BC376*VLOOKUP(BI$4,DM_TI_LE!$A$5:$C$29,3,FALSE)</f>
        <v>0</v>
      </c>
      <c r="BJ376" s="104">
        <f>N376/26*$BC376*VLOOKUP(BJ$4,DM_TI_LE!$A$5:$C$29,3,FALSE)</f>
        <v>0</v>
      </c>
      <c r="BK376" s="104">
        <f>O376/26*$BC376*VLOOKUP(BK$4,DM_TI_LE!$A$5:$C$29,3,FALSE)</f>
        <v>0</v>
      </c>
      <c r="BL376" s="104">
        <f>P376/26*$BC376*VLOOKUP(BL$4,DM_TI_LE!$A$5:$C$29,3,FALSE)</f>
        <v>0</v>
      </c>
      <c r="BM376" s="104">
        <f>Q376/26*$BC376*VLOOKUP(BM$4,DM_TI_LE!$A$5:$C$29,3,FALSE)</f>
        <v>0</v>
      </c>
      <c r="BN376" s="104">
        <f>R376/26*$BC376*VLOOKUP(BN$4,DM_TI_LE!$A$5:$C$29,3,FALSE)</f>
        <v>0</v>
      </c>
      <c r="BO376" s="104">
        <f>S376/26*$BC376*VLOOKUP(BO$4,DM_TI_LE!$A$5:$C$29,3,FALSE)</f>
        <v>0</v>
      </c>
      <c r="BP376" s="104">
        <f>T376/26*$BC376*VLOOKUP(BP$4,DM_TI_LE!$A$5:$C$29,3,FALSE)</f>
        <v>0</v>
      </c>
      <c r="BQ376" s="104">
        <f>U376/26*$BC376*VLOOKUP(BQ$4,DM_TI_LE!$A$5:$C$29,3,FALSE)</f>
        <v>0</v>
      </c>
      <c r="BR376" s="104">
        <f>V376/26*$BC376*VLOOKUP(BR$4,DM_TI_LE!$A$5:$C$29,3,FALSE)</f>
        <v>0</v>
      </c>
      <c r="BS376" s="104">
        <f>W376/26*$BC376*VLOOKUP(BS$4,DM_TI_LE!$A$5:$C$29,3,FALSE)</f>
        <v>0</v>
      </c>
      <c r="BT376" s="104">
        <f>X376/26*$BC376*VLOOKUP(BT$4,DM_TI_LE!$A$5:$C$29,3,FALSE)</f>
        <v>0</v>
      </c>
      <c r="BU376" s="104">
        <f>Y376/26*$BC376*VLOOKUP(BU$4,DM_TI_LE!$A$5:$C$29,3,FALSE)</f>
        <v>0</v>
      </c>
      <c r="BV376" s="104">
        <f>Z376/26*$BC376*VLOOKUP(BV$4,DM_TI_LE!$A$5:$C$29,3,FALSE)</f>
        <v>0</v>
      </c>
      <c r="BW376" s="104">
        <f>AA376/26*$BC376*VLOOKUP(BW$4,DM_TI_LE!$A$5:$C$29,3,FALSE)</f>
        <v>0</v>
      </c>
      <c r="BX376" s="104">
        <f>AB376/26*$BC376*VLOOKUP(BX$4,DM_TI_LE!$A$5:$C$29,3,FALSE)</f>
        <v>0</v>
      </c>
      <c r="BY376" s="104">
        <f>AC376/26*$BC376*VLOOKUP(BY$4,DM_TI_LE!$A$5:$C$29,3,FALSE)</f>
        <v>0</v>
      </c>
      <c r="BZ376" s="104">
        <f>AD376/26*$BC376*VLOOKUP(BZ$4,DM_TI_LE!$A$5:$C$29,3,FALSE)</f>
        <v>0</v>
      </c>
      <c r="CA376" s="273">
        <f t="shared" si="0"/>
        <v>0</v>
      </c>
      <c r="CB376" s="104"/>
      <c r="CC376" s="274">
        <f t="shared" si="1"/>
        <v>7560000</v>
      </c>
      <c r="CD376" s="138" t="str">
        <f>VLOOKUP(B376,GD_CHUNG!$B$5:$G$480,6,FALSE)</f>
        <v>HD3N</v>
      </c>
      <c r="CE376" s="275">
        <f>VLOOKUP(CD376,DM_TI_LE!$I$12:$J$16,2,FALSE)</f>
        <v>1</v>
      </c>
    </row>
    <row r="377" spans="1:83" ht="12.75" x14ac:dyDescent="0.2">
      <c r="A377" s="49">
        <v>373</v>
      </c>
      <c r="B377" s="50">
        <f>GD_CHUNG!B377</f>
        <v>11143</v>
      </c>
      <c r="C377" s="50" t="str">
        <f>GD_CHUNG!C377</f>
        <v>Phù Xuân Tiền</v>
      </c>
      <c r="D377" s="50" t="str">
        <f>GD_CHUNG!D377</f>
        <v>NV Lái xe - VHTTB</v>
      </c>
      <c r="E377" s="268">
        <f>VLOOKUP(B377,GD_CHAM_CONG!$C$6:$BJ$997,60,FALSE)</f>
        <v>1</v>
      </c>
      <c r="F377" s="268">
        <f>VLOOKUP(B377,GD_LCD_HS_LNS!$B$4:$F$1000,5,FALSE)</f>
        <v>1.68</v>
      </c>
      <c r="G377" s="269"/>
      <c r="H377" s="269">
        <f>VLOOKUP(B377,GD_CHAM_CONG!$C$6:$BD$997,37,FALSE)</f>
        <v>27</v>
      </c>
      <c r="I377" s="104">
        <f>VLOOKUP($B377,GD_CHAM_CONG!$C$6:$BF$997,38,FALSE)</f>
        <v>27</v>
      </c>
      <c r="J377" s="104">
        <f>VLOOKUP($B377,GD_CHAM_CONG!$C$6:$BF$997,39,FALSE)</f>
        <v>0</v>
      </c>
      <c r="K377" s="104">
        <f>VLOOKUP($B377,GD_CHAM_CONG!$C$6:$BF$997,40,FALSE)</f>
        <v>0</v>
      </c>
      <c r="L377" s="104">
        <f>VLOOKUP($B377,GD_CHAM_CONG!$C$6:$BF$997,41,FALSE)</f>
        <v>0</v>
      </c>
      <c r="M377" s="104">
        <f>VLOOKUP($B377,GD_CHAM_CONG!$C$6:$BF$997,42,FALSE)</f>
        <v>0</v>
      </c>
      <c r="N377" s="104">
        <f>VLOOKUP($B377,GD_CHAM_CONG!$C$6:$BF$997,43,FALSE)</f>
        <v>0</v>
      </c>
      <c r="O377" s="104">
        <f>VLOOKUP($B377,GD_CHAM_CONG!$C$6:$BF$997,44,FALSE)</f>
        <v>0</v>
      </c>
      <c r="P377" s="104">
        <f>VLOOKUP($B377,GD_CHAM_CONG!$C$6:$BF$997,45,FALSE)</f>
        <v>0</v>
      </c>
      <c r="Q377" s="104">
        <f>VLOOKUP($B377,GD_CHAM_CONG!$C$6:$BF$997,46,FALSE)</f>
        <v>0</v>
      </c>
      <c r="R377" s="104">
        <f>VLOOKUP($B377,GD_CHAM_CONG!$C$6:$BF$997,47,FALSE)</f>
        <v>0</v>
      </c>
      <c r="S377" s="104">
        <f>VLOOKUP($B377,GD_CHAM_CONG!$C$6:$BF$997,48,FALSE)</f>
        <v>0</v>
      </c>
      <c r="T377" s="104">
        <f>VLOOKUP($B377,GD_CHAM_CONG!$C$6:$BF$997,49,FALSE)</f>
        <v>0</v>
      </c>
      <c r="U377" s="104">
        <f>VLOOKUP($B377,GD_CHAM_CONG!$C$6:$BF$997,50,FALSE)</f>
        <v>0</v>
      </c>
      <c r="V377" s="104">
        <f>VLOOKUP($B377,GD_CHAM_CONG!$C$6:$BF$997,51,FALSE)</f>
        <v>0</v>
      </c>
      <c r="W377" s="104">
        <f>VLOOKUP($B377,GD_CHAM_CONG!$C$6:$BF$997,52,FALSE)</f>
        <v>0</v>
      </c>
      <c r="X377" s="104">
        <f>VLOOKUP($B377,GD_CHAM_CONG!$C$6:$BF$997,53,FALSE)</f>
        <v>0</v>
      </c>
      <c r="Y377" s="104">
        <f>VLOOKUP($B377,GD_CHAM_CONG!$C$6:$BF$997,54,FALSE)</f>
        <v>0</v>
      </c>
      <c r="Z377" s="104">
        <f>VLOOKUP($B377,GD_CHAM_CONG!$C$6:$BF$997,55,FALSE)</f>
        <v>0</v>
      </c>
      <c r="AA377" s="104">
        <f>VLOOKUP($B377,GD_CHAM_CONG!$C$6:$BF$997,56,FALSE)</f>
        <v>0</v>
      </c>
      <c r="AB377" s="104">
        <f>VLOOKUP($B377,GD_CHAM_CONG!$C$6:$BI$997,57,FALSE)</f>
        <v>0</v>
      </c>
      <c r="AC377" s="104">
        <f>VLOOKUP($B377,GD_CHAM_CONG!$C$6:$BI$997,58,FALSE)</f>
        <v>0</v>
      </c>
      <c r="AD377" s="104">
        <f>VLOOKUP($B377,GD_CHAM_CONG!$C$6:$BI$997,59,FALSE)</f>
        <v>0</v>
      </c>
      <c r="AE377" s="270">
        <f>I377/$H377*VLOOKUP(I$4,DM_TI_LE!$A$5:$B$30,2,FALSE)</f>
        <v>1</v>
      </c>
      <c r="AF377" s="270">
        <f>J377/$H377*VLOOKUP(J$4,DM_TI_LE!$A$5:$B$30,2,FALSE)</f>
        <v>0</v>
      </c>
      <c r="AG377" s="270">
        <f>K377/$H377*VLOOKUP(K$4,DM_TI_LE!$A$5:$B$30,2,FALSE)</f>
        <v>0</v>
      </c>
      <c r="AH377" s="270">
        <f>L377/$H377*VLOOKUP(L$4,DM_TI_LE!$A$5:$B$30,2,FALSE)</f>
        <v>0</v>
      </c>
      <c r="AI377" s="270">
        <f>M377/$H377*VLOOKUP(M$4,DM_TI_LE!$A$5:$B$30,2,FALSE)</f>
        <v>0</v>
      </c>
      <c r="AJ377" s="270">
        <f>N377/$H377*VLOOKUP(N$4,DM_TI_LE!$A$5:$B$30,2,FALSE)</f>
        <v>0</v>
      </c>
      <c r="AK377" s="270">
        <f>O377/$H377*VLOOKUP(O$4,DM_TI_LE!$A$5:$B$30,2,FALSE)</f>
        <v>0</v>
      </c>
      <c r="AL377" s="270">
        <f>P377/$H377*VLOOKUP(P$4,DM_TI_LE!$A$5:$B$30,2,FALSE)</f>
        <v>0</v>
      </c>
      <c r="AM377" s="270">
        <f>Q377/$H377*VLOOKUP(Q$4,DM_TI_LE!$A$5:$B$30,2,FALSE)</f>
        <v>0</v>
      </c>
      <c r="AN377" s="270">
        <f>R377/$H377*VLOOKUP(R$4,DM_TI_LE!$A$5:$B$30,2,FALSE)</f>
        <v>0</v>
      </c>
      <c r="AO377" s="270">
        <f>S377/$H377*VLOOKUP(S$4,DM_TI_LE!$A$5:$B$30,2,FALSE)</f>
        <v>0</v>
      </c>
      <c r="AP377" s="270">
        <f>T377/$H377*VLOOKUP(T$4,DM_TI_LE!$A$5:$B$30,2,FALSE)</f>
        <v>0</v>
      </c>
      <c r="AQ377" s="270">
        <f>U377/$H377*VLOOKUP(U$4,DM_TI_LE!$A$5:$B$30,2,FALSE)</f>
        <v>0</v>
      </c>
      <c r="AR377" s="270">
        <f>V377/$H377*VLOOKUP(V$4,DM_TI_LE!$A$5:$B$30,2,FALSE)</f>
        <v>0</v>
      </c>
      <c r="AS377" s="270">
        <f>W377/$H377*VLOOKUP(W$4,DM_TI_LE!$A$5:$B$30,2,FALSE)</f>
        <v>0</v>
      </c>
      <c r="AT377" s="270">
        <f>X377/$H377*VLOOKUP(X$4,DM_TI_LE!$A$5:$B$30,2,FALSE)</f>
        <v>0</v>
      </c>
      <c r="AU377" s="270">
        <f>Y377/$H377*VLOOKUP(Y$4,DM_TI_LE!$A$5:$B$30,2,FALSE)</f>
        <v>0</v>
      </c>
      <c r="AV377" s="270">
        <f>Z377/$H377*VLOOKUP(Z$4,DM_TI_LE!$A$5:$B$30,2,FALSE)</f>
        <v>0</v>
      </c>
      <c r="AW377" s="270">
        <f>AA377/$H377*VLOOKUP(AA$4,DM_TI_LE!$A$5:$B$30,2,FALSE)</f>
        <v>0</v>
      </c>
      <c r="AX377" s="270">
        <f>AB377/$H377*VLOOKUP(AB$4,DM_TI_LE!$A$5:$B$30,2,FALSE)</f>
        <v>0</v>
      </c>
      <c r="AY377" s="270">
        <f>AC377/$H377*VLOOKUP(AC$4,DM_TI_LE!$A$5:$B$30,2,FALSE)</f>
        <v>0</v>
      </c>
      <c r="AZ377" s="270">
        <f>AD377/$H377*VLOOKUP(AD$4,DM_TI_LE!$A$5:$B$30,2,FALSE)</f>
        <v>0</v>
      </c>
      <c r="BA377" s="284">
        <f>IF(CD377="HDHV",DM_TI_LE!$K$12*I377, SUM(AE377:AW377)*F377*E377*DM_HE_SO_LUONG_NS!$D$1*CE377)</f>
        <v>7560000</v>
      </c>
      <c r="BB377" s="104"/>
      <c r="BC377" s="110">
        <f>VLOOKUP(B377,GD_LCD_HS_LNS!$B$4:$E$1000,4,FALSE)</f>
        <v>4166000</v>
      </c>
      <c r="BD377" s="104"/>
      <c r="BE377" s="104">
        <f>I377/26*$BC377*VLOOKUP(BE$4,DM_TI_LE!$A$5:$C$29,3,FALSE)</f>
        <v>0</v>
      </c>
      <c r="BF377" s="104">
        <f>J377/26*$BC377*VLOOKUP(BF$4,DM_TI_LE!$A$5:$C$29,3,FALSE)</f>
        <v>0</v>
      </c>
      <c r="BG377" s="104">
        <f>K377/26*$BC377*VLOOKUP(BG$4,DM_TI_LE!$A$5:$C$29,3,FALSE)</f>
        <v>0</v>
      </c>
      <c r="BH377" s="104">
        <f>L377/26*$BC377*VLOOKUP(BH$4,DM_TI_LE!$A$5:$C$29,3,FALSE)</f>
        <v>0</v>
      </c>
      <c r="BI377" s="104">
        <f>M377/26*$BC377*VLOOKUP(BI$4,DM_TI_LE!$A$5:$C$29,3,FALSE)</f>
        <v>0</v>
      </c>
      <c r="BJ377" s="104">
        <f>N377/26*$BC377*VLOOKUP(BJ$4,DM_TI_LE!$A$5:$C$29,3,FALSE)</f>
        <v>0</v>
      </c>
      <c r="BK377" s="104">
        <f>O377/26*$BC377*VLOOKUP(BK$4,DM_TI_LE!$A$5:$C$29,3,FALSE)</f>
        <v>0</v>
      </c>
      <c r="BL377" s="104">
        <f>P377/26*$BC377*VLOOKUP(BL$4,DM_TI_LE!$A$5:$C$29,3,FALSE)</f>
        <v>0</v>
      </c>
      <c r="BM377" s="104">
        <f>Q377/26*$BC377*VLOOKUP(BM$4,DM_TI_LE!$A$5:$C$29,3,FALSE)</f>
        <v>0</v>
      </c>
      <c r="BN377" s="104">
        <f>R377/26*$BC377*VLOOKUP(BN$4,DM_TI_LE!$A$5:$C$29,3,FALSE)</f>
        <v>0</v>
      </c>
      <c r="BO377" s="104">
        <f>S377/26*$BC377*VLOOKUP(BO$4,DM_TI_LE!$A$5:$C$29,3,FALSE)</f>
        <v>0</v>
      </c>
      <c r="BP377" s="104">
        <f>T377/26*$BC377*VLOOKUP(BP$4,DM_TI_LE!$A$5:$C$29,3,FALSE)</f>
        <v>0</v>
      </c>
      <c r="BQ377" s="104">
        <f>U377/26*$BC377*VLOOKUP(BQ$4,DM_TI_LE!$A$5:$C$29,3,FALSE)</f>
        <v>0</v>
      </c>
      <c r="BR377" s="104">
        <f>V377/26*$BC377*VLOOKUP(BR$4,DM_TI_LE!$A$5:$C$29,3,FALSE)</f>
        <v>0</v>
      </c>
      <c r="BS377" s="104">
        <f>W377/26*$BC377*VLOOKUP(BS$4,DM_TI_LE!$A$5:$C$29,3,FALSE)</f>
        <v>0</v>
      </c>
      <c r="BT377" s="104">
        <f>X377/26*$BC377*VLOOKUP(BT$4,DM_TI_LE!$A$5:$C$29,3,FALSE)</f>
        <v>0</v>
      </c>
      <c r="BU377" s="104">
        <f>Y377/26*$BC377*VLOOKUP(BU$4,DM_TI_LE!$A$5:$C$29,3,FALSE)</f>
        <v>0</v>
      </c>
      <c r="BV377" s="104">
        <f>Z377/26*$BC377*VLOOKUP(BV$4,DM_TI_LE!$A$5:$C$29,3,FALSE)</f>
        <v>0</v>
      </c>
      <c r="BW377" s="104">
        <f>AA377/26*$BC377*VLOOKUP(BW$4,DM_TI_LE!$A$5:$C$29,3,FALSE)</f>
        <v>0</v>
      </c>
      <c r="BX377" s="104">
        <f>AB377/26*$BC377*VLOOKUP(BX$4,DM_TI_LE!$A$5:$C$29,3,FALSE)</f>
        <v>0</v>
      </c>
      <c r="BY377" s="104">
        <f>AC377/26*$BC377*VLOOKUP(BY$4,DM_TI_LE!$A$5:$C$29,3,FALSE)</f>
        <v>0</v>
      </c>
      <c r="BZ377" s="104">
        <f>AD377/26*$BC377*VLOOKUP(BZ$4,DM_TI_LE!$A$5:$C$29,3,FALSE)</f>
        <v>0</v>
      </c>
      <c r="CA377" s="273">
        <f t="shared" si="0"/>
        <v>0</v>
      </c>
      <c r="CB377" s="104"/>
      <c r="CC377" s="274">
        <f t="shared" si="1"/>
        <v>7560000</v>
      </c>
      <c r="CD377" s="138" t="str">
        <f>VLOOKUP(B377,GD_CHUNG!$B$5:$G$480,6,FALSE)</f>
        <v>HD3N</v>
      </c>
      <c r="CE377" s="275">
        <f>VLOOKUP(CD377,DM_TI_LE!$I$12:$J$16,2,FALSE)</f>
        <v>1</v>
      </c>
    </row>
    <row r="378" spans="1:83" ht="12.75" x14ac:dyDescent="0.2">
      <c r="A378" s="49">
        <v>374</v>
      </c>
      <c r="B378" s="50">
        <f>GD_CHUNG!B378</f>
        <v>11144</v>
      </c>
      <c r="C378" s="50" t="str">
        <f>GD_CHUNG!C378</f>
        <v>Đinh Văn Bền</v>
      </c>
      <c r="D378" s="50" t="str">
        <f>GD_CHUNG!D378</f>
        <v>NV Lái xe - VHTTB</v>
      </c>
      <c r="E378" s="268">
        <f>VLOOKUP(B378,GD_CHAM_CONG!$C$6:$BJ$997,60,FALSE)</f>
        <v>1.0499999999999992</v>
      </c>
      <c r="F378" s="268">
        <f>VLOOKUP(B378,GD_LCD_HS_LNS!$B$4:$F$1000,5,FALSE)</f>
        <v>1.68</v>
      </c>
      <c r="G378" s="269"/>
      <c r="H378" s="269">
        <f>VLOOKUP(B378,GD_CHAM_CONG!$C$6:$BD$997,37,FALSE)</f>
        <v>27</v>
      </c>
      <c r="I378" s="104">
        <f>VLOOKUP($B378,GD_CHAM_CONG!$C$6:$BF$997,38,FALSE)</f>
        <v>27</v>
      </c>
      <c r="J378" s="104">
        <f>VLOOKUP($B378,GD_CHAM_CONG!$C$6:$BF$997,39,FALSE)</f>
        <v>0</v>
      </c>
      <c r="K378" s="104">
        <f>VLOOKUP($B378,GD_CHAM_CONG!$C$6:$BF$997,40,FALSE)</f>
        <v>0</v>
      </c>
      <c r="L378" s="104">
        <f>VLOOKUP($B378,GD_CHAM_CONG!$C$6:$BF$997,41,FALSE)</f>
        <v>0</v>
      </c>
      <c r="M378" s="104">
        <f>VLOOKUP($B378,GD_CHAM_CONG!$C$6:$BF$997,42,FALSE)</f>
        <v>0</v>
      </c>
      <c r="N378" s="104">
        <f>VLOOKUP($B378,GD_CHAM_CONG!$C$6:$BF$997,43,FALSE)</f>
        <v>0</v>
      </c>
      <c r="O378" s="104">
        <f>VLOOKUP($B378,GD_CHAM_CONG!$C$6:$BF$997,44,FALSE)</f>
        <v>0</v>
      </c>
      <c r="P378" s="104">
        <f>VLOOKUP($B378,GD_CHAM_CONG!$C$6:$BF$997,45,FALSE)</f>
        <v>0</v>
      </c>
      <c r="Q378" s="104">
        <f>VLOOKUP($B378,GD_CHAM_CONG!$C$6:$BF$997,46,FALSE)</f>
        <v>0</v>
      </c>
      <c r="R378" s="104">
        <f>VLOOKUP($B378,GD_CHAM_CONG!$C$6:$BF$997,47,FALSE)</f>
        <v>0</v>
      </c>
      <c r="S378" s="104">
        <f>VLOOKUP($B378,GD_CHAM_CONG!$C$6:$BF$997,48,FALSE)</f>
        <v>0</v>
      </c>
      <c r="T378" s="104">
        <f>VLOOKUP($B378,GD_CHAM_CONG!$C$6:$BF$997,49,FALSE)</f>
        <v>0</v>
      </c>
      <c r="U378" s="104">
        <f>VLOOKUP($B378,GD_CHAM_CONG!$C$6:$BF$997,50,FALSE)</f>
        <v>0</v>
      </c>
      <c r="V378" s="104">
        <f>VLOOKUP($B378,GD_CHAM_CONG!$C$6:$BF$997,51,FALSE)</f>
        <v>0</v>
      </c>
      <c r="W378" s="104">
        <f>VLOOKUP($B378,GD_CHAM_CONG!$C$6:$BF$997,52,FALSE)</f>
        <v>0</v>
      </c>
      <c r="X378" s="104">
        <f>VLOOKUP($B378,GD_CHAM_CONG!$C$6:$BF$997,53,FALSE)</f>
        <v>0</v>
      </c>
      <c r="Y378" s="104">
        <f>VLOOKUP($B378,GD_CHAM_CONG!$C$6:$BF$997,54,FALSE)</f>
        <v>0</v>
      </c>
      <c r="Z378" s="104">
        <f>VLOOKUP($B378,GD_CHAM_CONG!$C$6:$BF$997,55,FALSE)</f>
        <v>0</v>
      </c>
      <c r="AA378" s="104">
        <f>VLOOKUP($B378,GD_CHAM_CONG!$C$6:$BF$997,56,FALSE)</f>
        <v>0</v>
      </c>
      <c r="AB378" s="104">
        <f>VLOOKUP($B378,GD_CHAM_CONG!$C$6:$BI$997,57,FALSE)</f>
        <v>0</v>
      </c>
      <c r="AC378" s="104">
        <f>VLOOKUP($B378,GD_CHAM_CONG!$C$6:$BI$997,58,FALSE)</f>
        <v>0</v>
      </c>
      <c r="AD378" s="104">
        <f>VLOOKUP($B378,GD_CHAM_CONG!$C$6:$BI$997,59,FALSE)</f>
        <v>0</v>
      </c>
      <c r="AE378" s="270">
        <f>I378/$H378*VLOOKUP(I$4,DM_TI_LE!$A$5:$B$30,2,FALSE)</f>
        <v>1</v>
      </c>
      <c r="AF378" s="270">
        <f>J378/$H378*VLOOKUP(J$4,DM_TI_LE!$A$5:$B$30,2,FALSE)</f>
        <v>0</v>
      </c>
      <c r="AG378" s="270">
        <f>K378/$H378*VLOOKUP(K$4,DM_TI_LE!$A$5:$B$30,2,FALSE)</f>
        <v>0</v>
      </c>
      <c r="AH378" s="270">
        <f>L378/$H378*VLOOKUP(L$4,DM_TI_LE!$A$5:$B$30,2,FALSE)</f>
        <v>0</v>
      </c>
      <c r="AI378" s="270">
        <f>M378/$H378*VLOOKUP(M$4,DM_TI_LE!$A$5:$B$30,2,FALSE)</f>
        <v>0</v>
      </c>
      <c r="AJ378" s="270">
        <f>N378/$H378*VLOOKUP(N$4,DM_TI_LE!$A$5:$B$30,2,FALSE)</f>
        <v>0</v>
      </c>
      <c r="AK378" s="270">
        <f>O378/$H378*VLOOKUP(O$4,DM_TI_LE!$A$5:$B$30,2,FALSE)</f>
        <v>0</v>
      </c>
      <c r="AL378" s="270">
        <f>P378/$H378*VLOOKUP(P$4,DM_TI_LE!$A$5:$B$30,2,FALSE)</f>
        <v>0</v>
      </c>
      <c r="AM378" s="270">
        <f>Q378/$H378*VLOOKUP(Q$4,DM_TI_LE!$A$5:$B$30,2,FALSE)</f>
        <v>0</v>
      </c>
      <c r="AN378" s="270">
        <f>R378/$H378*VLOOKUP(R$4,DM_TI_LE!$A$5:$B$30,2,FALSE)</f>
        <v>0</v>
      </c>
      <c r="AO378" s="270">
        <f>S378/$H378*VLOOKUP(S$4,DM_TI_LE!$A$5:$B$30,2,FALSE)</f>
        <v>0</v>
      </c>
      <c r="AP378" s="270">
        <f>T378/$H378*VLOOKUP(T$4,DM_TI_LE!$A$5:$B$30,2,FALSE)</f>
        <v>0</v>
      </c>
      <c r="AQ378" s="270">
        <f>U378/$H378*VLOOKUP(U$4,DM_TI_LE!$A$5:$B$30,2,FALSE)</f>
        <v>0</v>
      </c>
      <c r="AR378" s="270">
        <f>V378/$H378*VLOOKUP(V$4,DM_TI_LE!$A$5:$B$30,2,FALSE)</f>
        <v>0</v>
      </c>
      <c r="AS378" s="270">
        <f>W378/$H378*VLOOKUP(W$4,DM_TI_LE!$A$5:$B$30,2,FALSE)</f>
        <v>0</v>
      </c>
      <c r="AT378" s="270">
        <f>X378/$H378*VLOOKUP(X$4,DM_TI_LE!$A$5:$B$30,2,FALSE)</f>
        <v>0</v>
      </c>
      <c r="AU378" s="270">
        <f>Y378/$H378*VLOOKUP(Y$4,DM_TI_LE!$A$5:$B$30,2,FALSE)</f>
        <v>0</v>
      </c>
      <c r="AV378" s="270">
        <f>Z378/$H378*VLOOKUP(Z$4,DM_TI_LE!$A$5:$B$30,2,FALSE)</f>
        <v>0</v>
      </c>
      <c r="AW378" s="270">
        <f>AA378/$H378*VLOOKUP(AA$4,DM_TI_LE!$A$5:$B$30,2,FALSE)</f>
        <v>0</v>
      </c>
      <c r="AX378" s="270">
        <f>AB378/$H378*VLOOKUP(AB$4,DM_TI_LE!$A$5:$B$30,2,FALSE)</f>
        <v>0</v>
      </c>
      <c r="AY378" s="270">
        <f>AC378/$H378*VLOOKUP(AC$4,DM_TI_LE!$A$5:$B$30,2,FALSE)</f>
        <v>0</v>
      </c>
      <c r="AZ378" s="270">
        <f>AD378/$H378*VLOOKUP(AD$4,DM_TI_LE!$A$5:$B$30,2,FALSE)</f>
        <v>0</v>
      </c>
      <c r="BA378" s="284">
        <f>IF(CD378="HDHV",DM_TI_LE!$K$12*I378, SUM(AE378:AW378)*F378*E378*DM_HE_SO_LUONG_NS!$D$1*CE378)</f>
        <v>7937999.9999999935</v>
      </c>
      <c r="BB378" s="104"/>
      <c r="BC378" s="110">
        <f>VLOOKUP(B378,GD_LCD_HS_LNS!$B$4:$E$1000,4,FALSE)</f>
        <v>4166000</v>
      </c>
      <c r="BD378" s="104"/>
      <c r="BE378" s="104">
        <f>I378/26*$BC378*VLOOKUP(BE$4,DM_TI_LE!$A$5:$C$29,3,FALSE)</f>
        <v>0</v>
      </c>
      <c r="BF378" s="104">
        <f>J378/26*$BC378*VLOOKUP(BF$4,DM_TI_LE!$A$5:$C$29,3,FALSE)</f>
        <v>0</v>
      </c>
      <c r="BG378" s="104">
        <f>K378/26*$BC378*VLOOKUP(BG$4,DM_TI_LE!$A$5:$C$29,3,FALSE)</f>
        <v>0</v>
      </c>
      <c r="BH378" s="104">
        <f>L378/26*$BC378*VLOOKUP(BH$4,DM_TI_LE!$A$5:$C$29,3,FALSE)</f>
        <v>0</v>
      </c>
      <c r="BI378" s="104">
        <f>M378/26*$BC378*VLOOKUP(BI$4,DM_TI_LE!$A$5:$C$29,3,FALSE)</f>
        <v>0</v>
      </c>
      <c r="BJ378" s="104">
        <f>N378/26*$BC378*VLOOKUP(BJ$4,DM_TI_LE!$A$5:$C$29,3,FALSE)</f>
        <v>0</v>
      </c>
      <c r="BK378" s="104">
        <f>O378/26*$BC378*VLOOKUP(BK$4,DM_TI_LE!$A$5:$C$29,3,FALSE)</f>
        <v>0</v>
      </c>
      <c r="BL378" s="104">
        <f>P378/26*$BC378*VLOOKUP(BL$4,DM_TI_LE!$A$5:$C$29,3,FALSE)</f>
        <v>0</v>
      </c>
      <c r="BM378" s="104">
        <f>Q378/26*$BC378*VLOOKUP(BM$4,DM_TI_LE!$A$5:$C$29,3,FALSE)</f>
        <v>0</v>
      </c>
      <c r="BN378" s="104">
        <f>R378/26*$BC378*VLOOKUP(BN$4,DM_TI_LE!$A$5:$C$29,3,FALSE)</f>
        <v>0</v>
      </c>
      <c r="BO378" s="104">
        <f>S378/26*$BC378*VLOOKUP(BO$4,DM_TI_LE!$A$5:$C$29,3,FALSE)</f>
        <v>0</v>
      </c>
      <c r="BP378" s="104">
        <f>T378/26*$BC378*VLOOKUP(BP$4,DM_TI_LE!$A$5:$C$29,3,FALSE)</f>
        <v>0</v>
      </c>
      <c r="BQ378" s="104">
        <f>U378/26*$BC378*VLOOKUP(BQ$4,DM_TI_LE!$A$5:$C$29,3,FALSE)</f>
        <v>0</v>
      </c>
      <c r="BR378" s="104">
        <f>V378/26*$BC378*VLOOKUP(BR$4,DM_TI_LE!$A$5:$C$29,3,FALSE)</f>
        <v>0</v>
      </c>
      <c r="BS378" s="104">
        <f>W378/26*$BC378*VLOOKUP(BS$4,DM_TI_LE!$A$5:$C$29,3,FALSE)</f>
        <v>0</v>
      </c>
      <c r="BT378" s="104">
        <f>X378/26*$BC378*VLOOKUP(BT$4,DM_TI_LE!$A$5:$C$29,3,FALSE)</f>
        <v>0</v>
      </c>
      <c r="BU378" s="104">
        <f>Y378/26*$BC378*VLOOKUP(BU$4,DM_TI_LE!$A$5:$C$29,3,FALSE)</f>
        <v>0</v>
      </c>
      <c r="BV378" s="104">
        <f>Z378/26*$BC378*VLOOKUP(BV$4,DM_TI_LE!$A$5:$C$29,3,FALSE)</f>
        <v>0</v>
      </c>
      <c r="BW378" s="104">
        <f>AA378/26*$BC378*VLOOKUP(BW$4,DM_TI_LE!$A$5:$C$29,3,FALSE)</f>
        <v>0</v>
      </c>
      <c r="BX378" s="104">
        <f>AB378/26*$BC378*VLOOKUP(BX$4,DM_TI_LE!$A$5:$C$29,3,FALSE)</f>
        <v>0</v>
      </c>
      <c r="BY378" s="104">
        <f>AC378/26*$BC378*VLOOKUP(BY$4,DM_TI_LE!$A$5:$C$29,3,FALSE)</f>
        <v>0</v>
      </c>
      <c r="BZ378" s="104">
        <f>AD378/26*$BC378*VLOOKUP(BZ$4,DM_TI_LE!$A$5:$C$29,3,FALSE)</f>
        <v>0</v>
      </c>
      <c r="CA378" s="273">
        <f t="shared" si="0"/>
        <v>0</v>
      </c>
      <c r="CB378" s="104"/>
      <c r="CC378" s="274">
        <f t="shared" si="1"/>
        <v>7937999.9999999935</v>
      </c>
      <c r="CD378" s="138" t="str">
        <f>VLOOKUP(B378,GD_CHUNG!$B$5:$G$480,6,FALSE)</f>
        <v>HD3N</v>
      </c>
      <c r="CE378" s="275">
        <f>VLOOKUP(CD378,DM_TI_LE!$I$12:$J$16,2,FALSE)</f>
        <v>1</v>
      </c>
    </row>
    <row r="379" spans="1:83" ht="12.75" x14ac:dyDescent="0.2">
      <c r="A379" s="49">
        <v>375</v>
      </c>
      <c r="B379" s="50">
        <f>GD_CHUNG!B379</f>
        <v>11145</v>
      </c>
      <c r="C379" s="50" t="str">
        <f>GD_CHUNG!C379</f>
        <v>Nguyễn Tiến Ngọc</v>
      </c>
      <c r="D379" s="50" t="str">
        <f>GD_CHUNG!D379</f>
        <v>NV Lái xe - VHTTB</v>
      </c>
      <c r="E379" s="268">
        <f>VLOOKUP(B379,GD_CHAM_CONG!$C$6:$BJ$997,60,FALSE)</f>
        <v>1.0499999999999989</v>
      </c>
      <c r="F379" s="268">
        <f>VLOOKUP(B379,GD_LCD_HS_LNS!$B$4:$F$1000,5,FALSE)</f>
        <v>1.8</v>
      </c>
      <c r="G379" s="269"/>
      <c r="H379" s="269">
        <f>VLOOKUP(B379,GD_CHAM_CONG!$C$6:$BD$997,37,FALSE)</f>
        <v>27</v>
      </c>
      <c r="I379" s="104">
        <f>VLOOKUP($B379,GD_CHAM_CONG!$C$6:$BF$997,38,FALSE)</f>
        <v>27</v>
      </c>
      <c r="J379" s="104">
        <f>VLOOKUP($B379,GD_CHAM_CONG!$C$6:$BF$997,39,FALSE)</f>
        <v>0</v>
      </c>
      <c r="K379" s="104">
        <f>VLOOKUP($B379,GD_CHAM_CONG!$C$6:$BF$997,40,FALSE)</f>
        <v>0</v>
      </c>
      <c r="L379" s="104">
        <f>VLOOKUP($B379,GD_CHAM_CONG!$C$6:$BF$997,41,FALSE)</f>
        <v>0</v>
      </c>
      <c r="M379" s="104">
        <f>VLOOKUP($B379,GD_CHAM_CONG!$C$6:$BF$997,42,FALSE)</f>
        <v>0</v>
      </c>
      <c r="N379" s="104">
        <f>VLOOKUP($B379,GD_CHAM_CONG!$C$6:$BF$997,43,FALSE)</f>
        <v>0</v>
      </c>
      <c r="O379" s="104">
        <f>VLOOKUP($B379,GD_CHAM_CONG!$C$6:$BF$997,44,FALSE)</f>
        <v>0</v>
      </c>
      <c r="P379" s="104">
        <f>VLOOKUP($B379,GD_CHAM_CONG!$C$6:$BF$997,45,FALSE)</f>
        <v>0</v>
      </c>
      <c r="Q379" s="104">
        <f>VLOOKUP($B379,GD_CHAM_CONG!$C$6:$BF$997,46,FALSE)</f>
        <v>0</v>
      </c>
      <c r="R379" s="104">
        <f>VLOOKUP($B379,GD_CHAM_CONG!$C$6:$BF$997,47,FALSE)</f>
        <v>0</v>
      </c>
      <c r="S379" s="104">
        <f>VLOOKUP($B379,GD_CHAM_CONG!$C$6:$BF$997,48,FALSE)</f>
        <v>0</v>
      </c>
      <c r="T379" s="104">
        <f>VLOOKUP($B379,GD_CHAM_CONG!$C$6:$BF$997,49,FALSE)</f>
        <v>0</v>
      </c>
      <c r="U379" s="104">
        <f>VLOOKUP($B379,GD_CHAM_CONG!$C$6:$BF$997,50,FALSE)</f>
        <v>0</v>
      </c>
      <c r="V379" s="104">
        <f>VLOOKUP($B379,GD_CHAM_CONG!$C$6:$BF$997,51,FALSE)</f>
        <v>0</v>
      </c>
      <c r="W379" s="104">
        <f>VLOOKUP($B379,GD_CHAM_CONG!$C$6:$BF$997,52,FALSE)</f>
        <v>0</v>
      </c>
      <c r="X379" s="104">
        <f>VLOOKUP($B379,GD_CHAM_CONG!$C$6:$BF$997,53,FALSE)</f>
        <v>0</v>
      </c>
      <c r="Y379" s="104">
        <f>VLOOKUP($B379,GD_CHAM_CONG!$C$6:$BF$997,54,FALSE)</f>
        <v>0</v>
      </c>
      <c r="Z379" s="104">
        <f>VLOOKUP($B379,GD_CHAM_CONG!$C$6:$BF$997,55,FALSE)</f>
        <v>0</v>
      </c>
      <c r="AA379" s="104">
        <f>VLOOKUP($B379,GD_CHAM_CONG!$C$6:$BF$997,56,FALSE)</f>
        <v>0</v>
      </c>
      <c r="AB379" s="104">
        <f>VLOOKUP($B379,GD_CHAM_CONG!$C$6:$BI$997,57,FALSE)</f>
        <v>0</v>
      </c>
      <c r="AC379" s="104">
        <f>VLOOKUP($B379,GD_CHAM_CONG!$C$6:$BI$997,58,FALSE)</f>
        <v>0</v>
      </c>
      <c r="AD379" s="104">
        <f>VLOOKUP($B379,GD_CHAM_CONG!$C$6:$BI$997,59,FALSE)</f>
        <v>0</v>
      </c>
      <c r="AE379" s="270">
        <f>I379/$H379*VLOOKUP(I$4,DM_TI_LE!$A$5:$B$30,2,FALSE)</f>
        <v>1</v>
      </c>
      <c r="AF379" s="270">
        <f>J379/$H379*VLOOKUP(J$4,DM_TI_LE!$A$5:$B$30,2,FALSE)</f>
        <v>0</v>
      </c>
      <c r="AG379" s="270">
        <f>K379/$H379*VLOOKUP(K$4,DM_TI_LE!$A$5:$B$30,2,FALSE)</f>
        <v>0</v>
      </c>
      <c r="AH379" s="270">
        <f>L379/$H379*VLOOKUP(L$4,DM_TI_LE!$A$5:$B$30,2,FALSE)</f>
        <v>0</v>
      </c>
      <c r="AI379" s="270">
        <f>M379/$H379*VLOOKUP(M$4,DM_TI_LE!$A$5:$B$30,2,FALSE)</f>
        <v>0</v>
      </c>
      <c r="AJ379" s="270">
        <f>N379/$H379*VLOOKUP(N$4,DM_TI_LE!$A$5:$B$30,2,FALSE)</f>
        <v>0</v>
      </c>
      <c r="AK379" s="270">
        <f>O379/$H379*VLOOKUP(O$4,DM_TI_LE!$A$5:$B$30,2,FALSE)</f>
        <v>0</v>
      </c>
      <c r="AL379" s="270">
        <f>P379/$H379*VLOOKUP(P$4,DM_TI_LE!$A$5:$B$30,2,FALSE)</f>
        <v>0</v>
      </c>
      <c r="AM379" s="270">
        <f>Q379/$H379*VLOOKUP(Q$4,DM_TI_LE!$A$5:$B$30,2,FALSE)</f>
        <v>0</v>
      </c>
      <c r="AN379" s="270">
        <f>R379/$H379*VLOOKUP(R$4,DM_TI_LE!$A$5:$B$30,2,FALSE)</f>
        <v>0</v>
      </c>
      <c r="AO379" s="270">
        <f>S379/$H379*VLOOKUP(S$4,DM_TI_LE!$A$5:$B$30,2,FALSE)</f>
        <v>0</v>
      </c>
      <c r="AP379" s="270">
        <f>T379/$H379*VLOOKUP(T$4,DM_TI_LE!$A$5:$B$30,2,FALSE)</f>
        <v>0</v>
      </c>
      <c r="AQ379" s="270">
        <f>U379/$H379*VLOOKUP(U$4,DM_TI_LE!$A$5:$B$30,2,FALSE)</f>
        <v>0</v>
      </c>
      <c r="AR379" s="270">
        <f>V379/$H379*VLOOKUP(V$4,DM_TI_LE!$A$5:$B$30,2,FALSE)</f>
        <v>0</v>
      </c>
      <c r="AS379" s="270">
        <f>W379/$H379*VLOOKUP(W$4,DM_TI_LE!$A$5:$B$30,2,FALSE)</f>
        <v>0</v>
      </c>
      <c r="AT379" s="270">
        <f>X379/$H379*VLOOKUP(X$4,DM_TI_LE!$A$5:$B$30,2,FALSE)</f>
        <v>0</v>
      </c>
      <c r="AU379" s="270">
        <f>Y379/$H379*VLOOKUP(Y$4,DM_TI_LE!$A$5:$B$30,2,FALSE)</f>
        <v>0</v>
      </c>
      <c r="AV379" s="270">
        <f>Z379/$H379*VLOOKUP(Z$4,DM_TI_LE!$A$5:$B$30,2,FALSE)</f>
        <v>0</v>
      </c>
      <c r="AW379" s="270">
        <f>AA379/$H379*VLOOKUP(AA$4,DM_TI_LE!$A$5:$B$30,2,FALSE)</f>
        <v>0</v>
      </c>
      <c r="AX379" s="270">
        <f>AB379/$H379*VLOOKUP(AB$4,DM_TI_LE!$A$5:$B$30,2,FALSE)</f>
        <v>0</v>
      </c>
      <c r="AY379" s="270">
        <f>AC379/$H379*VLOOKUP(AC$4,DM_TI_LE!$A$5:$B$30,2,FALSE)</f>
        <v>0</v>
      </c>
      <c r="AZ379" s="270">
        <f>AD379/$H379*VLOOKUP(AD$4,DM_TI_LE!$A$5:$B$30,2,FALSE)</f>
        <v>0</v>
      </c>
      <c r="BA379" s="284">
        <f>IF(CD379="HDHV",DM_TI_LE!$K$12*I379, SUM(AE379:AW379)*F379*E379*DM_HE_SO_LUONG_NS!$D$1*CE379)</f>
        <v>8504999.9999999907</v>
      </c>
      <c r="BB379" s="104"/>
      <c r="BC379" s="110">
        <f>VLOOKUP(B379,GD_LCD_HS_LNS!$B$4:$E$1000,4,FALSE)</f>
        <v>4921000</v>
      </c>
      <c r="BD379" s="104"/>
      <c r="BE379" s="104">
        <f>I379/26*$BC379*VLOOKUP(BE$4,DM_TI_LE!$A$5:$C$29,3,FALSE)</f>
        <v>0</v>
      </c>
      <c r="BF379" s="104">
        <f>J379/26*$BC379*VLOOKUP(BF$4,DM_TI_LE!$A$5:$C$29,3,FALSE)</f>
        <v>0</v>
      </c>
      <c r="BG379" s="104">
        <f>K379/26*$BC379*VLOOKUP(BG$4,DM_TI_LE!$A$5:$C$29,3,FALSE)</f>
        <v>0</v>
      </c>
      <c r="BH379" s="104">
        <f>L379/26*$BC379*VLOOKUP(BH$4,DM_TI_LE!$A$5:$C$29,3,FALSE)</f>
        <v>0</v>
      </c>
      <c r="BI379" s="104">
        <f>M379/26*$BC379*VLOOKUP(BI$4,DM_TI_LE!$A$5:$C$29,3,FALSE)</f>
        <v>0</v>
      </c>
      <c r="BJ379" s="104">
        <f>N379/26*$BC379*VLOOKUP(BJ$4,DM_TI_LE!$A$5:$C$29,3,FALSE)</f>
        <v>0</v>
      </c>
      <c r="BK379" s="104">
        <f>O379/26*$BC379*VLOOKUP(BK$4,DM_TI_LE!$A$5:$C$29,3,FALSE)</f>
        <v>0</v>
      </c>
      <c r="BL379" s="104">
        <f>P379/26*$BC379*VLOOKUP(BL$4,DM_TI_LE!$A$5:$C$29,3,FALSE)</f>
        <v>0</v>
      </c>
      <c r="BM379" s="104">
        <f>Q379/26*$BC379*VLOOKUP(BM$4,DM_TI_LE!$A$5:$C$29,3,FALSE)</f>
        <v>0</v>
      </c>
      <c r="BN379" s="104">
        <f>R379/26*$BC379*VLOOKUP(BN$4,DM_TI_LE!$A$5:$C$29,3,FALSE)</f>
        <v>0</v>
      </c>
      <c r="BO379" s="104">
        <f>S379/26*$BC379*VLOOKUP(BO$4,DM_TI_LE!$A$5:$C$29,3,FALSE)</f>
        <v>0</v>
      </c>
      <c r="BP379" s="104">
        <f>T379/26*$BC379*VLOOKUP(BP$4,DM_TI_LE!$A$5:$C$29,3,FALSE)</f>
        <v>0</v>
      </c>
      <c r="BQ379" s="104">
        <f>U379/26*$BC379*VLOOKUP(BQ$4,DM_TI_LE!$A$5:$C$29,3,FALSE)</f>
        <v>0</v>
      </c>
      <c r="BR379" s="104">
        <f>V379/26*$BC379*VLOOKUP(BR$4,DM_TI_LE!$A$5:$C$29,3,FALSE)</f>
        <v>0</v>
      </c>
      <c r="BS379" s="104">
        <f>W379/26*$BC379*VLOOKUP(BS$4,DM_TI_LE!$A$5:$C$29,3,FALSE)</f>
        <v>0</v>
      </c>
      <c r="BT379" s="104">
        <f>X379/26*$BC379*VLOOKUP(BT$4,DM_TI_LE!$A$5:$C$29,3,FALSE)</f>
        <v>0</v>
      </c>
      <c r="BU379" s="104">
        <f>Y379/26*$BC379*VLOOKUP(BU$4,DM_TI_LE!$A$5:$C$29,3,FALSE)</f>
        <v>0</v>
      </c>
      <c r="BV379" s="104">
        <f>Z379/26*$BC379*VLOOKUP(BV$4,DM_TI_LE!$A$5:$C$29,3,FALSE)</f>
        <v>0</v>
      </c>
      <c r="BW379" s="104">
        <f>AA379/26*$BC379*VLOOKUP(BW$4,DM_TI_LE!$A$5:$C$29,3,FALSE)</f>
        <v>0</v>
      </c>
      <c r="BX379" s="104">
        <f>AB379/26*$BC379*VLOOKUP(BX$4,DM_TI_LE!$A$5:$C$29,3,FALSE)</f>
        <v>0</v>
      </c>
      <c r="BY379" s="104">
        <f>AC379/26*$BC379*VLOOKUP(BY$4,DM_TI_LE!$A$5:$C$29,3,FALSE)</f>
        <v>0</v>
      </c>
      <c r="BZ379" s="104">
        <f>AD379/26*$BC379*VLOOKUP(BZ$4,DM_TI_LE!$A$5:$C$29,3,FALSE)</f>
        <v>0</v>
      </c>
      <c r="CA379" s="273">
        <f t="shared" si="0"/>
        <v>0</v>
      </c>
      <c r="CB379" s="104"/>
      <c r="CC379" s="274">
        <f t="shared" si="1"/>
        <v>8504999.9999999907</v>
      </c>
      <c r="CD379" s="138" t="str">
        <f>VLOOKUP(B379,GD_CHUNG!$B$5:$G$480,6,FALSE)</f>
        <v>HD3N</v>
      </c>
      <c r="CE379" s="275">
        <f>VLOOKUP(CD379,DM_TI_LE!$I$12:$J$16,2,FALSE)</f>
        <v>1</v>
      </c>
    </row>
    <row r="380" spans="1:83" ht="12.75" x14ac:dyDescent="0.2">
      <c r="A380" s="49">
        <v>376</v>
      </c>
      <c r="B380" s="50">
        <f>GD_CHUNG!B380</f>
        <v>13406</v>
      </c>
      <c r="C380" s="50" t="str">
        <f>GD_CHUNG!C380</f>
        <v>Hoàng Đình Mạnh</v>
      </c>
      <c r="D380" s="50" t="str">
        <f>GD_CHUNG!D380</f>
        <v>NV Lái xe - VHTTB</v>
      </c>
      <c r="E380" s="268">
        <f>VLOOKUP(B380,GD_CHAM_CONG!$C$6:$BJ$997,60,FALSE)</f>
        <v>1</v>
      </c>
      <c r="F380" s="268">
        <f>VLOOKUP(B380,GD_LCD_HS_LNS!$B$4:$F$1000,5,FALSE)</f>
        <v>1.68</v>
      </c>
      <c r="G380" s="269"/>
      <c r="H380" s="269">
        <f>VLOOKUP(B380,GD_CHAM_CONG!$C$6:$BD$997,37,FALSE)</f>
        <v>27</v>
      </c>
      <c r="I380" s="104">
        <f>VLOOKUP($B380,GD_CHAM_CONG!$C$6:$BF$997,38,FALSE)</f>
        <v>27</v>
      </c>
      <c r="J380" s="104">
        <f>VLOOKUP($B380,GD_CHAM_CONG!$C$6:$BF$997,39,FALSE)</f>
        <v>0</v>
      </c>
      <c r="K380" s="104">
        <f>VLOOKUP($B380,GD_CHAM_CONG!$C$6:$BF$997,40,FALSE)</f>
        <v>0</v>
      </c>
      <c r="L380" s="104">
        <f>VLOOKUP($B380,GD_CHAM_CONG!$C$6:$BF$997,41,FALSE)</f>
        <v>0</v>
      </c>
      <c r="M380" s="104">
        <f>VLOOKUP($B380,GD_CHAM_CONG!$C$6:$BF$997,42,FALSE)</f>
        <v>0</v>
      </c>
      <c r="N380" s="104">
        <f>VLOOKUP($B380,GD_CHAM_CONG!$C$6:$BF$997,43,FALSE)</f>
        <v>0</v>
      </c>
      <c r="O380" s="104">
        <f>VLOOKUP($B380,GD_CHAM_CONG!$C$6:$BF$997,44,FALSE)</f>
        <v>0</v>
      </c>
      <c r="P380" s="104">
        <f>VLOOKUP($B380,GD_CHAM_CONG!$C$6:$BF$997,45,FALSE)</f>
        <v>0</v>
      </c>
      <c r="Q380" s="104">
        <f>VLOOKUP($B380,GD_CHAM_CONG!$C$6:$BF$997,46,FALSE)</f>
        <v>0</v>
      </c>
      <c r="R380" s="104">
        <f>VLOOKUP($B380,GD_CHAM_CONG!$C$6:$BF$997,47,FALSE)</f>
        <v>0</v>
      </c>
      <c r="S380" s="104">
        <f>VLOOKUP($B380,GD_CHAM_CONG!$C$6:$BF$997,48,FALSE)</f>
        <v>0</v>
      </c>
      <c r="T380" s="104">
        <f>VLOOKUP($B380,GD_CHAM_CONG!$C$6:$BF$997,49,FALSE)</f>
        <v>0</v>
      </c>
      <c r="U380" s="104">
        <f>VLOOKUP($B380,GD_CHAM_CONG!$C$6:$BF$997,50,FALSE)</f>
        <v>0</v>
      </c>
      <c r="V380" s="104">
        <f>VLOOKUP($B380,GD_CHAM_CONG!$C$6:$BF$997,51,FALSE)</f>
        <v>0</v>
      </c>
      <c r="W380" s="104">
        <f>VLOOKUP($B380,GD_CHAM_CONG!$C$6:$BF$997,52,FALSE)</f>
        <v>0</v>
      </c>
      <c r="X380" s="104">
        <f>VLOOKUP($B380,GD_CHAM_CONG!$C$6:$BF$997,53,FALSE)</f>
        <v>0</v>
      </c>
      <c r="Y380" s="104">
        <f>VLOOKUP($B380,GD_CHAM_CONG!$C$6:$BF$997,54,FALSE)</f>
        <v>0</v>
      </c>
      <c r="Z380" s="104">
        <f>VLOOKUP($B380,GD_CHAM_CONG!$C$6:$BF$997,55,FALSE)</f>
        <v>0</v>
      </c>
      <c r="AA380" s="104">
        <f>VLOOKUP($B380,GD_CHAM_CONG!$C$6:$BF$997,56,FALSE)</f>
        <v>0</v>
      </c>
      <c r="AB380" s="104">
        <f>VLOOKUP($B380,GD_CHAM_CONG!$C$6:$BI$997,57,FALSE)</f>
        <v>0</v>
      </c>
      <c r="AC380" s="104">
        <f>VLOOKUP($B380,GD_CHAM_CONG!$C$6:$BI$997,58,FALSE)</f>
        <v>0</v>
      </c>
      <c r="AD380" s="104">
        <f>VLOOKUP($B380,GD_CHAM_CONG!$C$6:$BI$997,59,FALSE)</f>
        <v>0</v>
      </c>
      <c r="AE380" s="270">
        <f>I380/$H380*VLOOKUP(I$4,DM_TI_LE!$A$5:$B$30,2,FALSE)</f>
        <v>1</v>
      </c>
      <c r="AF380" s="270">
        <f>J380/$H380*VLOOKUP(J$4,DM_TI_LE!$A$5:$B$30,2,FALSE)</f>
        <v>0</v>
      </c>
      <c r="AG380" s="270">
        <f>K380/$H380*VLOOKUP(K$4,DM_TI_LE!$A$5:$B$30,2,FALSE)</f>
        <v>0</v>
      </c>
      <c r="AH380" s="270">
        <f>L380/$H380*VLOOKUP(L$4,DM_TI_LE!$A$5:$B$30,2,FALSE)</f>
        <v>0</v>
      </c>
      <c r="AI380" s="270">
        <f>M380/$H380*VLOOKUP(M$4,DM_TI_LE!$A$5:$B$30,2,FALSE)</f>
        <v>0</v>
      </c>
      <c r="AJ380" s="270">
        <f>N380/$H380*VLOOKUP(N$4,DM_TI_LE!$A$5:$B$30,2,FALSE)</f>
        <v>0</v>
      </c>
      <c r="AK380" s="270">
        <f>O380/$H380*VLOOKUP(O$4,DM_TI_LE!$A$5:$B$30,2,FALSE)</f>
        <v>0</v>
      </c>
      <c r="AL380" s="270">
        <f>P380/$H380*VLOOKUP(P$4,DM_TI_LE!$A$5:$B$30,2,FALSE)</f>
        <v>0</v>
      </c>
      <c r="AM380" s="270">
        <f>Q380/$H380*VLOOKUP(Q$4,DM_TI_LE!$A$5:$B$30,2,FALSE)</f>
        <v>0</v>
      </c>
      <c r="AN380" s="270">
        <f>R380/$H380*VLOOKUP(R$4,DM_TI_LE!$A$5:$B$30,2,FALSE)</f>
        <v>0</v>
      </c>
      <c r="AO380" s="270">
        <f>S380/$H380*VLOOKUP(S$4,DM_TI_LE!$A$5:$B$30,2,FALSE)</f>
        <v>0</v>
      </c>
      <c r="AP380" s="270">
        <f>T380/$H380*VLOOKUP(T$4,DM_TI_LE!$A$5:$B$30,2,FALSE)</f>
        <v>0</v>
      </c>
      <c r="AQ380" s="270">
        <f>U380/$H380*VLOOKUP(U$4,DM_TI_LE!$A$5:$B$30,2,FALSE)</f>
        <v>0</v>
      </c>
      <c r="AR380" s="270">
        <f>V380/$H380*VLOOKUP(V$4,DM_TI_LE!$A$5:$B$30,2,FALSE)</f>
        <v>0</v>
      </c>
      <c r="AS380" s="270">
        <f>W380/$H380*VLOOKUP(W$4,DM_TI_LE!$A$5:$B$30,2,FALSE)</f>
        <v>0</v>
      </c>
      <c r="AT380" s="270">
        <f>X380/$H380*VLOOKUP(X$4,DM_TI_LE!$A$5:$B$30,2,FALSE)</f>
        <v>0</v>
      </c>
      <c r="AU380" s="270">
        <f>Y380/$H380*VLOOKUP(Y$4,DM_TI_LE!$A$5:$B$30,2,FALSE)</f>
        <v>0</v>
      </c>
      <c r="AV380" s="270">
        <f>Z380/$H380*VLOOKUP(Z$4,DM_TI_LE!$A$5:$B$30,2,FALSE)</f>
        <v>0</v>
      </c>
      <c r="AW380" s="270">
        <f>AA380/$H380*VLOOKUP(AA$4,DM_TI_LE!$A$5:$B$30,2,FALSE)</f>
        <v>0</v>
      </c>
      <c r="AX380" s="270">
        <f>AB380/$H380*VLOOKUP(AB$4,DM_TI_LE!$A$5:$B$30,2,FALSE)</f>
        <v>0</v>
      </c>
      <c r="AY380" s="270">
        <f>AC380/$H380*VLOOKUP(AC$4,DM_TI_LE!$A$5:$B$30,2,FALSE)</f>
        <v>0</v>
      </c>
      <c r="AZ380" s="270">
        <f>AD380/$H380*VLOOKUP(AD$4,DM_TI_LE!$A$5:$B$30,2,FALSE)</f>
        <v>0</v>
      </c>
      <c r="BA380" s="284">
        <f>IF(CD380="HDHV",DM_TI_LE!$K$12*I380, SUM(AE380:AW380)*F380*E380*DM_HE_SO_LUONG_NS!$D$1*CE380)</f>
        <v>7560000</v>
      </c>
      <c r="BB380" s="104"/>
      <c r="BC380" s="110">
        <f>VLOOKUP(B380,GD_LCD_HS_LNS!$B$4:$E$1000,4,FALSE)</f>
        <v>4166000</v>
      </c>
      <c r="BD380" s="104"/>
      <c r="BE380" s="104">
        <f>I380/26*$BC380*VLOOKUP(BE$4,DM_TI_LE!$A$5:$C$29,3,FALSE)</f>
        <v>0</v>
      </c>
      <c r="BF380" s="104">
        <f>J380/26*$BC380*VLOOKUP(BF$4,DM_TI_LE!$A$5:$C$29,3,FALSE)</f>
        <v>0</v>
      </c>
      <c r="BG380" s="104">
        <f>K380/26*$BC380*VLOOKUP(BG$4,DM_TI_LE!$A$5:$C$29,3,FALSE)</f>
        <v>0</v>
      </c>
      <c r="BH380" s="104">
        <f>L380/26*$BC380*VLOOKUP(BH$4,DM_TI_LE!$A$5:$C$29,3,FALSE)</f>
        <v>0</v>
      </c>
      <c r="BI380" s="104">
        <f>M380/26*$BC380*VLOOKUP(BI$4,DM_TI_LE!$A$5:$C$29,3,FALSE)</f>
        <v>0</v>
      </c>
      <c r="BJ380" s="104">
        <f>N380/26*$BC380*VLOOKUP(BJ$4,DM_TI_LE!$A$5:$C$29,3,FALSE)</f>
        <v>0</v>
      </c>
      <c r="BK380" s="104">
        <f>O380/26*$BC380*VLOOKUP(BK$4,DM_TI_LE!$A$5:$C$29,3,FALSE)</f>
        <v>0</v>
      </c>
      <c r="BL380" s="104">
        <f>P380/26*$BC380*VLOOKUP(BL$4,DM_TI_LE!$A$5:$C$29,3,FALSE)</f>
        <v>0</v>
      </c>
      <c r="BM380" s="104">
        <f>Q380/26*$BC380*VLOOKUP(BM$4,DM_TI_LE!$A$5:$C$29,3,FALSE)</f>
        <v>0</v>
      </c>
      <c r="BN380" s="104">
        <f>R380/26*$BC380*VLOOKUP(BN$4,DM_TI_LE!$A$5:$C$29,3,FALSE)</f>
        <v>0</v>
      </c>
      <c r="BO380" s="104">
        <f>S380/26*$BC380*VLOOKUP(BO$4,DM_TI_LE!$A$5:$C$29,3,FALSE)</f>
        <v>0</v>
      </c>
      <c r="BP380" s="104">
        <f>T380/26*$BC380*VLOOKUP(BP$4,DM_TI_LE!$A$5:$C$29,3,FALSE)</f>
        <v>0</v>
      </c>
      <c r="BQ380" s="104">
        <f>U380/26*$BC380*VLOOKUP(BQ$4,DM_TI_LE!$A$5:$C$29,3,FALSE)</f>
        <v>0</v>
      </c>
      <c r="BR380" s="104">
        <f>V380/26*$BC380*VLOOKUP(BR$4,DM_TI_LE!$A$5:$C$29,3,FALSE)</f>
        <v>0</v>
      </c>
      <c r="BS380" s="104">
        <f>W380/26*$BC380*VLOOKUP(BS$4,DM_TI_LE!$A$5:$C$29,3,FALSE)</f>
        <v>0</v>
      </c>
      <c r="BT380" s="104">
        <f>X380/26*$BC380*VLOOKUP(BT$4,DM_TI_LE!$A$5:$C$29,3,FALSE)</f>
        <v>0</v>
      </c>
      <c r="BU380" s="104">
        <f>Y380/26*$BC380*VLOOKUP(BU$4,DM_TI_LE!$A$5:$C$29,3,FALSE)</f>
        <v>0</v>
      </c>
      <c r="BV380" s="104">
        <f>Z380/26*$BC380*VLOOKUP(BV$4,DM_TI_LE!$A$5:$C$29,3,FALSE)</f>
        <v>0</v>
      </c>
      <c r="BW380" s="104">
        <f>AA380/26*$BC380*VLOOKUP(BW$4,DM_TI_LE!$A$5:$C$29,3,FALSE)</f>
        <v>0</v>
      </c>
      <c r="BX380" s="104">
        <f>AB380/26*$BC380*VLOOKUP(BX$4,DM_TI_LE!$A$5:$C$29,3,FALSE)</f>
        <v>0</v>
      </c>
      <c r="BY380" s="104">
        <f>AC380/26*$BC380*VLOOKUP(BY$4,DM_TI_LE!$A$5:$C$29,3,FALSE)</f>
        <v>0</v>
      </c>
      <c r="BZ380" s="104">
        <f>AD380/26*$BC380*VLOOKUP(BZ$4,DM_TI_LE!$A$5:$C$29,3,FALSE)</f>
        <v>0</v>
      </c>
      <c r="CA380" s="273">
        <f t="shared" si="0"/>
        <v>0</v>
      </c>
      <c r="CB380" s="104"/>
      <c r="CC380" s="274">
        <f t="shared" si="1"/>
        <v>7560000</v>
      </c>
      <c r="CD380" s="138" t="str">
        <f>VLOOKUP(B380,GD_CHUNG!$B$5:$G$480,6,FALSE)</f>
        <v>HD3N</v>
      </c>
      <c r="CE380" s="275">
        <f>VLOOKUP(CD380,DM_TI_LE!$I$12:$J$16,2,FALSE)</f>
        <v>1</v>
      </c>
    </row>
    <row r="381" spans="1:83" ht="12.75" x14ac:dyDescent="0.2">
      <c r="A381" s="49">
        <v>377</v>
      </c>
      <c r="B381" s="50">
        <f>GD_CHUNG!B381</f>
        <v>13407</v>
      </c>
      <c r="C381" s="50" t="str">
        <f>GD_CHUNG!C381</f>
        <v>Vương Văn Tiến</v>
      </c>
      <c r="D381" s="50" t="str">
        <f>GD_CHUNG!D381</f>
        <v>NV Lái xe - VHTTB</v>
      </c>
      <c r="E381" s="268">
        <f>VLOOKUP(B381,GD_CHAM_CONG!$C$6:$BJ$997,60,FALSE)</f>
        <v>0.9</v>
      </c>
      <c r="F381" s="268">
        <f>VLOOKUP(B381,GD_LCD_HS_LNS!$B$4:$F$1000,5,FALSE)</f>
        <v>1.68</v>
      </c>
      <c r="G381" s="269"/>
      <c r="H381" s="269">
        <f>VLOOKUP(B381,GD_CHAM_CONG!$C$6:$BD$997,37,FALSE)</f>
        <v>27</v>
      </c>
      <c r="I381" s="104">
        <f>VLOOKUP($B381,GD_CHAM_CONG!$C$6:$BF$997,38,FALSE)</f>
        <v>27</v>
      </c>
      <c r="J381" s="104">
        <f>VLOOKUP($B381,GD_CHAM_CONG!$C$6:$BF$997,39,FALSE)</f>
        <v>0</v>
      </c>
      <c r="K381" s="104">
        <f>VLOOKUP($B381,GD_CHAM_CONG!$C$6:$BF$997,40,FALSE)</f>
        <v>0</v>
      </c>
      <c r="L381" s="104">
        <f>VLOOKUP($B381,GD_CHAM_CONG!$C$6:$BF$997,41,FALSE)</f>
        <v>0</v>
      </c>
      <c r="M381" s="104">
        <f>VLOOKUP($B381,GD_CHAM_CONG!$C$6:$BF$997,42,FALSE)</f>
        <v>0</v>
      </c>
      <c r="N381" s="104">
        <f>VLOOKUP($B381,GD_CHAM_CONG!$C$6:$BF$997,43,FALSE)</f>
        <v>0</v>
      </c>
      <c r="O381" s="104">
        <f>VLOOKUP($B381,GD_CHAM_CONG!$C$6:$BF$997,44,FALSE)</f>
        <v>0</v>
      </c>
      <c r="P381" s="104">
        <f>VLOOKUP($B381,GD_CHAM_CONG!$C$6:$BF$997,45,FALSE)</f>
        <v>0</v>
      </c>
      <c r="Q381" s="104">
        <f>VLOOKUP($B381,GD_CHAM_CONG!$C$6:$BF$997,46,FALSE)</f>
        <v>0</v>
      </c>
      <c r="R381" s="104">
        <f>VLOOKUP($B381,GD_CHAM_CONG!$C$6:$BF$997,47,FALSE)</f>
        <v>0</v>
      </c>
      <c r="S381" s="104">
        <f>VLOOKUP($B381,GD_CHAM_CONG!$C$6:$BF$997,48,FALSE)</f>
        <v>0</v>
      </c>
      <c r="T381" s="104">
        <f>VLOOKUP($B381,GD_CHAM_CONG!$C$6:$BF$997,49,FALSE)</f>
        <v>0</v>
      </c>
      <c r="U381" s="104">
        <f>VLOOKUP($B381,GD_CHAM_CONG!$C$6:$BF$997,50,FALSE)</f>
        <v>0</v>
      </c>
      <c r="V381" s="104">
        <f>VLOOKUP($B381,GD_CHAM_CONG!$C$6:$BF$997,51,FALSE)</f>
        <v>0</v>
      </c>
      <c r="W381" s="104">
        <f>VLOOKUP($B381,GD_CHAM_CONG!$C$6:$BF$997,52,FALSE)</f>
        <v>0</v>
      </c>
      <c r="X381" s="104">
        <f>VLOOKUP($B381,GD_CHAM_CONG!$C$6:$BF$997,53,FALSE)</f>
        <v>0</v>
      </c>
      <c r="Y381" s="104">
        <f>VLOOKUP($B381,GD_CHAM_CONG!$C$6:$BF$997,54,FALSE)</f>
        <v>0</v>
      </c>
      <c r="Z381" s="104">
        <f>VLOOKUP($B381,GD_CHAM_CONG!$C$6:$BF$997,55,FALSE)</f>
        <v>0</v>
      </c>
      <c r="AA381" s="104">
        <f>VLOOKUP($B381,GD_CHAM_CONG!$C$6:$BF$997,56,FALSE)</f>
        <v>0</v>
      </c>
      <c r="AB381" s="104">
        <f>VLOOKUP($B381,GD_CHAM_CONG!$C$6:$BI$997,57,FALSE)</f>
        <v>0</v>
      </c>
      <c r="AC381" s="104">
        <f>VLOOKUP($B381,GD_CHAM_CONG!$C$6:$BI$997,58,FALSE)</f>
        <v>0</v>
      </c>
      <c r="AD381" s="104">
        <f>VLOOKUP($B381,GD_CHAM_CONG!$C$6:$BI$997,59,FALSE)</f>
        <v>0</v>
      </c>
      <c r="AE381" s="270">
        <f>I381/$H381*VLOOKUP(I$4,DM_TI_LE!$A$5:$B$30,2,FALSE)</f>
        <v>1</v>
      </c>
      <c r="AF381" s="270">
        <f>J381/$H381*VLOOKUP(J$4,DM_TI_LE!$A$5:$B$30,2,FALSE)</f>
        <v>0</v>
      </c>
      <c r="AG381" s="270">
        <f>K381/$H381*VLOOKUP(K$4,DM_TI_LE!$A$5:$B$30,2,FALSE)</f>
        <v>0</v>
      </c>
      <c r="AH381" s="270">
        <f>L381/$H381*VLOOKUP(L$4,DM_TI_LE!$A$5:$B$30,2,FALSE)</f>
        <v>0</v>
      </c>
      <c r="AI381" s="270">
        <f>M381/$H381*VLOOKUP(M$4,DM_TI_LE!$A$5:$B$30,2,FALSE)</f>
        <v>0</v>
      </c>
      <c r="AJ381" s="270">
        <f>N381/$H381*VLOOKUP(N$4,DM_TI_LE!$A$5:$B$30,2,FALSE)</f>
        <v>0</v>
      </c>
      <c r="AK381" s="270">
        <f>O381/$H381*VLOOKUP(O$4,DM_TI_LE!$A$5:$B$30,2,FALSE)</f>
        <v>0</v>
      </c>
      <c r="AL381" s="270">
        <f>P381/$H381*VLOOKUP(P$4,DM_TI_LE!$A$5:$B$30,2,FALSE)</f>
        <v>0</v>
      </c>
      <c r="AM381" s="270">
        <f>Q381/$H381*VLOOKUP(Q$4,DM_TI_LE!$A$5:$B$30,2,FALSE)</f>
        <v>0</v>
      </c>
      <c r="AN381" s="270">
        <f>R381/$H381*VLOOKUP(R$4,DM_TI_LE!$A$5:$B$30,2,FALSE)</f>
        <v>0</v>
      </c>
      <c r="AO381" s="270">
        <f>S381/$H381*VLOOKUP(S$4,DM_TI_LE!$A$5:$B$30,2,FALSE)</f>
        <v>0</v>
      </c>
      <c r="AP381" s="270">
        <f>T381/$H381*VLOOKUP(T$4,DM_TI_LE!$A$5:$B$30,2,FALSE)</f>
        <v>0</v>
      </c>
      <c r="AQ381" s="270">
        <f>U381/$H381*VLOOKUP(U$4,DM_TI_LE!$A$5:$B$30,2,FALSE)</f>
        <v>0</v>
      </c>
      <c r="AR381" s="270">
        <f>V381/$H381*VLOOKUP(V$4,DM_TI_LE!$A$5:$B$30,2,FALSE)</f>
        <v>0</v>
      </c>
      <c r="AS381" s="270">
        <f>W381/$H381*VLOOKUP(W$4,DM_TI_LE!$A$5:$B$30,2,FALSE)</f>
        <v>0</v>
      </c>
      <c r="AT381" s="270">
        <f>X381/$H381*VLOOKUP(X$4,DM_TI_LE!$A$5:$B$30,2,FALSE)</f>
        <v>0</v>
      </c>
      <c r="AU381" s="270">
        <f>Y381/$H381*VLOOKUP(Y$4,DM_TI_LE!$A$5:$B$30,2,FALSE)</f>
        <v>0</v>
      </c>
      <c r="AV381" s="270">
        <f>Z381/$H381*VLOOKUP(Z$4,DM_TI_LE!$A$5:$B$30,2,FALSE)</f>
        <v>0</v>
      </c>
      <c r="AW381" s="270">
        <f>AA381/$H381*VLOOKUP(AA$4,DM_TI_LE!$A$5:$B$30,2,FALSE)</f>
        <v>0</v>
      </c>
      <c r="AX381" s="270">
        <f>AB381/$H381*VLOOKUP(AB$4,DM_TI_LE!$A$5:$B$30,2,FALSE)</f>
        <v>0</v>
      </c>
      <c r="AY381" s="270">
        <f>AC381/$H381*VLOOKUP(AC$4,DM_TI_LE!$A$5:$B$30,2,FALSE)</f>
        <v>0</v>
      </c>
      <c r="AZ381" s="270">
        <f>AD381/$H381*VLOOKUP(AD$4,DM_TI_LE!$A$5:$B$30,2,FALSE)</f>
        <v>0</v>
      </c>
      <c r="BA381" s="284">
        <f>IF(CD381="HDHV",DM_TI_LE!$K$12*I381, SUM(AE381:AW381)*F381*E381*DM_HE_SO_LUONG_NS!$D$1*CE381)</f>
        <v>6804000</v>
      </c>
      <c r="BB381" s="104"/>
      <c r="BC381" s="110">
        <f>VLOOKUP(B381,GD_LCD_HS_LNS!$B$4:$E$1000,4,FALSE)</f>
        <v>4166000</v>
      </c>
      <c r="BD381" s="104"/>
      <c r="BE381" s="104">
        <f>I381/26*$BC381*VLOOKUP(BE$4,DM_TI_LE!$A$5:$C$29,3,FALSE)</f>
        <v>0</v>
      </c>
      <c r="BF381" s="104">
        <f>J381/26*$BC381*VLOOKUP(BF$4,DM_TI_LE!$A$5:$C$29,3,FALSE)</f>
        <v>0</v>
      </c>
      <c r="BG381" s="104">
        <f>K381/26*$BC381*VLOOKUP(BG$4,DM_TI_LE!$A$5:$C$29,3,FALSE)</f>
        <v>0</v>
      </c>
      <c r="BH381" s="104">
        <f>L381/26*$BC381*VLOOKUP(BH$4,DM_TI_LE!$A$5:$C$29,3,FALSE)</f>
        <v>0</v>
      </c>
      <c r="BI381" s="104">
        <f>M381/26*$BC381*VLOOKUP(BI$4,DM_TI_LE!$A$5:$C$29,3,FALSE)</f>
        <v>0</v>
      </c>
      <c r="BJ381" s="104">
        <f>N381/26*$BC381*VLOOKUP(BJ$4,DM_TI_LE!$A$5:$C$29,3,FALSE)</f>
        <v>0</v>
      </c>
      <c r="BK381" s="104">
        <f>O381/26*$BC381*VLOOKUP(BK$4,DM_TI_LE!$A$5:$C$29,3,FALSE)</f>
        <v>0</v>
      </c>
      <c r="BL381" s="104">
        <f>P381/26*$BC381*VLOOKUP(BL$4,DM_TI_LE!$A$5:$C$29,3,FALSE)</f>
        <v>0</v>
      </c>
      <c r="BM381" s="104">
        <f>Q381/26*$BC381*VLOOKUP(BM$4,DM_TI_LE!$A$5:$C$29,3,FALSE)</f>
        <v>0</v>
      </c>
      <c r="BN381" s="104">
        <f>R381/26*$BC381*VLOOKUP(BN$4,DM_TI_LE!$A$5:$C$29,3,FALSE)</f>
        <v>0</v>
      </c>
      <c r="BO381" s="104">
        <f>S381/26*$BC381*VLOOKUP(BO$4,DM_TI_LE!$A$5:$C$29,3,FALSE)</f>
        <v>0</v>
      </c>
      <c r="BP381" s="104">
        <f>T381/26*$BC381*VLOOKUP(BP$4,DM_TI_LE!$A$5:$C$29,3,FALSE)</f>
        <v>0</v>
      </c>
      <c r="BQ381" s="104">
        <f>U381/26*$BC381*VLOOKUP(BQ$4,DM_TI_LE!$A$5:$C$29,3,FALSE)</f>
        <v>0</v>
      </c>
      <c r="BR381" s="104">
        <f>V381/26*$BC381*VLOOKUP(BR$4,DM_TI_LE!$A$5:$C$29,3,FALSE)</f>
        <v>0</v>
      </c>
      <c r="BS381" s="104">
        <f>W381/26*$BC381*VLOOKUP(BS$4,DM_TI_LE!$A$5:$C$29,3,FALSE)</f>
        <v>0</v>
      </c>
      <c r="BT381" s="104">
        <f>X381/26*$BC381*VLOOKUP(BT$4,DM_TI_LE!$A$5:$C$29,3,FALSE)</f>
        <v>0</v>
      </c>
      <c r="BU381" s="104">
        <f>Y381/26*$BC381*VLOOKUP(BU$4,DM_TI_LE!$A$5:$C$29,3,FALSE)</f>
        <v>0</v>
      </c>
      <c r="BV381" s="104">
        <f>Z381/26*$BC381*VLOOKUP(BV$4,DM_TI_LE!$A$5:$C$29,3,FALSE)</f>
        <v>0</v>
      </c>
      <c r="BW381" s="104">
        <f>AA381/26*$BC381*VLOOKUP(BW$4,DM_TI_LE!$A$5:$C$29,3,FALSE)</f>
        <v>0</v>
      </c>
      <c r="BX381" s="104">
        <f>AB381/26*$BC381*VLOOKUP(BX$4,DM_TI_LE!$A$5:$C$29,3,FALSE)</f>
        <v>0</v>
      </c>
      <c r="BY381" s="104">
        <f>AC381/26*$BC381*VLOOKUP(BY$4,DM_TI_LE!$A$5:$C$29,3,FALSE)</f>
        <v>0</v>
      </c>
      <c r="BZ381" s="104">
        <f>AD381/26*$BC381*VLOOKUP(BZ$4,DM_TI_LE!$A$5:$C$29,3,FALSE)</f>
        <v>0</v>
      </c>
      <c r="CA381" s="273">
        <f t="shared" si="0"/>
        <v>0</v>
      </c>
      <c r="CB381" s="104"/>
      <c r="CC381" s="274">
        <f t="shared" si="1"/>
        <v>6804000</v>
      </c>
      <c r="CD381" s="138" t="str">
        <f>VLOOKUP(B381,GD_CHUNG!$B$5:$G$480,6,FALSE)</f>
        <v>HD3N</v>
      </c>
      <c r="CE381" s="275">
        <f>VLOOKUP(CD381,DM_TI_LE!$I$12:$J$16,2,FALSE)</f>
        <v>1</v>
      </c>
    </row>
    <row r="382" spans="1:83" ht="12.75" x14ac:dyDescent="0.2">
      <c r="A382" s="49">
        <v>378</v>
      </c>
      <c r="B382" s="50">
        <f>GD_CHUNG!B382</f>
        <v>13408</v>
      </c>
      <c r="C382" s="50" t="str">
        <f>GD_CHUNG!C382</f>
        <v>Nguyễn Phương Thắng</v>
      </c>
      <c r="D382" s="50" t="str">
        <f>GD_CHUNG!D382</f>
        <v>NV Lái xe - VHTTB</v>
      </c>
      <c r="E382" s="268">
        <f>VLOOKUP(B382,GD_CHAM_CONG!$C$6:$BJ$997,60,FALSE)</f>
        <v>1</v>
      </c>
      <c r="F382" s="268">
        <f>VLOOKUP(B382,GD_LCD_HS_LNS!$B$4:$F$1000,5,FALSE)</f>
        <v>1.68</v>
      </c>
      <c r="G382" s="269"/>
      <c r="H382" s="269">
        <f>VLOOKUP(B382,GD_CHAM_CONG!$C$6:$BD$997,37,FALSE)</f>
        <v>27</v>
      </c>
      <c r="I382" s="104">
        <f>VLOOKUP($B382,GD_CHAM_CONG!$C$6:$BF$997,38,FALSE)</f>
        <v>27</v>
      </c>
      <c r="J382" s="104">
        <f>VLOOKUP($B382,GD_CHAM_CONG!$C$6:$BF$997,39,FALSE)</f>
        <v>0</v>
      </c>
      <c r="K382" s="104">
        <f>VLOOKUP($B382,GD_CHAM_CONG!$C$6:$BF$997,40,FALSE)</f>
        <v>0</v>
      </c>
      <c r="L382" s="104">
        <f>VLOOKUP($B382,GD_CHAM_CONG!$C$6:$BF$997,41,FALSE)</f>
        <v>0</v>
      </c>
      <c r="M382" s="104">
        <f>VLOOKUP($B382,GD_CHAM_CONG!$C$6:$BF$997,42,FALSE)</f>
        <v>0</v>
      </c>
      <c r="N382" s="104">
        <f>VLOOKUP($B382,GD_CHAM_CONG!$C$6:$BF$997,43,FALSE)</f>
        <v>0</v>
      </c>
      <c r="O382" s="104">
        <f>VLOOKUP($B382,GD_CHAM_CONG!$C$6:$BF$997,44,FALSE)</f>
        <v>0</v>
      </c>
      <c r="P382" s="104">
        <f>VLOOKUP($B382,GD_CHAM_CONG!$C$6:$BF$997,45,FALSE)</f>
        <v>0</v>
      </c>
      <c r="Q382" s="104">
        <f>VLOOKUP($B382,GD_CHAM_CONG!$C$6:$BF$997,46,FALSE)</f>
        <v>0</v>
      </c>
      <c r="R382" s="104">
        <f>VLOOKUP($B382,GD_CHAM_CONG!$C$6:$BF$997,47,FALSE)</f>
        <v>0</v>
      </c>
      <c r="S382" s="104">
        <f>VLOOKUP($B382,GD_CHAM_CONG!$C$6:$BF$997,48,FALSE)</f>
        <v>0</v>
      </c>
      <c r="T382" s="104">
        <f>VLOOKUP($B382,GD_CHAM_CONG!$C$6:$BF$997,49,FALSE)</f>
        <v>0</v>
      </c>
      <c r="U382" s="104">
        <f>VLOOKUP($B382,GD_CHAM_CONG!$C$6:$BF$997,50,FALSE)</f>
        <v>0</v>
      </c>
      <c r="V382" s="104">
        <f>VLOOKUP($B382,GD_CHAM_CONG!$C$6:$BF$997,51,FALSE)</f>
        <v>0</v>
      </c>
      <c r="W382" s="104">
        <f>VLOOKUP($B382,GD_CHAM_CONG!$C$6:$BF$997,52,FALSE)</f>
        <v>0</v>
      </c>
      <c r="X382" s="104">
        <f>VLOOKUP($B382,GD_CHAM_CONG!$C$6:$BF$997,53,FALSE)</f>
        <v>0</v>
      </c>
      <c r="Y382" s="104">
        <f>VLOOKUP($B382,GD_CHAM_CONG!$C$6:$BF$997,54,FALSE)</f>
        <v>0</v>
      </c>
      <c r="Z382" s="104">
        <f>VLOOKUP($B382,GD_CHAM_CONG!$C$6:$BF$997,55,FALSE)</f>
        <v>0</v>
      </c>
      <c r="AA382" s="104">
        <f>VLOOKUP($B382,GD_CHAM_CONG!$C$6:$BF$997,56,FALSE)</f>
        <v>0</v>
      </c>
      <c r="AB382" s="104">
        <f>VLOOKUP($B382,GD_CHAM_CONG!$C$6:$BI$997,57,FALSE)</f>
        <v>0</v>
      </c>
      <c r="AC382" s="104">
        <f>VLOOKUP($B382,GD_CHAM_CONG!$C$6:$BI$997,58,FALSE)</f>
        <v>0</v>
      </c>
      <c r="AD382" s="104">
        <f>VLOOKUP($B382,GD_CHAM_CONG!$C$6:$BI$997,59,FALSE)</f>
        <v>0</v>
      </c>
      <c r="AE382" s="270">
        <f>I382/$H382*VLOOKUP(I$4,DM_TI_LE!$A$5:$B$30,2,FALSE)</f>
        <v>1</v>
      </c>
      <c r="AF382" s="270">
        <f>J382/$H382*VLOOKUP(J$4,DM_TI_LE!$A$5:$B$30,2,FALSE)</f>
        <v>0</v>
      </c>
      <c r="AG382" s="270">
        <f>K382/$H382*VLOOKUP(K$4,DM_TI_LE!$A$5:$B$30,2,FALSE)</f>
        <v>0</v>
      </c>
      <c r="AH382" s="270">
        <f>L382/$H382*VLOOKUP(L$4,DM_TI_LE!$A$5:$B$30,2,FALSE)</f>
        <v>0</v>
      </c>
      <c r="AI382" s="270">
        <f>M382/$H382*VLOOKUP(M$4,DM_TI_LE!$A$5:$B$30,2,FALSE)</f>
        <v>0</v>
      </c>
      <c r="AJ382" s="270">
        <f>N382/$H382*VLOOKUP(N$4,DM_TI_LE!$A$5:$B$30,2,FALSE)</f>
        <v>0</v>
      </c>
      <c r="AK382" s="270">
        <f>O382/$H382*VLOOKUP(O$4,DM_TI_LE!$A$5:$B$30,2,FALSE)</f>
        <v>0</v>
      </c>
      <c r="AL382" s="270">
        <f>P382/$H382*VLOOKUP(P$4,DM_TI_LE!$A$5:$B$30,2,FALSE)</f>
        <v>0</v>
      </c>
      <c r="AM382" s="270">
        <f>Q382/$H382*VLOOKUP(Q$4,DM_TI_LE!$A$5:$B$30,2,FALSE)</f>
        <v>0</v>
      </c>
      <c r="AN382" s="270">
        <f>R382/$H382*VLOOKUP(R$4,DM_TI_LE!$A$5:$B$30,2,FALSE)</f>
        <v>0</v>
      </c>
      <c r="AO382" s="270">
        <f>S382/$H382*VLOOKUP(S$4,DM_TI_LE!$A$5:$B$30,2,FALSE)</f>
        <v>0</v>
      </c>
      <c r="AP382" s="270">
        <f>T382/$H382*VLOOKUP(T$4,DM_TI_LE!$A$5:$B$30,2,FALSE)</f>
        <v>0</v>
      </c>
      <c r="AQ382" s="270">
        <f>U382/$H382*VLOOKUP(U$4,DM_TI_LE!$A$5:$B$30,2,FALSE)</f>
        <v>0</v>
      </c>
      <c r="AR382" s="270">
        <f>V382/$H382*VLOOKUP(V$4,DM_TI_LE!$A$5:$B$30,2,FALSE)</f>
        <v>0</v>
      </c>
      <c r="AS382" s="270">
        <f>W382/$H382*VLOOKUP(W$4,DM_TI_LE!$A$5:$B$30,2,FALSE)</f>
        <v>0</v>
      </c>
      <c r="AT382" s="270">
        <f>X382/$H382*VLOOKUP(X$4,DM_TI_LE!$A$5:$B$30,2,FALSE)</f>
        <v>0</v>
      </c>
      <c r="AU382" s="270">
        <f>Y382/$H382*VLOOKUP(Y$4,DM_TI_LE!$A$5:$B$30,2,FALSE)</f>
        <v>0</v>
      </c>
      <c r="AV382" s="270">
        <f>Z382/$H382*VLOOKUP(Z$4,DM_TI_LE!$A$5:$B$30,2,FALSE)</f>
        <v>0</v>
      </c>
      <c r="AW382" s="270">
        <f>AA382/$H382*VLOOKUP(AA$4,DM_TI_LE!$A$5:$B$30,2,FALSE)</f>
        <v>0</v>
      </c>
      <c r="AX382" s="270">
        <f>AB382/$H382*VLOOKUP(AB$4,DM_TI_LE!$A$5:$B$30,2,FALSE)</f>
        <v>0</v>
      </c>
      <c r="AY382" s="270">
        <f>AC382/$H382*VLOOKUP(AC$4,DM_TI_LE!$A$5:$B$30,2,FALSE)</f>
        <v>0</v>
      </c>
      <c r="AZ382" s="270">
        <f>AD382/$H382*VLOOKUP(AD$4,DM_TI_LE!$A$5:$B$30,2,FALSE)</f>
        <v>0</v>
      </c>
      <c r="BA382" s="284">
        <f>IF(CD382="HDHV",DM_TI_LE!$K$12*I382, SUM(AE382:AW382)*F382*E382*DM_HE_SO_LUONG_NS!$D$1*CE382)</f>
        <v>7560000</v>
      </c>
      <c r="BB382" s="104"/>
      <c r="BC382" s="110">
        <f>VLOOKUP(B382,GD_LCD_HS_LNS!$B$4:$E$1000,4,FALSE)</f>
        <v>4166000</v>
      </c>
      <c r="BD382" s="104"/>
      <c r="BE382" s="104">
        <f>I382/26*$BC382*VLOOKUP(BE$4,DM_TI_LE!$A$5:$C$29,3,FALSE)</f>
        <v>0</v>
      </c>
      <c r="BF382" s="104">
        <f>J382/26*$BC382*VLOOKUP(BF$4,DM_TI_LE!$A$5:$C$29,3,FALSE)</f>
        <v>0</v>
      </c>
      <c r="BG382" s="104">
        <f>K382/26*$BC382*VLOOKUP(BG$4,DM_TI_LE!$A$5:$C$29,3,FALSE)</f>
        <v>0</v>
      </c>
      <c r="BH382" s="104">
        <f>L382/26*$BC382*VLOOKUP(BH$4,DM_TI_LE!$A$5:$C$29,3,FALSE)</f>
        <v>0</v>
      </c>
      <c r="BI382" s="104">
        <f>M382/26*$BC382*VLOOKUP(BI$4,DM_TI_LE!$A$5:$C$29,3,FALSE)</f>
        <v>0</v>
      </c>
      <c r="BJ382" s="104">
        <f>N382/26*$BC382*VLOOKUP(BJ$4,DM_TI_LE!$A$5:$C$29,3,FALSE)</f>
        <v>0</v>
      </c>
      <c r="BK382" s="104">
        <f>O382/26*$BC382*VLOOKUP(BK$4,DM_TI_LE!$A$5:$C$29,3,FALSE)</f>
        <v>0</v>
      </c>
      <c r="BL382" s="104">
        <f>P382/26*$BC382*VLOOKUP(BL$4,DM_TI_LE!$A$5:$C$29,3,FALSE)</f>
        <v>0</v>
      </c>
      <c r="BM382" s="104">
        <f>Q382/26*$BC382*VLOOKUP(BM$4,DM_TI_LE!$A$5:$C$29,3,FALSE)</f>
        <v>0</v>
      </c>
      <c r="BN382" s="104">
        <f>R382/26*$BC382*VLOOKUP(BN$4,DM_TI_LE!$A$5:$C$29,3,FALSE)</f>
        <v>0</v>
      </c>
      <c r="BO382" s="104">
        <f>S382/26*$BC382*VLOOKUP(BO$4,DM_TI_LE!$A$5:$C$29,3,FALSE)</f>
        <v>0</v>
      </c>
      <c r="BP382" s="104">
        <f>T382/26*$BC382*VLOOKUP(BP$4,DM_TI_LE!$A$5:$C$29,3,FALSE)</f>
        <v>0</v>
      </c>
      <c r="BQ382" s="104">
        <f>U382/26*$BC382*VLOOKUP(BQ$4,DM_TI_LE!$A$5:$C$29,3,FALSE)</f>
        <v>0</v>
      </c>
      <c r="BR382" s="104">
        <f>V382/26*$BC382*VLOOKUP(BR$4,DM_TI_LE!$A$5:$C$29,3,FALSE)</f>
        <v>0</v>
      </c>
      <c r="BS382" s="104">
        <f>W382/26*$BC382*VLOOKUP(BS$4,DM_TI_LE!$A$5:$C$29,3,FALSE)</f>
        <v>0</v>
      </c>
      <c r="BT382" s="104">
        <f>X382/26*$BC382*VLOOKUP(BT$4,DM_TI_LE!$A$5:$C$29,3,FALSE)</f>
        <v>0</v>
      </c>
      <c r="BU382" s="104">
        <f>Y382/26*$BC382*VLOOKUP(BU$4,DM_TI_LE!$A$5:$C$29,3,FALSE)</f>
        <v>0</v>
      </c>
      <c r="BV382" s="104">
        <f>Z382/26*$BC382*VLOOKUP(BV$4,DM_TI_LE!$A$5:$C$29,3,FALSE)</f>
        <v>0</v>
      </c>
      <c r="BW382" s="104">
        <f>AA382/26*$BC382*VLOOKUP(BW$4,DM_TI_LE!$A$5:$C$29,3,FALSE)</f>
        <v>0</v>
      </c>
      <c r="BX382" s="104">
        <f>AB382/26*$BC382*VLOOKUP(BX$4,DM_TI_LE!$A$5:$C$29,3,FALSE)</f>
        <v>0</v>
      </c>
      <c r="BY382" s="104">
        <f>AC382/26*$BC382*VLOOKUP(BY$4,DM_TI_LE!$A$5:$C$29,3,FALSE)</f>
        <v>0</v>
      </c>
      <c r="BZ382" s="104">
        <f>AD382/26*$BC382*VLOOKUP(BZ$4,DM_TI_LE!$A$5:$C$29,3,FALSE)</f>
        <v>0</v>
      </c>
      <c r="CA382" s="273">
        <f t="shared" si="0"/>
        <v>0</v>
      </c>
      <c r="CB382" s="104"/>
      <c r="CC382" s="274">
        <f t="shared" si="1"/>
        <v>7560000</v>
      </c>
      <c r="CD382" s="138" t="str">
        <f>VLOOKUP(B382,GD_CHUNG!$B$5:$G$480,6,FALSE)</f>
        <v>HD3N</v>
      </c>
      <c r="CE382" s="275">
        <f>VLOOKUP(CD382,DM_TI_LE!$I$12:$J$16,2,FALSE)</f>
        <v>1</v>
      </c>
    </row>
    <row r="383" spans="1:83" ht="12.75" x14ac:dyDescent="0.2">
      <c r="A383" s="49">
        <v>379</v>
      </c>
      <c r="B383" s="50">
        <f>GD_CHUNG!B383</f>
        <v>13409</v>
      </c>
      <c r="C383" s="50" t="str">
        <f>GD_CHUNG!C383</f>
        <v>Lê Tuấn Anh</v>
      </c>
      <c r="D383" s="50" t="str">
        <f>GD_CHUNG!D383</f>
        <v>NV Lái xe - VHTTB</v>
      </c>
      <c r="E383" s="268">
        <f>VLOOKUP(B383,GD_CHAM_CONG!$C$6:$BJ$997,60,FALSE)</f>
        <v>1</v>
      </c>
      <c r="F383" s="268">
        <f>VLOOKUP(B383,GD_LCD_HS_LNS!$B$4:$F$1000,5,FALSE)</f>
        <v>1.68</v>
      </c>
      <c r="G383" s="269"/>
      <c r="H383" s="269">
        <f>VLOOKUP(B383,GD_CHAM_CONG!$C$6:$BD$997,37,FALSE)</f>
        <v>27</v>
      </c>
      <c r="I383" s="104">
        <f>VLOOKUP($B383,GD_CHAM_CONG!$C$6:$BF$997,38,FALSE)</f>
        <v>27</v>
      </c>
      <c r="J383" s="104">
        <f>VLOOKUP($B383,GD_CHAM_CONG!$C$6:$BF$997,39,FALSE)</f>
        <v>0</v>
      </c>
      <c r="K383" s="104">
        <f>VLOOKUP($B383,GD_CHAM_CONG!$C$6:$BF$997,40,FALSE)</f>
        <v>0</v>
      </c>
      <c r="L383" s="104">
        <f>VLOOKUP($B383,GD_CHAM_CONG!$C$6:$BF$997,41,FALSE)</f>
        <v>0</v>
      </c>
      <c r="M383" s="104">
        <f>VLOOKUP($B383,GD_CHAM_CONG!$C$6:$BF$997,42,FALSE)</f>
        <v>0</v>
      </c>
      <c r="N383" s="104">
        <f>VLOOKUP($B383,GD_CHAM_CONG!$C$6:$BF$997,43,FALSE)</f>
        <v>0</v>
      </c>
      <c r="O383" s="104">
        <f>VLOOKUP($B383,GD_CHAM_CONG!$C$6:$BF$997,44,FALSE)</f>
        <v>0</v>
      </c>
      <c r="P383" s="104">
        <f>VLOOKUP($B383,GD_CHAM_CONG!$C$6:$BF$997,45,FALSE)</f>
        <v>0</v>
      </c>
      <c r="Q383" s="104">
        <f>VLOOKUP($B383,GD_CHAM_CONG!$C$6:$BF$997,46,FALSE)</f>
        <v>0</v>
      </c>
      <c r="R383" s="104">
        <f>VLOOKUP($B383,GD_CHAM_CONG!$C$6:$BF$997,47,FALSE)</f>
        <v>0</v>
      </c>
      <c r="S383" s="104">
        <f>VLOOKUP($B383,GD_CHAM_CONG!$C$6:$BF$997,48,FALSE)</f>
        <v>0</v>
      </c>
      <c r="T383" s="104">
        <f>VLOOKUP($B383,GD_CHAM_CONG!$C$6:$BF$997,49,FALSE)</f>
        <v>0</v>
      </c>
      <c r="U383" s="104">
        <f>VLOOKUP($B383,GD_CHAM_CONG!$C$6:$BF$997,50,FALSE)</f>
        <v>0</v>
      </c>
      <c r="V383" s="104">
        <f>VLOOKUP($B383,GD_CHAM_CONG!$C$6:$BF$997,51,FALSE)</f>
        <v>0</v>
      </c>
      <c r="W383" s="104">
        <f>VLOOKUP($B383,GD_CHAM_CONG!$C$6:$BF$997,52,FALSE)</f>
        <v>0</v>
      </c>
      <c r="X383" s="104">
        <f>VLOOKUP($B383,GD_CHAM_CONG!$C$6:$BF$997,53,FALSE)</f>
        <v>0</v>
      </c>
      <c r="Y383" s="104">
        <f>VLOOKUP($B383,GD_CHAM_CONG!$C$6:$BF$997,54,FALSE)</f>
        <v>0</v>
      </c>
      <c r="Z383" s="104">
        <f>VLOOKUP($B383,GD_CHAM_CONG!$C$6:$BF$997,55,FALSE)</f>
        <v>0</v>
      </c>
      <c r="AA383" s="104">
        <f>VLOOKUP($B383,GD_CHAM_CONG!$C$6:$BF$997,56,FALSE)</f>
        <v>0</v>
      </c>
      <c r="AB383" s="104">
        <f>VLOOKUP($B383,GD_CHAM_CONG!$C$6:$BI$997,57,FALSE)</f>
        <v>0</v>
      </c>
      <c r="AC383" s="104">
        <f>VLOOKUP($B383,GD_CHAM_CONG!$C$6:$BI$997,58,FALSE)</f>
        <v>0</v>
      </c>
      <c r="AD383" s="104">
        <f>VLOOKUP($B383,GD_CHAM_CONG!$C$6:$BI$997,59,FALSE)</f>
        <v>0</v>
      </c>
      <c r="AE383" s="270">
        <f>I383/$H383*VLOOKUP(I$4,DM_TI_LE!$A$5:$B$30,2,FALSE)</f>
        <v>1</v>
      </c>
      <c r="AF383" s="270">
        <f>J383/$H383*VLOOKUP(J$4,DM_TI_LE!$A$5:$B$30,2,FALSE)</f>
        <v>0</v>
      </c>
      <c r="AG383" s="270">
        <f>K383/$H383*VLOOKUP(K$4,DM_TI_LE!$A$5:$B$30,2,FALSE)</f>
        <v>0</v>
      </c>
      <c r="AH383" s="270">
        <f>L383/$H383*VLOOKUP(L$4,DM_TI_LE!$A$5:$B$30,2,FALSE)</f>
        <v>0</v>
      </c>
      <c r="AI383" s="270">
        <f>M383/$H383*VLOOKUP(M$4,DM_TI_LE!$A$5:$B$30,2,FALSE)</f>
        <v>0</v>
      </c>
      <c r="AJ383" s="270">
        <f>N383/$H383*VLOOKUP(N$4,DM_TI_LE!$A$5:$B$30,2,FALSE)</f>
        <v>0</v>
      </c>
      <c r="AK383" s="270">
        <f>O383/$H383*VLOOKUP(O$4,DM_TI_LE!$A$5:$B$30,2,FALSE)</f>
        <v>0</v>
      </c>
      <c r="AL383" s="270">
        <f>P383/$H383*VLOOKUP(P$4,DM_TI_LE!$A$5:$B$30,2,FALSE)</f>
        <v>0</v>
      </c>
      <c r="AM383" s="270">
        <f>Q383/$H383*VLOOKUP(Q$4,DM_TI_LE!$A$5:$B$30,2,FALSE)</f>
        <v>0</v>
      </c>
      <c r="AN383" s="270">
        <f>R383/$H383*VLOOKUP(R$4,DM_TI_LE!$A$5:$B$30,2,FALSE)</f>
        <v>0</v>
      </c>
      <c r="AO383" s="270">
        <f>S383/$H383*VLOOKUP(S$4,DM_TI_LE!$A$5:$B$30,2,FALSE)</f>
        <v>0</v>
      </c>
      <c r="AP383" s="270">
        <f>T383/$H383*VLOOKUP(T$4,DM_TI_LE!$A$5:$B$30,2,FALSE)</f>
        <v>0</v>
      </c>
      <c r="AQ383" s="270">
        <f>U383/$H383*VLOOKUP(U$4,DM_TI_LE!$A$5:$B$30,2,FALSE)</f>
        <v>0</v>
      </c>
      <c r="AR383" s="270">
        <f>V383/$H383*VLOOKUP(V$4,DM_TI_LE!$A$5:$B$30,2,FALSE)</f>
        <v>0</v>
      </c>
      <c r="AS383" s="270">
        <f>W383/$H383*VLOOKUP(W$4,DM_TI_LE!$A$5:$B$30,2,FALSE)</f>
        <v>0</v>
      </c>
      <c r="AT383" s="270">
        <f>X383/$H383*VLOOKUP(X$4,DM_TI_LE!$A$5:$B$30,2,FALSE)</f>
        <v>0</v>
      </c>
      <c r="AU383" s="270">
        <f>Y383/$H383*VLOOKUP(Y$4,DM_TI_LE!$A$5:$B$30,2,FALSE)</f>
        <v>0</v>
      </c>
      <c r="AV383" s="270">
        <f>Z383/$H383*VLOOKUP(Z$4,DM_TI_LE!$A$5:$B$30,2,FALSE)</f>
        <v>0</v>
      </c>
      <c r="AW383" s="270">
        <f>AA383/$H383*VLOOKUP(AA$4,DM_TI_LE!$A$5:$B$30,2,FALSE)</f>
        <v>0</v>
      </c>
      <c r="AX383" s="270">
        <f>AB383/$H383*VLOOKUP(AB$4,DM_TI_LE!$A$5:$B$30,2,FALSE)</f>
        <v>0</v>
      </c>
      <c r="AY383" s="270">
        <f>AC383/$H383*VLOOKUP(AC$4,DM_TI_LE!$A$5:$B$30,2,FALSE)</f>
        <v>0</v>
      </c>
      <c r="AZ383" s="270">
        <f>AD383/$H383*VLOOKUP(AD$4,DM_TI_LE!$A$5:$B$30,2,FALSE)</f>
        <v>0</v>
      </c>
      <c r="BA383" s="284">
        <f>IF(CD383="HDHV",DM_TI_LE!$K$12*I383, SUM(AE383:AW383)*F383*E383*DM_HE_SO_LUONG_NS!$D$1*CE383)</f>
        <v>7560000</v>
      </c>
      <c r="BB383" s="104"/>
      <c r="BC383" s="110">
        <f>VLOOKUP(B383,GD_LCD_HS_LNS!$B$4:$E$1000,4,FALSE)</f>
        <v>4166000</v>
      </c>
      <c r="BD383" s="104"/>
      <c r="BE383" s="104">
        <f>I383/26*$BC383*VLOOKUP(BE$4,DM_TI_LE!$A$5:$C$29,3,FALSE)</f>
        <v>0</v>
      </c>
      <c r="BF383" s="104">
        <f>J383/26*$BC383*VLOOKUP(BF$4,DM_TI_LE!$A$5:$C$29,3,FALSE)</f>
        <v>0</v>
      </c>
      <c r="BG383" s="104">
        <f>K383/26*$BC383*VLOOKUP(BG$4,DM_TI_LE!$A$5:$C$29,3,FALSE)</f>
        <v>0</v>
      </c>
      <c r="BH383" s="104">
        <f>L383/26*$BC383*VLOOKUP(BH$4,DM_TI_LE!$A$5:$C$29,3,FALSE)</f>
        <v>0</v>
      </c>
      <c r="BI383" s="104">
        <f>M383/26*$BC383*VLOOKUP(BI$4,DM_TI_LE!$A$5:$C$29,3,FALSE)</f>
        <v>0</v>
      </c>
      <c r="BJ383" s="104">
        <f>N383/26*$BC383*VLOOKUP(BJ$4,DM_TI_LE!$A$5:$C$29,3,FALSE)</f>
        <v>0</v>
      </c>
      <c r="BK383" s="104">
        <f>O383/26*$BC383*VLOOKUP(BK$4,DM_TI_LE!$A$5:$C$29,3,FALSE)</f>
        <v>0</v>
      </c>
      <c r="BL383" s="104">
        <f>P383/26*$BC383*VLOOKUP(BL$4,DM_TI_LE!$A$5:$C$29,3,FALSE)</f>
        <v>0</v>
      </c>
      <c r="BM383" s="104">
        <f>Q383/26*$BC383*VLOOKUP(BM$4,DM_TI_LE!$A$5:$C$29,3,FALSE)</f>
        <v>0</v>
      </c>
      <c r="BN383" s="104">
        <f>R383/26*$BC383*VLOOKUP(BN$4,DM_TI_LE!$A$5:$C$29,3,FALSE)</f>
        <v>0</v>
      </c>
      <c r="BO383" s="104">
        <f>S383/26*$BC383*VLOOKUP(BO$4,DM_TI_LE!$A$5:$C$29,3,FALSE)</f>
        <v>0</v>
      </c>
      <c r="BP383" s="104">
        <f>T383/26*$BC383*VLOOKUP(BP$4,DM_TI_LE!$A$5:$C$29,3,FALSE)</f>
        <v>0</v>
      </c>
      <c r="BQ383" s="104">
        <f>U383/26*$BC383*VLOOKUP(BQ$4,DM_TI_LE!$A$5:$C$29,3,FALSE)</f>
        <v>0</v>
      </c>
      <c r="BR383" s="104">
        <f>V383/26*$BC383*VLOOKUP(BR$4,DM_TI_LE!$A$5:$C$29,3,FALSE)</f>
        <v>0</v>
      </c>
      <c r="BS383" s="104">
        <f>W383/26*$BC383*VLOOKUP(BS$4,DM_TI_LE!$A$5:$C$29,3,FALSE)</f>
        <v>0</v>
      </c>
      <c r="BT383" s="104">
        <f>X383/26*$BC383*VLOOKUP(BT$4,DM_TI_LE!$A$5:$C$29,3,FALSE)</f>
        <v>0</v>
      </c>
      <c r="BU383" s="104">
        <f>Y383/26*$BC383*VLOOKUP(BU$4,DM_TI_LE!$A$5:$C$29,3,FALSE)</f>
        <v>0</v>
      </c>
      <c r="BV383" s="104">
        <f>Z383/26*$BC383*VLOOKUP(BV$4,DM_TI_LE!$A$5:$C$29,3,FALSE)</f>
        <v>0</v>
      </c>
      <c r="BW383" s="104">
        <f>AA383/26*$BC383*VLOOKUP(BW$4,DM_TI_LE!$A$5:$C$29,3,FALSE)</f>
        <v>0</v>
      </c>
      <c r="BX383" s="104">
        <f>AB383/26*$BC383*VLOOKUP(BX$4,DM_TI_LE!$A$5:$C$29,3,FALSE)</f>
        <v>0</v>
      </c>
      <c r="BY383" s="104">
        <f>AC383/26*$BC383*VLOOKUP(BY$4,DM_TI_LE!$A$5:$C$29,3,FALSE)</f>
        <v>0</v>
      </c>
      <c r="BZ383" s="104">
        <f>AD383/26*$BC383*VLOOKUP(BZ$4,DM_TI_LE!$A$5:$C$29,3,FALSE)</f>
        <v>0</v>
      </c>
      <c r="CA383" s="273">
        <f t="shared" si="0"/>
        <v>0</v>
      </c>
      <c r="CB383" s="104"/>
      <c r="CC383" s="274">
        <f t="shared" si="1"/>
        <v>7560000</v>
      </c>
      <c r="CD383" s="138" t="str">
        <f>VLOOKUP(B383,GD_CHUNG!$B$5:$G$480,6,FALSE)</f>
        <v>HD3N</v>
      </c>
      <c r="CE383" s="275">
        <f>VLOOKUP(CD383,DM_TI_LE!$I$12:$J$16,2,FALSE)</f>
        <v>1</v>
      </c>
    </row>
    <row r="384" spans="1:83" ht="12.75" x14ac:dyDescent="0.2">
      <c r="A384" s="49">
        <v>380</v>
      </c>
      <c r="B384" s="50">
        <f>GD_CHUNG!B384</f>
        <v>13410</v>
      </c>
      <c r="C384" s="50" t="str">
        <f>GD_CHUNG!C384</f>
        <v>Đoàn Văn Phương</v>
      </c>
      <c r="D384" s="50" t="str">
        <f>GD_CHUNG!D384</f>
        <v>NV Lái xe - VHTTB</v>
      </c>
      <c r="E384" s="268">
        <f>VLOOKUP(B384,GD_CHAM_CONG!$C$6:$BJ$997,60,FALSE)</f>
        <v>0.95</v>
      </c>
      <c r="F384" s="268">
        <f>VLOOKUP(B384,GD_LCD_HS_LNS!$B$4:$F$1000,5,FALSE)</f>
        <v>1.68</v>
      </c>
      <c r="G384" s="269"/>
      <c r="H384" s="269">
        <f>VLOOKUP(B384,GD_CHAM_CONG!$C$6:$BD$997,37,FALSE)</f>
        <v>27</v>
      </c>
      <c r="I384" s="104">
        <f>VLOOKUP($B384,GD_CHAM_CONG!$C$6:$BF$997,38,FALSE)</f>
        <v>27</v>
      </c>
      <c r="J384" s="104">
        <f>VLOOKUP($B384,GD_CHAM_CONG!$C$6:$BF$997,39,FALSE)</f>
        <v>0</v>
      </c>
      <c r="K384" s="104">
        <f>VLOOKUP($B384,GD_CHAM_CONG!$C$6:$BF$997,40,FALSE)</f>
        <v>0</v>
      </c>
      <c r="L384" s="104">
        <f>VLOOKUP($B384,GD_CHAM_CONG!$C$6:$BF$997,41,FALSE)</f>
        <v>0</v>
      </c>
      <c r="M384" s="104">
        <f>VLOOKUP($B384,GD_CHAM_CONG!$C$6:$BF$997,42,FALSE)</f>
        <v>0</v>
      </c>
      <c r="N384" s="104">
        <f>VLOOKUP($B384,GD_CHAM_CONG!$C$6:$BF$997,43,FALSE)</f>
        <v>0</v>
      </c>
      <c r="O384" s="104">
        <f>VLOOKUP($B384,GD_CHAM_CONG!$C$6:$BF$997,44,FALSE)</f>
        <v>0</v>
      </c>
      <c r="P384" s="104">
        <f>VLOOKUP($B384,GD_CHAM_CONG!$C$6:$BF$997,45,FALSE)</f>
        <v>0</v>
      </c>
      <c r="Q384" s="104">
        <f>VLOOKUP($B384,GD_CHAM_CONG!$C$6:$BF$997,46,FALSE)</f>
        <v>0</v>
      </c>
      <c r="R384" s="104">
        <f>VLOOKUP($B384,GD_CHAM_CONG!$C$6:$BF$997,47,FALSE)</f>
        <v>0</v>
      </c>
      <c r="S384" s="104">
        <f>VLOOKUP($B384,GD_CHAM_CONG!$C$6:$BF$997,48,FALSE)</f>
        <v>0</v>
      </c>
      <c r="T384" s="104">
        <f>VLOOKUP($B384,GD_CHAM_CONG!$C$6:$BF$997,49,FALSE)</f>
        <v>0</v>
      </c>
      <c r="U384" s="104">
        <f>VLOOKUP($B384,GD_CHAM_CONG!$C$6:$BF$997,50,FALSE)</f>
        <v>0</v>
      </c>
      <c r="V384" s="104">
        <f>VLOOKUP($B384,GD_CHAM_CONG!$C$6:$BF$997,51,FALSE)</f>
        <v>0</v>
      </c>
      <c r="W384" s="104">
        <f>VLOOKUP($B384,GD_CHAM_CONG!$C$6:$BF$997,52,FALSE)</f>
        <v>0</v>
      </c>
      <c r="X384" s="104">
        <f>VLOOKUP($B384,GD_CHAM_CONG!$C$6:$BF$997,53,FALSE)</f>
        <v>0</v>
      </c>
      <c r="Y384" s="104">
        <f>VLOOKUP($B384,GD_CHAM_CONG!$C$6:$BF$997,54,FALSE)</f>
        <v>0</v>
      </c>
      <c r="Z384" s="104">
        <f>VLOOKUP($B384,GD_CHAM_CONG!$C$6:$BF$997,55,FALSE)</f>
        <v>0</v>
      </c>
      <c r="AA384" s="104">
        <f>VLOOKUP($B384,GD_CHAM_CONG!$C$6:$BF$997,56,FALSE)</f>
        <v>0</v>
      </c>
      <c r="AB384" s="104">
        <f>VLOOKUP($B384,GD_CHAM_CONG!$C$6:$BI$997,57,FALSE)</f>
        <v>0</v>
      </c>
      <c r="AC384" s="104">
        <f>VLOOKUP($B384,GD_CHAM_CONG!$C$6:$BI$997,58,FALSE)</f>
        <v>0</v>
      </c>
      <c r="AD384" s="104">
        <f>VLOOKUP($B384,GD_CHAM_CONG!$C$6:$BI$997,59,FALSE)</f>
        <v>0</v>
      </c>
      <c r="AE384" s="270">
        <f>I384/$H384*VLOOKUP(I$4,DM_TI_LE!$A$5:$B$30,2,FALSE)</f>
        <v>1</v>
      </c>
      <c r="AF384" s="270">
        <f>J384/$H384*VLOOKUP(J$4,DM_TI_LE!$A$5:$B$30,2,FALSE)</f>
        <v>0</v>
      </c>
      <c r="AG384" s="270">
        <f>K384/$H384*VLOOKUP(K$4,DM_TI_LE!$A$5:$B$30,2,FALSE)</f>
        <v>0</v>
      </c>
      <c r="AH384" s="270">
        <f>L384/$H384*VLOOKUP(L$4,DM_TI_LE!$A$5:$B$30,2,FALSE)</f>
        <v>0</v>
      </c>
      <c r="AI384" s="270">
        <f>M384/$H384*VLOOKUP(M$4,DM_TI_LE!$A$5:$B$30,2,FALSE)</f>
        <v>0</v>
      </c>
      <c r="AJ384" s="270">
        <f>N384/$H384*VLOOKUP(N$4,DM_TI_LE!$A$5:$B$30,2,FALSE)</f>
        <v>0</v>
      </c>
      <c r="AK384" s="270">
        <f>O384/$H384*VLOOKUP(O$4,DM_TI_LE!$A$5:$B$30,2,FALSE)</f>
        <v>0</v>
      </c>
      <c r="AL384" s="270">
        <f>P384/$H384*VLOOKUP(P$4,DM_TI_LE!$A$5:$B$30,2,FALSE)</f>
        <v>0</v>
      </c>
      <c r="AM384" s="270">
        <f>Q384/$H384*VLOOKUP(Q$4,DM_TI_LE!$A$5:$B$30,2,FALSE)</f>
        <v>0</v>
      </c>
      <c r="AN384" s="270">
        <f>R384/$H384*VLOOKUP(R$4,DM_TI_LE!$A$5:$B$30,2,FALSE)</f>
        <v>0</v>
      </c>
      <c r="AO384" s="270">
        <f>S384/$H384*VLOOKUP(S$4,DM_TI_LE!$A$5:$B$30,2,FALSE)</f>
        <v>0</v>
      </c>
      <c r="AP384" s="270">
        <f>T384/$H384*VLOOKUP(T$4,DM_TI_LE!$A$5:$B$30,2,FALSE)</f>
        <v>0</v>
      </c>
      <c r="AQ384" s="270">
        <f>U384/$H384*VLOOKUP(U$4,DM_TI_LE!$A$5:$B$30,2,FALSE)</f>
        <v>0</v>
      </c>
      <c r="AR384" s="270">
        <f>V384/$H384*VLOOKUP(V$4,DM_TI_LE!$A$5:$B$30,2,FALSE)</f>
        <v>0</v>
      </c>
      <c r="AS384" s="270">
        <f>W384/$H384*VLOOKUP(W$4,DM_TI_LE!$A$5:$B$30,2,FALSE)</f>
        <v>0</v>
      </c>
      <c r="AT384" s="270">
        <f>X384/$H384*VLOOKUP(X$4,DM_TI_LE!$A$5:$B$30,2,FALSE)</f>
        <v>0</v>
      </c>
      <c r="AU384" s="270">
        <f>Y384/$H384*VLOOKUP(Y$4,DM_TI_LE!$A$5:$B$30,2,FALSE)</f>
        <v>0</v>
      </c>
      <c r="AV384" s="270">
        <f>Z384/$H384*VLOOKUP(Z$4,DM_TI_LE!$A$5:$B$30,2,FALSE)</f>
        <v>0</v>
      </c>
      <c r="AW384" s="270">
        <f>AA384/$H384*VLOOKUP(AA$4,DM_TI_LE!$A$5:$B$30,2,FALSE)</f>
        <v>0</v>
      </c>
      <c r="AX384" s="270">
        <f>AB384/$H384*VLOOKUP(AB$4,DM_TI_LE!$A$5:$B$30,2,FALSE)</f>
        <v>0</v>
      </c>
      <c r="AY384" s="270">
        <f>AC384/$H384*VLOOKUP(AC$4,DM_TI_LE!$A$5:$B$30,2,FALSE)</f>
        <v>0</v>
      </c>
      <c r="AZ384" s="270">
        <f>AD384/$H384*VLOOKUP(AD$4,DM_TI_LE!$A$5:$B$30,2,FALSE)</f>
        <v>0</v>
      </c>
      <c r="BA384" s="284">
        <f>IF(CD384="HDHV",DM_TI_LE!$K$12*I384, SUM(AE384:AW384)*F384*E384*DM_HE_SO_LUONG_NS!$D$1*CE384)</f>
        <v>7181999.9999999991</v>
      </c>
      <c r="BB384" s="104"/>
      <c r="BC384" s="110">
        <f>VLOOKUP(B384,GD_LCD_HS_LNS!$B$4:$E$1000,4,FALSE)</f>
        <v>4166000</v>
      </c>
      <c r="BD384" s="104"/>
      <c r="BE384" s="104">
        <f>I384/26*$BC384*VLOOKUP(BE$4,DM_TI_LE!$A$5:$C$29,3,FALSE)</f>
        <v>0</v>
      </c>
      <c r="BF384" s="104">
        <f>J384/26*$BC384*VLOOKUP(BF$4,DM_TI_LE!$A$5:$C$29,3,FALSE)</f>
        <v>0</v>
      </c>
      <c r="BG384" s="104">
        <f>K384/26*$BC384*VLOOKUP(BG$4,DM_TI_LE!$A$5:$C$29,3,FALSE)</f>
        <v>0</v>
      </c>
      <c r="BH384" s="104">
        <f>L384/26*$BC384*VLOOKUP(BH$4,DM_TI_LE!$A$5:$C$29,3,FALSE)</f>
        <v>0</v>
      </c>
      <c r="BI384" s="104">
        <f>M384/26*$BC384*VLOOKUP(BI$4,DM_TI_LE!$A$5:$C$29,3,FALSE)</f>
        <v>0</v>
      </c>
      <c r="BJ384" s="104">
        <f>N384/26*$BC384*VLOOKUP(BJ$4,DM_TI_LE!$A$5:$C$29,3,FALSE)</f>
        <v>0</v>
      </c>
      <c r="BK384" s="104">
        <f>O384/26*$BC384*VLOOKUP(BK$4,DM_TI_LE!$A$5:$C$29,3,FALSE)</f>
        <v>0</v>
      </c>
      <c r="BL384" s="104">
        <f>P384/26*$BC384*VLOOKUP(BL$4,DM_TI_LE!$A$5:$C$29,3,FALSE)</f>
        <v>0</v>
      </c>
      <c r="BM384" s="104">
        <f>Q384/26*$BC384*VLOOKUP(BM$4,DM_TI_LE!$A$5:$C$29,3,FALSE)</f>
        <v>0</v>
      </c>
      <c r="BN384" s="104">
        <f>R384/26*$BC384*VLOOKUP(BN$4,DM_TI_LE!$A$5:$C$29,3,FALSE)</f>
        <v>0</v>
      </c>
      <c r="BO384" s="104">
        <f>S384/26*$BC384*VLOOKUP(BO$4,DM_TI_LE!$A$5:$C$29,3,FALSE)</f>
        <v>0</v>
      </c>
      <c r="BP384" s="104">
        <f>T384/26*$BC384*VLOOKUP(BP$4,DM_TI_LE!$A$5:$C$29,3,FALSE)</f>
        <v>0</v>
      </c>
      <c r="BQ384" s="104">
        <f>U384/26*$BC384*VLOOKUP(BQ$4,DM_TI_LE!$A$5:$C$29,3,FALSE)</f>
        <v>0</v>
      </c>
      <c r="BR384" s="104">
        <f>V384/26*$BC384*VLOOKUP(BR$4,DM_TI_LE!$A$5:$C$29,3,FALSE)</f>
        <v>0</v>
      </c>
      <c r="BS384" s="104">
        <f>W384/26*$BC384*VLOOKUP(BS$4,DM_TI_LE!$A$5:$C$29,3,FALSE)</f>
        <v>0</v>
      </c>
      <c r="BT384" s="104">
        <f>X384/26*$BC384*VLOOKUP(BT$4,DM_TI_LE!$A$5:$C$29,3,FALSE)</f>
        <v>0</v>
      </c>
      <c r="BU384" s="104">
        <f>Y384/26*$BC384*VLOOKUP(BU$4,DM_TI_LE!$A$5:$C$29,3,FALSE)</f>
        <v>0</v>
      </c>
      <c r="BV384" s="104">
        <f>Z384/26*$BC384*VLOOKUP(BV$4,DM_TI_LE!$A$5:$C$29,3,FALSE)</f>
        <v>0</v>
      </c>
      <c r="BW384" s="104">
        <f>AA384/26*$BC384*VLOOKUP(BW$4,DM_TI_LE!$A$5:$C$29,3,FALSE)</f>
        <v>0</v>
      </c>
      <c r="BX384" s="104">
        <f>AB384/26*$BC384*VLOOKUP(BX$4,DM_TI_LE!$A$5:$C$29,3,FALSE)</f>
        <v>0</v>
      </c>
      <c r="BY384" s="104">
        <f>AC384/26*$BC384*VLOOKUP(BY$4,DM_TI_LE!$A$5:$C$29,3,FALSE)</f>
        <v>0</v>
      </c>
      <c r="BZ384" s="104">
        <f>AD384/26*$BC384*VLOOKUP(BZ$4,DM_TI_LE!$A$5:$C$29,3,FALSE)</f>
        <v>0</v>
      </c>
      <c r="CA384" s="273">
        <f t="shared" si="0"/>
        <v>0</v>
      </c>
      <c r="CB384" s="104"/>
      <c r="CC384" s="274">
        <f t="shared" si="1"/>
        <v>7181999.9999999991</v>
      </c>
      <c r="CD384" s="138" t="str">
        <f>VLOOKUP(B384,GD_CHUNG!$B$5:$G$480,6,FALSE)</f>
        <v>HD3N</v>
      </c>
      <c r="CE384" s="275">
        <f>VLOOKUP(CD384,DM_TI_LE!$I$12:$J$16,2,FALSE)</f>
        <v>1</v>
      </c>
    </row>
    <row r="385" spans="1:83" ht="12.75" x14ac:dyDescent="0.2">
      <c r="A385" s="49">
        <v>381</v>
      </c>
      <c r="B385" s="50">
        <f>GD_CHUNG!B385</f>
        <v>13411</v>
      </c>
      <c r="C385" s="50" t="str">
        <f>GD_CHUNG!C385</f>
        <v>Nguyễn Văn Hà</v>
      </c>
      <c r="D385" s="50" t="str">
        <f>GD_CHUNG!D385</f>
        <v>NV Lái xe - VHTTB</v>
      </c>
      <c r="E385" s="268">
        <f>VLOOKUP(B385,GD_CHAM_CONG!$C$6:$BJ$997,60,FALSE)</f>
        <v>0.85</v>
      </c>
      <c r="F385" s="268">
        <f>VLOOKUP(B385,GD_LCD_HS_LNS!$B$4:$F$1000,5,FALSE)</f>
        <v>1.68</v>
      </c>
      <c r="G385" s="269"/>
      <c r="H385" s="269">
        <f>VLOOKUP(B385,GD_CHAM_CONG!$C$6:$BD$997,37,FALSE)</f>
        <v>27</v>
      </c>
      <c r="I385" s="104">
        <f>VLOOKUP($B385,GD_CHAM_CONG!$C$6:$BF$997,38,FALSE)</f>
        <v>27</v>
      </c>
      <c r="J385" s="104">
        <f>VLOOKUP($B385,GD_CHAM_CONG!$C$6:$BF$997,39,FALSE)</f>
        <v>0</v>
      </c>
      <c r="K385" s="104">
        <f>VLOOKUP($B385,GD_CHAM_CONG!$C$6:$BF$997,40,FALSE)</f>
        <v>0</v>
      </c>
      <c r="L385" s="104">
        <f>VLOOKUP($B385,GD_CHAM_CONG!$C$6:$BF$997,41,FALSE)</f>
        <v>0</v>
      </c>
      <c r="M385" s="104">
        <f>VLOOKUP($B385,GD_CHAM_CONG!$C$6:$BF$997,42,FALSE)</f>
        <v>0</v>
      </c>
      <c r="N385" s="104">
        <f>VLOOKUP($B385,GD_CHAM_CONG!$C$6:$BF$997,43,FALSE)</f>
        <v>0</v>
      </c>
      <c r="O385" s="104">
        <f>VLOOKUP($B385,GD_CHAM_CONG!$C$6:$BF$997,44,FALSE)</f>
        <v>0</v>
      </c>
      <c r="P385" s="104">
        <f>VLOOKUP($B385,GD_CHAM_CONG!$C$6:$BF$997,45,FALSE)</f>
        <v>0</v>
      </c>
      <c r="Q385" s="104">
        <f>VLOOKUP($B385,GD_CHAM_CONG!$C$6:$BF$997,46,FALSE)</f>
        <v>0</v>
      </c>
      <c r="R385" s="104">
        <f>VLOOKUP($B385,GD_CHAM_CONG!$C$6:$BF$997,47,FALSE)</f>
        <v>0</v>
      </c>
      <c r="S385" s="104">
        <f>VLOOKUP($B385,GD_CHAM_CONG!$C$6:$BF$997,48,FALSE)</f>
        <v>0</v>
      </c>
      <c r="T385" s="104">
        <f>VLOOKUP($B385,GD_CHAM_CONG!$C$6:$BF$997,49,FALSE)</f>
        <v>0</v>
      </c>
      <c r="U385" s="104">
        <f>VLOOKUP($B385,GD_CHAM_CONG!$C$6:$BF$997,50,FALSE)</f>
        <v>0</v>
      </c>
      <c r="V385" s="104">
        <f>VLOOKUP($B385,GD_CHAM_CONG!$C$6:$BF$997,51,FALSE)</f>
        <v>0</v>
      </c>
      <c r="W385" s="104">
        <f>VLOOKUP($B385,GD_CHAM_CONG!$C$6:$BF$997,52,FALSE)</f>
        <v>0</v>
      </c>
      <c r="X385" s="104">
        <f>VLOOKUP($B385,GD_CHAM_CONG!$C$6:$BF$997,53,FALSE)</f>
        <v>0</v>
      </c>
      <c r="Y385" s="104">
        <f>VLOOKUP($B385,GD_CHAM_CONG!$C$6:$BF$997,54,FALSE)</f>
        <v>0</v>
      </c>
      <c r="Z385" s="104">
        <f>VLOOKUP($B385,GD_CHAM_CONG!$C$6:$BF$997,55,FALSE)</f>
        <v>0</v>
      </c>
      <c r="AA385" s="104">
        <f>VLOOKUP($B385,GD_CHAM_CONG!$C$6:$BF$997,56,FALSE)</f>
        <v>0</v>
      </c>
      <c r="AB385" s="104">
        <f>VLOOKUP($B385,GD_CHAM_CONG!$C$6:$BI$997,57,FALSE)</f>
        <v>0</v>
      </c>
      <c r="AC385" s="104">
        <f>VLOOKUP($B385,GD_CHAM_CONG!$C$6:$BI$997,58,FALSE)</f>
        <v>0</v>
      </c>
      <c r="AD385" s="104">
        <f>VLOOKUP($B385,GD_CHAM_CONG!$C$6:$BI$997,59,FALSE)</f>
        <v>0</v>
      </c>
      <c r="AE385" s="270">
        <f>I385/$H385*VLOOKUP(I$4,DM_TI_LE!$A$5:$B$30,2,FALSE)</f>
        <v>1</v>
      </c>
      <c r="AF385" s="270">
        <f>J385/$H385*VLOOKUP(J$4,DM_TI_LE!$A$5:$B$30,2,FALSE)</f>
        <v>0</v>
      </c>
      <c r="AG385" s="270">
        <f>K385/$H385*VLOOKUP(K$4,DM_TI_LE!$A$5:$B$30,2,FALSE)</f>
        <v>0</v>
      </c>
      <c r="AH385" s="270">
        <f>L385/$H385*VLOOKUP(L$4,DM_TI_LE!$A$5:$B$30,2,FALSE)</f>
        <v>0</v>
      </c>
      <c r="AI385" s="270">
        <f>M385/$H385*VLOOKUP(M$4,DM_TI_LE!$A$5:$B$30,2,FALSE)</f>
        <v>0</v>
      </c>
      <c r="AJ385" s="270">
        <f>N385/$H385*VLOOKUP(N$4,DM_TI_LE!$A$5:$B$30,2,FALSE)</f>
        <v>0</v>
      </c>
      <c r="AK385" s="270">
        <f>O385/$H385*VLOOKUP(O$4,DM_TI_LE!$A$5:$B$30,2,FALSE)</f>
        <v>0</v>
      </c>
      <c r="AL385" s="270">
        <f>P385/$H385*VLOOKUP(P$4,DM_TI_LE!$A$5:$B$30,2,FALSE)</f>
        <v>0</v>
      </c>
      <c r="AM385" s="270">
        <f>Q385/$H385*VLOOKUP(Q$4,DM_TI_LE!$A$5:$B$30,2,FALSE)</f>
        <v>0</v>
      </c>
      <c r="AN385" s="270">
        <f>R385/$H385*VLOOKUP(R$4,DM_TI_LE!$A$5:$B$30,2,FALSE)</f>
        <v>0</v>
      </c>
      <c r="AO385" s="270">
        <f>S385/$H385*VLOOKUP(S$4,DM_TI_LE!$A$5:$B$30,2,FALSE)</f>
        <v>0</v>
      </c>
      <c r="AP385" s="270">
        <f>T385/$H385*VLOOKUP(T$4,DM_TI_LE!$A$5:$B$30,2,FALSE)</f>
        <v>0</v>
      </c>
      <c r="AQ385" s="270">
        <f>U385/$H385*VLOOKUP(U$4,DM_TI_LE!$A$5:$B$30,2,FALSE)</f>
        <v>0</v>
      </c>
      <c r="AR385" s="270">
        <f>V385/$H385*VLOOKUP(V$4,DM_TI_LE!$A$5:$B$30,2,FALSE)</f>
        <v>0</v>
      </c>
      <c r="AS385" s="270">
        <f>W385/$H385*VLOOKUP(W$4,DM_TI_LE!$A$5:$B$30,2,FALSE)</f>
        <v>0</v>
      </c>
      <c r="AT385" s="270">
        <f>X385/$H385*VLOOKUP(X$4,DM_TI_LE!$A$5:$B$30,2,FALSE)</f>
        <v>0</v>
      </c>
      <c r="AU385" s="270">
        <f>Y385/$H385*VLOOKUP(Y$4,DM_TI_LE!$A$5:$B$30,2,FALSE)</f>
        <v>0</v>
      </c>
      <c r="AV385" s="270">
        <f>Z385/$H385*VLOOKUP(Z$4,DM_TI_LE!$A$5:$B$30,2,FALSE)</f>
        <v>0</v>
      </c>
      <c r="AW385" s="270">
        <f>AA385/$H385*VLOOKUP(AA$4,DM_TI_LE!$A$5:$B$30,2,FALSE)</f>
        <v>0</v>
      </c>
      <c r="AX385" s="270">
        <f>AB385/$H385*VLOOKUP(AB$4,DM_TI_LE!$A$5:$B$30,2,FALSE)</f>
        <v>0</v>
      </c>
      <c r="AY385" s="270">
        <f>AC385/$H385*VLOOKUP(AC$4,DM_TI_LE!$A$5:$B$30,2,FALSE)</f>
        <v>0</v>
      </c>
      <c r="AZ385" s="270">
        <f>AD385/$H385*VLOOKUP(AD$4,DM_TI_LE!$A$5:$B$30,2,FALSE)</f>
        <v>0</v>
      </c>
      <c r="BA385" s="284">
        <f>IF(CD385="HDHV",DM_TI_LE!$K$12*I385, SUM(AE385:AW385)*F385*E385*DM_HE_SO_LUONG_NS!$D$1*CE385)</f>
        <v>6426000</v>
      </c>
      <c r="BB385" s="104"/>
      <c r="BC385" s="110">
        <f>VLOOKUP(B385,GD_LCD_HS_LNS!$B$4:$E$1000,4,FALSE)</f>
        <v>4166000</v>
      </c>
      <c r="BD385" s="104"/>
      <c r="BE385" s="104">
        <f>I385/26*$BC385*VLOOKUP(BE$4,DM_TI_LE!$A$5:$C$29,3,FALSE)</f>
        <v>0</v>
      </c>
      <c r="BF385" s="104">
        <f>J385/26*$BC385*VLOOKUP(BF$4,DM_TI_LE!$A$5:$C$29,3,FALSE)</f>
        <v>0</v>
      </c>
      <c r="BG385" s="104">
        <f>K385/26*$BC385*VLOOKUP(BG$4,DM_TI_LE!$A$5:$C$29,3,FALSE)</f>
        <v>0</v>
      </c>
      <c r="BH385" s="104">
        <f>L385/26*$BC385*VLOOKUP(BH$4,DM_TI_LE!$A$5:$C$29,3,FALSE)</f>
        <v>0</v>
      </c>
      <c r="BI385" s="104">
        <f>M385/26*$BC385*VLOOKUP(BI$4,DM_TI_LE!$A$5:$C$29,3,FALSE)</f>
        <v>0</v>
      </c>
      <c r="BJ385" s="104">
        <f>N385/26*$BC385*VLOOKUP(BJ$4,DM_TI_LE!$A$5:$C$29,3,FALSE)</f>
        <v>0</v>
      </c>
      <c r="BK385" s="104">
        <f>O385/26*$BC385*VLOOKUP(BK$4,DM_TI_LE!$A$5:$C$29,3,FALSE)</f>
        <v>0</v>
      </c>
      <c r="BL385" s="104">
        <f>P385/26*$BC385*VLOOKUP(BL$4,DM_TI_LE!$A$5:$C$29,3,FALSE)</f>
        <v>0</v>
      </c>
      <c r="BM385" s="104">
        <f>Q385/26*$BC385*VLOOKUP(BM$4,DM_TI_LE!$A$5:$C$29,3,FALSE)</f>
        <v>0</v>
      </c>
      <c r="BN385" s="104">
        <f>R385/26*$BC385*VLOOKUP(BN$4,DM_TI_LE!$A$5:$C$29,3,FALSE)</f>
        <v>0</v>
      </c>
      <c r="BO385" s="104">
        <f>S385/26*$BC385*VLOOKUP(BO$4,DM_TI_LE!$A$5:$C$29,3,FALSE)</f>
        <v>0</v>
      </c>
      <c r="BP385" s="104">
        <f>T385/26*$BC385*VLOOKUP(BP$4,DM_TI_LE!$A$5:$C$29,3,FALSE)</f>
        <v>0</v>
      </c>
      <c r="BQ385" s="104">
        <f>U385/26*$BC385*VLOOKUP(BQ$4,DM_TI_LE!$A$5:$C$29,3,FALSE)</f>
        <v>0</v>
      </c>
      <c r="BR385" s="104">
        <f>V385/26*$BC385*VLOOKUP(BR$4,DM_TI_LE!$A$5:$C$29,3,FALSE)</f>
        <v>0</v>
      </c>
      <c r="BS385" s="104">
        <f>W385/26*$BC385*VLOOKUP(BS$4,DM_TI_LE!$A$5:$C$29,3,FALSE)</f>
        <v>0</v>
      </c>
      <c r="BT385" s="104">
        <f>X385/26*$BC385*VLOOKUP(BT$4,DM_TI_LE!$A$5:$C$29,3,FALSE)</f>
        <v>0</v>
      </c>
      <c r="BU385" s="104">
        <f>Y385/26*$BC385*VLOOKUP(BU$4,DM_TI_LE!$A$5:$C$29,3,FALSE)</f>
        <v>0</v>
      </c>
      <c r="BV385" s="104">
        <f>Z385/26*$BC385*VLOOKUP(BV$4,DM_TI_LE!$A$5:$C$29,3,FALSE)</f>
        <v>0</v>
      </c>
      <c r="BW385" s="104">
        <f>AA385/26*$BC385*VLOOKUP(BW$4,DM_TI_LE!$A$5:$C$29,3,FALSE)</f>
        <v>0</v>
      </c>
      <c r="BX385" s="104">
        <f>AB385/26*$BC385*VLOOKUP(BX$4,DM_TI_LE!$A$5:$C$29,3,FALSE)</f>
        <v>0</v>
      </c>
      <c r="BY385" s="104">
        <f>AC385/26*$BC385*VLOOKUP(BY$4,DM_TI_LE!$A$5:$C$29,3,FALSE)</f>
        <v>0</v>
      </c>
      <c r="BZ385" s="104">
        <f>AD385/26*$BC385*VLOOKUP(BZ$4,DM_TI_LE!$A$5:$C$29,3,FALSE)</f>
        <v>0</v>
      </c>
      <c r="CA385" s="273">
        <f t="shared" si="0"/>
        <v>0</v>
      </c>
      <c r="CB385" s="104"/>
      <c r="CC385" s="274">
        <f t="shared" si="1"/>
        <v>6426000</v>
      </c>
      <c r="CD385" s="138" t="str">
        <f>VLOOKUP(B385,GD_CHUNG!$B$5:$G$480,6,FALSE)</f>
        <v>HD3N</v>
      </c>
      <c r="CE385" s="275">
        <f>VLOOKUP(CD385,DM_TI_LE!$I$12:$J$16,2,FALSE)</f>
        <v>1</v>
      </c>
    </row>
    <row r="386" spans="1:83" ht="12.75" x14ac:dyDescent="0.2">
      <c r="A386" s="49">
        <v>382</v>
      </c>
      <c r="B386" s="50">
        <f>GD_CHUNG!B386</f>
        <v>13412</v>
      </c>
      <c r="C386" s="50" t="str">
        <f>GD_CHUNG!C386</f>
        <v>Nguyễn Mạnh Hiếu</v>
      </c>
      <c r="D386" s="50" t="str">
        <f>GD_CHUNG!D386</f>
        <v>NV Lái xe - VHTTB</v>
      </c>
      <c r="E386" s="268">
        <f>VLOOKUP(B386,GD_CHAM_CONG!$C$6:$BJ$997,60,FALSE)</f>
        <v>1</v>
      </c>
      <c r="F386" s="268">
        <f>VLOOKUP(B386,GD_LCD_HS_LNS!$B$4:$F$1000,5,FALSE)</f>
        <v>1.68</v>
      </c>
      <c r="G386" s="269"/>
      <c r="H386" s="269">
        <f>VLOOKUP(B386,GD_CHAM_CONG!$C$6:$BD$997,37,FALSE)</f>
        <v>27</v>
      </c>
      <c r="I386" s="104">
        <f>VLOOKUP($B386,GD_CHAM_CONG!$C$6:$BF$997,38,FALSE)</f>
        <v>27</v>
      </c>
      <c r="J386" s="104">
        <f>VLOOKUP($B386,GD_CHAM_CONG!$C$6:$BF$997,39,FALSE)</f>
        <v>0</v>
      </c>
      <c r="K386" s="104">
        <f>VLOOKUP($B386,GD_CHAM_CONG!$C$6:$BF$997,40,FALSE)</f>
        <v>0</v>
      </c>
      <c r="L386" s="104">
        <f>VLOOKUP($B386,GD_CHAM_CONG!$C$6:$BF$997,41,FALSE)</f>
        <v>0</v>
      </c>
      <c r="M386" s="104">
        <f>VLOOKUP($B386,GD_CHAM_CONG!$C$6:$BF$997,42,FALSE)</f>
        <v>0</v>
      </c>
      <c r="N386" s="104">
        <f>VLOOKUP($B386,GD_CHAM_CONG!$C$6:$BF$997,43,FALSE)</f>
        <v>0</v>
      </c>
      <c r="O386" s="104">
        <f>VLOOKUP($B386,GD_CHAM_CONG!$C$6:$BF$997,44,FALSE)</f>
        <v>0</v>
      </c>
      <c r="P386" s="104">
        <f>VLOOKUP($B386,GD_CHAM_CONG!$C$6:$BF$997,45,FALSE)</f>
        <v>0</v>
      </c>
      <c r="Q386" s="104">
        <f>VLOOKUP($B386,GD_CHAM_CONG!$C$6:$BF$997,46,FALSE)</f>
        <v>0</v>
      </c>
      <c r="R386" s="104">
        <f>VLOOKUP($B386,GD_CHAM_CONG!$C$6:$BF$997,47,FALSE)</f>
        <v>0</v>
      </c>
      <c r="S386" s="104">
        <f>VLOOKUP($B386,GD_CHAM_CONG!$C$6:$BF$997,48,FALSE)</f>
        <v>0</v>
      </c>
      <c r="T386" s="104">
        <f>VLOOKUP($B386,GD_CHAM_CONG!$C$6:$BF$997,49,FALSE)</f>
        <v>0</v>
      </c>
      <c r="U386" s="104">
        <f>VLOOKUP($B386,GD_CHAM_CONG!$C$6:$BF$997,50,FALSE)</f>
        <v>0</v>
      </c>
      <c r="V386" s="104">
        <f>VLOOKUP($B386,GD_CHAM_CONG!$C$6:$BF$997,51,FALSE)</f>
        <v>0</v>
      </c>
      <c r="W386" s="104">
        <f>VLOOKUP($B386,GD_CHAM_CONG!$C$6:$BF$997,52,FALSE)</f>
        <v>0</v>
      </c>
      <c r="X386" s="104">
        <f>VLOOKUP($B386,GD_CHAM_CONG!$C$6:$BF$997,53,FALSE)</f>
        <v>0</v>
      </c>
      <c r="Y386" s="104">
        <f>VLOOKUP($B386,GD_CHAM_CONG!$C$6:$BF$997,54,FALSE)</f>
        <v>0</v>
      </c>
      <c r="Z386" s="104">
        <f>VLOOKUP($B386,GD_CHAM_CONG!$C$6:$BF$997,55,FALSE)</f>
        <v>0</v>
      </c>
      <c r="AA386" s="104">
        <f>VLOOKUP($B386,GD_CHAM_CONG!$C$6:$BF$997,56,FALSE)</f>
        <v>0</v>
      </c>
      <c r="AB386" s="104">
        <f>VLOOKUP($B386,GD_CHAM_CONG!$C$6:$BI$997,57,FALSE)</f>
        <v>0</v>
      </c>
      <c r="AC386" s="104">
        <f>VLOOKUP($B386,GD_CHAM_CONG!$C$6:$BI$997,58,FALSE)</f>
        <v>0</v>
      </c>
      <c r="AD386" s="104">
        <f>VLOOKUP($B386,GD_CHAM_CONG!$C$6:$BI$997,59,FALSE)</f>
        <v>0</v>
      </c>
      <c r="AE386" s="270">
        <f>I386/$H386*VLOOKUP(I$4,DM_TI_LE!$A$5:$B$30,2,FALSE)</f>
        <v>1</v>
      </c>
      <c r="AF386" s="270">
        <f>J386/$H386*VLOOKUP(J$4,DM_TI_LE!$A$5:$B$30,2,FALSE)</f>
        <v>0</v>
      </c>
      <c r="AG386" s="270">
        <f>K386/$H386*VLOOKUP(K$4,DM_TI_LE!$A$5:$B$30,2,FALSE)</f>
        <v>0</v>
      </c>
      <c r="AH386" s="270">
        <f>L386/$H386*VLOOKUP(L$4,DM_TI_LE!$A$5:$B$30,2,FALSE)</f>
        <v>0</v>
      </c>
      <c r="AI386" s="270">
        <f>M386/$H386*VLOOKUP(M$4,DM_TI_LE!$A$5:$B$30,2,FALSE)</f>
        <v>0</v>
      </c>
      <c r="AJ386" s="270">
        <f>N386/$H386*VLOOKUP(N$4,DM_TI_LE!$A$5:$B$30,2,FALSE)</f>
        <v>0</v>
      </c>
      <c r="AK386" s="270">
        <f>O386/$H386*VLOOKUP(O$4,DM_TI_LE!$A$5:$B$30,2,FALSE)</f>
        <v>0</v>
      </c>
      <c r="AL386" s="270">
        <f>P386/$H386*VLOOKUP(P$4,DM_TI_LE!$A$5:$B$30,2,FALSE)</f>
        <v>0</v>
      </c>
      <c r="AM386" s="270">
        <f>Q386/$H386*VLOOKUP(Q$4,DM_TI_LE!$A$5:$B$30,2,FALSE)</f>
        <v>0</v>
      </c>
      <c r="AN386" s="270">
        <f>R386/$H386*VLOOKUP(R$4,DM_TI_LE!$A$5:$B$30,2,FALSE)</f>
        <v>0</v>
      </c>
      <c r="AO386" s="270">
        <f>S386/$H386*VLOOKUP(S$4,DM_TI_LE!$A$5:$B$30,2,FALSE)</f>
        <v>0</v>
      </c>
      <c r="AP386" s="270">
        <f>T386/$H386*VLOOKUP(T$4,DM_TI_LE!$A$5:$B$30,2,FALSE)</f>
        <v>0</v>
      </c>
      <c r="AQ386" s="270">
        <f>U386/$H386*VLOOKUP(U$4,DM_TI_LE!$A$5:$B$30,2,FALSE)</f>
        <v>0</v>
      </c>
      <c r="AR386" s="270">
        <f>V386/$H386*VLOOKUP(V$4,DM_TI_LE!$A$5:$B$30,2,FALSE)</f>
        <v>0</v>
      </c>
      <c r="AS386" s="270">
        <f>W386/$H386*VLOOKUP(W$4,DM_TI_LE!$A$5:$B$30,2,FALSE)</f>
        <v>0</v>
      </c>
      <c r="AT386" s="270">
        <f>X386/$H386*VLOOKUP(X$4,DM_TI_LE!$A$5:$B$30,2,FALSE)</f>
        <v>0</v>
      </c>
      <c r="AU386" s="270">
        <f>Y386/$H386*VLOOKUP(Y$4,DM_TI_LE!$A$5:$B$30,2,FALSE)</f>
        <v>0</v>
      </c>
      <c r="AV386" s="270">
        <f>Z386/$H386*VLOOKUP(Z$4,DM_TI_LE!$A$5:$B$30,2,FALSE)</f>
        <v>0</v>
      </c>
      <c r="AW386" s="270">
        <f>AA386/$H386*VLOOKUP(AA$4,DM_TI_LE!$A$5:$B$30,2,FALSE)</f>
        <v>0</v>
      </c>
      <c r="AX386" s="270">
        <f>AB386/$H386*VLOOKUP(AB$4,DM_TI_LE!$A$5:$B$30,2,FALSE)</f>
        <v>0</v>
      </c>
      <c r="AY386" s="270">
        <f>AC386/$H386*VLOOKUP(AC$4,DM_TI_LE!$A$5:$B$30,2,FALSE)</f>
        <v>0</v>
      </c>
      <c r="AZ386" s="270">
        <f>AD386/$H386*VLOOKUP(AD$4,DM_TI_LE!$A$5:$B$30,2,FALSE)</f>
        <v>0</v>
      </c>
      <c r="BA386" s="284">
        <f>IF(CD386="HDHV",DM_TI_LE!$K$12*I386, SUM(AE386:AW386)*F386*E386*DM_HE_SO_LUONG_NS!$D$1*CE386)</f>
        <v>7560000</v>
      </c>
      <c r="BB386" s="104"/>
      <c r="BC386" s="110">
        <f>VLOOKUP(B386,GD_LCD_HS_LNS!$B$4:$E$1000,4,FALSE)</f>
        <v>4166000</v>
      </c>
      <c r="BD386" s="104"/>
      <c r="BE386" s="104">
        <f>I386/26*$BC386*VLOOKUP(BE$4,DM_TI_LE!$A$5:$C$29,3,FALSE)</f>
        <v>0</v>
      </c>
      <c r="BF386" s="104">
        <f>J386/26*$BC386*VLOOKUP(BF$4,DM_TI_LE!$A$5:$C$29,3,FALSE)</f>
        <v>0</v>
      </c>
      <c r="BG386" s="104">
        <f>K386/26*$BC386*VLOOKUP(BG$4,DM_TI_LE!$A$5:$C$29,3,FALSE)</f>
        <v>0</v>
      </c>
      <c r="BH386" s="104">
        <f>L386/26*$BC386*VLOOKUP(BH$4,DM_TI_LE!$A$5:$C$29,3,FALSE)</f>
        <v>0</v>
      </c>
      <c r="BI386" s="104">
        <f>M386/26*$BC386*VLOOKUP(BI$4,DM_TI_LE!$A$5:$C$29,3,FALSE)</f>
        <v>0</v>
      </c>
      <c r="BJ386" s="104">
        <f>N386/26*$BC386*VLOOKUP(BJ$4,DM_TI_LE!$A$5:$C$29,3,FALSE)</f>
        <v>0</v>
      </c>
      <c r="BK386" s="104">
        <f>O386/26*$BC386*VLOOKUP(BK$4,DM_TI_LE!$A$5:$C$29,3,FALSE)</f>
        <v>0</v>
      </c>
      <c r="BL386" s="104">
        <f>P386/26*$BC386*VLOOKUP(BL$4,DM_TI_LE!$A$5:$C$29,3,FALSE)</f>
        <v>0</v>
      </c>
      <c r="BM386" s="104">
        <f>Q386/26*$BC386*VLOOKUP(BM$4,DM_TI_LE!$A$5:$C$29,3,FALSE)</f>
        <v>0</v>
      </c>
      <c r="BN386" s="104">
        <f>R386/26*$BC386*VLOOKUP(BN$4,DM_TI_LE!$A$5:$C$29,3,FALSE)</f>
        <v>0</v>
      </c>
      <c r="BO386" s="104">
        <f>S386/26*$BC386*VLOOKUP(BO$4,DM_TI_LE!$A$5:$C$29,3,FALSE)</f>
        <v>0</v>
      </c>
      <c r="BP386" s="104">
        <f>T386/26*$BC386*VLOOKUP(BP$4,DM_TI_LE!$A$5:$C$29,3,FALSE)</f>
        <v>0</v>
      </c>
      <c r="BQ386" s="104">
        <f>U386/26*$BC386*VLOOKUP(BQ$4,DM_TI_LE!$A$5:$C$29,3,FALSE)</f>
        <v>0</v>
      </c>
      <c r="BR386" s="104">
        <f>V386/26*$BC386*VLOOKUP(BR$4,DM_TI_LE!$A$5:$C$29,3,FALSE)</f>
        <v>0</v>
      </c>
      <c r="BS386" s="104">
        <f>W386/26*$BC386*VLOOKUP(BS$4,DM_TI_LE!$A$5:$C$29,3,FALSE)</f>
        <v>0</v>
      </c>
      <c r="BT386" s="104">
        <f>X386/26*$BC386*VLOOKUP(BT$4,DM_TI_LE!$A$5:$C$29,3,FALSE)</f>
        <v>0</v>
      </c>
      <c r="BU386" s="104">
        <f>Y386/26*$BC386*VLOOKUP(BU$4,DM_TI_LE!$A$5:$C$29,3,FALSE)</f>
        <v>0</v>
      </c>
      <c r="BV386" s="104">
        <f>Z386/26*$BC386*VLOOKUP(BV$4,DM_TI_LE!$A$5:$C$29,3,FALSE)</f>
        <v>0</v>
      </c>
      <c r="BW386" s="104">
        <f>AA386/26*$BC386*VLOOKUP(BW$4,DM_TI_LE!$A$5:$C$29,3,FALSE)</f>
        <v>0</v>
      </c>
      <c r="BX386" s="104">
        <f>AB386/26*$BC386*VLOOKUP(BX$4,DM_TI_LE!$A$5:$C$29,3,FALSE)</f>
        <v>0</v>
      </c>
      <c r="BY386" s="104">
        <f>AC386/26*$BC386*VLOOKUP(BY$4,DM_TI_LE!$A$5:$C$29,3,FALSE)</f>
        <v>0</v>
      </c>
      <c r="BZ386" s="104">
        <f>AD386/26*$BC386*VLOOKUP(BZ$4,DM_TI_LE!$A$5:$C$29,3,FALSE)</f>
        <v>0</v>
      </c>
      <c r="CA386" s="273">
        <f t="shared" si="0"/>
        <v>0</v>
      </c>
      <c r="CB386" s="104"/>
      <c r="CC386" s="274">
        <f t="shared" si="1"/>
        <v>7560000</v>
      </c>
      <c r="CD386" s="138" t="str">
        <f>VLOOKUP(B386,GD_CHUNG!$B$5:$G$480,6,FALSE)</f>
        <v>HD3N</v>
      </c>
      <c r="CE386" s="275">
        <f>VLOOKUP(CD386,DM_TI_LE!$I$12:$J$16,2,FALSE)</f>
        <v>1</v>
      </c>
    </row>
    <row r="387" spans="1:83" ht="12.75" x14ac:dyDescent="0.2">
      <c r="A387" s="49">
        <v>383</v>
      </c>
      <c r="B387" s="50">
        <f>GD_CHUNG!B387</f>
        <v>13413</v>
      </c>
      <c r="C387" s="50" t="str">
        <f>GD_CHUNG!C387</f>
        <v>Vũ Việt Hùng</v>
      </c>
      <c r="D387" s="50" t="str">
        <f>GD_CHUNG!D387</f>
        <v>NV Lái xe - VHTTB</v>
      </c>
      <c r="E387" s="268">
        <f>VLOOKUP(B387,GD_CHAM_CONG!$C$6:$BJ$997,60,FALSE)</f>
        <v>1.0499999999999989</v>
      </c>
      <c r="F387" s="268">
        <f>VLOOKUP(B387,GD_LCD_HS_LNS!$B$4:$F$1000,5,FALSE)</f>
        <v>1.68</v>
      </c>
      <c r="G387" s="269"/>
      <c r="H387" s="269">
        <f>VLOOKUP(B387,GD_CHAM_CONG!$C$6:$BD$997,37,FALSE)</f>
        <v>27</v>
      </c>
      <c r="I387" s="104">
        <f>VLOOKUP($B387,GD_CHAM_CONG!$C$6:$BF$997,38,FALSE)</f>
        <v>27</v>
      </c>
      <c r="J387" s="104">
        <f>VLOOKUP($B387,GD_CHAM_CONG!$C$6:$BF$997,39,FALSE)</f>
        <v>0</v>
      </c>
      <c r="K387" s="104">
        <f>VLOOKUP($B387,GD_CHAM_CONG!$C$6:$BF$997,40,FALSE)</f>
        <v>0</v>
      </c>
      <c r="L387" s="104">
        <f>VLOOKUP($B387,GD_CHAM_CONG!$C$6:$BF$997,41,FALSE)</f>
        <v>0</v>
      </c>
      <c r="M387" s="104">
        <f>VLOOKUP($B387,GD_CHAM_CONG!$C$6:$BF$997,42,FALSE)</f>
        <v>0</v>
      </c>
      <c r="N387" s="104">
        <f>VLOOKUP($B387,GD_CHAM_CONG!$C$6:$BF$997,43,FALSE)</f>
        <v>0</v>
      </c>
      <c r="O387" s="104">
        <f>VLOOKUP($B387,GD_CHAM_CONG!$C$6:$BF$997,44,FALSE)</f>
        <v>0</v>
      </c>
      <c r="P387" s="104">
        <f>VLOOKUP($B387,GD_CHAM_CONG!$C$6:$BF$997,45,FALSE)</f>
        <v>0</v>
      </c>
      <c r="Q387" s="104">
        <f>VLOOKUP($B387,GD_CHAM_CONG!$C$6:$BF$997,46,FALSE)</f>
        <v>0</v>
      </c>
      <c r="R387" s="104">
        <f>VLOOKUP($B387,GD_CHAM_CONG!$C$6:$BF$997,47,FALSE)</f>
        <v>0</v>
      </c>
      <c r="S387" s="104">
        <f>VLOOKUP($B387,GD_CHAM_CONG!$C$6:$BF$997,48,FALSE)</f>
        <v>0</v>
      </c>
      <c r="T387" s="104">
        <f>VLOOKUP($B387,GD_CHAM_CONG!$C$6:$BF$997,49,FALSE)</f>
        <v>0</v>
      </c>
      <c r="U387" s="104">
        <f>VLOOKUP($B387,GD_CHAM_CONG!$C$6:$BF$997,50,FALSE)</f>
        <v>0</v>
      </c>
      <c r="V387" s="104">
        <f>VLOOKUP($B387,GD_CHAM_CONG!$C$6:$BF$997,51,FALSE)</f>
        <v>0</v>
      </c>
      <c r="W387" s="104">
        <f>VLOOKUP($B387,GD_CHAM_CONG!$C$6:$BF$997,52,FALSE)</f>
        <v>0</v>
      </c>
      <c r="X387" s="104">
        <f>VLOOKUP($B387,GD_CHAM_CONG!$C$6:$BF$997,53,FALSE)</f>
        <v>0</v>
      </c>
      <c r="Y387" s="104">
        <f>VLOOKUP($B387,GD_CHAM_CONG!$C$6:$BF$997,54,FALSE)</f>
        <v>0</v>
      </c>
      <c r="Z387" s="104">
        <f>VLOOKUP($B387,GD_CHAM_CONG!$C$6:$BF$997,55,FALSE)</f>
        <v>0</v>
      </c>
      <c r="AA387" s="104">
        <f>VLOOKUP($B387,GD_CHAM_CONG!$C$6:$BF$997,56,FALSE)</f>
        <v>0</v>
      </c>
      <c r="AB387" s="104">
        <f>VLOOKUP($B387,GD_CHAM_CONG!$C$6:$BI$997,57,FALSE)</f>
        <v>0</v>
      </c>
      <c r="AC387" s="104">
        <f>VLOOKUP($B387,GD_CHAM_CONG!$C$6:$BI$997,58,FALSE)</f>
        <v>0</v>
      </c>
      <c r="AD387" s="104">
        <f>VLOOKUP($B387,GD_CHAM_CONG!$C$6:$BI$997,59,FALSE)</f>
        <v>0</v>
      </c>
      <c r="AE387" s="270">
        <f>I387/$H387*VLOOKUP(I$4,DM_TI_LE!$A$5:$B$30,2,FALSE)</f>
        <v>1</v>
      </c>
      <c r="AF387" s="270">
        <f>J387/$H387*VLOOKUP(J$4,DM_TI_LE!$A$5:$B$30,2,FALSE)</f>
        <v>0</v>
      </c>
      <c r="AG387" s="270">
        <f>K387/$H387*VLOOKUP(K$4,DM_TI_LE!$A$5:$B$30,2,FALSE)</f>
        <v>0</v>
      </c>
      <c r="AH387" s="270">
        <f>L387/$H387*VLOOKUP(L$4,DM_TI_LE!$A$5:$B$30,2,FALSE)</f>
        <v>0</v>
      </c>
      <c r="AI387" s="270">
        <f>M387/$H387*VLOOKUP(M$4,DM_TI_LE!$A$5:$B$30,2,FALSE)</f>
        <v>0</v>
      </c>
      <c r="AJ387" s="270">
        <f>N387/$H387*VLOOKUP(N$4,DM_TI_LE!$A$5:$B$30,2,FALSE)</f>
        <v>0</v>
      </c>
      <c r="AK387" s="270">
        <f>O387/$H387*VLOOKUP(O$4,DM_TI_LE!$A$5:$B$30,2,FALSE)</f>
        <v>0</v>
      </c>
      <c r="AL387" s="270">
        <f>P387/$H387*VLOOKUP(P$4,DM_TI_LE!$A$5:$B$30,2,FALSE)</f>
        <v>0</v>
      </c>
      <c r="AM387" s="270">
        <f>Q387/$H387*VLOOKUP(Q$4,DM_TI_LE!$A$5:$B$30,2,FALSE)</f>
        <v>0</v>
      </c>
      <c r="AN387" s="270">
        <f>R387/$H387*VLOOKUP(R$4,DM_TI_LE!$A$5:$B$30,2,FALSE)</f>
        <v>0</v>
      </c>
      <c r="AO387" s="270">
        <f>S387/$H387*VLOOKUP(S$4,DM_TI_LE!$A$5:$B$30,2,FALSE)</f>
        <v>0</v>
      </c>
      <c r="AP387" s="270">
        <f>T387/$H387*VLOOKUP(T$4,DM_TI_LE!$A$5:$B$30,2,FALSE)</f>
        <v>0</v>
      </c>
      <c r="AQ387" s="270">
        <f>U387/$H387*VLOOKUP(U$4,DM_TI_LE!$A$5:$B$30,2,FALSE)</f>
        <v>0</v>
      </c>
      <c r="AR387" s="270">
        <f>V387/$H387*VLOOKUP(V$4,DM_TI_LE!$A$5:$B$30,2,FALSE)</f>
        <v>0</v>
      </c>
      <c r="AS387" s="270">
        <f>W387/$H387*VLOOKUP(W$4,DM_TI_LE!$A$5:$B$30,2,FALSE)</f>
        <v>0</v>
      </c>
      <c r="AT387" s="270">
        <f>X387/$H387*VLOOKUP(X$4,DM_TI_LE!$A$5:$B$30,2,FALSE)</f>
        <v>0</v>
      </c>
      <c r="AU387" s="270">
        <f>Y387/$H387*VLOOKUP(Y$4,DM_TI_LE!$A$5:$B$30,2,FALSE)</f>
        <v>0</v>
      </c>
      <c r="AV387" s="270">
        <f>Z387/$H387*VLOOKUP(Z$4,DM_TI_LE!$A$5:$B$30,2,FALSE)</f>
        <v>0</v>
      </c>
      <c r="AW387" s="270">
        <f>AA387/$H387*VLOOKUP(AA$4,DM_TI_LE!$A$5:$B$30,2,FALSE)</f>
        <v>0</v>
      </c>
      <c r="AX387" s="270">
        <f>AB387/$H387*VLOOKUP(AB$4,DM_TI_LE!$A$5:$B$30,2,FALSE)</f>
        <v>0</v>
      </c>
      <c r="AY387" s="270">
        <f>AC387/$H387*VLOOKUP(AC$4,DM_TI_LE!$A$5:$B$30,2,FALSE)</f>
        <v>0</v>
      </c>
      <c r="AZ387" s="270">
        <f>AD387/$H387*VLOOKUP(AD$4,DM_TI_LE!$A$5:$B$30,2,FALSE)</f>
        <v>0</v>
      </c>
      <c r="BA387" s="284">
        <f>IF(CD387="HDHV",DM_TI_LE!$K$12*I387, SUM(AE387:AW387)*F387*E387*DM_HE_SO_LUONG_NS!$D$1*CE387)</f>
        <v>7937999.9999999916</v>
      </c>
      <c r="BB387" s="104"/>
      <c r="BC387" s="110">
        <f>VLOOKUP(B387,GD_LCD_HS_LNS!$B$4:$E$1000,4,FALSE)</f>
        <v>4166000</v>
      </c>
      <c r="BD387" s="104"/>
      <c r="BE387" s="104">
        <f>I387/26*$BC387*VLOOKUP(BE$4,DM_TI_LE!$A$5:$C$29,3,FALSE)</f>
        <v>0</v>
      </c>
      <c r="BF387" s="104">
        <f>J387/26*$BC387*VLOOKUP(BF$4,DM_TI_LE!$A$5:$C$29,3,FALSE)</f>
        <v>0</v>
      </c>
      <c r="BG387" s="104">
        <f>K387/26*$BC387*VLOOKUP(BG$4,DM_TI_LE!$A$5:$C$29,3,FALSE)</f>
        <v>0</v>
      </c>
      <c r="BH387" s="104">
        <f>L387/26*$BC387*VLOOKUP(BH$4,DM_TI_LE!$A$5:$C$29,3,FALSE)</f>
        <v>0</v>
      </c>
      <c r="BI387" s="104">
        <f>M387/26*$BC387*VLOOKUP(BI$4,DM_TI_LE!$A$5:$C$29,3,FALSE)</f>
        <v>0</v>
      </c>
      <c r="BJ387" s="104">
        <f>N387/26*$BC387*VLOOKUP(BJ$4,DM_TI_LE!$A$5:$C$29,3,FALSE)</f>
        <v>0</v>
      </c>
      <c r="BK387" s="104">
        <f>O387/26*$BC387*VLOOKUP(BK$4,DM_TI_LE!$A$5:$C$29,3,FALSE)</f>
        <v>0</v>
      </c>
      <c r="BL387" s="104">
        <f>P387/26*$BC387*VLOOKUP(BL$4,DM_TI_LE!$A$5:$C$29,3,FALSE)</f>
        <v>0</v>
      </c>
      <c r="BM387" s="104">
        <f>Q387/26*$BC387*VLOOKUP(BM$4,DM_TI_LE!$A$5:$C$29,3,FALSE)</f>
        <v>0</v>
      </c>
      <c r="BN387" s="104">
        <f>R387/26*$BC387*VLOOKUP(BN$4,DM_TI_LE!$A$5:$C$29,3,FALSE)</f>
        <v>0</v>
      </c>
      <c r="BO387" s="104">
        <f>S387/26*$BC387*VLOOKUP(BO$4,DM_TI_LE!$A$5:$C$29,3,FALSE)</f>
        <v>0</v>
      </c>
      <c r="BP387" s="104">
        <f>T387/26*$BC387*VLOOKUP(BP$4,DM_TI_LE!$A$5:$C$29,3,FALSE)</f>
        <v>0</v>
      </c>
      <c r="BQ387" s="104">
        <f>U387/26*$BC387*VLOOKUP(BQ$4,DM_TI_LE!$A$5:$C$29,3,FALSE)</f>
        <v>0</v>
      </c>
      <c r="BR387" s="104">
        <f>V387/26*$BC387*VLOOKUP(BR$4,DM_TI_LE!$A$5:$C$29,3,FALSE)</f>
        <v>0</v>
      </c>
      <c r="BS387" s="104">
        <f>W387/26*$BC387*VLOOKUP(BS$4,DM_TI_LE!$A$5:$C$29,3,FALSE)</f>
        <v>0</v>
      </c>
      <c r="BT387" s="104">
        <f>X387/26*$BC387*VLOOKUP(BT$4,DM_TI_LE!$A$5:$C$29,3,FALSE)</f>
        <v>0</v>
      </c>
      <c r="BU387" s="104">
        <f>Y387/26*$BC387*VLOOKUP(BU$4,DM_TI_LE!$A$5:$C$29,3,FALSE)</f>
        <v>0</v>
      </c>
      <c r="BV387" s="104">
        <f>Z387/26*$BC387*VLOOKUP(BV$4,DM_TI_LE!$A$5:$C$29,3,FALSE)</f>
        <v>0</v>
      </c>
      <c r="BW387" s="104">
        <f>AA387/26*$BC387*VLOOKUP(BW$4,DM_TI_LE!$A$5:$C$29,3,FALSE)</f>
        <v>0</v>
      </c>
      <c r="BX387" s="104">
        <f>AB387/26*$BC387*VLOOKUP(BX$4,DM_TI_LE!$A$5:$C$29,3,FALSE)</f>
        <v>0</v>
      </c>
      <c r="BY387" s="104">
        <f>AC387/26*$BC387*VLOOKUP(BY$4,DM_TI_LE!$A$5:$C$29,3,FALSE)</f>
        <v>0</v>
      </c>
      <c r="BZ387" s="104">
        <f>AD387/26*$BC387*VLOOKUP(BZ$4,DM_TI_LE!$A$5:$C$29,3,FALSE)</f>
        <v>0</v>
      </c>
      <c r="CA387" s="273">
        <f t="shared" si="0"/>
        <v>0</v>
      </c>
      <c r="CB387" s="104"/>
      <c r="CC387" s="274">
        <f t="shared" si="1"/>
        <v>7937999.9999999916</v>
      </c>
      <c r="CD387" s="138" t="str">
        <f>VLOOKUP(B387,GD_CHUNG!$B$5:$G$480,6,FALSE)</f>
        <v>HD3N</v>
      </c>
      <c r="CE387" s="275">
        <f>VLOOKUP(CD387,DM_TI_LE!$I$12:$J$16,2,FALSE)</f>
        <v>1</v>
      </c>
    </row>
    <row r="388" spans="1:83" ht="12.75" x14ac:dyDescent="0.2">
      <c r="A388" s="49">
        <v>384</v>
      </c>
      <c r="B388" s="50">
        <f>GD_CHUNG!B388</f>
        <v>13414</v>
      </c>
      <c r="C388" s="50" t="str">
        <f>GD_CHUNG!C388</f>
        <v>Lê Hữu Hóa</v>
      </c>
      <c r="D388" s="50" t="str">
        <f>GD_CHUNG!D388</f>
        <v>NV Lái xe - VHTTB</v>
      </c>
      <c r="E388" s="268">
        <f>VLOOKUP(B388,GD_CHAM_CONG!$C$6:$BJ$997,60,FALSE)</f>
        <v>1</v>
      </c>
      <c r="F388" s="268">
        <f>VLOOKUP(B388,GD_LCD_HS_LNS!$B$4:$F$1000,5,FALSE)</f>
        <v>1.68</v>
      </c>
      <c r="G388" s="269"/>
      <c r="H388" s="269">
        <f>VLOOKUP(B388,GD_CHAM_CONG!$C$6:$BD$997,37,FALSE)</f>
        <v>27</v>
      </c>
      <c r="I388" s="104">
        <f>VLOOKUP($B388,GD_CHAM_CONG!$C$6:$BF$997,38,FALSE)</f>
        <v>27</v>
      </c>
      <c r="J388" s="104">
        <f>VLOOKUP($B388,GD_CHAM_CONG!$C$6:$BF$997,39,FALSE)</f>
        <v>0</v>
      </c>
      <c r="K388" s="104">
        <f>VLOOKUP($B388,GD_CHAM_CONG!$C$6:$BF$997,40,FALSE)</f>
        <v>0</v>
      </c>
      <c r="L388" s="104">
        <f>VLOOKUP($B388,GD_CHAM_CONG!$C$6:$BF$997,41,FALSE)</f>
        <v>0</v>
      </c>
      <c r="M388" s="104">
        <f>VLOOKUP($B388,GD_CHAM_CONG!$C$6:$BF$997,42,FALSE)</f>
        <v>0</v>
      </c>
      <c r="N388" s="104">
        <f>VLOOKUP($B388,GD_CHAM_CONG!$C$6:$BF$997,43,FALSE)</f>
        <v>0</v>
      </c>
      <c r="O388" s="104">
        <f>VLOOKUP($B388,GD_CHAM_CONG!$C$6:$BF$997,44,FALSE)</f>
        <v>0</v>
      </c>
      <c r="P388" s="104">
        <f>VLOOKUP($B388,GD_CHAM_CONG!$C$6:$BF$997,45,FALSE)</f>
        <v>0</v>
      </c>
      <c r="Q388" s="104">
        <f>VLOOKUP($B388,GD_CHAM_CONG!$C$6:$BF$997,46,FALSE)</f>
        <v>0</v>
      </c>
      <c r="R388" s="104">
        <f>VLOOKUP($B388,GD_CHAM_CONG!$C$6:$BF$997,47,FALSE)</f>
        <v>0</v>
      </c>
      <c r="S388" s="104">
        <f>VLOOKUP($B388,GD_CHAM_CONG!$C$6:$BF$997,48,FALSE)</f>
        <v>0</v>
      </c>
      <c r="T388" s="104">
        <f>VLOOKUP($B388,GD_CHAM_CONG!$C$6:$BF$997,49,FALSE)</f>
        <v>0</v>
      </c>
      <c r="U388" s="104">
        <f>VLOOKUP($B388,GD_CHAM_CONG!$C$6:$BF$997,50,FALSE)</f>
        <v>0</v>
      </c>
      <c r="V388" s="104">
        <f>VLOOKUP($B388,GD_CHAM_CONG!$C$6:$BF$997,51,FALSE)</f>
        <v>0</v>
      </c>
      <c r="W388" s="104">
        <f>VLOOKUP($B388,GD_CHAM_CONG!$C$6:$BF$997,52,FALSE)</f>
        <v>0</v>
      </c>
      <c r="X388" s="104">
        <f>VLOOKUP($B388,GD_CHAM_CONG!$C$6:$BF$997,53,FALSE)</f>
        <v>0</v>
      </c>
      <c r="Y388" s="104">
        <f>VLOOKUP($B388,GD_CHAM_CONG!$C$6:$BF$997,54,FALSE)</f>
        <v>0</v>
      </c>
      <c r="Z388" s="104">
        <f>VLOOKUP($B388,GD_CHAM_CONG!$C$6:$BF$997,55,FALSE)</f>
        <v>0</v>
      </c>
      <c r="AA388" s="104">
        <f>VLOOKUP($B388,GD_CHAM_CONG!$C$6:$BF$997,56,FALSE)</f>
        <v>0</v>
      </c>
      <c r="AB388" s="104">
        <f>VLOOKUP($B388,GD_CHAM_CONG!$C$6:$BI$997,57,FALSE)</f>
        <v>0</v>
      </c>
      <c r="AC388" s="104">
        <f>VLOOKUP($B388,GD_CHAM_CONG!$C$6:$BI$997,58,FALSE)</f>
        <v>0</v>
      </c>
      <c r="AD388" s="104">
        <f>VLOOKUP($B388,GD_CHAM_CONG!$C$6:$BI$997,59,FALSE)</f>
        <v>0</v>
      </c>
      <c r="AE388" s="270">
        <f>I388/$H388*VLOOKUP(I$4,DM_TI_LE!$A$5:$B$30,2,FALSE)</f>
        <v>1</v>
      </c>
      <c r="AF388" s="270">
        <f>J388/$H388*VLOOKUP(J$4,DM_TI_LE!$A$5:$B$30,2,FALSE)</f>
        <v>0</v>
      </c>
      <c r="AG388" s="270">
        <f>K388/$H388*VLOOKUP(K$4,DM_TI_LE!$A$5:$B$30,2,FALSE)</f>
        <v>0</v>
      </c>
      <c r="AH388" s="270">
        <f>L388/$H388*VLOOKUP(L$4,DM_TI_LE!$A$5:$B$30,2,FALSE)</f>
        <v>0</v>
      </c>
      <c r="AI388" s="270">
        <f>M388/$H388*VLOOKUP(M$4,DM_TI_LE!$A$5:$B$30,2,FALSE)</f>
        <v>0</v>
      </c>
      <c r="AJ388" s="270">
        <f>N388/$H388*VLOOKUP(N$4,DM_TI_LE!$A$5:$B$30,2,FALSE)</f>
        <v>0</v>
      </c>
      <c r="AK388" s="270">
        <f>O388/$H388*VLOOKUP(O$4,DM_TI_LE!$A$5:$B$30,2,FALSE)</f>
        <v>0</v>
      </c>
      <c r="AL388" s="270">
        <f>P388/$H388*VLOOKUP(P$4,DM_TI_LE!$A$5:$B$30,2,FALSE)</f>
        <v>0</v>
      </c>
      <c r="AM388" s="270">
        <f>Q388/$H388*VLOOKUP(Q$4,DM_TI_LE!$A$5:$B$30,2,FALSE)</f>
        <v>0</v>
      </c>
      <c r="AN388" s="270">
        <f>R388/$H388*VLOOKUP(R$4,DM_TI_LE!$A$5:$B$30,2,FALSE)</f>
        <v>0</v>
      </c>
      <c r="AO388" s="270">
        <f>S388/$H388*VLOOKUP(S$4,DM_TI_LE!$A$5:$B$30,2,FALSE)</f>
        <v>0</v>
      </c>
      <c r="AP388" s="270">
        <f>T388/$H388*VLOOKUP(T$4,DM_TI_LE!$A$5:$B$30,2,FALSE)</f>
        <v>0</v>
      </c>
      <c r="AQ388" s="270">
        <f>U388/$H388*VLOOKUP(U$4,DM_TI_LE!$A$5:$B$30,2,FALSE)</f>
        <v>0</v>
      </c>
      <c r="AR388" s="270">
        <f>V388/$H388*VLOOKUP(V$4,DM_TI_LE!$A$5:$B$30,2,FALSE)</f>
        <v>0</v>
      </c>
      <c r="AS388" s="270">
        <f>W388/$H388*VLOOKUP(W$4,DM_TI_LE!$A$5:$B$30,2,FALSE)</f>
        <v>0</v>
      </c>
      <c r="AT388" s="270">
        <f>X388/$H388*VLOOKUP(X$4,DM_TI_LE!$A$5:$B$30,2,FALSE)</f>
        <v>0</v>
      </c>
      <c r="AU388" s="270">
        <f>Y388/$H388*VLOOKUP(Y$4,DM_TI_LE!$A$5:$B$30,2,FALSE)</f>
        <v>0</v>
      </c>
      <c r="AV388" s="270">
        <f>Z388/$H388*VLOOKUP(Z$4,DM_TI_LE!$A$5:$B$30,2,FALSE)</f>
        <v>0</v>
      </c>
      <c r="AW388" s="270">
        <f>AA388/$H388*VLOOKUP(AA$4,DM_TI_LE!$A$5:$B$30,2,FALSE)</f>
        <v>0</v>
      </c>
      <c r="AX388" s="270">
        <f>AB388/$H388*VLOOKUP(AB$4,DM_TI_LE!$A$5:$B$30,2,FALSE)</f>
        <v>0</v>
      </c>
      <c r="AY388" s="270">
        <f>AC388/$H388*VLOOKUP(AC$4,DM_TI_LE!$A$5:$B$30,2,FALSE)</f>
        <v>0</v>
      </c>
      <c r="AZ388" s="270">
        <f>AD388/$H388*VLOOKUP(AD$4,DM_TI_LE!$A$5:$B$30,2,FALSE)</f>
        <v>0</v>
      </c>
      <c r="BA388" s="284">
        <f>IF(CD388="HDHV",DM_TI_LE!$K$12*I388, SUM(AE388:AW388)*F388*E388*DM_HE_SO_LUONG_NS!$D$1*CE388)</f>
        <v>7560000</v>
      </c>
      <c r="BB388" s="104"/>
      <c r="BC388" s="110">
        <f>VLOOKUP(B388,GD_LCD_HS_LNS!$B$4:$E$1000,4,FALSE)</f>
        <v>4166000</v>
      </c>
      <c r="BD388" s="104"/>
      <c r="BE388" s="104">
        <f>I388/26*$BC388*VLOOKUP(BE$4,DM_TI_LE!$A$5:$C$29,3,FALSE)</f>
        <v>0</v>
      </c>
      <c r="BF388" s="104">
        <f>J388/26*$BC388*VLOOKUP(BF$4,DM_TI_LE!$A$5:$C$29,3,FALSE)</f>
        <v>0</v>
      </c>
      <c r="BG388" s="104">
        <f>K388/26*$BC388*VLOOKUP(BG$4,DM_TI_LE!$A$5:$C$29,3,FALSE)</f>
        <v>0</v>
      </c>
      <c r="BH388" s="104">
        <f>L388/26*$BC388*VLOOKUP(BH$4,DM_TI_LE!$A$5:$C$29,3,FALSE)</f>
        <v>0</v>
      </c>
      <c r="BI388" s="104">
        <f>M388/26*$BC388*VLOOKUP(BI$4,DM_TI_LE!$A$5:$C$29,3,FALSE)</f>
        <v>0</v>
      </c>
      <c r="BJ388" s="104">
        <f>N388/26*$BC388*VLOOKUP(BJ$4,DM_TI_LE!$A$5:$C$29,3,FALSE)</f>
        <v>0</v>
      </c>
      <c r="BK388" s="104">
        <f>O388/26*$BC388*VLOOKUP(BK$4,DM_TI_LE!$A$5:$C$29,3,FALSE)</f>
        <v>0</v>
      </c>
      <c r="BL388" s="104">
        <f>P388/26*$BC388*VLOOKUP(BL$4,DM_TI_LE!$A$5:$C$29,3,FALSE)</f>
        <v>0</v>
      </c>
      <c r="BM388" s="104">
        <f>Q388/26*$BC388*VLOOKUP(BM$4,DM_TI_LE!$A$5:$C$29,3,FALSE)</f>
        <v>0</v>
      </c>
      <c r="BN388" s="104">
        <f>R388/26*$BC388*VLOOKUP(BN$4,DM_TI_LE!$A$5:$C$29,3,FALSE)</f>
        <v>0</v>
      </c>
      <c r="BO388" s="104">
        <f>S388/26*$BC388*VLOOKUP(BO$4,DM_TI_LE!$A$5:$C$29,3,FALSE)</f>
        <v>0</v>
      </c>
      <c r="BP388" s="104">
        <f>T388/26*$BC388*VLOOKUP(BP$4,DM_TI_LE!$A$5:$C$29,3,FALSE)</f>
        <v>0</v>
      </c>
      <c r="BQ388" s="104">
        <f>U388/26*$BC388*VLOOKUP(BQ$4,DM_TI_LE!$A$5:$C$29,3,FALSE)</f>
        <v>0</v>
      </c>
      <c r="BR388" s="104">
        <f>V388/26*$BC388*VLOOKUP(BR$4,DM_TI_LE!$A$5:$C$29,3,FALSE)</f>
        <v>0</v>
      </c>
      <c r="BS388" s="104">
        <f>W388/26*$BC388*VLOOKUP(BS$4,DM_TI_LE!$A$5:$C$29,3,FALSE)</f>
        <v>0</v>
      </c>
      <c r="BT388" s="104">
        <f>X388/26*$BC388*VLOOKUP(BT$4,DM_TI_LE!$A$5:$C$29,3,FALSE)</f>
        <v>0</v>
      </c>
      <c r="BU388" s="104">
        <f>Y388/26*$BC388*VLOOKUP(BU$4,DM_TI_LE!$A$5:$C$29,3,FALSE)</f>
        <v>0</v>
      </c>
      <c r="BV388" s="104">
        <f>Z388/26*$BC388*VLOOKUP(BV$4,DM_TI_LE!$A$5:$C$29,3,FALSE)</f>
        <v>0</v>
      </c>
      <c r="BW388" s="104">
        <f>AA388/26*$BC388*VLOOKUP(BW$4,DM_TI_LE!$A$5:$C$29,3,FALSE)</f>
        <v>0</v>
      </c>
      <c r="BX388" s="104">
        <f>AB388/26*$BC388*VLOOKUP(BX$4,DM_TI_LE!$A$5:$C$29,3,FALSE)</f>
        <v>0</v>
      </c>
      <c r="BY388" s="104">
        <f>AC388/26*$BC388*VLOOKUP(BY$4,DM_TI_LE!$A$5:$C$29,3,FALSE)</f>
        <v>0</v>
      </c>
      <c r="BZ388" s="104">
        <f>AD388/26*$BC388*VLOOKUP(BZ$4,DM_TI_LE!$A$5:$C$29,3,FALSE)</f>
        <v>0</v>
      </c>
      <c r="CA388" s="273">
        <f t="shared" si="0"/>
        <v>0</v>
      </c>
      <c r="CB388" s="104"/>
      <c r="CC388" s="274">
        <f t="shared" si="1"/>
        <v>7560000</v>
      </c>
      <c r="CD388" s="138" t="str">
        <f>VLOOKUP(B388,GD_CHUNG!$B$5:$G$480,6,FALSE)</f>
        <v>HD3N</v>
      </c>
      <c r="CE388" s="275">
        <f>VLOOKUP(CD388,DM_TI_LE!$I$12:$J$16,2,FALSE)</f>
        <v>1</v>
      </c>
    </row>
    <row r="389" spans="1:83" ht="12.75" x14ac:dyDescent="0.2">
      <c r="A389" s="49">
        <v>385</v>
      </c>
      <c r="B389" s="50">
        <f>GD_CHUNG!B389</f>
        <v>13415</v>
      </c>
      <c r="C389" s="50" t="str">
        <f>GD_CHUNG!C389</f>
        <v>Đinh Văn Duyên</v>
      </c>
      <c r="D389" s="50" t="str">
        <f>GD_CHUNG!D389</f>
        <v>NV Lái xe - VHTTB</v>
      </c>
      <c r="E389" s="268">
        <f>VLOOKUP(B389,GD_CHAM_CONG!$C$6:$BJ$997,60,FALSE)</f>
        <v>0.95</v>
      </c>
      <c r="F389" s="268">
        <f>VLOOKUP(B389,GD_LCD_HS_LNS!$B$4:$F$1000,5,FALSE)</f>
        <v>1.68</v>
      </c>
      <c r="G389" s="269"/>
      <c r="H389" s="269">
        <f>VLOOKUP(B389,GD_CHAM_CONG!$C$6:$BD$997,37,FALSE)</f>
        <v>27</v>
      </c>
      <c r="I389" s="104">
        <f>VLOOKUP($B389,GD_CHAM_CONG!$C$6:$BF$997,38,FALSE)</f>
        <v>27</v>
      </c>
      <c r="J389" s="104">
        <f>VLOOKUP($B389,GD_CHAM_CONG!$C$6:$BF$997,39,FALSE)</f>
        <v>0</v>
      </c>
      <c r="K389" s="104">
        <f>VLOOKUP($B389,GD_CHAM_CONG!$C$6:$BF$997,40,FALSE)</f>
        <v>0</v>
      </c>
      <c r="L389" s="104">
        <f>VLOOKUP($B389,GD_CHAM_CONG!$C$6:$BF$997,41,FALSE)</f>
        <v>0</v>
      </c>
      <c r="M389" s="104">
        <f>VLOOKUP($B389,GD_CHAM_CONG!$C$6:$BF$997,42,FALSE)</f>
        <v>0</v>
      </c>
      <c r="N389" s="104">
        <f>VLOOKUP($B389,GD_CHAM_CONG!$C$6:$BF$997,43,FALSE)</f>
        <v>0</v>
      </c>
      <c r="O389" s="104">
        <f>VLOOKUP($B389,GD_CHAM_CONG!$C$6:$BF$997,44,FALSE)</f>
        <v>0</v>
      </c>
      <c r="P389" s="104">
        <f>VLOOKUP($B389,GD_CHAM_CONG!$C$6:$BF$997,45,FALSE)</f>
        <v>0</v>
      </c>
      <c r="Q389" s="104">
        <f>VLOOKUP($B389,GD_CHAM_CONG!$C$6:$BF$997,46,FALSE)</f>
        <v>0</v>
      </c>
      <c r="R389" s="104">
        <f>VLOOKUP($B389,GD_CHAM_CONG!$C$6:$BF$997,47,FALSE)</f>
        <v>0</v>
      </c>
      <c r="S389" s="104">
        <f>VLOOKUP($B389,GD_CHAM_CONG!$C$6:$BF$997,48,FALSE)</f>
        <v>0</v>
      </c>
      <c r="T389" s="104">
        <f>VLOOKUP($B389,GD_CHAM_CONG!$C$6:$BF$997,49,FALSE)</f>
        <v>0</v>
      </c>
      <c r="U389" s="104">
        <f>VLOOKUP($B389,GD_CHAM_CONG!$C$6:$BF$997,50,FALSE)</f>
        <v>0</v>
      </c>
      <c r="V389" s="104">
        <f>VLOOKUP($B389,GD_CHAM_CONG!$C$6:$BF$997,51,FALSE)</f>
        <v>0</v>
      </c>
      <c r="W389" s="104">
        <f>VLOOKUP($B389,GD_CHAM_CONG!$C$6:$BF$997,52,FALSE)</f>
        <v>0</v>
      </c>
      <c r="X389" s="104">
        <f>VLOOKUP($B389,GD_CHAM_CONG!$C$6:$BF$997,53,FALSE)</f>
        <v>0</v>
      </c>
      <c r="Y389" s="104">
        <f>VLOOKUP($B389,GD_CHAM_CONG!$C$6:$BF$997,54,FALSE)</f>
        <v>0</v>
      </c>
      <c r="Z389" s="104">
        <f>VLOOKUP($B389,GD_CHAM_CONG!$C$6:$BF$997,55,FALSE)</f>
        <v>0</v>
      </c>
      <c r="AA389" s="104">
        <f>VLOOKUP($B389,GD_CHAM_CONG!$C$6:$BF$997,56,FALSE)</f>
        <v>0</v>
      </c>
      <c r="AB389" s="104">
        <f>VLOOKUP($B389,GD_CHAM_CONG!$C$6:$BI$997,57,FALSE)</f>
        <v>0</v>
      </c>
      <c r="AC389" s="104">
        <f>VLOOKUP($B389,GD_CHAM_CONG!$C$6:$BI$997,58,FALSE)</f>
        <v>0</v>
      </c>
      <c r="AD389" s="104">
        <f>VLOOKUP($B389,GD_CHAM_CONG!$C$6:$BI$997,59,FALSE)</f>
        <v>0</v>
      </c>
      <c r="AE389" s="270">
        <f>I389/$H389*VLOOKUP(I$4,DM_TI_LE!$A$5:$B$30,2,FALSE)</f>
        <v>1</v>
      </c>
      <c r="AF389" s="270">
        <f>J389/$H389*VLOOKUP(J$4,DM_TI_LE!$A$5:$B$30,2,FALSE)</f>
        <v>0</v>
      </c>
      <c r="AG389" s="270">
        <f>K389/$H389*VLOOKUP(K$4,DM_TI_LE!$A$5:$B$30,2,FALSE)</f>
        <v>0</v>
      </c>
      <c r="AH389" s="270">
        <f>L389/$H389*VLOOKUP(L$4,DM_TI_LE!$A$5:$B$30,2,FALSE)</f>
        <v>0</v>
      </c>
      <c r="AI389" s="270">
        <f>M389/$H389*VLOOKUP(M$4,DM_TI_LE!$A$5:$B$30,2,FALSE)</f>
        <v>0</v>
      </c>
      <c r="AJ389" s="270">
        <f>N389/$H389*VLOOKUP(N$4,DM_TI_LE!$A$5:$B$30,2,FALSE)</f>
        <v>0</v>
      </c>
      <c r="AK389" s="270">
        <f>O389/$H389*VLOOKUP(O$4,DM_TI_LE!$A$5:$B$30,2,FALSE)</f>
        <v>0</v>
      </c>
      <c r="AL389" s="270">
        <f>P389/$H389*VLOOKUP(P$4,DM_TI_LE!$A$5:$B$30,2,FALSE)</f>
        <v>0</v>
      </c>
      <c r="AM389" s="270">
        <f>Q389/$H389*VLOOKUP(Q$4,DM_TI_LE!$A$5:$B$30,2,FALSE)</f>
        <v>0</v>
      </c>
      <c r="AN389" s="270">
        <f>R389/$H389*VLOOKUP(R$4,DM_TI_LE!$A$5:$B$30,2,FALSE)</f>
        <v>0</v>
      </c>
      <c r="AO389" s="270">
        <f>S389/$H389*VLOOKUP(S$4,DM_TI_LE!$A$5:$B$30,2,FALSE)</f>
        <v>0</v>
      </c>
      <c r="AP389" s="270">
        <f>T389/$H389*VLOOKUP(T$4,DM_TI_LE!$A$5:$B$30,2,FALSE)</f>
        <v>0</v>
      </c>
      <c r="AQ389" s="270">
        <f>U389/$H389*VLOOKUP(U$4,DM_TI_LE!$A$5:$B$30,2,FALSE)</f>
        <v>0</v>
      </c>
      <c r="AR389" s="270">
        <f>V389/$H389*VLOOKUP(V$4,DM_TI_LE!$A$5:$B$30,2,FALSE)</f>
        <v>0</v>
      </c>
      <c r="AS389" s="270">
        <f>W389/$H389*VLOOKUP(W$4,DM_TI_LE!$A$5:$B$30,2,FALSE)</f>
        <v>0</v>
      </c>
      <c r="AT389" s="270">
        <f>X389/$H389*VLOOKUP(X$4,DM_TI_LE!$A$5:$B$30,2,FALSE)</f>
        <v>0</v>
      </c>
      <c r="AU389" s="270">
        <f>Y389/$H389*VLOOKUP(Y$4,DM_TI_LE!$A$5:$B$30,2,FALSE)</f>
        <v>0</v>
      </c>
      <c r="AV389" s="270">
        <f>Z389/$H389*VLOOKUP(Z$4,DM_TI_LE!$A$5:$B$30,2,FALSE)</f>
        <v>0</v>
      </c>
      <c r="AW389" s="270">
        <f>AA389/$H389*VLOOKUP(AA$4,DM_TI_LE!$A$5:$B$30,2,FALSE)</f>
        <v>0</v>
      </c>
      <c r="AX389" s="270">
        <f>AB389/$H389*VLOOKUP(AB$4,DM_TI_LE!$A$5:$B$30,2,FALSE)</f>
        <v>0</v>
      </c>
      <c r="AY389" s="270">
        <f>AC389/$H389*VLOOKUP(AC$4,DM_TI_LE!$A$5:$B$30,2,FALSE)</f>
        <v>0</v>
      </c>
      <c r="AZ389" s="270">
        <f>AD389/$H389*VLOOKUP(AD$4,DM_TI_LE!$A$5:$B$30,2,FALSE)</f>
        <v>0</v>
      </c>
      <c r="BA389" s="284">
        <f>IF(CD389="HDHV",DM_TI_LE!$K$12*I389, SUM(AE389:AW389)*F389*E389*DM_HE_SO_LUONG_NS!$D$1*CE389)</f>
        <v>7181999.9999999991</v>
      </c>
      <c r="BB389" s="104"/>
      <c r="BC389" s="110">
        <f>VLOOKUP(B389,GD_LCD_HS_LNS!$B$4:$E$1000,4,FALSE)</f>
        <v>4166000</v>
      </c>
      <c r="BD389" s="104"/>
      <c r="BE389" s="104">
        <f>I389/26*$BC389*VLOOKUP(BE$4,DM_TI_LE!$A$5:$C$29,3,FALSE)</f>
        <v>0</v>
      </c>
      <c r="BF389" s="104">
        <f>J389/26*$BC389*VLOOKUP(BF$4,DM_TI_LE!$A$5:$C$29,3,FALSE)</f>
        <v>0</v>
      </c>
      <c r="BG389" s="104">
        <f>K389/26*$BC389*VLOOKUP(BG$4,DM_TI_LE!$A$5:$C$29,3,FALSE)</f>
        <v>0</v>
      </c>
      <c r="BH389" s="104">
        <f>L389/26*$BC389*VLOOKUP(BH$4,DM_TI_LE!$A$5:$C$29,3,FALSE)</f>
        <v>0</v>
      </c>
      <c r="BI389" s="104">
        <f>M389/26*$BC389*VLOOKUP(BI$4,DM_TI_LE!$A$5:$C$29,3,FALSE)</f>
        <v>0</v>
      </c>
      <c r="BJ389" s="104">
        <f>N389/26*$BC389*VLOOKUP(BJ$4,DM_TI_LE!$A$5:$C$29,3,FALSE)</f>
        <v>0</v>
      </c>
      <c r="BK389" s="104">
        <f>O389/26*$BC389*VLOOKUP(BK$4,DM_TI_LE!$A$5:$C$29,3,FALSE)</f>
        <v>0</v>
      </c>
      <c r="BL389" s="104">
        <f>P389/26*$BC389*VLOOKUP(BL$4,DM_TI_LE!$A$5:$C$29,3,FALSE)</f>
        <v>0</v>
      </c>
      <c r="BM389" s="104">
        <f>Q389/26*$BC389*VLOOKUP(BM$4,DM_TI_LE!$A$5:$C$29,3,FALSE)</f>
        <v>0</v>
      </c>
      <c r="BN389" s="104">
        <f>R389/26*$BC389*VLOOKUP(BN$4,DM_TI_LE!$A$5:$C$29,3,FALSE)</f>
        <v>0</v>
      </c>
      <c r="BO389" s="104">
        <f>S389/26*$BC389*VLOOKUP(BO$4,DM_TI_LE!$A$5:$C$29,3,FALSE)</f>
        <v>0</v>
      </c>
      <c r="BP389" s="104">
        <f>T389/26*$BC389*VLOOKUP(BP$4,DM_TI_LE!$A$5:$C$29,3,FALSE)</f>
        <v>0</v>
      </c>
      <c r="BQ389" s="104">
        <f>U389/26*$BC389*VLOOKUP(BQ$4,DM_TI_LE!$A$5:$C$29,3,FALSE)</f>
        <v>0</v>
      </c>
      <c r="BR389" s="104">
        <f>V389/26*$BC389*VLOOKUP(BR$4,DM_TI_LE!$A$5:$C$29,3,FALSE)</f>
        <v>0</v>
      </c>
      <c r="BS389" s="104">
        <f>W389/26*$BC389*VLOOKUP(BS$4,DM_TI_LE!$A$5:$C$29,3,FALSE)</f>
        <v>0</v>
      </c>
      <c r="BT389" s="104">
        <f>X389/26*$BC389*VLOOKUP(BT$4,DM_TI_LE!$A$5:$C$29,3,FALSE)</f>
        <v>0</v>
      </c>
      <c r="BU389" s="104">
        <f>Y389/26*$BC389*VLOOKUP(BU$4,DM_TI_LE!$A$5:$C$29,3,FALSE)</f>
        <v>0</v>
      </c>
      <c r="BV389" s="104">
        <f>Z389/26*$BC389*VLOOKUP(BV$4,DM_TI_LE!$A$5:$C$29,3,FALSE)</f>
        <v>0</v>
      </c>
      <c r="BW389" s="104">
        <f>AA389/26*$BC389*VLOOKUP(BW$4,DM_TI_LE!$A$5:$C$29,3,FALSE)</f>
        <v>0</v>
      </c>
      <c r="BX389" s="104">
        <f>AB389/26*$BC389*VLOOKUP(BX$4,DM_TI_LE!$A$5:$C$29,3,FALSE)</f>
        <v>0</v>
      </c>
      <c r="BY389" s="104">
        <f>AC389/26*$BC389*VLOOKUP(BY$4,DM_TI_LE!$A$5:$C$29,3,FALSE)</f>
        <v>0</v>
      </c>
      <c r="BZ389" s="104">
        <f>AD389/26*$BC389*VLOOKUP(BZ$4,DM_TI_LE!$A$5:$C$29,3,FALSE)</f>
        <v>0</v>
      </c>
      <c r="CA389" s="273">
        <f t="shared" si="0"/>
        <v>0</v>
      </c>
      <c r="CB389" s="104"/>
      <c r="CC389" s="274">
        <f t="shared" si="1"/>
        <v>7181999.9999999991</v>
      </c>
      <c r="CD389" s="138" t="str">
        <f>VLOOKUP(B389,GD_CHUNG!$B$5:$G$480,6,FALSE)</f>
        <v>HD3N</v>
      </c>
      <c r="CE389" s="275">
        <f>VLOOKUP(CD389,DM_TI_LE!$I$12:$J$16,2,FALSE)</f>
        <v>1</v>
      </c>
    </row>
    <row r="390" spans="1:83" ht="12.75" x14ac:dyDescent="0.2">
      <c r="A390" s="49">
        <v>386</v>
      </c>
      <c r="B390" s="50">
        <f>GD_CHUNG!B390</f>
        <v>13530</v>
      </c>
      <c r="C390" s="50" t="str">
        <f>GD_CHUNG!C390</f>
        <v>Lương Văn Dư</v>
      </c>
      <c r="D390" s="50" t="str">
        <f>GD_CHUNG!D390</f>
        <v>NV Lái xe - VHTTB</v>
      </c>
      <c r="E390" s="268">
        <f>VLOOKUP(B390,GD_CHAM_CONG!$C$6:$BJ$997,60,FALSE)</f>
        <v>1</v>
      </c>
      <c r="F390" s="268">
        <f>VLOOKUP(B390,GD_LCD_HS_LNS!$B$4:$F$1000,5,FALSE)</f>
        <v>1.68</v>
      </c>
      <c r="G390" s="269"/>
      <c r="H390" s="269">
        <f>VLOOKUP(B390,GD_CHAM_CONG!$C$6:$BD$997,37,FALSE)</f>
        <v>27</v>
      </c>
      <c r="I390" s="104">
        <f>VLOOKUP($B390,GD_CHAM_CONG!$C$6:$BF$997,38,FALSE)</f>
        <v>27</v>
      </c>
      <c r="J390" s="104">
        <f>VLOOKUP($B390,GD_CHAM_CONG!$C$6:$BF$997,39,FALSE)</f>
        <v>0</v>
      </c>
      <c r="K390" s="104">
        <f>VLOOKUP($B390,GD_CHAM_CONG!$C$6:$BF$997,40,FALSE)</f>
        <v>0</v>
      </c>
      <c r="L390" s="104">
        <f>VLOOKUP($B390,GD_CHAM_CONG!$C$6:$BF$997,41,FALSE)</f>
        <v>0</v>
      </c>
      <c r="M390" s="104">
        <f>VLOOKUP($B390,GD_CHAM_CONG!$C$6:$BF$997,42,FALSE)</f>
        <v>0</v>
      </c>
      <c r="N390" s="104">
        <f>VLOOKUP($B390,GD_CHAM_CONG!$C$6:$BF$997,43,FALSE)</f>
        <v>0</v>
      </c>
      <c r="O390" s="104">
        <f>VLOOKUP($B390,GD_CHAM_CONG!$C$6:$BF$997,44,FALSE)</f>
        <v>0</v>
      </c>
      <c r="P390" s="104">
        <f>VLOOKUP($B390,GD_CHAM_CONG!$C$6:$BF$997,45,FALSE)</f>
        <v>0</v>
      </c>
      <c r="Q390" s="104">
        <f>VLOOKUP($B390,GD_CHAM_CONG!$C$6:$BF$997,46,FALSE)</f>
        <v>0</v>
      </c>
      <c r="R390" s="104">
        <f>VLOOKUP($B390,GD_CHAM_CONG!$C$6:$BF$997,47,FALSE)</f>
        <v>0</v>
      </c>
      <c r="S390" s="104">
        <f>VLOOKUP($B390,GD_CHAM_CONG!$C$6:$BF$997,48,FALSE)</f>
        <v>0</v>
      </c>
      <c r="T390" s="104">
        <f>VLOOKUP($B390,GD_CHAM_CONG!$C$6:$BF$997,49,FALSE)</f>
        <v>0</v>
      </c>
      <c r="U390" s="104">
        <f>VLOOKUP($B390,GD_CHAM_CONG!$C$6:$BF$997,50,FALSE)</f>
        <v>0</v>
      </c>
      <c r="V390" s="104">
        <f>VLOOKUP($B390,GD_CHAM_CONG!$C$6:$BF$997,51,FALSE)</f>
        <v>0</v>
      </c>
      <c r="W390" s="104">
        <f>VLOOKUP($B390,GD_CHAM_CONG!$C$6:$BF$997,52,FALSE)</f>
        <v>0</v>
      </c>
      <c r="X390" s="104">
        <f>VLOOKUP($B390,GD_CHAM_CONG!$C$6:$BF$997,53,FALSE)</f>
        <v>0</v>
      </c>
      <c r="Y390" s="104">
        <f>VLOOKUP($B390,GD_CHAM_CONG!$C$6:$BF$997,54,FALSE)</f>
        <v>0</v>
      </c>
      <c r="Z390" s="104">
        <f>VLOOKUP($B390,GD_CHAM_CONG!$C$6:$BF$997,55,FALSE)</f>
        <v>0</v>
      </c>
      <c r="AA390" s="104">
        <f>VLOOKUP($B390,GD_CHAM_CONG!$C$6:$BF$997,56,FALSE)</f>
        <v>0</v>
      </c>
      <c r="AB390" s="104">
        <f>VLOOKUP($B390,GD_CHAM_CONG!$C$6:$BI$997,57,FALSE)</f>
        <v>0</v>
      </c>
      <c r="AC390" s="104">
        <f>VLOOKUP($B390,GD_CHAM_CONG!$C$6:$BI$997,58,FALSE)</f>
        <v>0</v>
      </c>
      <c r="AD390" s="104">
        <f>VLOOKUP($B390,GD_CHAM_CONG!$C$6:$BI$997,59,FALSE)</f>
        <v>0</v>
      </c>
      <c r="AE390" s="270">
        <f>I390/$H390*VLOOKUP(I$4,DM_TI_LE!$A$5:$B$30,2,FALSE)</f>
        <v>1</v>
      </c>
      <c r="AF390" s="270">
        <f>J390/$H390*VLOOKUP(J$4,DM_TI_LE!$A$5:$B$30,2,FALSE)</f>
        <v>0</v>
      </c>
      <c r="AG390" s="270">
        <f>K390/$H390*VLOOKUP(K$4,DM_TI_LE!$A$5:$B$30,2,FALSE)</f>
        <v>0</v>
      </c>
      <c r="AH390" s="270">
        <f>L390/$H390*VLOOKUP(L$4,DM_TI_LE!$A$5:$B$30,2,FALSE)</f>
        <v>0</v>
      </c>
      <c r="AI390" s="270">
        <f>M390/$H390*VLOOKUP(M$4,DM_TI_LE!$A$5:$B$30,2,FALSE)</f>
        <v>0</v>
      </c>
      <c r="AJ390" s="270">
        <f>N390/$H390*VLOOKUP(N$4,DM_TI_LE!$A$5:$B$30,2,FALSE)</f>
        <v>0</v>
      </c>
      <c r="AK390" s="270">
        <f>O390/$H390*VLOOKUP(O$4,DM_TI_LE!$A$5:$B$30,2,FALSE)</f>
        <v>0</v>
      </c>
      <c r="AL390" s="270">
        <f>P390/$H390*VLOOKUP(P$4,DM_TI_LE!$A$5:$B$30,2,FALSE)</f>
        <v>0</v>
      </c>
      <c r="AM390" s="270">
        <f>Q390/$H390*VLOOKUP(Q$4,DM_TI_LE!$A$5:$B$30,2,FALSE)</f>
        <v>0</v>
      </c>
      <c r="AN390" s="270">
        <f>R390/$H390*VLOOKUP(R$4,DM_TI_LE!$A$5:$B$30,2,FALSE)</f>
        <v>0</v>
      </c>
      <c r="AO390" s="270">
        <f>S390/$H390*VLOOKUP(S$4,DM_TI_LE!$A$5:$B$30,2,FALSE)</f>
        <v>0</v>
      </c>
      <c r="AP390" s="270">
        <f>T390/$H390*VLOOKUP(T$4,DM_TI_LE!$A$5:$B$30,2,FALSE)</f>
        <v>0</v>
      </c>
      <c r="AQ390" s="270">
        <f>U390/$H390*VLOOKUP(U$4,DM_TI_LE!$A$5:$B$30,2,FALSE)</f>
        <v>0</v>
      </c>
      <c r="AR390" s="270">
        <f>V390/$H390*VLOOKUP(V$4,DM_TI_LE!$A$5:$B$30,2,FALSE)</f>
        <v>0</v>
      </c>
      <c r="AS390" s="270">
        <f>W390/$H390*VLOOKUP(W$4,DM_TI_LE!$A$5:$B$30,2,FALSE)</f>
        <v>0</v>
      </c>
      <c r="AT390" s="270">
        <f>X390/$H390*VLOOKUP(X$4,DM_TI_LE!$A$5:$B$30,2,FALSE)</f>
        <v>0</v>
      </c>
      <c r="AU390" s="270">
        <f>Y390/$H390*VLOOKUP(Y$4,DM_TI_LE!$A$5:$B$30,2,FALSE)</f>
        <v>0</v>
      </c>
      <c r="AV390" s="270">
        <f>Z390/$H390*VLOOKUP(Z$4,DM_TI_LE!$A$5:$B$30,2,FALSE)</f>
        <v>0</v>
      </c>
      <c r="AW390" s="270">
        <f>AA390/$H390*VLOOKUP(AA$4,DM_TI_LE!$A$5:$B$30,2,FALSE)</f>
        <v>0</v>
      </c>
      <c r="AX390" s="270">
        <f>AB390/$H390*VLOOKUP(AB$4,DM_TI_LE!$A$5:$B$30,2,FALSE)</f>
        <v>0</v>
      </c>
      <c r="AY390" s="270">
        <f>AC390/$H390*VLOOKUP(AC$4,DM_TI_LE!$A$5:$B$30,2,FALSE)</f>
        <v>0</v>
      </c>
      <c r="AZ390" s="270">
        <f>AD390/$H390*VLOOKUP(AD$4,DM_TI_LE!$A$5:$B$30,2,FALSE)</f>
        <v>0</v>
      </c>
      <c r="BA390" s="284">
        <f>IF(CD390="HDHV",DM_TI_LE!$K$12*I390, SUM(AE390:AW390)*F390*E390*DM_HE_SO_LUONG_NS!$D$1*CE390)</f>
        <v>7560000</v>
      </c>
      <c r="BB390" s="104"/>
      <c r="BC390" s="110">
        <f>VLOOKUP(B390,GD_LCD_HS_LNS!$B$4:$E$1000,4,FALSE)</f>
        <v>4166000</v>
      </c>
      <c r="BD390" s="104"/>
      <c r="BE390" s="104">
        <f>I390/26*$BC390*VLOOKUP(BE$4,DM_TI_LE!$A$5:$C$29,3,FALSE)</f>
        <v>0</v>
      </c>
      <c r="BF390" s="104">
        <f>J390/26*$BC390*VLOOKUP(BF$4,DM_TI_LE!$A$5:$C$29,3,FALSE)</f>
        <v>0</v>
      </c>
      <c r="BG390" s="104">
        <f>K390/26*$BC390*VLOOKUP(BG$4,DM_TI_LE!$A$5:$C$29,3,FALSE)</f>
        <v>0</v>
      </c>
      <c r="BH390" s="104">
        <f>L390/26*$BC390*VLOOKUP(BH$4,DM_TI_LE!$A$5:$C$29,3,FALSE)</f>
        <v>0</v>
      </c>
      <c r="BI390" s="104">
        <f>M390/26*$BC390*VLOOKUP(BI$4,DM_TI_LE!$A$5:$C$29,3,FALSE)</f>
        <v>0</v>
      </c>
      <c r="BJ390" s="104">
        <f>N390/26*$BC390*VLOOKUP(BJ$4,DM_TI_LE!$A$5:$C$29,3,FALSE)</f>
        <v>0</v>
      </c>
      <c r="BK390" s="104">
        <f>O390/26*$BC390*VLOOKUP(BK$4,DM_TI_LE!$A$5:$C$29,3,FALSE)</f>
        <v>0</v>
      </c>
      <c r="BL390" s="104">
        <f>P390/26*$BC390*VLOOKUP(BL$4,DM_TI_LE!$A$5:$C$29,3,FALSE)</f>
        <v>0</v>
      </c>
      <c r="BM390" s="104">
        <f>Q390/26*$BC390*VLOOKUP(BM$4,DM_TI_LE!$A$5:$C$29,3,FALSE)</f>
        <v>0</v>
      </c>
      <c r="BN390" s="104">
        <f>R390/26*$BC390*VLOOKUP(BN$4,DM_TI_LE!$A$5:$C$29,3,FALSE)</f>
        <v>0</v>
      </c>
      <c r="BO390" s="104">
        <f>S390/26*$BC390*VLOOKUP(BO$4,DM_TI_LE!$A$5:$C$29,3,FALSE)</f>
        <v>0</v>
      </c>
      <c r="BP390" s="104">
        <f>T390/26*$BC390*VLOOKUP(BP$4,DM_TI_LE!$A$5:$C$29,3,FALSE)</f>
        <v>0</v>
      </c>
      <c r="BQ390" s="104">
        <f>U390/26*$BC390*VLOOKUP(BQ$4,DM_TI_LE!$A$5:$C$29,3,FALSE)</f>
        <v>0</v>
      </c>
      <c r="BR390" s="104">
        <f>V390/26*$BC390*VLOOKUP(BR$4,DM_TI_LE!$A$5:$C$29,3,FALSE)</f>
        <v>0</v>
      </c>
      <c r="BS390" s="104">
        <f>W390/26*$BC390*VLOOKUP(BS$4,DM_TI_LE!$A$5:$C$29,3,FALSE)</f>
        <v>0</v>
      </c>
      <c r="BT390" s="104">
        <f>X390/26*$BC390*VLOOKUP(BT$4,DM_TI_LE!$A$5:$C$29,3,FALSE)</f>
        <v>0</v>
      </c>
      <c r="BU390" s="104">
        <f>Y390/26*$BC390*VLOOKUP(BU$4,DM_TI_LE!$A$5:$C$29,3,FALSE)</f>
        <v>0</v>
      </c>
      <c r="BV390" s="104">
        <f>Z390/26*$BC390*VLOOKUP(BV$4,DM_TI_LE!$A$5:$C$29,3,FALSE)</f>
        <v>0</v>
      </c>
      <c r="BW390" s="104">
        <f>AA390/26*$BC390*VLOOKUP(BW$4,DM_TI_LE!$A$5:$C$29,3,FALSE)</f>
        <v>0</v>
      </c>
      <c r="BX390" s="104">
        <f>AB390/26*$BC390*VLOOKUP(BX$4,DM_TI_LE!$A$5:$C$29,3,FALSE)</f>
        <v>0</v>
      </c>
      <c r="BY390" s="104">
        <f>AC390/26*$BC390*VLOOKUP(BY$4,DM_TI_LE!$A$5:$C$29,3,FALSE)</f>
        <v>0</v>
      </c>
      <c r="BZ390" s="104">
        <f>AD390/26*$BC390*VLOOKUP(BZ$4,DM_TI_LE!$A$5:$C$29,3,FALSE)</f>
        <v>0</v>
      </c>
      <c r="CA390" s="273">
        <f t="shared" si="0"/>
        <v>0</v>
      </c>
      <c r="CB390" s="104"/>
      <c r="CC390" s="274">
        <f t="shared" si="1"/>
        <v>7560000</v>
      </c>
      <c r="CD390" s="138" t="str">
        <f>VLOOKUP(B390,GD_CHUNG!$B$5:$G$480,6,FALSE)</f>
        <v>HD3N</v>
      </c>
      <c r="CE390" s="275">
        <f>VLOOKUP(CD390,DM_TI_LE!$I$12:$J$16,2,FALSE)</f>
        <v>1</v>
      </c>
    </row>
    <row r="391" spans="1:83" ht="12.75" x14ac:dyDescent="0.2">
      <c r="A391" s="49">
        <v>387</v>
      </c>
      <c r="B391" s="50">
        <f>GD_CHUNG!B391</f>
        <v>13529</v>
      </c>
      <c r="C391" s="50" t="str">
        <f>GD_CHUNG!C391</f>
        <v>Cao Thế Vĩnh</v>
      </c>
      <c r="D391" s="50" t="str">
        <f>GD_CHUNG!D391</f>
        <v>NV Lái xe - VHTTB</v>
      </c>
      <c r="E391" s="268">
        <f>VLOOKUP(B391,GD_CHAM_CONG!$C$6:$BJ$997,60,FALSE)</f>
        <v>0.95</v>
      </c>
      <c r="F391" s="268">
        <f>VLOOKUP(B391,GD_LCD_HS_LNS!$B$4:$F$1000,5,FALSE)</f>
        <v>1.68</v>
      </c>
      <c r="G391" s="269"/>
      <c r="H391" s="269">
        <f>VLOOKUP(B391,GD_CHAM_CONG!$C$6:$BD$997,37,FALSE)</f>
        <v>27</v>
      </c>
      <c r="I391" s="104">
        <f>VLOOKUP($B391,GD_CHAM_CONG!$C$6:$BF$997,38,FALSE)</f>
        <v>27</v>
      </c>
      <c r="J391" s="104">
        <f>VLOOKUP($B391,GD_CHAM_CONG!$C$6:$BF$997,39,FALSE)</f>
        <v>0</v>
      </c>
      <c r="K391" s="104">
        <f>VLOOKUP($B391,GD_CHAM_CONG!$C$6:$BF$997,40,FALSE)</f>
        <v>0</v>
      </c>
      <c r="L391" s="104">
        <f>VLOOKUP($B391,GD_CHAM_CONG!$C$6:$BF$997,41,FALSE)</f>
        <v>0</v>
      </c>
      <c r="M391" s="104">
        <f>VLOOKUP($B391,GD_CHAM_CONG!$C$6:$BF$997,42,FALSE)</f>
        <v>0</v>
      </c>
      <c r="N391" s="104">
        <f>VLOOKUP($B391,GD_CHAM_CONG!$C$6:$BF$997,43,FALSE)</f>
        <v>0</v>
      </c>
      <c r="O391" s="104">
        <f>VLOOKUP($B391,GD_CHAM_CONG!$C$6:$BF$997,44,FALSE)</f>
        <v>0</v>
      </c>
      <c r="P391" s="104">
        <f>VLOOKUP($B391,GD_CHAM_CONG!$C$6:$BF$997,45,FALSE)</f>
        <v>0</v>
      </c>
      <c r="Q391" s="104">
        <f>VLOOKUP($B391,GD_CHAM_CONG!$C$6:$BF$997,46,FALSE)</f>
        <v>0</v>
      </c>
      <c r="R391" s="104">
        <f>VLOOKUP($B391,GD_CHAM_CONG!$C$6:$BF$997,47,FALSE)</f>
        <v>0</v>
      </c>
      <c r="S391" s="104">
        <f>VLOOKUP($B391,GD_CHAM_CONG!$C$6:$BF$997,48,FALSE)</f>
        <v>0</v>
      </c>
      <c r="T391" s="104">
        <f>VLOOKUP($B391,GD_CHAM_CONG!$C$6:$BF$997,49,FALSE)</f>
        <v>0</v>
      </c>
      <c r="U391" s="104">
        <f>VLOOKUP($B391,GD_CHAM_CONG!$C$6:$BF$997,50,FALSE)</f>
        <v>0</v>
      </c>
      <c r="V391" s="104">
        <f>VLOOKUP($B391,GD_CHAM_CONG!$C$6:$BF$997,51,FALSE)</f>
        <v>0</v>
      </c>
      <c r="W391" s="104">
        <f>VLOOKUP($B391,GD_CHAM_CONG!$C$6:$BF$997,52,FALSE)</f>
        <v>0</v>
      </c>
      <c r="X391" s="104">
        <f>VLOOKUP($B391,GD_CHAM_CONG!$C$6:$BF$997,53,FALSE)</f>
        <v>0</v>
      </c>
      <c r="Y391" s="104">
        <f>VLOOKUP($B391,GD_CHAM_CONG!$C$6:$BF$997,54,FALSE)</f>
        <v>0</v>
      </c>
      <c r="Z391" s="104">
        <f>VLOOKUP($B391,GD_CHAM_CONG!$C$6:$BF$997,55,FALSE)</f>
        <v>0</v>
      </c>
      <c r="AA391" s="104">
        <f>VLOOKUP($B391,GD_CHAM_CONG!$C$6:$BF$997,56,FALSE)</f>
        <v>0</v>
      </c>
      <c r="AB391" s="104">
        <f>VLOOKUP($B391,GD_CHAM_CONG!$C$6:$BI$997,57,FALSE)</f>
        <v>0</v>
      </c>
      <c r="AC391" s="104">
        <f>VLOOKUP($B391,GD_CHAM_CONG!$C$6:$BI$997,58,FALSE)</f>
        <v>0</v>
      </c>
      <c r="AD391" s="104">
        <f>VLOOKUP($B391,GD_CHAM_CONG!$C$6:$BI$997,59,FALSE)</f>
        <v>0</v>
      </c>
      <c r="AE391" s="270">
        <f>I391/$H391*VLOOKUP(I$4,DM_TI_LE!$A$5:$B$30,2,FALSE)</f>
        <v>1</v>
      </c>
      <c r="AF391" s="270">
        <f>J391/$H391*VLOOKUP(J$4,DM_TI_LE!$A$5:$B$30,2,FALSE)</f>
        <v>0</v>
      </c>
      <c r="AG391" s="270">
        <f>K391/$H391*VLOOKUP(K$4,DM_TI_LE!$A$5:$B$30,2,FALSE)</f>
        <v>0</v>
      </c>
      <c r="AH391" s="270">
        <f>L391/$H391*VLOOKUP(L$4,DM_TI_LE!$A$5:$B$30,2,FALSE)</f>
        <v>0</v>
      </c>
      <c r="AI391" s="270">
        <f>M391/$H391*VLOOKUP(M$4,DM_TI_LE!$A$5:$B$30,2,FALSE)</f>
        <v>0</v>
      </c>
      <c r="AJ391" s="270">
        <f>N391/$H391*VLOOKUP(N$4,DM_TI_LE!$A$5:$B$30,2,FALSE)</f>
        <v>0</v>
      </c>
      <c r="AK391" s="270">
        <f>O391/$H391*VLOOKUP(O$4,DM_TI_LE!$A$5:$B$30,2,FALSE)</f>
        <v>0</v>
      </c>
      <c r="AL391" s="270">
        <f>P391/$H391*VLOOKUP(P$4,DM_TI_LE!$A$5:$B$30,2,FALSE)</f>
        <v>0</v>
      </c>
      <c r="AM391" s="270">
        <f>Q391/$H391*VLOOKUP(Q$4,DM_TI_LE!$A$5:$B$30,2,FALSE)</f>
        <v>0</v>
      </c>
      <c r="AN391" s="270">
        <f>R391/$H391*VLOOKUP(R$4,DM_TI_LE!$A$5:$B$30,2,FALSE)</f>
        <v>0</v>
      </c>
      <c r="AO391" s="270">
        <f>S391/$H391*VLOOKUP(S$4,DM_TI_LE!$A$5:$B$30,2,FALSE)</f>
        <v>0</v>
      </c>
      <c r="AP391" s="270">
        <f>T391/$H391*VLOOKUP(T$4,DM_TI_LE!$A$5:$B$30,2,FALSE)</f>
        <v>0</v>
      </c>
      <c r="AQ391" s="270">
        <f>U391/$H391*VLOOKUP(U$4,DM_TI_LE!$A$5:$B$30,2,FALSE)</f>
        <v>0</v>
      </c>
      <c r="AR391" s="270">
        <f>V391/$H391*VLOOKUP(V$4,DM_TI_LE!$A$5:$B$30,2,FALSE)</f>
        <v>0</v>
      </c>
      <c r="AS391" s="270">
        <f>W391/$H391*VLOOKUP(W$4,DM_TI_LE!$A$5:$B$30,2,FALSE)</f>
        <v>0</v>
      </c>
      <c r="AT391" s="270">
        <f>X391/$H391*VLOOKUP(X$4,DM_TI_LE!$A$5:$B$30,2,FALSE)</f>
        <v>0</v>
      </c>
      <c r="AU391" s="270">
        <f>Y391/$H391*VLOOKUP(Y$4,DM_TI_LE!$A$5:$B$30,2,FALSE)</f>
        <v>0</v>
      </c>
      <c r="AV391" s="270">
        <f>Z391/$H391*VLOOKUP(Z$4,DM_TI_LE!$A$5:$B$30,2,FALSE)</f>
        <v>0</v>
      </c>
      <c r="AW391" s="270">
        <f>AA391/$H391*VLOOKUP(AA$4,DM_TI_LE!$A$5:$B$30,2,FALSE)</f>
        <v>0</v>
      </c>
      <c r="AX391" s="270">
        <f>AB391/$H391*VLOOKUP(AB$4,DM_TI_LE!$A$5:$B$30,2,FALSE)</f>
        <v>0</v>
      </c>
      <c r="AY391" s="270">
        <f>AC391/$H391*VLOOKUP(AC$4,DM_TI_LE!$A$5:$B$30,2,FALSE)</f>
        <v>0</v>
      </c>
      <c r="AZ391" s="270">
        <f>AD391/$H391*VLOOKUP(AD$4,DM_TI_LE!$A$5:$B$30,2,FALSE)</f>
        <v>0</v>
      </c>
      <c r="BA391" s="284">
        <f>IF(CD391="HDHV",DM_TI_LE!$K$12*I391, SUM(AE391:AW391)*F391*E391*DM_HE_SO_LUONG_NS!$D$1*CE391)</f>
        <v>7181999.9999999991</v>
      </c>
      <c r="BB391" s="104"/>
      <c r="BC391" s="110">
        <f>VLOOKUP(B391,GD_LCD_HS_LNS!$B$4:$E$1000,4,FALSE)</f>
        <v>4166000</v>
      </c>
      <c r="BD391" s="104"/>
      <c r="BE391" s="104">
        <f>I391/26*$BC391*VLOOKUP(BE$4,DM_TI_LE!$A$5:$C$29,3,FALSE)</f>
        <v>0</v>
      </c>
      <c r="BF391" s="104">
        <f>J391/26*$BC391*VLOOKUP(BF$4,DM_TI_LE!$A$5:$C$29,3,FALSE)</f>
        <v>0</v>
      </c>
      <c r="BG391" s="104">
        <f>K391/26*$BC391*VLOOKUP(BG$4,DM_TI_LE!$A$5:$C$29,3,FALSE)</f>
        <v>0</v>
      </c>
      <c r="BH391" s="104">
        <f>L391/26*$BC391*VLOOKUP(BH$4,DM_TI_LE!$A$5:$C$29,3,FALSE)</f>
        <v>0</v>
      </c>
      <c r="BI391" s="104">
        <f>M391/26*$BC391*VLOOKUP(BI$4,DM_TI_LE!$A$5:$C$29,3,FALSE)</f>
        <v>0</v>
      </c>
      <c r="BJ391" s="104">
        <f>N391/26*$BC391*VLOOKUP(BJ$4,DM_TI_LE!$A$5:$C$29,3,FALSE)</f>
        <v>0</v>
      </c>
      <c r="BK391" s="104">
        <f>O391/26*$BC391*VLOOKUP(BK$4,DM_TI_LE!$A$5:$C$29,3,FALSE)</f>
        <v>0</v>
      </c>
      <c r="BL391" s="104">
        <f>P391/26*$BC391*VLOOKUP(BL$4,DM_TI_LE!$A$5:$C$29,3,FALSE)</f>
        <v>0</v>
      </c>
      <c r="BM391" s="104">
        <f>Q391/26*$BC391*VLOOKUP(BM$4,DM_TI_LE!$A$5:$C$29,3,FALSE)</f>
        <v>0</v>
      </c>
      <c r="BN391" s="104">
        <f>R391/26*$BC391*VLOOKUP(BN$4,DM_TI_LE!$A$5:$C$29,3,FALSE)</f>
        <v>0</v>
      </c>
      <c r="BO391" s="104">
        <f>S391/26*$BC391*VLOOKUP(BO$4,DM_TI_LE!$A$5:$C$29,3,FALSE)</f>
        <v>0</v>
      </c>
      <c r="BP391" s="104">
        <f>T391/26*$BC391*VLOOKUP(BP$4,DM_TI_LE!$A$5:$C$29,3,FALSE)</f>
        <v>0</v>
      </c>
      <c r="BQ391" s="104">
        <f>U391/26*$BC391*VLOOKUP(BQ$4,DM_TI_LE!$A$5:$C$29,3,FALSE)</f>
        <v>0</v>
      </c>
      <c r="BR391" s="104">
        <f>V391/26*$BC391*VLOOKUP(BR$4,DM_TI_LE!$A$5:$C$29,3,FALSE)</f>
        <v>0</v>
      </c>
      <c r="BS391" s="104">
        <f>W391/26*$BC391*VLOOKUP(BS$4,DM_TI_LE!$A$5:$C$29,3,FALSE)</f>
        <v>0</v>
      </c>
      <c r="BT391" s="104">
        <f>X391/26*$BC391*VLOOKUP(BT$4,DM_TI_LE!$A$5:$C$29,3,FALSE)</f>
        <v>0</v>
      </c>
      <c r="BU391" s="104">
        <f>Y391/26*$BC391*VLOOKUP(BU$4,DM_TI_LE!$A$5:$C$29,3,FALSE)</f>
        <v>0</v>
      </c>
      <c r="BV391" s="104">
        <f>Z391/26*$BC391*VLOOKUP(BV$4,DM_TI_LE!$A$5:$C$29,3,FALSE)</f>
        <v>0</v>
      </c>
      <c r="BW391" s="104">
        <f>AA391/26*$BC391*VLOOKUP(BW$4,DM_TI_LE!$A$5:$C$29,3,FALSE)</f>
        <v>0</v>
      </c>
      <c r="BX391" s="104">
        <f>AB391/26*$BC391*VLOOKUP(BX$4,DM_TI_LE!$A$5:$C$29,3,FALSE)</f>
        <v>0</v>
      </c>
      <c r="BY391" s="104">
        <f>AC391/26*$BC391*VLOOKUP(BY$4,DM_TI_LE!$A$5:$C$29,3,FALSE)</f>
        <v>0</v>
      </c>
      <c r="BZ391" s="104">
        <f>AD391/26*$BC391*VLOOKUP(BZ$4,DM_TI_LE!$A$5:$C$29,3,FALSE)</f>
        <v>0</v>
      </c>
      <c r="CA391" s="273">
        <f t="shared" si="0"/>
        <v>0</v>
      </c>
      <c r="CB391" s="104"/>
      <c r="CC391" s="274">
        <f t="shared" si="1"/>
        <v>7181999.9999999991</v>
      </c>
      <c r="CD391" s="138" t="str">
        <f>VLOOKUP(B391,GD_CHUNG!$B$5:$G$480,6,FALSE)</f>
        <v>HD3N</v>
      </c>
      <c r="CE391" s="275">
        <f>VLOOKUP(CD391,DM_TI_LE!$I$12:$J$16,2,FALSE)</f>
        <v>1</v>
      </c>
    </row>
    <row r="392" spans="1:83" ht="12.75" x14ac:dyDescent="0.2">
      <c r="A392" s="49">
        <v>388</v>
      </c>
      <c r="B392" s="50">
        <f>GD_CHUNG!B392</f>
        <v>10648</v>
      </c>
      <c r="C392" s="50" t="str">
        <f>GD_CHUNG!C392</f>
        <v>Phạm Minh Thành</v>
      </c>
      <c r="D392" s="50" t="str">
        <f>GD_CHUNG!D392</f>
        <v>NV Lái xe - VHTTB</v>
      </c>
      <c r="E392" s="268">
        <f>VLOOKUP(B392,GD_CHAM_CONG!$C$6:$BJ$997,60,FALSE)</f>
        <v>0.91</v>
      </c>
      <c r="F392" s="268">
        <f>VLOOKUP(B392,GD_LCD_HS_LNS!$B$4:$F$1000,5,FALSE)</f>
        <v>1.68</v>
      </c>
      <c r="G392" s="269"/>
      <c r="H392" s="269">
        <f>VLOOKUP(B392,GD_CHAM_CONG!$C$6:$BD$997,37,FALSE)</f>
        <v>27</v>
      </c>
      <c r="I392" s="104">
        <f>VLOOKUP($B392,GD_CHAM_CONG!$C$6:$BF$997,38,FALSE)</f>
        <v>27</v>
      </c>
      <c r="J392" s="104">
        <f>VLOOKUP($B392,GD_CHAM_CONG!$C$6:$BF$997,39,FALSE)</f>
        <v>0</v>
      </c>
      <c r="K392" s="104">
        <f>VLOOKUP($B392,GD_CHAM_CONG!$C$6:$BF$997,40,FALSE)</f>
        <v>0</v>
      </c>
      <c r="L392" s="104">
        <f>VLOOKUP($B392,GD_CHAM_CONG!$C$6:$BF$997,41,FALSE)</f>
        <v>0</v>
      </c>
      <c r="M392" s="104">
        <f>VLOOKUP($B392,GD_CHAM_CONG!$C$6:$BF$997,42,FALSE)</f>
        <v>0</v>
      </c>
      <c r="N392" s="104">
        <f>VLOOKUP($B392,GD_CHAM_CONG!$C$6:$BF$997,43,FALSE)</f>
        <v>0</v>
      </c>
      <c r="O392" s="104">
        <f>VLOOKUP($B392,GD_CHAM_CONG!$C$6:$BF$997,44,FALSE)</f>
        <v>0</v>
      </c>
      <c r="P392" s="104">
        <f>VLOOKUP($B392,GD_CHAM_CONG!$C$6:$BF$997,45,FALSE)</f>
        <v>0</v>
      </c>
      <c r="Q392" s="104">
        <f>VLOOKUP($B392,GD_CHAM_CONG!$C$6:$BF$997,46,FALSE)</f>
        <v>0</v>
      </c>
      <c r="R392" s="104">
        <f>VLOOKUP($B392,GD_CHAM_CONG!$C$6:$BF$997,47,FALSE)</f>
        <v>0</v>
      </c>
      <c r="S392" s="104">
        <f>VLOOKUP($B392,GD_CHAM_CONG!$C$6:$BF$997,48,FALSE)</f>
        <v>0</v>
      </c>
      <c r="T392" s="104">
        <f>VLOOKUP($B392,GD_CHAM_CONG!$C$6:$BF$997,49,FALSE)</f>
        <v>0</v>
      </c>
      <c r="U392" s="104">
        <f>VLOOKUP($B392,GD_CHAM_CONG!$C$6:$BF$997,50,FALSE)</f>
        <v>0</v>
      </c>
      <c r="V392" s="104">
        <f>VLOOKUP($B392,GD_CHAM_CONG!$C$6:$BF$997,51,FALSE)</f>
        <v>0</v>
      </c>
      <c r="W392" s="104">
        <f>VLOOKUP($B392,GD_CHAM_CONG!$C$6:$BF$997,52,FALSE)</f>
        <v>0</v>
      </c>
      <c r="X392" s="104">
        <f>VLOOKUP($B392,GD_CHAM_CONG!$C$6:$BF$997,53,FALSE)</f>
        <v>0</v>
      </c>
      <c r="Y392" s="104">
        <f>VLOOKUP($B392,GD_CHAM_CONG!$C$6:$BF$997,54,FALSE)</f>
        <v>0</v>
      </c>
      <c r="Z392" s="104">
        <f>VLOOKUP($B392,GD_CHAM_CONG!$C$6:$BF$997,55,FALSE)</f>
        <v>0</v>
      </c>
      <c r="AA392" s="104">
        <f>VLOOKUP($B392,GD_CHAM_CONG!$C$6:$BF$997,56,FALSE)</f>
        <v>0</v>
      </c>
      <c r="AB392" s="104">
        <f>VLOOKUP($B392,GD_CHAM_CONG!$C$6:$BI$997,57,FALSE)</f>
        <v>0</v>
      </c>
      <c r="AC392" s="104">
        <f>VLOOKUP($B392,GD_CHAM_CONG!$C$6:$BI$997,58,FALSE)</f>
        <v>0</v>
      </c>
      <c r="AD392" s="104">
        <f>VLOOKUP($B392,GD_CHAM_CONG!$C$6:$BI$997,59,FALSE)</f>
        <v>0</v>
      </c>
      <c r="AE392" s="270">
        <f>I392/$H392*VLOOKUP(I$4,DM_TI_LE!$A$5:$B$30,2,FALSE)</f>
        <v>1</v>
      </c>
      <c r="AF392" s="270">
        <f>J392/$H392*VLOOKUP(J$4,DM_TI_LE!$A$5:$B$30,2,FALSE)</f>
        <v>0</v>
      </c>
      <c r="AG392" s="270">
        <f>K392/$H392*VLOOKUP(K$4,DM_TI_LE!$A$5:$B$30,2,FALSE)</f>
        <v>0</v>
      </c>
      <c r="AH392" s="270">
        <f>L392/$H392*VLOOKUP(L$4,DM_TI_LE!$A$5:$B$30,2,FALSE)</f>
        <v>0</v>
      </c>
      <c r="AI392" s="270">
        <f>M392/$H392*VLOOKUP(M$4,DM_TI_LE!$A$5:$B$30,2,FALSE)</f>
        <v>0</v>
      </c>
      <c r="AJ392" s="270">
        <f>N392/$H392*VLOOKUP(N$4,DM_TI_LE!$A$5:$B$30,2,FALSE)</f>
        <v>0</v>
      </c>
      <c r="AK392" s="270">
        <f>O392/$H392*VLOOKUP(O$4,DM_TI_LE!$A$5:$B$30,2,FALSE)</f>
        <v>0</v>
      </c>
      <c r="AL392" s="270">
        <f>P392/$H392*VLOOKUP(P$4,DM_TI_LE!$A$5:$B$30,2,FALSE)</f>
        <v>0</v>
      </c>
      <c r="AM392" s="270">
        <f>Q392/$H392*VLOOKUP(Q$4,DM_TI_LE!$A$5:$B$30,2,FALSE)</f>
        <v>0</v>
      </c>
      <c r="AN392" s="270">
        <f>R392/$H392*VLOOKUP(R$4,DM_TI_LE!$A$5:$B$30,2,FALSE)</f>
        <v>0</v>
      </c>
      <c r="AO392" s="270">
        <f>S392/$H392*VLOOKUP(S$4,DM_TI_LE!$A$5:$B$30,2,FALSE)</f>
        <v>0</v>
      </c>
      <c r="AP392" s="270">
        <f>T392/$H392*VLOOKUP(T$4,DM_TI_LE!$A$5:$B$30,2,FALSE)</f>
        <v>0</v>
      </c>
      <c r="AQ392" s="270">
        <f>U392/$H392*VLOOKUP(U$4,DM_TI_LE!$A$5:$B$30,2,FALSE)</f>
        <v>0</v>
      </c>
      <c r="AR392" s="270">
        <f>V392/$H392*VLOOKUP(V$4,DM_TI_LE!$A$5:$B$30,2,FALSE)</f>
        <v>0</v>
      </c>
      <c r="AS392" s="270">
        <f>W392/$H392*VLOOKUP(W$4,DM_TI_LE!$A$5:$B$30,2,FALSE)</f>
        <v>0</v>
      </c>
      <c r="AT392" s="270">
        <f>X392/$H392*VLOOKUP(X$4,DM_TI_LE!$A$5:$B$30,2,FALSE)</f>
        <v>0</v>
      </c>
      <c r="AU392" s="270">
        <f>Y392/$H392*VLOOKUP(Y$4,DM_TI_LE!$A$5:$B$30,2,FALSE)</f>
        <v>0</v>
      </c>
      <c r="AV392" s="270">
        <f>Z392/$H392*VLOOKUP(Z$4,DM_TI_LE!$A$5:$B$30,2,FALSE)</f>
        <v>0</v>
      </c>
      <c r="AW392" s="270">
        <f>AA392/$H392*VLOOKUP(AA$4,DM_TI_LE!$A$5:$B$30,2,FALSE)</f>
        <v>0</v>
      </c>
      <c r="AX392" s="270">
        <f>AB392/$H392*VLOOKUP(AB$4,DM_TI_LE!$A$5:$B$30,2,FALSE)</f>
        <v>0</v>
      </c>
      <c r="AY392" s="270">
        <f>AC392/$H392*VLOOKUP(AC$4,DM_TI_LE!$A$5:$B$30,2,FALSE)</f>
        <v>0</v>
      </c>
      <c r="AZ392" s="270">
        <f>AD392/$H392*VLOOKUP(AD$4,DM_TI_LE!$A$5:$B$30,2,FALSE)</f>
        <v>0</v>
      </c>
      <c r="BA392" s="284">
        <f>IF(CD392="HDHV",DM_TI_LE!$K$12*I392, SUM(AE392:AW392)*F392*E392*DM_HE_SO_LUONG_NS!$D$1*CE392)</f>
        <v>6879600</v>
      </c>
      <c r="BB392" s="104"/>
      <c r="BC392" s="110">
        <f>VLOOKUP(B392,GD_LCD_HS_LNS!$B$4:$E$1000,4,FALSE)</f>
        <v>4166000</v>
      </c>
      <c r="BD392" s="104"/>
      <c r="BE392" s="104">
        <f>I392/26*$BC392*VLOOKUP(BE$4,DM_TI_LE!$A$5:$C$29,3,FALSE)</f>
        <v>0</v>
      </c>
      <c r="BF392" s="104">
        <f>J392/26*$BC392*VLOOKUP(BF$4,DM_TI_LE!$A$5:$C$29,3,FALSE)</f>
        <v>0</v>
      </c>
      <c r="BG392" s="104">
        <f>K392/26*$BC392*VLOOKUP(BG$4,DM_TI_LE!$A$5:$C$29,3,FALSE)</f>
        <v>0</v>
      </c>
      <c r="BH392" s="104">
        <f>L392/26*$BC392*VLOOKUP(BH$4,DM_TI_LE!$A$5:$C$29,3,FALSE)</f>
        <v>0</v>
      </c>
      <c r="BI392" s="104">
        <f>M392/26*$BC392*VLOOKUP(BI$4,DM_TI_LE!$A$5:$C$29,3,FALSE)</f>
        <v>0</v>
      </c>
      <c r="BJ392" s="104">
        <f>N392/26*$BC392*VLOOKUP(BJ$4,DM_TI_LE!$A$5:$C$29,3,FALSE)</f>
        <v>0</v>
      </c>
      <c r="BK392" s="104">
        <f>O392/26*$BC392*VLOOKUP(BK$4,DM_TI_LE!$A$5:$C$29,3,FALSE)</f>
        <v>0</v>
      </c>
      <c r="BL392" s="104">
        <f>P392/26*$BC392*VLOOKUP(BL$4,DM_TI_LE!$A$5:$C$29,3,FALSE)</f>
        <v>0</v>
      </c>
      <c r="BM392" s="104">
        <f>Q392/26*$BC392*VLOOKUP(BM$4,DM_TI_LE!$A$5:$C$29,3,FALSE)</f>
        <v>0</v>
      </c>
      <c r="BN392" s="104">
        <f>R392/26*$BC392*VLOOKUP(BN$4,DM_TI_LE!$A$5:$C$29,3,FALSE)</f>
        <v>0</v>
      </c>
      <c r="BO392" s="104">
        <f>S392/26*$BC392*VLOOKUP(BO$4,DM_TI_LE!$A$5:$C$29,3,FALSE)</f>
        <v>0</v>
      </c>
      <c r="BP392" s="104">
        <f>T392/26*$BC392*VLOOKUP(BP$4,DM_TI_LE!$A$5:$C$29,3,FALSE)</f>
        <v>0</v>
      </c>
      <c r="BQ392" s="104">
        <f>U392/26*$BC392*VLOOKUP(BQ$4,DM_TI_LE!$A$5:$C$29,3,FALSE)</f>
        <v>0</v>
      </c>
      <c r="BR392" s="104">
        <f>V392/26*$BC392*VLOOKUP(BR$4,DM_TI_LE!$A$5:$C$29,3,FALSE)</f>
        <v>0</v>
      </c>
      <c r="BS392" s="104">
        <f>W392/26*$BC392*VLOOKUP(BS$4,DM_TI_LE!$A$5:$C$29,3,FALSE)</f>
        <v>0</v>
      </c>
      <c r="BT392" s="104">
        <f>X392/26*$BC392*VLOOKUP(BT$4,DM_TI_LE!$A$5:$C$29,3,FALSE)</f>
        <v>0</v>
      </c>
      <c r="BU392" s="104">
        <f>Y392/26*$BC392*VLOOKUP(BU$4,DM_TI_LE!$A$5:$C$29,3,FALSE)</f>
        <v>0</v>
      </c>
      <c r="BV392" s="104">
        <f>Z392/26*$BC392*VLOOKUP(BV$4,DM_TI_LE!$A$5:$C$29,3,FALSE)</f>
        <v>0</v>
      </c>
      <c r="BW392" s="104">
        <f>AA392/26*$BC392*VLOOKUP(BW$4,DM_TI_LE!$A$5:$C$29,3,FALSE)</f>
        <v>0</v>
      </c>
      <c r="BX392" s="104">
        <f>AB392/26*$BC392*VLOOKUP(BX$4,DM_TI_LE!$A$5:$C$29,3,FALSE)</f>
        <v>0</v>
      </c>
      <c r="BY392" s="104">
        <f>AC392/26*$BC392*VLOOKUP(BY$4,DM_TI_LE!$A$5:$C$29,3,FALSE)</f>
        <v>0</v>
      </c>
      <c r="BZ392" s="104">
        <f>AD392/26*$BC392*VLOOKUP(BZ$4,DM_TI_LE!$A$5:$C$29,3,FALSE)</f>
        <v>0</v>
      </c>
      <c r="CA392" s="273">
        <f t="shared" si="0"/>
        <v>0</v>
      </c>
      <c r="CB392" s="104"/>
      <c r="CC392" s="274">
        <f t="shared" si="1"/>
        <v>6879600</v>
      </c>
      <c r="CD392" s="138" t="str">
        <f>VLOOKUP(B392,GD_CHUNG!$B$5:$G$480,6,FALSE)</f>
        <v>HD3N</v>
      </c>
      <c r="CE392" s="275">
        <f>VLOOKUP(CD392,DM_TI_LE!$I$12:$J$16,2,FALSE)</f>
        <v>1</v>
      </c>
    </row>
    <row r="393" spans="1:83" ht="12.75" x14ac:dyDescent="0.2">
      <c r="A393" s="49">
        <v>389</v>
      </c>
      <c r="B393" s="50">
        <f>GD_CHUNG!B393</f>
        <v>10649</v>
      </c>
      <c r="C393" s="50" t="str">
        <f>GD_CHUNG!C393</f>
        <v>Vũ Minh Tú</v>
      </c>
      <c r="D393" s="50" t="str">
        <f>GD_CHUNG!D393</f>
        <v>NV Lái xe - VHTTB</v>
      </c>
      <c r="E393" s="268">
        <f>VLOOKUP(B393,GD_CHAM_CONG!$C$6:$BJ$997,60,FALSE)</f>
        <v>1</v>
      </c>
      <c r="F393" s="268">
        <f>VLOOKUP(B393,GD_LCD_HS_LNS!$B$4:$F$1000,5,FALSE)</f>
        <v>1.68</v>
      </c>
      <c r="G393" s="269"/>
      <c r="H393" s="269">
        <f>VLOOKUP(B393,GD_CHAM_CONG!$C$6:$BD$997,37,FALSE)</f>
        <v>27</v>
      </c>
      <c r="I393" s="104">
        <f>VLOOKUP($B393,GD_CHAM_CONG!$C$6:$BF$997,38,FALSE)</f>
        <v>27</v>
      </c>
      <c r="J393" s="104">
        <f>VLOOKUP($B393,GD_CHAM_CONG!$C$6:$BF$997,39,FALSE)</f>
        <v>0</v>
      </c>
      <c r="K393" s="104">
        <f>VLOOKUP($B393,GD_CHAM_CONG!$C$6:$BF$997,40,FALSE)</f>
        <v>0</v>
      </c>
      <c r="L393" s="104">
        <f>VLOOKUP($B393,GD_CHAM_CONG!$C$6:$BF$997,41,FALSE)</f>
        <v>0</v>
      </c>
      <c r="M393" s="104">
        <f>VLOOKUP($B393,GD_CHAM_CONG!$C$6:$BF$997,42,FALSE)</f>
        <v>0</v>
      </c>
      <c r="N393" s="104">
        <f>VLOOKUP($B393,GD_CHAM_CONG!$C$6:$BF$997,43,FALSE)</f>
        <v>0</v>
      </c>
      <c r="O393" s="104">
        <f>VLOOKUP($B393,GD_CHAM_CONG!$C$6:$BF$997,44,FALSE)</f>
        <v>0</v>
      </c>
      <c r="P393" s="104">
        <f>VLOOKUP($B393,GD_CHAM_CONG!$C$6:$BF$997,45,FALSE)</f>
        <v>0</v>
      </c>
      <c r="Q393" s="104">
        <f>VLOOKUP($B393,GD_CHAM_CONG!$C$6:$BF$997,46,FALSE)</f>
        <v>0</v>
      </c>
      <c r="R393" s="104">
        <f>VLOOKUP($B393,GD_CHAM_CONG!$C$6:$BF$997,47,FALSE)</f>
        <v>0</v>
      </c>
      <c r="S393" s="104">
        <f>VLOOKUP($B393,GD_CHAM_CONG!$C$6:$BF$997,48,FALSE)</f>
        <v>0</v>
      </c>
      <c r="T393" s="104">
        <f>VLOOKUP($B393,GD_CHAM_CONG!$C$6:$BF$997,49,FALSE)</f>
        <v>0</v>
      </c>
      <c r="U393" s="104">
        <f>VLOOKUP($B393,GD_CHAM_CONG!$C$6:$BF$997,50,FALSE)</f>
        <v>0</v>
      </c>
      <c r="V393" s="104">
        <f>VLOOKUP($B393,GD_CHAM_CONG!$C$6:$BF$997,51,FALSE)</f>
        <v>0</v>
      </c>
      <c r="W393" s="104">
        <f>VLOOKUP($B393,GD_CHAM_CONG!$C$6:$BF$997,52,FALSE)</f>
        <v>0</v>
      </c>
      <c r="X393" s="104">
        <f>VLOOKUP($B393,GD_CHAM_CONG!$C$6:$BF$997,53,FALSE)</f>
        <v>0</v>
      </c>
      <c r="Y393" s="104">
        <f>VLOOKUP($B393,GD_CHAM_CONG!$C$6:$BF$997,54,FALSE)</f>
        <v>0</v>
      </c>
      <c r="Z393" s="104">
        <f>VLOOKUP($B393,GD_CHAM_CONG!$C$6:$BF$997,55,FALSE)</f>
        <v>0</v>
      </c>
      <c r="AA393" s="104">
        <f>VLOOKUP($B393,GD_CHAM_CONG!$C$6:$BF$997,56,FALSE)</f>
        <v>0</v>
      </c>
      <c r="AB393" s="104">
        <f>VLOOKUP($B393,GD_CHAM_CONG!$C$6:$BI$997,57,FALSE)</f>
        <v>0</v>
      </c>
      <c r="AC393" s="104">
        <f>VLOOKUP($B393,GD_CHAM_CONG!$C$6:$BI$997,58,FALSE)</f>
        <v>0</v>
      </c>
      <c r="AD393" s="104">
        <f>VLOOKUP($B393,GD_CHAM_CONG!$C$6:$BI$997,59,FALSE)</f>
        <v>0</v>
      </c>
      <c r="AE393" s="270">
        <f>I393/$H393*VLOOKUP(I$4,DM_TI_LE!$A$5:$B$30,2,FALSE)</f>
        <v>1</v>
      </c>
      <c r="AF393" s="270">
        <f>J393/$H393*VLOOKUP(J$4,DM_TI_LE!$A$5:$B$30,2,FALSE)</f>
        <v>0</v>
      </c>
      <c r="AG393" s="270">
        <f>K393/$H393*VLOOKUP(K$4,DM_TI_LE!$A$5:$B$30,2,FALSE)</f>
        <v>0</v>
      </c>
      <c r="AH393" s="270">
        <f>L393/$H393*VLOOKUP(L$4,DM_TI_LE!$A$5:$B$30,2,FALSE)</f>
        <v>0</v>
      </c>
      <c r="AI393" s="270">
        <f>M393/$H393*VLOOKUP(M$4,DM_TI_LE!$A$5:$B$30,2,FALSE)</f>
        <v>0</v>
      </c>
      <c r="AJ393" s="270">
        <f>N393/$H393*VLOOKUP(N$4,DM_TI_LE!$A$5:$B$30,2,FALSE)</f>
        <v>0</v>
      </c>
      <c r="AK393" s="270">
        <f>O393/$H393*VLOOKUP(O$4,DM_TI_LE!$A$5:$B$30,2,FALSE)</f>
        <v>0</v>
      </c>
      <c r="AL393" s="270">
        <f>P393/$H393*VLOOKUP(P$4,DM_TI_LE!$A$5:$B$30,2,FALSE)</f>
        <v>0</v>
      </c>
      <c r="AM393" s="270">
        <f>Q393/$H393*VLOOKUP(Q$4,DM_TI_LE!$A$5:$B$30,2,FALSE)</f>
        <v>0</v>
      </c>
      <c r="AN393" s="270">
        <f>R393/$H393*VLOOKUP(R$4,DM_TI_LE!$A$5:$B$30,2,FALSE)</f>
        <v>0</v>
      </c>
      <c r="AO393" s="270">
        <f>S393/$H393*VLOOKUP(S$4,DM_TI_LE!$A$5:$B$30,2,FALSE)</f>
        <v>0</v>
      </c>
      <c r="AP393" s="270">
        <f>T393/$H393*VLOOKUP(T$4,DM_TI_LE!$A$5:$B$30,2,FALSE)</f>
        <v>0</v>
      </c>
      <c r="AQ393" s="270">
        <f>U393/$H393*VLOOKUP(U$4,DM_TI_LE!$A$5:$B$30,2,FALSE)</f>
        <v>0</v>
      </c>
      <c r="AR393" s="270">
        <f>V393/$H393*VLOOKUP(V$4,DM_TI_LE!$A$5:$B$30,2,FALSE)</f>
        <v>0</v>
      </c>
      <c r="AS393" s="270">
        <f>W393/$H393*VLOOKUP(W$4,DM_TI_LE!$A$5:$B$30,2,FALSE)</f>
        <v>0</v>
      </c>
      <c r="AT393" s="270">
        <f>X393/$H393*VLOOKUP(X$4,DM_TI_LE!$A$5:$B$30,2,FALSE)</f>
        <v>0</v>
      </c>
      <c r="AU393" s="270">
        <f>Y393/$H393*VLOOKUP(Y$4,DM_TI_LE!$A$5:$B$30,2,FALSE)</f>
        <v>0</v>
      </c>
      <c r="AV393" s="270">
        <f>Z393/$H393*VLOOKUP(Z$4,DM_TI_LE!$A$5:$B$30,2,FALSE)</f>
        <v>0</v>
      </c>
      <c r="AW393" s="270">
        <f>AA393/$H393*VLOOKUP(AA$4,DM_TI_LE!$A$5:$B$30,2,FALSE)</f>
        <v>0</v>
      </c>
      <c r="AX393" s="270">
        <f>AB393/$H393*VLOOKUP(AB$4,DM_TI_LE!$A$5:$B$30,2,FALSE)</f>
        <v>0</v>
      </c>
      <c r="AY393" s="270">
        <f>AC393/$H393*VLOOKUP(AC$4,DM_TI_LE!$A$5:$B$30,2,FALSE)</f>
        <v>0</v>
      </c>
      <c r="AZ393" s="270">
        <f>AD393/$H393*VLOOKUP(AD$4,DM_TI_LE!$A$5:$B$30,2,FALSE)</f>
        <v>0</v>
      </c>
      <c r="BA393" s="284">
        <f>IF(CD393="HDHV",DM_TI_LE!$K$12*I393, SUM(AE393:AW393)*F393*E393*DM_HE_SO_LUONG_NS!$D$1*CE393)</f>
        <v>7560000</v>
      </c>
      <c r="BB393" s="104"/>
      <c r="BC393" s="110">
        <f>VLOOKUP(B393,GD_LCD_HS_LNS!$B$4:$E$1000,4,FALSE)</f>
        <v>4166000</v>
      </c>
      <c r="BD393" s="104"/>
      <c r="BE393" s="104">
        <f>I393/26*$BC393*VLOOKUP(BE$4,DM_TI_LE!$A$5:$C$29,3,FALSE)</f>
        <v>0</v>
      </c>
      <c r="BF393" s="104">
        <f>J393/26*$BC393*VLOOKUP(BF$4,DM_TI_LE!$A$5:$C$29,3,FALSE)</f>
        <v>0</v>
      </c>
      <c r="BG393" s="104">
        <f>K393/26*$BC393*VLOOKUP(BG$4,DM_TI_LE!$A$5:$C$29,3,FALSE)</f>
        <v>0</v>
      </c>
      <c r="BH393" s="104">
        <f>L393/26*$BC393*VLOOKUP(BH$4,DM_TI_LE!$A$5:$C$29,3,FALSE)</f>
        <v>0</v>
      </c>
      <c r="BI393" s="104">
        <f>M393/26*$BC393*VLOOKUP(BI$4,DM_TI_LE!$A$5:$C$29,3,FALSE)</f>
        <v>0</v>
      </c>
      <c r="BJ393" s="104">
        <f>N393/26*$BC393*VLOOKUP(BJ$4,DM_TI_LE!$A$5:$C$29,3,FALSE)</f>
        <v>0</v>
      </c>
      <c r="BK393" s="104">
        <f>O393/26*$BC393*VLOOKUP(BK$4,DM_TI_LE!$A$5:$C$29,3,FALSE)</f>
        <v>0</v>
      </c>
      <c r="BL393" s="104">
        <f>P393/26*$BC393*VLOOKUP(BL$4,DM_TI_LE!$A$5:$C$29,3,FALSE)</f>
        <v>0</v>
      </c>
      <c r="BM393" s="104">
        <f>Q393/26*$BC393*VLOOKUP(BM$4,DM_TI_LE!$A$5:$C$29,3,FALSE)</f>
        <v>0</v>
      </c>
      <c r="BN393" s="104">
        <f>R393/26*$BC393*VLOOKUP(BN$4,DM_TI_LE!$A$5:$C$29,3,FALSE)</f>
        <v>0</v>
      </c>
      <c r="BO393" s="104">
        <f>S393/26*$BC393*VLOOKUP(BO$4,DM_TI_LE!$A$5:$C$29,3,FALSE)</f>
        <v>0</v>
      </c>
      <c r="BP393" s="104">
        <f>T393/26*$BC393*VLOOKUP(BP$4,DM_TI_LE!$A$5:$C$29,3,FALSE)</f>
        <v>0</v>
      </c>
      <c r="BQ393" s="104">
        <f>U393/26*$BC393*VLOOKUP(BQ$4,DM_TI_LE!$A$5:$C$29,3,FALSE)</f>
        <v>0</v>
      </c>
      <c r="BR393" s="104">
        <f>V393/26*$BC393*VLOOKUP(BR$4,DM_TI_LE!$A$5:$C$29,3,FALSE)</f>
        <v>0</v>
      </c>
      <c r="BS393" s="104">
        <f>W393/26*$BC393*VLOOKUP(BS$4,DM_TI_LE!$A$5:$C$29,3,FALSE)</f>
        <v>0</v>
      </c>
      <c r="BT393" s="104">
        <f>X393/26*$BC393*VLOOKUP(BT$4,DM_TI_LE!$A$5:$C$29,3,FALSE)</f>
        <v>0</v>
      </c>
      <c r="BU393" s="104">
        <f>Y393/26*$BC393*VLOOKUP(BU$4,DM_TI_LE!$A$5:$C$29,3,FALSE)</f>
        <v>0</v>
      </c>
      <c r="BV393" s="104">
        <f>Z393/26*$BC393*VLOOKUP(BV$4,DM_TI_LE!$A$5:$C$29,3,FALSE)</f>
        <v>0</v>
      </c>
      <c r="BW393" s="104">
        <f>AA393/26*$BC393*VLOOKUP(BW$4,DM_TI_LE!$A$5:$C$29,3,FALSE)</f>
        <v>0</v>
      </c>
      <c r="BX393" s="104">
        <f>AB393/26*$BC393*VLOOKUP(BX$4,DM_TI_LE!$A$5:$C$29,3,FALSE)</f>
        <v>0</v>
      </c>
      <c r="BY393" s="104">
        <f>AC393/26*$BC393*VLOOKUP(BY$4,DM_TI_LE!$A$5:$C$29,3,FALSE)</f>
        <v>0</v>
      </c>
      <c r="BZ393" s="104">
        <f>AD393/26*$BC393*VLOOKUP(BZ$4,DM_TI_LE!$A$5:$C$29,3,FALSE)</f>
        <v>0</v>
      </c>
      <c r="CA393" s="273">
        <f t="shared" si="0"/>
        <v>0</v>
      </c>
      <c r="CB393" s="104"/>
      <c r="CC393" s="274">
        <f t="shared" si="1"/>
        <v>7560000</v>
      </c>
      <c r="CD393" s="138" t="str">
        <f>VLOOKUP(B393,GD_CHUNG!$B$5:$G$480,6,FALSE)</f>
        <v>HD3N</v>
      </c>
      <c r="CE393" s="275">
        <f>VLOOKUP(CD393,DM_TI_LE!$I$12:$J$16,2,FALSE)</f>
        <v>1</v>
      </c>
    </row>
    <row r="394" spans="1:83" ht="12.75" x14ac:dyDescent="0.2">
      <c r="A394" s="49">
        <v>390</v>
      </c>
      <c r="B394" s="50">
        <f>GD_CHUNG!B394</f>
        <v>10651</v>
      </c>
      <c r="C394" s="50" t="str">
        <f>GD_CHUNG!C394</f>
        <v>Đỗ Văn Chính</v>
      </c>
      <c r="D394" s="50" t="str">
        <f>GD_CHUNG!D394</f>
        <v>NV Lái xe - VHTTB</v>
      </c>
      <c r="E394" s="268">
        <f>VLOOKUP(B394,GD_CHAM_CONG!$C$6:$BJ$997,60,FALSE)</f>
        <v>0.97</v>
      </c>
      <c r="F394" s="268">
        <f>VLOOKUP(B394,GD_LCD_HS_LNS!$B$4:$F$1000,5,FALSE)</f>
        <v>1.68</v>
      </c>
      <c r="G394" s="269"/>
      <c r="H394" s="269">
        <f>VLOOKUP(B394,GD_CHAM_CONG!$C$6:$BD$997,37,FALSE)</f>
        <v>27</v>
      </c>
      <c r="I394" s="104">
        <f>VLOOKUP($B394,GD_CHAM_CONG!$C$6:$BF$997,38,FALSE)</f>
        <v>27</v>
      </c>
      <c r="J394" s="104">
        <f>VLOOKUP($B394,GD_CHAM_CONG!$C$6:$BF$997,39,FALSE)</f>
        <v>0</v>
      </c>
      <c r="K394" s="104">
        <f>VLOOKUP($B394,GD_CHAM_CONG!$C$6:$BF$997,40,FALSE)</f>
        <v>0</v>
      </c>
      <c r="L394" s="104">
        <f>VLOOKUP($B394,GD_CHAM_CONG!$C$6:$BF$997,41,FALSE)</f>
        <v>0</v>
      </c>
      <c r="M394" s="104">
        <f>VLOOKUP($B394,GD_CHAM_CONG!$C$6:$BF$997,42,FALSE)</f>
        <v>0</v>
      </c>
      <c r="N394" s="104">
        <f>VLOOKUP($B394,GD_CHAM_CONG!$C$6:$BF$997,43,FALSE)</f>
        <v>0</v>
      </c>
      <c r="O394" s="104">
        <f>VLOOKUP($B394,GD_CHAM_CONG!$C$6:$BF$997,44,FALSE)</f>
        <v>0</v>
      </c>
      <c r="P394" s="104">
        <f>VLOOKUP($B394,GD_CHAM_CONG!$C$6:$BF$997,45,FALSE)</f>
        <v>0</v>
      </c>
      <c r="Q394" s="104">
        <f>VLOOKUP($B394,GD_CHAM_CONG!$C$6:$BF$997,46,FALSE)</f>
        <v>0</v>
      </c>
      <c r="R394" s="104">
        <f>VLOOKUP($B394,GD_CHAM_CONG!$C$6:$BF$997,47,FALSE)</f>
        <v>0</v>
      </c>
      <c r="S394" s="104">
        <f>VLOOKUP($B394,GD_CHAM_CONG!$C$6:$BF$997,48,FALSE)</f>
        <v>0</v>
      </c>
      <c r="T394" s="104">
        <f>VLOOKUP($B394,GD_CHAM_CONG!$C$6:$BF$997,49,FALSE)</f>
        <v>0</v>
      </c>
      <c r="U394" s="104">
        <f>VLOOKUP($B394,GD_CHAM_CONG!$C$6:$BF$997,50,FALSE)</f>
        <v>0</v>
      </c>
      <c r="V394" s="104">
        <f>VLOOKUP($B394,GD_CHAM_CONG!$C$6:$BF$997,51,FALSE)</f>
        <v>0</v>
      </c>
      <c r="W394" s="104">
        <f>VLOOKUP($B394,GD_CHAM_CONG!$C$6:$BF$997,52,FALSE)</f>
        <v>0</v>
      </c>
      <c r="X394" s="104">
        <f>VLOOKUP($B394,GD_CHAM_CONG!$C$6:$BF$997,53,FALSE)</f>
        <v>0</v>
      </c>
      <c r="Y394" s="104">
        <f>VLOOKUP($B394,GD_CHAM_CONG!$C$6:$BF$997,54,FALSE)</f>
        <v>0</v>
      </c>
      <c r="Z394" s="104">
        <f>VLOOKUP($B394,GD_CHAM_CONG!$C$6:$BF$997,55,FALSE)</f>
        <v>0</v>
      </c>
      <c r="AA394" s="104">
        <f>VLOOKUP($B394,GD_CHAM_CONG!$C$6:$BF$997,56,FALSE)</f>
        <v>0</v>
      </c>
      <c r="AB394" s="104">
        <f>VLOOKUP($B394,GD_CHAM_CONG!$C$6:$BI$997,57,FALSE)</f>
        <v>0</v>
      </c>
      <c r="AC394" s="104">
        <f>VLOOKUP($B394,GD_CHAM_CONG!$C$6:$BI$997,58,FALSE)</f>
        <v>0</v>
      </c>
      <c r="AD394" s="104">
        <f>VLOOKUP($B394,GD_CHAM_CONG!$C$6:$BI$997,59,FALSE)</f>
        <v>0</v>
      </c>
      <c r="AE394" s="270">
        <f>I394/$H394*VLOOKUP(I$4,DM_TI_LE!$A$5:$B$30,2,FALSE)</f>
        <v>1</v>
      </c>
      <c r="AF394" s="270">
        <f>J394/$H394*VLOOKUP(J$4,DM_TI_LE!$A$5:$B$30,2,FALSE)</f>
        <v>0</v>
      </c>
      <c r="AG394" s="270">
        <f>K394/$H394*VLOOKUP(K$4,DM_TI_LE!$A$5:$B$30,2,FALSE)</f>
        <v>0</v>
      </c>
      <c r="AH394" s="270">
        <f>L394/$H394*VLOOKUP(L$4,DM_TI_LE!$A$5:$B$30,2,FALSE)</f>
        <v>0</v>
      </c>
      <c r="AI394" s="270">
        <f>M394/$H394*VLOOKUP(M$4,DM_TI_LE!$A$5:$B$30,2,FALSE)</f>
        <v>0</v>
      </c>
      <c r="AJ394" s="270">
        <f>N394/$H394*VLOOKUP(N$4,DM_TI_LE!$A$5:$B$30,2,FALSE)</f>
        <v>0</v>
      </c>
      <c r="AK394" s="270">
        <f>O394/$H394*VLOOKUP(O$4,DM_TI_LE!$A$5:$B$30,2,FALSE)</f>
        <v>0</v>
      </c>
      <c r="AL394" s="270">
        <f>P394/$H394*VLOOKUP(P$4,DM_TI_LE!$A$5:$B$30,2,FALSE)</f>
        <v>0</v>
      </c>
      <c r="AM394" s="270">
        <f>Q394/$H394*VLOOKUP(Q$4,DM_TI_LE!$A$5:$B$30,2,FALSE)</f>
        <v>0</v>
      </c>
      <c r="AN394" s="270">
        <f>R394/$H394*VLOOKUP(R$4,DM_TI_LE!$A$5:$B$30,2,FALSE)</f>
        <v>0</v>
      </c>
      <c r="AO394" s="270">
        <f>S394/$H394*VLOOKUP(S$4,DM_TI_LE!$A$5:$B$30,2,FALSE)</f>
        <v>0</v>
      </c>
      <c r="AP394" s="270">
        <f>T394/$H394*VLOOKUP(T$4,DM_TI_LE!$A$5:$B$30,2,FALSE)</f>
        <v>0</v>
      </c>
      <c r="AQ394" s="270">
        <f>U394/$H394*VLOOKUP(U$4,DM_TI_LE!$A$5:$B$30,2,FALSE)</f>
        <v>0</v>
      </c>
      <c r="AR394" s="270">
        <f>V394/$H394*VLOOKUP(V$4,DM_TI_LE!$A$5:$B$30,2,FALSE)</f>
        <v>0</v>
      </c>
      <c r="AS394" s="270">
        <f>W394/$H394*VLOOKUP(W$4,DM_TI_LE!$A$5:$B$30,2,FALSE)</f>
        <v>0</v>
      </c>
      <c r="AT394" s="270">
        <f>X394/$H394*VLOOKUP(X$4,DM_TI_LE!$A$5:$B$30,2,FALSE)</f>
        <v>0</v>
      </c>
      <c r="AU394" s="270">
        <f>Y394/$H394*VLOOKUP(Y$4,DM_TI_LE!$A$5:$B$30,2,FALSE)</f>
        <v>0</v>
      </c>
      <c r="AV394" s="270">
        <f>Z394/$H394*VLOOKUP(Z$4,DM_TI_LE!$A$5:$B$30,2,FALSE)</f>
        <v>0</v>
      </c>
      <c r="AW394" s="270">
        <f>AA394/$H394*VLOOKUP(AA$4,DM_TI_LE!$A$5:$B$30,2,FALSE)</f>
        <v>0</v>
      </c>
      <c r="AX394" s="270">
        <f>AB394/$H394*VLOOKUP(AB$4,DM_TI_LE!$A$5:$B$30,2,FALSE)</f>
        <v>0</v>
      </c>
      <c r="AY394" s="270">
        <f>AC394/$H394*VLOOKUP(AC$4,DM_TI_LE!$A$5:$B$30,2,FALSE)</f>
        <v>0</v>
      </c>
      <c r="AZ394" s="270">
        <f>AD394/$H394*VLOOKUP(AD$4,DM_TI_LE!$A$5:$B$30,2,FALSE)</f>
        <v>0</v>
      </c>
      <c r="BA394" s="284">
        <f>IF(CD394="HDHV",DM_TI_LE!$K$12*I394, SUM(AE394:AW394)*F394*E394*DM_HE_SO_LUONG_NS!$D$1*CE394)</f>
        <v>7333200</v>
      </c>
      <c r="BB394" s="104"/>
      <c r="BC394" s="110">
        <f>VLOOKUP(B394,GD_LCD_HS_LNS!$B$4:$E$1000,4,FALSE)</f>
        <v>4166000</v>
      </c>
      <c r="BD394" s="104"/>
      <c r="BE394" s="104">
        <f>I394/26*$BC394*VLOOKUP(BE$4,DM_TI_LE!$A$5:$C$29,3,FALSE)</f>
        <v>0</v>
      </c>
      <c r="BF394" s="104">
        <f>J394/26*$BC394*VLOOKUP(BF$4,DM_TI_LE!$A$5:$C$29,3,FALSE)</f>
        <v>0</v>
      </c>
      <c r="BG394" s="104">
        <f>K394/26*$BC394*VLOOKUP(BG$4,DM_TI_LE!$A$5:$C$29,3,FALSE)</f>
        <v>0</v>
      </c>
      <c r="BH394" s="104">
        <f>L394/26*$BC394*VLOOKUP(BH$4,DM_TI_LE!$A$5:$C$29,3,FALSE)</f>
        <v>0</v>
      </c>
      <c r="BI394" s="104">
        <f>M394/26*$BC394*VLOOKUP(BI$4,DM_TI_LE!$A$5:$C$29,3,FALSE)</f>
        <v>0</v>
      </c>
      <c r="BJ394" s="104">
        <f>N394/26*$BC394*VLOOKUP(BJ$4,DM_TI_LE!$A$5:$C$29,3,FALSE)</f>
        <v>0</v>
      </c>
      <c r="BK394" s="104">
        <f>O394/26*$BC394*VLOOKUP(BK$4,DM_TI_LE!$A$5:$C$29,3,FALSE)</f>
        <v>0</v>
      </c>
      <c r="BL394" s="104">
        <f>P394/26*$BC394*VLOOKUP(BL$4,DM_TI_LE!$A$5:$C$29,3,FALSE)</f>
        <v>0</v>
      </c>
      <c r="BM394" s="104">
        <f>Q394/26*$BC394*VLOOKUP(BM$4,DM_TI_LE!$A$5:$C$29,3,FALSE)</f>
        <v>0</v>
      </c>
      <c r="BN394" s="104">
        <f>R394/26*$BC394*VLOOKUP(BN$4,DM_TI_LE!$A$5:$C$29,3,FALSE)</f>
        <v>0</v>
      </c>
      <c r="BO394" s="104">
        <f>S394/26*$BC394*VLOOKUP(BO$4,DM_TI_LE!$A$5:$C$29,3,FALSE)</f>
        <v>0</v>
      </c>
      <c r="BP394" s="104">
        <f>T394/26*$BC394*VLOOKUP(BP$4,DM_TI_LE!$A$5:$C$29,3,FALSE)</f>
        <v>0</v>
      </c>
      <c r="BQ394" s="104">
        <f>U394/26*$BC394*VLOOKUP(BQ$4,DM_TI_LE!$A$5:$C$29,3,FALSE)</f>
        <v>0</v>
      </c>
      <c r="BR394" s="104">
        <f>V394/26*$BC394*VLOOKUP(BR$4,DM_TI_LE!$A$5:$C$29,3,FALSE)</f>
        <v>0</v>
      </c>
      <c r="BS394" s="104">
        <f>W394/26*$BC394*VLOOKUP(BS$4,DM_TI_LE!$A$5:$C$29,3,FALSE)</f>
        <v>0</v>
      </c>
      <c r="BT394" s="104">
        <f>X394/26*$BC394*VLOOKUP(BT$4,DM_TI_LE!$A$5:$C$29,3,FALSE)</f>
        <v>0</v>
      </c>
      <c r="BU394" s="104">
        <f>Y394/26*$BC394*VLOOKUP(BU$4,DM_TI_LE!$A$5:$C$29,3,FALSE)</f>
        <v>0</v>
      </c>
      <c r="BV394" s="104">
        <f>Z394/26*$BC394*VLOOKUP(BV$4,DM_TI_LE!$A$5:$C$29,3,FALSE)</f>
        <v>0</v>
      </c>
      <c r="BW394" s="104">
        <f>AA394/26*$BC394*VLOOKUP(BW$4,DM_TI_LE!$A$5:$C$29,3,FALSE)</f>
        <v>0</v>
      </c>
      <c r="BX394" s="104">
        <f>AB394/26*$BC394*VLOOKUP(BX$4,DM_TI_LE!$A$5:$C$29,3,FALSE)</f>
        <v>0</v>
      </c>
      <c r="BY394" s="104">
        <f>AC394/26*$BC394*VLOOKUP(BY$4,DM_TI_LE!$A$5:$C$29,3,FALSE)</f>
        <v>0</v>
      </c>
      <c r="BZ394" s="104">
        <f>AD394/26*$BC394*VLOOKUP(BZ$4,DM_TI_LE!$A$5:$C$29,3,FALSE)</f>
        <v>0</v>
      </c>
      <c r="CA394" s="273">
        <f t="shared" si="0"/>
        <v>0</v>
      </c>
      <c r="CB394" s="104"/>
      <c r="CC394" s="274">
        <f t="shared" si="1"/>
        <v>7333200</v>
      </c>
      <c r="CD394" s="138" t="str">
        <f>VLOOKUP(B394,GD_CHUNG!$B$5:$G$480,6,FALSE)</f>
        <v>HD3N</v>
      </c>
      <c r="CE394" s="275">
        <f>VLOOKUP(CD394,DM_TI_LE!$I$12:$J$16,2,FALSE)</f>
        <v>1</v>
      </c>
    </row>
    <row r="395" spans="1:83" ht="12.75" x14ac:dyDescent="0.2">
      <c r="A395" s="49">
        <v>391</v>
      </c>
      <c r="B395" s="50">
        <f>GD_CHUNG!B395</f>
        <v>10656</v>
      </c>
      <c r="C395" s="50" t="str">
        <f>GD_CHUNG!C395</f>
        <v>Bùi Việt Bắc</v>
      </c>
      <c r="D395" s="50" t="str">
        <f>GD_CHUNG!D395</f>
        <v>NV Lái xe - VHTTB</v>
      </c>
      <c r="E395" s="268">
        <f>VLOOKUP(B395,GD_CHAM_CONG!$C$6:$BJ$997,60,FALSE)</f>
        <v>1.0499999999999989</v>
      </c>
      <c r="F395" s="268">
        <f>VLOOKUP(B395,GD_LCD_HS_LNS!$B$4:$F$1000,5,FALSE)</f>
        <v>1.59</v>
      </c>
      <c r="G395" s="269"/>
      <c r="H395" s="269">
        <f>VLOOKUP(B395,GD_CHAM_CONG!$C$6:$BD$997,37,FALSE)</f>
        <v>27</v>
      </c>
      <c r="I395" s="104">
        <f>VLOOKUP($B395,GD_CHAM_CONG!$C$6:$BF$997,38,FALSE)</f>
        <v>27</v>
      </c>
      <c r="J395" s="104">
        <f>VLOOKUP($B395,GD_CHAM_CONG!$C$6:$BF$997,39,FALSE)</f>
        <v>0</v>
      </c>
      <c r="K395" s="104">
        <f>VLOOKUP($B395,GD_CHAM_CONG!$C$6:$BF$997,40,FALSE)</f>
        <v>0</v>
      </c>
      <c r="L395" s="104">
        <f>VLOOKUP($B395,GD_CHAM_CONG!$C$6:$BF$997,41,FALSE)</f>
        <v>0</v>
      </c>
      <c r="M395" s="104">
        <f>VLOOKUP($B395,GD_CHAM_CONG!$C$6:$BF$997,42,FALSE)</f>
        <v>0</v>
      </c>
      <c r="N395" s="104">
        <f>VLOOKUP($B395,GD_CHAM_CONG!$C$6:$BF$997,43,FALSE)</f>
        <v>0</v>
      </c>
      <c r="O395" s="104">
        <f>VLOOKUP($B395,GD_CHAM_CONG!$C$6:$BF$997,44,FALSE)</f>
        <v>0</v>
      </c>
      <c r="P395" s="104">
        <f>VLOOKUP($B395,GD_CHAM_CONG!$C$6:$BF$997,45,FALSE)</f>
        <v>0</v>
      </c>
      <c r="Q395" s="104">
        <f>VLOOKUP($B395,GD_CHAM_CONG!$C$6:$BF$997,46,FALSE)</f>
        <v>0</v>
      </c>
      <c r="R395" s="104">
        <f>VLOOKUP($B395,GD_CHAM_CONG!$C$6:$BF$997,47,FALSE)</f>
        <v>0</v>
      </c>
      <c r="S395" s="104">
        <f>VLOOKUP($B395,GD_CHAM_CONG!$C$6:$BF$997,48,FALSE)</f>
        <v>0</v>
      </c>
      <c r="T395" s="104">
        <f>VLOOKUP($B395,GD_CHAM_CONG!$C$6:$BF$997,49,FALSE)</f>
        <v>0</v>
      </c>
      <c r="U395" s="104">
        <f>VLOOKUP($B395,GD_CHAM_CONG!$C$6:$BF$997,50,FALSE)</f>
        <v>0</v>
      </c>
      <c r="V395" s="104">
        <f>VLOOKUP($B395,GD_CHAM_CONG!$C$6:$BF$997,51,FALSE)</f>
        <v>0</v>
      </c>
      <c r="W395" s="104">
        <f>VLOOKUP($B395,GD_CHAM_CONG!$C$6:$BF$997,52,FALSE)</f>
        <v>0</v>
      </c>
      <c r="X395" s="104">
        <f>VLOOKUP($B395,GD_CHAM_CONG!$C$6:$BF$997,53,FALSE)</f>
        <v>0</v>
      </c>
      <c r="Y395" s="104">
        <f>VLOOKUP($B395,GD_CHAM_CONG!$C$6:$BF$997,54,FALSE)</f>
        <v>0</v>
      </c>
      <c r="Z395" s="104">
        <f>VLOOKUP($B395,GD_CHAM_CONG!$C$6:$BF$997,55,FALSE)</f>
        <v>0</v>
      </c>
      <c r="AA395" s="104">
        <f>VLOOKUP($B395,GD_CHAM_CONG!$C$6:$BF$997,56,FALSE)</f>
        <v>0</v>
      </c>
      <c r="AB395" s="104">
        <f>VLOOKUP($B395,GD_CHAM_CONG!$C$6:$BI$997,57,FALSE)</f>
        <v>0</v>
      </c>
      <c r="AC395" s="104">
        <f>VLOOKUP($B395,GD_CHAM_CONG!$C$6:$BI$997,58,FALSE)</f>
        <v>0</v>
      </c>
      <c r="AD395" s="104">
        <f>VLOOKUP($B395,GD_CHAM_CONG!$C$6:$BI$997,59,FALSE)</f>
        <v>0</v>
      </c>
      <c r="AE395" s="270">
        <f>I395/$H395*VLOOKUP(I$4,DM_TI_LE!$A$5:$B$30,2,FALSE)</f>
        <v>1</v>
      </c>
      <c r="AF395" s="270">
        <f>J395/$H395*VLOOKUP(J$4,DM_TI_LE!$A$5:$B$30,2,FALSE)</f>
        <v>0</v>
      </c>
      <c r="AG395" s="270">
        <f>K395/$H395*VLOOKUP(K$4,DM_TI_LE!$A$5:$B$30,2,FALSE)</f>
        <v>0</v>
      </c>
      <c r="AH395" s="270">
        <f>L395/$H395*VLOOKUP(L$4,DM_TI_LE!$A$5:$B$30,2,FALSE)</f>
        <v>0</v>
      </c>
      <c r="AI395" s="270">
        <f>M395/$H395*VLOOKUP(M$4,DM_TI_LE!$A$5:$B$30,2,FALSE)</f>
        <v>0</v>
      </c>
      <c r="AJ395" s="270">
        <f>N395/$H395*VLOOKUP(N$4,DM_TI_LE!$A$5:$B$30,2,FALSE)</f>
        <v>0</v>
      </c>
      <c r="AK395" s="270">
        <f>O395/$H395*VLOOKUP(O$4,DM_TI_LE!$A$5:$B$30,2,FALSE)</f>
        <v>0</v>
      </c>
      <c r="AL395" s="270">
        <f>P395/$H395*VLOOKUP(P$4,DM_TI_LE!$A$5:$B$30,2,FALSE)</f>
        <v>0</v>
      </c>
      <c r="AM395" s="270">
        <f>Q395/$H395*VLOOKUP(Q$4,DM_TI_LE!$A$5:$B$30,2,FALSE)</f>
        <v>0</v>
      </c>
      <c r="AN395" s="270">
        <f>R395/$H395*VLOOKUP(R$4,DM_TI_LE!$A$5:$B$30,2,FALSE)</f>
        <v>0</v>
      </c>
      <c r="AO395" s="270">
        <f>S395/$H395*VLOOKUP(S$4,DM_TI_LE!$A$5:$B$30,2,FALSE)</f>
        <v>0</v>
      </c>
      <c r="AP395" s="270">
        <f>T395/$H395*VLOOKUP(T$4,DM_TI_LE!$A$5:$B$30,2,FALSE)</f>
        <v>0</v>
      </c>
      <c r="AQ395" s="270">
        <f>U395/$H395*VLOOKUP(U$4,DM_TI_LE!$A$5:$B$30,2,FALSE)</f>
        <v>0</v>
      </c>
      <c r="AR395" s="270">
        <f>V395/$H395*VLOOKUP(V$4,DM_TI_LE!$A$5:$B$30,2,FALSE)</f>
        <v>0</v>
      </c>
      <c r="AS395" s="270">
        <f>W395/$H395*VLOOKUP(W$4,DM_TI_LE!$A$5:$B$30,2,FALSE)</f>
        <v>0</v>
      </c>
      <c r="AT395" s="270">
        <f>X395/$H395*VLOOKUP(X$4,DM_TI_LE!$A$5:$B$30,2,FALSE)</f>
        <v>0</v>
      </c>
      <c r="AU395" s="270">
        <f>Y395/$H395*VLOOKUP(Y$4,DM_TI_LE!$A$5:$B$30,2,FALSE)</f>
        <v>0</v>
      </c>
      <c r="AV395" s="270">
        <f>Z395/$H395*VLOOKUP(Z$4,DM_TI_LE!$A$5:$B$30,2,FALSE)</f>
        <v>0</v>
      </c>
      <c r="AW395" s="270">
        <f>AA395/$H395*VLOOKUP(AA$4,DM_TI_LE!$A$5:$B$30,2,FALSE)</f>
        <v>0</v>
      </c>
      <c r="AX395" s="270">
        <f>AB395/$H395*VLOOKUP(AB$4,DM_TI_LE!$A$5:$B$30,2,FALSE)</f>
        <v>0</v>
      </c>
      <c r="AY395" s="270">
        <f>AC395/$H395*VLOOKUP(AC$4,DM_TI_LE!$A$5:$B$30,2,FALSE)</f>
        <v>0</v>
      </c>
      <c r="AZ395" s="270">
        <f>AD395/$H395*VLOOKUP(AD$4,DM_TI_LE!$A$5:$B$30,2,FALSE)</f>
        <v>0</v>
      </c>
      <c r="BA395" s="284">
        <f>IF(CD395="HDHV",DM_TI_LE!$K$12*I395, SUM(AE395:AW395)*F395*E395*DM_HE_SO_LUONG_NS!$D$1*CE395)</f>
        <v>7512749.9999999925</v>
      </c>
      <c r="BB395" s="104"/>
      <c r="BC395" s="110">
        <f>VLOOKUP(B395,GD_LCD_HS_LNS!$B$4:$E$1000,4,FALSE)</f>
        <v>4166000</v>
      </c>
      <c r="BD395" s="104"/>
      <c r="BE395" s="104">
        <f>I395/26*$BC395*VLOOKUP(BE$4,DM_TI_LE!$A$5:$C$29,3,FALSE)</f>
        <v>0</v>
      </c>
      <c r="BF395" s="104">
        <f>J395/26*$BC395*VLOOKUP(BF$4,DM_TI_LE!$A$5:$C$29,3,FALSE)</f>
        <v>0</v>
      </c>
      <c r="BG395" s="104">
        <f>K395/26*$BC395*VLOOKUP(BG$4,DM_TI_LE!$A$5:$C$29,3,FALSE)</f>
        <v>0</v>
      </c>
      <c r="BH395" s="104">
        <f>L395/26*$BC395*VLOOKUP(BH$4,DM_TI_LE!$A$5:$C$29,3,FALSE)</f>
        <v>0</v>
      </c>
      <c r="BI395" s="104">
        <f>M395/26*$BC395*VLOOKUP(BI$4,DM_TI_LE!$A$5:$C$29,3,FALSE)</f>
        <v>0</v>
      </c>
      <c r="BJ395" s="104">
        <f>N395/26*$BC395*VLOOKUP(BJ$4,DM_TI_LE!$A$5:$C$29,3,FALSE)</f>
        <v>0</v>
      </c>
      <c r="BK395" s="104">
        <f>O395/26*$BC395*VLOOKUP(BK$4,DM_TI_LE!$A$5:$C$29,3,FALSE)</f>
        <v>0</v>
      </c>
      <c r="BL395" s="104">
        <f>P395/26*$BC395*VLOOKUP(BL$4,DM_TI_LE!$A$5:$C$29,3,FALSE)</f>
        <v>0</v>
      </c>
      <c r="BM395" s="104">
        <f>Q395/26*$BC395*VLOOKUP(BM$4,DM_TI_LE!$A$5:$C$29,3,FALSE)</f>
        <v>0</v>
      </c>
      <c r="BN395" s="104">
        <f>R395/26*$BC395*VLOOKUP(BN$4,DM_TI_LE!$A$5:$C$29,3,FALSE)</f>
        <v>0</v>
      </c>
      <c r="BO395" s="104">
        <f>S395/26*$BC395*VLOOKUP(BO$4,DM_TI_LE!$A$5:$C$29,3,FALSE)</f>
        <v>0</v>
      </c>
      <c r="BP395" s="104">
        <f>T395/26*$BC395*VLOOKUP(BP$4,DM_TI_LE!$A$5:$C$29,3,FALSE)</f>
        <v>0</v>
      </c>
      <c r="BQ395" s="104">
        <f>U395/26*$BC395*VLOOKUP(BQ$4,DM_TI_LE!$A$5:$C$29,3,FALSE)</f>
        <v>0</v>
      </c>
      <c r="BR395" s="104">
        <f>V395/26*$BC395*VLOOKUP(BR$4,DM_TI_LE!$A$5:$C$29,3,FALSE)</f>
        <v>0</v>
      </c>
      <c r="BS395" s="104">
        <f>W395/26*$BC395*VLOOKUP(BS$4,DM_TI_LE!$A$5:$C$29,3,FALSE)</f>
        <v>0</v>
      </c>
      <c r="BT395" s="104">
        <f>X395/26*$BC395*VLOOKUP(BT$4,DM_TI_LE!$A$5:$C$29,3,FALSE)</f>
        <v>0</v>
      </c>
      <c r="BU395" s="104">
        <f>Y395/26*$BC395*VLOOKUP(BU$4,DM_TI_LE!$A$5:$C$29,3,FALSE)</f>
        <v>0</v>
      </c>
      <c r="BV395" s="104">
        <f>Z395/26*$BC395*VLOOKUP(BV$4,DM_TI_LE!$A$5:$C$29,3,FALSE)</f>
        <v>0</v>
      </c>
      <c r="BW395" s="104">
        <f>AA395/26*$BC395*VLOOKUP(BW$4,DM_TI_LE!$A$5:$C$29,3,FALSE)</f>
        <v>0</v>
      </c>
      <c r="BX395" s="104">
        <f>AB395/26*$BC395*VLOOKUP(BX$4,DM_TI_LE!$A$5:$C$29,3,FALSE)</f>
        <v>0</v>
      </c>
      <c r="BY395" s="104">
        <f>AC395/26*$BC395*VLOOKUP(BY$4,DM_TI_LE!$A$5:$C$29,3,FALSE)</f>
        <v>0</v>
      </c>
      <c r="BZ395" s="104">
        <f>AD395/26*$BC395*VLOOKUP(BZ$4,DM_TI_LE!$A$5:$C$29,3,FALSE)</f>
        <v>0</v>
      </c>
      <c r="CA395" s="273">
        <f t="shared" si="0"/>
        <v>0</v>
      </c>
      <c r="CB395" s="104"/>
      <c r="CC395" s="274">
        <f t="shared" si="1"/>
        <v>7512749.9999999925</v>
      </c>
      <c r="CD395" s="138" t="str">
        <f>VLOOKUP(B395,GD_CHUNG!$B$5:$G$480,6,FALSE)</f>
        <v>HD3N</v>
      </c>
      <c r="CE395" s="275">
        <f>VLOOKUP(CD395,DM_TI_LE!$I$12:$J$16,2,FALSE)</f>
        <v>1</v>
      </c>
    </row>
    <row r="396" spans="1:83" ht="12.75" x14ac:dyDescent="0.2">
      <c r="A396" s="49">
        <v>392</v>
      </c>
      <c r="B396" s="50">
        <f>GD_CHUNG!B396</f>
        <v>10658</v>
      </c>
      <c r="C396" s="50" t="str">
        <f>GD_CHUNG!C396</f>
        <v>Nguyễn Phương Tuấn</v>
      </c>
      <c r="D396" s="50" t="str">
        <f>GD_CHUNG!D396</f>
        <v>NV Lái xe - VHTTB</v>
      </c>
      <c r="E396" s="268">
        <f>VLOOKUP(B396,GD_CHAM_CONG!$C$6:$BJ$997,60,FALSE)</f>
        <v>1</v>
      </c>
      <c r="F396" s="268">
        <f>VLOOKUP(B396,GD_LCD_HS_LNS!$B$4:$F$1000,5,FALSE)</f>
        <v>1.68</v>
      </c>
      <c r="G396" s="269"/>
      <c r="H396" s="269">
        <f>VLOOKUP(B396,GD_CHAM_CONG!$C$6:$BD$997,37,FALSE)</f>
        <v>27</v>
      </c>
      <c r="I396" s="104">
        <f>VLOOKUP($B396,GD_CHAM_CONG!$C$6:$BF$997,38,FALSE)</f>
        <v>27</v>
      </c>
      <c r="J396" s="104">
        <f>VLOOKUP($B396,GD_CHAM_CONG!$C$6:$BF$997,39,FALSE)</f>
        <v>0</v>
      </c>
      <c r="K396" s="104">
        <f>VLOOKUP($B396,GD_CHAM_CONG!$C$6:$BF$997,40,FALSE)</f>
        <v>0</v>
      </c>
      <c r="L396" s="104">
        <f>VLOOKUP($B396,GD_CHAM_CONG!$C$6:$BF$997,41,FALSE)</f>
        <v>0</v>
      </c>
      <c r="M396" s="104">
        <f>VLOOKUP($B396,GD_CHAM_CONG!$C$6:$BF$997,42,FALSE)</f>
        <v>0</v>
      </c>
      <c r="N396" s="104">
        <f>VLOOKUP($B396,GD_CHAM_CONG!$C$6:$BF$997,43,FALSE)</f>
        <v>0</v>
      </c>
      <c r="O396" s="104">
        <f>VLOOKUP($B396,GD_CHAM_CONG!$C$6:$BF$997,44,FALSE)</f>
        <v>0</v>
      </c>
      <c r="P396" s="104">
        <f>VLOOKUP($B396,GD_CHAM_CONG!$C$6:$BF$997,45,FALSE)</f>
        <v>0</v>
      </c>
      <c r="Q396" s="104">
        <f>VLOOKUP($B396,GD_CHAM_CONG!$C$6:$BF$997,46,FALSE)</f>
        <v>0</v>
      </c>
      <c r="R396" s="104">
        <f>VLOOKUP($B396,GD_CHAM_CONG!$C$6:$BF$997,47,FALSE)</f>
        <v>0</v>
      </c>
      <c r="S396" s="104">
        <f>VLOOKUP($B396,GD_CHAM_CONG!$C$6:$BF$997,48,FALSE)</f>
        <v>0</v>
      </c>
      <c r="T396" s="104">
        <f>VLOOKUP($B396,GD_CHAM_CONG!$C$6:$BF$997,49,FALSE)</f>
        <v>0</v>
      </c>
      <c r="U396" s="104">
        <f>VLOOKUP($B396,GD_CHAM_CONG!$C$6:$BF$997,50,FALSE)</f>
        <v>0</v>
      </c>
      <c r="V396" s="104">
        <f>VLOOKUP($B396,GD_CHAM_CONG!$C$6:$BF$997,51,FALSE)</f>
        <v>0</v>
      </c>
      <c r="W396" s="104">
        <f>VLOOKUP($B396,GD_CHAM_CONG!$C$6:$BF$997,52,FALSE)</f>
        <v>0</v>
      </c>
      <c r="X396" s="104">
        <f>VLOOKUP($B396,GD_CHAM_CONG!$C$6:$BF$997,53,FALSE)</f>
        <v>0</v>
      </c>
      <c r="Y396" s="104">
        <f>VLOOKUP($B396,GD_CHAM_CONG!$C$6:$BF$997,54,FALSE)</f>
        <v>0</v>
      </c>
      <c r="Z396" s="104">
        <f>VLOOKUP($B396,GD_CHAM_CONG!$C$6:$BF$997,55,FALSE)</f>
        <v>0</v>
      </c>
      <c r="AA396" s="104">
        <f>VLOOKUP($B396,GD_CHAM_CONG!$C$6:$BF$997,56,FALSE)</f>
        <v>0</v>
      </c>
      <c r="AB396" s="104">
        <f>VLOOKUP($B396,GD_CHAM_CONG!$C$6:$BI$997,57,FALSE)</f>
        <v>0</v>
      </c>
      <c r="AC396" s="104">
        <f>VLOOKUP($B396,GD_CHAM_CONG!$C$6:$BI$997,58,FALSE)</f>
        <v>0</v>
      </c>
      <c r="AD396" s="104">
        <f>VLOOKUP($B396,GD_CHAM_CONG!$C$6:$BI$997,59,FALSE)</f>
        <v>0</v>
      </c>
      <c r="AE396" s="270">
        <f>I396/$H396*VLOOKUP(I$4,DM_TI_LE!$A$5:$B$30,2,FALSE)</f>
        <v>1</v>
      </c>
      <c r="AF396" s="270">
        <f>J396/$H396*VLOOKUP(J$4,DM_TI_LE!$A$5:$B$30,2,FALSE)</f>
        <v>0</v>
      </c>
      <c r="AG396" s="270">
        <f>K396/$H396*VLOOKUP(K$4,DM_TI_LE!$A$5:$B$30,2,FALSE)</f>
        <v>0</v>
      </c>
      <c r="AH396" s="270">
        <f>L396/$H396*VLOOKUP(L$4,DM_TI_LE!$A$5:$B$30,2,FALSE)</f>
        <v>0</v>
      </c>
      <c r="AI396" s="270">
        <f>M396/$H396*VLOOKUP(M$4,DM_TI_LE!$A$5:$B$30,2,FALSE)</f>
        <v>0</v>
      </c>
      <c r="AJ396" s="270">
        <f>N396/$H396*VLOOKUP(N$4,DM_TI_LE!$A$5:$B$30,2,FALSE)</f>
        <v>0</v>
      </c>
      <c r="AK396" s="270">
        <f>O396/$H396*VLOOKUP(O$4,DM_TI_LE!$A$5:$B$30,2,FALSE)</f>
        <v>0</v>
      </c>
      <c r="AL396" s="270">
        <f>P396/$H396*VLOOKUP(P$4,DM_TI_LE!$A$5:$B$30,2,FALSE)</f>
        <v>0</v>
      </c>
      <c r="AM396" s="270">
        <f>Q396/$H396*VLOOKUP(Q$4,DM_TI_LE!$A$5:$B$30,2,FALSE)</f>
        <v>0</v>
      </c>
      <c r="AN396" s="270">
        <f>R396/$H396*VLOOKUP(R$4,DM_TI_LE!$A$5:$B$30,2,FALSE)</f>
        <v>0</v>
      </c>
      <c r="AO396" s="270">
        <f>S396/$H396*VLOOKUP(S$4,DM_TI_LE!$A$5:$B$30,2,FALSE)</f>
        <v>0</v>
      </c>
      <c r="AP396" s="270">
        <f>T396/$H396*VLOOKUP(T$4,DM_TI_LE!$A$5:$B$30,2,FALSE)</f>
        <v>0</v>
      </c>
      <c r="AQ396" s="270">
        <f>U396/$H396*VLOOKUP(U$4,DM_TI_LE!$A$5:$B$30,2,FALSE)</f>
        <v>0</v>
      </c>
      <c r="AR396" s="270">
        <f>V396/$H396*VLOOKUP(V$4,DM_TI_LE!$A$5:$B$30,2,FALSE)</f>
        <v>0</v>
      </c>
      <c r="AS396" s="270">
        <f>W396/$H396*VLOOKUP(W$4,DM_TI_LE!$A$5:$B$30,2,FALSE)</f>
        <v>0</v>
      </c>
      <c r="AT396" s="270">
        <f>X396/$H396*VLOOKUP(X$4,DM_TI_LE!$A$5:$B$30,2,FALSE)</f>
        <v>0</v>
      </c>
      <c r="AU396" s="270">
        <f>Y396/$H396*VLOOKUP(Y$4,DM_TI_LE!$A$5:$B$30,2,FALSE)</f>
        <v>0</v>
      </c>
      <c r="AV396" s="270">
        <f>Z396/$H396*VLOOKUP(Z$4,DM_TI_LE!$A$5:$B$30,2,FALSE)</f>
        <v>0</v>
      </c>
      <c r="AW396" s="270">
        <f>AA396/$H396*VLOOKUP(AA$4,DM_TI_LE!$A$5:$B$30,2,FALSE)</f>
        <v>0</v>
      </c>
      <c r="AX396" s="270">
        <f>AB396/$H396*VLOOKUP(AB$4,DM_TI_LE!$A$5:$B$30,2,FALSE)</f>
        <v>0</v>
      </c>
      <c r="AY396" s="270">
        <f>AC396/$H396*VLOOKUP(AC$4,DM_TI_LE!$A$5:$B$30,2,FALSE)</f>
        <v>0</v>
      </c>
      <c r="AZ396" s="270">
        <f>AD396/$H396*VLOOKUP(AD$4,DM_TI_LE!$A$5:$B$30,2,FALSE)</f>
        <v>0</v>
      </c>
      <c r="BA396" s="284">
        <f>IF(CD396="HDHV",DM_TI_LE!$K$12*I396, SUM(AE396:AW396)*F396*E396*DM_HE_SO_LUONG_NS!$D$1*CE396)</f>
        <v>7560000</v>
      </c>
      <c r="BB396" s="104"/>
      <c r="BC396" s="110">
        <f>VLOOKUP(B396,GD_LCD_HS_LNS!$B$4:$E$1000,4,FALSE)</f>
        <v>4166000</v>
      </c>
      <c r="BD396" s="104"/>
      <c r="BE396" s="104">
        <f>I396/26*$BC396*VLOOKUP(BE$4,DM_TI_LE!$A$5:$C$29,3,FALSE)</f>
        <v>0</v>
      </c>
      <c r="BF396" s="104">
        <f>J396/26*$BC396*VLOOKUP(BF$4,DM_TI_LE!$A$5:$C$29,3,FALSE)</f>
        <v>0</v>
      </c>
      <c r="BG396" s="104">
        <f>K396/26*$BC396*VLOOKUP(BG$4,DM_TI_LE!$A$5:$C$29,3,FALSE)</f>
        <v>0</v>
      </c>
      <c r="BH396" s="104">
        <f>L396/26*$BC396*VLOOKUP(BH$4,DM_TI_LE!$A$5:$C$29,3,FALSE)</f>
        <v>0</v>
      </c>
      <c r="BI396" s="104">
        <f>M396/26*$BC396*VLOOKUP(BI$4,DM_TI_LE!$A$5:$C$29,3,FALSE)</f>
        <v>0</v>
      </c>
      <c r="BJ396" s="104">
        <f>N396/26*$BC396*VLOOKUP(BJ$4,DM_TI_LE!$A$5:$C$29,3,FALSE)</f>
        <v>0</v>
      </c>
      <c r="BK396" s="104">
        <f>O396/26*$BC396*VLOOKUP(BK$4,DM_TI_LE!$A$5:$C$29,3,FALSE)</f>
        <v>0</v>
      </c>
      <c r="BL396" s="104">
        <f>P396/26*$BC396*VLOOKUP(BL$4,DM_TI_LE!$A$5:$C$29,3,FALSE)</f>
        <v>0</v>
      </c>
      <c r="BM396" s="104">
        <f>Q396/26*$BC396*VLOOKUP(BM$4,DM_TI_LE!$A$5:$C$29,3,FALSE)</f>
        <v>0</v>
      </c>
      <c r="BN396" s="104">
        <f>R396/26*$BC396*VLOOKUP(BN$4,DM_TI_LE!$A$5:$C$29,3,FALSE)</f>
        <v>0</v>
      </c>
      <c r="BO396" s="104">
        <f>S396/26*$BC396*VLOOKUP(BO$4,DM_TI_LE!$A$5:$C$29,3,FALSE)</f>
        <v>0</v>
      </c>
      <c r="BP396" s="104">
        <f>T396/26*$BC396*VLOOKUP(BP$4,DM_TI_LE!$A$5:$C$29,3,FALSE)</f>
        <v>0</v>
      </c>
      <c r="BQ396" s="104">
        <f>U396/26*$BC396*VLOOKUP(BQ$4,DM_TI_LE!$A$5:$C$29,3,FALSE)</f>
        <v>0</v>
      </c>
      <c r="BR396" s="104">
        <f>V396/26*$BC396*VLOOKUP(BR$4,DM_TI_LE!$A$5:$C$29,3,FALSE)</f>
        <v>0</v>
      </c>
      <c r="BS396" s="104">
        <f>W396/26*$BC396*VLOOKUP(BS$4,DM_TI_LE!$A$5:$C$29,3,FALSE)</f>
        <v>0</v>
      </c>
      <c r="BT396" s="104">
        <f>X396/26*$BC396*VLOOKUP(BT$4,DM_TI_LE!$A$5:$C$29,3,FALSE)</f>
        <v>0</v>
      </c>
      <c r="BU396" s="104">
        <f>Y396/26*$BC396*VLOOKUP(BU$4,DM_TI_LE!$A$5:$C$29,3,FALSE)</f>
        <v>0</v>
      </c>
      <c r="BV396" s="104">
        <f>Z396/26*$BC396*VLOOKUP(BV$4,DM_TI_LE!$A$5:$C$29,3,FALSE)</f>
        <v>0</v>
      </c>
      <c r="BW396" s="104">
        <f>AA396/26*$BC396*VLOOKUP(BW$4,DM_TI_LE!$A$5:$C$29,3,FALSE)</f>
        <v>0</v>
      </c>
      <c r="BX396" s="104">
        <f>AB396/26*$BC396*VLOOKUP(BX$4,DM_TI_LE!$A$5:$C$29,3,FALSE)</f>
        <v>0</v>
      </c>
      <c r="BY396" s="104">
        <f>AC396/26*$BC396*VLOOKUP(BY$4,DM_TI_LE!$A$5:$C$29,3,FALSE)</f>
        <v>0</v>
      </c>
      <c r="BZ396" s="104">
        <f>AD396/26*$BC396*VLOOKUP(BZ$4,DM_TI_LE!$A$5:$C$29,3,FALSE)</f>
        <v>0</v>
      </c>
      <c r="CA396" s="273">
        <f t="shared" si="0"/>
        <v>0</v>
      </c>
      <c r="CB396" s="104"/>
      <c r="CC396" s="274">
        <f t="shared" si="1"/>
        <v>7560000</v>
      </c>
      <c r="CD396" s="138" t="str">
        <f>VLOOKUP(B396,GD_CHUNG!$B$5:$G$480,6,FALSE)</f>
        <v>HD3N</v>
      </c>
      <c r="CE396" s="275">
        <f>VLOOKUP(CD396,DM_TI_LE!$I$12:$J$16,2,FALSE)</f>
        <v>1</v>
      </c>
    </row>
    <row r="397" spans="1:83" ht="12.75" x14ac:dyDescent="0.2">
      <c r="A397" s="49">
        <v>393</v>
      </c>
      <c r="B397" s="50">
        <f>GD_CHUNG!B397</f>
        <v>10665</v>
      </c>
      <c r="C397" s="50" t="str">
        <f>GD_CHUNG!C397</f>
        <v>Trần Hồng Sơn</v>
      </c>
      <c r="D397" s="50" t="str">
        <f>GD_CHUNG!D397</f>
        <v>NV Lái xe - VHTTB</v>
      </c>
      <c r="E397" s="268">
        <f>VLOOKUP(B397,GD_CHAM_CONG!$C$6:$BJ$997,60,FALSE)</f>
        <v>1</v>
      </c>
      <c r="F397" s="268">
        <f>VLOOKUP(B397,GD_LCD_HS_LNS!$B$4:$F$1000,5,FALSE)</f>
        <v>1.68</v>
      </c>
      <c r="G397" s="269"/>
      <c r="H397" s="269">
        <f>VLOOKUP(B397,GD_CHAM_CONG!$C$6:$BD$997,37,FALSE)</f>
        <v>27</v>
      </c>
      <c r="I397" s="104">
        <f>VLOOKUP($B397,GD_CHAM_CONG!$C$6:$BF$997,38,FALSE)</f>
        <v>23</v>
      </c>
      <c r="J397" s="104">
        <f>VLOOKUP($B397,GD_CHAM_CONG!$C$6:$BF$997,39,FALSE)</f>
        <v>0</v>
      </c>
      <c r="K397" s="104">
        <f>VLOOKUP($B397,GD_CHAM_CONG!$C$6:$BF$997,40,FALSE)</f>
        <v>0</v>
      </c>
      <c r="L397" s="104">
        <f>VLOOKUP($B397,GD_CHAM_CONG!$C$6:$BF$997,41,FALSE)</f>
        <v>0</v>
      </c>
      <c r="M397" s="104">
        <f>VLOOKUP($B397,GD_CHAM_CONG!$C$6:$BF$997,42,FALSE)</f>
        <v>0</v>
      </c>
      <c r="N397" s="104">
        <f>VLOOKUP($B397,GD_CHAM_CONG!$C$6:$BF$997,43,FALSE)</f>
        <v>0</v>
      </c>
      <c r="O397" s="104">
        <f>VLOOKUP($B397,GD_CHAM_CONG!$C$6:$BF$997,44,FALSE)</f>
        <v>0</v>
      </c>
      <c r="P397" s="104">
        <f>VLOOKUP($B397,GD_CHAM_CONG!$C$6:$BF$997,45,FALSE)</f>
        <v>0</v>
      </c>
      <c r="Q397" s="104">
        <f>VLOOKUP($B397,GD_CHAM_CONG!$C$6:$BF$997,46,FALSE)</f>
        <v>0</v>
      </c>
      <c r="R397" s="104">
        <f>VLOOKUP($B397,GD_CHAM_CONG!$C$6:$BF$997,47,FALSE)</f>
        <v>0</v>
      </c>
      <c r="S397" s="104">
        <f>VLOOKUP($B397,GD_CHAM_CONG!$C$6:$BF$997,48,FALSE)</f>
        <v>4</v>
      </c>
      <c r="T397" s="104">
        <f>VLOOKUP($B397,GD_CHAM_CONG!$C$6:$BF$997,49,FALSE)</f>
        <v>0</v>
      </c>
      <c r="U397" s="104">
        <f>VLOOKUP($B397,GD_CHAM_CONG!$C$6:$BF$997,50,FALSE)</f>
        <v>0</v>
      </c>
      <c r="V397" s="104">
        <f>VLOOKUP($B397,GD_CHAM_CONG!$C$6:$BF$997,51,FALSE)</f>
        <v>0</v>
      </c>
      <c r="W397" s="104">
        <f>VLOOKUP($B397,GD_CHAM_CONG!$C$6:$BF$997,52,FALSE)</f>
        <v>0</v>
      </c>
      <c r="X397" s="104">
        <f>VLOOKUP($B397,GD_CHAM_CONG!$C$6:$BF$997,53,FALSE)</f>
        <v>0</v>
      </c>
      <c r="Y397" s="104">
        <f>VLOOKUP($B397,GD_CHAM_CONG!$C$6:$BF$997,54,FALSE)</f>
        <v>0</v>
      </c>
      <c r="Z397" s="104">
        <f>VLOOKUP($B397,GD_CHAM_CONG!$C$6:$BF$997,55,FALSE)</f>
        <v>0</v>
      </c>
      <c r="AA397" s="104">
        <f>VLOOKUP($B397,GD_CHAM_CONG!$C$6:$BF$997,56,FALSE)</f>
        <v>0</v>
      </c>
      <c r="AB397" s="104">
        <f>VLOOKUP($B397,GD_CHAM_CONG!$C$6:$BI$997,57,FALSE)</f>
        <v>0</v>
      </c>
      <c r="AC397" s="104">
        <f>VLOOKUP($B397,GD_CHAM_CONG!$C$6:$BI$997,58,FALSE)</f>
        <v>0</v>
      </c>
      <c r="AD397" s="104">
        <f>VLOOKUP($B397,GD_CHAM_CONG!$C$6:$BI$997,59,FALSE)</f>
        <v>0</v>
      </c>
      <c r="AE397" s="270">
        <f>I397/$H397*VLOOKUP(I$4,DM_TI_LE!$A$5:$B$30,2,FALSE)</f>
        <v>0.85185185185185186</v>
      </c>
      <c r="AF397" s="270">
        <f>J397/$H397*VLOOKUP(J$4,DM_TI_LE!$A$5:$B$30,2,FALSE)</f>
        <v>0</v>
      </c>
      <c r="AG397" s="270">
        <f>K397/$H397*VLOOKUP(K$4,DM_TI_LE!$A$5:$B$30,2,FALSE)</f>
        <v>0</v>
      </c>
      <c r="AH397" s="270">
        <f>L397/$H397*VLOOKUP(L$4,DM_TI_LE!$A$5:$B$30,2,FALSE)</f>
        <v>0</v>
      </c>
      <c r="AI397" s="270">
        <f>M397/$H397*VLOOKUP(M$4,DM_TI_LE!$A$5:$B$30,2,FALSE)</f>
        <v>0</v>
      </c>
      <c r="AJ397" s="270">
        <f>N397/$H397*VLOOKUP(N$4,DM_TI_LE!$A$5:$B$30,2,FALSE)</f>
        <v>0</v>
      </c>
      <c r="AK397" s="270">
        <f>O397/$H397*VLOOKUP(O$4,DM_TI_LE!$A$5:$B$30,2,FALSE)</f>
        <v>0</v>
      </c>
      <c r="AL397" s="270">
        <f>P397/$H397*VLOOKUP(P$4,DM_TI_LE!$A$5:$B$30,2,FALSE)</f>
        <v>0</v>
      </c>
      <c r="AM397" s="270">
        <f>Q397/$H397*VLOOKUP(Q$4,DM_TI_LE!$A$5:$B$30,2,FALSE)</f>
        <v>0</v>
      </c>
      <c r="AN397" s="270">
        <f>R397/$H397*VLOOKUP(R$4,DM_TI_LE!$A$5:$B$30,2,FALSE)</f>
        <v>0</v>
      </c>
      <c r="AO397" s="270">
        <f>S397/$H397*VLOOKUP(S$4,DM_TI_LE!$A$5:$B$30,2,FALSE)</f>
        <v>0</v>
      </c>
      <c r="AP397" s="270">
        <f>T397/$H397*VLOOKUP(T$4,DM_TI_LE!$A$5:$B$30,2,FALSE)</f>
        <v>0</v>
      </c>
      <c r="AQ397" s="270">
        <f>U397/$H397*VLOOKUP(U$4,DM_TI_LE!$A$5:$B$30,2,FALSE)</f>
        <v>0</v>
      </c>
      <c r="AR397" s="270">
        <f>V397/$H397*VLOOKUP(V$4,DM_TI_LE!$A$5:$B$30,2,FALSE)</f>
        <v>0</v>
      </c>
      <c r="AS397" s="270">
        <f>W397/$H397*VLOOKUP(W$4,DM_TI_LE!$A$5:$B$30,2,FALSE)</f>
        <v>0</v>
      </c>
      <c r="AT397" s="270">
        <f>X397/$H397*VLOOKUP(X$4,DM_TI_LE!$A$5:$B$30,2,FALSE)</f>
        <v>0</v>
      </c>
      <c r="AU397" s="270">
        <f>Y397/$H397*VLOOKUP(Y$4,DM_TI_LE!$A$5:$B$30,2,FALSE)</f>
        <v>0</v>
      </c>
      <c r="AV397" s="270">
        <f>Z397/$H397*VLOOKUP(Z$4,DM_TI_LE!$A$5:$B$30,2,FALSE)</f>
        <v>0</v>
      </c>
      <c r="AW397" s="270">
        <f>AA397/$H397*VLOOKUP(AA$4,DM_TI_LE!$A$5:$B$30,2,FALSE)</f>
        <v>0</v>
      </c>
      <c r="AX397" s="270">
        <f>AB397/$H397*VLOOKUP(AB$4,DM_TI_LE!$A$5:$B$30,2,FALSE)</f>
        <v>0</v>
      </c>
      <c r="AY397" s="270">
        <f>AC397/$H397*VLOOKUP(AC$4,DM_TI_LE!$A$5:$B$30,2,FALSE)</f>
        <v>0</v>
      </c>
      <c r="AZ397" s="270">
        <f>AD397/$H397*VLOOKUP(AD$4,DM_TI_LE!$A$5:$B$30,2,FALSE)</f>
        <v>0</v>
      </c>
      <c r="BA397" s="284">
        <f>IF(CD397="HDHV",DM_TI_LE!$K$12*I397, SUM(AE397:AW397)*F397*E397*DM_HE_SO_LUONG_NS!$D$1*CE397)</f>
        <v>6439999.9999999991</v>
      </c>
      <c r="BB397" s="104"/>
      <c r="BC397" s="110">
        <f>VLOOKUP(B397,GD_LCD_HS_LNS!$B$4:$E$1000,4,FALSE)</f>
        <v>4166000</v>
      </c>
      <c r="BD397" s="104"/>
      <c r="BE397" s="104">
        <f>I397/26*$BC397*VLOOKUP(BE$4,DM_TI_LE!$A$5:$C$29,3,FALSE)</f>
        <v>0</v>
      </c>
      <c r="BF397" s="104">
        <f>J397/26*$BC397*VLOOKUP(BF$4,DM_TI_LE!$A$5:$C$29,3,FALSE)</f>
        <v>0</v>
      </c>
      <c r="BG397" s="104">
        <f>K397/26*$BC397*VLOOKUP(BG$4,DM_TI_LE!$A$5:$C$29,3,FALSE)</f>
        <v>0</v>
      </c>
      <c r="BH397" s="104">
        <f>L397/26*$BC397*VLOOKUP(BH$4,DM_TI_LE!$A$5:$C$29,3,FALSE)</f>
        <v>0</v>
      </c>
      <c r="BI397" s="104">
        <f>M397/26*$BC397*VLOOKUP(BI$4,DM_TI_LE!$A$5:$C$29,3,FALSE)</f>
        <v>0</v>
      </c>
      <c r="BJ397" s="104">
        <f>N397/26*$BC397*VLOOKUP(BJ$4,DM_TI_LE!$A$5:$C$29,3,FALSE)</f>
        <v>0</v>
      </c>
      <c r="BK397" s="104">
        <f>O397/26*$BC397*VLOOKUP(BK$4,DM_TI_LE!$A$5:$C$29,3,FALSE)</f>
        <v>0</v>
      </c>
      <c r="BL397" s="104">
        <f>P397/26*$BC397*VLOOKUP(BL$4,DM_TI_LE!$A$5:$C$29,3,FALSE)</f>
        <v>0</v>
      </c>
      <c r="BM397" s="104">
        <f>Q397/26*$BC397*VLOOKUP(BM$4,DM_TI_LE!$A$5:$C$29,3,FALSE)</f>
        <v>0</v>
      </c>
      <c r="BN397" s="104">
        <f>R397/26*$BC397*VLOOKUP(BN$4,DM_TI_LE!$A$5:$C$29,3,FALSE)</f>
        <v>0</v>
      </c>
      <c r="BO397" s="104">
        <f>S397/26*$BC397*VLOOKUP(BO$4,DM_TI_LE!$A$5:$C$29,3,FALSE)</f>
        <v>640923.07692307699</v>
      </c>
      <c r="BP397" s="104">
        <f>T397/26*$BC397*VLOOKUP(BP$4,DM_TI_LE!$A$5:$C$29,3,FALSE)</f>
        <v>0</v>
      </c>
      <c r="BQ397" s="104">
        <f>U397/26*$BC397*VLOOKUP(BQ$4,DM_TI_LE!$A$5:$C$29,3,FALSE)</f>
        <v>0</v>
      </c>
      <c r="BR397" s="104">
        <f>V397/26*$BC397*VLOOKUP(BR$4,DM_TI_LE!$A$5:$C$29,3,FALSE)</f>
        <v>0</v>
      </c>
      <c r="BS397" s="104">
        <f>W397/26*$BC397*VLOOKUP(BS$4,DM_TI_LE!$A$5:$C$29,3,FALSE)</f>
        <v>0</v>
      </c>
      <c r="BT397" s="104">
        <f>X397/26*$BC397*VLOOKUP(BT$4,DM_TI_LE!$A$5:$C$29,3,FALSE)</f>
        <v>0</v>
      </c>
      <c r="BU397" s="104">
        <f>Y397/26*$BC397*VLOOKUP(BU$4,DM_TI_LE!$A$5:$C$29,3,FALSE)</f>
        <v>0</v>
      </c>
      <c r="BV397" s="104">
        <f>Z397/26*$BC397*VLOOKUP(BV$4,DM_TI_LE!$A$5:$C$29,3,FALSE)</f>
        <v>0</v>
      </c>
      <c r="BW397" s="104">
        <f>AA397/26*$BC397*VLOOKUP(BW$4,DM_TI_LE!$A$5:$C$29,3,FALSE)</f>
        <v>0</v>
      </c>
      <c r="BX397" s="104">
        <f>AB397/26*$BC397*VLOOKUP(BX$4,DM_TI_LE!$A$5:$C$29,3,FALSE)</f>
        <v>0</v>
      </c>
      <c r="BY397" s="104">
        <f>AC397/26*$BC397*VLOOKUP(BY$4,DM_TI_LE!$A$5:$C$29,3,FALSE)</f>
        <v>0</v>
      </c>
      <c r="BZ397" s="104">
        <f>AD397/26*$BC397*VLOOKUP(BZ$4,DM_TI_LE!$A$5:$C$29,3,FALSE)</f>
        <v>0</v>
      </c>
      <c r="CA397" s="273">
        <f t="shared" si="0"/>
        <v>640923.07692307699</v>
      </c>
      <c r="CB397" s="104"/>
      <c r="CC397" s="274">
        <f t="shared" si="1"/>
        <v>7080923.0769230761</v>
      </c>
      <c r="CD397" s="138" t="str">
        <f>VLOOKUP(B397,GD_CHUNG!$B$5:$G$480,6,FALSE)</f>
        <v>HD3N</v>
      </c>
      <c r="CE397" s="275">
        <f>VLOOKUP(CD397,DM_TI_LE!$I$12:$J$16,2,FALSE)</f>
        <v>1</v>
      </c>
    </row>
    <row r="398" spans="1:83" ht="12.75" x14ac:dyDescent="0.2">
      <c r="A398" s="49">
        <v>394</v>
      </c>
      <c r="B398" s="50">
        <f>GD_CHUNG!B398</f>
        <v>10671</v>
      </c>
      <c r="C398" s="50" t="str">
        <f>GD_CHUNG!C398</f>
        <v>Lê Đức Duy</v>
      </c>
      <c r="D398" s="50" t="str">
        <f>GD_CHUNG!D398</f>
        <v>NV Lái xe - VHTTB</v>
      </c>
      <c r="E398" s="268">
        <f>VLOOKUP(B398,GD_CHAM_CONG!$C$6:$BJ$997,60,FALSE)</f>
        <v>0.95</v>
      </c>
      <c r="F398" s="268">
        <f>VLOOKUP(B398,GD_LCD_HS_LNS!$B$4:$F$1000,5,FALSE)</f>
        <v>1.68</v>
      </c>
      <c r="G398" s="269"/>
      <c r="H398" s="269">
        <f>VLOOKUP(B398,GD_CHAM_CONG!$C$6:$BD$997,37,FALSE)</f>
        <v>27</v>
      </c>
      <c r="I398" s="104">
        <f>VLOOKUP($B398,GD_CHAM_CONG!$C$6:$BF$997,38,FALSE)</f>
        <v>20</v>
      </c>
      <c r="J398" s="104">
        <f>VLOOKUP($B398,GD_CHAM_CONG!$C$6:$BF$997,39,FALSE)</f>
        <v>0</v>
      </c>
      <c r="K398" s="104">
        <f>VLOOKUP($B398,GD_CHAM_CONG!$C$6:$BF$997,40,FALSE)</f>
        <v>0</v>
      </c>
      <c r="L398" s="104">
        <f>VLOOKUP($B398,GD_CHAM_CONG!$C$6:$BF$997,41,FALSE)</f>
        <v>0</v>
      </c>
      <c r="M398" s="104">
        <f>VLOOKUP($B398,GD_CHAM_CONG!$C$6:$BF$997,42,FALSE)</f>
        <v>0</v>
      </c>
      <c r="N398" s="104">
        <f>VLOOKUP($B398,GD_CHAM_CONG!$C$6:$BF$997,43,FALSE)</f>
        <v>0</v>
      </c>
      <c r="O398" s="104">
        <f>VLOOKUP($B398,GD_CHAM_CONG!$C$6:$BF$997,44,FALSE)</f>
        <v>0</v>
      </c>
      <c r="P398" s="104">
        <f>VLOOKUP($B398,GD_CHAM_CONG!$C$6:$BF$997,45,FALSE)</f>
        <v>0</v>
      </c>
      <c r="Q398" s="104">
        <f>VLOOKUP($B398,GD_CHAM_CONG!$C$6:$BF$997,46,FALSE)</f>
        <v>0</v>
      </c>
      <c r="R398" s="104">
        <f>VLOOKUP($B398,GD_CHAM_CONG!$C$6:$BF$997,47,FALSE)</f>
        <v>0</v>
      </c>
      <c r="S398" s="104">
        <f>VLOOKUP($B398,GD_CHAM_CONG!$C$6:$BF$997,48,FALSE)</f>
        <v>7</v>
      </c>
      <c r="T398" s="104">
        <f>VLOOKUP($B398,GD_CHAM_CONG!$C$6:$BF$997,49,FALSE)</f>
        <v>0</v>
      </c>
      <c r="U398" s="104">
        <f>VLOOKUP($B398,GD_CHAM_CONG!$C$6:$BF$997,50,FALSE)</f>
        <v>0</v>
      </c>
      <c r="V398" s="104">
        <f>VLOOKUP($B398,GD_CHAM_CONG!$C$6:$BF$997,51,FALSE)</f>
        <v>0</v>
      </c>
      <c r="W398" s="104">
        <f>VLOOKUP($B398,GD_CHAM_CONG!$C$6:$BF$997,52,FALSE)</f>
        <v>0</v>
      </c>
      <c r="X398" s="104">
        <f>VLOOKUP($B398,GD_CHAM_CONG!$C$6:$BF$997,53,FALSE)</f>
        <v>0</v>
      </c>
      <c r="Y398" s="104">
        <f>VLOOKUP($B398,GD_CHAM_CONG!$C$6:$BF$997,54,FALSE)</f>
        <v>0</v>
      </c>
      <c r="Z398" s="104">
        <f>VLOOKUP($B398,GD_CHAM_CONG!$C$6:$BF$997,55,FALSE)</f>
        <v>0</v>
      </c>
      <c r="AA398" s="104">
        <f>VLOOKUP($B398,GD_CHAM_CONG!$C$6:$BF$997,56,FALSE)</f>
        <v>0</v>
      </c>
      <c r="AB398" s="104">
        <f>VLOOKUP($B398,GD_CHAM_CONG!$C$6:$BI$997,57,FALSE)</f>
        <v>0</v>
      </c>
      <c r="AC398" s="104">
        <f>VLOOKUP($B398,GD_CHAM_CONG!$C$6:$BI$997,58,FALSE)</f>
        <v>0</v>
      </c>
      <c r="AD398" s="104">
        <f>VLOOKUP($B398,GD_CHAM_CONG!$C$6:$BI$997,59,FALSE)</f>
        <v>0</v>
      </c>
      <c r="AE398" s="270">
        <f>I398/$H398*VLOOKUP(I$4,DM_TI_LE!$A$5:$B$30,2,FALSE)</f>
        <v>0.7407407407407407</v>
      </c>
      <c r="AF398" s="270">
        <f>J398/$H398*VLOOKUP(J$4,DM_TI_LE!$A$5:$B$30,2,FALSE)</f>
        <v>0</v>
      </c>
      <c r="AG398" s="270">
        <f>K398/$H398*VLOOKUP(K$4,DM_TI_LE!$A$5:$B$30,2,FALSE)</f>
        <v>0</v>
      </c>
      <c r="AH398" s="270">
        <f>L398/$H398*VLOOKUP(L$4,DM_TI_LE!$A$5:$B$30,2,FALSE)</f>
        <v>0</v>
      </c>
      <c r="AI398" s="270">
        <f>M398/$H398*VLOOKUP(M$4,DM_TI_LE!$A$5:$B$30,2,FALSE)</f>
        <v>0</v>
      </c>
      <c r="AJ398" s="270">
        <f>N398/$H398*VLOOKUP(N$4,DM_TI_LE!$A$5:$B$30,2,FALSE)</f>
        <v>0</v>
      </c>
      <c r="AK398" s="270">
        <f>O398/$H398*VLOOKUP(O$4,DM_TI_LE!$A$5:$B$30,2,FALSE)</f>
        <v>0</v>
      </c>
      <c r="AL398" s="270">
        <f>P398/$H398*VLOOKUP(P$4,DM_TI_LE!$A$5:$B$30,2,FALSE)</f>
        <v>0</v>
      </c>
      <c r="AM398" s="270">
        <f>Q398/$H398*VLOOKUP(Q$4,DM_TI_LE!$A$5:$B$30,2,FALSE)</f>
        <v>0</v>
      </c>
      <c r="AN398" s="270">
        <f>R398/$H398*VLOOKUP(R$4,DM_TI_LE!$A$5:$B$30,2,FALSE)</f>
        <v>0</v>
      </c>
      <c r="AO398" s="270">
        <f>S398/$H398*VLOOKUP(S$4,DM_TI_LE!$A$5:$B$30,2,FALSE)</f>
        <v>0</v>
      </c>
      <c r="AP398" s="270">
        <f>T398/$H398*VLOOKUP(T$4,DM_TI_LE!$A$5:$B$30,2,FALSE)</f>
        <v>0</v>
      </c>
      <c r="AQ398" s="270">
        <f>U398/$H398*VLOOKUP(U$4,DM_TI_LE!$A$5:$B$30,2,FALSE)</f>
        <v>0</v>
      </c>
      <c r="AR398" s="270">
        <f>V398/$H398*VLOOKUP(V$4,DM_TI_LE!$A$5:$B$30,2,FALSE)</f>
        <v>0</v>
      </c>
      <c r="AS398" s="270">
        <f>W398/$H398*VLOOKUP(W$4,DM_TI_LE!$A$5:$B$30,2,FALSE)</f>
        <v>0</v>
      </c>
      <c r="AT398" s="270">
        <f>X398/$H398*VLOOKUP(X$4,DM_TI_LE!$A$5:$B$30,2,FALSE)</f>
        <v>0</v>
      </c>
      <c r="AU398" s="270">
        <f>Y398/$H398*VLOOKUP(Y$4,DM_TI_LE!$A$5:$B$30,2,FALSE)</f>
        <v>0</v>
      </c>
      <c r="AV398" s="270">
        <f>Z398/$H398*VLOOKUP(Z$4,DM_TI_LE!$A$5:$B$30,2,FALSE)</f>
        <v>0</v>
      </c>
      <c r="AW398" s="270">
        <f>AA398/$H398*VLOOKUP(AA$4,DM_TI_LE!$A$5:$B$30,2,FALSE)</f>
        <v>0</v>
      </c>
      <c r="AX398" s="270">
        <f>AB398/$H398*VLOOKUP(AB$4,DM_TI_LE!$A$5:$B$30,2,FALSE)</f>
        <v>0</v>
      </c>
      <c r="AY398" s="270">
        <f>AC398/$H398*VLOOKUP(AC$4,DM_TI_LE!$A$5:$B$30,2,FALSE)</f>
        <v>0</v>
      </c>
      <c r="AZ398" s="270">
        <f>AD398/$H398*VLOOKUP(AD$4,DM_TI_LE!$A$5:$B$30,2,FALSE)</f>
        <v>0</v>
      </c>
      <c r="BA398" s="284">
        <f>IF(CD398="HDHV",DM_TI_LE!$K$12*I398, SUM(AE398:AW398)*F398*E398*DM_HE_SO_LUONG_NS!$D$1*CE398)</f>
        <v>5319999.9999999991</v>
      </c>
      <c r="BB398" s="104"/>
      <c r="BC398" s="110">
        <f>VLOOKUP(B398,GD_LCD_HS_LNS!$B$4:$E$1000,4,FALSE)</f>
        <v>4166000</v>
      </c>
      <c r="BD398" s="104"/>
      <c r="BE398" s="104">
        <f>I398/26*$BC398*VLOOKUP(BE$4,DM_TI_LE!$A$5:$C$29,3,FALSE)</f>
        <v>0</v>
      </c>
      <c r="BF398" s="104">
        <f>J398/26*$BC398*VLOOKUP(BF$4,DM_TI_LE!$A$5:$C$29,3,FALSE)</f>
        <v>0</v>
      </c>
      <c r="BG398" s="104">
        <f>K398/26*$BC398*VLOOKUP(BG$4,DM_TI_LE!$A$5:$C$29,3,FALSE)</f>
        <v>0</v>
      </c>
      <c r="BH398" s="104">
        <f>L398/26*$BC398*VLOOKUP(BH$4,DM_TI_LE!$A$5:$C$29,3,FALSE)</f>
        <v>0</v>
      </c>
      <c r="BI398" s="104">
        <f>M398/26*$BC398*VLOOKUP(BI$4,DM_TI_LE!$A$5:$C$29,3,FALSE)</f>
        <v>0</v>
      </c>
      <c r="BJ398" s="104">
        <f>N398/26*$BC398*VLOOKUP(BJ$4,DM_TI_LE!$A$5:$C$29,3,FALSE)</f>
        <v>0</v>
      </c>
      <c r="BK398" s="104">
        <f>O398/26*$BC398*VLOOKUP(BK$4,DM_TI_LE!$A$5:$C$29,3,FALSE)</f>
        <v>0</v>
      </c>
      <c r="BL398" s="104">
        <f>P398/26*$BC398*VLOOKUP(BL$4,DM_TI_LE!$A$5:$C$29,3,FALSE)</f>
        <v>0</v>
      </c>
      <c r="BM398" s="104">
        <f>Q398/26*$BC398*VLOOKUP(BM$4,DM_TI_LE!$A$5:$C$29,3,FALSE)</f>
        <v>0</v>
      </c>
      <c r="BN398" s="104">
        <f>R398/26*$BC398*VLOOKUP(BN$4,DM_TI_LE!$A$5:$C$29,3,FALSE)</f>
        <v>0</v>
      </c>
      <c r="BO398" s="104">
        <f>S398/26*$BC398*VLOOKUP(BO$4,DM_TI_LE!$A$5:$C$29,3,FALSE)</f>
        <v>1121615.3846153845</v>
      </c>
      <c r="BP398" s="104">
        <f>T398/26*$BC398*VLOOKUP(BP$4,DM_TI_LE!$A$5:$C$29,3,FALSE)</f>
        <v>0</v>
      </c>
      <c r="BQ398" s="104">
        <f>U398/26*$BC398*VLOOKUP(BQ$4,DM_TI_LE!$A$5:$C$29,3,FALSE)</f>
        <v>0</v>
      </c>
      <c r="BR398" s="104">
        <f>V398/26*$BC398*VLOOKUP(BR$4,DM_TI_LE!$A$5:$C$29,3,FALSE)</f>
        <v>0</v>
      </c>
      <c r="BS398" s="104">
        <f>W398/26*$BC398*VLOOKUP(BS$4,DM_TI_LE!$A$5:$C$29,3,FALSE)</f>
        <v>0</v>
      </c>
      <c r="BT398" s="104">
        <f>X398/26*$BC398*VLOOKUP(BT$4,DM_TI_LE!$A$5:$C$29,3,FALSE)</f>
        <v>0</v>
      </c>
      <c r="BU398" s="104">
        <f>Y398/26*$BC398*VLOOKUP(BU$4,DM_TI_LE!$A$5:$C$29,3,FALSE)</f>
        <v>0</v>
      </c>
      <c r="BV398" s="104">
        <f>Z398/26*$BC398*VLOOKUP(BV$4,DM_TI_LE!$A$5:$C$29,3,FALSE)</f>
        <v>0</v>
      </c>
      <c r="BW398" s="104">
        <f>AA398/26*$BC398*VLOOKUP(BW$4,DM_TI_LE!$A$5:$C$29,3,FALSE)</f>
        <v>0</v>
      </c>
      <c r="BX398" s="104">
        <f>AB398/26*$BC398*VLOOKUP(BX$4,DM_TI_LE!$A$5:$C$29,3,FALSE)</f>
        <v>0</v>
      </c>
      <c r="BY398" s="104">
        <f>AC398/26*$BC398*VLOOKUP(BY$4,DM_TI_LE!$A$5:$C$29,3,FALSE)</f>
        <v>0</v>
      </c>
      <c r="BZ398" s="104">
        <f>AD398/26*$BC398*VLOOKUP(BZ$4,DM_TI_LE!$A$5:$C$29,3,FALSE)</f>
        <v>0</v>
      </c>
      <c r="CA398" s="273">
        <f t="shared" si="0"/>
        <v>1121615.3846153845</v>
      </c>
      <c r="CB398" s="104"/>
      <c r="CC398" s="274">
        <f t="shared" si="1"/>
        <v>6441615.384615384</v>
      </c>
      <c r="CD398" s="138" t="str">
        <f>VLOOKUP(B398,GD_CHUNG!$B$5:$G$480,6,FALSE)</f>
        <v>HD3N</v>
      </c>
      <c r="CE398" s="275">
        <f>VLOOKUP(CD398,DM_TI_LE!$I$12:$J$16,2,FALSE)</f>
        <v>1</v>
      </c>
    </row>
    <row r="399" spans="1:83" ht="12.75" x14ac:dyDescent="0.2">
      <c r="A399" s="49">
        <v>395</v>
      </c>
      <c r="B399" s="50">
        <f>GD_CHUNG!B399</f>
        <v>10673</v>
      </c>
      <c r="C399" s="50" t="str">
        <f>GD_CHUNG!C399</f>
        <v>Đặng Xuân Sơn</v>
      </c>
      <c r="D399" s="50" t="str">
        <f>GD_CHUNG!D399</f>
        <v>NV Lái xe - VHTTB</v>
      </c>
      <c r="E399" s="268">
        <f>VLOOKUP(B399,GD_CHAM_CONG!$C$6:$BJ$997,60,FALSE)</f>
        <v>1</v>
      </c>
      <c r="F399" s="268">
        <f>VLOOKUP(B399,GD_LCD_HS_LNS!$B$4:$F$1000,5,FALSE)</f>
        <v>1.68</v>
      </c>
      <c r="G399" s="269"/>
      <c r="H399" s="269">
        <f>VLOOKUP(B399,GD_CHAM_CONG!$C$6:$BD$997,37,FALSE)</f>
        <v>27</v>
      </c>
      <c r="I399" s="104">
        <f>VLOOKUP($B399,GD_CHAM_CONG!$C$6:$BF$997,38,FALSE)</f>
        <v>27</v>
      </c>
      <c r="J399" s="104">
        <f>VLOOKUP($B399,GD_CHAM_CONG!$C$6:$BF$997,39,FALSE)</f>
        <v>0</v>
      </c>
      <c r="K399" s="104">
        <f>VLOOKUP($B399,GD_CHAM_CONG!$C$6:$BF$997,40,FALSE)</f>
        <v>0</v>
      </c>
      <c r="L399" s="104">
        <f>VLOOKUP($B399,GD_CHAM_CONG!$C$6:$BF$997,41,FALSE)</f>
        <v>0</v>
      </c>
      <c r="M399" s="104">
        <f>VLOOKUP($B399,GD_CHAM_CONG!$C$6:$BF$997,42,FALSE)</f>
        <v>0</v>
      </c>
      <c r="N399" s="104">
        <f>VLOOKUP($B399,GD_CHAM_CONG!$C$6:$BF$997,43,FALSE)</f>
        <v>0</v>
      </c>
      <c r="O399" s="104">
        <f>VLOOKUP($B399,GD_CHAM_CONG!$C$6:$BF$997,44,FALSE)</f>
        <v>0</v>
      </c>
      <c r="P399" s="104">
        <f>VLOOKUP($B399,GD_CHAM_CONG!$C$6:$BF$997,45,FALSE)</f>
        <v>0</v>
      </c>
      <c r="Q399" s="104">
        <f>VLOOKUP($B399,GD_CHAM_CONG!$C$6:$BF$997,46,FALSE)</f>
        <v>0</v>
      </c>
      <c r="R399" s="104">
        <f>VLOOKUP($B399,GD_CHAM_CONG!$C$6:$BF$997,47,FALSE)</f>
        <v>0</v>
      </c>
      <c r="S399" s="104">
        <f>VLOOKUP($B399,GD_CHAM_CONG!$C$6:$BF$997,48,FALSE)</f>
        <v>0</v>
      </c>
      <c r="T399" s="104">
        <f>VLOOKUP($B399,GD_CHAM_CONG!$C$6:$BF$997,49,FALSE)</f>
        <v>0</v>
      </c>
      <c r="U399" s="104">
        <f>VLOOKUP($B399,GD_CHAM_CONG!$C$6:$BF$997,50,FALSE)</f>
        <v>0</v>
      </c>
      <c r="V399" s="104">
        <f>VLOOKUP($B399,GD_CHAM_CONG!$C$6:$BF$997,51,FALSE)</f>
        <v>0</v>
      </c>
      <c r="W399" s="104">
        <f>VLOOKUP($B399,GD_CHAM_CONG!$C$6:$BF$997,52,FALSE)</f>
        <v>0</v>
      </c>
      <c r="X399" s="104">
        <f>VLOOKUP($B399,GD_CHAM_CONG!$C$6:$BF$997,53,FALSE)</f>
        <v>0</v>
      </c>
      <c r="Y399" s="104">
        <f>VLOOKUP($B399,GD_CHAM_CONG!$C$6:$BF$997,54,FALSE)</f>
        <v>0</v>
      </c>
      <c r="Z399" s="104">
        <f>VLOOKUP($B399,GD_CHAM_CONG!$C$6:$BF$997,55,FALSE)</f>
        <v>0</v>
      </c>
      <c r="AA399" s="104">
        <f>VLOOKUP($B399,GD_CHAM_CONG!$C$6:$BF$997,56,FALSE)</f>
        <v>0</v>
      </c>
      <c r="AB399" s="104">
        <f>VLOOKUP($B399,GD_CHAM_CONG!$C$6:$BI$997,57,FALSE)</f>
        <v>0</v>
      </c>
      <c r="AC399" s="104">
        <f>VLOOKUP($B399,GD_CHAM_CONG!$C$6:$BI$997,58,FALSE)</f>
        <v>0</v>
      </c>
      <c r="AD399" s="104">
        <f>VLOOKUP($B399,GD_CHAM_CONG!$C$6:$BI$997,59,FALSE)</f>
        <v>0</v>
      </c>
      <c r="AE399" s="270">
        <f>I399/$H399*VLOOKUP(I$4,DM_TI_LE!$A$5:$B$30,2,FALSE)</f>
        <v>1</v>
      </c>
      <c r="AF399" s="270">
        <f>J399/$H399*VLOOKUP(J$4,DM_TI_LE!$A$5:$B$30,2,FALSE)</f>
        <v>0</v>
      </c>
      <c r="AG399" s="270">
        <f>K399/$H399*VLOOKUP(K$4,DM_TI_LE!$A$5:$B$30,2,FALSE)</f>
        <v>0</v>
      </c>
      <c r="AH399" s="270">
        <f>L399/$H399*VLOOKUP(L$4,DM_TI_LE!$A$5:$B$30,2,FALSE)</f>
        <v>0</v>
      </c>
      <c r="AI399" s="270">
        <f>M399/$H399*VLOOKUP(M$4,DM_TI_LE!$A$5:$B$30,2,FALSE)</f>
        <v>0</v>
      </c>
      <c r="AJ399" s="270">
        <f>N399/$H399*VLOOKUP(N$4,DM_TI_LE!$A$5:$B$30,2,FALSE)</f>
        <v>0</v>
      </c>
      <c r="AK399" s="270">
        <f>O399/$H399*VLOOKUP(O$4,DM_TI_LE!$A$5:$B$30,2,FALSE)</f>
        <v>0</v>
      </c>
      <c r="AL399" s="270">
        <f>P399/$H399*VLOOKUP(P$4,DM_TI_LE!$A$5:$B$30,2,FALSE)</f>
        <v>0</v>
      </c>
      <c r="AM399" s="270">
        <f>Q399/$H399*VLOOKUP(Q$4,DM_TI_LE!$A$5:$B$30,2,FALSE)</f>
        <v>0</v>
      </c>
      <c r="AN399" s="270">
        <f>R399/$H399*VLOOKUP(R$4,DM_TI_LE!$A$5:$B$30,2,FALSE)</f>
        <v>0</v>
      </c>
      <c r="AO399" s="270">
        <f>S399/$H399*VLOOKUP(S$4,DM_TI_LE!$A$5:$B$30,2,FALSE)</f>
        <v>0</v>
      </c>
      <c r="AP399" s="270">
        <f>T399/$H399*VLOOKUP(T$4,DM_TI_LE!$A$5:$B$30,2,FALSE)</f>
        <v>0</v>
      </c>
      <c r="AQ399" s="270">
        <f>U399/$H399*VLOOKUP(U$4,DM_TI_LE!$A$5:$B$30,2,FALSE)</f>
        <v>0</v>
      </c>
      <c r="AR399" s="270">
        <f>V399/$H399*VLOOKUP(V$4,DM_TI_LE!$A$5:$B$30,2,FALSE)</f>
        <v>0</v>
      </c>
      <c r="AS399" s="270">
        <f>W399/$H399*VLOOKUP(W$4,DM_TI_LE!$A$5:$B$30,2,FALSE)</f>
        <v>0</v>
      </c>
      <c r="AT399" s="270">
        <f>X399/$H399*VLOOKUP(X$4,DM_TI_LE!$A$5:$B$30,2,FALSE)</f>
        <v>0</v>
      </c>
      <c r="AU399" s="270">
        <f>Y399/$H399*VLOOKUP(Y$4,DM_TI_LE!$A$5:$B$30,2,FALSE)</f>
        <v>0</v>
      </c>
      <c r="AV399" s="270">
        <f>Z399/$H399*VLOOKUP(Z$4,DM_TI_LE!$A$5:$B$30,2,FALSE)</f>
        <v>0</v>
      </c>
      <c r="AW399" s="270">
        <f>AA399/$H399*VLOOKUP(AA$4,DM_TI_LE!$A$5:$B$30,2,FALSE)</f>
        <v>0</v>
      </c>
      <c r="AX399" s="270">
        <f>AB399/$H399*VLOOKUP(AB$4,DM_TI_LE!$A$5:$B$30,2,FALSE)</f>
        <v>0</v>
      </c>
      <c r="AY399" s="270">
        <f>AC399/$H399*VLOOKUP(AC$4,DM_TI_LE!$A$5:$B$30,2,FALSE)</f>
        <v>0</v>
      </c>
      <c r="AZ399" s="270">
        <f>AD399/$H399*VLOOKUP(AD$4,DM_TI_LE!$A$5:$B$30,2,FALSE)</f>
        <v>0</v>
      </c>
      <c r="BA399" s="284">
        <f>IF(CD399="HDHV",DM_TI_LE!$K$12*I399, SUM(AE399:AW399)*F399*E399*DM_HE_SO_LUONG_NS!$D$1*CE399)</f>
        <v>7560000</v>
      </c>
      <c r="BB399" s="104"/>
      <c r="BC399" s="110">
        <f>VLOOKUP(B399,GD_LCD_HS_LNS!$B$4:$E$1000,4,FALSE)</f>
        <v>4166000</v>
      </c>
      <c r="BD399" s="104"/>
      <c r="BE399" s="104">
        <f>I399/26*$BC399*VLOOKUP(BE$4,DM_TI_LE!$A$5:$C$29,3,FALSE)</f>
        <v>0</v>
      </c>
      <c r="BF399" s="104">
        <f>J399/26*$BC399*VLOOKUP(BF$4,DM_TI_LE!$A$5:$C$29,3,FALSE)</f>
        <v>0</v>
      </c>
      <c r="BG399" s="104">
        <f>K399/26*$BC399*VLOOKUP(BG$4,DM_TI_LE!$A$5:$C$29,3,FALSE)</f>
        <v>0</v>
      </c>
      <c r="BH399" s="104">
        <f>L399/26*$BC399*VLOOKUP(BH$4,DM_TI_LE!$A$5:$C$29,3,FALSE)</f>
        <v>0</v>
      </c>
      <c r="BI399" s="104">
        <f>M399/26*$BC399*VLOOKUP(BI$4,DM_TI_LE!$A$5:$C$29,3,FALSE)</f>
        <v>0</v>
      </c>
      <c r="BJ399" s="104">
        <f>N399/26*$BC399*VLOOKUP(BJ$4,DM_TI_LE!$A$5:$C$29,3,FALSE)</f>
        <v>0</v>
      </c>
      <c r="BK399" s="104">
        <f>O399/26*$BC399*VLOOKUP(BK$4,DM_TI_LE!$A$5:$C$29,3,FALSE)</f>
        <v>0</v>
      </c>
      <c r="BL399" s="104">
        <f>P399/26*$BC399*VLOOKUP(BL$4,DM_TI_LE!$A$5:$C$29,3,FALSE)</f>
        <v>0</v>
      </c>
      <c r="BM399" s="104">
        <f>Q399/26*$BC399*VLOOKUP(BM$4,DM_TI_LE!$A$5:$C$29,3,FALSE)</f>
        <v>0</v>
      </c>
      <c r="BN399" s="104">
        <f>R399/26*$BC399*VLOOKUP(BN$4,DM_TI_LE!$A$5:$C$29,3,FALSE)</f>
        <v>0</v>
      </c>
      <c r="BO399" s="104">
        <f>S399/26*$BC399*VLOOKUP(BO$4,DM_TI_LE!$A$5:$C$29,3,FALSE)</f>
        <v>0</v>
      </c>
      <c r="BP399" s="104">
        <f>T399/26*$BC399*VLOOKUP(BP$4,DM_TI_LE!$A$5:$C$29,3,FALSE)</f>
        <v>0</v>
      </c>
      <c r="BQ399" s="104">
        <f>U399/26*$BC399*VLOOKUP(BQ$4,DM_TI_LE!$A$5:$C$29,3,FALSE)</f>
        <v>0</v>
      </c>
      <c r="BR399" s="104">
        <f>V399/26*$BC399*VLOOKUP(BR$4,DM_TI_LE!$A$5:$C$29,3,FALSE)</f>
        <v>0</v>
      </c>
      <c r="BS399" s="104">
        <f>W399/26*$BC399*VLOOKUP(BS$4,DM_TI_LE!$A$5:$C$29,3,FALSE)</f>
        <v>0</v>
      </c>
      <c r="BT399" s="104">
        <f>X399/26*$BC399*VLOOKUP(BT$4,DM_TI_LE!$A$5:$C$29,3,FALSE)</f>
        <v>0</v>
      </c>
      <c r="BU399" s="104">
        <f>Y399/26*$BC399*VLOOKUP(BU$4,DM_TI_LE!$A$5:$C$29,3,FALSE)</f>
        <v>0</v>
      </c>
      <c r="BV399" s="104">
        <f>Z399/26*$BC399*VLOOKUP(BV$4,DM_TI_LE!$A$5:$C$29,3,FALSE)</f>
        <v>0</v>
      </c>
      <c r="BW399" s="104">
        <f>AA399/26*$BC399*VLOOKUP(BW$4,DM_TI_LE!$A$5:$C$29,3,FALSE)</f>
        <v>0</v>
      </c>
      <c r="BX399" s="104">
        <f>AB399/26*$BC399*VLOOKUP(BX$4,DM_TI_LE!$A$5:$C$29,3,FALSE)</f>
        <v>0</v>
      </c>
      <c r="BY399" s="104">
        <f>AC399/26*$BC399*VLOOKUP(BY$4,DM_TI_LE!$A$5:$C$29,3,FALSE)</f>
        <v>0</v>
      </c>
      <c r="BZ399" s="104">
        <f>AD399/26*$BC399*VLOOKUP(BZ$4,DM_TI_LE!$A$5:$C$29,3,FALSE)</f>
        <v>0</v>
      </c>
      <c r="CA399" s="273">
        <f t="shared" si="0"/>
        <v>0</v>
      </c>
      <c r="CB399" s="104"/>
      <c r="CC399" s="274">
        <f t="shared" si="1"/>
        <v>7560000</v>
      </c>
      <c r="CD399" s="138" t="str">
        <f>VLOOKUP(B399,GD_CHUNG!$B$5:$G$480,6,FALSE)</f>
        <v>HDKX</v>
      </c>
      <c r="CE399" s="275">
        <f>VLOOKUP(CD399,DM_TI_LE!$I$12:$J$16,2,FALSE)</f>
        <v>1</v>
      </c>
    </row>
    <row r="400" spans="1:83" ht="12.75" x14ac:dyDescent="0.2">
      <c r="A400" s="49">
        <v>396</v>
      </c>
      <c r="B400" s="50">
        <f>GD_CHUNG!B400</f>
        <v>11091</v>
      </c>
      <c r="C400" s="50" t="str">
        <f>GD_CHUNG!C400</f>
        <v>Nguyễn Như Cương</v>
      </c>
      <c r="D400" s="50" t="str">
        <f>GD_CHUNG!D400</f>
        <v>NV Lái xe - VHTTB</v>
      </c>
      <c r="E400" s="268">
        <f>VLOOKUP(B400,GD_CHAM_CONG!$C$6:$BJ$997,60,FALSE)</f>
        <v>1</v>
      </c>
      <c r="F400" s="268">
        <f>VLOOKUP(B400,GD_LCD_HS_LNS!$B$4:$F$1000,5,FALSE)</f>
        <v>1.68</v>
      </c>
      <c r="G400" s="269"/>
      <c r="H400" s="269">
        <f>VLOOKUP(B400,GD_CHAM_CONG!$C$6:$BD$997,37,FALSE)</f>
        <v>27</v>
      </c>
      <c r="I400" s="104">
        <f>VLOOKUP($B400,GD_CHAM_CONG!$C$6:$BF$997,38,FALSE)</f>
        <v>27</v>
      </c>
      <c r="J400" s="104">
        <f>VLOOKUP($B400,GD_CHAM_CONG!$C$6:$BF$997,39,FALSE)</f>
        <v>0</v>
      </c>
      <c r="K400" s="104">
        <f>VLOOKUP($B400,GD_CHAM_CONG!$C$6:$BF$997,40,FALSE)</f>
        <v>0</v>
      </c>
      <c r="L400" s="104">
        <f>VLOOKUP($B400,GD_CHAM_CONG!$C$6:$BF$997,41,FALSE)</f>
        <v>0</v>
      </c>
      <c r="M400" s="104">
        <f>VLOOKUP($B400,GD_CHAM_CONG!$C$6:$BF$997,42,FALSE)</f>
        <v>0</v>
      </c>
      <c r="N400" s="104">
        <f>VLOOKUP($B400,GD_CHAM_CONG!$C$6:$BF$997,43,FALSE)</f>
        <v>0</v>
      </c>
      <c r="O400" s="104">
        <f>VLOOKUP($B400,GD_CHAM_CONG!$C$6:$BF$997,44,FALSE)</f>
        <v>0</v>
      </c>
      <c r="P400" s="104">
        <f>VLOOKUP($B400,GD_CHAM_CONG!$C$6:$BF$997,45,FALSE)</f>
        <v>0</v>
      </c>
      <c r="Q400" s="104">
        <f>VLOOKUP($B400,GD_CHAM_CONG!$C$6:$BF$997,46,FALSE)</f>
        <v>0</v>
      </c>
      <c r="R400" s="104">
        <f>VLOOKUP($B400,GD_CHAM_CONG!$C$6:$BF$997,47,FALSE)</f>
        <v>0</v>
      </c>
      <c r="S400" s="104">
        <f>VLOOKUP($B400,GD_CHAM_CONG!$C$6:$BF$997,48,FALSE)</f>
        <v>0</v>
      </c>
      <c r="T400" s="104">
        <f>VLOOKUP($B400,GD_CHAM_CONG!$C$6:$BF$997,49,FALSE)</f>
        <v>0</v>
      </c>
      <c r="U400" s="104">
        <f>VLOOKUP($B400,GD_CHAM_CONG!$C$6:$BF$997,50,FALSE)</f>
        <v>0</v>
      </c>
      <c r="V400" s="104">
        <f>VLOOKUP($B400,GD_CHAM_CONG!$C$6:$BF$997,51,FALSE)</f>
        <v>0</v>
      </c>
      <c r="W400" s="104">
        <f>VLOOKUP($B400,GD_CHAM_CONG!$C$6:$BF$997,52,FALSE)</f>
        <v>0</v>
      </c>
      <c r="X400" s="104">
        <f>VLOOKUP($B400,GD_CHAM_CONG!$C$6:$BF$997,53,FALSE)</f>
        <v>0</v>
      </c>
      <c r="Y400" s="104">
        <f>VLOOKUP($B400,GD_CHAM_CONG!$C$6:$BF$997,54,FALSE)</f>
        <v>0</v>
      </c>
      <c r="Z400" s="104">
        <f>VLOOKUP($B400,GD_CHAM_CONG!$C$6:$BF$997,55,FALSE)</f>
        <v>0</v>
      </c>
      <c r="AA400" s="104">
        <f>VLOOKUP($B400,GD_CHAM_CONG!$C$6:$BF$997,56,FALSE)</f>
        <v>0</v>
      </c>
      <c r="AB400" s="104">
        <f>VLOOKUP($B400,GD_CHAM_CONG!$C$6:$BI$997,57,FALSE)</f>
        <v>0</v>
      </c>
      <c r="AC400" s="104">
        <f>VLOOKUP($B400,GD_CHAM_CONG!$C$6:$BI$997,58,FALSE)</f>
        <v>0</v>
      </c>
      <c r="AD400" s="104">
        <f>VLOOKUP($B400,GD_CHAM_CONG!$C$6:$BI$997,59,FALSE)</f>
        <v>0</v>
      </c>
      <c r="AE400" s="270">
        <f>I400/$H400*VLOOKUP(I$4,DM_TI_LE!$A$5:$B$30,2,FALSE)</f>
        <v>1</v>
      </c>
      <c r="AF400" s="270">
        <f>J400/$H400*VLOOKUP(J$4,DM_TI_LE!$A$5:$B$30,2,FALSE)</f>
        <v>0</v>
      </c>
      <c r="AG400" s="270">
        <f>K400/$H400*VLOOKUP(K$4,DM_TI_LE!$A$5:$B$30,2,FALSE)</f>
        <v>0</v>
      </c>
      <c r="AH400" s="270">
        <f>L400/$H400*VLOOKUP(L$4,DM_TI_LE!$A$5:$B$30,2,FALSE)</f>
        <v>0</v>
      </c>
      <c r="AI400" s="270">
        <f>M400/$H400*VLOOKUP(M$4,DM_TI_LE!$A$5:$B$30,2,FALSE)</f>
        <v>0</v>
      </c>
      <c r="AJ400" s="270">
        <f>N400/$H400*VLOOKUP(N$4,DM_TI_LE!$A$5:$B$30,2,FALSE)</f>
        <v>0</v>
      </c>
      <c r="AK400" s="270">
        <f>O400/$H400*VLOOKUP(O$4,DM_TI_LE!$A$5:$B$30,2,FALSE)</f>
        <v>0</v>
      </c>
      <c r="AL400" s="270">
        <f>P400/$H400*VLOOKUP(P$4,DM_TI_LE!$A$5:$B$30,2,FALSE)</f>
        <v>0</v>
      </c>
      <c r="AM400" s="270">
        <f>Q400/$H400*VLOOKUP(Q$4,DM_TI_LE!$A$5:$B$30,2,FALSE)</f>
        <v>0</v>
      </c>
      <c r="AN400" s="270">
        <f>R400/$H400*VLOOKUP(R$4,DM_TI_LE!$A$5:$B$30,2,FALSE)</f>
        <v>0</v>
      </c>
      <c r="AO400" s="270">
        <f>S400/$H400*VLOOKUP(S$4,DM_TI_LE!$A$5:$B$30,2,FALSE)</f>
        <v>0</v>
      </c>
      <c r="AP400" s="270">
        <f>T400/$H400*VLOOKUP(T$4,DM_TI_LE!$A$5:$B$30,2,FALSE)</f>
        <v>0</v>
      </c>
      <c r="AQ400" s="270">
        <f>U400/$H400*VLOOKUP(U$4,DM_TI_LE!$A$5:$B$30,2,FALSE)</f>
        <v>0</v>
      </c>
      <c r="AR400" s="270">
        <f>V400/$H400*VLOOKUP(V$4,DM_TI_LE!$A$5:$B$30,2,FALSE)</f>
        <v>0</v>
      </c>
      <c r="AS400" s="270">
        <f>W400/$H400*VLOOKUP(W$4,DM_TI_LE!$A$5:$B$30,2,FALSE)</f>
        <v>0</v>
      </c>
      <c r="AT400" s="270">
        <f>X400/$H400*VLOOKUP(X$4,DM_TI_LE!$A$5:$B$30,2,FALSE)</f>
        <v>0</v>
      </c>
      <c r="AU400" s="270">
        <f>Y400/$H400*VLOOKUP(Y$4,DM_TI_LE!$A$5:$B$30,2,FALSE)</f>
        <v>0</v>
      </c>
      <c r="AV400" s="270">
        <f>Z400/$H400*VLOOKUP(Z$4,DM_TI_LE!$A$5:$B$30,2,FALSE)</f>
        <v>0</v>
      </c>
      <c r="AW400" s="270">
        <f>AA400/$H400*VLOOKUP(AA$4,DM_TI_LE!$A$5:$B$30,2,FALSE)</f>
        <v>0</v>
      </c>
      <c r="AX400" s="270">
        <f>AB400/$H400*VLOOKUP(AB$4,DM_TI_LE!$A$5:$B$30,2,FALSE)</f>
        <v>0</v>
      </c>
      <c r="AY400" s="270">
        <f>AC400/$H400*VLOOKUP(AC$4,DM_TI_LE!$A$5:$B$30,2,FALSE)</f>
        <v>0</v>
      </c>
      <c r="AZ400" s="270">
        <f>AD400/$H400*VLOOKUP(AD$4,DM_TI_LE!$A$5:$B$30,2,FALSE)</f>
        <v>0</v>
      </c>
      <c r="BA400" s="284">
        <f>IF(CD400="HDHV",DM_TI_LE!$K$12*I400, SUM(AE400:AW400)*F400*E400*DM_HE_SO_LUONG_NS!$D$1*CE400)</f>
        <v>7560000</v>
      </c>
      <c r="BB400" s="104"/>
      <c r="BC400" s="110">
        <f>VLOOKUP(B400,GD_LCD_HS_LNS!$B$4:$E$1000,4,FALSE)</f>
        <v>4166000</v>
      </c>
      <c r="BD400" s="104"/>
      <c r="BE400" s="104">
        <f>I400/26*$BC400*VLOOKUP(BE$4,DM_TI_LE!$A$5:$C$29,3,FALSE)</f>
        <v>0</v>
      </c>
      <c r="BF400" s="104">
        <f>J400/26*$BC400*VLOOKUP(BF$4,DM_TI_LE!$A$5:$C$29,3,FALSE)</f>
        <v>0</v>
      </c>
      <c r="BG400" s="104">
        <f>K400/26*$BC400*VLOOKUP(BG$4,DM_TI_LE!$A$5:$C$29,3,FALSE)</f>
        <v>0</v>
      </c>
      <c r="BH400" s="104">
        <f>L400/26*$BC400*VLOOKUP(BH$4,DM_TI_LE!$A$5:$C$29,3,FALSE)</f>
        <v>0</v>
      </c>
      <c r="BI400" s="104">
        <f>M400/26*$BC400*VLOOKUP(BI$4,DM_TI_LE!$A$5:$C$29,3,FALSE)</f>
        <v>0</v>
      </c>
      <c r="BJ400" s="104">
        <f>N400/26*$BC400*VLOOKUP(BJ$4,DM_TI_LE!$A$5:$C$29,3,FALSE)</f>
        <v>0</v>
      </c>
      <c r="BK400" s="104">
        <f>O400/26*$BC400*VLOOKUP(BK$4,DM_TI_LE!$A$5:$C$29,3,FALSE)</f>
        <v>0</v>
      </c>
      <c r="BL400" s="104">
        <f>P400/26*$BC400*VLOOKUP(BL$4,DM_TI_LE!$A$5:$C$29,3,FALSE)</f>
        <v>0</v>
      </c>
      <c r="BM400" s="104">
        <f>Q400/26*$BC400*VLOOKUP(BM$4,DM_TI_LE!$A$5:$C$29,3,FALSE)</f>
        <v>0</v>
      </c>
      <c r="BN400" s="104">
        <f>R400/26*$BC400*VLOOKUP(BN$4,DM_TI_LE!$A$5:$C$29,3,FALSE)</f>
        <v>0</v>
      </c>
      <c r="BO400" s="104">
        <f>S400/26*$BC400*VLOOKUP(BO$4,DM_TI_LE!$A$5:$C$29,3,FALSE)</f>
        <v>0</v>
      </c>
      <c r="BP400" s="104">
        <f>T400/26*$BC400*VLOOKUP(BP$4,DM_TI_LE!$A$5:$C$29,3,FALSE)</f>
        <v>0</v>
      </c>
      <c r="BQ400" s="104">
        <f>U400/26*$BC400*VLOOKUP(BQ$4,DM_TI_LE!$A$5:$C$29,3,FALSE)</f>
        <v>0</v>
      </c>
      <c r="BR400" s="104">
        <f>V400/26*$BC400*VLOOKUP(BR$4,DM_TI_LE!$A$5:$C$29,3,FALSE)</f>
        <v>0</v>
      </c>
      <c r="BS400" s="104">
        <f>W400/26*$BC400*VLOOKUP(BS$4,DM_TI_LE!$A$5:$C$29,3,FALSE)</f>
        <v>0</v>
      </c>
      <c r="BT400" s="104">
        <f>X400/26*$BC400*VLOOKUP(BT$4,DM_TI_LE!$A$5:$C$29,3,FALSE)</f>
        <v>0</v>
      </c>
      <c r="BU400" s="104">
        <f>Y400/26*$BC400*VLOOKUP(BU$4,DM_TI_LE!$A$5:$C$29,3,FALSE)</f>
        <v>0</v>
      </c>
      <c r="BV400" s="104">
        <f>Z400/26*$BC400*VLOOKUP(BV$4,DM_TI_LE!$A$5:$C$29,3,FALSE)</f>
        <v>0</v>
      </c>
      <c r="BW400" s="104">
        <f>AA400/26*$BC400*VLOOKUP(BW$4,DM_TI_LE!$A$5:$C$29,3,FALSE)</f>
        <v>0</v>
      </c>
      <c r="BX400" s="104">
        <f>AB400/26*$BC400*VLOOKUP(BX$4,DM_TI_LE!$A$5:$C$29,3,FALSE)</f>
        <v>0</v>
      </c>
      <c r="BY400" s="104">
        <f>AC400/26*$BC400*VLOOKUP(BY$4,DM_TI_LE!$A$5:$C$29,3,FALSE)</f>
        <v>0</v>
      </c>
      <c r="BZ400" s="104">
        <f>AD400/26*$BC400*VLOOKUP(BZ$4,DM_TI_LE!$A$5:$C$29,3,FALSE)</f>
        <v>0</v>
      </c>
      <c r="CA400" s="273">
        <f t="shared" si="0"/>
        <v>0</v>
      </c>
      <c r="CB400" s="104"/>
      <c r="CC400" s="274">
        <f t="shared" si="1"/>
        <v>7560000</v>
      </c>
      <c r="CD400" s="138" t="str">
        <f>VLOOKUP(B400,GD_CHUNG!$B$5:$G$480,6,FALSE)</f>
        <v>HD3N</v>
      </c>
      <c r="CE400" s="275">
        <f>VLOOKUP(CD400,DM_TI_LE!$I$12:$J$16,2,FALSE)</f>
        <v>1</v>
      </c>
    </row>
    <row r="401" spans="1:83" ht="12.75" x14ac:dyDescent="0.2">
      <c r="A401" s="49">
        <v>397</v>
      </c>
      <c r="B401" s="50">
        <f>GD_CHUNG!B401</f>
        <v>11093</v>
      </c>
      <c r="C401" s="50" t="str">
        <f>GD_CHUNG!C401</f>
        <v>Đỗ Chí Thanh</v>
      </c>
      <c r="D401" s="50" t="str">
        <f>GD_CHUNG!D401</f>
        <v>NV Lái xe - VHTTB</v>
      </c>
      <c r="E401" s="268">
        <f>VLOOKUP(B401,GD_CHAM_CONG!$C$6:$BJ$997,60,FALSE)</f>
        <v>1</v>
      </c>
      <c r="F401" s="268">
        <f>VLOOKUP(B401,GD_LCD_HS_LNS!$B$4:$F$1000,5,FALSE)</f>
        <v>1.68</v>
      </c>
      <c r="G401" s="269"/>
      <c r="H401" s="269">
        <f>VLOOKUP(B401,GD_CHAM_CONG!$C$6:$BD$997,37,FALSE)</f>
        <v>27</v>
      </c>
      <c r="I401" s="104">
        <f>VLOOKUP($B401,GD_CHAM_CONG!$C$6:$BF$997,38,FALSE)</f>
        <v>27</v>
      </c>
      <c r="J401" s="104">
        <f>VLOOKUP($B401,GD_CHAM_CONG!$C$6:$BF$997,39,FALSE)</f>
        <v>0</v>
      </c>
      <c r="K401" s="104">
        <f>VLOOKUP($B401,GD_CHAM_CONG!$C$6:$BF$997,40,FALSE)</f>
        <v>0</v>
      </c>
      <c r="L401" s="104">
        <f>VLOOKUP($B401,GD_CHAM_CONG!$C$6:$BF$997,41,FALSE)</f>
        <v>0</v>
      </c>
      <c r="M401" s="104">
        <f>VLOOKUP($B401,GD_CHAM_CONG!$C$6:$BF$997,42,FALSE)</f>
        <v>0</v>
      </c>
      <c r="N401" s="104">
        <f>VLOOKUP($B401,GD_CHAM_CONG!$C$6:$BF$997,43,FALSE)</f>
        <v>0</v>
      </c>
      <c r="O401" s="104">
        <f>VLOOKUP($B401,GD_CHAM_CONG!$C$6:$BF$997,44,FALSE)</f>
        <v>0</v>
      </c>
      <c r="P401" s="104">
        <f>VLOOKUP($B401,GD_CHAM_CONG!$C$6:$BF$997,45,FALSE)</f>
        <v>0</v>
      </c>
      <c r="Q401" s="104">
        <f>VLOOKUP($B401,GD_CHAM_CONG!$C$6:$BF$997,46,FALSE)</f>
        <v>0</v>
      </c>
      <c r="R401" s="104">
        <f>VLOOKUP($B401,GD_CHAM_CONG!$C$6:$BF$997,47,FALSE)</f>
        <v>0</v>
      </c>
      <c r="S401" s="104">
        <f>VLOOKUP($B401,GD_CHAM_CONG!$C$6:$BF$997,48,FALSE)</f>
        <v>0</v>
      </c>
      <c r="T401" s="104">
        <f>VLOOKUP($B401,GD_CHAM_CONG!$C$6:$BF$997,49,FALSE)</f>
        <v>0</v>
      </c>
      <c r="U401" s="104">
        <f>VLOOKUP($B401,GD_CHAM_CONG!$C$6:$BF$997,50,FALSE)</f>
        <v>0</v>
      </c>
      <c r="V401" s="104">
        <f>VLOOKUP($B401,GD_CHAM_CONG!$C$6:$BF$997,51,FALSE)</f>
        <v>0</v>
      </c>
      <c r="W401" s="104">
        <f>VLOOKUP($B401,GD_CHAM_CONG!$C$6:$BF$997,52,FALSE)</f>
        <v>0</v>
      </c>
      <c r="X401" s="104">
        <f>VLOOKUP($B401,GD_CHAM_CONG!$C$6:$BF$997,53,FALSE)</f>
        <v>0</v>
      </c>
      <c r="Y401" s="104">
        <f>VLOOKUP($B401,GD_CHAM_CONG!$C$6:$BF$997,54,FALSE)</f>
        <v>0</v>
      </c>
      <c r="Z401" s="104">
        <f>VLOOKUP($B401,GD_CHAM_CONG!$C$6:$BF$997,55,FALSE)</f>
        <v>0</v>
      </c>
      <c r="AA401" s="104">
        <f>VLOOKUP($B401,GD_CHAM_CONG!$C$6:$BF$997,56,FALSE)</f>
        <v>0</v>
      </c>
      <c r="AB401" s="104">
        <f>VLOOKUP($B401,GD_CHAM_CONG!$C$6:$BI$997,57,FALSE)</f>
        <v>0</v>
      </c>
      <c r="AC401" s="104">
        <f>VLOOKUP($B401,GD_CHAM_CONG!$C$6:$BI$997,58,FALSE)</f>
        <v>0</v>
      </c>
      <c r="AD401" s="104">
        <f>VLOOKUP($B401,GD_CHAM_CONG!$C$6:$BI$997,59,FALSE)</f>
        <v>0</v>
      </c>
      <c r="AE401" s="270">
        <f>I401/$H401*VLOOKUP(I$4,DM_TI_LE!$A$5:$B$30,2,FALSE)</f>
        <v>1</v>
      </c>
      <c r="AF401" s="270">
        <f>J401/$H401*VLOOKUP(J$4,DM_TI_LE!$A$5:$B$30,2,FALSE)</f>
        <v>0</v>
      </c>
      <c r="AG401" s="270">
        <f>K401/$H401*VLOOKUP(K$4,DM_TI_LE!$A$5:$B$30,2,FALSE)</f>
        <v>0</v>
      </c>
      <c r="AH401" s="270">
        <f>L401/$H401*VLOOKUP(L$4,DM_TI_LE!$A$5:$B$30,2,FALSE)</f>
        <v>0</v>
      </c>
      <c r="AI401" s="270">
        <f>M401/$H401*VLOOKUP(M$4,DM_TI_LE!$A$5:$B$30,2,FALSE)</f>
        <v>0</v>
      </c>
      <c r="AJ401" s="270">
        <f>N401/$H401*VLOOKUP(N$4,DM_TI_LE!$A$5:$B$30,2,FALSE)</f>
        <v>0</v>
      </c>
      <c r="AK401" s="270">
        <f>O401/$H401*VLOOKUP(O$4,DM_TI_LE!$A$5:$B$30,2,FALSE)</f>
        <v>0</v>
      </c>
      <c r="AL401" s="270">
        <f>P401/$H401*VLOOKUP(P$4,DM_TI_LE!$A$5:$B$30,2,FALSE)</f>
        <v>0</v>
      </c>
      <c r="AM401" s="270">
        <f>Q401/$H401*VLOOKUP(Q$4,DM_TI_LE!$A$5:$B$30,2,FALSE)</f>
        <v>0</v>
      </c>
      <c r="AN401" s="270">
        <f>R401/$H401*VLOOKUP(R$4,DM_TI_LE!$A$5:$B$30,2,FALSE)</f>
        <v>0</v>
      </c>
      <c r="AO401" s="270">
        <f>S401/$H401*VLOOKUP(S$4,DM_TI_LE!$A$5:$B$30,2,FALSE)</f>
        <v>0</v>
      </c>
      <c r="AP401" s="270">
        <f>T401/$H401*VLOOKUP(T$4,DM_TI_LE!$A$5:$B$30,2,FALSE)</f>
        <v>0</v>
      </c>
      <c r="AQ401" s="270">
        <f>U401/$H401*VLOOKUP(U$4,DM_TI_LE!$A$5:$B$30,2,FALSE)</f>
        <v>0</v>
      </c>
      <c r="AR401" s="270">
        <f>V401/$H401*VLOOKUP(V$4,DM_TI_LE!$A$5:$B$30,2,FALSE)</f>
        <v>0</v>
      </c>
      <c r="AS401" s="270">
        <f>W401/$H401*VLOOKUP(W$4,DM_TI_LE!$A$5:$B$30,2,FALSE)</f>
        <v>0</v>
      </c>
      <c r="AT401" s="270">
        <f>X401/$H401*VLOOKUP(X$4,DM_TI_LE!$A$5:$B$30,2,FALSE)</f>
        <v>0</v>
      </c>
      <c r="AU401" s="270">
        <f>Y401/$H401*VLOOKUP(Y$4,DM_TI_LE!$A$5:$B$30,2,FALSE)</f>
        <v>0</v>
      </c>
      <c r="AV401" s="270">
        <f>Z401/$H401*VLOOKUP(Z$4,DM_TI_LE!$A$5:$B$30,2,FALSE)</f>
        <v>0</v>
      </c>
      <c r="AW401" s="270">
        <f>AA401/$H401*VLOOKUP(AA$4,DM_TI_LE!$A$5:$B$30,2,FALSE)</f>
        <v>0</v>
      </c>
      <c r="AX401" s="270">
        <f>AB401/$H401*VLOOKUP(AB$4,DM_TI_LE!$A$5:$B$30,2,FALSE)</f>
        <v>0</v>
      </c>
      <c r="AY401" s="270">
        <f>AC401/$H401*VLOOKUP(AC$4,DM_TI_LE!$A$5:$B$30,2,FALSE)</f>
        <v>0</v>
      </c>
      <c r="AZ401" s="270">
        <f>AD401/$H401*VLOOKUP(AD$4,DM_TI_LE!$A$5:$B$30,2,FALSE)</f>
        <v>0</v>
      </c>
      <c r="BA401" s="284">
        <f>IF(CD401="HDHV",DM_TI_LE!$K$12*I401, SUM(AE401:AW401)*F401*E401*DM_HE_SO_LUONG_NS!$D$1*CE401)</f>
        <v>7560000</v>
      </c>
      <c r="BB401" s="104"/>
      <c r="BC401" s="110">
        <f>VLOOKUP(B401,GD_LCD_HS_LNS!$B$4:$E$1000,4,FALSE)</f>
        <v>4166000</v>
      </c>
      <c r="BD401" s="104"/>
      <c r="BE401" s="104">
        <f>I401/26*$BC401*VLOOKUP(BE$4,DM_TI_LE!$A$5:$C$29,3,FALSE)</f>
        <v>0</v>
      </c>
      <c r="BF401" s="104">
        <f>J401/26*$BC401*VLOOKUP(BF$4,DM_TI_LE!$A$5:$C$29,3,FALSE)</f>
        <v>0</v>
      </c>
      <c r="BG401" s="104">
        <f>K401/26*$BC401*VLOOKUP(BG$4,DM_TI_LE!$A$5:$C$29,3,FALSE)</f>
        <v>0</v>
      </c>
      <c r="BH401" s="104">
        <f>L401/26*$BC401*VLOOKUP(BH$4,DM_TI_LE!$A$5:$C$29,3,FALSE)</f>
        <v>0</v>
      </c>
      <c r="BI401" s="104">
        <f>M401/26*$BC401*VLOOKUP(BI$4,DM_TI_LE!$A$5:$C$29,3,FALSE)</f>
        <v>0</v>
      </c>
      <c r="BJ401" s="104">
        <f>N401/26*$BC401*VLOOKUP(BJ$4,DM_TI_LE!$A$5:$C$29,3,FALSE)</f>
        <v>0</v>
      </c>
      <c r="BK401" s="104">
        <f>O401/26*$BC401*VLOOKUP(BK$4,DM_TI_LE!$A$5:$C$29,3,FALSE)</f>
        <v>0</v>
      </c>
      <c r="BL401" s="104">
        <f>P401/26*$BC401*VLOOKUP(BL$4,DM_TI_LE!$A$5:$C$29,3,FALSE)</f>
        <v>0</v>
      </c>
      <c r="BM401" s="104">
        <f>Q401/26*$BC401*VLOOKUP(BM$4,DM_TI_LE!$A$5:$C$29,3,FALSE)</f>
        <v>0</v>
      </c>
      <c r="BN401" s="104">
        <f>R401/26*$BC401*VLOOKUP(BN$4,DM_TI_LE!$A$5:$C$29,3,FALSE)</f>
        <v>0</v>
      </c>
      <c r="BO401" s="104">
        <f>S401/26*$BC401*VLOOKUP(BO$4,DM_TI_LE!$A$5:$C$29,3,FALSE)</f>
        <v>0</v>
      </c>
      <c r="BP401" s="104">
        <f>T401/26*$BC401*VLOOKUP(BP$4,DM_TI_LE!$A$5:$C$29,3,FALSE)</f>
        <v>0</v>
      </c>
      <c r="BQ401" s="104">
        <f>U401/26*$BC401*VLOOKUP(BQ$4,DM_TI_LE!$A$5:$C$29,3,FALSE)</f>
        <v>0</v>
      </c>
      <c r="BR401" s="104">
        <f>V401/26*$BC401*VLOOKUP(BR$4,DM_TI_LE!$A$5:$C$29,3,FALSE)</f>
        <v>0</v>
      </c>
      <c r="BS401" s="104">
        <f>W401/26*$BC401*VLOOKUP(BS$4,DM_TI_LE!$A$5:$C$29,3,FALSE)</f>
        <v>0</v>
      </c>
      <c r="BT401" s="104">
        <f>X401/26*$BC401*VLOOKUP(BT$4,DM_TI_LE!$A$5:$C$29,3,FALSE)</f>
        <v>0</v>
      </c>
      <c r="BU401" s="104">
        <f>Y401/26*$BC401*VLOOKUP(BU$4,DM_TI_LE!$A$5:$C$29,3,FALSE)</f>
        <v>0</v>
      </c>
      <c r="BV401" s="104">
        <f>Z401/26*$BC401*VLOOKUP(BV$4,DM_TI_LE!$A$5:$C$29,3,FALSE)</f>
        <v>0</v>
      </c>
      <c r="BW401" s="104">
        <f>AA401/26*$BC401*VLOOKUP(BW$4,DM_TI_LE!$A$5:$C$29,3,FALSE)</f>
        <v>0</v>
      </c>
      <c r="BX401" s="104">
        <f>AB401/26*$BC401*VLOOKUP(BX$4,DM_TI_LE!$A$5:$C$29,3,FALSE)</f>
        <v>0</v>
      </c>
      <c r="BY401" s="104">
        <f>AC401/26*$BC401*VLOOKUP(BY$4,DM_TI_LE!$A$5:$C$29,3,FALSE)</f>
        <v>0</v>
      </c>
      <c r="BZ401" s="104">
        <f>AD401/26*$BC401*VLOOKUP(BZ$4,DM_TI_LE!$A$5:$C$29,3,FALSE)</f>
        <v>0</v>
      </c>
      <c r="CA401" s="273">
        <f t="shared" si="0"/>
        <v>0</v>
      </c>
      <c r="CB401" s="104"/>
      <c r="CC401" s="274">
        <f t="shared" si="1"/>
        <v>7560000</v>
      </c>
      <c r="CD401" s="138" t="str">
        <f>VLOOKUP(B401,GD_CHUNG!$B$5:$G$480,6,FALSE)</f>
        <v>HD3N</v>
      </c>
      <c r="CE401" s="275">
        <f>VLOOKUP(CD401,DM_TI_LE!$I$12:$J$16,2,FALSE)</f>
        <v>1</v>
      </c>
    </row>
    <row r="402" spans="1:83" ht="12.75" x14ac:dyDescent="0.2">
      <c r="A402" s="49">
        <v>398</v>
      </c>
      <c r="B402" s="50">
        <f>GD_CHUNG!B402</f>
        <v>12572</v>
      </c>
      <c r="C402" s="50" t="str">
        <f>GD_CHUNG!C402</f>
        <v>Trần Quốc Việt</v>
      </c>
      <c r="D402" s="50" t="str">
        <f>GD_CHUNG!D402</f>
        <v>NV Lái xe - VHTTB</v>
      </c>
      <c r="E402" s="268">
        <f>VLOOKUP(B402,GD_CHAM_CONG!$C$6:$BJ$997,60,FALSE)</f>
        <v>1</v>
      </c>
      <c r="F402" s="268">
        <f>VLOOKUP(B402,GD_LCD_HS_LNS!$B$4:$F$1000,5,FALSE)</f>
        <v>1.68</v>
      </c>
      <c r="G402" s="269"/>
      <c r="H402" s="269">
        <f>VLOOKUP(B402,GD_CHAM_CONG!$C$6:$BD$997,37,FALSE)</f>
        <v>27</v>
      </c>
      <c r="I402" s="104">
        <f>VLOOKUP($B402,GD_CHAM_CONG!$C$6:$BF$997,38,FALSE)</f>
        <v>27</v>
      </c>
      <c r="J402" s="104">
        <f>VLOOKUP($B402,GD_CHAM_CONG!$C$6:$BF$997,39,FALSE)</f>
        <v>0</v>
      </c>
      <c r="K402" s="104">
        <f>VLOOKUP($B402,GD_CHAM_CONG!$C$6:$BF$997,40,FALSE)</f>
        <v>0</v>
      </c>
      <c r="L402" s="104">
        <f>VLOOKUP($B402,GD_CHAM_CONG!$C$6:$BF$997,41,FALSE)</f>
        <v>0</v>
      </c>
      <c r="M402" s="104">
        <f>VLOOKUP($B402,GD_CHAM_CONG!$C$6:$BF$997,42,FALSE)</f>
        <v>0</v>
      </c>
      <c r="N402" s="104">
        <f>VLOOKUP($B402,GD_CHAM_CONG!$C$6:$BF$997,43,FALSE)</f>
        <v>0</v>
      </c>
      <c r="O402" s="104">
        <f>VLOOKUP($B402,GD_CHAM_CONG!$C$6:$BF$997,44,FALSE)</f>
        <v>0</v>
      </c>
      <c r="P402" s="104">
        <f>VLOOKUP($B402,GD_CHAM_CONG!$C$6:$BF$997,45,FALSE)</f>
        <v>0</v>
      </c>
      <c r="Q402" s="104">
        <f>VLOOKUP($B402,GD_CHAM_CONG!$C$6:$BF$997,46,FALSE)</f>
        <v>0</v>
      </c>
      <c r="R402" s="104">
        <f>VLOOKUP($B402,GD_CHAM_CONG!$C$6:$BF$997,47,FALSE)</f>
        <v>0</v>
      </c>
      <c r="S402" s="104">
        <f>VLOOKUP($B402,GD_CHAM_CONG!$C$6:$BF$997,48,FALSE)</f>
        <v>0</v>
      </c>
      <c r="T402" s="104">
        <f>VLOOKUP($B402,GD_CHAM_CONG!$C$6:$BF$997,49,FALSE)</f>
        <v>0</v>
      </c>
      <c r="U402" s="104">
        <f>VLOOKUP($B402,GD_CHAM_CONG!$C$6:$BF$997,50,FALSE)</f>
        <v>0</v>
      </c>
      <c r="V402" s="104">
        <f>VLOOKUP($B402,GD_CHAM_CONG!$C$6:$BF$997,51,FALSE)</f>
        <v>0</v>
      </c>
      <c r="W402" s="104">
        <f>VLOOKUP($B402,GD_CHAM_CONG!$C$6:$BF$997,52,FALSE)</f>
        <v>0</v>
      </c>
      <c r="X402" s="104">
        <f>VLOOKUP($B402,GD_CHAM_CONG!$C$6:$BF$997,53,FALSE)</f>
        <v>0</v>
      </c>
      <c r="Y402" s="104">
        <f>VLOOKUP($B402,GD_CHAM_CONG!$C$6:$BF$997,54,FALSE)</f>
        <v>0</v>
      </c>
      <c r="Z402" s="104">
        <f>VLOOKUP($B402,GD_CHAM_CONG!$C$6:$BF$997,55,FALSE)</f>
        <v>0</v>
      </c>
      <c r="AA402" s="104">
        <f>VLOOKUP($B402,GD_CHAM_CONG!$C$6:$BF$997,56,FALSE)</f>
        <v>0</v>
      </c>
      <c r="AB402" s="104">
        <f>VLOOKUP($B402,GD_CHAM_CONG!$C$6:$BI$997,57,FALSE)</f>
        <v>0</v>
      </c>
      <c r="AC402" s="104">
        <f>VLOOKUP($B402,GD_CHAM_CONG!$C$6:$BI$997,58,FALSE)</f>
        <v>0</v>
      </c>
      <c r="AD402" s="104">
        <f>VLOOKUP($B402,GD_CHAM_CONG!$C$6:$BI$997,59,FALSE)</f>
        <v>0</v>
      </c>
      <c r="AE402" s="270">
        <f>I402/$H402*VLOOKUP(I$4,DM_TI_LE!$A$5:$B$30,2,FALSE)</f>
        <v>1</v>
      </c>
      <c r="AF402" s="270">
        <f>J402/$H402*VLOOKUP(J$4,DM_TI_LE!$A$5:$B$30,2,FALSE)</f>
        <v>0</v>
      </c>
      <c r="AG402" s="270">
        <f>K402/$H402*VLOOKUP(K$4,DM_TI_LE!$A$5:$B$30,2,FALSE)</f>
        <v>0</v>
      </c>
      <c r="AH402" s="270">
        <f>L402/$H402*VLOOKUP(L$4,DM_TI_LE!$A$5:$B$30,2,FALSE)</f>
        <v>0</v>
      </c>
      <c r="AI402" s="270">
        <f>M402/$H402*VLOOKUP(M$4,DM_TI_LE!$A$5:$B$30,2,FALSE)</f>
        <v>0</v>
      </c>
      <c r="AJ402" s="270">
        <f>N402/$H402*VLOOKUP(N$4,DM_TI_LE!$A$5:$B$30,2,FALSE)</f>
        <v>0</v>
      </c>
      <c r="AK402" s="270">
        <f>O402/$H402*VLOOKUP(O$4,DM_TI_LE!$A$5:$B$30,2,FALSE)</f>
        <v>0</v>
      </c>
      <c r="AL402" s="270">
        <f>P402/$H402*VLOOKUP(P$4,DM_TI_LE!$A$5:$B$30,2,FALSE)</f>
        <v>0</v>
      </c>
      <c r="AM402" s="270">
        <f>Q402/$H402*VLOOKUP(Q$4,DM_TI_LE!$A$5:$B$30,2,FALSE)</f>
        <v>0</v>
      </c>
      <c r="AN402" s="270">
        <f>R402/$H402*VLOOKUP(R$4,DM_TI_LE!$A$5:$B$30,2,FALSE)</f>
        <v>0</v>
      </c>
      <c r="AO402" s="270">
        <f>S402/$H402*VLOOKUP(S$4,DM_TI_LE!$A$5:$B$30,2,FALSE)</f>
        <v>0</v>
      </c>
      <c r="AP402" s="270">
        <f>T402/$H402*VLOOKUP(T$4,DM_TI_LE!$A$5:$B$30,2,FALSE)</f>
        <v>0</v>
      </c>
      <c r="AQ402" s="270">
        <f>U402/$H402*VLOOKUP(U$4,DM_TI_LE!$A$5:$B$30,2,FALSE)</f>
        <v>0</v>
      </c>
      <c r="AR402" s="270">
        <f>V402/$H402*VLOOKUP(V$4,DM_TI_LE!$A$5:$B$30,2,FALSE)</f>
        <v>0</v>
      </c>
      <c r="AS402" s="270">
        <f>W402/$H402*VLOOKUP(W$4,DM_TI_LE!$A$5:$B$30,2,FALSE)</f>
        <v>0</v>
      </c>
      <c r="AT402" s="270">
        <f>X402/$H402*VLOOKUP(X$4,DM_TI_LE!$A$5:$B$30,2,FALSE)</f>
        <v>0</v>
      </c>
      <c r="AU402" s="270">
        <f>Y402/$H402*VLOOKUP(Y$4,DM_TI_LE!$A$5:$B$30,2,FALSE)</f>
        <v>0</v>
      </c>
      <c r="AV402" s="270">
        <f>Z402/$H402*VLOOKUP(Z$4,DM_TI_LE!$A$5:$B$30,2,FALSE)</f>
        <v>0</v>
      </c>
      <c r="AW402" s="270">
        <f>AA402/$H402*VLOOKUP(AA$4,DM_TI_LE!$A$5:$B$30,2,FALSE)</f>
        <v>0</v>
      </c>
      <c r="AX402" s="270">
        <f>AB402/$H402*VLOOKUP(AB$4,DM_TI_LE!$A$5:$B$30,2,FALSE)</f>
        <v>0</v>
      </c>
      <c r="AY402" s="270">
        <f>AC402/$H402*VLOOKUP(AC$4,DM_TI_LE!$A$5:$B$30,2,FALSE)</f>
        <v>0</v>
      </c>
      <c r="AZ402" s="270">
        <f>AD402/$H402*VLOOKUP(AD$4,DM_TI_LE!$A$5:$B$30,2,FALSE)</f>
        <v>0</v>
      </c>
      <c r="BA402" s="284">
        <f>IF(CD402="HDHV",DM_TI_LE!$K$12*I402, SUM(AE402:AW402)*F402*E402*DM_HE_SO_LUONG_NS!$D$1*CE402)</f>
        <v>7560000</v>
      </c>
      <c r="BB402" s="104"/>
      <c r="BC402" s="110">
        <f>VLOOKUP(B402,GD_LCD_HS_LNS!$B$4:$E$1000,4,FALSE)</f>
        <v>4166000</v>
      </c>
      <c r="BD402" s="104"/>
      <c r="BE402" s="104">
        <f>I402/26*$BC402*VLOOKUP(BE$4,DM_TI_LE!$A$5:$C$29,3,FALSE)</f>
        <v>0</v>
      </c>
      <c r="BF402" s="104">
        <f>J402/26*$BC402*VLOOKUP(BF$4,DM_TI_LE!$A$5:$C$29,3,FALSE)</f>
        <v>0</v>
      </c>
      <c r="BG402" s="104">
        <f>K402/26*$BC402*VLOOKUP(BG$4,DM_TI_LE!$A$5:$C$29,3,FALSE)</f>
        <v>0</v>
      </c>
      <c r="BH402" s="104">
        <f>L402/26*$BC402*VLOOKUP(BH$4,DM_TI_LE!$A$5:$C$29,3,FALSE)</f>
        <v>0</v>
      </c>
      <c r="BI402" s="104">
        <f>M402/26*$BC402*VLOOKUP(BI$4,DM_TI_LE!$A$5:$C$29,3,FALSE)</f>
        <v>0</v>
      </c>
      <c r="BJ402" s="104">
        <f>N402/26*$BC402*VLOOKUP(BJ$4,DM_TI_LE!$A$5:$C$29,3,FALSE)</f>
        <v>0</v>
      </c>
      <c r="BK402" s="104">
        <f>O402/26*$BC402*VLOOKUP(BK$4,DM_TI_LE!$A$5:$C$29,3,FALSE)</f>
        <v>0</v>
      </c>
      <c r="BL402" s="104">
        <f>P402/26*$BC402*VLOOKUP(BL$4,DM_TI_LE!$A$5:$C$29,3,FALSE)</f>
        <v>0</v>
      </c>
      <c r="BM402" s="104">
        <f>Q402/26*$BC402*VLOOKUP(BM$4,DM_TI_LE!$A$5:$C$29,3,FALSE)</f>
        <v>0</v>
      </c>
      <c r="BN402" s="104">
        <f>R402/26*$BC402*VLOOKUP(BN$4,DM_TI_LE!$A$5:$C$29,3,FALSE)</f>
        <v>0</v>
      </c>
      <c r="BO402" s="104">
        <f>S402/26*$BC402*VLOOKUP(BO$4,DM_TI_LE!$A$5:$C$29,3,FALSE)</f>
        <v>0</v>
      </c>
      <c r="BP402" s="104">
        <f>T402/26*$BC402*VLOOKUP(BP$4,DM_TI_LE!$A$5:$C$29,3,FALSE)</f>
        <v>0</v>
      </c>
      <c r="BQ402" s="104">
        <f>U402/26*$BC402*VLOOKUP(BQ$4,DM_TI_LE!$A$5:$C$29,3,FALSE)</f>
        <v>0</v>
      </c>
      <c r="BR402" s="104">
        <f>V402/26*$BC402*VLOOKUP(BR$4,DM_TI_LE!$A$5:$C$29,3,FALSE)</f>
        <v>0</v>
      </c>
      <c r="BS402" s="104">
        <f>W402/26*$BC402*VLOOKUP(BS$4,DM_TI_LE!$A$5:$C$29,3,FALSE)</f>
        <v>0</v>
      </c>
      <c r="BT402" s="104">
        <f>X402/26*$BC402*VLOOKUP(BT$4,DM_TI_LE!$A$5:$C$29,3,FALSE)</f>
        <v>0</v>
      </c>
      <c r="BU402" s="104">
        <f>Y402/26*$BC402*VLOOKUP(BU$4,DM_TI_LE!$A$5:$C$29,3,FALSE)</f>
        <v>0</v>
      </c>
      <c r="BV402" s="104">
        <f>Z402/26*$BC402*VLOOKUP(BV$4,DM_TI_LE!$A$5:$C$29,3,FALSE)</f>
        <v>0</v>
      </c>
      <c r="BW402" s="104">
        <f>AA402/26*$BC402*VLOOKUP(BW$4,DM_TI_LE!$A$5:$C$29,3,FALSE)</f>
        <v>0</v>
      </c>
      <c r="BX402" s="104">
        <f>AB402/26*$BC402*VLOOKUP(BX$4,DM_TI_LE!$A$5:$C$29,3,FALSE)</f>
        <v>0</v>
      </c>
      <c r="BY402" s="104">
        <f>AC402/26*$BC402*VLOOKUP(BY$4,DM_TI_LE!$A$5:$C$29,3,FALSE)</f>
        <v>0</v>
      </c>
      <c r="BZ402" s="104">
        <f>AD402/26*$BC402*VLOOKUP(BZ$4,DM_TI_LE!$A$5:$C$29,3,FALSE)</f>
        <v>0</v>
      </c>
      <c r="CA402" s="273">
        <f t="shared" si="0"/>
        <v>0</v>
      </c>
      <c r="CB402" s="104"/>
      <c r="CC402" s="274">
        <f t="shared" si="1"/>
        <v>7560000</v>
      </c>
      <c r="CD402" s="138" t="str">
        <f>VLOOKUP(B402,GD_CHUNG!$B$5:$G$480,6,FALSE)</f>
        <v>HD3N</v>
      </c>
      <c r="CE402" s="275">
        <f>VLOOKUP(CD402,DM_TI_LE!$I$12:$J$16,2,FALSE)</f>
        <v>1</v>
      </c>
    </row>
    <row r="403" spans="1:83" ht="12.75" x14ac:dyDescent="0.2">
      <c r="A403" s="49">
        <v>399</v>
      </c>
      <c r="B403" s="50">
        <f>GD_CHUNG!B403</f>
        <v>12573</v>
      </c>
      <c r="C403" s="50" t="str">
        <f>GD_CHUNG!C403</f>
        <v>Trần Thế Khánh</v>
      </c>
      <c r="D403" s="50" t="str">
        <f>GD_CHUNG!D403</f>
        <v>NV Lái xe - VHTTB</v>
      </c>
      <c r="E403" s="268">
        <f>VLOOKUP(B403,GD_CHAM_CONG!$C$6:$BJ$997,60,FALSE)</f>
        <v>1</v>
      </c>
      <c r="F403" s="268">
        <f>VLOOKUP(B403,GD_LCD_HS_LNS!$B$4:$F$1000,5,FALSE)</f>
        <v>1.68</v>
      </c>
      <c r="G403" s="269"/>
      <c r="H403" s="269">
        <f>VLOOKUP(B403,GD_CHAM_CONG!$C$6:$BD$997,37,FALSE)</f>
        <v>27</v>
      </c>
      <c r="I403" s="104">
        <f>VLOOKUP($B403,GD_CHAM_CONG!$C$6:$BF$997,38,FALSE)</f>
        <v>27</v>
      </c>
      <c r="J403" s="104">
        <f>VLOOKUP($B403,GD_CHAM_CONG!$C$6:$BF$997,39,FALSE)</f>
        <v>0</v>
      </c>
      <c r="K403" s="104">
        <f>VLOOKUP($B403,GD_CHAM_CONG!$C$6:$BF$997,40,FALSE)</f>
        <v>0</v>
      </c>
      <c r="L403" s="104">
        <f>VLOOKUP($B403,GD_CHAM_CONG!$C$6:$BF$997,41,FALSE)</f>
        <v>0</v>
      </c>
      <c r="M403" s="104">
        <f>VLOOKUP($B403,GD_CHAM_CONG!$C$6:$BF$997,42,FALSE)</f>
        <v>0</v>
      </c>
      <c r="N403" s="104">
        <f>VLOOKUP($B403,GD_CHAM_CONG!$C$6:$BF$997,43,FALSE)</f>
        <v>0</v>
      </c>
      <c r="O403" s="104">
        <f>VLOOKUP($B403,GD_CHAM_CONG!$C$6:$BF$997,44,FALSE)</f>
        <v>0</v>
      </c>
      <c r="P403" s="104">
        <f>VLOOKUP($B403,GD_CHAM_CONG!$C$6:$BF$997,45,FALSE)</f>
        <v>0</v>
      </c>
      <c r="Q403" s="104">
        <f>VLOOKUP($B403,GD_CHAM_CONG!$C$6:$BF$997,46,FALSE)</f>
        <v>0</v>
      </c>
      <c r="R403" s="104">
        <f>VLOOKUP($B403,GD_CHAM_CONG!$C$6:$BF$997,47,FALSE)</f>
        <v>0</v>
      </c>
      <c r="S403" s="104">
        <f>VLOOKUP($B403,GD_CHAM_CONG!$C$6:$BF$997,48,FALSE)</f>
        <v>0</v>
      </c>
      <c r="T403" s="104">
        <f>VLOOKUP($B403,GD_CHAM_CONG!$C$6:$BF$997,49,FALSE)</f>
        <v>0</v>
      </c>
      <c r="U403" s="104">
        <f>VLOOKUP($B403,GD_CHAM_CONG!$C$6:$BF$997,50,FALSE)</f>
        <v>0</v>
      </c>
      <c r="V403" s="104">
        <f>VLOOKUP($B403,GD_CHAM_CONG!$C$6:$BF$997,51,FALSE)</f>
        <v>0</v>
      </c>
      <c r="W403" s="104">
        <f>VLOOKUP($B403,GD_CHAM_CONG!$C$6:$BF$997,52,FALSE)</f>
        <v>0</v>
      </c>
      <c r="X403" s="104">
        <f>VLOOKUP($B403,GD_CHAM_CONG!$C$6:$BF$997,53,FALSE)</f>
        <v>0</v>
      </c>
      <c r="Y403" s="104">
        <f>VLOOKUP($B403,GD_CHAM_CONG!$C$6:$BF$997,54,FALSE)</f>
        <v>0</v>
      </c>
      <c r="Z403" s="104">
        <f>VLOOKUP($B403,GD_CHAM_CONG!$C$6:$BF$997,55,FALSE)</f>
        <v>0</v>
      </c>
      <c r="AA403" s="104">
        <f>VLOOKUP($B403,GD_CHAM_CONG!$C$6:$BF$997,56,FALSE)</f>
        <v>0</v>
      </c>
      <c r="AB403" s="104">
        <f>VLOOKUP($B403,GD_CHAM_CONG!$C$6:$BI$997,57,FALSE)</f>
        <v>0</v>
      </c>
      <c r="AC403" s="104">
        <f>VLOOKUP($B403,GD_CHAM_CONG!$C$6:$BI$997,58,FALSE)</f>
        <v>0</v>
      </c>
      <c r="AD403" s="104">
        <f>VLOOKUP($B403,GD_CHAM_CONG!$C$6:$BI$997,59,FALSE)</f>
        <v>0</v>
      </c>
      <c r="AE403" s="270">
        <f>I403/$H403*VLOOKUP(I$4,DM_TI_LE!$A$5:$B$30,2,FALSE)</f>
        <v>1</v>
      </c>
      <c r="AF403" s="270">
        <f>J403/$H403*VLOOKUP(J$4,DM_TI_LE!$A$5:$B$30,2,FALSE)</f>
        <v>0</v>
      </c>
      <c r="AG403" s="270">
        <f>K403/$H403*VLOOKUP(K$4,DM_TI_LE!$A$5:$B$30,2,FALSE)</f>
        <v>0</v>
      </c>
      <c r="AH403" s="270">
        <f>L403/$H403*VLOOKUP(L$4,DM_TI_LE!$A$5:$B$30,2,FALSE)</f>
        <v>0</v>
      </c>
      <c r="AI403" s="270">
        <f>M403/$H403*VLOOKUP(M$4,DM_TI_LE!$A$5:$B$30,2,FALSE)</f>
        <v>0</v>
      </c>
      <c r="AJ403" s="270">
        <f>N403/$H403*VLOOKUP(N$4,DM_TI_LE!$A$5:$B$30,2,FALSE)</f>
        <v>0</v>
      </c>
      <c r="AK403" s="270">
        <f>O403/$H403*VLOOKUP(O$4,DM_TI_LE!$A$5:$B$30,2,FALSE)</f>
        <v>0</v>
      </c>
      <c r="AL403" s="270">
        <f>P403/$H403*VLOOKUP(P$4,DM_TI_LE!$A$5:$B$30,2,FALSE)</f>
        <v>0</v>
      </c>
      <c r="AM403" s="270">
        <f>Q403/$H403*VLOOKUP(Q$4,DM_TI_LE!$A$5:$B$30,2,FALSE)</f>
        <v>0</v>
      </c>
      <c r="AN403" s="270">
        <f>R403/$H403*VLOOKUP(R$4,DM_TI_LE!$A$5:$B$30,2,FALSE)</f>
        <v>0</v>
      </c>
      <c r="AO403" s="270">
        <f>S403/$H403*VLOOKUP(S$4,DM_TI_LE!$A$5:$B$30,2,FALSE)</f>
        <v>0</v>
      </c>
      <c r="AP403" s="270">
        <f>T403/$H403*VLOOKUP(T$4,DM_TI_LE!$A$5:$B$30,2,FALSE)</f>
        <v>0</v>
      </c>
      <c r="AQ403" s="270">
        <f>U403/$H403*VLOOKUP(U$4,DM_TI_LE!$A$5:$B$30,2,FALSE)</f>
        <v>0</v>
      </c>
      <c r="AR403" s="270">
        <f>V403/$H403*VLOOKUP(V$4,DM_TI_LE!$A$5:$B$30,2,FALSE)</f>
        <v>0</v>
      </c>
      <c r="AS403" s="270">
        <f>W403/$H403*VLOOKUP(W$4,DM_TI_LE!$A$5:$B$30,2,FALSE)</f>
        <v>0</v>
      </c>
      <c r="AT403" s="270">
        <f>X403/$H403*VLOOKUP(X$4,DM_TI_LE!$A$5:$B$30,2,FALSE)</f>
        <v>0</v>
      </c>
      <c r="AU403" s="270">
        <f>Y403/$H403*VLOOKUP(Y$4,DM_TI_LE!$A$5:$B$30,2,FALSE)</f>
        <v>0</v>
      </c>
      <c r="AV403" s="270">
        <f>Z403/$H403*VLOOKUP(Z$4,DM_TI_LE!$A$5:$B$30,2,FALSE)</f>
        <v>0</v>
      </c>
      <c r="AW403" s="270">
        <f>AA403/$H403*VLOOKUP(AA$4,DM_TI_LE!$A$5:$B$30,2,FALSE)</f>
        <v>0</v>
      </c>
      <c r="AX403" s="270">
        <f>AB403/$H403*VLOOKUP(AB$4,DM_TI_LE!$A$5:$B$30,2,FALSE)</f>
        <v>0</v>
      </c>
      <c r="AY403" s="270">
        <f>AC403/$H403*VLOOKUP(AC$4,DM_TI_LE!$A$5:$B$30,2,FALSE)</f>
        <v>0</v>
      </c>
      <c r="AZ403" s="270">
        <f>AD403/$H403*VLOOKUP(AD$4,DM_TI_LE!$A$5:$B$30,2,FALSE)</f>
        <v>0</v>
      </c>
      <c r="BA403" s="284">
        <f>IF(CD403="HDHV",DM_TI_LE!$K$12*I403, SUM(AE403:AW403)*F403*E403*DM_HE_SO_LUONG_NS!$D$1*CE403)</f>
        <v>7560000</v>
      </c>
      <c r="BB403" s="104"/>
      <c r="BC403" s="110">
        <f>VLOOKUP(B403,GD_LCD_HS_LNS!$B$4:$E$1000,4,FALSE)</f>
        <v>4166000</v>
      </c>
      <c r="BD403" s="104"/>
      <c r="BE403" s="104">
        <f>I403/26*$BC403*VLOOKUP(BE$4,DM_TI_LE!$A$5:$C$29,3,FALSE)</f>
        <v>0</v>
      </c>
      <c r="BF403" s="104">
        <f>J403/26*$BC403*VLOOKUP(BF$4,DM_TI_LE!$A$5:$C$29,3,FALSE)</f>
        <v>0</v>
      </c>
      <c r="BG403" s="104">
        <f>K403/26*$BC403*VLOOKUP(BG$4,DM_TI_LE!$A$5:$C$29,3,FALSE)</f>
        <v>0</v>
      </c>
      <c r="BH403" s="104">
        <f>L403/26*$BC403*VLOOKUP(BH$4,DM_TI_LE!$A$5:$C$29,3,FALSE)</f>
        <v>0</v>
      </c>
      <c r="BI403" s="104">
        <f>M403/26*$BC403*VLOOKUP(BI$4,DM_TI_LE!$A$5:$C$29,3,FALSE)</f>
        <v>0</v>
      </c>
      <c r="BJ403" s="104">
        <f>N403/26*$BC403*VLOOKUP(BJ$4,DM_TI_LE!$A$5:$C$29,3,FALSE)</f>
        <v>0</v>
      </c>
      <c r="BK403" s="104">
        <f>O403/26*$BC403*VLOOKUP(BK$4,DM_TI_LE!$A$5:$C$29,3,FALSE)</f>
        <v>0</v>
      </c>
      <c r="BL403" s="104">
        <f>P403/26*$BC403*VLOOKUP(BL$4,DM_TI_LE!$A$5:$C$29,3,FALSE)</f>
        <v>0</v>
      </c>
      <c r="BM403" s="104">
        <f>Q403/26*$BC403*VLOOKUP(BM$4,DM_TI_LE!$A$5:$C$29,3,FALSE)</f>
        <v>0</v>
      </c>
      <c r="BN403" s="104">
        <f>R403/26*$BC403*VLOOKUP(BN$4,DM_TI_LE!$A$5:$C$29,3,FALSE)</f>
        <v>0</v>
      </c>
      <c r="BO403" s="104">
        <f>S403/26*$BC403*VLOOKUP(BO$4,DM_TI_LE!$A$5:$C$29,3,FALSE)</f>
        <v>0</v>
      </c>
      <c r="BP403" s="104">
        <f>T403/26*$BC403*VLOOKUP(BP$4,DM_TI_LE!$A$5:$C$29,3,FALSE)</f>
        <v>0</v>
      </c>
      <c r="BQ403" s="104">
        <f>U403/26*$BC403*VLOOKUP(BQ$4,DM_TI_LE!$A$5:$C$29,3,FALSE)</f>
        <v>0</v>
      </c>
      <c r="BR403" s="104">
        <f>V403/26*$BC403*VLOOKUP(BR$4,DM_TI_LE!$A$5:$C$29,3,FALSE)</f>
        <v>0</v>
      </c>
      <c r="BS403" s="104">
        <f>W403/26*$BC403*VLOOKUP(BS$4,DM_TI_LE!$A$5:$C$29,3,FALSE)</f>
        <v>0</v>
      </c>
      <c r="BT403" s="104">
        <f>X403/26*$BC403*VLOOKUP(BT$4,DM_TI_LE!$A$5:$C$29,3,FALSE)</f>
        <v>0</v>
      </c>
      <c r="BU403" s="104">
        <f>Y403/26*$BC403*VLOOKUP(BU$4,DM_TI_LE!$A$5:$C$29,3,FALSE)</f>
        <v>0</v>
      </c>
      <c r="BV403" s="104">
        <f>Z403/26*$BC403*VLOOKUP(BV$4,DM_TI_LE!$A$5:$C$29,3,FALSE)</f>
        <v>0</v>
      </c>
      <c r="BW403" s="104">
        <f>AA403/26*$BC403*VLOOKUP(BW$4,DM_TI_LE!$A$5:$C$29,3,FALSE)</f>
        <v>0</v>
      </c>
      <c r="BX403" s="104">
        <f>AB403/26*$BC403*VLOOKUP(BX$4,DM_TI_LE!$A$5:$C$29,3,FALSE)</f>
        <v>0</v>
      </c>
      <c r="BY403" s="104">
        <f>AC403/26*$BC403*VLOOKUP(BY$4,DM_TI_LE!$A$5:$C$29,3,FALSE)</f>
        <v>0</v>
      </c>
      <c r="BZ403" s="104">
        <f>AD403/26*$BC403*VLOOKUP(BZ$4,DM_TI_LE!$A$5:$C$29,3,FALSE)</f>
        <v>0</v>
      </c>
      <c r="CA403" s="273">
        <f t="shared" si="0"/>
        <v>0</v>
      </c>
      <c r="CB403" s="104"/>
      <c r="CC403" s="274">
        <f t="shared" si="1"/>
        <v>7560000</v>
      </c>
      <c r="CD403" s="138" t="str">
        <f>VLOOKUP(B403,GD_CHUNG!$B$5:$G$480,6,FALSE)</f>
        <v>HD3N</v>
      </c>
      <c r="CE403" s="275">
        <f>VLOOKUP(CD403,DM_TI_LE!$I$12:$J$16,2,FALSE)</f>
        <v>1</v>
      </c>
    </row>
    <row r="404" spans="1:83" ht="12.75" x14ac:dyDescent="0.2">
      <c r="A404" s="49">
        <v>400</v>
      </c>
      <c r="B404" s="50">
        <f>GD_CHUNG!B404</f>
        <v>12575</v>
      </c>
      <c r="C404" s="50" t="str">
        <f>GD_CHUNG!C404</f>
        <v>Nguyễn Văn Thắng</v>
      </c>
      <c r="D404" s="50" t="str">
        <f>GD_CHUNG!D404</f>
        <v>NV Lái xe - VHTTB</v>
      </c>
      <c r="E404" s="268">
        <f>VLOOKUP(B404,GD_CHAM_CONG!$C$6:$BJ$997,60,FALSE)</f>
        <v>0.98</v>
      </c>
      <c r="F404" s="268">
        <f>VLOOKUP(B404,GD_LCD_HS_LNS!$B$4:$F$1000,5,FALSE)</f>
        <v>1.68</v>
      </c>
      <c r="G404" s="269"/>
      <c r="H404" s="269">
        <f>VLOOKUP(B404,GD_CHAM_CONG!$C$6:$BD$997,37,FALSE)</f>
        <v>27</v>
      </c>
      <c r="I404" s="104">
        <f>VLOOKUP($B404,GD_CHAM_CONG!$C$6:$BF$997,38,FALSE)</f>
        <v>27</v>
      </c>
      <c r="J404" s="104">
        <f>VLOOKUP($B404,GD_CHAM_CONG!$C$6:$BF$997,39,FALSE)</f>
        <v>0</v>
      </c>
      <c r="K404" s="104">
        <f>VLOOKUP($B404,GD_CHAM_CONG!$C$6:$BF$997,40,FALSE)</f>
        <v>0</v>
      </c>
      <c r="L404" s="104">
        <f>VLOOKUP($B404,GD_CHAM_CONG!$C$6:$BF$997,41,FALSE)</f>
        <v>0</v>
      </c>
      <c r="M404" s="104">
        <f>VLOOKUP($B404,GD_CHAM_CONG!$C$6:$BF$997,42,FALSE)</f>
        <v>0</v>
      </c>
      <c r="N404" s="104">
        <f>VLOOKUP($B404,GD_CHAM_CONG!$C$6:$BF$997,43,FALSE)</f>
        <v>0</v>
      </c>
      <c r="O404" s="104">
        <f>VLOOKUP($B404,GD_CHAM_CONG!$C$6:$BF$997,44,FALSE)</f>
        <v>0</v>
      </c>
      <c r="P404" s="104">
        <f>VLOOKUP($B404,GD_CHAM_CONG!$C$6:$BF$997,45,FALSE)</f>
        <v>0</v>
      </c>
      <c r="Q404" s="104">
        <f>VLOOKUP($B404,GD_CHAM_CONG!$C$6:$BF$997,46,FALSE)</f>
        <v>0</v>
      </c>
      <c r="R404" s="104">
        <f>VLOOKUP($B404,GD_CHAM_CONG!$C$6:$BF$997,47,FALSE)</f>
        <v>0</v>
      </c>
      <c r="S404" s="104">
        <f>VLOOKUP($B404,GD_CHAM_CONG!$C$6:$BF$997,48,FALSE)</f>
        <v>0</v>
      </c>
      <c r="T404" s="104">
        <f>VLOOKUP($B404,GD_CHAM_CONG!$C$6:$BF$997,49,FALSE)</f>
        <v>0</v>
      </c>
      <c r="U404" s="104">
        <f>VLOOKUP($B404,GD_CHAM_CONG!$C$6:$BF$997,50,FALSE)</f>
        <v>0</v>
      </c>
      <c r="V404" s="104">
        <f>VLOOKUP($B404,GD_CHAM_CONG!$C$6:$BF$997,51,FALSE)</f>
        <v>0</v>
      </c>
      <c r="W404" s="104">
        <f>VLOOKUP($B404,GD_CHAM_CONG!$C$6:$BF$997,52,FALSE)</f>
        <v>0</v>
      </c>
      <c r="X404" s="104">
        <f>VLOOKUP($B404,GD_CHAM_CONG!$C$6:$BF$997,53,FALSE)</f>
        <v>0</v>
      </c>
      <c r="Y404" s="104">
        <f>VLOOKUP($B404,GD_CHAM_CONG!$C$6:$BF$997,54,FALSE)</f>
        <v>0</v>
      </c>
      <c r="Z404" s="104">
        <f>VLOOKUP($B404,GD_CHAM_CONG!$C$6:$BF$997,55,FALSE)</f>
        <v>0</v>
      </c>
      <c r="AA404" s="104">
        <f>VLOOKUP($B404,GD_CHAM_CONG!$C$6:$BF$997,56,FALSE)</f>
        <v>0</v>
      </c>
      <c r="AB404" s="104">
        <f>VLOOKUP($B404,GD_CHAM_CONG!$C$6:$BI$997,57,FALSE)</f>
        <v>0</v>
      </c>
      <c r="AC404" s="104">
        <f>VLOOKUP($B404,GD_CHAM_CONG!$C$6:$BI$997,58,FALSE)</f>
        <v>0</v>
      </c>
      <c r="AD404" s="104">
        <f>VLOOKUP($B404,GD_CHAM_CONG!$C$6:$BI$997,59,FALSE)</f>
        <v>0</v>
      </c>
      <c r="AE404" s="270">
        <f>I404/$H404*VLOOKUP(I$4,DM_TI_LE!$A$5:$B$30,2,FALSE)</f>
        <v>1</v>
      </c>
      <c r="AF404" s="270">
        <f>J404/$H404*VLOOKUP(J$4,DM_TI_LE!$A$5:$B$30,2,FALSE)</f>
        <v>0</v>
      </c>
      <c r="AG404" s="270">
        <f>K404/$H404*VLOOKUP(K$4,DM_TI_LE!$A$5:$B$30,2,FALSE)</f>
        <v>0</v>
      </c>
      <c r="AH404" s="270">
        <f>L404/$H404*VLOOKUP(L$4,DM_TI_LE!$A$5:$B$30,2,FALSE)</f>
        <v>0</v>
      </c>
      <c r="AI404" s="270">
        <f>M404/$H404*VLOOKUP(M$4,DM_TI_LE!$A$5:$B$30,2,FALSE)</f>
        <v>0</v>
      </c>
      <c r="AJ404" s="270">
        <f>N404/$H404*VLOOKUP(N$4,DM_TI_LE!$A$5:$B$30,2,FALSE)</f>
        <v>0</v>
      </c>
      <c r="AK404" s="270">
        <f>O404/$H404*VLOOKUP(O$4,DM_TI_LE!$A$5:$B$30,2,FALSE)</f>
        <v>0</v>
      </c>
      <c r="AL404" s="270">
        <f>P404/$H404*VLOOKUP(P$4,DM_TI_LE!$A$5:$B$30,2,FALSE)</f>
        <v>0</v>
      </c>
      <c r="AM404" s="270">
        <f>Q404/$H404*VLOOKUP(Q$4,DM_TI_LE!$A$5:$B$30,2,FALSE)</f>
        <v>0</v>
      </c>
      <c r="AN404" s="270">
        <f>R404/$H404*VLOOKUP(R$4,DM_TI_LE!$A$5:$B$30,2,FALSE)</f>
        <v>0</v>
      </c>
      <c r="AO404" s="270">
        <f>S404/$H404*VLOOKUP(S$4,DM_TI_LE!$A$5:$B$30,2,FALSE)</f>
        <v>0</v>
      </c>
      <c r="AP404" s="270">
        <f>T404/$H404*VLOOKUP(T$4,DM_TI_LE!$A$5:$B$30,2,FALSE)</f>
        <v>0</v>
      </c>
      <c r="AQ404" s="270">
        <f>U404/$H404*VLOOKUP(U$4,DM_TI_LE!$A$5:$B$30,2,FALSE)</f>
        <v>0</v>
      </c>
      <c r="AR404" s="270">
        <f>V404/$H404*VLOOKUP(V$4,DM_TI_LE!$A$5:$B$30,2,FALSE)</f>
        <v>0</v>
      </c>
      <c r="AS404" s="270">
        <f>W404/$H404*VLOOKUP(W$4,DM_TI_LE!$A$5:$B$30,2,FALSE)</f>
        <v>0</v>
      </c>
      <c r="AT404" s="270">
        <f>X404/$H404*VLOOKUP(X$4,DM_TI_LE!$A$5:$B$30,2,FALSE)</f>
        <v>0</v>
      </c>
      <c r="AU404" s="270">
        <f>Y404/$H404*VLOOKUP(Y$4,DM_TI_LE!$A$5:$B$30,2,FALSE)</f>
        <v>0</v>
      </c>
      <c r="AV404" s="270">
        <f>Z404/$H404*VLOOKUP(Z$4,DM_TI_LE!$A$5:$B$30,2,FALSE)</f>
        <v>0</v>
      </c>
      <c r="AW404" s="270">
        <f>AA404/$H404*VLOOKUP(AA$4,DM_TI_LE!$A$5:$B$30,2,FALSE)</f>
        <v>0</v>
      </c>
      <c r="AX404" s="270">
        <f>AB404/$H404*VLOOKUP(AB$4,DM_TI_LE!$A$5:$B$30,2,FALSE)</f>
        <v>0</v>
      </c>
      <c r="AY404" s="270">
        <f>AC404/$H404*VLOOKUP(AC$4,DM_TI_LE!$A$5:$B$30,2,FALSE)</f>
        <v>0</v>
      </c>
      <c r="AZ404" s="270">
        <f>AD404/$H404*VLOOKUP(AD$4,DM_TI_LE!$A$5:$B$30,2,FALSE)</f>
        <v>0</v>
      </c>
      <c r="BA404" s="284">
        <f>IF(CD404="HDHV",DM_TI_LE!$K$12*I404, SUM(AE404:AW404)*F404*E404*DM_HE_SO_LUONG_NS!$D$1*CE404)</f>
        <v>7408799.9999999991</v>
      </c>
      <c r="BB404" s="104"/>
      <c r="BC404" s="110">
        <f>VLOOKUP(B404,GD_LCD_HS_LNS!$B$4:$E$1000,4,FALSE)</f>
        <v>4166000</v>
      </c>
      <c r="BD404" s="104"/>
      <c r="BE404" s="104">
        <f>I404/26*$BC404*VLOOKUP(BE$4,DM_TI_LE!$A$5:$C$29,3,FALSE)</f>
        <v>0</v>
      </c>
      <c r="BF404" s="104">
        <f>J404/26*$BC404*VLOOKUP(BF$4,DM_TI_LE!$A$5:$C$29,3,FALSE)</f>
        <v>0</v>
      </c>
      <c r="BG404" s="104">
        <f>K404/26*$BC404*VLOOKUP(BG$4,DM_TI_LE!$A$5:$C$29,3,FALSE)</f>
        <v>0</v>
      </c>
      <c r="BH404" s="104">
        <f>L404/26*$BC404*VLOOKUP(BH$4,DM_TI_LE!$A$5:$C$29,3,FALSE)</f>
        <v>0</v>
      </c>
      <c r="BI404" s="104">
        <f>M404/26*$BC404*VLOOKUP(BI$4,DM_TI_LE!$A$5:$C$29,3,FALSE)</f>
        <v>0</v>
      </c>
      <c r="BJ404" s="104">
        <f>N404/26*$BC404*VLOOKUP(BJ$4,DM_TI_LE!$A$5:$C$29,3,FALSE)</f>
        <v>0</v>
      </c>
      <c r="BK404" s="104">
        <f>O404/26*$BC404*VLOOKUP(BK$4,DM_TI_LE!$A$5:$C$29,3,FALSE)</f>
        <v>0</v>
      </c>
      <c r="BL404" s="104">
        <f>P404/26*$BC404*VLOOKUP(BL$4,DM_TI_LE!$A$5:$C$29,3,FALSE)</f>
        <v>0</v>
      </c>
      <c r="BM404" s="104">
        <f>Q404/26*$BC404*VLOOKUP(BM$4,DM_TI_LE!$A$5:$C$29,3,FALSE)</f>
        <v>0</v>
      </c>
      <c r="BN404" s="104">
        <f>R404/26*$BC404*VLOOKUP(BN$4,DM_TI_LE!$A$5:$C$29,3,FALSE)</f>
        <v>0</v>
      </c>
      <c r="BO404" s="104">
        <f>S404/26*$BC404*VLOOKUP(BO$4,DM_TI_LE!$A$5:$C$29,3,FALSE)</f>
        <v>0</v>
      </c>
      <c r="BP404" s="104">
        <f>T404/26*$BC404*VLOOKUP(BP$4,DM_TI_LE!$A$5:$C$29,3,FALSE)</f>
        <v>0</v>
      </c>
      <c r="BQ404" s="104">
        <f>U404/26*$BC404*VLOOKUP(BQ$4,DM_TI_LE!$A$5:$C$29,3,FALSE)</f>
        <v>0</v>
      </c>
      <c r="BR404" s="104">
        <f>V404/26*$BC404*VLOOKUP(BR$4,DM_TI_LE!$A$5:$C$29,3,FALSE)</f>
        <v>0</v>
      </c>
      <c r="BS404" s="104">
        <f>W404/26*$BC404*VLOOKUP(BS$4,DM_TI_LE!$A$5:$C$29,3,FALSE)</f>
        <v>0</v>
      </c>
      <c r="BT404" s="104">
        <f>X404/26*$BC404*VLOOKUP(BT$4,DM_TI_LE!$A$5:$C$29,3,FALSE)</f>
        <v>0</v>
      </c>
      <c r="BU404" s="104">
        <f>Y404/26*$BC404*VLOOKUP(BU$4,DM_TI_LE!$A$5:$C$29,3,FALSE)</f>
        <v>0</v>
      </c>
      <c r="BV404" s="104">
        <f>Z404/26*$BC404*VLOOKUP(BV$4,DM_TI_LE!$A$5:$C$29,3,FALSE)</f>
        <v>0</v>
      </c>
      <c r="BW404" s="104">
        <f>AA404/26*$BC404*VLOOKUP(BW$4,DM_TI_LE!$A$5:$C$29,3,FALSE)</f>
        <v>0</v>
      </c>
      <c r="BX404" s="104">
        <f>AB404/26*$BC404*VLOOKUP(BX$4,DM_TI_LE!$A$5:$C$29,3,FALSE)</f>
        <v>0</v>
      </c>
      <c r="BY404" s="104">
        <f>AC404/26*$BC404*VLOOKUP(BY$4,DM_TI_LE!$A$5:$C$29,3,FALSE)</f>
        <v>0</v>
      </c>
      <c r="BZ404" s="104">
        <f>AD404/26*$BC404*VLOOKUP(BZ$4,DM_TI_LE!$A$5:$C$29,3,FALSE)</f>
        <v>0</v>
      </c>
      <c r="CA404" s="273">
        <f t="shared" si="0"/>
        <v>0</v>
      </c>
      <c r="CB404" s="104"/>
      <c r="CC404" s="274">
        <f t="shared" si="1"/>
        <v>7408799.9999999991</v>
      </c>
      <c r="CD404" s="138" t="str">
        <f>VLOOKUP(B404,GD_CHUNG!$B$5:$G$480,6,FALSE)</f>
        <v>HD3N</v>
      </c>
      <c r="CE404" s="275">
        <f>VLOOKUP(CD404,DM_TI_LE!$I$12:$J$16,2,FALSE)</f>
        <v>1</v>
      </c>
    </row>
    <row r="405" spans="1:83" ht="12.75" x14ac:dyDescent="0.2">
      <c r="A405" s="49">
        <v>401</v>
      </c>
      <c r="B405" s="50">
        <f>GD_CHUNG!B405</f>
        <v>12577</v>
      </c>
      <c r="C405" s="50" t="str">
        <f>GD_CHUNG!C405</f>
        <v>Lê Ngọc Hùng</v>
      </c>
      <c r="D405" s="50" t="str">
        <f>GD_CHUNG!D405</f>
        <v>NV Lái xe - VHTTB</v>
      </c>
      <c r="E405" s="268">
        <f>VLOOKUP(B405,GD_CHAM_CONG!$C$6:$BJ$997,60,FALSE)</f>
        <v>1</v>
      </c>
      <c r="F405" s="268">
        <f>VLOOKUP(B405,GD_LCD_HS_LNS!$B$4:$F$1000,5,FALSE)</f>
        <v>1.68</v>
      </c>
      <c r="G405" s="269"/>
      <c r="H405" s="269">
        <f>VLOOKUP(B405,GD_CHAM_CONG!$C$6:$BD$997,37,FALSE)</f>
        <v>27</v>
      </c>
      <c r="I405" s="104">
        <f>VLOOKUP($B405,GD_CHAM_CONG!$C$6:$BF$997,38,FALSE)</f>
        <v>27</v>
      </c>
      <c r="J405" s="104">
        <f>VLOOKUP($B405,GD_CHAM_CONG!$C$6:$BF$997,39,FALSE)</f>
        <v>0</v>
      </c>
      <c r="K405" s="104">
        <f>VLOOKUP($B405,GD_CHAM_CONG!$C$6:$BF$997,40,FALSE)</f>
        <v>0</v>
      </c>
      <c r="L405" s="104">
        <f>VLOOKUP($B405,GD_CHAM_CONG!$C$6:$BF$997,41,FALSE)</f>
        <v>0</v>
      </c>
      <c r="M405" s="104">
        <f>VLOOKUP($B405,GD_CHAM_CONG!$C$6:$BF$997,42,FALSE)</f>
        <v>0</v>
      </c>
      <c r="N405" s="104">
        <f>VLOOKUP($B405,GD_CHAM_CONG!$C$6:$BF$997,43,FALSE)</f>
        <v>0</v>
      </c>
      <c r="O405" s="104">
        <f>VLOOKUP($B405,GD_CHAM_CONG!$C$6:$BF$997,44,FALSE)</f>
        <v>0</v>
      </c>
      <c r="P405" s="104">
        <f>VLOOKUP($B405,GD_CHAM_CONG!$C$6:$BF$997,45,FALSE)</f>
        <v>0</v>
      </c>
      <c r="Q405" s="104">
        <f>VLOOKUP($B405,GD_CHAM_CONG!$C$6:$BF$997,46,FALSE)</f>
        <v>0</v>
      </c>
      <c r="R405" s="104">
        <f>VLOOKUP($B405,GD_CHAM_CONG!$C$6:$BF$997,47,FALSE)</f>
        <v>0</v>
      </c>
      <c r="S405" s="104">
        <f>VLOOKUP($B405,GD_CHAM_CONG!$C$6:$BF$997,48,FALSE)</f>
        <v>0</v>
      </c>
      <c r="T405" s="104">
        <f>VLOOKUP($B405,GD_CHAM_CONG!$C$6:$BF$997,49,FALSE)</f>
        <v>0</v>
      </c>
      <c r="U405" s="104">
        <f>VLOOKUP($B405,GD_CHAM_CONG!$C$6:$BF$997,50,FALSE)</f>
        <v>0</v>
      </c>
      <c r="V405" s="104">
        <f>VLOOKUP($B405,GD_CHAM_CONG!$C$6:$BF$997,51,FALSE)</f>
        <v>0</v>
      </c>
      <c r="W405" s="104">
        <f>VLOOKUP($B405,GD_CHAM_CONG!$C$6:$BF$997,52,FALSE)</f>
        <v>0</v>
      </c>
      <c r="X405" s="104">
        <f>VLOOKUP($B405,GD_CHAM_CONG!$C$6:$BF$997,53,FALSE)</f>
        <v>0</v>
      </c>
      <c r="Y405" s="104">
        <f>VLOOKUP($B405,GD_CHAM_CONG!$C$6:$BF$997,54,FALSE)</f>
        <v>0</v>
      </c>
      <c r="Z405" s="104">
        <f>VLOOKUP($B405,GD_CHAM_CONG!$C$6:$BF$997,55,FALSE)</f>
        <v>0</v>
      </c>
      <c r="AA405" s="104">
        <f>VLOOKUP($B405,GD_CHAM_CONG!$C$6:$BF$997,56,FALSE)</f>
        <v>0</v>
      </c>
      <c r="AB405" s="104">
        <f>VLOOKUP($B405,GD_CHAM_CONG!$C$6:$BI$997,57,FALSE)</f>
        <v>0</v>
      </c>
      <c r="AC405" s="104">
        <f>VLOOKUP($B405,GD_CHAM_CONG!$C$6:$BI$997,58,FALSE)</f>
        <v>0</v>
      </c>
      <c r="AD405" s="104">
        <f>VLOOKUP($B405,GD_CHAM_CONG!$C$6:$BI$997,59,FALSE)</f>
        <v>0</v>
      </c>
      <c r="AE405" s="270">
        <f>I405/$H405*VLOOKUP(I$4,DM_TI_LE!$A$5:$B$30,2,FALSE)</f>
        <v>1</v>
      </c>
      <c r="AF405" s="270">
        <f>J405/$H405*VLOOKUP(J$4,DM_TI_LE!$A$5:$B$30,2,FALSE)</f>
        <v>0</v>
      </c>
      <c r="AG405" s="270">
        <f>K405/$H405*VLOOKUP(K$4,DM_TI_LE!$A$5:$B$30,2,FALSE)</f>
        <v>0</v>
      </c>
      <c r="AH405" s="270">
        <f>L405/$H405*VLOOKUP(L$4,DM_TI_LE!$A$5:$B$30,2,FALSE)</f>
        <v>0</v>
      </c>
      <c r="AI405" s="270">
        <f>M405/$H405*VLOOKUP(M$4,DM_TI_LE!$A$5:$B$30,2,FALSE)</f>
        <v>0</v>
      </c>
      <c r="AJ405" s="270">
        <f>N405/$H405*VLOOKUP(N$4,DM_TI_LE!$A$5:$B$30,2,FALSE)</f>
        <v>0</v>
      </c>
      <c r="AK405" s="270">
        <f>O405/$H405*VLOOKUP(O$4,DM_TI_LE!$A$5:$B$30,2,FALSE)</f>
        <v>0</v>
      </c>
      <c r="AL405" s="270">
        <f>P405/$H405*VLOOKUP(P$4,DM_TI_LE!$A$5:$B$30,2,FALSE)</f>
        <v>0</v>
      </c>
      <c r="AM405" s="270">
        <f>Q405/$H405*VLOOKUP(Q$4,DM_TI_LE!$A$5:$B$30,2,FALSE)</f>
        <v>0</v>
      </c>
      <c r="AN405" s="270">
        <f>R405/$H405*VLOOKUP(R$4,DM_TI_LE!$A$5:$B$30,2,FALSE)</f>
        <v>0</v>
      </c>
      <c r="AO405" s="270">
        <f>S405/$H405*VLOOKUP(S$4,DM_TI_LE!$A$5:$B$30,2,FALSE)</f>
        <v>0</v>
      </c>
      <c r="AP405" s="270">
        <f>T405/$H405*VLOOKUP(T$4,DM_TI_LE!$A$5:$B$30,2,FALSE)</f>
        <v>0</v>
      </c>
      <c r="AQ405" s="270">
        <f>U405/$H405*VLOOKUP(U$4,DM_TI_LE!$A$5:$B$30,2,FALSE)</f>
        <v>0</v>
      </c>
      <c r="AR405" s="270">
        <f>V405/$H405*VLOOKUP(V$4,DM_TI_LE!$A$5:$B$30,2,FALSE)</f>
        <v>0</v>
      </c>
      <c r="AS405" s="270">
        <f>W405/$H405*VLOOKUP(W$4,DM_TI_LE!$A$5:$B$30,2,FALSE)</f>
        <v>0</v>
      </c>
      <c r="AT405" s="270">
        <f>X405/$H405*VLOOKUP(X$4,DM_TI_LE!$A$5:$B$30,2,FALSE)</f>
        <v>0</v>
      </c>
      <c r="AU405" s="270">
        <f>Y405/$H405*VLOOKUP(Y$4,DM_TI_LE!$A$5:$B$30,2,FALSE)</f>
        <v>0</v>
      </c>
      <c r="AV405" s="270">
        <f>Z405/$H405*VLOOKUP(Z$4,DM_TI_LE!$A$5:$B$30,2,FALSE)</f>
        <v>0</v>
      </c>
      <c r="AW405" s="270">
        <f>AA405/$H405*VLOOKUP(AA$4,DM_TI_LE!$A$5:$B$30,2,FALSE)</f>
        <v>0</v>
      </c>
      <c r="AX405" s="270">
        <f>AB405/$H405*VLOOKUP(AB$4,DM_TI_LE!$A$5:$B$30,2,FALSE)</f>
        <v>0</v>
      </c>
      <c r="AY405" s="270">
        <f>AC405/$H405*VLOOKUP(AC$4,DM_TI_LE!$A$5:$B$30,2,FALSE)</f>
        <v>0</v>
      </c>
      <c r="AZ405" s="270">
        <f>AD405/$H405*VLOOKUP(AD$4,DM_TI_LE!$A$5:$B$30,2,FALSE)</f>
        <v>0</v>
      </c>
      <c r="BA405" s="284">
        <f>IF(CD405="HDHV",DM_TI_LE!$K$12*I405, SUM(AE405:AW405)*F405*E405*DM_HE_SO_LUONG_NS!$D$1*CE405)</f>
        <v>7560000</v>
      </c>
      <c r="BB405" s="104"/>
      <c r="BC405" s="110">
        <f>VLOOKUP(B405,GD_LCD_HS_LNS!$B$4:$E$1000,4,FALSE)</f>
        <v>4166000</v>
      </c>
      <c r="BD405" s="104"/>
      <c r="BE405" s="104">
        <f>I405/26*$BC405*VLOOKUP(BE$4,DM_TI_LE!$A$5:$C$29,3,FALSE)</f>
        <v>0</v>
      </c>
      <c r="BF405" s="104">
        <f>J405/26*$BC405*VLOOKUP(BF$4,DM_TI_LE!$A$5:$C$29,3,FALSE)</f>
        <v>0</v>
      </c>
      <c r="BG405" s="104">
        <f>K405/26*$BC405*VLOOKUP(BG$4,DM_TI_LE!$A$5:$C$29,3,FALSE)</f>
        <v>0</v>
      </c>
      <c r="BH405" s="104">
        <f>L405/26*$BC405*VLOOKUP(BH$4,DM_TI_LE!$A$5:$C$29,3,FALSE)</f>
        <v>0</v>
      </c>
      <c r="BI405" s="104">
        <f>M405/26*$BC405*VLOOKUP(BI$4,DM_TI_LE!$A$5:$C$29,3,FALSE)</f>
        <v>0</v>
      </c>
      <c r="BJ405" s="104">
        <f>N405/26*$BC405*VLOOKUP(BJ$4,DM_TI_LE!$A$5:$C$29,3,FALSE)</f>
        <v>0</v>
      </c>
      <c r="BK405" s="104">
        <f>O405/26*$BC405*VLOOKUP(BK$4,DM_TI_LE!$A$5:$C$29,3,FALSE)</f>
        <v>0</v>
      </c>
      <c r="BL405" s="104">
        <f>P405/26*$BC405*VLOOKUP(BL$4,DM_TI_LE!$A$5:$C$29,3,FALSE)</f>
        <v>0</v>
      </c>
      <c r="BM405" s="104">
        <f>Q405/26*$BC405*VLOOKUP(BM$4,DM_TI_LE!$A$5:$C$29,3,FALSE)</f>
        <v>0</v>
      </c>
      <c r="BN405" s="104">
        <f>R405/26*$BC405*VLOOKUP(BN$4,DM_TI_LE!$A$5:$C$29,3,FALSE)</f>
        <v>0</v>
      </c>
      <c r="BO405" s="104">
        <f>S405/26*$BC405*VLOOKUP(BO$4,DM_TI_LE!$A$5:$C$29,3,FALSE)</f>
        <v>0</v>
      </c>
      <c r="BP405" s="104">
        <f>T405/26*$BC405*VLOOKUP(BP$4,DM_TI_LE!$A$5:$C$29,3,FALSE)</f>
        <v>0</v>
      </c>
      <c r="BQ405" s="104">
        <f>U405/26*$BC405*VLOOKUP(BQ$4,DM_TI_LE!$A$5:$C$29,3,FALSE)</f>
        <v>0</v>
      </c>
      <c r="BR405" s="104">
        <f>V405/26*$BC405*VLOOKUP(BR$4,DM_TI_LE!$A$5:$C$29,3,FALSE)</f>
        <v>0</v>
      </c>
      <c r="BS405" s="104">
        <f>W405/26*$BC405*VLOOKUP(BS$4,DM_TI_LE!$A$5:$C$29,3,FALSE)</f>
        <v>0</v>
      </c>
      <c r="BT405" s="104">
        <f>X405/26*$BC405*VLOOKUP(BT$4,DM_TI_LE!$A$5:$C$29,3,FALSE)</f>
        <v>0</v>
      </c>
      <c r="BU405" s="104">
        <f>Y405/26*$BC405*VLOOKUP(BU$4,DM_TI_LE!$A$5:$C$29,3,FALSE)</f>
        <v>0</v>
      </c>
      <c r="BV405" s="104">
        <f>Z405/26*$BC405*VLOOKUP(BV$4,DM_TI_LE!$A$5:$C$29,3,FALSE)</f>
        <v>0</v>
      </c>
      <c r="BW405" s="104">
        <f>AA405/26*$BC405*VLOOKUP(BW$4,DM_TI_LE!$A$5:$C$29,3,FALSE)</f>
        <v>0</v>
      </c>
      <c r="BX405" s="104">
        <f>AB405/26*$BC405*VLOOKUP(BX$4,DM_TI_LE!$A$5:$C$29,3,FALSE)</f>
        <v>0</v>
      </c>
      <c r="BY405" s="104">
        <f>AC405/26*$BC405*VLOOKUP(BY$4,DM_TI_LE!$A$5:$C$29,3,FALSE)</f>
        <v>0</v>
      </c>
      <c r="BZ405" s="104">
        <f>AD405/26*$BC405*VLOOKUP(BZ$4,DM_TI_LE!$A$5:$C$29,3,FALSE)</f>
        <v>0</v>
      </c>
      <c r="CA405" s="273">
        <f t="shared" si="0"/>
        <v>0</v>
      </c>
      <c r="CB405" s="104"/>
      <c r="CC405" s="274">
        <f t="shared" si="1"/>
        <v>7560000</v>
      </c>
      <c r="CD405" s="138" t="str">
        <f>VLOOKUP(B405,GD_CHUNG!$B$5:$G$480,6,FALSE)</f>
        <v>HD3N</v>
      </c>
      <c r="CE405" s="275">
        <f>VLOOKUP(CD405,DM_TI_LE!$I$12:$J$16,2,FALSE)</f>
        <v>1</v>
      </c>
    </row>
    <row r="406" spans="1:83" ht="12.75" x14ac:dyDescent="0.2">
      <c r="A406" s="49">
        <v>402</v>
      </c>
      <c r="B406" s="50">
        <f>GD_CHUNG!B406</f>
        <v>12579</v>
      </c>
      <c r="C406" s="50" t="str">
        <f>GD_CHUNG!C406</f>
        <v>Nguyễn Ngọc Công</v>
      </c>
      <c r="D406" s="50" t="str">
        <f>GD_CHUNG!D406</f>
        <v>NV Lái xe - VHTTB</v>
      </c>
      <c r="E406" s="268">
        <f>VLOOKUP(B406,GD_CHAM_CONG!$C$6:$BJ$997,60,FALSE)</f>
        <v>1</v>
      </c>
      <c r="F406" s="268">
        <f>VLOOKUP(B406,GD_LCD_HS_LNS!$B$4:$F$1000,5,FALSE)</f>
        <v>1.68</v>
      </c>
      <c r="G406" s="269"/>
      <c r="H406" s="269">
        <f>VLOOKUP(B406,GD_CHAM_CONG!$C$6:$BD$997,37,FALSE)</f>
        <v>27</v>
      </c>
      <c r="I406" s="104">
        <f>VLOOKUP($B406,GD_CHAM_CONG!$C$6:$BF$997,38,FALSE)</f>
        <v>27</v>
      </c>
      <c r="J406" s="104">
        <f>VLOOKUP($B406,GD_CHAM_CONG!$C$6:$BF$997,39,FALSE)</f>
        <v>0</v>
      </c>
      <c r="K406" s="104">
        <f>VLOOKUP($B406,GD_CHAM_CONG!$C$6:$BF$997,40,FALSE)</f>
        <v>0</v>
      </c>
      <c r="L406" s="104">
        <f>VLOOKUP($B406,GD_CHAM_CONG!$C$6:$BF$997,41,FALSE)</f>
        <v>0</v>
      </c>
      <c r="M406" s="104">
        <f>VLOOKUP($B406,GD_CHAM_CONG!$C$6:$BF$997,42,FALSE)</f>
        <v>0</v>
      </c>
      <c r="N406" s="104">
        <f>VLOOKUP($B406,GD_CHAM_CONG!$C$6:$BF$997,43,FALSE)</f>
        <v>0</v>
      </c>
      <c r="O406" s="104">
        <f>VLOOKUP($B406,GD_CHAM_CONG!$C$6:$BF$997,44,FALSE)</f>
        <v>0</v>
      </c>
      <c r="P406" s="104">
        <f>VLOOKUP($B406,GD_CHAM_CONG!$C$6:$BF$997,45,FALSE)</f>
        <v>0</v>
      </c>
      <c r="Q406" s="104">
        <f>VLOOKUP($B406,GD_CHAM_CONG!$C$6:$BF$997,46,FALSE)</f>
        <v>0</v>
      </c>
      <c r="R406" s="104">
        <f>VLOOKUP($B406,GD_CHAM_CONG!$C$6:$BF$997,47,FALSE)</f>
        <v>0</v>
      </c>
      <c r="S406" s="104">
        <f>VLOOKUP($B406,GD_CHAM_CONG!$C$6:$BF$997,48,FALSE)</f>
        <v>0</v>
      </c>
      <c r="T406" s="104">
        <f>VLOOKUP($B406,GD_CHAM_CONG!$C$6:$BF$997,49,FALSE)</f>
        <v>0</v>
      </c>
      <c r="U406" s="104">
        <f>VLOOKUP($B406,GD_CHAM_CONG!$C$6:$BF$997,50,FALSE)</f>
        <v>0</v>
      </c>
      <c r="V406" s="104">
        <f>VLOOKUP($B406,GD_CHAM_CONG!$C$6:$BF$997,51,FALSE)</f>
        <v>0</v>
      </c>
      <c r="W406" s="104">
        <f>VLOOKUP($B406,GD_CHAM_CONG!$C$6:$BF$997,52,FALSE)</f>
        <v>0</v>
      </c>
      <c r="X406" s="104">
        <f>VLOOKUP($B406,GD_CHAM_CONG!$C$6:$BF$997,53,FALSE)</f>
        <v>0</v>
      </c>
      <c r="Y406" s="104">
        <f>VLOOKUP($B406,GD_CHAM_CONG!$C$6:$BF$997,54,FALSE)</f>
        <v>0</v>
      </c>
      <c r="Z406" s="104">
        <f>VLOOKUP($B406,GD_CHAM_CONG!$C$6:$BF$997,55,FALSE)</f>
        <v>0</v>
      </c>
      <c r="AA406" s="104">
        <f>VLOOKUP($B406,GD_CHAM_CONG!$C$6:$BF$997,56,FALSE)</f>
        <v>0</v>
      </c>
      <c r="AB406" s="104">
        <f>VLOOKUP($B406,GD_CHAM_CONG!$C$6:$BI$997,57,FALSE)</f>
        <v>0</v>
      </c>
      <c r="AC406" s="104">
        <f>VLOOKUP($B406,GD_CHAM_CONG!$C$6:$BI$997,58,FALSE)</f>
        <v>0</v>
      </c>
      <c r="AD406" s="104">
        <f>VLOOKUP($B406,GD_CHAM_CONG!$C$6:$BI$997,59,FALSE)</f>
        <v>0</v>
      </c>
      <c r="AE406" s="270">
        <f>I406/$H406*VLOOKUP(I$4,DM_TI_LE!$A$5:$B$30,2,FALSE)</f>
        <v>1</v>
      </c>
      <c r="AF406" s="270">
        <f>J406/$H406*VLOOKUP(J$4,DM_TI_LE!$A$5:$B$30,2,FALSE)</f>
        <v>0</v>
      </c>
      <c r="AG406" s="270">
        <f>K406/$H406*VLOOKUP(K$4,DM_TI_LE!$A$5:$B$30,2,FALSE)</f>
        <v>0</v>
      </c>
      <c r="AH406" s="270">
        <f>L406/$H406*VLOOKUP(L$4,DM_TI_LE!$A$5:$B$30,2,FALSE)</f>
        <v>0</v>
      </c>
      <c r="AI406" s="270">
        <f>M406/$H406*VLOOKUP(M$4,DM_TI_LE!$A$5:$B$30,2,FALSE)</f>
        <v>0</v>
      </c>
      <c r="AJ406" s="270">
        <f>N406/$H406*VLOOKUP(N$4,DM_TI_LE!$A$5:$B$30,2,FALSE)</f>
        <v>0</v>
      </c>
      <c r="AK406" s="270">
        <f>O406/$H406*VLOOKUP(O$4,DM_TI_LE!$A$5:$B$30,2,FALSE)</f>
        <v>0</v>
      </c>
      <c r="AL406" s="270">
        <f>P406/$H406*VLOOKUP(P$4,DM_TI_LE!$A$5:$B$30,2,FALSE)</f>
        <v>0</v>
      </c>
      <c r="AM406" s="270">
        <f>Q406/$H406*VLOOKUP(Q$4,DM_TI_LE!$A$5:$B$30,2,FALSE)</f>
        <v>0</v>
      </c>
      <c r="AN406" s="270">
        <f>R406/$H406*VLOOKUP(R$4,DM_TI_LE!$A$5:$B$30,2,FALSE)</f>
        <v>0</v>
      </c>
      <c r="AO406" s="270">
        <f>S406/$H406*VLOOKUP(S$4,DM_TI_LE!$A$5:$B$30,2,FALSE)</f>
        <v>0</v>
      </c>
      <c r="AP406" s="270">
        <f>T406/$H406*VLOOKUP(T$4,DM_TI_LE!$A$5:$B$30,2,FALSE)</f>
        <v>0</v>
      </c>
      <c r="AQ406" s="270">
        <f>U406/$H406*VLOOKUP(U$4,DM_TI_LE!$A$5:$B$30,2,FALSE)</f>
        <v>0</v>
      </c>
      <c r="AR406" s="270">
        <f>V406/$H406*VLOOKUP(V$4,DM_TI_LE!$A$5:$B$30,2,FALSE)</f>
        <v>0</v>
      </c>
      <c r="AS406" s="270">
        <f>W406/$H406*VLOOKUP(W$4,DM_TI_LE!$A$5:$B$30,2,FALSE)</f>
        <v>0</v>
      </c>
      <c r="AT406" s="270">
        <f>X406/$H406*VLOOKUP(X$4,DM_TI_LE!$A$5:$B$30,2,FALSE)</f>
        <v>0</v>
      </c>
      <c r="AU406" s="270">
        <f>Y406/$H406*VLOOKUP(Y$4,DM_TI_LE!$A$5:$B$30,2,FALSE)</f>
        <v>0</v>
      </c>
      <c r="AV406" s="270">
        <f>Z406/$H406*VLOOKUP(Z$4,DM_TI_LE!$A$5:$B$30,2,FALSE)</f>
        <v>0</v>
      </c>
      <c r="AW406" s="270">
        <f>AA406/$H406*VLOOKUP(AA$4,DM_TI_LE!$A$5:$B$30,2,FALSE)</f>
        <v>0</v>
      </c>
      <c r="AX406" s="270">
        <f>AB406/$H406*VLOOKUP(AB$4,DM_TI_LE!$A$5:$B$30,2,FALSE)</f>
        <v>0</v>
      </c>
      <c r="AY406" s="270">
        <f>AC406/$H406*VLOOKUP(AC$4,DM_TI_LE!$A$5:$B$30,2,FALSE)</f>
        <v>0</v>
      </c>
      <c r="AZ406" s="270">
        <f>AD406/$H406*VLOOKUP(AD$4,DM_TI_LE!$A$5:$B$30,2,FALSE)</f>
        <v>0</v>
      </c>
      <c r="BA406" s="284">
        <f>IF(CD406="HDHV",DM_TI_LE!$K$12*I406, SUM(AE406:AW406)*F406*E406*DM_HE_SO_LUONG_NS!$D$1*CE406)</f>
        <v>7560000</v>
      </c>
      <c r="BB406" s="104"/>
      <c r="BC406" s="110">
        <f>VLOOKUP(B406,GD_LCD_HS_LNS!$B$4:$E$1000,4,FALSE)</f>
        <v>4166000</v>
      </c>
      <c r="BD406" s="104"/>
      <c r="BE406" s="104">
        <f>I406/26*$BC406*VLOOKUP(BE$4,DM_TI_LE!$A$5:$C$29,3,FALSE)</f>
        <v>0</v>
      </c>
      <c r="BF406" s="104">
        <f>J406/26*$BC406*VLOOKUP(BF$4,DM_TI_LE!$A$5:$C$29,3,FALSE)</f>
        <v>0</v>
      </c>
      <c r="BG406" s="104">
        <f>K406/26*$BC406*VLOOKUP(BG$4,DM_TI_LE!$A$5:$C$29,3,FALSE)</f>
        <v>0</v>
      </c>
      <c r="BH406" s="104">
        <f>L406/26*$BC406*VLOOKUP(BH$4,DM_TI_LE!$A$5:$C$29,3,FALSE)</f>
        <v>0</v>
      </c>
      <c r="BI406" s="104">
        <f>M406/26*$BC406*VLOOKUP(BI$4,DM_TI_LE!$A$5:$C$29,3,FALSE)</f>
        <v>0</v>
      </c>
      <c r="BJ406" s="104">
        <f>N406/26*$BC406*VLOOKUP(BJ$4,DM_TI_LE!$A$5:$C$29,3,FALSE)</f>
        <v>0</v>
      </c>
      <c r="BK406" s="104">
        <f>O406/26*$BC406*VLOOKUP(BK$4,DM_TI_LE!$A$5:$C$29,3,FALSE)</f>
        <v>0</v>
      </c>
      <c r="BL406" s="104">
        <f>P406/26*$BC406*VLOOKUP(BL$4,DM_TI_LE!$A$5:$C$29,3,FALSE)</f>
        <v>0</v>
      </c>
      <c r="BM406" s="104">
        <f>Q406/26*$BC406*VLOOKUP(BM$4,DM_TI_LE!$A$5:$C$29,3,FALSE)</f>
        <v>0</v>
      </c>
      <c r="BN406" s="104">
        <f>R406/26*$BC406*VLOOKUP(BN$4,DM_TI_LE!$A$5:$C$29,3,FALSE)</f>
        <v>0</v>
      </c>
      <c r="BO406" s="104">
        <f>S406/26*$BC406*VLOOKUP(BO$4,DM_TI_LE!$A$5:$C$29,3,FALSE)</f>
        <v>0</v>
      </c>
      <c r="BP406" s="104">
        <f>T406/26*$BC406*VLOOKUP(BP$4,DM_TI_LE!$A$5:$C$29,3,FALSE)</f>
        <v>0</v>
      </c>
      <c r="BQ406" s="104">
        <f>U406/26*$BC406*VLOOKUP(BQ$4,DM_TI_LE!$A$5:$C$29,3,FALSE)</f>
        <v>0</v>
      </c>
      <c r="BR406" s="104">
        <f>V406/26*$BC406*VLOOKUP(BR$4,DM_TI_LE!$A$5:$C$29,3,FALSE)</f>
        <v>0</v>
      </c>
      <c r="BS406" s="104">
        <f>W406/26*$BC406*VLOOKUP(BS$4,DM_TI_LE!$A$5:$C$29,3,FALSE)</f>
        <v>0</v>
      </c>
      <c r="BT406" s="104">
        <f>X406/26*$BC406*VLOOKUP(BT$4,DM_TI_LE!$A$5:$C$29,3,FALSE)</f>
        <v>0</v>
      </c>
      <c r="BU406" s="104">
        <f>Y406/26*$BC406*VLOOKUP(BU$4,DM_TI_LE!$A$5:$C$29,3,FALSE)</f>
        <v>0</v>
      </c>
      <c r="BV406" s="104">
        <f>Z406/26*$BC406*VLOOKUP(BV$4,DM_TI_LE!$A$5:$C$29,3,FALSE)</f>
        <v>0</v>
      </c>
      <c r="BW406" s="104">
        <f>AA406/26*$BC406*VLOOKUP(BW$4,DM_TI_LE!$A$5:$C$29,3,FALSE)</f>
        <v>0</v>
      </c>
      <c r="BX406" s="104">
        <f>AB406/26*$BC406*VLOOKUP(BX$4,DM_TI_LE!$A$5:$C$29,3,FALSE)</f>
        <v>0</v>
      </c>
      <c r="BY406" s="104">
        <f>AC406/26*$BC406*VLOOKUP(BY$4,DM_TI_LE!$A$5:$C$29,3,FALSE)</f>
        <v>0</v>
      </c>
      <c r="BZ406" s="104">
        <f>AD406/26*$BC406*VLOOKUP(BZ$4,DM_TI_LE!$A$5:$C$29,3,FALSE)</f>
        <v>0</v>
      </c>
      <c r="CA406" s="273">
        <f t="shared" si="0"/>
        <v>0</v>
      </c>
      <c r="CB406" s="104"/>
      <c r="CC406" s="274">
        <f t="shared" si="1"/>
        <v>7560000</v>
      </c>
      <c r="CD406" s="138" t="str">
        <f>VLOOKUP(B406,GD_CHUNG!$B$5:$G$480,6,FALSE)</f>
        <v>HD3N</v>
      </c>
      <c r="CE406" s="275">
        <f>VLOOKUP(CD406,DM_TI_LE!$I$12:$J$16,2,FALSE)</f>
        <v>1</v>
      </c>
    </row>
    <row r="407" spans="1:83" ht="12.75" x14ac:dyDescent="0.2">
      <c r="A407" s="49">
        <v>403</v>
      </c>
      <c r="B407" s="50">
        <f>GD_CHUNG!B407</f>
        <v>13750</v>
      </c>
      <c r="C407" s="50" t="str">
        <f>GD_CHUNG!C407</f>
        <v>Lê Anh Hùng</v>
      </c>
      <c r="D407" s="50" t="str">
        <f>GD_CHUNG!D407</f>
        <v>NV Lái xe - VHTTB</v>
      </c>
      <c r="E407" s="268">
        <f>VLOOKUP(B407,GD_CHAM_CONG!$C$6:$BJ$997,60,FALSE)</f>
        <v>1</v>
      </c>
      <c r="F407" s="268">
        <f>VLOOKUP(B407,GD_LCD_HS_LNS!$B$4:$F$1000,5,FALSE)</f>
        <v>1.68</v>
      </c>
      <c r="G407" s="269"/>
      <c r="H407" s="269">
        <f>VLOOKUP(B407,GD_CHAM_CONG!$C$6:$BD$997,37,FALSE)</f>
        <v>27</v>
      </c>
      <c r="I407" s="104">
        <f>VLOOKUP($B407,GD_CHAM_CONG!$C$6:$BF$997,38,FALSE)</f>
        <v>12</v>
      </c>
      <c r="J407" s="104">
        <f>VLOOKUP($B407,GD_CHAM_CONG!$C$6:$BF$997,39,FALSE)</f>
        <v>0</v>
      </c>
      <c r="K407" s="104">
        <f>VLOOKUP($B407,GD_CHAM_CONG!$C$6:$BF$997,40,FALSE)</f>
        <v>0</v>
      </c>
      <c r="L407" s="104">
        <f>VLOOKUP($B407,GD_CHAM_CONG!$C$6:$BF$997,41,FALSE)</f>
        <v>0</v>
      </c>
      <c r="M407" s="104">
        <f>VLOOKUP($B407,GD_CHAM_CONG!$C$6:$BF$997,42,FALSE)</f>
        <v>0</v>
      </c>
      <c r="N407" s="104">
        <f>VLOOKUP($B407,GD_CHAM_CONG!$C$6:$BF$997,43,FALSE)</f>
        <v>0</v>
      </c>
      <c r="O407" s="104">
        <f>VLOOKUP($B407,GD_CHAM_CONG!$C$6:$BF$997,44,FALSE)</f>
        <v>0</v>
      </c>
      <c r="P407" s="104">
        <f>VLOOKUP($B407,GD_CHAM_CONG!$C$6:$BF$997,45,FALSE)</f>
        <v>0</v>
      </c>
      <c r="Q407" s="104">
        <f>VLOOKUP($B407,GD_CHAM_CONG!$C$6:$BF$997,46,FALSE)</f>
        <v>0</v>
      </c>
      <c r="R407" s="104">
        <f>VLOOKUP($B407,GD_CHAM_CONG!$C$6:$BF$997,47,FALSE)</f>
        <v>0</v>
      </c>
      <c r="S407" s="104">
        <f>VLOOKUP($B407,GD_CHAM_CONG!$C$6:$BF$997,48,FALSE)</f>
        <v>0</v>
      </c>
      <c r="T407" s="104">
        <f>VLOOKUP($B407,GD_CHAM_CONG!$C$6:$BF$997,49,FALSE)</f>
        <v>0</v>
      </c>
      <c r="U407" s="104">
        <f>VLOOKUP($B407,GD_CHAM_CONG!$C$6:$BF$997,50,FALSE)</f>
        <v>0</v>
      </c>
      <c r="V407" s="104">
        <f>VLOOKUP($B407,GD_CHAM_CONG!$C$6:$BF$997,51,FALSE)</f>
        <v>0</v>
      </c>
      <c r="W407" s="104">
        <f>VLOOKUP($B407,GD_CHAM_CONG!$C$6:$BF$997,52,FALSE)</f>
        <v>0</v>
      </c>
      <c r="X407" s="104">
        <f>VLOOKUP($B407,GD_CHAM_CONG!$C$6:$BF$997,53,FALSE)</f>
        <v>0</v>
      </c>
      <c r="Y407" s="104">
        <f>VLOOKUP($B407,GD_CHAM_CONG!$C$6:$BF$997,54,FALSE)</f>
        <v>0</v>
      </c>
      <c r="Z407" s="104">
        <f>VLOOKUP($B407,GD_CHAM_CONG!$C$6:$BF$997,55,FALSE)</f>
        <v>0</v>
      </c>
      <c r="AA407" s="104">
        <f>VLOOKUP($B407,GD_CHAM_CONG!$C$6:$BF$997,56,FALSE)</f>
        <v>0</v>
      </c>
      <c r="AB407" s="104">
        <f>VLOOKUP($B407,GD_CHAM_CONG!$C$6:$BI$997,57,FALSE)</f>
        <v>0</v>
      </c>
      <c r="AC407" s="104">
        <f>VLOOKUP($B407,GD_CHAM_CONG!$C$6:$BI$997,58,FALSE)</f>
        <v>0</v>
      </c>
      <c r="AD407" s="104">
        <f>VLOOKUP($B407,GD_CHAM_CONG!$C$6:$BI$997,59,FALSE)</f>
        <v>0</v>
      </c>
      <c r="AE407" s="270">
        <f>I407/$H407*VLOOKUP(I$4,DM_TI_LE!$A$5:$B$30,2,FALSE)</f>
        <v>0.44444444444444442</v>
      </c>
      <c r="AF407" s="270">
        <f>J407/$H407*VLOOKUP(J$4,DM_TI_LE!$A$5:$B$30,2,FALSE)</f>
        <v>0</v>
      </c>
      <c r="AG407" s="270">
        <f>K407/$H407*VLOOKUP(K$4,DM_TI_LE!$A$5:$B$30,2,FALSE)</f>
        <v>0</v>
      </c>
      <c r="AH407" s="270">
        <f>L407/$H407*VLOOKUP(L$4,DM_TI_LE!$A$5:$B$30,2,FALSE)</f>
        <v>0</v>
      </c>
      <c r="AI407" s="270">
        <f>M407/$H407*VLOOKUP(M$4,DM_TI_LE!$A$5:$B$30,2,FALSE)</f>
        <v>0</v>
      </c>
      <c r="AJ407" s="270">
        <f>N407/$H407*VLOOKUP(N$4,DM_TI_LE!$A$5:$B$30,2,FALSE)</f>
        <v>0</v>
      </c>
      <c r="AK407" s="270">
        <f>O407/$H407*VLOOKUP(O$4,DM_TI_LE!$A$5:$B$30,2,FALSE)</f>
        <v>0</v>
      </c>
      <c r="AL407" s="270">
        <f>P407/$H407*VLOOKUP(P$4,DM_TI_LE!$A$5:$B$30,2,FALSE)</f>
        <v>0</v>
      </c>
      <c r="AM407" s="270">
        <f>Q407/$H407*VLOOKUP(Q$4,DM_TI_LE!$A$5:$B$30,2,FALSE)</f>
        <v>0</v>
      </c>
      <c r="AN407" s="270">
        <f>R407/$H407*VLOOKUP(R$4,DM_TI_LE!$A$5:$B$30,2,FALSE)</f>
        <v>0</v>
      </c>
      <c r="AO407" s="270">
        <f>S407/$H407*VLOOKUP(S$4,DM_TI_LE!$A$5:$B$30,2,FALSE)</f>
        <v>0</v>
      </c>
      <c r="AP407" s="270">
        <f>T407/$H407*VLOOKUP(T$4,DM_TI_LE!$A$5:$B$30,2,FALSE)</f>
        <v>0</v>
      </c>
      <c r="AQ407" s="270">
        <f>U407/$H407*VLOOKUP(U$4,DM_TI_LE!$A$5:$B$30,2,FALSE)</f>
        <v>0</v>
      </c>
      <c r="AR407" s="270">
        <f>V407/$H407*VLOOKUP(V$4,DM_TI_LE!$A$5:$B$30,2,FALSE)</f>
        <v>0</v>
      </c>
      <c r="AS407" s="270">
        <f>W407/$H407*VLOOKUP(W$4,DM_TI_LE!$A$5:$B$30,2,FALSE)</f>
        <v>0</v>
      </c>
      <c r="AT407" s="270">
        <f>X407/$H407*VLOOKUP(X$4,DM_TI_LE!$A$5:$B$30,2,FALSE)</f>
        <v>0</v>
      </c>
      <c r="AU407" s="270">
        <f>Y407/$H407*VLOOKUP(Y$4,DM_TI_LE!$A$5:$B$30,2,FALSE)</f>
        <v>0</v>
      </c>
      <c r="AV407" s="270">
        <f>Z407/$H407*VLOOKUP(Z$4,DM_TI_LE!$A$5:$B$30,2,FALSE)</f>
        <v>0</v>
      </c>
      <c r="AW407" s="270">
        <f>AA407/$H407*VLOOKUP(AA$4,DM_TI_LE!$A$5:$B$30,2,FALSE)</f>
        <v>0</v>
      </c>
      <c r="AX407" s="270">
        <f>AB407/$H407*VLOOKUP(AB$4,DM_TI_LE!$A$5:$B$30,2,FALSE)</f>
        <v>0</v>
      </c>
      <c r="AY407" s="270">
        <f>AC407/$H407*VLOOKUP(AC$4,DM_TI_LE!$A$5:$B$30,2,FALSE)</f>
        <v>0</v>
      </c>
      <c r="AZ407" s="270">
        <f>AD407/$H407*VLOOKUP(AD$4,DM_TI_LE!$A$5:$B$30,2,FALSE)</f>
        <v>0</v>
      </c>
      <c r="BA407" s="284">
        <f>IF(CD407="HDHV",DM_TI_LE!$K$12*I407, SUM(AE407:AW407)*F407*E407*DM_HE_SO_LUONG_NS!$D$1*CE407)</f>
        <v>2351999.9999999995</v>
      </c>
      <c r="BB407" s="104"/>
      <c r="BC407" s="110">
        <f>VLOOKUP(B407,GD_LCD_HS_LNS!$B$4:$E$1000,4,FALSE)</f>
        <v>4166000</v>
      </c>
      <c r="BD407" s="104"/>
      <c r="BE407" s="104">
        <f>I407/26*$BC407*VLOOKUP(BE$4,DM_TI_LE!$A$5:$C$29,3,FALSE)</f>
        <v>0</v>
      </c>
      <c r="BF407" s="104">
        <f>J407/26*$BC407*VLOOKUP(BF$4,DM_TI_LE!$A$5:$C$29,3,FALSE)</f>
        <v>0</v>
      </c>
      <c r="BG407" s="104">
        <f>K407/26*$BC407*VLOOKUP(BG$4,DM_TI_LE!$A$5:$C$29,3,FALSE)</f>
        <v>0</v>
      </c>
      <c r="BH407" s="104">
        <f>L407/26*$BC407*VLOOKUP(BH$4,DM_TI_LE!$A$5:$C$29,3,FALSE)</f>
        <v>0</v>
      </c>
      <c r="BI407" s="104">
        <f>M407/26*$BC407*VLOOKUP(BI$4,DM_TI_LE!$A$5:$C$29,3,FALSE)</f>
        <v>0</v>
      </c>
      <c r="BJ407" s="104">
        <f>N407/26*$BC407*VLOOKUP(BJ$4,DM_TI_LE!$A$5:$C$29,3,FALSE)</f>
        <v>0</v>
      </c>
      <c r="BK407" s="104">
        <f>O407/26*$BC407*VLOOKUP(BK$4,DM_TI_LE!$A$5:$C$29,3,FALSE)</f>
        <v>0</v>
      </c>
      <c r="BL407" s="104">
        <f>P407/26*$BC407*VLOOKUP(BL$4,DM_TI_LE!$A$5:$C$29,3,FALSE)</f>
        <v>0</v>
      </c>
      <c r="BM407" s="104">
        <f>Q407/26*$BC407*VLOOKUP(BM$4,DM_TI_LE!$A$5:$C$29,3,FALSE)</f>
        <v>0</v>
      </c>
      <c r="BN407" s="104">
        <f>R407/26*$BC407*VLOOKUP(BN$4,DM_TI_LE!$A$5:$C$29,3,FALSE)</f>
        <v>0</v>
      </c>
      <c r="BO407" s="104">
        <f>S407/26*$BC407*VLOOKUP(BO$4,DM_TI_LE!$A$5:$C$29,3,FALSE)</f>
        <v>0</v>
      </c>
      <c r="BP407" s="104">
        <f>T407/26*$BC407*VLOOKUP(BP$4,DM_TI_LE!$A$5:$C$29,3,FALSE)</f>
        <v>0</v>
      </c>
      <c r="BQ407" s="104">
        <f>U407/26*$BC407*VLOOKUP(BQ$4,DM_TI_LE!$A$5:$C$29,3,FALSE)</f>
        <v>0</v>
      </c>
      <c r="BR407" s="104">
        <f>V407/26*$BC407*VLOOKUP(BR$4,DM_TI_LE!$A$5:$C$29,3,FALSE)</f>
        <v>0</v>
      </c>
      <c r="BS407" s="104">
        <f>W407/26*$BC407*VLOOKUP(BS$4,DM_TI_LE!$A$5:$C$29,3,FALSE)</f>
        <v>0</v>
      </c>
      <c r="BT407" s="104">
        <f>X407/26*$BC407*VLOOKUP(BT$4,DM_TI_LE!$A$5:$C$29,3,FALSE)</f>
        <v>0</v>
      </c>
      <c r="BU407" s="104">
        <f>Y407/26*$BC407*VLOOKUP(BU$4,DM_TI_LE!$A$5:$C$29,3,FALSE)</f>
        <v>0</v>
      </c>
      <c r="BV407" s="104">
        <f>Z407/26*$BC407*VLOOKUP(BV$4,DM_TI_LE!$A$5:$C$29,3,FALSE)</f>
        <v>0</v>
      </c>
      <c r="BW407" s="104">
        <f>AA407/26*$BC407*VLOOKUP(BW$4,DM_TI_LE!$A$5:$C$29,3,FALSE)</f>
        <v>0</v>
      </c>
      <c r="BX407" s="104">
        <f>AB407/26*$BC407*VLOOKUP(BX$4,DM_TI_LE!$A$5:$C$29,3,FALSE)</f>
        <v>0</v>
      </c>
      <c r="BY407" s="104">
        <f>AC407/26*$BC407*VLOOKUP(BY$4,DM_TI_LE!$A$5:$C$29,3,FALSE)</f>
        <v>0</v>
      </c>
      <c r="BZ407" s="104">
        <f>AD407/26*$BC407*VLOOKUP(BZ$4,DM_TI_LE!$A$5:$C$29,3,FALSE)</f>
        <v>0</v>
      </c>
      <c r="CA407" s="273">
        <f t="shared" si="0"/>
        <v>0</v>
      </c>
      <c r="CB407" s="104"/>
      <c r="CC407" s="274">
        <f t="shared" si="1"/>
        <v>2351999.9999999995</v>
      </c>
      <c r="CD407" s="138" t="str">
        <f>VLOOKUP(B407,GD_CHUNG!$B$5:$G$480,6,FALSE)</f>
        <v>HDTV</v>
      </c>
      <c r="CE407" s="275">
        <f>VLOOKUP(CD407,DM_TI_LE!$I$12:$J$16,2,FALSE)</f>
        <v>0.7</v>
      </c>
    </row>
    <row r="408" spans="1:83" ht="12.75" x14ac:dyDescent="0.2">
      <c r="A408" s="49">
        <v>404</v>
      </c>
      <c r="B408" s="50">
        <f>GD_CHUNG!B408</f>
        <v>13751</v>
      </c>
      <c r="C408" s="50" t="str">
        <f>GD_CHUNG!C408</f>
        <v>Nguyễn Mạnh Hùng</v>
      </c>
      <c r="D408" s="50" t="str">
        <f>GD_CHUNG!D408</f>
        <v>NV Lái xe - VHTTB</v>
      </c>
      <c r="E408" s="268">
        <f>VLOOKUP(B408,GD_CHAM_CONG!$C$6:$BJ$997,60,FALSE)</f>
        <v>1</v>
      </c>
      <c r="F408" s="268">
        <f>VLOOKUP(B408,GD_LCD_HS_LNS!$B$4:$F$1000,5,FALSE)</f>
        <v>1.68</v>
      </c>
      <c r="G408" s="269"/>
      <c r="H408" s="269">
        <f>VLOOKUP(B408,GD_CHAM_CONG!$C$6:$BD$997,37,FALSE)</f>
        <v>27</v>
      </c>
      <c r="I408" s="104">
        <f>VLOOKUP($B408,GD_CHAM_CONG!$C$6:$BF$997,38,FALSE)</f>
        <v>12</v>
      </c>
      <c r="J408" s="104">
        <f>VLOOKUP($B408,GD_CHAM_CONG!$C$6:$BF$997,39,FALSE)</f>
        <v>0</v>
      </c>
      <c r="K408" s="104">
        <f>VLOOKUP($B408,GD_CHAM_CONG!$C$6:$BF$997,40,FALSE)</f>
        <v>0</v>
      </c>
      <c r="L408" s="104">
        <f>VLOOKUP($B408,GD_CHAM_CONG!$C$6:$BF$997,41,FALSE)</f>
        <v>0</v>
      </c>
      <c r="M408" s="104">
        <f>VLOOKUP($B408,GD_CHAM_CONG!$C$6:$BF$997,42,FALSE)</f>
        <v>0</v>
      </c>
      <c r="N408" s="104">
        <f>VLOOKUP($B408,GD_CHAM_CONG!$C$6:$BF$997,43,FALSE)</f>
        <v>0</v>
      </c>
      <c r="O408" s="104">
        <f>VLOOKUP($B408,GD_CHAM_CONG!$C$6:$BF$997,44,FALSE)</f>
        <v>0</v>
      </c>
      <c r="P408" s="104">
        <f>VLOOKUP($B408,GD_CHAM_CONG!$C$6:$BF$997,45,FALSE)</f>
        <v>0</v>
      </c>
      <c r="Q408" s="104">
        <f>VLOOKUP($B408,GD_CHAM_CONG!$C$6:$BF$997,46,FALSE)</f>
        <v>0</v>
      </c>
      <c r="R408" s="104">
        <f>VLOOKUP($B408,GD_CHAM_CONG!$C$6:$BF$997,47,FALSE)</f>
        <v>0</v>
      </c>
      <c r="S408" s="104">
        <f>VLOOKUP($B408,GD_CHAM_CONG!$C$6:$BF$997,48,FALSE)</f>
        <v>0</v>
      </c>
      <c r="T408" s="104">
        <f>VLOOKUP($B408,GD_CHAM_CONG!$C$6:$BF$997,49,FALSE)</f>
        <v>0</v>
      </c>
      <c r="U408" s="104">
        <f>VLOOKUP($B408,GD_CHAM_CONG!$C$6:$BF$997,50,FALSE)</f>
        <v>0</v>
      </c>
      <c r="V408" s="104">
        <f>VLOOKUP($B408,GD_CHAM_CONG!$C$6:$BF$997,51,FALSE)</f>
        <v>0</v>
      </c>
      <c r="W408" s="104">
        <f>VLOOKUP($B408,GD_CHAM_CONG!$C$6:$BF$997,52,FALSE)</f>
        <v>0</v>
      </c>
      <c r="X408" s="104">
        <f>VLOOKUP($B408,GD_CHAM_CONG!$C$6:$BF$997,53,FALSE)</f>
        <v>0</v>
      </c>
      <c r="Y408" s="104">
        <f>VLOOKUP($B408,GD_CHAM_CONG!$C$6:$BF$997,54,FALSE)</f>
        <v>0</v>
      </c>
      <c r="Z408" s="104">
        <f>VLOOKUP($B408,GD_CHAM_CONG!$C$6:$BF$997,55,FALSE)</f>
        <v>0</v>
      </c>
      <c r="AA408" s="104">
        <f>VLOOKUP($B408,GD_CHAM_CONG!$C$6:$BF$997,56,FALSE)</f>
        <v>0</v>
      </c>
      <c r="AB408" s="104">
        <f>VLOOKUP($B408,GD_CHAM_CONG!$C$6:$BI$997,57,FALSE)</f>
        <v>0</v>
      </c>
      <c r="AC408" s="104">
        <f>VLOOKUP($B408,GD_CHAM_CONG!$C$6:$BI$997,58,FALSE)</f>
        <v>0</v>
      </c>
      <c r="AD408" s="104">
        <f>VLOOKUP($B408,GD_CHAM_CONG!$C$6:$BI$997,59,FALSE)</f>
        <v>0</v>
      </c>
      <c r="AE408" s="270">
        <f>I408/$H408*VLOOKUP(I$4,DM_TI_LE!$A$5:$B$30,2,FALSE)</f>
        <v>0.44444444444444442</v>
      </c>
      <c r="AF408" s="270">
        <f>J408/$H408*VLOOKUP(J$4,DM_TI_LE!$A$5:$B$30,2,FALSE)</f>
        <v>0</v>
      </c>
      <c r="AG408" s="270">
        <f>K408/$H408*VLOOKUP(K$4,DM_TI_LE!$A$5:$B$30,2,FALSE)</f>
        <v>0</v>
      </c>
      <c r="AH408" s="270">
        <f>L408/$H408*VLOOKUP(L$4,DM_TI_LE!$A$5:$B$30,2,FALSE)</f>
        <v>0</v>
      </c>
      <c r="AI408" s="270">
        <f>M408/$H408*VLOOKUP(M$4,DM_TI_LE!$A$5:$B$30,2,FALSE)</f>
        <v>0</v>
      </c>
      <c r="AJ408" s="270">
        <f>N408/$H408*VLOOKUP(N$4,DM_TI_LE!$A$5:$B$30,2,FALSE)</f>
        <v>0</v>
      </c>
      <c r="AK408" s="270">
        <f>O408/$H408*VLOOKUP(O$4,DM_TI_LE!$A$5:$B$30,2,FALSE)</f>
        <v>0</v>
      </c>
      <c r="AL408" s="270">
        <f>P408/$H408*VLOOKUP(P$4,DM_TI_LE!$A$5:$B$30,2,FALSE)</f>
        <v>0</v>
      </c>
      <c r="AM408" s="270">
        <f>Q408/$H408*VLOOKUP(Q$4,DM_TI_LE!$A$5:$B$30,2,FALSE)</f>
        <v>0</v>
      </c>
      <c r="AN408" s="270">
        <f>R408/$H408*VLOOKUP(R$4,DM_TI_LE!$A$5:$B$30,2,FALSE)</f>
        <v>0</v>
      </c>
      <c r="AO408" s="270">
        <f>S408/$H408*VLOOKUP(S$4,DM_TI_LE!$A$5:$B$30,2,FALSE)</f>
        <v>0</v>
      </c>
      <c r="AP408" s="270">
        <f>T408/$H408*VLOOKUP(T$4,DM_TI_LE!$A$5:$B$30,2,FALSE)</f>
        <v>0</v>
      </c>
      <c r="AQ408" s="270">
        <f>U408/$H408*VLOOKUP(U$4,DM_TI_LE!$A$5:$B$30,2,FALSE)</f>
        <v>0</v>
      </c>
      <c r="AR408" s="270">
        <f>V408/$H408*VLOOKUP(V$4,DM_TI_LE!$A$5:$B$30,2,FALSE)</f>
        <v>0</v>
      </c>
      <c r="AS408" s="270">
        <f>W408/$H408*VLOOKUP(W$4,DM_TI_LE!$A$5:$B$30,2,FALSE)</f>
        <v>0</v>
      </c>
      <c r="AT408" s="270">
        <f>X408/$H408*VLOOKUP(X$4,DM_TI_LE!$A$5:$B$30,2,FALSE)</f>
        <v>0</v>
      </c>
      <c r="AU408" s="270">
        <f>Y408/$H408*VLOOKUP(Y$4,DM_TI_LE!$A$5:$B$30,2,FALSE)</f>
        <v>0</v>
      </c>
      <c r="AV408" s="270">
        <f>Z408/$H408*VLOOKUP(Z$4,DM_TI_LE!$A$5:$B$30,2,FALSE)</f>
        <v>0</v>
      </c>
      <c r="AW408" s="270">
        <f>AA408/$H408*VLOOKUP(AA$4,DM_TI_LE!$A$5:$B$30,2,FALSE)</f>
        <v>0</v>
      </c>
      <c r="AX408" s="270">
        <f>AB408/$H408*VLOOKUP(AB$4,DM_TI_LE!$A$5:$B$30,2,FALSE)</f>
        <v>0</v>
      </c>
      <c r="AY408" s="270">
        <f>AC408/$H408*VLOOKUP(AC$4,DM_TI_LE!$A$5:$B$30,2,FALSE)</f>
        <v>0</v>
      </c>
      <c r="AZ408" s="270">
        <f>AD408/$H408*VLOOKUP(AD$4,DM_TI_LE!$A$5:$B$30,2,FALSE)</f>
        <v>0</v>
      </c>
      <c r="BA408" s="284">
        <f>IF(CD408="HDHV",DM_TI_LE!$K$12*I408, SUM(AE408:AW408)*F408*E408*DM_HE_SO_LUONG_NS!$D$1*CE408)</f>
        <v>2351999.9999999995</v>
      </c>
      <c r="BB408" s="104"/>
      <c r="BC408" s="110">
        <f>VLOOKUP(B408,GD_LCD_HS_LNS!$B$4:$E$1000,4,FALSE)</f>
        <v>4166000</v>
      </c>
      <c r="BD408" s="104"/>
      <c r="BE408" s="104">
        <f>I408/26*$BC408*VLOOKUP(BE$4,DM_TI_LE!$A$5:$C$29,3,FALSE)</f>
        <v>0</v>
      </c>
      <c r="BF408" s="104">
        <f>J408/26*$BC408*VLOOKUP(BF$4,DM_TI_LE!$A$5:$C$29,3,FALSE)</f>
        <v>0</v>
      </c>
      <c r="BG408" s="104">
        <f>K408/26*$BC408*VLOOKUP(BG$4,DM_TI_LE!$A$5:$C$29,3,FALSE)</f>
        <v>0</v>
      </c>
      <c r="BH408" s="104">
        <f>L408/26*$BC408*VLOOKUP(BH$4,DM_TI_LE!$A$5:$C$29,3,FALSE)</f>
        <v>0</v>
      </c>
      <c r="BI408" s="104">
        <f>M408/26*$BC408*VLOOKUP(BI$4,DM_TI_LE!$A$5:$C$29,3,FALSE)</f>
        <v>0</v>
      </c>
      <c r="BJ408" s="104">
        <f>N408/26*$BC408*VLOOKUP(BJ$4,DM_TI_LE!$A$5:$C$29,3,FALSE)</f>
        <v>0</v>
      </c>
      <c r="BK408" s="104">
        <f>O408/26*$BC408*VLOOKUP(BK$4,DM_TI_LE!$A$5:$C$29,3,FALSE)</f>
        <v>0</v>
      </c>
      <c r="BL408" s="104">
        <f>P408/26*$BC408*VLOOKUP(BL$4,DM_TI_LE!$A$5:$C$29,3,FALSE)</f>
        <v>0</v>
      </c>
      <c r="BM408" s="104">
        <f>Q408/26*$BC408*VLOOKUP(BM$4,DM_TI_LE!$A$5:$C$29,3,FALSE)</f>
        <v>0</v>
      </c>
      <c r="BN408" s="104">
        <f>R408/26*$BC408*VLOOKUP(BN$4,DM_TI_LE!$A$5:$C$29,3,FALSE)</f>
        <v>0</v>
      </c>
      <c r="BO408" s="104">
        <f>S408/26*$BC408*VLOOKUP(BO$4,DM_TI_LE!$A$5:$C$29,3,FALSE)</f>
        <v>0</v>
      </c>
      <c r="BP408" s="104">
        <f>T408/26*$BC408*VLOOKUP(BP$4,DM_TI_LE!$A$5:$C$29,3,FALSE)</f>
        <v>0</v>
      </c>
      <c r="BQ408" s="104">
        <f>U408/26*$BC408*VLOOKUP(BQ$4,DM_TI_LE!$A$5:$C$29,3,FALSE)</f>
        <v>0</v>
      </c>
      <c r="BR408" s="104">
        <f>V408/26*$BC408*VLOOKUP(BR$4,DM_TI_LE!$A$5:$C$29,3,FALSE)</f>
        <v>0</v>
      </c>
      <c r="BS408" s="104">
        <f>W408/26*$BC408*VLOOKUP(BS$4,DM_TI_LE!$A$5:$C$29,3,FALSE)</f>
        <v>0</v>
      </c>
      <c r="BT408" s="104">
        <f>X408/26*$BC408*VLOOKUP(BT$4,DM_TI_LE!$A$5:$C$29,3,FALSE)</f>
        <v>0</v>
      </c>
      <c r="BU408" s="104">
        <f>Y408/26*$BC408*VLOOKUP(BU$4,DM_TI_LE!$A$5:$C$29,3,FALSE)</f>
        <v>0</v>
      </c>
      <c r="BV408" s="104">
        <f>Z408/26*$BC408*VLOOKUP(BV$4,DM_TI_LE!$A$5:$C$29,3,FALSE)</f>
        <v>0</v>
      </c>
      <c r="BW408" s="104">
        <f>AA408/26*$BC408*VLOOKUP(BW$4,DM_TI_LE!$A$5:$C$29,3,FALSE)</f>
        <v>0</v>
      </c>
      <c r="BX408" s="104">
        <f>AB408/26*$BC408*VLOOKUP(BX$4,DM_TI_LE!$A$5:$C$29,3,FALSE)</f>
        <v>0</v>
      </c>
      <c r="BY408" s="104">
        <f>AC408/26*$BC408*VLOOKUP(BY$4,DM_TI_LE!$A$5:$C$29,3,FALSE)</f>
        <v>0</v>
      </c>
      <c r="BZ408" s="104">
        <f>AD408/26*$BC408*VLOOKUP(BZ$4,DM_TI_LE!$A$5:$C$29,3,FALSE)</f>
        <v>0</v>
      </c>
      <c r="CA408" s="273">
        <f t="shared" si="0"/>
        <v>0</v>
      </c>
      <c r="CB408" s="104"/>
      <c r="CC408" s="274">
        <f t="shared" si="1"/>
        <v>2351999.9999999995</v>
      </c>
      <c r="CD408" s="138" t="str">
        <f>VLOOKUP(B408,GD_CHUNG!$B$5:$G$480,6,FALSE)</f>
        <v>HDTV</v>
      </c>
      <c r="CE408" s="275">
        <f>VLOOKUP(CD408,DM_TI_LE!$I$12:$J$16,2,FALSE)</f>
        <v>0.7</v>
      </c>
    </row>
    <row r="409" spans="1:83" ht="12.75" x14ac:dyDescent="0.2">
      <c r="A409" s="49">
        <v>405</v>
      </c>
      <c r="B409" s="50">
        <f>GD_CHUNG!B409</f>
        <v>10758</v>
      </c>
      <c r="C409" s="50" t="str">
        <f>GD_CHUNG!C409</f>
        <v>Trương Thị Minh Phượng</v>
      </c>
      <c r="D409" s="50" t="str">
        <f>GD_CHUNG!D409</f>
        <v>Đội phó</v>
      </c>
      <c r="E409" s="268">
        <f>VLOOKUP(B409,GD_CHAM_CONG!$C$6:$BJ$997,60,FALSE)</f>
        <v>1.0499999999999987</v>
      </c>
      <c r="F409" s="268">
        <f>VLOOKUP(B409,GD_LCD_HS_LNS!$B$4:$F$1000,5,FALSE)</f>
        <v>2.57</v>
      </c>
      <c r="G409" s="269"/>
      <c r="H409" s="269">
        <f>VLOOKUP(B409,GD_CHAM_CONG!$C$6:$BD$997,37,FALSE)</f>
        <v>27</v>
      </c>
      <c r="I409" s="104">
        <f>VLOOKUP($B409,GD_CHAM_CONG!$C$6:$BF$997,38,FALSE)</f>
        <v>27</v>
      </c>
      <c r="J409" s="104">
        <f>VLOOKUP($B409,GD_CHAM_CONG!$C$6:$BF$997,39,FALSE)</f>
        <v>0</v>
      </c>
      <c r="K409" s="104">
        <f>VLOOKUP($B409,GD_CHAM_CONG!$C$6:$BF$997,40,FALSE)</f>
        <v>0</v>
      </c>
      <c r="L409" s="104">
        <f>VLOOKUP($B409,GD_CHAM_CONG!$C$6:$BF$997,41,FALSE)</f>
        <v>0</v>
      </c>
      <c r="M409" s="104">
        <f>VLOOKUP($B409,GD_CHAM_CONG!$C$6:$BF$997,42,FALSE)</f>
        <v>0</v>
      </c>
      <c r="N409" s="104">
        <f>VLOOKUP($B409,GD_CHAM_CONG!$C$6:$BF$997,43,FALSE)</f>
        <v>0</v>
      </c>
      <c r="O409" s="104">
        <f>VLOOKUP($B409,GD_CHAM_CONG!$C$6:$BF$997,44,FALSE)</f>
        <v>0</v>
      </c>
      <c r="P409" s="104">
        <f>VLOOKUP($B409,GD_CHAM_CONG!$C$6:$BF$997,45,FALSE)</f>
        <v>0</v>
      </c>
      <c r="Q409" s="104">
        <f>VLOOKUP($B409,GD_CHAM_CONG!$C$6:$BF$997,46,FALSE)</f>
        <v>0</v>
      </c>
      <c r="R409" s="104">
        <f>VLOOKUP($B409,GD_CHAM_CONG!$C$6:$BF$997,47,FALSE)</f>
        <v>0</v>
      </c>
      <c r="S409" s="104">
        <f>VLOOKUP($B409,GD_CHAM_CONG!$C$6:$BF$997,48,FALSE)</f>
        <v>0</v>
      </c>
      <c r="T409" s="104">
        <f>VLOOKUP($B409,GD_CHAM_CONG!$C$6:$BF$997,49,FALSE)</f>
        <v>0</v>
      </c>
      <c r="U409" s="104">
        <f>VLOOKUP($B409,GD_CHAM_CONG!$C$6:$BF$997,50,FALSE)</f>
        <v>0</v>
      </c>
      <c r="V409" s="104">
        <f>VLOOKUP($B409,GD_CHAM_CONG!$C$6:$BF$997,51,FALSE)</f>
        <v>0</v>
      </c>
      <c r="W409" s="104">
        <f>VLOOKUP($B409,GD_CHAM_CONG!$C$6:$BF$997,52,FALSE)</f>
        <v>0</v>
      </c>
      <c r="X409" s="104">
        <f>VLOOKUP($B409,GD_CHAM_CONG!$C$6:$BF$997,53,FALSE)</f>
        <v>0</v>
      </c>
      <c r="Y409" s="104">
        <f>VLOOKUP($B409,GD_CHAM_CONG!$C$6:$BF$997,54,FALSE)</f>
        <v>0</v>
      </c>
      <c r="Z409" s="104">
        <f>VLOOKUP($B409,GD_CHAM_CONG!$C$6:$BF$997,55,FALSE)</f>
        <v>0</v>
      </c>
      <c r="AA409" s="104">
        <f>VLOOKUP($B409,GD_CHAM_CONG!$C$6:$BF$997,56,FALSE)</f>
        <v>0</v>
      </c>
      <c r="AB409" s="104">
        <f>VLOOKUP($B409,GD_CHAM_CONG!$C$6:$BI$997,57,FALSE)</f>
        <v>0</v>
      </c>
      <c r="AC409" s="104">
        <f>VLOOKUP($B409,GD_CHAM_CONG!$C$6:$BI$997,58,FALSE)</f>
        <v>0</v>
      </c>
      <c r="AD409" s="104">
        <f>VLOOKUP($B409,GD_CHAM_CONG!$C$6:$BI$997,59,FALSE)</f>
        <v>0</v>
      </c>
      <c r="AE409" s="270">
        <f>I409/$H409*VLOOKUP(I$4,DM_TI_LE!$A$5:$B$30,2,FALSE)</f>
        <v>1</v>
      </c>
      <c r="AF409" s="270">
        <f>J409/$H409*VLOOKUP(J$4,DM_TI_LE!$A$5:$B$30,2,FALSE)</f>
        <v>0</v>
      </c>
      <c r="AG409" s="270">
        <f>K409/$H409*VLOOKUP(K$4,DM_TI_LE!$A$5:$B$30,2,FALSE)</f>
        <v>0</v>
      </c>
      <c r="AH409" s="270">
        <f>L409/$H409*VLOOKUP(L$4,DM_TI_LE!$A$5:$B$30,2,FALSE)</f>
        <v>0</v>
      </c>
      <c r="AI409" s="270">
        <f>M409/$H409*VLOOKUP(M$4,DM_TI_LE!$A$5:$B$30,2,FALSE)</f>
        <v>0</v>
      </c>
      <c r="AJ409" s="270">
        <f>N409/$H409*VLOOKUP(N$4,DM_TI_LE!$A$5:$B$30,2,FALSE)</f>
        <v>0</v>
      </c>
      <c r="AK409" s="270">
        <f>O409/$H409*VLOOKUP(O$4,DM_TI_LE!$A$5:$B$30,2,FALSE)</f>
        <v>0</v>
      </c>
      <c r="AL409" s="270">
        <f>P409/$H409*VLOOKUP(P$4,DM_TI_LE!$A$5:$B$30,2,FALSE)</f>
        <v>0</v>
      </c>
      <c r="AM409" s="270">
        <f>Q409/$H409*VLOOKUP(Q$4,DM_TI_LE!$A$5:$B$30,2,FALSE)</f>
        <v>0</v>
      </c>
      <c r="AN409" s="270">
        <f>R409/$H409*VLOOKUP(R$4,DM_TI_LE!$A$5:$B$30,2,FALSE)</f>
        <v>0</v>
      </c>
      <c r="AO409" s="270">
        <f>S409/$H409*VLOOKUP(S$4,DM_TI_LE!$A$5:$B$30,2,FALSE)</f>
        <v>0</v>
      </c>
      <c r="AP409" s="270">
        <f>T409/$H409*VLOOKUP(T$4,DM_TI_LE!$A$5:$B$30,2,FALSE)</f>
        <v>0</v>
      </c>
      <c r="AQ409" s="270">
        <f>U409/$H409*VLOOKUP(U$4,DM_TI_LE!$A$5:$B$30,2,FALSE)</f>
        <v>0</v>
      </c>
      <c r="AR409" s="270">
        <f>V409/$H409*VLOOKUP(V$4,DM_TI_LE!$A$5:$B$30,2,FALSE)</f>
        <v>0</v>
      </c>
      <c r="AS409" s="270">
        <f>W409/$H409*VLOOKUP(W$4,DM_TI_LE!$A$5:$B$30,2,FALSE)</f>
        <v>0</v>
      </c>
      <c r="AT409" s="270">
        <f>X409/$H409*VLOOKUP(X$4,DM_TI_LE!$A$5:$B$30,2,FALSE)</f>
        <v>0</v>
      </c>
      <c r="AU409" s="270">
        <f>Y409/$H409*VLOOKUP(Y$4,DM_TI_LE!$A$5:$B$30,2,FALSE)</f>
        <v>0</v>
      </c>
      <c r="AV409" s="270">
        <f>Z409/$H409*VLOOKUP(Z$4,DM_TI_LE!$A$5:$B$30,2,FALSE)</f>
        <v>0</v>
      </c>
      <c r="AW409" s="270">
        <f>AA409/$H409*VLOOKUP(AA$4,DM_TI_LE!$A$5:$B$30,2,FALSE)</f>
        <v>0</v>
      </c>
      <c r="AX409" s="270">
        <f>AB409/$H409*VLOOKUP(AB$4,DM_TI_LE!$A$5:$B$30,2,FALSE)</f>
        <v>0</v>
      </c>
      <c r="AY409" s="270">
        <f>AC409/$H409*VLOOKUP(AC$4,DM_TI_LE!$A$5:$B$30,2,FALSE)</f>
        <v>0</v>
      </c>
      <c r="AZ409" s="270">
        <f>AD409/$H409*VLOOKUP(AD$4,DM_TI_LE!$A$5:$B$30,2,FALSE)</f>
        <v>0</v>
      </c>
      <c r="BA409" s="284">
        <f>IF(CD409="HDHV",DM_TI_LE!$K$12*I409, SUM(AE409:AW409)*F409*E409*DM_HE_SO_LUONG_NS!$D$1*CE409)</f>
        <v>12143249.999999985</v>
      </c>
      <c r="BB409" s="104"/>
      <c r="BC409" s="110">
        <f>VLOOKUP(B409,GD_LCD_HS_LNS!$B$4:$E$1000,4,FALSE)</f>
        <v>4921000</v>
      </c>
      <c r="BD409" s="104"/>
      <c r="BE409" s="104">
        <f>I409/26*$BC409*VLOOKUP(BE$4,DM_TI_LE!$A$5:$C$29,3,FALSE)</f>
        <v>0</v>
      </c>
      <c r="BF409" s="104">
        <f>J409/26*$BC409*VLOOKUP(BF$4,DM_TI_LE!$A$5:$C$29,3,FALSE)</f>
        <v>0</v>
      </c>
      <c r="BG409" s="104">
        <f>K409/26*$BC409*VLOOKUP(BG$4,DM_TI_LE!$A$5:$C$29,3,FALSE)</f>
        <v>0</v>
      </c>
      <c r="BH409" s="104">
        <f>L409/26*$BC409*VLOOKUP(BH$4,DM_TI_LE!$A$5:$C$29,3,FALSE)</f>
        <v>0</v>
      </c>
      <c r="BI409" s="104">
        <f>M409/26*$BC409*VLOOKUP(BI$4,DM_TI_LE!$A$5:$C$29,3,FALSE)</f>
        <v>0</v>
      </c>
      <c r="BJ409" s="104">
        <f>N409/26*$BC409*VLOOKUP(BJ$4,DM_TI_LE!$A$5:$C$29,3,FALSE)</f>
        <v>0</v>
      </c>
      <c r="BK409" s="104">
        <f>O409/26*$BC409*VLOOKUP(BK$4,DM_TI_LE!$A$5:$C$29,3,FALSE)</f>
        <v>0</v>
      </c>
      <c r="BL409" s="104">
        <f>P409/26*$BC409*VLOOKUP(BL$4,DM_TI_LE!$A$5:$C$29,3,FALSE)</f>
        <v>0</v>
      </c>
      <c r="BM409" s="104">
        <f>Q409/26*$BC409*VLOOKUP(BM$4,DM_TI_LE!$A$5:$C$29,3,FALSE)</f>
        <v>0</v>
      </c>
      <c r="BN409" s="104">
        <f>R409/26*$BC409*VLOOKUP(BN$4,DM_TI_LE!$A$5:$C$29,3,FALSE)</f>
        <v>0</v>
      </c>
      <c r="BO409" s="104">
        <f>S409/26*$BC409*VLOOKUP(BO$4,DM_TI_LE!$A$5:$C$29,3,FALSE)</f>
        <v>0</v>
      </c>
      <c r="BP409" s="104">
        <f>T409/26*$BC409*VLOOKUP(BP$4,DM_TI_LE!$A$5:$C$29,3,FALSE)</f>
        <v>0</v>
      </c>
      <c r="BQ409" s="104">
        <f>U409/26*$BC409*VLOOKUP(BQ$4,DM_TI_LE!$A$5:$C$29,3,FALSE)</f>
        <v>0</v>
      </c>
      <c r="BR409" s="104">
        <f>V409/26*$BC409*VLOOKUP(BR$4,DM_TI_LE!$A$5:$C$29,3,FALSE)</f>
        <v>0</v>
      </c>
      <c r="BS409" s="104">
        <f>W409/26*$BC409*VLOOKUP(BS$4,DM_TI_LE!$A$5:$C$29,3,FALSE)</f>
        <v>0</v>
      </c>
      <c r="BT409" s="104">
        <f>X409/26*$BC409*VLOOKUP(BT$4,DM_TI_LE!$A$5:$C$29,3,FALSE)</f>
        <v>0</v>
      </c>
      <c r="BU409" s="104">
        <f>Y409/26*$BC409*VLOOKUP(BU$4,DM_TI_LE!$A$5:$C$29,3,FALSE)</f>
        <v>0</v>
      </c>
      <c r="BV409" s="104">
        <f>Z409/26*$BC409*VLOOKUP(BV$4,DM_TI_LE!$A$5:$C$29,3,FALSE)</f>
        <v>0</v>
      </c>
      <c r="BW409" s="104">
        <f>AA409/26*$BC409*VLOOKUP(BW$4,DM_TI_LE!$A$5:$C$29,3,FALSE)</f>
        <v>0</v>
      </c>
      <c r="BX409" s="104">
        <f>AB409/26*$BC409*VLOOKUP(BX$4,DM_TI_LE!$A$5:$C$29,3,FALSE)</f>
        <v>0</v>
      </c>
      <c r="BY409" s="104">
        <f>AC409/26*$BC409*VLOOKUP(BY$4,DM_TI_LE!$A$5:$C$29,3,FALSE)</f>
        <v>0</v>
      </c>
      <c r="BZ409" s="104">
        <f>AD409/26*$BC409*VLOOKUP(BZ$4,DM_TI_LE!$A$5:$C$29,3,FALSE)</f>
        <v>0</v>
      </c>
      <c r="CA409" s="273">
        <f t="shared" si="0"/>
        <v>0</v>
      </c>
      <c r="CB409" s="104"/>
      <c r="CC409" s="274">
        <f t="shared" si="1"/>
        <v>12143249.999999985</v>
      </c>
      <c r="CD409" s="138" t="str">
        <f>VLOOKUP(B409,GD_CHUNG!$B$5:$G$480,6,FALSE)</f>
        <v>HDKX</v>
      </c>
      <c r="CE409" s="275">
        <f>VLOOKUP(CD409,DM_TI_LE!$I$12:$J$16,2,FALSE)</f>
        <v>1</v>
      </c>
    </row>
    <row r="410" spans="1:83" ht="12.75" x14ac:dyDescent="0.2">
      <c r="A410" s="49">
        <v>406</v>
      </c>
      <c r="B410" s="50">
        <f>GD_CHUNG!B410</f>
        <v>10644</v>
      </c>
      <c r="C410" s="50" t="str">
        <f>GD_CHUNG!C410</f>
        <v>Nguyễn Văn Bình</v>
      </c>
      <c r="D410" s="50" t="str">
        <f>GD_CHUNG!D410</f>
        <v>KTV mặt đất</v>
      </c>
      <c r="E410" s="268">
        <f>VLOOKUP(B410,GD_CHAM_CONG!$C$6:$BJ$997,60,FALSE)</f>
        <v>1</v>
      </c>
      <c r="F410" s="268">
        <f>VLOOKUP(B410,GD_LCD_HS_LNS!$B$4:$F$1000,5,FALSE)</f>
        <v>2.57</v>
      </c>
      <c r="G410" s="269"/>
      <c r="H410" s="269">
        <f>VLOOKUP(B410,GD_CHAM_CONG!$C$6:$BD$997,37,FALSE)</f>
        <v>27</v>
      </c>
      <c r="I410" s="104">
        <f>VLOOKUP($B410,GD_CHAM_CONG!$C$6:$BF$997,38,FALSE)</f>
        <v>27</v>
      </c>
      <c r="J410" s="104">
        <f>VLOOKUP($B410,GD_CHAM_CONG!$C$6:$BF$997,39,FALSE)</f>
        <v>0</v>
      </c>
      <c r="K410" s="104">
        <f>VLOOKUP($B410,GD_CHAM_CONG!$C$6:$BF$997,40,FALSE)</f>
        <v>0</v>
      </c>
      <c r="L410" s="104">
        <f>VLOOKUP($B410,GD_CHAM_CONG!$C$6:$BF$997,41,FALSE)</f>
        <v>0</v>
      </c>
      <c r="M410" s="104">
        <f>VLOOKUP($B410,GD_CHAM_CONG!$C$6:$BF$997,42,FALSE)</f>
        <v>0</v>
      </c>
      <c r="N410" s="104">
        <f>VLOOKUP($B410,GD_CHAM_CONG!$C$6:$BF$997,43,FALSE)</f>
        <v>0</v>
      </c>
      <c r="O410" s="104">
        <f>VLOOKUP($B410,GD_CHAM_CONG!$C$6:$BF$997,44,FALSE)</f>
        <v>0</v>
      </c>
      <c r="P410" s="104">
        <f>VLOOKUP($B410,GD_CHAM_CONG!$C$6:$BF$997,45,FALSE)</f>
        <v>0</v>
      </c>
      <c r="Q410" s="104">
        <f>VLOOKUP($B410,GD_CHAM_CONG!$C$6:$BF$997,46,FALSE)</f>
        <v>0</v>
      </c>
      <c r="R410" s="104">
        <f>VLOOKUP($B410,GD_CHAM_CONG!$C$6:$BF$997,47,FALSE)</f>
        <v>0</v>
      </c>
      <c r="S410" s="104">
        <f>VLOOKUP($B410,GD_CHAM_CONG!$C$6:$BF$997,48,FALSE)</f>
        <v>0</v>
      </c>
      <c r="T410" s="104">
        <f>VLOOKUP($B410,GD_CHAM_CONG!$C$6:$BF$997,49,FALSE)</f>
        <v>0</v>
      </c>
      <c r="U410" s="104">
        <f>VLOOKUP($B410,GD_CHAM_CONG!$C$6:$BF$997,50,FALSE)</f>
        <v>0</v>
      </c>
      <c r="V410" s="104">
        <f>VLOOKUP($B410,GD_CHAM_CONG!$C$6:$BF$997,51,FALSE)</f>
        <v>0</v>
      </c>
      <c r="W410" s="104">
        <f>VLOOKUP($B410,GD_CHAM_CONG!$C$6:$BF$997,52,FALSE)</f>
        <v>0</v>
      </c>
      <c r="X410" s="104">
        <f>VLOOKUP($B410,GD_CHAM_CONG!$C$6:$BF$997,53,FALSE)</f>
        <v>0</v>
      </c>
      <c r="Y410" s="104">
        <f>VLOOKUP($B410,GD_CHAM_CONG!$C$6:$BF$997,54,FALSE)</f>
        <v>0</v>
      </c>
      <c r="Z410" s="104">
        <f>VLOOKUP($B410,GD_CHAM_CONG!$C$6:$BF$997,55,FALSE)</f>
        <v>0</v>
      </c>
      <c r="AA410" s="104">
        <f>VLOOKUP($B410,GD_CHAM_CONG!$C$6:$BF$997,56,FALSE)</f>
        <v>0</v>
      </c>
      <c r="AB410" s="104">
        <f>VLOOKUP($B410,GD_CHAM_CONG!$C$6:$BI$997,57,FALSE)</f>
        <v>0</v>
      </c>
      <c r="AC410" s="104">
        <f>VLOOKUP($B410,GD_CHAM_CONG!$C$6:$BI$997,58,FALSE)</f>
        <v>0</v>
      </c>
      <c r="AD410" s="104">
        <f>VLOOKUP($B410,GD_CHAM_CONG!$C$6:$BI$997,59,FALSE)</f>
        <v>0</v>
      </c>
      <c r="AE410" s="270">
        <f>I410/$H410*VLOOKUP(I$4,DM_TI_LE!$A$5:$B$30,2,FALSE)</f>
        <v>1</v>
      </c>
      <c r="AF410" s="270">
        <f>J410/$H410*VLOOKUP(J$4,DM_TI_LE!$A$5:$B$30,2,FALSE)</f>
        <v>0</v>
      </c>
      <c r="AG410" s="270">
        <f>K410/$H410*VLOOKUP(K$4,DM_TI_LE!$A$5:$B$30,2,FALSE)</f>
        <v>0</v>
      </c>
      <c r="AH410" s="270">
        <f>L410/$H410*VLOOKUP(L$4,DM_TI_LE!$A$5:$B$30,2,FALSE)</f>
        <v>0</v>
      </c>
      <c r="AI410" s="270">
        <f>M410/$H410*VLOOKUP(M$4,DM_TI_LE!$A$5:$B$30,2,FALSE)</f>
        <v>0</v>
      </c>
      <c r="AJ410" s="270">
        <f>N410/$H410*VLOOKUP(N$4,DM_TI_LE!$A$5:$B$30,2,FALSE)</f>
        <v>0</v>
      </c>
      <c r="AK410" s="270">
        <f>O410/$H410*VLOOKUP(O$4,DM_TI_LE!$A$5:$B$30,2,FALSE)</f>
        <v>0</v>
      </c>
      <c r="AL410" s="270">
        <f>P410/$H410*VLOOKUP(P$4,DM_TI_LE!$A$5:$B$30,2,FALSE)</f>
        <v>0</v>
      </c>
      <c r="AM410" s="270">
        <f>Q410/$H410*VLOOKUP(Q$4,DM_TI_LE!$A$5:$B$30,2,FALSE)</f>
        <v>0</v>
      </c>
      <c r="AN410" s="270">
        <f>R410/$H410*VLOOKUP(R$4,DM_TI_LE!$A$5:$B$30,2,FALSE)</f>
        <v>0</v>
      </c>
      <c r="AO410" s="270">
        <f>S410/$H410*VLOOKUP(S$4,DM_TI_LE!$A$5:$B$30,2,FALSE)</f>
        <v>0</v>
      </c>
      <c r="AP410" s="270">
        <f>T410/$H410*VLOOKUP(T$4,DM_TI_LE!$A$5:$B$30,2,FALSE)</f>
        <v>0</v>
      </c>
      <c r="AQ410" s="270">
        <f>U410/$H410*VLOOKUP(U$4,DM_TI_LE!$A$5:$B$30,2,FALSE)</f>
        <v>0</v>
      </c>
      <c r="AR410" s="270">
        <f>V410/$H410*VLOOKUP(V$4,DM_TI_LE!$A$5:$B$30,2,FALSE)</f>
        <v>0</v>
      </c>
      <c r="AS410" s="270">
        <f>W410/$H410*VLOOKUP(W$4,DM_TI_LE!$A$5:$B$30,2,FALSE)</f>
        <v>0</v>
      </c>
      <c r="AT410" s="270">
        <f>X410/$H410*VLOOKUP(X$4,DM_TI_LE!$A$5:$B$30,2,FALSE)</f>
        <v>0</v>
      </c>
      <c r="AU410" s="270">
        <f>Y410/$H410*VLOOKUP(Y$4,DM_TI_LE!$A$5:$B$30,2,FALSE)</f>
        <v>0</v>
      </c>
      <c r="AV410" s="270">
        <f>Z410/$H410*VLOOKUP(Z$4,DM_TI_LE!$A$5:$B$30,2,FALSE)</f>
        <v>0</v>
      </c>
      <c r="AW410" s="270">
        <f>AA410/$H410*VLOOKUP(AA$4,DM_TI_LE!$A$5:$B$30,2,FALSE)</f>
        <v>0</v>
      </c>
      <c r="AX410" s="270">
        <f>AB410/$H410*VLOOKUP(AB$4,DM_TI_LE!$A$5:$B$30,2,FALSE)</f>
        <v>0</v>
      </c>
      <c r="AY410" s="270">
        <f>AC410/$H410*VLOOKUP(AC$4,DM_TI_LE!$A$5:$B$30,2,FALSE)</f>
        <v>0</v>
      </c>
      <c r="AZ410" s="270">
        <f>AD410/$H410*VLOOKUP(AD$4,DM_TI_LE!$A$5:$B$30,2,FALSE)</f>
        <v>0</v>
      </c>
      <c r="BA410" s="284">
        <f>IF(CD410="HDHV",DM_TI_LE!$K$12*I410, SUM(AE410:AW410)*F410*E410*DM_HE_SO_LUONG_NS!$D$1*CE410)</f>
        <v>11565000</v>
      </c>
      <c r="BB410" s="104"/>
      <c r="BC410" s="110">
        <f>VLOOKUP(B410,GD_LCD_HS_LNS!$B$4:$E$1000,4,FALSE)</f>
        <v>4921000</v>
      </c>
      <c r="BD410" s="104"/>
      <c r="BE410" s="104">
        <f>I410/26*$BC410*VLOOKUP(BE$4,DM_TI_LE!$A$5:$C$29,3,FALSE)</f>
        <v>0</v>
      </c>
      <c r="BF410" s="104">
        <f>J410/26*$BC410*VLOOKUP(BF$4,DM_TI_LE!$A$5:$C$29,3,FALSE)</f>
        <v>0</v>
      </c>
      <c r="BG410" s="104">
        <f>K410/26*$BC410*VLOOKUP(BG$4,DM_TI_LE!$A$5:$C$29,3,FALSE)</f>
        <v>0</v>
      </c>
      <c r="BH410" s="104">
        <f>L410/26*$BC410*VLOOKUP(BH$4,DM_TI_LE!$A$5:$C$29,3,FALSE)</f>
        <v>0</v>
      </c>
      <c r="BI410" s="104">
        <f>M410/26*$BC410*VLOOKUP(BI$4,DM_TI_LE!$A$5:$C$29,3,FALSE)</f>
        <v>0</v>
      </c>
      <c r="BJ410" s="104">
        <f>N410/26*$BC410*VLOOKUP(BJ$4,DM_TI_LE!$A$5:$C$29,3,FALSE)</f>
        <v>0</v>
      </c>
      <c r="BK410" s="104">
        <f>O410/26*$BC410*VLOOKUP(BK$4,DM_TI_LE!$A$5:$C$29,3,FALSE)</f>
        <v>0</v>
      </c>
      <c r="BL410" s="104">
        <f>P410/26*$BC410*VLOOKUP(BL$4,DM_TI_LE!$A$5:$C$29,3,FALSE)</f>
        <v>0</v>
      </c>
      <c r="BM410" s="104">
        <f>Q410/26*$BC410*VLOOKUP(BM$4,DM_TI_LE!$A$5:$C$29,3,FALSE)</f>
        <v>0</v>
      </c>
      <c r="BN410" s="104">
        <f>R410/26*$BC410*VLOOKUP(BN$4,DM_TI_LE!$A$5:$C$29,3,FALSE)</f>
        <v>0</v>
      </c>
      <c r="BO410" s="104">
        <f>S410/26*$BC410*VLOOKUP(BO$4,DM_TI_LE!$A$5:$C$29,3,FALSE)</f>
        <v>0</v>
      </c>
      <c r="BP410" s="104">
        <f>T410/26*$BC410*VLOOKUP(BP$4,DM_TI_LE!$A$5:$C$29,3,FALSE)</f>
        <v>0</v>
      </c>
      <c r="BQ410" s="104">
        <f>U410/26*$BC410*VLOOKUP(BQ$4,DM_TI_LE!$A$5:$C$29,3,FALSE)</f>
        <v>0</v>
      </c>
      <c r="BR410" s="104">
        <f>V410/26*$BC410*VLOOKUP(BR$4,DM_TI_LE!$A$5:$C$29,3,FALSE)</f>
        <v>0</v>
      </c>
      <c r="BS410" s="104">
        <f>W410/26*$BC410*VLOOKUP(BS$4,DM_TI_LE!$A$5:$C$29,3,FALSE)</f>
        <v>0</v>
      </c>
      <c r="BT410" s="104">
        <f>X410/26*$BC410*VLOOKUP(BT$4,DM_TI_LE!$A$5:$C$29,3,FALSE)</f>
        <v>0</v>
      </c>
      <c r="BU410" s="104">
        <f>Y410/26*$BC410*VLOOKUP(BU$4,DM_TI_LE!$A$5:$C$29,3,FALSE)</f>
        <v>0</v>
      </c>
      <c r="BV410" s="104">
        <f>Z410/26*$BC410*VLOOKUP(BV$4,DM_TI_LE!$A$5:$C$29,3,FALSE)</f>
        <v>0</v>
      </c>
      <c r="BW410" s="104">
        <f>AA410/26*$BC410*VLOOKUP(BW$4,DM_TI_LE!$A$5:$C$29,3,FALSE)</f>
        <v>0</v>
      </c>
      <c r="BX410" s="104">
        <f>AB410/26*$BC410*VLOOKUP(BX$4,DM_TI_LE!$A$5:$C$29,3,FALSE)</f>
        <v>0</v>
      </c>
      <c r="BY410" s="104">
        <f>AC410/26*$BC410*VLOOKUP(BY$4,DM_TI_LE!$A$5:$C$29,3,FALSE)</f>
        <v>0</v>
      </c>
      <c r="BZ410" s="104">
        <f>AD410/26*$BC410*VLOOKUP(BZ$4,DM_TI_LE!$A$5:$C$29,3,FALSE)</f>
        <v>0</v>
      </c>
      <c r="CA410" s="273">
        <f t="shared" si="0"/>
        <v>0</v>
      </c>
      <c r="CB410" s="104"/>
      <c r="CC410" s="274">
        <f t="shared" si="1"/>
        <v>11565000</v>
      </c>
      <c r="CD410" s="138" t="str">
        <f>VLOOKUP(B410,GD_CHUNG!$B$5:$G$480,6,FALSE)</f>
        <v>HDKX</v>
      </c>
      <c r="CE410" s="275">
        <f>VLOOKUP(CD410,DM_TI_LE!$I$12:$J$16,2,FALSE)</f>
        <v>1</v>
      </c>
    </row>
    <row r="411" spans="1:83" ht="12.75" x14ac:dyDescent="0.2">
      <c r="A411" s="49">
        <v>407</v>
      </c>
      <c r="B411" s="50">
        <f>GD_CHUNG!B411</f>
        <v>10645</v>
      </c>
      <c r="C411" s="50" t="str">
        <f>GD_CHUNG!C411</f>
        <v>Thân Hoài Nam</v>
      </c>
      <c r="D411" s="50" t="str">
        <f>GD_CHUNG!D411</f>
        <v>KTV mặt đất</v>
      </c>
      <c r="E411" s="268">
        <f>VLOOKUP(B411,GD_CHAM_CONG!$C$6:$BJ$997,60,FALSE)</f>
        <v>0.9</v>
      </c>
      <c r="F411" s="268">
        <f>VLOOKUP(B411,GD_LCD_HS_LNS!$B$4:$F$1000,5,FALSE)</f>
        <v>3.15</v>
      </c>
      <c r="G411" s="269"/>
      <c r="H411" s="269">
        <f>VLOOKUP(B411,GD_CHAM_CONG!$C$6:$BD$997,37,FALSE)</f>
        <v>27</v>
      </c>
      <c r="I411" s="104">
        <f>VLOOKUP($B411,GD_CHAM_CONG!$C$6:$BF$997,38,FALSE)</f>
        <v>27</v>
      </c>
      <c r="J411" s="104">
        <f>VLOOKUP($B411,GD_CHAM_CONG!$C$6:$BF$997,39,FALSE)</f>
        <v>0</v>
      </c>
      <c r="K411" s="104">
        <f>VLOOKUP($B411,GD_CHAM_CONG!$C$6:$BF$997,40,FALSE)</f>
        <v>0</v>
      </c>
      <c r="L411" s="104">
        <f>VLOOKUP($B411,GD_CHAM_CONG!$C$6:$BF$997,41,FALSE)</f>
        <v>0</v>
      </c>
      <c r="M411" s="104">
        <f>VLOOKUP($B411,GD_CHAM_CONG!$C$6:$BF$997,42,FALSE)</f>
        <v>0</v>
      </c>
      <c r="N411" s="104">
        <f>VLOOKUP($B411,GD_CHAM_CONG!$C$6:$BF$997,43,FALSE)</f>
        <v>0</v>
      </c>
      <c r="O411" s="104">
        <f>VLOOKUP($B411,GD_CHAM_CONG!$C$6:$BF$997,44,FALSE)</f>
        <v>0</v>
      </c>
      <c r="P411" s="104">
        <f>VLOOKUP($B411,GD_CHAM_CONG!$C$6:$BF$997,45,FALSE)</f>
        <v>0</v>
      </c>
      <c r="Q411" s="104">
        <f>VLOOKUP($B411,GD_CHAM_CONG!$C$6:$BF$997,46,FALSE)</f>
        <v>0</v>
      </c>
      <c r="R411" s="104">
        <f>VLOOKUP($B411,GD_CHAM_CONG!$C$6:$BF$997,47,FALSE)</f>
        <v>0</v>
      </c>
      <c r="S411" s="104">
        <f>VLOOKUP($B411,GD_CHAM_CONG!$C$6:$BF$997,48,FALSE)</f>
        <v>0</v>
      </c>
      <c r="T411" s="104">
        <f>VLOOKUP($B411,GD_CHAM_CONG!$C$6:$BF$997,49,FALSE)</f>
        <v>0</v>
      </c>
      <c r="U411" s="104">
        <f>VLOOKUP($B411,GD_CHAM_CONG!$C$6:$BF$997,50,FALSE)</f>
        <v>0</v>
      </c>
      <c r="V411" s="104">
        <f>VLOOKUP($B411,GD_CHAM_CONG!$C$6:$BF$997,51,FALSE)</f>
        <v>0</v>
      </c>
      <c r="W411" s="104">
        <f>VLOOKUP($B411,GD_CHAM_CONG!$C$6:$BF$997,52,FALSE)</f>
        <v>0</v>
      </c>
      <c r="X411" s="104">
        <f>VLOOKUP($B411,GD_CHAM_CONG!$C$6:$BF$997,53,FALSE)</f>
        <v>0</v>
      </c>
      <c r="Y411" s="104">
        <f>VLOOKUP($B411,GD_CHAM_CONG!$C$6:$BF$997,54,FALSE)</f>
        <v>0</v>
      </c>
      <c r="Z411" s="104">
        <f>VLOOKUP($B411,GD_CHAM_CONG!$C$6:$BF$997,55,FALSE)</f>
        <v>0</v>
      </c>
      <c r="AA411" s="104">
        <f>VLOOKUP($B411,GD_CHAM_CONG!$C$6:$BF$997,56,FALSE)</f>
        <v>0</v>
      </c>
      <c r="AB411" s="104">
        <f>VLOOKUP($B411,GD_CHAM_CONG!$C$6:$BI$997,57,FALSE)</f>
        <v>0</v>
      </c>
      <c r="AC411" s="104">
        <f>VLOOKUP($B411,GD_CHAM_CONG!$C$6:$BI$997,58,FALSE)</f>
        <v>0</v>
      </c>
      <c r="AD411" s="104">
        <f>VLOOKUP($B411,GD_CHAM_CONG!$C$6:$BI$997,59,FALSE)</f>
        <v>0</v>
      </c>
      <c r="AE411" s="270">
        <f>I411/$H411*VLOOKUP(I$4,DM_TI_LE!$A$5:$B$30,2,FALSE)</f>
        <v>1</v>
      </c>
      <c r="AF411" s="270">
        <f>J411/$H411*VLOOKUP(J$4,DM_TI_LE!$A$5:$B$30,2,FALSE)</f>
        <v>0</v>
      </c>
      <c r="AG411" s="270">
        <f>K411/$H411*VLOOKUP(K$4,DM_TI_LE!$A$5:$B$30,2,FALSE)</f>
        <v>0</v>
      </c>
      <c r="AH411" s="270">
        <f>L411/$H411*VLOOKUP(L$4,DM_TI_LE!$A$5:$B$30,2,FALSE)</f>
        <v>0</v>
      </c>
      <c r="AI411" s="270">
        <f>M411/$H411*VLOOKUP(M$4,DM_TI_LE!$A$5:$B$30,2,FALSE)</f>
        <v>0</v>
      </c>
      <c r="AJ411" s="270">
        <f>N411/$H411*VLOOKUP(N$4,DM_TI_LE!$A$5:$B$30,2,FALSE)</f>
        <v>0</v>
      </c>
      <c r="AK411" s="270">
        <f>O411/$H411*VLOOKUP(O$4,DM_TI_LE!$A$5:$B$30,2,FALSE)</f>
        <v>0</v>
      </c>
      <c r="AL411" s="270">
        <f>P411/$H411*VLOOKUP(P$4,DM_TI_LE!$A$5:$B$30,2,FALSE)</f>
        <v>0</v>
      </c>
      <c r="AM411" s="270">
        <f>Q411/$H411*VLOOKUP(Q$4,DM_TI_LE!$A$5:$B$30,2,FALSE)</f>
        <v>0</v>
      </c>
      <c r="AN411" s="270">
        <f>R411/$H411*VLOOKUP(R$4,DM_TI_LE!$A$5:$B$30,2,FALSE)</f>
        <v>0</v>
      </c>
      <c r="AO411" s="270">
        <f>S411/$H411*VLOOKUP(S$4,DM_TI_LE!$A$5:$B$30,2,FALSE)</f>
        <v>0</v>
      </c>
      <c r="AP411" s="270">
        <f>T411/$H411*VLOOKUP(T$4,DM_TI_LE!$A$5:$B$30,2,FALSE)</f>
        <v>0</v>
      </c>
      <c r="AQ411" s="270">
        <f>U411/$H411*VLOOKUP(U$4,DM_TI_LE!$A$5:$B$30,2,FALSE)</f>
        <v>0</v>
      </c>
      <c r="AR411" s="270">
        <f>V411/$H411*VLOOKUP(V$4,DM_TI_LE!$A$5:$B$30,2,FALSE)</f>
        <v>0</v>
      </c>
      <c r="AS411" s="270">
        <f>W411/$H411*VLOOKUP(W$4,DM_TI_LE!$A$5:$B$30,2,FALSE)</f>
        <v>0</v>
      </c>
      <c r="AT411" s="270">
        <f>X411/$H411*VLOOKUP(X$4,DM_TI_LE!$A$5:$B$30,2,FALSE)</f>
        <v>0</v>
      </c>
      <c r="AU411" s="270">
        <f>Y411/$H411*VLOOKUP(Y$4,DM_TI_LE!$A$5:$B$30,2,FALSE)</f>
        <v>0</v>
      </c>
      <c r="AV411" s="270">
        <f>Z411/$H411*VLOOKUP(Z$4,DM_TI_LE!$A$5:$B$30,2,FALSE)</f>
        <v>0</v>
      </c>
      <c r="AW411" s="270">
        <f>AA411/$H411*VLOOKUP(AA$4,DM_TI_LE!$A$5:$B$30,2,FALSE)</f>
        <v>0</v>
      </c>
      <c r="AX411" s="270">
        <f>AB411/$H411*VLOOKUP(AB$4,DM_TI_LE!$A$5:$B$30,2,FALSE)</f>
        <v>0</v>
      </c>
      <c r="AY411" s="270">
        <f>AC411/$H411*VLOOKUP(AC$4,DM_TI_LE!$A$5:$B$30,2,FALSE)</f>
        <v>0</v>
      </c>
      <c r="AZ411" s="270">
        <f>AD411/$H411*VLOOKUP(AD$4,DM_TI_LE!$A$5:$B$30,2,FALSE)</f>
        <v>0</v>
      </c>
      <c r="BA411" s="284">
        <f>IF(CD411="HDHV",DM_TI_LE!$K$12*I411, SUM(AE411:AW411)*F411*E411*DM_HE_SO_LUONG_NS!$D$1*CE411)</f>
        <v>12757500</v>
      </c>
      <c r="BB411" s="104"/>
      <c r="BC411" s="110">
        <f>VLOOKUP(B411,GD_LCD_HS_LNS!$B$4:$E$1000,4,FALSE)</f>
        <v>5115000</v>
      </c>
      <c r="BD411" s="104"/>
      <c r="BE411" s="104">
        <f>I411/26*$BC411*VLOOKUP(BE$4,DM_TI_LE!$A$5:$C$29,3,FALSE)</f>
        <v>0</v>
      </c>
      <c r="BF411" s="104">
        <f>J411/26*$BC411*VLOOKUP(BF$4,DM_TI_LE!$A$5:$C$29,3,FALSE)</f>
        <v>0</v>
      </c>
      <c r="BG411" s="104">
        <f>K411/26*$BC411*VLOOKUP(BG$4,DM_TI_LE!$A$5:$C$29,3,FALSE)</f>
        <v>0</v>
      </c>
      <c r="BH411" s="104">
        <f>L411/26*$BC411*VLOOKUP(BH$4,DM_TI_LE!$A$5:$C$29,3,FALSE)</f>
        <v>0</v>
      </c>
      <c r="BI411" s="104">
        <f>M411/26*$BC411*VLOOKUP(BI$4,DM_TI_LE!$A$5:$C$29,3,FALSE)</f>
        <v>0</v>
      </c>
      <c r="BJ411" s="104">
        <f>N411/26*$BC411*VLOOKUP(BJ$4,DM_TI_LE!$A$5:$C$29,3,FALSE)</f>
        <v>0</v>
      </c>
      <c r="BK411" s="104">
        <f>O411/26*$BC411*VLOOKUP(BK$4,DM_TI_LE!$A$5:$C$29,3,FALSE)</f>
        <v>0</v>
      </c>
      <c r="BL411" s="104">
        <f>P411/26*$BC411*VLOOKUP(BL$4,DM_TI_LE!$A$5:$C$29,3,FALSE)</f>
        <v>0</v>
      </c>
      <c r="BM411" s="104">
        <f>Q411/26*$BC411*VLOOKUP(BM$4,DM_TI_LE!$A$5:$C$29,3,FALSE)</f>
        <v>0</v>
      </c>
      <c r="BN411" s="104">
        <f>R411/26*$BC411*VLOOKUP(BN$4,DM_TI_LE!$A$5:$C$29,3,FALSE)</f>
        <v>0</v>
      </c>
      <c r="BO411" s="104">
        <f>S411/26*$BC411*VLOOKUP(BO$4,DM_TI_LE!$A$5:$C$29,3,FALSE)</f>
        <v>0</v>
      </c>
      <c r="BP411" s="104">
        <f>T411/26*$BC411*VLOOKUP(BP$4,DM_TI_LE!$A$5:$C$29,3,FALSE)</f>
        <v>0</v>
      </c>
      <c r="BQ411" s="104">
        <f>U411/26*$BC411*VLOOKUP(BQ$4,DM_TI_LE!$A$5:$C$29,3,FALSE)</f>
        <v>0</v>
      </c>
      <c r="BR411" s="104">
        <f>V411/26*$BC411*VLOOKUP(BR$4,DM_TI_LE!$A$5:$C$29,3,FALSE)</f>
        <v>0</v>
      </c>
      <c r="BS411" s="104">
        <f>W411/26*$BC411*VLOOKUP(BS$4,DM_TI_LE!$A$5:$C$29,3,FALSE)</f>
        <v>0</v>
      </c>
      <c r="BT411" s="104">
        <f>X411/26*$BC411*VLOOKUP(BT$4,DM_TI_LE!$A$5:$C$29,3,FALSE)</f>
        <v>0</v>
      </c>
      <c r="BU411" s="104">
        <f>Y411/26*$BC411*VLOOKUP(BU$4,DM_TI_LE!$A$5:$C$29,3,FALSE)</f>
        <v>0</v>
      </c>
      <c r="BV411" s="104">
        <f>Z411/26*$BC411*VLOOKUP(BV$4,DM_TI_LE!$A$5:$C$29,3,FALSE)</f>
        <v>0</v>
      </c>
      <c r="BW411" s="104">
        <f>AA411/26*$BC411*VLOOKUP(BW$4,DM_TI_LE!$A$5:$C$29,3,FALSE)</f>
        <v>0</v>
      </c>
      <c r="BX411" s="104">
        <f>AB411/26*$BC411*VLOOKUP(BX$4,DM_TI_LE!$A$5:$C$29,3,FALSE)</f>
        <v>0</v>
      </c>
      <c r="BY411" s="104">
        <f>AC411/26*$BC411*VLOOKUP(BY$4,DM_TI_LE!$A$5:$C$29,3,FALSE)</f>
        <v>0</v>
      </c>
      <c r="BZ411" s="104">
        <f>AD411/26*$BC411*VLOOKUP(BZ$4,DM_TI_LE!$A$5:$C$29,3,FALSE)</f>
        <v>0</v>
      </c>
      <c r="CA411" s="273">
        <f t="shared" si="0"/>
        <v>0</v>
      </c>
      <c r="CB411" s="104"/>
      <c r="CC411" s="274">
        <f t="shared" si="1"/>
        <v>12757500</v>
      </c>
      <c r="CD411" s="138" t="str">
        <f>VLOOKUP(B411,GD_CHUNG!$B$5:$G$480,6,FALSE)</f>
        <v>HDKX</v>
      </c>
      <c r="CE411" s="275">
        <f>VLOOKUP(CD411,DM_TI_LE!$I$12:$J$16,2,FALSE)</f>
        <v>1</v>
      </c>
    </row>
    <row r="412" spans="1:83" ht="12.75" x14ac:dyDescent="0.2">
      <c r="A412" s="49">
        <v>408</v>
      </c>
      <c r="B412" s="50">
        <f>GD_CHUNG!B412</f>
        <v>13531</v>
      </c>
      <c r="C412" s="50" t="str">
        <f>GD_CHUNG!C412</f>
        <v>Võ Thị Vân</v>
      </c>
      <c r="D412" s="50" t="str">
        <f>GD_CHUNG!D412</f>
        <v>Nhân viên vệ sinh khu bay</v>
      </c>
      <c r="E412" s="268">
        <f>VLOOKUP(B412,GD_CHAM_CONG!$C$6:$BJ$997,60,FALSE)</f>
        <v>1</v>
      </c>
      <c r="F412" s="268">
        <f>VLOOKUP(B412,GD_LCD_HS_LNS!$B$4:$F$1000,5,FALSE)</f>
        <v>1.47</v>
      </c>
      <c r="G412" s="269"/>
      <c r="H412" s="269">
        <f>VLOOKUP(B412,GD_CHAM_CONG!$C$6:$BD$997,37,FALSE)</f>
        <v>27</v>
      </c>
      <c r="I412" s="104">
        <f>VLOOKUP($B412,GD_CHAM_CONG!$C$6:$BF$997,38,FALSE)</f>
        <v>27</v>
      </c>
      <c r="J412" s="104">
        <f>VLOOKUP($B412,GD_CHAM_CONG!$C$6:$BF$997,39,FALSE)</f>
        <v>0</v>
      </c>
      <c r="K412" s="104">
        <f>VLOOKUP($B412,GD_CHAM_CONG!$C$6:$BF$997,40,FALSE)</f>
        <v>0</v>
      </c>
      <c r="L412" s="104">
        <f>VLOOKUP($B412,GD_CHAM_CONG!$C$6:$BF$997,41,FALSE)</f>
        <v>0</v>
      </c>
      <c r="M412" s="104">
        <f>VLOOKUP($B412,GD_CHAM_CONG!$C$6:$BF$997,42,FALSE)</f>
        <v>0</v>
      </c>
      <c r="N412" s="104">
        <f>VLOOKUP($B412,GD_CHAM_CONG!$C$6:$BF$997,43,FALSE)</f>
        <v>0</v>
      </c>
      <c r="O412" s="104">
        <f>VLOOKUP($B412,GD_CHAM_CONG!$C$6:$BF$997,44,FALSE)</f>
        <v>0</v>
      </c>
      <c r="P412" s="104">
        <f>VLOOKUP($B412,GD_CHAM_CONG!$C$6:$BF$997,45,FALSE)</f>
        <v>0</v>
      </c>
      <c r="Q412" s="104">
        <f>VLOOKUP($B412,GD_CHAM_CONG!$C$6:$BF$997,46,FALSE)</f>
        <v>0</v>
      </c>
      <c r="R412" s="104">
        <f>VLOOKUP($B412,GD_CHAM_CONG!$C$6:$BF$997,47,FALSE)</f>
        <v>0</v>
      </c>
      <c r="S412" s="104">
        <f>VLOOKUP($B412,GD_CHAM_CONG!$C$6:$BF$997,48,FALSE)</f>
        <v>0</v>
      </c>
      <c r="T412" s="104">
        <f>VLOOKUP($B412,GD_CHAM_CONG!$C$6:$BF$997,49,FALSE)</f>
        <v>0</v>
      </c>
      <c r="U412" s="104">
        <f>VLOOKUP($B412,GD_CHAM_CONG!$C$6:$BF$997,50,FALSE)</f>
        <v>0</v>
      </c>
      <c r="V412" s="104">
        <f>VLOOKUP($B412,GD_CHAM_CONG!$C$6:$BF$997,51,FALSE)</f>
        <v>0</v>
      </c>
      <c r="W412" s="104">
        <f>VLOOKUP($B412,GD_CHAM_CONG!$C$6:$BF$997,52,FALSE)</f>
        <v>0</v>
      </c>
      <c r="X412" s="104">
        <f>VLOOKUP($B412,GD_CHAM_CONG!$C$6:$BF$997,53,FALSE)</f>
        <v>0</v>
      </c>
      <c r="Y412" s="104">
        <f>VLOOKUP($B412,GD_CHAM_CONG!$C$6:$BF$997,54,FALSE)</f>
        <v>0</v>
      </c>
      <c r="Z412" s="104">
        <f>VLOOKUP($B412,GD_CHAM_CONG!$C$6:$BF$997,55,FALSE)</f>
        <v>0</v>
      </c>
      <c r="AA412" s="104">
        <f>VLOOKUP($B412,GD_CHAM_CONG!$C$6:$BF$997,56,FALSE)</f>
        <v>0</v>
      </c>
      <c r="AB412" s="104">
        <f>VLOOKUP($B412,GD_CHAM_CONG!$C$6:$BI$997,57,FALSE)</f>
        <v>0</v>
      </c>
      <c r="AC412" s="104">
        <f>VLOOKUP($B412,GD_CHAM_CONG!$C$6:$BI$997,58,FALSE)</f>
        <v>0</v>
      </c>
      <c r="AD412" s="104">
        <f>VLOOKUP($B412,GD_CHAM_CONG!$C$6:$BI$997,59,FALSE)</f>
        <v>0</v>
      </c>
      <c r="AE412" s="270">
        <f>I412/$H412*VLOOKUP(I$4,DM_TI_LE!$A$5:$B$30,2,FALSE)</f>
        <v>1</v>
      </c>
      <c r="AF412" s="270">
        <f>J412/$H412*VLOOKUP(J$4,DM_TI_LE!$A$5:$B$30,2,FALSE)</f>
        <v>0</v>
      </c>
      <c r="AG412" s="270">
        <f>K412/$H412*VLOOKUP(K$4,DM_TI_LE!$A$5:$B$30,2,FALSE)</f>
        <v>0</v>
      </c>
      <c r="AH412" s="270">
        <f>L412/$H412*VLOOKUP(L$4,DM_TI_LE!$A$5:$B$30,2,FALSE)</f>
        <v>0</v>
      </c>
      <c r="AI412" s="270">
        <f>M412/$H412*VLOOKUP(M$4,DM_TI_LE!$A$5:$B$30,2,FALSE)</f>
        <v>0</v>
      </c>
      <c r="AJ412" s="270">
        <f>N412/$H412*VLOOKUP(N$4,DM_TI_LE!$A$5:$B$30,2,FALSE)</f>
        <v>0</v>
      </c>
      <c r="AK412" s="270">
        <f>O412/$H412*VLOOKUP(O$4,DM_TI_LE!$A$5:$B$30,2,FALSE)</f>
        <v>0</v>
      </c>
      <c r="AL412" s="270">
        <f>P412/$H412*VLOOKUP(P$4,DM_TI_LE!$A$5:$B$30,2,FALSE)</f>
        <v>0</v>
      </c>
      <c r="AM412" s="270">
        <f>Q412/$H412*VLOOKUP(Q$4,DM_TI_LE!$A$5:$B$30,2,FALSE)</f>
        <v>0</v>
      </c>
      <c r="AN412" s="270">
        <f>R412/$H412*VLOOKUP(R$4,DM_TI_LE!$A$5:$B$30,2,FALSE)</f>
        <v>0</v>
      </c>
      <c r="AO412" s="270">
        <f>S412/$H412*VLOOKUP(S$4,DM_TI_LE!$A$5:$B$30,2,FALSE)</f>
        <v>0</v>
      </c>
      <c r="AP412" s="270">
        <f>T412/$H412*VLOOKUP(T$4,DM_TI_LE!$A$5:$B$30,2,FALSE)</f>
        <v>0</v>
      </c>
      <c r="AQ412" s="270">
        <f>U412/$H412*VLOOKUP(U$4,DM_TI_LE!$A$5:$B$30,2,FALSE)</f>
        <v>0</v>
      </c>
      <c r="AR412" s="270">
        <f>V412/$H412*VLOOKUP(V$4,DM_TI_LE!$A$5:$B$30,2,FALSE)</f>
        <v>0</v>
      </c>
      <c r="AS412" s="270">
        <f>W412/$H412*VLOOKUP(W$4,DM_TI_LE!$A$5:$B$30,2,FALSE)</f>
        <v>0</v>
      </c>
      <c r="AT412" s="270">
        <f>X412/$H412*VLOOKUP(X$4,DM_TI_LE!$A$5:$B$30,2,FALSE)</f>
        <v>0</v>
      </c>
      <c r="AU412" s="270">
        <f>Y412/$H412*VLOOKUP(Y$4,DM_TI_LE!$A$5:$B$30,2,FALSE)</f>
        <v>0</v>
      </c>
      <c r="AV412" s="270">
        <f>Z412/$H412*VLOOKUP(Z$4,DM_TI_LE!$A$5:$B$30,2,FALSE)</f>
        <v>0</v>
      </c>
      <c r="AW412" s="270">
        <f>AA412/$H412*VLOOKUP(AA$4,DM_TI_LE!$A$5:$B$30,2,FALSE)</f>
        <v>0</v>
      </c>
      <c r="AX412" s="270">
        <f>AB412/$H412*VLOOKUP(AB$4,DM_TI_LE!$A$5:$B$30,2,FALSE)</f>
        <v>0</v>
      </c>
      <c r="AY412" s="270">
        <f>AC412/$H412*VLOOKUP(AC$4,DM_TI_LE!$A$5:$B$30,2,FALSE)</f>
        <v>0</v>
      </c>
      <c r="AZ412" s="270">
        <f>AD412/$H412*VLOOKUP(AD$4,DM_TI_LE!$A$5:$B$30,2,FALSE)</f>
        <v>0</v>
      </c>
      <c r="BA412" s="284">
        <f>IF(CD412="HDHV",DM_TI_LE!$K$12*I412, SUM(AE412:AW412)*F412*E412*DM_HE_SO_LUONG_NS!$D$1*CE412)</f>
        <v>6615000</v>
      </c>
      <c r="BB412" s="104"/>
      <c r="BC412" s="110">
        <f>VLOOKUP(B412,GD_LCD_HS_LNS!$B$4:$E$1000,4,FALSE)</f>
        <v>3100000</v>
      </c>
      <c r="BD412" s="104"/>
      <c r="BE412" s="104">
        <f>I412/26*$BC412*VLOOKUP(BE$4,DM_TI_LE!$A$5:$C$29,3,FALSE)</f>
        <v>0</v>
      </c>
      <c r="BF412" s="104">
        <f>J412/26*$BC412*VLOOKUP(BF$4,DM_TI_LE!$A$5:$C$29,3,FALSE)</f>
        <v>0</v>
      </c>
      <c r="BG412" s="104">
        <f>K412/26*$BC412*VLOOKUP(BG$4,DM_TI_LE!$A$5:$C$29,3,FALSE)</f>
        <v>0</v>
      </c>
      <c r="BH412" s="104">
        <f>L412/26*$BC412*VLOOKUP(BH$4,DM_TI_LE!$A$5:$C$29,3,FALSE)</f>
        <v>0</v>
      </c>
      <c r="BI412" s="104">
        <f>M412/26*$BC412*VLOOKUP(BI$4,DM_TI_LE!$A$5:$C$29,3,FALSE)</f>
        <v>0</v>
      </c>
      <c r="BJ412" s="104">
        <f>N412/26*$BC412*VLOOKUP(BJ$4,DM_TI_LE!$A$5:$C$29,3,FALSE)</f>
        <v>0</v>
      </c>
      <c r="BK412" s="104">
        <f>O412/26*$BC412*VLOOKUP(BK$4,DM_TI_LE!$A$5:$C$29,3,FALSE)</f>
        <v>0</v>
      </c>
      <c r="BL412" s="104">
        <f>P412/26*$BC412*VLOOKUP(BL$4,DM_TI_LE!$A$5:$C$29,3,FALSE)</f>
        <v>0</v>
      </c>
      <c r="BM412" s="104">
        <f>Q412/26*$BC412*VLOOKUP(BM$4,DM_TI_LE!$A$5:$C$29,3,FALSE)</f>
        <v>0</v>
      </c>
      <c r="BN412" s="104">
        <f>R412/26*$BC412*VLOOKUP(BN$4,DM_TI_LE!$A$5:$C$29,3,FALSE)</f>
        <v>0</v>
      </c>
      <c r="BO412" s="104">
        <f>S412/26*$BC412*VLOOKUP(BO$4,DM_TI_LE!$A$5:$C$29,3,FALSE)</f>
        <v>0</v>
      </c>
      <c r="BP412" s="104">
        <f>T412/26*$BC412*VLOOKUP(BP$4,DM_TI_LE!$A$5:$C$29,3,FALSE)</f>
        <v>0</v>
      </c>
      <c r="BQ412" s="104">
        <f>U412/26*$BC412*VLOOKUP(BQ$4,DM_TI_LE!$A$5:$C$29,3,FALSE)</f>
        <v>0</v>
      </c>
      <c r="BR412" s="104">
        <f>V412/26*$BC412*VLOOKUP(BR$4,DM_TI_LE!$A$5:$C$29,3,FALSE)</f>
        <v>0</v>
      </c>
      <c r="BS412" s="104">
        <f>W412/26*$BC412*VLOOKUP(BS$4,DM_TI_LE!$A$5:$C$29,3,FALSE)</f>
        <v>0</v>
      </c>
      <c r="BT412" s="104">
        <f>X412/26*$BC412*VLOOKUP(BT$4,DM_TI_LE!$A$5:$C$29,3,FALSE)</f>
        <v>0</v>
      </c>
      <c r="BU412" s="104">
        <f>Y412/26*$BC412*VLOOKUP(BU$4,DM_TI_LE!$A$5:$C$29,3,FALSE)</f>
        <v>0</v>
      </c>
      <c r="BV412" s="104">
        <f>Z412/26*$BC412*VLOOKUP(BV$4,DM_TI_LE!$A$5:$C$29,3,FALSE)</f>
        <v>0</v>
      </c>
      <c r="BW412" s="104">
        <f>AA412/26*$BC412*VLOOKUP(BW$4,DM_TI_LE!$A$5:$C$29,3,FALSE)</f>
        <v>0</v>
      </c>
      <c r="BX412" s="104">
        <f>AB412/26*$BC412*VLOOKUP(BX$4,DM_TI_LE!$A$5:$C$29,3,FALSE)</f>
        <v>0</v>
      </c>
      <c r="BY412" s="104">
        <f>AC412/26*$BC412*VLOOKUP(BY$4,DM_TI_LE!$A$5:$C$29,3,FALSE)</f>
        <v>0</v>
      </c>
      <c r="BZ412" s="104">
        <f>AD412/26*$BC412*VLOOKUP(BZ$4,DM_TI_LE!$A$5:$C$29,3,FALSE)</f>
        <v>0</v>
      </c>
      <c r="CA412" s="273">
        <f t="shared" si="0"/>
        <v>0</v>
      </c>
      <c r="CB412" s="104"/>
      <c r="CC412" s="274">
        <f t="shared" si="1"/>
        <v>6615000</v>
      </c>
      <c r="CD412" s="138" t="str">
        <f>VLOOKUP(B412,GD_CHUNG!$B$5:$G$480,6,FALSE)</f>
        <v>HD3N</v>
      </c>
      <c r="CE412" s="275">
        <f>VLOOKUP(CD412,DM_TI_LE!$I$12:$J$16,2,FALSE)</f>
        <v>1</v>
      </c>
    </row>
    <row r="413" spans="1:83" ht="12.75" x14ac:dyDescent="0.2">
      <c r="A413" s="49">
        <v>409</v>
      </c>
      <c r="B413" s="50">
        <f>GD_CHUNG!B413</f>
        <v>12508</v>
      </c>
      <c r="C413" s="50" t="str">
        <f>GD_CHUNG!C413</f>
        <v>Nguyễn Hồng Nhung</v>
      </c>
      <c r="D413" s="50" t="str">
        <f>GD_CHUNG!D413</f>
        <v>Nv vệ sinh</v>
      </c>
      <c r="E413" s="268">
        <f>VLOOKUP(B413,GD_CHAM_CONG!$C$6:$BJ$997,60,FALSE)</f>
        <v>1</v>
      </c>
      <c r="F413" s="268">
        <f>VLOOKUP(B413,GD_LCD_HS_LNS!$B$4:$F$1000,5,FALSE)</f>
        <v>1.47</v>
      </c>
      <c r="G413" s="269"/>
      <c r="H413" s="269">
        <f>VLOOKUP(B413,GD_CHAM_CONG!$C$6:$BD$997,37,FALSE)</f>
        <v>27</v>
      </c>
      <c r="I413" s="104">
        <f>VLOOKUP($B413,GD_CHAM_CONG!$C$6:$BF$997,38,FALSE)</f>
        <v>27</v>
      </c>
      <c r="J413" s="104">
        <f>VLOOKUP($B413,GD_CHAM_CONG!$C$6:$BF$997,39,FALSE)</f>
        <v>0</v>
      </c>
      <c r="K413" s="104">
        <f>VLOOKUP($B413,GD_CHAM_CONG!$C$6:$BF$997,40,FALSE)</f>
        <v>0</v>
      </c>
      <c r="L413" s="104">
        <f>VLOOKUP($B413,GD_CHAM_CONG!$C$6:$BF$997,41,FALSE)</f>
        <v>0</v>
      </c>
      <c r="M413" s="104">
        <f>VLOOKUP($B413,GD_CHAM_CONG!$C$6:$BF$997,42,FALSE)</f>
        <v>0</v>
      </c>
      <c r="N413" s="104">
        <f>VLOOKUP($B413,GD_CHAM_CONG!$C$6:$BF$997,43,FALSE)</f>
        <v>0</v>
      </c>
      <c r="O413" s="104">
        <f>VLOOKUP($B413,GD_CHAM_CONG!$C$6:$BF$997,44,FALSE)</f>
        <v>0</v>
      </c>
      <c r="P413" s="104">
        <f>VLOOKUP($B413,GD_CHAM_CONG!$C$6:$BF$997,45,FALSE)</f>
        <v>0</v>
      </c>
      <c r="Q413" s="104">
        <f>VLOOKUP($B413,GD_CHAM_CONG!$C$6:$BF$997,46,FALSE)</f>
        <v>0</v>
      </c>
      <c r="R413" s="104">
        <f>VLOOKUP($B413,GD_CHAM_CONG!$C$6:$BF$997,47,FALSE)</f>
        <v>0</v>
      </c>
      <c r="S413" s="104">
        <f>VLOOKUP($B413,GD_CHAM_CONG!$C$6:$BF$997,48,FALSE)</f>
        <v>0</v>
      </c>
      <c r="T413" s="104">
        <f>VLOOKUP($B413,GD_CHAM_CONG!$C$6:$BF$997,49,FALSE)</f>
        <v>0</v>
      </c>
      <c r="U413" s="104">
        <f>VLOOKUP($B413,GD_CHAM_CONG!$C$6:$BF$997,50,FALSE)</f>
        <v>0</v>
      </c>
      <c r="V413" s="104">
        <f>VLOOKUP($B413,GD_CHAM_CONG!$C$6:$BF$997,51,FALSE)</f>
        <v>0</v>
      </c>
      <c r="W413" s="104">
        <f>VLOOKUP($B413,GD_CHAM_CONG!$C$6:$BF$997,52,FALSE)</f>
        <v>0</v>
      </c>
      <c r="X413" s="104">
        <f>VLOOKUP($B413,GD_CHAM_CONG!$C$6:$BF$997,53,FALSE)</f>
        <v>0</v>
      </c>
      <c r="Y413" s="104">
        <f>VLOOKUP($B413,GD_CHAM_CONG!$C$6:$BF$997,54,FALSE)</f>
        <v>0</v>
      </c>
      <c r="Z413" s="104">
        <f>VLOOKUP($B413,GD_CHAM_CONG!$C$6:$BF$997,55,FALSE)</f>
        <v>0</v>
      </c>
      <c r="AA413" s="104">
        <f>VLOOKUP($B413,GD_CHAM_CONG!$C$6:$BF$997,56,FALSE)</f>
        <v>0</v>
      </c>
      <c r="AB413" s="104">
        <f>VLOOKUP($B413,GD_CHAM_CONG!$C$6:$BI$997,57,FALSE)</f>
        <v>0</v>
      </c>
      <c r="AC413" s="104">
        <f>VLOOKUP($B413,GD_CHAM_CONG!$C$6:$BI$997,58,FALSE)</f>
        <v>0</v>
      </c>
      <c r="AD413" s="104">
        <f>VLOOKUP($B413,GD_CHAM_CONG!$C$6:$BI$997,59,FALSE)</f>
        <v>0</v>
      </c>
      <c r="AE413" s="270">
        <f>I413/$H413*VLOOKUP(I$4,DM_TI_LE!$A$5:$B$30,2,FALSE)</f>
        <v>1</v>
      </c>
      <c r="AF413" s="270">
        <f>J413/$H413*VLOOKUP(J$4,DM_TI_LE!$A$5:$B$30,2,FALSE)</f>
        <v>0</v>
      </c>
      <c r="AG413" s="270">
        <f>K413/$H413*VLOOKUP(K$4,DM_TI_LE!$A$5:$B$30,2,FALSE)</f>
        <v>0</v>
      </c>
      <c r="AH413" s="270">
        <f>L413/$H413*VLOOKUP(L$4,DM_TI_LE!$A$5:$B$30,2,FALSE)</f>
        <v>0</v>
      </c>
      <c r="AI413" s="270">
        <f>M413/$H413*VLOOKUP(M$4,DM_TI_LE!$A$5:$B$30,2,FALSE)</f>
        <v>0</v>
      </c>
      <c r="AJ413" s="270">
        <f>N413/$H413*VLOOKUP(N$4,DM_TI_LE!$A$5:$B$30,2,FALSE)</f>
        <v>0</v>
      </c>
      <c r="AK413" s="270">
        <f>O413/$H413*VLOOKUP(O$4,DM_TI_LE!$A$5:$B$30,2,FALSE)</f>
        <v>0</v>
      </c>
      <c r="AL413" s="270">
        <f>P413/$H413*VLOOKUP(P$4,DM_TI_LE!$A$5:$B$30,2,FALSE)</f>
        <v>0</v>
      </c>
      <c r="AM413" s="270">
        <f>Q413/$H413*VLOOKUP(Q$4,DM_TI_LE!$A$5:$B$30,2,FALSE)</f>
        <v>0</v>
      </c>
      <c r="AN413" s="270">
        <f>R413/$H413*VLOOKUP(R$4,DM_TI_LE!$A$5:$B$30,2,FALSE)</f>
        <v>0</v>
      </c>
      <c r="AO413" s="270">
        <f>S413/$H413*VLOOKUP(S$4,DM_TI_LE!$A$5:$B$30,2,FALSE)</f>
        <v>0</v>
      </c>
      <c r="AP413" s="270">
        <f>T413/$H413*VLOOKUP(T$4,DM_TI_LE!$A$5:$B$30,2,FALSE)</f>
        <v>0</v>
      </c>
      <c r="AQ413" s="270">
        <f>U413/$H413*VLOOKUP(U$4,DM_TI_LE!$A$5:$B$30,2,FALSE)</f>
        <v>0</v>
      </c>
      <c r="AR413" s="270">
        <f>V413/$H413*VLOOKUP(V$4,DM_TI_LE!$A$5:$B$30,2,FALSE)</f>
        <v>0</v>
      </c>
      <c r="AS413" s="270">
        <f>W413/$H413*VLOOKUP(W$4,DM_TI_LE!$A$5:$B$30,2,FALSE)</f>
        <v>0</v>
      </c>
      <c r="AT413" s="270">
        <f>X413/$H413*VLOOKUP(X$4,DM_TI_LE!$A$5:$B$30,2,FALSE)</f>
        <v>0</v>
      </c>
      <c r="AU413" s="270">
        <f>Y413/$H413*VLOOKUP(Y$4,DM_TI_LE!$A$5:$B$30,2,FALSE)</f>
        <v>0</v>
      </c>
      <c r="AV413" s="270">
        <f>Z413/$H413*VLOOKUP(Z$4,DM_TI_LE!$A$5:$B$30,2,FALSE)</f>
        <v>0</v>
      </c>
      <c r="AW413" s="270">
        <f>AA413/$H413*VLOOKUP(AA$4,DM_TI_LE!$A$5:$B$30,2,FALSE)</f>
        <v>0</v>
      </c>
      <c r="AX413" s="270">
        <f>AB413/$H413*VLOOKUP(AB$4,DM_TI_LE!$A$5:$B$30,2,FALSE)</f>
        <v>0</v>
      </c>
      <c r="AY413" s="270">
        <f>AC413/$H413*VLOOKUP(AC$4,DM_TI_LE!$A$5:$B$30,2,FALSE)</f>
        <v>0</v>
      </c>
      <c r="AZ413" s="270">
        <f>AD413/$H413*VLOOKUP(AD$4,DM_TI_LE!$A$5:$B$30,2,FALSE)</f>
        <v>0</v>
      </c>
      <c r="BA413" s="284">
        <f>IF(CD413="HDHV",DM_TI_LE!$K$12*I413, SUM(AE413:AW413)*F413*E413*DM_HE_SO_LUONG_NS!$D$1*CE413)</f>
        <v>6615000</v>
      </c>
      <c r="BB413" s="104"/>
      <c r="BC413" s="110">
        <f>VLOOKUP(B413,GD_LCD_HS_LNS!$B$4:$E$1000,4,FALSE)</f>
        <v>3100000</v>
      </c>
      <c r="BD413" s="104"/>
      <c r="BE413" s="104">
        <f>I413/26*$BC413*VLOOKUP(BE$4,DM_TI_LE!$A$5:$C$29,3,FALSE)</f>
        <v>0</v>
      </c>
      <c r="BF413" s="104">
        <f>J413/26*$BC413*VLOOKUP(BF$4,DM_TI_LE!$A$5:$C$29,3,FALSE)</f>
        <v>0</v>
      </c>
      <c r="BG413" s="104">
        <f>K413/26*$BC413*VLOOKUP(BG$4,DM_TI_LE!$A$5:$C$29,3,FALSE)</f>
        <v>0</v>
      </c>
      <c r="BH413" s="104">
        <f>L413/26*$BC413*VLOOKUP(BH$4,DM_TI_LE!$A$5:$C$29,3,FALSE)</f>
        <v>0</v>
      </c>
      <c r="BI413" s="104">
        <f>M413/26*$BC413*VLOOKUP(BI$4,DM_TI_LE!$A$5:$C$29,3,FALSE)</f>
        <v>0</v>
      </c>
      <c r="BJ413" s="104">
        <f>N413/26*$BC413*VLOOKUP(BJ$4,DM_TI_LE!$A$5:$C$29,3,FALSE)</f>
        <v>0</v>
      </c>
      <c r="BK413" s="104">
        <f>O413/26*$BC413*VLOOKUP(BK$4,DM_TI_LE!$A$5:$C$29,3,FALSE)</f>
        <v>0</v>
      </c>
      <c r="BL413" s="104">
        <f>P413/26*$BC413*VLOOKUP(BL$4,DM_TI_LE!$A$5:$C$29,3,FALSE)</f>
        <v>0</v>
      </c>
      <c r="BM413" s="104">
        <f>Q413/26*$BC413*VLOOKUP(BM$4,DM_TI_LE!$A$5:$C$29,3,FALSE)</f>
        <v>0</v>
      </c>
      <c r="BN413" s="104">
        <f>R413/26*$BC413*VLOOKUP(BN$4,DM_TI_LE!$A$5:$C$29,3,FALSE)</f>
        <v>0</v>
      </c>
      <c r="BO413" s="104">
        <f>S413/26*$BC413*VLOOKUP(BO$4,DM_TI_LE!$A$5:$C$29,3,FALSE)</f>
        <v>0</v>
      </c>
      <c r="BP413" s="104">
        <f>T413/26*$BC413*VLOOKUP(BP$4,DM_TI_LE!$A$5:$C$29,3,FALSE)</f>
        <v>0</v>
      </c>
      <c r="BQ413" s="104">
        <f>U413/26*$BC413*VLOOKUP(BQ$4,DM_TI_LE!$A$5:$C$29,3,FALSE)</f>
        <v>0</v>
      </c>
      <c r="BR413" s="104">
        <f>V413/26*$BC413*VLOOKUP(BR$4,DM_TI_LE!$A$5:$C$29,3,FALSE)</f>
        <v>0</v>
      </c>
      <c r="BS413" s="104">
        <f>W413/26*$BC413*VLOOKUP(BS$4,DM_TI_LE!$A$5:$C$29,3,FALSE)</f>
        <v>0</v>
      </c>
      <c r="BT413" s="104">
        <f>X413/26*$BC413*VLOOKUP(BT$4,DM_TI_LE!$A$5:$C$29,3,FALSE)</f>
        <v>0</v>
      </c>
      <c r="BU413" s="104">
        <f>Y413/26*$BC413*VLOOKUP(BU$4,DM_TI_LE!$A$5:$C$29,3,FALSE)</f>
        <v>0</v>
      </c>
      <c r="BV413" s="104">
        <f>Z413/26*$BC413*VLOOKUP(BV$4,DM_TI_LE!$A$5:$C$29,3,FALSE)</f>
        <v>0</v>
      </c>
      <c r="BW413" s="104">
        <f>AA413/26*$BC413*VLOOKUP(BW$4,DM_TI_LE!$A$5:$C$29,3,FALSE)</f>
        <v>0</v>
      </c>
      <c r="BX413" s="104">
        <f>AB413/26*$BC413*VLOOKUP(BX$4,DM_TI_LE!$A$5:$C$29,3,FALSE)</f>
        <v>0</v>
      </c>
      <c r="BY413" s="104">
        <f>AC413/26*$BC413*VLOOKUP(BY$4,DM_TI_LE!$A$5:$C$29,3,FALSE)</f>
        <v>0</v>
      </c>
      <c r="BZ413" s="104">
        <f>AD413/26*$BC413*VLOOKUP(BZ$4,DM_TI_LE!$A$5:$C$29,3,FALSE)</f>
        <v>0</v>
      </c>
      <c r="CA413" s="273">
        <f t="shared" si="0"/>
        <v>0</v>
      </c>
      <c r="CB413" s="104"/>
      <c r="CC413" s="274">
        <f t="shared" si="1"/>
        <v>6615000</v>
      </c>
      <c r="CD413" s="138" t="str">
        <f>VLOOKUP(B413,GD_CHUNG!$B$5:$G$480,6,FALSE)</f>
        <v>HD3N</v>
      </c>
      <c r="CE413" s="275">
        <f>VLOOKUP(CD413,DM_TI_LE!$I$12:$J$16,2,FALSE)</f>
        <v>1</v>
      </c>
    </row>
    <row r="414" spans="1:83" ht="12.75" x14ac:dyDescent="0.2">
      <c r="A414" s="49">
        <v>410</v>
      </c>
      <c r="B414" s="50">
        <f>GD_CHUNG!B414</f>
        <v>12596</v>
      </c>
      <c r="C414" s="50" t="str">
        <f>GD_CHUNG!C414</f>
        <v>Phan Thị Hải Yến</v>
      </c>
      <c r="D414" s="50" t="str">
        <f>GD_CHUNG!D414</f>
        <v>Nv vệ sinh</v>
      </c>
      <c r="E414" s="268">
        <f>VLOOKUP(B414,GD_CHAM_CONG!$C$6:$BJ$997,60,FALSE)</f>
        <v>1</v>
      </c>
      <c r="F414" s="268">
        <f>VLOOKUP(B414,GD_LCD_HS_LNS!$B$4:$F$1000,5,FALSE)</f>
        <v>1.47</v>
      </c>
      <c r="G414" s="269"/>
      <c r="H414" s="269">
        <f>VLOOKUP(B414,GD_CHAM_CONG!$C$6:$BD$997,37,FALSE)</f>
        <v>27</v>
      </c>
      <c r="I414" s="104">
        <f>VLOOKUP($B414,GD_CHAM_CONG!$C$6:$BF$997,38,FALSE)</f>
        <v>27</v>
      </c>
      <c r="J414" s="104">
        <f>VLOOKUP($B414,GD_CHAM_CONG!$C$6:$BF$997,39,FALSE)</f>
        <v>0</v>
      </c>
      <c r="K414" s="104">
        <f>VLOOKUP($B414,GD_CHAM_CONG!$C$6:$BF$997,40,FALSE)</f>
        <v>0</v>
      </c>
      <c r="L414" s="104">
        <f>VLOOKUP($B414,GD_CHAM_CONG!$C$6:$BF$997,41,FALSE)</f>
        <v>0</v>
      </c>
      <c r="M414" s="104">
        <f>VLOOKUP($B414,GD_CHAM_CONG!$C$6:$BF$997,42,FALSE)</f>
        <v>0</v>
      </c>
      <c r="N414" s="104">
        <f>VLOOKUP($B414,GD_CHAM_CONG!$C$6:$BF$997,43,FALSE)</f>
        <v>0</v>
      </c>
      <c r="O414" s="104">
        <f>VLOOKUP($B414,GD_CHAM_CONG!$C$6:$BF$997,44,FALSE)</f>
        <v>0</v>
      </c>
      <c r="P414" s="104">
        <f>VLOOKUP($B414,GD_CHAM_CONG!$C$6:$BF$997,45,FALSE)</f>
        <v>0</v>
      </c>
      <c r="Q414" s="104">
        <f>VLOOKUP($B414,GD_CHAM_CONG!$C$6:$BF$997,46,FALSE)</f>
        <v>0</v>
      </c>
      <c r="R414" s="104">
        <f>VLOOKUP($B414,GD_CHAM_CONG!$C$6:$BF$997,47,FALSE)</f>
        <v>0</v>
      </c>
      <c r="S414" s="104">
        <f>VLOOKUP($B414,GD_CHAM_CONG!$C$6:$BF$997,48,FALSE)</f>
        <v>0</v>
      </c>
      <c r="T414" s="104">
        <f>VLOOKUP($B414,GD_CHAM_CONG!$C$6:$BF$997,49,FALSE)</f>
        <v>0</v>
      </c>
      <c r="U414" s="104">
        <f>VLOOKUP($B414,GD_CHAM_CONG!$C$6:$BF$997,50,FALSE)</f>
        <v>0</v>
      </c>
      <c r="V414" s="104">
        <f>VLOOKUP($B414,GD_CHAM_CONG!$C$6:$BF$997,51,FALSE)</f>
        <v>0</v>
      </c>
      <c r="W414" s="104">
        <f>VLOOKUP($B414,GD_CHAM_CONG!$C$6:$BF$997,52,FALSE)</f>
        <v>0</v>
      </c>
      <c r="X414" s="104">
        <f>VLOOKUP($B414,GD_CHAM_CONG!$C$6:$BF$997,53,FALSE)</f>
        <v>0</v>
      </c>
      <c r="Y414" s="104">
        <f>VLOOKUP($B414,GD_CHAM_CONG!$C$6:$BF$997,54,FALSE)</f>
        <v>0</v>
      </c>
      <c r="Z414" s="104">
        <f>VLOOKUP($B414,GD_CHAM_CONG!$C$6:$BF$997,55,FALSE)</f>
        <v>0</v>
      </c>
      <c r="AA414" s="104">
        <f>VLOOKUP($B414,GD_CHAM_CONG!$C$6:$BF$997,56,FALSE)</f>
        <v>0</v>
      </c>
      <c r="AB414" s="104">
        <f>VLOOKUP($B414,GD_CHAM_CONG!$C$6:$BI$997,57,FALSE)</f>
        <v>0</v>
      </c>
      <c r="AC414" s="104">
        <f>VLOOKUP($B414,GD_CHAM_CONG!$C$6:$BI$997,58,FALSE)</f>
        <v>0</v>
      </c>
      <c r="AD414" s="104">
        <f>VLOOKUP($B414,GD_CHAM_CONG!$C$6:$BI$997,59,FALSE)</f>
        <v>0</v>
      </c>
      <c r="AE414" s="270">
        <f>I414/$H414*VLOOKUP(I$4,DM_TI_LE!$A$5:$B$30,2,FALSE)</f>
        <v>1</v>
      </c>
      <c r="AF414" s="270">
        <f>J414/$H414*VLOOKUP(J$4,DM_TI_LE!$A$5:$B$30,2,FALSE)</f>
        <v>0</v>
      </c>
      <c r="AG414" s="270">
        <f>K414/$H414*VLOOKUP(K$4,DM_TI_LE!$A$5:$B$30,2,FALSE)</f>
        <v>0</v>
      </c>
      <c r="AH414" s="270">
        <f>L414/$H414*VLOOKUP(L$4,DM_TI_LE!$A$5:$B$30,2,FALSE)</f>
        <v>0</v>
      </c>
      <c r="AI414" s="270">
        <f>M414/$H414*VLOOKUP(M$4,DM_TI_LE!$A$5:$B$30,2,FALSE)</f>
        <v>0</v>
      </c>
      <c r="AJ414" s="270">
        <f>N414/$H414*VLOOKUP(N$4,DM_TI_LE!$A$5:$B$30,2,FALSE)</f>
        <v>0</v>
      </c>
      <c r="AK414" s="270">
        <f>O414/$H414*VLOOKUP(O$4,DM_TI_LE!$A$5:$B$30,2,FALSE)</f>
        <v>0</v>
      </c>
      <c r="AL414" s="270">
        <f>P414/$H414*VLOOKUP(P$4,DM_TI_LE!$A$5:$B$30,2,FALSE)</f>
        <v>0</v>
      </c>
      <c r="AM414" s="270">
        <f>Q414/$H414*VLOOKUP(Q$4,DM_TI_LE!$A$5:$B$30,2,FALSE)</f>
        <v>0</v>
      </c>
      <c r="AN414" s="270">
        <f>R414/$H414*VLOOKUP(R$4,DM_TI_LE!$A$5:$B$30,2,FALSE)</f>
        <v>0</v>
      </c>
      <c r="AO414" s="270">
        <f>S414/$H414*VLOOKUP(S$4,DM_TI_LE!$A$5:$B$30,2,FALSE)</f>
        <v>0</v>
      </c>
      <c r="AP414" s="270">
        <f>T414/$H414*VLOOKUP(T$4,DM_TI_LE!$A$5:$B$30,2,FALSE)</f>
        <v>0</v>
      </c>
      <c r="AQ414" s="270">
        <f>U414/$H414*VLOOKUP(U$4,DM_TI_LE!$A$5:$B$30,2,FALSE)</f>
        <v>0</v>
      </c>
      <c r="AR414" s="270">
        <f>V414/$H414*VLOOKUP(V$4,DM_TI_LE!$A$5:$B$30,2,FALSE)</f>
        <v>0</v>
      </c>
      <c r="AS414" s="270">
        <f>W414/$H414*VLOOKUP(W$4,DM_TI_LE!$A$5:$B$30,2,FALSE)</f>
        <v>0</v>
      </c>
      <c r="AT414" s="270">
        <f>X414/$H414*VLOOKUP(X$4,DM_TI_LE!$A$5:$B$30,2,FALSE)</f>
        <v>0</v>
      </c>
      <c r="AU414" s="270">
        <f>Y414/$H414*VLOOKUP(Y$4,DM_TI_LE!$A$5:$B$30,2,FALSE)</f>
        <v>0</v>
      </c>
      <c r="AV414" s="270">
        <f>Z414/$H414*VLOOKUP(Z$4,DM_TI_LE!$A$5:$B$30,2,FALSE)</f>
        <v>0</v>
      </c>
      <c r="AW414" s="270">
        <f>AA414/$H414*VLOOKUP(AA$4,DM_TI_LE!$A$5:$B$30,2,FALSE)</f>
        <v>0</v>
      </c>
      <c r="AX414" s="270">
        <f>AB414/$H414*VLOOKUP(AB$4,DM_TI_LE!$A$5:$B$30,2,FALSE)</f>
        <v>0</v>
      </c>
      <c r="AY414" s="270">
        <f>AC414/$H414*VLOOKUP(AC$4,DM_TI_LE!$A$5:$B$30,2,FALSE)</f>
        <v>0</v>
      </c>
      <c r="AZ414" s="270">
        <f>AD414/$H414*VLOOKUP(AD$4,DM_TI_LE!$A$5:$B$30,2,FALSE)</f>
        <v>0</v>
      </c>
      <c r="BA414" s="284">
        <f>IF(CD414="HDHV",DM_TI_LE!$K$12*I414, SUM(AE414:AW414)*F414*E414*DM_HE_SO_LUONG_NS!$D$1*CE414)</f>
        <v>6615000</v>
      </c>
      <c r="BB414" s="104"/>
      <c r="BC414" s="110">
        <f>VLOOKUP(B414,GD_LCD_HS_LNS!$B$4:$E$1000,4,FALSE)</f>
        <v>3100000</v>
      </c>
      <c r="BD414" s="104"/>
      <c r="BE414" s="104">
        <f>I414/26*$BC414*VLOOKUP(BE$4,DM_TI_LE!$A$5:$C$29,3,FALSE)</f>
        <v>0</v>
      </c>
      <c r="BF414" s="104">
        <f>J414/26*$BC414*VLOOKUP(BF$4,DM_TI_LE!$A$5:$C$29,3,FALSE)</f>
        <v>0</v>
      </c>
      <c r="BG414" s="104">
        <f>K414/26*$BC414*VLOOKUP(BG$4,DM_TI_LE!$A$5:$C$29,3,FALSE)</f>
        <v>0</v>
      </c>
      <c r="BH414" s="104">
        <f>L414/26*$BC414*VLOOKUP(BH$4,DM_TI_LE!$A$5:$C$29,3,FALSE)</f>
        <v>0</v>
      </c>
      <c r="BI414" s="104">
        <f>M414/26*$BC414*VLOOKUP(BI$4,DM_TI_LE!$A$5:$C$29,3,FALSE)</f>
        <v>0</v>
      </c>
      <c r="BJ414" s="104">
        <f>N414/26*$BC414*VLOOKUP(BJ$4,DM_TI_LE!$A$5:$C$29,3,FALSE)</f>
        <v>0</v>
      </c>
      <c r="BK414" s="104">
        <f>O414/26*$BC414*VLOOKUP(BK$4,DM_TI_LE!$A$5:$C$29,3,FALSE)</f>
        <v>0</v>
      </c>
      <c r="BL414" s="104">
        <f>P414/26*$BC414*VLOOKUP(BL$4,DM_TI_LE!$A$5:$C$29,3,FALSE)</f>
        <v>0</v>
      </c>
      <c r="BM414" s="104">
        <f>Q414/26*$BC414*VLOOKUP(BM$4,DM_TI_LE!$A$5:$C$29,3,FALSE)</f>
        <v>0</v>
      </c>
      <c r="BN414" s="104">
        <f>R414/26*$BC414*VLOOKUP(BN$4,DM_TI_LE!$A$5:$C$29,3,FALSE)</f>
        <v>0</v>
      </c>
      <c r="BO414" s="104">
        <f>S414/26*$BC414*VLOOKUP(BO$4,DM_TI_LE!$A$5:$C$29,3,FALSE)</f>
        <v>0</v>
      </c>
      <c r="BP414" s="104">
        <f>T414/26*$BC414*VLOOKUP(BP$4,DM_TI_LE!$A$5:$C$29,3,FALSE)</f>
        <v>0</v>
      </c>
      <c r="BQ414" s="104">
        <f>U414/26*$BC414*VLOOKUP(BQ$4,DM_TI_LE!$A$5:$C$29,3,FALSE)</f>
        <v>0</v>
      </c>
      <c r="BR414" s="104">
        <f>V414/26*$BC414*VLOOKUP(BR$4,DM_TI_LE!$A$5:$C$29,3,FALSE)</f>
        <v>0</v>
      </c>
      <c r="BS414" s="104">
        <f>W414/26*$BC414*VLOOKUP(BS$4,DM_TI_LE!$A$5:$C$29,3,FALSE)</f>
        <v>0</v>
      </c>
      <c r="BT414" s="104">
        <f>X414/26*$BC414*VLOOKUP(BT$4,DM_TI_LE!$A$5:$C$29,3,FALSE)</f>
        <v>0</v>
      </c>
      <c r="BU414" s="104">
        <f>Y414/26*$BC414*VLOOKUP(BU$4,DM_TI_LE!$A$5:$C$29,3,FALSE)</f>
        <v>0</v>
      </c>
      <c r="BV414" s="104">
        <f>Z414/26*$BC414*VLOOKUP(BV$4,DM_TI_LE!$A$5:$C$29,3,FALSE)</f>
        <v>0</v>
      </c>
      <c r="BW414" s="104">
        <f>AA414/26*$BC414*VLOOKUP(BW$4,DM_TI_LE!$A$5:$C$29,3,FALSE)</f>
        <v>0</v>
      </c>
      <c r="BX414" s="104">
        <f>AB414/26*$BC414*VLOOKUP(BX$4,DM_TI_LE!$A$5:$C$29,3,FALSE)</f>
        <v>0</v>
      </c>
      <c r="BY414" s="104">
        <f>AC414/26*$BC414*VLOOKUP(BY$4,DM_TI_LE!$A$5:$C$29,3,FALSE)</f>
        <v>0</v>
      </c>
      <c r="BZ414" s="104">
        <f>AD414/26*$BC414*VLOOKUP(BZ$4,DM_TI_LE!$A$5:$C$29,3,FALSE)</f>
        <v>0</v>
      </c>
      <c r="CA414" s="273">
        <f t="shared" si="0"/>
        <v>0</v>
      </c>
      <c r="CB414" s="104"/>
      <c r="CC414" s="274">
        <f t="shared" si="1"/>
        <v>6615000</v>
      </c>
      <c r="CD414" s="138" t="str">
        <f>VLOOKUP(B414,GD_CHUNG!$B$5:$G$480,6,FALSE)</f>
        <v>HD3N</v>
      </c>
      <c r="CE414" s="275">
        <f>VLOOKUP(CD414,DM_TI_LE!$I$12:$J$16,2,FALSE)</f>
        <v>1</v>
      </c>
    </row>
    <row r="415" spans="1:83" ht="12.75" x14ac:dyDescent="0.2">
      <c r="A415" s="49">
        <v>411</v>
      </c>
      <c r="B415" s="50">
        <f>GD_CHUNG!B415</f>
        <v>12597</v>
      </c>
      <c r="C415" s="50" t="str">
        <f>GD_CHUNG!C415</f>
        <v>Doãn Thị Thanh Hà</v>
      </c>
      <c r="D415" s="50" t="str">
        <f>GD_CHUNG!D415</f>
        <v>Nv vệ sinh</v>
      </c>
      <c r="E415" s="268">
        <f>VLOOKUP(B415,GD_CHAM_CONG!$C$6:$BJ$997,60,FALSE)</f>
        <v>1</v>
      </c>
      <c r="F415" s="268">
        <f>VLOOKUP(B415,GD_LCD_HS_LNS!$B$4:$F$1000,5,FALSE)</f>
        <v>1.47</v>
      </c>
      <c r="G415" s="269"/>
      <c r="H415" s="269">
        <f>VLOOKUP(B415,GD_CHAM_CONG!$C$6:$BD$997,37,FALSE)</f>
        <v>27</v>
      </c>
      <c r="I415" s="104">
        <f>VLOOKUP($B415,GD_CHAM_CONG!$C$6:$BF$997,38,FALSE)</f>
        <v>27</v>
      </c>
      <c r="J415" s="104">
        <f>VLOOKUP($B415,GD_CHAM_CONG!$C$6:$BF$997,39,FALSE)</f>
        <v>0</v>
      </c>
      <c r="K415" s="104">
        <f>VLOOKUP($B415,GD_CHAM_CONG!$C$6:$BF$997,40,FALSE)</f>
        <v>0</v>
      </c>
      <c r="L415" s="104">
        <f>VLOOKUP($B415,GD_CHAM_CONG!$C$6:$BF$997,41,FALSE)</f>
        <v>0</v>
      </c>
      <c r="M415" s="104">
        <f>VLOOKUP($B415,GD_CHAM_CONG!$C$6:$BF$997,42,FALSE)</f>
        <v>0</v>
      </c>
      <c r="N415" s="104">
        <f>VLOOKUP($B415,GD_CHAM_CONG!$C$6:$BF$997,43,FALSE)</f>
        <v>0</v>
      </c>
      <c r="O415" s="104">
        <f>VLOOKUP($B415,GD_CHAM_CONG!$C$6:$BF$997,44,FALSE)</f>
        <v>0</v>
      </c>
      <c r="P415" s="104">
        <f>VLOOKUP($B415,GD_CHAM_CONG!$C$6:$BF$997,45,FALSE)</f>
        <v>0</v>
      </c>
      <c r="Q415" s="104">
        <f>VLOOKUP($B415,GD_CHAM_CONG!$C$6:$BF$997,46,FALSE)</f>
        <v>0</v>
      </c>
      <c r="R415" s="104">
        <f>VLOOKUP($B415,GD_CHAM_CONG!$C$6:$BF$997,47,FALSE)</f>
        <v>0</v>
      </c>
      <c r="S415" s="104">
        <f>VLOOKUP($B415,GD_CHAM_CONG!$C$6:$BF$997,48,FALSE)</f>
        <v>0</v>
      </c>
      <c r="T415" s="104">
        <f>VLOOKUP($B415,GD_CHAM_CONG!$C$6:$BF$997,49,FALSE)</f>
        <v>0</v>
      </c>
      <c r="U415" s="104">
        <f>VLOOKUP($B415,GD_CHAM_CONG!$C$6:$BF$997,50,FALSE)</f>
        <v>0</v>
      </c>
      <c r="V415" s="104">
        <f>VLOOKUP($B415,GD_CHAM_CONG!$C$6:$BF$997,51,FALSE)</f>
        <v>0</v>
      </c>
      <c r="W415" s="104">
        <f>VLOOKUP($B415,GD_CHAM_CONG!$C$6:$BF$997,52,FALSE)</f>
        <v>0</v>
      </c>
      <c r="X415" s="104">
        <f>VLOOKUP($B415,GD_CHAM_CONG!$C$6:$BF$997,53,FALSE)</f>
        <v>0</v>
      </c>
      <c r="Y415" s="104">
        <f>VLOOKUP($B415,GD_CHAM_CONG!$C$6:$BF$997,54,FALSE)</f>
        <v>0</v>
      </c>
      <c r="Z415" s="104">
        <f>VLOOKUP($B415,GD_CHAM_CONG!$C$6:$BF$997,55,FALSE)</f>
        <v>0</v>
      </c>
      <c r="AA415" s="104">
        <f>VLOOKUP($B415,GD_CHAM_CONG!$C$6:$BF$997,56,FALSE)</f>
        <v>0</v>
      </c>
      <c r="AB415" s="104">
        <f>VLOOKUP($B415,GD_CHAM_CONG!$C$6:$BI$997,57,FALSE)</f>
        <v>0</v>
      </c>
      <c r="AC415" s="104">
        <f>VLOOKUP($B415,GD_CHAM_CONG!$C$6:$BI$997,58,FALSE)</f>
        <v>0</v>
      </c>
      <c r="AD415" s="104">
        <f>VLOOKUP($B415,GD_CHAM_CONG!$C$6:$BI$997,59,FALSE)</f>
        <v>0</v>
      </c>
      <c r="AE415" s="270">
        <f>I415/$H415*VLOOKUP(I$4,DM_TI_LE!$A$5:$B$30,2,FALSE)</f>
        <v>1</v>
      </c>
      <c r="AF415" s="270">
        <f>J415/$H415*VLOOKUP(J$4,DM_TI_LE!$A$5:$B$30,2,FALSE)</f>
        <v>0</v>
      </c>
      <c r="AG415" s="270">
        <f>K415/$H415*VLOOKUP(K$4,DM_TI_LE!$A$5:$B$30,2,FALSE)</f>
        <v>0</v>
      </c>
      <c r="AH415" s="270">
        <f>L415/$H415*VLOOKUP(L$4,DM_TI_LE!$A$5:$B$30,2,FALSE)</f>
        <v>0</v>
      </c>
      <c r="AI415" s="270">
        <f>M415/$H415*VLOOKUP(M$4,DM_TI_LE!$A$5:$B$30,2,FALSE)</f>
        <v>0</v>
      </c>
      <c r="AJ415" s="270">
        <f>N415/$H415*VLOOKUP(N$4,DM_TI_LE!$A$5:$B$30,2,FALSE)</f>
        <v>0</v>
      </c>
      <c r="AK415" s="270">
        <f>O415/$H415*VLOOKUP(O$4,DM_TI_LE!$A$5:$B$30,2,FALSE)</f>
        <v>0</v>
      </c>
      <c r="AL415" s="270">
        <f>P415/$H415*VLOOKUP(P$4,DM_TI_LE!$A$5:$B$30,2,FALSE)</f>
        <v>0</v>
      </c>
      <c r="AM415" s="270">
        <f>Q415/$H415*VLOOKUP(Q$4,DM_TI_LE!$A$5:$B$30,2,FALSE)</f>
        <v>0</v>
      </c>
      <c r="AN415" s="270">
        <f>R415/$H415*VLOOKUP(R$4,DM_TI_LE!$A$5:$B$30,2,FALSE)</f>
        <v>0</v>
      </c>
      <c r="AO415" s="270">
        <f>S415/$H415*VLOOKUP(S$4,DM_TI_LE!$A$5:$B$30,2,FALSE)</f>
        <v>0</v>
      </c>
      <c r="AP415" s="270">
        <f>T415/$H415*VLOOKUP(T$4,DM_TI_LE!$A$5:$B$30,2,FALSE)</f>
        <v>0</v>
      </c>
      <c r="AQ415" s="270">
        <f>U415/$H415*VLOOKUP(U$4,DM_TI_LE!$A$5:$B$30,2,FALSE)</f>
        <v>0</v>
      </c>
      <c r="AR415" s="270">
        <f>V415/$H415*VLOOKUP(V$4,DM_TI_LE!$A$5:$B$30,2,FALSE)</f>
        <v>0</v>
      </c>
      <c r="AS415" s="270">
        <f>W415/$H415*VLOOKUP(W$4,DM_TI_LE!$A$5:$B$30,2,FALSE)</f>
        <v>0</v>
      </c>
      <c r="AT415" s="270">
        <f>X415/$H415*VLOOKUP(X$4,DM_TI_LE!$A$5:$B$30,2,FALSE)</f>
        <v>0</v>
      </c>
      <c r="AU415" s="270">
        <f>Y415/$H415*VLOOKUP(Y$4,DM_TI_LE!$A$5:$B$30,2,FALSE)</f>
        <v>0</v>
      </c>
      <c r="AV415" s="270">
        <f>Z415/$H415*VLOOKUP(Z$4,DM_TI_LE!$A$5:$B$30,2,FALSE)</f>
        <v>0</v>
      </c>
      <c r="AW415" s="270">
        <f>AA415/$H415*VLOOKUP(AA$4,DM_TI_LE!$A$5:$B$30,2,FALSE)</f>
        <v>0</v>
      </c>
      <c r="AX415" s="270">
        <f>AB415/$H415*VLOOKUP(AB$4,DM_TI_LE!$A$5:$B$30,2,FALSE)</f>
        <v>0</v>
      </c>
      <c r="AY415" s="270">
        <f>AC415/$H415*VLOOKUP(AC$4,DM_TI_LE!$A$5:$B$30,2,FALSE)</f>
        <v>0</v>
      </c>
      <c r="AZ415" s="270">
        <f>AD415/$H415*VLOOKUP(AD$4,DM_TI_LE!$A$5:$B$30,2,FALSE)</f>
        <v>0</v>
      </c>
      <c r="BA415" s="284">
        <f>IF(CD415="HDHV",DM_TI_LE!$K$12*I415, SUM(AE415:AW415)*F415*E415*DM_HE_SO_LUONG_NS!$D$1*CE415)</f>
        <v>6615000</v>
      </c>
      <c r="BB415" s="104"/>
      <c r="BC415" s="110">
        <f>VLOOKUP(B415,GD_LCD_HS_LNS!$B$4:$E$1000,4,FALSE)</f>
        <v>3100000</v>
      </c>
      <c r="BD415" s="104"/>
      <c r="BE415" s="104">
        <f>I415/26*$BC415*VLOOKUP(BE$4,DM_TI_LE!$A$5:$C$29,3,FALSE)</f>
        <v>0</v>
      </c>
      <c r="BF415" s="104">
        <f>J415/26*$BC415*VLOOKUP(BF$4,DM_TI_LE!$A$5:$C$29,3,FALSE)</f>
        <v>0</v>
      </c>
      <c r="BG415" s="104">
        <f>K415/26*$BC415*VLOOKUP(BG$4,DM_TI_LE!$A$5:$C$29,3,FALSE)</f>
        <v>0</v>
      </c>
      <c r="BH415" s="104">
        <f>L415/26*$BC415*VLOOKUP(BH$4,DM_TI_LE!$A$5:$C$29,3,FALSE)</f>
        <v>0</v>
      </c>
      <c r="BI415" s="104">
        <f>M415/26*$BC415*VLOOKUP(BI$4,DM_TI_LE!$A$5:$C$29,3,FALSE)</f>
        <v>0</v>
      </c>
      <c r="BJ415" s="104">
        <f>N415/26*$BC415*VLOOKUP(BJ$4,DM_TI_LE!$A$5:$C$29,3,FALSE)</f>
        <v>0</v>
      </c>
      <c r="BK415" s="104">
        <f>O415/26*$BC415*VLOOKUP(BK$4,DM_TI_LE!$A$5:$C$29,3,FALSE)</f>
        <v>0</v>
      </c>
      <c r="BL415" s="104">
        <f>P415/26*$BC415*VLOOKUP(BL$4,DM_TI_LE!$A$5:$C$29,3,FALSE)</f>
        <v>0</v>
      </c>
      <c r="BM415" s="104">
        <f>Q415/26*$BC415*VLOOKUP(BM$4,DM_TI_LE!$A$5:$C$29,3,FALSE)</f>
        <v>0</v>
      </c>
      <c r="BN415" s="104">
        <f>R415/26*$BC415*VLOOKUP(BN$4,DM_TI_LE!$A$5:$C$29,3,FALSE)</f>
        <v>0</v>
      </c>
      <c r="BO415" s="104">
        <f>S415/26*$BC415*VLOOKUP(BO$4,DM_TI_LE!$A$5:$C$29,3,FALSE)</f>
        <v>0</v>
      </c>
      <c r="BP415" s="104">
        <f>T415/26*$BC415*VLOOKUP(BP$4,DM_TI_LE!$A$5:$C$29,3,FALSE)</f>
        <v>0</v>
      </c>
      <c r="BQ415" s="104">
        <f>U415/26*$BC415*VLOOKUP(BQ$4,DM_TI_LE!$A$5:$C$29,3,FALSE)</f>
        <v>0</v>
      </c>
      <c r="BR415" s="104">
        <f>V415/26*$BC415*VLOOKUP(BR$4,DM_TI_LE!$A$5:$C$29,3,FALSE)</f>
        <v>0</v>
      </c>
      <c r="BS415" s="104">
        <f>W415/26*$BC415*VLOOKUP(BS$4,DM_TI_LE!$A$5:$C$29,3,FALSE)</f>
        <v>0</v>
      </c>
      <c r="BT415" s="104">
        <f>X415/26*$BC415*VLOOKUP(BT$4,DM_TI_LE!$A$5:$C$29,3,FALSE)</f>
        <v>0</v>
      </c>
      <c r="BU415" s="104">
        <f>Y415/26*$BC415*VLOOKUP(BU$4,DM_TI_LE!$A$5:$C$29,3,FALSE)</f>
        <v>0</v>
      </c>
      <c r="BV415" s="104">
        <f>Z415/26*$BC415*VLOOKUP(BV$4,DM_TI_LE!$A$5:$C$29,3,FALSE)</f>
        <v>0</v>
      </c>
      <c r="BW415" s="104">
        <f>AA415/26*$BC415*VLOOKUP(BW$4,DM_TI_LE!$A$5:$C$29,3,FALSE)</f>
        <v>0</v>
      </c>
      <c r="BX415" s="104">
        <f>AB415/26*$BC415*VLOOKUP(BX$4,DM_TI_LE!$A$5:$C$29,3,FALSE)</f>
        <v>0</v>
      </c>
      <c r="BY415" s="104">
        <f>AC415/26*$BC415*VLOOKUP(BY$4,DM_TI_LE!$A$5:$C$29,3,FALSE)</f>
        <v>0</v>
      </c>
      <c r="BZ415" s="104">
        <f>AD415/26*$BC415*VLOOKUP(BZ$4,DM_TI_LE!$A$5:$C$29,3,FALSE)</f>
        <v>0</v>
      </c>
      <c r="CA415" s="273">
        <f t="shared" si="0"/>
        <v>0</v>
      </c>
      <c r="CB415" s="104"/>
      <c r="CC415" s="274">
        <f t="shared" si="1"/>
        <v>6615000</v>
      </c>
      <c r="CD415" s="138" t="str">
        <f>VLOOKUP(B415,GD_CHUNG!$B$5:$G$480,6,FALSE)</f>
        <v>HD3N</v>
      </c>
      <c r="CE415" s="275">
        <f>VLOOKUP(CD415,DM_TI_LE!$I$12:$J$16,2,FALSE)</f>
        <v>1</v>
      </c>
    </row>
    <row r="416" spans="1:83" ht="12.75" x14ac:dyDescent="0.2">
      <c r="A416" s="49">
        <v>412</v>
      </c>
      <c r="B416" s="50">
        <f>GD_CHUNG!B416</f>
        <v>13098</v>
      </c>
      <c r="C416" s="50" t="str">
        <f>GD_CHUNG!C416</f>
        <v>Đặng Thị Thúy Hằng</v>
      </c>
      <c r="D416" s="50" t="str">
        <f>GD_CHUNG!D416</f>
        <v>Nv vệ sinh</v>
      </c>
      <c r="E416" s="268">
        <f>VLOOKUP(B416,GD_CHAM_CONG!$C$6:$BJ$997,60,FALSE)</f>
        <v>1</v>
      </c>
      <c r="F416" s="268">
        <f>VLOOKUP(B416,GD_LCD_HS_LNS!$B$4:$F$1000,5,FALSE)</f>
        <v>1.47</v>
      </c>
      <c r="G416" s="269"/>
      <c r="H416" s="269">
        <f>VLOOKUP(B416,GD_CHAM_CONG!$C$6:$BD$997,37,FALSE)</f>
        <v>27</v>
      </c>
      <c r="I416" s="104">
        <f>VLOOKUP($B416,GD_CHAM_CONG!$C$6:$BF$997,38,FALSE)</f>
        <v>27</v>
      </c>
      <c r="J416" s="104">
        <f>VLOOKUP($B416,GD_CHAM_CONG!$C$6:$BF$997,39,FALSE)</f>
        <v>0</v>
      </c>
      <c r="K416" s="104">
        <f>VLOOKUP($B416,GD_CHAM_CONG!$C$6:$BF$997,40,FALSE)</f>
        <v>0</v>
      </c>
      <c r="L416" s="104">
        <f>VLOOKUP($B416,GD_CHAM_CONG!$C$6:$BF$997,41,FALSE)</f>
        <v>0</v>
      </c>
      <c r="M416" s="104">
        <f>VLOOKUP($B416,GD_CHAM_CONG!$C$6:$BF$997,42,FALSE)</f>
        <v>0</v>
      </c>
      <c r="N416" s="104">
        <f>VLOOKUP($B416,GD_CHAM_CONG!$C$6:$BF$997,43,FALSE)</f>
        <v>0</v>
      </c>
      <c r="O416" s="104">
        <f>VLOOKUP($B416,GD_CHAM_CONG!$C$6:$BF$997,44,FALSE)</f>
        <v>0</v>
      </c>
      <c r="P416" s="104">
        <f>VLOOKUP($B416,GD_CHAM_CONG!$C$6:$BF$997,45,FALSE)</f>
        <v>0</v>
      </c>
      <c r="Q416" s="104">
        <f>VLOOKUP($B416,GD_CHAM_CONG!$C$6:$BF$997,46,FALSE)</f>
        <v>0</v>
      </c>
      <c r="R416" s="104">
        <f>VLOOKUP($B416,GD_CHAM_CONG!$C$6:$BF$997,47,FALSE)</f>
        <v>0</v>
      </c>
      <c r="S416" s="104">
        <f>VLOOKUP($B416,GD_CHAM_CONG!$C$6:$BF$997,48,FALSE)</f>
        <v>0</v>
      </c>
      <c r="T416" s="104">
        <f>VLOOKUP($B416,GD_CHAM_CONG!$C$6:$BF$997,49,FALSE)</f>
        <v>0</v>
      </c>
      <c r="U416" s="104">
        <f>VLOOKUP($B416,GD_CHAM_CONG!$C$6:$BF$997,50,FALSE)</f>
        <v>0</v>
      </c>
      <c r="V416" s="104">
        <f>VLOOKUP($B416,GD_CHAM_CONG!$C$6:$BF$997,51,FALSE)</f>
        <v>0</v>
      </c>
      <c r="W416" s="104">
        <f>VLOOKUP($B416,GD_CHAM_CONG!$C$6:$BF$997,52,FALSE)</f>
        <v>0</v>
      </c>
      <c r="X416" s="104">
        <f>VLOOKUP($B416,GD_CHAM_CONG!$C$6:$BF$997,53,FALSE)</f>
        <v>0</v>
      </c>
      <c r="Y416" s="104">
        <f>VLOOKUP($B416,GD_CHAM_CONG!$C$6:$BF$997,54,FALSE)</f>
        <v>0</v>
      </c>
      <c r="Z416" s="104">
        <f>VLOOKUP($B416,GD_CHAM_CONG!$C$6:$BF$997,55,FALSE)</f>
        <v>0</v>
      </c>
      <c r="AA416" s="104">
        <f>VLOOKUP($B416,GD_CHAM_CONG!$C$6:$BF$997,56,FALSE)</f>
        <v>0</v>
      </c>
      <c r="AB416" s="104">
        <f>VLOOKUP($B416,GD_CHAM_CONG!$C$6:$BI$997,57,FALSE)</f>
        <v>0</v>
      </c>
      <c r="AC416" s="104">
        <f>VLOOKUP($B416,GD_CHAM_CONG!$C$6:$BI$997,58,FALSE)</f>
        <v>0</v>
      </c>
      <c r="AD416" s="104">
        <f>VLOOKUP($B416,GD_CHAM_CONG!$C$6:$BI$997,59,FALSE)</f>
        <v>0</v>
      </c>
      <c r="AE416" s="270">
        <f>I416/$H416*VLOOKUP(I$4,DM_TI_LE!$A$5:$B$30,2,FALSE)</f>
        <v>1</v>
      </c>
      <c r="AF416" s="270">
        <f>J416/$H416*VLOOKUP(J$4,DM_TI_LE!$A$5:$B$30,2,FALSE)</f>
        <v>0</v>
      </c>
      <c r="AG416" s="270">
        <f>K416/$H416*VLOOKUP(K$4,DM_TI_LE!$A$5:$B$30,2,FALSE)</f>
        <v>0</v>
      </c>
      <c r="AH416" s="270">
        <f>L416/$H416*VLOOKUP(L$4,DM_TI_LE!$A$5:$B$30,2,FALSE)</f>
        <v>0</v>
      </c>
      <c r="AI416" s="270">
        <f>M416/$H416*VLOOKUP(M$4,DM_TI_LE!$A$5:$B$30,2,FALSE)</f>
        <v>0</v>
      </c>
      <c r="AJ416" s="270">
        <f>N416/$H416*VLOOKUP(N$4,DM_TI_LE!$A$5:$B$30,2,FALSE)</f>
        <v>0</v>
      </c>
      <c r="AK416" s="270">
        <f>O416/$H416*VLOOKUP(O$4,DM_TI_LE!$A$5:$B$30,2,FALSE)</f>
        <v>0</v>
      </c>
      <c r="AL416" s="270">
        <f>P416/$H416*VLOOKUP(P$4,DM_TI_LE!$A$5:$B$30,2,FALSE)</f>
        <v>0</v>
      </c>
      <c r="AM416" s="270">
        <f>Q416/$H416*VLOOKUP(Q$4,DM_TI_LE!$A$5:$B$30,2,FALSE)</f>
        <v>0</v>
      </c>
      <c r="AN416" s="270">
        <f>R416/$H416*VLOOKUP(R$4,DM_TI_LE!$A$5:$B$30,2,FALSE)</f>
        <v>0</v>
      </c>
      <c r="AO416" s="270">
        <f>S416/$H416*VLOOKUP(S$4,DM_TI_LE!$A$5:$B$30,2,FALSE)</f>
        <v>0</v>
      </c>
      <c r="AP416" s="270">
        <f>T416/$H416*VLOOKUP(T$4,DM_TI_LE!$A$5:$B$30,2,FALSE)</f>
        <v>0</v>
      </c>
      <c r="AQ416" s="270">
        <f>U416/$H416*VLOOKUP(U$4,DM_TI_LE!$A$5:$B$30,2,FALSE)</f>
        <v>0</v>
      </c>
      <c r="AR416" s="270">
        <f>V416/$H416*VLOOKUP(V$4,DM_TI_LE!$A$5:$B$30,2,FALSE)</f>
        <v>0</v>
      </c>
      <c r="AS416" s="270">
        <f>W416/$H416*VLOOKUP(W$4,DM_TI_LE!$A$5:$B$30,2,FALSE)</f>
        <v>0</v>
      </c>
      <c r="AT416" s="270">
        <f>X416/$H416*VLOOKUP(X$4,DM_TI_LE!$A$5:$B$30,2,FALSE)</f>
        <v>0</v>
      </c>
      <c r="AU416" s="270">
        <f>Y416/$H416*VLOOKUP(Y$4,DM_TI_LE!$A$5:$B$30,2,FALSE)</f>
        <v>0</v>
      </c>
      <c r="AV416" s="270">
        <f>Z416/$H416*VLOOKUP(Z$4,DM_TI_LE!$A$5:$B$30,2,FALSE)</f>
        <v>0</v>
      </c>
      <c r="AW416" s="270">
        <f>AA416/$H416*VLOOKUP(AA$4,DM_TI_LE!$A$5:$B$30,2,FALSE)</f>
        <v>0</v>
      </c>
      <c r="AX416" s="270">
        <f>AB416/$H416*VLOOKUP(AB$4,DM_TI_LE!$A$5:$B$30,2,FALSE)</f>
        <v>0</v>
      </c>
      <c r="AY416" s="270">
        <f>AC416/$H416*VLOOKUP(AC$4,DM_TI_LE!$A$5:$B$30,2,FALSE)</f>
        <v>0</v>
      </c>
      <c r="AZ416" s="270">
        <f>AD416/$H416*VLOOKUP(AD$4,DM_TI_LE!$A$5:$B$30,2,FALSE)</f>
        <v>0</v>
      </c>
      <c r="BA416" s="284">
        <f>IF(CD416="HDHV",DM_TI_LE!$K$12*I416, SUM(AE416:AW416)*F416*E416*DM_HE_SO_LUONG_NS!$D$1*CE416)</f>
        <v>6615000</v>
      </c>
      <c r="BB416" s="104"/>
      <c r="BC416" s="110">
        <f>VLOOKUP(B416,GD_LCD_HS_LNS!$B$4:$E$1000,4,FALSE)</f>
        <v>3100000</v>
      </c>
      <c r="BD416" s="104"/>
      <c r="BE416" s="104">
        <f>I416/26*$BC416*VLOOKUP(BE$4,DM_TI_LE!$A$5:$C$29,3,FALSE)</f>
        <v>0</v>
      </c>
      <c r="BF416" s="104">
        <f>J416/26*$BC416*VLOOKUP(BF$4,DM_TI_LE!$A$5:$C$29,3,FALSE)</f>
        <v>0</v>
      </c>
      <c r="BG416" s="104">
        <f>K416/26*$BC416*VLOOKUP(BG$4,DM_TI_LE!$A$5:$C$29,3,FALSE)</f>
        <v>0</v>
      </c>
      <c r="BH416" s="104">
        <f>L416/26*$BC416*VLOOKUP(BH$4,DM_TI_LE!$A$5:$C$29,3,FALSE)</f>
        <v>0</v>
      </c>
      <c r="BI416" s="104">
        <f>M416/26*$BC416*VLOOKUP(BI$4,DM_TI_LE!$A$5:$C$29,3,FALSE)</f>
        <v>0</v>
      </c>
      <c r="BJ416" s="104">
        <f>N416/26*$BC416*VLOOKUP(BJ$4,DM_TI_LE!$A$5:$C$29,3,FALSE)</f>
        <v>0</v>
      </c>
      <c r="BK416" s="104">
        <f>O416/26*$BC416*VLOOKUP(BK$4,DM_TI_LE!$A$5:$C$29,3,FALSE)</f>
        <v>0</v>
      </c>
      <c r="BL416" s="104">
        <f>P416/26*$BC416*VLOOKUP(BL$4,DM_TI_LE!$A$5:$C$29,3,FALSE)</f>
        <v>0</v>
      </c>
      <c r="BM416" s="104">
        <f>Q416/26*$BC416*VLOOKUP(BM$4,DM_TI_LE!$A$5:$C$29,3,FALSE)</f>
        <v>0</v>
      </c>
      <c r="BN416" s="104">
        <f>R416/26*$BC416*VLOOKUP(BN$4,DM_TI_LE!$A$5:$C$29,3,FALSE)</f>
        <v>0</v>
      </c>
      <c r="BO416" s="104">
        <f>S416/26*$BC416*VLOOKUP(BO$4,DM_TI_LE!$A$5:$C$29,3,FALSE)</f>
        <v>0</v>
      </c>
      <c r="BP416" s="104">
        <f>T416/26*$BC416*VLOOKUP(BP$4,DM_TI_LE!$A$5:$C$29,3,FALSE)</f>
        <v>0</v>
      </c>
      <c r="BQ416" s="104">
        <f>U416/26*$BC416*VLOOKUP(BQ$4,DM_TI_LE!$A$5:$C$29,3,FALSE)</f>
        <v>0</v>
      </c>
      <c r="BR416" s="104">
        <f>V416/26*$BC416*VLOOKUP(BR$4,DM_TI_LE!$A$5:$C$29,3,FALSE)</f>
        <v>0</v>
      </c>
      <c r="BS416" s="104">
        <f>W416/26*$BC416*VLOOKUP(BS$4,DM_TI_LE!$A$5:$C$29,3,FALSE)</f>
        <v>0</v>
      </c>
      <c r="BT416" s="104">
        <f>X416/26*$BC416*VLOOKUP(BT$4,DM_TI_LE!$A$5:$C$29,3,FALSE)</f>
        <v>0</v>
      </c>
      <c r="BU416" s="104">
        <f>Y416/26*$BC416*VLOOKUP(BU$4,DM_TI_LE!$A$5:$C$29,3,FALSE)</f>
        <v>0</v>
      </c>
      <c r="BV416" s="104">
        <f>Z416/26*$BC416*VLOOKUP(BV$4,DM_TI_LE!$A$5:$C$29,3,FALSE)</f>
        <v>0</v>
      </c>
      <c r="BW416" s="104">
        <f>AA416/26*$BC416*VLOOKUP(BW$4,DM_TI_LE!$A$5:$C$29,3,FALSE)</f>
        <v>0</v>
      </c>
      <c r="BX416" s="104">
        <f>AB416/26*$BC416*VLOOKUP(BX$4,DM_TI_LE!$A$5:$C$29,3,FALSE)</f>
        <v>0</v>
      </c>
      <c r="BY416" s="104">
        <f>AC416/26*$BC416*VLOOKUP(BY$4,DM_TI_LE!$A$5:$C$29,3,FALSE)</f>
        <v>0</v>
      </c>
      <c r="BZ416" s="104">
        <f>AD416/26*$BC416*VLOOKUP(BZ$4,DM_TI_LE!$A$5:$C$29,3,FALSE)</f>
        <v>0</v>
      </c>
      <c r="CA416" s="273">
        <f t="shared" si="0"/>
        <v>0</v>
      </c>
      <c r="CB416" s="104"/>
      <c r="CC416" s="274">
        <f t="shared" si="1"/>
        <v>6615000</v>
      </c>
      <c r="CD416" s="138" t="str">
        <f>VLOOKUP(B416,GD_CHUNG!$B$5:$G$480,6,FALSE)</f>
        <v>HD3N</v>
      </c>
      <c r="CE416" s="275">
        <f>VLOOKUP(CD416,DM_TI_LE!$I$12:$J$16,2,FALSE)</f>
        <v>1</v>
      </c>
    </row>
    <row r="417" spans="1:83" ht="12.75" x14ac:dyDescent="0.2">
      <c r="A417" s="49">
        <v>413</v>
      </c>
      <c r="B417" s="50">
        <f>GD_CHUNG!B417</f>
        <v>13100</v>
      </c>
      <c r="C417" s="50" t="str">
        <f>GD_CHUNG!C417</f>
        <v>Nguyễn Thị Mến</v>
      </c>
      <c r="D417" s="50" t="str">
        <f>GD_CHUNG!D417</f>
        <v>Nv vệ sinh</v>
      </c>
      <c r="E417" s="268">
        <f>VLOOKUP(B417,GD_CHAM_CONG!$C$6:$BJ$997,60,FALSE)</f>
        <v>1</v>
      </c>
      <c r="F417" s="268">
        <f>VLOOKUP(B417,GD_LCD_HS_LNS!$B$4:$F$1000,5,FALSE)</f>
        <v>1.47</v>
      </c>
      <c r="G417" s="269"/>
      <c r="H417" s="269">
        <f>VLOOKUP(B417,GD_CHAM_CONG!$C$6:$BD$997,37,FALSE)</f>
        <v>27</v>
      </c>
      <c r="I417" s="104">
        <f>VLOOKUP($B417,GD_CHAM_CONG!$C$6:$BF$997,38,FALSE)</f>
        <v>27</v>
      </c>
      <c r="J417" s="104">
        <f>VLOOKUP($B417,GD_CHAM_CONG!$C$6:$BF$997,39,FALSE)</f>
        <v>0</v>
      </c>
      <c r="K417" s="104">
        <f>VLOOKUP($B417,GD_CHAM_CONG!$C$6:$BF$997,40,FALSE)</f>
        <v>0</v>
      </c>
      <c r="L417" s="104">
        <f>VLOOKUP($B417,GD_CHAM_CONG!$C$6:$BF$997,41,FALSE)</f>
        <v>0</v>
      </c>
      <c r="M417" s="104">
        <f>VLOOKUP($B417,GD_CHAM_CONG!$C$6:$BF$997,42,FALSE)</f>
        <v>0</v>
      </c>
      <c r="N417" s="104">
        <f>VLOOKUP($B417,GD_CHAM_CONG!$C$6:$BF$997,43,FALSE)</f>
        <v>0</v>
      </c>
      <c r="O417" s="104">
        <f>VLOOKUP($B417,GD_CHAM_CONG!$C$6:$BF$997,44,FALSE)</f>
        <v>0</v>
      </c>
      <c r="P417" s="104">
        <f>VLOOKUP($B417,GD_CHAM_CONG!$C$6:$BF$997,45,FALSE)</f>
        <v>0</v>
      </c>
      <c r="Q417" s="104">
        <f>VLOOKUP($B417,GD_CHAM_CONG!$C$6:$BF$997,46,FALSE)</f>
        <v>0</v>
      </c>
      <c r="R417" s="104">
        <f>VLOOKUP($B417,GD_CHAM_CONG!$C$6:$BF$997,47,FALSE)</f>
        <v>0</v>
      </c>
      <c r="S417" s="104">
        <f>VLOOKUP($B417,GD_CHAM_CONG!$C$6:$BF$997,48,FALSE)</f>
        <v>0</v>
      </c>
      <c r="T417" s="104">
        <f>VLOOKUP($B417,GD_CHAM_CONG!$C$6:$BF$997,49,FALSE)</f>
        <v>0</v>
      </c>
      <c r="U417" s="104">
        <f>VLOOKUP($B417,GD_CHAM_CONG!$C$6:$BF$997,50,FALSE)</f>
        <v>0</v>
      </c>
      <c r="V417" s="104">
        <f>VLOOKUP($B417,GD_CHAM_CONG!$C$6:$BF$997,51,FALSE)</f>
        <v>0</v>
      </c>
      <c r="W417" s="104">
        <f>VLOOKUP($B417,GD_CHAM_CONG!$C$6:$BF$997,52,FALSE)</f>
        <v>0</v>
      </c>
      <c r="X417" s="104">
        <f>VLOOKUP($B417,GD_CHAM_CONG!$C$6:$BF$997,53,FALSE)</f>
        <v>0</v>
      </c>
      <c r="Y417" s="104">
        <f>VLOOKUP($B417,GD_CHAM_CONG!$C$6:$BF$997,54,FALSE)</f>
        <v>0</v>
      </c>
      <c r="Z417" s="104">
        <f>VLOOKUP($B417,GD_CHAM_CONG!$C$6:$BF$997,55,FALSE)</f>
        <v>0</v>
      </c>
      <c r="AA417" s="104">
        <f>VLOOKUP($B417,GD_CHAM_CONG!$C$6:$BF$997,56,FALSE)</f>
        <v>0</v>
      </c>
      <c r="AB417" s="104">
        <f>VLOOKUP($B417,GD_CHAM_CONG!$C$6:$BI$997,57,FALSE)</f>
        <v>0</v>
      </c>
      <c r="AC417" s="104">
        <f>VLOOKUP($B417,GD_CHAM_CONG!$C$6:$BI$997,58,FALSE)</f>
        <v>0</v>
      </c>
      <c r="AD417" s="104">
        <f>VLOOKUP($B417,GD_CHAM_CONG!$C$6:$BI$997,59,FALSE)</f>
        <v>0</v>
      </c>
      <c r="AE417" s="270">
        <f>I417/$H417*VLOOKUP(I$4,DM_TI_LE!$A$5:$B$30,2,FALSE)</f>
        <v>1</v>
      </c>
      <c r="AF417" s="270">
        <f>J417/$H417*VLOOKUP(J$4,DM_TI_LE!$A$5:$B$30,2,FALSE)</f>
        <v>0</v>
      </c>
      <c r="AG417" s="270">
        <f>K417/$H417*VLOOKUP(K$4,DM_TI_LE!$A$5:$B$30,2,FALSE)</f>
        <v>0</v>
      </c>
      <c r="AH417" s="270">
        <f>L417/$H417*VLOOKUP(L$4,DM_TI_LE!$A$5:$B$30,2,FALSE)</f>
        <v>0</v>
      </c>
      <c r="AI417" s="270">
        <f>M417/$H417*VLOOKUP(M$4,DM_TI_LE!$A$5:$B$30,2,FALSE)</f>
        <v>0</v>
      </c>
      <c r="AJ417" s="270">
        <f>N417/$H417*VLOOKUP(N$4,DM_TI_LE!$A$5:$B$30,2,FALSE)</f>
        <v>0</v>
      </c>
      <c r="AK417" s="270">
        <f>O417/$H417*VLOOKUP(O$4,DM_TI_LE!$A$5:$B$30,2,FALSE)</f>
        <v>0</v>
      </c>
      <c r="AL417" s="270">
        <f>P417/$H417*VLOOKUP(P$4,DM_TI_LE!$A$5:$B$30,2,FALSE)</f>
        <v>0</v>
      </c>
      <c r="AM417" s="270">
        <f>Q417/$H417*VLOOKUP(Q$4,DM_TI_LE!$A$5:$B$30,2,FALSE)</f>
        <v>0</v>
      </c>
      <c r="AN417" s="270">
        <f>R417/$H417*VLOOKUP(R$4,DM_TI_LE!$A$5:$B$30,2,FALSE)</f>
        <v>0</v>
      </c>
      <c r="AO417" s="270">
        <f>S417/$H417*VLOOKUP(S$4,DM_TI_LE!$A$5:$B$30,2,FALSE)</f>
        <v>0</v>
      </c>
      <c r="AP417" s="270">
        <f>T417/$H417*VLOOKUP(T$4,DM_TI_LE!$A$5:$B$30,2,FALSE)</f>
        <v>0</v>
      </c>
      <c r="AQ417" s="270">
        <f>U417/$H417*VLOOKUP(U$4,DM_TI_LE!$A$5:$B$30,2,FALSE)</f>
        <v>0</v>
      </c>
      <c r="AR417" s="270">
        <f>V417/$H417*VLOOKUP(V$4,DM_TI_LE!$A$5:$B$30,2,FALSE)</f>
        <v>0</v>
      </c>
      <c r="AS417" s="270">
        <f>W417/$H417*VLOOKUP(W$4,DM_TI_LE!$A$5:$B$30,2,FALSE)</f>
        <v>0</v>
      </c>
      <c r="AT417" s="270">
        <f>X417/$H417*VLOOKUP(X$4,DM_TI_LE!$A$5:$B$30,2,FALSE)</f>
        <v>0</v>
      </c>
      <c r="AU417" s="270">
        <f>Y417/$H417*VLOOKUP(Y$4,DM_TI_LE!$A$5:$B$30,2,FALSE)</f>
        <v>0</v>
      </c>
      <c r="AV417" s="270">
        <f>Z417/$H417*VLOOKUP(Z$4,DM_TI_LE!$A$5:$B$30,2,FALSE)</f>
        <v>0</v>
      </c>
      <c r="AW417" s="270">
        <f>AA417/$H417*VLOOKUP(AA$4,DM_TI_LE!$A$5:$B$30,2,FALSE)</f>
        <v>0</v>
      </c>
      <c r="AX417" s="270">
        <f>AB417/$H417*VLOOKUP(AB$4,DM_TI_LE!$A$5:$B$30,2,FALSE)</f>
        <v>0</v>
      </c>
      <c r="AY417" s="270">
        <f>AC417/$H417*VLOOKUP(AC$4,DM_TI_LE!$A$5:$B$30,2,FALSE)</f>
        <v>0</v>
      </c>
      <c r="AZ417" s="270">
        <f>AD417/$H417*VLOOKUP(AD$4,DM_TI_LE!$A$5:$B$30,2,FALSE)</f>
        <v>0</v>
      </c>
      <c r="BA417" s="284">
        <f>IF(CD417="HDHV",DM_TI_LE!$K$12*I417, SUM(AE417:AW417)*F417*E417*DM_HE_SO_LUONG_NS!$D$1*CE417)</f>
        <v>6615000</v>
      </c>
      <c r="BB417" s="104"/>
      <c r="BC417" s="110">
        <f>VLOOKUP(B417,GD_LCD_HS_LNS!$B$4:$E$1000,4,FALSE)</f>
        <v>3100000</v>
      </c>
      <c r="BD417" s="104"/>
      <c r="BE417" s="104">
        <f>I417/26*$BC417*VLOOKUP(BE$4,DM_TI_LE!$A$5:$C$29,3,FALSE)</f>
        <v>0</v>
      </c>
      <c r="BF417" s="104">
        <f>J417/26*$BC417*VLOOKUP(BF$4,DM_TI_LE!$A$5:$C$29,3,FALSE)</f>
        <v>0</v>
      </c>
      <c r="BG417" s="104">
        <f>K417/26*$BC417*VLOOKUP(BG$4,DM_TI_LE!$A$5:$C$29,3,FALSE)</f>
        <v>0</v>
      </c>
      <c r="BH417" s="104">
        <f>L417/26*$BC417*VLOOKUP(BH$4,DM_TI_LE!$A$5:$C$29,3,FALSE)</f>
        <v>0</v>
      </c>
      <c r="BI417" s="104">
        <f>M417/26*$BC417*VLOOKUP(BI$4,DM_TI_LE!$A$5:$C$29,3,FALSE)</f>
        <v>0</v>
      </c>
      <c r="BJ417" s="104">
        <f>N417/26*$BC417*VLOOKUP(BJ$4,DM_TI_LE!$A$5:$C$29,3,FALSE)</f>
        <v>0</v>
      </c>
      <c r="BK417" s="104">
        <f>O417/26*$BC417*VLOOKUP(BK$4,DM_TI_LE!$A$5:$C$29,3,FALSE)</f>
        <v>0</v>
      </c>
      <c r="BL417" s="104">
        <f>P417/26*$BC417*VLOOKUP(BL$4,DM_TI_LE!$A$5:$C$29,3,FALSE)</f>
        <v>0</v>
      </c>
      <c r="BM417" s="104">
        <f>Q417/26*$BC417*VLOOKUP(BM$4,DM_TI_LE!$A$5:$C$29,3,FALSE)</f>
        <v>0</v>
      </c>
      <c r="BN417" s="104">
        <f>R417/26*$BC417*VLOOKUP(BN$4,DM_TI_LE!$A$5:$C$29,3,FALSE)</f>
        <v>0</v>
      </c>
      <c r="BO417" s="104">
        <f>S417/26*$BC417*VLOOKUP(BO$4,DM_TI_LE!$A$5:$C$29,3,FALSE)</f>
        <v>0</v>
      </c>
      <c r="BP417" s="104">
        <f>T417/26*$BC417*VLOOKUP(BP$4,DM_TI_LE!$A$5:$C$29,3,FALSE)</f>
        <v>0</v>
      </c>
      <c r="BQ417" s="104">
        <f>U417/26*$BC417*VLOOKUP(BQ$4,DM_TI_LE!$A$5:$C$29,3,FALSE)</f>
        <v>0</v>
      </c>
      <c r="BR417" s="104">
        <f>V417/26*$BC417*VLOOKUP(BR$4,DM_TI_LE!$A$5:$C$29,3,FALSE)</f>
        <v>0</v>
      </c>
      <c r="BS417" s="104">
        <f>W417/26*$BC417*VLOOKUP(BS$4,DM_TI_LE!$A$5:$C$29,3,FALSE)</f>
        <v>0</v>
      </c>
      <c r="BT417" s="104">
        <f>X417/26*$BC417*VLOOKUP(BT$4,DM_TI_LE!$A$5:$C$29,3,FALSE)</f>
        <v>0</v>
      </c>
      <c r="BU417" s="104">
        <f>Y417/26*$BC417*VLOOKUP(BU$4,DM_TI_LE!$A$5:$C$29,3,FALSE)</f>
        <v>0</v>
      </c>
      <c r="BV417" s="104">
        <f>Z417/26*$BC417*VLOOKUP(BV$4,DM_TI_LE!$A$5:$C$29,3,FALSE)</f>
        <v>0</v>
      </c>
      <c r="BW417" s="104">
        <f>AA417/26*$BC417*VLOOKUP(BW$4,DM_TI_LE!$A$5:$C$29,3,FALSE)</f>
        <v>0</v>
      </c>
      <c r="BX417" s="104">
        <f>AB417/26*$BC417*VLOOKUP(BX$4,DM_TI_LE!$A$5:$C$29,3,FALSE)</f>
        <v>0</v>
      </c>
      <c r="BY417" s="104">
        <f>AC417/26*$BC417*VLOOKUP(BY$4,DM_TI_LE!$A$5:$C$29,3,FALSE)</f>
        <v>0</v>
      </c>
      <c r="BZ417" s="104">
        <f>AD417/26*$BC417*VLOOKUP(BZ$4,DM_TI_LE!$A$5:$C$29,3,FALSE)</f>
        <v>0</v>
      </c>
      <c r="CA417" s="273">
        <f t="shared" si="0"/>
        <v>0</v>
      </c>
      <c r="CB417" s="104"/>
      <c r="CC417" s="274">
        <f t="shared" si="1"/>
        <v>6615000</v>
      </c>
      <c r="CD417" s="138" t="str">
        <f>VLOOKUP(B417,GD_CHUNG!$B$5:$G$480,6,FALSE)</f>
        <v>HD3N</v>
      </c>
      <c r="CE417" s="275">
        <f>VLOOKUP(CD417,DM_TI_LE!$I$12:$J$16,2,FALSE)</f>
        <v>1</v>
      </c>
    </row>
    <row r="418" spans="1:83" ht="12.75" x14ac:dyDescent="0.2">
      <c r="A418" s="49">
        <v>414</v>
      </c>
      <c r="B418" s="50">
        <f>GD_CHUNG!B418</f>
        <v>10754</v>
      </c>
      <c r="C418" s="50" t="str">
        <f>GD_CHUNG!C418</f>
        <v>Đào Hồng Phúc</v>
      </c>
      <c r="D418" s="50" t="str">
        <f>GD_CHUNG!D418</f>
        <v>Nv VS MB</v>
      </c>
      <c r="E418" s="268">
        <f>VLOOKUP(B418,GD_CHAM_CONG!$C$6:$BJ$997,60,FALSE)</f>
        <v>1</v>
      </c>
      <c r="F418" s="268">
        <f>VLOOKUP(B418,GD_LCD_HS_LNS!$B$4:$F$1000,5,FALSE)</f>
        <v>1.65</v>
      </c>
      <c r="G418" s="269"/>
      <c r="H418" s="269">
        <f>VLOOKUP(B418,GD_CHAM_CONG!$C$6:$BD$997,37,FALSE)</f>
        <v>27</v>
      </c>
      <c r="I418" s="104">
        <f>VLOOKUP($B418,GD_CHAM_CONG!$C$6:$BF$997,38,FALSE)</f>
        <v>27</v>
      </c>
      <c r="J418" s="104">
        <f>VLOOKUP($B418,GD_CHAM_CONG!$C$6:$BF$997,39,FALSE)</f>
        <v>0</v>
      </c>
      <c r="K418" s="104">
        <f>VLOOKUP($B418,GD_CHAM_CONG!$C$6:$BF$997,40,FALSE)</f>
        <v>0</v>
      </c>
      <c r="L418" s="104">
        <f>VLOOKUP($B418,GD_CHAM_CONG!$C$6:$BF$997,41,FALSE)</f>
        <v>0</v>
      </c>
      <c r="M418" s="104">
        <f>VLOOKUP($B418,GD_CHAM_CONG!$C$6:$BF$997,42,FALSE)</f>
        <v>0</v>
      </c>
      <c r="N418" s="104">
        <f>VLOOKUP($B418,GD_CHAM_CONG!$C$6:$BF$997,43,FALSE)</f>
        <v>0</v>
      </c>
      <c r="O418" s="104">
        <f>VLOOKUP($B418,GD_CHAM_CONG!$C$6:$BF$997,44,FALSE)</f>
        <v>0</v>
      </c>
      <c r="P418" s="104">
        <f>VLOOKUP($B418,GD_CHAM_CONG!$C$6:$BF$997,45,FALSE)</f>
        <v>0</v>
      </c>
      <c r="Q418" s="104">
        <f>VLOOKUP($B418,GD_CHAM_CONG!$C$6:$BF$997,46,FALSE)</f>
        <v>0</v>
      </c>
      <c r="R418" s="104">
        <f>VLOOKUP($B418,GD_CHAM_CONG!$C$6:$BF$997,47,FALSE)</f>
        <v>0</v>
      </c>
      <c r="S418" s="104">
        <f>VLOOKUP($B418,GD_CHAM_CONG!$C$6:$BF$997,48,FALSE)</f>
        <v>0</v>
      </c>
      <c r="T418" s="104">
        <f>VLOOKUP($B418,GD_CHAM_CONG!$C$6:$BF$997,49,FALSE)</f>
        <v>0</v>
      </c>
      <c r="U418" s="104">
        <f>VLOOKUP($B418,GD_CHAM_CONG!$C$6:$BF$997,50,FALSE)</f>
        <v>0</v>
      </c>
      <c r="V418" s="104">
        <f>VLOOKUP($B418,GD_CHAM_CONG!$C$6:$BF$997,51,FALSE)</f>
        <v>0</v>
      </c>
      <c r="W418" s="104">
        <f>VLOOKUP($B418,GD_CHAM_CONG!$C$6:$BF$997,52,FALSE)</f>
        <v>0</v>
      </c>
      <c r="X418" s="104">
        <f>VLOOKUP($B418,GD_CHAM_CONG!$C$6:$BF$997,53,FALSE)</f>
        <v>0</v>
      </c>
      <c r="Y418" s="104">
        <f>VLOOKUP($B418,GD_CHAM_CONG!$C$6:$BF$997,54,FALSE)</f>
        <v>0</v>
      </c>
      <c r="Z418" s="104">
        <f>VLOOKUP($B418,GD_CHAM_CONG!$C$6:$BF$997,55,FALSE)</f>
        <v>0</v>
      </c>
      <c r="AA418" s="104">
        <f>VLOOKUP($B418,GD_CHAM_CONG!$C$6:$BF$997,56,FALSE)</f>
        <v>0</v>
      </c>
      <c r="AB418" s="104">
        <f>VLOOKUP($B418,GD_CHAM_CONG!$C$6:$BI$997,57,FALSE)</f>
        <v>0</v>
      </c>
      <c r="AC418" s="104">
        <f>VLOOKUP($B418,GD_CHAM_CONG!$C$6:$BI$997,58,FALSE)</f>
        <v>0</v>
      </c>
      <c r="AD418" s="104">
        <f>VLOOKUP($B418,GD_CHAM_CONG!$C$6:$BI$997,59,FALSE)</f>
        <v>0</v>
      </c>
      <c r="AE418" s="270">
        <f>I418/$H418*VLOOKUP(I$4,DM_TI_LE!$A$5:$B$30,2,FALSE)</f>
        <v>1</v>
      </c>
      <c r="AF418" s="270">
        <f>J418/$H418*VLOOKUP(J$4,DM_TI_LE!$A$5:$B$30,2,FALSE)</f>
        <v>0</v>
      </c>
      <c r="AG418" s="270">
        <f>K418/$H418*VLOOKUP(K$4,DM_TI_LE!$A$5:$B$30,2,FALSE)</f>
        <v>0</v>
      </c>
      <c r="AH418" s="270">
        <f>L418/$H418*VLOOKUP(L$4,DM_TI_LE!$A$5:$B$30,2,FALSE)</f>
        <v>0</v>
      </c>
      <c r="AI418" s="270">
        <f>M418/$H418*VLOOKUP(M$4,DM_TI_LE!$A$5:$B$30,2,FALSE)</f>
        <v>0</v>
      </c>
      <c r="AJ418" s="270">
        <f>N418/$H418*VLOOKUP(N$4,DM_TI_LE!$A$5:$B$30,2,FALSE)</f>
        <v>0</v>
      </c>
      <c r="AK418" s="270">
        <f>O418/$H418*VLOOKUP(O$4,DM_TI_LE!$A$5:$B$30,2,FALSE)</f>
        <v>0</v>
      </c>
      <c r="AL418" s="270">
        <f>P418/$H418*VLOOKUP(P$4,DM_TI_LE!$A$5:$B$30,2,FALSE)</f>
        <v>0</v>
      </c>
      <c r="AM418" s="270">
        <f>Q418/$H418*VLOOKUP(Q$4,DM_TI_LE!$A$5:$B$30,2,FALSE)</f>
        <v>0</v>
      </c>
      <c r="AN418" s="270">
        <f>R418/$H418*VLOOKUP(R$4,DM_TI_LE!$A$5:$B$30,2,FALSE)</f>
        <v>0</v>
      </c>
      <c r="AO418" s="270">
        <f>S418/$H418*VLOOKUP(S$4,DM_TI_LE!$A$5:$B$30,2,FALSE)</f>
        <v>0</v>
      </c>
      <c r="AP418" s="270">
        <f>T418/$H418*VLOOKUP(T$4,DM_TI_LE!$A$5:$B$30,2,FALSE)</f>
        <v>0</v>
      </c>
      <c r="AQ418" s="270">
        <f>U418/$H418*VLOOKUP(U$4,DM_TI_LE!$A$5:$B$30,2,FALSE)</f>
        <v>0</v>
      </c>
      <c r="AR418" s="270">
        <f>V418/$H418*VLOOKUP(V$4,DM_TI_LE!$A$5:$B$30,2,FALSE)</f>
        <v>0</v>
      </c>
      <c r="AS418" s="270">
        <f>W418/$H418*VLOOKUP(W$4,DM_TI_LE!$A$5:$B$30,2,FALSE)</f>
        <v>0</v>
      </c>
      <c r="AT418" s="270">
        <f>X418/$H418*VLOOKUP(X$4,DM_TI_LE!$A$5:$B$30,2,FALSE)</f>
        <v>0</v>
      </c>
      <c r="AU418" s="270">
        <f>Y418/$H418*VLOOKUP(Y$4,DM_TI_LE!$A$5:$B$30,2,FALSE)</f>
        <v>0</v>
      </c>
      <c r="AV418" s="270">
        <f>Z418/$H418*VLOOKUP(Z$4,DM_TI_LE!$A$5:$B$30,2,FALSE)</f>
        <v>0</v>
      </c>
      <c r="AW418" s="270">
        <f>AA418/$H418*VLOOKUP(AA$4,DM_TI_LE!$A$5:$B$30,2,FALSE)</f>
        <v>0</v>
      </c>
      <c r="AX418" s="270">
        <f>AB418/$H418*VLOOKUP(AB$4,DM_TI_LE!$A$5:$B$30,2,FALSE)</f>
        <v>0</v>
      </c>
      <c r="AY418" s="270">
        <f>AC418/$H418*VLOOKUP(AC$4,DM_TI_LE!$A$5:$B$30,2,FALSE)</f>
        <v>0</v>
      </c>
      <c r="AZ418" s="270">
        <f>AD418/$H418*VLOOKUP(AD$4,DM_TI_LE!$A$5:$B$30,2,FALSE)</f>
        <v>0</v>
      </c>
      <c r="BA418" s="284">
        <f>IF(CD418="HDHV",DM_TI_LE!$K$12*I418, SUM(AE418:AW418)*F418*E418*DM_HE_SO_LUONG_NS!$D$1*CE418)</f>
        <v>7425000</v>
      </c>
      <c r="BB418" s="104"/>
      <c r="BC418" s="110">
        <f>VLOOKUP(B418,GD_LCD_HS_LNS!$B$4:$E$1000,4,FALSE)</f>
        <v>3100000</v>
      </c>
      <c r="BD418" s="104"/>
      <c r="BE418" s="104">
        <f>I418/26*$BC418*VLOOKUP(BE$4,DM_TI_LE!$A$5:$C$29,3,FALSE)</f>
        <v>0</v>
      </c>
      <c r="BF418" s="104">
        <f>J418/26*$BC418*VLOOKUP(BF$4,DM_TI_LE!$A$5:$C$29,3,FALSE)</f>
        <v>0</v>
      </c>
      <c r="BG418" s="104">
        <f>K418/26*$BC418*VLOOKUP(BG$4,DM_TI_LE!$A$5:$C$29,3,FALSE)</f>
        <v>0</v>
      </c>
      <c r="BH418" s="104">
        <f>L418/26*$BC418*VLOOKUP(BH$4,DM_TI_LE!$A$5:$C$29,3,FALSE)</f>
        <v>0</v>
      </c>
      <c r="BI418" s="104">
        <f>M418/26*$BC418*VLOOKUP(BI$4,DM_TI_LE!$A$5:$C$29,3,FALSE)</f>
        <v>0</v>
      </c>
      <c r="BJ418" s="104">
        <f>N418/26*$BC418*VLOOKUP(BJ$4,DM_TI_LE!$A$5:$C$29,3,FALSE)</f>
        <v>0</v>
      </c>
      <c r="BK418" s="104">
        <f>O418/26*$BC418*VLOOKUP(BK$4,DM_TI_LE!$A$5:$C$29,3,FALSE)</f>
        <v>0</v>
      </c>
      <c r="BL418" s="104">
        <f>P418/26*$BC418*VLOOKUP(BL$4,DM_TI_LE!$A$5:$C$29,3,FALSE)</f>
        <v>0</v>
      </c>
      <c r="BM418" s="104">
        <f>Q418/26*$BC418*VLOOKUP(BM$4,DM_TI_LE!$A$5:$C$29,3,FALSE)</f>
        <v>0</v>
      </c>
      <c r="BN418" s="104">
        <f>R418/26*$BC418*VLOOKUP(BN$4,DM_TI_LE!$A$5:$C$29,3,FALSE)</f>
        <v>0</v>
      </c>
      <c r="BO418" s="104">
        <f>S418/26*$BC418*VLOOKUP(BO$4,DM_TI_LE!$A$5:$C$29,3,FALSE)</f>
        <v>0</v>
      </c>
      <c r="BP418" s="104">
        <f>T418/26*$BC418*VLOOKUP(BP$4,DM_TI_LE!$A$5:$C$29,3,FALSE)</f>
        <v>0</v>
      </c>
      <c r="BQ418" s="104">
        <f>U418/26*$BC418*VLOOKUP(BQ$4,DM_TI_LE!$A$5:$C$29,3,FALSE)</f>
        <v>0</v>
      </c>
      <c r="BR418" s="104">
        <f>V418/26*$BC418*VLOOKUP(BR$4,DM_TI_LE!$A$5:$C$29,3,FALSE)</f>
        <v>0</v>
      </c>
      <c r="BS418" s="104">
        <f>W418/26*$BC418*VLOOKUP(BS$4,DM_TI_LE!$A$5:$C$29,3,FALSE)</f>
        <v>0</v>
      </c>
      <c r="BT418" s="104">
        <f>X418/26*$BC418*VLOOKUP(BT$4,DM_TI_LE!$A$5:$C$29,3,FALSE)</f>
        <v>0</v>
      </c>
      <c r="BU418" s="104">
        <f>Y418/26*$BC418*VLOOKUP(BU$4,DM_TI_LE!$A$5:$C$29,3,FALSE)</f>
        <v>0</v>
      </c>
      <c r="BV418" s="104">
        <f>Z418/26*$BC418*VLOOKUP(BV$4,DM_TI_LE!$A$5:$C$29,3,FALSE)</f>
        <v>0</v>
      </c>
      <c r="BW418" s="104">
        <f>AA418/26*$BC418*VLOOKUP(BW$4,DM_TI_LE!$A$5:$C$29,3,FALSE)</f>
        <v>0</v>
      </c>
      <c r="BX418" s="104">
        <f>AB418/26*$BC418*VLOOKUP(BX$4,DM_TI_LE!$A$5:$C$29,3,FALSE)</f>
        <v>0</v>
      </c>
      <c r="BY418" s="104">
        <f>AC418/26*$BC418*VLOOKUP(BY$4,DM_TI_LE!$A$5:$C$29,3,FALSE)</f>
        <v>0</v>
      </c>
      <c r="BZ418" s="104">
        <f>AD418/26*$BC418*VLOOKUP(BZ$4,DM_TI_LE!$A$5:$C$29,3,FALSE)</f>
        <v>0</v>
      </c>
      <c r="CA418" s="273">
        <f t="shared" si="0"/>
        <v>0</v>
      </c>
      <c r="CB418" s="104"/>
      <c r="CC418" s="274">
        <f t="shared" si="1"/>
        <v>7425000</v>
      </c>
      <c r="CD418" s="138" t="str">
        <f>VLOOKUP(B418,GD_CHUNG!$B$5:$G$480,6,FALSE)</f>
        <v>HDKX</v>
      </c>
      <c r="CE418" s="275">
        <f>VLOOKUP(CD418,DM_TI_LE!$I$12:$J$16,2,FALSE)</f>
        <v>1</v>
      </c>
    </row>
    <row r="419" spans="1:83" ht="12.75" x14ac:dyDescent="0.2">
      <c r="A419" s="49">
        <v>415</v>
      </c>
      <c r="B419" s="50">
        <f>GD_CHUNG!B419</f>
        <v>10755</v>
      </c>
      <c r="C419" s="50" t="str">
        <f>GD_CHUNG!C419</f>
        <v>Quàng Thị Hạnh</v>
      </c>
      <c r="D419" s="50" t="str">
        <f>GD_CHUNG!D419</f>
        <v>Nv VS MB</v>
      </c>
      <c r="E419" s="268">
        <f>VLOOKUP(B419,GD_CHAM_CONG!$C$6:$BJ$997,60,FALSE)</f>
        <v>1</v>
      </c>
      <c r="F419" s="268">
        <f>VLOOKUP(B419,GD_LCD_HS_LNS!$B$4:$F$1000,5,FALSE)</f>
        <v>1.75</v>
      </c>
      <c r="G419" s="269"/>
      <c r="H419" s="269">
        <f>VLOOKUP(B419,GD_CHAM_CONG!$C$6:$BD$997,37,FALSE)</f>
        <v>27</v>
      </c>
      <c r="I419" s="104">
        <f>VLOOKUP($B419,GD_CHAM_CONG!$C$6:$BF$997,38,FALSE)</f>
        <v>27</v>
      </c>
      <c r="J419" s="104">
        <f>VLOOKUP($B419,GD_CHAM_CONG!$C$6:$BF$997,39,FALSE)</f>
        <v>0</v>
      </c>
      <c r="K419" s="104">
        <f>VLOOKUP($B419,GD_CHAM_CONG!$C$6:$BF$997,40,FALSE)</f>
        <v>0</v>
      </c>
      <c r="L419" s="104">
        <f>VLOOKUP($B419,GD_CHAM_CONG!$C$6:$BF$997,41,FALSE)</f>
        <v>0</v>
      </c>
      <c r="M419" s="104">
        <f>VLOOKUP($B419,GD_CHAM_CONG!$C$6:$BF$997,42,FALSE)</f>
        <v>0</v>
      </c>
      <c r="N419" s="104">
        <f>VLOOKUP($B419,GD_CHAM_CONG!$C$6:$BF$997,43,FALSE)</f>
        <v>0</v>
      </c>
      <c r="O419" s="104">
        <f>VLOOKUP($B419,GD_CHAM_CONG!$C$6:$BF$997,44,FALSE)</f>
        <v>0</v>
      </c>
      <c r="P419" s="104">
        <f>VLOOKUP($B419,GD_CHAM_CONG!$C$6:$BF$997,45,FALSE)</f>
        <v>0</v>
      </c>
      <c r="Q419" s="104">
        <f>VLOOKUP($B419,GD_CHAM_CONG!$C$6:$BF$997,46,FALSE)</f>
        <v>0</v>
      </c>
      <c r="R419" s="104">
        <f>VLOOKUP($B419,GD_CHAM_CONG!$C$6:$BF$997,47,FALSE)</f>
        <v>0</v>
      </c>
      <c r="S419" s="104">
        <f>VLOOKUP($B419,GD_CHAM_CONG!$C$6:$BF$997,48,FALSE)</f>
        <v>0</v>
      </c>
      <c r="T419" s="104">
        <f>VLOOKUP($B419,GD_CHAM_CONG!$C$6:$BF$997,49,FALSE)</f>
        <v>0</v>
      </c>
      <c r="U419" s="104">
        <f>VLOOKUP($B419,GD_CHAM_CONG!$C$6:$BF$997,50,FALSE)</f>
        <v>0</v>
      </c>
      <c r="V419" s="104">
        <f>VLOOKUP($B419,GD_CHAM_CONG!$C$6:$BF$997,51,FALSE)</f>
        <v>0</v>
      </c>
      <c r="W419" s="104">
        <f>VLOOKUP($B419,GD_CHAM_CONG!$C$6:$BF$997,52,FALSE)</f>
        <v>0</v>
      </c>
      <c r="X419" s="104">
        <f>VLOOKUP($B419,GD_CHAM_CONG!$C$6:$BF$997,53,FALSE)</f>
        <v>0</v>
      </c>
      <c r="Y419" s="104">
        <f>VLOOKUP($B419,GD_CHAM_CONG!$C$6:$BF$997,54,FALSE)</f>
        <v>0</v>
      </c>
      <c r="Z419" s="104">
        <f>VLOOKUP($B419,GD_CHAM_CONG!$C$6:$BF$997,55,FALSE)</f>
        <v>0</v>
      </c>
      <c r="AA419" s="104">
        <f>VLOOKUP($B419,GD_CHAM_CONG!$C$6:$BF$997,56,FALSE)</f>
        <v>0</v>
      </c>
      <c r="AB419" s="104">
        <f>VLOOKUP($B419,GD_CHAM_CONG!$C$6:$BI$997,57,FALSE)</f>
        <v>0</v>
      </c>
      <c r="AC419" s="104">
        <f>VLOOKUP($B419,GD_CHAM_CONG!$C$6:$BI$997,58,FALSE)</f>
        <v>0</v>
      </c>
      <c r="AD419" s="104">
        <f>VLOOKUP($B419,GD_CHAM_CONG!$C$6:$BI$997,59,FALSE)</f>
        <v>0</v>
      </c>
      <c r="AE419" s="270">
        <f>I419/$H419*VLOOKUP(I$4,DM_TI_LE!$A$5:$B$30,2,FALSE)</f>
        <v>1</v>
      </c>
      <c r="AF419" s="270">
        <f>J419/$H419*VLOOKUP(J$4,DM_TI_LE!$A$5:$B$30,2,FALSE)</f>
        <v>0</v>
      </c>
      <c r="AG419" s="270">
        <f>K419/$H419*VLOOKUP(K$4,DM_TI_LE!$A$5:$B$30,2,FALSE)</f>
        <v>0</v>
      </c>
      <c r="AH419" s="270">
        <f>L419/$H419*VLOOKUP(L$4,DM_TI_LE!$A$5:$B$30,2,FALSE)</f>
        <v>0</v>
      </c>
      <c r="AI419" s="270">
        <f>M419/$H419*VLOOKUP(M$4,DM_TI_LE!$A$5:$B$30,2,FALSE)</f>
        <v>0</v>
      </c>
      <c r="AJ419" s="270">
        <f>N419/$H419*VLOOKUP(N$4,DM_TI_LE!$A$5:$B$30,2,FALSE)</f>
        <v>0</v>
      </c>
      <c r="AK419" s="270">
        <f>O419/$H419*VLOOKUP(O$4,DM_TI_LE!$A$5:$B$30,2,FALSE)</f>
        <v>0</v>
      </c>
      <c r="AL419" s="270">
        <f>P419/$H419*VLOOKUP(P$4,DM_TI_LE!$A$5:$B$30,2,FALSE)</f>
        <v>0</v>
      </c>
      <c r="AM419" s="270">
        <f>Q419/$H419*VLOOKUP(Q$4,DM_TI_LE!$A$5:$B$30,2,FALSE)</f>
        <v>0</v>
      </c>
      <c r="AN419" s="270">
        <f>R419/$H419*VLOOKUP(R$4,DM_TI_LE!$A$5:$B$30,2,FALSE)</f>
        <v>0</v>
      </c>
      <c r="AO419" s="270">
        <f>S419/$H419*VLOOKUP(S$4,DM_TI_LE!$A$5:$B$30,2,FALSE)</f>
        <v>0</v>
      </c>
      <c r="AP419" s="270">
        <f>T419/$H419*VLOOKUP(T$4,DM_TI_LE!$A$5:$B$30,2,FALSE)</f>
        <v>0</v>
      </c>
      <c r="AQ419" s="270">
        <f>U419/$H419*VLOOKUP(U$4,DM_TI_LE!$A$5:$B$30,2,FALSE)</f>
        <v>0</v>
      </c>
      <c r="AR419" s="270">
        <f>V419/$H419*VLOOKUP(V$4,DM_TI_LE!$A$5:$B$30,2,FALSE)</f>
        <v>0</v>
      </c>
      <c r="AS419" s="270">
        <f>W419/$H419*VLOOKUP(W$4,DM_TI_LE!$A$5:$B$30,2,FALSE)</f>
        <v>0</v>
      </c>
      <c r="AT419" s="270">
        <f>X419/$H419*VLOOKUP(X$4,DM_TI_LE!$A$5:$B$30,2,FALSE)</f>
        <v>0</v>
      </c>
      <c r="AU419" s="270">
        <f>Y419/$H419*VLOOKUP(Y$4,DM_TI_LE!$A$5:$B$30,2,FALSE)</f>
        <v>0</v>
      </c>
      <c r="AV419" s="270">
        <f>Z419/$H419*VLOOKUP(Z$4,DM_TI_LE!$A$5:$B$30,2,FALSE)</f>
        <v>0</v>
      </c>
      <c r="AW419" s="270">
        <f>AA419/$H419*VLOOKUP(AA$4,DM_TI_LE!$A$5:$B$30,2,FALSE)</f>
        <v>0</v>
      </c>
      <c r="AX419" s="270">
        <f>AB419/$H419*VLOOKUP(AB$4,DM_TI_LE!$A$5:$B$30,2,FALSE)</f>
        <v>0</v>
      </c>
      <c r="AY419" s="270">
        <f>AC419/$H419*VLOOKUP(AC$4,DM_TI_LE!$A$5:$B$30,2,FALSE)</f>
        <v>0</v>
      </c>
      <c r="AZ419" s="270">
        <f>AD419/$H419*VLOOKUP(AD$4,DM_TI_LE!$A$5:$B$30,2,FALSE)</f>
        <v>0</v>
      </c>
      <c r="BA419" s="284">
        <f>IF(CD419="HDHV",DM_TI_LE!$K$12*I419, SUM(AE419:AW419)*F419*E419*DM_HE_SO_LUONG_NS!$D$1*CE419)</f>
        <v>7875000</v>
      </c>
      <c r="BB419" s="104"/>
      <c r="BC419" s="110">
        <f>VLOOKUP(B419,GD_LCD_HS_LNS!$B$4:$E$1000,4,FALSE)</f>
        <v>4456000</v>
      </c>
      <c r="BD419" s="104"/>
      <c r="BE419" s="104">
        <f>I419/26*$BC419*VLOOKUP(BE$4,DM_TI_LE!$A$5:$C$29,3,FALSE)</f>
        <v>0</v>
      </c>
      <c r="BF419" s="104">
        <f>J419/26*$BC419*VLOOKUP(BF$4,DM_TI_LE!$A$5:$C$29,3,FALSE)</f>
        <v>0</v>
      </c>
      <c r="BG419" s="104">
        <f>K419/26*$BC419*VLOOKUP(BG$4,DM_TI_LE!$A$5:$C$29,3,FALSE)</f>
        <v>0</v>
      </c>
      <c r="BH419" s="104">
        <f>L419/26*$BC419*VLOOKUP(BH$4,DM_TI_LE!$A$5:$C$29,3,FALSE)</f>
        <v>0</v>
      </c>
      <c r="BI419" s="104">
        <f>M419/26*$BC419*VLOOKUP(BI$4,DM_TI_LE!$A$5:$C$29,3,FALSE)</f>
        <v>0</v>
      </c>
      <c r="BJ419" s="104">
        <f>N419/26*$BC419*VLOOKUP(BJ$4,DM_TI_LE!$A$5:$C$29,3,FALSE)</f>
        <v>0</v>
      </c>
      <c r="BK419" s="104">
        <f>O419/26*$BC419*VLOOKUP(BK$4,DM_TI_LE!$A$5:$C$29,3,FALSE)</f>
        <v>0</v>
      </c>
      <c r="BL419" s="104">
        <f>P419/26*$BC419*VLOOKUP(BL$4,DM_TI_LE!$A$5:$C$29,3,FALSE)</f>
        <v>0</v>
      </c>
      <c r="BM419" s="104">
        <f>Q419/26*$BC419*VLOOKUP(BM$4,DM_TI_LE!$A$5:$C$29,3,FALSE)</f>
        <v>0</v>
      </c>
      <c r="BN419" s="104">
        <f>R419/26*$BC419*VLOOKUP(BN$4,DM_TI_LE!$A$5:$C$29,3,FALSE)</f>
        <v>0</v>
      </c>
      <c r="BO419" s="104">
        <f>S419/26*$BC419*VLOOKUP(BO$4,DM_TI_LE!$A$5:$C$29,3,FALSE)</f>
        <v>0</v>
      </c>
      <c r="BP419" s="104">
        <f>T419/26*$BC419*VLOOKUP(BP$4,DM_TI_LE!$A$5:$C$29,3,FALSE)</f>
        <v>0</v>
      </c>
      <c r="BQ419" s="104">
        <f>U419/26*$BC419*VLOOKUP(BQ$4,DM_TI_LE!$A$5:$C$29,3,FALSE)</f>
        <v>0</v>
      </c>
      <c r="BR419" s="104">
        <f>V419/26*$BC419*VLOOKUP(BR$4,DM_TI_LE!$A$5:$C$29,3,FALSE)</f>
        <v>0</v>
      </c>
      <c r="BS419" s="104">
        <f>W419/26*$BC419*VLOOKUP(BS$4,DM_TI_LE!$A$5:$C$29,3,FALSE)</f>
        <v>0</v>
      </c>
      <c r="BT419" s="104">
        <f>X419/26*$BC419*VLOOKUP(BT$4,DM_TI_LE!$A$5:$C$29,3,FALSE)</f>
        <v>0</v>
      </c>
      <c r="BU419" s="104">
        <f>Y419/26*$BC419*VLOOKUP(BU$4,DM_TI_LE!$A$5:$C$29,3,FALSE)</f>
        <v>0</v>
      </c>
      <c r="BV419" s="104">
        <f>Z419/26*$BC419*VLOOKUP(BV$4,DM_TI_LE!$A$5:$C$29,3,FALSE)</f>
        <v>0</v>
      </c>
      <c r="BW419" s="104">
        <f>AA419/26*$BC419*VLOOKUP(BW$4,DM_TI_LE!$A$5:$C$29,3,FALSE)</f>
        <v>0</v>
      </c>
      <c r="BX419" s="104">
        <f>AB419/26*$BC419*VLOOKUP(BX$4,DM_TI_LE!$A$5:$C$29,3,FALSE)</f>
        <v>0</v>
      </c>
      <c r="BY419" s="104">
        <f>AC419/26*$BC419*VLOOKUP(BY$4,DM_TI_LE!$A$5:$C$29,3,FALSE)</f>
        <v>0</v>
      </c>
      <c r="BZ419" s="104">
        <f>AD419/26*$BC419*VLOOKUP(BZ$4,DM_TI_LE!$A$5:$C$29,3,FALSE)</f>
        <v>0</v>
      </c>
      <c r="CA419" s="273">
        <f t="shared" si="0"/>
        <v>0</v>
      </c>
      <c r="CB419" s="104"/>
      <c r="CC419" s="274">
        <f t="shared" si="1"/>
        <v>7875000</v>
      </c>
      <c r="CD419" s="138" t="str">
        <f>VLOOKUP(B419,GD_CHUNG!$B$5:$G$480,6,FALSE)</f>
        <v>HDKX</v>
      </c>
      <c r="CE419" s="275">
        <f>VLOOKUP(CD419,DM_TI_LE!$I$12:$J$16,2,FALSE)</f>
        <v>1</v>
      </c>
    </row>
    <row r="420" spans="1:83" ht="12.75" x14ac:dyDescent="0.2">
      <c r="A420" s="49">
        <v>416</v>
      </c>
      <c r="B420" s="50">
        <f>GD_CHUNG!B420</f>
        <v>10756</v>
      </c>
      <c r="C420" s="50" t="str">
        <f>GD_CHUNG!C420</f>
        <v>Nguyễn Bình Minh</v>
      </c>
      <c r="D420" s="50" t="str">
        <f>GD_CHUNG!D420</f>
        <v>Nv VS MB</v>
      </c>
      <c r="E420" s="268">
        <f>VLOOKUP(B420,GD_CHAM_CONG!$C$6:$BJ$997,60,FALSE)</f>
        <v>1</v>
      </c>
      <c r="F420" s="268">
        <f>VLOOKUP(B420,GD_LCD_HS_LNS!$B$4:$F$1000,5,FALSE)</f>
        <v>1.75</v>
      </c>
      <c r="G420" s="269"/>
      <c r="H420" s="269">
        <f>VLOOKUP(B420,GD_CHAM_CONG!$C$6:$BD$997,37,FALSE)</f>
        <v>27</v>
      </c>
      <c r="I420" s="104">
        <f>VLOOKUP($B420,GD_CHAM_CONG!$C$6:$BF$997,38,FALSE)</f>
        <v>27</v>
      </c>
      <c r="J420" s="104">
        <f>VLOOKUP($B420,GD_CHAM_CONG!$C$6:$BF$997,39,FALSE)</f>
        <v>0</v>
      </c>
      <c r="K420" s="104">
        <f>VLOOKUP($B420,GD_CHAM_CONG!$C$6:$BF$997,40,FALSE)</f>
        <v>0</v>
      </c>
      <c r="L420" s="104">
        <f>VLOOKUP($B420,GD_CHAM_CONG!$C$6:$BF$997,41,FALSE)</f>
        <v>0</v>
      </c>
      <c r="M420" s="104">
        <f>VLOOKUP($B420,GD_CHAM_CONG!$C$6:$BF$997,42,FALSE)</f>
        <v>0</v>
      </c>
      <c r="N420" s="104">
        <f>VLOOKUP($B420,GD_CHAM_CONG!$C$6:$BF$997,43,FALSE)</f>
        <v>0</v>
      </c>
      <c r="O420" s="104">
        <f>VLOOKUP($B420,GD_CHAM_CONG!$C$6:$BF$997,44,FALSE)</f>
        <v>0</v>
      </c>
      <c r="P420" s="104">
        <f>VLOOKUP($B420,GD_CHAM_CONG!$C$6:$BF$997,45,FALSE)</f>
        <v>0</v>
      </c>
      <c r="Q420" s="104">
        <f>VLOOKUP($B420,GD_CHAM_CONG!$C$6:$BF$997,46,FALSE)</f>
        <v>0</v>
      </c>
      <c r="R420" s="104">
        <f>VLOOKUP($B420,GD_CHAM_CONG!$C$6:$BF$997,47,FALSE)</f>
        <v>0</v>
      </c>
      <c r="S420" s="104">
        <f>VLOOKUP($B420,GD_CHAM_CONG!$C$6:$BF$997,48,FALSE)</f>
        <v>0</v>
      </c>
      <c r="T420" s="104">
        <f>VLOOKUP($B420,GD_CHAM_CONG!$C$6:$BF$997,49,FALSE)</f>
        <v>0</v>
      </c>
      <c r="U420" s="104">
        <f>VLOOKUP($B420,GD_CHAM_CONG!$C$6:$BF$997,50,FALSE)</f>
        <v>0</v>
      </c>
      <c r="V420" s="104">
        <f>VLOOKUP($B420,GD_CHAM_CONG!$C$6:$BF$997,51,FALSE)</f>
        <v>0</v>
      </c>
      <c r="W420" s="104">
        <f>VLOOKUP($B420,GD_CHAM_CONG!$C$6:$BF$997,52,FALSE)</f>
        <v>0</v>
      </c>
      <c r="X420" s="104">
        <f>VLOOKUP($B420,GD_CHAM_CONG!$C$6:$BF$997,53,FALSE)</f>
        <v>0</v>
      </c>
      <c r="Y420" s="104">
        <f>VLOOKUP($B420,GD_CHAM_CONG!$C$6:$BF$997,54,FALSE)</f>
        <v>0</v>
      </c>
      <c r="Z420" s="104">
        <f>VLOOKUP($B420,GD_CHAM_CONG!$C$6:$BF$997,55,FALSE)</f>
        <v>0</v>
      </c>
      <c r="AA420" s="104">
        <f>VLOOKUP($B420,GD_CHAM_CONG!$C$6:$BF$997,56,FALSE)</f>
        <v>0</v>
      </c>
      <c r="AB420" s="104">
        <f>VLOOKUP($B420,GD_CHAM_CONG!$C$6:$BI$997,57,FALSE)</f>
        <v>0</v>
      </c>
      <c r="AC420" s="104">
        <f>VLOOKUP($B420,GD_CHAM_CONG!$C$6:$BI$997,58,FALSE)</f>
        <v>0</v>
      </c>
      <c r="AD420" s="104">
        <f>VLOOKUP($B420,GD_CHAM_CONG!$C$6:$BI$997,59,FALSE)</f>
        <v>0</v>
      </c>
      <c r="AE420" s="270">
        <f>I420/$H420*VLOOKUP(I$4,DM_TI_LE!$A$5:$B$30,2,FALSE)</f>
        <v>1</v>
      </c>
      <c r="AF420" s="270">
        <f>J420/$H420*VLOOKUP(J$4,DM_TI_LE!$A$5:$B$30,2,FALSE)</f>
        <v>0</v>
      </c>
      <c r="AG420" s="270">
        <f>K420/$H420*VLOOKUP(K$4,DM_TI_LE!$A$5:$B$30,2,FALSE)</f>
        <v>0</v>
      </c>
      <c r="AH420" s="270">
        <f>L420/$H420*VLOOKUP(L$4,DM_TI_LE!$A$5:$B$30,2,FALSE)</f>
        <v>0</v>
      </c>
      <c r="AI420" s="270">
        <f>M420/$H420*VLOOKUP(M$4,DM_TI_LE!$A$5:$B$30,2,FALSE)</f>
        <v>0</v>
      </c>
      <c r="AJ420" s="270">
        <f>N420/$H420*VLOOKUP(N$4,DM_TI_LE!$A$5:$B$30,2,FALSE)</f>
        <v>0</v>
      </c>
      <c r="AK420" s="270">
        <f>O420/$H420*VLOOKUP(O$4,DM_TI_LE!$A$5:$B$30,2,FALSE)</f>
        <v>0</v>
      </c>
      <c r="AL420" s="270">
        <f>P420/$H420*VLOOKUP(P$4,DM_TI_LE!$A$5:$B$30,2,FALSE)</f>
        <v>0</v>
      </c>
      <c r="AM420" s="270">
        <f>Q420/$H420*VLOOKUP(Q$4,DM_TI_LE!$A$5:$B$30,2,FALSE)</f>
        <v>0</v>
      </c>
      <c r="AN420" s="270">
        <f>R420/$H420*VLOOKUP(R$4,DM_TI_LE!$A$5:$B$30,2,FALSE)</f>
        <v>0</v>
      </c>
      <c r="AO420" s="270">
        <f>S420/$H420*VLOOKUP(S$4,DM_TI_LE!$A$5:$B$30,2,FALSE)</f>
        <v>0</v>
      </c>
      <c r="AP420" s="270">
        <f>T420/$H420*VLOOKUP(T$4,DM_TI_LE!$A$5:$B$30,2,FALSE)</f>
        <v>0</v>
      </c>
      <c r="AQ420" s="270">
        <f>U420/$H420*VLOOKUP(U$4,DM_TI_LE!$A$5:$B$30,2,FALSE)</f>
        <v>0</v>
      </c>
      <c r="AR420" s="270">
        <f>V420/$H420*VLOOKUP(V$4,DM_TI_LE!$A$5:$B$30,2,FALSE)</f>
        <v>0</v>
      </c>
      <c r="AS420" s="270">
        <f>W420/$H420*VLOOKUP(W$4,DM_TI_LE!$A$5:$B$30,2,FALSE)</f>
        <v>0</v>
      </c>
      <c r="AT420" s="270">
        <f>X420/$H420*VLOOKUP(X$4,DM_TI_LE!$A$5:$B$30,2,FALSE)</f>
        <v>0</v>
      </c>
      <c r="AU420" s="270">
        <f>Y420/$H420*VLOOKUP(Y$4,DM_TI_LE!$A$5:$B$30,2,FALSE)</f>
        <v>0</v>
      </c>
      <c r="AV420" s="270">
        <f>Z420/$H420*VLOOKUP(Z$4,DM_TI_LE!$A$5:$B$30,2,FALSE)</f>
        <v>0</v>
      </c>
      <c r="AW420" s="270">
        <f>AA420/$H420*VLOOKUP(AA$4,DM_TI_LE!$A$5:$B$30,2,FALSE)</f>
        <v>0</v>
      </c>
      <c r="AX420" s="270">
        <f>AB420/$H420*VLOOKUP(AB$4,DM_TI_LE!$A$5:$B$30,2,FALSE)</f>
        <v>0</v>
      </c>
      <c r="AY420" s="270">
        <f>AC420/$H420*VLOOKUP(AC$4,DM_TI_LE!$A$5:$B$30,2,FALSE)</f>
        <v>0</v>
      </c>
      <c r="AZ420" s="270">
        <f>AD420/$H420*VLOOKUP(AD$4,DM_TI_LE!$A$5:$B$30,2,FALSE)</f>
        <v>0</v>
      </c>
      <c r="BA420" s="284">
        <f>IF(CD420="HDHV",DM_TI_LE!$K$12*I420, SUM(AE420:AW420)*F420*E420*DM_HE_SO_LUONG_NS!$D$1*CE420)</f>
        <v>7875000</v>
      </c>
      <c r="BB420" s="104"/>
      <c r="BC420" s="110">
        <f>VLOOKUP(B420,GD_LCD_HS_LNS!$B$4:$E$1000,4,FALSE)</f>
        <v>4456000</v>
      </c>
      <c r="BD420" s="104"/>
      <c r="BE420" s="104">
        <f>I420/26*$BC420*VLOOKUP(BE$4,DM_TI_LE!$A$5:$C$29,3,FALSE)</f>
        <v>0</v>
      </c>
      <c r="BF420" s="104">
        <f>J420/26*$BC420*VLOOKUP(BF$4,DM_TI_LE!$A$5:$C$29,3,FALSE)</f>
        <v>0</v>
      </c>
      <c r="BG420" s="104">
        <f>K420/26*$BC420*VLOOKUP(BG$4,DM_TI_LE!$A$5:$C$29,3,FALSE)</f>
        <v>0</v>
      </c>
      <c r="BH420" s="104">
        <f>L420/26*$BC420*VLOOKUP(BH$4,DM_TI_LE!$A$5:$C$29,3,FALSE)</f>
        <v>0</v>
      </c>
      <c r="BI420" s="104">
        <f>M420/26*$BC420*VLOOKUP(BI$4,DM_TI_LE!$A$5:$C$29,3,FALSE)</f>
        <v>0</v>
      </c>
      <c r="BJ420" s="104">
        <f>N420/26*$BC420*VLOOKUP(BJ$4,DM_TI_LE!$A$5:$C$29,3,FALSE)</f>
        <v>0</v>
      </c>
      <c r="BK420" s="104">
        <f>O420/26*$BC420*VLOOKUP(BK$4,DM_TI_LE!$A$5:$C$29,3,FALSE)</f>
        <v>0</v>
      </c>
      <c r="BL420" s="104">
        <f>P420/26*$BC420*VLOOKUP(BL$4,DM_TI_LE!$A$5:$C$29,3,FALSE)</f>
        <v>0</v>
      </c>
      <c r="BM420" s="104">
        <f>Q420/26*$BC420*VLOOKUP(BM$4,DM_TI_LE!$A$5:$C$29,3,FALSE)</f>
        <v>0</v>
      </c>
      <c r="BN420" s="104">
        <f>R420/26*$BC420*VLOOKUP(BN$4,DM_TI_LE!$A$5:$C$29,3,FALSE)</f>
        <v>0</v>
      </c>
      <c r="BO420" s="104">
        <f>S420/26*$BC420*VLOOKUP(BO$4,DM_TI_LE!$A$5:$C$29,3,FALSE)</f>
        <v>0</v>
      </c>
      <c r="BP420" s="104">
        <f>T420/26*$BC420*VLOOKUP(BP$4,DM_TI_LE!$A$5:$C$29,3,FALSE)</f>
        <v>0</v>
      </c>
      <c r="BQ420" s="104">
        <f>U420/26*$BC420*VLOOKUP(BQ$4,DM_TI_LE!$A$5:$C$29,3,FALSE)</f>
        <v>0</v>
      </c>
      <c r="BR420" s="104">
        <f>V420/26*$BC420*VLOOKUP(BR$4,DM_TI_LE!$A$5:$C$29,3,FALSE)</f>
        <v>0</v>
      </c>
      <c r="BS420" s="104">
        <f>W420/26*$BC420*VLOOKUP(BS$4,DM_TI_LE!$A$5:$C$29,3,FALSE)</f>
        <v>0</v>
      </c>
      <c r="BT420" s="104">
        <f>X420/26*$BC420*VLOOKUP(BT$4,DM_TI_LE!$A$5:$C$29,3,FALSE)</f>
        <v>0</v>
      </c>
      <c r="BU420" s="104">
        <f>Y420/26*$BC420*VLOOKUP(BU$4,DM_TI_LE!$A$5:$C$29,3,FALSE)</f>
        <v>0</v>
      </c>
      <c r="BV420" s="104">
        <f>Z420/26*$BC420*VLOOKUP(BV$4,DM_TI_LE!$A$5:$C$29,3,FALSE)</f>
        <v>0</v>
      </c>
      <c r="BW420" s="104">
        <f>AA420/26*$BC420*VLOOKUP(BW$4,DM_TI_LE!$A$5:$C$29,3,FALSE)</f>
        <v>0</v>
      </c>
      <c r="BX420" s="104">
        <f>AB420/26*$BC420*VLOOKUP(BX$4,DM_TI_LE!$A$5:$C$29,3,FALSE)</f>
        <v>0</v>
      </c>
      <c r="BY420" s="104">
        <f>AC420/26*$BC420*VLOOKUP(BY$4,DM_TI_LE!$A$5:$C$29,3,FALSE)</f>
        <v>0</v>
      </c>
      <c r="BZ420" s="104">
        <f>AD420/26*$BC420*VLOOKUP(BZ$4,DM_TI_LE!$A$5:$C$29,3,FALSE)</f>
        <v>0</v>
      </c>
      <c r="CA420" s="273">
        <f t="shared" si="0"/>
        <v>0</v>
      </c>
      <c r="CB420" s="104"/>
      <c r="CC420" s="274">
        <f t="shared" si="1"/>
        <v>7875000</v>
      </c>
      <c r="CD420" s="138" t="str">
        <f>VLOOKUP(B420,GD_CHUNG!$B$5:$G$480,6,FALSE)</f>
        <v>HDKX</v>
      </c>
      <c r="CE420" s="275">
        <f>VLOOKUP(CD420,DM_TI_LE!$I$12:$J$16,2,FALSE)</f>
        <v>1</v>
      </c>
    </row>
    <row r="421" spans="1:83" ht="12.75" x14ac:dyDescent="0.2">
      <c r="A421" s="49">
        <v>417</v>
      </c>
      <c r="B421" s="50">
        <f>GD_CHUNG!B421</f>
        <v>10757</v>
      </c>
      <c r="C421" s="50" t="str">
        <f>GD_CHUNG!C421</f>
        <v>Nguyễn Văn Quý</v>
      </c>
      <c r="D421" s="50" t="str">
        <f>GD_CHUNG!D421</f>
        <v>NV Lái xe - VHTTB</v>
      </c>
      <c r="E421" s="268">
        <f>VLOOKUP(B421,GD_CHAM_CONG!$C$6:$BJ$997,60,FALSE)</f>
        <v>1</v>
      </c>
      <c r="F421" s="268">
        <f>VLOOKUP(B421,GD_LCD_HS_LNS!$B$4:$F$1000,5,FALSE)</f>
        <v>1.68</v>
      </c>
      <c r="G421" s="269"/>
      <c r="H421" s="269">
        <f>VLOOKUP(B421,GD_CHAM_CONG!$C$6:$BD$997,37,FALSE)</f>
        <v>27</v>
      </c>
      <c r="I421" s="104">
        <f>VLOOKUP($B421,GD_CHAM_CONG!$C$6:$BF$997,38,FALSE)</f>
        <v>27</v>
      </c>
      <c r="J421" s="104">
        <f>VLOOKUP($B421,GD_CHAM_CONG!$C$6:$BF$997,39,FALSE)</f>
        <v>0</v>
      </c>
      <c r="K421" s="104">
        <f>VLOOKUP($B421,GD_CHAM_CONG!$C$6:$BF$997,40,FALSE)</f>
        <v>0</v>
      </c>
      <c r="L421" s="104">
        <f>VLOOKUP($B421,GD_CHAM_CONG!$C$6:$BF$997,41,FALSE)</f>
        <v>0</v>
      </c>
      <c r="M421" s="104">
        <f>VLOOKUP($B421,GD_CHAM_CONG!$C$6:$BF$997,42,FALSE)</f>
        <v>0</v>
      </c>
      <c r="N421" s="104">
        <f>VLOOKUP($B421,GD_CHAM_CONG!$C$6:$BF$997,43,FALSE)</f>
        <v>0</v>
      </c>
      <c r="O421" s="104">
        <f>VLOOKUP($B421,GD_CHAM_CONG!$C$6:$BF$997,44,FALSE)</f>
        <v>0</v>
      </c>
      <c r="P421" s="104">
        <f>VLOOKUP($B421,GD_CHAM_CONG!$C$6:$BF$997,45,FALSE)</f>
        <v>0</v>
      </c>
      <c r="Q421" s="104">
        <f>VLOOKUP($B421,GD_CHAM_CONG!$C$6:$BF$997,46,FALSE)</f>
        <v>0</v>
      </c>
      <c r="R421" s="104">
        <f>VLOOKUP($B421,GD_CHAM_CONG!$C$6:$BF$997,47,FALSE)</f>
        <v>0</v>
      </c>
      <c r="S421" s="104">
        <f>VLOOKUP($B421,GD_CHAM_CONG!$C$6:$BF$997,48,FALSE)</f>
        <v>0</v>
      </c>
      <c r="T421" s="104">
        <f>VLOOKUP($B421,GD_CHAM_CONG!$C$6:$BF$997,49,FALSE)</f>
        <v>0</v>
      </c>
      <c r="U421" s="104">
        <f>VLOOKUP($B421,GD_CHAM_CONG!$C$6:$BF$997,50,FALSE)</f>
        <v>0</v>
      </c>
      <c r="V421" s="104">
        <f>VLOOKUP($B421,GD_CHAM_CONG!$C$6:$BF$997,51,FALSE)</f>
        <v>0</v>
      </c>
      <c r="W421" s="104">
        <f>VLOOKUP($B421,GD_CHAM_CONG!$C$6:$BF$997,52,FALSE)</f>
        <v>0</v>
      </c>
      <c r="X421" s="104">
        <f>VLOOKUP($B421,GD_CHAM_CONG!$C$6:$BF$997,53,FALSE)</f>
        <v>0</v>
      </c>
      <c r="Y421" s="104">
        <f>VLOOKUP($B421,GD_CHAM_CONG!$C$6:$BF$997,54,FALSE)</f>
        <v>0</v>
      </c>
      <c r="Z421" s="104">
        <f>VLOOKUP($B421,GD_CHAM_CONG!$C$6:$BF$997,55,FALSE)</f>
        <v>0</v>
      </c>
      <c r="AA421" s="104">
        <f>VLOOKUP($B421,GD_CHAM_CONG!$C$6:$BF$997,56,FALSE)</f>
        <v>0</v>
      </c>
      <c r="AB421" s="104">
        <f>VLOOKUP($B421,GD_CHAM_CONG!$C$6:$BI$997,57,FALSE)</f>
        <v>0</v>
      </c>
      <c r="AC421" s="104">
        <f>VLOOKUP($B421,GD_CHAM_CONG!$C$6:$BI$997,58,FALSE)</f>
        <v>0</v>
      </c>
      <c r="AD421" s="104">
        <f>VLOOKUP($B421,GD_CHAM_CONG!$C$6:$BI$997,59,FALSE)</f>
        <v>0</v>
      </c>
      <c r="AE421" s="270">
        <f>I421/$H421*VLOOKUP(I$4,DM_TI_LE!$A$5:$B$30,2,FALSE)</f>
        <v>1</v>
      </c>
      <c r="AF421" s="270">
        <f>J421/$H421*VLOOKUP(J$4,DM_TI_LE!$A$5:$B$30,2,FALSE)</f>
        <v>0</v>
      </c>
      <c r="AG421" s="270">
        <f>K421/$H421*VLOOKUP(K$4,DM_TI_LE!$A$5:$B$30,2,FALSE)</f>
        <v>0</v>
      </c>
      <c r="AH421" s="270">
        <f>L421/$H421*VLOOKUP(L$4,DM_TI_LE!$A$5:$B$30,2,FALSE)</f>
        <v>0</v>
      </c>
      <c r="AI421" s="270">
        <f>M421/$H421*VLOOKUP(M$4,DM_TI_LE!$A$5:$B$30,2,FALSE)</f>
        <v>0</v>
      </c>
      <c r="AJ421" s="270">
        <f>N421/$H421*VLOOKUP(N$4,DM_TI_LE!$A$5:$B$30,2,FALSE)</f>
        <v>0</v>
      </c>
      <c r="AK421" s="270">
        <f>O421/$H421*VLOOKUP(O$4,DM_TI_LE!$A$5:$B$30,2,FALSE)</f>
        <v>0</v>
      </c>
      <c r="AL421" s="270">
        <f>P421/$H421*VLOOKUP(P$4,DM_TI_LE!$A$5:$B$30,2,FALSE)</f>
        <v>0</v>
      </c>
      <c r="AM421" s="270">
        <f>Q421/$H421*VLOOKUP(Q$4,DM_TI_LE!$A$5:$B$30,2,FALSE)</f>
        <v>0</v>
      </c>
      <c r="AN421" s="270">
        <f>R421/$H421*VLOOKUP(R$4,DM_TI_LE!$A$5:$B$30,2,FALSE)</f>
        <v>0</v>
      </c>
      <c r="AO421" s="270">
        <f>S421/$H421*VLOOKUP(S$4,DM_TI_LE!$A$5:$B$30,2,FALSE)</f>
        <v>0</v>
      </c>
      <c r="AP421" s="270">
        <f>T421/$H421*VLOOKUP(T$4,DM_TI_LE!$A$5:$B$30,2,FALSE)</f>
        <v>0</v>
      </c>
      <c r="AQ421" s="270">
        <f>U421/$H421*VLOOKUP(U$4,DM_TI_LE!$A$5:$B$30,2,FALSE)</f>
        <v>0</v>
      </c>
      <c r="AR421" s="270">
        <f>V421/$H421*VLOOKUP(V$4,DM_TI_LE!$A$5:$B$30,2,FALSE)</f>
        <v>0</v>
      </c>
      <c r="AS421" s="270">
        <f>W421/$H421*VLOOKUP(W$4,DM_TI_LE!$A$5:$B$30,2,FALSE)</f>
        <v>0</v>
      </c>
      <c r="AT421" s="270">
        <f>X421/$H421*VLOOKUP(X$4,DM_TI_LE!$A$5:$B$30,2,FALSE)</f>
        <v>0</v>
      </c>
      <c r="AU421" s="270">
        <f>Y421/$H421*VLOOKUP(Y$4,DM_TI_LE!$A$5:$B$30,2,FALSE)</f>
        <v>0</v>
      </c>
      <c r="AV421" s="270">
        <f>Z421/$H421*VLOOKUP(Z$4,DM_TI_LE!$A$5:$B$30,2,FALSE)</f>
        <v>0</v>
      </c>
      <c r="AW421" s="270">
        <f>AA421/$H421*VLOOKUP(AA$4,DM_TI_LE!$A$5:$B$30,2,FALSE)</f>
        <v>0</v>
      </c>
      <c r="AX421" s="270">
        <f>AB421/$H421*VLOOKUP(AB$4,DM_TI_LE!$A$5:$B$30,2,FALSE)</f>
        <v>0</v>
      </c>
      <c r="AY421" s="270">
        <f>AC421/$H421*VLOOKUP(AC$4,DM_TI_LE!$A$5:$B$30,2,FALSE)</f>
        <v>0</v>
      </c>
      <c r="AZ421" s="270">
        <f>AD421/$H421*VLOOKUP(AD$4,DM_TI_LE!$A$5:$B$30,2,FALSE)</f>
        <v>0</v>
      </c>
      <c r="BA421" s="284">
        <f>IF(CD421="HDHV",DM_TI_LE!$K$12*I421, SUM(AE421:AW421)*F421*E421*DM_HE_SO_LUONG_NS!$D$1*CE421)</f>
        <v>7560000</v>
      </c>
      <c r="BB421" s="104"/>
      <c r="BC421" s="110">
        <f>VLOOKUP(B421,GD_LCD_HS_LNS!$B$4:$E$1000,4,FALSE)</f>
        <v>4166000</v>
      </c>
      <c r="BD421" s="104"/>
      <c r="BE421" s="104">
        <f>I421/26*$BC421*VLOOKUP(BE$4,DM_TI_LE!$A$5:$C$29,3,FALSE)</f>
        <v>0</v>
      </c>
      <c r="BF421" s="104">
        <f>J421/26*$BC421*VLOOKUP(BF$4,DM_TI_LE!$A$5:$C$29,3,FALSE)</f>
        <v>0</v>
      </c>
      <c r="BG421" s="104">
        <f>K421/26*$BC421*VLOOKUP(BG$4,DM_TI_LE!$A$5:$C$29,3,FALSE)</f>
        <v>0</v>
      </c>
      <c r="BH421" s="104">
        <f>L421/26*$BC421*VLOOKUP(BH$4,DM_TI_LE!$A$5:$C$29,3,FALSE)</f>
        <v>0</v>
      </c>
      <c r="BI421" s="104">
        <f>M421/26*$BC421*VLOOKUP(BI$4,DM_TI_LE!$A$5:$C$29,3,FALSE)</f>
        <v>0</v>
      </c>
      <c r="BJ421" s="104">
        <f>N421/26*$BC421*VLOOKUP(BJ$4,DM_TI_LE!$A$5:$C$29,3,FALSE)</f>
        <v>0</v>
      </c>
      <c r="BK421" s="104">
        <f>O421/26*$BC421*VLOOKUP(BK$4,DM_TI_LE!$A$5:$C$29,3,FALSE)</f>
        <v>0</v>
      </c>
      <c r="BL421" s="104">
        <f>P421/26*$BC421*VLOOKUP(BL$4,DM_TI_LE!$A$5:$C$29,3,FALSE)</f>
        <v>0</v>
      </c>
      <c r="BM421" s="104">
        <f>Q421/26*$BC421*VLOOKUP(BM$4,DM_TI_LE!$A$5:$C$29,3,FALSE)</f>
        <v>0</v>
      </c>
      <c r="BN421" s="104">
        <f>R421/26*$BC421*VLOOKUP(BN$4,DM_TI_LE!$A$5:$C$29,3,FALSE)</f>
        <v>0</v>
      </c>
      <c r="BO421" s="104">
        <f>S421/26*$BC421*VLOOKUP(BO$4,DM_TI_LE!$A$5:$C$29,3,FALSE)</f>
        <v>0</v>
      </c>
      <c r="BP421" s="104">
        <f>T421/26*$BC421*VLOOKUP(BP$4,DM_TI_LE!$A$5:$C$29,3,FALSE)</f>
        <v>0</v>
      </c>
      <c r="BQ421" s="104">
        <f>U421/26*$BC421*VLOOKUP(BQ$4,DM_TI_LE!$A$5:$C$29,3,FALSE)</f>
        <v>0</v>
      </c>
      <c r="BR421" s="104">
        <f>V421/26*$BC421*VLOOKUP(BR$4,DM_TI_LE!$A$5:$C$29,3,FALSE)</f>
        <v>0</v>
      </c>
      <c r="BS421" s="104">
        <f>W421/26*$BC421*VLOOKUP(BS$4,DM_TI_LE!$A$5:$C$29,3,FALSE)</f>
        <v>0</v>
      </c>
      <c r="BT421" s="104">
        <f>X421/26*$BC421*VLOOKUP(BT$4,DM_TI_LE!$A$5:$C$29,3,FALSE)</f>
        <v>0</v>
      </c>
      <c r="BU421" s="104">
        <f>Y421/26*$BC421*VLOOKUP(BU$4,DM_TI_LE!$A$5:$C$29,3,FALSE)</f>
        <v>0</v>
      </c>
      <c r="BV421" s="104">
        <f>Z421/26*$BC421*VLOOKUP(BV$4,DM_TI_LE!$A$5:$C$29,3,FALSE)</f>
        <v>0</v>
      </c>
      <c r="BW421" s="104">
        <f>AA421/26*$BC421*VLOOKUP(BW$4,DM_TI_LE!$A$5:$C$29,3,FALSE)</f>
        <v>0</v>
      </c>
      <c r="BX421" s="104">
        <f>AB421/26*$BC421*VLOOKUP(BX$4,DM_TI_LE!$A$5:$C$29,3,FALSE)</f>
        <v>0</v>
      </c>
      <c r="BY421" s="104">
        <f>AC421/26*$BC421*VLOOKUP(BY$4,DM_TI_LE!$A$5:$C$29,3,FALSE)</f>
        <v>0</v>
      </c>
      <c r="BZ421" s="104">
        <f>AD421/26*$BC421*VLOOKUP(BZ$4,DM_TI_LE!$A$5:$C$29,3,FALSE)</f>
        <v>0</v>
      </c>
      <c r="CA421" s="273">
        <f t="shared" si="0"/>
        <v>0</v>
      </c>
      <c r="CB421" s="104"/>
      <c r="CC421" s="274">
        <f t="shared" si="1"/>
        <v>7560000</v>
      </c>
      <c r="CD421" s="138" t="str">
        <f>VLOOKUP(B421,GD_CHUNG!$B$5:$G$480,6,FALSE)</f>
        <v>HDKX</v>
      </c>
      <c r="CE421" s="275">
        <f>VLOOKUP(CD421,DM_TI_LE!$I$12:$J$16,2,FALSE)</f>
        <v>1</v>
      </c>
    </row>
    <row r="422" spans="1:83" ht="12.75" x14ac:dyDescent="0.2">
      <c r="A422" s="49">
        <v>418</v>
      </c>
      <c r="B422" s="50">
        <f>GD_CHUNG!B422</f>
        <v>10759</v>
      </c>
      <c r="C422" s="50" t="str">
        <f>GD_CHUNG!C422</f>
        <v>Nguyễn Anh Đức</v>
      </c>
      <c r="D422" s="50" t="str">
        <f>GD_CHUNG!D422</f>
        <v>Nv VS MB</v>
      </c>
      <c r="E422" s="268">
        <f>VLOOKUP(B422,GD_CHAM_CONG!$C$6:$BJ$997,60,FALSE)</f>
        <v>1</v>
      </c>
      <c r="F422" s="268">
        <f>VLOOKUP(B422,GD_LCD_HS_LNS!$B$4:$F$1000,5,FALSE)</f>
        <v>1.65</v>
      </c>
      <c r="G422" s="269"/>
      <c r="H422" s="269">
        <f>VLOOKUP(B422,GD_CHAM_CONG!$C$6:$BD$997,37,FALSE)</f>
        <v>27</v>
      </c>
      <c r="I422" s="104">
        <f>VLOOKUP($B422,GD_CHAM_CONG!$C$6:$BF$997,38,FALSE)</f>
        <v>27</v>
      </c>
      <c r="J422" s="104">
        <f>VLOOKUP($B422,GD_CHAM_CONG!$C$6:$BF$997,39,FALSE)</f>
        <v>0</v>
      </c>
      <c r="K422" s="104">
        <f>VLOOKUP($B422,GD_CHAM_CONG!$C$6:$BF$997,40,FALSE)</f>
        <v>0</v>
      </c>
      <c r="L422" s="104">
        <f>VLOOKUP($B422,GD_CHAM_CONG!$C$6:$BF$997,41,FALSE)</f>
        <v>0</v>
      </c>
      <c r="M422" s="104">
        <f>VLOOKUP($B422,GD_CHAM_CONG!$C$6:$BF$997,42,FALSE)</f>
        <v>0</v>
      </c>
      <c r="N422" s="104">
        <f>VLOOKUP($B422,GD_CHAM_CONG!$C$6:$BF$997,43,FALSE)</f>
        <v>0</v>
      </c>
      <c r="O422" s="104">
        <f>VLOOKUP($B422,GD_CHAM_CONG!$C$6:$BF$997,44,FALSE)</f>
        <v>0</v>
      </c>
      <c r="P422" s="104">
        <f>VLOOKUP($B422,GD_CHAM_CONG!$C$6:$BF$997,45,FALSE)</f>
        <v>0</v>
      </c>
      <c r="Q422" s="104">
        <f>VLOOKUP($B422,GD_CHAM_CONG!$C$6:$BF$997,46,FALSE)</f>
        <v>0</v>
      </c>
      <c r="R422" s="104">
        <f>VLOOKUP($B422,GD_CHAM_CONG!$C$6:$BF$997,47,FALSE)</f>
        <v>0</v>
      </c>
      <c r="S422" s="104">
        <f>VLOOKUP($B422,GD_CHAM_CONG!$C$6:$BF$997,48,FALSE)</f>
        <v>0</v>
      </c>
      <c r="T422" s="104">
        <f>VLOOKUP($B422,GD_CHAM_CONG!$C$6:$BF$997,49,FALSE)</f>
        <v>0</v>
      </c>
      <c r="U422" s="104">
        <f>VLOOKUP($B422,GD_CHAM_CONG!$C$6:$BF$997,50,FALSE)</f>
        <v>0</v>
      </c>
      <c r="V422" s="104">
        <f>VLOOKUP($B422,GD_CHAM_CONG!$C$6:$BF$997,51,FALSE)</f>
        <v>0</v>
      </c>
      <c r="W422" s="104">
        <f>VLOOKUP($B422,GD_CHAM_CONG!$C$6:$BF$997,52,FALSE)</f>
        <v>0</v>
      </c>
      <c r="X422" s="104">
        <f>VLOOKUP($B422,GD_CHAM_CONG!$C$6:$BF$997,53,FALSE)</f>
        <v>0</v>
      </c>
      <c r="Y422" s="104">
        <f>VLOOKUP($B422,GD_CHAM_CONG!$C$6:$BF$997,54,FALSE)</f>
        <v>0</v>
      </c>
      <c r="Z422" s="104">
        <f>VLOOKUP($B422,GD_CHAM_CONG!$C$6:$BF$997,55,FALSE)</f>
        <v>0</v>
      </c>
      <c r="AA422" s="104">
        <f>VLOOKUP($B422,GD_CHAM_CONG!$C$6:$BF$997,56,FALSE)</f>
        <v>0</v>
      </c>
      <c r="AB422" s="104">
        <f>VLOOKUP($B422,GD_CHAM_CONG!$C$6:$BI$997,57,FALSE)</f>
        <v>0</v>
      </c>
      <c r="AC422" s="104">
        <f>VLOOKUP($B422,GD_CHAM_CONG!$C$6:$BI$997,58,FALSE)</f>
        <v>0</v>
      </c>
      <c r="AD422" s="104">
        <f>VLOOKUP($B422,GD_CHAM_CONG!$C$6:$BI$997,59,FALSE)</f>
        <v>0</v>
      </c>
      <c r="AE422" s="270">
        <f>I422/$H422*VLOOKUP(I$4,DM_TI_LE!$A$5:$B$30,2,FALSE)</f>
        <v>1</v>
      </c>
      <c r="AF422" s="270">
        <f>J422/$H422*VLOOKUP(J$4,DM_TI_LE!$A$5:$B$30,2,FALSE)</f>
        <v>0</v>
      </c>
      <c r="AG422" s="270">
        <f>K422/$H422*VLOOKUP(K$4,DM_TI_LE!$A$5:$B$30,2,FALSE)</f>
        <v>0</v>
      </c>
      <c r="AH422" s="270">
        <f>L422/$H422*VLOOKUP(L$4,DM_TI_LE!$A$5:$B$30,2,FALSE)</f>
        <v>0</v>
      </c>
      <c r="AI422" s="270">
        <f>M422/$H422*VLOOKUP(M$4,DM_TI_LE!$A$5:$B$30,2,FALSE)</f>
        <v>0</v>
      </c>
      <c r="AJ422" s="270">
        <f>N422/$H422*VLOOKUP(N$4,DM_TI_LE!$A$5:$B$30,2,FALSE)</f>
        <v>0</v>
      </c>
      <c r="AK422" s="270">
        <f>O422/$H422*VLOOKUP(O$4,DM_TI_LE!$A$5:$B$30,2,FALSE)</f>
        <v>0</v>
      </c>
      <c r="AL422" s="270">
        <f>P422/$H422*VLOOKUP(P$4,DM_TI_LE!$A$5:$B$30,2,FALSE)</f>
        <v>0</v>
      </c>
      <c r="AM422" s="270">
        <f>Q422/$H422*VLOOKUP(Q$4,DM_TI_LE!$A$5:$B$30,2,FALSE)</f>
        <v>0</v>
      </c>
      <c r="AN422" s="270">
        <f>R422/$H422*VLOOKUP(R$4,DM_TI_LE!$A$5:$B$30,2,FALSE)</f>
        <v>0</v>
      </c>
      <c r="AO422" s="270">
        <f>S422/$H422*VLOOKUP(S$4,DM_TI_LE!$A$5:$B$30,2,FALSE)</f>
        <v>0</v>
      </c>
      <c r="AP422" s="270">
        <f>T422/$H422*VLOOKUP(T$4,DM_TI_LE!$A$5:$B$30,2,FALSE)</f>
        <v>0</v>
      </c>
      <c r="AQ422" s="270">
        <f>U422/$H422*VLOOKUP(U$4,DM_TI_LE!$A$5:$B$30,2,FALSE)</f>
        <v>0</v>
      </c>
      <c r="AR422" s="270">
        <f>V422/$H422*VLOOKUP(V$4,DM_TI_LE!$A$5:$B$30,2,FALSE)</f>
        <v>0</v>
      </c>
      <c r="AS422" s="270">
        <f>W422/$H422*VLOOKUP(W$4,DM_TI_LE!$A$5:$B$30,2,FALSE)</f>
        <v>0</v>
      </c>
      <c r="AT422" s="270">
        <f>X422/$H422*VLOOKUP(X$4,DM_TI_LE!$A$5:$B$30,2,FALSE)</f>
        <v>0</v>
      </c>
      <c r="AU422" s="270">
        <f>Y422/$H422*VLOOKUP(Y$4,DM_TI_LE!$A$5:$B$30,2,FALSE)</f>
        <v>0</v>
      </c>
      <c r="AV422" s="270">
        <f>Z422/$H422*VLOOKUP(Z$4,DM_TI_LE!$A$5:$B$30,2,FALSE)</f>
        <v>0</v>
      </c>
      <c r="AW422" s="270">
        <f>AA422/$H422*VLOOKUP(AA$4,DM_TI_LE!$A$5:$B$30,2,FALSE)</f>
        <v>0</v>
      </c>
      <c r="AX422" s="270">
        <f>AB422/$H422*VLOOKUP(AB$4,DM_TI_LE!$A$5:$B$30,2,FALSE)</f>
        <v>0</v>
      </c>
      <c r="AY422" s="270">
        <f>AC422/$H422*VLOOKUP(AC$4,DM_TI_LE!$A$5:$B$30,2,FALSE)</f>
        <v>0</v>
      </c>
      <c r="AZ422" s="270">
        <f>AD422/$H422*VLOOKUP(AD$4,DM_TI_LE!$A$5:$B$30,2,FALSE)</f>
        <v>0</v>
      </c>
      <c r="BA422" s="284">
        <f>IF(CD422="HDHV",DM_TI_LE!$K$12*I422, SUM(AE422:AW422)*F422*E422*DM_HE_SO_LUONG_NS!$D$1*CE422)</f>
        <v>7425000</v>
      </c>
      <c r="BB422" s="104"/>
      <c r="BC422" s="110">
        <f>VLOOKUP(B422,GD_LCD_HS_LNS!$B$4:$E$1000,4,FALSE)</f>
        <v>3100000</v>
      </c>
      <c r="BD422" s="104"/>
      <c r="BE422" s="104">
        <f>I422/26*$BC422*VLOOKUP(BE$4,DM_TI_LE!$A$5:$C$29,3,FALSE)</f>
        <v>0</v>
      </c>
      <c r="BF422" s="104">
        <f>J422/26*$BC422*VLOOKUP(BF$4,DM_TI_LE!$A$5:$C$29,3,FALSE)</f>
        <v>0</v>
      </c>
      <c r="BG422" s="104">
        <f>K422/26*$BC422*VLOOKUP(BG$4,DM_TI_LE!$A$5:$C$29,3,FALSE)</f>
        <v>0</v>
      </c>
      <c r="BH422" s="104">
        <f>L422/26*$BC422*VLOOKUP(BH$4,DM_TI_LE!$A$5:$C$29,3,FALSE)</f>
        <v>0</v>
      </c>
      <c r="BI422" s="104">
        <f>M422/26*$BC422*VLOOKUP(BI$4,DM_TI_LE!$A$5:$C$29,3,FALSE)</f>
        <v>0</v>
      </c>
      <c r="BJ422" s="104">
        <f>N422/26*$BC422*VLOOKUP(BJ$4,DM_TI_LE!$A$5:$C$29,3,FALSE)</f>
        <v>0</v>
      </c>
      <c r="BK422" s="104">
        <f>O422/26*$BC422*VLOOKUP(BK$4,DM_TI_LE!$A$5:$C$29,3,FALSE)</f>
        <v>0</v>
      </c>
      <c r="BL422" s="104">
        <f>P422/26*$BC422*VLOOKUP(BL$4,DM_TI_LE!$A$5:$C$29,3,FALSE)</f>
        <v>0</v>
      </c>
      <c r="BM422" s="104">
        <f>Q422/26*$BC422*VLOOKUP(BM$4,DM_TI_LE!$A$5:$C$29,3,FALSE)</f>
        <v>0</v>
      </c>
      <c r="BN422" s="104">
        <f>R422/26*$BC422*VLOOKUP(BN$4,DM_TI_LE!$A$5:$C$29,3,FALSE)</f>
        <v>0</v>
      </c>
      <c r="BO422" s="104">
        <f>S422/26*$BC422*VLOOKUP(BO$4,DM_TI_LE!$A$5:$C$29,3,FALSE)</f>
        <v>0</v>
      </c>
      <c r="BP422" s="104">
        <f>T422/26*$BC422*VLOOKUP(BP$4,DM_TI_LE!$A$5:$C$29,3,FALSE)</f>
        <v>0</v>
      </c>
      <c r="BQ422" s="104">
        <f>U422/26*$BC422*VLOOKUP(BQ$4,DM_TI_LE!$A$5:$C$29,3,FALSE)</f>
        <v>0</v>
      </c>
      <c r="BR422" s="104">
        <f>V422/26*$BC422*VLOOKUP(BR$4,DM_TI_LE!$A$5:$C$29,3,FALSE)</f>
        <v>0</v>
      </c>
      <c r="BS422" s="104">
        <f>W422/26*$BC422*VLOOKUP(BS$4,DM_TI_LE!$A$5:$C$29,3,FALSE)</f>
        <v>0</v>
      </c>
      <c r="BT422" s="104">
        <f>X422/26*$BC422*VLOOKUP(BT$4,DM_TI_LE!$A$5:$C$29,3,FALSE)</f>
        <v>0</v>
      </c>
      <c r="BU422" s="104">
        <f>Y422/26*$BC422*VLOOKUP(BU$4,DM_TI_LE!$A$5:$C$29,3,FALSE)</f>
        <v>0</v>
      </c>
      <c r="BV422" s="104">
        <f>Z422/26*$BC422*VLOOKUP(BV$4,DM_TI_LE!$A$5:$C$29,3,FALSE)</f>
        <v>0</v>
      </c>
      <c r="BW422" s="104">
        <f>AA422/26*$BC422*VLOOKUP(BW$4,DM_TI_LE!$A$5:$C$29,3,FALSE)</f>
        <v>0</v>
      </c>
      <c r="BX422" s="104">
        <f>AB422/26*$BC422*VLOOKUP(BX$4,DM_TI_LE!$A$5:$C$29,3,FALSE)</f>
        <v>0</v>
      </c>
      <c r="BY422" s="104">
        <f>AC422/26*$BC422*VLOOKUP(BY$4,DM_TI_LE!$A$5:$C$29,3,FALSE)</f>
        <v>0</v>
      </c>
      <c r="BZ422" s="104">
        <f>AD422/26*$BC422*VLOOKUP(BZ$4,DM_TI_LE!$A$5:$C$29,3,FALSE)</f>
        <v>0</v>
      </c>
      <c r="CA422" s="273">
        <f t="shared" si="0"/>
        <v>0</v>
      </c>
      <c r="CB422" s="104"/>
      <c r="CC422" s="274">
        <f t="shared" si="1"/>
        <v>7425000</v>
      </c>
      <c r="CD422" s="138" t="str">
        <f>VLOOKUP(B422,GD_CHUNG!$B$5:$G$480,6,FALSE)</f>
        <v>HDKX</v>
      </c>
      <c r="CE422" s="275">
        <f>VLOOKUP(CD422,DM_TI_LE!$I$12:$J$16,2,FALSE)</f>
        <v>1</v>
      </c>
    </row>
    <row r="423" spans="1:83" ht="12.75" x14ac:dyDescent="0.2">
      <c r="A423" s="49">
        <v>419</v>
      </c>
      <c r="B423" s="50">
        <f>GD_CHUNG!B423</f>
        <v>10760</v>
      </c>
      <c r="C423" s="50" t="str">
        <f>GD_CHUNG!C423</f>
        <v>Trần Thị Ngọc Lan</v>
      </c>
      <c r="D423" s="50" t="str">
        <f>GD_CHUNG!D423</f>
        <v>Nv VS MB</v>
      </c>
      <c r="E423" s="268">
        <f>VLOOKUP(B423,GD_CHAM_CONG!$C$6:$BJ$997,60,FALSE)</f>
        <v>1</v>
      </c>
      <c r="F423" s="268">
        <f>VLOOKUP(B423,GD_LCD_HS_LNS!$B$4:$F$1000,5,FALSE)</f>
        <v>1.65</v>
      </c>
      <c r="G423" s="269"/>
      <c r="H423" s="269">
        <f>VLOOKUP(B423,GD_CHAM_CONG!$C$6:$BD$997,37,FALSE)</f>
        <v>27</v>
      </c>
      <c r="I423" s="104">
        <f>VLOOKUP($B423,GD_CHAM_CONG!$C$6:$BF$997,38,FALSE)</f>
        <v>0</v>
      </c>
      <c r="J423" s="104">
        <f>VLOOKUP($B423,GD_CHAM_CONG!$C$6:$BF$997,39,FALSE)</f>
        <v>0</v>
      </c>
      <c r="K423" s="104">
        <f>VLOOKUP($B423,GD_CHAM_CONG!$C$6:$BF$997,40,FALSE)</f>
        <v>0</v>
      </c>
      <c r="L423" s="104">
        <f>VLOOKUP($B423,GD_CHAM_CONG!$C$6:$BF$997,41,FALSE)</f>
        <v>0</v>
      </c>
      <c r="M423" s="104">
        <f>VLOOKUP($B423,GD_CHAM_CONG!$C$6:$BF$997,42,FALSE)</f>
        <v>0</v>
      </c>
      <c r="N423" s="104">
        <f>VLOOKUP($B423,GD_CHAM_CONG!$C$6:$BF$997,43,FALSE)</f>
        <v>0</v>
      </c>
      <c r="O423" s="104">
        <f>VLOOKUP($B423,GD_CHAM_CONG!$C$6:$BF$997,44,FALSE)</f>
        <v>27</v>
      </c>
      <c r="P423" s="104">
        <f>VLOOKUP($B423,GD_CHAM_CONG!$C$6:$BF$997,45,FALSE)</f>
        <v>0</v>
      </c>
      <c r="Q423" s="104">
        <f>VLOOKUP($B423,GD_CHAM_CONG!$C$6:$BF$997,46,FALSE)</f>
        <v>0</v>
      </c>
      <c r="R423" s="104">
        <f>VLOOKUP($B423,GD_CHAM_CONG!$C$6:$BF$997,47,FALSE)</f>
        <v>0</v>
      </c>
      <c r="S423" s="104">
        <f>VLOOKUP($B423,GD_CHAM_CONG!$C$6:$BF$997,48,FALSE)</f>
        <v>0</v>
      </c>
      <c r="T423" s="104">
        <f>VLOOKUP($B423,GD_CHAM_CONG!$C$6:$BF$997,49,FALSE)</f>
        <v>0</v>
      </c>
      <c r="U423" s="104">
        <f>VLOOKUP($B423,GD_CHAM_CONG!$C$6:$BF$997,50,FALSE)</f>
        <v>0</v>
      </c>
      <c r="V423" s="104">
        <f>VLOOKUP($B423,GD_CHAM_CONG!$C$6:$BF$997,51,FALSE)</f>
        <v>0</v>
      </c>
      <c r="W423" s="104">
        <f>VLOOKUP($B423,GD_CHAM_CONG!$C$6:$BF$997,52,FALSE)</f>
        <v>0</v>
      </c>
      <c r="X423" s="104">
        <f>VLOOKUP($B423,GD_CHAM_CONG!$C$6:$BF$997,53,FALSE)</f>
        <v>0</v>
      </c>
      <c r="Y423" s="104">
        <f>VLOOKUP($B423,GD_CHAM_CONG!$C$6:$BF$997,54,FALSE)</f>
        <v>0</v>
      </c>
      <c r="Z423" s="104">
        <f>VLOOKUP($B423,GD_CHAM_CONG!$C$6:$BF$997,55,FALSE)</f>
        <v>0</v>
      </c>
      <c r="AA423" s="104">
        <f>VLOOKUP($B423,GD_CHAM_CONG!$C$6:$BF$997,56,FALSE)</f>
        <v>0</v>
      </c>
      <c r="AB423" s="104">
        <f>VLOOKUP($B423,GD_CHAM_CONG!$C$6:$BI$997,57,FALSE)</f>
        <v>0</v>
      </c>
      <c r="AC423" s="104">
        <f>VLOOKUP($B423,GD_CHAM_CONG!$C$6:$BI$997,58,FALSE)</f>
        <v>0</v>
      </c>
      <c r="AD423" s="104">
        <f>VLOOKUP($B423,GD_CHAM_CONG!$C$6:$BI$997,59,FALSE)</f>
        <v>0</v>
      </c>
      <c r="AE423" s="270">
        <f>I423/$H423*VLOOKUP(I$4,DM_TI_LE!$A$5:$B$30,2,FALSE)</f>
        <v>0</v>
      </c>
      <c r="AF423" s="270">
        <f>J423/$H423*VLOOKUP(J$4,DM_TI_LE!$A$5:$B$30,2,FALSE)</f>
        <v>0</v>
      </c>
      <c r="AG423" s="270">
        <f>K423/$H423*VLOOKUP(K$4,DM_TI_LE!$A$5:$B$30,2,FALSE)</f>
        <v>0</v>
      </c>
      <c r="AH423" s="270">
        <f>L423/$H423*VLOOKUP(L$4,DM_TI_LE!$A$5:$B$30,2,FALSE)</f>
        <v>0</v>
      </c>
      <c r="AI423" s="270">
        <f>M423/$H423*VLOOKUP(M$4,DM_TI_LE!$A$5:$B$30,2,FALSE)</f>
        <v>0</v>
      </c>
      <c r="AJ423" s="270">
        <f>N423/$H423*VLOOKUP(N$4,DM_TI_LE!$A$5:$B$30,2,FALSE)</f>
        <v>0</v>
      </c>
      <c r="AK423" s="270">
        <f>O423/$H423*VLOOKUP(O$4,DM_TI_LE!$A$5:$B$30,2,FALSE)</f>
        <v>0.1</v>
      </c>
      <c r="AL423" s="270">
        <f>P423/$H423*VLOOKUP(P$4,DM_TI_LE!$A$5:$B$30,2,FALSE)</f>
        <v>0</v>
      </c>
      <c r="AM423" s="270">
        <f>Q423/$H423*VLOOKUP(Q$4,DM_TI_LE!$A$5:$B$30,2,FALSE)</f>
        <v>0</v>
      </c>
      <c r="AN423" s="270">
        <f>R423/$H423*VLOOKUP(R$4,DM_TI_LE!$A$5:$B$30,2,FALSE)</f>
        <v>0</v>
      </c>
      <c r="AO423" s="270">
        <f>S423/$H423*VLOOKUP(S$4,DM_TI_LE!$A$5:$B$30,2,FALSE)</f>
        <v>0</v>
      </c>
      <c r="AP423" s="270">
        <f>T423/$H423*VLOOKUP(T$4,DM_TI_LE!$A$5:$B$30,2,FALSE)</f>
        <v>0</v>
      </c>
      <c r="AQ423" s="270">
        <f>U423/$H423*VLOOKUP(U$4,DM_TI_LE!$A$5:$B$30,2,FALSE)</f>
        <v>0</v>
      </c>
      <c r="AR423" s="270">
        <f>V423/$H423*VLOOKUP(V$4,DM_TI_LE!$A$5:$B$30,2,FALSE)</f>
        <v>0</v>
      </c>
      <c r="AS423" s="270">
        <f>W423/$H423*VLOOKUP(W$4,DM_TI_LE!$A$5:$B$30,2,FALSE)</f>
        <v>0</v>
      </c>
      <c r="AT423" s="270">
        <f>X423/$H423*VLOOKUP(X$4,DM_TI_LE!$A$5:$B$30,2,FALSE)</f>
        <v>0</v>
      </c>
      <c r="AU423" s="270">
        <f>Y423/$H423*VLOOKUP(Y$4,DM_TI_LE!$A$5:$B$30,2,FALSE)</f>
        <v>0</v>
      </c>
      <c r="AV423" s="270">
        <f>Z423/$H423*VLOOKUP(Z$4,DM_TI_LE!$A$5:$B$30,2,FALSE)</f>
        <v>0</v>
      </c>
      <c r="AW423" s="270">
        <f>AA423/$H423*VLOOKUP(AA$4,DM_TI_LE!$A$5:$B$30,2,FALSE)</f>
        <v>0</v>
      </c>
      <c r="AX423" s="270">
        <f>AB423/$H423*VLOOKUP(AB$4,DM_TI_LE!$A$5:$B$30,2,FALSE)</f>
        <v>0</v>
      </c>
      <c r="AY423" s="270">
        <f>AC423/$H423*VLOOKUP(AC$4,DM_TI_LE!$A$5:$B$30,2,FALSE)</f>
        <v>0</v>
      </c>
      <c r="AZ423" s="270">
        <f>AD423/$H423*VLOOKUP(AD$4,DM_TI_LE!$A$5:$B$30,2,FALSE)</f>
        <v>0</v>
      </c>
      <c r="BA423" s="284">
        <f>IF(CD423="HDHV",DM_TI_LE!$K$12*I423, SUM(AE423:AW423)*F423*E423*DM_HE_SO_LUONG_NS!$D$1*CE423)</f>
        <v>742500</v>
      </c>
      <c r="BB423" s="104"/>
      <c r="BC423" s="110">
        <f>VLOOKUP(B423,GD_LCD_HS_LNS!$B$4:$E$1000,4,FALSE)</f>
        <v>3100000</v>
      </c>
      <c r="BD423" s="104"/>
      <c r="BE423" s="104">
        <f>I423/26*$BC423*VLOOKUP(BE$4,DM_TI_LE!$A$5:$C$29,3,FALSE)</f>
        <v>0</v>
      </c>
      <c r="BF423" s="104">
        <f>J423/26*$BC423*VLOOKUP(BF$4,DM_TI_LE!$A$5:$C$29,3,FALSE)</f>
        <v>0</v>
      </c>
      <c r="BG423" s="104">
        <f>K423/26*$BC423*VLOOKUP(BG$4,DM_TI_LE!$A$5:$C$29,3,FALSE)</f>
        <v>0</v>
      </c>
      <c r="BH423" s="104">
        <f>L423/26*$BC423*VLOOKUP(BH$4,DM_TI_LE!$A$5:$C$29,3,FALSE)</f>
        <v>0</v>
      </c>
      <c r="BI423" s="104">
        <f>M423/26*$BC423*VLOOKUP(BI$4,DM_TI_LE!$A$5:$C$29,3,FALSE)</f>
        <v>0</v>
      </c>
      <c r="BJ423" s="104">
        <f>N423/26*$BC423*VLOOKUP(BJ$4,DM_TI_LE!$A$5:$C$29,3,FALSE)</f>
        <v>0</v>
      </c>
      <c r="BK423" s="104">
        <f>O423/26*$BC423*VLOOKUP(BK$4,DM_TI_LE!$A$5:$C$29,3,FALSE)</f>
        <v>0</v>
      </c>
      <c r="BL423" s="104">
        <f>P423/26*$BC423*VLOOKUP(BL$4,DM_TI_LE!$A$5:$C$29,3,FALSE)</f>
        <v>0</v>
      </c>
      <c r="BM423" s="104">
        <f>Q423/26*$BC423*VLOOKUP(BM$4,DM_TI_LE!$A$5:$C$29,3,FALSE)</f>
        <v>0</v>
      </c>
      <c r="BN423" s="104">
        <f>R423/26*$BC423*VLOOKUP(BN$4,DM_TI_LE!$A$5:$C$29,3,FALSE)</f>
        <v>0</v>
      </c>
      <c r="BO423" s="104">
        <f>S423/26*$BC423*VLOOKUP(BO$4,DM_TI_LE!$A$5:$C$29,3,FALSE)</f>
        <v>0</v>
      </c>
      <c r="BP423" s="104">
        <f>T423/26*$BC423*VLOOKUP(BP$4,DM_TI_LE!$A$5:$C$29,3,FALSE)</f>
        <v>0</v>
      </c>
      <c r="BQ423" s="104">
        <f>U423/26*$BC423*VLOOKUP(BQ$4,DM_TI_LE!$A$5:$C$29,3,FALSE)</f>
        <v>0</v>
      </c>
      <c r="BR423" s="104">
        <f>V423/26*$BC423*VLOOKUP(BR$4,DM_TI_LE!$A$5:$C$29,3,FALSE)</f>
        <v>0</v>
      </c>
      <c r="BS423" s="104">
        <f>W423/26*$BC423*VLOOKUP(BS$4,DM_TI_LE!$A$5:$C$29,3,FALSE)</f>
        <v>0</v>
      </c>
      <c r="BT423" s="104">
        <f>X423/26*$BC423*VLOOKUP(BT$4,DM_TI_LE!$A$5:$C$29,3,FALSE)</f>
        <v>0</v>
      </c>
      <c r="BU423" s="104">
        <f>Y423/26*$BC423*VLOOKUP(BU$4,DM_TI_LE!$A$5:$C$29,3,FALSE)</f>
        <v>0</v>
      </c>
      <c r="BV423" s="104">
        <f>Z423/26*$BC423*VLOOKUP(BV$4,DM_TI_LE!$A$5:$C$29,3,FALSE)</f>
        <v>0</v>
      </c>
      <c r="BW423" s="104">
        <f>AA423/26*$BC423*VLOOKUP(BW$4,DM_TI_LE!$A$5:$C$29,3,FALSE)</f>
        <v>0</v>
      </c>
      <c r="BX423" s="104">
        <f>AB423/26*$BC423*VLOOKUP(BX$4,DM_TI_LE!$A$5:$C$29,3,FALSE)</f>
        <v>0</v>
      </c>
      <c r="BY423" s="104">
        <f>AC423/26*$BC423*VLOOKUP(BY$4,DM_TI_LE!$A$5:$C$29,3,FALSE)</f>
        <v>0</v>
      </c>
      <c r="BZ423" s="104">
        <f>AD423/26*$BC423*VLOOKUP(BZ$4,DM_TI_LE!$A$5:$C$29,3,FALSE)</f>
        <v>0</v>
      </c>
      <c r="CA423" s="273">
        <f t="shared" si="0"/>
        <v>0</v>
      </c>
      <c r="CB423" s="104"/>
      <c r="CC423" s="274">
        <f t="shared" si="1"/>
        <v>742500</v>
      </c>
      <c r="CD423" s="138" t="str">
        <f>VLOOKUP(B423,GD_CHUNG!$B$5:$G$480,6,FALSE)</f>
        <v>HDKX</v>
      </c>
      <c r="CE423" s="275">
        <f>VLOOKUP(CD423,DM_TI_LE!$I$12:$J$16,2,FALSE)</f>
        <v>1</v>
      </c>
    </row>
    <row r="424" spans="1:83" ht="12.75" x14ac:dyDescent="0.2">
      <c r="A424" s="49">
        <v>420</v>
      </c>
      <c r="B424" s="50">
        <f>GD_CHUNG!B424</f>
        <v>10761</v>
      </c>
      <c r="C424" s="50" t="str">
        <f>GD_CHUNG!C424</f>
        <v>Nguyễn Thị Anh Thơ</v>
      </c>
      <c r="D424" s="50" t="str">
        <f>GD_CHUNG!D424</f>
        <v>Nv VS MB</v>
      </c>
      <c r="E424" s="268">
        <f>VLOOKUP(B424,GD_CHAM_CONG!$C$6:$BJ$997,60,FALSE)</f>
        <v>1.0499999999999987</v>
      </c>
      <c r="F424" s="268">
        <f>VLOOKUP(B424,GD_LCD_HS_LNS!$B$4:$F$1000,5,FALSE)</f>
        <v>1.65</v>
      </c>
      <c r="G424" s="269"/>
      <c r="H424" s="269">
        <f>VLOOKUP(B424,GD_CHAM_CONG!$C$6:$BD$997,37,FALSE)</f>
        <v>27</v>
      </c>
      <c r="I424" s="104">
        <f>VLOOKUP($B424,GD_CHAM_CONG!$C$6:$BF$997,38,FALSE)</f>
        <v>27</v>
      </c>
      <c r="J424" s="104">
        <f>VLOOKUP($B424,GD_CHAM_CONG!$C$6:$BF$997,39,FALSE)</f>
        <v>0</v>
      </c>
      <c r="K424" s="104">
        <f>VLOOKUP($B424,GD_CHAM_CONG!$C$6:$BF$997,40,FALSE)</f>
        <v>0</v>
      </c>
      <c r="L424" s="104">
        <f>VLOOKUP($B424,GD_CHAM_CONG!$C$6:$BF$997,41,FALSE)</f>
        <v>0</v>
      </c>
      <c r="M424" s="104">
        <f>VLOOKUP($B424,GD_CHAM_CONG!$C$6:$BF$997,42,FALSE)</f>
        <v>0</v>
      </c>
      <c r="N424" s="104">
        <f>VLOOKUP($B424,GD_CHAM_CONG!$C$6:$BF$997,43,FALSE)</f>
        <v>0</v>
      </c>
      <c r="O424" s="104">
        <f>VLOOKUP($B424,GD_CHAM_CONG!$C$6:$BF$997,44,FALSE)</f>
        <v>0</v>
      </c>
      <c r="P424" s="104">
        <f>VLOOKUP($B424,GD_CHAM_CONG!$C$6:$BF$997,45,FALSE)</f>
        <v>0</v>
      </c>
      <c r="Q424" s="104">
        <f>VLOOKUP($B424,GD_CHAM_CONG!$C$6:$BF$997,46,FALSE)</f>
        <v>0</v>
      </c>
      <c r="R424" s="104">
        <f>VLOOKUP($B424,GD_CHAM_CONG!$C$6:$BF$997,47,FALSE)</f>
        <v>0</v>
      </c>
      <c r="S424" s="104">
        <f>VLOOKUP($B424,GD_CHAM_CONG!$C$6:$BF$997,48,FALSE)</f>
        <v>0</v>
      </c>
      <c r="T424" s="104">
        <f>VLOOKUP($B424,GD_CHAM_CONG!$C$6:$BF$997,49,FALSE)</f>
        <v>0</v>
      </c>
      <c r="U424" s="104">
        <f>VLOOKUP($B424,GD_CHAM_CONG!$C$6:$BF$997,50,FALSE)</f>
        <v>0</v>
      </c>
      <c r="V424" s="104">
        <f>VLOOKUP($B424,GD_CHAM_CONG!$C$6:$BF$997,51,FALSE)</f>
        <v>0</v>
      </c>
      <c r="W424" s="104">
        <f>VLOOKUP($B424,GD_CHAM_CONG!$C$6:$BF$997,52,FALSE)</f>
        <v>0</v>
      </c>
      <c r="X424" s="104">
        <f>VLOOKUP($B424,GD_CHAM_CONG!$C$6:$BF$997,53,FALSE)</f>
        <v>0</v>
      </c>
      <c r="Y424" s="104">
        <f>VLOOKUP($B424,GD_CHAM_CONG!$C$6:$BF$997,54,FALSE)</f>
        <v>0</v>
      </c>
      <c r="Z424" s="104">
        <f>VLOOKUP($B424,GD_CHAM_CONG!$C$6:$BF$997,55,FALSE)</f>
        <v>0</v>
      </c>
      <c r="AA424" s="104">
        <f>VLOOKUP($B424,GD_CHAM_CONG!$C$6:$BF$997,56,FALSE)</f>
        <v>0</v>
      </c>
      <c r="AB424" s="104">
        <f>VLOOKUP($B424,GD_CHAM_CONG!$C$6:$BI$997,57,FALSE)</f>
        <v>0</v>
      </c>
      <c r="AC424" s="104">
        <f>VLOOKUP($B424,GD_CHAM_CONG!$C$6:$BI$997,58,FALSE)</f>
        <v>0</v>
      </c>
      <c r="AD424" s="104">
        <f>VLOOKUP($B424,GD_CHAM_CONG!$C$6:$BI$997,59,FALSE)</f>
        <v>0</v>
      </c>
      <c r="AE424" s="270">
        <f>I424/$H424*VLOOKUP(I$4,DM_TI_LE!$A$5:$B$30,2,FALSE)</f>
        <v>1</v>
      </c>
      <c r="AF424" s="270">
        <f>J424/$H424*VLOOKUP(J$4,DM_TI_LE!$A$5:$B$30,2,FALSE)</f>
        <v>0</v>
      </c>
      <c r="AG424" s="270">
        <f>K424/$H424*VLOOKUP(K$4,DM_TI_LE!$A$5:$B$30,2,FALSE)</f>
        <v>0</v>
      </c>
      <c r="AH424" s="270">
        <f>L424/$H424*VLOOKUP(L$4,DM_TI_LE!$A$5:$B$30,2,FALSE)</f>
        <v>0</v>
      </c>
      <c r="AI424" s="270">
        <f>M424/$H424*VLOOKUP(M$4,DM_TI_LE!$A$5:$B$30,2,FALSE)</f>
        <v>0</v>
      </c>
      <c r="AJ424" s="270">
        <f>N424/$H424*VLOOKUP(N$4,DM_TI_LE!$A$5:$B$30,2,FALSE)</f>
        <v>0</v>
      </c>
      <c r="AK424" s="270">
        <f>O424/$H424*VLOOKUP(O$4,DM_TI_LE!$A$5:$B$30,2,FALSE)</f>
        <v>0</v>
      </c>
      <c r="AL424" s="270">
        <f>P424/$H424*VLOOKUP(P$4,DM_TI_LE!$A$5:$B$30,2,FALSE)</f>
        <v>0</v>
      </c>
      <c r="AM424" s="270">
        <f>Q424/$H424*VLOOKUP(Q$4,DM_TI_LE!$A$5:$B$30,2,FALSE)</f>
        <v>0</v>
      </c>
      <c r="AN424" s="270">
        <f>R424/$H424*VLOOKUP(R$4,DM_TI_LE!$A$5:$B$30,2,FALSE)</f>
        <v>0</v>
      </c>
      <c r="AO424" s="270">
        <f>S424/$H424*VLOOKUP(S$4,DM_TI_LE!$A$5:$B$30,2,FALSE)</f>
        <v>0</v>
      </c>
      <c r="AP424" s="270">
        <f>T424/$H424*VLOOKUP(T$4,DM_TI_LE!$A$5:$B$30,2,FALSE)</f>
        <v>0</v>
      </c>
      <c r="AQ424" s="270">
        <f>U424/$H424*VLOOKUP(U$4,DM_TI_LE!$A$5:$B$30,2,FALSE)</f>
        <v>0</v>
      </c>
      <c r="AR424" s="270">
        <f>V424/$H424*VLOOKUP(V$4,DM_TI_LE!$A$5:$B$30,2,FALSE)</f>
        <v>0</v>
      </c>
      <c r="AS424" s="270">
        <f>W424/$H424*VLOOKUP(W$4,DM_TI_LE!$A$5:$B$30,2,FALSE)</f>
        <v>0</v>
      </c>
      <c r="AT424" s="270">
        <f>X424/$H424*VLOOKUP(X$4,DM_TI_LE!$A$5:$B$30,2,FALSE)</f>
        <v>0</v>
      </c>
      <c r="AU424" s="270">
        <f>Y424/$H424*VLOOKUP(Y$4,DM_TI_LE!$A$5:$B$30,2,FALSE)</f>
        <v>0</v>
      </c>
      <c r="AV424" s="270">
        <f>Z424/$H424*VLOOKUP(Z$4,DM_TI_LE!$A$5:$B$30,2,FALSE)</f>
        <v>0</v>
      </c>
      <c r="AW424" s="270">
        <f>AA424/$H424*VLOOKUP(AA$4,DM_TI_LE!$A$5:$B$30,2,FALSE)</f>
        <v>0</v>
      </c>
      <c r="AX424" s="270">
        <f>AB424/$H424*VLOOKUP(AB$4,DM_TI_LE!$A$5:$B$30,2,FALSE)</f>
        <v>0</v>
      </c>
      <c r="AY424" s="270">
        <f>AC424/$H424*VLOOKUP(AC$4,DM_TI_LE!$A$5:$B$30,2,FALSE)</f>
        <v>0</v>
      </c>
      <c r="AZ424" s="270">
        <f>AD424/$H424*VLOOKUP(AD$4,DM_TI_LE!$A$5:$B$30,2,FALSE)</f>
        <v>0</v>
      </c>
      <c r="BA424" s="284">
        <f>IF(CD424="HDHV",DM_TI_LE!$K$12*I424, SUM(AE424:AW424)*F424*E424*DM_HE_SO_LUONG_NS!$D$1*CE424)</f>
        <v>7796249.9999999898</v>
      </c>
      <c r="BB424" s="104"/>
      <c r="BC424" s="110">
        <f>VLOOKUP(B424,GD_LCD_HS_LNS!$B$4:$E$1000,4,FALSE)</f>
        <v>3100000</v>
      </c>
      <c r="BD424" s="104"/>
      <c r="BE424" s="104">
        <f>I424/26*$BC424*VLOOKUP(BE$4,DM_TI_LE!$A$5:$C$29,3,FALSE)</f>
        <v>0</v>
      </c>
      <c r="BF424" s="104">
        <f>J424/26*$BC424*VLOOKUP(BF$4,DM_TI_LE!$A$5:$C$29,3,FALSE)</f>
        <v>0</v>
      </c>
      <c r="BG424" s="104">
        <f>K424/26*$BC424*VLOOKUP(BG$4,DM_TI_LE!$A$5:$C$29,3,FALSE)</f>
        <v>0</v>
      </c>
      <c r="BH424" s="104">
        <f>L424/26*$BC424*VLOOKUP(BH$4,DM_TI_LE!$A$5:$C$29,3,FALSE)</f>
        <v>0</v>
      </c>
      <c r="BI424" s="104">
        <f>M424/26*$BC424*VLOOKUP(BI$4,DM_TI_LE!$A$5:$C$29,3,FALSE)</f>
        <v>0</v>
      </c>
      <c r="BJ424" s="104">
        <f>N424/26*$BC424*VLOOKUP(BJ$4,DM_TI_LE!$A$5:$C$29,3,FALSE)</f>
        <v>0</v>
      </c>
      <c r="BK424" s="104">
        <f>O424/26*$BC424*VLOOKUP(BK$4,DM_TI_LE!$A$5:$C$29,3,FALSE)</f>
        <v>0</v>
      </c>
      <c r="BL424" s="104">
        <f>P424/26*$BC424*VLOOKUP(BL$4,DM_TI_LE!$A$5:$C$29,3,FALSE)</f>
        <v>0</v>
      </c>
      <c r="BM424" s="104">
        <f>Q424/26*$BC424*VLOOKUP(BM$4,DM_TI_LE!$A$5:$C$29,3,FALSE)</f>
        <v>0</v>
      </c>
      <c r="BN424" s="104">
        <f>R424/26*$BC424*VLOOKUP(BN$4,DM_TI_LE!$A$5:$C$29,3,FALSE)</f>
        <v>0</v>
      </c>
      <c r="BO424" s="104">
        <f>S424/26*$BC424*VLOOKUP(BO$4,DM_TI_LE!$A$5:$C$29,3,FALSE)</f>
        <v>0</v>
      </c>
      <c r="BP424" s="104">
        <f>T424/26*$BC424*VLOOKUP(BP$4,DM_TI_LE!$A$5:$C$29,3,FALSE)</f>
        <v>0</v>
      </c>
      <c r="BQ424" s="104">
        <f>U424/26*$BC424*VLOOKUP(BQ$4,DM_TI_LE!$A$5:$C$29,3,FALSE)</f>
        <v>0</v>
      </c>
      <c r="BR424" s="104">
        <f>V424/26*$BC424*VLOOKUP(BR$4,DM_TI_LE!$A$5:$C$29,3,FALSE)</f>
        <v>0</v>
      </c>
      <c r="BS424" s="104">
        <f>W424/26*$BC424*VLOOKUP(BS$4,DM_TI_LE!$A$5:$C$29,3,FALSE)</f>
        <v>0</v>
      </c>
      <c r="BT424" s="104">
        <f>X424/26*$BC424*VLOOKUP(BT$4,DM_TI_LE!$A$5:$C$29,3,FALSE)</f>
        <v>0</v>
      </c>
      <c r="BU424" s="104">
        <f>Y424/26*$BC424*VLOOKUP(BU$4,DM_TI_LE!$A$5:$C$29,3,FALSE)</f>
        <v>0</v>
      </c>
      <c r="BV424" s="104">
        <f>Z424/26*$BC424*VLOOKUP(BV$4,DM_TI_LE!$A$5:$C$29,3,FALSE)</f>
        <v>0</v>
      </c>
      <c r="BW424" s="104">
        <f>AA424/26*$BC424*VLOOKUP(BW$4,DM_TI_LE!$A$5:$C$29,3,FALSE)</f>
        <v>0</v>
      </c>
      <c r="BX424" s="104">
        <f>AB424/26*$BC424*VLOOKUP(BX$4,DM_TI_LE!$A$5:$C$29,3,FALSE)</f>
        <v>0</v>
      </c>
      <c r="BY424" s="104">
        <f>AC424/26*$BC424*VLOOKUP(BY$4,DM_TI_LE!$A$5:$C$29,3,FALSE)</f>
        <v>0</v>
      </c>
      <c r="BZ424" s="104">
        <f>AD424/26*$BC424*VLOOKUP(BZ$4,DM_TI_LE!$A$5:$C$29,3,FALSE)</f>
        <v>0</v>
      </c>
      <c r="CA424" s="273">
        <f t="shared" si="0"/>
        <v>0</v>
      </c>
      <c r="CB424" s="104"/>
      <c r="CC424" s="274">
        <f t="shared" si="1"/>
        <v>7796249.9999999898</v>
      </c>
      <c r="CD424" s="138" t="str">
        <f>VLOOKUP(B424,GD_CHUNG!$B$5:$G$480,6,FALSE)</f>
        <v>HDKX</v>
      </c>
      <c r="CE424" s="275">
        <f>VLOOKUP(CD424,DM_TI_LE!$I$12:$J$16,2,FALSE)</f>
        <v>1</v>
      </c>
    </row>
    <row r="425" spans="1:83" ht="12.75" x14ac:dyDescent="0.2">
      <c r="A425" s="49">
        <v>421</v>
      </c>
      <c r="B425" s="50">
        <f>GD_CHUNG!B425</f>
        <v>10762</v>
      </c>
      <c r="C425" s="50" t="str">
        <f>GD_CHUNG!C425</f>
        <v>Nguyễn Thị Kim Thu</v>
      </c>
      <c r="D425" s="50" t="str">
        <f>GD_CHUNG!D425</f>
        <v>Nv VS MB</v>
      </c>
      <c r="E425" s="268">
        <f>VLOOKUP(B425,GD_CHAM_CONG!$C$6:$BJ$997,60,FALSE)</f>
        <v>1</v>
      </c>
      <c r="F425" s="268">
        <f>VLOOKUP(B425,GD_LCD_HS_LNS!$B$4:$F$1000,5,FALSE)</f>
        <v>1.75</v>
      </c>
      <c r="G425" s="269"/>
      <c r="H425" s="269">
        <f>VLOOKUP(B425,GD_CHAM_CONG!$C$6:$BD$997,37,FALSE)</f>
        <v>27</v>
      </c>
      <c r="I425" s="104">
        <f>VLOOKUP($B425,GD_CHAM_CONG!$C$6:$BF$997,38,FALSE)</f>
        <v>27</v>
      </c>
      <c r="J425" s="104">
        <f>VLOOKUP($B425,GD_CHAM_CONG!$C$6:$BF$997,39,FALSE)</f>
        <v>0</v>
      </c>
      <c r="K425" s="104">
        <f>VLOOKUP($B425,GD_CHAM_CONG!$C$6:$BF$997,40,FALSE)</f>
        <v>0</v>
      </c>
      <c r="L425" s="104">
        <f>VLOOKUP($B425,GD_CHAM_CONG!$C$6:$BF$997,41,FALSE)</f>
        <v>0</v>
      </c>
      <c r="M425" s="104">
        <f>VLOOKUP($B425,GD_CHAM_CONG!$C$6:$BF$997,42,FALSE)</f>
        <v>0</v>
      </c>
      <c r="N425" s="104">
        <f>VLOOKUP($B425,GD_CHAM_CONG!$C$6:$BF$997,43,FALSE)</f>
        <v>0</v>
      </c>
      <c r="O425" s="104">
        <f>VLOOKUP($B425,GD_CHAM_CONG!$C$6:$BF$997,44,FALSE)</f>
        <v>0</v>
      </c>
      <c r="P425" s="104">
        <f>VLOOKUP($B425,GD_CHAM_CONG!$C$6:$BF$997,45,FALSE)</f>
        <v>0</v>
      </c>
      <c r="Q425" s="104">
        <f>VLOOKUP($B425,GD_CHAM_CONG!$C$6:$BF$997,46,FALSE)</f>
        <v>0</v>
      </c>
      <c r="R425" s="104">
        <f>VLOOKUP($B425,GD_CHAM_CONG!$C$6:$BF$997,47,FALSE)</f>
        <v>0</v>
      </c>
      <c r="S425" s="104">
        <f>VLOOKUP($B425,GD_CHAM_CONG!$C$6:$BF$997,48,FALSE)</f>
        <v>0</v>
      </c>
      <c r="T425" s="104">
        <f>VLOOKUP($B425,GD_CHAM_CONG!$C$6:$BF$997,49,FALSE)</f>
        <v>0</v>
      </c>
      <c r="U425" s="104">
        <f>VLOOKUP($B425,GD_CHAM_CONG!$C$6:$BF$997,50,FALSE)</f>
        <v>0</v>
      </c>
      <c r="V425" s="104">
        <f>VLOOKUP($B425,GD_CHAM_CONG!$C$6:$BF$997,51,FALSE)</f>
        <v>0</v>
      </c>
      <c r="W425" s="104">
        <f>VLOOKUP($B425,GD_CHAM_CONG!$C$6:$BF$997,52,FALSE)</f>
        <v>0</v>
      </c>
      <c r="X425" s="104">
        <f>VLOOKUP($B425,GD_CHAM_CONG!$C$6:$BF$997,53,FALSE)</f>
        <v>0</v>
      </c>
      <c r="Y425" s="104">
        <f>VLOOKUP($B425,GD_CHAM_CONG!$C$6:$BF$997,54,FALSE)</f>
        <v>0</v>
      </c>
      <c r="Z425" s="104">
        <f>VLOOKUP($B425,GD_CHAM_CONG!$C$6:$BF$997,55,FALSE)</f>
        <v>0</v>
      </c>
      <c r="AA425" s="104">
        <f>VLOOKUP($B425,GD_CHAM_CONG!$C$6:$BF$997,56,FALSE)</f>
        <v>0</v>
      </c>
      <c r="AB425" s="104">
        <f>VLOOKUP($B425,GD_CHAM_CONG!$C$6:$BI$997,57,FALSE)</f>
        <v>0</v>
      </c>
      <c r="AC425" s="104">
        <f>VLOOKUP($B425,GD_CHAM_CONG!$C$6:$BI$997,58,FALSE)</f>
        <v>0</v>
      </c>
      <c r="AD425" s="104">
        <f>VLOOKUP($B425,GD_CHAM_CONG!$C$6:$BI$997,59,FALSE)</f>
        <v>0</v>
      </c>
      <c r="AE425" s="270">
        <f>I425/$H425*VLOOKUP(I$4,DM_TI_LE!$A$5:$B$30,2,FALSE)</f>
        <v>1</v>
      </c>
      <c r="AF425" s="270">
        <f>J425/$H425*VLOOKUP(J$4,DM_TI_LE!$A$5:$B$30,2,FALSE)</f>
        <v>0</v>
      </c>
      <c r="AG425" s="270">
        <f>K425/$H425*VLOOKUP(K$4,DM_TI_LE!$A$5:$B$30,2,FALSE)</f>
        <v>0</v>
      </c>
      <c r="AH425" s="270">
        <f>L425/$H425*VLOOKUP(L$4,DM_TI_LE!$A$5:$B$30,2,FALSE)</f>
        <v>0</v>
      </c>
      <c r="AI425" s="270">
        <f>M425/$H425*VLOOKUP(M$4,DM_TI_LE!$A$5:$B$30,2,FALSE)</f>
        <v>0</v>
      </c>
      <c r="AJ425" s="270">
        <f>N425/$H425*VLOOKUP(N$4,DM_TI_LE!$A$5:$B$30,2,FALSE)</f>
        <v>0</v>
      </c>
      <c r="AK425" s="270">
        <f>O425/$H425*VLOOKUP(O$4,DM_TI_LE!$A$5:$B$30,2,FALSE)</f>
        <v>0</v>
      </c>
      <c r="AL425" s="270">
        <f>P425/$H425*VLOOKUP(P$4,DM_TI_LE!$A$5:$B$30,2,FALSE)</f>
        <v>0</v>
      </c>
      <c r="AM425" s="270">
        <f>Q425/$H425*VLOOKUP(Q$4,DM_TI_LE!$A$5:$B$30,2,FALSE)</f>
        <v>0</v>
      </c>
      <c r="AN425" s="270">
        <f>R425/$H425*VLOOKUP(R$4,DM_TI_LE!$A$5:$B$30,2,FALSE)</f>
        <v>0</v>
      </c>
      <c r="AO425" s="270">
        <f>S425/$H425*VLOOKUP(S$4,DM_TI_LE!$A$5:$B$30,2,FALSE)</f>
        <v>0</v>
      </c>
      <c r="AP425" s="270">
        <f>T425/$H425*VLOOKUP(T$4,DM_TI_LE!$A$5:$B$30,2,FALSE)</f>
        <v>0</v>
      </c>
      <c r="AQ425" s="270">
        <f>U425/$H425*VLOOKUP(U$4,DM_TI_LE!$A$5:$B$30,2,FALSE)</f>
        <v>0</v>
      </c>
      <c r="AR425" s="270">
        <f>V425/$H425*VLOOKUP(V$4,DM_TI_LE!$A$5:$B$30,2,FALSE)</f>
        <v>0</v>
      </c>
      <c r="AS425" s="270">
        <f>W425/$H425*VLOOKUP(W$4,DM_TI_LE!$A$5:$B$30,2,FALSE)</f>
        <v>0</v>
      </c>
      <c r="AT425" s="270">
        <f>X425/$H425*VLOOKUP(X$4,DM_TI_LE!$A$5:$B$30,2,FALSE)</f>
        <v>0</v>
      </c>
      <c r="AU425" s="270">
        <f>Y425/$H425*VLOOKUP(Y$4,DM_TI_LE!$A$5:$B$30,2,FALSE)</f>
        <v>0</v>
      </c>
      <c r="AV425" s="270">
        <f>Z425/$H425*VLOOKUP(Z$4,DM_TI_LE!$A$5:$B$30,2,FALSE)</f>
        <v>0</v>
      </c>
      <c r="AW425" s="270">
        <f>AA425/$H425*VLOOKUP(AA$4,DM_TI_LE!$A$5:$B$30,2,FALSE)</f>
        <v>0</v>
      </c>
      <c r="AX425" s="270">
        <f>AB425/$H425*VLOOKUP(AB$4,DM_TI_LE!$A$5:$B$30,2,FALSE)</f>
        <v>0</v>
      </c>
      <c r="AY425" s="270">
        <f>AC425/$H425*VLOOKUP(AC$4,DM_TI_LE!$A$5:$B$30,2,FALSE)</f>
        <v>0</v>
      </c>
      <c r="AZ425" s="270">
        <f>AD425/$H425*VLOOKUP(AD$4,DM_TI_LE!$A$5:$B$30,2,FALSE)</f>
        <v>0</v>
      </c>
      <c r="BA425" s="284">
        <f>IF(CD425="HDHV",DM_TI_LE!$K$12*I425, SUM(AE425:AW425)*F425*E425*DM_HE_SO_LUONG_NS!$D$1*CE425)</f>
        <v>7875000</v>
      </c>
      <c r="BB425" s="104"/>
      <c r="BC425" s="110">
        <f>VLOOKUP(B425,GD_LCD_HS_LNS!$B$4:$E$1000,4,FALSE)</f>
        <v>3720000</v>
      </c>
      <c r="BD425" s="104"/>
      <c r="BE425" s="104">
        <f>I425/26*$BC425*VLOOKUP(BE$4,DM_TI_LE!$A$5:$C$29,3,FALSE)</f>
        <v>0</v>
      </c>
      <c r="BF425" s="104">
        <f>J425/26*$BC425*VLOOKUP(BF$4,DM_TI_LE!$A$5:$C$29,3,FALSE)</f>
        <v>0</v>
      </c>
      <c r="BG425" s="104">
        <f>K425/26*$BC425*VLOOKUP(BG$4,DM_TI_LE!$A$5:$C$29,3,FALSE)</f>
        <v>0</v>
      </c>
      <c r="BH425" s="104">
        <f>L425/26*$BC425*VLOOKUP(BH$4,DM_TI_LE!$A$5:$C$29,3,FALSE)</f>
        <v>0</v>
      </c>
      <c r="BI425" s="104">
        <f>M425/26*$BC425*VLOOKUP(BI$4,DM_TI_LE!$A$5:$C$29,3,FALSE)</f>
        <v>0</v>
      </c>
      <c r="BJ425" s="104">
        <f>N425/26*$BC425*VLOOKUP(BJ$4,DM_TI_LE!$A$5:$C$29,3,FALSE)</f>
        <v>0</v>
      </c>
      <c r="BK425" s="104">
        <f>O425/26*$BC425*VLOOKUP(BK$4,DM_TI_LE!$A$5:$C$29,3,FALSE)</f>
        <v>0</v>
      </c>
      <c r="BL425" s="104">
        <f>P425/26*$BC425*VLOOKUP(BL$4,DM_TI_LE!$A$5:$C$29,3,FALSE)</f>
        <v>0</v>
      </c>
      <c r="BM425" s="104">
        <f>Q425/26*$BC425*VLOOKUP(BM$4,DM_TI_LE!$A$5:$C$29,3,FALSE)</f>
        <v>0</v>
      </c>
      <c r="BN425" s="104">
        <f>R425/26*$BC425*VLOOKUP(BN$4,DM_TI_LE!$A$5:$C$29,3,FALSE)</f>
        <v>0</v>
      </c>
      <c r="BO425" s="104">
        <f>S425/26*$BC425*VLOOKUP(BO$4,DM_TI_LE!$A$5:$C$29,3,FALSE)</f>
        <v>0</v>
      </c>
      <c r="BP425" s="104">
        <f>T425/26*$BC425*VLOOKUP(BP$4,DM_TI_LE!$A$5:$C$29,3,FALSE)</f>
        <v>0</v>
      </c>
      <c r="BQ425" s="104">
        <f>U425/26*$BC425*VLOOKUP(BQ$4,DM_TI_LE!$A$5:$C$29,3,FALSE)</f>
        <v>0</v>
      </c>
      <c r="BR425" s="104">
        <f>V425/26*$BC425*VLOOKUP(BR$4,DM_TI_LE!$A$5:$C$29,3,FALSE)</f>
        <v>0</v>
      </c>
      <c r="BS425" s="104">
        <f>W425/26*$BC425*VLOOKUP(BS$4,DM_TI_LE!$A$5:$C$29,3,FALSE)</f>
        <v>0</v>
      </c>
      <c r="BT425" s="104">
        <f>X425/26*$BC425*VLOOKUP(BT$4,DM_TI_LE!$A$5:$C$29,3,FALSE)</f>
        <v>0</v>
      </c>
      <c r="BU425" s="104">
        <f>Y425/26*$BC425*VLOOKUP(BU$4,DM_TI_LE!$A$5:$C$29,3,FALSE)</f>
        <v>0</v>
      </c>
      <c r="BV425" s="104">
        <f>Z425/26*$BC425*VLOOKUP(BV$4,DM_TI_LE!$A$5:$C$29,3,FALSE)</f>
        <v>0</v>
      </c>
      <c r="BW425" s="104">
        <f>AA425/26*$BC425*VLOOKUP(BW$4,DM_TI_LE!$A$5:$C$29,3,FALSE)</f>
        <v>0</v>
      </c>
      <c r="BX425" s="104">
        <f>AB425/26*$BC425*VLOOKUP(BX$4,DM_TI_LE!$A$5:$C$29,3,FALSE)</f>
        <v>0</v>
      </c>
      <c r="BY425" s="104">
        <f>AC425/26*$BC425*VLOOKUP(BY$4,DM_TI_LE!$A$5:$C$29,3,FALSE)</f>
        <v>0</v>
      </c>
      <c r="BZ425" s="104">
        <f>AD425/26*$BC425*VLOOKUP(BZ$4,DM_TI_LE!$A$5:$C$29,3,FALSE)</f>
        <v>0</v>
      </c>
      <c r="CA425" s="273">
        <f t="shared" si="0"/>
        <v>0</v>
      </c>
      <c r="CB425" s="104"/>
      <c r="CC425" s="274">
        <f t="shared" si="1"/>
        <v>7875000</v>
      </c>
      <c r="CD425" s="138" t="str">
        <f>VLOOKUP(B425,GD_CHUNG!$B$5:$G$480,6,FALSE)</f>
        <v>HDKX</v>
      </c>
      <c r="CE425" s="275">
        <f>VLOOKUP(CD425,DM_TI_LE!$I$12:$J$16,2,FALSE)</f>
        <v>1</v>
      </c>
    </row>
    <row r="426" spans="1:83" ht="12.75" x14ac:dyDescent="0.2">
      <c r="A426" s="49">
        <v>422</v>
      </c>
      <c r="B426" s="50">
        <f>GD_CHUNG!B426</f>
        <v>10763</v>
      </c>
      <c r="C426" s="50" t="str">
        <f>GD_CHUNG!C426</f>
        <v>Nguyễn Thị Ngà</v>
      </c>
      <c r="D426" s="50" t="str">
        <f>GD_CHUNG!D426</f>
        <v>Nv VS MB</v>
      </c>
      <c r="E426" s="268">
        <f>VLOOKUP(B426,GD_CHAM_CONG!$C$6:$BJ$997,60,FALSE)</f>
        <v>1</v>
      </c>
      <c r="F426" s="268">
        <f>VLOOKUP(B426,GD_LCD_HS_LNS!$B$4:$F$1000,5,FALSE)</f>
        <v>1.75</v>
      </c>
      <c r="G426" s="269"/>
      <c r="H426" s="269">
        <f>VLOOKUP(B426,GD_CHAM_CONG!$C$6:$BD$997,37,FALSE)</f>
        <v>27</v>
      </c>
      <c r="I426" s="104">
        <f>VLOOKUP($B426,GD_CHAM_CONG!$C$6:$BF$997,38,FALSE)</f>
        <v>27</v>
      </c>
      <c r="J426" s="104">
        <f>VLOOKUP($B426,GD_CHAM_CONG!$C$6:$BF$997,39,FALSE)</f>
        <v>0</v>
      </c>
      <c r="K426" s="104">
        <f>VLOOKUP($B426,GD_CHAM_CONG!$C$6:$BF$997,40,FALSE)</f>
        <v>0</v>
      </c>
      <c r="L426" s="104">
        <f>VLOOKUP($B426,GD_CHAM_CONG!$C$6:$BF$997,41,FALSE)</f>
        <v>0</v>
      </c>
      <c r="M426" s="104">
        <f>VLOOKUP($B426,GD_CHAM_CONG!$C$6:$BF$997,42,FALSE)</f>
        <v>0</v>
      </c>
      <c r="N426" s="104">
        <f>VLOOKUP($B426,GD_CHAM_CONG!$C$6:$BF$997,43,FALSE)</f>
        <v>0</v>
      </c>
      <c r="O426" s="104">
        <f>VLOOKUP($B426,GD_CHAM_CONG!$C$6:$BF$997,44,FALSE)</f>
        <v>0</v>
      </c>
      <c r="P426" s="104">
        <f>VLOOKUP($B426,GD_CHAM_CONG!$C$6:$BF$997,45,FALSE)</f>
        <v>0</v>
      </c>
      <c r="Q426" s="104">
        <f>VLOOKUP($B426,GD_CHAM_CONG!$C$6:$BF$997,46,FALSE)</f>
        <v>0</v>
      </c>
      <c r="R426" s="104">
        <f>VLOOKUP($B426,GD_CHAM_CONG!$C$6:$BF$997,47,FALSE)</f>
        <v>0</v>
      </c>
      <c r="S426" s="104">
        <f>VLOOKUP($B426,GD_CHAM_CONG!$C$6:$BF$997,48,FALSE)</f>
        <v>0</v>
      </c>
      <c r="T426" s="104">
        <f>VLOOKUP($B426,GD_CHAM_CONG!$C$6:$BF$997,49,FALSE)</f>
        <v>0</v>
      </c>
      <c r="U426" s="104">
        <f>VLOOKUP($B426,GD_CHAM_CONG!$C$6:$BF$997,50,FALSE)</f>
        <v>0</v>
      </c>
      <c r="V426" s="104">
        <f>VLOOKUP($B426,GD_CHAM_CONG!$C$6:$BF$997,51,FALSE)</f>
        <v>0</v>
      </c>
      <c r="W426" s="104">
        <f>VLOOKUP($B426,GD_CHAM_CONG!$C$6:$BF$997,52,FALSE)</f>
        <v>0</v>
      </c>
      <c r="X426" s="104">
        <f>VLOOKUP($B426,GD_CHAM_CONG!$C$6:$BF$997,53,FALSE)</f>
        <v>0</v>
      </c>
      <c r="Y426" s="104">
        <f>VLOOKUP($B426,GD_CHAM_CONG!$C$6:$BF$997,54,FALSE)</f>
        <v>0</v>
      </c>
      <c r="Z426" s="104">
        <f>VLOOKUP($B426,GD_CHAM_CONG!$C$6:$BF$997,55,FALSE)</f>
        <v>0</v>
      </c>
      <c r="AA426" s="104">
        <f>VLOOKUP($B426,GD_CHAM_CONG!$C$6:$BF$997,56,FALSE)</f>
        <v>0</v>
      </c>
      <c r="AB426" s="104">
        <f>VLOOKUP($B426,GD_CHAM_CONG!$C$6:$BI$997,57,FALSE)</f>
        <v>0</v>
      </c>
      <c r="AC426" s="104">
        <f>VLOOKUP($B426,GD_CHAM_CONG!$C$6:$BI$997,58,FALSE)</f>
        <v>0</v>
      </c>
      <c r="AD426" s="104">
        <f>VLOOKUP($B426,GD_CHAM_CONG!$C$6:$BI$997,59,FALSE)</f>
        <v>0</v>
      </c>
      <c r="AE426" s="270">
        <f>I426/$H426*VLOOKUP(I$4,DM_TI_LE!$A$5:$B$30,2,FALSE)</f>
        <v>1</v>
      </c>
      <c r="AF426" s="270">
        <f>J426/$H426*VLOOKUP(J$4,DM_TI_LE!$A$5:$B$30,2,FALSE)</f>
        <v>0</v>
      </c>
      <c r="AG426" s="270">
        <f>K426/$H426*VLOOKUP(K$4,DM_TI_LE!$A$5:$B$30,2,FALSE)</f>
        <v>0</v>
      </c>
      <c r="AH426" s="270">
        <f>L426/$H426*VLOOKUP(L$4,DM_TI_LE!$A$5:$B$30,2,FALSE)</f>
        <v>0</v>
      </c>
      <c r="AI426" s="270">
        <f>M426/$H426*VLOOKUP(M$4,DM_TI_LE!$A$5:$B$30,2,FALSE)</f>
        <v>0</v>
      </c>
      <c r="AJ426" s="270">
        <f>N426/$H426*VLOOKUP(N$4,DM_TI_LE!$A$5:$B$30,2,FALSE)</f>
        <v>0</v>
      </c>
      <c r="AK426" s="270">
        <f>O426/$H426*VLOOKUP(O$4,DM_TI_LE!$A$5:$B$30,2,FALSE)</f>
        <v>0</v>
      </c>
      <c r="AL426" s="270">
        <f>P426/$H426*VLOOKUP(P$4,DM_TI_LE!$A$5:$B$30,2,FALSE)</f>
        <v>0</v>
      </c>
      <c r="AM426" s="270">
        <f>Q426/$H426*VLOOKUP(Q$4,DM_TI_LE!$A$5:$B$30,2,FALSE)</f>
        <v>0</v>
      </c>
      <c r="AN426" s="270">
        <f>R426/$H426*VLOOKUP(R$4,DM_TI_LE!$A$5:$B$30,2,FALSE)</f>
        <v>0</v>
      </c>
      <c r="AO426" s="270">
        <f>S426/$H426*VLOOKUP(S$4,DM_TI_LE!$A$5:$B$30,2,FALSE)</f>
        <v>0</v>
      </c>
      <c r="AP426" s="270">
        <f>T426/$H426*VLOOKUP(T$4,DM_TI_LE!$A$5:$B$30,2,FALSE)</f>
        <v>0</v>
      </c>
      <c r="AQ426" s="270">
        <f>U426/$H426*VLOOKUP(U$4,DM_TI_LE!$A$5:$B$30,2,FALSE)</f>
        <v>0</v>
      </c>
      <c r="AR426" s="270">
        <f>V426/$H426*VLOOKUP(V$4,DM_TI_LE!$A$5:$B$30,2,FALSE)</f>
        <v>0</v>
      </c>
      <c r="AS426" s="270">
        <f>W426/$H426*VLOOKUP(W$4,DM_TI_LE!$A$5:$B$30,2,FALSE)</f>
        <v>0</v>
      </c>
      <c r="AT426" s="270">
        <f>X426/$H426*VLOOKUP(X$4,DM_TI_LE!$A$5:$B$30,2,FALSE)</f>
        <v>0</v>
      </c>
      <c r="AU426" s="270">
        <f>Y426/$H426*VLOOKUP(Y$4,DM_TI_LE!$A$5:$B$30,2,FALSE)</f>
        <v>0</v>
      </c>
      <c r="AV426" s="270">
        <f>Z426/$H426*VLOOKUP(Z$4,DM_TI_LE!$A$5:$B$30,2,FALSE)</f>
        <v>0</v>
      </c>
      <c r="AW426" s="270">
        <f>AA426/$H426*VLOOKUP(AA$4,DM_TI_LE!$A$5:$B$30,2,FALSE)</f>
        <v>0</v>
      </c>
      <c r="AX426" s="270">
        <f>AB426/$H426*VLOOKUP(AB$4,DM_TI_LE!$A$5:$B$30,2,FALSE)</f>
        <v>0</v>
      </c>
      <c r="AY426" s="270">
        <f>AC426/$H426*VLOOKUP(AC$4,DM_TI_LE!$A$5:$B$30,2,FALSE)</f>
        <v>0</v>
      </c>
      <c r="AZ426" s="270">
        <f>AD426/$H426*VLOOKUP(AD$4,DM_TI_LE!$A$5:$B$30,2,FALSE)</f>
        <v>0</v>
      </c>
      <c r="BA426" s="284">
        <f>IF(CD426="HDHV",DM_TI_LE!$K$12*I426, SUM(AE426:AW426)*F426*E426*DM_HE_SO_LUONG_NS!$D$1*CE426)</f>
        <v>7875000</v>
      </c>
      <c r="BB426" s="104"/>
      <c r="BC426" s="110">
        <f>VLOOKUP(B426,GD_LCD_HS_LNS!$B$4:$E$1000,4,FALSE)</f>
        <v>3720000</v>
      </c>
      <c r="BD426" s="104"/>
      <c r="BE426" s="104">
        <f>I426/26*$BC426*VLOOKUP(BE$4,DM_TI_LE!$A$5:$C$29,3,FALSE)</f>
        <v>0</v>
      </c>
      <c r="BF426" s="104">
        <f>J426/26*$BC426*VLOOKUP(BF$4,DM_TI_LE!$A$5:$C$29,3,FALSE)</f>
        <v>0</v>
      </c>
      <c r="BG426" s="104">
        <f>K426/26*$BC426*VLOOKUP(BG$4,DM_TI_LE!$A$5:$C$29,3,FALSE)</f>
        <v>0</v>
      </c>
      <c r="BH426" s="104">
        <f>L426/26*$BC426*VLOOKUP(BH$4,DM_TI_LE!$A$5:$C$29,3,FALSE)</f>
        <v>0</v>
      </c>
      <c r="BI426" s="104">
        <f>M426/26*$BC426*VLOOKUP(BI$4,DM_TI_LE!$A$5:$C$29,3,FALSE)</f>
        <v>0</v>
      </c>
      <c r="BJ426" s="104">
        <f>N426/26*$BC426*VLOOKUP(BJ$4,DM_TI_LE!$A$5:$C$29,3,FALSE)</f>
        <v>0</v>
      </c>
      <c r="BK426" s="104">
        <f>O426/26*$BC426*VLOOKUP(BK$4,DM_TI_LE!$A$5:$C$29,3,FALSE)</f>
        <v>0</v>
      </c>
      <c r="BL426" s="104">
        <f>P426/26*$BC426*VLOOKUP(BL$4,DM_TI_LE!$A$5:$C$29,3,FALSE)</f>
        <v>0</v>
      </c>
      <c r="BM426" s="104">
        <f>Q426/26*$BC426*VLOOKUP(BM$4,DM_TI_LE!$A$5:$C$29,3,FALSE)</f>
        <v>0</v>
      </c>
      <c r="BN426" s="104">
        <f>R426/26*$BC426*VLOOKUP(BN$4,DM_TI_LE!$A$5:$C$29,3,FALSE)</f>
        <v>0</v>
      </c>
      <c r="BO426" s="104">
        <f>S426/26*$BC426*VLOOKUP(BO$4,DM_TI_LE!$A$5:$C$29,3,FALSE)</f>
        <v>0</v>
      </c>
      <c r="BP426" s="104">
        <f>T426/26*$BC426*VLOOKUP(BP$4,DM_TI_LE!$A$5:$C$29,3,FALSE)</f>
        <v>0</v>
      </c>
      <c r="BQ426" s="104">
        <f>U426/26*$BC426*VLOOKUP(BQ$4,DM_TI_LE!$A$5:$C$29,3,FALSE)</f>
        <v>0</v>
      </c>
      <c r="BR426" s="104">
        <f>V426/26*$BC426*VLOOKUP(BR$4,DM_TI_LE!$A$5:$C$29,3,FALSE)</f>
        <v>0</v>
      </c>
      <c r="BS426" s="104">
        <f>W426/26*$BC426*VLOOKUP(BS$4,DM_TI_LE!$A$5:$C$29,3,FALSE)</f>
        <v>0</v>
      </c>
      <c r="BT426" s="104">
        <f>X426/26*$BC426*VLOOKUP(BT$4,DM_TI_LE!$A$5:$C$29,3,FALSE)</f>
        <v>0</v>
      </c>
      <c r="BU426" s="104">
        <f>Y426/26*$BC426*VLOOKUP(BU$4,DM_TI_LE!$A$5:$C$29,3,FALSE)</f>
        <v>0</v>
      </c>
      <c r="BV426" s="104">
        <f>Z426/26*$BC426*VLOOKUP(BV$4,DM_TI_LE!$A$5:$C$29,3,FALSE)</f>
        <v>0</v>
      </c>
      <c r="BW426" s="104">
        <f>AA426/26*$BC426*VLOOKUP(BW$4,DM_TI_LE!$A$5:$C$29,3,FALSE)</f>
        <v>0</v>
      </c>
      <c r="BX426" s="104">
        <f>AB426/26*$BC426*VLOOKUP(BX$4,DM_TI_LE!$A$5:$C$29,3,FALSE)</f>
        <v>0</v>
      </c>
      <c r="BY426" s="104">
        <f>AC426/26*$BC426*VLOOKUP(BY$4,DM_TI_LE!$A$5:$C$29,3,FALSE)</f>
        <v>0</v>
      </c>
      <c r="BZ426" s="104">
        <f>AD426/26*$BC426*VLOOKUP(BZ$4,DM_TI_LE!$A$5:$C$29,3,FALSE)</f>
        <v>0</v>
      </c>
      <c r="CA426" s="273">
        <f t="shared" si="0"/>
        <v>0</v>
      </c>
      <c r="CB426" s="104"/>
      <c r="CC426" s="274">
        <f t="shared" si="1"/>
        <v>7875000</v>
      </c>
      <c r="CD426" s="138" t="str">
        <f>VLOOKUP(B426,GD_CHUNG!$B$5:$G$480,6,FALSE)</f>
        <v>HDKX</v>
      </c>
      <c r="CE426" s="275">
        <f>VLOOKUP(CD426,DM_TI_LE!$I$12:$J$16,2,FALSE)</f>
        <v>1</v>
      </c>
    </row>
    <row r="427" spans="1:83" ht="12.75" x14ac:dyDescent="0.2">
      <c r="A427" s="49">
        <v>423</v>
      </c>
      <c r="B427" s="50">
        <f>GD_CHUNG!B427</f>
        <v>10764</v>
      </c>
      <c r="C427" s="50" t="str">
        <f>GD_CHUNG!C427</f>
        <v>Nguyễn Thị Kim Anh</v>
      </c>
      <c r="D427" s="50" t="str">
        <f>GD_CHUNG!D427</f>
        <v>Nv VS MB</v>
      </c>
      <c r="E427" s="268">
        <f>VLOOKUP(B427,GD_CHAM_CONG!$C$6:$BJ$997,60,FALSE)</f>
        <v>1</v>
      </c>
      <c r="F427" s="268">
        <f>VLOOKUP(B427,GD_LCD_HS_LNS!$B$4:$F$1000,5,FALSE)</f>
        <v>1.65</v>
      </c>
      <c r="G427" s="269"/>
      <c r="H427" s="269">
        <f>VLOOKUP(B427,GD_CHAM_CONG!$C$6:$BD$997,37,FALSE)</f>
        <v>27</v>
      </c>
      <c r="I427" s="104">
        <f>VLOOKUP($B427,GD_CHAM_CONG!$C$6:$BF$997,38,FALSE)</f>
        <v>27</v>
      </c>
      <c r="J427" s="104">
        <f>VLOOKUP($B427,GD_CHAM_CONG!$C$6:$BF$997,39,FALSE)</f>
        <v>0</v>
      </c>
      <c r="K427" s="104">
        <f>VLOOKUP($B427,GD_CHAM_CONG!$C$6:$BF$997,40,FALSE)</f>
        <v>0</v>
      </c>
      <c r="L427" s="104">
        <f>VLOOKUP($B427,GD_CHAM_CONG!$C$6:$BF$997,41,FALSE)</f>
        <v>0</v>
      </c>
      <c r="M427" s="104">
        <f>VLOOKUP($B427,GD_CHAM_CONG!$C$6:$BF$997,42,FALSE)</f>
        <v>0</v>
      </c>
      <c r="N427" s="104">
        <f>VLOOKUP($B427,GD_CHAM_CONG!$C$6:$BF$997,43,FALSE)</f>
        <v>0</v>
      </c>
      <c r="O427" s="104">
        <f>VLOOKUP($B427,GD_CHAM_CONG!$C$6:$BF$997,44,FALSE)</f>
        <v>0</v>
      </c>
      <c r="P427" s="104">
        <f>VLOOKUP($B427,GD_CHAM_CONG!$C$6:$BF$997,45,FALSE)</f>
        <v>0</v>
      </c>
      <c r="Q427" s="104">
        <f>VLOOKUP($B427,GD_CHAM_CONG!$C$6:$BF$997,46,FALSE)</f>
        <v>0</v>
      </c>
      <c r="R427" s="104">
        <f>VLOOKUP($B427,GD_CHAM_CONG!$C$6:$BF$997,47,FALSE)</f>
        <v>0</v>
      </c>
      <c r="S427" s="104">
        <f>VLOOKUP($B427,GD_CHAM_CONG!$C$6:$BF$997,48,FALSE)</f>
        <v>0</v>
      </c>
      <c r="T427" s="104">
        <f>VLOOKUP($B427,GD_CHAM_CONG!$C$6:$BF$997,49,FALSE)</f>
        <v>0</v>
      </c>
      <c r="U427" s="104">
        <f>VLOOKUP($B427,GD_CHAM_CONG!$C$6:$BF$997,50,FALSE)</f>
        <v>0</v>
      </c>
      <c r="V427" s="104">
        <f>VLOOKUP($B427,GD_CHAM_CONG!$C$6:$BF$997,51,FALSE)</f>
        <v>0</v>
      </c>
      <c r="W427" s="104">
        <f>VLOOKUP($B427,GD_CHAM_CONG!$C$6:$BF$997,52,FALSE)</f>
        <v>0</v>
      </c>
      <c r="X427" s="104">
        <f>VLOOKUP($B427,GD_CHAM_CONG!$C$6:$BF$997,53,FALSE)</f>
        <v>0</v>
      </c>
      <c r="Y427" s="104">
        <f>VLOOKUP($B427,GD_CHAM_CONG!$C$6:$BF$997,54,FALSE)</f>
        <v>0</v>
      </c>
      <c r="Z427" s="104">
        <f>VLOOKUP($B427,GD_CHAM_CONG!$C$6:$BF$997,55,FALSE)</f>
        <v>0</v>
      </c>
      <c r="AA427" s="104">
        <f>VLOOKUP($B427,GD_CHAM_CONG!$C$6:$BF$997,56,FALSE)</f>
        <v>0</v>
      </c>
      <c r="AB427" s="104">
        <f>VLOOKUP($B427,GD_CHAM_CONG!$C$6:$BI$997,57,FALSE)</f>
        <v>0</v>
      </c>
      <c r="AC427" s="104">
        <f>VLOOKUP($B427,GD_CHAM_CONG!$C$6:$BI$997,58,FALSE)</f>
        <v>0</v>
      </c>
      <c r="AD427" s="104">
        <f>VLOOKUP($B427,GD_CHAM_CONG!$C$6:$BI$997,59,FALSE)</f>
        <v>0</v>
      </c>
      <c r="AE427" s="270">
        <f>I427/$H427*VLOOKUP(I$4,DM_TI_LE!$A$5:$B$30,2,FALSE)</f>
        <v>1</v>
      </c>
      <c r="AF427" s="270">
        <f>J427/$H427*VLOOKUP(J$4,DM_TI_LE!$A$5:$B$30,2,FALSE)</f>
        <v>0</v>
      </c>
      <c r="AG427" s="270">
        <f>K427/$H427*VLOOKUP(K$4,DM_TI_LE!$A$5:$B$30,2,FALSE)</f>
        <v>0</v>
      </c>
      <c r="AH427" s="270">
        <f>L427/$H427*VLOOKUP(L$4,DM_TI_LE!$A$5:$B$30,2,FALSE)</f>
        <v>0</v>
      </c>
      <c r="AI427" s="270">
        <f>M427/$H427*VLOOKUP(M$4,DM_TI_LE!$A$5:$B$30,2,FALSE)</f>
        <v>0</v>
      </c>
      <c r="AJ427" s="270">
        <f>N427/$H427*VLOOKUP(N$4,DM_TI_LE!$A$5:$B$30,2,FALSE)</f>
        <v>0</v>
      </c>
      <c r="AK427" s="270">
        <f>O427/$H427*VLOOKUP(O$4,DM_TI_LE!$A$5:$B$30,2,FALSE)</f>
        <v>0</v>
      </c>
      <c r="AL427" s="270">
        <f>P427/$H427*VLOOKUP(P$4,DM_TI_LE!$A$5:$B$30,2,FALSE)</f>
        <v>0</v>
      </c>
      <c r="AM427" s="270">
        <f>Q427/$H427*VLOOKUP(Q$4,DM_TI_LE!$A$5:$B$30,2,FALSE)</f>
        <v>0</v>
      </c>
      <c r="AN427" s="270">
        <f>R427/$H427*VLOOKUP(R$4,DM_TI_LE!$A$5:$B$30,2,FALSE)</f>
        <v>0</v>
      </c>
      <c r="AO427" s="270">
        <f>S427/$H427*VLOOKUP(S$4,DM_TI_LE!$A$5:$B$30,2,FALSE)</f>
        <v>0</v>
      </c>
      <c r="AP427" s="270">
        <f>T427/$H427*VLOOKUP(T$4,DM_TI_LE!$A$5:$B$30,2,FALSE)</f>
        <v>0</v>
      </c>
      <c r="AQ427" s="270">
        <f>U427/$H427*VLOOKUP(U$4,DM_TI_LE!$A$5:$B$30,2,FALSE)</f>
        <v>0</v>
      </c>
      <c r="AR427" s="270">
        <f>V427/$H427*VLOOKUP(V$4,DM_TI_LE!$A$5:$B$30,2,FALSE)</f>
        <v>0</v>
      </c>
      <c r="AS427" s="270">
        <f>W427/$H427*VLOOKUP(W$4,DM_TI_LE!$A$5:$B$30,2,FALSE)</f>
        <v>0</v>
      </c>
      <c r="AT427" s="270">
        <f>X427/$H427*VLOOKUP(X$4,DM_TI_LE!$A$5:$B$30,2,FALSE)</f>
        <v>0</v>
      </c>
      <c r="AU427" s="270">
        <f>Y427/$H427*VLOOKUP(Y$4,DM_TI_LE!$A$5:$B$30,2,FALSE)</f>
        <v>0</v>
      </c>
      <c r="AV427" s="270">
        <f>Z427/$H427*VLOOKUP(Z$4,DM_TI_LE!$A$5:$B$30,2,FALSE)</f>
        <v>0</v>
      </c>
      <c r="AW427" s="270">
        <f>AA427/$H427*VLOOKUP(AA$4,DM_TI_LE!$A$5:$B$30,2,FALSE)</f>
        <v>0</v>
      </c>
      <c r="AX427" s="270">
        <f>AB427/$H427*VLOOKUP(AB$4,DM_TI_LE!$A$5:$B$30,2,FALSE)</f>
        <v>0</v>
      </c>
      <c r="AY427" s="270">
        <f>AC427/$H427*VLOOKUP(AC$4,DM_TI_LE!$A$5:$B$30,2,FALSE)</f>
        <v>0</v>
      </c>
      <c r="AZ427" s="270">
        <f>AD427/$H427*VLOOKUP(AD$4,DM_TI_LE!$A$5:$B$30,2,FALSE)</f>
        <v>0</v>
      </c>
      <c r="BA427" s="284">
        <f>IF(CD427="HDHV",DM_TI_LE!$K$12*I427, SUM(AE427:AW427)*F427*E427*DM_HE_SO_LUONG_NS!$D$1*CE427)</f>
        <v>7425000</v>
      </c>
      <c r="BB427" s="104"/>
      <c r="BC427" s="110">
        <f>VLOOKUP(B427,GD_LCD_HS_LNS!$B$4:$E$1000,4,FALSE)</f>
        <v>3100000</v>
      </c>
      <c r="BD427" s="104"/>
      <c r="BE427" s="104">
        <f>I427/26*$BC427*VLOOKUP(BE$4,DM_TI_LE!$A$5:$C$29,3,FALSE)</f>
        <v>0</v>
      </c>
      <c r="BF427" s="104">
        <f>J427/26*$BC427*VLOOKUP(BF$4,DM_TI_LE!$A$5:$C$29,3,FALSE)</f>
        <v>0</v>
      </c>
      <c r="BG427" s="104">
        <f>K427/26*$BC427*VLOOKUP(BG$4,DM_TI_LE!$A$5:$C$29,3,FALSE)</f>
        <v>0</v>
      </c>
      <c r="BH427" s="104">
        <f>L427/26*$BC427*VLOOKUP(BH$4,DM_TI_LE!$A$5:$C$29,3,FALSE)</f>
        <v>0</v>
      </c>
      <c r="BI427" s="104">
        <f>M427/26*$BC427*VLOOKUP(BI$4,DM_TI_LE!$A$5:$C$29,3,FALSE)</f>
        <v>0</v>
      </c>
      <c r="BJ427" s="104">
        <f>N427/26*$BC427*VLOOKUP(BJ$4,DM_TI_LE!$A$5:$C$29,3,FALSE)</f>
        <v>0</v>
      </c>
      <c r="BK427" s="104">
        <f>O427/26*$BC427*VLOOKUP(BK$4,DM_TI_LE!$A$5:$C$29,3,FALSE)</f>
        <v>0</v>
      </c>
      <c r="BL427" s="104">
        <f>P427/26*$BC427*VLOOKUP(BL$4,DM_TI_LE!$A$5:$C$29,3,FALSE)</f>
        <v>0</v>
      </c>
      <c r="BM427" s="104">
        <f>Q427/26*$BC427*VLOOKUP(BM$4,DM_TI_LE!$A$5:$C$29,3,FALSE)</f>
        <v>0</v>
      </c>
      <c r="BN427" s="104">
        <f>R427/26*$BC427*VLOOKUP(BN$4,DM_TI_LE!$A$5:$C$29,3,FALSE)</f>
        <v>0</v>
      </c>
      <c r="BO427" s="104">
        <f>S427/26*$BC427*VLOOKUP(BO$4,DM_TI_LE!$A$5:$C$29,3,FALSE)</f>
        <v>0</v>
      </c>
      <c r="BP427" s="104">
        <f>T427/26*$BC427*VLOOKUP(BP$4,DM_TI_LE!$A$5:$C$29,3,FALSE)</f>
        <v>0</v>
      </c>
      <c r="BQ427" s="104">
        <f>U427/26*$BC427*VLOOKUP(BQ$4,DM_TI_LE!$A$5:$C$29,3,FALSE)</f>
        <v>0</v>
      </c>
      <c r="BR427" s="104">
        <f>V427/26*$BC427*VLOOKUP(BR$4,DM_TI_LE!$A$5:$C$29,3,FALSE)</f>
        <v>0</v>
      </c>
      <c r="BS427" s="104">
        <f>W427/26*$BC427*VLOOKUP(BS$4,DM_TI_LE!$A$5:$C$29,3,FALSE)</f>
        <v>0</v>
      </c>
      <c r="BT427" s="104">
        <f>X427/26*$BC427*VLOOKUP(BT$4,DM_TI_LE!$A$5:$C$29,3,FALSE)</f>
        <v>0</v>
      </c>
      <c r="BU427" s="104">
        <f>Y427/26*$BC427*VLOOKUP(BU$4,DM_TI_LE!$A$5:$C$29,3,FALSE)</f>
        <v>0</v>
      </c>
      <c r="BV427" s="104">
        <f>Z427/26*$BC427*VLOOKUP(BV$4,DM_TI_LE!$A$5:$C$29,3,FALSE)</f>
        <v>0</v>
      </c>
      <c r="BW427" s="104">
        <f>AA427/26*$BC427*VLOOKUP(BW$4,DM_TI_LE!$A$5:$C$29,3,FALSE)</f>
        <v>0</v>
      </c>
      <c r="BX427" s="104">
        <f>AB427/26*$BC427*VLOOKUP(BX$4,DM_TI_LE!$A$5:$C$29,3,FALSE)</f>
        <v>0</v>
      </c>
      <c r="BY427" s="104">
        <f>AC427/26*$BC427*VLOOKUP(BY$4,DM_TI_LE!$A$5:$C$29,3,FALSE)</f>
        <v>0</v>
      </c>
      <c r="BZ427" s="104">
        <f>AD427/26*$BC427*VLOOKUP(BZ$4,DM_TI_LE!$A$5:$C$29,3,FALSE)</f>
        <v>0</v>
      </c>
      <c r="CA427" s="273">
        <f t="shared" si="0"/>
        <v>0</v>
      </c>
      <c r="CB427" s="104"/>
      <c r="CC427" s="274">
        <f t="shared" si="1"/>
        <v>7425000</v>
      </c>
      <c r="CD427" s="138" t="str">
        <f>VLOOKUP(B427,GD_CHUNG!$B$5:$G$480,6,FALSE)</f>
        <v>HDKX</v>
      </c>
      <c r="CE427" s="275">
        <f>VLOOKUP(CD427,DM_TI_LE!$I$12:$J$16,2,FALSE)</f>
        <v>1</v>
      </c>
    </row>
    <row r="428" spans="1:83" ht="12.75" x14ac:dyDescent="0.2">
      <c r="A428" s="49">
        <v>424</v>
      </c>
      <c r="B428" s="50">
        <f>GD_CHUNG!B428</f>
        <v>10766</v>
      </c>
      <c r="C428" s="50" t="str">
        <f>GD_CHUNG!C428</f>
        <v>Nguyễn Thị Mai</v>
      </c>
      <c r="D428" s="50" t="str">
        <f>GD_CHUNG!D428</f>
        <v>Nv VS MB</v>
      </c>
      <c r="E428" s="268">
        <f>VLOOKUP(B428,GD_CHAM_CONG!$C$6:$BJ$997,60,FALSE)</f>
        <v>1</v>
      </c>
      <c r="F428" s="268">
        <f>VLOOKUP(B428,GD_LCD_HS_LNS!$B$4:$F$1000,5,FALSE)</f>
        <v>1.47</v>
      </c>
      <c r="G428" s="269"/>
      <c r="H428" s="269">
        <f>VLOOKUP(B428,GD_CHAM_CONG!$C$6:$BD$997,37,FALSE)</f>
        <v>27</v>
      </c>
      <c r="I428" s="104">
        <f>VLOOKUP($B428,GD_CHAM_CONG!$C$6:$BF$997,38,FALSE)</f>
        <v>27</v>
      </c>
      <c r="J428" s="104">
        <f>VLOOKUP($B428,GD_CHAM_CONG!$C$6:$BF$997,39,FALSE)</f>
        <v>0</v>
      </c>
      <c r="K428" s="104">
        <f>VLOOKUP($B428,GD_CHAM_CONG!$C$6:$BF$997,40,FALSE)</f>
        <v>0</v>
      </c>
      <c r="L428" s="104">
        <f>VLOOKUP($B428,GD_CHAM_CONG!$C$6:$BF$997,41,FALSE)</f>
        <v>0</v>
      </c>
      <c r="M428" s="104">
        <f>VLOOKUP($B428,GD_CHAM_CONG!$C$6:$BF$997,42,FALSE)</f>
        <v>0</v>
      </c>
      <c r="N428" s="104">
        <f>VLOOKUP($B428,GD_CHAM_CONG!$C$6:$BF$997,43,FALSE)</f>
        <v>0</v>
      </c>
      <c r="O428" s="104">
        <f>VLOOKUP($B428,GD_CHAM_CONG!$C$6:$BF$997,44,FALSE)</f>
        <v>0</v>
      </c>
      <c r="P428" s="104">
        <f>VLOOKUP($B428,GD_CHAM_CONG!$C$6:$BF$997,45,FALSE)</f>
        <v>0</v>
      </c>
      <c r="Q428" s="104">
        <f>VLOOKUP($B428,GD_CHAM_CONG!$C$6:$BF$997,46,FALSE)</f>
        <v>0</v>
      </c>
      <c r="R428" s="104">
        <f>VLOOKUP($B428,GD_CHAM_CONG!$C$6:$BF$997,47,FALSE)</f>
        <v>0</v>
      </c>
      <c r="S428" s="104">
        <f>VLOOKUP($B428,GD_CHAM_CONG!$C$6:$BF$997,48,FALSE)</f>
        <v>0</v>
      </c>
      <c r="T428" s="104">
        <f>VLOOKUP($B428,GD_CHAM_CONG!$C$6:$BF$997,49,FALSE)</f>
        <v>0</v>
      </c>
      <c r="U428" s="104">
        <f>VLOOKUP($B428,GD_CHAM_CONG!$C$6:$BF$997,50,FALSE)</f>
        <v>0</v>
      </c>
      <c r="V428" s="104">
        <f>VLOOKUP($B428,GD_CHAM_CONG!$C$6:$BF$997,51,FALSE)</f>
        <v>0</v>
      </c>
      <c r="W428" s="104">
        <f>VLOOKUP($B428,GD_CHAM_CONG!$C$6:$BF$997,52,FALSE)</f>
        <v>0</v>
      </c>
      <c r="X428" s="104">
        <f>VLOOKUP($B428,GD_CHAM_CONG!$C$6:$BF$997,53,FALSE)</f>
        <v>0</v>
      </c>
      <c r="Y428" s="104">
        <f>VLOOKUP($B428,GD_CHAM_CONG!$C$6:$BF$997,54,FALSE)</f>
        <v>0</v>
      </c>
      <c r="Z428" s="104">
        <f>VLOOKUP($B428,GD_CHAM_CONG!$C$6:$BF$997,55,FALSE)</f>
        <v>0</v>
      </c>
      <c r="AA428" s="104">
        <f>VLOOKUP($B428,GD_CHAM_CONG!$C$6:$BF$997,56,FALSE)</f>
        <v>0</v>
      </c>
      <c r="AB428" s="104">
        <f>VLOOKUP($B428,GD_CHAM_CONG!$C$6:$BI$997,57,FALSE)</f>
        <v>0</v>
      </c>
      <c r="AC428" s="104">
        <f>VLOOKUP($B428,GD_CHAM_CONG!$C$6:$BI$997,58,FALSE)</f>
        <v>0</v>
      </c>
      <c r="AD428" s="104">
        <f>VLOOKUP($B428,GD_CHAM_CONG!$C$6:$BI$997,59,FALSE)</f>
        <v>0</v>
      </c>
      <c r="AE428" s="270">
        <f>I428/$H428*VLOOKUP(I$4,DM_TI_LE!$A$5:$B$30,2,FALSE)</f>
        <v>1</v>
      </c>
      <c r="AF428" s="270">
        <f>J428/$H428*VLOOKUP(J$4,DM_TI_LE!$A$5:$B$30,2,FALSE)</f>
        <v>0</v>
      </c>
      <c r="AG428" s="270">
        <f>K428/$H428*VLOOKUP(K$4,DM_TI_LE!$A$5:$B$30,2,FALSE)</f>
        <v>0</v>
      </c>
      <c r="AH428" s="270">
        <f>L428/$H428*VLOOKUP(L$4,DM_TI_LE!$A$5:$B$30,2,FALSE)</f>
        <v>0</v>
      </c>
      <c r="AI428" s="270">
        <f>M428/$H428*VLOOKUP(M$4,DM_TI_LE!$A$5:$B$30,2,FALSE)</f>
        <v>0</v>
      </c>
      <c r="AJ428" s="270">
        <f>N428/$H428*VLOOKUP(N$4,DM_TI_LE!$A$5:$B$30,2,FALSE)</f>
        <v>0</v>
      </c>
      <c r="AK428" s="270">
        <f>O428/$H428*VLOOKUP(O$4,DM_TI_LE!$A$5:$B$30,2,FALSE)</f>
        <v>0</v>
      </c>
      <c r="AL428" s="270">
        <f>P428/$H428*VLOOKUP(P$4,DM_TI_LE!$A$5:$B$30,2,FALSE)</f>
        <v>0</v>
      </c>
      <c r="AM428" s="270">
        <f>Q428/$H428*VLOOKUP(Q$4,DM_TI_LE!$A$5:$B$30,2,FALSE)</f>
        <v>0</v>
      </c>
      <c r="AN428" s="270">
        <f>R428/$H428*VLOOKUP(R$4,DM_TI_LE!$A$5:$B$30,2,FALSE)</f>
        <v>0</v>
      </c>
      <c r="AO428" s="270">
        <f>S428/$H428*VLOOKUP(S$4,DM_TI_LE!$A$5:$B$30,2,FALSE)</f>
        <v>0</v>
      </c>
      <c r="AP428" s="270">
        <f>T428/$H428*VLOOKUP(T$4,DM_TI_LE!$A$5:$B$30,2,FALSE)</f>
        <v>0</v>
      </c>
      <c r="AQ428" s="270">
        <f>U428/$H428*VLOOKUP(U$4,DM_TI_LE!$A$5:$B$30,2,FALSE)</f>
        <v>0</v>
      </c>
      <c r="AR428" s="270">
        <f>V428/$H428*VLOOKUP(V$4,DM_TI_LE!$A$5:$B$30,2,FALSE)</f>
        <v>0</v>
      </c>
      <c r="AS428" s="270">
        <f>W428/$H428*VLOOKUP(W$4,DM_TI_LE!$A$5:$B$30,2,FALSE)</f>
        <v>0</v>
      </c>
      <c r="AT428" s="270">
        <f>X428/$H428*VLOOKUP(X$4,DM_TI_LE!$A$5:$B$30,2,FALSE)</f>
        <v>0</v>
      </c>
      <c r="AU428" s="270">
        <f>Y428/$H428*VLOOKUP(Y$4,DM_TI_LE!$A$5:$B$30,2,FALSE)</f>
        <v>0</v>
      </c>
      <c r="AV428" s="270">
        <f>Z428/$H428*VLOOKUP(Z$4,DM_TI_LE!$A$5:$B$30,2,FALSE)</f>
        <v>0</v>
      </c>
      <c r="AW428" s="270">
        <f>AA428/$H428*VLOOKUP(AA$4,DM_TI_LE!$A$5:$B$30,2,FALSE)</f>
        <v>0</v>
      </c>
      <c r="AX428" s="270">
        <f>AB428/$H428*VLOOKUP(AB$4,DM_TI_LE!$A$5:$B$30,2,FALSE)</f>
        <v>0</v>
      </c>
      <c r="AY428" s="270">
        <f>AC428/$H428*VLOOKUP(AC$4,DM_TI_LE!$A$5:$B$30,2,FALSE)</f>
        <v>0</v>
      </c>
      <c r="AZ428" s="270">
        <f>AD428/$H428*VLOOKUP(AD$4,DM_TI_LE!$A$5:$B$30,2,FALSE)</f>
        <v>0</v>
      </c>
      <c r="BA428" s="284">
        <f>IF(CD428="HDHV",DM_TI_LE!$K$12*I428, SUM(AE428:AW428)*F428*E428*DM_HE_SO_LUONG_NS!$D$1*CE428)</f>
        <v>6615000</v>
      </c>
      <c r="BB428" s="104"/>
      <c r="BC428" s="110">
        <f>VLOOKUP(B428,GD_LCD_HS_LNS!$B$4:$E$1000,4,FALSE)</f>
        <v>3100000</v>
      </c>
      <c r="BD428" s="104"/>
      <c r="BE428" s="104">
        <f>I428/26*$BC428*VLOOKUP(BE$4,DM_TI_LE!$A$5:$C$29,3,FALSE)</f>
        <v>0</v>
      </c>
      <c r="BF428" s="104">
        <f>J428/26*$BC428*VLOOKUP(BF$4,DM_TI_LE!$A$5:$C$29,3,FALSE)</f>
        <v>0</v>
      </c>
      <c r="BG428" s="104">
        <f>K428/26*$BC428*VLOOKUP(BG$4,DM_TI_LE!$A$5:$C$29,3,FALSE)</f>
        <v>0</v>
      </c>
      <c r="BH428" s="104">
        <f>L428/26*$BC428*VLOOKUP(BH$4,DM_TI_LE!$A$5:$C$29,3,FALSE)</f>
        <v>0</v>
      </c>
      <c r="BI428" s="104">
        <f>M428/26*$BC428*VLOOKUP(BI$4,DM_TI_LE!$A$5:$C$29,3,FALSE)</f>
        <v>0</v>
      </c>
      <c r="BJ428" s="104">
        <f>N428/26*$BC428*VLOOKUP(BJ$4,DM_TI_LE!$A$5:$C$29,3,FALSE)</f>
        <v>0</v>
      </c>
      <c r="BK428" s="104">
        <f>O428/26*$BC428*VLOOKUP(BK$4,DM_TI_LE!$A$5:$C$29,3,FALSE)</f>
        <v>0</v>
      </c>
      <c r="BL428" s="104">
        <f>P428/26*$BC428*VLOOKUP(BL$4,DM_TI_LE!$A$5:$C$29,3,FALSE)</f>
        <v>0</v>
      </c>
      <c r="BM428" s="104">
        <f>Q428/26*$BC428*VLOOKUP(BM$4,DM_TI_LE!$A$5:$C$29,3,FALSE)</f>
        <v>0</v>
      </c>
      <c r="BN428" s="104">
        <f>R428/26*$BC428*VLOOKUP(BN$4,DM_TI_LE!$A$5:$C$29,3,FALSE)</f>
        <v>0</v>
      </c>
      <c r="BO428" s="104">
        <f>S428/26*$BC428*VLOOKUP(BO$4,DM_TI_LE!$A$5:$C$29,3,FALSE)</f>
        <v>0</v>
      </c>
      <c r="BP428" s="104">
        <f>T428/26*$BC428*VLOOKUP(BP$4,DM_TI_LE!$A$5:$C$29,3,FALSE)</f>
        <v>0</v>
      </c>
      <c r="BQ428" s="104">
        <f>U428/26*$BC428*VLOOKUP(BQ$4,DM_TI_LE!$A$5:$C$29,3,FALSE)</f>
        <v>0</v>
      </c>
      <c r="BR428" s="104">
        <f>V428/26*$BC428*VLOOKUP(BR$4,DM_TI_LE!$A$5:$C$29,3,FALSE)</f>
        <v>0</v>
      </c>
      <c r="BS428" s="104">
        <f>W428/26*$BC428*VLOOKUP(BS$4,DM_TI_LE!$A$5:$C$29,3,FALSE)</f>
        <v>0</v>
      </c>
      <c r="BT428" s="104">
        <f>X428/26*$BC428*VLOOKUP(BT$4,DM_TI_LE!$A$5:$C$29,3,FALSE)</f>
        <v>0</v>
      </c>
      <c r="BU428" s="104">
        <f>Y428/26*$BC428*VLOOKUP(BU$4,DM_TI_LE!$A$5:$C$29,3,FALSE)</f>
        <v>0</v>
      </c>
      <c r="BV428" s="104">
        <f>Z428/26*$BC428*VLOOKUP(BV$4,DM_TI_LE!$A$5:$C$29,3,FALSE)</f>
        <v>0</v>
      </c>
      <c r="BW428" s="104">
        <f>AA428/26*$BC428*VLOOKUP(BW$4,DM_TI_LE!$A$5:$C$29,3,FALSE)</f>
        <v>0</v>
      </c>
      <c r="BX428" s="104">
        <f>AB428/26*$BC428*VLOOKUP(BX$4,DM_TI_LE!$A$5:$C$29,3,FALSE)</f>
        <v>0</v>
      </c>
      <c r="BY428" s="104">
        <f>AC428/26*$BC428*VLOOKUP(BY$4,DM_TI_LE!$A$5:$C$29,3,FALSE)</f>
        <v>0</v>
      </c>
      <c r="BZ428" s="104">
        <f>AD428/26*$BC428*VLOOKUP(BZ$4,DM_TI_LE!$A$5:$C$29,3,FALSE)</f>
        <v>0</v>
      </c>
      <c r="CA428" s="273">
        <f t="shared" si="0"/>
        <v>0</v>
      </c>
      <c r="CB428" s="104"/>
      <c r="CC428" s="274">
        <f t="shared" si="1"/>
        <v>6615000</v>
      </c>
      <c r="CD428" s="138" t="str">
        <f>VLOOKUP(B428,GD_CHUNG!$B$5:$G$480,6,FALSE)</f>
        <v>HD3N</v>
      </c>
      <c r="CE428" s="275">
        <f>VLOOKUP(CD428,DM_TI_LE!$I$12:$J$16,2,FALSE)</f>
        <v>1</v>
      </c>
    </row>
    <row r="429" spans="1:83" ht="12.75" x14ac:dyDescent="0.2">
      <c r="A429" s="49">
        <v>425</v>
      </c>
      <c r="B429" s="50">
        <f>GD_CHUNG!B429</f>
        <v>10767</v>
      </c>
      <c r="C429" s="50" t="str">
        <f>GD_CHUNG!C429</f>
        <v>Nguyễn Thị Huệ</v>
      </c>
      <c r="D429" s="50" t="str">
        <f>GD_CHUNG!D429</f>
        <v>Nv VS MB</v>
      </c>
      <c r="E429" s="268">
        <f>VLOOKUP(B429,GD_CHAM_CONG!$C$6:$BJ$997,60,FALSE)</f>
        <v>1</v>
      </c>
      <c r="F429" s="268">
        <f>VLOOKUP(B429,GD_LCD_HS_LNS!$B$4:$F$1000,5,FALSE)</f>
        <v>1.47</v>
      </c>
      <c r="G429" s="269"/>
      <c r="H429" s="269">
        <f>VLOOKUP(B429,GD_CHAM_CONG!$C$6:$BD$997,37,FALSE)</f>
        <v>27</v>
      </c>
      <c r="I429" s="104">
        <f>VLOOKUP($B429,GD_CHAM_CONG!$C$6:$BF$997,38,FALSE)</f>
        <v>27</v>
      </c>
      <c r="J429" s="104">
        <f>VLOOKUP($B429,GD_CHAM_CONG!$C$6:$BF$997,39,FALSE)</f>
        <v>0</v>
      </c>
      <c r="K429" s="104">
        <f>VLOOKUP($B429,GD_CHAM_CONG!$C$6:$BF$997,40,FALSE)</f>
        <v>0</v>
      </c>
      <c r="L429" s="104">
        <f>VLOOKUP($B429,GD_CHAM_CONG!$C$6:$BF$997,41,FALSE)</f>
        <v>0</v>
      </c>
      <c r="M429" s="104">
        <f>VLOOKUP($B429,GD_CHAM_CONG!$C$6:$BF$997,42,FALSE)</f>
        <v>0</v>
      </c>
      <c r="N429" s="104">
        <f>VLOOKUP($B429,GD_CHAM_CONG!$C$6:$BF$997,43,FALSE)</f>
        <v>0</v>
      </c>
      <c r="O429" s="104">
        <f>VLOOKUP($B429,GD_CHAM_CONG!$C$6:$BF$997,44,FALSE)</f>
        <v>0</v>
      </c>
      <c r="P429" s="104">
        <f>VLOOKUP($B429,GD_CHAM_CONG!$C$6:$BF$997,45,FALSE)</f>
        <v>0</v>
      </c>
      <c r="Q429" s="104">
        <f>VLOOKUP($B429,GD_CHAM_CONG!$C$6:$BF$997,46,FALSE)</f>
        <v>0</v>
      </c>
      <c r="R429" s="104">
        <f>VLOOKUP($B429,GD_CHAM_CONG!$C$6:$BF$997,47,FALSE)</f>
        <v>0</v>
      </c>
      <c r="S429" s="104">
        <f>VLOOKUP($B429,GD_CHAM_CONG!$C$6:$BF$997,48,FALSE)</f>
        <v>0</v>
      </c>
      <c r="T429" s="104">
        <f>VLOOKUP($B429,GD_CHAM_CONG!$C$6:$BF$997,49,FALSE)</f>
        <v>0</v>
      </c>
      <c r="U429" s="104">
        <f>VLOOKUP($B429,GD_CHAM_CONG!$C$6:$BF$997,50,FALSE)</f>
        <v>0</v>
      </c>
      <c r="V429" s="104">
        <f>VLOOKUP($B429,GD_CHAM_CONG!$C$6:$BF$997,51,FALSE)</f>
        <v>0</v>
      </c>
      <c r="W429" s="104">
        <f>VLOOKUP($B429,GD_CHAM_CONG!$C$6:$BF$997,52,FALSE)</f>
        <v>0</v>
      </c>
      <c r="X429" s="104">
        <f>VLOOKUP($B429,GD_CHAM_CONG!$C$6:$BF$997,53,FALSE)</f>
        <v>0</v>
      </c>
      <c r="Y429" s="104">
        <f>VLOOKUP($B429,GD_CHAM_CONG!$C$6:$BF$997,54,FALSE)</f>
        <v>0</v>
      </c>
      <c r="Z429" s="104">
        <f>VLOOKUP($B429,GD_CHAM_CONG!$C$6:$BF$997,55,FALSE)</f>
        <v>0</v>
      </c>
      <c r="AA429" s="104">
        <f>VLOOKUP($B429,GD_CHAM_CONG!$C$6:$BF$997,56,FALSE)</f>
        <v>0</v>
      </c>
      <c r="AB429" s="104">
        <f>VLOOKUP($B429,GD_CHAM_CONG!$C$6:$BI$997,57,FALSE)</f>
        <v>0</v>
      </c>
      <c r="AC429" s="104">
        <f>VLOOKUP($B429,GD_CHAM_CONG!$C$6:$BI$997,58,FALSE)</f>
        <v>0</v>
      </c>
      <c r="AD429" s="104">
        <f>VLOOKUP($B429,GD_CHAM_CONG!$C$6:$BI$997,59,FALSE)</f>
        <v>0</v>
      </c>
      <c r="AE429" s="270">
        <f>I429/$H429*VLOOKUP(I$4,DM_TI_LE!$A$5:$B$30,2,FALSE)</f>
        <v>1</v>
      </c>
      <c r="AF429" s="270">
        <f>J429/$H429*VLOOKUP(J$4,DM_TI_LE!$A$5:$B$30,2,FALSE)</f>
        <v>0</v>
      </c>
      <c r="AG429" s="270">
        <f>K429/$H429*VLOOKUP(K$4,DM_TI_LE!$A$5:$B$30,2,FALSE)</f>
        <v>0</v>
      </c>
      <c r="AH429" s="270">
        <f>L429/$H429*VLOOKUP(L$4,DM_TI_LE!$A$5:$B$30,2,FALSE)</f>
        <v>0</v>
      </c>
      <c r="AI429" s="270">
        <f>M429/$H429*VLOOKUP(M$4,DM_TI_LE!$A$5:$B$30,2,FALSE)</f>
        <v>0</v>
      </c>
      <c r="AJ429" s="270">
        <f>N429/$H429*VLOOKUP(N$4,DM_TI_LE!$A$5:$B$30,2,FALSE)</f>
        <v>0</v>
      </c>
      <c r="AK429" s="270">
        <f>O429/$H429*VLOOKUP(O$4,DM_TI_LE!$A$5:$B$30,2,FALSE)</f>
        <v>0</v>
      </c>
      <c r="AL429" s="270">
        <f>P429/$H429*VLOOKUP(P$4,DM_TI_LE!$A$5:$B$30,2,FALSE)</f>
        <v>0</v>
      </c>
      <c r="AM429" s="270">
        <f>Q429/$H429*VLOOKUP(Q$4,DM_TI_LE!$A$5:$B$30,2,FALSE)</f>
        <v>0</v>
      </c>
      <c r="AN429" s="270">
        <f>R429/$H429*VLOOKUP(R$4,DM_TI_LE!$A$5:$B$30,2,FALSE)</f>
        <v>0</v>
      </c>
      <c r="AO429" s="270">
        <f>S429/$H429*VLOOKUP(S$4,DM_TI_LE!$A$5:$B$30,2,FALSE)</f>
        <v>0</v>
      </c>
      <c r="AP429" s="270">
        <f>T429/$H429*VLOOKUP(T$4,DM_TI_LE!$A$5:$B$30,2,FALSE)</f>
        <v>0</v>
      </c>
      <c r="AQ429" s="270">
        <f>U429/$H429*VLOOKUP(U$4,DM_TI_LE!$A$5:$B$30,2,FALSE)</f>
        <v>0</v>
      </c>
      <c r="AR429" s="270">
        <f>V429/$H429*VLOOKUP(V$4,DM_TI_LE!$A$5:$B$30,2,FALSE)</f>
        <v>0</v>
      </c>
      <c r="AS429" s="270">
        <f>W429/$H429*VLOOKUP(W$4,DM_TI_LE!$A$5:$B$30,2,FALSE)</f>
        <v>0</v>
      </c>
      <c r="AT429" s="270">
        <f>X429/$H429*VLOOKUP(X$4,DM_TI_LE!$A$5:$B$30,2,FALSE)</f>
        <v>0</v>
      </c>
      <c r="AU429" s="270">
        <f>Y429/$H429*VLOOKUP(Y$4,DM_TI_LE!$A$5:$B$30,2,FALSE)</f>
        <v>0</v>
      </c>
      <c r="AV429" s="270">
        <f>Z429/$H429*VLOOKUP(Z$4,DM_TI_LE!$A$5:$B$30,2,FALSE)</f>
        <v>0</v>
      </c>
      <c r="AW429" s="270">
        <f>AA429/$H429*VLOOKUP(AA$4,DM_TI_LE!$A$5:$B$30,2,FALSE)</f>
        <v>0</v>
      </c>
      <c r="AX429" s="270">
        <f>AB429/$H429*VLOOKUP(AB$4,DM_TI_LE!$A$5:$B$30,2,FALSE)</f>
        <v>0</v>
      </c>
      <c r="AY429" s="270">
        <f>AC429/$H429*VLOOKUP(AC$4,DM_TI_LE!$A$5:$B$30,2,FALSE)</f>
        <v>0</v>
      </c>
      <c r="AZ429" s="270">
        <f>AD429/$H429*VLOOKUP(AD$4,DM_TI_LE!$A$5:$B$30,2,FALSE)</f>
        <v>0</v>
      </c>
      <c r="BA429" s="284">
        <f>IF(CD429="HDHV",DM_TI_LE!$K$12*I429, SUM(AE429:AW429)*F429*E429*DM_HE_SO_LUONG_NS!$D$1*CE429)</f>
        <v>6615000</v>
      </c>
      <c r="BB429" s="104"/>
      <c r="BC429" s="110">
        <f>VLOOKUP(B429,GD_LCD_HS_LNS!$B$4:$E$1000,4,FALSE)</f>
        <v>3100000</v>
      </c>
      <c r="BD429" s="104"/>
      <c r="BE429" s="104">
        <f>I429/26*$BC429*VLOOKUP(BE$4,DM_TI_LE!$A$5:$C$29,3,FALSE)</f>
        <v>0</v>
      </c>
      <c r="BF429" s="104">
        <f>J429/26*$BC429*VLOOKUP(BF$4,DM_TI_LE!$A$5:$C$29,3,FALSE)</f>
        <v>0</v>
      </c>
      <c r="BG429" s="104">
        <f>K429/26*$BC429*VLOOKUP(BG$4,DM_TI_LE!$A$5:$C$29,3,FALSE)</f>
        <v>0</v>
      </c>
      <c r="BH429" s="104">
        <f>L429/26*$BC429*VLOOKUP(BH$4,DM_TI_LE!$A$5:$C$29,3,FALSE)</f>
        <v>0</v>
      </c>
      <c r="BI429" s="104">
        <f>M429/26*$BC429*VLOOKUP(BI$4,DM_TI_LE!$A$5:$C$29,3,FALSE)</f>
        <v>0</v>
      </c>
      <c r="BJ429" s="104">
        <f>N429/26*$BC429*VLOOKUP(BJ$4,DM_TI_LE!$A$5:$C$29,3,FALSE)</f>
        <v>0</v>
      </c>
      <c r="BK429" s="104">
        <f>O429/26*$BC429*VLOOKUP(BK$4,DM_TI_LE!$A$5:$C$29,3,FALSE)</f>
        <v>0</v>
      </c>
      <c r="BL429" s="104">
        <f>P429/26*$BC429*VLOOKUP(BL$4,DM_TI_LE!$A$5:$C$29,3,FALSE)</f>
        <v>0</v>
      </c>
      <c r="BM429" s="104">
        <f>Q429/26*$BC429*VLOOKUP(BM$4,DM_TI_LE!$A$5:$C$29,3,FALSE)</f>
        <v>0</v>
      </c>
      <c r="BN429" s="104">
        <f>R429/26*$BC429*VLOOKUP(BN$4,DM_TI_LE!$A$5:$C$29,3,FALSE)</f>
        <v>0</v>
      </c>
      <c r="BO429" s="104">
        <f>S429/26*$BC429*VLOOKUP(BO$4,DM_TI_LE!$A$5:$C$29,3,FALSE)</f>
        <v>0</v>
      </c>
      <c r="BP429" s="104">
        <f>T429/26*$BC429*VLOOKUP(BP$4,DM_TI_LE!$A$5:$C$29,3,FALSE)</f>
        <v>0</v>
      </c>
      <c r="BQ429" s="104">
        <f>U429/26*$BC429*VLOOKUP(BQ$4,DM_TI_LE!$A$5:$C$29,3,FALSE)</f>
        <v>0</v>
      </c>
      <c r="BR429" s="104">
        <f>V429/26*$BC429*VLOOKUP(BR$4,DM_TI_LE!$A$5:$C$29,3,FALSE)</f>
        <v>0</v>
      </c>
      <c r="BS429" s="104">
        <f>W429/26*$BC429*VLOOKUP(BS$4,DM_TI_LE!$A$5:$C$29,3,FALSE)</f>
        <v>0</v>
      </c>
      <c r="BT429" s="104">
        <f>X429/26*$BC429*VLOOKUP(BT$4,DM_TI_LE!$A$5:$C$29,3,FALSE)</f>
        <v>0</v>
      </c>
      <c r="BU429" s="104">
        <f>Y429/26*$BC429*VLOOKUP(BU$4,DM_TI_LE!$A$5:$C$29,3,FALSE)</f>
        <v>0</v>
      </c>
      <c r="BV429" s="104">
        <f>Z429/26*$BC429*VLOOKUP(BV$4,DM_TI_LE!$A$5:$C$29,3,FALSE)</f>
        <v>0</v>
      </c>
      <c r="BW429" s="104">
        <f>AA429/26*$BC429*VLOOKUP(BW$4,DM_TI_LE!$A$5:$C$29,3,FALSE)</f>
        <v>0</v>
      </c>
      <c r="BX429" s="104">
        <f>AB429/26*$BC429*VLOOKUP(BX$4,DM_TI_LE!$A$5:$C$29,3,FALSE)</f>
        <v>0</v>
      </c>
      <c r="BY429" s="104">
        <f>AC429/26*$BC429*VLOOKUP(BY$4,DM_TI_LE!$A$5:$C$29,3,FALSE)</f>
        <v>0</v>
      </c>
      <c r="BZ429" s="104">
        <f>AD429/26*$BC429*VLOOKUP(BZ$4,DM_TI_LE!$A$5:$C$29,3,FALSE)</f>
        <v>0</v>
      </c>
      <c r="CA429" s="273">
        <f t="shared" si="0"/>
        <v>0</v>
      </c>
      <c r="CB429" s="104"/>
      <c r="CC429" s="274">
        <f t="shared" si="1"/>
        <v>6615000</v>
      </c>
      <c r="CD429" s="138" t="str">
        <f>VLOOKUP(B429,GD_CHUNG!$B$5:$G$480,6,FALSE)</f>
        <v>HD3N</v>
      </c>
      <c r="CE429" s="275">
        <f>VLOOKUP(CD429,DM_TI_LE!$I$12:$J$16,2,FALSE)</f>
        <v>1</v>
      </c>
    </row>
    <row r="430" spans="1:83" ht="12.75" x14ac:dyDescent="0.2">
      <c r="A430" s="49">
        <v>426</v>
      </c>
      <c r="B430" s="50">
        <f>GD_CHUNG!B430</f>
        <v>10768</v>
      </c>
      <c r="C430" s="50" t="str">
        <f>GD_CHUNG!C430</f>
        <v>Trần Duyên Hải</v>
      </c>
      <c r="D430" s="50" t="str">
        <f>GD_CHUNG!D430</f>
        <v>Nv VS MB</v>
      </c>
      <c r="E430" s="268">
        <f>VLOOKUP(B430,GD_CHAM_CONG!$C$6:$BJ$997,60,FALSE)</f>
        <v>1.0499999999999987</v>
      </c>
      <c r="F430" s="268">
        <f>VLOOKUP(B430,GD_LCD_HS_LNS!$B$4:$F$1000,5,FALSE)</f>
        <v>1.47</v>
      </c>
      <c r="G430" s="269"/>
      <c r="H430" s="269">
        <f>VLOOKUP(B430,GD_CHAM_CONG!$C$6:$BD$997,37,FALSE)</f>
        <v>27</v>
      </c>
      <c r="I430" s="104">
        <f>VLOOKUP($B430,GD_CHAM_CONG!$C$6:$BF$997,38,FALSE)</f>
        <v>27</v>
      </c>
      <c r="J430" s="104">
        <f>VLOOKUP($B430,GD_CHAM_CONG!$C$6:$BF$997,39,FALSE)</f>
        <v>0</v>
      </c>
      <c r="K430" s="104">
        <f>VLOOKUP($B430,GD_CHAM_CONG!$C$6:$BF$997,40,FALSE)</f>
        <v>0</v>
      </c>
      <c r="L430" s="104">
        <f>VLOOKUP($B430,GD_CHAM_CONG!$C$6:$BF$997,41,FALSE)</f>
        <v>0</v>
      </c>
      <c r="M430" s="104">
        <f>VLOOKUP($B430,GD_CHAM_CONG!$C$6:$BF$997,42,FALSE)</f>
        <v>0</v>
      </c>
      <c r="N430" s="104">
        <f>VLOOKUP($B430,GD_CHAM_CONG!$C$6:$BF$997,43,FALSE)</f>
        <v>0</v>
      </c>
      <c r="O430" s="104">
        <f>VLOOKUP($B430,GD_CHAM_CONG!$C$6:$BF$997,44,FALSE)</f>
        <v>0</v>
      </c>
      <c r="P430" s="104">
        <f>VLOOKUP($B430,GD_CHAM_CONG!$C$6:$BF$997,45,FALSE)</f>
        <v>0</v>
      </c>
      <c r="Q430" s="104">
        <f>VLOOKUP($B430,GD_CHAM_CONG!$C$6:$BF$997,46,FALSE)</f>
        <v>0</v>
      </c>
      <c r="R430" s="104">
        <f>VLOOKUP($B430,GD_CHAM_CONG!$C$6:$BF$997,47,FALSE)</f>
        <v>0</v>
      </c>
      <c r="S430" s="104">
        <f>VLOOKUP($B430,GD_CHAM_CONG!$C$6:$BF$997,48,FALSE)</f>
        <v>0</v>
      </c>
      <c r="T430" s="104">
        <f>VLOOKUP($B430,GD_CHAM_CONG!$C$6:$BF$997,49,FALSE)</f>
        <v>0</v>
      </c>
      <c r="U430" s="104">
        <f>VLOOKUP($B430,GD_CHAM_CONG!$C$6:$BF$997,50,FALSE)</f>
        <v>0</v>
      </c>
      <c r="V430" s="104">
        <f>VLOOKUP($B430,GD_CHAM_CONG!$C$6:$BF$997,51,FALSE)</f>
        <v>0</v>
      </c>
      <c r="W430" s="104">
        <f>VLOOKUP($B430,GD_CHAM_CONG!$C$6:$BF$997,52,FALSE)</f>
        <v>0</v>
      </c>
      <c r="X430" s="104">
        <f>VLOOKUP($B430,GD_CHAM_CONG!$C$6:$BF$997,53,FALSE)</f>
        <v>0</v>
      </c>
      <c r="Y430" s="104">
        <f>VLOOKUP($B430,GD_CHAM_CONG!$C$6:$BF$997,54,FALSE)</f>
        <v>0</v>
      </c>
      <c r="Z430" s="104">
        <f>VLOOKUP($B430,GD_CHAM_CONG!$C$6:$BF$997,55,FALSE)</f>
        <v>0</v>
      </c>
      <c r="AA430" s="104">
        <f>VLOOKUP($B430,GD_CHAM_CONG!$C$6:$BF$997,56,FALSE)</f>
        <v>0</v>
      </c>
      <c r="AB430" s="104">
        <f>VLOOKUP($B430,GD_CHAM_CONG!$C$6:$BI$997,57,FALSE)</f>
        <v>0</v>
      </c>
      <c r="AC430" s="104">
        <f>VLOOKUP($B430,GD_CHAM_CONG!$C$6:$BI$997,58,FALSE)</f>
        <v>0</v>
      </c>
      <c r="AD430" s="104">
        <f>VLOOKUP($B430,GD_CHAM_CONG!$C$6:$BI$997,59,FALSE)</f>
        <v>0</v>
      </c>
      <c r="AE430" s="270">
        <f>I430/$H430*VLOOKUP(I$4,DM_TI_LE!$A$5:$B$30,2,FALSE)</f>
        <v>1</v>
      </c>
      <c r="AF430" s="270">
        <f>J430/$H430*VLOOKUP(J$4,DM_TI_LE!$A$5:$B$30,2,FALSE)</f>
        <v>0</v>
      </c>
      <c r="AG430" s="270">
        <f>K430/$H430*VLOOKUP(K$4,DM_TI_LE!$A$5:$B$30,2,FALSE)</f>
        <v>0</v>
      </c>
      <c r="AH430" s="270">
        <f>L430/$H430*VLOOKUP(L$4,DM_TI_LE!$A$5:$B$30,2,FALSE)</f>
        <v>0</v>
      </c>
      <c r="AI430" s="270">
        <f>M430/$H430*VLOOKUP(M$4,DM_TI_LE!$A$5:$B$30,2,FALSE)</f>
        <v>0</v>
      </c>
      <c r="AJ430" s="270">
        <f>N430/$H430*VLOOKUP(N$4,DM_TI_LE!$A$5:$B$30,2,FALSE)</f>
        <v>0</v>
      </c>
      <c r="AK430" s="270">
        <f>O430/$H430*VLOOKUP(O$4,DM_TI_LE!$A$5:$B$30,2,FALSE)</f>
        <v>0</v>
      </c>
      <c r="AL430" s="270">
        <f>P430/$H430*VLOOKUP(P$4,DM_TI_LE!$A$5:$B$30,2,FALSE)</f>
        <v>0</v>
      </c>
      <c r="AM430" s="270">
        <f>Q430/$H430*VLOOKUP(Q$4,DM_TI_LE!$A$5:$B$30,2,FALSE)</f>
        <v>0</v>
      </c>
      <c r="AN430" s="270">
        <f>R430/$H430*VLOOKUP(R$4,DM_TI_LE!$A$5:$B$30,2,FALSE)</f>
        <v>0</v>
      </c>
      <c r="AO430" s="270">
        <f>S430/$H430*VLOOKUP(S$4,DM_TI_LE!$A$5:$B$30,2,FALSE)</f>
        <v>0</v>
      </c>
      <c r="AP430" s="270">
        <f>T430/$H430*VLOOKUP(T$4,DM_TI_LE!$A$5:$B$30,2,FALSE)</f>
        <v>0</v>
      </c>
      <c r="AQ430" s="270">
        <f>U430/$H430*VLOOKUP(U$4,DM_TI_LE!$A$5:$B$30,2,FALSE)</f>
        <v>0</v>
      </c>
      <c r="AR430" s="270">
        <f>V430/$H430*VLOOKUP(V$4,DM_TI_LE!$A$5:$B$30,2,FALSE)</f>
        <v>0</v>
      </c>
      <c r="AS430" s="270">
        <f>W430/$H430*VLOOKUP(W$4,DM_TI_LE!$A$5:$B$30,2,FALSE)</f>
        <v>0</v>
      </c>
      <c r="AT430" s="270">
        <f>X430/$H430*VLOOKUP(X$4,DM_TI_LE!$A$5:$B$30,2,FALSE)</f>
        <v>0</v>
      </c>
      <c r="AU430" s="270">
        <f>Y430/$H430*VLOOKUP(Y$4,DM_TI_LE!$A$5:$B$30,2,FALSE)</f>
        <v>0</v>
      </c>
      <c r="AV430" s="270">
        <f>Z430/$H430*VLOOKUP(Z$4,DM_TI_LE!$A$5:$B$30,2,FALSE)</f>
        <v>0</v>
      </c>
      <c r="AW430" s="270">
        <f>AA430/$H430*VLOOKUP(AA$4,DM_TI_LE!$A$5:$B$30,2,FALSE)</f>
        <v>0</v>
      </c>
      <c r="AX430" s="270">
        <f>AB430/$H430*VLOOKUP(AB$4,DM_TI_LE!$A$5:$B$30,2,FALSE)</f>
        <v>0</v>
      </c>
      <c r="AY430" s="270">
        <f>AC430/$H430*VLOOKUP(AC$4,DM_TI_LE!$A$5:$B$30,2,FALSE)</f>
        <v>0</v>
      </c>
      <c r="AZ430" s="270">
        <f>AD430/$H430*VLOOKUP(AD$4,DM_TI_LE!$A$5:$B$30,2,FALSE)</f>
        <v>0</v>
      </c>
      <c r="BA430" s="284">
        <f>IF(CD430="HDHV",DM_TI_LE!$K$12*I430, SUM(AE430:AW430)*F430*E430*DM_HE_SO_LUONG_NS!$D$1*CE430)</f>
        <v>6945749.9999999916</v>
      </c>
      <c r="BB430" s="104"/>
      <c r="BC430" s="110">
        <f>VLOOKUP(B430,GD_LCD_HS_LNS!$B$4:$E$1000,4,FALSE)</f>
        <v>3100000</v>
      </c>
      <c r="BD430" s="104"/>
      <c r="BE430" s="104">
        <f>I430/26*$BC430*VLOOKUP(BE$4,DM_TI_LE!$A$5:$C$29,3,FALSE)</f>
        <v>0</v>
      </c>
      <c r="BF430" s="104">
        <f>J430/26*$BC430*VLOOKUP(BF$4,DM_TI_LE!$A$5:$C$29,3,FALSE)</f>
        <v>0</v>
      </c>
      <c r="BG430" s="104">
        <f>K430/26*$BC430*VLOOKUP(BG$4,DM_TI_LE!$A$5:$C$29,3,FALSE)</f>
        <v>0</v>
      </c>
      <c r="BH430" s="104">
        <f>L430/26*$BC430*VLOOKUP(BH$4,DM_TI_LE!$A$5:$C$29,3,FALSE)</f>
        <v>0</v>
      </c>
      <c r="BI430" s="104">
        <f>M430/26*$BC430*VLOOKUP(BI$4,DM_TI_LE!$A$5:$C$29,3,FALSE)</f>
        <v>0</v>
      </c>
      <c r="BJ430" s="104">
        <f>N430/26*$BC430*VLOOKUP(BJ$4,DM_TI_LE!$A$5:$C$29,3,FALSE)</f>
        <v>0</v>
      </c>
      <c r="BK430" s="104">
        <f>O430/26*$BC430*VLOOKUP(BK$4,DM_TI_LE!$A$5:$C$29,3,FALSE)</f>
        <v>0</v>
      </c>
      <c r="BL430" s="104">
        <f>P430/26*$BC430*VLOOKUP(BL$4,DM_TI_LE!$A$5:$C$29,3,FALSE)</f>
        <v>0</v>
      </c>
      <c r="BM430" s="104">
        <f>Q430/26*$BC430*VLOOKUP(BM$4,DM_TI_LE!$A$5:$C$29,3,FALSE)</f>
        <v>0</v>
      </c>
      <c r="BN430" s="104">
        <f>R430/26*$BC430*VLOOKUP(BN$4,DM_TI_LE!$A$5:$C$29,3,FALSE)</f>
        <v>0</v>
      </c>
      <c r="BO430" s="104">
        <f>S430/26*$BC430*VLOOKUP(BO$4,DM_TI_LE!$A$5:$C$29,3,FALSE)</f>
        <v>0</v>
      </c>
      <c r="BP430" s="104">
        <f>T430/26*$BC430*VLOOKUP(BP$4,DM_TI_LE!$A$5:$C$29,3,FALSE)</f>
        <v>0</v>
      </c>
      <c r="BQ430" s="104">
        <f>U430/26*$BC430*VLOOKUP(BQ$4,DM_TI_LE!$A$5:$C$29,3,FALSE)</f>
        <v>0</v>
      </c>
      <c r="BR430" s="104">
        <f>V430/26*$BC430*VLOOKUP(BR$4,DM_TI_LE!$A$5:$C$29,3,FALSE)</f>
        <v>0</v>
      </c>
      <c r="BS430" s="104">
        <f>W430/26*$BC430*VLOOKUP(BS$4,DM_TI_LE!$A$5:$C$29,3,FALSE)</f>
        <v>0</v>
      </c>
      <c r="BT430" s="104">
        <f>X430/26*$BC430*VLOOKUP(BT$4,DM_TI_LE!$A$5:$C$29,3,FALSE)</f>
        <v>0</v>
      </c>
      <c r="BU430" s="104">
        <f>Y430/26*$BC430*VLOOKUP(BU$4,DM_TI_LE!$A$5:$C$29,3,FALSE)</f>
        <v>0</v>
      </c>
      <c r="BV430" s="104">
        <f>Z430/26*$BC430*VLOOKUP(BV$4,DM_TI_LE!$A$5:$C$29,3,FALSE)</f>
        <v>0</v>
      </c>
      <c r="BW430" s="104">
        <f>AA430/26*$BC430*VLOOKUP(BW$4,DM_TI_LE!$A$5:$C$29,3,FALSE)</f>
        <v>0</v>
      </c>
      <c r="BX430" s="104">
        <f>AB430/26*$BC430*VLOOKUP(BX$4,DM_TI_LE!$A$5:$C$29,3,FALSE)</f>
        <v>0</v>
      </c>
      <c r="BY430" s="104">
        <f>AC430/26*$BC430*VLOOKUP(BY$4,DM_TI_LE!$A$5:$C$29,3,FALSE)</f>
        <v>0</v>
      </c>
      <c r="BZ430" s="104">
        <f>AD430/26*$BC430*VLOOKUP(BZ$4,DM_TI_LE!$A$5:$C$29,3,FALSE)</f>
        <v>0</v>
      </c>
      <c r="CA430" s="273">
        <f t="shared" si="0"/>
        <v>0</v>
      </c>
      <c r="CB430" s="104"/>
      <c r="CC430" s="274">
        <f t="shared" si="1"/>
        <v>6945749.9999999916</v>
      </c>
      <c r="CD430" s="138" t="str">
        <f>VLOOKUP(B430,GD_CHUNG!$B$5:$G$480,6,FALSE)</f>
        <v>HD3N</v>
      </c>
      <c r="CE430" s="275">
        <f>VLOOKUP(CD430,DM_TI_LE!$I$12:$J$16,2,FALSE)</f>
        <v>1</v>
      </c>
    </row>
    <row r="431" spans="1:83" ht="12.75" x14ac:dyDescent="0.2">
      <c r="A431" s="49">
        <v>427</v>
      </c>
      <c r="B431" s="50">
        <f>GD_CHUNG!B431</f>
        <v>10769</v>
      </c>
      <c r="C431" s="50" t="str">
        <f>GD_CHUNG!C431</f>
        <v>Nguyễn Thị Hải Yến</v>
      </c>
      <c r="D431" s="50" t="str">
        <f>GD_CHUNG!D431</f>
        <v>Nv VS MB</v>
      </c>
      <c r="E431" s="268">
        <f>VLOOKUP(B431,GD_CHAM_CONG!$C$6:$BJ$997,60,FALSE)</f>
        <v>1</v>
      </c>
      <c r="F431" s="268">
        <f>VLOOKUP(B431,GD_LCD_HS_LNS!$B$4:$F$1000,5,FALSE)</f>
        <v>1.47</v>
      </c>
      <c r="G431" s="269"/>
      <c r="H431" s="269">
        <f>VLOOKUP(B431,GD_CHAM_CONG!$C$6:$BD$997,37,FALSE)</f>
        <v>27</v>
      </c>
      <c r="I431" s="104">
        <f>VLOOKUP($B431,GD_CHAM_CONG!$C$6:$BF$997,38,FALSE)</f>
        <v>27</v>
      </c>
      <c r="J431" s="104">
        <f>VLOOKUP($B431,GD_CHAM_CONG!$C$6:$BF$997,39,FALSE)</f>
        <v>0</v>
      </c>
      <c r="K431" s="104">
        <f>VLOOKUP($B431,GD_CHAM_CONG!$C$6:$BF$997,40,FALSE)</f>
        <v>0</v>
      </c>
      <c r="L431" s="104">
        <f>VLOOKUP($B431,GD_CHAM_CONG!$C$6:$BF$997,41,FALSE)</f>
        <v>0</v>
      </c>
      <c r="M431" s="104">
        <f>VLOOKUP($B431,GD_CHAM_CONG!$C$6:$BF$997,42,FALSE)</f>
        <v>0</v>
      </c>
      <c r="N431" s="104">
        <f>VLOOKUP($B431,GD_CHAM_CONG!$C$6:$BF$997,43,FALSE)</f>
        <v>0</v>
      </c>
      <c r="O431" s="104">
        <f>VLOOKUP($B431,GD_CHAM_CONG!$C$6:$BF$997,44,FALSE)</f>
        <v>0</v>
      </c>
      <c r="P431" s="104">
        <f>VLOOKUP($B431,GD_CHAM_CONG!$C$6:$BF$997,45,FALSE)</f>
        <v>0</v>
      </c>
      <c r="Q431" s="104">
        <f>VLOOKUP($B431,GD_CHAM_CONG!$C$6:$BF$997,46,FALSE)</f>
        <v>0</v>
      </c>
      <c r="R431" s="104">
        <f>VLOOKUP($B431,GD_CHAM_CONG!$C$6:$BF$997,47,FALSE)</f>
        <v>0</v>
      </c>
      <c r="S431" s="104">
        <f>VLOOKUP($B431,GD_CHAM_CONG!$C$6:$BF$997,48,FALSE)</f>
        <v>0</v>
      </c>
      <c r="T431" s="104">
        <f>VLOOKUP($B431,GD_CHAM_CONG!$C$6:$BF$997,49,FALSE)</f>
        <v>0</v>
      </c>
      <c r="U431" s="104">
        <f>VLOOKUP($B431,GD_CHAM_CONG!$C$6:$BF$997,50,FALSE)</f>
        <v>0</v>
      </c>
      <c r="V431" s="104">
        <f>VLOOKUP($B431,GD_CHAM_CONG!$C$6:$BF$997,51,FALSE)</f>
        <v>0</v>
      </c>
      <c r="W431" s="104">
        <f>VLOOKUP($B431,GD_CHAM_CONG!$C$6:$BF$997,52,FALSE)</f>
        <v>0</v>
      </c>
      <c r="X431" s="104">
        <f>VLOOKUP($B431,GD_CHAM_CONG!$C$6:$BF$997,53,FALSE)</f>
        <v>0</v>
      </c>
      <c r="Y431" s="104">
        <f>VLOOKUP($B431,GD_CHAM_CONG!$C$6:$BF$997,54,FALSE)</f>
        <v>0</v>
      </c>
      <c r="Z431" s="104">
        <f>VLOOKUP($B431,GD_CHAM_CONG!$C$6:$BF$997,55,FALSE)</f>
        <v>0</v>
      </c>
      <c r="AA431" s="104">
        <f>VLOOKUP($B431,GD_CHAM_CONG!$C$6:$BF$997,56,FALSE)</f>
        <v>0</v>
      </c>
      <c r="AB431" s="104">
        <f>VLOOKUP($B431,GD_CHAM_CONG!$C$6:$BI$997,57,FALSE)</f>
        <v>0</v>
      </c>
      <c r="AC431" s="104">
        <f>VLOOKUP($B431,GD_CHAM_CONG!$C$6:$BI$997,58,FALSE)</f>
        <v>0</v>
      </c>
      <c r="AD431" s="104">
        <f>VLOOKUP($B431,GD_CHAM_CONG!$C$6:$BI$997,59,FALSE)</f>
        <v>0</v>
      </c>
      <c r="AE431" s="270">
        <f>I431/$H431*VLOOKUP(I$4,DM_TI_LE!$A$5:$B$30,2,FALSE)</f>
        <v>1</v>
      </c>
      <c r="AF431" s="270">
        <f>J431/$H431*VLOOKUP(J$4,DM_TI_LE!$A$5:$B$30,2,FALSE)</f>
        <v>0</v>
      </c>
      <c r="AG431" s="270">
        <f>K431/$H431*VLOOKUP(K$4,DM_TI_LE!$A$5:$B$30,2,FALSE)</f>
        <v>0</v>
      </c>
      <c r="AH431" s="270">
        <f>L431/$H431*VLOOKUP(L$4,DM_TI_LE!$A$5:$B$30,2,FALSE)</f>
        <v>0</v>
      </c>
      <c r="AI431" s="270">
        <f>M431/$H431*VLOOKUP(M$4,DM_TI_LE!$A$5:$B$30,2,FALSE)</f>
        <v>0</v>
      </c>
      <c r="AJ431" s="270">
        <f>N431/$H431*VLOOKUP(N$4,DM_TI_LE!$A$5:$B$30,2,FALSE)</f>
        <v>0</v>
      </c>
      <c r="AK431" s="270">
        <f>O431/$H431*VLOOKUP(O$4,DM_TI_LE!$A$5:$B$30,2,FALSE)</f>
        <v>0</v>
      </c>
      <c r="AL431" s="270">
        <f>P431/$H431*VLOOKUP(P$4,DM_TI_LE!$A$5:$B$30,2,FALSE)</f>
        <v>0</v>
      </c>
      <c r="AM431" s="270">
        <f>Q431/$H431*VLOOKUP(Q$4,DM_TI_LE!$A$5:$B$30,2,FALSE)</f>
        <v>0</v>
      </c>
      <c r="AN431" s="270">
        <f>R431/$H431*VLOOKUP(R$4,DM_TI_LE!$A$5:$B$30,2,FALSE)</f>
        <v>0</v>
      </c>
      <c r="AO431" s="270">
        <f>S431/$H431*VLOOKUP(S$4,DM_TI_LE!$A$5:$B$30,2,FALSE)</f>
        <v>0</v>
      </c>
      <c r="AP431" s="270">
        <f>T431/$H431*VLOOKUP(T$4,DM_TI_LE!$A$5:$B$30,2,FALSE)</f>
        <v>0</v>
      </c>
      <c r="AQ431" s="270">
        <f>U431/$H431*VLOOKUP(U$4,DM_TI_LE!$A$5:$B$30,2,FALSE)</f>
        <v>0</v>
      </c>
      <c r="AR431" s="270">
        <f>V431/$H431*VLOOKUP(V$4,DM_TI_LE!$A$5:$B$30,2,FALSE)</f>
        <v>0</v>
      </c>
      <c r="AS431" s="270">
        <f>W431/$H431*VLOOKUP(W$4,DM_TI_LE!$A$5:$B$30,2,FALSE)</f>
        <v>0</v>
      </c>
      <c r="AT431" s="270">
        <f>X431/$H431*VLOOKUP(X$4,DM_TI_LE!$A$5:$B$30,2,FALSE)</f>
        <v>0</v>
      </c>
      <c r="AU431" s="270">
        <f>Y431/$H431*VLOOKUP(Y$4,DM_TI_LE!$A$5:$B$30,2,FALSE)</f>
        <v>0</v>
      </c>
      <c r="AV431" s="270">
        <f>Z431/$H431*VLOOKUP(Z$4,DM_TI_LE!$A$5:$B$30,2,FALSE)</f>
        <v>0</v>
      </c>
      <c r="AW431" s="270">
        <f>AA431/$H431*VLOOKUP(AA$4,DM_TI_LE!$A$5:$B$30,2,FALSE)</f>
        <v>0</v>
      </c>
      <c r="AX431" s="270">
        <f>AB431/$H431*VLOOKUP(AB$4,DM_TI_LE!$A$5:$B$30,2,FALSE)</f>
        <v>0</v>
      </c>
      <c r="AY431" s="270">
        <f>AC431/$H431*VLOOKUP(AC$4,DM_TI_LE!$A$5:$B$30,2,FALSE)</f>
        <v>0</v>
      </c>
      <c r="AZ431" s="270">
        <f>AD431/$H431*VLOOKUP(AD$4,DM_TI_LE!$A$5:$B$30,2,FALSE)</f>
        <v>0</v>
      </c>
      <c r="BA431" s="284">
        <f>IF(CD431="HDHV",DM_TI_LE!$K$12*I431, SUM(AE431:AW431)*F431*E431*DM_HE_SO_LUONG_NS!$D$1*CE431)</f>
        <v>6615000</v>
      </c>
      <c r="BB431" s="104"/>
      <c r="BC431" s="110">
        <f>VLOOKUP(B431,GD_LCD_HS_LNS!$B$4:$E$1000,4,FALSE)</f>
        <v>3100000</v>
      </c>
      <c r="BD431" s="104"/>
      <c r="BE431" s="104">
        <f>I431/26*$BC431*VLOOKUP(BE$4,DM_TI_LE!$A$5:$C$29,3,FALSE)</f>
        <v>0</v>
      </c>
      <c r="BF431" s="104">
        <f>J431/26*$BC431*VLOOKUP(BF$4,DM_TI_LE!$A$5:$C$29,3,FALSE)</f>
        <v>0</v>
      </c>
      <c r="BG431" s="104">
        <f>K431/26*$BC431*VLOOKUP(BG$4,DM_TI_LE!$A$5:$C$29,3,FALSE)</f>
        <v>0</v>
      </c>
      <c r="BH431" s="104">
        <f>L431/26*$BC431*VLOOKUP(BH$4,DM_TI_LE!$A$5:$C$29,3,FALSE)</f>
        <v>0</v>
      </c>
      <c r="BI431" s="104">
        <f>M431/26*$BC431*VLOOKUP(BI$4,DM_TI_LE!$A$5:$C$29,3,FALSE)</f>
        <v>0</v>
      </c>
      <c r="BJ431" s="104">
        <f>N431/26*$BC431*VLOOKUP(BJ$4,DM_TI_LE!$A$5:$C$29,3,FALSE)</f>
        <v>0</v>
      </c>
      <c r="BK431" s="104">
        <f>O431/26*$BC431*VLOOKUP(BK$4,DM_TI_LE!$A$5:$C$29,3,FALSE)</f>
        <v>0</v>
      </c>
      <c r="BL431" s="104">
        <f>P431/26*$BC431*VLOOKUP(BL$4,DM_TI_LE!$A$5:$C$29,3,FALSE)</f>
        <v>0</v>
      </c>
      <c r="BM431" s="104">
        <f>Q431/26*$BC431*VLOOKUP(BM$4,DM_TI_LE!$A$5:$C$29,3,FALSE)</f>
        <v>0</v>
      </c>
      <c r="BN431" s="104">
        <f>R431/26*$BC431*VLOOKUP(BN$4,DM_TI_LE!$A$5:$C$29,3,FALSE)</f>
        <v>0</v>
      </c>
      <c r="BO431" s="104">
        <f>S431/26*$BC431*VLOOKUP(BO$4,DM_TI_LE!$A$5:$C$29,3,FALSE)</f>
        <v>0</v>
      </c>
      <c r="BP431" s="104">
        <f>T431/26*$BC431*VLOOKUP(BP$4,DM_TI_LE!$A$5:$C$29,3,FALSE)</f>
        <v>0</v>
      </c>
      <c r="BQ431" s="104">
        <f>U431/26*$BC431*VLOOKUP(BQ$4,DM_TI_LE!$A$5:$C$29,3,FALSE)</f>
        <v>0</v>
      </c>
      <c r="BR431" s="104">
        <f>V431/26*$BC431*VLOOKUP(BR$4,DM_TI_LE!$A$5:$C$29,3,FALSE)</f>
        <v>0</v>
      </c>
      <c r="BS431" s="104">
        <f>W431/26*$BC431*VLOOKUP(BS$4,DM_TI_LE!$A$5:$C$29,3,FALSE)</f>
        <v>0</v>
      </c>
      <c r="BT431" s="104">
        <f>X431/26*$BC431*VLOOKUP(BT$4,DM_TI_LE!$A$5:$C$29,3,FALSE)</f>
        <v>0</v>
      </c>
      <c r="BU431" s="104">
        <f>Y431/26*$BC431*VLOOKUP(BU$4,DM_TI_LE!$A$5:$C$29,3,FALSE)</f>
        <v>0</v>
      </c>
      <c r="BV431" s="104">
        <f>Z431/26*$BC431*VLOOKUP(BV$4,DM_TI_LE!$A$5:$C$29,3,FALSE)</f>
        <v>0</v>
      </c>
      <c r="BW431" s="104">
        <f>AA431/26*$BC431*VLOOKUP(BW$4,DM_TI_LE!$A$5:$C$29,3,FALSE)</f>
        <v>0</v>
      </c>
      <c r="BX431" s="104">
        <f>AB431/26*$BC431*VLOOKUP(BX$4,DM_TI_LE!$A$5:$C$29,3,FALSE)</f>
        <v>0</v>
      </c>
      <c r="BY431" s="104">
        <f>AC431/26*$BC431*VLOOKUP(BY$4,DM_TI_LE!$A$5:$C$29,3,FALSE)</f>
        <v>0</v>
      </c>
      <c r="BZ431" s="104">
        <f>AD431/26*$BC431*VLOOKUP(BZ$4,DM_TI_LE!$A$5:$C$29,3,FALSE)</f>
        <v>0</v>
      </c>
      <c r="CA431" s="273">
        <f t="shared" si="0"/>
        <v>0</v>
      </c>
      <c r="CB431" s="104"/>
      <c r="CC431" s="274">
        <f t="shared" si="1"/>
        <v>6615000</v>
      </c>
      <c r="CD431" s="138" t="str">
        <f>VLOOKUP(B431,GD_CHUNG!$B$5:$G$480,6,FALSE)</f>
        <v>HD3N</v>
      </c>
      <c r="CE431" s="275">
        <f>VLOOKUP(CD431,DM_TI_LE!$I$12:$J$16,2,FALSE)</f>
        <v>1</v>
      </c>
    </row>
    <row r="432" spans="1:83" ht="12.75" x14ac:dyDescent="0.2">
      <c r="A432" s="49">
        <v>428</v>
      </c>
      <c r="B432" s="50">
        <f>GD_CHUNG!B432</f>
        <v>10770</v>
      </c>
      <c r="C432" s="50" t="str">
        <f>GD_CHUNG!C432</f>
        <v>Trần Trọng Anh Chí</v>
      </c>
      <c r="D432" s="50" t="str">
        <f>GD_CHUNG!D432</f>
        <v>Nv VS MB</v>
      </c>
      <c r="E432" s="268">
        <f>VLOOKUP(B432,GD_CHAM_CONG!$C$6:$BJ$997,60,FALSE)</f>
        <v>1</v>
      </c>
      <c r="F432" s="268">
        <f>VLOOKUP(B432,GD_LCD_HS_LNS!$B$4:$F$1000,5,FALSE)</f>
        <v>1.47</v>
      </c>
      <c r="G432" s="269"/>
      <c r="H432" s="269">
        <f>VLOOKUP(B432,GD_CHAM_CONG!$C$6:$BD$997,37,FALSE)</f>
        <v>27</v>
      </c>
      <c r="I432" s="104">
        <f>VLOOKUP($B432,GD_CHAM_CONG!$C$6:$BF$997,38,FALSE)</f>
        <v>27</v>
      </c>
      <c r="J432" s="104">
        <f>VLOOKUP($B432,GD_CHAM_CONG!$C$6:$BF$997,39,FALSE)</f>
        <v>0</v>
      </c>
      <c r="K432" s="104">
        <f>VLOOKUP($B432,GD_CHAM_CONG!$C$6:$BF$997,40,FALSE)</f>
        <v>0</v>
      </c>
      <c r="L432" s="104">
        <f>VLOOKUP($B432,GD_CHAM_CONG!$C$6:$BF$997,41,FALSE)</f>
        <v>0</v>
      </c>
      <c r="M432" s="104">
        <f>VLOOKUP($B432,GD_CHAM_CONG!$C$6:$BF$997,42,FALSE)</f>
        <v>0</v>
      </c>
      <c r="N432" s="104">
        <f>VLOOKUP($B432,GD_CHAM_CONG!$C$6:$BF$997,43,FALSE)</f>
        <v>0</v>
      </c>
      <c r="O432" s="104">
        <f>VLOOKUP($B432,GD_CHAM_CONG!$C$6:$BF$997,44,FALSE)</f>
        <v>0</v>
      </c>
      <c r="P432" s="104">
        <f>VLOOKUP($B432,GD_CHAM_CONG!$C$6:$BF$997,45,FALSE)</f>
        <v>0</v>
      </c>
      <c r="Q432" s="104">
        <f>VLOOKUP($B432,GD_CHAM_CONG!$C$6:$BF$997,46,FALSE)</f>
        <v>0</v>
      </c>
      <c r="R432" s="104">
        <f>VLOOKUP($B432,GD_CHAM_CONG!$C$6:$BF$997,47,FALSE)</f>
        <v>0</v>
      </c>
      <c r="S432" s="104">
        <f>VLOOKUP($B432,GD_CHAM_CONG!$C$6:$BF$997,48,FALSE)</f>
        <v>0</v>
      </c>
      <c r="T432" s="104">
        <f>VLOOKUP($B432,GD_CHAM_CONG!$C$6:$BF$997,49,FALSE)</f>
        <v>0</v>
      </c>
      <c r="U432" s="104">
        <f>VLOOKUP($B432,GD_CHAM_CONG!$C$6:$BF$997,50,FALSE)</f>
        <v>0</v>
      </c>
      <c r="V432" s="104">
        <f>VLOOKUP($B432,GD_CHAM_CONG!$C$6:$BF$997,51,FALSE)</f>
        <v>0</v>
      </c>
      <c r="W432" s="104">
        <f>VLOOKUP($B432,GD_CHAM_CONG!$C$6:$BF$997,52,FALSE)</f>
        <v>0</v>
      </c>
      <c r="X432" s="104">
        <f>VLOOKUP($B432,GD_CHAM_CONG!$C$6:$BF$997,53,FALSE)</f>
        <v>0</v>
      </c>
      <c r="Y432" s="104">
        <f>VLOOKUP($B432,GD_CHAM_CONG!$C$6:$BF$997,54,FALSE)</f>
        <v>0</v>
      </c>
      <c r="Z432" s="104">
        <f>VLOOKUP($B432,GD_CHAM_CONG!$C$6:$BF$997,55,FALSE)</f>
        <v>0</v>
      </c>
      <c r="AA432" s="104">
        <f>VLOOKUP($B432,GD_CHAM_CONG!$C$6:$BF$997,56,FALSE)</f>
        <v>0</v>
      </c>
      <c r="AB432" s="104">
        <f>VLOOKUP($B432,GD_CHAM_CONG!$C$6:$BI$997,57,FALSE)</f>
        <v>0</v>
      </c>
      <c r="AC432" s="104">
        <f>VLOOKUP($B432,GD_CHAM_CONG!$C$6:$BI$997,58,FALSE)</f>
        <v>0</v>
      </c>
      <c r="AD432" s="104">
        <f>VLOOKUP($B432,GD_CHAM_CONG!$C$6:$BI$997,59,FALSE)</f>
        <v>0</v>
      </c>
      <c r="AE432" s="270">
        <f>I432/$H432*VLOOKUP(I$4,DM_TI_LE!$A$5:$B$30,2,FALSE)</f>
        <v>1</v>
      </c>
      <c r="AF432" s="270">
        <f>J432/$H432*VLOOKUP(J$4,DM_TI_LE!$A$5:$B$30,2,FALSE)</f>
        <v>0</v>
      </c>
      <c r="AG432" s="270">
        <f>K432/$H432*VLOOKUP(K$4,DM_TI_LE!$A$5:$B$30,2,FALSE)</f>
        <v>0</v>
      </c>
      <c r="AH432" s="270">
        <f>L432/$H432*VLOOKUP(L$4,DM_TI_LE!$A$5:$B$30,2,FALSE)</f>
        <v>0</v>
      </c>
      <c r="AI432" s="270">
        <f>M432/$H432*VLOOKUP(M$4,DM_TI_LE!$A$5:$B$30,2,FALSE)</f>
        <v>0</v>
      </c>
      <c r="AJ432" s="270">
        <f>N432/$H432*VLOOKUP(N$4,DM_TI_LE!$A$5:$B$30,2,FALSE)</f>
        <v>0</v>
      </c>
      <c r="AK432" s="270">
        <f>O432/$H432*VLOOKUP(O$4,DM_TI_LE!$A$5:$B$30,2,FALSE)</f>
        <v>0</v>
      </c>
      <c r="AL432" s="270">
        <f>P432/$H432*VLOOKUP(P$4,DM_TI_LE!$A$5:$B$30,2,FALSE)</f>
        <v>0</v>
      </c>
      <c r="AM432" s="270">
        <f>Q432/$H432*VLOOKUP(Q$4,DM_TI_LE!$A$5:$B$30,2,FALSE)</f>
        <v>0</v>
      </c>
      <c r="AN432" s="270">
        <f>R432/$H432*VLOOKUP(R$4,DM_TI_LE!$A$5:$B$30,2,FALSE)</f>
        <v>0</v>
      </c>
      <c r="AO432" s="270">
        <f>S432/$H432*VLOOKUP(S$4,DM_TI_LE!$A$5:$B$30,2,FALSE)</f>
        <v>0</v>
      </c>
      <c r="AP432" s="270">
        <f>T432/$H432*VLOOKUP(T$4,DM_TI_LE!$A$5:$B$30,2,FALSE)</f>
        <v>0</v>
      </c>
      <c r="AQ432" s="270">
        <f>U432/$H432*VLOOKUP(U$4,DM_TI_LE!$A$5:$B$30,2,FALSE)</f>
        <v>0</v>
      </c>
      <c r="AR432" s="270">
        <f>V432/$H432*VLOOKUP(V$4,DM_TI_LE!$A$5:$B$30,2,FALSE)</f>
        <v>0</v>
      </c>
      <c r="AS432" s="270">
        <f>W432/$H432*VLOOKUP(W$4,DM_TI_LE!$A$5:$B$30,2,FALSE)</f>
        <v>0</v>
      </c>
      <c r="AT432" s="270">
        <f>X432/$H432*VLOOKUP(X$4,DM_TI_LE!$A$5:$B$30,2,FALSE)</f>
        <v>0</v>
      </c>
      <c r="AU432" s="270">
        <f>Y432/$H432*VLOOKUP(Y$4,DM_TI_LE!$A$5:$B$30,2,FALSE)</f>
        <v>0</v>
      </c>
      <c r="AV432" s="270">
        <f>Z432/$H432*VLOOKUP(Z$4,DM_TI_LE!$A$5:$B$30,2,FALSE)</f>
        <v>0</v>
      </c>
      <c r="AW432" s="270">
        <f>AA432/$H432*VLOOKUP(AA$4,DM_TI_LE!$A$5:$B$30,2,FALSE)</f>
        <v>0</v>
      </c>
      <c r="AX432" s="270">
        <f>AB432/$H432*VLOOKUP(AB$4,DM_TI_LE!$A$5:$B$30,2,FALSE)</f>
        <v>0</v>
      </c>
      <c r="AY432" s="270">
        <f>AC432/$H432*VLOOKUP(AC$4,DM_TI_LE!$A$5:$B$30,2,FALSE)</f>
        <v>0</v>
      </c>
      <c r="AZ432" s="270">
        <f>AD432/$H432*VLOOKUP(AD$4,DM_TI_LE!$A$5:$B$30,2,FALSE)</f>
        <v>0</v>
      </c>
      <c r="BA432" s="284">
        <f>IF(CD432="HDHV",DM_TI_LE!$K$12*I432, SUM(AE432:AW432)*F432*E432*DM_HE_SO_LUONG_NS!$D$1*CE432)</f>
        <v>6615000</v>
      </c>
      <c r="BB432" s="104"/>
      <c r="BC432" s="110">
        <f>VLOOKUP(B432,GD_LCD_HS_LNS!$B$4:$E$1000,4,FALSE)</f>
        <v>3100000</v>
      </c>
      <c r="BD432" s="104"/>
      <c r="BE432" s="104">
        <f>I432/26*$BC432*VLOOKUP(BE$4,DM_TI_LE!$A$5:$C$29,3,FALSE)</f>
        <v>0</v>
      </c>
      <c r="BF432" s="104">
        <f>J432/26*$BC432*VLOOKUP(BF$4,DM_TI_LE!$A$5:$C$29,3,FALSE)</f>
        <v>0</v>
      </c>
      <c r="BG432" s="104">
        <f>K432/26*$BC432*VLOOKUP(BG$4,DM_TI_LE!$A$5:$C$29,3,FALSE)</f>
        <v>0</v>
      </c>
      <c r="BH432" s="104">
        <f>L432/26*$BC432*VLOOKUP(BH$4,DM_TI_LE!$A$5:$C$29,3,FALSE)</f>
        <v>0</v>
      </c>
      <c r="BI432" s="104">
        <f>M432/26*$BC432*VLOOKUP(BI$4,DM_TI_LE!$A$5:$C$29,3,FALSE)</f>
        <v>0</v>
      </c>
      <c r="BJ432" s="104">
        <f>N432/26*$BC432*VLOOKUP(BJ$4,DM_TI_LE!$A$5:$C$29,3,FALSE)</f>
        <v>0</v>
      </c>
      <c r="BK432" s="104">
        <f>O432/26*$BC432*VLOOKUP(BK$4,DM_TI_LE!$A$5:$C$29,3,FALSE)</f>
        <v>0</v>
      </c>
      <c r="BL432" s="104">
        <f>P432/26*$BC432*VLOOKUP(BL$4,DM_TI_LE!$A$5:$C$29,3,FALSE)</f>
        <v>0</v>
      </c>
      <c r="BM432" s="104">
        <f>Q432/26*$BC432*VLOOKUP(BM$4,DM_TI_LE!$A$5:$C$29,3,FALSE)</f>
        <v>0</v>
      </c>
      <c r="BN432" s="104">
        <f>R432/26*$BC432*VLOOKUP(BN$4,DM_TI_LE!$A$5:$C$29,3,FALSE)</f>
        <v>0</v>
      </c>
      <c r="BO432" s="104">
        <f>S432/26*$BC432*VLOOKUP(BO$4,DM_TI_LE!$A$5:$C$29,3,FALSE)</f>
        <v>0</v>
      </c>
      <c r="BP432" s="104">
        <f>T432/26*$BC432*VLOOKUP(BP$4,DM_TI_LE!$A$5:$C$29,3,FALSE)</f>
        <v>0</v>
      </c>
      <c r="BQ432" s="104">
        <f>U432/26*$BC432*VLOOKUP(BQ$4,DM_TI_LE!$A$5:$C$29,3,FALSE)</f>
        <v>0</v>
      </c>
      <c r="BR432" s="104">
        <f>V432/26*$BC432*VLOOKUP(BR$4,DM_TI_LE!$A$5:$C$29,3,FALSE)</f>
        <v>0</v>
      </c>
      <c r="BS432" s="104">
        <f>W432/26*$BC432*VLOOKUP(BS$4,DM_TI_LE!$A$5:$C$29,3,FALSE)</f>
        <v>0</v>
      </c>
      <c r="BT432" s="104">
        <f>X432/26*$BC432*VLOOKUP(BT$4,DM_TI_LE!$A$5:$C$29,3,FALSE)</f>
        <v>0</v>
      </c>
      <c r="BU432" s="104">
        <f>Y432/26*$BC432*VLOOKUP(BU$4,DM_TI_LE!$A$5:$C$29,3,FALSE)</f>
        <v>0</v>
      </c>
      <c r="BV432" s="104">
        <f>Z432/26*$BC432*VLOOKUP(BV$4,DM_TI_LE!$A$5:$C$29,3,FALSE)</f>
        <v>0</v>
      </c>
      <c r="BW432" s="104">
        <f>AA432/26*$BC432*VLOOKUP(BW$4,DM_TI_LE!$A$5:$C$29,3,FALSE)</f>
        <v>0</v>
      </c>
      <c r="BX432" s="104">
        <f>AB432/26*$BC432*VLOOKUP(BX$4,DM_TI_LE!$A$5:$C$29,3,FALSE)</f>
        <v>0</v>
      </c>
      <c r="BY432" s="104">
        <f>AC432/26*$BC432*VLOOKUP(BY$4,DM_TI_LE!$A$5:$C$29,3,FALSE)</f>
        <v>0</v>
      </c>
      <c r="BZ432" s="104">
        <f>AD432/26*$BC432*VLOOKUP(BZ$4,DM_TI_LE!$A$5:$C$29,3,FALSE)</f>
        <v>0</v>
      </c>
      <c r="CA432" s="273">
        <f t="shared" si="0"/>
        <v>0</v>
      </c>
      <c r="CB432" s="104"/>
      <c r="CC432" s="274">
        <f t="shared" si="1"/>
        <v>6615000</v>
      </c>
      <c r="CD432" s="138" t="str">
        <f>VLOOKUP(B432,GD_CHUNG!$B$5:$G$480,6,FALSE)</f>
        <v>HD3N</v>
      </c>
      <c r="CE432" s="275">
        <f>VLOOKUP(CD432,DM_TI_LE!$I$12:$J$16,2,FALSE)</f>
        <v>1</v>
      </c>
    </row>
    <row r="433" spans="1:83" ht="12.75" x14ac:dyDescent="0.2">
      <c r="A433" s="49">
        <v>429</v>
      </c>
      <c r="B433" s="50">
        <f>GD_CHUNG!B433</f>
        <v>10771</v>
      </c>
      <c r="C433" s="50" t="str">
        <f>GD_CHUNG!C433</f>
        <v>Trần Thị Thu Thuỷ</v>
      </c>
      <c r="D433" s="50" t="str">
        <f>GD_CHUNG!D433</f>
        <v>Nv VS MB</v>
      </c>
      <c r="E433" s="268">
        <f>VLOOKUP(B433,GD_CHAM_CONG!$C$6:$BJ$997,60,FALSE)</f>
        <v>1</v>
      </c>
      <c r="F433" s="268">
        <f>VLOOKUP(B433,GD_LCD_HS_LNS!$B$4:$F$1000,5,FALSE)</f>
        <v>1.47</v>
      </c>
      <c r="G433" s="269"/>
      <c r="H433" s="269">
        <f>VLOOKUP(B433,GD_CHAM_CONG!$C$6:$BD$997,37,FALSE)</f>
        <v>27</v>
      </c>
      <c r="I433" s="104">
        <f>VLOOKUP($B433,GD_CHAM_CONG!$C$6:$BF$997,38,FALSE)</f>
        <v>27</v>
      </c>
      <c r="J433" s="104">
        <f>VLOOKUP($B433,GD_CHAM_CONG!$C$6:$BF$997,39,FALSE)</f>
        <v>0</v>
      </c>
      <c r="K433" s="104">
        <f>VLOOKUP($B433,GD_CHAM_CONG!$C$6:$BF$997,40,FALSE)</f>
        <v>0</v>
      </c>
      <c r="L433" s="104">
        <f>VLOOKUP($B433,GD_CHAM_CONG!$C$6:$BF$997,41,FALSE)</f>
        <v>0</v>
      </c>
      <c r="M433" s="104">
        <f>VLOOKUP($B433,GD_CHAM_CONG!$C$6:$BF$997,42,FALSE)</f>
        <v>0</v>
      </c>
      <c r="N433" s="104">
        <f>VLOOKUP($B433,GD_CHAM_CONG!$C$6:$BF$997,43,FALSE)</f>
        <v>0</v>
      </c>
      <c r="O433" s="104">
        <f>VLOOKUP($B433,GD_CHAM_CONG!$C$6:$BF$997,44,FALSE)</f>
        <v>0</v>
      </c>
      <c r="P433" s="104">
        <f>VLOOKUP($B433,GD_CHAM_CONG!$C$6:$BF$997,45,FALSE)</f>
        <v>0</v>
      </c>
      <c r="Q433" s="104">
        <f>VLOOKUP($B433,GD_CHAM_CONG!$C$6:$BF$997,46,FALSE)</f>
        <v>0</v>
      </c>
      <c r="R433" s="104">
        <f>VLOOKUP($B433,GD_CHAM_CONG!$C$6:$BF$997,47,FALSE)</f>
        <v>0</v>
      </c>
      <c r="S433" s="104">
        <f>VLOOKUP($B433,GD_CHAM_CONG!$C$6:$BF$997,48,FALSE)</f>
        <v>0</v>
      </c>
      <c r="T433" s="104">
        <f>VLOOKUP($B433,GD_CHAM_CONG!$C$6:$BF$997,49,FALSE)</f>
        <v>0</v>
      </c>
      <c r="U433" s="104">
        <f>VLOOKUP($B433,GD_CHAM_CONG!$C$6:$BF$997,50,FALSE)</f>
        <v>0</v>
      </c>
      <c r="V433" s="104">
        <f>VLOOKUP($B433,GD_CHAM_CONG!$C$6:$BF$997,51,FALSE)</f>
        <v>0</v>
      </c>
      <c r="W433" s="104">
        <f>VLOOKUP($B433,GD_CHAM_CONG!$C$6:$BF$997,52,FALSE)</f>
        <v>0</v>
      </c>
      <c r="X433" s="104">
        <f>VLOOKUP($B433,GD_CHAM_CONG!$C$6:$BF$997,53,FALSE)</f>
        <v>0</v>
      </c>
      <c r="Y433" s="104">
        <f>VLOOKUP($B433,GD_CHAM_CONG!$C$6:$BF$997,54,FALSE)</f>
        <v>0</v>
      </c>
      <c r="Z433" s="104">
        <f>VLOOKUP($B433,GD_CHAM_CONG!$C$6:$BF$997,55,FALSE)</f>
        <v>0</v>
      </c>
      <c r="AA433" s="104">
        <f>VLOOKUP($B433,GD_CHAM_CONG!$C$6:$BF$997,56,FALSE)</f>
        <v>0</v>
      </c>
      <c r="AB433" s="104">
        <f>VLOOKUP($B433,GD_CHAM_CONG!$C$6:$BI$997,57,FALSE)</f>
        <v>0</v>
      </c>
      <c r="AC433" s="104">
        <f>VLOOKUP($B433,GD_CHAM_CONG!$C$6:$BI$997,58,FALSE)</f>
        <v>0</v>
      </c>
      <c r="AD433" s="104">
        <f>VLOOKUP($B433,GD_CHAM_CONG!$C$6:$BI$997,59,FALSE)</f>
        <v>0</v>
      </c>
      <c r="AE433" s="270">
        <f>I433/$H433*VLOOKUP(I$4,DM_TI_LE!$A$5:$B$30,2,FALSE)</f>
        <v>1</v>
      </c>
      <c r="AF433" s="270">
        <f>J433/$H433*VLOOKUP(J$4,DM_TI_LE!$A$5:$B$30,2,FALSE)</f>
        <v>0</v>
      </c>
      <c r="AG433" s="270">
        <f>K433/$H433*VLOOKUP(K$4,DM_TI_LE!$A$5:$B$30,2,FALSE)</f>
        <v>0</v>
      </c>
      <c r="AH433" s="270">
        <f>L433/$H433*VLOOKUP(L$4,DM_TI_LE!$A$5:$B$30,2,FALSE)</f>
        <v>0</v>
      </c>
      <c r="AI433" s="270">
        <f>M433/$H433*VLOOKUP(M$4,DM_TI_LE!$A$5:$B$30,2,FALSE)</f>
        <v>0</v>
      </c>
      <c r="AJ433" s="270">
        <f>N433/$H433*VLOOKUP(N$4,DM_TI_LE!$A$5:$B$30,2,FALSE)</f>
        <v>0</v>
      </c>
      <c r="AK433" s="270">
        <f>O433/$H433*VLOOKUP(O$4,DM_TI_LE!$A$5:$B$30,2,FALSE)</f>
        <v>0</v>
      </c>
      <c r="AL433" s="270">
        <f>P433/$H433*VLOOKUP(P$4,DM_TI_LE!$A$5:$B$30,2,FALSE)</f>
        <v>0</v>
      </c>
      <c r="AM433" s="270">
        <f>Q433/$H433*VLOOKUP(Q$4,DM_TI_LE!$A$5:$B$30,2,FALSE)</f>
        <v>0</v>
      </c>
      <c r="AN433" s="270">
        <f>R433/$H433*VLOOKUP(R$4,DM_TI_LE!$A$5:$B$30,2,FALSE)</f>
        <v>0</v>
      </c>
      <c r="AO433" s="270">
        <f>S433/$H433*VLOOKUP(S$4,DM_TI_LE!$A$5:$B$30,2,FALSE)</f>
        <v>0</v>
      </c>
      <c r="AP433" s="270">
        <f>T433/$H433*VLOOKUP(T$4,DM_TI_LE!$A$5:$B$30,2,FALSE)</f>
        <v>0</v>
      </c>
      <c r="AQ433" s="270">
        <f>U433/$H433*VLOOKUP(U$4,DM_TI_LE!$A$5:$B$30,2,FALSE)</f>
        <v>0</v>
      </c>
      <c r="AR433" s="270">
        <f>V433/$H433*VLOOKUP(V$4,DM_TI_LE!$A$5:$B$30,2,FALSE)</f>
        <v>0</v>
      </c>
      <c r="AS433" s="270">
        <f>W433/$H433*VLOOKUP(W$4,DM_TI_LE!$A$5:$B$30,2,FALSE)</f>
        <v>0</v>
      </c>
      <c r="AT433" s="270">
        <f>X433/$H433*VLOOKUP(X$4,DM_TI_LE!$A$5:$B$30,2,FALSE)</f>
        <v>0</v>
      </c>
      <c r="AU433" s="270">
        <f>Y433/$H433*VLOOKUP(Y$4,DM_TI_LE!$A$5:$B$30,2,FALSE)</f>
        <v>0</v>
      </c>
      <c r="AV433" s="270">
        <f>Z433/$H433*VLOOKUP(Z$4,DM_TI_LE!$A$5:$B$30,2,FALSE)</f>
        <v>0</v>
      </c>
      <c r="AW433" s="270">
        <f>AA433/$H433*VLOOKUP(AA$4,DM_TI_LE!$A$5:$B$30,2,FALSE)</f>
        <v>0</v>
      </c>
      <c r="AX433" s="270">
        <f>AB433/$H433*VLOOKUP(AB$4,DM_TI_LE!$A$5:$B$30,2,FALSE)</f>
        <v>0</v>
      </c>
      <c r="AY433" s="270">
        <f>AC433/$H433*VLOOKUP(AC$4,DM_TI_LE!$A$5:$B$30,2,FALSE)</f>
        <v>0</v>
      </c>
      <c r="AZ433" s="270">
        <f>AD433/$H433*VLOOKUP(AD$4,DM_TI_LE!$A$5:$B$30,2,FALSE)</f>
        <v>0</v>
      </c>
      <c r="BA433" s="284">
        <f>IF(CD433="HDHV",DM_TI_LE!$K$12*I433, SUM(AE433:AW433)*F433*E433*DM_HE_SO_LUONG_NS!$D$1*CE433)</f>
        <v>6615000</v>
      </c>
      <c r="BB433" s="104"/>
      <c r="BC433" s="110">
        <f>VLOOKUP(B433,GD_LCD_HS_LNS!$B$4:$E$1000,4,FALSE)</f>
        <v>3100000</v>
      </c>
      <c r="BD433" s="104"/>
      <c r="BE433" s="104">
        <f>I433/26*$BC433*VLOOKUP(BE$4,DM_TI_LE!$A$5:$C$29,3,FALSE)</f>
        <v>0</v>
      </c>
      <c r="BF433" s="104">
        <f>J433/26*$BC433*VLOOKUP(BF$4,DM_TI_LE!$A$5:$C$29,3,FALSE)</f>
        <v>0</v>
      </c>
      <c r="BG433" s="104">
        <f>K433/26*$BC433*VLOOKUP(BG$4,DM_TI_LE!$A$5:$C$29,3,FALSE)</f>
        <v>0</v>
      </c>
      <c r="BH433" s="104">
        <f>L433/26*$BC433*VLOOKUP(BH$4,DM_TI_LE!$A$5:$C$29,3,FALSE)</f>
        <v>0</v>
      </c>
      <c r="BI433" s="104">
        <f>M433/26*$BC433*VLOOKUP(BI$4,DM_TI_LE!$A$5:$C$29,3,FALSE)</f>
        <v>0</v>
      </c>
      <c r="BJ433" s="104">
        <f>N433/26*$BC433*VLOOKUP(BJ$4,DM_TI_LE!$A$5:$C$29,3,FALSE)</f>
        <v>0</v>
      </c>
      <c r="BK433" s="104">
        <f>O433/26*$BC433*VLOOKUP(BK$4,DM_TI_LE!$A$5:$C$29,3,FALSE)</f>
        <v>0</v>
      </c>
      <c r="BL433" s="104">
        <f>P433/26*$BC433*VLOOKUP(BL$4,DM_TI_LE!$A$5:$C$29,3,FALSE)</f>
        <v>0</v>
      </c>
      <c r="BM433" s="104">
        <f>Q433/26*$BC433*VLOOKUP(BM$4,DM_TI_LE!$A$5:$C$29,3,FALSE)</f>
        <v>0</v>
      </c>
      <c r="BN433" s="104">
        <f>R433/26*$BC433*VLOOKUP(BN$4,DM_TI_LE!$A$5:$C$29,3,FALSE)</f>
        <v>0</v>
      </c>
      <c r="BO433" s="104">
        <f>S433/26*$BC433*VLOOKUP(BO$4,DM_TI_LE!$A$5:$C$29,3,FALSE)</f>
        <v>0</v>
      </c>
      <c r="BP433" s="104">
        <f>T433/26*$BC433*VLOOKUP(BP$4,DM_TI_LE!$A$5:$C$29,3,FALSE)</f>
        <v>0</v>
      </c>
      <c r="BQ433" s="104">
        <f>U433/26*$BC433*VLOOKUP(BQ$4,DM_TI_LE!$A$5:$C$29,3,FALSE)</f>
        <v>0</v>
      </c>
      <c r="BR433" s="104">
        <f>V433/26*$BC433*VLOOKUP(BR$4,DM_TI_LE!$A$5:$C$29,3,FALSE)</f>
        <v>0</v>
      </c>
      <c r="BS433" s="104">
        <f>W433/26*$BC433*VLOOKUP(BS$4,DM_TI_LE!$A$5:$C$29,3,FALSE)</f>
        <v>0</v>
      </c>
      <c r="BT433" s="104">
        <f>X433/26*$BC433*VLOOKUP(BT$4,DM_TI_LE!$A$5:$C$29,3,FALSE)</f>
        <v>0</v>
      </c>
      <c r="BU433" s="104">
        <f>Y433/26*$BC433*VLOOKUP(BU$4,DM_TI_LE!$A$5:$C$29,3,FALSE)</f>
        <v>0</v>
      </c>
      <c r="BV433" s="104">
        <f>Z433/26*$BC433*VLOOKUP(BV$4,DM_TI_LE!$A$5:$C$29,3,FALSE)</f>
        <v>0</v>
      </c>
      <c r="BW433" s="104">
        <f>AA433/26*$BC433*VLOOKUP(BW$4,DM_TI_LE!$A$5:$C$29,3,FALSE)</f>
        <v>0</v>
      </c>
      <c r="BX433" s="104">
        <f>AB433/26*$BC433*VLOOKUP(BX$4,DM_TI_LE!$A$5:$C$29,3,FALSE)</f>
        <v>0</v>
      </c>
      <c r="BY433" s="104">
        <f>AC433/26*$BC433*VLOOKUP(BY$4,DM_TI_LE!$A$5:$C$29,3,FALSE)</f>
        <v>0</v>
      </c>
      <c r="BZ433" s="104">
        <f>AD433/26*$BC433*VLOOKUP(BZ$4,DM_TI_LE!$A$5:$C$29,3,FALSE)</f>
        <v>0</v>
      </c>
      <c r="CA433" s="273">
        <f t="shared" si="0"/>
        <v>0</v>
      </c>
      <c r="CB433" s="104"/>
      <c r="CC433" s="274">
        <f t="shared" si="1"/>
        <v>6615000</v>
      </c>
      <c r="CD433" s="138" t="str">
        <f>VLOOKUP(B433,GD_CHUNG!$B$5:$G$480,6,FALSE)</f>
        <v>HD3N</v>
      </c>
      <c r="CE433" s="275">
        <f>VLOOKUP(CD433,DM_TI_LE!$I$12:$J$16,2,FALSE)</f>
        <v>1</v>
      </c>
    </row>
    <row r="434" spans="1:83" ht="12.75" x14ac:dyDescent="0.2">
      <c r="A434" s="49">
        <v>430</v>
      </c>
      <c r="B434" s="50">
        <f>GD_CHUNG!B434</f>
        <v>10772</v>
      </c>
      <c r="C434" s="50" t="str">
        <f>GD_CHUNG!C434</f>
        <v>Đậu Thị Hồng Nguyệt</v>
      </c>
      <c r="D434" s="50" t="str">
        <f>GD_CHUNG!D434</f>
        <v>Nv VS MB</v>
      </c>
      <c r="E434" s="268">
        <f>VLOOKUP(B434,GD_CHAM_CONG!$C$6:$BJ$997,60,FALSE)</f>
        <v>1</v>
      </c>
      <c r="F434" s="268">
        <f>VLOOKUP(B434,GD_LCD_HS_LNS!$B$4:$F$1000,5,FALSE)</f>
        <v>1.56</v>
      </c>
      <c r="G434" s="269"/>
      <c r="H434" s="269">
        <f>VLOOKUP(B434,GD_CHAM_CONG!$C$6:$BD$997,37,FALSE)</f>
        <v>27</v>
      </c>
      <c r="I434" s="104">
        <f>VLOOKUP($B434,GD_CHAM_CONG!$C$6:$BF$997,38,FALSE)</f>
        <v>27</v>
      </c>
      <c r="J434" s="104">
        <f>VLOOKUP($B434,GD_CHAM_CONG!$C$6:$BF$997,39,FALSE)</f>
        <v>0</v>
      </c>
      <c r="K434" s="104">
        <f>VLOOKUP($B434,GD_CHAM_CONG!$C$6:$BF$997,40,FALSE)</f>
        <v>0</v>
      </c>
      <c r="L434" s="104">
        <f>VLOOKUP($B434,GD_CHAM_CONG!$C$6:$BF$997,41,FALSE)</f>
        <v>0</v>
      </c>
      <c r="M434" s="104">
        <f>VLOOKUP($B434,GD_CHAM_CONG!$C$6:$BF$997,42,FALSE)</f>
        <v>0</v>
      </c>
      <c r="N434" s="104">
        <f>VLOOKUP($B434,GD_CHAM_CONG!$C$6:$BF$997,43,FALSE)</f>
        <v>0</v>
      </c>
      <c r="O434" s="104">
        <f>VLOOKUP($B434,GD_CHAM_CONG!$C$6:$BF$997,44,FALSE)</f>
        <v>0</v>
      </c>
      <c r="P434" s="104">
        <f>VLOOKUP($B434,GD_CHAM_CONG!$C$6:$BF$997,45,FALSE)</f>
        <v>0</v>
      </c>
      <c r="Q434" s="104">
        <f>VLOOKUP($B434,GD_CHAM_CONG!$C$6:$BF$997,46,FALSE)</f>
        <v>0</v>
      </c>
      <c r="R434" s="104">
        <f>VLOOKUP($B434,GD_CHAM_CONG!$C$6:$BF$997,47,FALSE)</f>
        <v>0</v>
      </c>
      <c r="S434" s="104">
        <f>VLOOKUP($B434,GD_CHAM_CONG!$C$6:$BF$997,48,FALSE)</f>
        <v>0</v>
      </c>
      <c r="T434" s="104">
        <f>VLOOKUP($B434,GD_CHAM_CONG!$C$6:$BF$997,49,FALSE)</f>
        <v>0</v>
      </c>
      <c r="U434" s="104">
        <f>VLOOKUP($B434,GD_CHAM_CONG!$C$6:$BF$997,50,FALSE)</f>
        <v>0</v>
      </c>
      <c r="V434" s="104">
        <f>VLOOKUP($B434,GD_CHAM_CONG!$C$6:$BF$997,51,FALSE)</f>
        <v>0</v>
      </c>
      <c r="W434" s="104">
        <f>VLOOKUP($B434,GD_CHAM_CONG!$C$6:$BF$997,52,FALSE)</f>
        <v>0</v>
      </c>
      <c r="X434" s="104">
        <f>VLOOKUP($B434,GD_CHAM_CONG!$C$6:$BF$997,53,FALSE)</f>
        <v>0</v>
      </c>
      <c r="Y434" s="104">
        <f>VLOOKUP($B434,GD_CHAM_CONG!$C$6:$BF$997,54,FALSE)</f>
        <v>0</v>
      </c>
      <c r="Z434" s="104">
        <f>VLOOKUP($B434,GD_CHAM_CONG!$C$6:$BF$997,55,FALSE)</f>
        <v>0</v>
      </c>
      <c r="AA434" s="104">
        <f>VLOOKUP($B434,GD_CHAM_CONG!$C$6:$BF$997,56,FALSE)</f>
        <v>0</v>
      </c>
      <c r="AB434" s="104">
        <f>VLOOKUP($B434,GD_CHAM_CONG!$C$6:$BI$997,57,FALSE)</f>
        <v>0</v>
      </c>
      <c r="AC434" s="104">
        <f>VLOOKUP($B434,GD_CHAM_CONG!$C$6:$BI$997,58,FALSE)</f>
        <v>0</v>
      </c>
      <c r="AD434" s="104">
        <f>VLOOKUP($B434,GD_CHAM_CONG!$C$6:$BI$997,59,FALSE)</f>
        <v>0</v>
      </c>
      <c r="AE434" s="270">
        <f>I434/$H434*VLOOKUP(I$4,DM_TI_LE!$A$5:$B$30,2,FALSE)</f>
        <v>1</v>
      </c>
      <c r="AF434" s="270">
        <f>J434/$H434*VLOOKUP(J$4,DM_TI_LE!$A$5:$B$30,2,FALSE)</f>
        <v>0</v>
      </c>
      <c r="AG434" s="270">
        <f>K434/$H434*VLOOKUP(K$4,DM_TI_LE!$A$5:$B$30,2,FALSE)</f>
        <v>0</v>
      </c>
      <c r="AH434" s="270">
        <f>L434/$H434*VLOOKUP(L$4,DM_TI_LE!$A$5:$B$30,2,FALSE)</f>
        <v>0</v>
      </c>
      <c r="AI434" s="270">
        <f>M434/$H434*VLOOKUP(M$4,DM_TI_LE!$A$5:$B$30,2,FALSE)</f>
        <v>0</v>
      </c>
      <c r="AJ434" s="270">
        <f>N434/$H434*VLOOKUP(N$4,DM_TI_LE!$A$5:$B$30,2,FALSE)</f>
        <v>0</v>
      </c>
      <c r="AK434" s="270">
        <f>O434/$H434*VLOOKUP(O$4,DM_TI_LE!$A$5:$B$30,2,FALSE)</f>
        <v>0</v>
      </c>
      <c r="AL434" s="270">
        <f>P434/$H434*VLOOKUP(P$4,DM_TI_LE!$A$5:$B$30,2,FALSE)</f>
        <v>0</v>
      </c>
      <c r="AM434" s="270">
        <f>Q434/$H434*VLOOKUP(Q$4,DM_TI_LE!$A$5:$B$30,2,FALSE)</f>
        <v>0</v>
      </c>
      <c r="AN434" s="270">
        <f>R434/$H434*VLOOKUP(R$4,DM_TI_LE!$A$5:$B$30,2,FALSE)</f>
        <v>0</v>
      </c>
      <c r="AO434" s="270">
        <f>S434/$H434*VLOOKUP(S$4,DM_TI_LE!$A$5:$B$30,2,FALSE)</f>
        <v>0</v>
      </c>
      <c r="AP434" s="270">
        <f>T434/$H434*VLOOKUP(T$4,DM_TI_LE!$A$5:$B$30,2,FALSE)</f>
        <v>0</v>
      </c>
      <c r="AQ434" s="270">
        <f>U434/$H434*VLOOKUP(U$4,DM_TI_LE!$A$5:$B$30,2,FALSE)</f>
        <v>0</v>
      </c>
      <c r="AR434" s="270">
        <f>V434/$H434*VLOOKUP(V$4,DM_TI_LE!$A$5:$B$30,2,FALSE)</f>
        <v>0</v>
      </c>
      <c r="AS434" s="270">
        <f>W434/$H434*VLOOKUP(W$4,DM_TI_LE!$A$5:$B$30,2,FALSE)</f>
        <v>0</v>
      </c>
      <c r="AT434" s="270">
        <f>X434/$H434*VLOOKUP(X$4,DM_TI_LE!$A$5:$B$30,2,FALSE)</f>
        <v>0</v>
      </c>
      <c r="AU434" s="270">
        <f>Y434/$H434*VLOOKUP(Y$4,DM_TI_LE!$A$5:$B$30,2,FALSE)</f>
        <v>0</v>
      </c>
      <c r="AV434" s="270">
        <f>Z434/$H434*VLOOKUP(Z$4,DM_TI_LE!$A$5:$B$30,2,FALSE)</f>
        <v>0</v>
      </c>
      <c r="AW434" s="270">
        <f>AA434/$H434*VLOOKUP(AA$4,DM_TI_LE!$A$5:$B$30,2,FALSE)</f>
        <v>0</v>
      </c>
      <c r="AX434" s="270">
        <f>AB434/$H434*VLOOKUP(AB$4,DM_TI_LE!$A$5:$B$30,2,FALSE)</f>
        <v>0</v>
      </c>
      <c r="AY434" s="270">
        <f>AC434/$H434*VLOOKUP(AC$4,DM_TI_LE!$A$5:$B$30,2,FALSE)</f>
        <v>0</v>
      </c>
      <c r="AZ434" s="270">
        <f>AD434/$H434*VLOOKUP(AD$4,DM_TI_LE!$A$5:$B$30,2,FALSE)</f>
        <v>0</v>
      </c>
      <c r="BA434" s="284">
        <f>IF(CD434="HDHV",DM_TI_LE!$K$12*I434, SUM(AE434:AW434)*F434*E434*DM_HE_SO_LUONG_NS!$D$1*CE434)</f>
        <v>7020000</v>
      </c>
      <c r="BB434" s="104"/>
      <c r="BC434" s="110">
        <f>VLOOKUP(B434,GD_LCD_HS_LNS!$B$4:$E$1000,4,FALSE)</f>
        <v>3100000</v>
      </c>
      <c r="BD434" s="104"/>
      <c r="BE434" s="104">
        <f>I434/26*$BC434*VLOOKUP(BE$4,DM_TI_LE!$A$5:$C$29,3,FALSE)</f>
        <v>0</v>
      </c>
      <c r="BF434" s="104">
        <f>J434/26*$BC434*VLOOKUP(BF$4,DM_TI_LE!$A$5:$C$29,3,FALSE)</f>
        <v>0</v>
      </c>
      <c r="BG434" s="104">
        <f>K434/26*$BC434*VLOOKUP(BG$4,DM_TI_LE!$A$5:$C$29,3,FALSE)</f>
        <v>0</v>
      </c>
      <c r="BH434" s="104">
        <f>L434/26*$BC434*VLOOKUP(BH$4,DM_TI_LE!$A$5:$C$29,3,FALSE)</f>
        <v>0</v>
      </c>
      <c r="BI434" s="104">
        <f>M434/26*$BC434*VLOOKUP(BI$4,DM_TI_LE!$A$5:$C$29,3,FALSE)</f>
        <v>0</v>
      </c>
      <c r="BJ434" s="104">
        <f>N434/26*$BC434*VLOOKUP(BJ$4,DM_TI_LE!$A$5:$C$29,3,FALSE)</f>
        <v>0</v>
      </c>
      <c r="BK434" s="104">
        <f>O434/26*$BC434*VLOOKUP(BK$4,DM_TI_LE!$A$5:$C$29,3,FALSE)</f>
        <v>0</v>
      </c>
      <c r="BL434" s="104">
        <f>P434/26*$BC434*VLOOKUP(BL$4,DM_TI_LE!$A$5:$C$29,3,FALSE)</f>
        <v>0</v>
      </c>
      <c r="BM434" s="104">
        <f>Q434/26*$BC434*VLOOKUP(BM$4,DM_TI_LE!$A$5:$C$29,3,FALSE)</f>
        <v>0</v>
      </c>
      <c r="BN434" s="104">
        <f>R434/26*$BC434*VLOOKUP(BN$4,DM_TI_LE!$A$5:$C$29,3,FALSE)</f>
        <v>0</v>
      </c>
      <c r="BO434" s="104">
        <f>S434/26*$BC434*VLOOKUP(BO$4,DM_TI_LE!$A$5:$C$29,3,FALSE)</f>
        <v>0</v>
      </c>
      <c r="BP434" s="104">
        <f>T434/26*$BC434*VLOOKUP(BP$4,DM_TI_LE!$A$5:$C$29,3,FALSE)</f>
        <v>0</v>
      </c>
      <c r="BQ434" s="104">
        <f>U434/26*$BC434*VLOOKUP(BQ$4,DM_TI_LE!$A$5:$C$29,3,FALSE)</f>
        <v>0</v>
      </c>
      <c r="BR434" s="104">
        <f>V434/26*$BC434*VLOOKUP(BR$4,DM_TI_LE!$A$5:$C$29,3,FALSE)</f>
        <v>0</v>
      </c>
      <c r="BS434" s="104">
        <f>W434/26*$BC434*VLOOKUP(BS$4,DM_TI_LE!$A$5:$C$29,3,FALSE)</f>
        <v>0</v>
      </c>
      <c r="BT434" s="104">
        <f>X434/26*$BC434*VLOOKUP(BT$4,DM_TI_LE!$A$5:$C$29,3,FALSE)</f>
        <v>0</v>
      </c>
      <c r="BU434" s="104">
        <f>Y434/26*$BC434*VLOOKUP(BU$4,DM_TI_LE!$A$5:$C$29,3,FALSE)</f>
        <v>0</v>
      </c>
      <c r="BV434" s="104">
        <f>Z434/26*$BC434*VLOOKUP(BV$4,DM_TI_LE!$A$5:$C$29,3,FALSE)</f>
        <v>0</v>
      </c>
      <c r="BW434" s="104">
        <f>AA434/26*$BC434*VLOOKUP(BW$4,DM_TI_LE!$A$5:$C$29,3,FALSE)</f>
        <v>0</v>
      </c>
      <c r="BX434" s="104">
        <f>AB434/26*$BC434*VLOOKUP(BX$4,DM_TI_LE!$A$5:$C$29,3,FALSE)</f>
        <v>0</v>
      </c>
      <c r="BY434" s="104">
        <f>AC434/26*$BC434*VLOOKUP(BY$4,DM_TI_LE!$A$5:$C$29,3,FALSE)</f>
        <v>0</v>
      </c>
      <c r="BZ434" s="104">
        <f>AD434/26*$BC434*VLOOKUP(BZ$4,DM_TI_LE!$A$5:$C$29,3,FALSE)</f>
        <v>0</v>
      </c>
      <c r="CA434" s="273">
        <f t="shared" si="0"/>
        <v>0</v>
      </c>
      <c r="CB434" s="104"/>
      <c r="CC434" s="274">
        <f t="shared" si="1"/>
        <v>7020000</v>
      </c>
      <c r="CD434" s="138" t="str">
        <f>VLOOKUP(B434,GD_CHUNG!$B$5:$G$480,6,FALSE)</f>
        <v>HDKX</v>
      </c>
      <c r="CE434" s="275">
        <f>VLOOKUP(CD434,DM_TI_LE!$I$12:$J$16,2,FALSE)</f>
        <v>1</v>
      </c>
    </row>
    <row r="435" spans="1:83" ht="12.75" x14ac:dyDescent="0.2">
      <c r="A435" s="49">
        <v>431</v>
      </c>
      <c r="B435" s="50">
        <f>GD_CHUNG!B435</f>
        <v>10773</v>
      </c>
      <c r="C435" s="50" t="str">
        <f>GD_CHUNG!C435</f>
        <v>Nguyễn Thị Mến</v>
      </c>
      <c r="D435" s="50" t="str">
        <f>GD_CHUNG!D435</f>
        <v>Nv VS MB</v>
      </c>
      <c r="E435" s="268">
        <f>VLOOKUP(B435,GD_CHAM_CONG!$C$6:$BJ$997,60,FALSE)</f>
        <v>1</v>
      </c>
      <c r="F435" s="268">
        <f>VLOOKUP(B435,GD_LCD_HS_LNS!$B$4:$F$1000,5,FALSE)</f>
        <v>1.65</v>
      </c>
      <c r="G435" s="269"/>
      <c r="H435" s="269">
        <f>VLOOKUP(B435,GD_CHAM_CONG!$C$6:$BD$997,37,FALSE)</f>
        <v>27</v>
      </c>
      <c r="I435" s="104">
        <f>VLOOKUP($B435,GD_CHAM_CONG!$C$6:$BF$997,38,FALSE)</f>
        <v>27</v>
      </c>
      <c r="J435" s="104">
        <f>VLOOKUP($B435,GD_CHAM_CONG!$C$6:$BF$997,39,FALSE)</f>
        <v>0</v>
      </c>
      <c r="K435" s="104">
        <f>VLOOKUP($B435,GD_CHAM_CONG!$C$6:$BF$997,40,FALSE)</f>
        <v>0</v>
      </c>
      <c r="L435" s="104">
        <f>VLOOKUP($B435,GD_CHAM_CONG!$C$6:$BF$997,41,FALSE)</f>
        <v>0</v>
      </c>
      <c r="M435" s="104">
        <f>VLOOKUP($B435,GD_CHAM_CONG!$C$6:$BF$997,42,FALSE)</f>
        <v>0</v>
      </c>
      <c r="N435" s="104">
        <f>VLOOKUP($B435,GD_CHAM_CONG!$C$6:$BF$997,43,FALSE)</f>
        <v>0</v>
      </c>
      <c r="O435" s="104">
        <f>VLOOKUP($B435,GD_CHAM_CONG!$C$6:$BF$997,44,FALSE)</f>
        <v>0</v>
      </c>
      <c r="P435" s="104">
        <f>VLOOKUP($B435,GD_CHAM_CONG!$C$6:$BF$997,45,FALSE)</f>
        <v>0</v>
      </c>
      <c r="Q435" s="104">
        <f>VLOOKUP($B435,GD_CHAM_CONG!$C$6:$BF$997,46,FALSE)</f>
        <v>0</v>
      </c>
      <c r="R435" s="104">
        <f>VLOOKUP($B435,GD_CHAM_CONG!$C$6:$BF$997,47,FALSE)</f>
        <v>0</v>
      </c>
      <c r="S435" s="104">
        <f>VLOOKUP($B435,GD_CHAM_CONG!$C$6:$BF$997,48,FALSE)</f>
        <v>0</v>
      </c>
      <c r="T435" s="104">
        <f>VLOOKUP($B435,GD_CHAM_CONG!$C$6:$BF$997,49,FALSE)</f>
        <v>0</v>
      </c>
      <c r="U435" s="104">
        <f>VLOOKUP($B435,GD_CHAM_CONG!$C$6:$BF$997,50,FALSE)</f>
        <v>0</v>
      </c>
      <c r="V435" s="104">
        <f>VLOOKUP($B435,GD_CHAM_CONG!$C$6:$BF$997,51,FALSE)</f>
        <v>0</v>
      </c>
      <c r="W435" s="104">
        <f>VLOOKUP($B435,GD_CHAM_CONG!$C$6:$BF$997,52,FALSE)</f>
        <v>0</v>
      </c>
      <c r="X435" s="104">
        <f>VLOOKUP($B435,GD_CHAM_CONG!$C$6:$BF$997,53,FALSE)</f>
        <v>0</v>
      </c>
      <c r="Y435" s="104">
        <f>VLOOKUP($B435,GD_CHAM_CONG!$C$6:$BF$997,54,FALSE)</f>
        <v>0</v>
      </c>
      <c r="Z435" s="104">
        <f>VLOOKUP($B435,GD_CHAM_CONG!$C$6:$BF$997,55,FALSE)</f>
        <v>0</v>
      </c>
      <c r="AA435" s="104">
        <f>VLOOKUP($B435,GD_CHAM_CONG!$C$6:$BF$997,56,FALSE)</f>
        <v>0</v>
      </c>
      <c r="AB435" s="104">
        <f>VLOOKUP($B435,GD_CHAM_CONG!$C$6:$BI$997,57,FALSE)</f>
        <v>0</v>
      </c>
      <c r="AC435" s="104">
        <f>VLOOKUP($B435,GD_CHAM_CONG!$C$6:$BI$997,58,FALSE)</f>
        <v>0</v>
      </c>
      <c r="AD435" s="104">
        <f>VLOOKUP($B435,GD_CHAM_CONG!$C$6:$BI$997,59,FALSE)</f>
        <v>0</v>
      </c>
      <c r="AE435" s="270">
        <f>I435/$H435*VLOOKUP(I$4,DM_TI_LE!$A$5:$B$30,2,FALSE)</f>
        <v>1</v>
      </c>
      <c r="AF435" s="270">
        <f>J435/$H435*VLOOKUP(J$4,DM_TI_LE!$A$5:$B$30,2,FALSE)</f>
        <v>0</v>
      </c>
      <c r="AG435" s="270">
        <f>K435/$H435*VLOOKUP(K$4,DM_TI_LE!$A$5:$B$30,2,FALSE)</f>
        <v>0</v>
      </c>
      <c r="AH435" s="270">
        <f>L435/$H435*VLOOKUP(L$4,DM_TI_LE!$A$5:$B$30,2,FALSE)</f>
        <v>0</v>
      </c>
      <c r="AI435" s="270">
        <f>M435/$H435*VLOOKUP(M$4,DM_TI_LE!$A$5:$B$30,2,FALSE)</f>
        <v>0</v>
      </c>
      <c r="AJ435" s="270">
        <f>N435/$H435*VLOOKUP(N$4,DM_TI_LE!$A$5:$B$30,2,FALSE)</f>
        <v>0</v>
      </c>
      <c r="AK435" s="270">
        <f>O435/$H435*VLOOKUP(O$4,DM_TI_LE!$A$5:$B$30,2,FALSE)</f>
        <v>0</v>
      </c>
      <c r="AL435" s="270">
        <f>P435/$H435*VLOOKUP(P$4,DM_TI_LE!$A$5:$B$30,2,FALSE)</f>
        <v>0</v>
      </c>
      <c r="AM435" s="270">
        <f>Q435/$H435*VLOOKUP(Q$4,DM_TI_LE!$A$5:$B$30,2,FALSE)</f>
        <v>0</v>
      </c>
      <c r="AN435" s="270">
        <f>R435/$H435*VLOOKUP(R$4,DM_TI_LE!$A$5:$B$30,2,FALSE)</f>
        <v>0</v>
      </c>
      <c r="AO435" s="270">
        <f>S435/$H435*VLOOKUP(S$4,DM_TI_LE!$A$5:$B$30,2,FALSE)</f>
        <v>0</v>
      </c>
      <c r="AP435" s="270">
        <f>T435/$H435*VLOOKUP(T$4,DM_TI_LE!$A$5:$B$30,2,FALSE)</f>
        <v>0</v>
      </c>
      <c r="AQ435" s="270">
        <f>U435/$H435*VLOOKUP(U$4,DM_TI_LE!$A$5:$B$30,2,FALSE)</f>
        <v>0</v>
      </c>
      <c r="AR435" s="270">
        <f>V435/$H435*VLOOKUP(V$4,DM_TI_LE!$A$5:$B$30,2,FALSE)</f>
        <v>0</v>
      </c>
      <c r="AS435" s="270">
        <f>W435/$H435*VLOOKUP(W$4,DM_TI_LE!$A$5:$B$30,2,FALSE)</f>
        <v>0</v>
      </c>
      <c r="AT435" s="270">
        <f>X435/$H435*VLOOKUP(X$4,DM_TI_LE!$A$5:$B$30,2,FALSE)</f>
        <v>0</v>
      </c>
      <c r="AU435" s="270">
        <f>Y435/$H435*VLOOKUP(Y$4,DM_TI_LE!$A$5:$B$30,2,FALSE)</f>
        <v>0</v>
      </c>
      <c r="AV435" s="270">
        <f>Z435/$H435*VLOOKUP(Z$4,DM_TI_LE!$A$5:$B$30,2,FALSE)</f>
        <v>0</v>
      </c>
      <c r="AW435" s="270">
        <f>AA435/$H435*VLOOKUP(AA$4,DM_TI_LE!$A$5:$B$30,2,FALSE)</f>
        <v>0</v>
      </c>
      <c r="AX435" s="270">
        <f>AB435/$H435*VLOOKUP(AB$4,DM_TI_LE!$A$5:$B$30,2,FALSE)</f>
        <v>0</v>
      </c>
      <c r="AY435" s="270">
        <f>AC435/$H435*VLOOKUP(AC$4,DM_TI_LE!$A$5:$B$30,2,FALSE)</f>
        <v>0</v>
      </c>
      <c r="AZ435" s="270">
        <f>AD435/$H435*VLOOKUP(AD$4,DM_TI_LE!$A$5:$B$30,2,FALSE)</f>
        <v>0</v>
      </c>
      <c r="BA435" s="284">
        <f>IF(CD435="HDHV",DM_TI_LE!$K$12*I435, SUM(AE435:AW435)*F435*E435*DM_HE_SO_LUONG_NS!$D$1*CE435)</f>
        <v>7425000</v>
      </c>
      <c r="BB435" s="104"/>
      <c r="BC435" s="110">
        <f>VLOOKUP(B435,GD_LCD_HS_LNS!$B$4:$E$1000,4,FALSE)</f>
        <v>3100000</v>
      </c>
      <c r="BD435" s="104"/>
      <c r="BE435" s="104">
        <f>I435/26*$BC435*VLOOKUP(BE$4,DM_TI_LE!$A$5:$C$29,3,FALSE)</f>
        <v>0</v>
      </c>
      <c r="BF435" s="104">
        <f>J435/26*$BC435*VLOOKUP(BF$4,DM_TI_LE!$A$5:$C$29,3,FALSE)</f>
        <v>0</v>
      </c>
      <c r="BG435" s="104">
        <f>K435/26*$BC435*VLOOKUP(BG$4,DM_TI_LE!$A$5:$C$29,3,FALSE)</f>
        <v>0</v>
      </c>
      <c r="BH435" s="104">
        <f>L435/26*$BC435*VLOOKUP(BH$4,DM_TI_LE!$A$5:$C$29,3,FALSE)</f>
        <v>0</v>
      </c>
      <c r="BI435" s="104">
        <f>M435/26*$BC435*VLOOKUP(BI$4,DM_TI_LE!$A$5:$C$29,3,FALSE)</f>
        <v>0</v>
      </c>
      <c r="BJ435" s="104">
        <f>N435/26*$BC435*VLOOKUP(BJ$4,DM_TI_LE!$A$5:$C$29,3,FALSE)</f>
        <v>0</v>
      </c>
      <c r="BK435" s="104">
        <f>O435/26*$BC435*VLOOKUP(BK$4,DM_TI_LE!$A$5:$C$29,3,FALSE)</f>
        <v>0</v>
      </c>
      <c r="BL435" s="104">
        <f>P435/26*$BC435*VLOOKUP(BL$4,DM_TI_LE!$A$5:$C$29,3,FALSE)</f>
        <v>0</v>
      </c>
      <c r="BM435" s="104">
        <f>Q435/26*$BC435*VLOOKUP(BM$4,DM_TI_LE!$A$5:$C$29,3,FALSE)</f>
        <v>0</v>
      </c>
      <c r="BN435" s="104">
        <f>R435/26*$BC435*VLOOKUP(BN$4,DM_TI_LE!$A$5:$C$29,3,FALSE)</f>
        <v>0</v>
      </c>
      <c r="BO435" s="104">
        <f>S435/26*$BC435*VLOOKUP(BO$4,DM_TI_LE!$A$5:$C$29,3,FALSE)</f>
        <v>0</v>
      </c>
      <c r="BP435" s="104">
        <f>T435/26*$BC435*VLOOKUP(BP$4,DM_TI_LE!$A$5:$C$29,3,FALSE)</f>
        <v>0</v>
      </c>
      <c r="BQ435" s="104">
        <f>U435/26*$BC435*VLOOKUP(BQ$4,DM_TI_LE!$A$5:$C$29,3,FALSE)</f>
        <v>0</v>
      </c>
      <c r="BR435" s="104">
        <f>V435/26*$BC435*VLOOKUP(BR$4,DM_TI_LE!$A$5:$C$29,3,FALSE)</f>
        <v>0</v>
      </c>
      <c r="BS435" s="104">
        <f>W435/26*$BC435*VLOOKUP(BS$4,DM_TI_LE!$A$5:$C$29,3,FALSE)</f>
        <v>0</v>
      </c>
      <c r="BT435" s="104">
        <f>X435/26*$BC435*VLOOKUP(BT$4,DM_TI_LE!$A$5:$C$29,3,FALSE)</f>
        <v>0</v>
      </c>
      <c r="BU435" s="104">
        <f>Y435/26*$BC435*VLOOKUP(BU$4,DM_TI_LE!$A$5:$C$29,3,FALSE)</f>
        <v>0</v>
      </c>
      <c r="BV435" s="104">
        <f>Z435/26*$BC435*VLOOKUP(BV$4,DM_TI_LE!$A$5:$C$29,3,FALSE)</f>
        <v>0</v>
      </c>
      <c r="BW435" s="104">
        <f>AA435/26*$BC435*VLOOKUP(BW$4,DM_TI_LE!$A$5:$C$29,3,FALSE)</f>
        <v>0</v>
      </c>
      <c r="BX435" s="104">
        <f>AB435/26*$BC435*VLOOKUP(BX$4,DM_TI_LE!$A$5:$C$29,3,FALSE)</f>
        <v>0</v>
      </c>
      <c r="BY435" s="104">
        <f>AC435/26*$BC435*VLOOKUP(BY$4,DM_TI_LE!$A$5:$C$29,3,FALSE)</f>
        <v>0</v>
      </c>
      <c r="BZ435" s="104">
        <f>AD435/26*$BC435*VLOOKUP(BZ$4,DM_TI_LE!$A$5:$C$29,3,FALSE)</f>
        <v>0</v>
      </c>
      <c r="CA435" s="273">
        <f t="shared" si="0"/>
        <v>0</v>
      </c>
      <c r="CB435" s="104"/>
      <c r="CC435" s="274">
        <f t="shared" si="1"/>
        <v>7425000</v>
      </c>
      <c r="CD435" s="138" t="str">
        <f>VLOOKUP(B435,GD_CHUNG!$B$5:$G$480,6,FALSE)</f>
        <v>HDKX</v>
      </c>
      <c r="CE435" s="275">
        <f>VLOOKUP(CD435,DM_TI_LE!$I$12:$J$16,2,FALSE)</f>
        <v>1</v>
      </c>
    </row>
    <row r="436" spans="1:83" ht="12.75" x14ac:dyDescent="0.2">
      <c r="A436" s="49">
        <v>432</v>
      </c>
      <c r="B436" s="50">
        <f>GD_CHUNG!B436</f>
        <v>10774</v>
      </c>
      <c r="C436" s="50" t="str">
        <f>GD_CHUNG!C436</f>
        <v>Lò Thị Phượng</v>
      </c>
      <c r="D436" s="50" t="str">
        <f>GD_CHUNG!D436</f>
        <v>Nv VS MB</v>
      </c>
      <c r="E436" s="268">
        <f>VLOOKUP(B436,GD_CHAM_CONG!$C$6:$BJ$997,60,FALSE)</f>
        <v>1</v>
      </c>
      <c r="F436" s="268">
        <f>VLOOKUP(B436,GD_LCD_HS_LNS!$B$4:$F$1000,5,FALSE)</f>
        <v>1.56</v>
      </c>
      <c r="G436" s="269"/>
      <c r="H436" s="269">
        <f>VLOOKUP(B436,GD_CHAM_CONG!$C$6:$BD$997,37,FALSE)</f>
        <v>27</v>
      </c>
      <c r="I436" s="104">
        <f>VLOOKUP($B436,GD_CHAM_CONG!$C$6:$BF$997,38,FALSE)</f>
        <v>0</v>
      </c>
      <c r="J436" s="104">
        <f>VLOOKUP($B436,GD_CHAM_CONG!$C$6:$BF$997,39,FALSE)</f>
        <v>0</v>
      </c>
      <c r="K436" s="104">
        <f>VLOOKUP($B436,GD_CHAM_CONG!$C$6:$BF$997,40,FALSE)</f>
        <v>0</v>
      </c>
      <c r="L436" s="104">
        <f>VLOOKUP($B436,GD_CHAM_CONG!$C$6:$BF$997,41,FALSE)</f>
        <v>0</v>
      </c>
      <c r="M436" s="104">
        <f>VLOOKUP($B436,GD_CHAM_CONG!$C$6:$BF$997,42,FALSE)</f>
        <v>0</v>
      </c>
      <c r="N436" s="104">
        <f>VLOOKUP($B436,GD_CHAM_CONG!$C$6:$BF$997,43,FALSE)</f>
        <v>0</v>
      </c>
      <c r="O436" s="104">
        <f>VLOOKUP($B436,GD_CHAM_CONG!$C$6:$BF$997,44,FALSE)</f>
        <v>0</v>
      </c>
      <c r="P436" s="104">
        <f>VLOOKUP($B436,GD_CHAM_CONG!$C$6:$BF$997,45,FALSE)</f>
        <v>0</v>
      </c>
      <c r="Q436" s="104">
        <f>VLOOKUP($B436,GD_CHAM_CONG!$C$6:$BF$997,46,FALSE)</f>
        <v>0</v>
      </c>
      <c r="R436" s="104">
        <f>VLOOKUP($B436,GD_CHAM_CONG!$C$6:$BF$997,47,FALSE)</f>
        <v>0</v>
      </c>
      <c r="S436" s="104">
        <f>VLOOKUP($B436,GD_CHAM_CONG!$C$6:$BF$997,48,FALSE)</f>
        <v>0</v>
      </c>
      <c r="T436" s="104">
        <f>VLOOKUP($B436,GD_CHAM_CONG!$C$6:$BF$997,49,FALSE)</f>
        <v>0</v>
      </c>
      <c r="U436" s="104">
        <f>VLOOKUP($B436,GD_CHAM_CONG!$C$6:$BF$997,50,FALSE)</f>
        <v>0</v>
      </c>
      <c r="V436" s="104">
        <f>VLOOKUP($B436,GD_CHAM_CONG!$C$6:$BF$997,51,FALSE)</f>
        <v>0</v>
      </c>
      <c r="W436" s="104">
        <f>VLOOKUP($B436,GD_CHAM_CONG!$C$6:$BF$997,52,FALSE)</f>
        <v>0</v>
      </c>
      <c r="X436" s="104">
        <f>VLOOKUP($B436,GD_CHAM_CONG!$C$6:$BF$997,53,FALSE)</f>
        <v>0</v>
      </c>
      <c r="Y436" s="104">
        <f>VLOOKUP($B436,GD_CHAM_CONG!$C$6:$BF$997,54,FALSE)</f>
        <v>0</v>
      </c>
      <c r="Z436" s="104">
        <f>VLOOKUP($B436,GD_CHAM_CONG!$C$6:$BF$997,55,FALSE)</f>
        <v>0</v>
      </c>
      <c r="AA436" s="104">
        <f>VLOOKUP($B436,GD_CHAM_CONG!$C$6:$BF$997,56,FALSE)</f>
        <v>0</v>
      </c>
      <c r="AB436" s="104">
        <f>VLOOKUP($B436,GD_CHAM_CONG!$C$6:$BI$997,57,FALSE)</f>
        <v>0</v>
      </c>
      <c r="AC436" s="104">
        <f>VLOOKUP($B436,GD_CHAM_CONG!$C$6:$BI$997,58,FALSE)</f>
        <v>27</v>
      </c>
      <c r="AD436" s="104">
        <f>VLOOKUP($B436,GD_CHAM_CONG!$C$6:$BI$997,59,FALSE)</f>
        <v>0</v>
      </c>
      <c r="AE436" s="270">
        <f>I436/$H436*VLOOKUP(I$4,DM_TI_LE!$A$5:$B$30,2,FALSE)</f>
        <v>0</v>
      </c>
      <c r="AF436" s="270">
        <f>J436/$H436*VLOOKUP(J$4,DM_TI_LE!$A$5:$B$30,2,FALSE)</f>
        <v>0</v>
      </c>
      <c r="AG436" s="270">
        <f>K436/$H436*VLOOKUP(K$4,DM_TI_LE!$A$5:$B$30,2,FALSE)</f>
        <v>0</v>
      </c>
      <c r="AH436" s="270">
        <f>L436/$H436*VLOOKUP(L$4,DM_TI_LE!$A$5:$B$30,2,FALSE)</f>
        <v>0</v>
      </c>
      <c r="AI436" s="270">
        <f>M436/$H436*VLOOKUP(M$4,DM_TI_LE!$A$5:$B$30,2,FALSE)</f>
        <v>0</v>
      </c>
      <c r="AJ436" s="270">
        <f>N436/$H436*VLOOKUP(N$4,DM_TI_LE!$A$5:$B$30,2,FALSE)</f>
        <v>0</v>
      </c>
      <c r="AK436" s="270">
        <f>O436/$H436*VLOOKUP(O$4,DM_TI_LE!$A$5:$B$30,2,FALSE)</f>
        <v>0</v>
      </c>
      <c r="AL436" s="270">
        <f>P436/$H436*VLOOKUP(P$4,DM_TI_LE!$A$5:$B$30,2,FALSE)</f>
        <v>0</v>
      </c>
      <c r="AM436" s="270">
        <f>Q436/$H436*VLOOKUP(Q$4,DM_TI_LE!$A$5:$B$30,2,FALSE)</f>
        <v>0</v>
      </c>
      <c r="AN436" s="270">
        <f>R436/$H436*VLOOKUP(R$4,DM_TI_LE!$A$5:$B$30,2,FALSE)</f>
        <v>0</v>
      </c>
      <c r="AO436" s="270">
        <f>S436/$H436*VLOOKUP(S$4,DM_TI_LE!$A$5:$B$30,2,FALSE)</f>
        <v>0</v>
      </c>
      <c r="AP436" s="270">
        <f>T436/$H436*VLOOKUP(T$4,DM_TI_LE!$A$5:$B$30,2,FALSE)</f>
        <v>0</v>
      </c>
      <c r="AQ436" s="270">
        <f>U436/$H436*VLOOKUP(U$4,DM_TI_LE!$A$5:$B$30,2,FALSE)</f>
        <v>0</v>
      </c>
      <c r="AR436" s="270">
        <f>V436/$H436*VLOOKUP(V$4,DM_TI_LE!$A$5:$B$30,2,FALSE)</f>
        <v>0</v>
      </c>
      <c r="AS436" s="270">
        <f>W436/$H436*VLOOKUP(W$4,DM_TI_LE!$A$5:$B$30,2,FALSE)</f>
        <v>0</v>
      </c>
      <c r="AT436" s="270">
        <f>X436/$H436*VLOOKUP(X$4,DM_TI_LE!$A$5:$B$30,2,FALSE)</f>
        <v>0</v>
      </c>
      <c r="AU436" s="270">
        <f>Y436/$H436*VLOOKUP(Y$4,DM_TI_LE!$A$5:$B$30,2,FALSE)</f>
        <v>0</v>
      </c>
      <c r="AV436" s="270">
        <f>Z436/$H436*VLOOKUP(Z$4,DM_TI_LE!$A$5:$B$30,2,FALSE)</f>
        <v>0</v>
      </c>
      <c r="AW436" s="270">
        <f>AA436/$H436*VLOOKUP(AA$4,DM_TI_LE!$A$5:$B$30,2,FALSE)</f>
        <v>0</v>
      </c>
      <c r="AX436" s="270">
        <f>AB436/$H436*VLOOKUP(AB$4,DM_TI_LE!$A$5:$B$30,2,FALSE)</f>
        <v>0</v>
      </c>
      <c r="AY436" s="270">
        <f>AC436/$H436*VLOOKUP(AC$4,DM_TI_LE!$A$5:$B$30,2,FALSE)</f>
        <v>0</v>
      </c>
      <c r="AZ436" s="270">
        <f>AD436/$H436*VLOOKUP(AD$4,DM_TI_LE!$A$5:$B$30,2,FALSE)</f>
        <v>0</v>
      </c>
      <c r="BA436" s="284">
        <f>IF(CD436="HDHV",DM_TI_LE!$K$12*I436, SUM(AE436:AW436)*F436*E436*DM_HE_SO_LUONG_NS!$D$1*CE436)</f>
        <v>0</v>
      </c>
      <c r="BB436" s="104"/>
      <c r="BC436" s="110">
        <f>VLOOKUP(B436,GD_LCD_HS_LNS!$B$4:$E$1000,4,FALSE)</f>
        <v>3100000</v>
      </c>
      <c r="BD436" s="104"/>
      <c r="BE436" s="104">
        <f>I436/26*$BC436*VLOOKUP(BE$4,DM_TI_LE!$A$5:$C$29,3,FALSE)</f>
        <v>0</v>
      </c>
      <c r="BF436" s="104">
        <f>J436/26*$BC436*VLOOKUP(BF$4,DM_TI_LE!$A$5:$C$29,3,FALSE)</f>
        <v>0</v>
      </c>
      <c r="BG436" s="104">
        <f>K436/26*$BC436*VLOOKUP(BG$4,DM_TI_LE!$A$5:$C$29,3,FALSE)</f>
        <v>0</v>
      </c>
      <c r="BH436" s="104">
        <f>L436/26*$BC436*VLOOKUP(BH$4,DM_TI_LE!$A$5:$C$29,3,FALSE)</f>
        <v>0</v>
      </c>
      <c r="BI436" s="104">
        <f>M436/26*$BC436*VLOOKUP(BI$4,DM_TI_LE!$A$5:$C$29,3,FALSE)</f>
        <v>0</v>
      </c>
      <c r="BJ436" s="104">
        <f>N436/26*$BC436*VLOOKUP(BJ$4,DM_TI_LE!$A$5:$C$29,3,FALSE)</f>
        <v>0</v>
      </c>
      <c r="BK436" s="104">
        <f>O436/26*$BC436*VLOOKUP(BK$4,DM_TI_LE!$A$5:$C$29,3,FALSE)</f>
        <v>0</v>
      </c>
      <c r="BL436" s="104">
        <f>P436/26*$BC436*VLOOKUP(BL$4,DM_TI_LE!$A$5:$C$29,3,FALSE)</f>
        <v>0</v>
      </c>
      <c r="BM436" s="104">
        <f>Q436/26*$BC436*VLOOKUP(BM$4,DM_TI_LE!$A$5:$C$29,3,FALSE)</f>
        <v>0</v>
      </c>
      <c r="BN436" s="104">
        <f>R436/26*$BC436*VLOOKUP(BN$4,DM_TI_LE!$A$5:$C$29,3,FALSE)</f>
        <v>0</v>
      </c>
      <c r="BO436" s="104">
        <f>S436/26*$BC436*VLOOKUP(BO$4,DM_TI_LE!$A$5:$C$29,3,FALSE)</f>
        <v>0</v>
      </c>
      <c r="BP436" s="104">
        <f>T436/26*$BC436*VLOOKUP(BP$4,DM_TI_LE!$A$5:$C$29,3,FALSE)</f>
        <v>0</v>
      </c>
      <c r="BQ436" s="104">
        <f>U436/26*$BC436*VLOOKUP(BQ$4,DM_TI_LE!$A$5:$C$29,3,FALSE)</f>
        <v>0</v>
      </c>
      <c r="BR436" s="104">
        <f>V436/26*$BC436*VLOOKUP(BR$4,DM_TI_LE!$A$5:$C$29,3,FALSE)</f>
        <v>0</v>
      </c>
      <c r="BS436" s="104">
        <f>W436/26*$BC436*VLOOKUP(BS$4,DM_TI_LE!$A$5:$C$29,3,FALSE)</f>
        <v>0</v>
      </c>
      <c r="BT436" s="104">
        <f>X436/26*$BC436*VLOOKUP(BT$4,DM_TI_LE!$A$5:$C$29,3,FALSE)</f>
        <v>0</v>
      </c>
      <c r="BU436" s="104">
        <f>Y436/26*$BC436*VLOOKUP(BU$4,DM_TI_LE!$A$5:$C$29,3,FALSE)</f>
        <v>0</v>
      </c>
      <c r="BV436" s="104">
        <f>Z436/26*$BC436*VLOOKUP(BV$4,DM_TI_LE!$A$5:$C$29,3,FALSE)</f>
        <v>0</v>
      </c>
      <c r="BW436" s="104">
        <f>AA436/26*$BC436*VLOOKUP(BW$4,DM_TI_LE!$A$5:$C$29,3,FALSE)</f>
        <v>0</v>
      </c>
      <c r="BX436" s="104">
        <f>AB436/26*$BC436*VLOOKUP(BX$4,DM_TI_LE!$A$5:$C$29,3,FALSE)</f>
        <v>0</v>
      </c>
      <c r="BY436" s="104">
        <f>AC436/26*$BC436*VLOOKUP(BY$4,DM_TI_LE!$A$5:$C$29,3,FALSE)</f>
        <v>0</v>
      </c>
      <c r="BZ436" s="104">
        <f>AD436/26*$BC436*VLOOKUP(BZ$4,DM_TI_LE!$A$5:$C$29,3,FALSE)</f>
        <v>0</v>
      </c>
      <c r="CA436" s="273">
        <f t="shared" si="0"/>
        <v>0</v>
      </c>
      <c r="CB436" s="104"/>
      <c r="CC436" s="274">
        <f t="shared" si="1"/>
        <v>0</v>
      </c>
      <c r="CD436" s="138" t="str">
        <f>VLOOKUP(B436,GD_CHUNG!$B$5:$G$480,6,FALSE)</f>
        <v>HDKX</v>
      </c>
      <c r="CE436" s="275">
        <f>VLOOKUP(CD436,DM_TI_LE!$I$12:$J$16,2,FALSE)</f>
        <v>1</v>
      </c>
    </row>
    <row r="437" spans="1:83" ht="12.75" x14ac:dyDescent="0.2">
      <c r="A437" s="49">
        <v>433</v>
      </c>
      <c r="B437" s="50">
        <f>GD_CHUNG!B437</f>
        <v>10775</v>
      </c>
      <c r="C437" s="50" t="str">
        <f>GD_CHUNG!C437</f>
        <v>Đặng Thị Thu Hường</v>
      </c>
      <c r="D437" s="50" t="str">
        <f>GD_CHUNG!D437</f>
        <v>Nv VS MB</v>
      </c>
      <c r="E437" s="268">
        <f>VLOOKUP(B437,GD_CHAM_CONG!$C$6:$BJ$997,60,FALSE)</f>
        <v>1</v>
      </c>
      <c r="F437" s="268">
        <f>VLOOKUP(B437,GD_LCD_HS_LNS!$B$4:$F$1000,5,FALSE)</f>
        <v>1.75</v>
      </c>
      <c r="G437" s="269"/>
      <c r="H437" s="269">
        <f>VLOOKUP(B437,GD_CHAM_CONG!$C$6:$BD$997,37,FALSE)</f>
        <v>27</v>
      </c>
      <c r="I437" s="104">
        <f>VLOOKUP($B437,GD_CHAM_CONG!$C$6:$BF$997,38,FALSE)</f>
        <v>27</v>
      </c>
      <c r="J437" s="104">
        <f>VLOOKUP($B437,GD_CHAM_CONG!$C$6:$BF$997,39,FALSE)</f>
        <v>0</v>
      </c>
      <c r="K437" s="104">
        <f>VLOOKUP($B437,GD_CHAM_CONG!$C$6:$BF$997,40,FALSE)</f>
        <v>0</v>
      </c>
      <c r="L437" s="104">
        <f>VLOOKUP($B437,GD_CHAM_CONG!$C$6:$BF$997,41,FALSE)</f>
        <v>0</v>
      </c>
      <c r="M437" s="104">
        <f>VLOOKUP($B437,GD_CHAM_CONG!$C$6:$BF$997,42,FALSE)</f>
        <v>0</v>
      </c>
      <c r="N437" s="104">
        <f>VLOOKUP($B437,GD_CHAM_CONG!$C$6:$BF$997,43,FALSE)</f>
        <v>0</v>
      </c>
      <c r="O437" s="104">
        <f>VLOOKUP($B437,GD_CHAM_CONG!$C$6:$BF$997,44,FALSE)</f>
        <v>0</v>
      </c>
      <c r="P437" s="104">
        <f>VLOOKUP($B437,GD_CHAM_CONG!$C$6:$BF$997,45,FALSE)</f>
        <v>0</v>
      </c>
      <c r="Q437" s="104">
        <f>VLOOKUP($B437,GD_CHAM_CONG!$C$6:$BF$997,46,FALSE)</f>
        <v>0</v>
      </c>
      <c r="R437" s="104">
        <f>VLOOKUP($B437,GD_CHAM_CONG!$C$6:$BF$997,47,FALSE)</f>
        <v>0</v>
      </c>
      <c r="S437" s="104">
        <f>VLOOKUP($B437,GD_CHAM_CONG!$C$6:$BF$997,48,FALSE)</f>
        <v>0</v>
      </c>
      <c r="T437" s="104">
        <f>VLOOKUP($B437,GD_CHAM_CONG!$C$6:$BF$997,49,FALSE)</f>
        <v>0</v>
      </c>
      <c r="U437" s="104">
        <f>VLOOKUP($B437,GD_CHAM_CONG!$C$6:$BF$997,50,FALSE)</f>
        <v>0</v>
      </c>
      <c r="V437" s="104">
        <f>VLOOKUP($B437,GD_CHAM_CONG!$C$6:$BF$997,51,FALSE)</f>
        <v>0</v>
      </c>
      <c r="W437" s="104">
        <f>VLOOKUP($B437,GD_CHAM_CONG!$C$6:$BF$997,52,FALSE)</f>
        <v>0</v>
      </c>
      <c r="X437" s="104">
        <f>VLOOKUP($B437,GD_CHAM_CONG!$C$6:$BF$997,53,FALSE)</f>
        <v>0</v>
      </c>
      <c r="Y437" s="104">
        <f>VLOOKUP($B437,GD_CHAM_CONG!$C$6:$BF$997,54,FALSE)</f>
        <v>0</v>
      </c>
      <c r="Z437" s="104">
        <f>VLOOKUP($B437,GD_CHAM_CONG!$C$6:$BF$997,55,FALSE)</f>
        <v>0</v>
      </c>
      <c r="AA437" s="104">
        <f>VLOOKUP($B437,GD_CHAM_CONG!$C$6:$BF$997,56,FALSE)</f>
        <v>0</v>
      </c>
      <c r="AB437" s="104">
        <f>VLOOKUP($B437,GD_CHAM_CONG!$C$6:$BI$997,57,FALSE)</f>
        <v>0</v>
      </c>
      <c r="AC437" s="104">
        <f>VLOOKUP($B437,GD_CHAM_CONG!$C$6:$BI$997,58,FALSE)</f>
        <v>0</v>
      </c>
      <c r="AD437" s="104">
        <f>VLOOKUP($B437,GD_CHAM_CONG!$C$6:$BI$997,59,FALSE)</f>
        <v>0</v>
      </c>
      <c r="AE437" s="270">
        <f>I437/$H437*VLOOKUP(I$4,DM_TI_LE!$A$5:$B$30,2,FALSE)</f>
        <v>1</v>
      </c>
      <c r="AF437" s="270">
        <f>J437/$H437*VLOOKUP(J$4,DM_TI_LE!$A$5:$B$30,2,FALSE)</f>
        <v>0</v>
      </c>
      <c r="AG437" s="270">
        <f>K437/$H437*VLOOKUP(K$4,DM_TI_LE!$A$5:$B$30,2,FALSE)</f>
        <v>0</v>
      </c>
      <c r="AH437" s="270">
        <f>L437/$H437*VLOOKUP(L$4,DM_TI_LE!$A$5:$B$30,2,FALSE)</f>
        <v>0</v>
      </c>
      <c r="AI437" s="270">
        <f>M437/$H437*VLOOKUP(M$4,DM_TI_LE!$A$5:$B$30,2,FALSE)</f>
        <v>0</v>
      </c>
      <c r="AJ437" s="270">
        <f>N437/$H437*VLOOKUP(N$4,DM_TI_LE!$A$5:$B$30,2,FALSE)</f>
        <v>0</v>
      </c>
      <c r="AK437" s="270">
        <f>O437/$H437*VLOOKUP(O$4,DM_TI_LE!$A$5:$B$30,2,FALSE)</f>
        <v>0</v>
      </c>
      <c r="AL437" s="270">
        <f>P437/$H437*VLOOKUP(P$4,DM_TI_LE!$A$5:$B$30,2,FALSE)</f>
        <v>0</v>
      </c>
      <c r="AM437" s="270">
        <f>Q437/$H437*VLOOKUP(Q$4,DM_TI_LE!$A$5:$B$30,2,FALSE)</f>
        <v>0</v>
      </c>
      <c r="AN437" s="270">
        <f>R437/$H437*VLOOKUP(R$4,DM_TI_LE!$A$5:$B$30,2,FALSE)</f>
        <v>0</v>
      </c>
      <c r="AO437" s="270">
        <f>S437/$H437*VLOOKUP(S$4,DM_TI_LE!$A$5:$B$30,2,FALSE)</f>
        <v>0</v>
      </c>
      <c r="AP437" s="270">
        <f>T437/$H437*VLOOKUP(T$4,DM_TI_LE!$A$5:$B$30,2,FALSE)</f>
        <v>0</v>
      </c>
      <c r="AQ437" s="270">
        <f>U437/$H437*VLOOKUP(U$4,DM_TI_LE!$A$5:$B$30,2,FALSE)</f>
        <v>0</v>
      </c>
      <c r="AR437" s="270">
        <f>V437/$H437*VLOOKUP(V$4,DM_TI_LE!$A$5:$B$30,2,FALSE)</f>
        <v>0</v>
      </c>
      <c r="AS437" s="270">
        <f>W437/$H437*VLOOKUP(W$4,DM_TI_LE!$A$5:$B$30,2,FALSE)</f>
        <v>0</v>
      </c>
      <c r="AT437" s="270">
        <f>X437/$H437*VLOOKUP(X$4,DM_TI_LE!$A$5:$B$30,2,FALSE)</f>
        <v>0</v>
      </c>
      <c r="AU437" s="270">
        <f>Y437/$H437*VLOOKUP(Y$4,DM_TI_LE!$A$5:$B$30,2,FALSE)</f>
        <v>0</v>
      </c>
      <c r="AV437" s="270">
        <f>Z437/$H437*VLOOKUP(Z$4,DM_TI_LE!$A$5:$B$30,2,FALSE)</f>
        <v>0</v>
      </c>
      <c r="AW437" s="270">
        <f>AA437/$H437*VLOOKUP(AA$4,DM_TI_LE!$A$5:$B$30,2,FALSE)</f>
        <v>0</v>
      </c>
      <c r="AX437" s="270">
        <f>AB437/$H437*VLOOKUP(AB$4,DM_TI_LE!$A$5:$B$30,2,FALSE)</f>
        <v>0</v>
      </c>
      <c r="AY437" s="270">
        <f>AC437/$H437*VLOOKUP(AC$4,DM_TI_LE!$A$5:$B$30,2,FALSE)</f>
        <v>0</v>
      </c>
      <c r="AZ437" s="270">
        <f>AD437/$H437*VLOOKUP(AD$4,DM_TI_LE!$A$5:$B$30,2,FALSE)</f>
        <v>0</v>
      </c>
      <c r="BA437" s="284">
        <f>IF(CD437="HDHV",DM_TI_LE!$K$12*I437, SUM(AE437:AW437)*F437*E437*DM_HE_SO_LUONG_NS!$D$1*CE437)</f>
        <v>7875000</v>
      </c>
      <c r="BB437" s="104"/>
      <c r="BC437" s="110">
        <f>VLOOKUP(B437,GD_LCD_HS_LNS!$B$4:$E$1000,4,FALSE)</f>
        <v>4456000</v>
      </c>
      <c r="BD437" s="104"/>
      <c r="BE437" s="104">
        <f>I437/26*$BC437*VLOOKUP(BE$4,DM_TI_LE!$A$5:$C$29,3,FALSE)</f>
        <v>0</v>
      </c>
      <c r="BF437" s="104">
        <f>J437/26*$BC437*VLOOKUP(BF$4,DM_TI_LE!$A$5:$C$29,3,FALSE)</f>
        <v>0</v>
      </c>
      <c r="BG437" s="104">
        <f>K437/26*$BC437*VLOOKUP(BG$4,DM_TI_LE!$A$5:$C$29,3,FALSE)</f>
        <v>0</v>
      </c>
      <c r="BH437" s="104">
        <f>L437/26*$BC437*VLOOKUP(BH$4,DM_TI_LE!$A$5:$C$29,3,FALSE)</f>
        <v>0</v>
      </c>
      <c r="BI437" s="104">
        <f>M437/26*$BC437*VLOOKUP(BI$4,DM_TI_LE!$A$5:$C$29,3,FALSE)</f>
        <v>0</v>
      </c>
      <c r="BJ437" s="104">
        <f>N437/26*$BC437*VLOOKUP(BJ$4,DM_TI_LE!$A$5:$C$29,3,FALSE)</f>
        <v>0</v>
      </c>
      <c r="BK437" s="104">
        <f>O437/26*$BC437*VLOOKUP(BK$4,DM_TI_LE!$A$5:$C$29,3,FALSE)</f>
        <v>0</v>
      </c>
      <c r="BL437" s="104">
        <f>P437/26*$BC437*VLOOKUP(BL$4,DM_TI_LE!$A$5:$C$29,3,FALSE)</f>
        <v>0</v>
      </c>
      <c r="BM437" s="104">
        <f>Q437/26*$BC437*VLOOKUP(BM$4,DM_TI_LE!$A$5:$C$29,3,FALSE)</f>
        <v>0</v>
      </c>
      <c r="BN437" s="104">
        <f>R437/26*$BC437*VLOOKUP(BN$4,DM_TI_LE!$A$5:$C$29,3,FALSE)</f>
        <v>0</v>
      </c>
      <c r="BO437" s="104">
        <f>S437/26*$BC437*VLOOKUP(BO$4,DM_TI_LE!$A$5:$C$29,3,FALSE)</f>
        <v>0</v>
      </c>
      <c r="BP437" s="104">
        <f>T437/26*$BC437*VLOOKUP(BP$4,DM_TI_LE!$A$5:$C$29,3,FALSE)</f>
        <v>0</v>
      </c>
      <c r="BQ437" s="104">
        <f>U437/26*$BC437*VLOOKUP(BQ$4,DM_TI_LE!$A$5:$C$29,3,FALSE)</f>
        <v>0</v>
      </c>
      <c r="BR437" s="104">
        <f>V437/26*$BC437*VLOOKUP(BR$4,DM_TI_LE!$A$5:$C$29,3,FALSE)</f>
        <v>0</v>
      </c>
      <c r="BS437" s="104">
        <f>W437/26*$BC437*VLOOKUP(BS$4,DM_TI_LE!$A$5:$C$29,3,FALSE)</f>
        <v>0</v>
      </c>
      <c r="BT437" s="104">
        <f>X437/26*$BC437*VLOOKUP(BT$4,DM_TI_LE!$A$5:$C$29,3,FALSE)</f>
        <v>0</v>
      </c>
      <c r="BU437" s="104">
        <f>Y437/26*$BC437*VLOOKUP(BU$4,DM_TI_LE!$A$5:$C$29,3,FALSE)</f>
        <v>0</v>
      </c>
      <c r="BV437" s="104">
        <f>Z437/26*$BC437*VLOOKUP(BV$4,DM_TI_LE!$A$5:$C$29,3,FALSE)</f>
        <v>0</v>
      </c>
      <c r="BW437" s="104">
        <f>AA437/26*$BC437*VLOOKUP(BW$4,DM_TI_LE!$A$5:$C$29,3,FALSE)</f>
        <v>0</v>
      </c>
      <c r="BX437" s="104">
        <f>AB437/26*$BC437*VLOOKUP(BX$4,DM_TI_LE!$A$5:$C$29,3,FALSE)</f>
        <v>0</v>
      </c>
      <c r="BY437" s="104">
        <f>AC437/26*$BC437*VLOOKUP(BY$4,DM_TI_LE!$A$5:$C$29,3,FALSE)</f>
        <v>0</v>
      </c>
      <c r="BZ437" s="104">
        <f>AD437/26*$BC437*VLOOKUP(BZ$4,DM_TI_LE!$A$5:$C$29,3,FALSE)</f>
        <v>0</v>
      </c>
      <c r="CA437" s="273">
        <f t="shared" si="0"/>
        <v>0</v>
      </c>
      <c r="CB437" s="104"/>
      <c r="CC437" s="274">
        <f t="shared" si="1"/>
        <v>7875000</v>
      </c>
      <c r="CD437" s="138" t="str">
        <f>VLOOKUP(B437,GD_CHUNG!$B$5:$G$480,6,FALSE)</f>
        <v>HDKX</v>
      </c>
      <c r="CE437" s="275">
        <f>VLOOKUP(CD437,DM_TI_LE!$I$12:$J$16,2,FALSE)</f>
        <v>1</v>
      </c>
    </row>
    <row r="438" spans="1:83" ht="12.75" x14ac:dyDescent="0.2">
      <c r="A438" s="49">
        <v>434</v>
      </c>
      <c r="B438" s="50">
        <f>GD_CHUNG!B438</f>
        <v>10776</v>
      </c>
      <c r="C438" s="50" t="str">
        <f>GD_CHUNG!C438</f>
        <v>Nguyễn Thị Thu</v>
      </c>
      <c r="D438" s="50" t="str">
        <f>GD_CHUNG!D438</f>
        <v>Nv VS MB</v>
      </c>
      <c r="E438" s="268">
        <f>VLOOKUP(B438,GD_CHAM_CONG!$C$6:$BJ$997,60,FALSE)</f>
        <v>1</v>
      </c>
      <c r="F438" s="268">
        <f>VLOOKUP(B438,GD_LCD_HS_LNS!$B$4:$F$1000,5,FALSE)</f>
        <v>1.56</v>
      </c>
      <c r="G438" s="269"/>
      <c r="H438" s="269">
        <f>VLOOKUP(B438,GD_CHAM_CONG!$C$6:$BD$997,37,FALSE)</f>
        <v>27</v>
      </c>
      <c r="I438" s="104">
        <f>VLOOKUP($B438,GD_CHAM_CONG!$C$6:$BF$997,38,FALSE)</f>
        <v>0</v>
      </c>
      <c r="J438" s="104">
        <f>VLOOKUP($B438,GD_CHAM_CONG!$C$6:$BF$997,39,FALSE)</f>
        <v>0</v>
      </c>
      <c r="K438" s="104">
        <f>VLOOKUP($B438,GD_CHAM_CONG!$C$6:$BF$997,40,FALSE)</f>
        <v>0</v>
      </c>
      <c r="L438" s="104">
        <f>VLOOKUP($B438,GD_CHAM_CONG!$C$6:$BF$997,41,FALSE)</f>
        <v>0</v>
      </c>
      <c r="M438" s="104">
        <f>VLOOKUP($B438,GD_CHAM_CONG!$C$6:$BF$997,42,FALSE)</f>
        <v>0</v>
      </c>
      <c r="N438" s="104">
        <f>VLOOKUP($B438,GD_CHAM_CONG!$C$6:$BF$997,43,FALSE)</f>
        <v>0</v>
      </c>
      <c r="O438" s="104">
        <f>VLOOKUP($B438,GD_CHAM_CONG!$C$6:$BF$997,44,FALSE)</f>
        <v>27</v>
      </c>
      <c r="P438" s="104">
        <f>VLOOKUP($B438,GD_CHAM_CONG!$C$6:$BF$997,45,FALSE)</f>
        <v>0</v>
      </c>
      <c r="Q438" s="104">
        <f>VLOOKUP($B438,GD_CHAM_CONG!$C$6:$BF$997,46,FALSE)</f>
        <v>0</v>
      </c>
      <c r="R438" s="104">
        <f>VLOOKUP($B438,GD_CHAM_CONG!$C$6:$BF$997,47,FALSE)</f>
        <v>0</v>
      </c>
      <c r="S438" s="104">
        <f>VLOOKUP($B438,GD_CHAM_CONG!$C$6:$BF$997,48,FALSE)</f>
        <v>0</v>
      </c>
      <c r="T438" s="104">
        <f>VLOOKUP($B438,GD_CHAM_CONG!$C$6:$BF$997,49,FALSE)</f>
        <v>0</v>
      </c>
      <c r="U438" s="104">
        <f>VLOOKUP($B438,GD_CHAM_CONG!$C$6:$BF$997,50,FALSE)</f>
        <v>0</v>
      </c>
      <c r="V438" s="104">
        <f>VLOOKUP($B438,GD_CHAM_CONG!$C$6:$BF$997,51,FALSE)</f>
        <v>0</v>
      </c>
      <c r="W438" s="104">
        <f>VLOOKUP($B438,GD_CHAM_CONG!$C$6:$BF$997,52,FALSE)</f>
        <v>0</v>
      </c>
      <c r="X438" s="104">
        <f>VLOOKUP($B438,GD_CHAM_CONG!$C$6:$BF$997,53,FALSE)</f>
        <v>0</v>
      </c>
      <c r="Y438" s="104">
        <f>VLOOKUP($B438,GD_CHAM_CONG!$C$6:$BF$997,54,FALSE)</f>
        <v>0</v>
      </c>
      <c r="Z438" s="104">
        <f>VLOOKUP($B438,GD_CHAM_CONG!$C$6:$BF$997,55,FALSE)</f>
        <v>0</v>
      </c>
      <c r="AA438" s="104">
        <f>VLOOKUP($B438,GD_CHAM_CONG!$C$6:$BF$997,56,FALSE)</f>
        <v>0</v>
      </c>
      <c r="AB438" s="104">
        <f>VLOOKUP($B438,GD_CHAM_CONG!$C$6:$BI$997,57,FALSE)</f>
        <v>0</v>
      </c>
      <c r="AC438" s="104">
        <f>VLOOKUP($B438,GD_CHAM_CONG!$C$6:$BI$997,58,FALSE)</f>
        <v>0</v>
      </c>
      <c r="AD438" s="104">
        <f>VLOOKUP($B438,GD_CHAM_CONG!$C$6:$BI$997,59,FALSE)</f>
        <v>0</v>
      </c>
      <c r="AE438" s="270">
        <f>I438/$H438*VLOOKUP(I$4,DM_TI_LE!$A$5:$B$30,2,FALSE)</f>
        <v>0</v>
      </c>
      <c r="AF438" s="270">
        <f>J438/$H438*VLOOKUP(J$4,DM_TI_LE!$A$5:$B$30,2,FALSE)</f>
        <v>0</v>
      </c>
      <c r="AG438" s="270">
        <f>K438/$H438*VLOOKUP(K$4,DM_TI_LE!$A$5:$B$30,2,FALSE)</f>
        <v>0</v>
      </c>
      <c r="AH438" s="270">
        <f>L438/$H438*VLOOKUP(L$4,DM_TI_LE!$A$5:$B$30,2,FALSE)</f>
        <v>0</v>
      </c>
      <c r="AI438" s="270">
        <f>M438/$H438*VLOOKUP(M$4,DM_TI_LE!$A$5:$B$30,2,FALSE)</f>
        <v>0</v>
      </c>
      <c r="AJ438" s="270">
        <f>N438/$H438*VLOOKUP(N$4,DM_TI_LE!$A$5:$B$30,2,FALSE)</f>
        <v>0</v>
      </c>
      <c r="AK438" s="270">
        <f>O438/$H438*VLOOKUP(O$4,DM_TI_LE!$A$5:$B$30,2,FALSE)</f>
        <v>0.1</v>
      </c>
      <c r="AL438" s="270">
        <f>P438/$H438*VLOOKUP(P$4,DM_TI_LE!$A$5:$B$30,2,FALSE)</f>
        <v>0</v>
      </c>
      <c r="AM438" s="270">
        <f>Q438/$H438*VLOOKUP(Q$4,DM_TI_LE!$A$5:$B$30,2,FALSE)</f>
        <v>0</v>
      </c>
      <c r="AN438" s="270">
        <f>R438/$H438*VLOOKUP(R$4,DM_TI_LE!$A$5:$B$30,2,FALSE)</f>
        <v>0</v>
      </c>
      <c r="AO438" s="270">
        <f>S438/$H438*VLOOKUP(S$4,DM_TI_LE!$A$5:$B$30,2,FALSE)</f>
        <v>0</v>
      </c>
      <c r="AP438" s="270">
        <f>T438/$H438*VLOOKUP(T$4,DM_TI_LE!$A$5:$B$30,2,FALSE)</f>
        <v>0</v>
      </c>
      <c r="AQ438" s="270">
        <f>U438/$H438*VLOOKUP(U$4,DM_TI_LE!$A$5:$B$30,2,FALSE)</f>
        <v>0</v>
      </c>
      <c r="AR438" s="270">
        <f>V438/$H438*VLOOKUP(V$4,DM_TI_LE!$A$5:$B$30,2,FALSE)</f>
        <v>0</v>
      </c>
      <c r="AS438" s="270">
        <f>W438/$H438*VLOOKUP(W$4,DM_TI_LE!$A$5:$B$30,2,FALSE)</f>
        <v>0</v>
      </c>
      <c r="AT438" s="270">
        <f>X438/$H438*VLOOKUP(X$4,DM_TI_LE!$A$5:$B$30,2,FALSE)</f>
        <v>0</v>
      </c>
      <c r="AU438" s="270">
        <f>Y438/$H438*VLOOKUP(Y$4,DM_TI_LE!$A$5:$B$30,2,FALSE)</f>
        <v>0</v>
      </c>
      <c r="AV438" s="270">
        <f>Z438/$H438*VLOOKUP(Z$4,DM_TI_LE!$A$5:$B$30,2,FALSE)</f>
        <v>0</v>
      </c>
      <c r="AW438" s="270">
        <f>AA438/$H438*VLOOKUP(AA$4,DM_TI_LE!$A$5:$B$30,2,FALSE)</f>
        <v>0</v>
      </c>
      <c r="AX438" s="270">
        <f>AB438/$H438*VLOOKUP(AB$4,DM_TI_LE!$A$5:$B$30,2,FALSE)</f>
        <v>0</v>
      </c>
      <c r="AY438" s="270">
        <f>AC438/$H438*VLOOKUP(AC$4,DM_TI_LE!$A$5:$B$30,2,FALSE)</f>
        <v>0</v>
      </c>
      <c r="AZ438" s="270">
        <f>AD438/$H438*VLOOKUP(AD$4,DM_TI_LE!$A$5:$B$30,2,FALSE)</f>
        <v>0</v>
      </c>
      <c r="BA438" s="284">
        <f>IF(CD438="HDHV",DM_TI_LE!$K$12*I438, SUM(AE438:AW438)*F438*E438*DM_HE_SO_LUONG_NS!$D$1*CE438)</f>
        <v>702000.00000000012</v>
      </c>
      <c r="BB438" s="104"/>
      <c r="BC438" s="110">
        <f>VLOOKUP(B438,GD_LCD_HS_LNS!$B$4:$E$1000,4,FALSE)</f>
        <v>3100000</v>
      </c>
      <c r="BD438" s="104"/>
      <c r="BE438" s="104">
        <f>I438/26*$BC438*VLOOKUP(BE$4,DM_TI_LE!$A$5:$C$29,3,FALSE)</f>
        <v>0</v>
      </c>
      <c r="BF438" s="104">
        <f>J438/26*$BC438*VLOOKUP(BF$4,DM_TI_LE!$A$5:$C$29,3,FALSE)</f>
        <v>0</v>
      </c>
      <c r="BG438" s="104">
        <f>K438/26*$BC438*VLOOKUP(BG$4,DM_TI_LE!$A$5:$C$29,3,FALSE)</f>
        <v>0</v>
      </c>
      <c r="BH438" s="104">
        <f>L438/26*$BC438*VLOOKUP(BH$4,DM_TI_LE!$A$5:$C$29,3,FALSE)</f>
        <v>0</v>
      </c>
      <c r="BI438" s="104">
        <f>M438/26*$BC438*VLOOKUP(BI$4,DM_TI_LE!$A$5:$C$29,3,FALSE)</f>
        <v>0</v>
      </c>
      <c r="BJ438" s="104">
        <f>N438/26*$BC438*VLOOKUP(BJ$4,DM_TI_LE!$A$5:$C$29,3,FALSE)</f>
        <v>0</v>
      </c>
      <c r="BK438" s="104">
        <f>O438/26*$BC438*VLOOKUP(BK$4,DM_TI_LE!$A$5:$C$29,3,FALSE)</f>
        <v>0</v>
      </c>
      <c r="BL438" s="104">
        <f>P438/26*$BC438*VLOOKUP(BL$4,DM_TI_LE!$A$5:$C$29,3,FALSE)</f>
        <v>0</v>
      </c>
      <c r="BM438" s="104">
        <f>Q438/26*$BC438*VLOOKUP(BM$4,DM_TI_LE!$A$5:$C$29,3,FALSE)</f>
        <v>0</v>
      </c>
      <c r="BN438" s="104">
        <f>R438/26*$BC438*VLOOKUP(BN$4,DM_TI_LE!$A$5:$C$29,3,FALSE)</f>
        <v>0</v>
      </c>
      <c r="BO438" s="104">
        <f>S438/26*$BC438*VLOOKUP(BO$4,DM_TI_LE!$A$5:$C$29,3,FALSE)</f>
        <v>0</v>
      </c>
      <c r="BP438" s="104">
        <f>T438/26*$BC438*VLOOKUP(BP$4,DM_TI_LE!$A$5:$C$29,3,FALSE)</f>
        <v>0</v>
      </c>
      <c r="BQ438" s="104">
        <f>U438/26*$BC438*VLOOKUP(BQ$4,DM_TI_LE!$A$5:$C$29,3,FALSE)</f>
        <v>0</v>
      </c>
      <c r="BR438" s="104">
        <f>V438/26*$BC438*VLOOKUP(BR$4,DM_TI_LE!$A$5:$C$29,3,FALSE)</f>
        <v>0</v>
      </c>
      <c r="BS438" s="104">
        <f>W438/26*$BC438*VLOOKUP(BS$4,DM_TI_LE!$A$5:$C$29,3,FALSE)</f>
        <v>0</v>
      </c>
      <c r="BT438" s="104">
        <f>X438/26*$BC438*VLOOKUP(BT$4,DM_TI_LE!$A$5:$C$29,3,FALSE)</f>
        <v>0</v>
      </c>
      <c r="BU438" s="104">
        <f>Y438/26*$BC438*VLOOKUP(BU$4,DM_TI_LE!$A$5:$C$29,3,FALSE)</f>
        <v>0</v>
      </c>
      <c r="BV438" s="104">
        <f>Z438/26*$BC438*VLOOKUP(BV$4,DM_TI_LE!$A$5:$C$29,3,FALSE)</f>
        <v>0</v>
      </c>
      <c r="BW438" s="104">
        <f>AA438/26*$BC438*VLOOKUP(BW$4,DM_TI_LE!$A$5:$C$29,3,FALSE)</f>
        <v>0</v>
      </c>
      <c r="BX438" s="104">
        <f>AB438/26*$BC438*VLOOKUP(BX$4,DM_TI_LE!$A$5:$C$29,3,FALSE)</f>
        <v>0</v>
      </c>
      <c r="BY438" s="104">
        <f>AC438/26*$BC438*VLOOKUP(BY$4,DM_TI_LE!$A$5:$C$29,3,FALSE)</f>
        <v>0</v>
      </c>
      <c r="BZ438" s="104">
        <f>AD438/26*$BC438*VLOOKUP(BZ$4,DM_TI_LE!$A$5:$C$29,3,FALSE)</f>
        <v>0</v>
      </c>
      <c r="CA438" s="273">
        <f t="shared" si="0"/>
        <v>0</v>
      </c>
      <c r="CB438" s="104"/>
      <c r="CC438" s="274">
        <f t="shared" si="1"/>
        <v>702000.00000000012</v>
      </c>
      <c r="CD438" s="138" t="str">
        <f>VLOOKUP(B438,GD_CHUNG!$B$5:$G$480,6,FALSE)</f>
        <v>HDKX</v>
      </c>
      <c r="CE438" s="275">
        <f>VLOOKUP(CD438,DM_TI_LE!$I$12:$J$16,2,FALSE)</f>
        <v>1</v>
      </c>
    </row>
    <row r="439" spans="1:83" ht="12.75" x14ac:dyDescent="0.2">
      <c r="A439" s="49">
        <v>435</v>
      </c>
      <c r="B439" s="50">
        <f>GD_CHUNG!B439</f>
        <v>10777</v>
      </c>
      <c r="C439" s="50" t="str">
        <f>GD_CHUNG!C439</f>
        <v>Nguyễn Thị Lý</v>
      </c>
      <c r="D439" s="50" t="str">
        <f>GD_CHUNG!D439</f>
        <v>Nv VS MB</v>
      </c>
      <c r="E439" s="268">
        <f>VLOOKUP(B439,GD_CHAM_CONG!$C$6:$BJ$997,60,FALSE)</f>
        <v>1</v>
      </c>
      <c r="F439" s="268">
        <f>VLOOKUP(B439,GD_LCD_HS_LNS!$B$4:$F$1000,5,FALSE)</f>
        <v>1.56</v>
      </c>
      <c r="G439" s="269"/>
      <c r="H439" s="269">
        <f>VLOOKUP(B439,GD_CHAM_CONG!$C$6:$BD$997,37,FALSE)</f>
        <v>27</v>
      </c>
      <c r="I439" s="104">
        <f>VLOOKUP($B439,GD_CHAM_CONG!$C$6:$BF$997,38,FALSE)</f>
        <v>27</v>
      </c>
      <c r="J439" s="104">
        <f>VLOOKUP($B439,GD_CHAM_CONG!$C$6:$BF$997,39,FALSE)</f>
        <v>0</v>
      </c>
      <c r="K439" s="104">
        <f>VLOOKUP($B439,GD_CHAM_CONG!$C$6:$BF$997,40,FALSE)</f>
        <v>0</v>
      </c>
      <c r="L439" s="104">
        <f>VLOOKUP($B439,GD_CHAM_CONG!$C$6:$BF$997,41,FALSE)</f>
        <v>0</v>
      </c>
      <c r="M439" s="104">
        <f>VLOOKUP($B439,GD_CHAM_CONG!$C$6:$BF$997,42,FALSE)</f>
        <v>0</v>
      </c>
      <c r="N439" s="104">
        <f>VLOOKUP($B439,GD_CHAM_CONG!$C$6:$BF$997,43,FALSE)</f>
        <v>0</v>
      </c>
      <c r="O439" s="104">
        <f>VLOOKUP($B439,GD_CHAM_CONG!$C$6:$BF$997,44,FALSE)</f>
        <v>0</v>
      </c>
      <c r="P439" s="104">
        <f>VLOOKUP($B439,GD_CHAM_CONG!$C$6:$BF$997,45,FALSE)</f>
        <v>0</v>
      </c>
      <c r="Q439" s="104">
        <f>VLOOKUP($B439,GD_CHAM_CONG!$C$6:$BF$997,46,FALSE)</f>
        <v>0</v>
      </c>
      <c r="R439" s="104">
        <f>VLOOKUP($B439,GD_CHAM_CONG!$C$6:$BF$997,47,FALSE)</f>
        <v>0</v>
      </c>
      <c r="S439" s="104">
        <f>VLOOKUP($B439,GD_CHAM_CONG!$C$6:$BF$997,48,FALSE)</f>
        <v>0</v>
      </c>
      <c r="T439" s="104">
        <f>VLOOKUP($B439,GD_CHAM_CONG!$C$6:$BF$997,49,FALSE)</f>
        <v>0</v>
      </c>
      <c r="U439" s="104">
        <f>VLOOKUP($B439,GD_CHAM_CONG!$C$6:$BF$997,50,FALSE)</f>
        <v>0</v>
      </c>
      <c r="V439" s="104">
        <f>VLOOKUP($B439,GD_CHAM_CONG!$C$6:$BF$997,51,FALSE)</f>
        <v>0</v>
      </c>
      <c r="W439" s="104">
        <f>VLOOKUP($B439,GD_CHAM_CONG!$C$6:$BF$997,52,FALSE)</f>
        <v>0</v>
      </c>
      <c r="X439" s="104">
        <f>VLOOKUP($B439,GD_CHAM_CONG!$C$6:$BF$997,53,FALSE)</f>
        <v>0</v>
      </c>
      <c r="Y439" s="104">
        <f>VLOOKUP($B439,GD_CHAM_CONG!$C$6:$BF$997,54,FALSE)</f>
        <v>0</v>
      </c>
      <c r="Z439" s="104">
        <f>VLOOKUP($B439,GD_CHAM_CONG!$C$6:$BF$997,55,FALSE)</f>
        <v>0</v>
      </c>
      <c r="AA439" s="104">
        <f>VLOOKUP($B439,GD_CHAM_CONG!$C$6:$BF$997,56,FALSE)</f>
        <v>0</v>
      </c>
      <c r="AB439" s="104">
        <f>VLOOKUP($B439,GD_CHAM_CONG!$C$6:$BI$997,57,FALSE)</f>
        <v>0</v>
      </c>
      <c r="AC439" s="104">
        <f>VLOOKUP($B439,GD_CHAM_CONG!$C$6:$BI$997,58,FALSE)</f>
        <v>0</v>
      </c>
      <c r="AD439" s="104">
        <f>VLOOKUP($B439,GD_CHAM_CONG!$C$6:$BI$997,59,FALSE)</f>
        <v>0</v>
      </c>
      <c r="AE439" s="270">
        <f>I439/$H439*VLOOKUP(I$4,DM_TI_LE!$A$5:$B$30,2,FALSE)</f>
        <v>1</v>
      </c>
      <c r="AF439" s="270">
        <f>J439/$H439*VLOOKUP(J$4,DM_TI_LE!$A$5:$B$30,2,FALSE)</f>
        <v>0</v>
      </c>
      <c r="AG439" s="270">
        <f>K439/$H439*VLOOKUP(K$4,DM_TI_LE!$A$5:$B$30,2,FALSE)</f>
        <v>0</v>
      </c>
      <c r="AH439" s="270">
        <f>L439/$H439*VLOOKUP(L$4,DM_TI_LE!$A$5:$B$30,2,FALSE)</f>
        <v>0</v>
      </c>
      <c r="AI439" s="270">
        <f>M439/$H439*VLOOKUP(M$4,DM_TI_LE!$A$5:$B$30,2,FALSE)</f>
        <v>0</v>
      </c>
      <c r="AJ439" s="270">
        <f>N439/$H439*VLOOKUP(N$4,DM_TI_LE!$A$5:$B$30,2,FALSE)</f>
        <v>0</v>
      </c>
      <c r="AK439" s="270">
        <f>O439/$H439*VLOOKUP(O$4,DM_TI_LE!$A$5:$B$30,2,FALSE)</f>
        <v>0</v>
      </c>
      <c r="AL439" s="270">
        <f>P439/$H439*VLOOKUP(P$4,DM_TI_LE!$A$5:$B$30,2,FALSE)</f>
        <v>0</v>
      </c>
      <c r="AM439" s="270">
        <f>Q439/$H439*VLOOKUP(Q$4,DM_TI_LE!$A$5:$B$30,2,FALSE)</f>
        <v>0</v>
      </c>
      <c r="AN439" s="270">
        <f>R439/$H439*VLOOKUP(R$4,DM_TI_LE!$A$5:$B$30,2,FALSE)</f>
        <v>0</v>
      </c>
      <c r="AO439" s="270">
        <f>S439/$H439*VLOOKUP(S$4,DM_TI_LE!$A$5:$B$30,2,FALSE)</f>
        <v>0</v>
      </c>
      <c r="AP439" s="270">
        <f>T439/$H439*VLOOKUP(T$4,DM_TI_LE!$A$5:$B$30,2,FALSE)</f>
        <v>0</v>
      </c>
      <c r="AQ439" s="270">
        <f>U439/$H439*VLOOKUP(U$4,DM_TI_LE!$A$5:$B$30,2,FALSE)</f>
        <v>0</v>
      </c>
      <c r="AR439" s="270">
        <f>V439/$H439*VLOOKUP(V$4,DM_TI_LE!$A$5:$B$30,2,FALSE)</f>
        <v>0</v>
      </c>
      <c r="AS439" s="270">
        <f>W439/$H439*VLOOKUP(W$4,DM_TI_LE!$A$5:$B$30,2,FALSE)</f>
        <v>0</v>
      </c>
      <c r="AT439" s="270">
        <f>X439/$H439*VLOOKUP(X$4,DM_TI_LE!$A$5:$B$30,2,FALSE)</f>
        <v>0</v>
      </c>
      <c r="AU439" s="270">
        <f>Y439/$H439*VLOOKUP(Y$4,DM_TI_LE!$A$5:$B$30,2,FALSE)</f>
        <v>0</v>
      </c>
      <c r="AV439" s="270">
        <f>Z439/$H439*VLOOKUP(Z$4,DM_TI_LE!$A$5:$B$30,2,FALSE)</f>
        <v>0</v>
      </c>
      <c r="AW439" s="270">
        <f>AA439/$H439*VLOOKUP(AA$4,DM_TI_LE!$A$5:$B$30,2,FALSE)</f>
        <v>0</v>
      </c>
      <c r="AX439" s="270">
        <f>AB439/$H439*VLOOKUP(AB$4,DM_TI_LE!$A$5:$B$30,2,FALSE)</f>
        <v>0</v>
      </c>
      <c r="AY439" s="270">
        <f>AC439/$H439*VLOOKUP(AC$4,DM_TI_LE!$A$5:$B$30,2,FALSE)</f>
        <v>0</v>
      </c>
      <c r="AZ439" s="270">
        <f>AD439/$H439*VLOOKUP(AD$4,DM_TI_LE!$A$5:$B$30,2,FALSE)</f>
        <v>0</v>
      </c>
      <c r="BA439" s="284">
        <f>IF(CD439="HDHV",DM_TI_LE!$K$12*I439, SUM(AE439:AW439)*F439*E439*DM_HE_SO_LUONG_NS!$D$1*CE439)</f>
        <v>7020000</v>
      </c>
      <c r="BB439" s="104"/>
      <c r="BC439" s="110">
        <f>VLOOKUP(B439,GD_LCD_HS_LNS!$B$4:$E$1000,4,FALSE)</f>
        <v>3100000</v>
      </c>
      <c r="BD439" s="104"/>
      <c r="BE439" s="104">
        <f>I439/26*$BC439*VLOOKUP(BE$4,DM_TI_LE!$A$5:$C$29,3,FALSE)</f>
        <v>0</v>
      </c>
      <c r="BF439" s="104">
        <f>J439/26*$BC439*VLOOKUP(BF$4,DM_TI_LE!$A$5:$C$29,3,FALSE)</f>
        <v>0</v>
      </c>
      <c r="BG439" s="104">
        <f>K439/26*$BC439*VLOOKUP(BG$4,DM_TI_LE!$A$5:$C$29,3,FALSE)</f>
        <v>0</v>
      </c>
      <c r="BH439" s="104">
        <f>L439/26*$BC439*VLOOKUP(BH$4,DM_TI_LE!$A$5:$C$29,3,FALSE)</f>
        <v>0</v>
      </c>
      <c r="BI439" s="104">
        <f>M439/26*$BC439*VLOOKUP(BI$4,DM_TI_LE!$A$5:$C$29,3,FALSE)</f>
        <v>0</v>
      </c>
      <c r="BJ439" s="104">
        <f>N439/26*$BC439*VLOOKUP(BJ$4,DM_TI_LE!$A$5:$C$29,3,FALSE)</f>
        <v>0</v>
      </c>
      <c r="BK439" s="104">
        <f>O439/26*$BC439*VLOOKUP(BK$4,DM_TI_LE!$A$5:$C$29,3,FALSE)</f>
        <v>0</v>
      </c>
      <c r="BL439" s="104">
        <f>P439/26*$BC439*VLOOKUP(BL$4,DM_TI_LE!$A$5:$C$29,3,FALSE)</f>
        <v>0</v>
      </c>
      <c r="BM439" s="104">
        <f>Q439/26*$BC439*VLOOKUP(BM$4,DM_TI_LE!$A$5:$C$29,3,FALSE)</f>
        <v>0</v>
      </c>
      <c r="BN439" s="104">
        <f>R439/26*$BC439*VLOOKUP(BN$4,DM_TI_LE!$A$5:$C$29,3,FALSE)</f>
        <v>0</v>
      </c>
      <c r="BO439" s="104">
        <f>S439/26*$BC439*VLOOKUP(BO$4,DM_TI_LE!$A$5:$C$29,3,FALSE)</f>
        <v>0</v>
      </c>
      <c r="BP439" s="104">
        <f>T439/26*$BC439*VLOOKUP(BP$4,DM_TI_LE!$A$5:$C$29,3,FALSE)</f>
        <v>0</v>
      </c>
      <c r="BQ439" s="104">
        <f>U439/26*$BC439*VLOOKUP(BQ$4,DM_TI_LE!$A$5:$C$29,3,FALSE)</f>
        <v>0</v>
      </c>
      <c r="BR439" s="104">
        <f>V439/26*$BC439*VLOOKUP(BR$4,DM_TI_LE!$A$5:$C$29,3,FALSE)</f>
        <v>0</v>
      </c>
      <c r="BS439" s="104">
        <f>W439/26*$BC439*VLOOKUP(BS$4,DM_TI_LE!$A$5:$C$29,3,FALSE)</f>
        <v>0</v>
      </c>
      <c r="BT439" s="104">
        <f>X439/26*$BC439*VLOOKUP(BT$4,DM_TI_LE!$A$5:$C$29,3,FALSE)</f>
        <v>0</v>
      </c>
      <c r="BU439" s="104">
        <f>Y439/26*$BC439*VLOOKUP(BU$4,DM_TI_LE!$A$5:$C$29,3,FALSE)</f>
        <v>0</v>
      </c>
      <c r="BV439" s="104">
        <f>Z439/26*$BC439*VLOOKUP(BV$4,DM_TI_LE!$A$5:$C$29,3,FALSE)</f>
        <v>0</v>
      </c>
      <c r="BW439" s="104">
        <f>AA439/26*$BC439*VLOOKUP(BW$4,DM_TI_LE!$A$5:$C$29,3,FALSE)</f>
        <v>0</v>
      </c>
      <c r="BX439" s="104">
        <f>AB439/26*$BC439*VLOOKUP(BX$4,DM_TI_LE!$A$5:$C$29,3,FALSE)</f>
        <v>0</v>
      </c>
      <c r="BY439" s="104">
        <f>AC439/26*$BC439*VLOOKUP(BY$4,DM_TI_LE!$A$5:$C$29,3,FALSE)</f>
        <v>0</v>
      </c>
      <c r="BZ439" s="104">
        <f>AD439/26*$BC439*VLOOKUP(BZ$4,DM_TI_LE!$A$5:$C$29,3,FALSE)</f>
        <v>0</v>
      </c>
      <c r="CA439" s="273">
        <f t="shared" si="0"/>
        <v>0</v>
      </c>
      <c r="CB439" s="104"/>
      <c r="CC439" s="274">
        <f t="shared" si="1"/>
        <v>7020000</v>
      </c>
      <c r="CD439" s="138" t="str">
        <f>VLOOKUP(B439,GD_CHUNG!$B$5:$G$480,6,FALSE)</f>
        <v>HDKX</v>
      </c>
      <c r="CE439" s="275">
        <f>VLOOKUP(CD439,DM_TI_LE!$I$12:$J$16,2,FALSE)</f>
        <v>1</v>
      </c>
    </row>
    <row r="440" spans="1:83" ht="12.75" x14ac:dyDescent="0.2">
      <c r="A440" s="49">
        <v>436</v>
      </c>
      <c r="B440" s="50">
        <f>GD_CHUNG!B440</f>
        <v>10780</v>
      </c>
      <c r="C440" s="50" t="str">
        <f>GD_CHUNG!C440</f>
        <v>Hoàng Hải Yến</v>
      </c>
      <c r="D440" s="50" t="str">
        <f>GD_CHUNG!D440</f>
        <v>Nv VS MB</v>
      </c>
      <c r="E440" s="268">
        <f>VLOOKUP(B440,GD_CHAM_CONG!$C$6:$BJ$997,60,FALSE)</f>
        <v>1</v>
      </c>
      <c r="F440" s="268">
        <f>VLOOKUP(B440,GD_LCD_HS_LNS!$B$4:$F$1000,5,FALSE)</f>
        <v>1.56</v>
      </c>
      <c r="G440" s="269"/>
      <c r="H440" s="269">
        <f>VLOOKUP(B440,GD_CHAM_CONG!$C$6:$BD$997,37,FALSE)</f>
        <v>27</v>
      </c>
      <c r="I440" s="104">
        <f>VLOOKUP($B440,GD_CHAM_CONG!$C$6:$BF$997,38,FALSE)</f>
        <v>27</v>
      </c>
      <c r="J440" s="104">
        <f>VLOOKUP($B440,GD_CHAM_CONG!$C$6:$BF$997,39,FALSE)</f>
        <v>0</v>
      </c>
      <c r="K440" s="104">
        <f>VLOOKUP($B440,GD_CHAM_CONG!$C$6:$BF$997,40,FALSE)</f>
        <v>0</v>
      </c>
      <c r="L440" s="104">
        <f>VLOOKUP($B440,GD_CHAM_CONG!$C$6:$BF$997,41,FALSE)</f>
        <v>0</v>
      </c>
      <c r="M440" s="104">
        <f>VLOOKUP($B440,GD_CHAM_CONG!$C$6:$BF$997,42,FALSE)</f>
        <v>0</v>
      </c>
      <c r="N440" s="104">
        <f>VLOOKUP($B440,GD_CHAM_CONG!$C$6:$BF$997,43,FALSE)</f>
        <v>0</v>
      </c>
      <c r="O440" s="104">
        <f>VLOOKUP($B440,GD_CHAM_CONG!$C$6:$BF$997,44,FALSE)</f>
        <v>0</v>
      </c>
      <c r="P440" s="104">
        <f>VLOOKUP($B440,GD_CHAM_CONG!$C$6:$BF$997,45,FALSE)</f>
        <v>0</v>
      </c>
      <c r="Q440" s="104">
        <f>VLOOKUP($B440,GD_CHAM_CONG!$C$6:$BF$997,46,FALSE)</f>
        <v>0</v>
      </c>
      <c r="R440" s="104">
        <f>VLOOKUP($B440,GD_CHAM_CONG!$C$6:$BF$997,47,FALSE)</f>
        <v>0</v>
      </c>
      <c r="S440" s="104">
        <f>VLOOKUP($B440,GD_CHAM_CONG!$C$6:$BF$997,48,FALSE)</f>
        <v>0</v>
      </c>
      <c r="T440" s="104">
        <f>VLOOKUP($B440,GD_CHAM_CONG!$C$6:$BF$997,49,FALSE)</f>
        <v>0</v>
      </c>
      <c r="U440" s="104">
        <f>VLOOKUP($B440,GD_CHAM_CONG!$C$6:$BF$997,50,FALSE)</f>
        <v>0</v>
      </c>
      <c r="V440" s="104">
        <f>VLOOKUP($B440,GD_CHAM_CONG!$C$6:$BF$997,51,FALSE)</f>
        <v>0</v>
      </c>
      <c r="W440" s="104">
        <f>VLOOKUP($B440,GD_CHAM_CONG!$C$6:$BF$997,52,FALSE)</f>
        <v>0</v>
      </c>
      <c r="X440" s="104">
        <f>VLOOKUP($B440,GD_CHAM_CONG!$C$6:$BF$997,53,FALSE)</f>
        <v>0</v>
      </c>
      <c r="Y440" s="104">
        <f>VLOOKUP($B440,GD_CHAM_CONG!$C$6:$BF$997,54,FALSE)</f>
        <v>0</v>
      </c>
      <c r="Z440" s="104">
        <f>VLOOKUP($B440,GD_CHAM_CONG!$C$6:$BF$997,55,FALSE)</f>
        <v>0</v>
      </c>
      <c r="AA440" s="104">
        <f>VLOOKUP($B440,GD_CHAM_CONG!$C$6:$BF$997,56,FALSE)</f>
        <v>0</v>
      </c>
      <c r="AB440" s="104">
        <f>VLOOKUP($B440,GD_CHAM_CONG!$C$6:$BI$997,57,FALSE)</f>
        <v>0</v>
      </c>
      <c r="AC440" s="104">
        <f>VLOOKUP($B440,GD_CHAM_CONG!$C$6:$BI$997,58,FALSE)</f>
        <v>0</v>
      </c>
      <c r="AD440" s="104">
        <f>VLOOKUP($B440,GD_CHAM_CONG!$C$6:$BI$997,59,FALSE)</f>
        <v>0</v>
      </c>
      <c r="AE440" s="270">
        <f>I440/$H440*VLOOKUP(I$4,DM_TI_LE!$A$5:$B$30,2,FALSE)</f>
        <v>1</v>
      </c>
      <c r="AF440" s="270">
        <f>J440/$H440*VLOOKUP(J$4,DM_TI_LE!$A$5:$B$30,2,FALSE)</f>
        <v>0</v>
      </c>
      <c r="AG440" s="270">
        <f>K440/$H440*VLOOKUP(K$4,DM_TI_LE!$A$5:$B$30,2,FALSE)</f>
        <v>0</v>
      </c>
      <c r="AH440" s="270">
        <f>L440/$H440*VLOOKUP(L$4,DM_TI_LE!$A$5:$B$30,2,FALSE)</f>
        <v>0</v>
      </c>
      <c r="AI440" s="270">
        <f>M440/$H440*VLOOKUP(M$4,DM_TI_LE!$A$5:$B$30,2,FALSE)</f>
        <v>0</v>
      </c>
      <c r="AJ440" s="270">
        <f>N440/$H440*VLOOKUP(N$4,DM_TI_LE!$A$5:$B$30,2,FALSE)</f>
        <v>0</v>
      </c>
      <c r="AK440" s="270">
        <f>O440/$H440*VLOOKUP(O$4,DM_TI_LE!$A$5:$B$30,2,FALSE)</f>
        <v>0</v>
      </c>
      <c r="AL440" s="270">
        <f>P440/$H440*VLOOKUP(P$4,DM_TI_LE!$A$5:$B$30,2,FALSE)</f>
        <v>0</v>
      </c>
      <c r="AM440" s="270">
        <f>Q440/$H440*VLOOKUP(Q$4,DM_TI_LE!$A$5:$B$30,2,FALSE)</f>
        <v>0</v>
      </c>
      <c r="AN440" s="270">
        <f>R440/$H440*VLOOKUP(R$4,DM_TI_LE!$A$5:$B$30,2,FALSE)</f>
        <v>0</v>
      </c>
      <c r="AO440" s="270">
        <f>S440/$H440*VLOOKUP(S$4,DM_TI_LE!$A$5:$B$30,2,FALSE)</f>
        <v>0</v>
      </c>
      <c r="AP440" s="270">
        <f>T440/$H440*VLOOKUP(T$4,DM_TI_LE!$A$5:$B$30,2,FALSE)</f>
        <v>0</v>
      </c>
      <c r="AQ440" s="270">
        <f>U440/$H440*VLOOKUP(U$4,DM_TI_LE!$A$5:$B$30,2,FALSE)</f>
        <v>0</v>
      </c>
      <c r="AR440" s="270">
        <f>V440/$H440*VLOOKUP(V$4,DM_TI_LE!$A$5:$B$30,2,FALSE)</f>
        <v>0</v>
      </c>
      <c r="AS440" s="270">
        <f>W440/$H440*VLOOKUP(W$4,DM_TI_LE!$A$5:$B$30,2,FALSE)</f>
        <v>0</v>
      </c>
      <c r="AT440" s="270">
        <f>X440/$H440*VLOOKUP(X$4,DM_TI_LE!$A$5:$B$30,2,FALSE)</f>
        <v>0</v>
      </c>
      <c r="AU440" s="270">
        <f>Y440/$H440*VLOOKUP(Y$4,DM_TI_LE!$A$5:$B$30,2,FALSE)</f>
        <v>0</v>
      </c>
      <c r="AV440" s="270">
        <f>Z440/$H440*VLOOKUP(Z$4,DM_TI_LE!$A$5:$B$30,2,FALSE)</f>
        <v>0</v>
      </c>
      <c r="AW440" s="270">
        <f>AA440/$H440*VLOOKUP(AA$4,DM_TI_LE!$A$5:$B$30,2,FALSE)</f>
        <v>0</v>
      </c>
      <c r="AX440" s="270">
        <f>AB440/$H440*VLOOKUP(AB$4,DM_TI_LE!$A$5:$B$30,2,FALSE)</f>
        <v>0</v>
      </c>
      <c r="AY440" s="270">
        <f>AC440/$H440*VLOOKUP(AC$4,DM_TI_LE!$A$5:$B$30,2,FALSE)</f>
        <v>0</v>
      </c>
      <c r="AZ440" s="270">
        <f>AD440/$H440*VLOOKUP(AD$4,DM_TI_LE!$A$5:$B$30,2,FALSE)</f>
        <v>0</v>
      </c>
      <c r="BA440" s="284">
        <f>IF(CD440="HDHV",DM_TI_LE!$K$12*I440, SUM(AE440:AW440)*F440*E440*DM_HE_SO_LUONG_NS!$D$1*CE440)</f>
        <v>7020000</v>
      </c>
      <c r="BB440" s="104"/>
      <c r="BC440" s="110">
        <f>VLOOKUP(B440,GD_LCD_HS_LNS!$B$4:$E$1000,4,FALSE)</f>
        <v>3100000</v>
      </c>
      <c r="BD440" s="104"/>
      <c r="BE440" s="104">
        <f>I440/26*$BC440*VLOOKUP(BE$4,DM_TI_LE!$A$5:$C$29,3,FALSE)</f>
        <v>0</v>
      </c>
      <c r="BF440" s="104">
        <f>J440/26*$BC440*VLOOKUP(BF$4,DM_TI_LE!$A$5:$C$29,3,FALSE)</f>
        <v>0</v>
      </c>
      <c r="BG440" s="104">
        <f>K440/26*$BC440*VLOOKUP(BG$4,DM_TI_LE!$A$5:$C$29,3,FALSE)</f>
        <v>0</v>
      </c>
      <c r="BH440" s="104">
        <f>L440/26*$BC440*VLOOKUP(BH$4,DM_TI_LE!$A$5:$C$29,3,FALSE)</f>
        <v>0</v>
      </c>
      <c r="BI440" s="104">
        <f>M440/26*$BC440*VLOOKUP(BI$4,DM_TI_LE!$A$5:$C$29,3,FALSE)</f>
        <v>0</v>
      </c>
      <c r="BJ440" s="104">
        <f>N440/26*$BC440*VLOOKUP(BJ$4,DM_TI_LE!$A$5:$C$29,3,FALSE)</f>
        <v>0</v>
      </c>
      <c r="BK440" s="104">
        <f>O440/26*$BC440*VLOOKUP(BK$4,DM_TI_LE!$A$5:$C$29,3,FALSE)</f>
        <v>0</v>
      </c>
      <c r="BL440" s="104">
        <f>P440/26*$BC440*VLOOKUP(BL$4,DM_TI_LE!$A$5:$C$29,3,FALSE)</f>
        <v>0</v>
      </c>
      <c r="BM440" s="104">
        <f>Q440/26*$BC440*VLOOKUP(BM$4,DM_TI_LE!$A$5:$C$29,3,FALSE)</f>
        <v>0</v>
      </c>
      <c r="BN440" s="104">
        <f>R440/26*$BC440*VLOOKUP(BN$4,DM_TI_LE!$A$5:$C$29,3,FALSE)</f>
        <v>0</v>
      </c>
      <c r="BO440" s="104">
        <f>S440/26*$BC440*VLOOKUP(BO$4,DM_TI_LE!$A$5:$C$29,3,FALSE)</f>
        <v>0</v>
      </c>
      <c r="BP440" s="104">
        <f>T440/26*$BC440*VLOOKUP(BP$4,DM_TI_LE!$A$5:$C$29,3,FALSE)</f>
        <v>0</v>
      </c>
      <c r="BQ440" s="104">
        <f>U440/26*$BC440*VLOOKUP(BQ$4,DM_TI_LE!$A$5:$C$29,3,FALSE)</f>
        <v>0</v>
      </c>
      <c r="BR440" s="104">
        <f>V440/26*$BC440*VLOOKUP(BR$4,DM_TI_LE!$A$5:$C$29,3,FALSE)</f>
        <v>0</v>
      </c>
      <c r="BS440" s="104">
        <f>W440/26*$BC440*VLOOKUP(BS$4,DM_TI_LE!$A$5:$C$29,3,FALSE)</f>
        <v>0</v>
      </c>
      <c r="BT440" s="104">
        <f>X440/26*$BC440*VLOOKUP(BT$4,DM_TI_LE!$A$5:$C$29,3,FALSE)</f>
        <v>0</v>
      </c>
      <c r="BU440" s="104">
        <f>Y440/26*$BC440*VLOOKUP(BU$4,DM_TI_LE!$A$5:$C$29,3,FALSE)</f>
        <v>0</v>
      </c>
      <c r="BV440" s="104">
        <f>Z440/26*$BC440*VLOOKUP(BV$4,DM_TI_LE!$A$5:$C$29,3,FALSE)</f>
        <v>0</v>
      </c>
      <c r="BW440" s="104">
        <f>AA440/26*$BC440*VLOOKUP(BW$4,DM_TI_LE!$A$5:$C$29,3,FALSE)</f>
        <v>0</v>
      </c>
      <c r="BX440" s="104">
        <f>AB440/26*$BC440*VLOOKUP(BX$4,DM_TI_LE!$A$5:$C$29,3,FALSE)</f>
        <v>0</v>
      </c>
      <c r="BY440" s="104">
        <f>AC440/26*$BC440*VLOOKUP(BY$4,DM_TI_LE!$A$5:$C$29,3,FALSE)</f>
        <v>0</v>
      </c>
      <c r="BZ440" s="104">
        <f>AD440/26*$BC440*VLOOKUP(BZ$4,DM_TI_LE!$A$5:$C$29,3,FALSE)</f>
        <v>0</v>
      </c>
      <c r="CA440" s="273">
        <f t="shared" si="0"/>
        <v>0</v>
      </c>
      <c r="CB440" s="104"/>
      <c r="CC440" s="274">
        <f t="shared" si="1"/>
        <v>7020000</v>
      </c>
      <c r="CD440" s="138" t="str">
        <f>VLOOKUP(B440,GD_CHUNG!$B$5:$G$480,6,FALSE)</f>
        <v>HDKX</v>
      </c>
      <c r="CE440" s="275">
        <f>VLOOKUP(CD440,DM_TI_LE!$I$12:$J$16,2,FALSE)</f>
        <v>1</v>
      </c>
    </row>
    <row r="441" spans="1:83" ht="12.75" x14ac:dyDescent="0.2">
      <c r="A441" s="49">
        <v>437</v>
      </c>
      <c r="B441" s="50">
        <f>GD_CHUNG!B441</f>
        <v>10781</v>
      </c>
      <c r="C441" s="50" t="str">
        <f>GD_CHUNG!C441</f>
        <v>Lê Phương Huyền</v>
      </c>
      <c r="D441" s="50" t="str">
        <f>GD_CHUNG!D441</f>
        <v>Nv VS MB</v>
      </c>
      <c r="E441" s="268">
        <f>VLOOKUP(B441,GD_CHAM_CONG!$C$6:$BJ$997,60,FALSE)</f>
        <v>1</v>
      </c>
      <c r="F441" s="268">
        <f>VLOOKUP(B441,GD_LCD_HS_LNS!$B$4:$F$1000,5,FALSE)</f>
        <v>1.56</v>
      </c>
      <c r="G441" s="269"/>
      <c r="H441" s="269">
        <f>VLOOKUP(B441,GD_CHAM_CONG!$C$6:$BD$997,37,FALSE)</f>
        <v>27</v>
      </c>
      <c r="I441" s="104">
        <f>VLOOKUP($B441,GD_CHAM_CONG!$C$6:$BF$997,38,FALSE)</f>
        <v>27</v>
      </c>
      <c r="J441" s="104">
        <f>VLOOKUP($B441,GD_CHAM_CONG!$C$6:$BF$997,39,FALSE)</f>
        <v>0</v>
      </c>
      <c r="K441" s="104">
        <f>VLOOKUP($B441,GD_CHAM_CONG!$C$6:$BF$997,40,FALSE)</f>
        <v>0</v>
      </c>
      <c r="L441" s="104">
        <f>VLOOKUP($B441,GD_CHAM_CONG!$C$6:$BF$997,41,FALSE)</f>
        <v>0</v>
      </c>
      <c r="M441" s="104">
        <f>VLOOKUP($B441,GD_CHAM_CONG!$C$6:$BF$997,42,FALSE)</f>
        <v>0</v>
      </c>
      <c r="N441" s="104">
        <f>VLOOKUP($B441,GD_CHAM_CONG!$C$6:$BF$997,43,FALSE)</f>
        <v>0</v>
      </c>
      <c r="O441" s="104">
        <f>VLOOKUP($B441,GD_CHAM_CONG!$C$6:$BF$997,44,FALSE)</f>
        <v>0</v>
      </c>
      <c r="P441" s="104">
        <f>VLOOKUP($B441,GD_CHAM_CONG!$C$6:$BF$997,45,FALSE)</f>
        <v>0</v>
      </c>
      <c r="Q441" s="104">
        <f>VLOOKUP($B441,GD_CHAM_CONG!$C$6:$BF$997,46,FALSE)</f>
        <v>0</v>
      </c>
      <c r="R441" s="104">
        <f>VLOOKUP($B441,GD_CHAM_CONG!$C$6:$BF$997,47,FALSE)</f>
        <v>0</v>
      </c>
      <c r="S441" s="104">
        <f>VLOOKUP($B441,GD_CHAM_CONG!$C$6:$BF$997,48,FALSE)</f>
        <v>0</v>
      </c>
      <c r="T441" s="104">
        <f>VLOOKUP($B441,GD_CHAM_CONG!$C$6:$BF$997,49,FALSE)</f>
        <v>0</v>
      </c>
      <c r="U441" s="104">
        <f>VLOOKUP($B441,GD_CHAM_CONG!$C$6:$BF$997,50,FALSE)</f>
        <v>0</v>
      </c>
      <c r="V441" s="104">
        <f>VLOOKUP($B441,GD_CHAM_CONG!$C$6:$BF$997,51,FALSE)</f>
        <v>0</v>
      </c>
      <c r="W441" s="104">
        <f>VLOOKUP($B441,GD_CHAM_CONG!$C$6:$BF$997,52,FALSE)</f>
        <v>0</v>
      </c>
      <c r="X441" s="104">
        <f>VLOOKUP($B441,GD_CHAM_CONG!$C$6:$BF$997,53,FALSE)</f>
        <v>0</v>
      </c>
      <c r="Y441" s="104">
        <f>VLOOKUP($B441,GD_CHAM_CONG!$C$6:$BF$997,54,FALSE)</f>
        <v>0</v>
      </c>
      <c r="Z441" s="104">
        <f>VLOOKUP($B441,GD_CHAM_CONG!$C$6:$BF$997,55,FALSE)</f>
        <v>0</v>
      </c>
      <c r="AA441" s="104">
        <f>VLOOKUP($B441,GD_CHAM_CONG!$C$6:$BF$997,56,FALSE)</f>
        <v>0</v>
      </c>
      <c r="AB441" s="104">
        <f>VLOOKUP($B441,GD_CHAM_CONG!$C$6:$BI$997,57,FALSE)</f>
        <v>0</v>
      </c>
      <c r="AC441" s="104">
        <f>VLOOKUP($B441,GD_CHAM_CONG!$C$6:$BI$997,58,FALSE)</f>
        <v>0</v>
      </c>
      <c r="AD441" s="104">
        <f>VLOOKUP($B441,GD_CHAM_CONG!$C$6:$BI$997,59,FALSE)</f>
        <v>0</v>
      </c>
      <c r="AE441" s="270">
        <f>I441/$H441*VLOOKUP(I$4,DM_TI_LE!$A$5:$B$30,2,FALSE)</f>
        <v>1</v>
      </c>
      <c r="AF441" s="270">
        <f>J441/$H441*VLOOKUP(J$4,DM_TI_LE!$A$5:$B$30,2,FALSE)</f>
        <v>0</v>
      </c>
      <c r="AG441" s="270">
        <f>K441/$H441*VLOOKUP(K$4,DM_TI_LE!$A$5:$B$30,2,FALSE)</f>
        <v>0</v>
      </c>
      <c r="AH441" s="270">
        <f>L441/$H441*VLOOKUP(L$4,DM_TI_LE!$A$5:$B$30,2,FALSE)</f>
        <v>0</v>
      </c>
      <c r="AI441" s="270">
        <f>M441/$H441*VLOOKUP(M$4,DM_TI_LE!$A$5:$B$30,2,FALSE)</f>
        <v>0</v>
      </c>
      <c r="AJ441" s="270">
        <f>N441/$H441*VLOOKUP(N$4,DM_TI_LE!$A$5:$B$30,2,FALSE)</f>
        <v>0</v>
      </c>
      <c r="AK441" s="270">
        <f>O441/$H441*VLOOKUP(O$4,DM_TI_LE!$A$5:$B$30,2,FALSE)</f>
        <v>0</v>
      </c>
      <c r="AL441" s="270">
        <f>P441/$H441*VLOOKUP(P$4,DM_TI_LE!$A$5:$B$30,2,FALSE)</f>
        <v>0</v>
      </c>
      <c r="AM441" s="270">
        <f>Q441/$H441*VLOOKUP(Q$4,DM_TI_LE!$A$5:$B$30,2,FALSE)</f>
        <v>0</v>
      </c>
      <c r="AN441" s="270">
        <f>R441/$H441*VLOOKUP(R$4,DM_TI_LE!$A$5:$B$30,2,FALSE)</f>
        <v>0</v>
      </c>
      <c r="AO441" s="270">
        <f>S441/$H441*VLOOKUP(S$4,DM_TI_LE!$A$5:$B$30,2,FALSE)</f>
        <v>0</v>
      </c>
      <c r="AP441" s="270">
        <f>T441/$H441*VLOOKUP(T$4,DM_TI_LE!$A$5:$B$30,2,FALSE)</f>
        <v>0</v>
      </c>
      <c r="AQ441" s="270">
        <f>U441/$H441*VLOOKUP(U$4,DM_TI_LE!$A$5:$B$30,2,FALSE)</f>
        <v>0</v>
      </c>
      <c r="AR441" s="270">
        <f>V441/$H441*VLOOKUP(V$4,DM_TI_LE!$A$5:$B$30,2,FALSE)</f>
        <v>0</v>
      </c>
      <c r="AS441" s="270">
        <f>W441/$H441*VLOOKUP(W$4,DM_TI_LE!$A$5:$B$30,2,FALSE)</f>
        <v>0</v>
      </c>
      <c r="AT441" s="270">
        <f>X441/$H441*VLOOKUP(X$4,DM_TI_LE!$A$5:$B$30,2,FALSE)</f>
        <v>0</v>
      </c>
      <c r="AU441" s="270">
        <f>Y441/$H441*VLOOKUP(Y$4,DM_TI_LE!$A$5:$B$30,2,FALSE)</f>
        <v>0</v>
      </c>
      <c r="AV441" s="270">
        <f>Z441/$H441*VLOOKUP(Z$4,DM_TI_LE!$A$5:$B$30,2,FALSE)</f>
        <v>0</v>
      </c>
      <c r="AW441" s="270">
        <f>AA441/$H441*VLOOKUP(AA$4,DM_TI_LE!$A$5:$B$30,2,FALSE)</f>
        <v>0</v>
      </c>
      <c r="AX441" s="270">
        <f>AB441/$H441*VLOOKUP(AB$4,DM_TI_LE!$A$5:$B$30,2,FALSE)</f>
        <v>0</v>
      </c>
      <c r="AY441" s="270">
        <f>AC441/$H441*VLOOKUP(AC$4,DM_TI_LE!$A$5:$B$30,2,FALSE)</f>
        <v>0</v>
      </c>
      <c r="AZ441" s="270">
        <f>AD441/$H441*VLOOKUP(AD$4,DM_TI_LE!$A$5:$B$30,2,FALSE)</f>
        <v>0</v>
      </c>
      <c r="BA441" s="284">
        <f>IF(CD441="HDHV",DM_TI_LE!$K$12*I441, SUM(AE441:AW441)*F441*E441*DM_HE_SO_LUONG_NS!$D$1*CE441)</f>
        <v>7020000</v>
      </c>
      <c r="BB441" s="104"/>
      <c r="BC441" s="110">
        <f>VLOOKUP(B441,GD_LCD_HS_LNS!$B$4:$E$1000,4,FALSE)</f>
        <v>3100000</v>
      </c>
      <c r="BD441" s="104"/>
      <c r="BE441" s="104">
        <f>I441/26*$BC441*VLOOKUP(BE$4,DM_TI_LE!$A$5:$C$29,3,FALSE)</f>
        <v>0</v>
      </c>
      <c r="BF441" s="104">
        <f>J441/26*$BC441*VLOOKUP(BF$4,DM_TI_LE!$A$5:$C$29,3,FALSE)</f>
        <v>0</v>
      </c>
      <c r="BG441" s="104">
        <f>K441/26*$BC441*VLOOKUP(BG$4,DM_TI_LE!$A$5:$C$29,3,FALSE)</f>
        <v>0</v>
      </c>
      <c r="BH441" s="104">
        <f>L441/26*$BC441*VLOOKUP(BH$4,DM_TI_LE!$A$5:$C$29,3,FALSE)</f>
        <v>0</v>
      </c>
      <c r="BI441" s="104">
        <f>M441/26*$BC441*VLOOKUP(BI$4,DM_TI_LE!$A$5:$C$29,3,FALSE)</f>
        <v>0</v>
      </c>
      <c r="BJ441" s="104">
        <f>N441/26*$BC441*VLOOKUP(BJ$4,DM_TI_LE!$A$5:$C$29,3,FALSE)</f>
        <v>0</v>
      </c>
      <c r="BK441" s="104">
        <f>O441/26*$BC441*VLOOKUP(BK$4,DM_TI_LE!$A$5:$C$29,3,FALSE)</f>
        <v>0</v>
      </c>
      <c r="BL441" s="104">
        <f>P441/26*$BC441*VLOOKUP(BL$4,DM_TI_LE!$A$5:$C$29,3,FALSE)</f>
        <v>0</v>
      </c>
      <c r="BM441" s="104">
        <f>Q441/26*$BC441*VLOOKUP(BM$4,DM_TI_LE!$A$5:$C$29,3,FALSE)</f>
        <v>0</v>
      </c>
      <c r="BN441" s="104">
        <f>R441/26*$BC441*VLOOKUP(BN$4,DM_TI_LE!$A$5:$C$29,3,FALSE)</f>
        <v>0</v>
      </c>
      <c r="BO441" s="104">
        <f>S441/26*$BC441*VLOOKUP(BO$4,DM_TI_LE!$A$5:$C$29,3,FALSE)</f>
        <v>0</v>
      </c>
      <c r="BP441" s="104">
        <f>T441/26*$BC441*VLOOKUP(BP$4,DM_TI_LE!$A$5:$C$29,3,FALSE)</f>
        <v>0</v>
      </c>
      <c r="BQ441" s="104">
        <f>U441/26*$BC441*VLOOKUP(BQ$4,DM_TI_LE!$A$5:$C$29,3,FALSE)</f>
        <v>0</v>
      </c>
      <c r="BR441" s="104">
        <f>V441/26*$BC441*VLOOKUP(BR$4,DM_TI_LE!$A$5:$C$29,3,FALSE)</f>
        <v>0</v>
      </c>
      <c r="BS441" s="104">
        <f>W441/26*$BC441*VLOOKUP(BS$4,DM_TI_LE!$A$5:$C$29,3,FALSE)</f>
        <v>0</v>
      </c>
      <c r="BT441" s="104">
        <f>X441/26*$BC441*VLOOKUP(BT$4,DM_TI_LE!$A$5:$C$29,3,FALSE)</f>
        <v>0</v>
      </c>
      <c r="BU441" s="104">
        <f>Y441/26*$BC441*VLOOKUP(BU$4,DM_TI_LE!$A$5:$C$29,3,FALSE)</f>
        <v>0</v>
      </c>
      <c r="BV441" s="104">
        <f>Z441/26*$BC441*VLOOKUP(BV$4,DM_TI_LE!$A$5:$C$29,3,FALSE)</f>
        <v>0</v>
      </c>
      <c r="BW441" s="104">
        <f>AA441/26*$BC441*VLOOKUP(BW$4,DM_TI_LE!$A$5:$C$29,3,FALSE)</f>
        <v>0</v>
      </c>
      <c r="BX441" s="104">
        <f>AB441/26*$BC441*VLOOKUP(BX$4,DM_TI_LE!$A$5:$C$29,3,FALSE)</f>
        <v>0</v>
      </c>
      <c r="BY441" s="104">
        <f>AC441/26*$BC441*VLOOKUP(BY$4,DM_TI_LE!$A$5:$C$29,3,FALSE)</f>
        <v>0</v>
      </c>
      <c r="BZ441" s="104">
        <f>AD441/26*$BC441*VLOOKUP(BZ$4,DM_TI_LE!$A$5:$C$29,3,FALSE)</f>
        <v>0</v>
      </c>
      <c r="CA441" s="273">
        <f t="shared" si="0"/>
        <v>0</v>
      </c>
      <c r="CB441" s="104"/>
      <c r="CC441" s="274">
        <f t="shared" si="1"/>
        <v>7020000</v>
      </c>
      <c r="CD441" s="138" t="str">
        <f>VLOOKUP(B441,GD_CHUNG!$B$5:$G$480,6,FALSE)</f>
        <v>HDKX</v>
      </c>
      <c r="CE441" s="275">
        <f>VLOOKUP(CD441,DM_TI_LE!$I$12:$J$16,2,FALSE)</f>
        <v>1</v>
      </c>
    </row>
    <row r="442" spans="1:83" ht="12.75" x14ac:dyDescent="0.2">
      <c r="A442" s="49">
        <v>438</v>
      </c>
      <c r="B442" s="50">
        <f>GD_CHUNG!B442</f>
        <v>10782</v>
      </c>
      <c r="C442" s="50" t="str">
        <f>GD_CHUNG!C442</f>
        <v>Phạm Thị Lan Phương</v>
      </c>
      <c r="D442" s="50" t="str">
        <f>GD_CHUNG!D442</f>
        <v>Nv VS MB</v>
      </c>
      <c r="E442" s="268">
        <f>VLOOKUP(B442,GD_CHAM_CONG!$C$6:$BJ$997,60,FALSE)</f>
        <v>1</v>
      </c>
      <c r="F442" s="268">
        <f>VLOOKUP(B442,GD_LCD_HS_LNS!$B$4:$F$1000,5,FALSE)</f>
        <v>1.47</v>
      </c>
      <c r="G442" s="269"/>
      <c r="H442" s="269">
        <f>VLOOKUP(B442,GD_CHAM_CONG!$C$6:$BD$997,37,FALSE)</f>
        <v>27</v>
      </c>
      <c r="I442" s="104">
        <f>VLOOKUP($B442,GD_CHAM_CONG!$C$6:$BF$997,38,FALSE)</f>
        <v>27</v>
      </c>
      <c r="J442" s="104">
        <f>VLOOKUP($B442,GD_CHAM_CONG!$C$6:$BF$997,39,FALSE)</f>
        <v>0</v>
      </c>
      <c r="K442" s="104">
        <f>VLOOKUP($B442,GD_CHAM_CONG!$C$6:$BF$997,40,FALSE)</f>
        <v>0</v>
      </c>
      <c r="L442" s="104">
        <f>VLOOKUP($B442,GD_CHAM_CONG!$C$6:$BF$997,41,FALSE)</f>
        <v>0</v>
      </c>
      <c r="M442" s="104">
        <f>VLOOKUP($B442,GD_CHAM_CONG!$C$6:$BF$997,42,FALSE)</f>
        <v>0</v>
      </c>
      <c r="N442" s="104">
        <f>VLOOKUP($B442,GD_CHAM_CONG!$C$6:$BF$997,43,FALSE)</f>
        <v>0</v>
      </c>
      <c r="O442" s="104">
        <f>VLOOKUP($B442,GD_CHAM_CONG!$C$6:$BF$997,44,FALSE)</f>
        <v>0</v>
      </c>
      <c r="P442" s="104">
        <f>VLOOKUP($B442,GD_CHAM_CONG!$C$6:$BF$997,45,FALSE)</f>
        <v>0</v>
      </c>
      <c r="Q442" s="104">
        <f>VLOOKUP($B442,GD_CHAM_CONG!$C$6:$BF$997,46,FALSE)</f>
        <v>0</v>
      </c>
      <c r="R442" s="104">
        <f>VLOOKUP($B442,GD_CHAM_CONG!$C$6:$BF$997,47,FALSE)</f>
        <v>0</v>
      </c>
      <c r="S442" s="104">
        <f>VLOOKUP($B442,GD_CHAM_CONG!$C$6:$BF$997,48,FALSE)</f>
        <v>0</v>
      </c>
      <c r="T442" s="104">
        <f>VLOOKUP($B442,GD_CHAM_CONG!$C$6:$BF$997,49,FALSE)</f>
        <v>0</v>
      </c>
      <c r="U442" s="104">
        <f>VLOOKUP($B442,GD_CHAM_CONG!$C$6:$BF$997,50,FALSE)</f>
        <v>0</v>
      </c>
      <c r="V442" s="104">
        <f>VLOOKUP($B442,GD_CHAM_CONG!$C$6:$BF$997,51,FALSE)</f>
        <v>0</v>
      </c>
      <c r="W442" s="104">
        <f>VLOOKUP($B442,GD_CHAM_CONG!$C$6:$BF$997,52,FALSE)</f>
        <v>0</v>
      </c>
      <c r="X442" s="104">
        <f>VLOOKUP($B442,GD_CHAM_CONG!$C$6:$BF$997,53,FALSE)</f>
        <v>0</v>
      </c>
      <c r="Y442" s="104">
        <f>VLOOKUP($B442,GD_CHAM_CONG!$C$6:$BF$997,54,FALSE)</f>
        <v>0</v>
      </c>
      <c r="Z442" s="104">
        <f>VLOOKUP($B442,GD_CHAM_CONG!$C$6:$BF$997,55,FALSE)</f>
        <v>0</v>
      </c>
      <c r="AA442" s="104">
        <f>VLOOKUP($B442,GD_CHAM_CONG!$C$6:$BF$997,56,FALSE)</f>
        <v>0</v>
      </c>
      <c r="AB442" s="104">
        <f>VLOOKUP($B442,GD_CHAM_CONG!$C$6:$BI$997,57,FALSE)</f>
        <v>0</v>
      </c>
      <c r="AC442" s="104">
        <f>VLOOKUP($B442,GD_CHAM_CONG!$C$6:$BI$997,58,FALSE)</f>
        <v>0</v>
      </c>
      <c r="AD442" s="104">
        <f>VLOOKUP($B442,GD_CHAM_CONG!$C$6:$BI$997,59,FALSE)</f>
        <v>0</v>
      </c>
      <c r="AE442" s="270">
        <f>I442/$H442*VLOOKUP(I$4,DM_TI_LE!$A$5:$B$30,2,FALSE)</f>
        <v>1</v>
      </c>
      <c r="AF442" s="270">
        <f>J442/$H442*VLOOKUP(J$4,DM_TI_LE!$A$5:$B$30,2,FALSE)</f>
        <v>0</v>
      </c>
      <c r="AG442" s="270">
        <f>K442/$H442*VLOOKUP(K$4,DM_TI_LE!$A$5:$B$30,2,FALSE)</f>
        <v>0</v>
      </c>
      <c r="AH442" s="270">
        <f>L442/$H442*VLOOKUP(L$4,DM_TI_LE!$A$5:$B$30,2,FALSE)</f>
        <v>0</v>
      </c>
      <c r="AI442" s="270">
        <f>M442/$H442*VLOOKUP(M$4,DM_TI_LE!$A$5:$B$30,2,FALSE)</f>
        <v>0</v>
      </c>
      <c r="AJ442" s="270">
        <f>N442/$H442*VLOOKUP(N$4,DM_TI_LE!$A$5:$B$30,2,FALSE)</f>
        <v>0</v>
      </c>
      <c r="AK442" s="270">
        <f>O442/$H442*VLOOKUP(O$4,DM_TI_LE!$A$5:$B$30,2,FALSE)</f>
        <v>0</v>
      </c>
      <c r="AL442" s="270">
        <f>P442/$H442*VLOOKUP(P$4,DM_TI_LE!$A$5:$B$30,2,FALSE)</f>
        <v>0</v>
      </c>
      <c r="AM442" s="270">
        <f>Q442/$H442*VLOOKUP(Q$4,DM_TI_LE!$A$5:$B$30,2,FALSE)</f>
        <v>0</v>
      </c>
      <c r="AN442" s="270">
        <f>R442/$H442*VLOOKUP(R$4,DM_TI_LE!$A$5:$B$30,2,FALSE)</f>
        <v>0</v>
      </c>
      <c r="AO442" s="270">
        <f>S442/$H442*VLOOKUP(S$4,DM_TI_LE!$A$5:$B$30,2,FALSE)</f>
        <v>0</v>
      </c>
      <c r="AP442" s="270">
        <f>T442/$H442*VLOOKUP(T$4,DM_TI_LE!$A$5:$B$30,2,FALSE)</f>
        <v>0</v>
      </c>
      <c r="AQ442" s="270">
        <f>U442/$H442*VLOOKUP(U$4,DM_TI_LE!$A$5:$B$30,2,FALSE)</f>
        <v>0</v>
      </c>
      <c r="AR442" s="270">
        <f>V442/$H442*VLOOKUP(V$4,DM_TI_LE!$A$5:$B$30,2,FALSE)</f>
        <v>0</v>
      </c>
      <c r="AS442" s="270">
        <f>W442/$H442*VLOOKUP(W$4,DM_TI_LE!$A$5:$B$30,2,FALSE)</f>
        <v>0</v>
      </c>
      <c r="AT442" s="270">
        <f>X442/$H442*VLOOKUP(X$4,DM_TI_LE!$A$5:$B$30,2,FALSE)</f>
        <v>0</v>
      </c>
      <c r="AU442" s="270">
        <f>Y442/$H442*VLOOKUP(Y$4,DM_TI_LE!$A$5:$B$30,2,FALSE)</f>
        <v>0</v>
      </c>
      <c r="AV442" s="270">
        <f>Z442/$H442*VLOOKUP(Z$4,DM_TI_LE!$A$5:$B$30,2,FALSE)</f>
        <v>0</v>
      </c>
      <c r="AW442" s="270">
        <f>AA442/$H442*VLOOKUP(AA$4,DM_TI_LE!$A$5:$B$30,2,FALSE)</f>
        <v>0</v>
      </c>
      <c r="AX442" s="270">
        <f>AB442/$H442*VLOOKUP(AB$4,DM_TI_LE!$A$5:$B$30,2,FALSE)</f>
        <v>0</v>
      </c>
      <c r="AY442" s="270">
        <f>AC442/$H442*VLOOKUP(AC$4,DM_TI_LE!$A$5:$B$30,2,FALSE)</f>
        <v>0</v>
      </c>
      <c r="AZ442" s="270">
        <f>AD442/$H442*VLOOKUP(AD$4,DM_TI_LE!$A$5:$B$30,2,FALSE)</f>
        <v>0</v>
      </c>
      <c r="BA442" s="284">
        <f>IF(CD442="HDHV",DM_TI_LE!$K$12*I442, SUM(AE442:AW442)*F442*E442*DM_HE_SO_LUONG_NS!$D$1*CE442)</f>
        <v>6615000</v>
      </c>
      <c r="BB442" s="104"/>
      <c r="BC442" s="110">
        <f>VLOOKUP(B442,GD_LCD_HS_LNS!$B$4:$E$1000,4,FALSE)</f>
        <v>3100000</v>
      </c>
      <c r="BD442" s="104"/>
      <c r="BE442" s="104">
        <f>I442/26*$BC442*VLOOKUP(BE$4,DM_TI_LE!$A$5:$C$29,3,FALSE)</f>
        <v>0</v>
      </c>
      <c r="BF442" s="104">
        <f>J442/26*$BC442*VLOOKUP(BF$4,DM_TI_LE!$A$5:$C$29,3,FALSE)</f>
        <v>0</v>
      </c>
      <c r="BG442" s="104">
        <f>K442/26*$BC442*VLOOKUP(BG$4,DM_TI_LE!$A$5:$C$29,3,FALSE)</f>
        <v>0</v>
      </c>
      <c r="BH442" s="104">
        <f>L442/26*$BC442*VLOOKUP(BH$4,DM_TI_LE!$A$5:$C$29,3,FALSE)</f>
        <v>0</v>
      </c>
      <c r="BI442" s="104">
        <f>M442/26*$BC442*VLOOKUP(BI$4,DM_TI_LE!$A$5:$C$29,3,FALSE)</f>
        <v>0</v>
      </c>
      <c r="BJ442" s="104">
        <f>N442/26*$BC442*VLOOKUP(BJ$4,DM_TI_LE!$A$5:$C$29,3,FALSE)</f>
        <v>0</v>
      </c>
      <c r="BK442" s="104">
        <f>O442/26*$BC442*VLOOKUP(BK$4,DM_TI_LE!$A$5:$C$29,3,FALSE)</f>
        <v>0</v>
      </c>
      <c r="BL442" s="104">
        <f>P442/26*$BC442*VLOOKUP(BL$4,DM_TI_LE!$A$5:$C$29,3,FALSE)</f>
        <v>0</v>
      </c>
      <c r="BM442" s="104">
        <f>Q442/26*$BC442*VLOOKUP(BM$4,DM_TI_LE!$A$5:$C$29,3,FALSE)</f>
        <v>0</v>
      </c>
      <c r="BN442" s="104">
        <f>R442/26*$BC442*VLOOKUP(BN$4,DM_TI_LE!$A$5:$C$29,3,FALSE)</f>
        <v>0</v>
      </c>
      <c r="BO442" s="104">
        <f>S442/26*$BC442*VLOOKUP(BO$4,DM_TI_LE!$A$5:$C$29,3,FALSE)</f>
        <v>0</v>
      </c>
      <c r="BP442" s="104">
        <f>T442/26*$BC442*VLOOKUP(BP$4,DM_TI_LE!$A$5:$C$29,3,FALSE)</f>
        <v>0</v>
      </c>
      <c r="BQ442" s="104">
        <f>U442/26*$BC442*VLOOKUP(BQ$4,DM_TI_LE!$A$5:$C$29,3,FALSE)</f>
        <v>0</v>
      </c>
      <c r="BR442" s="104">
        <f>V442/26*$BC442*VLOOKUP(BR$4,DM_TI_LE!$A$5:$C$29,3,FALSE)</f>
        <v>0</v>
      </c>
      <c r="BS442" s="104">
        <f>W442/26*$BC442*VLOOKUP(BS$4,DM_TI_LE!$A$5:$C$29,3,FALSE)</f>
        <v>0</v>
      </c>
      <c r="BT442" s="104">
        <f>X442/26*$BC442*VLOOKUP(BT$4,DM_TI_LE!$A$5:$C$29,3,FALSE)</f>
        <v>0</v>
      </c>
      <c r="BU442" s="104">
        <f>Y442/26*$BC442*VLOOKUP(BU$4,DM_TI_LE!$A$5:$C$29,3,FALSE)</f>
        <v>0</v>
      </c>
      <c r="BV442" s="104">
        <f>Z442/26*$BC442*VLOOKUP(BV$4,DM_TI_LE!$A$5:$C$29,3,FALSE)</f>
        <v>0</v>
      </c>
      <c r="BW442" s="104">
        <f>AA442/26*$BC442*VLOOKUP(BW$4,DM_TI_LE!$A$5:$C$29,3,FALSE)</f>
        <v>0</v>
      </c>
      <c r="BX442" s="104">
        <f>AB442/26*$BC442*VLOOKUP(BX$4,DM_TI_LE!$A$5:$C$29,3,FALSE)</f>
        <v>0</v>
      </c>
      <c r="BY442" s="104">
        <f>AC442/26*$BC442*VLOOKUP(BY$4,DM_TI_LE!$A$5:$C$29,3,FALSE)</f>
        <v>0</v>
      </c>
      <c r="BZ442" s="104">
        <f>AD442/26*$BC442*VLOOKUP(BZ$4,DM_TI_LE!$A$5:$C$29,3,FALSE)</f>
        <v>0</v>
      </c>
      <c r="CA442" s="273">
        <f t="shared" si="0"/>
        <v>0</v>
      </c>
      <c r="CB442" s="104"/>
      <c r="CC442" s="274">
        <f t="shared" si="1"/>
        <v>6615000</v>
      </c>
      <c r="CD442" s="138" t="str">
        <f>VLOOKUP(B442,GD_CHUNG!$B$5:$G$480,6,FALSE)</f>
        <v>HD3N</v>
      </c>
      <c r="CE442" s="275">
        <f>VLOOKUP(CD442,DM_TI_LE!$I$12:$J$16,2,FALSE)</f>
        <v>1</v>
      </c>
    </row>
    <row r="443" spans="1:83" ht="12.75" x14ac:dyDescent="0.2">
      <c r="A443" s="49">
        <v>439</v>
      </c>
      <c r="B443" s="50">
        <f>GD_CHUNG!B443</f>
        <v>10783</v>
      </c>
      <c r="C443" s="50" t="str">
        <f>GD_CHUNG!C443</f>
        <v>Phạm Thị Thúy Ngà</v>
      </c>
      <c r="D443" s="50" t="str">
        <f>GD_CHUNG!D443</f>
        <v>Nv VS MB</v>
      </c>
      <c r="E443" s="268">
        <f>VLOOKUP(B443,GD_CHAM_CONG!$C$6:$BJ$997,60,FALSE)</f>
        <v>1</v>
      </c>
      <c r="F443" s="268">
        <f>VLOOKUP(B443,GD_LCD_HS_LNS!$B$4:$F$1000,5,FALSE)</f>
        <v>1.75</v>
      </c>
      <c r="G443" s="269"/>
      <c r="H443" s="269">
        <f>VLOOKUP(B443,GD_CHAM_CONG!$C$6:$BD$997,37,FALSE)</f>
        <v>27</v>
      </c>
      <c r="I443" s="104">
        <f>VLOOKUP($B443,GD_CHAM_CONG!$C$6:$BF$997,38,FALSE)</f>
        <v>27</v>
      </c>
      <c r="J443" s="104">
        <f>VLOOKUP($B443,GD_CHAM_CONG!$C$6:$BF$997,39,FALSE)</f>
        <v>0</v>
      </c>
      <c r="K443" s="104">
        <f>VLOOKUP($B443,GD_CHAM_CONG!$C$6:$BF$997,40,FALSE)</f>
        <v>0</v>
      </c>
      <c r="L443" s="104">
        <f>VLOOKUP($B443,GD_CHAM_CONG!$C$6:$BF$997,41,FALSE)</f>
        <v>0</v>
      </c>
      <c r="M443" s="104">
        <f>VLOOKUP($B443,GD_CHAM_CONG!$C$6:$BF$997,42,FALSE)</f>
        <v>0</v>
      </c>
      <c r="N443" s="104">
        <f>VLOOKUP($B443,GD_CHAM_CONG!$C$6:$BF$997,43,FALSE)</f>
        <v>0</v>
      </c>
      <c r="O443" s="104">
        <f>VLOOKUP($B443,GD_CHAM_CONG!$C$6:$BF$997,44,FALSE)</f>
        <v>0</v>
      </c>
      <c r="P443" s="104">
        <f>VLOOKUP($B443,GD_CHAM_CONG!$C$6:$BF$997,45,FALSE)</f>
        <v>0</v>
      </c>
      <c r="Q443" s="104">
        <f>VLOOKUP($B443,GD_CHAM_CONG!$C$6:$BF$997,46,FALSE)</f>
        <v>0</v>
      </c>
      <c r="R443" s="104">
        <f>VLOOKUP($B443,GD_CHAM_CONG!$C$6:$BF$997,47,FALSE)</f>
        <v>0</v>
      </c>
      <c r="S443" s="104">
        <f>VLOOKUP($B443,GD_CHAM_CONG!$C$6:$BF$997,48,FALSE)</f>
        <v>0</v>
      </c>
      <c r="T443" s="104">
        <f>VLOOKUP($B443,GD_CHAM_CONG!$C$6:$BF$997,49,FALSE)</f>
        <v>0</v>
      </c>
      <c r="U443" s="104">
        <f>VLOOKUP($B443,GD_CHAM_CONG!$C$6:$BF$997,50,FALSE)</f>
        <v>0</v>
      </c>
      <c r="V443" s="104">
        <f>VLOOKUP($B443,GD_CHAM_CONG!$C$6:$BF$997,51,FALSE)</f>
        <v>0</v>
      </c>
      <c r="W443" s="104">
        <f>VLOOKUP($B443,GD_CHAM_CONG!$C$6:$BF$997,52,FALSE)</f>
        <v>0</v>
      </c>
      <c r="X443" s="104">
        <f>VLOOKUP($B443,GD_CHAM_CONG!$C$6:$BF$997,53,FALSE)</f>
        <v>0</v>
      </c>
      <c r="Y443" s="104">
        <f>VLOOKUP($B443,GD_CHAM_CONG!$C$6:$BF$997,54,FALSE)</f>
        <v>0</v>
      </c>
      <c r="Z443" s="104">
        <f>VLOOKUP($B443,GD_CHAM_CONG!$C$6:$BF$997,55,FALSE)</f>
        <v>0</v>
      </c>
      <c r="AA443" s="104">
        <f>VLOOKUP($B443,GD_CHAM_CONG!$C$6:$BF$997,56,FALSE)</f>
        <v>0</v>
      </c>
      <c r="AB443" s="104">
        <f>VLOOKUP($B443,GD_CHAM_CONG!$C$6:$BI$997,57,FALSE)</f>
        <v>0</v>
      </c>
      <c r="AC443" s="104">
        <f>VLOOKUP($B443,GD_CHAM_CONG!$C$6:$BI$997,58,FALSE)</f>
        <v>0</v>
      </c>
      <c r="AD443" s="104">
        <f>VLOOKUP($B443,GD_CHAM_CONG!$C$6:$BI$997,59,FALSE)</f>
        <v>0</v>
      </c>
      <c r="AE443" s="270">
        <f>I443/$H443*VLOOKUP(I$4,DM_TI_LE!$A$5:$B$30,2,FALSE)</f>
        <v>1</v>
      </c>
      <c r="AF443" s="270">
        <f>J443/$H443*VLOOKUP(J$4,DM_TI_LE!$A$5:$B$30,2,FALSE)</f>
        <v>0</v>
      </c>
      <c r="AG443" s="270">
        <f>K443/$H443*VLOOKUP(K$4,DM_TI_LE!$A$5:$B$30,2,FALSE)</f>
        <v>0</v>
      </c>
      <c r="AH443" s="270">
        <f>L443/$H443*VLOOKUP(L$4,DM_TI_LE!$A$5:$B$30,2,FALSE)</f>
        <v>0</v>
      </c>
      <c r="AI443" s="270">
        <f>M443/$H443*VLOOKUP(M$4,DM_TI_LE!$A$5:$B$30,2,FALSE)</f>
        <v>0</v>
      </c>
      <c r="AJ443" s="270">
        <f>N443/$H443*VLOOKUP(N$4,DM_TI_LE!$A$5:$B$30,2,FALSE)</f>
        <v>0</v>
      </c>
      <c r="AK443" s="270">
        <f>O443/$H443*VLOOKUP(O$4,DM_TI_LE!$A$5:$B$30,2,FALSE)</f>
        <v>0</v>
      </c>
      <c r="AL443" s="270">
        <f>P443/$H443*VLOOKUP(P$4,DM_TI_LE!$A$5:$B$30,2,FALSE)</f>
        <v>0</v>
      </c>
      <c r="AM443" s="270">
        <f>Q443/$H443*VLOOKUP(Q$4,DM_TI_LE!$A$5:$B$30,2,FALSE)</f>
        <v>0</v>
      </c>
      <c r="AN443" s="270">
        <f>R443/$H443*VLOOKUP(R$4,DM_TI_LE!$A$5:$B$30,2,FALSE)</f>
        <v>0</v>
      </c>
      <c r="AO443" s="270">
        <f>S443/$H443*VLOOKUP(S$4,DM_TI_LE!$A$5:$B$30,2,FALSE)</f>
        <v>0</v>
      </c>
      <c r="AP443" s="270">
        <f>T443/$H443*VLOOKUP(T$4,DM_TI_LE!$A$5:$B$30,2,FALSE)</f>
        <v>0</v>
      </c>
      <c r="AQ443" s="270">
        <f>U443/$H443*VLOOKUP(U$4,DM_TI_LE!$A$5:$B$30,2,FALSE)</f>
        <v>0</v>
      </c>
      <c r="AR443" s="270">
        <f>V443/$H443*VLOOKUP(V$4,DM_TI_LE!$A$5:$B$30,2,FALSE)</f>
        <v>0</v>
      </c>
      <c r="AS443" s="270">
        <f>W443/$H443*VLOOKUP(W$4,DM_TI_LE!$A$5:$B$30,2,FALSE)</f>
        <v>0</v>
      </c>
      <c r="AT443" s="270">
        <f>X443/$H443*VLOOKUP(X$4,DM_TI_LE!$A$5:$B$30,2,FALSE)</f>
        <v>0</v>
      </c>
      <c r="AU443" s="270">
        <f>Y443/$H443*VLOOKUP(Y$4,DM_TI_LE!$A$5:$B$30,2,FALSE)</f>
        <v>0</v>
      </c>
      <c r="AV443" s="270">
        <f>Z443/$H443*VLOOKUP(Z$4,DM_TI_LE!$A$5:$B$30,2,FALSE)</f>
        <v>0</v>
      </c>
      <c r="AW443" s="270">
        <f>AA443/$H443*VLOOKUP(AA$4,DM_TI_LE!$A$5:$B$30,2,FALSE)</f>
        <v>0</v>
      </c>
      <c r="AX443" s="270">
        <f>AB443/$H443*VLOOKUP(AB$4,DM_TI_LE!$A$5:$B$30,2,FALSE)</f>
        <v>0</v>
      </c>
      <c r="AY443" s="270">
        <f>AC443/$H443*VLOOKUP(AC$4,DM_TI_LE!$A$5:$B$30,2,FALSE)</f>
        <v>0</v>
      </c>
      <c r="AZ443" s="270">
        <f>AD443/$H443*VLOOKUP(AD$4,DM_TI_LE!$A$5:$B$30,2,FALSE)</f>
        <v>0</v>
      </c>
      <c r="BA443" s="284">
        <f>IF(CD443="HDHV",DM_TI_LE!$K$12*I443, SUM(AE443:AW443)*F443*E443*DM_HE_SO_LUONG_NS!$D$1*CE443)</f>
        <v>7875000</v>
      </c>
      <c r="BB443" s="104"/>
      <c r="BC443" s="110">
        <f>VLOOKUP(B443,GD_LCD_HS_LNS!$B$4:$E$1000,4,FALSE)</f>
        <v>3720000</v>
      </c>
      <c r="BD443" s="104"/>
      <c r="BE443" s="104">
        <f>I443/26*$BC443*VLOOKUP(BE$4,DM_TI_LE!$A$5:$C$29,3,FALSE)</f>
        <v>0</v>
      </c>
      <c r="BF443" s="104">
        <f>J443/26*$BC443*VLOOKUP(BF$4,DM_TI_LE!$A$5:$C$29,3,FALSE)</f>
        <v>0</v>
      </c>
      <c r="BG443" s="104">
        <f>K443/26*$BC443*VLOOKUP(BG$4,DM_TI_LE!$A$5:$C$29,3,FALSE)</f>
        <v>0</v>
      </c>
      <c r="BH443" s="104">
        <f>L443/26*$BC443*VLOOKUP(BH$4,DM_TI_LE!$A$5:$C$29,3,FALSE)</f>
        <v>0</v>
      </c>
      <c r="BI443" s="104">
        <f>M443/26*$BC443*VLOOKUP(BI$4,DM_TI_LE!$A$5:$C$29,3,FALSE)</f>
        <v>0</v>
      </c>
      <c r="BJ443" s="104">
        <f>N443/26*$BC443*VLOOKUP(BJ$4,DM_TI_LE!$A$5:$C$29,3,FALSE)</f>
        <v>0</v>
      </c>
      <c r="BK443" s="104">
        <f>O443/26*$BC443*VLOOKUP(BK$4,DM_TI_LE!$A$5:$C$29,3,FALSE)</f>
        <v>0</v>
      </c>
      <c r="BL443" s="104">
        <f>P443/26*$BC443*VLOOKUP(BL$4,DM_TI_LE!$A$5:$C$29,3,FALSE)</f>
        <v>0</v>
      </c>
      <c r="BM443" s="104">
        <f>Q443/26*$BC443*VLOOKUP(BM$4,DM_TI_LE!$A$5:$C$29,3,FALSE)</f>
        <v>0</v>
      </c>
      <c r="BN443" s="104">
        <f>R443/26*$BC443*VLOOKUP(BN$4,DM_TI_LE!$A$5:$C$29,3,FALSE)</f>
        <v>0</v>
      </c>
      <c r="BO443" s="104">
        <f>S443/26*$BC443*VLOOKUP(BO$4,DM_TI_LE!$A$5:$C$29,3,FALSE)</f>
        <v>0</v>
      </c>
      <c r="BP443" s="104">
        <f>T443/26*$BC443*VLOOKUP(BP$4,DM_TI_LE!$A$5:$C$29,3,FALSE)</f>
        <v>0</v>
      </c>
      <c r="BQ443" s="104">
        <f>U443/26*$BC443*VLOOKUP(BQ$4,DM_TI_LE!$A$5:$C$29,3,FALSE)</f>
        <v>0</v>
      </c>
      <c r="BR443" s="104">
        <f>V443/26*$BC443*VLOOKUP(BR$4,DM_TI_LE!$A$5:$C$29,3,FALSE)</f>
        <v>0</v>
      </c>
      <c r="BS443" s="104">
        <f>W443/26*$BC443*VLOOKUP(BS$4,DM_TI_LE!$A$5:$C$29,3,FALSE)</f>
        <v>0</v>
      </c>
      <c r="BT443" s="104">
        <f>X443/26*$BC443*VLOOKUP(BT$4,DM_TI_LE!$A$5:$C$29,3,FALSE)</f>
        <v>0</v>
      </c>
      <c r="BU443" s="104">
        <f>Y443/26*$BC443*VLOOKUP(BU$4,DM_TI_LE!$A$5:$C$29,3,FALSE)</f>
        <v>0</v>
      </c>
      <c r="BV443" s="104">
        <f>Z443/26*$BC443*VLOOKUP(BV$4,DM_TI_LE!$A$5:$C$29,3,FALSE)</f>
        <v>0</v>
      </c>
      <c r="BW443" s="104">
        <f>AA443/26*$BC443*VLOOKUP(BW$4,DM_TI_LE!$A$5:$C$29,3,FALSE)</f>
        <v>0</v>
      </c>
      <c r="BX443" s="104">
        <f>AB443/26*$BC443*VLOOKUP(BX$4,DM_TI_LE!$A$5:$C$29,3,FALSE)</f>
        <v>0</v>
      </c>
      <c r="BY443" s="104">
        <f>AC443/26*$BC443*VLOOKUP(BY$4,DM_TI_LE!$A$5:$C$29,3,FALSE)</f>
        <v>0</v>
      </c>
      <c r="BZ443" s="104">
        <f>AD443/26*$BC443*VLOOKUP(BZ$4,DM_TI_LE!$A$5:$C$29,3,FALSE)</f>
        <v>0</v>
      </c>
      <c r="CA443" s="273">
        <f t="shared" si="0"/>
        <v>0</v>
      </c>
      <c r="CB443" s="104"/>
      <c r="CC443" s="274">
        <f t="shared" si="1"/>
        <v>7875000</v>
      </c>
      <c r="CD443" s="138" t="str">
        <f>VLOOKUP(B443,GD_CHUNG!$B$5:$G$480,6,FALSE)</f>
        <v>HDKX</v>
      </c>
      <c r="CE443" s="275">
        <f>VLOOKUP(CD443,DM_TI_LE!$I$12:$J$16,2,FALSE)</f>
        <v>1</v>
      </c>
    </row>
    <row r="444" spans="1:83" ht="12.75" x14ac:dyDescent="0.2">
      <c r="A444" s="49">
        <v>440</v>
      </c>
      <c r="B444" s="50">
        <f>GD_CHUNG!B444</f>
        <v>11769</v>
      </c>
      <c r="C444" s="50" t="str">
        <f>GD_CHUNG!C444</f>
        <v>Ngô Thị Hường</v>
      </c>
      <c r="D444" s="50" t="str">
        <f>GD_CHUNG!D444</f>
        <v>Nv VS MB</v>
      </c>
      <c r="E444" s="268">
        <f>VLOOKUP(B444,GD_CHAM_CONG!$C$6:$BJ$997,60,FALSE)</f>
        <v>1</v>
      </c>
      <c r="F444" s="268">
        <f>VLOOKUP(B444,GD_LCD_HS_LNS!$B$4:$F$1000,5,FALSE)</f>
        <v>1.47</v>
      </c>
      <c r="G444" s="269"/>
      <c r="H444" s="269">
        <f>VLOOKUP(B444,GD_CHAM_CONG!$C$6:$BD$997,37,FALSE)</f>
        <v>27</v>
      </c>
      <c r="I444" s="104">
        <f>VLOOKUP($B444,GD_CHAM_CONG!$C$6:$BF$997,38,FALSE)</f>
        <v>27</v>
      </c>
      <c r="J444" s="104">
        <f>VLOOKUP($B444,GD_CHAM_CONG!$C$6:$BF$997,39,FALSE)</f>
        <v>0</v>
      </c>
      <c r="K444" s="104">
        <f>VLOOKUP($B444,GD_CHAM_CONG!$C$6:$BF$997,40,FALSE)</f>
        <v>0</v>
      </c>
      <c r="L444" s="104">
        <f>VLOOKUP($B444,GD_CHAM_CONG!$C$6:$BF$997,41,FALSE)</f>
        <v>0</v>
      </c>
      <c r="M444" s="104">
        <f>VLOOKUP($B444,GD_CHAM_CONG!$C$6:$BF$997,42,FALSE)</f>
        <v>0</v>
      </c>
      <c r="N444" s="104">
        <f>VLOOKUP($B444,GD_CHAM_CONG!$C$6:$BF$997,43,FALSE)</f>
        <v>0</v>
      </c>
      <c r="O444" s="104">
        <f>VLOOKUP($B444,GD_CHAM_CONG!$C$6:$BF$997,44,FALSE)</f>
        <v>0</v>
      </c>
      <c r="P444" s="104">
        <f>VLOOKUP($B444,GD_CHAM_CONG!$C$6:$BF$997,45,FALSE)</f>
        <v>0</v>
      </c>
      <c r="Q444" s="104">
        <f>VLOOKUP($B444,GD_CHAM_CONG!$C$6:$BF$997,46,FALSE)</f>
        <v>0</v>
      </c>
      <c r="R444" s="104">
        <f>VLOOKUP($B444,GD_CHAM_CONG!$C$6:$BF$997,47,FALSE)</f>
        <v>0</v>
      </c>
      <c r="S444" s="104">
        <f>VLOOKUP($B444,GD_CHAM_CONG!$C$6:$BF$997,48,FALSE)</f>
        <v>0</v>
      </c>
      <c r="T444" s="104">
        <f>VLOOKUP($B444,GD_CHAM_CONG!$C$6:$BF$997,49,FALSE)</f>
        <v>0</v>
      </c>
      <c r="U444" s="104">
        <f>VLOOKUP($B444,GD_CHAM_CONG!$C$6:$BF$997,50,FALSE)</f>
        <v>0</v>
      </c>
      <c r="V444" s="104">
        <f>VLOOKUP($B444,GD_CHAM_CONG!$C$6:$BF$997,51,FALSE)</f>
        <v>0</v>
      </c>
      <c r="W444" s="104">
        <f>VLOOKUP($B444,GD_CHAM_CONG!$C$6:$BF$997,52,FALSE)</f>
        <v>0</v>
      </c>
      <c r="X444" s="104">
        <f>VLOOKUP($B444,GD_CHAM_CONG!$C$6:$BF$997,53,FALSE)</f>
        <v>0</v>
      </c>
      <c r="Y444" s="104">
        <f>VLOOKUP($B444,GD_CHAM_CONG!$C$6:$BF$997,54,FALSE)</f>
        <v>0</v>
      </c>
      <c r="Z444" s="104">
        <f>VLOOKUP($B444,GD_CHAM_CONG!$C$6:$BF$997,55,FALSE)</f>
        <v>0</v>
      </c>
      <c r="AA444" s="104">
        <f>VLOOKUP($B444,GD_CHAM_CONG!$C$6:$BF$997,56,FALSE)</f>
        <v>0</v>
      </c>
      <c r="AB444" s="104">
        <f>VLOOKUP($B444,GD_CHAM_CONG!$C$6:$BI$997,57,FALSE)</f>
        <v>0</v>
      </c>
      <c r="AC444" s="104">
        <f>VLOOKUP($B444,GD_CHAM_CONG!$C$6:$BI$997,58,FALSE)</f>
        <v>0</v>
      </c>
      <c r="AD444" s="104">
        <f>VLOOKUP($B444,GD_CHAM_CONG!$C$6:$BI$997,59,FALSE)</f>
        <v>0</v>
      </c>
      <c r="AE444" s="270">
        <f>I444/$H444*VLOOKUP(I$4,DM_TI_LE!$A$5:$B$30,2,FALSE)</f>
        <v>1</v>
      </c>
      <c r="AF444" s="270">
        <f>J444/$H444*VLOOKUP(J$4,DM_TI_LE!$A$5:$B$30,2,FALSE)</f>
        <v>0</v>
      </c>
      <c r="AG444" s="270">
        <f>K444/$H444*VLOOKUP(K$4,DM_TI_LE!$A$5:$B$30,2,FALSE)</f>
        <v>0</v>
      </c>
      <c r="AH444" s="270">
        <f>L444/$H444*VLOOKUP(L$4,DM_TI_LE!$A$5:$B$30,2,FALSE)</f>
        <v>0</v>
      </c>
      <c r="AI444" s="270">
        <f>M444/$H444*VLOOKUP(M$4,DM_TI_LE!$A$5:$B$30,2,FALSE)</f>
        <v>0</v>
      </c>
      <c r="AJ444" s="270">
        <f>N444/$H444*VLOOKUP(N$4,DM_TI_LE!$A$5:$B$30,2,FALSE)</f>
        <v>0</v>
      </c>
      <c r="AK444" s="270">
        <f>O444/$H444*VLOOKUP(O$4,DM_TI_LE!$A$5:$B$30,2,FALSE)</f>
        <v>0</v>
      </c>
      <c r="AL444" s="270">
        <f>P444/$H444*VLOOKUP(P$4,DM_TI_LE!$A$5:$B$30,2,FALSE)</f>
        <v>0</v>
      </c>
      <c r="AM444" s="270">
        <f>Q444/$H444*VLOOKUP(Q$4,DM_TI_LE!$A$5:$B$30,2,FALSE)</f>
        <v>0</v>
      </c>
      <c r="AN444" s="270">
        <f>R444/$H444*VLOOKUP(R$4,DM_TI_LE!$A$5:$B$30,2,FALSE)</f>
        <v>0</v>
      </c>
      <c r="AO444" s="270">
        <f>S444/$H444*VLOOKUP(S$4,DM_TI_LE!$A$5:$B$30,2,FALSE)</f>
        <v>0</v>
      </c>
      <c r="AP444" s="270">
        <f>T444/$H444*VLOOKUP(T$4,DM_TI_LE!$A$5:$B$30,2,FALSE)</f>
        <v>0</v>
      </c>
      <c r="AQ444" s="270">
        <f>U444/$H444*VLOOKUP(U$4,DM_TI_LE!$A$5:$B$30,2,FALSE)</f>
        <v>0</v>
      </c>
      <c r="AR444" s="270">
        <f>V444/$H444*VLOOKUP(V$4,DM_TI_LE!$A$5:$B$30,2,FALSE)</f>
        <v>0</v>
      </c>
      <c r="AS444" s="270">
        <f>W444/$H444*VLOOKUP(W$4,DM_TI_LE!$A$5:$B$30,2,FALSE)</f>
        <v>0</v>
      </c>
      <c r="AT444" s="270">
        <f>X444/$H444*VLOOKUP(X$4,DM_TI_LE!$A$5:$B$30,2,FALSE)</f>
        <v>0</v>
      </c>
      <c r="AU444" s="270">
        <f>Y444/$H444*VLOOKUP(Y$4,DM_TI_LE!$A$5:$B$30,2,FALSE)</f>
        <v>0</v>
      </c>
      <c r="AV444" s="270">
        <f>Z444/$H444*VLOOKUP(Z$4,DM_TI_LE!$A$5:$B$30,2,FALSE)</f>
        <v>0</v>
      </c>
      <c r="AW444" s="270">
        <f>AA444/$H444*VLOOKUP(AA$4,DM_TI_LE!$A$5:$B$30,2,FALSE)</f>
        <v>0</v>
      </c>
      <c r="AX444" s="270">
        <f>AB444/$H444*VLOOKUP(AB$4,DM_TI_LE!$A$5:$B$30,2,FALSE)</f>
        <v>0</v>
      </c>
      <c r="AY444" s="270">
        <f>AC444/$H444*VLOOKUP(AC$4,DM_TI_LE!$A$5:$B$30,2,FALSE)</f>
        <v>0</v>
      </c>
      <c r="AZ444" s="270">
        <f>AD444/$H444*VLOOKUP(AD$4,DM_TI_LE!$A$5:$B$30,2,FALSE)</f>
        <v>0</v>
      </c>
      <c r="BA444" s="284">
        <f>IF(CD444="HDHV",DM_TI_LE!$K$12*I444, SUM(AE444:AW444)*F444*E444*DM_HE_SO_LUONG_NS!$D$1*CE444)</f>
        <v>6615000</v>
      </c>
      <c r="BB444" s="104"/>
      <c r="BC444" s="110">
        <f>VLOOKUP(B444,GD_LCD_HS_LNS!$B$4:$E$1000,4,FALSE)</f>
        <v>3100000</v>
      </c>
      <c r="BD444" s="104"/>
      <c r="BE444" s="104">
        <f>I444/26*$BC444*VLOOKUP(BE$4,DM_TI_LE!$A$5:$C$29,3,FALSE)</f>
        <v>0</v>
      </c>
      <c r="BF444" s="104">
        <f>J444/26*$BC444*VLOOKUP(BF$4,DM_TI_LE!$A$5:$C$29,3,FALSE)</f>
        <v>0</v>
      </c>
      <c r="BG444" s="104">
        <f>K444/26*$BC444*VLOOKUP(BG$4,DM_TI_LE!$A$5:$C$29,3,FALSE)</f>
        <v>0</v>
      </c>
      <c r="BH444" s="104">
        <f>L444/26*$BC444*VLOOKUP(BH$4,DM_TI_LE!$A$5:$C$29,3,FALSE)</f>
        <v>0</v>
      </c>
      <c r="BI444" s="104">
        <f>M444/26*$BC444*VLOOKUP(BI$4,DM_TI_LE!$A$5:$C$29,3,FALSE)</f>
        <v>0</v>
      </c>
      <c r="BJ444" s="104">
        <f>N444/26*$BC444*VLOOKUP(BJ$4,DM_TI_LE!$A$5:$C$29,3,FALSE)</f>
        <v>0</v>
      </c>
      <c r="BK444" s="104">
        <f>O444/26*$BC444*VLOOKUP(BK$4,DM_TI_LE!$A$5:$C$29,3,FALSE)</f>
        <v>0</v>
      </c>
      <c r="BL444" s="104">
        <f>P444/26*$BC444*VLOOKUP(BL$4,DM_TI_LE!$A$5:$C$29,3,FALSE)</f>
        <v>0</v>
      </c>
      <c r="BM444" s="104">
        <f>Q444/26*$BC444*VLOOKUP(BM$4,DM_TI_LE!$A$5:$C$29,3,FALSE)</f>
        <v>0</v>
      </c>
      <c r="BN444" s="104">
        <f>R444/26*$BC444*VLOOKUP(BN$4,DM_TI_LE!$A$5:$C$29,3,FALSE)</f>
        <v>0</v>
      </c>
      <c r="BO444" s="104">
        <f>S444/26*$BC444*VLOOKUP(BO$4,DM_TI_LE!$A$5:$C$29,3,FALSE)</f>
        <v>0</v>
      </c>
      <c r="BP444" s="104">
        <f>T444/26*$BC444*VLOOKUP(BP$4,DM_TI_LE!$A$5:$C$29,3,FALSE)</f>
        <v>0</v>
      </c>
      <c r="BQ444" s="104">
        <f>U444/26*$BC444*VLOOKUP(BQ$4,DM_TI_LE!$A$5:$C$29,3,FALSE)</f>
        <v>0</v>
      </c>
      <c r="BR444" s="104">
        <f>V444/26*$BC444*VLOOKUP(BR$4,DM_TI_LE!$A$5:$C$29,3,FALSE)</f>
        <v>0</v>
      </c>
      <c r="BS444" s="104">
        <f>W444/26*$BC444*VLOOKUP(BS$4,DM_TI_LE!$A$5:$C$29,3,FALSE)</f>
        <v>0</v>
      </c>
      <c r="BT444" s="104">
        <f>X444/26*$BC444*VLOOKUP(BT$4,DM_TI_LE!$A$5:$C$29,3,FALSE)</f>
        <v>0</v>
      </c>
      <c r="BU444" s="104">
        <f>Y444/26*$BC444*VLOOKUP(BU$4,DM_TI_LE!$A$5:$C$29,3,FALSE)</f>
        <v>0</v>
      </c>
      <c r="BV444" s="104">
        <f>Z444/26*$BC444*VLOOKUP(BV$4,DM_TI_LE!$A$5:$C$29,3,FALSE)</f>
        <v>0</v>
      </c>
      <c r="BW444" s="104">
        <f>AA444/26*$BC444*VLOOKUP(BW$4,DM_TI_LE!$A$5:$C$29,3,FALSE)</f>
        <v>0</v>
      </c>
      <c r="BX444" s="104">
        <f>AB444/26*$BC444*VLOOKUP(BX$4,DM_TI_LE!$A$5:$C$29,3,FALSE)</f>
        <v>0</v>
      </c>
      <c r="BY444" s="104">
        <f>AC444/26*$BC444*VLOOKUP(BY$4,DM_TI_LE!$A$5:$C$29,3,FALSE)</f>
        <v>0</v>
      </c>
      <c r="BZ444" s="104">
        <f>AD444/26*$BC444*VLOOKUP(BZ$4,DM_TI_LE!$A$5:$C$29,3,FALSE)</f>
        <v>0</v>
      </c>
      <c r="CA444" s="273">
        <f t="shared" si="0"/>
        <v>0</v>
      </c>
      <c r="CB444" s="104"/>
      <c r="CC444" s="274">
        <f t="shared" si="1"/>
        <v>6615000</v>
      </c>
      <c r="CD444" s="138" t="str">
        <f>VLOOKUP(B444,GD_CHUNG!$B$5:$G$480,6,FALSE)</f>
        <v>HD3N</v>
      </c>
      <c r="CE444" s="275">
        <f>VLOOKUP(CD444,DM_TI_LE!$I$12:$J$16,2,FALSE)</f>
        <v>1</v>
      </c>
    </row>
    <row r="445" spans="1:83" ht="12.75" x14ac:dyDescent="0.2">
      <c r="A445" s="49">
        <v>441</v>
      </c>
      <c r="B445" s="50">
        <f>GD_CHUNG!B445</f>
        <v>201502</v>
      </c>
      <c r="C445" s="50" t="str">
        <f>GD_CHUNG!C445</f>
        <v>Nguyễn Thị Khánh</v>
      </c>
      <c r="D445" s="50" t="str">
        <f>GD_CHUNG!D445</f>
        <v>Nhân viên VSMB</v>
      </c>
      <c r="E445" s="268">
        <f>VLOOKUP(B445,GD_CHAM_CONG!$C$6:$BJ$997,60,FALSE)</f>
        <v>1</v>
      </c>
      <c r="F445" s="268">
        <f>VLOOKUP(B445,GD_LCD_HS_LNS!$B$4:$F$1000,5,FALSE)</f>
        <v>1.47</v>
      </c>
      <c r="G445" s="269"/>
      <c r="H445" s="269">
        <f>VLOOKUP(B445,GD_CHAM_CONG!$C$6:$BD$997,37,FALSE)</f>
        <v>27</v>
      </c>
      <c r="I445" s="104">
        <f>VLOOKUP($B445,GD_CHAM_CONG!$C$6:$BF$997,38,FALSE)</f>
        <v>27</v>
      </c>
      <c r="J445" s="104">
        <f>VLOOKUP($B445,GD_CHAM_CONG!$C$6:$BF$997,39,FALSE)</f>
        <v>0</v>
      </c>
      <c r="K445" s="104">
        <f>VLOOKUP($B445,GD_CHAM_CONG!$C$6:$BF$997,40,FALSE)</f>
        <v>0</v>
      </c>
      <c r="L445" s="104">
        <f>VLOOKUP($B445,GD_CHAM_CONG!$C$6:$BF$997,41,FALSE)</f>
        <v>0</v>
      </c>
      <c r="M445" s="104">
        <f>VLOOKUP($B445,GD_CHAM_CONG!$C$6:$BF$997,42,FALSE)</f>
        <v>0</v>
      </c>
      <c r="N445" s="104">
        <f>VLOOKUP($B445,GD_CHAM_CONG!$C$6:$BF$997,43,FALSE)</f>
        <v>0</v>
      </c>
      <c r="O445" s="104">
        <f>VLOOKUP($B445,GD_CHAM_CONG!$C$6:$BF$997,44,FALSE)</f>
        <v>0</v>
      </c>
      <c r="P445" s="104">
        <f>VLOOKUP($B445,GD_CHAM_CONG!$C$6:$BF$997,45,FALSE)</f>
        <v>0</v>
      </c>
      <c r="Q445" s="104">
        <f>VLOOKUP($B445,GD_CHAM_CONG!$C$6:$BF$997,46,FALSE)</f>
        <v>0</v>
      </c>
      <c r="R445" s="104">
        <f>VLOOKUP($B445,GD_CHAM_CONG!$C$6:$BF$997,47,FALSE)</f>
        <v>0</v>
      </c>
      <c r="S445" s="104">
        <f>VLOOKUP($B445,GD_CHAM_CONG!$C$6:$BF$997,48,FALSE)</f>
        <v>0</v>
      </c>
      <c r="T445" s="104">
        <f>VLOOKUP($B445,GD_CHAM_CONG!$C$6:$BF$997,49,FALSE)</f>
        <v>0</v>
      </c>
      <c r="U445" s="104">
        <f>VLOOKUP($B445,GD_CHAM_CONG!$C$6:$BF$997,50,FALSE)</f>
        <v>0</v>
      </c>
      <c r="V445" s="104">
        <f>VLOOKUP($B445,GD_CHAM_CONG!$C$6:$BF$997,51,FALSE)</f>
        <v>0</v>
      </c>
      <c r="W445" s="104">
        <f>VLOOKUP($B445,GD_CHAM_CONG!$C$6:$BF$997,52,FALSE)</f>
        <v>0</v>
      </c>
      <c r="X445" s="104">
        <f>VLOOKUP($B445,GD_CHAM_CONG!$C$6:$BF$997,53,FALSE)</f>
        <v>0</v>
      </c>
      <c r="Y445" s="104">
        <f>VLOOKUP($B445,GD_CHAM_CONG!$C$6:$BF$997,54,FALSE)</f>
        <v>0</v>
      </c>
      <c r="Z445" s="104">
        <f>VLOOKUP($B445,GD_CHAM_CONG!$C$6:$BF$997,55,FALSE)</f>
        <v>0</v>
      </c>
      <c r="AA445" s="104">
        <f>VLOOKUP($B445,GD_CHAM_CONG!$C$6:$BF$997,56,FALSE)</f>
        <v>0</v>
      </c>
      <c r="AB445" s="104">
        <f>VLOOKUP($B445,GD_CHAM_CONG!$C$6:$BI$997,57,FALSE)</f>
        <v>0</v>
      </c>
      <c r="AC445" s="104">
        <f>VLOOKUP($B445,GD_CHAM_CONG!$C$6:$BI$997,58,FALSE)</f>
        <v>0</v>
      </c>
      <c r="AD445" s="104">
        <f>VLOOKUP($B445,GD_CHAM_CONG!$C$6:$BI$997,59,FALSE)</f>
        <v>0</v>
      </c>
      <c r="AE445" s="270">
        <f>I445/$H445*VLOOKUP(I$4,DM_TI_LE!$A$5:$B$30,2,FALSE)</f>
        <v>1</v>
      </c>
      <c r="AF445" s="270">
        <f>J445/$H445*VLOOKUP(J$4,DM_TI_LE!$A$5:$B$30,2,FALSE)</f>
        <v>0</v>
      </c>
      <c r="AG445" s="270">
        <f>K445/$H445*VLOOKUP(K$4,DM_TI_LE!$A$5:$B$30,2,FALSE)</f>
        <v>0</v>
      </c>
      <c r="AH445" s="270">
        <f>L445/$H445*VLOOKUP(L$4,DM_TI_LE!$A$5:$B$30,2,FALSE)</f>
        <v>0</v>
      </c>
      <c r="AI445" s="270">
        <f>M445/$H445*VLOOKUP(M$4,DM_TI_LE!$A$5:$B$30,2,FALSE)</f>
        <v>0</v>
      </c>
      <c r="AJ445" s="270">
        <f>N445/$H445*VLOOKUP(N$4,DM_TI_LE!$A$5:$B$30,2,FALSE)</f>
        <v>0</v>
      </c>
      <c r="AK445" s="270">
        <f>O445/$H445*VLOOKUP(O$4,DM_TI_LE!$A$5:$B$30,2,FALSE)</f>
        <v>0</v>
      </c>
      <c r="AL445" s="270">
        <f>P445/$H445*VLOOKUP(P$4,DM_TI_LE!$A$5:$B$30,2,FALSE)</f>
        <v>0</v>
      </c>
      <c r="AM445" s="270">
        <f>Q445/$H445*VLOOKUP(Q$4,DM_TI_LE!$A$5:$B$30,2,FALSE)</f>
        <v>0</v>
      </c>
      <c r="AN445" s="270">
        <f>R445/$H445*VLOOKUP(R$4,DM_TI_LE!$A$5:$B$30,2,FALSE)</f>
        <v>0</v>
      </c>
      <c r="AO445" s="270">
        <f>S445/$H445*VLOOKUP(S$4,DM_TI_LE!$A$5:$B$30,2,FALSE)</f>
        <v>0</v>
      </c>
      <c r="AP445" s="270">
        <f>T445/$H445*VLOOKUP(T$4,DM_TI_LE!$A$5:$B$30,2,FALSE)</f>
        <v>0</v>
      </c>
      <c r="AQ445" s="270">
        <f>U445/$H445*VLOOKUP(U$4,DM_TI_LE!$A$5:$B$30,2,FALSE)</f>
        <v>0</v>
      </c>
      <c r="AR445" s="270">
        <f>V445/$H445*VLOOKUP(V$4,DM_TI_LE!$A$5:$B$30,2,FALSE)</f>
        <v>0</v>
      </c>
      <c r="AS445" s="270">
        <f>W445/$H445*VLOOKUP(W$4,DM_TI_LE!$A$5:$B$30,2,FALSE)</f>
        <v>0</v>
      </c>
      <c r="AT445" s="270">
        <f>X445/$H445*VLOOKUP(X$4,DM_TI_LE!$A$5:$B$30,2,FALSE)</f>
        <v>0</v>
      </c>
      <c r="AU445" s="270">
        <f>Y445/$H445*VLOOKUP(Y$4,DM_TI_LE!$A$5:$B$30,2,FALSE)</f>
        <v>0</v>
      </c>
      <c r="AV445" s="270">
        <f>Z445/$H445*VLOOKUP(Z$4,DM_TI_LE!$A$5:$B$30,2,FALSE)</f>
        <v>0</v>
      </c>
      <c r="AW445" s="270">
        <f>AA445/$H445*VLOOKUP(AA$4,DM_TI_LE!$A$5:$B$30,2,FALSE)</f>
        <v>0</v>
      </c>
      <c r="AX445" s="270">
        <f>AB445/$H445*VLOOKUP(AB$4,DM_TI_LE!$A$5:$B$30,2,FALSE)</f>
        <v>0</v>
      </c>
      <c r="AY445" s="270">
        <f>AC445/$H445*VLOOKUP(AC$4,DM_TI_LE!$A$5:$B$30,2,FALSE)</f>
        <v>0</v>
      </c>
      <c r="AZ445" s="270">
        <f>AD445/$H445*VLOOKUP(AD$4,DM_TI_LE!$A$5:$B$30,2,FALSE)</f>
        <v>0</v>
      </c>
      <c r="BA445" s="284">
        <f>IF(CD445="HDHV",DM_TI_LE!$K$12*I445, SUM(AE445:AW445)*F445*E445*DM_HE_SO_LUONG_NS!$D$1*CE445)</f>
        <v>5953500</v>
      </c>
      <c r="BB445" s="104"/>
      <c r="BC445" s="110">
        <f>VLOOKUP(B445,GD_LCD_HS_LNS!$B$4:$E$1000,4,FALSE)</f>
        <v>3100000</v>
      </c>
      <c r="BD445" s="104"/>
      <c r="BE445" s="104">
        <f>I445/26*$BC445*VLOOKUP(BE$4,DM_TI_LE!$A$5:$C$29,3,FALSE)</f>
        <v>0</v>
      </c>
      <c r="BF445" s="104">
        <f>J445/26*$BC445*VLOOKUP(BF$4,DM_TI_LE!$A$5:$C$29,3,FALSE)</f>
        <v>0</v>
      </c>
      <c r="BG445" s="104">
        <f>K445/26*$BC445*VLOOKUP(BG$4,DM_TI_LE!$A$5:$C$29,3,FALSE)</f>
        <v>0</v>
      </c>
      <c r="BH445" s="104">
        <f>L445/26*$BC445*VLOOKUP(BH$4,DM_TI_LE!$A$5:$C$29,3,FALSE)</f>
        <v>0</v>
      </c>
      <c r="BI445" s="104">
        <f>M445/26*$BC445*VLOOKUP(BI$4,DM_TI_LE!$A$5:$C$29,3,FALSE)</f>
        <v>0</v>
      </c>
      <c r="BJ445" s="104">
        <f>N445/26*$BC445*VLOOKUP(BJ$4,DM_TI_LE!$A$5:$C$29,3,FALSE)</f>
        <v>0</v>
      </c>
      <c r="BK445" s="104">
        <f>O445/26*$BC445*VLOOKUP(BK$4,DM_TI_LE!$A$5:$C$29,3,FALSE)</f>
        <v>0</v>
      </c>
      <c r="BL445" s="104">
        <f>P445/26*$BC445*VLOOKUP(BL$4,DM_TI_LE!$A$5:$C$29,3,FALSE)</f>
        <v>0</v>
      </c>
      <c r="BM445" s="104">
        <f>Q445/26*$BC445*VLOOKUP(BM$4,DM_TI_LE!$A$5:$C$29,3,FALSE)</f>
        <v>0</v>
      </c>
      <c r="BN445" s="104">
        <f>R445/26*$BC445*VLOOKUP(BN$4,DM_TI_LE!$A$5:$C$29,3,FALSE)</f>
        <v>0</v>
      </c>
      <c r="BO445" s="104">
        <f>S445/26*$BC445*VLOOKUP(BO$4,DM_TI_LE!$A$5:$C$29,3,FALSE)</f>
        <v>0</v>
      </c>
      <c r="BP445" s="104">
        <f>T445/26*$BC445*VLOOKUP(BP$4,DM_TI_LE!$A$5:$C$29,3,FALSE)</f>
        <v>0</v>
      </c>
      <c r="BQ445" s="104">
        <f>U445/26*$BC445*VLOOKUP(BQ$4,DM_TI_LE!$A$5:$C$29,3,FALSE)</f>
        <v>0</v>
      </c>
      <c r="BR445" s="104">
        <f>V445/26*$BC445*VLOOKUP(BR$4,DM_TI_LE!$A$5:$C$29,3,FALSE)</f>
        <v>0</v>
      </c>
      <c r="BS445" s="104">
        <f>W445/26*$BC445*VLOOKUP(BS$4,DM_TI_LE!$A$5:$C$29,3,FALSE)</f>
        <v>0</v>
      </c>
      <c r="BT445" s="104">
        <f>X445/26*$BC445*VLOOKUP(BT$4,DM_TI_LE!$A$5:$C$29,3,FALSE)</f>
        <v>0</v>
      </c>
      <c r="BU445" s="104">
        <f>Y445/26*$BC445*VLOOKUP(BU$4,DM_TI_LE!$A$5:$C$29,3,FALSE)</f>
        <v>0</v>
      </c>
      <c r="BV445" s="104">
        <f>Z445/26*$BC445*VLOOKUP(BV$4,DM_TI_LE!$A$5:$C$29,3,FALSE)</f>
        <v>0</v>
      </c>
      <c r="BW445" s="104">
        <f>AA445/26*$BC445*VLOOKUP(BW$4,DM_TI_LE!$A$5:$C$29,3,FALSE)</f>
        <v>0</v>
      </c>
      <c r="BX445" s="104">
        <f>AB445/26*$BC445*VLOOKUP(BX$4,DM_TI_LE!$A$5:$C$29,3,FALSE)</f>
        <v>0</v>
      </c>
      <c r="BY445" s="104">
        <f>AC445/26*$BC445*VLOOKUP(BY$4,DM_TI_LE!$A$5:$C$29,3,FALSE)</f>
        <v>0</v>
      </c>
      <c r="BZ445" s="104">
        <f>AD445/26*$BC445*VLOOKUP(BZ$4,DM_TI_LE!$A$5:$C$29,3,FALSE)</f>
        <v>0</v>
      </c>
      <c r="CA445" s="273">
        <f t="shared" si="0"/>
        <v>0</v>
      </c>
      <c r="CB445" s="104"/>
      <c r="CC445" s="274">
        <f t="shared" si="1"/>
        <v>5953500</v>
      </c>
      <c r="CD445" s="138" t="str">
        <f>VLOOKUP(B445,GD_CHUNG!$B$5:$G$480,6,FALSE)</f>
        <v>HD1N</v>
      </c>
      <c r="CE445" s="275">
        <f>VLOOKUP(CD445,DM_TI_LE!$I$12:$J$16,2,FALSE)</f>
        <v>0.9</v>
      </c>
    </row>
    <row r="446" spans="1:83" ht="12.75" x14ac:dyDescent="0.2">
      <c r="A446" s="49">
        <v>442</v>
      </c>
      <c r="B446" s="50">
        <f>GD_CHUNG!B446</f>
        <v>13728</v>
      </c>
      <c r="C446" s="50" t="str">
        <f>GD_CHUNG!C446</f>
        <v>Nguyễn Thị Thanh</v>
      </c>
      <c r="D446" s="50" t="str">
        <f>GD_CHUNG!D446</f>
        <v>Nv vệ sinh</v>
      </c>
      <c r="E446" s="268">
        <f>VLOOKUP(B446,GD_CHAM_CONG!$C$6:$BJ$997,60,FALSE)</f>
        <v>1</v>
      </c>
      <c r="F446" s="268">
        <f>VLOOKUP(B446,GD_LCD_HS_LNS!$B$4:$F$1000,5,FALSE)</f>
        <v>1.47</v>
      </c>
      <c r="G446" s="269"/>
      <c r="H446" s="269">
        <f>VLOOKUP(B446,GD_CHAM_CONG!$C$6:$BD$997,37,FALSE)</f>
        <v>27</v>
      </c>
      <c r="I446" s="104">
        <f>VLOOKUP($B446,GD_CHAM_CONG!$C$6:$BF$997,38,FALSE)</f>
        <v>27</v>
      </c>
      <c r="J446" s="104">
        <f>VLOOKUP($B446,GD_CHAM_CONG!$C$6:$BF$997,39,FALSE)</f>
        <v>0</v>
      </c>
      <c r="K446" s="104">
        <f>VLOOKUP($B446,GD_CHAM_CONG!$C$6:$BF$997,40,FALSE)</f>
        <v>0</v>
      </c>
      <c r="L446" s="104">
        <f>VLOOKUP($B446,GD_CHAM_CONG!$C$6:$BF$997,41,FALSE)</f>
        <v>0</v>
      </c>
      <c r="M446" s="104">
        <f>VLOOKUP($B446,GD_CHAM_CONG!$C$6:$BF$997,42,FALSE)</f>
        <v>0</v>
      </c>
      <c r="N446" s="104">
        <f>VLOOKUP($B446,GD_CHAM_CONG!$C$6:$BF$997,43,FALSE)</f>
        <v>0</v>
      </c>
      <c r="O446" s="104">
        <f>VLOOKUP($B446,GD_CHAM_CONG!$C$6:$BF$997,44,FALSE)</f>
        <v>0</v>
      </c>
      <c r="P446" s="104">
        <f>VLOOKUP($B446,GD_CHAM_CONG!$C$6:$BF$997,45,FALSE)</f>
        <v>0</v>
      </c>
      <c r="Q446" s="104">
        <f>VLOOKUP($B446,GD_CHAM_CONG!$C$6:$BF$997,46,FALSE)</f>
        <v>0</v>
      </c>
      <c r="R446" s="104">
        <f>VLOOKUP($B446,GD_CHAM_CONG!$C$6:$BF$997,47,FALSE)</f>
        <v>0</v>
      </c>
      <c r="S446" s="104">
        <f>VLOOKUP($B446,GD_CHAM_CONG!$C$6:$BF$997,48,FALSE)</f>
        <v>0</v>
      </c>
      <c r="T446" s="104">
        <f>VLOOKUP($B446,GD_CHAM_CONG!$C$6:$BF$997,49,FALSE)</f>
        <v>0</v>
      </c>
      <c r="U446" s="104">
        <f>VLOOKUP($B446,GD_CHAM_CONG!$C$6:$BF$997,50,FALSE)</f>
        <v>0</v>
      </c>
      <c r="V446" s="104">
        <f>VLOOKUP($B446,GD_CHAM_CONG!$C$6:$BF$997,51,FALSE)</f>
        <v>0</v>
      </c>
      <c r="W446" s="104">
        <f>VLOOKUP($B446,GD_CHAM_CONG!$C$6:$BF$997,52,FALSE)</f>
        <v>0</v>
      </c>
      <c r="X446" s="104">
        <f>VLOOKUP($B446,GD_CHAM_CONG!$C$6:$BF$997,53,FALSE)</f>
        <v>0</v>
      </c>
      <c r="Y446" s="104">
        <f>VLOOKUP($B446,GD_CHAM_CONG!$C$6:$BF$997,54,FALSE)</f>
        <v>0</v>
      </c>
      <c r="Z446" s="104">
        <f>VLOOKUP($B446,GD_CHAM_CONG!$C$6:$BF$997,55,FALSE)</f>
        <v>0</v>
      </c>
      <c r="AA446" s="104">
        <f>VLOOKUP($B446,GD_CHAM_CONG!$C$6:$BF$997,56,FALSE)</f>
        <v>0</v>
      </c>
      <c r="AB446" s="104">
        <f>VLOOKUP($B446,GD_CHAM_CONG!$C$6:$BI$997,57,FALSE)</f>
        <v>0</v>
      </c>
      <c r="AC446" s="104">
        <f>VLOOKUP($B446,GD_CHAM_CONG!$C$6:$BI$997,58,FALSE)</f>
        <v>0</v>
      </c>
      <c r="AD446" s="104">
        <f>VLOOKUP($B446,GD_CHAM_CONG!$C$6:$BI$997,59,FALSE)</f>
        <v>0</v>
      </c>
      <c r="AE446" s="270">
        <f>I446/$H446*VLOOKUP(I$4,DM_TI_LE!$A$5:$B$30,2,FALSE)</f>
        <v>1</v>
      </c>
      <c r="AF446" s="270">
        <f>J446/$H446*VLOOKUP(J$4,DM_TI_LE!$A$5:$B$30,2,FALSE)</f>
        <v>0</v>
      </c>
      <c r="AG446" s="270">
        <f>K446/$H446*VLOOKUP(K$4,DM_TI_LE!$A$5:$B$30,2,FALSE)</f>
        <v>0</v>
      </c>
      <c r="AH446" s="270">
        <f>L446/$H446*VLOOKUP(L$4,DM_TI_LE!$A$5:$B$30,2,FALSE)</f>
        <v>0</v>
      </c>
      <c r="AI446" s="270">
        <f>M446/$H446*VLOOKUP(M$4,DM_TI_LE!$A$5:$B$30,2,FALSE)</f>
        <v>0</v>
      </c>
      <c r="AJ446" s="270">
        <f>N446/$H446*VLOOKUP(N$4,DM_TI_LE!$A$5:$B$30,2,FALSE)</f>
        <v>0</v>
      </c>
      <c r="AK446" s="270">
        <f>O446/$H446*VLOOKUP(O$4,DM_TI_LE!$A$5:$B$30,2,FALSE)</f>
        <v>0</v>
      </c>
      <c r="AL446" s="270">
        <f>P446/$H446*VLOOKUP(P$4,DM_TI_LE!$A$5:$B$30,2,FALSE)</f>
        <v>0</v>
      </c>
      <c r="AM446" s="270">
        <f>Q446/$H446*VLOOKUP(Q$4,DM_TI_LE!$A$5:$B$30,2,FALSE)</f>
        <v>0</v>
      </c>
      <c r="AN446" s="270">
        <f>R446/$H446*VLOOKUP(R$4,DM_TI_LE!$A$5:$B$30,2,FALSE)</f>
        <v>0</v>
      </c>
      <c r="AO446" s="270">
        <f>S446/$H446*VLOOKUP(S$4,DM_TI_LE!$A$5:$B$30,2,FALSE)</f>
        <v>0</v>
      </c>
      <c r="AP446" s="270">
        <f>T446/$H446*VLOOKUP(T$4,DM_TI_LE!$A$5:$B$30,2,FALSE)</f>
        <v>0</v>
      </c>
      <c r="AQ446" s="270">
        <f>U446/$H446*VLOOKUP(U$4,DM_TI_LE!$A$5:$B$30,2,FALSE)</f>
        <v>0</v>
      </c>
      <c r="AR446" s="270">
        <f>V446/$H446*VLOOKUP(V$4,DM_TI_LE!$A$5:$B$30,2,FALSE)</f>
        <v>0</v>
      </c>
      <c r="AS446" s="270">
        <f>W446/$H446*VLOOKUP(W$4,DM_TI_LE!$A$5:$B$30,2,FALSE)</f>
        <v>0</v>
      </c>
      <c r="AT446" s="270">
        <f>X446/$H446*VLOOKUP(X$4,DM_TI_LE!$A$5:$B$30,2,FALSE)</f>
        <v>0</v>
      </c>
      <c r="AU446" s="270">
        <f>Y446/$H446*VLOOKUP(Y$4,DM_TI_LE!$A$5:$B$30,2,FALSE)</f>
        <v>0</v>
      </c>
      <c r="AV446" s="270">
        <f>Z446/$H446*VLOOKUP(Z$4,DM_TI_LE!$A$5:$B$30,2,FALSE)</f>
        <v>0</v>
      </c>
      <c r="AW446" s="270">
        <f>AA446/$H446*VLOOKUP(AA$4,DM_TI_LE!$A$5:$B$30,2,FALSE)</f>
        <v>0</v>
      </c>
      <c r="AX446" s="270">
        <f>AB446/$H446*VLOOKUP(AB$4,DM_TI_LE!$A$5:$B$30,2,FALSE)</f>
        <v>0</v>
      </c>
      <c r="AY446" s="270">
        <f>AC446/$H446*VLOOKUP(AC$4,DM_TI_LE!$A$5:$B$30,2,FALSE)</f>
        <v>0</v>
      </c>
      <c r="AZ446" s="270">
        <f>AD446/$H446*VLOOKUP(AD$4,DM_TI_LE!$A$5:$B$30,2,FALSE)</f>
        <v>0</v>
      </c>
      <c r="BA446" s="284">
        <f>IF(CD446="HDHV",DM_TI_LE!$K$12*I446, SUM(AE446:AW446)*F446*E446*DM_HE_SO_LUONG_NS!$D$1*CE446)</f>
        <v>4630500</v>
      </c>
      <c r="BB446" s="104"/>
      <c r="BC446" s="110">
        <f>VLOOKUP(B446,GD_LCD_HS_LNS!$B$4:$E$1000,4,FALSE)</f>
        <v>3100000</v>
      </c>
      <c r="BD446" s="104"/>
      <c r="BE446" s="104">
        <f>I446/26*$BC446*VLOOKUP(BE$4,DM_TI_LE!$A$5:$C$29,3,FALSE)</f>
        <v>0</v>
      </c>
      <c r="BF446" s="104">
        <f>J446/26*$BC446*VLOOKUP(BF$4,DM_TI_LE!$A$5:$C$29,3,FALSE)</f>
        <v>0</v>
      </c>
      <c r="BG446" s="104">
        <f>K446/26*$BC446*VLOOKUP(BG$4,DM_TI_LE!$A$5:$C$29,3,FALSE)</f>
        <v>0</v>
      </c>
      <c r="BH446" s="104">
        <f>L446/26*$BC446*VLOOKUP(BH$4,DM_TI_LE!$A$5:$C$29,3,FALSE)</f>
        <v>0</v>
      </c>
      <c r="BI446" s="104">
        <f>M446/26*$BC446*VLOOKUP(BI$4,DM_TI_LE!$A$5:$C$29,3,FALSE)</f>
        <v>0</v>
      </c>
      <c r="BJ446" s="104">
        <f>N446/26*$BC446*VLOOKUP(BJ$4,DM_TI_LE!$A$5:$C$29,3,FALSE)</f>
        <v>0</v>
      </c>
      <c r="BK446" s="104">
        <f>O446/26*$BC446*VLOOKUP(BK$4,DM_TI_LE!$A$5:$C$29,3,FALSE)</f>
        <v>0</v>
      </c>
      <c r="BL446" s="104">
        <f>P446/26*$BC446*VLOOKUP(BL$4,DM_TI_LE!$A$5:$C$29,3,FALSE)</f>
        <v>0</v>
      </c>
      <c r="BM446" s="104">
        <f>Q446/26*$BC446*VLOOKUP(BM$4,DM_TI_LE!$A$5:$C$29,3,FALSE)</f>
        <v>0</v>
      </c>
      <c r="BN446" s="104">
        <f>R446/26*$BC446*VLOOKUP(BN$4,DM_TI_LE!$A$5:$C$29,3,FALSE)</f>
        <v>0</v>
      </c>
      <c r="BO446" s="104">
        <f>S446/26*$BC446*VLOOKUP(BO$4,DM_TI_LE!$A$5:$C$29,3,FALSE)</f>
        <v>0</v>
      </c>
      <c r="BP446" s="104">
        <f>T446/26*$BC446*VLOOKUP(BP$4,DM_TI_LE!$A$5:$C$29,3,FALSE)</f>
        <v>0</v>
      </c>
      <c r="BQ446" s="104">
        <f>U446/26*$BC446*VLOOKUP(BQ$4,DM_TI_LE!$A$5:$C$29,3,FALSE)</f>
        <v>0</v>
      </c>
      <c r="BR446" s="104">
        <f>V446/26*$BC446*VLOOKUP(BR$4,DM_TI_LE!$A$5:$C$29,3,FALSE)</f>
        <v>0</v>
      </c>
      <c r="BS446" s="104">
        <f>W446/26*$BC446*VLOOKUP(BS$4,DM_TI_LE!$A$5:$C$29,3,FALSE)</f>
        <v>0</v>
      </c>
      <c r="BT446" s="104">
        <f>X446/26*$BC446*VLOOKUP(BT$4,DM_TI_LE!$A$5:$C$29,3,FALSE)</f>
        <v>0</v>
      </c>
      <c r="BU446" s="104">
        <f>Y446/26*$BC446*VLOOKUP(BU$4,DM_TI_LE!$A$5:$C$29,3,FALSE)</f>
        <v>0</v>
      </c>
      <c r="BV446" s="104">
        <f>Z446/26*$BC446*VLOOKUP(BV$4,DM_TI_LE!$A$5:$C$29,3,FALSE)</f>
        <v>0</v>
      </c>
      <c r="BW446" s="104">
        <f>AA446/26*$BC446*VLOOKUP(BW$4,DM_TI_LE!$A$5:$C$29,3,FALSE)</f>
        <v>0</v>
      </c>
      <c r="BX446" s="104">
        <f>AB446/26*$BC446*VLOOKUP(BX$4,DM_TI_LE!$A$5:$C$29,3,FALSE)</f>
        <v>0</v>
      </c>
      <c r="BY446" s="104">
        <f>AC446/26*$BC446*VLOOKUP(BY$4,DM_TI_LE!$A$5:$C$29,3,FALSE)</f>
        <v>0</v>
      </c>
      <c r="BZ446" s="104">
        <f>AD446/26*$BC446*VLOOKUP(BZ$4,DM_TI_LE!$A$5:$C$29,3,FALSE)</f>
        <v>0</v>
      </c>
      <c r="CA446" s="273">
        <f t="shared" si="0"/>
        <v>0</v>
      </c>
      <c r="CB446" s="104"/>
      <c r="CC446" s="274">
        <f t="shared" si="1"/>
        <v>4630500</v>
      </c>
      <c r="CD446" s="138" t="str">
        <f>VLOOKUP(B446,GD_CHUNG!$B$5:$G$480,6,FALSE)</f>
        <v>HDTV</v>
      </c>
      <c r="CE446" s="275">
        <f>VLOOKUP(CD446,DM_TI_LE!$I$12:$J$16,2,FALSE)</f>
        <v>0.7</v>
      </c>
    </row>
    <row r="447" spans="1:83" ht="12.75" x14ac:dyDescent="0.2">
      <c r="A447" s="49">
        <v>443</v>
      </c>
      <c r="B447" s="50">
        <f>GD_CHUNG!B447</f>
        <v>13745</v>
      </c>
      <c r="C447" s="50" t="str">
        <f>GD_CHUNG!C447</f>
        <v>Nguyễn Thị Hoài Hương</v>
      </c>
      <c r="D447" s="50" t="str">
        <f>GD_CHUNG!D447</f>
        <v>Nv vệ sinh</v>
      </c>
      <c r="E447" s="268">
        <f>VLOOKUP(B447,GD_CHAM_CONG!$C$6:$BJ$997,60,FALSE)</f>
        <v>1</v>
      </c>
      <c r="F447" s="268">
        <f>VLOOKUP(B447,GD_LCD_HS_LNS!$B$4:$F$1000,5,FALSE)</f>
        <v>1.47</v>
      </c>
      <c r="G447" s="269"/>
      <c r="H447" s="269">
        <f>VLOOKUP(B447,GD_CHAM_CONG!$C$6:$BD$997,37,FALSE)</f>
        <v>27</v>
      </c>
      <c r="I447" s="104">
        <f>VLOOKUP($B447,GD_CHAM_CONG!$C$6:$BF$997,38,FALSE)</f>
        <v>27</v>
      </c>
      <c r="J447" s="104">
        <f>VLOOKUP($B447,GD_CHAM_CONG!$C$6:$BF$997,39,FALSE)</f>
        <v>0</v>
      </c>
      <c r="K447" s="104">
        <f>VLOOKUP($B447,GD_CHAM_CONG!$C$6:$BF$997,40,FALSE)</f>
        <v>0</v>
      </c>
      <c r="L447" s="104">
        <f>VLOOKUP($B447,GD_CHAM_CONG!$C$6:$BF$997,41,FALSE)</f>
        <v>0</v>
      </c>
      <c r="M447" s="104">
        <f>VLOOKUP($B447,GD_CHAM_CONG!$C$6:$BF$997,42,FALSE)</f>
        <v>0</v>
      </c>
      <c r="N447" s="104">
        <f>VLOOKUP($B447,GD_CHAM_CONG!$C$6:$BF$997,43,FALSE)</f>
        <v>0</v>
      </c>
      <c r="O447" s="104">
        <f>VLOOKUP($B447,GD_CHAM_CONG!$C$6:$BF$997,44,FALSE)</f>
        <v>0</v>
      </c>
      <c r="P447" s="104">
        <f>VLOOKUP($B447,GD_CHAM_CONG!$C$6:$BF$997,45,FALSE)</f>
        <v>0</v>
      </c>
      <c r="Q447" s="104">
        <f>VLOOKUP($B447,GD_CHAM_CONG!$C$6:$BF$997,46,FALSE)</f>
        <v>0</v>
      </c>
      <c r="R447" s="104">
        <f>VLOOKUP($B447,GD_CHAM_CONG!$C$6:$BF$997,47,FALSE)</f>
        <v>0</v>
      </c>
      <c r="S447" s="104">
        <f>VLOOKUP($B447,GD_CHAM_CONG!$C$6:$BF$997,48,FALSE)</f>
        <v>0</v>
      </c>
      <c r="T447" s="104">
        <f>VLOOKUP($B447,GD_CHAM_CONG!$C$6:$BF$997,49,FALSE)</f>
        <v>0</v>
      </c>
      <c r="U447" s="104">
        <f>VLOOKUP($B447,GD_CHAM_CONG!$C$6:$BF$997,50,FALSE)</f>
        <v>0</v>
      </c>
      <c r="V447" s="104">
        <f>VLOOKUP($B447,GD_CHAM_CONG!$C$6:$BF$997,51,FALSE)</f>
        <v>0</v>
      </c>
      <c r="W447" s="104">
        <f>VLOOKUP($B447,GD_CHAM_CONG!$C$6:$BF$997,52,FALSE)</f>
        <v>0</v>
      </c>
      <c r="X447" s="104">
        <f>VLOOKUP($B447,GD_CHAM_CONG!$C$6:$BF$997,53,FALSE)</f>
        <v>0</v>
      </c>
      <c r="Y447" s="104">
        <f>VLOOKUP($B447,GD_CHAM_CONG!$C$6:$BF$997,54,FALSE)</f>
        <v>0</v>
      </c>
      <c r="Z447" s="104">
        <f>VLOOKUP($B447,GD_CHAM_CONG!$C$6:$BF$997,55,FALSE)</f>
        <v>0</v>
      </c>
      <c r="AA447" s="104">
        <f>VLOOKUP($B447,GD_CHAM_CONG!$C$6:$BF$997,56,FALSE)</f>
        <v>0</v>
      </c>
      <c r="AB447" s="104">
        <f>VLOOKUP($B447,GD_CHAM_CONG!$C$6:$BI$997,57,FALSE)</f>
        <v>0</v>
      </c>
      <c r="AC447" s="104">
        <f>VLOOKUP($B447,GD_CHAM_CONG!$C$6:$BI$997,58,FALSE)</f>
        <v>0</v>
      </c>
      <c r="AD447" s="104">
        <f>VLOOKUP($B447,GD_CHAM_CONG!$C$6:$BI$997,59,FALSE)</f>
        <v>0</v>
      </c>
      <c r="AE447" s="270">
        <f>I447/$H447*VLOOKUP(I$4,DM_TI_LE!$A$5:$B$30,2,FALSE)</f>
        <v>1</v>
      </c>
      <c r="AF447" s="270">
        <f>J447/$H447*VLOOKUP(J$4,DM_TI_LE!$A$5:$B$30,2,FALSE)</f>
        <v>0</v>
      </c>
      <c r="AG447" s="270">
        <f>K447/$H447*VLOOKUP(K$4,DM_TI_LE!$A$5:$B$30,2,FALSE)</f>
        <v>0</v>
      </c>
      <c r="AH447" s="270">
        <f>L447/$H447*VLOOKUP(L$4,DM_TI_LE!$A$5:$B$30,2,FALSE)</f>
        <v>0</v>
      </c>
      <c r="AI447" s="270">
        <f>M447/$H447*VLOOKUP(M$4,DM_TI_LE!$A$5:$B$30,2,FALSE)</f>
        <v>0</v>
      </c>
      <c r="AJ447" s="270">
        <f>N447/$H447*VLOOKUP(N$4,DM_TI_LE!$A$5:$B$30,2,FALSE)</f>
        <v>0</v>
      </c>
      <c r="AK447" s="270">
        <f>O447/$H447*VLOOKUP(O$4,DM_TI_LE!$A$5:$B$30,2,FALSE)</f>
        <v>0</v>
      </c>
      <c r="AL447" s="270">
        <f>P447/$H447*VLOOKUP(P$4,DM_TI_LE!$A$5:$B$30,2,FALSE)</f>
        <v>0</v>
      </c>
      <c r="AM447" s="270">
        <f>Q447/$H447*VLOOKUP(Q$4,DM_TI_LE!$A$5:$B$30,2,FALSE)</f>
        <v>0</v>
      </c>
      <c r="AN447" s="270">
        <f>R447/$H447*VLOOKUP(R$4,DM_TI_LE!$A$5:$B$30,2,FALSE)</f>
        <v>0</v>
      </c>
      <c r="AO447" s="270">
        <f>S447/$H447*VLOOKUP(S$4,DM_TI_LE!$A$5:$B$30,2,FALSE)</f>
        <v>0</v>
      </c>
      <c r="AP447" s="270">
        <f>T447/$H447*VLOOKUP(T$4,DM_TI_LE!$A$5:$B$30,2,FALSE)</f>
        <v>0</v>
      </c>
      <c r="AQ447" s="270">
        <f>U447/$H447*VLOOKUP(U$4,DM_TI_LE!$A$5:$B$30,2,FALSE)</f>
        <v>0</v>
      </c>
      <c r="AR447" s="270">
        <f>V447/$H447*VLOOKUP(V$4,DM_TI_LE!$A$5:$B$30,2,FALSE)</f>
        <v>0</v>
      </c>
      <c r="AS447" s="270">
        <f>W447/$H447*VLOOKUP(W$4,DM_TI_LE!$A$5:$B$30,2,FALSE)</f>
        <v>0</v>
      </c>
      <c r="AT447" s="270">
        <f>X447/$H447*VLOOKUP(X$4,DM_TI_LE!$A$5:$B$30,2,FALSE)</f>
        <v>0</v>
      </c>
      <c r="AU447" s="270">
        <f>Y447/$H447*VLOOKUP(Y$4,DM_TI_LE!$A$5:$B$30,2,FALSE)</f>
        <v>0</v>
      </c>
      <c r="AV447" s="270">
        <f>Z447/$H447*VLOOKUP(Z$4,DM_TI_LE!$A$5:$B$30,2,FALSE)</f>
        <v>0</v>
      </c>
      <c r="AW447" s="270">
        <f>AA447/$H447*VLOOKUP(AA$4,DM_TI_LE!$A$5:$B$30,2,FALSE)</f>
        <v>0</v>
      </c>
      <c r="AX447" s="270">
        <f>AB447/$H447*VLOOKUP(AB$4,DM_TI_LE!$A$5:$B$30,2,FALSE)</f>
        <v>0</v>
      </c>
      <c r="AY447" s="270">
        <f>AC447/$H447*VLOOKUP(AC$4,DM_TI_LE!$A$5:$B$30,2,FALSE)</f>
        <v>0</v>
      </c>
      <c r="AZ447" s="270">
        <f>AD447/$H447*VLOOKUP(AD$4,DM_TI_LE!$A$5:$B$30,2,FALSE)</f>
        <v>0</v>
      </c>
      <c r="BA447" s="284">
        <f>IF(CD447="HDHV",DM_TI_LE!$K$12*I447, SUM(AE447:AW447)*F447*E447*DM_HE_SO_LUONG_NS!$D$1*CE447)</f>
        <v>4630500</v>
      </c>
      <c r="BB447" s="104"/>
      <c r="BC447" s="110">
        <f>VLOOKUP(B447,GD_LCD_HS_LNS!$B$4:$E$1000,4,FALSE)</f>
        <v>3100000</v>
      </c>
      <c r="BD447" s="104"/>
      <c r="BE447" s="104">
        <f>I447/26*$BC447*VLOOKUP(BE$4,DM_TI_LE!$A$5:$C$29,3,FALSE)</f>
        <v>0</v>
      </c>
      <c r="BF447" s="104">
        <f>J447/26*$BC447*VLOOKUP(BF$4,DM_TI_LE!$A$5:$C$29,3,FALSE)</f>
        <v>0</v>
      </c>
      <c r="BG447" s="104">
        <f>K447/26*$BC447*VLOOKUP(BG$4,DM_TI_LE!$A$5:$C$29,3,FALSE)</f>
        <v>0</v>
      </c>
      <c r="BH447" s="104">
        <f>L447/26*$BC447*VLOOKUP(BH$4,DM_TI_LE!$A$5:$C$29,3,FALSE)</f>
        <v>0</v>
      </c>
      <c r="BI447" s="104">
        <f>M447/26*$BC447*VLOOKUP(BI$4,DM_TI_LE!$A$5:$C$29,3,FALSE)</f>
        <v>0</v>
      </c>
      <c r="BJ447" s="104">
        <f>N447/26*$BC447*VLOOKUP(BJ$4,DM_TI_LE!$A$5:$C$29,3,FALSE)</f>
        <v>0</v>
      </c>
      <c r="BK447" s="104">
        <f>O447/26*$BC447*VLOOKUP(BK$4,DM_TI_LE!$A$5:$C$29,3,FALSE)</f>
        <v>0</v>
      </c>
      <c r="BL447" s="104">
        <f>P447/26*$BC447*VLOOKUP(BL$4,DM_TI_LE!$A$5:$C$29,3,FALSE)</f>
        <v>0</v>
      </c>
      <c r="BM447" s="104">
        <f>Q447/26*$BC447*VLOOKUP(BM$4,DM_TI_LE!$A$5:$C$29,3,FALSE)</f>
        <v>0</v>
      </c>
      <c r="BN447" s="104">
        <f>R447/26*$BC447*VLOOKUP(BN$4,DM_TI_LE!$A$5:$C$29,3,FALSE)</f>
        <v>0</v>
      </c>
      <c r="BO447" s="104">
        <f>S447/26*$BC447*VLOOKUP(BO$4,DM_TI_LE!$A$5:$C$29,3,FALSE)</f>
        <v>0</v>
      </c>
      <c r="BP447" s="104">
        <f>T447/26*$BC447*VLOOKUP(BP$4,DM_TI_LE!$A$5:$C$29,3,FALSE)</f>
        <v>0</v>
      </c>
      <c r="BQ447" s="104">
        <f>U447/26*$BC447*VLOOKUP(BQ$4,DM_TI_LE!$A$5:$C$29,3,FALSE)</f>
        <v>0</v>
      </c>
      <c r="BR447" s="104">
        <f>V447/26*$BC447*VLOOKUP(BR$4,DM_TI_LE!$A$5:$C$29,3,FALSE)</f>
        <v>0</v>
      </c>
      <c r="BS447" s="104">
        <f>W447/26*$BC447*VLOOKUP(BS$4,DM_TI_LE!$A$5:$C$29,3,FALSE)</f>
        <v>0</v>
      </c>
      <c r="BT447" s="104">
        <f>X447/26*$BC447*VLOOKUP(BT$4,DM_TI_LE!$A$5:$C$29,3,FALSE)</f>
        <v>0</v>
      </c>
      <c r="BU447" s="104">
        <f>Y447/26*$BC447*VLOOKUP(BU$4,DM_TI_LE!$A$5:$C$29,3,FALSE)</f>
        <v>0</v>
      </c>
      <c r="BV447" s="104">
        <f>Z447/26*$BC447*VLOOKUP(BV$4,DM_TI_LE!$A$5:$C$29,3,FALSE)</f>
        <v>0</v>
      </c>
      <c r="BW447" s="104">
        <f>AA447/26*$BC447*VLOOKUP(BW$4,DM_TI_LE!$A$5:$C$29,3,FALSE)</f>
        <v>0</v>
      </c>
      <c r="BX447" s="104">
        <f>AB447/26*$BC447*VLOOKUP(BX$4,DM_TI_LE!$A$5:$C$29,3,FALSE)</f>
        <v>0</v>
      </c>
      <c r="BY447" s="104">
        <f>AC447/26*$BC447*VLOOKUP(BY$4,DM_TI_LE!$A$5:$C$29,3,FALSE)</f>
        <v>0</v>
      </c>
      <c r="BZ447" s="104">
        <f>AD447/26*$BC447*VLOOKUP(BZ$4,DM_TI_LE!$A$5:$C$29,3,FALSE)</f>
        <v>0</v>
      </c>
      <c r="CA447" s="273">
        <f t="shared" si="0"/>
        <v>0</v>
      </c>
      <c r="CB447" s="104"/>
      <c r="CC447" s="274">
        <f t="shared" si="1"/>
        <v>4630500</v>
      </c>
      <c r="CD447" s="138" t="str">
        <f>VLOOKUP(B447,GD_CHUNG!$B$5:$G$480,6,FALSE)</f>
        <v>HDTV</v>
      </c>
      <c r="CE447" s="275">
        <f>VLOOKUP(CD447,DM_TI_LE!$I$12:$J$16,2,FALSE)</f>
        <v>0.7</v>
      </c>
    </row>
    <row r="448" spans="1:83" ht="12.75" x14ac:dyDescent="0.2">
      <c r="A448" s="49">
        <v>444</v>
      </c>
      <c r="B448" s="50">
        <f>GD_CHUNG!B448</f>
        <v>13746</v>
      </c>
      <c r="C448" s="50" t="str">
        <f>GD_CHUNG!C448</f>
        <v>Nguyễn Minh Tuấn</v>
      </c>
      <c r="D448" s="50" t="str">
        <f>GD_CHUNG!D448</f>
        <v>Nv vệ sinh</v>
      </c>
      <c r="E448" s="268">
        <f>VLOOKUP(B448,GD_CHAM_CONG!$C$6:$BJ$997,60,FALSE)</f>
        <v>1</v>
      </c>
      <c r="F448" s="268">
        <f>VLOOKUP(B448,GD_LCD_HS_LNS!$B$4:$F$1000,5,FALSE)</f>
        <v>1.47</v>
      </c>
      <c r="G448" s="269"/>
      <c r="H448" s="269">
        <f>VLOOKUP(B448,GD_CHAM_CONG!$C$6:$BD$997,37,FALSE)</f>
        <v>27</v>
      </c>
      <c r="I448" s="104">
        <f>VLOOKUP($B448,GD_CHAM_CONG!$C$6:$BF$997,38,FALSE)</f>
        <v>27</v>
      </c>
      <c r="J448" s="104">
        <f>VLOOKUP($B448,GD_CHAM_CONG!$C$6:$BF$997,39,FALSE)</f>
        <v>0</v>
      </c>
      <c r="K448" s="104">
        <f>VLOOKUP($B448,GD_CHAM_CONG!$C$6:$BF$997,40,FALSE)</f>
        <v>0</v>
      </c>
      <c r="L448" s="104">
        <f>VLOOKUP($B448,GD_CHAM_CONG!$C$6:$BF$997,41,FALSE)</f>
        <v>0</v>
      </c>
      <c r="M448" s="104">
        <f>VLOOKUP($B448,GD_CHAM_CONG!$C$6:$BF$997,42,FALSE)</f>
        <v>0</v>
      </c>
      <c r="N448" s="104">
        <f>VLOOKUP($B448,GD_CHAM_CONG!$C$6:$BF$997,43,FALSE)</f>
        <v>0</v>
      </c>
      <c r="O448" s="104">
        <f>VLOOKUP($B448,GD_CHAM_CONG!$C$6:$BF$997,44,FALSE)</f>
        <v>0</v>
      </c>
      <c r="P448" s="104">
        <f>VLOOKUP($B448,GD_CHAM_CONG!$C$6:$BF$997,45,FALSE)</f>
        <v>0</v>
      </c>
      <c r="Q448" s="104">
        <f>VLOOKUP($B448,GD_CHAM_CONG!$C$6:$BF$997,46,FALSE)</f>
        <v>0</v>
      </c>
      <c r="R448" s="104">
        <f>VLOOKUP($B448,GD_CHAM_CONG!$C$6:$BF$997,47,FALSE)</f>
        <v>0</v>
      </c>
      <c r="S448" s="104">
        <f>VLOOKUP($B448,GD_CHAM_CONG!$C$6:$BF$997,48,FALSE)</f>
        <v>0</v>
      </c>
      <c r="T448" s="104">
        <f>VLOOKUP($B448,GD_CHAM_CONG!$C$6:$BF$997,49,FALSE)</f>
        <v>0</v>
      </c>
      <c r="U448" s="104">
        <f>VLOOKUP($B448,GD_CHAM_CONG!$C$6:$BF$997,50,FALSE)</f>
        <v>0</v>
      </c>
      <c r="V448" s="104">
        <f>VLOOKUP($B448,GD_CHAM_CONG!$C$6:$BF$997,51,FALSE)</f>
        <v>0</v>
      </c>
      <c r="W448" s="104">
        <f>VLOOKUP($B448,GD_CHAM_CONG!$C$6:$BF$997,52,FALSE)</f>
        <v>0</v>
      </c>
      <c r="X448" s="104">
        <f>VLOOKUP($B448,GD_CHAM_CONG!$C$6:$BF$997,53,FALSE)</f>
        <v>0</v>
      </c>
      <c r="Y448" s="104">
        <f>VLOOKUP($B448,GD_CHAM_CONG!$C$6:$BF$997,54,FALSE)</f>
        <v>0</v>
      </c>
      <c r="Z448" s="104">
        <f>VLOOKUP($B448,GD_CHAM_CONG!$C$6:$BF$997,55,FALSE)</f>
        <v>0</v>
      </c>
      <c r="AA448" s="104">
        <f>VLOOKUP($B448,GD_CHAM_CONG!$C$6:$BF$997,56,FALSE)</f>
        <v>0</v>
      </c>
      <c r="AB448" s="104">
        <f>VLOOKUP($B448,GD_CHAM_CONG!$C$6:$BI$997,57,FALSE)</f>
        <v>0</v>
      </c>
      <c r="AC448" s="104">
        <f>VLOOKUP($B448,GD_CHAM_CONG!$C$6:$BI$997,58,FALSE)</f>
        <v>0</v>
      </c>
      <c r="AD448" s="104">
        <f>VLOOKUP($B448,GD_CHAM_CONG!$C$6:$BI$997,59,FALSE)</f>
        <v>0</v>
      </c>
      <c r="AE448" s="270">
        <f>I448/$H448*VLOOKUP(I$4,DM_TI_LE!$A$5:$B$30,2,FALSE)</f>
        <v>1</v>
      </c>
      <c r="AF448" s="270">
        <f>J448/$H448*VLOOKUP(J$4,DM_TI_LE!$A$5:$B$30,2,FALSE)</f>
        <v>0</v>
      </c>
      <c r="AG448" s="270">
        <f>K448/$H448*VLOOKUP(K$4,DM_TI_LE!$A$5:$B$30,2,FALSE)</f>
        <v>0</v>
      </c>
      <c r="AH448" s="270">
        <f>L448/$H448*VLOOKUP(L$4,DM_TI_LE!$A$5:$B$30,2,FALSE)</f>
        <v>0</v>
      </c>
      <c r="AI448" s="270">
        <f>M448/$H448*VLOOKUP(M$4,DM_TI_LE!$A$5:$B$30,2,FALSE)</f>
        <v>0</v>
      </c>
      <c r="AJ448" s="270">
        <f>N448/$H448*VLOOKUP(N$4,DM_TI_LE!$A$5:$B$30,2,FALSE)</f>
        <v>0</v>
      </c>
      <c r="AK448" s="270">
        <f>O448/$H448*VLOOKUP(O$4,DM_TI_LE!$A$5:$B$30,2,FALSE)</f>
        <v>0</v>
      </c>
      <c r="AL448" s="270">
        <f>P448/$H448*VLOOKUP(P$4,DM_TI_LE!$A$5:$B$30,2,FALSE)</f>
        <v>0</v>
      </c>
      <c r="AM448" s="270">
        <f>Q448/$H448*VLOOKUP(Q$4,DM_TI_LE!$A$5:$B$30,2,FALSE)</f>
        <v>0</v>
      </c>
      <c r="AN448" s="270">
        <f>R448/$H448*VLOOKUP(R$4,DM_TI_LE!$A$5:$B$30,2,FALSE)</f>
        <v>0</v>
      </c>
      <c r="AO448" s="270">
        <f>S448/$H448*VLOOKUP(S$4,DM_TI_LE!$A$5:$B$30,2,FALSE)</f>
        <v>0</v>
      </c>
      <c r="AP448" s="270">
        <f>T448/$H448*VLOOKUP(T$4,DM_TI_LE!$A$5:$B$30,2,FALSE)</f>
        <v>0</v>
      </c>
      <c r="AQ448" s="270">
        <f>U448/$H448*VLOOKUP(U$4,DM_TI_LE!$A$5:$B$30,2,FALSE)</f>
        <v>0</v>
      </c>
      <c r="AR448" s="270">
        <f>V448/$H448*VLOOKUP(V$4,DM_TI_LE!$A$5:$B$30,2,FALSE)</f>
        <v>0</v>
      </c>
      <c r="AS448" s="270">
        <f>W448/$H448*VLOOKUP(W$4,DM_TI_LE!$A$5:$B$30,2,FALSE)</f>
        <v>0</v>
      </c>
      <c r="AT448" s="270">
        <f>X448/$H448*VLOOKUP(X$4,DM_TI_LE!$A$5:$B$30,2,FALSE)</f>
        <v>0</v>
      </c>
      <c r="AU448" s="270">
        <f>Y448/$H448*VLOOKUP(Y$4,DM_TI_LE!$A$5:$B$30,2,FALSE)</f>
        <v>0</v>
      </c>
      <c r="AV448" s="270">
        <f>Z448/$H448*VLOOKUP(Z$4,DM_TI_LE!$A$5:$B$30,2,FALSE)</f>
        <v>0</v>
      </c>
      <c r="AW448" s="270">
        <f>AA448/$H448*VLOOKUP(AA$4,DM_TI_LE!$A$5:$B$30,2,FALSE)</f>
        <v>0</v>
      </c>
      <c r="AX448" s="270">
        <f>AB448/$H448*VLOOKUP(AB$4,DM_TI_LE!$A$5:$B$30,2,FALSE)</f>
        <v>0</v>
      </c>
      <c r="AY448" s="270">
        <f>AC448/$H448*VLOOKUP(AC$4,DM_TI_LE!$A$5:$B$30,2,FALSE)</f>
        <v>0</v>
      </c>
      <c r="AZ448" s="270">
        <f>AD448/$H448*VLOOKUP(AD$4,DM_TI_LE!$A$5:$B$30,2,FALSE)</f>
        <v>0</v>
      </c>
      <c r="BA448" s="284">
        <f>IF(CD448="HDHV",DM_TI_LE!$K$12*I448, SUM(AE448:AW448)*F448*E448*DM_HE_SO_LUONG_NS!$D$1*CE448)</f>
        <v>4630500</v>
      </c>
      <c r="BB448" s="104"/>
      <c r="BC448" s="110">
        <f>VLOOKUP(B448,GD_LCD_HS_LNS!$B$4:$E$1000,4,FALSE)</f>
        <v>3100000</v>
      </c>
      <c r="BD448" s="104"/>
      <c r="BE448" s="104">
        <f>I448/26*$BC448*VLOOKUP(BE$4,DM_TI_LE!$A$5:$C$29,3,FALSE)</f>
        <v>0</v>
      </c>
      <c r="BF448" s="104">
        <f>J448/26*$BC448*VLOOKUP(BF$4,DM_TI_LE!$A$5:$C$29,3,FALSE)</f>
        <v>0</v>
      </c>
      <c r="BG448" s="104">
        <f>K448/26*$BC448*VLOOKUP(BG$4,DM_TI_LE!$A$5:$C$29,3,FALSE)</f>
        <v>0</v>
      </c>
      <c r="BH448" s="104">
        <f>L448/26*$BC448*VLOOKUP(BH$4,DM_TI_LE!$A$5:$C$29,3,FALSE)</f>
        <v>0</v>
      </c>
      <c r="BI448" s="104">
        <f>M448/26*$BC448*VLOOKUP(BI$4,DM_TI_LE!$A$5:$C$29,3,FALSE)</f>
        <v>0</v>
      </c>
      <c r="BJ448" s="104">
        <f>N448/26*$BC448*VLOOKUP(BJ$4,DM_TI_LE!$A$5:$C$29,3,FALSE)</f>
        <v>0</v>
      </c>
      <c r="BK448" s="104">
        <f>O448/26*$BC448*VLOOKUP(BK$4,DM_TI_LE!$A$5:$C$29,3,FALSE)</f>
        <v>0</v>
      </c>
      <c r="BL448" s="104">
        <f>P448/26*$BC448*VLOOKUP(BL$4,DM_TI_LE!$A$5:$C$29,3,FALSE)</f>
        <v>0</v>
      </c>
      <c r="BM448" s="104">
        <f>Q448/26*$BC448*VLOOKUP(BM$4,DM_TI_LE!$A$5:$C$29,3,FALSE)</f>
        <v>0</v>
      </c>
      <c r="BN448" s="104">
        <f>R448/26*$BC448*VLOOKUP(BN$4,DM_TI_LE!$A$5:$C$29,3,FALSE)</f>
        <v>0</v>
      </c>
      <c r="BO448" s="104">
        <f>S448/26*$BC448*VLOOKUP(BO$4,DM_TI_LE!$A$5:$C$29,3,FALSE)</f>
        <v>0</v>
      </c>
      <c r="BP448" s="104">
        <f>T448/26*$BC448*VLOOKUP(BP$4,DM_TI_LE!$A$5:$C$29,3,FALSE)</f>
        <v>0</v>
      </c>
      <c r="BQ448" s="104">
        <f>U448/26*$BC448*VLOOKUP(BQ$4,DM_TI_LE!$A$5:$C$29,3,FALSE)</f>
        <v>0</v>
      </c>
      <c r="BR448" s="104">
        <f>V448/26*$BC448*VLOOKUP(BR$4,DM_TI_LE!$A$5:$C$29,3,FALSE)</f>
        <v>0</v>
      </c>
      <c r="BS448" s="104">
        <f>W448/26*$BC448*VLOOKUP(BS$4,DM_TI_LE!$A$5:$C$29,3,FALSE)</f>
        <v>0</v>
      </c>
      <c r="BT448" s="104">
        <f>X448/26*$BC448*VLOOKUP(BT$4,DM_TI_LE!$A$5:$C$29,3,FALSE)</f>
        <v>0</v>
      </c>
      <c r="BU448" s="104">
        <f>Y448/26*$BC448*VLOOKUP(BU$4,DM_TI_LE!$A$5:$C$29,3,FALSE)</f>
        <v>0</v>
      </c>
      <c r="BV448" s="104">
        <f>Z448/26*$BC448*VLOOKUP(BV$4,DM_TI_LE!$A$5:$C$29,3,FALSE)</f>
        <v>0</v>
      </c>
      <c r="BW448" s="104">
        <f>AA448/26*$BC448*VLOOKUP(BW$4,DM_TI_LE!$A$5:$C$29,3,FALSE)</f>
        <v>0</v>
      </c>
      <c r="BX448" s="104">
        <f>AB448/26*$BC448*VLOOKUP(BX$4,DM_TI_LE!$A$5:$C$29,3,FALSE)</f>
        <v>0</v>
      </c>
      <c r="BY448" s="104">
        <f>AC448/26*$BC448*VLOOKUP(BY$4,DM_TI_LE!$A$5:$C$29,3,FALSE)</f>
        <v>0</v>
      </c>
      <c r="BZ448" s="104">
        <f>AD448/26*$BC448*VLOOKUP(BZ$4,DM_TI_LE!$A$5:$C$29,3,FALSE)</f>
        <v>0</v>
      </c>
      <c r="CA448" s="273">
        <f t="shared" si="0"/>
        <v>0</v>
      </c>
      <c r="CB448" s="104"/>
      <c r="CC448" s="274">
        <f t="shared" si="1"/>
        <v>4630500</v>
      </c>
      <c r="CD448" s="138" t="str">
        <f>VLOOKUP(B448,GD_CHUNG!$B$5:$G$480,6,FALSE)</f>
        <v>HDTV</v>
      </c>
      <c r="CE448" s="275">
        <f>VLOOKUP(CD448,DM_TI_LE!$I$12:$J$16,2,FALSE)</f>
        <v>0.7</v>
      </c>
    </row>
    <row r="449" spans="1:83" ht="12.75" x14ac:dyDescent="0.2">
      <c r="A449" s="49">
        <v>445</v>
      </c>
      <c r="B449" s="50">
        <f>GD_CHUNG!B449</f>
        <v>13747</v>
      </c>
      <c r="C449" s="50" t="str">
        <f>GD_CHUNG!C449</f>
        <v>Nguyễn Thị Liên</v>
      </c>
      <c r="D449" s="50" t="str">
        <f>GD_CHUNG!D449</f>
        <v>Nv vệ sinh</v>
      </c>
      <c r="E449" s="268">
        <f>VLOOKUP(B449,GD_CHAM_CONG!$C$6:$BJ$997,60,FALSE)</f>
        <v>1</v>
      </c>
      <c r="F449" s="268">
        <f>VLOOKUP(B449,GD_LCD_HS_LNS!$B$4:$F$1000,5,FALSE)</f>
        <v>1.47</v>
      </c>
      <c r="G449" s="269"/>
      <c r="H449" s="269">
        <f>VLOOKUP(B449,GD_CHAM_CONG!$C$6:$BD$997,37,FALSE)</f>
        <v>27</v>
      </c>
      <c r="I449" s="104">
        <f>VLOOKUP($B449,GD_CHAM_CONG!$C$6:$BF$997,38,FALSE)</f>
        <v>27</v>
      </c>
      <c r="J449" s="104">
        <f>VLOOKUP($B449,GD_CHAM_CONG!$C$6:$BF$997,39,FALSE)</f>
        <v>0</v>
      </c>
      <c r="K449" s="104">
        <f>VLOOKUP($B449,GD_CHAM_CONG!$C$6:$BF$997,40,FALSE)</f>
        <v>0</v>
      </c>
      <c r="L449" s="104">
        <f>VLOOKUP($B449,GD_CHAM_CONG!$C$6:$BF$997,41,FALSE)</f>
        <v>0</v>
      </c>
      <c r="M449" s="104">
        <f>VLOOKUP($B449,GD_CHAM_CONG!$C$6:$BF$997,42,FALSE)</f>
        <v>0</v>
      </c>
      <c r="N449" s="104">
        <f>VLOOKUP($B449,GD_CHAM_CONG!$C$6:$BF$997,43,FALSE)</f>
        <v>0</v>
      </c>
      <c r="O449" s="104">
        <f>VLOOKUP($B449,GD_CHAM_CONG!$C$6:$BF$997,44,FALSE)</f>
        <v>0</v>
      </c>
      <c r="P449" s="104">
        <f>VLOOKUP($B449,GD_CHAM_CONG!$C$6:$BF$997,45,FALSE)</f>
        <v>0</v>
      </c>
      <c r="Q449" s="104">
        <f>VLOOKUP($B449,GD_CHAM_CONG!$C$6:$BF$997,46,FALSE)</f>
        <v>0</v>
      </c>
      <c r="R449" s="104">
        <f>VLOOKUP($B449,GD_CHAM_CONG!$C$6:$BF$997,47,FALSE)</f>
        <v>0</v>
      </c>
      <c r="S449" s="104">
        <f>VLOOKUP($B449,GD_CHAM_CONG!$C$6:$BF$997,48,FALSE)</f>
        <v>0</v>
      </c>
      <c r="T449" s="104">
        <f>VLOOKUP($B449,GD_CHAM_CONG!$C$6:$BF$997,49,FALSE)</f>
        <v>0</v>
      </c>
      <c r="U449" s="104">
        <f>VLOOKUP($B449,GD_CHAM_CONG!$C$6:$BF$997,50,FALSE)</f>
        <v>0</v>
      </c>
      <c r="V449" s="104">
        <f>VLOOKUP($B449,GD_CHAM_CONG!$C$6:$BF$997,51,FALSE)</f>
        <v>0</v>
      </c>
      <c r="W449" s="104">
        <f>VLOOKUP($B449,GD_CHAM_CONG!$C$6:$BF$997,52,FALSE)</f>
        <v>0</v>
      </c>
      <c r="X449" s="104">
        <f>VLOOKUP($B449,GD_CHAM_CONG!$C$6:$BF$997,53,FALSE)</f>
        <v>0</v>
      </c>
      <c r="Y449" s="104">
        <f>VLOOKUP($B449,GD_CHAM_CONG!$C$6:$BF$997,54,FALSE)</f>
        <v>0</v>
      </c>
      <c r="Z449" s="104">
        <f>VLOOKUP($B449,GD_CHAM_CONG!$C$6:$BF$997,55,FALSE)</f>
        <v>0</v>
      </c>
      <c r="AA449" s="104">
        <f>VLOOKUP($B449,GD_CHAM_CONG!$C$6:$BF$997,56,FALSE)</f>
        <v>0</v>
      </c>
      <c r="AB449" s="104">
        <f>VLOOKUP($B449,GD_CHAM_CONG!$C$6:$BI$997,57,FALSE)</f>
        <v>0</v>
      </c>
      <c r="AC449" s="104">
        <f>VLOOKUP($B449,GD_CHAM_CONG!$C$6:$BI$997,58,FALSE)</f>
        <v>0</v>
      </c>
      <c r="AD449" s="104">
        <f>VLOOKUP($B449,GD_CHAM_CONG!$C$6:$BI$997,59,FALSE)</f>
        <v>0</v>
      </c>
      <c r="AE449" s="270">
        <f>I449/$H449*VLOOKUP(I$4,DM_TI_LE!$A$5:$B$30,2,FALSE)</f>
        <v>1</v>
      </c>
      <c r="AF449" s="270">
        <f>J449/$H449*VLOOKUP(J$4,DM_TI_LE!$A$5:$B$30,2,FALSE)</f>
        <v>0</v>
      </c>
      <c r="AG449" s="270">
        <f>K449/$H449*VLOOKUP(K$4,DM_TI_LE!$A$5:$B$30,2,FALSE)</f>
        <v>0</v>
      </c>
      <c r="AH449" s="270">
        <f>L449/$H449*VLOOKUP(L$4,DM_TI_LE!$A$5:$B$30,2,FALSE)</f>
        <v>0</v>
      </c>
      <c r="AI449" s="270">
        <f>M449/$H449*VLOOKUP(M$4,DM_TI_LE!$A$5:$B$30,2,FALSE)</f>
        <v>0</v>
      </c>
      <c r="AJ449" s="270">
        <f>N449/$H449*VLOOKUP(N$4,DM_TI_LE!$A$5:$B$30,2,FALSE)</f>
        <v>0</v>
      </c>
      <c r="AK449" s="270">
        <f>O449/$H449*VLOOKUP(O$4,DM_TI_LE!$A$5:$B$30,2,FALSE)</f>
        <v>0</v>
      </c>
      <c r="AL449" s="270">
        <f>P449/$H449*VLOOKUP(P$4,DM_TI_LE!$A$5:$B$30,2,FALSE)</f>
        <v>0</v>
      </c>
      <c r="AM449" s="270">
        <f>Q449/$H449*VLOOKUP(Q$4,DM_TI_LE!$A$5:$B$30,2,FALSE)</f>
        <v>0</v>
      </c>
      <c r="AN449" s="270">
        <f>R449/$H449*VLOOKUP(R$4,DM_TI_LE!$A$5:$B$30,2,FALSE)</f>
        <v>0</v>
      </c>
      <c r="AO449" s="270">
        <f>S449/$H449*VLOOKUP(S$4,DM_TI_LE!$A$5:$B$30,2,FALSE)</f>
        <v>0</v>
      </c>
      <c r="AP449" s="270">
        <f>T449/$H449*VLOOKUP(T$4,DM_TI_LE!$A$5:$B$30,2,FALSE)</f>
        <v>0</v>
      </c>
      <c r="AQ449" s="270">
        <f>U449/$H449*VLOOKUP(U$4,DM_TI_LE!$A$5:$B$30,2,FALSE)</f>
        <v>0</v>
      </c>
      <c r="AR449" s="270">
        <f>V449/$H449*VLOOKUP(V$4,DM_TI_LE!$A$5:$B$30,2,FALSE)</f>
        <v>0</v>
      </c>
      <c r="AS449" s="270">
        <f>W449/$H449*VLOOKUP(W$4,DM_TI_LE!$A$5:$B$30,2,FALSE)</f>
        <v>0</v>
      </c>
      <c r="AT449" s="270">
        <f>X449/$H449*VLOOKUP(X$4,DM_TI_LE!$A$5:$B$30,2,FALSE)</f>
        <v>0</v>
      </c>
      <c r="AU449" s="270">
        <f>Y449/$H449*VLOOKUP(Y$4,DM_TI_LE!$A$5:$B$30,2,FALSE)</f>
        <v>0</v>
      </c>
      <c r="AV449" s="270">
        <f>Z449/$H449*VLOOKUP(Z$4,DM_TI_LE!$A$5:$B$30,2,FALSE)</f>
        <v>0</v>
      </c>
      <c r="AW449" s="270">
        <f>AA449/$H449*VLOOKUP(AA$4,DM_TI_LE!$A$5:$B$30,2,FALSE)</f>
        <v>0</v>
      </c>
      <c r="AX449" s="270">
        <f>AB449/$H449*VLOOKUP(AB$4,DM_TI_LE!$A$5:$B$30,2,FALSE)</f>
        <v>0</v>
      </c>
      <c r="AY449" s="270">
        <f>AC449/$H449*VLOOKUP(AC$4,DM_TI_LE!$A$5:$B$30,2,FALSE)</f>
        <v>0</v>
      </c>
      <c r="AZ449" s="270">
        <f>AD449/$H449*VLOOKUP(AD$4,DM_TI_LE!$A$5:$B$30,2,FALSE)</f>
        <v>0</v>
      </c>
      <c r="BA449" s="284">
        <f>IF(CD449="HDHV",DM_TI_LE!$K$12*I449, SUM(AE449:AW449)*F449*E449*DM_HE_SO_LUONG_NS!$D$1*CE449)</f>
        <v>4630500</v>
      </c>
      <c r="BB449" s="104"/>
      <c r="BC449" s="110">
        <f>VLOOKUP(B449,GD_LCD_HS_LNS!$B$4:$E$1000,4,FALSE)</f>
        <v>3100000</v>
      </c>
      <c r="BD449" s="104"/>
      <c r="BE449" s="104">
        <f>I449/26*$BC449*VLOOKUP(BE$4,DM_TI_LE!$A$5:$C$29,3,FALSE)</f>
        <v>0</v>
      </c>
      <c r="BF449" s="104">
        <f>J449/26*$BC449*VLOOKUP(BF$4,DM_TI_LE!$A$5:$C$29,3,FALSE)</f>
        <v>0</v>
      </c>
      <c r="BG449" s="104">
        <f>K449/26*$BC449*VLOOKUP(BG$4,DM_TI_LE!$A$5:$C$29,3,FALSE)</f>
        <v>0</v>
      </c>
      <c r="BH449" s="104">
        <f>L449/26*$BC449*VLOOKUP(BH$4,DM_TI_LE!$A$5:$C$29,3,FALSE)</f>
        <v>0</v>
      </c>
      <c r="BI449" s="104">
        <f>M449/26*$BC449*VLOOKUP(BI$4,DM_TI_LE!$A$5:$C$29,3,FALSE)</f>
        <v>0</v>
      </c>
      <c r="BJ449" s="104">
        <f>N449/26*$BC449*VLOOKUP(BJ$4,DM_TI_LE!$A$5:$C$29,3,FALSE)</f>
        <v>0</v>
      </c>
      <c r="BK449" s="104">
        <f>O449/26*$BC449*VLOOKUP(BK$4,DM_TI_LE!$A$5:$C$29,3,FALSE)</f>
        <v>0</v>
      </c>
      <c r="BL449" s="104">
        <f>P449/26*$BC449*VLOOKUP(BL$4,DM_TI_LE!$A$5:$C$29,3,FALSE)</f>
        <v>0</v>
      </c>
      <c r="BM449" s="104">
        <f>Q449/26*$BC449*VLOOKUP(BM$4,DM_TI_LE!$A$5:$C$29,3,FALSE)</f>
        <v>0</v>
      </c>
      <c r="BN449" s="104">
        <f>R449/26*$BC449*VLOOKUP(BN$4,DM_TI_LE!$A$5:$C$29,3,FALSE)</f>
        <v>0</v>
      </c>
      <c r="BO449" s="104">
        <f>S449/26*$BC449*VLOOKUP(BO$4,DM_TI_LE!$A$5:$C$29,3,FALSE)</f>
        <v>0</v>
      </c>
      <c r="BP449" s="104">
        <f>T449/26*$BC449*VLOOKUP(BP$4,DM_TI_LE!$A$5:$C$29,3,FALSE)</f>
        <v>0</v>
      </c>
      <c r="BQ449" s="104">
        <f>U449/26*$BC449*VLOOKUP(BQ$4,DM_TI_LE!$A$5:$C$29,3,FALSE)</f>
        <v>0</v>
      </c>
      <c r="BR449" s="104">
        <f>V449/26*$BC449*VLOOKUP(BR$4,DM_TI_LE!$A$5:$C$29,3,FALSE)</f>
        <v>0</v>
      </c>
      <c r="BS449" s="104">
        <f>W449/26*$BC449*VLOOKUP(BS$4,DM_TI_LE!$A$5:$C$29,3,FALSE)</f>
        <v>0</v>
      </c>
      <c r="BT449" s="104">
        <f>X449/26*$BC449*VLOOKUP(BT$4,DM_TI_LE!$A$5:$C$29,3,FALSE)</f>
        <v>0</v>
      </c>
      <c r="BU449" s="104">
        <f>Y449/26*$BC449*VLOOKUP(BU$4,DM_TI_LE!$A$5:$C$29,3,FALSE)</f>
        <v>0</v>
      </c>
      <c r="BV449" s="104">
        <f>Z449/26*$BC449*VLOOKUP(BV$4,DM_TI_LE!$A$5:$C$29,3,FALSE)</f>
        <v>0</v>
      </c>
      <c r="BW449" s="104">
        <f>AA449/26*$BC449*VLOOKUP(BW$4,DM_TI_LE!$A$5:$C$29,3,FALSE)</f>
        <v>0</v>
      </c>
      <c r="BX449" s="104">
        <f>AB449/26*$BC449*VLOOKUP(BX$4,DM_TI_LE!$A$5:$C$29,3,FALSE)</f>
        <v>0</v>
      </c>
      <c r="BY449" s="104">
        <f>AC449/26*$BC449*VLOOKUP(BY$4,DM_TI_LE!$A$5:$C$29,3,FALSE)</f>
        <v>0</v>
      </c>
      <c r="BZ449" s="104">
        <f>AD449/26*$BC449*VLOOKUP(BZ$4,DM_TI_LE!$A$5:$C$29,3,FALSE)</f>
        <v>0</v>
      </c>
      <c r="CA449" s="273">
        <f t="shared" si="0"/>
        <v>0</v>
      </c>
      <c r="CB449" s="104"/>
      <c r="CC449" s="274">
        <f t="shared" si="1"/>
        <v>4630500</v>
      </c>
      <c r="CD449" s="138" t="str">
        <f>VLOOKUP(B449,GD_CHUNG!$B$5:$G$480,6,FALSE)</f>
        <v>HDTV</v>
      </c>
      <c r="CE449" s="275">
        <f>VLOOKUP(CD449,DM_TI_LE!$I$12:$J$16,2,FALSE)</f>
        <v>0.7</v>
      </c>
    </row>
    <row r="450" spans="1:83" ht="12.75" x14ac:dyDescent="0.2">
      <c r="A450" s="49">
        <v>446</v>
      </c>
      <c r="B450" s="50">
        <f>GD_CHUNG!B450</f>
        <v>13748</v>
      </c>
      <c r="C450" s="50" t="str">
        <f>GD_CHUNG!C450</f>
        <v>Thiều Thị Thu Lan</v>
      </c>
      <c r="D450" s="50" t="str">
        <f>GD_CHUNG!D450</f>
        <v>Nv vệ sinh</v>
      </c>
      <c r="E450" s="268">
        <f>VLOOKUP(B450,GD_CHAM_CONG!$C$6:$BJ$997,60,FALSE)</f>
        <v>1</v>
      </c>
      <c r="F450" s="268">
        <f>VLOOKUP(B450,GD_LCD_HS_LNS!$B$4:$F$1000,5,FALSE)</f>
        <v>1.47</v>
      </c>
      <c r="G450" s="269"/>
      <c r="H450" s="269">
        <f>VLOOKUP(B450,GD_CHAM_CONG!$C$6:$BD$997,37,FALSE)</f>
        <v>27</v>
      </c>
      <c r="I450" s="104">
        <f>VLOOKUP($B450,GD_CHAM_CONG!$C$6:$BF$997,38,FALSE)</f>
        <v>27</v>
      </c>
      <c r="J450" s="104">
        <f>VLOOKUP($B450,GD_CHAM_CONG!$C$6:$BF$997,39,FALSE)</f>
        <v>0</v>
      </c>
      <c r="K450" s="104">
        <f>VLOOKUP($B450,GD_CHAM_CONG!$C$6:$BF$997,40,FALSE)</f>
        <v>0</v>
      </c>
      <c r="L450" s="104">
        <f>VLOOKUP($B450,GD_CHAM_CONG!$C$6:$BF$997,41,FALSE)</f>
        <v>0</v>
      </c>
      <c r="M450" s="104">
        <f>VLOOKUP($B450,GD_CHAM_CONG!$C$6:$BF$997,42,FALSE)</f>
        <v>0</v>
      </c>
      <c r="N450" s="104">
        <f>VLOOKUP($B450,GD_CHAM_CONG!$C$6:$BF$997,43,FALSE)</f>
        <v>0</v>
      </c>
      <c r="O450" s="104">
        <f>VLOOKUP($B450,GD_CHAM_CONG!$C$6:$BF$997,44,FALSE)</f>
        <v>0</v>
      </c>
      <c r="P450" s="104">
        <f>VLOOKUP($B450,GD_CHAM_CONG!$C$6:$BF$997,45,FALSE)</f>
        <v>0</v>
      </c>
      <c r="Q450" s="104">
        <f>VLOOKUP($B450,GD_CHAM_CONG!$C$6:$BF$997,46,FALSE)</f>
        <v>0</v>
      </c>
      <c r="R450" s="104">
        <f>VLOOKUP($B450,GD_CHAM_CONG!$C$6:$BF$997,47,FALSE)</f>
        <v>0</v>
      </c>
      <c r="S450" s="104">
        <f>VLOOKUP($B450,GD_CHAM_CONG!$C$6:$BF$997,48,FALSE)</f>
        <v>0</v>
      </c>
      <c r="T450" s="104">
        <f>VLOOKUP($B450,GD_CHAM_CONG!$C$6:$BF$997,49,FALSE)</f>
        <v>0</v>
      </c>
      <c r="U450" s="104">
        <f>VLOOKUP($B450,GD_CHAM_CONG!$C$6:$BF$997,50,FALSE)</f>
        <v>0</v>
      </c>
      <c r="V450" s="104">
        <f>VLOOKUP($B450,GD_CHAM_CONG!$C$6:$BF$997,51,FALSE)</f>
        <v>0</v>
      </c>
      <c r="W450" s="104">
        <f>VLOOKUP($B450,GD_CHAM_CONG!$C$6:$BF$997,52,FALSE)</f>
        <v>0</v>
      </c>
      <c r="X450" s="104">
        <f>VLOOKUP($B450,GD_CHAM_CONG!$C$6:$BF$997,53,FALSE)</f>
        <v>0</v>
      </c>
      <c r="Y450" s="104">
        <f>VLOOKUP($B450,GD_CHAM_CONG!$C$6:$BF$997,54,FALSE)</f>
        <v>0</v>
      </c>
      <c r="Z450" s="104">
        <f>VLOOKUP($B450,GD_CHAM_CONG!$C$6:$BF$997,55,FALSE)</f>
        <v>0</v>
      </c>
      <c r="AA450" s="104">
        <f>VLOOKUP($B450,GD_CHAM_CONG!$C$6:$BF$997,56,FALSE)</f>
        <v>0</v>
      </c>
      <c r="AB450" s="104">
        <f>VLOOKUP($B450,GD_CHAM_CONG!$C$6:$BI$997,57,FALSE)</f>
        <v>0</v>
      </c>
      <c r="AC450" s="104">
        <f>VLOOKUP($B450,GD_CHAM_CONG!$C$6:$BI$997,58,FALSE)</f>
        <v>0</v>
      </c>
      <c r="AD450" s="104">
        <f>VLOOKUP($B450,GD_CHAM_CONG!$C$6:$BI$997,59,FALSE)</f>
        <v>0</v>
      </c>
      <c r="AE450" s="270">
        <f>I450/$H450*VLOOKUP(I$4,DM_TI_LE!$A$5:$B$30,2,FALSE)</f>
        <v>1</v>
      </c>
      <c r="AF450" s="270">
        <f>J450/$H450*VLOOKUP(J$4,DM_TI_LE!$A$5:$B$30,2,FALSE)</f>
        <v>0</v>
      </c>
      <c r="AG450" s="270">
        <f>K450/$H450*VLOOKUP(K$4,DM_TI_LE!$A$5:$B$30,2,FALSE)</f>
        <v>0</v>
      </c>
      <c r="AH450" s="270">
        <f>L450/$H450*VLOOKUP(L$4,DM_TI_LE!$A$5:$B$30,2,FALSE)</f>
        <v>0</v>
      </c>
      <c r="AI450" s="270">
        <f>M450/$H450*VLOOKUP(M$4,DM_TI_LE!$A$5:$B$30,2,FALSE)</f>
        <v>0</v>
      </c>
      <c r="AJ450" s="270">
        <f>N450/$H450*VLOOKUP(N$4,DM_TI_LE!$A$5:$B$30,2,FALSE)</f>
        <v>0</v>
      </c>
      <c r="AK450" s="270">
        <f>O450/$H450*VLOOKUP(O$4,DM_TI_LE!$A$5:$B$30,2,FALSE)</f>
        <v>0</v>
      </c>
      <c r="AL450" s="270">
        <f>P450/$H450*VLOOKUP(P$4,DM_TI_LE!$A$5:$B$30,2,FALSE)</f>
        <v>0</v>
      </c>
      <c r="AM450" s="270">
        <f>Q450/$H450*VLOOKUP(Q$4,DM_TI_LE!$A$5:$B$30,2,FALSE)</f>
        <v>0</v>
      </c>
      <c r="AN450" s="270">
        <f>R450/$H450*VLOOKUP(R$4,DM_TI_LE!$A$5:$B$30,2,FALSE)</f>
        <v>0</v>
      </c>
      <c r="AO450" s="270">
        <f>S450/$H450*VLOOKUP(S$4,DM_TI_LE!$A$5:$B$30,2,FALSE)</f>
        <v>0</v>
      </c>
      <c r="AP450" s="270">
        <f>T450/$H450*VLOOKUP(T$4,DM_TI_LE!$A$5:$B$30,2,FALSE)</f>
        <v>0</v>
      </c>
      <c r="AQ450" s="270">
        <f>U450/$H450*VLOOKUP(U$4,DM_TI_LE!$A$5:$B$30,2,FALSE)</f>
        <v>0</v>
      </c>
      <c r="AR450" s="270">
        <f>V450/$H450*VLOOKUP(V$4,DM_TI_LE!$A$5:$B$30,2,FALSE)</f>
        <v>0</v>
      </c>
      <c r="AS450" s="270">
        <f>W450/$H450*VLOOKUP(W$4,DM_TI_LE!$A$5:$B$30,2,FALSE)</f>
        <v>0</v>
      </c>
      <c r="AT450" s="270">
        <f>X450/$H450*VLOOKUP(X$4,DM_TI_LE!$A$5:$B$30,2,FALSE)</f>
        <v>0</v>
      </c>
      <c r="AU450" s="270">
        <f>Y450/$H450*VLOOKUP(Y$4,DM_TI_LE!$A$5:$B$30,2,FALSE)</f>
        <v>0</v>
      </c>
      <c r="AV450" s="270">
        <f>Z450/$H450*VLOOKUP(Z$4,DM_TI_LE!$A$5:$B$30,2,FALSE)</f>
        <v>0</v>
      </c>
      <c r="AW450" s="270">
        <f>AA450/$H450*VLOOKUP(AA$4,DM_TI_LE!$A$5:$B$30,2,FALSE)</f>
        <v>0</v>
      </c>
      <c r="AX450" s="270">
        <f>AB450/$H450*VLOOKUP(AB$4,DM_TI_LE!$A$5:$B$30,2,FALSE)</f>
        <v>0</v>
      </c>
      <c r="AY450" s="270">
        <f>AC450/$H450*VLOOKUP(AC$4,DM_TI_LE!$A$5:$B$30,2,FALSE)</f>
        <v>0</v>
      </c>
      <c r="AZ450" s="270">
        <f>AD450/$H450*VLOOKUP(AD$4,DM_TI_LE!$A$5:$B$30,2,FALSE)</f>
        <v>0</v>
      </c>
      <c r="BA450" s="284">
        <f>IF(CD450="HDHV",DM_TI_LE!$K$12*I450, SUM(AE450:AW450)*F450*E450*DM_HE_SO_LUONG_NS!$D$1*CE450)</f>
        <v>4630500</v>
      </c>
      <c r="BB450" s="104"/>
      <c r="BC450" s="110">
        <f>VLOOKUP(B450,GD_LCD_HS_LNS!$B$4:$E$1000,4,FALSE)</f>
        <v>3100000</v>
      </c>
      <c r="BD450" s="104"/>
      <c r="BE450" s="104">
        <f>I450/26*$BC450*VLOOKUP(BE$4,DM_TI_LE!$A$5:$C$29,3,FALSE)</f>
        <v>0</v>
      </c>
      <c r="BF450" s="104">
        <f>J450/26*$BC450*VLOOKUP(BF$4,DM_TI_LE!$A$5:$C$29,3,FALSE)</f>
        <v>0</v>
      </c>
      <c r="BG450" s="104">
        <f>K450/26*$BC450*VLOOKUP(BG$4,DM_TI_LE!$A$5:$C$29,3,FALSE)</f>
        <v>0</v>
      </c>
      <c r="BH450" s="104">
        <f>L450/26*$BC450*VLOOKUP(BH$4,DM_TI_LE!$A$5:$C$29,3,FALSE)</f>
        <v>0</v>
      </c>
      <c r="BI450" s="104">
        <f>M450/26*$BC450*VLOOKUP(BI$4,DM_TI_LE!$A$5:$C$29,3,FALSE)</f>
        <v>0</v>
      </c>
      <c r="BJ450" s="104">
        <f>N450/26*$BC450*VLOOKUP(BJ$4,DM_TI_LE!$A$5:$C$29,3,FALSE)</f>
        <v>0</v>
      </c>
      <c r="BK450" s="104">
        <f>O450/26*$BC450*VLOOKUP(BK$4,DM_TI_LE!$A$5:$C$29,3,FALSE)</f>
        <v>0</v>
      </c>
      <c r="BL450" s="104">
        <f>P450/26*$BC450*VLOOKUP(BL$4,DM_TI_LE!$A$5:$C$29,3,FALSE)</f>
        <v>0</v>
      </c>
      <c r="BM450" s="104">
        <f>Q450/26*$BC450*VLOOKUP(BM$4,DM_TI_LE!$A$5:$C$29,3,FALSE)</f>
        <v>0</v>
      </c>
      <c r="BN450" s="104">
        <f>R450/26*$BC450*VLOOKUP(BN$4,DM_TI_LE!$A$5:$C$29,3,FALSE)</f>
        <v>0</v>
      </c>
      <c r="BO450" s="104">
        <f>S450/26*$BC450*VLOOKUP(BO$4,DM_TI_LE!$A$5:$C$29,3,FALSE)</f>
        <v>0</v>
      </c>
      <c r="BP450" s="104">
        <f>T450/26*$BC450*VLOOKUP(BP$4,DM_TI_LE!$A$5:$C$29,3,FALSE)</f>
        <v>0</v>
      </c>
      <c r="BQ450" s="104">
        <f>U450/26*$BC450*VLOOKUP(BQ$4,DM_TI_LE!$A$5:$C$29,3,FALSE)</f>
        <v>0</v>
      </c>
      <c r="BR450" s="104">
        <f>V450/26*$BC450*VLOOKUP(BR$4,DM_TI_LE!$A$5:$C$29,3,FALSE)</f>
        <v>0</v>
      </c>
      <c r="BS450" s="104">
        <f>W450/26*$BC450*VLOOKUP(BS$4,DM_TI_LE!$A$5:$C$29,3,FALSE)</f>
        <v>0</v>
      </c>
      <c r="BT450" s="104">
        <f>X450/26*$BC450*VLOOKUP(BT$4,DM_TI_LE!$A$5:$C$29,3,FALSE)</f>
        <v>0</v>
      </c>
      <c r="BU450" s="104">
        <f>Y450/26*$BC450*VLOOKUP(BU$4,DM_TI_LE!$A$5:$C$29,3,FALSE)</f>
        <v>0</v>
      </c>
      <c r="BV450" s="104">
        <f>Z450/26*$BC450*VLOOKUP(BV$4,DM_TI_LE!$A$5:$C$29,3,FALSE)</f>
        <v>0</v>
      </c>
      <c r="BW450" s="104">
        <f>AA450/26*$BC450*VLOOKUP(BW$4,DM_TI_LE!$A$5:$C$29,3,FALSE)</f>
        <v>0</v>
      </c>
      <c r="BX450" s="104">
        <f>AB450/26*$BC450*VLOOKUP(BX$4,DM_TI_LE!$A$5:$C$29,3,FALSE)</f>
        <v>0</v>
      </c>
      <c r="BY450" s="104">
        <f>AC450/26*$BC450*VLOOKUP(BY$4,DM_TI_LE!$A$5:$C$29,3,FALSE)</f>
        <v>0</v>
      </c>
      <c r="BZ450" s="104">
        <f>AD450/26*$BC450*VLOOKUP(BZ$4,DM_TI_LE!$A$5:$C$29,3,FALSE)</f>
        <v>0</v>
      </c>
      <c r="CA450" s="273">
        <f t="shared" si="0"/>
        <v>0</v>
      </c>
      <c r="CB450" s="104"/>
      <c r="CC450" s="274">
        <f t="shared" si="1"/>
        <v>4630500</v>
      </c>
      <c r="CD450" s="138" t="str">
        <f>VLOOKUP(B450,GD_CHUNG!$B$5:$G$480,6,FALSE)</f>
        <v>HDTV</v>
      </c>
      <c r="CE450" s="275">
        <f>VLOOKUP(CD450,DM_TI_LE!$I$12:$J$16,2,FALSE)</f>
        <v>0.7</v>
      </c>
    </row>
    <row r="451" spans="1:83" ht="12.75" x14ac:dyDescent="0.2">
      <c r="A451" s="49">
        <v>447</v>
      </c>
      <c r="B451" s="50">
        <f>GD_CHUNG!B451</f>
        <v>13749</v>
      </c>
      <c r="C451" s="50" t="str">
        <f>GD_CHUNG!C451</f>
        <v>Chu Phương Thảo</v>
      </c>
      <c r="D451" s="50" t="str">
        <f>GD_CHUNG!D451</f>
        <v>Nv vệ sinh</v>
      </c>
      <c r="E451" s="268">
        <f>VLOOKUP(B451,GD_CHAM_CONG!$C$6:$BJ$997,60,FALSE)</f>
        <v>1</v>
      </c>
      <c r="F451" s="268">
        <f>VLOOKUP(B451,GD_LCD_HS_LNS!$B$4:$F$1000,5,FALSE)</f>
        <v>1.47</v>
      </c>
      <c r="G451" s="269"/>
      <c r="H451" s="269">
        <f>VLOOKUP(B451,GD_CHAM_CONG!$C$6:$BD$997,37,FALSE)</f>
        <v>27</v>
      </c>
      <c r="I451" s="104">
        <f>VLOOKUP($B451,GD_CHAM_CONG!$C$6:$BF$997,38,FALSE)</f>
        <v>27</v>
      </c>
      <c r="J451" s="104">
        <f>VLOOKUP($B451,GD_CHAM_CONG!$C$6:$BF$997,39,FALSE)</f>
        <v>0</v>
      </c>
      <c r="K451" s="104">
        <f>VLOOKUP($B451,GD_CHAM_CONG!$C$6:$BF$997,40,FALSE)</f>
        <v>0</v>
      </c>
      <c r="L451" s="104">
        <f>VLOOKUP($B451,GD_CHAM_CONG!$C$6:$BF$997,41,FALSE)</f>
        <v>0</v>
      </c>
      <c r="M451" s="104">
        <f>VLOOKUP($B451,GD_CHAM_CONG!$C$6:$BF$997,42,FALSE)</f>
        <v>0</v>
      </c>
      <c r="N451" s="104">
        <f>VLOOKUP($B451,GD_CHAM_CONG!$C$6:$BF$997,43,FALSE)</f>
        <v>0</v>
      </c>
      <c r="O451" s="104">
        <f>VLOOKUP($B451,GD_CHAM_CONG!$C$6:$BF$997,44,FALSE)</f>
        <v>0</v>
      </c>
      <c r="P451" s="104">
        <f>VLOOKUP($B451,GD_CHAM_CONG!$C$6:$BF$997,45,FALSE)</f>
        <v>0</v>
      </c>
      <c r="Q451" s="104">
        <f>VLOOKUP($B451,GD_CHAM_CONG!$C$6:$BF$997,46,FALSE)</f>
        <v>0</v>
      </c>
      <c r="R451" s="104">
        <f>VLOOKUP($B451,GD_CHAM_CONG!$C$6:$BF$997,47,FALSE)</f>
        <v>0</v>
      </c>
      <c r="S451" s="104">
        <f>VLOOKUP($B451,GD_CHAM_CONG!$C$6:$BF$997,48,FALSE)</f>
        <v>0</v>
      </c>
      <c r="T451" s="104">
        <f>VLOOKUP($B451,GD_CHAM_CONG!$C$6:$BF$997,49,FALSE)</f>
        <v>0</v>
      </c>
      <c r="U451" s="104">
        <f>VLOOKUP($B451,GD_CHAM_CONG!$C$6:$BF$997,50,FALSE)</f>
        <v>0</v>
      </c>
      <c r="V451" s="104">
        <f>VLOOKUP($B451,GD_CHAM_CONG!$C$6:$BF$997,51,FALSE)</f>
        <v>0</v>
      </c>
      <c r="W451" s="104">
        <f>VLOOKUP($B451,GD_CHAM_CONG!$C$6:$BF$997,52,FALSE)</f>
        <v>0</v>
      </c>
      <c r="X451" s="104">
        <f>VLOOKUP($B451,GD_CHAM_CONG!$C$6:$BF$997,53,FALSE)</f>
        <v>0</v>
      </c>
      <c r="Y451" s="104">
        <f>VLOOKUP($B451,GD_CHAM_CONG!$C$6:$BF$997,54,FALSE)</f>
        <v>0</v>
      </c>
      <c r="Z451" s="104">
        <f>VLOOKUP($B451,GD_CHAM_CONG!$C$6:$BF$997,55,FALSE)</f>
        <v>0</v>
      </c>
      <c r="AA451" s="104">
        <f>VLOOKUP($B451,GD_CHAM_CONG!$C$6:$BF$997,56,FALSE)</f>
        <v>0</v>
      </c>
      <c r="AB451" s="104">
        <f>VLOOKUP($B451,GD_CHAM_CONG!$C$6:$BI$997,57,FALSE)</f>
        <v>0</v>
      </c>
      <c r="AC451" s="104">
        <f>VLOOKUP($B451,GD_CHAM_CONG!$C$6:$BI$997,58,FALSE)</f>
        <v>0</v>
      </c>
      <c r="AD451" s="104">
        <f>VLOOKUP($B451,GD_CHAM_CONG!$C$6:$BI$997,59,FALSE)</f>
        <v>0</v>
      </c>
      <c r="AE451" s="270">
        <f>I451/$H451*VLOOKUP(I$4,DM_TI_LE!$A$5:$B$30,2,FALSE)</f>
        <v>1</v>
      </c>
      <c r="AF451" s="270">
        <f>J451/$H451*VLOOKUP(J$4,DM_TI_LE!$A$5:$B$30,2,FALSE)</f>
        <v>0</v>
      </c>
      <c r="AG451" s="270">
        <f>K451/$H451*VLOOKUP(K$4,DM_TI_LE!$A$5:$B$30,2,FALSE)</f>
        <v>0</v>
      </c>
      <c r="AH451" s="270">
        <f>L451/$H451*VLOOKUP(L$4,DM_TI_LE!$A$5:$B$30,2,FALSE)</f>
        <v>0</v>
      </c>
      <c r="AI451" s="270">
        <f>M451/$H451*VLOOKUP(M$4,DM_TI_LE!$A$5:$B$30,2,FALSE)</f>
        <v>0</v>
      </c>
      <c r="AJ451" s="270">
        <f>N451/$H451*VLOOKUP(N$4,DM_TI_LE!$A$5:$B$30,2,FALSE)</f>
        <v>0</v>
      </c>
      <c r="AK451" s="270">
        <f>O451/$H451*VLOOKUP(O$4,DM_TI_LE!$A$5:$B$30,2,FALSE)</f>
        <v>0</v>
      </c>
      <c r="AL451" s="270">
        <f>P451/$H451*VLOOKUP(P$4,DM_TI_LE!$A$5:$B$30,2,FALSE)</f>
        <v>0</v>
      </c>
      <c r="AM451" s="270">
        <f>Q451/$H451*VLOOKUP(Q$4,DM_TI_LE!$A$5:$B$30,2,FALSE)</f>
        <v>0</v>
      </c>
      <c r="AN451" s="270">
        <f>R451/$H451*VLOOKUP(R$4,DM_TI_LE!$A$5:$B$30,2,FALSE)</f>
        <v>0</v>
      </c>
      <c r="AO451" s="270">
        <f>S451/$H451*VLOOKUP(S$4,DM_TI_LE!$A$5:$B$30,2,FALSE)</f>
        <v>0</v>
      </c>
      <c r="AP451" s="270">
        <f>T451/$H451*VLOOKUP(T$4,DM_TI_LE!$A$5:$B$30,2,FALSE)</f>
        <v>0</v>
      </c>
      <c r="AQ451" s="270">
        <f>U451/$H451*VLOOKUP(U$4,DM_TI_LE!$A$5:$B$30,2,FALSE)</f>
        <v>0</v>
      </c>
      <c r="AR451" s="270">
        <f>V451/$H451*VLOOKUP(V$4,DM_TI_LE!$A$5:$B$30,2,FALSE)</f>
        <v>0</v>
      </c>
      <c r="AS451" s="270">
        <f>W451/$H451*VLOOKUP(W$4,DM_TI_LE!$A$5:$B$30,2,FALSE)</f>
        <v>0</v>
      </c>
      <c r="AT451" s="270">
        <f>X451/$H451*VLOOKUP(X$4,DM_TI_LE!$A$5:$B$30,2,FALSE)</f>
        <v>0</v>
      </c>
      <c r="AU451" s="270">
        <f>Y451/$H451*VLOOKUP(Y$4,DM_TI_LE!$A$5:$B$30,2,FALSE)</f>
        <v>0</v>
      </c>
      <c r="AV451" s="270">
        <f>Z451/$H451*VLOOKUP(Z$4,DM_TI_LE!$A$5:$B$30,2,FALSE)</f>
        <v>0</v>
      </c>
      <c r="AW451" s="270">
        <f>AA451/$H451*VLOOKUP(AA$4,DM_TI_LE!$A$5:$B$30,2,FALSE)</f>
        <v>0</v>
      </c>
      <c r="AX451" s="270">
        <f>AB451/$H451*VLOOKUP(AB$4,DM_TI_LE!$A$5:$B$30,2,FALSE)</f>
        <v>0</v>
      </c>
      <c r="AY451" s="270">
        <f>AC451/$H451*VLOOKUP(AC$4,DM_TI_LE!$A$5:$B$30,2,FALSE)</f>
        <v>0</v>
      </c>
      <c r="AZ451" s="270">
        <f>AD451/$H451*VLOOKUP(AD$4,DM_TI_LE!$A$5:$B$30,2,FALSE)</f>
        <v>0</v>
      </c>
      <c r="BA451" s="284">
        <f>IF(CD451="HDHV",DM_TI_LE!$K$12*I451, SUM(AE451:AW451)*F451*E451*DM_HE_SO_LUONG_NS!$D$1*CE451)</f>
        <v>4630500</v>
      </c>
      <c r="BB451" s="104"/>
      <c r="BC451" s="110">
        <f>VLOOKUP(B451,GD_LCD_HS_LNS!$B$4:$E$1000,4,FALSE)</f>
        <v>3100000</v>
      </c>
      <c r="BD451" s="104"/>
      <c r="BE451" s="104">
        <f>I451/26*$BC451*VLOOKUP(BE$4,DM_TI_LE!$A$5:$C$29,3,FALSE)</f>
        <v>0</v>
      </c>
      <c r="BF451" s="104">
        <f>J451/26*$BC451*VLOOKUP(BF$4,DM_TI_LE!$A$5:$C$29,3,FALSE)</f>
        <v>0</v>
      </c>
      <c r="BG451" s="104">
        <f>K451/26*$BC451*VLOOKUP(BG$4,DM_TI_LE!$A$5:$C$29,3,FALSE)</f>
        <v>0</v>
      </c>
      <c r="BH451" s="104">
        <f>L451/26*$BC451*VLOOKUP(BH$4,DM_TI_LE!$A$5:$C$29,3,FALSE)</f>
        <v>0</v>
      </c>
      <c r="BI451" s="104">
        <f>M451/26*$BC451*VLOOKUP(BI$4,DM_TI_LE!$A$5:$C$29,3,FALSE)</f>
        <v>0</v>
      </c>
      <c r="BJ451" s="104">
        <f>N451/26*$BC451*VLOOKUP(BJ$4,DM_TI_LE!$A$5:$C$29,3,FALSE)</f>
        <v>0</v>
      </c>
      <c r="BK451" s="104">
        <f>O451/26*$BC451*VLOOKUP(BK$4,DM_TI_LE!$A$5:$C$29,3,FALSE)</f>
        <v>0</v>
      </c>
      <c r="BL451" s="104">
        <f>P451/26*$BC451*VLOOKUP(BL$4,DM_TI_LE!$A$5:$C$29,3,FALSE)</f>
        <v>0</v>
      </c>
      <c r="BM451" s="104">
        <f>Q451/26*$BC451*VLOOKUP(BM$4,DM_TI_LE!$A$5:$C$29,3,FALSE)</f>
        <v>0</v>
      </c>
      <c r="BN451" s="104">
        <f>R451/26*$BC451*VLOOKUP(BN$4,DM_TI_LE!$A$5:$C$29,3,FALSE)</f>
        <v>0</v>
      </c>
      <c r="BO451" s="104">
        <f>S451/26*$BC451*VLOOKUP(BO$4,DM_TI_LE!$A$5:$C$29,3,FALSE)</f>
        <v>0</v>
      </c>
      <c r="BP451" s="104">
        <f>T451/26*$BC451*VLOOKUP(BP$4,DM_TI_LE!$A$5:$C$29,3,FALSE)</f>
        <v>0</v>
      </c>
      <c r="BQ451" s="104">
        <f>U451/26*$BC451*VLOOKUP(BQ$4,DM_TI_LE!$A$5:$C$29,3,FALSE)</f>
        <v>0</v>
      </c>
      <c r="BR451" s="104">
        <f>V451/26*$BC451*VLOOKUP(BR$4,DM_TI_LE!$A$5:$C$29,3,FALSE)</f>
        <v>0</v>
      </c>
      <c r="BS451" s="104">
        <f>W451/26*$BC451*VLOOKUP(BS$4,DM_TI_LE!$A$5:$C$29,3,FALSE)</f>
        <v>0</v>
      </c>
      <c r="BT451" s="104">
        <f>X451/26*$BC451*VLOOKUP(BT$4,DM_TI_LE!$A$5:$C$29,3,FALSE)</f>
        <v>0</v>
      </c>
      <c r="BU451" s="104">
        <f>Y451/26*$BC451*VLOOKUP(BU$4,DM_TI_LE!$A$5:$C$29,3,FALSE)</f>
        <v>0</v>
      </c>
      <c r="BV451" s="104">
        <f>Z451/26*$BC451*VLOOKUP(BV$4,DM_TI_LE!$A$5:$C$29,3,FALSE)</f>
        <v>0</v>
      </c>
      <c r="BW451" s="104">
        <f>AA451/26*$BC451*VLOOKUP(BW$4,DM_TI_LE!$A$5:$C$29,3,FALSE)</f>
        <v>0</v>
      </c>
      <c r="BX451" s="104">
        <f>AB451/26*$BC451*VLOOKUP(BX$4,DM_TI_LE!$A$5:$C$29,3,FALSE)</f>
        <v>0</v>
      </c>
      <c r="BY451" s="104">
        <f>AC451/26*$BC451*VLOOKUP(BY$4,DM_TI_LE!$A$5:$C$29,3,FALSE)</f>
        <v>0</v>
      </c>
      <c r="BZ451" s="104">
        <f>AD451/26*$BC451*VLOOKUP(BZ$4,DM_TI_LE!$A$5:$C$29,3,FALSE)</f>
        <v>0</v>
      </c>
      <c r="CA451" s="273">
        <f t="shared" si="0"/>
        <v>0</v>
      </c>
      <c r="CB451" s="104"/>
      <c r="CC451" s="274">
        <f t="shared" si="1"/>
        <v>4630500</v>
      </c>
      <c r="CD451" s="138" t="str">
        <f>VLOOKUP(B451,GD_CHUNG!$B$5:$G$480,6,FALSE)</f>
        <v>HDTV</v>
      </c>
      <c r="CE451" s="275">
        <f>VLOOKUP(CD451,DM_TI_LE!$I$12:$J$16,2,FALSE)</f>
        <v>0.7</v>
      </c>
    </row>
    <row r="452" spans="1:83" ht="12.75" x14ac:dyDescent="0.2">
      <c r="A452" s="49">
        <v>448</v>
      </c>
      <c r="B452" s="50">
        <f>GD_CHUNG!B452</f>
        <v>11082</v>
      </c>
      <c r="C452" s="50" t="str">
        <f>GD_CHUNG!C452</f>
        <v>Hoàng Trung Dũng</v>
      </c>
      <c r="D452" s="50" t="str">
        <f>GD_CHUNG!D452</f>
        <v>CV Kỹ thuật</v>
      </c>
      <c r="E452" s="268">
        <f>VLOOKUP(B452,GD_CHAM_CONG!$C$6:$BJ$997,60,FALSE)</f>
        <v>1</v>
      </c>
      <c r="F452" s="268">
        <f>VLOOKUP(B452,GD_LCD_HS_LNS!$B$4:$F$1000,5,FALSE)</f>
        <v>2.6</v>
      </c>
      <c r="G452" s="269"/>
      <c r="H452" s="269">
        <f>VLOOKUP(B452,GD_CHAM_CONG!$C$6:$BD$997,37,FALSE)</f>
        <v>27</v>
      </c>
      <c r="I452" s="104">
        <f>VLOOKUP($B452,GD_CHAM_CONG!$C$6:$BF$997,38,FALSE)</f>
        <v>27</v>
      </c>
      <c r="J452" s="104">
        <f>VLOOKUP($B452,GD_CHAM_CONG!$C$6:$BF$997,39,FALSE)</f>
        <v>0</v>
      </c>
      <c r="K452" s="104">
        <f>VLOOKUP($B452,GD_CHAM_CONG!$C$6:$BF$997,40,FALSE)</f>
        <v>0</v>
      </c>
      <c r="L452" s="104">
        <f>VLOOKUP($B452,GD_CHAM_CONG!$C$6:$BF$997,41,FALSE)</f>
        <v>0</v>
      </c>
      <c r="M452" s="104">
        <f>VLOOKUP($B452,GD_CHAM_CONG!$C$6:$BF$997,42,FALSE)</f>
        <v>0</v>
      </c>
      <c r="N452" s="104">
        <f>VLOOKUP($B452,GD_CHAM_CONG!$C$6:$BF$997,43,FALSE)</f>
        <v>0</v>
      </c>
      <c r="O452" s="104">
        <f>VLOOKUP($B452,GD_CHAM_CONG!$C$6:$BF$997,44,FALSE)</f>
        <v>0</v>
      </c>
      <c r="P452" s="104">
        <f>VLOOKUP($B452,GD_CHAM_CONG!$C$6:$BF$997,45,FALSE)</f>
        <v>0</v>
      </c>
      <c r="Q452" s="104">
        <f>VLOOKUP($B452,GD_CHAM_CONG!$C$6:$BF$997,46,FALSE)</f>
        <v>0</v>
      </c>
      <c r="R452" s="104">
        <f>VLOOKUP($B452,GD_CHAM_CONG!$C$6:$BF$997,47,FALSE)</f>
        <v>0</v>
      </c>
      <c r="S452" s="104">
        <f>VLOOKUP($B452,GD_CHAM_CONG!$C$6:$BF$997,48,FALSE)</f>
        <v>0</v>
      </c>
      <c r="T452" s="104">
        <f>VLOOKUP($B452,GD_CHAM_CONG!$C$6:$BF$997,49,FALSE)</f>
        <v>0</v>
      </c>
      <c r="U452" s="104">
        <f>VLOOKUP($B452,GD_CHAM_CONG!$C$6:$BF$997,50,FALSE)</f>
        <v>0</v>
      </c>
      <c r="V452" s="104">
        <f>VLOOKUP($B452,GD_CHAM_CONG!$C$6:$BF$997,51,FALSE)</f>
        <v>0</v>
      </c>
      <c r="W452" s="104">
        <f>VLOOKUP($B452,GD_CHAM_CONG!$C$6:$BF$997,52,FALSE)</f>
        <v>0</v>
      </c>
      <c r="X452" s="104">
        <f>VLOOKUP($B452,GD_CHAM_CONG!$C$6:$BF$997,53,FALSE)</f>
        <v>0</v>
      </c>
      <c r="Y452" s="104">
        <f>VLOOKUP($B452,GD_CHAM_CONG!$C$6:$BF$997,54,FALSE)</f>
        <v>0</v>
      </c>
      <c r="Z452" s="104">
        <f>VLOOKUP($B452,GD_CHAM_CONG!$C$6:$BF$997,55,FALSE)</f>
        <v>0</v>
      </c>
      <c r="AA452" s="104">
        <f>VLOOKUP($B452,GD_CHAM_CONG!$C$6:$BF$997,56,FALSE)</f>
        <v>0</v>
      </c>
      <c r="AB452" s="104">
        <f>VLOOKUP($B452,GD_CHAM_CONG!$C$6:$BI$997,57,FALSE)</f>
        <v>0</v>
      </c>
      <c r="AC452" s="104">
        <f>VLOOKUP($B452,GD_CHAM_CONG!$C$6:$BI$997,58,FALSE)</f>
        <v>0</v>
      </c>
      <c r="AD452" s="104">
        <f>VLOOKUP($B452,GD_CHAM_CONG!$C$6:$BI$997,59,FALSE)</f>
        <v>0</v>
      </c>
      <c r="AE452" s="270">
        <f>I452/$H452*VLOOKUP(I$4,DM_TI_LE!$A$5:$B$30,2,FALSE)</f>
        <v>1</v>
      </c>
      <c r="AF452" s="270">
        <f>J452/$H452*VLOOKUP(J$4,DM_TI_LE!$A$5:$B$30,2,FALSE)</f>
        <v>0</v>
      </c>
      <c r="AG452" s="270">
        <f>K452/$H452*VLOOKUP(K$4,DM_TI_LE!$A$5:$B$30,2,FALSE)</f>
        <v>0</v>
      </c>
      <c r="AH452" s="270">
        <f>L452/$H452*VLOOKUP(L$4,DM_TI_LE!$A$5:$B$30,2,FALSE)</f>
        <v>0</v>
      </c>
      <c r="AI452" s="270">
        <f>M452/$H452*VLOOKUP(M$4,DM_TI_LE!$A$5:$B$30,2,FALSE)</f>
        <v>0</v>
      </c>
      <c r="AJ452" s="270">
        <f>N452/$H452*VLOOKUP(N$4,DM_TI_LE!$A$5:$B$30,2,FALSE)</f>
        <v>0</v>
      </c>
      <c r="AK452" s="270">
        <f>O452/$H452*VLOOKUP(O$4,DM_TI_LE!$A$5:$B$30,2,FALSE)</f>
        <v>0</v>
      </c>
      <c r="AL452" s="270">
        <f>P452/$H452*VLOOKUP(P$4,DM_TI_LE!$A$5:$B$30,2,FALSE)</f>
        <v>0</v>
      </c>
      <c r="AM452" s="270">
        <f>Q452/$H452*VLOOKUP(Q$4,DM_TI_LE!$A$5:$B$30,2,FALSE)</f>
        <v>0</v>
      </c>
      <c r="AN452" s="270">
        <f>R452/$H452*VLOOKUP(R$4,DM_TI_LE!$A$5:$B$30,2,FALSE)</f>
        <v>0</v>
      </c>
      <c r="AO452" s="270">
        <f>S452/$H452*VLOOKUP(S$4,DM_TI_LE!$A$5:$B$30,2,FALSE)</f>
        <v>0</v>
      </c>
      <c r="AP452" s="270">
        <f>T452/$H452*VLOOKUP(T$4,DM_TI_LE!$A$5:$B$30,2,FALSE)</f>
        <v>0</v>
      </c>
      <c r="AQ452" s="270">
        <f>U452/$H452*VLOOKUP(U$4,DM_TI_LE!$A$5:$B$30,2,FALSE)</f>
        <v>0</v>
      </c>
      <c r="AR452" s="270">
        <f>V452/$H452*VLOOKUP(V$4,DM_TI_LE!$A$5:$B$30,2,FALSE)</f>
        <v>0</v>
      </c>
      <c r="AS452" s="270">
        <f>W452/$H452*VLOOKUP(W$4,DM_TI_LE!$A$5:$B$30,2,FALSE)</f>
        <v>0</v>
      </c>
      <c r="AT452" s="270">
        <f>X452/$H452*VLOOKUP(X$4,DM_TI_LE!$A$5:$B$30,2,FALSE)</f>
        <v>0</v>
      </c>
      <c r="AU452" s="270">
        <f>Y452/$H452*VLOOKUP(Y$4,DM_TI_LE!$A$5:$B$30,2,FALSE)</f>
        <v>0</v>
      </c>
      <c r="AV452" s="270">
        <f>Z452/$H452*VLOOKUP(Z$4,DM_TI_LE!$A$5:$B$30,2,FALSE)</f>
        <v>0</v>
      </c>
      <c r="AW452" s="270">
        <f>AA452/$H452*VLOOKUP(AA$4,DM_TI_LE!$A$5:$B$30,2,FALSE)</f>
        <v>0</v>
      </c>
      <c r="AX452" s="270">
        <f>AB452/$H452*VLOOKUP(AB$4,DM_TI_LE!$A$5:$B$30,2,FALSE)</f>
        <v>0</v>
      </c>
      <c r="AY452" s="270">
        <f>AC452/$H452*VLOOKUP(AC$4,DM_TI_LE!$A$5:$B$30,2,FALSE)</f>
        <v>0</v>
      </c>
      <c r="AZ452" s="270">
        <f>AD452/$H452*VLOOKUP(AD$4,DM_TI_LE!$A$5:$B$30,2,FALSE)</f>
        <v>0</v>
      </c>
      <c r="BA452" s="284">
        <f>IF(CD452="HDHV",DM_TI_LE!$K$12*I452, SUM(AE452:AW452)*F452*E452*DM_HE_SO_LUONG_NS!$D$1*CE452)</f>
        <v>11700000</v>
      </c>
      <c r="BB452" s="104"/>
      <c r="BC452" s="110">
        <f>VLOOKUP(B452,GD_LCD_HS_LNS!$B$4:$E$1000,4,FALSE)</f>
        <v>4534000</v>
      </c>
      <c r="BD452" s="104"/>
      <c r="BE452" s="104">
        <f>I452/26*$BC452*VLOOKUP(BE$4,DM_TI_LE!$A$5:$C$29,3,FALSE)</f>
        <v>0</v>
      </c>
      <c r="BF452" s="104">
        <f>J452/26*$BC452*VLOOKUP(BF$4,DM_TI_LE!$A$5:$C$29,3,FALSE)</f>
        <v>0</v>
      </c>
      <c r="BG452" s="104">
        <f>K452/26*$BC452*VLOOKUP(BG$4,DM_TI_LE!$A$5:$C$29,3,FALSE)</f>
        <v>0</v>
      </c>
      <c r="BH452" s="104">
        <f>L452/26*$BC452*VLOOKUP(BH$4,DM_TI_LE!$A$5:$C$29,3,FALSE)</f>
        <v>0</v>
      </c>
      <c r="BI452" s="104">
        <f>M452/26*$BC452*VLOOKUP(BI$4,DM_TI_LE!$A$5:$C$29,3,FALSE)</f>
        <v>0</v>
      </c>
      <c r="BJ452" s="104">
        <f>N452/26*$BC452*VLOOKUP(BJ$4,DM_TI_LE!$A$5:$C$29,3,FALSE)</f>
        <v>0</v>
      </c>
      <c r="BK452" s="104">
        <f>O452/26*$BC452*VLOOKUP(BK$4,DM_TI_LE!$A$5:$C$29,3,FALSE)</f>
        <v>0</v>
      </c>
      <c r="BL452" s="104">
        <f>P452/26*$BC452*VLOOKUP(BL$4,DM_TI_LE!$A$5:$C$29,3,FALSE)</f>
        <v>0</v>
      </c>
      <c r="BM452" s="104">
        <f>Q452/26*$BC452*VLOOKUP(BM$4,DM_TI_LE!$A$5:$C$29,3,FALSE)</f>
        <v>0</v>
      </c>
      <c r="BN452" s="104">
        <f>R452/26*$BC452*VLOOKUP(BN$4,DM_TI_LE!$A$5:$C$29,3,FALSE)</f>
        <v>0</v>
      </c>
      <c r="BO452" s="104">
        <f>S452/26*$BC452*VLOOKUP(BO$4,DM_TI_LE!$A$5:$C$29,3,FALSE)</f>
        <v>0</v>
      </c>
      <c r="BP452" s="104">
        <f>T452/26*$BC452*VLOOKUP(BP$4,DM_TI_LE!$A$5:$C$29,3,FALSE)</f>
        <v>0</v>
      </c>
      <c r="BQ452" s="104">
        <f>U452/26*$BC452*VLOOKUP(BQ$4,DM_TI_LE!$A$5:$C$29,3,FALSE)</f>
        <v>0</v>
      </c>
      <c r="BR452" s="104">
        <f>V452/26*$BC452*VLOOKUP(BR$4,DM_TI_LE!$A$5:$C$29,3,FALSE)</f>
        <v>0</v>
      </c>
      <c r="BS452" s="104">
        <f>W452/26*$BC452*VLOOKUP(BS$4,DM_TI_LE!$A$5:$C$29,3,FALSE)</f>
        <v>0</v>
      </c>
      <c r="BT452" s="104">
        <f>X452/26*$BC452*VLOOKUP(BT$4,DM_TI_LE!$A$5:$C$29,3,FALSE)</f>
        <v>0</v>
      </c>
      <c r="BU452" s="104">
        <f>Y452/26*$BC452*VLOOKUP(BU$4,DM_TI_LE!$A$5:$C$29,3,FALSE)</f>
        <v>0</v>
      </c>
      <c r="BV452" s="104">
        <f>Z452/26*$BC452*VLOOKUP(BV$4,DM_TI_LE!$A$5:$C$29,3,FALSE)</f>
        <v>0</v>
      </c>
      <c r="BW452" s="104">
        <f>AA452/26*$BC452*VLOOKUP(BW$4,DM_TI_LE!$A$5:$C$29,3,FALSE)</f>
        <v>0</v>
      </c>
      <c r="BX452" s="104">
        <f>AB452/26*$BC452*VLOOKUP(BX$4,DM_TI_LE!$A$5:$C$29,3,FALSE)</f>
        <v>0</v>
      </c>
      <c r="BY452" s="104">
        <f>AC452/26*$BC452*VLOOKUP(BY$4,DM_TI_LE!$A$5:$C$29,3,FALSE)</f>
        <v>0</v>
      </c>
      <c r="BZ452" s="104">
        <f>AD452/26*$BC452*VLOOKUP(BZ$4,DM_TI_LE!$A$5:$C$29,3,FALSE)</f>
        <v>0</v>
      </c>
      <c r="CA452" s="273">
        <f t="shared" si="0"/>
        <v>0</v>
      </c>
      <c r="CB452" s="104"/>
      <c r="CC452" s="274">
        <f t="shared" si="1"/>
        <v>11700000</v>
      </c>
      <c r="CD452" s="138" t="str">
        <f>VLOOKUP(B452,GD_CHUNG!$B$5:$G$480,6,FALSE)</f>
        <v>HD3N</v>
      </c>
      <c r="CE452" s="275">
        <f>VLOOKUP(CD452,DM_TI_LE!$I$12:$J$16,2,FALSE)</f>
        <v>1</v>
      </c>
    </row>
    <row r="453" spans="1:83" ht="12.75" x14ac:dyDescent="0.2">
      <c r="A453" s="49">
        <v>449</v>
      </c>
      <c r="B453" s="50">
        <f>GD_CHUNG!B453</f>
        <v>11083</v>
      </c>
      <c r="C453" s="50" t="str">
        <f>GD_CHUNG!C453</f>
        <v>Bùi Văn Nam</v>
      </c>
      <c r="D453" s="50" t="str">
        <f>GD_CHUNG!D453</f>
        <v>CV Kỹ thuật</v>
      </c>
      <c r="E453" s="268">
        <f>VLOOKUP(B453,GD_CHAM_CONG!$C$6:$BJ$997,60,FALSE)</f>
        <v>1</v>
      </c>
      <c r="F453" s="268">
        <f>VLOOKUP(B453,GD_LCD_HS_LNS!$B$4:$F$1000,5,FALSE)</f>
        <v>2.6</v>
      </c>
      <c r="G453" s="269"/>
      <c r="H453" s="269">
        <f>VLOOKUP(B453,GD_CHAM_CONG!$C$6:$BD$997,37,FALSE)</f>
        <v>27</v>
      </c>
      <c r="I453" s="104">
        <f>VLOOKUP($B453,GD_CHAM_CONG!$C$6:$BF$997,38,FALSE)</f>
        <v>27</v>
      </c>
      <c r="J453" s="104">
        <f>VLOOKUP($B453,GD_CHAM_CONG!$C$6:$BF$997,39,FALSE)</f>
        <v>0</v>
      </c>
      <c r="K453" s="104">
        <f>VLOOKUP($B453,GD_CHAM_CONG!$C$6:$BF$997,40,FALSE)</f>
        <v>0</v>
      </c>
      <c r="L453" s="104">
        <f>VLOOKUP($B453,GD_CHAM_CONG!$C$6:$BF$997,41,FALSE)</f>
        <v>0</v>
      </c>
      <c r="M453" s="104">
        <f>VLOOKUP($B453,GD_CHAM_CONG!$C$6:$BF$997,42,FALSE)</f>
        <v>0</v>
      </c>
      <c r="N453" s="104">
        <f>VLOOKUP($B453,GD_CHAM_CONG!$C$6:$BF$997,43,FALSE)</f>
        <v>0</v>
      </c>
      <c r="O453" s="104">
        <f>VLOOKUP($B453,GD_CHAM_CONG!$C$6:$BF$997,44,FALSE)</f>
        <v>0</v>
      </c>
      <c r="P453" s="104">
        <f>VLOOKUP($B453,GD_CHAM_CONG!$C$6:$BF$997,45,FALSE)</f>
        <v>0</v>
      </c>
      <c r="Q453" s="104">
        <f>VLOOKUP($B453,GD_CHAM_CONG!$C$6:$BF$997,46,FALSE)</f>
        <v>0</v>
      </c>
      <c r="R453" s="104">
        <f>VLOOKUP($B453,GD_CHAM_CONG!$C$6:$BF$997,47,FALSE)</f>
        <v>0</v>
      </c>
      <c r="S453" s="104">
        <f>VLOOKUP($B453,GD_CHAM_CONG!$C$6:$BF$997,48,FALSE)</f>
        <v>0</v>
      </c>
      <c r="T453" s="104">
        <f>VLOOKUP($B453,GD_CHAM_CONG!$C$6:$BF$997,49,FALSE)</f>
        <v>0</v>
      </c>
      <c r="U453" s="104">
        <f>VLOOKUP($B453,GD_CHAM_CONG!$C$6:$BF$997,50,FALSE)</f>
        <v>0</v>
      </c>
      <c r="V453" s="104">
        <f>VLOOKUP($B453,GD_CHAM_CONG!$C$6:$BF$997,51,FALSE)</f>
        <v>0</v>
      </c>
      <c r="W453" s="104">
        <f>VLOOKUP($B453,GD_CHAM_CONG!$C$6:$BF$997,52,FALSE)</f>
        <v>0</v>
      </c>
      <c r="X453" s="104">
        <f>VLOOKUP($B453,GD_CHAM_CONG!$C$6:$BF$997,53,FALSE)</f>
        <v>0</v>
      </c>
      <c r="Y453" s="104">
        <f>VLOOKUP($B453,GD_CHAM_CONG!$C$6:$BF$997,54,FALSE)</f>
        <v>0</v>
      </c>
      <c r="Z453" s="104">
        <f>VLOOKUP($B453,GD_CHAM_CONG!$C$6:$BF$997,55,FALSE)</f>
        <v>0</v>
      </c>
      <c r="AA453" s="104">
        <f>VLOOKUP($B453,GD_CHAM_CONG!$C$6:$BF$997,56,FALSE)</f>
        <v>0</v>
      </c>
      <c r="AB453" s="104">
        <f>VLOOKUP($B453,GD_CHAM_CONG!$C$6:$BI$997,57,FALSE)</f>
        <v>0</v>
      </c>
      <c r="AC453" s="104">
        <f>VLOOKUP($B453,GD_CHAM_CONG!$C$6:$BI$997,58,FALSE)</f>
        <v>0</v>
      </c>
      <c r="AD453" s="104">
        <f>VLOOKUP($B453,GD_CHAM_CONG!$C$6:$BI$997,59,FALSE)</f>
        <v>0</v>
      </c>
      <c r="AE453" s="270">
        <f>I453/$H453*VLOOKUP(I$4,DM_TI_LE!$A$5:$B$30,2,FALSE)</f>
        <v>1</v>
      </c>
      <c r="AF453" s="270">
        <f>J453/$H453*VLOOKUP(J$4,DM_TI_LE!$A$5:$B$30,2,FALSE)</f>
        <v>0</v>
      </c>
      <c r="AG453" s="270">
        <f>K453/$H453*VLOOKUP(K$4,DM_TI_LE!$A$5:$B$30,2,FALSE)</f>
        <v>0</v>
      </c>
      <c r="AH453" s="270">
        <f>L453/$H453*VLOOKUP(L$4,DM_TI_LE!$A$5:$B$30,2,FALSE)</f>
        <v>0</v>
      </c>
      <c r="AI453" s="270">
        <f>M453/$H453*VLOOKUP(M$4,DM_TI_LE!$A$5:$B$30,2,FALSE)</f>
        <v>0</v>
      </c>
      <c r="AJ453" s="270">
        <f>N453/$H453*VLOOKUP(N$4,DM_TI_LE!$A$5:$B$30,2,FALSE)</f>
        <v>0</v>
      </c>
      <c r="AK453" s="270">
        <f>O453/$H453*VLOOKUP(O$4,DM_TI_LE!$A$5:$B$30,2,FALSE)</f>
        <v>0</v>
      </c>
      <c r="AL453" s="270">
        <f>P453/$H453*VLOOKUP(P$4,DM_TI_LE!$A$5:$B$30,2,FALSE)</f>
        <v>0</v>
      </c>
      <c r="AM453" s="270">
        <f>Q453/$H453*VLOOKUP(Q$4,DM_TI_LE!$A$5:$B$30,2,FALSE)</f>
        <v>0</v>
      </c>
      <c r="AN453" s="270">
        <f>R453/$H453*VLOOKUP(R$4,DM_TI_LE!$A$5:$B$30,2,FALSE)</f>
        <v>0</v>
      </c>
      <c r="AO453" s="270">
        <f>S453/$H453*VLOOKUP(S$4,DM_TI_LE!$A$5:$B$30,2,FALSE)</f>
        <v>0</v>
      </c>
      <c r="AP453" s="270">
        <f>T453/$H453*VLOOKUP(T$4,DM_TI_LE!$A$5:$B$30,2,FALSE)</f>
        <v>0</v>
      </c>
      <c r="AQ453" s="270">
        <f>U453/$H453*VLOOKUP(U$4,DM_TI_LE!$A$5:$B$30,2,FALSE)</f>
        <v>0</v>
      </c>
      <c r="AR453" s="270">
        <f>V453/$H453*VLOOKUP(V$4,DM_TI_LE!$A$5:$B$30,2,FALSE)</f>
        <v>0</v>
      </c>
      <c r="AS453" s="270">
        <f>W453/$H453*VLOOKUP(W$4,DM_TI_LE!$A$5:$B$30,2,FALSE)</f>
        <v>0</v>
      </c>
      <c r="AT453" s="270">
        <f>X453/$H453*VLOOKUP(X$4,DM_TI_LE!$A$5:$B$30,2,FALSE)</f>
        <v>0</v>
      </c>
      <c r="AU453" s="270">
        <f>Y453/$H453*VLOOKUP(Y$4,DM_TI_LE!$A$5:$B$30,2,FALSE)</f>
        <v>0</v>
      </c>
      <c r="AV453" s="270">
        <f>Z453/$H453*VLOOKUP(Z$4,DM_TI_LE!$A$5:$B$30,2,FALSE)</f>
        <v>0</v>
      </c>
      <c r="AW453" s="270">
        <f>AA453/$H453*VLOOKUP(AA$4,DM_TI_LE!$A$5:$B$30,2,FALSE)</f>
        <v>0</v>
      </c>
      <c r="AX453" s="270">
        <f>AB453/$H453*VLOOKUP(AB$4,DM_TI_LE!$A$5:$B$30,2,FALSE)</f>
        <v>0</v>
      </c>
      <c r="AY453" s="270">
        <f>AC453/$H453*VLOOKUP(AC$4,DM_TI_LE!$A$5:$B$30,2,FALSE)</f>
        <v>0</v>
      </c>
      <c r="AZ453" s="270">
        <f>AD453/$H453*VLOOKUP(AD$4,DM_TI_LE!$A$5:$B$30,2,FALSE)</f>
        <v>0</v>
      </c>
      <c r="BA453" s="284">
        <f>IF(CD453="HDHV",DM_TI_LE!$K$12*I453, SUM(AE453:AW453)*F453*E453*DM_HE_SO_LUONG_NS!$D$1*CE453)</f>
        <v>11700000</v>
      </c>
      <c r="BB453" s="104"/>
      <c r="BC453" s="110">
        <f>VLOOKUP(B453,GD_LCD_HS_LNS!$B$4:$E$1000,4,FALSE)</f>
        <v>4534000</v>
      </c>
      <c r="BD453" s="104"/>
      <c r="BE453" s="104">
        <f>I453/26*$BC453*VLOOKUP(BE$4,DM_TI_LE!$A$5:$C$29,3,FALSE)</f>
        <v>0</v>
      </c>
      <c r="BF453" s="104">
        <f>J453/26*$BC453*VLOOKUP(BF$4,DM_TI_LE!$A$5:$C$29,3,FALSE)</f>
        <v>0</v>
      </c>
      <c r="BG453" s="104">
        <f>K453/26*$BC453*VLOOKUP(BG$4,DM_TI_LE!$A$5:$C$29,3,FALSE)</f>
        <v>0</v>
      </c>
      <c r="BH453" s="104">
        <f>L453/26*$BC453*VLOOKUP(BH$4,DM_TI_LE!$A$5:$C$29,3,FALSE)</f>
        <v>0</v>
      </c>
      <c r="BI453" s="104">
        <f>M453/26*$BC453*VLOOKUP(BI$4,DM_TI_LE!$A$5:$C$29,3,FALSE)</f>
        <v>0</v>
      </c>
      <c r="BJ453" s="104">
        <f>N453/26*$BC453*VLOOKUP(BJ$4,DM_TI_LE!$A$5:$C$29,3,FALSE)</f>
        <v>0</v>
      </c>
      <c r="BK453" s="104">
        <f>O453/26*$BC453*VLOOKUP(BK$4,DM_TI_LE!$A$5:$C$29,3,FALSE)</f>
        <v>0</v>
      </c>
      <c r="BL453" s="104">
        <f>P453/26*$BC453*VLOOKUP(BL$4,DM_TI_LE!$A$5:$C$29,3,FALSE)</f>
        <v>0</v>
      </c>
      <c r="BM453" s="104">
        <f>Q453/26*$BC453*VLOOKUP(BM$4,DM_TI_LE!$A$5:$C$29,3,FALSE)</f>
        <v>0</v>
      </c>
      <c r="BN453" s="104">
        <f>R453/26*$BC453*VLOOKUP(BN$4,DM_TI_LE!$A$5:$C$29,3,FALSE)</f>
        <v>0</v>
      </c>
      <c r="BO453" s="104">
        <f>S453/26*$BC453*VLOOKUP(BO$4,DM_TI_LE!$A$5:$C$29,3,FALSE)</f>
        <v>0</v>
      </c>
      <c r="BP453" s="104">
        <f>T453/26*$BC453*VLOOKUP(BP$4,DM_TI_LE!$A$5:$C$29,3,FALSE)</f>
        <v>0</v>
      </c>
      <c r="BQ453" s="104">
        <f>U453/26*$BC453*VLOOKUP(BQ$4,DM_TI_LE!$A$5:$C$29,3,FALSE)</f>
        <v>0</v>
      </c>
      <c r="BR453" s="104">
        <f>V453/26*$BC453*VLOOKUP(BR$4,DM_TI_LE!$A$5:$C$29,3,FALSE)</f>
        <v>0</v>
      </c>
      <c r="BS453" s="104">
        <f>W453/26*$BC453*VLOOKUP(BS$4,DM_TI_LE!$A$5:$C$29,3,FALSE)</f>
        <v>0</v>
      </c>
      <c r="BT453" s="104">
        <f>X453/26*$BC453*VLOOKUP(BT$4,DM_TI_LE!$A$5:$C$29,3,FALSE)</f>
        <v>0</v>
      </c>
      <c r="BU453" s="104">
        <f>Y453/26*$BC453*VLOOKUP(BU$4,DM_TI_LE!$A$5:$C$29,3,FALSE)</f>
        <v>0</v>
      </c>
      <c r="BV453" s="104">
        <f>Z453/26*$BC453*VLOOKUP(BV$4,DM_TI_LE!$A$5:$C$29,3,FALSE)</f>
        <v>0</v>
      </c>
      <c r="BW453" s="104">
        <f>AA453/26*$BC453*VLOOKUP(BW$4,DM_TI_LE!$A$5:$C$29,3,FALSE)</f>
        <v>0</v>
      </c>
      <c r="BX453" s="104">
        <f>AB453/26*$BC453*VLOOKUP(BX$4,DM_TI_LE!$A$5:$C$29,3,FALSE)</f>
        <v>0</v>
      </c>
      <c r="BY453" s="104">
        <f>AC453/26*$BC453*VLOOKUP(BY$4,DM_TI_LE!$A$5:$C$29,3,FALSE)</f>
        <v>0</v>
      </c>
      <c r="BZ453" s="104">
        <f>AD453/26*$BC453*VLOOKUP(BZ$4,DM_TI_LE!$A$5:$C$29,3,FALSE)</f>
        <v>0</v>
      </c>
      <c r="CA453" s="273">
        <f t="shared" si="0"/>
        <v>0</v>
      </c>
      <c r="CB453" s="104"/>
      <c r="CC453" s="274">
        <f t="shared" si="1"/>
        <v>11700000</v>
      </c>
      <c r="CD453" s="138" t="str">
        <f>VLOOKUP(B453,GD_CHUNG!$B$5:$G$480,6,FALSE)</f>
        <v>HD3N</v>
      </c>
      <c r="CE453" s="275">
        <f>VLOOKUP(CD453,DM_TI_LE!$I$12:$J$16,2,FALSE)</f>
        <v>1</v>
      </c>
    </row>
    <row r="454" spans="1:83" ht="12.75" x14ac:dyDescent="0.2">
      <c r="A454" s="49">
        <v>450</v>
      </c>
      <c r="B454" s="50">
        <f>GD_CHUNG!B454</f>
        <v>10643</v>
      </c>
      <c r="C454" s="50" t="str">
        <f>GD_CHUNG!C454</f>
        <v>Nguyễn Văn Thành</v>
      </c>
      <c r="D454" s="50" t="str">
        <f>GD_CHUNG!D454</f>
        <v>KTV mặt đất</v>
      </c>
      <c r="E454" s="268">
        <f>VLOOKUP(B454,GD_CHAM_CONG!$C$6:$BJ$997,60,FALSE)</f>
        <v>1</v>
      </c>
      <c r="F454" s="268">
        <f>VLOOKUP(B454,GD_LCD_HS_LNS!$B$4:$F$1000,5,FALSE)</f>
        <v>2.2000000000000002</v>
      </c>
      <c r="G454" s="269"/>
      <c r="H454" s="269">
        <f>VLOOKUP(B454,GD_CHAM_CONG!$C$6:$BD$997,37,FALSE)</f>
        <v>27</v>
      </c>
      <c r="I454" s="104">
        <f>VLOOKUP($B454,GD_CHAM_CONG!$C$6:$BF$997,38,FALSE)</f>
        <v>27</v>
      </c>
      <c r="J454" s="104">
        <f>VLOOKUP($B454,GD_CHAM_CONG!$C$6:$BF$997,39,FALSE)</f>
        <v>0</v>
      </c>
      <c r="K454" s="104">
        <f>VLOOKUP($B454,GD_CHAM_CONG!$C$6:$BF$997,40,FALSE)</f>
        <v>0</v>
      </c>
      <c r="L454" s="104">
        <f>VLOOKUP($B454,GD_CHAM_CONG!$C$6:$BF$997,41,FALSE)</f>
        <v>0</v>
      </c>
      <c r="M454" s="104">
        <f>VLOOKUP($B454,GD_CHAM_CONG!$C$6:$BF$997,42,FALSE)</f>
        <v>0</v>
      </c>
      <c r="N454" s="104">
        <f>VLOOKUP($B454,GD_CHAM_CONG!$C$6:$BF$997,43,FALSE)</f>
        <v>0</v>
      </c>
      <c r="O454" s="104">
        <f>VLOOKUP($B454,GD_CHAM_CONG!$C$6:$BF$997,44,FALSE)</f>
        <v>0</v>
      </c>
      <c r="P454" s="104">
        <f>VLOOKUP($B454,GD_CHAM_CONG!$C$6:$BF$997,45,FALSE)</f>
        <v>0</v>
      </c>
      <c r="Q454" s="104">
        <f>VLOOKUP($B454,GD_CHAM_CONG!$C$6:$BF$997,46,FALSE)</f>
        <v>0</v>
      </c>
      <c r="R454" s="104">
        <f>VLOOKUP($B454,GD_CHAM_CONG!$C$6:$BF$997,47,FALSE)</f>
        <v>0</v>
      </c>
      <c r="S454" s="104">
        <f>VLOOKUP($B454,GD_CHAM_CONG!$C$6:$BF$997,48,FALSE)</f>
        <v>0</v>
      </c>
      <c r="T454" s="104">
        <f>VLOOKUP($B454,GD_CHAM_CONG!$C$6:$BF$997,49,FALSE)</f>
        <v>0</v>
      </c>
      <c r="U454" s="104">
        <f>VLOOKUP($B454,GD_CHAM_CONG!$C$6:$BF$997,50,FALSE)</f>
        <v>0</v>
      </c>
      <c r="V454" s="104">
        <f>VLOOKUP($B454,GD_CHAM_CONG!$C$6:$BF$997,51,FALSE)</f>
        <v>0</v>
      </c>
      <c r="W454" s="104">
        <f>VLOOKUP($B454,GD_CHAM_CONG!$C$6:$BF$997,52,FALSE)</f>
        <v>0</v>
      </c>
      <c r="X454" s="104">
        <f>VLOOKUP($B454,GD_CHAM_CONG!$C$6:$BF$997,53,FALSE)</f>
        <v>0</v>
      </c>
      <c r="Y454" s="104">
        <f>VLOOKUP($B454,GD_CHAM_CONG!$C$6:$BF$997,54,FALSE)</f>
        <v>0</v>
      </c>
      <c r="Z454" s="104">
        <f>VLOOKUP($B454,GD_CHAM_CONG!$C$6:$BF$997,55,FALSE)</f>
        <v>0</v>
      </c>
      <c r="AA454" s="104">
        <f>VLOOKUP($B454,GD_CHAM_CONG!$C$6:$BF$997,56,FALSE)</f>
        <v>0</v>
      </c>
      <c r="AB454" s="104">
        <f>VLOOKUP($B454,GD_CHAM_CONG!$C$6:$BI$997,57,FALSE)</f>
        <v>0</v>
      </c>
      <c r="AC454" s="104">
        <f>VLOOKUP($B454,GD_CHAM_CONG!$C$6:$BI$997,58,FALSE)</f>
        <v>0</v>
      </c>
      <c r="AD454" s="104">
        <f>VLOOKUP($B454,GD_CHAM_CONG!$C$6:$BI$997,59,FALSE)</f>
        <v>0</v>
      </c>
      <c r="AE454" s="270">
        <f>I454/$H454*VLOOKUP(I$4,DM_TI_LE!$A$5:$B$30,2,FALSE)</f>
        <v>1</v>
      </c>
      <c r="AF454" s="270">
        <f>J454/$H454*VLOOKUP(J$4,DM_TI_LE!$A$5:$B$30,2,FALSE)</f>
        <v>0</v>
      </c>
      <c r="AG454" s="270">
        <f>K454/$H454*VLOOKUP(K$4,DM_TI_LE!$A$5:$B$30,2,FALSE)</f>
        <v>0</v>
      </c>
      <c r="AH454" s="270">
        <f>L454/$H454*VLOOKUP(L$4,DM_TI_LE!$A$5:$B$30,2,FALSE)</f>
        <v>0</v>
      </c>
      <c r="AI454" s="270">
        <f>M454/$H454*VLOOKUP(M$4,DM_TI_LE!$A$5:$B$30,2,FALSE)</f>
        <v>0</v>
      </c>
      <c r="AJ454" s="270">
        <f>N454/$H454*VLOOKUP(N$4,DM_TI_LE!$A$5:$B$30,2,FALSE)</f>
        <v>0</v>
      </c>
      <c r="AK454" s="270">
        <f>O454/$H454*VLOOKUP(O$4,DM_TI_LE!$A$5:$B$30,2,FALSE)</f>
        <v>0</v>
      </c>
      <c r="AL454" s="270">
        <f>P454/$H454*VLOOKUP(P$4,DM_TI_LE!$A$5:$B$30,2,FALSE)</f>
        <v>0</v>
      </c>
      <c r="AM454" s="270">
        <f>Q454/$H454*VLOOKUP(Q$4,DM_TI_LE!$A$5:$B$30,2,FALSE)</f>
        <v>0</v>
      </c>
      <c r="AN454" s="270">
        <f>R454/$H454*VLOOKUP(R$4,DM_TI_LE!$A$5:$B$30,2,FALSE)</f>
        <v>0</v>
      </c>
      <c r="AO454" s="270">
        <f>S454/$H454*VLOOKUP(S$4,DM_TI_LE!$A$5:$B$30,2,FALSE)</f>
        <v>0</v>
      </c>
      <c r="AP454" s="270">
        <f>T454/$H454*VLOOKUP(T$4,DM_TI_LE!$A$5:$B$30,2,FALSE)</f>
        <v>0</v>
      </c>
      <c r="AQ454" s="270">
        <f>U454/$H454*VLOOKUP(U$4,DM_TI_LE!$A$5:$B$30,2,FALSE)</f>
        <v>0</v>
      </c>
      <c r="AR454" s="270">
        <f>V454/$H454*VLOOKUP(V$4,DM_TI_LE!$A$5:$B$30,2,FALSE)</f>
        <v>0</v>
      </c>
      <c r="AS454" s="270">
        <f>W454/$H454*VLOOKUP(W$4,DM_TI_LE!$A$5:$B$30,2,FALSE)</f>
        <v>0</v>
      </c>
      <c r="AT454" s="270">
        <f>X454/$H454*VLOOKUP(X$4,DM_TI_LE!$A$5:$B$30,2,FALSE)</f>
        <v>0</v>
      </c>
      <c r="AU454" s="270">
        <f>Y454/$H454*VLOOKUP(Y$4,DM_TI_LE!$A$5:$B$30,2,FALSE)</f>
        <v>0</v>
      </c>
      <c r="AV454" s="270">
        <f>Z454/$H454*VLOOKUP(Z$4,DM_TI_LE!$A$5:$B$30,2,FALSE)</f>
        <v>0</v>
      </c>
      <c r="AW454" s="270">
        <f>AA454/$H454*VLOOKUP(AA$4,DM_TI_LE!$A$5:$B$30,2,FALSE)</f>
        <v>0</v>
      </c>
      <c r="AX454" s="270">
        <f>AB454/$H454*VLOOKUP(AB$4,DM_TI_LE!$A$5:$B$30,2,FALSE)</f>
        <v>0</v>
      </c>
      <c r="AY454" s="270">
        <f>AC454/$H454*VLOOKUP(AC$4,DM_TI_LE!$A$5:$B$30,2,FALSE)</f>
        <v>0</v>
      </c>
      <c r="AZ454" s="270">
        <f>AD454/$H454*VLOOKUP(AD$4,DM_TI_LE!$A$5:$B$30,2,FALSE)</f>
        <v>0</v>
      </c>
      <c r="BA454" s="284">
        <f>IF(CD454="HDHV",DM_TI_LE!$K$12*I454, SUM(AE454:AW454)*F454*E454*DM_HE_SO_LUONG_NS!$D$1*CE454)</f>
        <v>9900000</v>
      </c>
      <c r="BB454" s="104"/>
      <c r="BC454" s="110">
        <f>VLOOKUP(B454,GD_LCD_HS_LNS!$B$4:$E$1000,4,FALSE)</f>
        <v>3856000</v>
      </c>
      <c r="BD454" s="104"/>
      <c r="BE454" s="104">
        <f>I454/26*$BC454*VLOOKUP(BE$4,DM_TI_LE!$A$5:$C$29,3,FALSE)</f>
        <v>0</v>
      </c>
      <c r="BF454" s="104">
        <f>J454/26*$BC454*VLOOKUP(BF$4,DM_TI_LE!$A$5:$C$29,3,FALSE)</f>
        <v>0</v>
      </c>
      <c r="BG454" s="104">
        <f>K454/26*$BC454*VLOOKUP(BG$4,DM_TI_LE!$A$5:$C$29,3,FALSE)</f>
        <v>0</v>
      </c>
      <c r="BH454" s="104">
        <f>L454/26*$BC454*VLOOKUP(BH$4,DM_TI_LE!$A$5:$C$29,3,FALSE)</f>
        <v>0</v>
      </c>
      <c r="BI454" s="104">
        <f>M454/26*$BC454*VLOOKUP(BI$4,DM_TI_LE!$A$5:$C$29,3,FALSE)</f>
        <v>0</v>
      </c>
      <c r="BJ454" s="104">
        <f>N454/26*$BC454*VLOOKUP(BJ$4,DM_TI_LE!$A$5:$C$29,3,FALSE)</f>
        <v>0</v>
      </c>
      <c r="BK454" s="104">
        <f>O454/26*$BC454*VLOOKUP(BK$4,DM_TI_LE!$A$5:$C$29,3,FALSE)</f>
        <v>0</v>
      </c>
      <c r="BL454" s="104">
        <f>P454/26*$BC454*VLOOKUP(BL$4,DM_TI_LE!$A$5:$C$29,3,FALSE)</f>
        <v>0</v>
      </c>
      <c r="BM454" s="104">
        <f>Q454/26*$BC454*VLOOKUP(BM$4,DM_TI_LE!$A$5:$C$29,3,FALSE)</f>
        <v>0</v>
      </c>
      <c r="BN454" s="104">
        <f>R454/26*$BC454*VLOOKUP(BN$4,DM_TI_LE!$A$5:$C$29,3,FALSE)</f>
        <v>0</v>
      </c>
      <c r="BO454" s="104">
        <f>S454/26*$BC454*VLOOKUP(BO$4,DM_TI_LE!$A$5:$C$29,3,FALSE)</f>
        <v>0</v>
      </c>
      <c r="BP454" s="104">
        <f>T454/26*$BC454*VLOOKUP(BP$4,DM_TI_LE!$A$5:$C$29,3,FALSE)</f>
        <v>0</v>
      </c>
      <c r="BQ454" s="104">
        <f>U454/26*$BC454*VLOOKUP(BQ$4,DM_TI_LE!$A$5:$C$29,3,FALSE)</f>
        <v>0</v>
      </c>
      <c r="BR454" s="104">
        <f>V454/26*$BC454*VLOOKUP(BR$4,DM_TI_LE!$A$5:$C$29,3,FALSE)</f>
        <v>0</v>
      </c>
      <c r="BS454" s="104">
        <f>W454/26*$BC454*VLOOKUP(BS$4,DM_TI_LE!$A$5:$C$29,3,FALSE)</f>
        <v>0</v>
      </c>
      <c r="BT454" s="104">
        <f>X454/26*$BC454*VLOOKUP(BT$4,DM_TI_LE!$A$5:$C$29,3,FALSE)</f>
        <v>0</v>
      </c>
      <c r="BU454" s="104">
        <f>Y454/26*$BC454*VLOOKUP(BU$4,DM_TI_LE!$A$5:$C$29,3,FALSE)</f>
        <v>0</v>
      </c>
      <c r="BV454" s="104">
        <f>Z454/26*$BC454*VLOOKUP(BV$4,DM_TI_LE!$A$5:$C$29,3,FALSE)</f>
        <v>0</v>
      </c>
      <c r="BW454" s="104">
        <f>AA454/26*$BC454*VLOOKUP(BW$4,DM_TI_LE!$A$5:$C$29,3,FALSE)</f>
        <v>0</v>
      </c>
      <c r="BX454" s="104">
        <f>AB454/26*$BC454*VLOOKUP(BX$4,DM_TI_LE!$A$5:$C$29,3,FALSE)</f>
        <v>0</v>
      </c>
      <c r="BY454" s="104">
        <f>AC454/26*$BC454*VLOOKUP(BY$4,DM_TI_LE!$A$5:$C$29,3,FALSE)</f>
        <v>0</v>
      </c>
      <c r="BZ454" s="104">
        <f>AD454/26*$BC454*VLOOKUP(BZ$4,DM_TI_LE!$A$5:$C$29,3,FALSE)</f>
        <v>0</v>
      </c>
      <c r="CA454" s="273">
        <f t="shared" si="0"/>
        <v>0</v>
      </c>
      <c r="CB454" s="104"/>
      <c r="CC454" s="274">
        <f t="shared" si="1"/>
        <v>9900000</v>
      </c>
      <c r="CD454" s="138" t="str">
        <f>VLOOKUP(B454,GD_CHUNG!$B$5:$G$480,6,FALSE)</f>
        <v>HDKX</v>
      </c>
      <c r="CE454" s="275">
        <f>VLOOKUP(CD454,DM_TI_LE!$I$12:$J$16,2,FALSE)</f>
        <v>1</v>
      </c>
    </row>
    <row r="455" spans="1:83" ht="12.75" x14ac:dyDescent="0.2">
      <c r="A455" s="49">
        <v>451</v>
      </c>
      <c r="B455" s="50">
        <f>GD_CHUNG!B455</f>
        <v>13049</v>
      </c>
      <c r="C455" s="50" t="str">
        <f>GD_CHUNG!C455</f>
        <v>Nguyễn Đức Anh</v>
      </c>
      <c r="D455" s="50" t="str">
        <f>GD_CHUNG!D455</f>
        <v>Nhân viên kỹ thuật</v>
      </c>
      <c r="E455" s="268">
        <f>VLOOKUP(B455,GD_CHAM_CONG!$C$6:$BJ$997,60,FALSE)</f>
        <v>1</v>
      </c>
      <c r="F455" s="268">
        <f>VLOOKUP(B455,GD_LCD_HS_LNS!$B$4:$F$1000,5,FALSE)</f>
        <v>1.85</v>
      </c>
      <c r="G455" s="269"/>
      <c r="H455" s="269">
        <f>VLOOKUP(B455,GD_CHAM_CONG!$C$6:$BD$997,37,FALSE)</f>
        <v>27</v>
      </c>
      <c r="I455" s="104">
        <f>VLOOKUP($B455,GD_CHAM_CONG!$C$6:$BF$997,38,FALSE)</f>
        <v>27</v>
      </c>
      <c r="J455" s="104">
        <f>VLOOKUP($B455,GD_CHAM_CONG!$C$6:$BF$997,39,FALSE)</f>
        <v>0</v>
      </c>
      <c r="K455" s="104">
        <f>VLOOKUP($B455,GD_CHAM_CONG!$C$6:$BF$997,40,FALSE)</f>
        <v>0</v>
      </c>
      <c r="L455" s="104">
        <f>VLOOKUP($B455,GD_CHAM_CONG!$C$6:$BF$997,41,FALSE)</f>
        <v>0</v>
      </c>
      <c r="M455" s="104">
        <f>VLOOKUP($B455,GD_CHAM_CONG!$C$6:$BF$997,42,FALSE)</f>
        <v>0</v>
      </c>
      <c r="N455" s="104">
        <f>VLOOKUP($B455,GD_CHAM_CONG!$C$6:$BF$997,43,FALSE)</f>
        <v>0</v>
      </c>
      <c r="O455" s="104">
        <f>VLOOKUP($B455,GD_CHAM_CONG!$C$6:$BF$997,44,FALSE)</f>
        <v>0</v>
      </c>
      <c r="P455" s="104">
        <f>VLOOKUP($B455,GD_CHAM_CONG!$C$6:$BF$997,45,FALSE)</f>
        <v>0</v>
      </c>
      <c r="Q455" s="104">
        <f>VLOOKUP($B455,GD_CHAM_CONG!$C$6:$BF$997,46,FALSE)</f>
        <v>0</v>
      </c>
      <c r="R455" s="104">
        <f>VLOOKUP($B455,GD_CHAM_CONG!$C$6:$BF$997,47,FALSE)</f>
        <v>0</v>
      </c>
      <c r="S455" s="104">
        <f>VLOOKUP($B455,GD_CHAM_CONG!$C$6:$BF$997,48,FALSE)</f>
        <v>0</v>
      </c>
      <c r="T455" s="104">
        <f>VLOOKUP($B455,GD_CHAM_CONG!$C$6:$BF$997,49,FALSE)</f>
        <v>0</v>
      </c>
      <c r="U455" s="104">
        <f>VLOOKUP($B455,GD_CHAM_CONG!$C$6:$BF$997,50,FALSE)</f>
        <v>0</v>
      </c>
      <c r="V455" s="104">
        <f>VLOOKUP($B455,GD_CHAM_CONG!$C$6:$BF$997,51,FALSE)</f>
        <v>0</v>
      </c>
      <c r="W455" s="104">
        <f>VLOOKUP($B455,GD_CHAM_CONG!$C$6:$BF$997,52,FALSE)</f>
        <v>0</v>
      </c>
      <c r="X455" s="104">
        <f>VLOOKUP($B455,GD_CHAM_CONG!$C$6:$BF$997,53,FALSE)</f>
        <v>0</v>
      </c>
      <c r="Y455" s="104">
        <f>VLOOKUP($B455,GD_CHAM_CONG!$C$6:$BF$997,54,FALSE)</f>
        <v>0</v>
      </c>
      <c r="Z455" s="104">
        <f>VLOOKUP($B455,GD_CHAM_CONG!$C$6:$BF$997,55,FALSE)</f>
        <v>0</v>
      </c>
      <c r="AA455" s="104">
        <f>VLOOKUP($B455,GD_CHAM_CONG!$C$6:$BF$997,56,FALSE)</f>
        <v>0</v>
      </c>
      <c r="AB455" s="104">
        <f>VLOOKUP($B455,GD_CHAM_CONG!$C$6:$BI$997,57,FALSE)</f>
        <v>0</v>
      </c>
      <c r="AC455" s="104">
        <f>VLOOKUP($B455,GD_CHAM_CONG!$C$6:$BI$997,58,FALSE)</f>
        <v>0</v>
      </c>
      <c r="AD455" s="104">
        <f>VLOOKUP($B455,GD_CHAM_CONG!$C$6:$BI$997,59,FALSE)</f>
        <v>0</v>
      </c>
      <c r="AE455" s="270">
        <f>I455/$H455*VLOOKUP(I$4,DM_TI_LE!$A$5:$B$30,2,FALSE)</f>
        <v>1</v>
      </c>
      <c r="AF455" s="270">
        <f>J455/$H455*VLOOKUP(J$4,DM_TI_LE!$A$5:$B$30,2,FALSE)</f>
        <v>0</v>
      </c>
      <c r="AG455" s="270">
        <f>K455/$H455*VLOOKUP(K$4,DM_TI_LE!$A$5:$B$30,2,FALSE)</f>
        <v>0</v>
      </c>
      <c r="AH455" s="270">
        <f>L455/$H455*VLOOKUP(L$4,DM_TI_LE!$A$5:$B$30,2,FALSE)</f>
        <v>0</v>
      </c>
      <c r="AI455" s="270">
        <f>M455/$H455*VLOOKUP(M$4,DM_TI_LE!$A$5:$B$30,2,FALSE)</f>
        <v>0</v>
      </c>
      <c r="AJ455" s="270">
        <f>N455/$H455*VLOOKUP(N$4,DM_TI_LE!$A$5:$B$30,2,FALSE)</f>
        <v>0</v>
      </c>
      <c r="AK455" s="270">
        <f>O455/$H455*VLOOKUP(O$4,DM_TI_LE!$A$5:$B$30,2,FALSE)</f>
        <v>0</v>
      </c>
      <c r="AL455" s="270">
        <f>P455/$H455*VLOOKUP(P$4,DM_TI_LE!$A$5:$B$30,2,FALSE)</f>
        <v>0</v>
      </c>
      <c r="AM455" s="270">
        <f>Q455/$H455*VLOOKUP(Q$4,DM_TI_LE!$A$5:$B$30,2,FALSE)</f>
        <v>0</v>
      </c>
      <c r="AN455" s="270">
        <f>R455/$H455*VLOOKUP(R$4,DM_TI_LE!$A$5:$B$30,2,FALSE)</f>
        <v>0</v>
      </c>
      <c r="AO455" s="270">
        <f>S455/$H455*VLOOKUP(S$4,DM_TI_LE!$A$5:$B$30,2,FALSE)</f>
        <v>0</v>
      </c>
      <c r="AP455" s="270">
        <f>T455/$H455*VLOOKUP(T$4,DM_TI_LE!$A$5:$B$30,2,FALSE)</f>
        <v>0</v>
      </c>
      <c r="AQ455" s="270">
        <f>U455/$H455*VLOOKUP(U$4,DM_TI_LE!$A$5:$B$30,2,FALSE)</f>
        <v>0</v>
      </c>
      <c r="AR455" s="270">
        <f>V455/$H455*VLOOKUP(V$4,DM_TI_LE!$A$5:$B$30,2,FALSE)</f>
        <v>0</v>
      </c>
      <c r="AS455" s="270">
        <f>W455/$H455*VLOOKUP(W$4,DM_TI_LE!$A$5:$B$30,2,FALSE)</f>
        <v>0</v>
      </c>
      <c r="AT455" s="270">
        <f>X455/$H455*VLOOKUP(X$4,DM_TI_LE!$A$5:$B$30,2,FALSE)</f>
        <v>0</v>
      </c>
      <c r="AU455" s="270">
        <f>Y455/$H455*VLOOKUP(Y$4,DM_TI_LE!$A$5:$B$30,2,FALSE)</f>
        <v>0</v>
      </c>
      <c r="AV455" s="270">
        <f>Z455/$H455*VLOOKUP(Z$4,DM_TI_LE!$A$5:$B$30,2,FALSE)</f>
        <v>0</v>
      </c>
      <c r="AW455" s="270">
        <f>AA455/$H455*VLOOKUP(AA$4,DM_TI_LE!$A$5:$B$30,2,FALSE)</f>
        <v>0</v>
      </c>
      <c r="AX455" s="270">
        <f>AB455/$H455*VLOOKUP(AB$4,DM_TI_LE!$A$5:$B$30,2,FALSE)</f>
        <v>0</v>
      </c>
      <c r="AY455" s="270">
        <f>AC455/$H455*VLOOKUP(AC$4,DM_TI_LE!$A$5:$B$30,2,FALSE)</f>
        <v>0</v>
      </c>
      <c r="AZ455" s="270">
        <f>AD455/$H455*VLOOKUP(AD$4,DM_TI_LE!$A$5:$B$30,2,FALSE)</f>
        <v>0</v>
      </c>
      <c r="BA455" s="284">
        <f>IF(CD455="HDHV",DM_TI_LE!$K$12*I455, SUM(AE455:AW455)*F455*E455*DM_HE_SO_LUONG_NS!$D$1*CE455)</f>
        <v>8325000</v>
      </c>
      <c r="BB455" s="104"/>
      <c r="BC455" s="110">
        <f>VLOOKUP(B455,GD_LCD_HS_LNS!$B$4:$E$1000,4,FALSE)</f>
        <v>4166000</v>
      </c>
      <c r="BD455" s="104"/>
      <c r="BE455" s="104">
        <f>I455/26*$BC455*VLOOKUP(BE$4,DM_TI_LE!$A$5:$C$29,3,FALSE)</f>
        <v>0</v>
      </c>
      <c r="BF455" s="104">
        <f>J455/26*$BC455*VLOOKUP(BF$4,DM_TI_LE!$A$5:$C$29,3,FALSE)</f>
        <v>0</v>
      </c>
      <c r="BG455" s="104">
        <f>K455/26*$BC455*VLOOKUP(BG$4,DM_TI_LE!$A$5:$C$29,3,FALSE)</f>
        <v>0</v>
      </c>
      <c r="BH455" s="104">
        <f>L455/26*$BC455*VLOOKUP(BH$4,DM_TI_LE!$A$5:$C$29,3,FALSE)</f>
        <v>0</v>
      </c>
      <c r="BI455" s="104">
        <f>M455/26*$BC455*VLOOKUP(BI$4,DM_TI_LE!$A$5:$C$29,3,FALSE)</f>
        <v>0</v>
      </c>
      <c r="BJ455" s="104">
        <f>N455/26*$BC455*VLOOKUP(BJ$4,DM_TI_LE!$A$5:$C$29,3,FALSE)</f>
        <v>0</v>
      </c>
      <c r="BK455" s="104">
        <f>O455/26*$BC455*VLOOKUP(BK$4,DM_TI_LE!$A$5:$C$29,3,FALSE)</f>
        <v>0</v>
      </c>
      <c r="BL455" s="104">
        <f>P455/26*$BC455*VLOOKUP(BL$4,DM_TI_LE!$A$5:$C$29,3,FALSE)</f>
        <v>0</v>
      </c>
      <c r="BM455" s="104">
        <f>Q455/26*$BC455*VLOOKUP(BM$4,DM_TI_LE!$A$5:$C$29,3,FALSE)</f>
        <v>0</v>
      </c>
      <c r="BN455" s="104">
        <f>R455/26*$BC455*VLOOKUP(BN$4,DM_TI_LE!$A$5:$C$29,3,FALSE)</f>
        <v>0</v>
      </c>
      <c r="BO455" s="104">
        <f>S455/26*$BC455*VLOOKUP(BO$4,DM_TI_LE!$A$5:$C$29,3,FALSE)</f>
        <v>0</v>
      </c>
      <c r="BP455" s="104">
        <f>T455/26*$BC455*VLOOKUP(BP$4,DM_TI_LE!$A$5:$C$29,3,FALSE)</f>
        <v>0</v>
      </c>
      <c r="BQ455" s="104">
        <f>U455/26*$BC455*VLOOKUP(BQ$4,DM_TI_LE!$A$5:$C$29,3,FALSE)</f>
        <v>0</v>
      </c>
      <c r="BR455" s="104">
        <f>V455/26*$BC455*VLOOKUP(BR$4,DM_TI_LE!$A$5:$C$29,3,FALSE)</f>
        <v>0</v>
      </c>
      <c r="BS455" s="104">
        <f>W455/26*$BC455*VLOOKUP(BS$4,DM_TI_LE!$A$5:$C$29,3,FALSE)</f>
        <v>0</v>
      </c>
      <c r="BT455" s="104">
        <f>X455/26*$BC455*VLOOKUP(BT$4,DM_TI_LE!$A$5:$C$29,3,FALSE)</f>
        <v>0</v>
      </c>
      <c r="BU455" s="104">
        <f>Y455/26*$BC455*VLOOKUP(BU$4,DM_TI_LE!$A$5:$C$29,3,FALSE)</f>
        <v>0</v>
      </c>
      <c r="BV455" s="104">
        <f>Z455/26*$BC455*VLOOKUP(BV$4,DM_TI_LE!$A$5:$C$29,3,FALSE)</f>
        <v>0</v>
      </c>
      <c r="BW455" s="104">
        <f>AA455/26*$BC455*VLOOKUP(BW$4,DM_TI_LE!$A$5:$C$29,3,FALSE)</f>
        <v>0</v>
      </c>
      <c r="BX455" s="104">
        <f>AB455/26*$BC455*VLOOKUP(BX$4,DM_TI_LE!$A$5:$C$29,3,FALSE)</f>
        <v>0</v>
      </c>
      <c r="BY455" s="104">
        <f>AC455/26*$BC455*VLOOKUP(BY$4,DM_TI_LE!$A$5:$C$29,3,FALSE)</f>
        <v>0</v>
      </c>
      <c r="BZ455" s="104">
        <f>AD455/26*$BC455*VLOOKUP(BZ$4,DM_TI_LE!$A$5:$C$29,3,FALSE)</f>
        <v>0</v>
      </c>
      <c r="CA455" s="273">
        <f t="shared" si="0"/>
        <v>0</v>
      </c>
      <c r="CB455" s="104"/>
      <c r="CC455" s="274">
        <f t="shared" si="1"/>
        <v>8325000</v>
      </c>
      <c r="CD455" s="138" t="str">
        <f>VLOOKUP(B455,GD_CHUNG!$B$5:$G$480,6,FALSE)</f>
        <v>HD3N</v>
      </c>
      <c r="CE455" s="275">
        <f>VLOOKUP(CD455,DM_TI_LE!$I$12:$J$16,2,FALSE)</f>
        <v>1</v>
      </c>
    </row>
    <row r="456" spans="1:83" ht="12.75" x14ac:dyDescent="0.2">
      <c r="A456" s="49">
        <v>452</v>
      </c>
      <c r="B456" s="50">
        <f>GD_CHUNG!B456</f>
        <v>10595</v>
      </c>
      <c r="C456" s="50" t="str">
        <f>GD_CHUNG!C456</f>
        <v>Lê Thị Mai</v>
      </c>
      <c r="D456" s="50" t="str">
        <f>GD_CHUNG!D456</f>
        <v>Nhân viên kế toán</v>
      </c>
      <c r="E456" s="268">
        <f>VLOOKUP(B456,GD_CHAM_CONG!$C$6:$BJ$997,60,FALSE)</f>
        <v>1</v>
      </c>
      <c r="F456" s="268">
        <f>VLOOKUP(B456,GD_LCD_HS_LNS!$B$4:$F$1000,5,FALSE)</f>
        <v>1.9</v>
      </c>
      <c r="G456" s="269"/>
      <c r="H456" s="269">
        <f>VLOOKUP(B456,GD_CHAM_CONG!$C$6:$BD$997,37,FALSE)</f>
        <v>23</v>
      </c>
      <c r="I456" s="104">
        <f>VLOOKUP($B456,GD_CHAM_CONG!$C$6:$BF$997,38,FALSE)</f>
        <v>23</v>
      </c>
      <c r="J456" s="104">
        <f>VLOOKUP($B456,GD_CHAM_CONG!$C$6:$BF$997,39,FALSE)</f>
        <v>0</v>
      </c>
      <c r="K456" s="104">
        <f>VLOOKUP($B456,GD_CHAM_CONG!$C$6:$BF$997,40,FALSE)</f>
        <v>0</v>
      </c>
      <c r="L456" s="104">
        <f>VLOOKUP($B456,GD_CHAM_CONG!$C$6:$BF$997,41,FALSE)</f>
        <v>0</v>
      </c>
      <c r="M456" s="104">
        <f>VLOOKUP($B456,GD_CHAM_CONG!$C$6:$BF$997,42,FALSE)</f>
        <v>0</v>
      </c>
      <c r="N456" s="104">
        <f>VLOOKUP($B456,GD_CHAM_CONG!$C$6:$BF$997,43,FALSE)</f>
        <v>0</v>
      </c>
      <c r="O456" s="104">
        <f>VLOOKUP($B456,GD_CHAM_CONG!$C$6:$BF$997,44,FALSE)</f>
        <v>0</v>
      </c>
      <c r="P456" s="104">
        <f>VLOOKUP($B456,GD_CHAM_CONG!$C$6:$BF$997,45,FALSE)</f>
        <v>0</v>
      </c>
      <c r="Q456" s="104">
        <f>VLOOKUP($B456,GD_CHAM_CONG!$C$6:$BF$997,46,FALSE)</f>
        <v>0</v>
      </c>
      <c r="R456" s="104">
        <f>VLOOKUP($B456,GD_CHAM_CONG!$C$6:$BF$997,47,FALSE)</f>
        <v>0</v>
      </c>
      <c r="S456" s="104">
        <f>VLOOKUP($B456,GD_CHAM_CONG!$C$6:$BF$997,48,FALSE)</f>
        <v>0</v>
      </c>
      <c r="T456" s="104">
        <f>VLOOKUP($B456,GD_CHAM_CONG!$C$6:$BF$997,49,FALSE)</f>
        <v>0</v>
      </c>
      <c r="U456" s="104">
        <f>VLOOKUP($B456,GD_CHAM_CONG!$C$6:$BF$997,50,FALSE)</f>
        <v>0</v>
      </c>
      <c r="V456" s="104">
        <f>VLOOKUP($B456,GD_CHAM_CONG!$C$6:$BF$997,51,FALSE)</f>
        <v>0</v>
      </c>
      <c r="W456" s="104">
        <f>VLOOKUP($B456,GD_CHAM_CONG!$C$6:$BF$997,52,FALSE)</f>
        <v>0</v>
      </c>
      <c r="X456" s="104">
        <f>VLOOKUP($B456,GD_CHAM_CONG!$C$6:$BF$997,53,FALSE)</f>
        <v>0</v>
      </c>
      <c r="Y456" s="104">
        <f>VLOOKUP($B456,GD_CHAM_CONG!$C$6:$BF$997,54,FALSE)</f>
        <v>0</v>
      </c>
      <c r="Z456" s="104">
        <f>VLOOKUP($B456,GD_CHAM_CONG!$C$6:$BF$997,55,FALSE)</f>
        <v>0</v>
      </c>
      <c r="AA456" s="104">
        <f>VLOOKUP($B456,GD_CHAM_CONG!$C$6:$BF$997,56,FALSE)</f>
        <v>0</v>
      </c>
      <c r="AB456" s="104">
        <f>VLOOKUP($B456,GD_CHAM_CONG!$C$6:$BI$997,57,FALSE)</f>
        <v>0</v>
      </c>
      <c r="AC456" s="104">
        <f>VLOOKUP($B456,GD_CHAM_CONG!$C$6:$BI$997,58,FALSE)</f>
        <v>0</v>
      </c>
      <c r="AD456" s="104">
        <f>VLOOKUP($B456,GD_CHAM_CONG!$C$6:$BI$997,59,FALSE)</f>
        <v>0</v>
      </c>
      <c r="AE456" s="270">
        <f>I456/$H456*VLOOKUP(I$4,DM_TI_LE!$A$5:$B$30,2,FALSE)</f>
        <v>1</v>
      </c>
      <c r="AF456" s="270">
        <f>J456/$H456*VLOOKUP(J$4,DM_TI_LE!$A$5:$B$30,2,FALSE)</f>
        <v>0</v>
      </c>
      <c r="AG456" s="270">
        <f>K456/$H456*VLOOKUP(K$4,DM_TI_LE!$A$5:$B$30,2,FALSE)</f>
        <v>0</v>
      </c>
      <c r="AH456" s="270">
        <f>L456/$H456*VLOOKUP(L$4,DM_TI_LE!$A$5:$B$30,2,FALSE)</f>
        <v>0</v>
      </c>
      <c r="AI456" s="270">
        <f>M456/$H456*VLOOKUP(M$4,DM_TI_LE!$A$5:$B$30,2,FALSE)</f>
        <v>0</v>
      </c>
      <c r="AJ456" s="270">
        <f>N456/$H456*VLOOKUP(N$4,DM_TI_LE!$A$5:$B$30,2,FALSE)</f>
        <v>0</v>
      </c>
      <c r="AK456" s="270">
        <f>O456/$H456*VLOOKUP(O$4,DM_TI_LE!$A$5:$B$30,2,FALSE)</f>
        <v>0</v>
      </c>
      <c r="AL456" s="270">
        <f>P456/$H456*VLOOKUP(P$4,DM_TI_LE!$A$5:$B$30,2,FALSE)</f>
        <v>0</v>
      </c>
      <c r="AM456" s="270">
        <f>Q456/$H456*VLOOKUP(Q$4,DM_TI_LE!$A$5:$B$30,2,FALSE)</f>
        <v>0</v>
      </c>
      <c r="AN456" s="270">
        <f>R456/$H456*VLOOKUP(R$4,DM_TI_LE!$A$5:$B$30,2,FALSE)</f>
        <v>0</v>
      </c>
      <c r="AO456" s="270">
        <f>S456/$H456*VLOOKUP(S$4,DM_TI_LE!$A$5:$B$30,2,FALSE)</f>
        <v>0</v>
      </c>
      <c r="AP456" s="270">
        <f>T456/$H456*VLOOKUP(T$4,DM_TI_LE!$A$5:$B$30,2,FALSE)</f>
        <v>0</v>
      </c>
      <c r="AQ456" s="270">
        <f>U456/$H456*VLOOKUP(U$4,DM_TI_LE!$A$5:$B$30,2,FALSE)</f>
        <v>0</v>
      </c>
      <c r="AR456" s="270">
        <f>V456/$H456*VLOOKUP(V$4,DM_TI_LE!$A$5:$B$30,2,FALSE)</f>
        <v>0</v>
      </c>
      <c r="AS456" s="270">
        <f>W456/$H456*VLOOKUP(W$4,DM_TI_LE!$A$5:$B$30,2,FALSE)</f>
        <v>0</v>
      </c>
      <c r="AT456" s="270">
        <f>X456/$H456*VLOOKUP(X$4,DM_TI_LE!$A$5:$B$30,2,FALSE)</f>
        <v>0</v>
      </c>
      <c r="AU456" s="270">
        <f>Y456/$H456*VLOOKUP(Y$4,DM_TI_LE!$A$5:$B$30,2,FALSE)</f>
        <v>0</v>
      </c>
      <c r="AV456" s="270">
        <f>Z456/$H456*VLOOKUP(Z$4,DM_TI_LE!$A$5:$B$30,2,FALSE)</f>
        <v>0</v>
      </c>
      <c r="AW456" s="270">
        <f>AA456/$H456*VLOOKUP(AA$4,DM_TI_LE!$A$5:$B$30,2,FALSE)</f>
        <v>0</v>
      </c>
      <c r="AX456" s="270">
        <f>AB456/$H456*VLOOKUP(AB$4,DM_TI_LE!$A$5:$B$30,2,FALSE)</f>
        <v>0</v>
      </c>
      <c r="AY456" s="270">
        <f>AC456/$H456*VLOOKUP(AC$4,DM_TI_LE!$A$5:$B$30,2,FALSE)</f>
        <v>0</v>
      </c>
      <c r="AZ456" s="270">
        <f>AD456/$H456*VLOOKUP(AD$4,DM_TI_LE!$A$5:$B$30,2,FALSE)</f>
        <v>0</v>
      </c>
      <c r="BA456" s="284">
        <f>IF(CD456="HDHV",DM_TI_LE!$K$12*I456, SUM(AE456:AW456)*F456*E456*DM_HE_SO_LUONG_NS!$D$1*CE456)</f>
        <v>8550000</v>
      </c>
      <c r="BB456" s="104"/>
      <c r="BC456" s="110">
        <f>VLOOKUP(B456,GD_LCD_HS_LNS!$B$4:$E$1000,4,FALSE)</f>
        <v>3488000</v>
      </c>
      <c r="BD456" s="104"/>
      <c r="BE456" s="104">
        <f>I456/26*$BC456*VLOOKUP(BE$4,DM_TI_LE!$A$5:$C$29,3,FALSE)</f>
        <v>0</v>
      </c>
      <c r="BF456" s="104">
        <f>J456/26*$BC456*VLOOKUP(BF$4,DM_TI_LE!$A$5:$C$29,3,FALSE)</f>
        <v>0</v>
      </c>
      <c r="BG456" s="104">
        <f>K456/26*$BC456*VLOOKUP(BG$4,DM_TI_LE!$A$5:$C$29,3,FALSE)</f>
        <v>0</v>
      </c>
      <c r="BH456" s="104">
        <f>L456/26*$BC456*VLOOKUP(BH$4,DM_TI_LE!$A$5:$C$29,3,FALSE)</f>
        <v>0</v>
      </c>
      <c r="BI456" s="104">
        <f>M456/26*$BC456*VLOOKUP(BI$4,DM_TI_LE!$A$5:$C$29,3,FALSE)</f>
        <v>0</v>
      </c>
      <c r="BJ456" s="104">
        <f>N456/26*$BC456*VLOOKUP(BJ$4,DM_TI_LE!$A$5:$C$29,3,FALSE)</f>
        <v>0</v>
      </c>
      <c r="BK456" s="104">
        <f>O456/26*$BC456*VLOOKUP(BK$4,DM_TI_LE!$A$5:$C$29,3,FALSE)</f>
        <v>0</v>
      </c>
      <c r="BL456" s="104">
        <f>P456/26*$BC456*VLOOKUP(BL$4,DM_TI_LE!$A$5:$C$29,3,FALSE)</f>
        <v>0</v>
      </c>
      <c r="BM456" s="104">
        <f>Q456/26*$BC456*VLOOKUP(BM$4,DM_TI_LE!$A$5:$C$29,3,FALSE)</f>
        <v>0</v>
      </c>
      <c r="BN456" s="104">
        <f>R456/26*$BC456*VLOOKUP(BN$4,DM_TI_LE!$A$5:$C$29,3,FALSE)</f>
        <v>0</v>
      </c>
      <c r="BO456" s="104">
        <f>S456/26*$BC456*VLOOKUP(BO$4,DM_TI_LE!$A$5:$C$29,3,FALSE)</f>
        <v>0</v>
      </c>
      <c r="BP456" s="104">
        <f>T456/26*$BC456*VLOOKUP(BP$4,DM_TI_LE!$A$5:$C$29,3,FALSE)</f>
        <v>0</v>
      </c>
      <c r="BQ456" s="104">
        <f>U456/26*$BC456*VLOOKUP(BQ$4,DM_TI_LE!$A$5:$C$29,3,FALSE)</f>
        <v>0</v>
      </c>
      <c r="BR456" s="104">
        <f>V456/26*$BC456*VLOOKUP(BR$4,DM_TI_LE!$A$5:$C$29,3,FALSE)</f>
        <v>0</v>
      </c>
      <c r="BS456" s="104">
        <f>W456/26*$BC456*VLOOKUP(BS$4,DM_TI_LE!$A$5:$C$29,3,FALSE)</f>
        <v>0</v>
      </c>
      <c r="BT456" s="104">
        <f>X456/26*$BC456*VLOOKUP(BT$4,DM_TI_LE!$A$5:$C$29,3,FALSE)</f>
        <v>0</v>
      </c>
      <c r="BU456" s="104">
        <f>Y456/26*$BC456*VLOOKUP(BU$4,DM_TI_LE!$A$5:$C$29,3,FALSE)</f>
        <v>0</v>
      </c>
      <c r="BV456" s="104">
        <f>Z456/26*$BC456*VLOOKUP(BV$4,DM_TI_LE!$A$5:$C$29,3,FALSE)</f>
        <v>0</v>
      </c>
      <c r="BW456" s="104">
        <f>AA456/26*$BC456*VLOOKUP(BW$4,DM_TI_LE!$A$5:$C$29,3,FALSE)</f>
        <v>0</v>
      </c>
      <c r="BX456" s="104">
        <f>AB456/26*$BC456*VLOOKUP(BX$4,DM_TI_LE!$A$5:$C$29,3,FALSE)</f>
        <v>0</v>
      </c>
      <c r="BY456" s="104">
        <f>AC456/26*$BC456*VLOOKUP(BY$4,DM_TI_LE!$A$5:$C$29,3,FALSE)</f>
        <v>0</v>
      </c>
      <c r="BZ456" s="104">
        <f>AD456/26*$BC456*VLOOKUP(BZ$4,DM_TI_LE!$A$5:$C$29,3,FALSE)</f>
        <v>0</v>
      </c>
      <c r="CA456" s="273">
        <f t="shared" si="0"/>
        <v>0</v>
      </c>
      <c r="CB456" s="104"/>
      <c r="CC456" s="274">
        <f t="shared" si="1"/>
        <v>8550000</v>
      </c>
      <c r="CD456" s="138" t="str">
        <f>VLOOKUP(B456,GD_CHUNG!$B$5:$G$480,6,FALSE)</f>
        <v>HDKX</v>
      </c>
      <c r="CE456" s="275">
        <f>VLOOKUP(CD456,DM_TI_LE!$I$12:$J$16,2,FALSE)</f>
        <v>1</v>
      </c>
    </row>
    <row r="457" spans="1:83" ht="12.75" x14ac:dyDescent="0.2">
      <c r="A457" s="49">
        <v>453</v>
      </c>
      <c r="B457" s="50">
        <f>GD_CHUNG!B457</f>
        <v>10793</v>
      </c>
      <c r="C457" s="50" t="str">
        <f>GD_CHUNG!C457</f>
        <v>Lê Thị Thúy</v>
      </c>
      <c r="D457" s="50" t="str">
        <f>GD_CHUNG!D457</f>
        <v>Nhân viên kế toán</v>
      </c>
      <c r="E457" s="268">
        <f>VLOOKUP(B457,GD_CHAM_CONG!$C$6:$BJ$997,60,FALSE)</f>
        <v>1</v>
      </c>
      <c r="F457" s="268">
        <f>VLOOKUP(B457,GD_LCD_HS_LNS!$B$4:$F$1000,5,FALSE)</f>
        <v>2.6</v>
      </c>
      <c r="G457" s="269"/>
      <c r="H457" s="269">
        <f>VLOOKUP(B457,GD_CHAM_CONG!$C$6:$BD$997,37,FALSE)</f>
        <v>23</v>
      </c>
      <c r="I457" s="104">
        <f>VLOOKUP($B457,GD_CHAM_CONG!$C$6:$BF$997,38,FALSE)</f>
        <v>23</v>
      </c>
      <c r="J457" s="104">
        <f>VLOOKUP($B457,GD_CHAM_CONG!$C$6:$BF$997,39,FALSE)</f>
        <v>0</v>
      </c>
      <c r="K457" s="104">
        <f>VLOOKUP($B457,GD_CHAM_CONG!$C$6:$BF$997,40,FALSE)</f>
        <v>0</v>
      </c>
      <c r="L457" s="104">
        <f>VLOOKUP($B457,GD_CHAM_CONG!$C$6:$BF$997,41,FALSE)</f>
        <v>0</v>
      </c>
      <c r="M457" s="104">
        <f>VLOOKUP($B457,GD_CHAM_CONG!$C$6:$BF$997,42,FALSE)</f>
        <v>0</v>
      </c>
      <c r="N457" s="104">
        <f>VLOOKUP($B457,GD_CHAM_CONG!$C$6:$BF$997,43,FALSE)</f>
        <v>0</v>
      </c>
      <c r="O457" s="104">
        <f>VLOOKUP($B457,GD_CHAM_CONG!$C$6:$BF$997,44,FALSE)</f>
        <v>0</v>
      </c>
      <c r="P457" s="104">
        <f>VLOOKUP($B457,GD_CHAM_CONG!$C$6:$BF$997,45,FALSE)</f>
        <v>0</v>
      </c>
      <c r="Q457" s="104">
        <f>VLOOKUP($B457,GD_CHAM_CONG!$C$6:$BF$997,46,FALSE)</f>
        <v>0</v>
      </c>
      <c r="R457" s="104">
        <f>VLOOKUP($B457,GD_CHAM_CONG!$C$6:$BF$997,47,FALSE)</f>
        <v>0</v>
      </c>
      <c r="S457" s="104">
        <f>VLOOKUP($B457,GD_CHAM_CONG!$C$6:$BF$997,48,FALSE)</f>
        <v>0</v>
      </c>
      <c r="T457" s="104">
        <f>VLOOKUP($B457,GD_CHAM_CONG!$C$6:$BF$997,49,FALSE)</f>
        <v>0</v>
      </c>
      <c r="U457" s="104">
        <f>VLOOKUP($B457,GD_CHAM_CONG!$C$6:$BF$997,50,FALSE)</f>
        <v>0</v>
      </c>
      <c r="V457" s="104">
        <f>VLOOKUP($B457,GD_CHAM_CONG!$C$6:$BF$997,51,FALSE)</f>
        <v>0</v>
      </c>
      <c r="W457" s="104">
        <f>VLOOKUP($B457,GD_CHAM_CONG!$C$6:$BF$997,52,FALSE)</f>
        <v>0</v>
      </c>
      <c r="X457" s="104">
        <f>VLOOKUP($B457,GD_CHAM_CONG!$C$6:$BF$997,53,FALSE)</f>
        <v>0</v>
      </c>
      <c r="Y457" s="104">
        <f>VLOOKUP($B457,GD_CHAM_CONG!$C$6:$BF$997,54,FALSE)</f>
        <v>0</v>
      </c>
      <c r="Z457" s="104">
        <f>VLOOKUP($B457,GD_CHAM_CONG!$C$6:$BF$997,55,FALSE)</f>
        <v>0</v>
      </c>
      <c r="AA457" s="104">
        <f>VLOOKUP($B457,GD_CHAM_CONG!$C$6:$BF$997,56,FALSE)</f>
        <v>0</v>
      </c>
      <c r="AB457" s="104">
        <f>VLOOKUP($B457,GD_CHAM_CONG!$C$6:$BI$997,57,FALSE)</f>
        <v>0</v>
      </c>
      <c r="AC457" s="104">
        <f>VLOOKUP($B457,GD_CHAM_CONG!$C$6:$BI$997,58,FALSE)</f>
        <v>0</v>
      </c>
      <c r="AD457" s="104">
        <f>VLOOKUP($B457,GD_CHAM_CONG!$C$6:$BI$997,59,FALSE)</f>
        <v>0</v>
      </c>
      <c r="AE457" s="270">
        <f>I457/$H457*VLOOKUP(I$4,DM_TI_LE!$A$5:$B$30,2,FALSE)</f>
        <v>1</v>
      </c>
      <c r="AF457" s="270">
        <f>J457/$H457*VLOOKUP(J$4,DM_TI_LE!$A$5:$B$30,2,FALSE)</f>
        <v>0</v>
      </c>
      <c r="AG457" s="270">
        <f>K457/$H457*VLOOKUP(K$4,DM_TI_LE!$A$5:$B$30,2,FALSE)</f>
        <v>0</v>
      </c>
      <c r="AH457" s="270">
        <f>L457/$H457*VLOOKUP(L$4,DM_TI_LE!$A$5:$B$30,2,FALSE)</f>
        <v>0</v>
      </c>
      <c r="AI457" s="270">
        <f>M457/$H457*VLOOKUP(M$4,DM_TI_LE!$A$5:$B$30,2,FALSE)</f>
        <v>0</v>
      </c>
      <c r="AJ457" s="270">
        <f>N457/$H457*VLOOKUP(N$4,DM_TI_LE!$A$5:$B$30,2,FALSE)</f>
        <v>0</v>
      </c>
      <c r="AK457" s="270">
        <f>O457/$H457*VLOOKUP(O$4,DM_TI_LE!$A$5:$B$30,2,FALSE)</f>
        <v>0</v>
      </c>
      <c r="AL457" s="270">
        <f>P457/$H457*VLOOKUP(P$4,DM_TI_LE!$A$5:$B$30,2,FALSE)</f>
        <v>0</v>
      </c>
      <c r="AM457" s="270">
        <f>Q457/$H457*VLOOKUP(Q$4,DM_TI_LE!$A$5:$B$30,2,FALSE)</f>
        <v>0</v>
      </c>
      <c r="AN457" s="270">
        <f>R457/$H457*VLOOKUP(R$4,DM_TI_LE!$A$5:$B$30,2,FALSE)</f>
        <v>0</v>
      </c>
      <c r="AO457" s="270">
        <f>S457/$H457*VLOOKUP(S$4,DM_TI_LE!$A$5:$B$30,2,FALSE)</f>
        <v>0</v>
      </c>
      <c r="AP457" s="270">
        <f>T457/$H457*VLOOKUP(T$4,DM_TI_LE!$A$5:$B$30,2,FALSE)</f>
        <v>0</v>
      </c>
      <c r="AQ457" s="270">
        <f>U457/$H457*VLOOKUP(U$4,DM_TI_LE!$A$5:$B$30,2,FALSE)</f>
        <v>0</v>
      </c>
      <c r="AR457" s="270">
        <f>V457/$H457*VLOOKUP(V$4,DM_TI_LE!$A$5:$B$30,2,FALSE)</f>
        <v>0</v>
      </c>
      <c r="AS457" s="270">
        <f>W457/$H457*VLOOKUP(W$4,DM_TI_LE!$A$5:$B$30,2,FALSE)</f>
        <v>0</v>
      </c>
      <c r="AT457" s="270">
        <f>X457/$H457*VLOOKUP(X$4,DM_TI_LE!$A$5:$B$30,2,FALSE)</f>
        <v>0</v>
      </c>
      <c r="AU457" s="270">
        <f>Y457/$H457*VLOOKUP(Y$4,DM_TI_LE!$A$5:$B$30,2,FALSE)</f>
        <v>0</v>
      </c>
      <c r="AV457" s="270">
        <f>Z457/$H457*VLOOKUP(Z$4,DM_TI_LE!$A$5:$B$30,2,FALSE)</f>
        <v>0</v>
      </c>
      <c r="AW457" s="270">
        <f>AA457/$H457*VLOOKUP(AA$4,DM_TI_LE!$A$5:$B$30,2,FALSE)</f>
        <v>0</v>
      </c>
      <c r="AX457" s="270">
        <f>AB457/$H457*VLOOKUP(AB$4,DM_TI_LE!$A$5:$B$30,2,FALSE)</f>
        <v>0</v>
      </c>
      <c r="AY457" s="270">
        <f>AC457/$H457*VLOOKUP(AC$4,DM_TI_LE!$A$5:$B$30,2,FALSE)</f>
        <v>0</v>
      </c>
      <c r="AZ457" s="270">
        <f>AD457/$H457*VLOOKUP(AD$4,DM_TI_LE!$A$5:$B$30,2,FALSE)</f>
        <v>0</v>
      </c>
      <c r="BA457" s="284">
        <f>IF(CD457="HDHV",DM_TI_LE!$K$12*I457, SUM(AE457:AW457)*F457*E457*DM_HE_SO_LUONG_NS!$D$1*CE457)</f>
        <v>11700000</v>
      </c>
      <c r="BB457" s="104"/>
      <c r="BC457" s="110">
        <f>VLOOKUP(B457,GD_LCD_HS_LNS!$B$4:$E$1000,4,FALSE)</f>
        <v>3488000</v>
      </c>
      <c r="BD457" s="104"/>
      <c r="BE457" s="104">
        <f>I457/26*$BC457*VLOOKUP(BE$4,DM_TI_LE!$A$5:$C$29,3,FALSE)</f>
        <v>0</v>
      </c>
      <c r="BF457" s="104">
        <f>J457/26*$BC457*VLOOKUP(BF$4,DM_TI_LE!$A$5:$C$29,3,FALSE)</f>
        <v>0</v>
      </c>
      <c r="BG457" s="104">
        <f>K457/26*$BC457*VLOOKUP(BG$4,DM_TI_LE!$A$5:$C$29,3,FALSE)</f>
        <v>0</v>
      </c>
      <c r="BH457" s="104">
        <f>L457/26*$BC457*VLOOKUP(BH$4,DM_TI_LE!$A$5:$C$29,3,FALSE)</f>
        <v>0</v>
      </c>
      <c r="BI457" s="104">
        <f>M457/26*$BC457*VLOOKUP(BI$4,DM_TI_LE!$A$5:$C$29,3,FALSE)</f>
        <v>0</v>
      </c>
      <c r="BJ457" s="104">
        <f>N457/26*$BC457*VLOOKUP(BJ$4,DM_TI_LE!$A$5:$C$29,3,FALSE)</f>
        <v>0</v>
      </c>
      <c r="BK457" s="104">
        <f>O457/26*$BC457*VLOOKUP(BK$4,DM_TI_LE!$A$5:$C$29,3,FALSE)</f>
        <v>0</v>
      </c>
      <c r="BL457" s="104">
        <f>P457/26*$BC457*VLOOKUP(BL$4,DM_TI_LE!$A$5:$C$29,3,FALSE)</f>
        <v>0</v>
      </c>
      <c r="BM457" s="104">
        <f>Q457/26*$BC457*VLOOKUP(BM$4,DM_TI_LE!$A$5:$C$29,3,FALSE)</f>
        <v>0</v>
      </c>
      <c r="BN457" s="104">
        <f>R457/26*$BC457*VLOOKUP(BN$4,DM_TI_LE!$A$5:$C$29,3,FALSE)</f>
        <v>0</v>
      </c>
      <c r="BO457" s="104">
        <f>S457/26*$BC457*VLOOKUP(BO$4,DM_TI_LE!$A$5:$C$29,3,FALSE)</f>
        <v>0</v>
      </c>
      <c r="BP457" s="104">
        <f>T457/26*$BC457*VLOOKUP(BP$4,DM_TI_LE!$A$5:$C$29,3,FALSE)</f>
        <v>0</v>
      </c>
      <c r="BQ457" s="104">
        <f>U457/26*$BC457*VLOOKUP(BQ$4,DM_TI_LE!$A$5:$C$29,3,FALSE)</f>
        <v>0</v>
      </c>
      <c r="BR457" s="104">
        <f>V457/26*$BC457*VLOOKUP(BR$4,DM_TI_LE!$A$5:$C$29,3,FALSE)</f>
        <v>0</v>
      </c>
      <c r="BS457" s="104">
        <f>W457/26*$BC457*VLOOKUP(BS$4,DM_TI_LE!$A$5:$C$29,3,FALSE)</f>
        <v>0</v>
      </c>
      <c r="BT457" s="104">
        <f>X457/26*$BC457*VLOOKUP(BT$4,DM_TI_LE!$A$5:$C$29,3,FALSE)</f>
        <v>0</v>
      </c>
      <c r="BU457" s="104">
        <f>Y457/26*$BC457*VLOOKUP(BU$4,DM_TI_LE!$A$5:$C$29,3,FALSE)</f>
        <v>0</v>
      </c>
      <c r="BV457" s="104">
        <f>Z457/26*$BC457*VLOOKUP(BV$4,DM_TI_LE!$A$5:$C$29,3,FALSE)</f>
        <v>0</v>
      </c>
      <c r="BW457" s="104">
        <f>AA457/26*$BC457*VLOOKUP(BW$4,DM_TI_LE!$A$5:$C$29,3,FALSE)</f>
        <v>0</v>
      </c>
      <c r="BX457" s="104">
        <f>AB457/26*$BC457*VLOOKUP(BX$4,DM_TI_LE!$A$5:$C$29,3,FALSE)</f>
        <v>0</v>
      </c>
      <c r="BY457" s="104">
        <f>AC457/26*$BC457*VLOOKUP(BY$4,DM_TI_LE!$A$5:$C$29,3,FALSE)</f>
        <v>0</v>
      </c>
      <c r="BZ457" s="104">
        <f>AD457/26*$BC457*VLOOKUP(BZ$4,DM_TI_LE!$A$5:$C$29,3,FALSE)</f>
        <v>0</v>
      </c>
      <c r="CA457" s="273">
        <f t="shared" si="0"/>
        <v>0</v>
      </c>
      <c r="CB457" s="104"/>
      <c r="CC457" s="274">
        <f t="shared" si="1"/>
        <v>11700000</v>
      </c>
      <c r="CD457" s="138" t="str">
        <f>VLOOKUP(B457,GD_CHUNG!$B$5:$G$480,6,FALSE)</f>
        <v>HDKX</v>
      </c>
      <c r="CE457" s="275">
        <f>VLOOKUP(CD457,DM_TI_LE!$I$12:$J$16,2,FALSE)</f>
        <v>1</v>
      </c>
    </row>
    <row r="458" spans="1:83" ht="12.75" x14ac:dyDescent="0.2">
      <c r="A458" s="49">
        <v>454</v>
      </c>
      <c r="B458" s="50">
        <f>GD_CHUNG!B458</f>
        <v>12660</v>
      </c>
      <c r="C458" s="50" t="str">
        <f>GD_CHUNG!C458</f>
        <v>Bùi Thị Thu</v>
      </c>
      <c r="D458" s="50" t="str">
        <f>GD_CHUNG!D458</f>
        <v>Nhân viên kế toán</v>
      </c>
      <c r="E458" s="268">
        <f>VLOOKUP(B458,GD_CHAM_CONG!$C$6:$BJ$997,60,FALSE)</f>
        <v>0.95</v>
      </c>
      <c r="F458" s="268">
        <f>VLOOKUP(B458,GD_LCD_HS_LNS!$B$4:$F$1000,5,FALSE)</f>
        <v>2.2000000000000002</v>
      </c>
      <c r="G458" s="269"/>
      <c r="H458" s="269">
        <f>VLOOKUP(B458,GD_CHAM_CONG!$C$6:$BD$997,37,FALSE)</f>
        <v>23</v>
      </c>
      <c r="I458" s="104">
        <f>VLOOKUP($B458,GD_CHAM_CONG!$C$6:$BF$997,38,FALSE)</f>
        <v>23</v>
      </c>
      <c r="J458" s="104">
        <f>VLOOKUP($B458,GD_CHAM_CONG!$C$6:$BF$997,39,FALSE)</f>
        <v>0</v>
      </c>
      <c r="K458" s="104">
        <f>VLOOKUP($B458,GD_CHAM_CONG!$C$6:$BF$997,40,FALSE)</f>
        <v>0</v>
      </c>
      <c r="L458" s="104">
        <f>VLOOKUP($B458,GD_CHAM_CONG!$C$6:$BF$997,41,FALSE)</f>
        <v>0</v>
      </c>
      <c r="M458" s="104">
        <f>VLOOKUP($B458,GD_CHAM_CONG!$C$6:$BF$997,42,FALSE)</f>
        <v>0</v>
      </c>
      <c r="N458" s="104">
        <f>VLOOKUP($B458,GD_CHAM_CONG!$C$6:$BF$997,43,FALSE)</f>
        <v>0</v>
      </c>
      <c r="O458" s="104">
        <f>VLOOKUP($B458,GD_CHAM_CONG!$C$6:$BF$997,44,FALSE)</f>
        <v>0</v>
      </c>
      <c r="P458" s="104">
        <f>VLOOKUP($B458,GD_CHAM_CONG!$C$6:$BF$997,45,FALSE)</f>
        <v>0</v>
      </c>
      <c r="Q458" s="104">
        <f>VLOOKUP($B458,GD_CHAM_CONG!$C$6:$BF$997,46,FALSE)</f>
        <v>0</v>
      </c>
      <c r="R458" s="104">
        <f>VLOOKUP($B458,GD_CHAM_CONG!$C$6:$BF$997,47,FALSE)</f>
        <v>0</v>
      </c>
      <c r="S458" s="104">
        <f>VLOOKUP($B458,GD_CHAM_CONG!$C$6:$BF$997,48,FALSE)</f>
        <v>0</v>
      </c>
      <c r="T458" s="104">
        <f>VLOOKUP($B458,GD_CHAM_CONG!$C$6:$BF$997,49,FALSE)</f>
        <v>0</v>
      </c>
      <c r="U458" s="104">
        <f>VLOOKUP($B458,GD_CHAM_CONG!$C$6:$BF$997,50,FALSE)</f>
        <v>0</v>
      </c>
      <c r="V458" s="104">
        <f>VLOOKUP($B458,GD_CHAM_CONG!$C$6:$BF$997,51,FALSE)</f>
        <v>0</v>
      </c>
      <c r="W458" s="104">
        <f>VLOOKUP($B458,GD_CHAM_CONG!$C$6:$BF$997,52,FALSE)</f>
        <v>0</v>
      </c>
      <c r="X458" s="104">
        <f>VLOOKUP($B458,GD_CHAM_CONG!$C$6:$BF$997,53,FALSE)</f>
        <v>0</v>
      </c>
      <c r="Y458" s="104">
        <f>VLOOKUP($B458,GD_CHAM_CONG!$C$6:$BF$997,54,FALSE)</f>
        <v>0</v>
      </c>
      <c r="Z458" s="104">
        <f>VLOOKUP($B458,GD_CHAM_CONG!$C$6:$BF$997,55,FALSE)</f>
        <v>0</v>
      </c>
      <c r="AA458" s="104">
        <f>VLOOKUP($B458,GD_CHAM_CONG!$C$6:$BF$997,56,FALSE)</f>
        <v>0</v>
      </c>
      <c r="AB458" s="104">
        <f>VLOOKUP($B458,GD_CHAM_CONG!$C$6:$BI$997,57,FALSE)</f>
        <v>0</v>
      </c>
      <c r="AC458" s="104">
        <f>VLOOKUP($B458,GD_CHAM_CONG!$C$6:$BI$997,58,FALSE)</f>
        <v>0</v>
      </c>
      <c r="AD458" s="104">
        <f>VLOOKUP($B458,GD_CHAM_CONG!$C$6:$BI$997,59,FALSE)</f>
        <v>0</v>
      </c>
      <c r="AE458" s="270">
        <f>I458/$H458*VLOOKUP(I$4,DM_TI_LE!$A$5:$B$30,2,FALSE)</f>
        <v>1</v>
      </c>
      <c r="AF458" s="270">
        <f>J458/$H458*VLOOKUP(J$4,DM_TI_LE!$A$5:$B$30,2,FALSE)</f>
        <v>0</v>
      </c>
      <c r="AG458" s="270">
        <f>K458/$H458*VLOOKUP(K$4,DM_TI_LE!$A$5:$B$30,2,FALSE)</f>
        <v>0</v>
      </c>
      <c r="AH458" s="270">
        <f>L458/$H458*VLOOKUP(L$4,DM_TI_LE!$A$5:$B$30,2,FALSE)</f>
        <v>0</v>
      </c>
      <c r="AI458" s="270">
        <f>M458/$H458*VLOOKUP(M$4,DM_TI_LE!$A$5:$B$30,2,FALSE)</f>
        <v>0</v>
      </c>
      <c r="AJ458" s="270">
        <f>N458/$H458*VLOOKUP(N$4,DM_TI_LE!$A$5:$B$30,2,FALSE)</f>
        <v>0</v>
      </c>
      <c r="AK458" s="270">
        <f>O458/$H458*VLOOKUP(O$4,DM_TI_LE!$A$5:$B$30,2,FALSE)</f>
        <v>0</v>
      </c>
      <c r="AL458" s="270">
        <f>P458/$H458*VLOOKUP(P$4,DM_TI_LE!$A$5:$B$30,2,FALSE)</f>
        <v>0</v>
      </c>
      <c r="AM458" s="270">
        <f>Q458/$H458*VLOOKUP(Q$4,DM_TI_LE!$A$5:$B$30,2,FALSE)</f>
        <v>0</v>
      </c>
      <c r="AN458" s="270">
        <f>R458/$H458*VLOOKUP(R$4,DM_TI_LE!$A$5:$B$30,2,FALSE)</f>
        <v>0</v>
      </c>
      <c r="AO458" s="270">
        <f>S458/$H458*VLOOKUP(S$4,DM_TI_LE!$A$5:$B$30,2,FALSE)</f>
        <v>0</v>
      </c>
      <c r="AP458" s="270">
        <f>T458/$H458*VLOOKUP(T$4,DM_TI_LE!$A$5:$B$30,2,FALSE)</f>
        <v>0</v>
      </c>
      <c r="AQ458" s="270">
        <f>U458/$H458*VLOOKUP(U$4,DM_TI_LE!$A$5:$B$30,2,FALSE)</f>
        <v>0</v>
      </c>
      <c r="AR458" s="270">
        <f>V458/$H458*VLOOKUP(V$4,DM_TI_LE!$A$5:$B$30,2,FALSE)</f>
        <v>0</v>
      </c>
      <c r="AS458" s="270">
        <f>W458/$H458*VLOOKUP(W$4,DM_TI_LE!$A$5:$B$30,2,FALSE)</f>
        <v>0</v>
      </c>
      <c r="AT458" s="270">
        <f>X458/$H458*VLOOKUP(X$4,DM_TI_LE!$A$5:$B$30,2,FALSE)</f>
        <v>0</v>
      </c>
      <c r="AU458" s="270">
        <f>Y458/$H458*VLOOKUP(Y$4,DM_TI_LE!$A$5:$B$30,2,FALSE)</f>
        <v>0</v>
      </c>
      <c r="AV458" s="270">
        <f>Z458/$H458*VLOOKUP(Z$4,DM_TI_LE!$A$5:$B$30,2,FALSE)</f>
        <v>0</v>
      </c>
      <c r="AW458" s="270">
        <f>AA458/$H458*VLOOKUP(AA$4,DM_TI_LE!$A$5:$B$30,2,FALSE)</f>
        <v>0</v>
      </c>
      <c r="AX458" s="270">
        <f>AB458/$H458*VLOOKUP(AB$4,DM_TI_LE!$A$5:$B$30,2,FALSE)</f>
        <v>0</v>
      </c>
      <c r="AY458" s="270">
        <f>AC458/$H458*VLOOKUP(AC$4,DM_TI_LE!$A$5:$B$30,2,FALSE)</f>
        <v>0</v>
      </c>
      <c r="AZ458" s="270">
        <f>AD458/$H458*VLOOKUP(AD$4,DM_TI_LE!$A$5:$B$30,2,FALSE)</f>
        <v>0</v>
      </c>
      <c r="BA458" s="284">
        <f>IF(CD458="HDHV",DM_TI_LE!$K$12*I458, SUM(AE458:AW458)*F458*E458*DM_HE_SO_LUONG_NS!$D$1*CE458)</f>
        <v>9405000</v>
      </c>
      <c r="BB458" s="104"/>
      <c r="BC458" s="110">
        <f>VLOOKUP(B458,GD_LCD_HS_LNS!$B$4:$E$1000,4,FALSE)</f>
        <v>4534000</v>
      </c>
      <c r="BD458" s="104"/>
      <c r="BE458" s="104">
        <f>I458/26*$BC458*VLOOKUP(BE$4,DM_TI_LE!$A$5:$C$29,3,FALSE)</f>
        <v>0</v>
      </c>
      <c r="BF458" s="104">
        <f>J458/26*$BC458*VLOOKUP(BF$4,DM_TI_LE!$A$5:$C$29,3,FALSE)</f>
        <v>0</v>
      </c>
      <c r="BG458" s="104">
        <f>K458/26*$BC458*VLOOKUP(BG$4,DM_TI_LE!$A$5:$C$29,3,FALSE)</f>
        <v>0</v>
      </c>
      <c r="BH458" s="104">
        <f>L458/26*$BC458*VLOOKUP(BH$4,DM_TI_LE!$A$5:$C$29,3,FALSE)</f>
        <v>0</v>
      </c>
      <c r="BI458" s="104">
        <f>M458/26*$BC458*VLOOKUP(BI$4,DM_TI_LE!$A$5:$C$29,3,FALSE)</f>
        <v>0</v>
      </c>
      <c r="BJ458" s="104">
        <f>N458/26*$BC458*VLOOKUP(BJ$4,DM_TI_LE!$A$5:$C$29,3,FALSE)</f>
        <v>0</v>
      </c>
      <c r="BK458" s="104">
        <f>O458/26*$BC458*VLOOKUP(BK$4,DM_TI_LE!$A$5:$C$29,3,FALSE)</f>
        <v>0</v>
      </c>
      <c r="BL458" s="104">
        <f>P458/26*$BC458*VLOOKUP(BL$4,DM_TI_LE!$A$5:$C$29,3,FALSE)</f>
        <v>0</v>
      </c>
      <c r="BM458" s="104">
        <f>Q458/26*$BC458*VLOOKUP(BM$4,DM_TI_LE!$A$5:$C$29,3,FALSE)</f>
        <v>0</v>
      </c>
      <c r="BN458" s="104">
        <f>R458/26*$BC458*VLOOKUP(BN$4,DM_TI_LE!$A$5:$C$29,3,FALSE)</f>
        <v>0</v>
      </c>
      <c r="BO458" s="104">
        <f>S458/26*$BC458*VLOOKUP(BO$4,DM_TI_LE!$A$5:$C$29,3,FALSE)</f>
        <v>0</v>
      </c>
      <c r="BP458" s="104">
        <f>T458/26*$BC458*VLOOKUP(BP$4,DM_TI_LE!$A$5:$C$29,3,FALSE)</f>
        <v>0</v>
      </c>
      <c r="BQ458" s="104">
        <f>U458/26*$BC458*VLOOKUP(BQ$4,DM_TI_LE!$A$5:$C$29,3,FALSE)</f>
        <v>0</v>
      </c>
      <c r="BR458" s="104">
        <f>V458/26*$BC458*VLOOKUP(BR$4,DM_TI_LE!$A$5:$C$29,3,FALSE)</f>
        <v>0</v>
      </c>
      <c r="BS458" s="104">
        <f>W458/26*$BC458*VLOOKUP(BS$4,DM_TI_LE!$A$5:$C$29,3,FALSE)</f>
        <v>0</v>
      </c>
      <c r="BT458" s="104">
        <f>X458/26*$BC458*VLOOKUP(BT$4,DM_TI_LE!$A$5:$C$29,3,FALSE)</f>
        <v>0</v>
      </c>
      <c r="BU458" s="104">
        <f>Y458/26*$BC458*VLOOKUP(BU$4,DM_TI_LE!$A$5:$C$29,3,FALSE)</f>
        <v>0</v>
      </c>
      <c r="BV458" s="104">
        <f>Z458/26*$BC458*VLOOKUP(BV$4,DM_TI_LE!$A$5:$C$29,3,FALSE)</f>
        <v>0</v>
      </c>
      <c r="BW458" s="104">
        <f>AA458/26*$BC458*VLOOKUP(BW$4,DM_TI_LE!$A$5:$C$29,3,FALSE)</f>
        <v>0</v>
      </c>
      <c r="BX458" s="104">
        <f>AB458/26*$BC458*VLOOKUP(BX$4,DM_TI_LE!$A$5:$C$29,3,FALSE)</f>
        <v>0</v>
      </c>
      <c r="BY458" s="104">
        <f>AC458/26*$BC458*VLOOKUP(BY$4,DM_TI_LE!$A$5:$C$29,3,FALSE)</f>
        <v>0</v>
      </c>
      <c r="BZ458" s="104">
        <f>AD458/26*$BC458*VLOOKUP(BZ$4,DM_TI_LE!$A$5:$C$29,3,FALSE)</f>
        <v>0</v>
      </c>
      <c r="CA458" s="273">
        <f t="shared" si="0"/>
        <v>0</v>
      </c>
      <c r="CB458" s="104"/>
      <c r="CC458" s="274">
        <f t="shared" si="1"/>
        <v>9405000</v>
      </c>
      <c r="CD458" s="138" t="str">
        <f>VLOOKUP(B458,GD_CHUNG!$B$5:$G$480,6,FALSE)</f>
        <v>HD3N</v>
      </c>
      <c r="CE458" s="275">
        <f>VLOOKUP(CD458,DM_TI_LE!$I$12:$J$16,2,FALSE)</f>
        <v>1</v>
      </c>
    </row>
    <row r="459" spans="1:83" ht="12.75" x14ac:dyDescent="0.2">
      <c r="A459" s="49">
        <v>455</v>
      </c>
      <c r="B459" s="50">
        <f>GD_CHUNG!B459</f>
        <v>10794</v>
      </c>
      <c r="C459" s="50" t="str">
        <f>GD_CHUNG!C459</f>
        <v>Nguyễn Thị Kim Huệ</v>
      </c>
      <c r="D459" s="50" t="str">
        <f>GD_CHUNG!D459</f>
        <v>NV Thủ Quỹ</v>
      </c>
      <c r="E459" s="268">
        <f>VLOOKUP(B459,GD_CHAM_CONG!$C$6:$BJ$997,60,FALSE)</f>
        <v>1</v>
      </c>
      <c r="F459" s="268">
        <f>VLOOKUP(B459,GD_LCD_HS_LNS!$B$4:$F$1000,5,FALSE)</f>
        <v>2.13</v>
      </c>
      <c r="G459" s="269"/>
      <c r="H459" s="269">
        <f>VLOOKUP(B459,GD_CHAM_CONG!$C$6:$BD$997,37,FALSE)</f>
        <v>23</v>
      </c>
      <c r="I459" s="104">
        <f>VLOOKUP($B459,GD_CHAM_CONG!$C$6:$BF$997,38,FALSE)</f>
        <v>23</v>
      </c>
      <c r="J459" s="104">
        <f>VLOOKUP($B459,GD_CHAM_CONG!$C$6:$BF$997,39,FALSE)</f>
        <v>0</v>
      </c>
      <c r="K459" s="104">
        <f>VLOOKUP($B459,GD_CHAM_CONG!$C$6:$BF$997,40,FALSE)</f>
        <v>0</v>
      </c>
      <c r="L459" s="104">
        <f>VLOOKUP($B459,GD_CHAM_CONG!$C$6:$BF$997,41,FALSE)</f>
        <v>0</v>
      </c>
      <c r="M459" s="104">
        <f>VLOOKUP($B459,GD_CHAM_CONG!$C$6:$BF$997,42,FALSE)</f>
        <v>0</v>
      </c>
      <c r="N459" s="104">
        <f>VLOOKUP($B459,GD_CHAM_CONG!$C$6:$BF$997,43,FALSE)</f>
        <v>0</v>
      </c>
      <c r="O459" s="104">
        <f>VLOOKUP($B459,GD_CHAM_CONG!$C$6:$BF$997,44,FALSE)</f>
        <v>0</v>
      </c>
      <c r="P459" s="104">
        <f>VLOOKUP($B459,GD_CHAM_CONG!$C$6:$BF$997,45,FALSE)</f>
        <v>0</v>
      </c>
      <c r="Q459" s="104">
        <f>VLOOKUP($B459,GD_CHAM_CONG!$C$6:$BF$997,46,FALSE)</f>
        <v>0</v>
      </c>
      <c r="R459" s="104">
        <f>VLOOKUP($B459,GD_CHAM_CONG!$C$6:$BF$997,47,FALSE)</f>
        <v>0</v>
      </c>
      <c r="S459" s="104">
        <f>VLOOKUP($B459,GD_CHAM_CONG!$C$6:$BF$997,48,FALSE)</f>
        <v>0</v>
      </c>
      <c r="T459" s="104">
        <f>VLOOKUP($B459,GD_CHAM_CONG!$C$6:$BF$997,49,FALSE)</f>
        <v>0</v>
      </c>
      <c r="U459" s="104">
        <f>VLOOKUP($B459,GD_CHAM_CONG!$C$6:$BF$997,50,FALSE)</f>
        <v>0</v>
      </c>
      <c r="V459" s="104">
        <f>VLOOKUP($B459,GD_CHAM_CONG!$C$6:$BF$997,51,FALSE)</f>
        <v>0</v>
      </c>
      <c r="W459" s="104">
        <f>VLOOKUP($B459,GD_CHAM_CONG!$C$6:$BF$997,52,FALSE)</f>
        <v>0</v>
      </c>
      <c r="X459" s="104">
        <f>VLOOKUP($B459,GD_CHAM_CONG!$C$6:$BF$997,53,FALSE)</f>
        <v>0</v>
      </c>
      <c r="Y459" s="104">
        <f>VLOOKUP($B459,GD_CHAM_CONG!$C$6:$BF$997,54,FALSE)</f>
        <v>0</v>
      </c>
      <c r="Z459" s="104">
        <f>VLOOKUP($B459,GD_CHAM_CONG!$C$6:$BF$997,55,FALSE)</f>
        <v>0</v>
      </c>
      <c r="AA459" s="104">
        <f>VLOOKUP($B459,GD_CHAM_CONG!$C$6:$BF$997,56,FALSE)</f>
        <v>0</v>
      </c>
      <c r="AB459" s="104">
        <f>VLOOKUP($B459,GD_CHAM_CONG!$C$6:$BI$997,57,FALSE)</f>
        <v>0</v>
      </c>
      <c r="AC459" s="104">
        <f>VLOOKUP($B459,GD_CHAM_CONG!$C$6:$BI$997,58,FALSE)</f>
        <v>0</v>
      </c>
      <c r="AD459" s="104">
        <f>VLOOKUP($B459,GD_CHAM_CONG!$C$6:$BI$997,59,FALSE)</f>
        <v>0</v>
      </c>
      <c r="AE459" s="270">
        <f>I459/$H459*VLOOKUP(I$4,DM_TI_LE!$A$5:$B$30,2,FALSE)</f>
        <v>1</v>
      </c>
      <c r="AF459" s="270">
        <f>J459/$H459*VLOOKUP(J$4,DM_TI_LE!$A$5:$B$30,2,FALSE)</f>
        <v>0</v>
      </c>
      <c r="AG459" s="270">
        <f>K459/$H459*VLOOKUP(K$4,DM_TI_LE!$A$5:$B$30,2,FALSE)</f>
        <v>0</v>
      </c>
      <c r="AH459" s="270">
        <f>L459/$H459*VLOOKUP(L$4,DM_TI_LE!$A$5:$B$30,2,FALSE)</f>
        <v>0</v>
      </c>
      <c r="AI459" s="270">
        <f>M459/$H459*VLOOKUP(M$4,DM_TI_LE!$A$5:$B$30,2,FALSE)</f>
        <v>0</v>
      </c>
      <c r="AJ459" s="270">
        <f>N459/$H459*VLOOKUP(N$4,DM_TI_LE!$A$5:$B$30,2,FALSE)</f>
        <v>0</v>
      </c>
      <c r="AK459" s="270">
        <f>O459/$H459*VLOOKUP(O$4,DM_TI_LE!$A$5:$B$30,2,FALSE)</f>
        <v>0</v>
      </c>
      <c r="AL459" s="270">
        <f>P459/$H459*VLOOKUP(P$4,DM_TI_LE!$A$5:$B$30,2,FALSE)</f>
        <v>0</v>
      </c>
      <c r="AM459" s="270">
        <f>Q459/$H459*VLOOKUP(Q$4,DM_TI_LE!$A$5:$B$30,2,FALSE)</f>
        <v>0</v>
      </c>
      <c r="AN459" s="270">
        <f>R459/$H459*VLOOKUP(R$4,DM_TI_LE!$A$5:$B$30,2,FALSE)</f>
        <v>0</v>
      </c>
      <c r="AO459" s="270">
        <f>S459/$H459*VLOOKUP(S$4,DM_TI_LE!$A$5:$B$30,2,FALSE)</f>
        <v>0</v>
      </c>
      <c r="AP459" s="270">
        <f>T459/$H459*VLOOKUP(T$4,DM_TI_LE!$A$5:$B$30,2,FALSE)</f>
        <v>0</v>
      </c>
      <c r="AQ459" s="270">
        <f>U459/$H459*VLOOKUP(U$4,DM_TI_LE!$A$5:$B$30,2,FALSE)</f>
        <v>0</v>
      </c>
      <c r="AR459" s="270">
        <f>V459/$H459*VLOOKUP(V$4,DM_TI_LE!$A$5:$B$30,2,FALSE)</f>
        <v>0</v>
      </c>
      <c r="AS459" s="270">
        <f>W459/$H459*VLOOKUP(W$4,DM_TI_LE!$A$5:$B$30,2,FALSE)</f>
        <v>0</v>
      </c>
      <c r="AT459" s="270">
        <f>X459/$H459*VLOOKUP(X$4,DM_TI_LE!$A$5:$B$30,2,FALSE)</f>
        <v>0</v>
      </c>
      <c r="AU459" s="270">
        <f>Y459/$H459*VLOOKUP(Y$4,DM_TI_LE!$A$5:$B$30,2,FALSE)</f>
        <v>0</v>
      </c>
      <c r="AV459" s="270">
        <f>Z459/$H459*VLOOKUP(Z$4,DM_TI_LE!$A$5:$B$30,2,FALSE)</f>
        <v>0</v>
      </c>
      <c r="AW459" s="270">
        <f>AA459/$H459*VLOOKUP(AA$4,DM_TI_LE!$A$5:$B$30,2,FALSE)</f>
        <v>0</v>
      </c>
      <c r="AX459" s="270">
        <f>AB459/$H459*VLOOKUP(AB$4,DM_TI_LE!$A$5:$B$30,2,FALSE)</f>
        <v>0</v>
      </c>
      <c r="AY459" s="270">
        <f>AC459/$H459*VLOOKUP(AC$4,DM_TI_LE!$A$5:$B$30,2,FALSE)</f>
        <v>0</v>
      </c>
      <c r="AZ459" s="270">
        <f>AD459/$H459*VLOOKUP(AD$4,DM_TI_LE!$A$5:$B$30,2,FALSE)</f>
        <v>0</v>
      </c>
      <c r="BA459" s="284">
        <f>IF(CD459="HDHV",DM_TI_LE!$K$12*I459, SUM(AE459:AW459)*F459*E459*DM_HE_SO_LUONG_NS!$D$1*CE459)</f>
        <v>9585000</v>
      </c>
      <c r="BB459" s="104"/>
      <c r="BC459" s="110">
        <f>VLOOKUP(B459,GD_LCD_HS_LNS!$B$4:$E$1000,4,FALSE)</f>
        <v>3488000</v>
      </c>
      <c r="BD459" s="104"/>
      <c r="BE459" s="104">
        <f>I459/26*$BC459*VLOOKUP(BE$4,DM_TI_LE!$A$5:$C$29,3,FALSE)</f>
        <v>0</v>
      </c>
      <c r="BF459" s="104">
        <f>J459/26*$BC459*VLOOKUP(BF$4,DM_TI_LE!$A$5:$C$29,3,FALSE)</f>
        <v>0</v>
      </c>
      <c r="BG459" s="104">
        <f>K459/26*$BC459*VLOOKUP(BG$4,DM_TI_LE!$A$5:$C$29,3,FALSE)</f>
        <v>0</v>
      </c>
      <c r="BH459" s="104">
        <f>L459/26*$BC459*VLOOKUP(BH$4,DM_TI_LE!$A$5:$C$29,3,FALSE)</f>
        <v>0</v>
      </c>
      <c r="BI459" s="104">
        <f>M459/26*$BC459*VLOOKUP(BI$4,DM_TI_LE!$A$5:$C$29,3,FALSE)</f>
        <v>0</v>
      </c>
      <c r="BJ459" s="104">
        <f>N459/26*$BC459*VLOOKUP(BJ$4,DM_TI_LE!$A$5:$C$29,3,FALSE)</f>
        <v>0</v>
      </c>
      <c r="BK459" s="104">
        <f>O459/26*$BC459*VLOOKUP(BK$4,DM_TI_LE!$A$5:$C$29,3,FALSE)</f>
        <v>0</v>
      </c>
      <c r="BL459" s="104">
        <f>P459/26*$BC459*VLOOKUP(BL$4,DM_TI_LE!$A$5:$C$29,3,FALSE)</f>
        <v>0</v>
      </c>
      <c r="BM459" s="104">
        <f>Q459/26*$BC459*VLOOKUP(BM$4,DM_TI_LE!$A$5:$C$29,3,FALSE)</f>
        <v>0</v>
      </c>
      <c r="BN459" s="104">
        <f>R459/26*$BC459*VLOOKUP(BN$4,DM_TI_LE!$A$5:$C$29,3,FALSE)</f>
        <v>0</v>
      </c>
      <c r="BO459" s="104">
        <f>S459/26*$BC459*VLOOKUP(BO$4,DM_TI_LE!$A$5:$C$29,3,FALSE)</f>
        <v>0</v>
      </c>
      <c r="BP459" s="104">
        <f>T459/26*$BC459*VLOOKUP(BP$4,DM_TI_LE!$A$5:$C$29,3,FALSE)</f>
        <v>0</v>
      </c>
      <c r="BQ459" s="104">
        <f>U459/26*$BC459*VLOOKUP(BQ$4,DM_TI_LE!$A$5:$C$29,3,FALSE)</f>
        <v>0</v>
      </c>
      <c r="BR459" s="104">
        <f>V459/26*$BC459*VLOOKUP(BR$4,DM_TI_LE!$A$5:$C$29,3,FALSE)</f>
        <v>0</v>
      </c>
      <c r="BS459" s="104">
        <f>W459/26*$BC459*VLOOKUP(BS$4,DM_TI_LE!$A$5:$C$29,3,FALSE)</f>
        <v>0</v>
      </c>
      <c r="BT459" s="104">
        <f>X459/26*$BC459*VLOOKUP(BT$4,DM_TI_LE!$A$5:$C$29,3,FALSE)</f>
        <v>0</v>
      </c>
      <c r="BU459" s="104">
        <f>Y459/26*$BC459*VLOOKUP(BU$4,DM_TI_LE!$A$5:$C$29,3,FALSE)</f>
        <v>0</v>
      </c>
      <c r="BV459" s="104">
        <f>Z459/26*$BC459*VLOOKUP(BV$4,DM_TI_LE!$A$5:$C$29,3,FALSE)</f>
        <v>0</v>
      </c>
      <c r="BW459" s="104">
        <f>AA459/26*$BC459*VLOOKUP(BW$4,DM_TI_LE!$A$5:$C$29,3,FALSE)</f>
        <v>0</v>
      </c>
      <c r="BX459" s="104">
        <f>AB459/26*$BC459*VLOOKUP(BX$4,DM_TI_LE!$A$5:$C$29,3,FALSE)</f>
        <v>0</v>
      </c>
      <c r="BY459" s="104">
        <f>AC459/26*$BC459*VLOOKUP(BY$4,DM_TI_LE!$A$5:$C$29,3,FALSE)</f>
        <v>0</v>
      </c>
      <c r="BZ459" s="104">
        <f>AD459/26*$BC459*VLOOKUP(BZ$4,DM_TI_LE!$A$5:$C$29,3,FALSE)</f>
        <v>0</v>
      </c>
      <c r="CA459" s="273">
        <f t="shared" si="0"/>
        <v>0</v>
      </c>
      <c r="CB459" s="104"/>
      <c r="CC459" s="274">
        <f t="shared" si="1"/>
        <v>9585000</v>
      </c>
      <c r="CD459" s="138" t="str">
        <f>VLOOKUP(B459,GD_CHUNG!$B$5:$G$480,6,FALSE)</f>
        <v>HDKX</v>
      </c>
      <c r="CE459" s="275">
        <f>VLOOKUP(CD459,DM_TI_LE!$I$12:$J$16,2,FALSE)</f>
        <v>1</v>
      </c>
    </row>
    <row r="460" spans="1:83" ht="12.75" x14ac:dyDescent="0.2">
      <c r="A460" s="49">
        <v>456</v>
      </c>
      <c r="B460" s="50">
        <f>GD_CHUNG!B460</f>
        <v>10788</v>
      </c>
      <c r="C460" s="50" t="str">
        <f>GD_CHUNG!C460</f>
        <v>Phạm Thị Thu Hiền</v>
      </c>
      <c r="D460" s="50" t="str">
        <f>GD_CHUNG!D460</f>
        <v>Chuyên viên TCKT</v>
      </c>
      <c r="E460" s="268">
        <f>VLOOKUP(B460,GD_CHAM_CONG!$C$6:$BJ$997,60,FALSE)</f>
        <v>1</v>
      </c>
      <c r="F460" s="268">
        <f>VLOOKUP(B460,GD_LCD_HS_LNS!$B$4:$F$1000,5,FALSE)</f>
        <v>2.92</v>
      </c>
      <c r="G460" s="269"/>
      <c r="H460" s="269">
        <f>VLOOKUP(B460,GD_CHAM_CONG!$C$6:$BD$997,37,FALSE)</f>
        <v>23</v>
      </c>
      <c r="I460" s="104">
        <f>VLOOKUP($B460,GD_CHAM_CONG!$C$6:$BF$997,38,FALSE)</f>
        <v>23</v>
      </c>
      <c r="J460" s="104">
        <f>VLOOKUP($B460,GD_CHAM_CONG!$C$6:$BF$997,39,FALSE)</f>
        <v>0</v>
      </c>
      <c r="K460" s="104">
        <f>VLOOKUP($B460,GD_CHAM_CONG!$C$6:$BF$997,40,FALSE)</f>
        <v>0</v>
      </c>
      <c r="L460" s="104">
        <f>VLOOKUP($B460,GD_CHAM_CONG!$C$6:$BF$997,41,FALSE)</f>
        <v>0</v>
      </c>
      <c r="M460" s="104">
        <f>VLOOKUP($B460,GD_CHAM_CONG!$C$6:$BF$997,42,FALSE)</f>
        <v>0</v>
      </c>
      <c r="N460" s="104">
        <f>VLOOKUP($B460,GD_CHAM_CONG!$C$6:$BF$997,43,FALSE)</f>
        <v>0</v>
      </c>
      <c r="O460" s="104">
        <f>VLOOKUP($B460,GD_CHAM_CONG!$C$6:$BF$997,44,FALSE)</f>
        <v>0</v>
      </c>
      <c r="P460" s="104">
        <f>VLOOKUP($B460,GD_CHAM_CONG!$C$6:$BF$997,45,FALSE)</f>
        <v>0</v>
      </c>
      <c r="Q460" s="104">
        <f>VLOOKUP($B460,GD_CHAM_CONG!$C$6:$BF$997,46,FALSE)</f>
        <v>0</v>
      </c>
      <c r="R460" s="104">
        <f>VLOOKUP($B460,GD_CHAM_CONG!$C$6:$BF$997,47,FALSE)</f>
        <v>0</v>
      </c>
      <c r="S460" s="104">
        <f>VLOOKUP($B460,GD_CHAM_CONG!$C$6:$BF$997,48,FALSE)</f>
        <v>0</v>
      </c>
      <c r="T460" s="104">
        <f>VLOOKUP($B460,GD_CHAM_CONG!$C$6:$BF$997,49,FALSE)</f>
        <v>0</v>
      </c>
      <c r="U460" s="104">
        <f>VLOOKUP($B460,GD_CHAM_CONG!$C$6:$BF$997,50,FALSE)</f>
        <v>0</v>
      </c>
      <c r="V460" s="104">
        <f>VLOOKUP($B460,GD_CHAM_CONG!$C$6:$BF$997,51,FALSE)</f>
        <v>0</v>
      </c>
      <c r="W460" s="104">
        <f>VLOOKUP($B460,GD_CHAM_CONG!$C$6:$BF$997,52,FALSE)</f>
        <v>0</v>
      </c>
      <c r="X460" s="104">
        <f>VLOOKUP($B460,GD_CHAM_CONG!$C$6:$BF$997,53,FALSE)</f>
        <v>0</v>
      </c>
      <c r="Y460" s="104">
        <f>VLOOKUP($B460,GD_CHAM_CONG!$C$6:$BF$997,54,FALSE)</f>
        <v>0</v>
      </c>
      <c r="Z460" s="104">
        <f>VLOOKUP($B460,GD_CHAM_CONG!$C$6:$BF$997,55,FALSE)</f>
        <v>0</v>
      </c>
      <c r="AA460" s="104">
        <f>VLOOKUP($B460,GD_CHAM_CONG!$C$6:$BF$997,56,FALSE)</f>
        <v>0</v>
      </c>
      <c r="AB460" s="104">
        <f>VLOOKUP($B460,GD_CHAM_CONG!$C$6:$BI$997,57,FALSE)</f>
        <v>0</v>
      </c>
      <c r="AC460" s="104">
        <f>VLOOKUP($B460,GD_CHAM_CONG!$C$6:$BI$997,58,FALSE)</f>
        <v>0</v>
      </c>
      <c r="AD460" s="104">
        <f>VLOOKUP($B460,GD_CHAM_CONG!$C$6:$BI$997,59,FALSE)</f>
        <v>0</v>
      </c>
      <c r="AE460" s="270">
        <f>I460/$H460*VLOOKUP(I$4,DM_TI_LE!$A$5:$B$30,2,FALSE)</f>
        <v>1</v>
      </c>
      <c r="AF460" s="270">
        <f>J460/$H460*VLOOKUP(J$4,DM_TI_LE!$A$5:$B$30,2,FALSE)</f>
        <v>0</v>
      </c>
      <c r="AG460" s="270">
        <f>K460/$H460*VLOOKUP(K$4,DM_TI_LE!$A$5:$B$30,2,FALSE)</f>
        <v>0</v>
      </c>
      <c r="AH460" s="270">
        <f>L460/$H460*VLOOKUP(L$4,DM_TI_LE!$A$5:$B$30,2,FALSE)</f>
        <v>0</v>
      </c>
      <c r="AI460" s="270">
        <f>M460/$H460*VLOOKUP(M$4,DM_TI_LE!$A$5:$B$30,2,FALSE)</f>
        <v>0</v>
      </c>
      <c r="AJ460" s="270">
        <f>N460/$H460*VLOOKUP(N$4,DM_TI_LE!$A$5:$B$30,2,FALSE)</f>
        <v>0</v>
      </c>
      <c r="AK460" s="270">
        <f>O460/$H460*VLOOKUP(O$4,DM_TI_LE!$A$5:$B$30,2,FALSE)</f>
        <v>0</v>
      </c>
      <c r="AL460" s="270">
        <f>P460/$H460*VLOOKUP(P$4,DM_TI_LE!$A$5:$B$30,2,FALSE)</f>
        <v>0</v>
      </c>
      <c r="AM460" s="270">
        <f>Q460/$H460*VLOOKUP(Q$4,DM_TI_LE!$A$5:$B$30,2,FALSE)</f>
        <v>0</v>
      </c>
      <c r="AN460" s="270">
        <f>R460/$H460*VLOOKUP(R$4,DM_TI_LE!$A$5:$B$30,2,FALSE)</f>
        <v>0</v>
      </c>
      <c r="AO460" s="270">
        <f>S460/$H460*VLOOKUP(S$4,DM_TI_LE!$A$5:$B$30,2,FALSE)</f>
        <v>0</v>
      </c>
      <c r="AP460" s="270">
        <f>T460/$H460*VLOOKUP(T$4,DM_TI_LE!$A$5:$B$30,2,FALSE)</f>
        <v>0</v>
      </c>
      <c r="AQ460" s="270">
        <f>U460/$H460*VLOOKUP(U$4,DM_TI_LE!$A$5:$B$30,2,FALSE)</f>
        <v>0</v>
      </c>
      <c r="AR460" s="270">
        <f>V460/$H460*VLOOKUP(V$4,DM_TI_LE!$A$5:$B$30,2,FALSE)</f>
        <v>0</v>
      </c>
      <c r="AS460" s="270">
        <f>W460/$H460*VLOOKUP(W$4,DM_TI_LE!$A$5:$B$30,2,FALSE)</f>
        <v>0</v>
      </c>
      <c r="AT460" s="270">
        <f>X460/$H460*VLOOKUP(X$4,DM_TI_LE!$A$5:$B$30,2,FALSE)</f>
        <v>0</v>
      </c>
      <c r="AU460" s="270">
        <f>Y460/$H460*VLOOKUP(Y$4,DM_TI_LE!$A$5:$B$30,2,FALSE)</f>
        <v>0</v>
      </c>
      <c r="AV460" s="270">
        <f>Z460/$H460*VLOOKUP(Z$4,DM_TI_LE!$A$5:$B$30,2,FALSE)</f>
        <v>0</v>
      </c>
      <c r="AW460" s="270">
        <f>AA460/$H460*VLOOKUP(AA$4,DM_TI_LE!$A$5:$B$30,2,FALSE)</f>
        <v>0</v>
      </c>
      <c r="AX460" s="270">
        <f>AB460/$H460*VLOOKUP(AB$4,DM_TI_LE!$A$5:$B$30,2,FALSE)</f>
        <v>0</v>
      </c>
      <c r="AY460" s="270">
        <f>AC460/$H460*VLOOKUP(AC$4,DM_TI_LE!$A$5:$B$30,2,FALSE)</f>
        <v>0</v>
      </c>
      <c r="AZ460" s="270">
        <f>AD460/$H460*VLOOKUP(AD$4,DM_TI_LE!$A$5:$B$30,2,FALSE)</f>
        <v>0</v>
      </c>
      <c r="BA460" s="284">
        <f>IF(CD460="HDHV",DM_TI_LE!$K$12*I460, SUM(AE460:AW460)*F460*E460*DM_HE_SO_LUONG_NS!$D$1*CE460)</f>
        <v>13140000</v>
      </c>
      <c r="BB460" s="104"/>
      <c r="BC460" s="110">
        <f>VLOOKUP(B460,GD_LCD_HS_LNS!$B$4:$E$1000,4,FALSE)</f>
        <v>4534000</v>
      </c>
      <c r="BD460" s="104"/>
      <c r="BE460" s="104">
        <f>I460/26*$BC460*VLOOKUP(BE$4,DM_TI_LE!$A$5:$C$29,3,FALSE)</f>
        <v>0</v>
      </c>
      <c r="BF460" s="104">
        <f>J460/26*$BC460*VLOOKUP(BF$4,DM_TI_LE!$A$5:$C$29,3,FALSE)</f>
        <v>0</v>
      </c>
      <c r="BG460" s="104">
        <f>K460/26*$BC460*VLOOKUP(BG$4,DM_TI_LE!$A$5:$C$29,3,FALSE)</f>
        <v>0</v>
      </c>
      <c r="BH460" s="104">
        <f>L460/26*$BC460*VLOOKUP(BH$4,DM_TI_LE!$A$5:$C$29,3,FALSE)</f>
        <v>0</v>
      </c>
      <c r="BI460" s="104">
        <f>M460/26*$BC460*VLOOKUP(BI$4,DM_TI_LE!$A$5:$C$29,3,FALSE)</f>
        <v>0</v>
      </c>
      <c r="BJ460" s="104">
        <f>N460/26*$BC460*VLOOKUP(BJ$4,DM_TI_LE!$A$5:$C$29,3,FALSE)</f>
        <v>0</v>
      </c>
      <c r="BK460" s="104">
        <f>O460/26*$BC460*VLOOKUP(BK$4,DM_TI_LE!$A$5:$C$29,3,FALSE)</f>
        <v>0</v>
      </c>
      <c r="BL460" s="104">
        <f>P460/26*$BC460*VLOOKUP(BL$4,DM_TI_LE!$A$5:$C$29,3,FALSE)</f>
        <v>0</v>
      </c>
      <c r="BM460" s="104">
        <f>Q460/26*$BC460*VLOOKUP(BM$4,DM_TI_LE!$A$5:$C$29,3,FALSE)</f>
        <v>0</v>
      </c>
      <c r="BN460" s="104">
        <f>R460/26*$BC460*VLOOKUP(BN$4,DM_TI_LE!$A$5:$C$29,3,FALSE)</f>
        <v>0</v>
      </c>
      <c r="BO460" s="104">
        <f>S460/26*$BC460*VLOOKUP(BO$4,DM_TI_LE!$A$5:$C$29,3,FALSE)</f>
        <v>0</v>
      </c>
      <c r="BP460" s="104">
        <f>T460/26*$BC460*VLOOKUP(BP$4,DM_TI_LE!$A$5:$C$29,3,FALSE)</f>
        <v>0</v>
      </c>
      <c r="BQ460" s="104">
        <f>U460/26*$BC460*VLOOKUP(BQ$4,DM_TI_LE!$A$5:$C$29,3,FALSE)</f>
        <v>0</v>
      </c>
      <c r="BR460" s="104">
        <f>V460/26*$BC460*VLOOKUP(BR$4,DM_TI_LE!$A$5:$C$29,3,FALSE)</f>
        <v>0</v>
      </c>
      <c r="BS460" s="104">
        <f>W460/26*$BC460*VLOOKUP(BS$4,DM_TI_LE!$A$5:$C$29,3,FALSE)</f>
        <v>0</v>
      </c>
      <c r="BT460" s="104">
        <f>X460/26*$BC460*VLOOKUP(BT$4,DM_TI_LE!$A$5:$C$29,3,FALSE)</f>
        <v>0</v>
      </c>
      <c r="BU460" s="104">
        <f>Y460/26*$BC460*VLOOKUP(BU$4,DM_TI_LE!$A$5:$C$29,3,FALSE)</f>
        <v>0</v>
      </c>
      <c r="BV460" s="104">
        <f>Z460/26*$BC460*VLOOKUP(BV$4,DM_TI_LE!$A$5:$C$29,3,FALSE)</f>
        <v>0</v>
      </c>
      <c r="BW460" s="104">
        <f>AA460/26*$BC460*VLOOKUP(BW$4,DM_TI_LE!$A$5:$C$29,3,FALSE)</f>
        <v>0</v>
      </c>
      <c r="BX460" s="104">
        <f>AB460/26*$BC460*VLOOKUP(BX$4,DM_TI_LE!$A$5:$C$29,3,FALSE)</f>
        <v>0</v>
      </c>
      <c r="BY460" s="104">
        <f>AC460/26*$BC460*VLOOKUP(BY$4,DM_TI_LE!$A$5:$C$29,3,FALSE)</f>
        <v>0</v>
      </c>
      <c r="BZ460" s="104">
        <f>AD460/26*$BC460*VLOOKUP(BZ$4,DM_TI_LE!$A$5:$C$29,3,FALSE)</f>
        <v>0</v>
      </c>
      <c r="CA460" s="273">
        <f t="shared" si="0"/>
        <v>0</v>
      </c>
      <c r="CB460" s="104"/>
      <c r="CC460" s="274">
        <f t="shared" si="1"/>
        <v>13140000</v>
      </c>
      <c r="CD460" s="138" t="str">
        <f>VLOOKUP(B460,GD_CHUNG!$B$5:$G$480,6,FALSE)</f>
        <v>HDKX</v>
      </c>
      <c r="CE460" s="275">
        <f>VLOOKUP(CD460,DM_TI_LE!$I$12:$J$16,2,FALSE)</f>
        <v>1</v>
      </c>
    </row>
    <row r="461" spans="1:83" ht="12.75" x14ac:dyDescent="0.2">
      <c r="A461" s="49">
        <v>457</v>
      </c>
      <c r="B461" s="50">
        <f>GD_CHUNG!B461</f>
        <v>10789</v>
      </c>
      <c r="C461" s="50" t="str">
        <f>GD_CHUNG!C461</f>
        <v>Hoàng Thị Trang Nhung</v>
      </c>
      <c r="D461" s="50" t="str">
        <f>GD_CHUNG!D461</f>
        <v>Chuyên viên TCKT</v>
      </c>
      <c r="E461" s="268">
        <f>VLOOKUP(B461,GD_CHAM_CONG!$C$6:$BJ$997,60,FALSE)</f>
        <v>1</v>
      </c>
      <c r="F461" s="268">
        <f>VLOOKUP(B461,GD_LCD_HS_LNS!$B$4:$F$1000,5,FALSE)</f>
        <v>2.92</v>
      </c>
      <c r="G461" s="269"/>
      <c r="H461" s="269">
        <f>VLOOKUP(B461,GD_CHAM_CONG!$C$6:$BD$997,37,FALSE)</f>
        <v>23</v>
      </c>
      <c r="I461" s="104">
        <f>VLOOKUP($B461,GD_CHAM_CONG!$C$6:$BF$997,38,FALSE)</f>
        <v>9</v>
      </c>
      <c r="J461" s="104">
        <f>VLOOKUP($B461,GD_CHAM_CONG!$C$6:$BF$997,39,FALSE)</f>
        <v>0</v>
      </c>
      <c r="K461" s="104">
        <f>VLOOKUP($B461,GD_CHAM_CONG!$C$6:$BF$997,40,FALSE)</f>
        <v>0</v>
      </c>
      <c r="L461" s="104">
        <f>VLOOKUP($B461,GD_CHAM_CONG!$C$6:$BF$997,41,FALSE)</f>
        <v>0</v>
      </c>
      <c r="M461" s="104">
        <f>VLOOKUP($B461,GD_CHAM_CONG!$C$6:$BF$997,42,FALSE)</f>
        <v>0</v>
      </c>
      <c r="N461" s="104">
        <f>VLOOKUP($B461,GD_CHAM_CONG!$C$6:$BF$997,43,FALSE)</f>
        <v>0</v>
      </c>
      <c r="O461" s="104">
        <f>VLOOKUP($B461,GD_CHAM_CONG!$C$6:$BF$997,44,FALSE)</f>
        <v>14</v>
      </c>
      <c r="P461" s="104">
        <f>VLOOKUP($B461,GD_CHAM_CONG!$C$6:$BF$997,45,FALSE)</f>
        <v>0</v>
      </c>
      <c r="Q461" s="104">
        <f>VLOOKUP($B461,GD_CHAM_CONG!$C$6:$BF$997,46,FALSE)</f>
        <v>0</v>
      </c>
      <c r="R461" s="104">
        <f>VLOOKUP($B461,GD_CHAM_CONG!$C$6:$BF$997,47,FALSE)</f>
        <v>0</v>
      </c>
      <c r="S461" s="104">
        <f>VLOOKUP($B461,GD_CHAM_CONG!$C$6:$BF$997,48,FALSE)</f>
        <v>0</v>
      </c>
      <c r="T461" s="104">
        <f>VLOOKUP($B461,GD_CHAM_CONG!$C$6:$BF$997,49,FALSE)</f>
        <v>0</v>
      </c>
      <c r="U461" s="104">
        <f>VLOOKUP($B461,GD_CHAM_CONG!$C$6:$BF$997,50,FALSE)</f>
        <v>0</v>
      </c>
      <c r="V461" s="104">
        <f>VLOOKUP($B461,GD_CHAM_CONG!$C$6:$BF$997,51,FALSE)</f>
        <v>0</v>
      </c>
      <c r="W461" s="104">
        <f>VLOOKUP($B461,GD_CHAM_CONG!$C$6:$BF$997,52,FALSE)</f>
        <v>0</v>
      </c>
      <c r="X461" s="104">
        <f>VLOOKUP($B461,GD_CHAM_CONG!$C$6:$BF$997,53,FALSE)</f>
        <v>0</v>
      </c>
      <c r="Y461" s="104">
        <f>VLOOKUP($B461,GD_CHAM_CONG!$C$6:$BF$997,54,FALSE)</f>
        <v>0</v>
      </c>
      <c r="Z461" s="104">
        <f>VLOOKUP($B461,GD_CHAM_CONG!$C$6:$BF$997,55,FALSE)</f>
        <v>0</v>
      </c>
      <c r="AA461" s="104">
        <f>VLOOKUP($B461,GD_CHAM_CONG!$C$6:$BF$997,56,FALSE)</f>
        <v>0</v>
      </c>
      <c r="AB461" s="104">
        <f>VLOOKUP($B461,GD_CHAM_CONG!$C$6:$BI$997,57,FALSE)</f>
        <v>0</v>
      </c>
      <c r="AC461" s="104">
        <f>VLOOKUP($B461,GD_CHAM_CONG!$C$6:$BI$997,58,FALSE)</f>
        <v>0</v>
      </c>
      <c r="AD461" s="104">
        <f>VLOOKUP($B461,GD_CHAM_CONG!$C$6:$BI$997,59,FALSE)</f>
        <v>0</v>
      </c>
      <c r="AE461" s="270">
        <f>I461/$H461*VLOOKUP(I$4,DM_TI_LE!$A$5:$B$30,2,FALSE)</f>
        <v>0.39130434782608697</v>
      </c>
      <c r="AF461" s="270">
        <f>J461/$H461*VLOOKUP(J$4,DM_TI_LE!$A$5:$B$30,2,FALSE)</f>
        <v>0</v>
      </c>
      <c r="AG461" s="270">
        <f>K461/$H461*VLOOKUP(K$4,DM_TI_LE!$A$5:$B$30,2,FALSE)</f>
        <v>0</v>
      </c>
      <c r="AH461" s="270">
        <f>L461/$H461*VLOOKUP(L$4,DM_TI_LE!$A$5:$B$30,2,FALSE)</f>
        <v>0</v>
      </c>
      <c r="AI461" s="270">
        <f>M461/$H461*VLOOKUP(M$4,DM_TI_LE!$A$5:$B$30,2,FALSE)</f>
        <v>0</v>
      </c>
      <c r="AJ461" s="270">
        <f>N461/$H461*VLOOKUP(N$4,DM_TI_LE!$A$5:$B$30,2,FALSE)</f>
        <v>0</v>
      </c>
      <c r="AK461" s="270">
        <f>O461/$H461*VLOOKUP(O$4,DM_TI_LE!$A$5:$B$30,2,FALSE)</f>
        <v>6.0869565217391314E-2</v>
      </c>
      <c r="AL461" s="270">
        <f>P461/$H461*VLOOKUP(P$4,DM_TI_LE!$A$5:$B$30,2,FALSE)</f>
        <v>0</v>
      </c>
      <c r="AM461" s="270">
        <f>Q461/$H461*VLOOKUP(Q$4,DM_TI_LE!$A$5:$B$30,2,FALSE)</f>
        <v>0</v>
      </c>
      <c r="AN461" s="270">
        <f>R461/$H461*VLOOKUP(R$4,DM_TI_LE!$A$5:$B$30,2,FALSE)</f>
        <v>0</v>
      </c>
      <c r="AO461" s="270">
        <f>S461/$H461*VLOOKUP(S$4,DM_TI_LE!$A$5:$B$30,2,FALSE)</f>
        <v>0</v>
      </c>
      <c r="AP461" s="270">
        <f>T461/$H461*VLOOKUP(T$4,DM_TI_LE!$A$5:$B$30,2,FALSE)</f>
        <v>0</v>
      </c>
      <c r="AQ461" s="270">
        <f>U461/$H461*VLOOKUP(U$4,DM_TI_LE!$A$5:$B$30,2,FALSE)</f>
        <v>0</v>
      </c>
      <c r="AR461" s="270">
        <f>V461/$H461*VLOOKUP(V$4,DM_TI_LE!$A$5:$B$30,2,FALSE)</f>
        <v>0</v>
      </c>
      <c r="AS461" s="270">
        <f>W461/$H461*VLOOKUP(W$4,DM_TI_LE!$A$5:$B$30,2,FALSE)</f>
        <v>0</v>
      </c>
      <c r="AT461" s="270">
        <f>X461/$H461*VLOOKUP(X$4,DM_TI_LE!$A$5:$B$30,2,FALSE)</f>
        <v>0</v>
      </c>
      <c r="AU461" s="270">
        <f>Y461/$H461*VLOOKUP(Y$4,DM_TI_LE!$A$5:$B$30,2,FALSE)</f>
        <v>0</v>
      </c>
      <c r="AV461" s="270">
        <f>Z461/$H461*VLOOKUP(Z$4,DM_TI_LE!$A$5:$B$30,2,FALSE)</f>
        <v>0</v>
      </c>
      <c r="AW461" s="270">
        <f>AA461/$H461*VLOOKUP(AA$4,DM_TI_LE!$A$5:$B$30,2,FALSE)</f>
        <v>0</v>
      </c>
      <c r="AX461" s="270">
        <f>AB461/$H461*VLOOKUP(AB$4,DM_TI_LE!$A$5:$B$30,2,FALSE)</f>
        <v>0</v>
      </c>
      <c r="AY461" s="270">
        <f>AC461/$H461*VLOOKUP(AC$4,DM_TI_LE!$A$5:$B$30,2,FALSE)</f>
        <v>0</v>
      </c>
      <c r="AZ461" s="270">
        <f>AD461/$H461*VLOOKUP(AD$4,DM_TI_LE!$A$5:$B$30,2,FALSE)</f>
        <v>0</v>
      </c>
      <c r="BA461" s="284">
        <f>IF(CD461="HDHV",DM_TI_LE!$K$12*I461, SUM(AE461:AW461)*F461*E461*DM_HE_SO_LUONG_NS!$D$1*CE461)</f>
        <v>5941565.2173913047</v>
      </c>
      <c r="BB461" s="104"/>
      <c r="BC461" s="110">
        <f>VLOOKUP(B461,GD_LCD_HS_LNS!$B$4:$E$1000,4,FALSE)</f>
        <v>4534000</v>
      </c>
      <c r="BD461" s="104"/>
      <c r="BE461" s="104">
        <f>I461/26*$BC461*VLOOKUP(BE$4,DM_TI_LE!$A$5:$C$29,3,FALSE)</f>
        <v>0</v>
      </c>
      <c r="BF461" s="104">
        <f>J461/26*$BC461*VLOOKUP(BF$4,DM_TI_LE!$A$5:$C$29,3,FALSE)</f>
        <v>0</v>
      </c>
      <c r="BG461" s="104">
        <f>K461/26*$BC461*VLOOKUP(BG$4,DM_TI_LE!$A$5:$C$29,3,FALSE)</f>
        <v>0</v>
      </c>
      <c r="BH461" s="104">
        <f>L461/26*$BC461*VLOOKUP(BH$4,DM_TI_LE!$A$5:$C$29,3,FALSE)</f>
        <v>0</v>
      </c>
      <c r="BI461" s="104">
        <f>M461/26*$BC461*VLOOKUP(BI$4,DM_TI_LE!$A$5:$C$29,3,FALSE)</f>
        <v>0</v>
      </c>
      <c r="BJ461" s="104">
        <f>N461/26*$BC461*VLOOKUP(BJ$4,DM_TI_LE!$A$5:$C$29,3,FALSE)</f>
        <v>0</v>
      </c>
      <c r="BK461" s="104">
        <f>O461/26*$BC461*VLOOKUP(BK$4,DM_TI_LE!$A$5:$C$29,3,FALSE)</f>
        <v>0</v>
      </c>
      <c r="BL461" s="104">
        <f>P461/26*$BC461*VLOOKUP(BL$4,DM_TI_LE!$A$5:$C$29,3,FALSE)</f>
        <v>0</v>
      </c>
      <c r="BM461" s="104">
        <f>Q461/26*$BC461*VLOOKUP(BM$4,DM_TI_LE!$A$5:$C$29,3,FALSE)</f>
        <v>0</v>
      </c>
      <c r="BN461" s="104">
        <f>R461/26*$BC461*VLOOKUP(BN$4,DM_TI_LE!$A$5:$C$29,3,FALSE)</f>
        <v>0</v>
      </c>
      <c r="BO461" s="104">
        <f>S461/26*$BC461*VLOOKUP(BO$4,DM_TI_LE!$A$5:$C$29,3,FALSE)</f>
        <v>0</v>
      </c>
      <c r="BP461" s="104">
        <f>T461/26*$BC461*VLOOKUP(BP$4,DM_TI_LE!$A$5:$C$29,3,FALSE)</f>
        <v>0</v>
      </c>
      <c r="BQ461" s="104">
        <f>U461/26*$BC461*VLOOKUP(BQ$4,DM_TI_LE!$A$5:$C$29,3,FALSE)</f>
        <v>0</v>
      </c>
      <c r="BR461" s="104">
        <f>V461/26*$BC461*VLOOKUP(BR$4,DM_TI_LE!$A$5:$C$29,3,FALSE)</f>
        <v>0</v>
      </c>
      <c r="BS461" s="104">
        <f>W461/26*$BC461*VLOOKUP(BS$4,DM_TI_LE!$A$5:$C$29,3,FALSE)</f>
        <v>0</v>
      </c>
      <c r="BT461" s="104">
        <f>X461/26*$BC461*VLOOKUP(BT$4,DM_TI_LE!$A$5:$C$29,3,FALSE)</f>
        <v>0</v>
      </c>
      <c r="BU461" s="104">
        <f>Y461/26*$BC461*VLOOKUP(BU$4,DM_TI_LE!$A$5:$C$29,3,FALSE)</f>
        <v>0</v>
      </c>
      <c r="BV461" s="104">
        <f>Z461/26*$BC461*VLOOKUP(BV$4,DM_TI_LE!$A$5:$C$29,3,FALSE)</f>
        <v>0</v>
      </c>
      <c r="BW461" s="104">
        <f>AA461/26*$BC461*VLOOKUP(BW$4,DM_TI_LE!$A$5:$C$29,3,FALSE)</f>
        <v>0</v>
      </c>
      <c r="BX461" s="104">
        <f>AB461/26*$BC461*VLOOKUP(BX$4,DM_TI_LE!$A$5:$C$29,3,FALSE)</f>
        <v>0</v>
      </c>
      <c r="BY461" s="104">
        <f>AC461/26*$BC461*VLOOKUP(BY$4,DM_TI_LE!$A$5:$C$29,3,FALSE)</f>
        <v>0</v>
      </c>
      <c r="BZ461" s="104">
        <f>AD461/26*$BC461*VLOOKUP(BZ$4,DM_TI_LE!$A$5:$C$29,3,FALSE)</f>
        <v>0</v>
      </c>
      <c r="CA461" s="273">
        <f t="shared" si="0"/>
        <v>0</v>
      </c>
      <c r="CB461" s="104"/>
      <c r="CC461" s="274">
        <f t="shared" si="1"/>
        <v>5941565.2173913047</v>
      </c>
      <c r="CD461" s="138" t="str">
        <f>VLOOKUP(B461,GD_CHUNG!$B$5:$G$480,6,FALSE)</f>
        <v>HDKX</v>
      </c>
      <c r="CE461" s="275">
        <f>VLOOKUP(CD461,DM_TI_LE!$I$12:$J$16,2,FALSE)</f>
        <v>1</v>
      </c>
    </row>
    <row r="462" spans="1:83" ht="12.75" x14ac:dyDescent="0.2">
      <c r="A462" s="49">
        <v>458</v>
      </c>
      <c r="B462" s="50">
        <f>GD_CHUNG!B462</f>
        <v>10790</v>
      </c>
      <c r="C462" s="50" t="str">
        <f>GD_CHUNG!C462</f>
        <v>Đào Thị Chín</v>
      </c>
      <c r="D462" s="50" t="str">
        <f>GD_CHUNG!D462</f>
        <v>Chuyên viên TCKT</v>
      </c>
      <c r="E462" s="268">
        <f>VLOOKUP(B462,GD_CHAM_CONG!$C$6:$BJ$997,60,FALSE)</f>
        <v>1</v>
      </c>
      <c r="F462" s="268">
        <f>VLOOKUP(B462,GD_LCD_HS_LNS!$B$4:$F$1000,5,FALSE)</f>
        <v>2.92</v>
      </c>
      <c r="G462" s="269"/>
      <c r="H462" s="269">
        <f>VLOOKUP(B462,GD_CHAM_CONG!$C$6:$BD$997,37,FALSE)</f>
        <v>23</v>
      </c>
      <c r="I462" s="104">
        <f>VLOOKUP($B462,GD_CHAM_CONG!$C$6:$BF$997,38,FALSE)</f>
        <v>23</v>
      </c>
      <c r="J462" s="104">
        <f>VLOOKUP($B462,GD_CHAM_CONG!$C$6:$BF$997,39,FALSE)</f>
        <v>0</v>
      </c>
      <c r="K462" s="104">
        <f>VLOOKUP($B462,GD_CHAM_CONG!$C$6:$BF$997,40,FALSE)</f>
        <v>0</v>
      </c>
      <c r="L462" s="104">
        <f>VLOOKUP($B462,GD_CHAM_CONG!$C$6:$BF$997,41,FALSE)</f>
        <v>0</v>
      </c>
      <c r="M462" s="104">
        <f>VLOOKUP($B462,GD_CHAM_CONG!$C$6:$BF$997,42,FALSE)</f>
        <v>0</v>
      </c>
      <c r="N462" s="104">
        <f>VLOOKUP($B462,GD_CHAM_CONG!$C$6:$BF$997,43,FALSE)</f>
        <v>0</v>
      </c>
      <c r="O462" s="104">
        <f>VLOOKUP($B462,GD_CHAM_CONG!$C$6:$BF$997,44,FALSE)</f>
        <v>0</v>
      </c>
      <c r="P462" s="104">
        <f>VLOOKUP($B462,GD_CHAM_CONG!$C$6:$BF$997,45,FALSE)</f>
        <v>0</v>
      </c>
      <c r="Q462" s="104">
        <f>VLOOKUP($B462,GD_CHAM_CONG!$C$6:$BF$997,46,FALSE)</f>
        <v>0</v>
      </c>
      <c r="R462" s="104">
        <f>VLOOKUP($B462,GD_CHAM_CONG!$C$6:$BF$997,47,FALSE)</f>
        <v>0</v>
      </c>
      <c r="S462" s="104">
        <f>VLOOKUP($B462,GD_CHAM_CONG!$C$6:$BF$997,48,FALSE)</f>
        <v>0</v>
      </c>
      <c r="T462" s="104">
        <f>VLOOKUP($B462,GD_CHAM_CONG!$C$6:$BF$997,49,FALSE)</f>
        <v>0</v>
      </c>
      <c r="U462" s="104">
        <f>VLOOKUP($B462,GD_CHAM_CONG!$C$6:$BF$997,50,FALSE)</f>
        <v>0</v>
      </c>
      <c r="V462" s="104">
        <f>VLOOKUP($B462,GD_CHAM_CONG!$C$6:$BF$997,51,FALSE)</f>
        <v>0</v>
      </c>
      <c r="W462" s="104">
        <f>VLOOKUP($B462,GD_CHAM_CONG!$C$6:$BF$997,52,FALSE)</f>
        <v>0</v>
      </c>
      <c r="X462" s="104">
        <f>VLOOKUP($B462,GD_CHAM_CONG!$C$6:$BF$997,53,FALSE)</f>
        <v>0</v>
      </c>
      <c r="Y462" s="104">
        <f>VLOOKUP($B462,GD_CHAM_CONG!$C$6:$BF$997,54,FALSE)</f>
        <v>0</v>
      </c>
      <c r="Z462" s="104">
        <f>VLOOKUP($B462,GD_CHAM_CONG!$C$6:$BF$997,55,FALSE)</f>
        <v>0</v>
      </c>
      <c r="AA462" s="104">
        <f>VLOOKUP($B462,GD_CHAM_CONG!$C$6:$BF$997,56,FALSE)</f>
        <v>0</v>
      </c>
      <c r="AB462" s="104">
        <f>VLOOKUP($B462,GD_CHAM_CONG!$C$6:$BI$997,57,FALSE)</f>
        <v>0</v>
      </c>
      <c r="AC462" s="104">
        <f>VLOOKUP($B462,GD_CHAM_CONG!$C$6:$BI$997,58,FALSE)</f>
        <v>0</v>
      </c>
      <c r="AD462" s="104">
        <f>VLOOKUP($B462,GD_CHAM_CONG!$C$6:$BI$997,59,FALSE)</f>
        <v>0</v>
      </c>
      <c r="AE462" s="270">
        <f>I462/$H462*VLOOKUP(I$4,DM_TI_LE!$A$5:$B$30,2,FALSE)</f>
        <v>1</v>
      </c>
      <c r="AF462" s="270">
        <f>J462/$H462*VLOOKUP(J$4,DM_TI_LE!$A$5:$B$30,2,FALSE)</f>
        <v>0</v>
      </c>
      <c r="AG462" s="270">
        <f>K462/$H462*VLOOKUP(K$4,DM_TI_LE!$A$5:$B$30,2,FALSE)</f>
        <v>0</v>
      </c>
      <c r="AH462" s="270">
        <f>L462/$H462*VLOOKUP(L$4,DM_TI_LE!$A$5:$B$30,2,FALSE)</f>
        <v>0</v>
      </c>
      <c r="AI462" s="270">
        <f>M462/$H462*VLOOKUP(M$4,DM_TI_LE!$A$5:$B$30,2,FALSE)</f>
        <v>0</v>
      </c>
      <c r="AJ462" s="270">
        <f>N462/$H462*VLOOKUP(N$4,DM_TI_LE!$A$5:$B$30,2,FALSE)</f>
        <v>0</v>
      </c>
      <c r="AK462" s="270">
        <f>O462/$H462*VLOOKUP(O$4,DM_TI_LE!$A$5:$B$30,2,FALSE)</f>
        <v>0</v>
      </c>
      <c r="AL462" s="270">
        <f>P462/$H462*VLOOKUP(P$4,DM_TI_LE!$A$5:$B$30,2,FALSE)</f>
        <v>0</v>
      </c>
      <c r="AM462" s="270">
        <f>Q462/$H462*VLOOKUP(Q$4,DM_TI_LE!$A$5:$B$30,2,FALSE)</f>
        <v>0</v>
      </c>
      <c r="AN462" s="270">
        <f>R462/$H462*VLOOKUP(R$4,DM_TI_LE!$A$5:$B$30,2,FALSE)</f>
        <v>0</v>
      </c>
      <c r="AO462" s="270">
        <f>S462/$H462*VLOOKUP(S$4,DM_TI_LE!$A$5:$B$30,2,FALSE)</f>
        <v>0</v>
      </c>
      <c r="AP462" s="270">
        <f>T462/$H462*VLOOKUP(T$4,DM_TI_LE!$A$5:$B$30,2,FALSE)</f>
        <v>0</v>
      </c>
      <c r="AQ462" s="270">
        <f>U462/$H462*VLOOKUP(U$4,DM_TI_LE!$A$5:$B$30,2,FALSE)</f>
        <v>0</v>
      </c>
      <c r="AR462" s="270">
        <f>V462/$H462*VLOOKUP(V$4,DM_TI_LE!$A$5:$B$30,2,FALSE)</f>
        <v>0</v>
      </c>
      <c r="AS462" s="270">
        <f>W462/$H462*VLOOKUP(W$4,DM_TI_LE!$A$5:$B$30,2,FALSE)</f>
        <v>0</v>
      </c>
      <c r="AT462" s="270">
        <f>X462/$H462*VLOOKUP(X$4,DM_TI_LE!$A$5:$B$30,2,FALSE)</f>
        <v>0</v>
      </c>
      <c r="AU462" s="270">
        <f>Y462/$H462*VLOOKUP(Y$4,DM_TI_LE!$A$5:$B$30,2,FALSE)</f>
        <v>0</v>
      </c>
      <c r="AV462" s="270">
        <f>Z462/$H462*VLOOKUP(Z$4,DM_TI_LE!$A$5:$B$30,2,FALSE)</f>
        <v>0</v>
      </c>
      <c r="AW462" s="270">
        <f>AA462/$H462*VLOOKUP(AA$4,DM_TI_LE!$A$5:$B$30,2,FALSE)</f>
        <v>0</v>
      </c>
      <c r="AX462" s="270">
        <f>AB462/$H462*VLOOKUP(AB$4,DM_TI_LE!$A$5:$B$30,2,FALSE)</f>
        <v>0</v>
      </c>
      <c r="AY462" s="270">
        <f>AC462/$H462*VLOOKUP(AC$4,DM_TI_LE!$A$5:$B$30,2,FALSE)</f>
        <v>0</v>
      </c>
      <c r="AZ462" s="270">
        <f>AD462/$H462*VLOOKUP(AD$4,DM_TI_LE!$A$5:$B$30,2,FALSE)</f>
        <v>0</v>
      </c>
      <c r="BA462" s="284">
        <f>IF(CD462="HDHV",DM_TI_LE!$K$12*I462, SUM(AE462:AW462)*F462*E462*DM_HE_SO_LUONG_NS!$D$1*CE462)</f>
        <v>13140000</v>
      </c>
      <c r="BB462" s="104"/>
      <c r="BC462" s="110">
        <f>VLOOKUP(B462,GD_LCD_HS_LNS!$B$4:$E$1000,4,FALSE)</f>
        <v>4534000</v>
      </c>
      <c r="BD462" s="104"/>
      <c r="BE462" s="104">
        <f>I462/26*$BC462*VLOOKUP(BE$4,DM_TI_LE!$A$5:$C$29,3,FALSE)</f>
        <v>0</v>
      </c>
      <c r="BF462" s="104">
        <f>J462/26*$BC462*VLOOKUP(BF$4,DM_TI_LE!$A$5:$C$29,3,FALSE)</f>
        <v>0</v>
      </c>
      <c r="BG462" s="104">
        <f>K462/26*$BC462*VLOOKUP(BG$4,DM_TI_LE!$A$5:$C$29,3,FALSE)</f>
        <v>0</v>
      </c>
      <c r="BH462" s="104">
        <f>L462/26*$BC462*VLOOKUP(BH$4,DM_TI_LE!$A$5:$C$29,3,FALSE)</f>
        <v>0</v>
      </c>
      <c r="BI462" s="104">
        <f>M462/26*$BC462*VLOOKUP(BI$4,DM_TI_LE!$A$5:$C$29,3,FALSE)</f>
        <v>0</v>
      </c>
      <c r="BJ462" s="104">
        <f>N462/26*$BC462*VLOOKUP(BJ$4,DM_TI_LE!$A$5:$C$29,3,FALSE)</f>
        <v>0</v>
      </c>
      <c r="BK462" s="104">
        <f>O462/26*$BC462*VLOOKUP(BK$4,DM_TI_LE!$A$5:$C$29,3,FALSE)</f>
        <v>0</v>
      </c>
      <c r="BL462" s="104">
        <f>P462/26*$BC462*VLOOKUP(BL$4,DM_TI_LE!$A$5:$C$29,3,FALSE)</f>
        <v>0</v>
      </c>
      <c r="BM462" s="104">
        <f>Q462/26*$BC462*VLOOKUP(BM$4,DM_TI_LE!$A$5:$C$29,3,FALSE)</f>
        <v>0</v>
      </c>
      <c r="BN462" s="104">
        <f>R462/26*$BC462*VLOOKUP(BN$4,DM_TI_LE!$A$5:$C$29,3,FALSE)</f>
        <v>0</v>
      </c>
      <c r="BO462" s="104">
        <f>S462/26*$BC462*VLOOKUP(BO$4,DM_TI_LE!$A$5:$C$29,3,FALSE)</f>
        <v>0</v>
      </c>
      <c r="BP462" s="104">
        <f>T462/26*$BC462*VLOOKUP(BP$4,DM_TI_LE!$A$5:$C$29,3,FALSE)</f>
        <v>0</v>
      </c>
      <c r="BQ462" s="104">
        <f>U462/26*$BC462*VLOOKUP(BQ$4,DM_TI_LE!$A$5:$C$29,3,FALSE)</f>
        <v>0</v>
      </c>
      <c r="BR462" s="104">
        <f>V462/26*$BC462*VLOOKUP(BR$4,DM_TI_LE!$A$5:$C$29,3,FALSE)</f>
        <v>0</v>
      </c>
      <c r="BS462" s="104">
        <f>W462/26*$BC462*VLOOKUP(BS$4,DM_TI_LE!$A$5:$C$29,3,FALSE)</f>
        <v>0</v>
      </c>
      <c r="BT462" s="104">
        <f>X462/26*$BC462*VLOOKUP(BT$4,DM_TI_LE!$A$5:$C$29,3,FALSE)</f>
        <v>0</v>
      </c>
      <c r="BU462" s="104">
        <f>Y462/26*$BC462*VLOOKUP(BU$4,DM_TI_LE!$A$5:$C$29,3,FALSE)</f>
        <v>0</v>
      </c>
      <c r="BV462" s="104">
        <f>Z462/26*$BC462*VLOOKUP(BV$4,DM_TI_LE!$A$5:$C$29,3,FALSE)</f>
        <v>0</v>
      </c>
      <c r="BW462" s="104">
        <f>AA462/26*$BC462*VLOOKUP(BW$4,DM_TI_LE!$A$5:$C$29,3,FALSE)</f>
        <v>0</v>
      </c>
      <c r="BX462" s="104">
        <f>AB462/26*$BC462*VLOOKUP(BX$4,DM_TI_LE!$A$5:$C$29,3,FALSE)</f>
        <v>0</v>
      </c>
      <c r="BY462" s="104">
        <f>AC462/26*$BC462*VLOOKUP(BY$4,DM_TI_LE!$A$5:$C$29,3,FALSE)</f>
        <v>0</v>
      </c>
      <c r="BZ462" s="104">
        <f>AD462/26*$BC462*VLOOKUP(BZ$4,DM_TI_LE!$A$5:$C$29,3,FALSE)</f>
        <v>0</v>
      </c>
      <c r="CA462" s="273">
        <f t="shared" si="0"/>
        <v>0</v>
      </c>
      <c r="CB462" s="104"/>
      <c r="CC462" s="274">
        <f t="shared" si="1"/>
        <v>13140000</v>
      </c>
      <c r="CD462" s="138" t="str">
        <f>VLOOKUP(B462,GD_CHUNG!$B$5:$G$480,6,FALSE)</f>
        <v>HDKX</v>
      </c>
      <c r="CE462" s="275">
        <f>VLOOKUP(CD462,DM_TI_LE!$I$12:$J$16,2,FALSE)</f>
        <v>1</v>
      </c>
    </row>
    <row r="463" spans="1:83" ht="12.75" x14ac:dyDescent="0.2">
      <c r="A463" s="49">
        <v>459</v>
      </c>
      <c r="B463" s="50">
        <f>GD_CHUNG!B463</f>
        <v>10791</v>
      </c>
      <c r="C463" s="50" t="str">
        <f>GD_CHUNG!C463</f>
        <v>Trần Thu Trang</v>
      </c>
      <c r="D463" s="50" t="str">
        <f>GD_CHUNG!D463</f>
        <v>Chuyên viên TCKT</v>
      </c>
      <c r="E463" s="268">
        <f>VLOOKUP(B463,GD_CHAM_CONG!$C$6:$BJ$997,60,FALSE)</f>
        <v>1</v>
      </c>
      <c r="F463" s="268">
        <f>VLOOKUP(B463,GD_LCD_HS_LNS!$B$4:$F$1000,5,FALSE)</f>
        <v>2.4700000000000002</v>
      </c>
      <c r="G463" s="269"/>
      <c r="H463" s="269">
        <f>VLOOKUP(B463,GD_CHAM_CONG!$C$6:$BD$997,37,FALSE)</f>
        <v>23</v>
      </c>
      <c r="I463" s="104">
        <f>VLOOKUP($B463,GD_CHAM_CONG!$C$6:$BF$997,38,FALSE)</f>
        <v>23</v>
      </c>
      <c r="J463" s="104">
        <f>VLOOKUP($B463,GD_CHAM_CONG!$C$6:$BF$997,39,FALSE)</f>
        <v>0</v>
      </c>
      <c r="K463" s="104">
        <f>VLOOKUP($B463,GD_CHAM_CONG!$C$6:$BF$997,40,FALSE)</f>
        <v>0</v>
      </c>
      <c r="L463" s="104">
        <f>VLOOKUP($B463,GD_CHAM_CONG!$C$6:$BF$997,41,FALSE)</f>
        <v>0</v>
      </c>
      <c r="M463" s="104">
        <f>VLOOKUP($B463,GD_CHAM_CONG!$C$6:$BF$997,42,FALSE)</f>
        <v>0</v>
      </c>
      <c r="N463" s="104">
        <f>VLOOKUP($B463,GD_CHAM_CONG!$C$6:$BF$997,43,FALSE)</f>
        <v>0</v>
      </c>
      <c r="O463" s="104">
        <f>VLOOKUP($B463,GD_CHAM_CONG!$C$6:$BF$997,44,FALSE)</f>
        <v>0</v>
      </c>
      <c r="P463" s="104">
        <f>VLOOKUP($B463,GD_CHAM_CONG!$C$6:$BF$997,45,FALSE)</f>
        <v>0</v>
      </c>
      <c r="Q463" s="104">
        <f>VLOOKUP($B463,GD_CHAM_CONG!$C$6:$BF$997,46,FALSE)</f>
        <v>0</v>
      </c>
      <c r="R463" s="104">
        <f>VLOOKUP($B463,GD_CHAM_CONG!$C$6:$BF$997,47,FALSE)</f>
        <v>0</v>
      </c>
      <c r="S463" s="104">
        <f>VLOOKUP($B463,GD_CHAM_CONG!$C$6:$BF$997,48,FALSE)</f>
        <v>0</v>
      </c>
      <c r="T463" s="104">
        <f>VLOOKUP($B463,GD_CHAM_CONG!$C$6:$BF$997,49,FALSE)</f>
        <v>0</v>
      </c>
      <c r="U463" s="104">
        <f>VLOOKUP($B463,GD_CHAM_CONG!$C$6:$BF$997,50,FALSE)</f>
        <v>0</v>
      </c>
      <c r="V463" s="104">
        <f>VLOOKUP($B463,GD_CHAM_CONG!$C$6:$BF$997,51,FALSE)</f>
        <v>0</v>
      </c>
      <c r="W463" s="104">
        <f>VLOOKUP($B463,GD_CHAM_CONG!$C$6:$BF$997,52,FALSE)</f>
        <v>0</v>
      </c>
      <c r="X463" s="104">
        <f>VLOOKUP($B463,GD_CHAM_CONG!$C$6:$BF$997,53,FALSE)</f>
        <v>0</v>
      </c>
      <c r="Y463" s="104">
        <f>VLOOKUP($B463,GD_CHAM_CONG!$C$6:$BF$997,54,FALSE)</f>
        <v>0</v>
      </c>
      <c r="Z463" s="104">
        <f>VLOOKUP($B463,GD_CHAM_CONG!$C$6:$BF$997,55,FALSE)</f>
        <v>0</v>
      </c>
      <c r="AA463" s="104">
        <f>VLOOKUP($B463,GD_CHAM_CONG!$C$6:$BF$997,56,FALSE)</f>
        <v>0</v>
      </c>
      <c r="AB463" s="104">
        <f>VLOOKUP($B463,GD_CHAM_CONG!$C$6:$BI$997,57,FALSE)</f>
        <v>0</v>
      </c>
      <c r="AC463" s="104">
        <f>VLOOKUP($B463,GD_CHAM_CONG!$C$6:$BI$997,58,FALSE)</f>
        <v>0</v>
      </c>
      <c r="AD463" s="104">
        <f>VLOOKUP($B463,GD_CHAM_CONG!$C$6:$BI$997,59,FALSE)</f>
        <v>0</v>
      </c>
      <c r="AE463" s="270">
        <f>I463/$H463*VLOOKUP(I$4,DM_TI_LE!$A$5:$B$30,2,FALSE)</f>
        <v>1</v>
      </c>
      <c r="AF463" s="270">
        <f>J463/$H463*VLOOKUP(J$4,DM_TI_LE!$A$5:$B$30,2,FALSE)</f>
        <v>0</v>
      </c>
      <c r="AG463" s="270">
        <f>K463/$H463*VLOOKUP(K$4,DM_TI_LE!$A$5:$B$30,2,FALSE)</f>
        <v>0</v>
      </c>
      <c r="AH463" s="270">
        <f>L463/$H463*VLOOKUP(L$4,DM_TI_LE!$A$5:$B$30,2,FALSE)</f>
        <v>0</v>
      </c>
      <c r="AI463" s="270">
        <f>M463/$H463*VLOOKUP(M$4,DM_TI_LE!$A$5:$B$30,2,FALSE)</f>
        <v>0</v>
      </c>
      <c r="AJ463" s="270">
        <f>N463/$H463*VLOOKUP(N$4,DM_TI_LE!$A$5:$B$30,2,FALSE)</f>
        <v>0</v>
      </c>
      <c r="AK463" s="270">
        <f>O463/$H463*VLOOKUP(O$4,DM_TI_LE!$A$5:$B$30,2,FALSE)</f>
        <v>0</v>
      </c>
      <c r="AL463" s="270">
        <f>P463/$H463*VLOOKUP(P$4,DM_TI_LE!$A$5:$B$30,2,FALSE)</f>
        <v>0</v>
      </c>
      <c r="AM463" s="270">
        <f>Q463/$H463*VLOOKUP(Q$4,DM_TI_LE!$A$5:$B$30,2,FALSE)</f>
        <v>0</v>
      </c>
      <c r="AN463" s="270">
        <f>R463/$H463*VLOOKUP(R$4,DM_TI_LE!$A$5:$B$30,2,FALSE)</f>
        <v>0</v>
      </c>
      <c r="AO463" s="270">
        <f>S463/$H463*VLOOKUP(S$4,DM_TI_LE!$A$5:$B$30,2,FALSE)</f>
        <v>0</v>
      </c>
      <c r="AP463" s="270">
        <f>T463/$H463*VLOOKUP(T$4,DM_TI_LE!$A$5:$B$30,2,FALSE)</f>
        <v>0</v>
      </c>
      <c r="AQ463" s="270">
        <f>U463/$H463*VLOOKUP(U$4,DM_TI_LE!$A$5:$B$30,2,FALSE)</f>
        <v>0</v>
      </c>
      <c r="AR463" s="270">
        <f>V463/$H463*VLOOKUP(V$4,DM_TI_LE!$A$5:$B$30,2,FALSE)</f>
        <v>0</v>
      </c>
      <c r="AS463" s="270">
        <f>W463/$H463*VLOOKUP(W$4,DM_TI_LE!$A$5:$B$30,2,FALSE)</f>
        <v>0</v>
      </c>
      <c r="AT463" s="270">
        <f>X463/$H463*VLOOKUP(X$4,DM_TI_LE!$A$5:$B$30,2,FALSE)</f>
        <v>0</v>
      </c>
      <c r="AU463" s="270">
        <f>Y463/$H463*VLOOKUP(Y$4,DM_TI_LE!$A$5:$B$30,2,FALSE)</f>
        <v>0</v>
      </c>
      <c r="AV463" s="270">
        <f>Z463/$H463*VLOOKUP(Z$4,DM_TI_LE!$A$5:$B$30,2,FALSE)</f>
        <v>0</v>
      </c>
      <c r="AW463" s="270">
        <f>AA463/$H463*VLOOKUP(AA$4,DM_TI_LE!$A$5:$B$30,2,FALSE)</f>
        <v>0</v>
      </c>
      <c r="AX463" s="270">
        <f>AB463/$H463*VLOOKUP(AB$4,DM_TI_LE!$A$5:$B$30,2,FALSE)</f>
        <v>0</v>
      </c>
      <c r="AY463" s="270">
        <f>AC463/$H463*VLOOKUP(AC$4,DM_TI_LE!$A$5:$B$30,2,FALSE)</f>
        <v>0</v>
      </c>
      <c r="AZ463" s="270">
        <f>AD463/$H463*VLOOKUP(AD$4,DM_TI_LE!$A$5:$B$30,2,FALSE)</f>
        <v>0</v>
      </c>
      <c r="BA463" s="284">
        <f>IF(CD463="HDHV",DM_TI_LE!$K$12*I463, SUM(AE463:AW463)*F463*E463*DM_HE_SO_LUONG_NS!$D$1*CE463)</f>
        <v>11115000</v>
      </c>
      <c r="BB463" s="104"/>
      <c r="BC463" s="110">
        <f>VLOOKUP(B463,GD_LCD_HS_LNS!$B$4:$E$1000,4,FALSE)</f>
        <v>4534000</v>
      </c>
      <c r="BD463" s="104"/>
      <c r="BE463" s="104">
        <f>I463/26*$BC463*VLOOKUP(BE$4,DM_TI_LE!$A$5:$C$29,3,FALSE)</f>
        <v>0</v>
      </c>
      <c r="BF463" s="104">
        <f>J463/26*$BC463*VLOOKUP(BF$4,DM_TI_LE!$A$5:$C$29,3,FALSE)</f>
        <v>0</v>
      </c>
      <c r="BG463" s="104">
        <f>K463/26*$BC463*VLOOKUP(BG$4,DM_TI_LE!$A$5:$C$29,3,FALSE)</f>
        <v>0</v>
      </c>
      <c r="BH463" s="104">
        <f>L463/26*$BC463*VLOOKUP(BH$4,DM_TI_LE!$A$5:$C$29,3,FALSE)</f>
        <v>0</v>
      </c>
      <c r="BI463" s="104">
        <f>M463/26*$BC463*VLOOKUP(BI$4,DM_TI_LE!$A$5:$C$29,3,FALSE)</f>
        <v>0</v>
      </c>
      <c r="BJ463" s="104">
        <f>N463/26*$BC463*VLOOKUP(BJ$4,DM_TI_LE!$A$5:$C$29,3,FALSE)</f>
        <v>0</v>
      </c>
      <c r="BK463" s="104">
        <f>O463/26*$BC463*VLOOKUP(BK$4,DM_TI_LE!$A$5:$C$29,3,FALSE)</f>
        <v>0</v>
      </c>
      <c r="BL463" s="104">
        <f>P463/26*$BC463*VLOOKUP(BL$4,DM_TI_LE!$A$5:$C$29,3,FALSE)</f>
        <v>0</v>
      </c>
      <c r="BM463" s="104">
        <f>Q463/26*$BC463*VLOOKUP(BM$4,DM_TI_LE!$A$5:$C$29,3,FALSE)</f>
        <v>0</v>
      </c>
      <c r="BN463" s="104">
        <f>R463/26*$BC463*VLOOKUP(BN$4,DM_TI_LE!$A$5:$C$29,3,FALSE)</f>
        <v>0</v>
      </c>
      <c r="BO463" s="104">
        <f>S463/26*$BC463*VLOOKUP(BO$4,DM_TI_LE!$A$5:$C$29,3,FALSE)</f>
        <v>0</v>
      </c>
      <c r="BP463" s="104">
        <f>T463/26*$BC463*VLOOKUP(BP$4,DM_TI_LE!$A$5:$C$29,3,FALSE)</f>
        <v>0</v>
      </c>
      <c r="BQ463" s="104">
        <f>U463/26*$BC463*VLOOKUP(BQ$4,DM_TI_LE!$A$5:$C$29,3,FALSE)</f>
        <v>0</v>
      </c>
      <c r="BR463" s="104">
        <f>V463/26*$BC463*VLOOKUP(BR$4,DM_TI_LE!$A$5:$C$29,3,FALSE)</f>
        <v>0</v>
      </c>
      <c r="BS463" s="104">
        <f>W463/26*$BC463*VLOOKUP(BS$4,DM_TI_LE!$A$5:$C$29,3,FALSE)</f>
        <v>0</v>
      </c>
      <c r="BT463" s="104">
        <f>X463/26*$BC463*VLOOKUP(BT$4,DM_TI_LE!$A$5:$C$29,3,FALSE)</f>
        <v>0</v>
      </c>
      <c r="BU463" s="104">
        <f>Y463/26*$BC463*VLOOKUP(BU$4,DM_TI_LE!$A$5:$C$29,3,FALSE)</f>
        <v>0</v>
      </c>
      <c r="BV463" s="104">
        <f>Z463/26*$BC463*VLOOKUP(BV$4,DM_TI_LE!$A$5:$C$29,3,FALSE)</f>
        <v>0</v>
      </c>
      <c r="BW463" s="104">
        <f>AA463/26*$BC463*VLOOKUP(BW$4,DM_TI_LE!$A$5:$C$29,3,FALSE)</f>
        <v>0</v>
      </c>
      <c r="BX463" s="104">
        <f>AB463/26*$BC463*VLOOKUP(BX$4,DM_TI_LE!$A$5:$C$29,3,FALSE)</f>
        <v>0</v>
      </c>
      <c r="BY463" s="104">
        <f>AC463/26*$BC463*VLOOKUP(BY$4,DM_TI_LE!$A$5:$C$29,3,FALSE)</f>
        <v>0</v>
      </c>
      <c r="BZ463" s="104">
        <f>AD463/26*$BC463*VLOOKUP(BZ$4,DM_TI_LE!$A$5:$C$29,3,FALSE)</f>
        <v>0</v>
      </c>
      <c r="CA463" s="273">
        <f t="shared" si="0"/>
        <v>0</v>
      </c>
      <c r="CB463" s="104"/>
      <c r="CC463" s="274">
        <f t="shared" si="1"/>
        <v>11115000</v>
      </c>
      <c r="CD463" s="138" t="str">
        <f>VLOOKUP(B463,GD_CHUNG!$B$5:$G$480,6,FALSE)</f>
        <v>HDKX</v>
      </c>
      <c r="CE463" s="275">
        <f>VLOOKUP(CD463,DM_TI_LE!$I$12:$J$16,2,FALSE)</f>
        <v>1</v>
      </c>
    </row>
    <row r="464" spans="1:83" ht="12.75" x14ac:dyDescent="0.2">
      <c r="A464" s="49">
        <v>460</v>
      </c>
      <c r="B464" s="50">
        <f>GD_CHUNG!B464</f>
        <v>11147</v>
      </c>
      <c r="C464" s="50" t="str">
        <f>GD_CHUNG!C464</f>
        <v>Vũ Chí Kiên</v>
      </c>
      <c r="D464" s="50" t="str">
        <f>GD_CHUNG!D464</f>
        <v>Chuyên viên TCKT</v>
      </c>
      <c r="E464" s="268">
        <f>VLOOKUP(B464,GD_CHAM_CONG!$C$6:$BJ$997,60,FALSE)</f>
        <v>1</v>
      </c>
      <c r="F464" s="268">
        <f>VLOOKUP(B464,GD_LCD_HS_LNS!$B$4:$F$1000,5,FALSE)</f>
        <v>5.19</v>
      </c>
      <c r="G464" s="269"/>
      <c r="H464" s="269">
        <f>VLOOKUP(B464,GD_CHAM_CONG!$C$6:$BD$997,37,FALSE)</f>
        <v>23</v>
      </c>
      <c r="I464" s="104">
        <f>VLOOKUP($B464,GD_CHAM_CONG!$C$6:$BF$997,38,FALSE)</f>
        <v>23</v>
      </c>
      <c r="J464" s="104">
        <f>VLOOKUP($B464,GD_CHAM_CONG!$C$6:$BF$997,39,FALSE)</f>
        <v>0</v>
      </c>
      <c r="K464" s="104">
        <f>VLOOKUP($B464,GD_CHAM_CONG!$C$6:$BF$997,40,FALSE)</f>
        <v>0</v>
      </c>
      <c r="L464" s="104">
        <f>VLOOKUP($B464,GD_CHAM_CONG!$C$6:$BF$997,41,FALSE)</f>
        <v>0</v>
      </c>
      <c r="M464" s="104">
        <f>VLOOKUP($B464,GD_CHAM_CONG!$C$6:$BF$997,42,FALSE)</f>
        <v>0</v>
      </c>
      <c r="N464" s="104">
        <f>VLOOKUP($B464,GD_CHAM_CONG!$C$6:$BF$997,43,FALSE)</f>
        <v>0</v>
      </c>
      <c r="O464" s="104">
        <f>VLOOKUP($B464,GD_CHAM_CONG!$C$6:$BF$997,44,FALSE)</f>
        <v>0</v>
      </c>
      <c r="P464" s="104">
        <f>VLOOKUP($B464,GD_CHAM_CONG!$C$6:$BF$997,45,FALSE)</f>
        <v>0</v>
      </c>
      <c r="Q464" s="104">
        <f>VLOOKUP($B464,GD_CHAM_CONG!$C$6:$BF$997,46,FALSE)</f>
        <v>0</v>
      </c>
      <c r="R464" s="104">
        <f>VLOOKUP($B464,GD_CHAM_CONG!$C$6:$BF$997,47,FALSE)</f>
        <v>0</v>
      </c>
      <c r="S464" s="104">
        <f>VLOOKUP($B464,GD_CHAM_CONG!$C$6:$BF$997,48,FALSE)</f>
        <v>0</v>
      </c>
      <c r="T464" s="104">
        <f>VLOOKUP($B464,GD_CHAM_CONG!$C$6:$BF$997,49,FALSE)</f>
        <v>0</v>
      </c>
      <c r="U464" s="104">
        <f>VLOOKUP($B464,GD_CHAM_CONG!$C$6:$BF$997,50,FALSE)</f>
        <v>0</v>
      </c>
      <c r="V464" s="104">
        <f>VLOOKUP($B464,GD_CHAM_CONG!$C$6:$BF$997,51,FALSE)</f>
        <v>0</v>
      </c>
      <c r="W464" s="104">
        <f>VLOOKUP($B464,GD_CHAM_CONG!$C$6:$BF$997,52,FALSE)</f>
        <v>0</v>
      </c>
      <c r="X464" s="104">
        <f>VLOOKUP($B464,GD_CHAM_CONG!$C$6:$BF$997,53,FALSE)</f>
        <v>0</v>
      </c>
      <c r="Y464" s="104">
        <f>VLOOKUP($B464,GD_CHAM_CONG!$C$6:$BF$997,54,FALSE)</f>
        <v>0</v>
      </c>
      <c r="Z464" s="104">
        <f>VLOOKUP($B464,GD_CHAM_CONG!$C$6:$BF$997,55,FALSE)</f>
        <v>0</v>
      </c>
      <c r="AA464" s="104">
        <f>VLOOKUP($B464,GD_CHAM_CONG!$C$6:$BF$997,56,FALSE)</f>
        <v>0</v>
      </c>
      <c r="AB464" s="104">
        <f>VLOOKUP($B464,GD_CHAM_CONG!$C$6:$BI$997,57,FALSE)</f>
        <v>0</v>
      </c>
      <c r="AC464" s="104">
        <f>VLOOKUP($B464,GD_CHAM_CONG!$C$6:$BI$997,58,FALSE)</f>
        <v>0</v>
      </c>
      <c r="AD464" s="104">
        <f>VLOOKUP($B464,GD_CHAM_CONG!$C$6:$BI$997,59,FALSE)</f>
        <v>0</v>
      </c>
      <c r="AE464" s="270">
        <f>I464/$H464*VLOOKUP(I$4,DM_TI_LE!$A$5:$B$30,2,FALSE)</f>
        <v>1</v>
      </c>
      <c r="AF464" s="270">
        <f>J464/$H464*VLOOKUP(J$4,DM_TI_LE!$A$5:$B$30,2,FALSE)</f>
        <v>0</v>
      </c>
      <c r="AG464" s="270">
        <f>K464/$H464*VLOOKUP(K$4,DM_TI_LE!$A$5:$B$30,2,FALSE)</f>
        <v>0</v>
      </c>
      <c r="AH464" s="270">
        <f>L464/$H464*VLOOKUP(L$4,DM_TI_LE!$A$5:$B$30,2,FALSE)</f>
        <v>0</v>
      </c>
      <c r="AI464" s="270">
        <f>M464/$H464*VLOOKUP(M$4,DM_TI_LE!$A$5:$B$30,2,FALSE)</f>
        <v>0</v>
      </c>
      <c r="AJ464" s="270">
        <f>N464/$H464*VLOOKUP(N$4,DM_TI_LE!$A$5:$B$30,2,FALSE)</f>
        <v>0</v>
      </c>
      <c r="AK464" s="270">
        <f>O464/$H464*VLOOKUP(O$4,DM_TI_LE!$A$5:$B$30,2,FALSE)</f>
        <v>0</v>
      </c>
      <c r="AL464" s="270">
        <f>P464/$H464*VLOOKUP(P$4,DM_TI_LE!$A$5:$B$30,2,FALSE)</f>
        <v>0</v>
      </c>
      <c r="AM464" s="270">
        <f>Q464/$H464*VLOOKUP(Q$4,DM_TI_LE!$A$5:$B$30,2,FALSE)</f>
        <v>0</v>
      </c>
      <c r="AN464" s="270">
        <f>R464/$H464*VLOOKUP(R$4,DM_TI_LE!$A$5:$B$30,2,FALSE)</f>
        <v>0</v>
      </c>
      <c r="AO464" s="270">
        <f>S464/$H464*VLOOKUP(S$4,DM_TI_LE!$A$5:$B$30,2,FALSE)</f>
        <v>0</v>
      </c>
      <c r="AP464" s="270">
        <f>T464/$H464*VLOOKUP(T$4,DM_TI_LE!$A$5:$B$30,2,FALSE)</f>
        <v>0</v>
      </c>
      <c r="AQ464" s="270">
        <f>U464/$H464*VLOOKUP(U$4,DM_TI_LE!$A$5:$B$30,2,FALSE)</f>
        <v>0</v>
      </c>
      <c r="AR464" s="270">
        <f>V464/$H464*VLOOKUP(V$4,DM_TI_LE!$A$5:$B$30,2,FALSE)</f>
        <v>0</v>
      </c>
      <c r="AS464" s="270">
        <f>W464/$H464*VLOOKUP(W$4,DM_TI_LE!$A$5:$B$30,2,FALSE)</f>
        <v>0</v>
      </c>
      <c r="AT464" s="270">
        <f>X464/$H464*VLOOKUP(X$4,DM_TI_LE!$A$5:$B$30,2,FALSE)</f>
        <v>0</v>
      </c>
      <c r="AU464" s="270">
        <f>Y464/$H464*VLOOKUP(Y$4,DM_TI_LE!$A$5:$B$30,2,FALSE)</f>
        <v>0</v>
      </c>
      <c r="AV464" s="270">
        <f>Z464/$H464*VLOOKUP(Z$4,DM_TI_LE!$A$5:$B$30,2,FALSE)</f>
        <v>0</v>
      </c>
      <c r="AW464" s="270">
        <f>AA464/$H464*VLOOKUP(AA$4,DM_TI_LE!$A$5:$B$30,2,FALSE)</f>
        <v>0</v>
      </c>
      <c r="AX464" s="270">
        <f>AB464/$H464*VLOOKUP(AB$4,DM_TI_LE!$A$5:$B$30,2,FALSE)</f>
        <v>0</v>
      </c>
      <c r="AY464" s="270">
        <f>AC464/$H464*VLOOKUP(AC$4,DM_TI_LE!$A$5:$B$30,2,FALSE)</f>
        <v>0</v>
      </c>
      <c r="AZ464" s="270">
        <f>AD464/$H464*VLOOKUP(AD$4,DM_TI_LE!$A$5:$B$30,2,FALSE)</f>
        <v>0</v>
      </c>
      <c r="BA464" s="284">
        <f>IF(CD464="HDHV",DM_TI_LE!$K$12*I464, SUM(AE464:AW464)*F464*E464*DM_HE_SO_LUONG_NS!$D$1*CE464)</f>
        <v>23355000</v>
      </c>
      <c r="BB464" s="104"/>
      <c r="BC464" s="110">
        <f>VLOOKUP(B464,GD_LCD_HS_LNS!$B$4:$E$1000,4,FALSE)</f>
        <v>5309000</v>
      </c>
      <c r="BD464" s="104"/>
      <c r="BE464" s="104">
        <f>I464/26*$BC464*VLOOKUP(BE$4,DM_TI_LE!$A$5:$C$29,3,FALSE)</f>
        <v>0</v>
      </c>
      <c r="BF464" s="104">
        <f>J464/26*$BC464*VLOOKUP(BF$4,DM_TI_LE!$A$5:$C$29,3,FALSE)</f>
        <v>0</v>
      </c>
      <c r="BG464" s="104">
        <f>K464/26*$BC464*VLOOKUP(BG$4,DM_TI_LE!$A$5:$C$29,3,FALSE)</f>
        <v>0</v>
      </c>
      <c r="BH464" s="104">
        <f>L464/26*$BC464*VLOOKUP(BH$4,DM_TI_LE!$A$5:$C$29,3,FALSE)</f>
        <v>0</v>
      </c>
      <c r="BI464" s="104">
        <f>M464/26*$BC464*VLOOKUP(BI$4,DM_TI_LE!$A$5:$C$29,3,FALSE)</f>
        <v>0</v>
      </c>
      <c r="BJ464" s="104">
        <f>N464/26*$BC464*VLOOKUP(BJ$4,DM_TI_LE!$A$5:$C$29,3,FALSE)</f>
        <v>0</v>
      </c>
      <c r="BK464" s="104">
        <f>O464/26*$BC464*VLOOKUP(BK$4,DM_TI_LE!$A$5:$C$29,3,FALSE)</f>
        <v>0</v>
      </c>
      <c r="BL464" s="104">
        <f>P464/26*$BC464*VLOOKUP(BL$4,DM_TI_LE!$A$5:$C$29,3,FALSE)</f>
        <v>0</v>
      </c>
      <c r="BM464" s="104">
        <f>Q464/26*$BC464*VLOOKUP(BM$4,DM_TI_LE!$A$5:$C$29,3,FALSE)</f>
        <v>0</v>
      </c>
      <c r="BN464" s="104">
        <f>R464/26*$BC464*VLOOKUP(BN$4,DM_TI_LE!$A$5:$C$29,3,FALSE)</f>
        <v>0</v>
      </c>
      <c r="BO464" s="104">
        <f>S464/26*$BC464*VLOOKUP(BO$4,DM_TI_LE!$A$5:$C$29,3,FALSE)</f>
        <v>0</v>
      </c>
      <c r="BP464" s="104">
        <f>T464/26*$BC464*VLOOKUP(BP$4,DM_TI_LE!$A$5:$C$29,3,FALSE)</f>
        <v>0</v>
      </c>
      <c r="BQ464" s="104">
        <f>U464/26*$BC464*VLOOKUP(BQ$4,DM_TI_LE!$A$5:$C$29,3,FALSE)</f>
        <v>0</v>
      </c>
      <c r="BR464" s="104">
        <f>V464/26*$BC464*VLOOKUP(BR$4,DM_TI_LE!$A$5:$C$29,3,FALSE)</f>
        <v>0</v>
      </c>
      <c r="BS464" s="104">
        <f>W464/26*$BC464*VLOOKUP(BS$4,DM_TI_LE!$A$5:$C$29,3,FALSE)</f>
        <v>0</v>
      </c>
      <c r="BT464" s="104">
        <f>X464/26*$BC464*VLOOKUP(BT$4,DM_TI_LE!$A$5:$C$29,3,FALSE)</f>
        <v>0</v>
      </c>
      <c r="BU464" s="104">
        <f>Y464/26*$BC464*VLOOKUP(BU$4,DM_TI_LE!$A$5:$C$29,3,FALSE)</f>
        <v>0</v>
      </c>
      <c r="BV464" s="104">
        <f>Z464/26*$BC464*VLOOKUP(BV$4,DM_TI_LE!$A$5:$C$29,3,FALSE)</f>
        <v>0</v>
      </c>
      <c r="BW464" s="104">
        <f>AA464/26*$BC464*VLOOKUP(BW$4,DM_TI_LE!$A$5:$C$29,3,FALSE)</f>
        <v>0</v>
      </c>
      <c r="BX464" s="104">
        <f>AB464/26*$BC464*VLOOKUP(BX$4,DM_TI_LE!$A$5:$C$29,3,FALSE)</f>
        <v>0</v>
      </c>
      <c r="BY464" s="104">
        <f>AC464/26*$BC464*VLOOKUP(BY$4,DM_TI_LE!$A$5:$C$29,3,FALSE)</f>
        <v>0</v>
      </c>
      <c r="BZ464" s="104">
        <f>AD464/26*$BC464*VLOOKUP(BZ$4,DM_TI_LE!$A$5:$C$29,3,FALSE)</f>
        <v>0</v>
      </c>
      <c r="CA464" s="273">
        <f t="shared" si="0"/>
        <v>0</v>
      </c>
      <c r="CB464" s="104"/>
      <c r="CC464" s="274">
        <f t="shared" si="1"/>
        <v>23355000</v>
      </c>
      <c r="CD464" s="138" t="str">
        <f>VLOOKUP(B464,GD_CHUNG!$B$5:$G$480,6,FALSE)</f>
        <v>HDKX</v>
      </c>
      <c r="CE464" s="275">
        <f>VLOOKUP(CD464,DM_TI_LE!$I$12:$J$16,2,FALSE)</f>
        <v>1</v>
      </c>
    </row>
    <row r="465" spans="1:83" ht="12.75" x14ac:dyDescent="0.2">
      <c r="A465" s="49">
        <v>461</v>
      </c>
      <c r="B465" s="50">
        <f>GD_CHUNG!B465</f>
        <v>10563</v>
      </c>
      <c r="C465" s="50" t="str">
        <f>GD_CHUNG!C465</f>
        <v>Lưu Xuân Cường</v>
      </c>
      <c r="D465" s="50" t="str">
        <f>GD_CHUNG!D465</f>
        <v>Trưởng phòng</v>
      </c>
      <c r="E465" s="268">
        <f>VLOOKUP(B465,GD_CHAM_CONG!$C$6:$BJ$997,60,FALSE)</f>
        <v>1</v>
      </c>
      <c r="F465" s="268">
        <f>VLOOKUP(B465,GD_LCD_HS_LNS!$B$4:$F$1000,5,FALSE)</f>
        <v>6.33</v>
      </c>
      <c r="G465" s="269"/>
      <c r="H465" s="269">
        <f>VLOOKUP(B465,GD_CHAM_CONG!$C$6:$BD$997,37,FALSE)</f>
        <v>23</v>
      </c>
      <c r="I465" s="104">
        <f>VLOOKUP($B465,GD_CHAM_CONG!$C$6:$BF$997,38,FALSE)</f>
        <v>23</v>
      </c>
      <c r="J465" s="104">
        <f>VLOOKUP($B465,GD_CHAM_CONG!$C$6:$BF$997,39,FALSE)</f>
        <v>0</v>
      </c>
      <c r="K465" s="104">
        <f>VLOOKUP($B465,GD_CHAM_CONG!$C$6:$BF$997,40,FALSE)</f>
        <v>0</v>
      </c>
      <c r="L465" s="104">
        <f>VLOOKUP($B465,GD_CHAM_CONG!$C$6:$BF$997,41,FALSE)</f>
        <v>0</v>
      </c>
      <c r="M465" s="104">
        <f>VLOOKUP($B465,GD_CHAM_CONG!$C$6:$BF$997,42,FALSE)</f>
        <v>0</v>
      </c>
      <c r="N465" s="104">
        <f>VLOOKUP($B465,GD_CHAM_CONG!$C$6:$BF$997,43,FALSE)</f>
        <v>0</v>
      </c>
      <c r="O465" s="104">
        <f>VLOOKUP($B465,GD_CHAM_CONG!$C$6:$BF$997,44,FALSE)</f>
        <v>0</v>
      </c>
      <c r="P465" s="104">
        <f>VLOOKUP($B465,GD_CHAM_CONG!$C$6:$BF$997,45,FALSE)</f>
        <v>0</v>
      </c>
      <c r="Q465" s="104">
        <f>VLOOKUP($B465,GD_CHAM_CONG!$C$6:$BF$997,46,FALSE)</f>
        <v>0</v>
      </c>
      <c r="R465" s="104">
        <f>VLOOKUP($B465,GD_CHAM_CONG!$C$6:$BF$997,47,FALSE)</f>
        <v>0</v>
      </c>
      <c r="S465" s="104">
        <f>VLOOKUP($B465,GD_CHAM_CONG!$C$6:$BF$997,48,FALSE)</f>
        <v>0</v>
      </c>
      <c r="T465" s="104">
        <f>VLOOKUP($B465,GD_CHAM_CONG!$C$6:$BF$997,49,FALSE)</f>
        <v>0</v>
      </c>
      <c r="U465" s="104">
        <f>VLOOKUP($B465,GD_CHAM_CONG!$C$6:$BF$997,50,FALSE)</f>
        <v>0</v>
      </c>
      <c r="V465" s="104">
        <f>VLOOKUP($B465,GD_CHAM_CONG!$C$6:$BF$997,51,FALSE)</f>
        <v>0</v>
      </c>
      <c r="W465" s="104">
        <f>VLOOKUP($B465,GD_CHAM_CONG!$C$6:$BF$997,52,FALSE)</f>
        <v>0</v>
      </c>
      <c r="X465" s="104">
        <f>VLOOKUP($B465,GD_CHAM_CONG!$C$6:$BF$997,53,FALSE)</f>
        <v>0</v>
      </c>
      <c r="Y465" s="104">
        <f>VLOOKUP($B465,GD_CHAM_CONG!$C$6:$BF$997,54,FALSE)</f>
        <v>0</v>
      </c>
      <c r="Z465" s="104">
        <f>VLOOKUP($B465,GD_CHAM_CONG!$C$6:$BF$997,55,FALSE)</f>
        <v>0</v>
      </c>
      <c r="AA465" s="104">
        <f>VLOOKUP($B465,GD_CHAM_CONG!$C$6:$BF$997,56,FALSE)</f>
        <v>0</v>
      </c>
      <c r="AB465" s="104">
        <f>VLOOKUP($B465,GD_CHAM_CONG!$C$6:$BI$997,57,FALSE)</f>
        <v>0</v>
      </c>
      <c r="AC465" s="104">
        <f>VLOOKUP($B465,GD_CHAM_CONG!$C$6:$BI$997,58,FALSE)</f>
        <v>0</v>
      </c>
      <c r="AD465" s="104">
        <f>VLOOKUP($B465,GD_CHAM_CONG!$C$6:$BI$997,59,FALSE)</f>
        <v>0</v>
      </c>
      <c r="AE465" s="270">
        <f>I465/$H465*VLOOKUP(I$4,DM_TI_LE!$A$5:$B$30,2,FALSE)</f>
        <v>1</v>
      </c>
      <c r="AF465" s="270">
        <f>J465/$H465*VLOOKUP(J$4,DM_TI_LE!$A$5:$B$30,2,FALSE)</f>
        <v>0</v>
      </c>
      <c r="AG465" s="270">
        <f>K465/$H465*VLOOKUP(K$4,DM_TI_LE!$A$5:$B$30,2,FALSE)</f>
        <v>0</v>
      </c>
      <c r="AH465" s="270">
        <f>L465/$H465*VLOOKUP(L$4,DM_TI_LE!$A$5:$B$30,2,FALSE)</f>
        <v>0</v>
      </c>
      <c r="AI465" s="270">
        <f>M465/$H465*VLOOKUP(M$4,DM_TI_LE!$A$5:$B$30,2,FALSE)</f>
        <v>0</v>
      </c>
      <c r="AJ465" s="270">
        <f>N465/$H465*VLOOKUP(N$4,DM_TI_LE!$A$5:$B$30,2,FALSE)</f>
        <v>0</v>
      </c>
      <c r="AK465" s="270">
        <f>O465/$H465*VLOOKUP(O$4,DM_TI_LE!$A$5:$B$30,2,FALSE)</f>
        <v>0</v>
      </c>
      <c r="AL465" s="270">
        <f>P465/$H465*VLOOKUP(P$4,DM_TI_LE!$A$5:$B$30,2,FALSE)</f>
        <v>0</v>
      </c>
      <c r="AM465" s="270">
        <f>Q465/$H465*VLOOKUP(Q$4,DM_TI_LE!$A$5:$B$30,2,FALSE)</f>
        <v>0</v>
      </c>
      <c r="AN465" s="270">
        <f>R465/$H465*VLOOKUP(R$4,DM_TI_LE!$A$5:$B$30,2,FALSE)</f>
        <v>0</v>
      </c>
      <c r="AO465" s="270">
        <f>S465/$H465*VLOOKUP(S$4,DM_TI_LE!$A$5:$B$30,2,FALSE)</f>
        <v>0</v>
      </c>
      <c r="AP465" s="270">
        <f>T465/$H465*VLOOKUP(T$4,DM_TI_LE!$A$5:$B$30,2,FALSE)</f>
        <v>0</v>
      </c>
      <c r="AQ465" s="270">
        <f>U465/$H465*VLOOKUP(U$4,DM_TI_LE!$A$5:$B$30,2,FALSE)</f>
        <v>0</v>
      </c>
      <c r="AR465" s="270">
        <f>V465/$H465*VLOOKUP(V$4,DM_TI_LE!$A$5:$B$30,2,FALSE)</f>
        <v>0</v>
      </c>
      <c r="AS465" s="270">
        <f>W465/$H465*VLOOKUP(W$4,DM_TI_LE!$A$5:$B$30,2,FALSE)</f>
        <v>0</v>
      </c>
      <c r="AT465" s="270">
        <f>X465/$H465*VLOOKUP(X$4,DM_TI_LE!$A$5:$B$30,2,FALSE)</f>
        <v>0</v>
      </c>
      <c r="AU465" s="270">
        <f>Y465/$H465*VLOOKUP(Y$4,DM_TI_LE!$A$5:$B$30,2,FALSE)</f>
        <v>0</v>
      </c>
      <c r="AV465" s="270">
        <f>Z465/$H465*VLOOKUP(Z$4,DM_TI_LE!$A$5:$B$30,2,FALSE)</f>
        <v>0</v>
      </c>
      <c r="AW465" s="270">
        <f>AA465/$H465*VLOOKUP(AA$4,DM_TI_LE!$A$5:$B$30,2,FALSE)</f>
        <v>0</v>
      </c>
      <c r="AX465" s="270">
        <f>AB465/$H465*VLOOKUP(AB$4,DM_TI_LE!$A$5:$B$30,2,FALSE)</f>
        <v>0</v>
      </c>
      <c r="AY465" s="270">
        <f>AC465/$H465*VLOOKUP(AC$4,DM_TI_LE!$A$5:$B$30,2,FALSE)</f>
        <v>0</v>
      </c>
      <c r="AZ465" s="270">
        <f>AD465/$H465*VLOOKUP(AD$4,DM_TI_LE!$A$5:$B$30,2,FALSE)</f>
        <v>0</v>
      </c>
      <c r="BA465" s="284">
        <f>IF(CD465="HDHV",DM_TI_LE!$K$12*I465, SUM(AE465:AW465)*F465*E465*DM_HE_SO_LUONG_NS!$D$1*CE465)</f>
        <v>28485000</v>
      </c>
      <c r="BB465" s="104"/>
      <c r="BC465" s="110">
        <f>VLOOKUP(B465,GD_LCD_HS_LNS!$B$4:$E$1000,4,FALSE)</f>
        <v>5503000</v>
      </c>
      <c r="BD465" s="104"/>
      <c r="BE465" s="104">
        <f>I465/26*$BC465*VLOOKUP(BE$4,DM_TI_LE!$A$5:$C$29,3,FALSE)</f>
        <v>0</v>
      </c>
      <c r="BF465" s="104">
        <f>J465/26*$BC465*VLOOKUP(BF$4,DM_TI_LE!$A$5:$C$29,3,FALSE)</f>
        <v>0</v>
      </c>
      <c r="BG465" s="104">
        <f>K465/26*$BC465*VLOOKUP(BG$4,DM_TI_LE!$A$5:$C$29,3,FALSE)</f>
        <v>0</v>
      </c>
      <c r="BH465" s="104">
        <f>L465/26*$BC465*VLOOKUP(BH$4,DM_TI_LE!$A$5:$C$29,3,FALSE)</f>
        <v>0</v>
      </c>
      <c r="BI465" s="104">
        <f>M465/26*$BC465*VLOOKUP(BI$4,DM_TI_LE!$A$5:$C$29,3,FALSE)</f>
        <v>0</v>
      </c>
      <c r="BJ465" s="104">
        <f>N465/26*$BC465*VLOOKUP(BJ$4,DM_TI_LE!$A$5:$C$29,3,FALSE)</f>
        <v>0</v>
      </c>
      <c r="BK465" s="104">
        <f>O465/26*$BC465*VLOOKUP(BK$4,DM_TI_LE!$A$5:$C$29,3,FALSE)</f>
        <v>0</v>
      </c>
      <c r="BL465" s="104">
        <f>P465/26*$BC465*VLOOKUP(BL$4,DM_TI_LE!$A$5:$C$29,3,FALSE)</f>
        <v>0</v>
      </c>
      <c r="BM465" s="104">
        <f>Q465/26*$BC465*VLOOKUP(BM$4,DM_TI_LE!$A$5:$C$29,3,FALSE)</f>
        <v>0</v>
      </c>
      <c r="BN465" s="104">
        <f>R465/26*$BC465*VLOOKUP(BN$4,DM_TI_LE!$A$5:$C$29,3,FALSE)</f>
        <v>0</v>
      </c>
      <c r="BO465" s="104">
        <f>S465/26*$BC465*VLOOKUP(BO$4,DM_TI_LE!$A$5:$C$29,3,FALSE)</f>
        <v>0</v>
      </c>
      <c r="BP465" s="104">
        <f>T465/26*$BC465*VLOOKUP(BP$4,DM_TI_LE!$A$5:$C$29,3,FALSE)</f>
        <v>0</v>
      </c>
      <c r="BQ465" s="104">
        <f>U465/26*$BC465*VLOOKUP(BQ$4,DM_TI_LE!$A$5:$C$29,3,FALSE)</f>
        <v>0</v>
      </c>
      <c r="BR465" s="104">
        <f>V465/26*$BC465*VLOOKUP(BR$4,DM_TI_LE!$A$5:$C$29,3,FALSE)</f>
        <v>0</v>
      </c>
      <c r="BS465" s="104">
        <f>W465/26*$BC465*VLOOKUP(BS$4,DM_TI_LE!$A$5:$C$29,3,FALSE)</f>
        <v>0</v>
      </c>
      <c r="BT465" s="104">
        <f>X465/26*$BC465*VLOOKUP(BT$4,DM_TI_LE!$A$5:$C$29,3,FALSE)</f>
        <v>0</v>
      </c>
      <c r="BU465" s="104">
        <f>Y465/26*$BC465*VLOOKUP(BU$4,DM_TI_LE!$A$5:$C$29,3,FALSE)</f>
        <v>0</v>
      </c>
      <c r="BV465" s="104">
        <f>Z465/26*$BC465*VLOOKUP(BV$4,DM_TI_LE!$A$5:$C$29,3,FALSE)</f>
        <v>0</v>
      </c>
      <c r="BW465" s="104">
        <f>AA465/26*$BC465*VLOOKUP(BW$4,DM_TI_LE!$A$5:$C$29,3,FALSE)</f>
        <v>0</v>
      </c>
      <c r="BX465" s="104">
        <f>AB465/26*$BC465*VLOOKUP(BX$4,DM_TI_LE!$A$5:$C$29,3,FALSE)</f>
        <v>0</v>
      </c>
      <c r="BY465" s="104">
        <f>AC465/26*$BC465*VLOOKUP(BY$4,DM_TI_LE!$A$5:$C$29,3,FALSE)</f>
        <v>0</v>
      </c>
      <c r="BZ465" s="104">
        <f>AD465/26*$BC465*VLOOKUP(BZ$4,DM_TI_LE!$A$5:$C$29,3,FALSE)</f>
        <v>0</v>
      </c>
      <c r="CA465" s="273">
        <f t="shared" si="0"/>
        <v>0</v>
      </c>
      <c r="CB465" s="104"/>
      <c r="CC465" s="274">
        <f t="shared" si="1"/>
        <v>28485000</v>
      </c>
      <c r="CD465" s="138" t="str">
        <f>VLOOKUP(B465,GD_CHUNG!$B$5:$G$480,6,FALSE)</f>
        <v>HDKX</v>
      </c>
      <c r="CE465" s="275">
        <f>VLOOKUP(CD465,DM_TI_LE!$I$12:$J$16,2,FALSE)</f>
        <v>1</v>
      </c>
    </row>
    <row r="466" spans="1:83" ht="12.75" x14ac:dyDescent="0.2">
      <c r="A466" s="49">
        <v>462</v>
      </c>
      <c r="B466" s="50">
        <f>GD_CHUNG!B466</f>
        <v>10556</v>
      </c>
      <c r="C466" s="50" t="str">
        <f>GD_CHUNG!C466</f>
        <v>Nguyễn Thị Thuỳ Linh</v>
      </c>
      <c r="D466" s="50" t="str">
        <f>GD_CHUNG!D466</f>
        <v>Phó Trưởng Phòng</v>
      </c>
      <c r="E466" s="268">
        <f>VLOOKUP(B466,GD_CHAM_CONG!$C$6:$BJ$997,60,FALSE)</f>
        <v>1</v>
      </c>
      <c r="F466" s="268">
        <f>VLOOKUP(B466,GD_LCD_HS_LNS!$B$4:$F$1000,5,FALSE)</f>
        <v>5.19</v>
      </c>
      <c r="G466" s="269"/>
      <c r="H466" s="269">
        <f>VLOOKUP(B466,GD_CHAM_CONG!$C$6:$BD$997,37,FALSE)</f>
        <v>23</v>
      </c>
      <c r="I466" s="104">
        <f>VLOOKUP($B466,GD_CHAM_CONG!$C$6:$BF$997,38,FALSE)</f>
        <v>23</v>
      </c>
      <c r="J466" s="104">
        <f>VLOOKUP($B466,GD_CHAM_CONG!$C$6:$BF$997,39,FALSE)</f>
        <v>0</v>
      </c>
      <c r="K466" s="104">
        <f>VLOOKUP($B466,GD_CHAM_CONG!$C$6:$BF$997,40,FALSE)</f>
        <v>0</v>
      </c>
      <c r="L466" s="104">
        <f>VLOOKUP($B466,GD_CHAM_CONG!$C$6:$BF$997,41,FALSE)</f>
        <v>0</v>
      </c>
      <c r="M466" s="104">
        <f>VLOOKUP($B466,GD_CHAM_CONG!$C$6:$BF$997,42,FALSE)</f>
        <v>0</v>
      </c>
      <c r="N466" s="104">
        <f>VLOOKUP($B466,GD_CHAM_CONG!$C$6:$BF$997,43,FALSE)</f>
        <v>0</v>
      </c>
      <c r="O466" s="104">
        <f>VLOOKUP($B466,GD_CHAM_CONG!$C$6:$BF$997,44,FALSE)</f>
        <v>0</v>
      </c>
      <c r="P466" s="104">
        <f>VLOOKUP($B466,GD_CHAM_CONG!$C$6:$BF$997,45,FALSE)</f>
        <v>0</v>
      </c>
      <c r="Q466" s="104">
        <f>VLOOKUP($B466,GD_CHAM_CONG!$C$6:$BF$997,46,FALSE)</f>
        <v>0</v>
      </c>
      <c r="R466" s="104">
        <f>VLOOKUP($B466,GD_CHAM_CONG!$C$6:$BF$997,47,FALSE)</f>
        <v>0</v>
      </c>
      <c r="S466" s="104">
        <f>VLOOKUP($B466,GD_CHAM_CONG!$C$6:$BF$997,48,FALSE)</f>
        <v>0</v>
      </c>
      <c r="T466" s="104">
        <f>VLOOKUP($B466,GD_CHAM_CONG!$C$6:$BF$997,49,FALSE)</f>
        <v>0</v>
      </c>
      <c r="U466" s="104">
        <f>VLOOKUP($B466,GD_CHAM_CONG!$C$6:$BF$997,50,FALSE)</f>
        <v>0</v>
      </c>
      <c r="V466" s="104">
        <f>VLOOKUP($B466,GD_CHAM_CONG!$C$6:$BF$997,51,FALSE)</f>
        <v>0</v>
      </c>
      <c r="W466" s="104">
        <f>VLOOKUP($B466,GD_CHAM_CONG!$C$6:$BF$997,52,FALSE)</f>
        <v>0</v>
      </c>
      <c r="X466" s="104">
        <f>VLOOKUP($B466,GD_CHAM_CONG!$C$6:$BF$997,53,FALSE)</f>
        <v>0</v>
      </c>
      <c r="Y466" s="104">
        <f>VLOOKUP($B466,GD_CHAM_CONG!$C$6:$BF$997,54,FALSE)</f>
        <v>0</v>
      </c>
      <c r="Z466" s="104">
        <f>VLOOKUP($B466,GD_CHAM_CONG!$C$6:$BF$997,55,FALSE)</f>
        <v>0</v>
      </c>
      <c r="AA466" s="104">
        <f>VLOOKUP($B466,GD_CHAM_CONG!$C$6:$BF$997,56,FALSE)</f>
        <v>0</v>
      </c>
      <c r="AB466" s="104">
        <f>VLOOKUP($B466,GD_CHAM_CONG!$C$6:$BI$997,57,FALSE)</f>
        <v>0</v>
      </c>
      <c r="AC466" s="104">
        <f>VLOOKUP($B466,GD_CHAM_CONG!$C$6:$BI$997,58,FALSE)</f>
        <v>0</v>
      </c>
      <c r="AD466" s="104">
        <f>VLOOKUP($B466,GD_CHAM_CONG!$C$6:$BI$997,59,FALSE)</f>
        <v>0</v>
      </c>
      <c r="AE466" s="270">
        <f>I466/$H466*VLOOKUP(I$4,DM_TI_LE!$A$5:$B$30,2,FALSE)</f>
        <v>1</v>
      </c>
      <c r="AF466" s="270">
        <f>J466/$H466*VLOOKUP(J$4,DM_TI_LE!$A$5:$B$30,2,FALSE)</f>
        <v>0</v>
      </c>
      <c r="AG466" s="270">
        <f>K466/$H466*VLOOKUP(K$4,DM_TI_LE!$A$5:$B$30,2,FALSE)</f>
        <v>0</v>
      </c>
      <c r="AH466" s="270">
        <f>L466/$H466*VLOOKUP(L$4,DM_TI_LE!$A$5:$B$30,2,FALSE)</f>
        <v>0</v>
      </c>
      <c r="AI466" s="270">
        <f>M466/$H466*VLOOKUP(M$4,DM_TI_LE!$A$5:$B$30,2,FALSE)</f>
        <v>0</v>
      </c>
      <c r="AJ466" s="270">
        <f>N466/$H466*VLOOKUP(N$4,DM_TI_LE!$A$5:$B$30,2,FALSE)</f>
        <v>0</v>
      </c>
      <c r="AK466" s="270">
        <f>O466/$H466*VLOOKUP(O$4,DM_TI_LE!$A$5:$B$30,2,FALSE)</f>
        <v>0</v>
      </c>
      <c r="AL466" s="270">
        <f>P466/$H466*VLOOKUP(P$4,DM_TI_LE!$A$5:$B$30,2,FALSE)</f>
        <v>0</v>
      </c>
      <c r="AM466" s="270">
        <f>Q466/$H466*VLOOKUP(Q$4,DM_TI_LE!$A$5:$B$30,2,FALSE)</f>
        <v>0</v>
      </c>
      <c r="AN466" s="270">
        <f>R466/$H466*VLOOKUP(R$4,DM_TI_LE!$A$5:$B$30,2,FALSE)</f>
        <v>0</v>
      </c>
      <c r="AO466" s="270">
        <f>S466/$H466*VLOOKUP(S$4,DM_TI_LE!$A$5:$B$30,2,FALSE)</f>
        <v>0</v>
      </c>
      <c r="AP466" s="270">
        <f>T466/$H466*VLOOKUP(T$4,DM_TI_LE!$A$5:$B$30,2,FALSE)</f>
        <v>0</v>
      </c>
      <c r="AQ466" s="270">
        <f>U466/$H466*VLOOKUP(U$4,DM_TI_LE!$A$5:$B$30,2,FALSE)</f>
        <v>0</v>
      </c>
      <c r="AR466" s="270">
        <f>V466/$H466*VLOOKUP(V$4,DM_TI_LE!$A$5:$B$30,2,FALSE)</f>
        <v>0</v>
      </c>
      <c r="AS466" s="270">
        <f>W466/$H466*VLOOKUP(W$4,DM_TI_LE!$A$5:$B$30,2,FALSE)</f>
        <v>0</v>
      </c>
      <c r="AT466" s="270">
        <f>X466/$H466*VLOOKUP(X$4,DM_TI_LE!$A$5:$B$30,2,FALSE)</f>
        <v>0</v>
      </c>
      <c r="AU466" s="270">
        <f>Y466/$H466*VLOOKUP(Y$4,DM_TI_LE!$A$5:$B$30,2,FALSE)</f>
        <v>0</v>
      </c>
      <c r="AV466" s="270">
        <f>Z466/$H466*VLOOKUP(Z$4,DM_TI_LE!$A$5:$B$30,2,FALSE)</f>
        <v>0</v>
      </c>
      <c r="AW466" s="270">
        <f>AA466/$H466*VLOOKUP(AA$4,DM_TI_LE!$A$5:$B$30,2,FALSE)</f>
        <v>0</v>
      </c>
      <c r="AX466" s="270">
        <f>AB466/$H466*VLOOKUP(AB$4,DM_TI_LE!$A$5:$B$30,2,FALSE)</f>
        <v>0</v>
      </c>
      <c r="AY466" s="270">
        <f>AC466/$H466*VLOOKUP(AC$4,DM_TI_LE!$A$5:$B$30,2,FALSE)</f>
        <v>0</v>
      </c>
      <c r="AZ466" s="270">
        <f>AD466/$H466*VLOOKUP(AD$4,DM_TI_LE!$A$5:$B$30,2,FALSE)</f>
        <v>0</v>
      </c>
      <c r="BA466" s="284">
        <f>IF(CD466="HDHV",DM_TI_LE!$K$12*I466, SUM(AE466:AW466)*F466*E466*DM_HE_SO_LUONG_NS!$D$1*CE466)</f>
        <v>23355000</v>
      </c>
      <c r="BB466" s="104"/>
      <c r="BC466" s="110">
        <f>VLOOKUP(B466,GD_LCD_HS_LNS!$B$4:$E$1000,4,FALSE)</f>
        <v>5309000</v>
      </c>
      <c r="BD466" s="104"/>
      <c r="BE466" s="104">
        <f>I466/26*$BC466*VLOOKUP(BE$4,DM_TI_LE!$A$5:$C$29,3,FALSE)</f>
        <v>0</v>
      </c>
      <c r="BF466" s="104">
        <f>J466/26*$BC466*VLOOKUP(BF$4,DM_TI_LE!$A$5:$C$29,3,FALSE)</f>
        <v>0</v>
      </c>
      <c r="BG466" s="104">
        <f>K466/26*$BC466*VLOOKUP(BG$4,DM_TI_LE!$A$5:$C$29,3,FALSE)</f>
        <v>0</v>
      </c>
      <c r="BH466" s="104">
        <f>L466/26*$BC466*VLOOKUP(BH$4,DM_TI_LE!$A$5:$C$29,3,FALSE)</f>
        <v>0</v>
      </c>
      <c r="BI466" s="104">
        <f>M466/26*$BC466*VLOOKUP(BI$4,DM_TI_LE!$A$5:$C$29,3,FALSE)</f>
        <v>0</v>
      </c>
      <c r="BJ466" s="104">
        <f>N466/26*$BC466*VLOOKUP(BJ$4,DM_TI_LE!$A$5:$C$29,3,FALSE)</f>
        <v>0</v>
      </c>
      <c r="BK466" s="104">
        <f>O466/26*$BC466*VLOOKUP(BK$4,DM_TI_LE!$A$5:$C$29,3,FALSE)</f>
        <v>0</v>
      </c>
      <c r="BL466" s="104">
        <f>P466/26*$BC466*VLOOKUP(BL$4,DM_TI_LE!$A$5:$C$29,3,FALSE)</f>
        <v>0</v>
      </c>
      <c r="BM466" s="104">
        <f>Q466/26*$BC466*VLOOKUP(BM$4,DM_TI_LE!$A$5:$C$29,3,FALSE)</f>
        <v>0</v>
      </c>
      <c r="BN466" s="104">
        <f>R466/26*$BC466*VLOOKUP(BN$4,DM_TI_LE!$A$5:$C$29,3,FALSE)</f>
        <v>0</v>
      </c>
      <c r="BO466" s="104">
        <f>S466/26*$BC466*VLOOKUP(BO$4,DM_TI_LE!$A$5:$C$29,3,FALSE)</f>
        <v>0</v>
      </c>
      <c r="BP466" s="104">
        <f>T466/26*$BC466*VLOOKUP(BP$4,DM_TI_LE!$A$5:$C$29,3,FALSE)</f>
        <v>0</v>
      </c>
      <c r="BQ466" s="104">
        <f>U466/26*$BC466*VLOOKUP(BQ$4,DM_TI_LE!$A$5:$C$29,3,FALSE)</f>
        <v>0</v>
      </c>
      <c r="BR466" s="104">
        <f>V466/26*$BC466*VLOOKUP(BR$4,DM_TI_LE!$A$5:$C$29,3,FALSE)</f>
        <v>0</v>
      </c>
      <c r="BS466" s="104">
        <f>W466/26*$BC466*VLOOKUP(BS$4,DM_TI_LE!$A$5:$C$29,3,FALSE)</f>
        <v>0</v>
      </c>
      <c r="BT466" s="104">
        <f>X466/26*$BC466*VLOOKUP(BT$4,DM_TI_LE!$A$5:$C$29,3,FALSE)</f>
        <v>0</v>
      </c>
      <c r="BU466" s="104">
        <f>Y466/26*$BC466*VLOOKUP(BU$4,DM_TI_LE!$A$5:$C$29,3,FALSE)</f>
        <v>0</v>
      </c>
      <c r="BV466" s="104">
        <f>Z466/26*$BC466*VLOOKUP(BV$4,DM_TI_LE!$A$5:$C$29,3,FALSE)</f>
        <v>0</v>
      </c>
      <c r="BW466" s="104">
        <f>AA466/26*$BC466*VLOOKUP(BW$4,DM_TI_LE!$A$5:$C$29,3,FALSE)</f>
        <v>0</v>
      </c>
      <c r="BX466" s="104">
        <f>AB466/26*$BC466*VLOOKUP(BX$4,DM_TI_LE!$A$5:$C$29,3,FALSE)</f>
        <v>0</v>
      </c>
      <c r="BY466" s="104">
        <f>AC466/26*$BC466*VLOOKUP(BY$4,DM_TI_LE!$A$5:$C$29,3,FALSE)</f>
        <v>0</v>
      </c>
      <c r="BZ466" s="104">
        <f>AD466/26*$BC466*VLOOKUP(BZ$4,DM_TI_LE!$A$5:$C$29,3,FALSE)</f>
        <v>0</v>
      </c>
      <c r="CA466" s="273">
        <f t="shared" si="0"/>
        <v>0</v>
      </c>
      <c r="CB466" s="104"/>
      <c r="CC466" s="274">
        <f t="shared" si="1"/>
        <v>23355000</v>
      </c>
      <c r="CD466" s="138" t="str">
        <f>VLOOKUP(B466,GD_CHUNG!$B$5:$G$480,6,FALSE)</f>
        <v>HDKX</v>
      </c>
      <c r="CE466" s="275">
        <f>VLOOKUP(CD466,DM_TI_LE!$I$12:$J$16,2,FALSE)</f>
        <v>1</v>
      </c>
    </row>
    <row r="467" spans="1:83" ht="12.75" x14ac:dyDescent="0.2">
      <c r="A467" s="49">
        <v>463</v>
      </c>
      <c r="B467" s="50">
        <f>GD_CHUNG!B467</f>
        <v>10797</v>
      </c>
      <c r="C467" s="50" t="str">
        <f>GD_CHUNG!C467</f>
        <v>Nguyễn Hữu Hạ</v>
      </c>
      <c r="D467" s="50" t="str">
        <f>GD_CHUNG!D467</f>
        <v>CV Đảng Đoàn - Thi đua</v>
      </c>
      <c r="E467" s="268">
        <f>VLOOKUP(B467,GD_CHAM_CONG!$C$6:$BJ$997,60,FALSE)</f>
        <v>1</v>
      </c>
      <c r="F467" s="268">
        <f>VLOOKUP(B467,GD_LCD_HS_LNS!$B$4:$F$1000,5,FALSE)</f>
        <v>2.78</v>
      </c>
      <c r="G467" s="269"/>
      <c r="H467" s="269">
        <f>VLOOKUP(B467,GD_CHAM_CONG!$C$6:$BD$997,37,FALSE)</f>
        <v>23</v>
      </c>
      <c r="I467" s="104">
        <f>VLOOKUP($B467,GD_CHAM_CONG!$C$6:$BF$997,38,FALSE)</f>
        <v>23</v>
      </c>
      <c r="J467" s="104">
        <f>VLOOKUP($B467,GD_CHAM_CONG!$C$6:$BF$997,39,FALSE)</f>
        <v>0</v>
      </c>
      <c r="K467" s="104">
        <f>VLOOKUP($B467,GD_CHAM_CONG!$C$6:$BF$997,40,FALSE)</f>
        <v>0</v>
      </c>
      <c r="L467" s="104">
        <f>VLOOKUP($B467,GD_CHAM_CONG!$C$6:$BF$997,41,FALSE)</f>
        <v>0</v>
      </c>
      <c r="M467" s="104">
        <f>VLOOKUP($B467,GD_CHAM_CONG!$C$6:$BF$997,42,FALSE)</f>
        <v>0</v>
      </c>
      <c r="N467" s="104">
        <f>VLOOKUP($B467,GD_CHAM_CONG!$C$6:$BF$997,43,FALSE)</f>
        <v>0</v>
      </c>
      <c r="O467" s="104">
        <f>VLOOKUP($B467,GD_CHAM_CONG!$C$6:$BF$997,44,FALSE)</f>
        <v>0</v>
      </c>
      <c r="P467" s="104">
        <f>VLOOKUP($B467,GD_CHAM_CONG!$C$6:$BF$997,45,FALSE)</f>
        <v>0</v>
      </c>
      <c r="Q467" s="104">
        <f>VLOOKUP($B467,GD_CHAM_CONG!$C$6:$BF$997,46,FALSE)</f>
        <v>0</v>
      </c>
      <c r="R467" s="104">
        <f>VLOOKUP($B467,GD_CHAM_CONG!$C$6:$BF$997,47,FALSE)</f>
        <v>0</v>
      </c>
      <c r="S467" s="104">
        <f>VLOOKUP($B467,GD_CHAM_CONG!$C$6:$BF$997,48,FALSE)</f>
        <v>0</v>
      </c>
      <c r="T467" s="104">
        <f>VLOOKUP($B467,GD_CHAM_CONG!$C$6:$BF$997,49,FALSE)</f>
        <v>0</v>
      </c>
      <c r="U467" s="104">
        <f>VLOOKUP($B467,GD_CHAM_CONG!$C$6:$BF$997,50,FALSE)</f>
        <v>0</v>
      </c>
      <c r="V467" s="104">
        <f>VLOOKUP($B467,GD_CHAM_CONG!$C$6:$BF$997,51,FALSE)</f>
        <v>0</v>
      </c>
      <c r="W467" s="104">
        <f>VLOOKUP($B467,GD_CHAM_CONG!$C$6:$BF$997,52,FALSE)</f>
        <v>0</v>
      </c>
      <c r="X467" s="104">
        <f>VLOOKUP($B467,GD_CHAM_CONG!$C$6:$BF$997,53,FALSE)</f>
        <v>0</v>
      </c>
      <c r="Y467" s="104">
        <f>VLOOKUP($B467,GD_CHAM_CONG!$C$6:$BF$997,54,FALSE)</f>
        <v>0</v>
      </c>
      <c r="Z467" s="104">
        <f>VLOOKUP($B467,GD_CHAM_CONG!$C$6:$BF$997,55,FALSE)</f>
        <v>0</v>
      </c>
      <c r="AA467" s="104">
        <f>VLOOKUP($B467,GD_CHAM_CONG!$C$6:$BF$997,56,FALSE)</f>
        <v>0</v>
      </c>
      <c r="AB467" s="104">
        <f>VLOOKUP($B467,GD_CHAM_CONG!$C$6:$BI$997,57,FALSE)</f>
        <v>0</v>
      </c>
      <c r="AC467" s="104">
        <f>VLOOKUP($B467,GD_CHAM_CONG!$C$6:$BI$997,58,FALSE)</f>
        <v>0</v>
      </c>
      <c r="AD467" s="104">
        <f>VLOOKUP($B467,GD_CHAM_CONG!$C$6:$BI$997,59,FALSE)</f>
        <v>0</v>
      </c>
      <c r="AE467" s="270">
        <f>I467/$H467*VLOOKUP(I$4,DM_TI_LE!$A$5:$B$30,2,FALSE)</f>
        <v>1</v>
      </c>
      <c r="AF467" s="270">
        <f>J467/$H467*VLOOKUP(J$4,DM_TI_LE!$A$5:$B$30,2,FALSE)</f>
        <v>0</v>
      </c>
      <c r="AG467" s="270">
        <f>K467/$H467*VLOOKUP(K$4,DM_TI_LE!$A$5:$B$30,2,FALSE)</f>
        <v>0</v>
      </c>
      <c r="AH467" s="270">
        <f>L467/$H467*VLOOKUP(L$4,DM_TI_LE!$A$5:$B$30,2,FALSE)</f>
        <v>0</v>
      </c>
      <c r="AI467" s="270">
        <f>M467/$H467*VLOOKUP(M$4,DM_TI_LE!$A$5:$B$30,2,FALSE)</f>
        <v>0</v>
      </c>
      <c r="AJ467" s="270">
        <f>N467/$H467*VLOOKUP(N$4,DM_TI_LE!$A$5:$B$30,2,FALSE)</f>
        <v>0</v>
      </c>
      <c r="AK467" s="270">
        <f>O467/$H467*VLOOKUP(O$4,DM_TI_LE!$A$5:$B$30,2,FALSE)</f>
        <v>0</v>
      </c>
      <c r="AL467" s="270">
        <f>P467/$H467*VLOOKUP(P$4,DM_TI_LE!$A$5:$B$30,2,FALSE)</f>
        <v>0</v>
      </c>
      <c r="AM467" s="270">
        <f>Q467/$H467*VLOOKUP(Q$4,DM_TI_LE!$A$5:$B$30,2,FALSE)</f>
        <v>0</v>
      </c>
      <c r="AN467" s="270">
        <f>R467/$H467*VLOOKUP(R$4,DM_TI_LE!$A$5:$B$30,2,FALSE)</f>
        <v>0</v>
      </c>
      <c r="AO467" s="270">
        <f>S467/$H467*VLOOKUP(S$4,DM_TI_LE!$A$5:$B$30,2,FALSE)</f>
        <v>0</v>
      </c>
      <c r="AP467" s="270">
        <f>T467/$H467*VLOOKUP(T$4,DM_TI_LE!$A$5:$B$30,2,FALSE)</f>
        <v>0</v>
      </c>
      <c r="AQ467" s="270">
        <f>U467/$H467*VLOOKUP(U$4,DM_TI_LE!$A$5:$B$30,2,FALSE)</f>
        <v>0</v>
      </c>
      <c r="AR467" s="270">
        <f>V467/$H467*VLOOKUP(V$4,DM_TI_LE!$A$5:$B$30,2,FALSE)</f>
        <v>0</v>
      </c>
      <c r="AS467" s="270">
        <f>W467/$H467*VLOOKUP(W$4,DM_TI_LE!$A$5:$B$30,2,FALSE)</f>
        <v>0</v>
      </c>
      <c r="AT467" s="270">
        <f>X467/$H467*VLOOKUP(X$4,DM_TI_LE!$A$5:$B$30,2,FALSE)</f>
        <v>0</v>
      </c>
      <c r="AU467" s="270">
        <f>Y467/$H467*VLOOKUP(Y$4,DM_TI_LE!$A$5:$B$30,2,FALSE)</f>
        <v>0</v>
      </c>
      <c r="AV467" s="270">
        <f>Z467/$H467*VLOOKUP(Z$4,DM_TI_LE!$A$5:$B$30,2,FALSE)</f>
        <v>0</v>
      </c>
      <c r="AW467" s="270">
        <f>AA467/$H467*VLOOKUP(AA$4,DM_TI_LE!$A$5:$B$30,2,FALSE)</f>
        <v>0</v>
      </c>
      <c r="AX467" s="270">
        <f>AB467/$H467*VLOOKUP(AB$4,DM_TI_LE!$A$5:$B$30,2,FALSE)</f>
        <v>0</v>
      </c>
      <c r="AY467" s="270">
        <f>AC467/$H467*VLOOKUP(AC$4,DM_TI_LE!$A$5:$B$30,2,FALSE)</f>
        <v>0</v>
      </c>
      <c r="AZ467" s="270">
        <f>AD467/$H467*VLOOKUP(AD$4,DM_TI_LE!$A$5:$B$30,2,FALSE)</f>
        <v>0</v>
      </c>
      <c r="BA467" s="284">
        <f>IF(CD467="HDHV",DM_TI_LE!$K$12*I467, SUM(AE467:AW467)*F467*E467*DM_HE_SO_LUONG_NS!$D$1*CE467)</f>
        <v>12510000</v>
      </c>
      <c r="BB467" s="104"/>
      <c r="BC467" s="110">
        <f>VLOOKUP(B467,GD_LCD_HS_LNS!$B$4:$E$1000,4,FALSE)</f>
        <v>4592000</v>
      </c>
      <c r="BD467" s="104"/>
      <c r="BE467" s="104">
        <f>I467/26*$BC467*VLOOKUP(BE$4,DM_TI_LE!$A$5:$C$29,3,FALSE)</f>
        <v>0</v>
      </c>
      <c r="BF467" s="104">
        <f>J467/26*$BC467*VLOOKUP(BF$4,DM_TI_LE!$A$5:$C$29,3,FALSE)</f>
        <v>0</v>
      </c>
      <c r="BG467" s="104">
        <f>K467/26*$BC467*VLOOKUP(BG$4,DM_TI_LE!$A$5:$C$29,3,FALSE)</f>
        <v>0</v>
      </c>
      <c r="BH467" s="104">
        <f>L467/26*$BC467*VLOOKUP(BH$4,DM_TI_LE!$A$5:$C$29,3,FALSE)</f>
        <v>0</v>
      </c>
      <c r="BI467" s="104">
        <f>M467/26*$BC467*VLOOKUP(BI$4,DM_TI_LE!$A$5:$C$29,3,FALSE)</f>
        <v>0</v>
      </c>
      <c r="BJ467" s="104">
        <f>N467/26*$BC467*VLOOKUP(BJ$4,DM_TI_LE!$A$5:$C$29,3,FALSE)</f>
        <v>0</v>
      </c>
      <c r="BK467" s="104">
        <f>O467/26*$BC467*VLOOKUP(BK$4,DM_TI_LE!$A$5:$C$29,3,FALSE)</f>
        <v>0</v>
      </c>
      <c r="BL467" s="104">
        <f>P467/26*$BC467*VLOOKUP(BL$4,DM_TI_LE!$A$5:$C$29,3,FALSE)</f>
        <v>0</v>
      </c>
      <c r="BM467" s="104">
        <f>Q467/26*$BC467*VLOOKUP(BM$4,DM_TI_LE!$A$5:$C$29,3,FALSE)</f>
        <v>0</v>
      </c>
      <c r="BN467" s="104">
        <f>R467/26*$BC467*VLOOKUP(BN$4,DM_TI_LE!$A$5:$C$29,3,FALSE)</f>
        <v>0</v>
      </c>
      <c r="BO467" s="104">
        <f>S467/26*$BC467*VLOOKUP(BO$4,DM_TI_LE!$A$5:$C$29,3,FALSE)</f>
        <v>0</v>
      </c>
      <c r="BP467" s="104">
        <f>T467/26*$BC467*VLOOKUP(BP$4,DM_TI_LE!$A$5:$C$29,3,FALSE)</f>
        <v>0</v>
      </c>
      <c r="BQ467" s="104">
        <f>U467/26*$BC467*VLOOKUP(BQ$4,DM_TI_LE!$A$5:$C$29,3,FALSE)</f>
        <v>0</v>
      </c>
      <c r="BR467" s="104">
        <f>V467/26*$BC467*VLOOKUP(BR$4,DM_TI_LE!$A$5:$C$29,3,FALSE)</f>
        <v>0</v>
      </c>
      <c r="BS467" s="104">
        <f>W467/26*$BC467*VLOOKUP(BS$4,DM_TI_LE!$A$5:$C$29,3,FALSE)</f>
        <v>0</v>
      </c>
      <c r="BT467" s="104">
        <f>X467/26*$BC467*VLOOKUP(BT$4,DM_TI_LE!$A$5:$C$29,3,FALSE)</f>
        <v>0</v>
      </c>
      <c r="BU467" s="104">
        <f>Y467/26*$BC467*VLOOKUP(BU$4,DM_TI_LE!$A$5:$C$29,3,FALSE)</f>
        <v>0</v>
      </c>
      <c r="BV467" s="104">
        <f>Z467/26*$BC467*VLOOKUP(BV$4,DM_TI_LE!$A$5:$C$29,3,FALSE)</f>
        <v>0</v>
      </c>
      <c r="BW467" s="104">
        <f>AA467/26*$BC467*VLOOKUP(BW$4,DM_TI_LE!$A$5:$C$29,3,FALSE)</f>
        <v>0</v>
      </c>
      <c r="BX467" s="104">
        <f>AB467/26*$BC467*VLOOKUP(BX$4,DM_TI_LE!$A$5:$C$29,3,FALSE)</f>
        <v>0</v>
      </c>
      <c r="BY467" s="104">
        <f>AC467/26*$BC467*VLOOKUP(BY$4,DM_TI_LE!$A$5:$C$29,3,FALSE)</f>
        <v>0</v>
      </c>
      <c r="BZ467" s="104">
        <f>AD467/26*$BC467*VLOOKUP(BZ$4,DM_TI_LE!$A$5:$C$29,3,FALSE)</f>
        <v>0</v>
      </c>
      <c r="CA467" s="273">
        <f t="shared" si="0"/>
        <v>0</v>
      </c>
      <c r="CB467" s="104"/>
      <c r="CC467" s="274">
        <f t="shared" si="1"/>
        <v>12510000</v>
      </c>
      <c r="CD467" s="138" t="str">
        <f>VLOOKUP(B467,GD_CHUNG!$B$5:$G$480,6,FALSE)</f>
        <v>HDKX</v>
      </c>
      <c r="CE467" s="275">
        <f>VLOOKUP(CD467,DM_TI_LE!$I$12:$J$16,2,FALSE)</f>
        <v>1</v>
      </c>
    </row>
    <row r="468" spans="1:83" ht="12.75" x14ac:dyDescent="0.2">
      <c r="A468" s="49">
        <v>464</v>
      </c>
      <c r="B468" s="50">
        <f>GD_CHUNG!B468</f>
        <v>10803</v>
      </c>
      <c r="C468" s="50" t="str">
        <f>GD_CHUNG!C468</f>
        <v>Hà Duyên Lâm</v>
      </c>
      <c r="D468" s="50" t="str">
        <f>GD_CHUNG!D468</f>
        <v>Lái xe CT</v>
      </c>
      <c r="E468" s="268">
        <f>VLOOKUP(B468,GD_CHAM_CONG!$C$6:$BJ$997,60,FALSE)</f>
        <v>1</v>
      </c>
      <c r="F468" s="268">
        <f>VLOOKUP(B468,GD_LCD_HS_LNS!$B$4:$F$1000,5,FALSE)</f>
        <v>2.27</v>
      </c>
      <c r="G468" s="269"/>
      <c r="H468" s="269">
        <f>VLOOKUP(B468,GD_CHAM_CONG!$C$6:$BD$997,37,FALSE)</f>
        <v>23</v>
      </c>
      <c r="I468" s="104">
        <f>VLOOKUP($B468,GD_CHAM_CONG!$C$6:$BF$997,38,FALSE)</f>
        <v>23</v>
      </c>
      <c r="J468" s="104">
        <f>VLOOKUP($B468,GD_CHAM_CONG!$C$6:$BF$997,39,FALSE)</f>
        <v>0</v>
      </c>
      <c r="K468" s="104">
        <f>VLOOKUP($B468,GD_CHAM_CONG!$C$6:$BF$997,40,FALSE)</f>
        <v>0</v>
      </c>
      <c r="L468" s="104">
        <f>VLOOKUP($B468,GD_CHAM_CONG!$C$6:$BF$997,41,FALSE)</f>
        <v>0</v>
      </c>
      <c r="M468" s="104">
        <f>VLOOKUP($B468,GD_CHAM_CONG!$C$6:$BF$997,42,FALSE)</f>
        <v>0</v>
      </c>
      <c r="N468" s="104">
        <f>VLOOKUP($B468,GD_CHAM_CONG!$C$6:$BF$997,43,FALSE)</f>
        <v>0</v>
      </c>
      <c r="O468" s="104">
        <f>VLOOKUP($B468,GD_CHAM_CONG!$C$6:$BF$997,44,FALSE)</f>
        <v>0</v>
      </c>
      <c r="P468" s="104">
        <f>VLOOKUP($B468,GD_CHAM_CONG!$C$6:$BF$997,45,FALSE)</f>
        <v>0</v>
      </c>
      <c r="Q468" s="104">
        <f>VLOOKUP($B468,GD_CHAM_CONG!$C$6:$BF$997,46,FALSE)</f>
        <v>0</v>
      </c>
      <c r="R468" s="104">
        <f>VLOOKUP($B468,GD_CHAM_CONG!$C$6:$BF$997,47,FALSE)</f>
        <v>0</v>
      </c>
      <c r="S468" s="104">
        <f>VLOOKUP($B468,GD_CHAM_CONG!$C$6:$BF$997,48,FALSE)</f>
        <v>0</v>
      </c>
      <c r="T468" s="104">
        <f>VLOOKUP($B468,GD_CHAM_CONG!$C$6:$BF$997,49,FALSE)</f>
        <v>0</v>
      </c>
      <c r="U468" s="104">
        <f>VLOOKUP($B468,GD_CHAM_CONG!$C$6:$BF$997,50,FALSE)</f>
        <v>0</v>
      </c>
      <c r="V468" s="104">
        <f>VLOOKUP($B468,GD_CHAM_CONG!$C$6:$BF$997,51,FALSE)</f>
        <v>0</v>
      </c>
      <c r="W468" s="104">
        <f>VLOOKUP($B468,GD_CHAM_CONG!$C$6:$BF$997,52,FALSE)</f>
        <v>0</v>
      </c>
      <c r="X468" s="104">
        <f>VLOOKUP($B468,GD_CHAM_CONG!$C$6:$BF$997,53,FALSE)</f>
        <v>0</v>
      </c>
      <c r="Y468" s="104">
        <f>VLOOKUP($B468,GD_CHAM_CONG!$C$6:$BF$997,54,FALSE)</f>
        <v>0</v>
      </c>
      <c r="Z468" s="104">
        <f>VLOOKUP($B468,GD_CHAM_CONG!$C$6:$BF$997,55,FALSE)</f>
        <v>0</v>
      </c>
      <c r="AA468" s="104">
        <f>VLOOKUP($B468,GD_CHAM_CONG!$C$6:$BF$997,56,FALSE)</f>
        <v>0</v>
      </c>
      <c r="AB468" s="104">
        <f>VLOOKUP($B468,GD_CHAM_CONG!$C$6:$BI$997,57,FALSE)</f>
        <v>0</v>
      </c>
      <c r="AC468" s="104">
        <f>VLOOKUP($B468,GD_CHAM_CONG!$C$6:$BI$997,58,FALSE)</f>
        <v>0</v>
      </c>
      <c r="AD468" s="104">
        <f>VLOOKUP($B468,GD_CHAM_CONG!$C$6:$BI$997,59,FALSE)</f>
        <v>0</v>
      </c>
      <c r="AE468" s="270">
        <f>I468/$H468*VLOOKUP(I$4,DM_TI_LE!$A$5:$B$30,2,FALSE)</f>
        <v>1</v>
      </c>
      <c r="AF468" s="270">
        <f>J468/$H468*VLOOKUP(J$4,DM_TI_LE!$A$5:$B$30,2,FALSE)</f>
        <v>0</v>
      </c>
      <c r="AG468" s="270">
        <f>K468/$H468*VLOOKUP(K$4,DM_TI_LE!$A$5:$B$30,2,FALSE)</f>
        <v>0</v>
      </c>
      <c r="AH468" s="270">
        <f>L468/$H468*VLOOKUP(L$4,DM_TI_LE!$A$5:$B$30,2,FALSE)</f>
        <v>0</v>
      </c>
      <c r="AI468" s="270">
        <f>M468/$H468*VLOOKUP(M$4,DM_TI_LE!$A$5:$B$30,2,FALSE)</f>
        <v>0</v>
      </c>
      <c r="AJ468" s="270">
        <f>N468/$H468*VLOOKUP(N$4,DM_TI_LE!$A$5:$B$30,2,FALSE)</f>
        <v>0</v>
      </c>
      <c r="AK468" s="270">
        <f>O468/$H468*VLOOKUP(O$4,DM_TI_LE!$A$5:$B$30,2,FALSE)</f>
        <v>0</v>
      </c>
      <c r="AL468" s="270">
        <f>P468/$H468*VLOOKUP(P$4,DM_TI_LE!$A$5:$B$30,2,FALSE)</f>
        <v>0</v>
      </c>
      <c r="AM468" s="270">
        <f>Q468/$H468*VLOOKUP(Q$4,DM_TI_LE!$A$5:$B$30,2,FALSE)</f>
        <v>0</v>
      </c>
      <c r="AN468" s="270">
        <f>R468/$H468*VLOOKUP(R$4,DM_TI_LE!$A$5:$B$30,2,FALSE)</f>
        <v>0</v>
      </c>
      <c r="AO468" s="270">
        <f>S468/$H468*VLOOKUP(S$4,DM_TI_LE!$A$5:$B$30,2,FALSE)</f>
        <v>0</v>
      </c>
      <c r="AP468" s="270">
        <f>T468/$H468*VLOOKUP(T$4,DM_TI_LE!$A$5:$B$30,2,FALSE)</f>
        <v>0</v>
      </c>
      <c r="AQ468" s="270">
        <f>U468/$H468*VLOOKUP(U$4,DM_TI_LE!$A$5:$B$30,2,FALSE)</f>
        <v>0</v>
      </c>
      <c r="AR468" s="270">
        <f>V468/$H468*VLOOKUP(V$4,DM_TI_LE!$A$5:$B$30,2,FALSE)</f>
        <v>0</v>
      </c>
      <c r="AS468" s="270">
        <f>W468/$H468*VLOOKUP(W$4,DM_TI_LE!$A$5:$B$30,2,FALSE)</f>
        <v>0</v>
      </c>
      <c r="AT468" s="270">
        <f>X468/$H468*VLOOKUP(X$4,DM_TI_LE!$A$5:$B$30,2,FALSE)</f>
        <v>0</v>
      </c>
      <c r="AU468" s="270">
        <f>Y468/$H468*VLOOKUP(Y$4,DM_TI_LE!$A$5:$B$30,2,FALSE)</f>
        <v>0</v>
      </c>
      <c r="AV468" s="270">
        <f>Z468/$H468*VLOOKUP(Z$4,DM_TI_LE!$A$5:$B$30,2,FALSE)</f>
        <v>0</v>
      </c>
      <c r="AW468" s="270">
        <f>AA468/$H468*VLOOKUP(AA$4,DM_TI_LE!$A$5:$B$30,2,FALSE)</f>
        <v>0</v>
      </c>
      <c r="AX468" s="270">
        <f>AB468/$H468*VLOOKUP(AB$4,DM_TI_LE!$A$5:$B$30,2,FALSE)</f>
        <v>0</v>
      </c>
      <c r="AY468" s="270">
        <f>AC468/$H468*VLOOKUP(AC$4,DM_TI_LE!$A$5:$B$30,2,FALSE)</f>
        <v>0</v>
      </c>
      <c r="AZ468" s="270">
        <f>AD468/$H468*VLOOKUP(AD$4,DM_TI_LE!$A$5:$B$30,2,FALSE)</f>
        <v>0</v>
      </c>
      <c r="BA468" s="284">
        <f>IF(CD468="HDHV",DM_TI_LE!$K$12*I468, SUM(AE468:AW468)*F468*E468*DM_HE_SO_LUONG_NS!$D$1*CE468)</f>
        <v>10215000</v>
      </c>
      <c r="BB468" s="104"/>
      <c r="BC468" s="110">
        <f>VLOOKUP(B468,GD_LCD_HS_LNS!$B$4:$E$1000,4,FALSE)</f>
        <v>4166000</v>
      </c>
      <c r="BD468" s="104"/>
      <c r="BE468" s="104">
        <f>I468/26*$BC468*VLOOKUP(BE$4,DM_TI_LE!$A$5:$C$29,3,FALSE)</f>
        <v>0</v>
      </c>
      <c r="BF468" s="104">
        <f>J468/26*$BC468*VLOOKUP(BF$4,DM_TI_LE!$A$5:$C$29,3,FALSE)</f>
        <v>0</v>
      </c>
      <c r="BG468" s="104">
        <f>K468/26*$BC468*VLOOKUP(BG$4,DM_TI_LE!$A$5:$C$29,3,FALSE)</f>
        <v>0</v>
      </c>
      <c r="BH468" s="104">
        <f>L468/26*$BC468*VLOOKUP(BH$4,DM_TI_LE!$A$5:$C$29,3,FALSE)</f>
        <v>0</v>
      </c>
      <c r="BI468" s="104">
        <f>M468/26*$BC468*VLOOKUP(BI$4,DM_TI_LE!$A$5:$C$29,3,FALSE)</f>
        <v>0</v>
      </c>
      <c r="BJ468" s="104">
        <f>N468/26*$BC468*VLOOKUP(BJ$4,DM_TI_LE!$A$5:$C$29,3,FALSE)</f>
        <v>0</v>
      </c>
      <c r="BK468" s="104">
        <f>O468/26*$BC468*VLOOKUP(BK$4,DM_TI_LE!$A$5:$C$29,3,FALSE)</f>
        <v>0</v>
      </c>
      <c r="BL468" s="104">
        <f>P468/26*$BC468*VLOOKUP(BL$4,DM_TI_LE!$A$5:$C$29,3,FALSE)</f>
        <v>0</v>
      </c>
      <c r="BM468" s="104">
        <f>Q468/26*$BC468*VLOOKUP(BM$4,DM_TI_LE!$A$5:$C$29,3,FALSE)</f>
        <v>0</v>
      </c>
      <c r="BN468" s="104">
        <f>R468/26*$BC468*VLOOKUP(BN$4,DM_TI_LE!$A$5:$C$29,3,FALSE)</f>
        <v>0</v>
      </c>
      <c r="BO468" s="104">
        <f>S468/26*$BC468*VLOOKUP(BO$4,DM_TI_LE!$A$5:$C$29,3,FALSE)</f>
        <v>0</v>
      </c>
      <c r="BP468" s="104">
        <f>T468/26*$BC468*VLOOKUP(BP$4,DM_TI_LE!$A$5:$C$29,3,FALSE)</f>
        <v>0</v>
      </c>
      <c r="BQ468" s="104">
        <f>U468/26*$BC468*VLOOKUP(BQ$4,DM_TI_LE!$A$5:$C$29,3,FALSE)</f>
        <v>0</v>
      </c>
      <c r="BR468" s="104">
        <f>V468/26*$BC468*VLOOKUP(BR$4,DM_TI_LE!$A$5:$C$29,3,FALSE)</f>
        <v>0</v>
      </c>
      <c r="BS468" s="104">
        <f>W468/26*$BC468*VLOOKUP(BS$4,DM_TI_LE!$A$5:$C$29,3,FALSE)</f>
        <v>0</v>
      </c>
      <c r="BT468" s="104">
        <f>X468/26*$BC468*VLOOKUP(BT$4,DM_TI_LE!$A$5:$C$29,3,FALSE)</f>
        <v>0</v>
      </c>
      <c r="BU468" s="104">
        <f>Y468/26*$BC468*VLOOKUP(BU$4,DM_TI_LE!$A$5:$C$29,3,FALSE)</f>
        <v>0</v>
      </c>
      <c r="BV468" s="104">
        <f>Z468/26*$BC468*VLOOKUP(BV$4,DM_TI_LE!$A$5:$C$29,3,FALSE)</f>
        <v>0</v>
      </c>
      <c r="BW468" s="104">
        <f>AA468/26*$BC468*VLOOKUP(BW$4,DM_TI_LE!$A$5:$C$29,3,FALSE)</f>
        <v>0</v>
      </c>
      <c r="BX468" s="104">
        <f>AB468/26*$BC468*VLOOKUP(BX$4,DM_TI_LE!$A$5:$C$29,3,FALSE)</f>
        <v>0</v>
      </c>
      <c r="BY468" s="104">
        <f>AC468/26*$BC468*VLOOKUP(BY$4,DM_TI_LE!$A$5:$C$29,3,FALSE)</f>
        <v>0</v>
      </c>
      <c r="BZ468" s="104">
        <f>AD468/26*$BC468*VLOOKUP(BZ$4,DM_TI_LE!$A$5:$C$29,3,FALSE)</f>
        <v>0</v>
      </c>
      <c r="CA468" s="273">
        <f t="shared" si="0"/>
        <v>0</v>
      </c>
      <c r="CB468" s="104"/>
      <c r="CC468" s="274">
        <f t="shared" si="1"/>
        <v>10215000</v>
      </c>
      <c r="CD468" s="138" t="str">
        <f>VLOOKUP(B468,GD_CHUNG!$B$5:$G$480,6,FALSE)</f>
        <v>HDKX</v>
      </c>
      <c r="CE468" s="275">
        <f>VLOOKUP(CD468,DM_TI_LE!$I$12:$J$16,2,FALSE)</f>
        <v>1</v>
      </c>
    </row>
    <row r="469" spans="1:83" ht="12.75" x14ac:dyDescent="0.2">
      <c r="A469" s="49">
        <v>465</v>
      </c>
      <c r="B469" s="50">
        <f>GD_CHUNG!B469</f>
        <v>10800</v>
      </c>
      <c r="C469" s="50" t="str">
        <f>GD_CHUNG!C469</f>
        <v>Hoàng Thùy Lan</v>
      </c>
      <c r="D469" s="50" t="str">
        <f>GD_CHUNG!D469</f>
        <v>NV đào tạo huấn luyện</v>
      </c>
      <c r="E469" s="268">
        <f>VLOOKUP(B469,GD_CHAM_CONG!$C$6:$BJ$997,60,FALSE)</f>
        <v>1</v>
      </c>
      <c r="F469" s="268">
        <f>VLOOKUP(B469,GD_LCD_HS_LNS!$B$4:$F$1000,5,FALSE)</f>
        <v>2.13</v>
      </c>
      <c r="G469" s="269"/>
      <c r="H469" s="269">
        <f>VLOOKUP(B469,GD_CHAM_CONG!$C$6:$BD$997,37,FALSE)</f>
        <v>23</v>
      </c>
      <c r="I469" s="104">
        <f>VLOOKUP($B469,GD_CHAM_CONG!$C$6:$BF$997,38,FALSE)</f>
        <v>23</v>
      </c>
      <c r="J469" s="104">
        <f>VLOOKUP($B469,GD_CHAM_CONG!$C$6:$BF$997,39,FALSE)</f>
        <v>0</v>
      </c>
      <c r="K469" s="104">
        <f>VLOOKUP($B469,GD_CHAM_CONG!$C$6:$BF$997,40,FALSE)</f>
        <v>0</v>
      </c>
      <c r="L469" s="104">
        <f>VLOOKUP($B469,GD_CHAM_CONG!$C$6:$BF$997,41,FALSE)</f>
        <v>0</v>
      </c>
      <c r="M469" s="104">
        <f>VLOOKUP($B469,GD_CHAM_CONG!$C$6:$BF$997,42,FALSE)</f>
        <v>0</v>
      </c>
      <c r="N469" s="104">
        <f>VLOOKUP($B469,GD_CHAM_CONG!$C$6:$BF$997,43,FALSE)</f>
        <v>0</v>
      </c>
      <c r="O469" s="104">
        <f>VLOOKUP($B469,GD_CHAM_CONG!$C$6:$BF$997,44,FALSE)</f>
        <v>0</v>
      </c>
      <c r="P469" s="104">
        <f>VLOOKUP($B469,GD_CHAM_CONG!$C$6:$BF$997,45,FALSE)</f>
        <v>0</v>
      </c>
      <c r="Q469" s="104">
        <f>VLOOKUP($B469,GD_CHAM_CONG!$C$6:$BF$997,46,FALSE)</f>
        <v>0</v>
      </c>
      <c r="R469" s="104">
        <f>VLOOKUP($B469,GD_CHAM_CONG!$C$6:$BF$997,47,FALSE)</f>
        <v>0</v>
      </c>
      <c r="S469" s="104">
        <f>VLOOKUP($B469,GD_CHAM_CONG!$C$6:$BF$997,48,FALSE)</f>
        <v>0</v>
      </c>
      <c r="T469" s="104">
        <f>VLOOKUP($B469,GD_CHAM_CONG!$C$6:$BF$997,49,FALSE)</f>
        <v>0</v>
      </c>
      <c r="U469" s="104">
        <f>VLOOKUP($B469,GD_CHAM_CONG!$C$6:$BF$997,50,FALSE)</f>
        <v>0</v>
      </c>
      <c r="V469" s="104">
        <f>VLOOKUP($B469,GD_CHAM_CONG!$C$6:$BF$997,51,FALSE)</f>
        <v>0</v>
      </c>
      <c r="W469" s="104">
        <f>VLOOKUP($B469,GD_CHAM_CONG!$C$6:$BF$997,52,FALSE)</f>
        <v>0</v>
      </c>
      <c r="X469" s="104">
        <f>VLOOKUP($B469,GD_CHAM_CONG!$C$6:$BF$997,53,FALSE)</f>
        <v>0</v>
      </c>
      <c r="Y469" s="104">
        <f>VLOOKUP($B469,GD_CHAM_CONG!$C$6:$BF$997,54,FALSE)</f>
        <v>0</v>
      </c>
      <c r="Z469" s="104">
        <f>VLOOKUP($B469,GD_CHAM_CONG!$C$6:$BF$997,55,FALSE)</f>
        <v>0</v>
      </c>
      <c r="AA469" s="104">
        <f>VLOOKUP($B469,GD_CHAM_CONG!$C$6:$BF$997,56,FALSE)</f>
        <v>0</v>
      </c>
      <c r="AB469" s="104">
        <f>VLOOKUP($B469,GD_CHAM_CONG!$C$6:$BI$997,57,FALSE)</f>
        <v>0</v>
      </c>
      <c r="AC469" s="104">
        <f>VLOOKUP($B469,GD_CHAM_CONG!$C$6:$BI$997,58,FALSE)</f>
        <v>0</v>
      </c>
      <c r="AD469" s="104">
        <f>VLOOKUP($B469,GD_CHAM_CONG!$C$6:$BI$997,59,FALSE)</f>
        <v>0</v>
      </c>
      <c r="AE469" s="270">
        <f>I469/$H469*VLOOKUP(I$4,DM_TI_LE!$A$5:$B$30,2,FALSE)</f>
        <v>1</v>
      </c>
      <c r="AF469" s="270">
        <f>J469/$H469*VLOOKUP(J$4,DM_TI_LE!$A$5:$B$30,2,FALSE)</f>
        <v>0</v>
      </c>
      <c r="AG469" s="270">
        <f>K469/$H469*VLOOKUP(K$4,DM_TI_LE!$A$5:$B$30,2,FALSE)</f>
        <v>0</v>
      </c>
      <c r="AH469" s="270">
        <f>L469/$H469*VLOOKUP(L$4,DM_TI_LE!$A$5:$B$30,2,FALSE)</f>
        <v>0</v>
      </c>
      <c r="AI469" s="270">
        <f>M469/$H469*VLOOKUP(M$4,DM_TI_LE!$A$5:$B$30,2,FALSE)</f>
        <v>0</v>
      </c>
      <c r="AJ469" s="270">
        <f>N469/$H469*VLOOKUP(N$4,DM_TI_LE!$A$5:$B$30,2,FALSE)</f>
        <v>0</v>
      </c>
      <c r="AK469" s="270">
        <f>O469/$H469*VLOOKUP(O$4,DM_TI_LE!$A$5:$B$30,2,FALSE)</f>
        <v>0</v>
      </c>
      <c r="AL469" s="270">
        <f>P469/$H469*VLOOKUP(P$4,DM_TI_LE!$A$5:$B$30,2,FALSE)</f>
        <v>0</v>
      </c>
      <c r="AM469" s="270">
        <f>Q469/$H469*VLOOKUP(Q$4,DM_TI_LE!$A$5:$B$30,2,FALSE)</f>
        <v>0</v>
      </c>
      <c r="AN469" s="270">
        <f>R469/$H469*VLOOKUP(R$4,DM_TI_LE!$A$5:$B$30,2,FALSE)</f>
        <v>0</v>
      </c>
      <c r="AO469" s="270">
        <f>S469/$H469*VLOOKUP(S$4,DM_TI_LE!$A$5:$B$30,2,FALSE)</f>
        <v>0</v>
      </c>
      <c r="AP469" s="270">
        <f>T469/$H469*VLOOKUP(T$4,DM_TI_LE!$A$5:$B$30,2,FALSE)</f>
        <v>0</v>
      </c>
      <c r="AQ469" s="270">
        <f>U469/$H469*VLOOKUP(U$4,DM_TI_LE!$A$5:$B$30,2,FALSE)</f>
        <v>0</v>
      </c>
      <c r="AR469" s="270">
        <f>V469/$H469*VLOOKUP(V$4,DM_TI_LE!$A$5:$B$30,2,FALSE)</f>
        <v>0</v>
      </c>
      <c r="AS469" s="270">
        <f>W469/$H469*VLOOKUP(W$4,DM_TI_LE!$A$5:$B$30,2,FALSE)</f>
        <v>0</v>
      </c>
      <c r="AT469" s="270">
        <f>X469/$H469*VLOOKUP(X$4,DM_TI_LE!$A$5:$B$30,2,FALSE)</f>
        <v>0</v>
      </c>
      <c r="AU469" s="270">
        <f>Y469/$H469*VLOOKUP(Y$4,DM_TI_LE!$A$5:$B$30,2,FALSE)</f>
        <v>0</v>
      </c>
      <c r="AV469" s="270">
        <f>Z469/$H469*VLOOKUP(Z$4,DM_TI_LE!$A$5:$B$30,2,FALSE)</f>
        <v>0</v>
      </c>
      <c r="AW469" s="270">
        <f>AA469/$H469*VLOOKUP(AA$4,DM_TI_LE!$A$5:$B$30,2,FALSE)</f>
        <v>0</v>
      </c>
      <c r="AX469" s="270">
        <f>AB469/$H469*VLOOKUP(AB$4,DM_TI_LE!$A$5:$B$30,2,FALSE)</f>
        <v>0</v>
      </c>
      <c r="AY469" s="270">
        <f>AC469/$H469*VLOOKUP(AC$4,DM_TI_LE!$A$5:$B$30,2,FALSE)</f>
        <v>0</v>
      </c>
      <c r="AZ469" s="270">
        <f>AD469/$H469*VLOOKUP(AD$4,DM_TI_LE!$A$5:$B$30,2,FALSE)</f>
        <v>0</v>
      </c>
      <c r="BA469" s="284">
        <f>IF(CD469="HDHV",DM_TI_LE!$K$12*I469, SUM(AE469:AW469)*F469*E469*DM_HE_SO_LUONG_NS!$D$1*CE469)</f>
        <v>9585000</v>
      </c>
      <c r="BB469" s="104"/>
      <c r="BC469" s="110">
        <f>VLOOKUP(B469,GD_LCD_HS_LNS!$B$4:$E$1000,4,FALSE)</f>
        <v>3488000</v>
      </c>
      <c r="BD469" s="100"/>
      <c r="BE469" s="104">
        <f>I469/26*$BC469*VLOOKUP(BE$4,DM_TI_LE!$A$5:$C$29,3,FALSE)</f>
        <v>0</v>
      </c>
      <c r="BF469" s="104">
        <f>J469/26*$BC469*VLOOKUP(BF$4,DM_TI_LE!$A$5:$C$29,3,FALSE)</f>
        <v>0</v>
      </c>
      <c r="BG469" s="104">
        <f>K469/26*$BC469*VLOOKUP(BG$4,DM_TI_LE!$A$5:$C$29,3,FALSE)</f>
        <v>0</v>
      </c>
      <c r="BH469" s="104">
        <f>L469/26*$BC469*VLOOKUP(BH$4,DM_TI_LE!$A$5:$C$29,3,FALSE)</f>
        <v>0</v>
      </c>
      <c r="BI469" s="104">
        <f>M469/26*$BC469*VLOOKUP(BI$4,DM_TI_LE!$A$5:$C$29,3,FALSE)</f>
        <v>0</v>
      </c>
      <c r="BJ469" s="104">
        <f>N469/26*$BC469*VLOOKUP(BJ$4,DM_TI_LE!$A$5:$C$29,3,FALSE)</f>
        <v>0</v>
      </c>
      <c r="BK469" s="104">
        <f>O469/26*$BC469*VLOOKUP(BK$4,DM_TI_LE!$A$5:$C$29,3,FALSE)</f>
        <v>0</v>
      </c>
      <c r="BL469" s="104">
        <f>P469/26*$BC469*VLOOKUP(BL$4,DM_TI_LE!$A$5:$C$29,3,FALSE)</f>
        <v>0</v>
      </c>
      <c r="BM469" s="104">
        <f>Q469/26*$BC469*VLOOKUP(BM$4,DM_TI_LE!$A$5:$C$29,3,FALSE)</f>
        <v>0</v>
      </c>
      <c r="BN469" s="104">
        <f>R469/26*$BC469*VLOOKUP(BN$4,DM_TI_LE!$A$5:$C$29,3,FALSE)</f>
        <v>0</v>
      </c>
      <c r="BO469" s="104">
        <f>S469/26*$BC469*VLOOKUP(BO$4,DM_TI_LE!$A$5:$C$29,3,FALSE)</f>
        <v>0</v>
      </c>
      <c r="BP469" s="104">
        <f>T469/26*$BC469*VLOOKUP(BP$4,DM_TI_LE!$A$5:$C$29,3,FALSE)</f>
        <v>0</v>
      </c>
      <c r="BQ469" s="104">
        <f>U469/26*$BC469*VLOOKUP(BQ$4,DM_TI_LE!$A$5:$C$29,3,FALSE)</f>
        <v>0</v>
      </c>
      <c r="BR469" s="104">
        <f>V469/26*$BC469*VLOOKUP(BR$4,DM_TI_LE!$A$5:$C$29,3,FALSE)</f>
        <v>0</v>
      </c>
      <c r="BS469" s="104">
        <f>W469/26*$BC469*VLOOKUP(BS$4,DM_TI_LE!$A$5:$C$29,3,FALSE)</f>
        <v>0</v>
      </c>
      <c r="BT469" s="104">
        <f>X469/26*$BC469*VLOOKUP(BT$4,DM_TI_LE!$A$5:$C$29,3,FALSE)</f>
        <v>0</v>
      </c>
      <c r="BU469" s="104">
        <f>Y469/26*$BC469*VLOOKUP(BU$4,DM_TI_LE!$A$5:$C$29,3,FALSE)</f>
        <v>0</v>
      </c>
      <c r="BV469" s="104">
        <f>Z469/26*$BC469*VLOOKUP(BV$4,DM_TI_LE!$A$5:$C$29,3,FALSE)</f>
        <v>0</v>
      </c>
      <c r="BW469" s="104">
        <f>AA469/26*$BC469*VLOOKUP(BW$4,DM_TI_LE!$A$5:$C$29,3,FALSE)</f>
        <v>0</v>
      </c>
      <c r="BX469" s="104">
        <f>AB469/26*$BC469*VLOOKUP(BX$4,DM_TI_LE!$A$5:$C$29,3,FALSE)</f>
        <v>0</v>
      </c>
      <c r="BY469" s="104">
        <f>AC469/26*$BC469*VLOOKUP(BY$4,DM_TI_LE!$A$5:$C$29,3,FALSE)</f>
        <v>0</v>
      </c>
      <c r="BZ469" s="104">
        <f>AD469/26*$BC469*VLOOKUP(BZ$4,DM_TI_LE!$A$5:$C$29,3,FALSE)</f>
        <v>0</v>
      </c>
      <c r="CA469" s="273">
        <f t="shared" si="0"/>
        <v>0</v>
      </c>
      <c r="CB469" s="100"/>
      <c r="CC469" s="274">
        <f t="shared" si="1"/>
        <v>9585000</v>
      </c>
      <c r="CD469" s="138" t="str">
        <f>VLOOKUP(B469,GD_CHUNG!$B$5:$G$480,6,FALSE)</f>
        <v>HDKX</v>
      </c>
      <c r="CE469" s="275">
        <f>VLOOKUP(CD469,DM_TI_LE!$I$12:$J$16,2,FALSE)</f>
        <v>1</v>
      </c>
    </row>
    <row r="470" spans="1:83" ht="12.75" x14ac:dyDescent="0.2">
      <c r="A470" s="49">
        <v>466</v>
      </c>
      <c r="B470" s="50">
        <f>GD_CHUNG!B470</f>
        <v>10801</v>
      </c>
      <c r="C470" s="50" t="str">
        <f>GD_CHUNG!C470</f>
        <v>Diệu Linh</v>
      </c>
      <c r="D470" s="50" t="str">
        <f>GD_CHUNG!D470</f>
        <v>NV đào tạo huấn luyện</v>
      </c>
      <c r="E470" s="268">
        <f>VLOOKUP(B470,GD_CHAM_CONG!$C$6:$BJ$997,60,FALSE)</f>
        <v>1</v>
      </c>
      <c r="F470" s="268">
        <f>VLOOKUP(B470,GD_LCD_HS_LNS!$B$4:$F$1000,5,FALSE)</f>
        <v>2.6</v>
      </c>
      <c r="G470" s="96"/>
      <c r="H470" s="269">
        <f>VLOOKUP(B470,GD_CHAM_CONG!$C$6:$BD$997,37,FALSE)</f>
        <v>23</v>
      </c>
      <c r="I470" s="104">
        <f>VLOOKUP($B470,GD_CHAM_CONG!$C$6:$BF$997,38,FALSE)</f>
        <v>23</v>
      </c>
      <c r="J470" s="104">
        <f>VLOOKUP($B470,GD_CHAM_CONG!$C$6:$BF$997,39,FALSE)</f>
        <v>0</v>
      </c>
      <c r="K470" s="104">
        <f>VLOOKUP($B470,GD_CHAM_CONG!$C$6:$BF$997,40,FALSE)</f>
        <v>0</v>
      </c>
      <c r="L470" s="104">
        <f>VLOOKUP($B470,GD_CHAM_CONG!$C$6:$BF$997,41,FALSE)</f>
        <v>0</v>
      </c>
      <c r="M470" s="104">
        <f>VLOOKUP($B470,GD_CHAM_CONG!$C$6:$BF$997,42,FALSE)</f>
        <v>0</v>
      </c>
      <c r="N470" s="104">
        <f>VLOOKUP($B470,GD_CHAM_CONG!$C$6:$BF$997,43,FALSE)</f>
        <v>0</v>
      </c>
      <c r="O470" s="104">
        <f>VLOOKUP($B470,GD_CHAM_CONG!$C$6:$BF$997,44,FALSE)</f>
        <v>0</v>
      </c>
      <c r="P470" s="104">
        <f>VLOOKUP($B470,GD_CHAM_CONG!$C$6:$BF$997,45,FALSE)</f>
        <v>0</v>
      </c>
      <c r="Q470" s="104">
        <f>VLOOKUP($B470,GD_CHAM_CONG!$C$6:$BF$997,46,FALSE)</f>
        <v>0</v>
      </c>
      <c r="R470" s="104">
        <f>VLOOKUP($B470,GD_CHAM_CONG!$C$6:$BF$997,47,FALSE)</f>
        <v>0</v>
      </c>
      <c r="S470" s="104">
        <f>VLOOKUP($B470,GD_CHAM_CONG!$C$6:$BF$997,48,FALSE)</f>
        <v>0</v>
      </c>
      <c r="T470" s="104">
        <f>VLOOKUP($B470,GD_CHAM_CONG!$C$6:$BF$997,49,FALSE)</f>
        <v>0</v>
      </c>
      <c r="U470" s="104">
        <f>VLOOKUP($B470,GD_CHAM_CONG!$C$6:$BF$997,50,FALSE)</f>
        <v>0</v>
      </c>
      <c r="V470" s="104">
        <f>VLOOKUP($B470,GD_CHAM_CONG!$C$6:$BF$997,51,FALSE)</f>
        <v>0</v>
      </c>
      <c r="W470" s="104">
        <f>VLOOKUP($B470,GD_CHAM_CONG!$C$6:$BF$997,52,FALSE)</f>
        <v>0</v>
      </c>
      <c r="X470" s="104">
        <f>VLOOKUP($B470,GD_CHAM_CONG!$C$6:$BF$997,53,FALSE)</f>
        <v>0</v>
      </c>
      <c r="Y470" s="104">
        <f>VLOOKUP($B470,GD_CHAM_CONG!$C$6:$BF$997,54,FALSE)</f>
        <v>0</v>
      </c>
      <c r="Z470" s="104">
        <f>VLOOKUP($B470,GD_CHAM_CONG!$C$6:$BF$997,55,FALSE)</f>
        <v>0</v>
      </c>
      <c r="AA470" s="104">
        <f>VLOOKUP($B470,GD_CHAM_CONG!$C$6:$BF$997,56,FALSE)</f>
        <v>0</v>
      </c>
      <c r="AB470" s="104">
        <f>VLOOKUP($B470,GD_CHAM_CONG!$C$6:$BI$997,57,FALSE)</f>
        <v>0</v>
      </c>
      <c r="AC470" s="104">
        <f>VLOOKUP($B470,GD_CHAM_CONG!$C$6:$BI$997,58,FALSE)</f>
        <v>0</v>
      </c>
      <c r="AD470" s="104">
        <f>VLOOKUP($B470,GD_CHAM_CONG!$C$6:$BI$997,59,FALSE)</f>
        <v>0</v>
      </c>
      <c r="AE470" s="270">
        <f>I470/$H470*VLOOKUP(I$4,DM_TI_LE!$A$5:$B$30,2,FALSE)</f>
        <v>1</v>
      </c>
      <c r="AF470" s="270">
        <f>J470/$H470*VLOOKUP(J$4,DM_TI_LE!$A$5:$B$30,2,FALSE)</f>
        <v>0</v>
      </c>
      <c r="AG470" s="270">
        <f>K470/$H470*VLOOKUP(K$4,DM_TI_LE!$A$5:$B$30,2,FALSE)</f>
        <v>0</v>
      </c>
      <c r="AH470" s="270">
        <f>L470/$H470*VLOOKUP(L$4,DM_TI_LE!$A$5:$B$30,2,FALSE)</f>
        <v>0</v>
      </c>
      <c r="AI470" s="270">
        <f>M470/$H470*VLOOKUP(M$4,DM_TI_LE!$A$5:$B$30,2,FALSE)</f>
        <v>0</v>
      </c>
      <c r="AJ470" s="270">
        <f>N470/$H470*VLOOKUP(N$4,DM_TI_LE!$A$5:$B$30,2,FALSE)</f>
        <v>0</v>
      </c>
      <c r="AK470" s="270">
        <f>O470/$H470*VLOOKUP(O$4,DM_TI_LE!$A$5:$B$30,2,FALSE)</f>
        <v>0</v>
      </c>
      <c r="AL470" s="270">
        <f>P470/$H470*VLOOKUP(P$4,DM_TI_LE!$A$5:$B$30,2,FALSE)</f>
        <v>0</v>
      </c>
      <c r="AM470" s="270">
        <f>Q470/$H470*VLOOKUP(Q$4,DM_TI_LE!$A$5:$B$30,2,FALSE)</f>
        <v>0</v>
      </c>
      <c r="AN470" s="270">
        <f>R470/$H470*VLOOKUP(R$4,DM_TI_LE!$A$5:$B$30,2,FALSE)</f>
        <v>0</v>
      </c>
      <c r="AO470" s="270">
        <f>S470/$H470*VLOOKUP(S$4,DM_TI_LE!$A$5:$B$30,2,FALSE)</f>
        <v>0</v>
      </c>
      <c r="AP470" s="270">
        <f>T470/$H470*VLOOKUP(T$4,DM_TI_LE!$A$5:$B$30,2,FALSE)</f>
        <v>0</v>
      </c>
      <c r="AQ470" s="270">
        <f>U470/$H470*VLOOKUP(U$4,DM_TI_LE!$A$5:$B$30,2,FALSE)</f>
        <v>0</v>
      </c>
      <c r="AR470" s="270">
        <f>V470/$H470*VLOOKUP(V$4,DM_TI_LE!$A$5:$B$30,2,FALSE)</f>
        <v>0</v>
      </c>
      <c r="AS470" s="270">
        <f>W470/$H470*VLOOKUP(W$4,DM_TI_LE!$A$5:$B$30,2,FALSE)</f>
        <v>0</v>
      </c>
      <c r="AT470" s="270">
        <f>X470/$H470*VLOOKUP(X$4,DM_TI_LE!$A$5:$B$30,2,FALSE)</f>
        <v>0</v>
      </c>
      <c r="AU470" s="270">
        <f>Y470/$H470*VLOOKUP(Y$4,DM_TI_LE!$A$5:$B$30,2,FALSE)</f>
        <v>0</v>
      </c>
      <c r="AV470" s="270">
        <f>Z470/$H470*VLOOKUP(Z$4,DM_TI_LE!$A$5:$B$30,2,FALSE)</f>
        <v>0</v>
      </c>
      <c r="AW470" s="270">
        <f>AA470/$H470*VLOOKUP(AA$4,DM_TI_LE!$A$5:$B$30,2,FALSE)</f>
        <v>0</v>
      </c>
      <c r="AX470" s="270">
        <f>AB470/$H470*VLOOKUP(AB$4,DM_TI_LE!$A$5:$B$30,2,FALSE)</f>
        <v>0</v>
      </c>
      <c r="AY470" s="270">
        <f>AC470/$H470*VLOOKUP(AC$4,DM_TI_LE!$A$5:$B$30,2,FALSE)</f>
        <v>0</v>
      </c>
      <c r="AZ470" s="270">
        <f>AD470/$H470*VLOOKUP(AD$4,DM_TI_LE!$A$5:$B$30,2,FALSE)</f>
        <v>0</v>
      </c>
      <c r="BA470" s="284">
        <f>IF(CD470="HDHV",DM_TI_LE!$K$12*I470, SUM(AE470:AW470)*F470*E470*DM_HE_SO_LUONG_NS!$D$1*CE470)</f>
        <v>11700000</v>
      </c>
      <c r="BB470" s="322"/>
      <c r="BC470" s="110">
        <f>VLOOKUP(B470,GD_LCD_HS_LNS!$B$4:$E$1000,4,FALSE)</f>
        <v>4534000</v>
      </c>
      <c r="BD470" s="96"/>
      <c r="BE470" s="104">
        <f>I470/26*$BC470*VLOOKUP(BE$4,DM_TI_LE!$A$5:$C$29,3,FALSE)</f>
        <v>0</v>
      </c>
      <c r="BF470" s="104">
        <f>J470/26*$BC470*VLOOKUP(BF$4,DM_TI_LE!$A$5:$C$29,3,FALSE)</f>
        <v>0</v>
      </c>
      <c r="BG470" s="104">
        <f>K470/26*$BC470*VLOOKUP(BG$4,DM_TI_LE!$A$5:$C$29,3,FALSE)</f>
        <v>0</v>
      </c>
      <c r="BH470" s="104">
        <f>L470/26*$BC470*VLOOKUP(BH$4,DM_TI_LE!$A$5:$C$29,3,FALSE)</f>
        <v>0</v>
      </c>
      <c r="BI470" s="104">
        <f>M470/26*$BC470*VLOOKUP(BI$4,DM_TI_LE!$A$5:$C$29,3,FALSE)</f>
        <v>0</v>
      </c>
      <c r="BJ470" s="104">
        <f>N470/26*$BC470*VLOOKUP(BJ$4,DM_TI_LE!$A$5:$C$29,3,FALSE)</f>
        <v>0</v>
      </c>
      <c r="BK470" s="104">
        <f>O470/26*$BC470*VLOOKUP(BK$4,DM_TI_LE!$A$5:$C$29,3,FALSE)</f>
        <v>0</v>
      </c>
      <c r="BL470" s="104">
        <f>P470/26*$BC470*VLOOKUP(BL$4,DM_TI_LE!$A$5:$C$29,3,FALSE)</f>
        <v>0</v>
      </c>
      <c r="BM470" s="104">
        <f>Q470/26*$BC470*VLOOKUP(BM$4,DM_TI_LE!$A$5:$C$29,3,FALSE)</f>
        <v>0</v>
      </c>
      <c r="BN470" s="104">
        <f>R470/26*$BC470*VLOOKUP(BN$4,DM_TI_LE!$A$5:$C$29,3,FALSE)</f>
        <v>0</v>
      </c>
      <c r="BO470" s="104">
        <f>S470/26*$BC470*VLOOKUP(BO$4,DM_TI_LE!$A$5:$C$29,3,FALSE)</f>
        <v>0</v>
      </c>
      <c r="BP470" s="104">
        <f>T470/26*$BC470*VLOOKUP(BP$4,DM_TI_LE!$A$5:$C$29,3,FALSE)</f>
        <v>0</v>
      </c>
      <c r="BQ470" s="104">
        <f>U470/26*$BC470*VLOOKUP(BQ$4,DM_TI_LE!$A$5:$C$29,3,FALSE)</f>
        <v>0</v>
      </c>
      <c r="BR470" s="104">
        <f>V470/26*$BC470*VLOOKUP(BR$4,DM_TI_LE!$A$5:$C$29,3,FALSE)</f>
        <v>0</v>
      </c>
      <c r="BS470" s="104">
        <f>W470/26*$BC470*VLOOKUP(BS$4,DM_TI_LE!$A$5:$C$29,3,FALSE)</f>
        <v>0</v>
      </c>
      <c r="BT470" s="104">
        <f>X470/26*$BC470*VLOOKUP(BT$4,DM_TI_LE!$A$5:$C$29,3,FALSE)</f>
        <v>0</v>
      </c>
      <c r="BU470" s="104">
        <f>Y470/26*$BC470*VLOOKUP(BU$4,DM_TI_LE!$A$5:$C$29,3,FALSE)</f>
        <v>0</v>
      </c>
      <c r="BV470" s="104">
        <f>Z470/26*$BC470*VLOOKUP(BV$4,DM_TI_LE!$A$5:$C$29,3,FALSE)</f>
        <v>0</v>
      </c>
      <c r="BW470" s="104">
        <f>AA470/26*$BC470*VLOOKUP(BW$4,DM_TI_LE!$A$5:$C$29,3,FALSE)</f>
        <v>0</v>
      </c>
      <c r="BX470" s="104">
        <f>AB470/26*$BC470*VLOOKUP(BX$4,DM_TI_LE!$A$5:$C$29,3,FALSE)</f>
        <v>0</v>
      </c>
      <c r="BY470" s="104">
        <f>AC470/26*$BC470*VLOOKUP(BY$4,DM_TI_LE!$A$5:$C$29,3,FALSE)</f>
        <v>0</v>
      </c>
      <c r="BZ470" s="104">
        <f>AD470/26*$BC470*VLOOKUP(BZ$4,DM_TI_LE!$A$5:$C$29,3,FALSE)</f>
        <v>0</v>
      </c>
      <c r="CA470" s="273">
        <f t="shared" si="0"/>
        <v>0</v>
      </c>
      <c r="CB470" s="96"/>
      <c r="CC470" s="274">
        <f t="shared" si="1"/>
        <v>11700000</v>
      </c>
      <c r="CD470" s="138" t="str">
        <f>VLOOKUP(B470,GD_CHUNG!$B$5:$G$480,6,FALSE)</f>
        <v>HDKX</v>
      </c>
      <c r="CE470" s="275">
        <f>VLOOKUP(CD470,DM_TI_LE!$I$12:$J$16,2,FALSE)</f>
        <v>1</v>
      </c>
    </row>
    <row r="471" spans="1:83" ht="12.75" x14ac:dyDescent="0.2">
      <c r="A471" s="49">
        <v>467</v>
      </c>
      <c r="B471" s="50">
        <f>GD_CHUNG!B471</f>
        <v>10802</v>
      </c>
      <c r="C471" s="50" t="str">
        <f>GD_CHUNG!C471</f>
        <v>Hà Phương Thảo</v>
      </c>
      <c r="D471" s="50" t="str">
        <f>GD_CHUNG!D471</f>
        <v>NV hành chính</v>
      </c>
      <c r="E471" s="268">
        <f>VLOOKUP(B471,GD_CHAM_CONG!$C$6:$BJ$997,60,FALSE)</f>
        <v>1</v>
      </c>
      <c r="F471" s="268">
        <f>VLOOKUP(B471,GD_LCD_HS_LNS!$B$4:$F$1000,5,FALSE)</f>
        <v>2.2000000000000002</v>
      </c>
      <c r="G471" s="269"/>
      <c r="H471" s="269">
        <f>VLOOKUP(B471,GD_CHAM_CONG!$C$6:$BD$997,37,FALSE)</f>
        <v>23</v>
      </c>
      <c r="I471" s="104">
        <f>VLOOKUP($B471,GD_CHAM_CONG!$C$6:$BF$997,38,FALSE)</f>
        <v>23</v>
      </c>
      <c r="J471" s="104">
        <f>VLOOKUP($B471,GD_CHAM_CONG!$C$6:$BF$997,39,FALSE)</f>
        <v>0</v>
      </c>
      <c r="K471" s="104">
        <f>VLOOKUP($B471,GD_CHAM_CONG!$C$6:$BF$997,40,FALSE)</f>
        <v>0</v>
      </c>
      <c r="L471" s="104">
        <f>VLOOKUP($B471,GD_CHAM_CONG!$C$6:$BF$997,41,FALSE)</f>
        <v>0</v>
      </c>
      <c r="M471" s="104">
        <f>VLOOKUP($B471,GD_CHAM_CONG!$C$6:$BF$997,42,FALSE)</f>
        <v>0</v>
      </c>
      <c r="N471" s="104">
        <f>VLOOKUP($B471,GD_CHAM_CONG!$C$6:$BF$997,43,FALSE)</f>
        <v>0</v>
      </c>
      <c r="O471" s="104">
        <f>VLOOKUP($B471,GD_CHAM_CONG!$C$6:$BF$997,44,FALSE)</f>
        <v>0</v>
      </c>
      <c r="P471" s="104">
        <f>VLOOKUP($B471,GD_CHAM_CONG!$C$6:$BF$997,45,FALSE)</f>
        <v>0</v>
      </c>
      <c r="Q471" s="104">
        <f>VLOOKUP($B471,GD_CHAM_CONG!$C$6:$BF$997,46,FALSE)</f>
        <v>0</v>
      </c>
      <c r="R471" s="104">
        <f>VLOOKUP($B471,GD_CHAM_CONG!$C$6:$BF$997,47,FALSE)</f>
        <v>0</v>
      </c>
      <c r="S471" s="104">
        <f>VLOOKUP($B471,GD_CHAM_CONG!$C$6:$BF$997,48,FALSE)</f>
        <v>0</v>
      </c>
      <c r="T471" s="104">
        <f>VLOOKUP($B471,GD_CHAM_CONG!$C$6:$BF$997,49,FALSE)</f>
        <v>0</v>
      </c>
      <c r="U471" s="104">
        <f>VLOOKUP($B471,GD_CHAM_CONG!$C$6:$BF$997,50,FALSE)</f>
        <v>0</v>
      </c>
      <c r="V471" s="104">
        <f>VLOOKUP($B471,GD_CHAM_CONG!$C$6:$BF$997,51,FALSE)</f>
        <v>0</v>
      </c>
      <c r="W471" s="104">
        <f>VLOOKUP($B471,GD_CHAM_CONG!$C$6:$BF$997,52,FALSE)</f>
        <v>0</v>
      </c>
      <c r="X471" s="104">
        <f>VLOOKUP($B471,GD_CHAM_CONG!$C$6:$BF$997,53,FALSE)</f>
        <v>0</v>
      </c>
      <c r="Y471" s="104">
        <f>VLOOKUP($B471,GD_CHAM_CONG!$C$6:$BF$997,54,FALSE)</f>
        <v>0</v>
      </c>
      <c r="Z471" s="104">
        <f>VLOOKUP($B471,GD_CHAM_CONG!$C$6:$BF$997,55,FALSE)</f>
        <v>0</v>
      </c>
      <c r="AA471" s="104">
        <f>VLOOKUP($B471,GD_CHAM_CONG!$C$6:$BF$997,56,FALSE)</f>
        <v>0</v>
      </c>
      <c r="AB471" s="104">
        <f>VLOOKUP($B471,GD_CHAM_CONG!$C$6:$BI$997,57,FALSE)</f>
        <v>0</v>
      </c>
      <c r="AC471" s="104">
        <f>VLOOKUP($B471,GD_CHAM_CONG!$C$6:$BI$997,58,FALSE)</f>
        <v>0</v>
      </c>
      <c r="AD471" s="104">
        <f>VLOOKUP($B471,GD_CHAM_CONG!$C$6:$BI$997,59,FALSE)</f>
        <v>0</v>
      </c>
      <c r="AE471" s="270">
        <f>I471/$H471*VLOOKUP(I$4,DM_TI_LE!$A$5:$B$30,2,FALSE)</f>
        <v>1</v>
      </c>
      <c r="AF471" s="270">
        <f>J471/$H471*VLOOKUP(J$4,DM_TI_LE!$A$5:$B$30,2,FALSE)</f>
        <v>0</v>
      </c>
      <c r="AG471" s="270">
        <f>K471/$H471*VLOOKUP(K$4,DM_TI_LE!$A$5:$B$30,2,FALSE)</f>
        <v>0</v>
      </c>
      <c r="AH471" s="270">
        <f>L471/$H471*VLOOKUP(L$4,DM_TI_LE!$A$5:$B$30,2,FALSE)</f>
        <v>0</v>
      </c>
      <c r="AI471" s="270">
        <f>M471/$H471*VLOOKUP(M$4,DM_TI_LE!$A$5:$B$30,2,FALSE)</f>
        <v>0</v>
      </c>
      <c r="AJ471" s="270">
        <f>N471/$H471*VLOOKUP(N$4,DM_TI_LE!$A$5:$B$30,2,FALSE)</f>
        <v>0</v>
      </c>
      <c r="AK471" s="270">
        <f>O471/$H471*VLOOKUP(O$4,DM_TI_LE!$A$5:$B$30,2,FALSE)</f>
        <v>0</v>
      </c>
      <c r="AL471" s="270">
        <f>P471/$H471*VLOOKUP(P$4,DM_TI_LE!$A$5:$B$30,2,FALSE)</f>
        <v>0</v>
      </c>
      <c r="AM471" s="270">
        <f>Q471/$H471*VLOOKUP(Q$4,DM_TI_LE!$A$5:$B$30,2,FALSE)</f>
        <v>0</v>
      </c>
      <c r="AN471" s="270">
        <f>R471/$H471*VLOOKUP(R$4,DM_TI_LE!$A$5:$B$30,2,FALSE)</f>
        <v>0</v>
      </c>
      <c r="AO471" s="270">
        <f>S471/$H471*VLOOKUP(S$4,DM_TI_LE!$A$5:$B$30,2,FALSE)</f>
        <v>0</v>
      </c>
      <c r="AP471" s="270">
        <f>T471/$H471*VLOOKUP(T$4,DM_TI_LE!$A$5:$B$30,2,FALSE)</f>
        <v>0</v>
      </c>
      <c r="AQ471" s="270">
        <f>U471/$H471*VLOOKUP(U$4,DM_TI_LE!$A$5:$B$30,2,FALSE)</f>
        <v>0</v>
      </c>
      <c r="AR471" s="270">
        <f>V471/$H471*VLOOKUP(V$4,DM_TI_LE!$A$5:$B$30,2,FALSE)</f>
        <v>0</v>
      </c>
      <c r="AS471" s="270">
        <f>W471/$H471*VLOOKUP(W$4,DM_TI_LE!$A$5:$B$30,2,FALSE)</f>
        <v>0</v>
      </c>
      <c r="AT471" s="270">
        <f>X471/$H471*VLOOKUP(X$4,DM_TI_LE!$A$5:$B$30,2,FALSE)</f>
        <v>0</v>
      </c>
      <c r="AU471" s="270">
        <f>Y471/$H471*VLOOKUP(Y$4,DM_TI_LE!$A$5:$B$30,2,FALSE)</f>
        <v>0</v>
      </c>
      <c r="AV471" s="270">
        <f>Z471/$H471*VLOOKUP(Z$4,DM_TI_LE!$A$5:$B$30,2,FALSE)</f>
        <v>0</v>
      </c>
      <c r="AW471" s="270">
        <f>AA471/$H471*VLOOKUP(AA$4,DM_TI_LE!$A$5:$B$30,2,FALSE)</f>
        <v>0</v>
      </c>
      <c r="AX471" s="270">
        <f>AB471/$H471*VLOOKUP(AB$4,DM_TI_LE!$A$5:$B$30,2,FALSE)</f>
        <v>0</v>
      </c>
      <c r="AY471" s="270">
        <f>AC471/$H471*VLOOKUP(AC$4,DM_TI_LE!$A$5:$B$30,2,FALSE)</f>
        <v>0</v>
      </c>
      <c r="AZ471" s="270">
        <f>AD471/$H471*VLOOKUP(AD$4,DM_TI_LE!$A$5:$B$30,2,FALSE)</f>
        <v>0</v>
      </c>
      <c r="BA471" s="284">
        <f>IF(CD471="HDHV",DM_TI_LE!$K$12*I471, SUM(AE471:AW471)*F471*E471*DM_HE_SO_LUONG_NS!$D$1*CE471)</f>
        <v>9900000</v>
      </c>
      <c r="BB471" s="104"/>
      <c r="BC471" s="110">
        <f>VLOOKUP(B471,GD_LCD_HS_LNS!$B$4:$E$1000,4,FALSE)</f>
        <v>3488000</v>
      </c>
      <c r="BD471" s="100"/>
      <c r="BE471" s="104">
        <f>I471/26*$BC471*VLOOKUP(BE$4,DM_TI_LE!$A$5:$C$29,3,FALSE)</f>
        <v>0</v>
      </c>
      <c r="BF471" s="104">
        <f>J471/26*$BC471*VLOOKUP(BF$4,DM_TI_LE!$A$5:$C$29,3,FALSE)</f>
        <v>0</v>
      </c>
      <c r="BG471" s="104">
        <f>K471/26*$BC471*VLOOKUP(BG$4,DM_TI_LE!$A$5:$C$29,3,FALSE)</f>
        <v>0</v>
      </c>
      <c r="BH471" s="104">
        <f>L471/26*$BC471*VLOOKUP(BH$4,DM_TI_LE!$A$5:$C$29,3,FALSE)</f>
        <v>0</v>
      </c>
      <c r="BI471" s="104">
        <f>M471/26*$BC471*VLOOKUP(BI$4,DM_TI_LE!$A$5:$C$29,3,FALSE)</f>
        <v>0</v>
      </c>
      <c r="BJ471" s="104">
        <f>N471/26*$BC471*VLOOKUP(BJ$4,DM_TI_LE!$A$5:$C$29,3,FALSE)</f>
        <v>0</v>
      </c>
      <c r="BK471" s="104">
        <f>O471/26*$BC471*VLOOKUP(BK$4,DM_TI_LE!$A$5:$C$29,3,FALSE)</f>
        <v>0</v>
      </c>
      <c r="BL471" s="104">
        <f>P471/26*$BC471*VLOOKUP(BL$4,DM_TI_LE!$A$5:$C$29,3,FALSE)</f>
        <v>0</v>
      </c>
      <c r="BM471" s="104">
        <f>Q471/26*$BC471*VLOOKUP(BM$4,DM_TI_LE!$A$5:$C$29,3,FALSE)</f>
        <v>0</v>
      </c>
      <c r="BN471" s="104">
        <f>R471/26*$BC471*VLOOKUP(BN$4,DM_TI_LE!$A$5:$C$29,3,FALSE)</f>
        <v>0</v>
      </c>
      <c r="BO471" s="104">
        <f>S471/26*$BC471*VLOOKUP(BO$4,DM_TI_LE!$A$5:$C$29,3,FALSE)</f>
        <v>0</v>
      </c>
      <c r="BP471" s="104">
        <f>T471/26*$BC471*VLOOKUP(BP$4,DM_TI_LE!$A$5:$C$29,3,FALSE)</f>
        <v>0</v>
      </c>
      <c r="BQ471" s="104">
        <f>U471/26*$BC471*VLOOKUP(BQ$4,DM_TI_LE!$A$5:$C$29,3,FALSE)</f>
        <v>0</v>
      </c>
      <c r="BR471" s="104">
        <f>V471/26*$BC471*VLOOKUP(BR$4,DM_TI_LE!$A$5:$C$29,3,FALSE)</f>
        <v>0</v>
      </c>
      <c r="BS471" s="104">
        <f>W471/26*$BC471*VLOOKUP(BS$4,DM_TI_LE!$A$5:$C$29,3,FALSE)</f>
        <v>0</v>
      </c>
      <c r="BT471" s="104">
        <f>X471/26*$BC471*VLOOKUP(BT$4,DM_TI_LE!$A$5:$C$29,3,FALSE)</f>
        <v>0</v>
      </c>
      <c r="BU471" s="104">
        <f>Y471/26*$BC471*VLOOKUP(BU$4,DM_TI_LE!$A$5:$C$29,3,FALSE)</f>
        <v>0</v>
      </c>
      <c r="BV471" s="104">
        <f>Z471/26*$BC471*VLOOKUP(BV$4,DM_TI_LE!$A$5:$C$29,3,FALSE)</f>
        <v>0</v>
      </c>
      <c r="BW471" s="104">
        <f>AA471/26*$BC471*VLOOKUP(BW$4,DM_TI_LE!$A$5:$C$29,3,FALSE)</f>
        <v>0</v>
      </c>
      <c r="BX471" s="104">
        <f>AB471/26*$BC471*VLOOKUP(BX$4,DM_TI_LE!$A$5:$C$29,3,FALSE)</f>
        <v>0</v>
      </c>
      <c r="BY471" s="104">
        <f>AC471/26*$BC471*VLOOKUP(BY$4,DM_TI_LE!$A$5:$C$29,3,FALSE)</f>
        <v>0</v>
      </c>
      <c r="BZ471" s="104">
        <f>AD471/26*$BC471*VLOOKUP(BZ$4,DM_TI_LE!$A$5:$C$29,3,FALSE)</f>
        <v>0</v>
      </c>
      <c r="CA471" s="273">
        <f t="shared" si="0"/>
        <v>0</v>
      </c>
      <c r="CB471" s="100"/>
      <c r="CC471" s="274">
        <f t="shared" si="1"/>
        <v>9900000</v>
      </c>
      <c r="CD471" s="138" t="str">
        <f>VLOOKUP(B471,GD_CHUNG!$B$5:$G$480,6,FALSE)</f>
        <v>HDKX</v>
      </c>
      <c r="CE471" s="275">
        <f>VLOOKUP(CD471,DM_TI_LE!$I$12:$J$16,2,FALSE)</f>
        <v>1</v>
      </c>
    </row>
    <row r="472" spans="1:83" ht="12.75" x14ac:dyDescent="0.2">
      <c r="A472" s="49">
        <v>468</v>
      </c>
      <c r="B472" s="50">
        <f>GD_CHUNG!B472</f>
        <v>10805</v>
      </c>
      <c r="C472" s="50" t="str">
        <f>GD_CHUNG!C472</f>
        <v>Trịnh Thị Thu Hằng</v>
      </c>
      <c r="D472" s="50" t="str">
        <f>GD_CHUNG!D472</f>
        <v>NV Hành chính - VT</v>
      </c>
      <c r="E472" s="268">
        <f>VLOOKUP(B472,GD_CHAM_CONG!$C$6:$BJ$997,60,FALSE)</f>
        <v>1</v>
      </c>
      <c r="F472" s="268">
        <f>VLOOKUP(B472,GD_LCD_HS_LNS!$B$4:$F$1000,5,FALSE)</f>
        <v>1.8</v>
      </c>
      <c r="G472" s="269"/>
      <c r="H472" s="269">
        <f>VLOOKUP(B472,GD_CHAM_CONG!$C$6:$BD$997,37,FALSE)</f>
        <v>23</v>
      </c>
      <c r="I472" s="104">
        <f>VLOOKUP($B472,GD_CHAM_CONG!$C$6:$BF$997,38,FALSE)</f>
        <v>23</v>
      </c>
      <c r="J472" s="104">
        <f>VLOOKUP($B472,GD_CHAM_CONG!$C$6:$BF$997,39,FALSE)</f>
        <v>0</v>
      </c>
      <c r="K472" s="104">
        <f>VLOOKUP($B472,GD_CHAM_CONG!$C$6:$BF$997,40,FALSE)</f>
        <v>0</v>
      </c>
      <c r="L472" s="104">
        <f>VLOOKUP($B472,GD_CHAM_CONG!$C$6:$BF$997,41,FALSE)</f>
        <v>0</v>
      </c>
      <c r="M472" s="104">
        <f>VLOOKUP($B472,GD_CHAM_CONG!$C$6:$BF$997,42,FALSE)</f>
        <v>0</v>
      </c>
      <c r="N472" s="104">
        <f>VLOOKUP($B472,GD_CHAM_CONG!$C$6:$BF$997,43,FALSE)</f>
        <v>0</v>
      </c>
      <c r="O472" s="104">
        <f>VLOOKUP($B472,GD_CHAM_CONG!$C$6:$BF$997,44,FALSE)</f>
        <v>0</v>
      </c>
      <c r="P472" s="104">
        <f>VLOOKUP($B472,GD_CHAM_CONG!$C$6:$BF$997,45,FALSE)</f>
        <v>0</v>
      </c>
      <c r="Q472" s="104">
        <f>VLOOKUP($B472,GD_CHAM_CONG!$C$6:$BF$997,46,FALSE)</f>
        <v>0</v>
      </c>
      <c r="R472" s="104">
        <f>VLOOKUP($B472,GD_CHAM_CONG!$C$6:$BF$997,47,FALSE)</f>
        <v>0</v>
      </c>
      <c r="S472" s="104">
        <f>VLOOKUP($B472,GD_CHAM_CONG!$C$6:$BF$997,48,FALSE)</f>
        <v>0</v>
      </c>
      <c r="T472" s="104">
        <f>VLOOKUP($B472,GD_CHAM_CONG!$C$6:$BF$997,49,FALSE)</f>
        <v>0</v>
      </c>
      <c r="U472" s="104">
        <f>VLOOKUP($B472,GD_CHAM_CONG!$C$6:$BF$997,50,FALSE)</f>
        <v>0</v>
      </c>
      <c r="V472" s="104">
        <f>VLOOKUP($B472,GD_CHAM_CONG!$C$6:$BF$997,51,FALSE)</f>
        <v>0</v>
      </c>
      <c r="W472" s="104">
        <f>VLOOKUP($B472,GD_CHAM_CONG!$C$6:$BF$997,52,FALSE)</f>
        <v>0</v>
      </c>
      <c r="X472" s="104">
        <f>VLOOKUP($B472,GD_CHAM_CONG!$C$6:$BF$997,53,FALSE)</f>
        <v>0</v>
      </c>
      <c r="Y472" s="104">
        <f>VLOOKUP($B472,GD_CHAM_CONG!$C$6:$BF$997,54,FALSE)</f>
        <v>0</v>
      </c>
      <c r="Z472" s="104">
        <f>VLOOKUP($B472,GD_CHAM_CONG!$C$6:$BF$997,55,FALSE)</f>
        <v>0</v>
      </c>
      <c r="AA472" s="104">
        <f>VLOOKUP($B472,GD_CHAM_CONG!$C$6:$BF$997,56,FALSE)</f>
        <v>0</v>
      </c>
      <c r="AB472" s="104">
        <f>VLOOKUP($B472,GD_CHAM_CONG!$C$6:$BI$997,57,FALSE)</f>
        <v>0</v>
      </c>
      <c r="AC472" s="104">
        <f>VLOOKUP($B472,GD_CHAM_CONG!$C$6:$BI$997,58,FALSE)</f>
        <v>0</v>
      </c>
      <c r="AD472" s="104">
        <f>VLOOKUP($B472,GD_CHAM_CONG!$C$6:$BI$997,59,FALSE)</f>
        <v>0</v>
      </c>
      <c r="AE472" s="270">
        <f>I472/$H472*VLOOKUP(I$4,DM_TI_LE!$A$5:$B$30,2,FALSE)</f>
        <v>1</v>
      </c>
      <c r="AF472" s="270">
        <f>J472/$H472*VLOOKUP(J$4,DM_TI_LE!$A$5:$B$30,2,FALSE)</f>
        <v>0</v>
      </c>
      <c r="AG472" s="270">
        <f>K472/$H472*VLOOKUP(K$4,DM_TI_LE!$A$5:$B$30,2,FALSE)</f>
        <v>0</v>
      </c>
      <c r="AH472" s="270">
        <f>L472/$H472*VLOOKUP(L$4,DM_TI_LE!$A$5:$B$30,2,FALSE)</f>
        <v>0</v>
      </c>
      <c r="AI472" s="270">
        <f>M472/$H472*VLOOKUP(M$4,DM_TI_LE!$A$5:$B$30,2,FALSE)</f>
        <v>0</v>
      </c>
      <c r="AJ472" s="270">
        <f>N472/$H472*VLOOKUP(N$4,DM_TI_LE!$A$5:$B$30,2,FALSE)</f>
        <v>0</v>
      </c>
      <c r="AK472" s="270">
        <f>O472/$H472*VLOOKUP(O$4,DM_TI_LE!$A$5:$B$30,2,FALSE)</f>
        <v>0</v>
      </c>
      <c r="AL472" s="270">
        <f>P472/$H472*VLOOKUP(P$4,DM_TI_LE!$A$5:$B$30,2,FALSE)</f>
        <v>0</v>
      </c>
      <c r="AM472" s="270">
        <f>Q472/$H472*VLOOKUP(Q$4,DM_TI_LE!$A$5:$B$30,2,FALSE)</f>
        <v>0</v>
      </c>
      <c r="AN472" s="270">
        <f>R472/$H472*VLOOKUP(R$4,DM_TI_LE!$A$5:$B$30,2,FALSE)</f>
        <v>0</v>
      </c>
      <c r="AO472" s="270">
        <f>S472/$H472*VLOOKUP(S$4,DM_TI_LE!$A$5:$B$30,2,FALSE)</f>
        <v>0</v>
      </c>
      <c r="AP472" s="270">
        <f>T472/$H472*VLOOKUP(T$4,DM_TI_LE!$A$5:$B$30,2,FALSE)</f>
        <v>0</v>
      </c>
      <c r="AQ472" s="270">
        <f>U472/$H472*VLOOKUP(U$4,DM_TI_LE!$A$5:$B$30,2,FALSE)</f>
        <v>0</v>
      </c>
      <c r="AR472" s="270">
        <f>V472/$H472*VLOOKUP(V$4,DM_TI_LE!$A$5:$B$30,2,FALSE)</f>
        <v>0</v>
      </c>
      <c r="AS472" s="270">
        <f>W472/$H472*VLOOKUP(W$4,DM_TI_LE!$A$5:$B$30,2,FALSE)</f>
        <v>0</v>
      </c>
      <c r="AT472" s="270">
        <f>X472/$H472*VLOOKUP(X$4,DM_TI_LE!$A$5:$B$30,2,FALSE)</f>
        <v>0</v>
      </c>
      <c r="AU472" s="270">
        <f>Y472/$H472*VLOOKUP(Y$4,DM_TI_LE!$A$5:$B$30,2,FALSE)</f>
        <v>0</v>
      </c>
      <c r="AV472" s="270">
        <f>Z472/$H472*VLOOKUP(Z$4,DM_TI_LE!$A$5:$B$30,2,FALSE)</f>
        <v>0</v>
      </c>
      <c r="AW472" s="270">
        <f>AA472/$H472*VLOOKUP(AA$4,DM_TI_LE!$A$5:$B$30,2,FALSE)</f>
        <v>0</v>
      </c>
      <c r="AX472" s="270">
        <f>AB472/$H472*VLOOKUP(AB$4,DM_TI_LE!$A$5:$B$30,2,FALSE)</f>
        <v>0</v>
      </c>
      <c r="AY472" s="270">
        <f>AC472/$H472*VLOOKUP(AC$4,DM_TI_LE!$A$5:$B$30,2,FALSE)</f>
        <v>0</v>
      </c>
      <c r="AZ472" s="270">
        <f>AD472/$H472*VLOOKUP(AD$4,DM_TI_LE!$A$5:$B$30,2,FALSE)</f>
        <v>0</v>
      </c>
      <c r="BA472" s="284">
        <f>IF(CD472="HDHV",DM_TI_LE!$K$12*I472, SUM(AE472:AW472)*F472*E472*DM_HE_SO_LUONG_NS!$D$1*CE472)</f>
        <v>8100000</v>
      </c>
      <c r="BB472" s="104"/>
      <c r="BC472" s="110">
        <f>VLOOKUP(B472,GD_LCD_HS_LNS!$B$4:$E$1000,4,FALSE)</f>
        <v>3197000</v>
      </c>
      <c r="BD472" s="100"/>
      <c r="BE472" s="104">
        <f>I472/26*$BC472*VLOOKUP(BE$4,DM_TI_LE!$A$5:$C$29,3,FALSE)</f>
        <v>0</v>
      </c>
      <c r="BF472" s="104">
        <f>J472/26*$BC472*VLOOKUP(BF$4,DM_TI_LE!$A$5:$C$29,3,FALSE)</f>
        <v>0</v>
      </c>
      <c r="BG472" s="104">
        <f>K472/26*$BC472*VLOOKUP(BG$4,DM_TI_LE!$A$5:$C$29,3,FALSE)</f>
        <v>0</v>
      </c>
      <c r="BH472" s="104">
        <f>L472/26*$BC472*VLOOKUP(BH$4,DM_TI_LE!$A$5:$C$29,3,FALSE)</f>
        <v>0</v>
      </c>
      <c r="BI472" s="104">
        <f>M472/26*$BC472*VLOOKUP(BI$4,DM_TI_LE!$A$5:$C$29,3,FALSE)</f>
        <v>0</v>
      </c>
      <c r="BJ472" s="104">
        <f>N472/26*$BC472*VLOOKUP(BJ$4,DM_TI_LE!$A$5:$C$29,3,FALSE)</f>
        <v>0</v>
      </c>
      <c r="BK472" s="104">
        <f>O472/26*$BC472*VLOOKUP(BK$4,DM_TI_LE!$A$5:$C$29,3,FALSE)</f>
        <v>0</v>
      </c>
      <c r="BL472" s="104">
        <f>P472/26*$BC472*VLOOKUP(BL$4,DM_TI_LE!$A$5:$C$29,3,FALSE)</f>
        <v>0</v>
      </c>
      <c r="BM472" s="104">
        <f>Q472/26*$BC472*VLOOKUP(BM$4,DM_TI_LE!$A$5:$C$29,3,FALSE)</f>
        <v>0</v>
      </c>
      <c r="BN472" s="104">
        <f>R472/26*$BC472*VLOOKUP(BN$4,DM_TI_LE!$A$5:$C$29,3,FALSE)</f>
        <v>0</v>
      </c>
      <c r="BO472" s="104">
        <f>S472/26*$BC472*VLOOKUP(BO$4,DM_TI_LE!$A$5:$C$29,3,FALSE)</f>
        <v>0</v>
      </c>
      <c r="BP472" s="104">
        <f>T472/26*$BC472*VLOOKUP(BP$4,DM_TI_LE!$A$5:$C$29,3,FALSE)</f>
        <v>0</v>
      </c>
      <c r="BQ472" s="104">
        <f>U472/26*$BC472*VLOOKUP(BQ$4,DM_TI_LE!$A$5:$C$29,3,FALSE)</f>
        <v>0</v>
      </c>
      <c r="BR472" s="104">
        <f>V472/26*$BC472*VLOOKUP(BR$4,DM_TI_LE!$A$5:$C$29,3,FALSE)</f>
        <v>0</v>
      </c>
      <c r="BS472" s="104">
        <f>W472/26*$BC472*VLOOKUP(BS$4,DM_TI_LE!$A$5:$C$29,3,FALSE)</f>
        <v>0</v>
      </c>
      <c r="BT472" s="104">
        <f>X472/26*$BC472*VLOOKUP(BT$4,DM_TI_LE!$A$5:$C$29,3,FALSE)</f>
        <v>0</v>
      </c>
      <c r="BU472" s="104">
        <f>Y472/26*$BC472*VLOOKUP(BU$4,DM_TI_LE!$A$5:$C$29,3,FALSE)</f>
        <v>0</v>
      </c>
      <c r="BV472" s="104">
        <f>Z472/26*$BC472*VLOOKUP(BV$4,DM_TI_LE!$A$5:$C$29,3,FALSE)</f>
        <v>0</v>
      </c>
      <c r="BW472" s="104">
        <f>AA472/26*$BC472*VLOOKUP(BW$4,DM_TI_LE!$A$5:$C$29,3,FALSE)</f>
        <v>0</v>
      </c>
      <c r="BX472" s="104">
        <f>AB472/26*$BC472*VLOOKUP(BX$4,DM_TI_LE!$A$5:$C$29,3,FALSE)</f>
        <v>0</v>
      </c>
      <c r="BY472" s="104">
        <f>AC472/26*$BC472*VLOOKUP(BY$4,DM_TI_LE!$A$5:$C$29,3,FALSE)</f>
        <v>0</v>
      </c>
      <c r="BZ472" s="104">
        <f>AD472/26*$BC472*VLOOKUP(BZ$4,DM_TI_LE!$A$5:$C$29,3,FALSE)</f>
        <v>0</v>
      </c>
      <c r="CA472" s="273">
        <f t="shared" si="0"/>
        <v>0</v>
      </c>
      <c r="CB472" s="100"/>
      <c r="CC472" s="274">
        <f t="shared" si="1"/>
        <v>8100000</v>
      </c>
      <c r="CD472" s="138" t="str">
        <f>VLOOKUP(B472,GD_CHUNG!$B$5:$G$480,6,FALSE)</f>
        <v>HDKX</v>
      </c>
      <c r="CE472" s="275">
        <f>VLOOKUP(CD472,DM_TI_LE!$I$12:$J$16,2,FALSE)</f>
        <v>1</v>
      </c>
    </row>
    <row r="473" spans="1:83" ht="12.75" x14ac:dyDescent="0.2">
      <c r="A473" s="49">
        <v>469</v>
      </c>
      <c r="B473" s="50">
        <f>GD_CHUNG!B473</f>
        <v>10566</v>
      </c>
      <c r="C473" s="50" t="str">
        <f>GD_CHUNG!C473</f>
        <v>Nguyễn Thị Ngọc</v>
      </c>
      <c r="D473" s="50" t="str">
        <f>GD_CHUNG!D473</f>
        <v>NV Kế hoạch - Quản lý chất lượng</v>
      </c>
      <c r="E473" s="268">
        <f>VLOOKUP(B473,GD_CHAM_CONG!$C$6:$BJ$997,60,FALSE)</f>
        <v>1</v>
      </c>
      <c r="F473" s="268">
        <f>VLOOKUP(B473,GD_LCD_HS_LNS!$B$4:$F$1000,5,FALSE)</f>
        <v>2.6</v>
      </c>
      <c r="G473" s="269"/>
      <c r="H473" s="269">
        <f>VLOOKUP(B473,GD_CHAM_CONG!$C$6:$BD$997,37,FALSE)</f>
        <v>23</v>
      </c>
      <c r="I473" s="104">
        <f>VLOOKUP($B473,GD_CHAM_CONG!$C$6:$BF$997,38,FALSE)</f>
        <v>23</v>
      </c>
      <c r="J473" s="104">
        <f>VLOOKUP($B473,GD_CHAM_CONG!$C$6:$BF$997,39,FALSE)</f>
        <v>0</v>
      </c>
      <c r="K473" s="104">
        <f>VLOOKUP($B473,GD_CHAM_CONG!$C$6:$BF$997,40,FALSE)</f>
        <v>0</v>
      </c>
      <c r="L473" s="104">
        <f>VLOOKUP($B473,GD_CHAM_CONG!$C$6:$BF$997,41,FALSE)</f>
        <v>0</v>
      </c>
      <c r="M473" s="104">
        <f>VLOOKUP($B473,GD_CHAM_CONG!$C$6:$BF$997,42,FALSE)</f>
        <v>0</v>
      </c>
      <c r="N473" s="104">
        <f>VLOOKUP($B473,GD_CHAM_CONG!$C$6:$BF$997,43,FALSE)</f>
        <v>0</v>
      </c>
      <c r="O473" s="104">
        <f>VLOOKUP($B473,GD_CHAM_CONG!$C$6:$BF$997,44,FALSE)</f>
        <v>0</v>
      </c>
      <c r="P473" s="104">
        <f>VLOOKUP($B473,GD_CHAM_CONG!$C$6:$BF$997,45,FALSE)</f>
        <v>0</v>
      </c>
      <c r="Q473" s="104">
        <f>VLOOKUP($B473,GD_CHAM_CONG!$C$6:$BF$997,46,FALSE)</f>
        <v>0</v>
      </c>
      <c r="R473" s="104">
        <f>VLOOKUP($B473,GD_CHAM_CONG!$C$6:$BF$997,47,FALSE)</f>
        <v>0</v>
      </c>
      <c r="S473" s="104">
        <f>VLOOKUP($B473,GD_CHAM_CONG!$C$6:$BF$997,48,FALSE)</f>
        <v>0</v>
      </c>
      <c r="T473" s="104">
        <f>VLOOKUP($B473,GD_CHAM_CONG!$C$6:$BF$997,49,FALSE)</f>
        <v>0</v>
      </c>
      <c r="U473" s="104">
        <f>VLOOKUP($B473,GD_CHAM_CONG!$C$6:$BF$997,50,FALSE)</f>
        <v>0</v>
      </c>
      <c r="V473" s="104">
        <f>VLOOKUP($B473,GD_CHAM_CONG!$C$6:$BF$997,51,FALSE)</f>
        <v>0</v>
      </c>
      <c r="W473" s="104">
        <f>VLOOKUP($B473,GD_CHAM_CONG!$C$6:$BF$997,52,FALSE)</f>
        <v>0</v>
      </c>
      <c r="X473" s="104">
        <f>VLOOKUP($B473,GD_CHAM_CONG!$C$6:$BF$997,53,FALSE)</f>
        <v>0</v>
      </c>
      <c r="Y473" s="104">
        <f>VLOOKUP($B473,GD_CHAM_CONG!$C$6:$BF$997,54,FALSE)</f>
        <v>0</v>
      </c>
      <c r="Z473" s="104">
        <f>VLOOKUP($B473,GD_CHAM_CONG!$C$6:$BF$997,55,FALSE)</f>
        <v>0</v>
      </c>
      <c r="AA473" s="104">
        <f>VLOOKUP($B473,GD_CHAM_CONG!$C$6:$BF$997,56,FALSE)</f>
        <v>0</v>
      </c>
      <c r="AB473" s="104">
        <f>VLOOKUP($B473,GD_CHAM_CONG!$C$6:$BI$997,57,FALSE)</f>
        <v>0</v>
      </c>
      <c r="AC473" s="104">
        <f>VLOOKUP($B473,GD_CHAM_CONG!$C$6:$BI$997,58,FALSE)</f>
        <v>0</v>
      </c>
      <c r="AD473" s="104">
        <f>VLOOKUP($B473,GD_CHAM_CONG!$C$6:$BI$997,59,FALSE)</f>
        <v>0</v>
      </c>
      <c r="AE473" s="270">
        <f>I473/$H473*VLOOKUP(I$4,DM_TI_LE!$A$5:$B$30,2,FALSE)</f>
        <v>1</v>
      </c>
      <c r="AF473" s="270">
        <f>J473/$H473*VLOOKUP(J$4,DM_TI_LE!$A$5:$B$30,2,FALSE)</f>
        <v>0</v>
      </c>
      <c r="AG473" s="270">
        <f>K473/$H473*VLOOKUP(K$4,DM_TI_LE!$A$5:$B$30,2,FALSE)</f>
        <v>0</v>
      </c>
      <c r="AH473" s="270">
        <f>L473/$H473*VLOOKUP(L$4,DM_TI_LE!$A$5:$B$30,2,FALSE)</f>
        <v>0</v>
      </c>
      <c r="AI473" s="270">
        <f>M473/$H473*VLOOKUP(M$4,DM_TI_LE!$A$5:$B$30,2,FALSE)</f>
        <v>0</v>
      </c>
      <c r="AJ473" s="270">
        <f>N473/$H473*VLOOKUP(N$4,DM_TI_LE!$A$5:$B$30,2,FALSE)</f>
        <v>0</v>
      </c>
      <c r="AK473" s="270">
        <f>O473/$H473*VLOOKUP(O$4,DM_TI_LE!$A$5:$B$30,2,FALSE)</f>
        <v>0</v>
      </c>
      <c r="AL473" s="270">
        <f>P473/$H473*VLOOKUP(P$4,DM_TI_LE!$A$5:$B$30,2,FALSE)</f>
        <v>0</v>
      </c>
      <c r="AM473" s="270">
        <f>Q473/$H473*VLOOKUP(Q$4,DM_TI_LE!$A$5:$B$30,2,FALSE)</f>
        <v>0</v>
      </c>
      <c r="AN473" s="270">
        <f>R473/$H473*VLOOKUP(R$4,DM_TI_LE!$A$5:$B$30,2,FALSE)</f>
        <v>0</v>
      </c>
      <c r="AO473" s="270">
        <f>S473/$H473*VLOOKUP(S$4,DM_TI_LE!$A$5:$B$30,2,FALSE)</f>
        <v>0</v>
      </c>
      <c r="AP473" s="270">
        <f>T473/$H473*VLOOKUP(T$4,DM_TI_LE!$A$5:$B$30,2,FALSE)</f>
        <v>0</v>
      </c>
      <c r="AQ473" s="270">
        <f>U473/$H473*VLOOKUP(U$4,DM_TI_LE!$A$5:$B$30,2,FALSE)</f>
        <v>0</v>
      </c>
      <c r="AR473" s="270">
        <f>V473/$H473*VLOOKUP(V$4,DM_TI_LE!$A$5:$B$30,2,FALSE)</f>
        <v>0</v>
      </c>
      <c r="AS473" s="270">
        <f>W473/$H473*VLOOKUP(W$4,DM_TI_LE!$A$5:$B$30,2,FALSE)</f>
        <v>0</v>
      </c>
      <c r="AT473" s="270">
        <f>X473/$H473*VLOOKUP(X$4,DM_TI_LE!$A$5:$B$30,2,FALSE)</f>
        <v>0</v>
      </c>
      <c r="AU473" s="270">
        <f>Y473/$H473*VLOOKUP(Y$4,DM_TI_LE!$A$5:$B$30,2,FALSE)</f>
        <v>0</v>
      </c>
      <c r="AV473" s="270">
        <f>Z473/$H473*VLOOKUP(Z$4,DM_TI_LE!$A$5:$B$30,2,FALSE)</f>
        <v>0</v>
      </c>
      <c r="AW473" s="270">
        <f>AA473/$H473*VLOOKUP(AA$4,DM_TI_LE!$A$5:$B$30,2,FALSE)</f>
        <v>0</v>
      </c>
      <c r="AX473" s="270">
        <f>AB473/$H473*VLOOKUP(AB$4,DM_TI_LE!$A$5:$B$30,2,FALSE)</f>
        <v>0</v>
      </c>
      <c r="AY473" s="270">
        <f>AC473/$H473*VLOOKUP(AC$4,DM_TI_LE!$A$5:$B$30,2,FALSE)</f>
        <v>0</v>
      </c>
      <c r="AZ473" s="270">
        <f>AD473/$H473*VLOOKUP(AD$4,DM_TI_LE!$A$5:$B$30,2,FALSE)</f>
        <v>0</v>
      </c>
      <c r="BA473" s="284">
        <f>IF(CD473="HDHV",DM_TI_LE!$K$12*I473, SUM(AE473:AW473)*F473*E473*DM_HE_SO_LUONG_NS!$D$1*CE473)</f>
        <v>11700000</v>
      </c>
      <c r="BB473" s="104"/>
      <c r="BC473" s="110">
        <f>VLOOKUP(B473,GD_LCD_HS_LNS!$B$4:$E$1000,4,FALSE)</f>
        <v>4534000</v>
      </c>
      <c r="BD473" s="100"/>
      <c r="BE473" s="104">
        <f>I473/26*$BC473*VLOOKUP(BE$4,DM_TI_LE!$A$5:$C$29,3,FALSE)</f>
        <v>0</v>
      </c>
      <c r="BF473" s="104">
        <f>J473/26*$BC473*VLOOKUP(BF$4,DM_TI_LE!$A$5:$C$29,3,FALSE)</f>
        <v>0</v>
      </c>
      <c r="BG473" s="104">
        <f>K473/26*$BC473*VLOOKUP(BG$4,DM_TI_LE!$A$5:$C$29,3,FALSE)</f>
        <v>0</v>
      </c>
      <c r="BH473" s="104">
        <f>L473/26*$BC473*VLOOKUP(BH$4,DM_TI_LE!$A$5:$C$29,3,FALSE)</f>
        <v>0</v>
      </c>
      <c r="BI473" s="104">
        <f>M473/26*$BC473*VLOOKUP(BI$4,DM_TI_LE!$A$5:$C$29,3,FALSE)</f>
        <v>0</v>
      </c>
      <c r="BJ473" s="104">
        <f>N473/26*$BC473*VLOOKUP(BJ$4,DM_TI_LE!$A$5:$C$29,3,FALSE)</f>
        <v>0</v>
      </c>
      <c r="BK473" s="104">
        <f>O473/26*$BC473*VLOOKUP(BK$4,DM_TI_LE!$A$5:$C$29,3,FALSE)</f>
        <v>0</v>
      </c>
      <c r="BL473" s="104">
        <f>P473/26*$BC473*VLOOKUP(BL$4,DM_TI_LE!$A$5:$C$29,3,FALSE)</f>
        <v>0</v>
      </c>
      <c r="BM473" s="104">
        <f>Q473/26*$BC473*VLOOKUP(BM$4,DM_TI_LE!$A$5:$C$29,3,FALSE)</f>
        <v>0</v>
      </c>
      <c r="BN473" s="104">
        <f>R473/26*$BC473*VLOOKUP(BN$4,DM_TI_LE!$A$5:$C$29,3,FALSE)</f>
        <v>0</v>
      </c>
      <c r="BO473" s="104">
        <f>S473/26*$BC473*VLOOKUP(BO$4,DM_TI_LE!$A$5:$C$29,3,FALSE)</f>
        <v>0</v>
      </c>
      <c r="BP473" s="104">
        <f>T473/26*$BC473*VLOOKUP(BP$4,DM_TI_LE!$A$5:$C$29,3,FALSE)</f>
        <v>0</v>
      </c>
      <c r="BQ473" s="104">
        <f>U473/26*$BC473*VLOOKUP(BQ$4,DM_TI_LE!$A$5:$C$29,3,FALSE)</f>
        <v>0</v>
      </c>
      <c r="BR473" s="104">
        <f>V473/26*$BC473*VLOOKUP(BR$4,DM_TI_LE!$A$5:$C$29,3,FALSE)</f>
        <v>0</v>
      </c>
      <c r="BS473" s="104">
        <f>W473/26*$BC473*VLOOKUP(BS$4,DM_TI_LE!$A$5:$C$29,3,FALSE)</f>
        <v>0</v>
      </c>
      <c r="BT473" s="104">
        <f>X473/26*$BC473*VLOOKUP(BT$4,DM_TI_LE!$A$5:$C$29,3,FALSE)</f>
        <v>0</v>
      </c>
      <c r="BU473" s="104">
        <f>Y473/26*$BC473*VLOOKUP(BU$4,DM_TI_LE!$A$5:$C$29,3,FALSE)</f>
        <v>0</v>
      </c>
      <c r="BV473" s="104">
        <f>Z473/26*$BC473*VLOOKUP(BV$4,DM_TI_LE!$A$5:$C$29,3,FALSE)</f>
        <v>0</v>
      </c>
      <c r="BW473" s="104">
        <f>AA473/26*$BC473*VLOOKUP(BW$4,DM_TI_LE!$A$5:$C$29,3,FALSE)</f>
        <v>0</v>
      </c>
      <c r="BX473" s="104">
        <f>AB473/26*$BC473*VLOOKUP(BX$4,DM_TI_LE!$A$5:$C$29,3,FALSE)</f>
        <v>0</v>
      </c>
      <c r="BY473" s="104">
        <f>AC473/26*$BC473*VLOOKUP(BY$4,DM_TI_LE!$A$5:$C$29,3,FALSE)</f>
        <v>0</v>
      </c>
      <c r="BZ473" s="104">
        <f>AD473/26*$BC473*VLOOKUP(BZ$4,DM_TI_LE!$A$5:$C$29,3,FALSE)</f>
        <v>0</v>
      </c>
      <c r="CA473" s="273">
        <f t="shared" si="0"/>
        <v>0</v>
      </c>
      <c r="CB473" s="100"/>
      <c r="CC473" s="274">
        <f t="shared" si="1"/>
        <v>11700000</v>
      </c>
      <c r="CD473" s="138" t="str">
        <f>VLOOKUP(B473,GD_CHUNG!$B$5:$G$480,6,FALSE)</f>
        <v>HDKX</v>
      </c>
      <c r="CE473" s="275">
        <f>VLOOKUP(CD473,DM_TI_LE!$I$12:$J$16,2,FALSE)</f>
        <v>1</v>
      </c>
    </row>
    <row r="474" spans="1:83" ht="12.75" x14ac:dyDescent="0.2">
      <c r="A474" s="49">
        <v>470</v>
      </c>
      <c r="B474" s="50">
        <f>GD_CHUNG!B474</f>
        <v>10804</v>
      </c>
      <c r="C474" s="50" t="str">
        <f>GD_CHUNG!C474</f>
        <v>Vũ Thị Hoà</v>
      </c>
      <c r="D474" s="50" t="str">
        <f>GD_CHUNG!D474</f>
        <v>NV Lao động tiền lương</v>
      </c>
      <c r="E474" s="268">
        <f>VLOOKUP(B474,GD_CHAM_CONG!$C$6:$BJ$997,60,FALSE)</f>
        <v>1</v>
      </c>
      <c r="F474" s="268">
        <f>VLOOKUP(B474,GD_LCD_HS_LNS!$B$4:$F$1000,5,FALSE)</f>
        <v>2.76</v>
      </c>
      <c r="G474" s="269"/>
      <c r="H474" s="269">
        <f>VLOOKUP(B474,GD_CHAM_CONG!$C$6:$BD$997,37,FALSE)</f>
        <v>23</v>
      </c>
      <c r="I474" s="104">
        <f>VLOOKUP($B474,GD_CHAM_CONG!$C$6:$BF$997,38,FALSE)</f>
        <v>23</v>
      </c>
      <c r="J474" s="104">
        <f>VLOOKUP($B474,GD_CHAM_CONG!$C$6:$BF$997,39,FALSE)</f>
        <v>0</v>
      </c>
      <c r="K474" s="104">
        <f>VLOOKUP($B474,GD_CHAM_CONG!$C$6:$BF$997,40,FALSE)</f>
        <v>0</v>
      </c>
      <c r="L474" s="104">
        <f>VLOOKUP($B474,GD_CHAM_CONG!$C$6:$BF$997,41,FALSE)</f>
        <v>0</v>
      </c>
      <c r="M474" s="104">
        <f>VLOOKUP($B474,GD_CHAM_CONG!$C$6:$BF$997,42,FALSE)</f>
        <v>0</v>
      </c>
      <c r="N474" s="104">
        <f>VLOOKUP($B474,GD_CHAM_CONG!$C$6:$BF$997,43,FALSE)</f>
        <v>0</v>
      </c>
      <c r="O474" s="104">
        <f>VLOOKUP($B474,GD_CHAM_CONG!$C$6:$BF$997,44,FALSE)</f>
        <v>0</v>
      </c>
      <c r="P474" s="104">
        <f>VLOOKUP($B474,GD_CHAM_CONG!$C$6:$BF$997,45,FALSE)</f>
        <v>0</v>
      </c>
      <c r="Q474" s="104">
        <f>VLOOKUP($B474,GD_CHAM_CONG!$C$6:$BF$997,46,FALSE)</f>
        <v>0</v>
      </c>
      <c r="R474" s="104">
        <f>VLOOKUP($B474,GD_CHAM_CONG!$C$6:$BF$997,47,FALSE)</f>
        <v>0</v>
      </c>
      <c r="S474" s="104">
        <f>VLOOKUP($B474,GD_CHAM_CONG!$C$6:$BF$997,48,FALSE)</f>
        <v>0</v>
      </c>
      <c r="T474" s="104">
        <f>VLOOKUP($B474,GD_CHAM_CONG!$C$6:$BF$997,49,FALSE)</f>
        <v>0</v>
      </c>
      <c r="U474" s="104">
        <f>VLOOKUP($B474,GD_CHAM_CONG!$C$6:$BF$997,50,FALSE)</f>
        <v>0</v>
      </c>
      <c r="V474" s="104">
        <f>VLOOKUP($B474,GD_CHAM_CONG!$C$6:$BF$997,51,FALSE)</f>
        <v>0</v>
      </c>
      <c r="W474" s="104">
        <f>VLOOKUP($B474,GD_CHAM_CONG!$C$6:$BF$997,52,FALSE)</f>
        <v>0</v>
      </c>
      <c r="X474" s="104">
        <f>VLOOKUP($B474,GD_CHAM_CONG!$C$6:$BF$997,53,FALSE)</f>
        <v>0</v>
      </c>
      <c r="Y474" s="104">
        <f>VLOOKUP($B474,GD_CHAM_CONG!$C$6:$BF$997,54,FALSE)</f>
        <v>0</v>
      </c>
      <c r="Z474" s="104">
        <f>VLOOKUP($B474,GD_CHAM_CONG!$C$6:$BF$997,55,FALSE)</f>
        <v>0</v>
      </c>
      <c r="AA474" s="104">
        <f>VLOOKUP($B474,GD_CHAM_CONG!$C$6:$BF$997,56,FALSE)</f>
        <v>0</v>
      </c>
      <c r="AB474" s="104">
        <f>VLOOKUP($B474,GD_CHAM_CONG!$C$6:$BI$997,57,FALSE)</f>
        <v>0</v>
      </c>
      <c r="AC474" s="104">
        <f>VLOOKUP($B474,GD_CHAM_CONG!$C$6:$BI$997,58,FALSE)</f>
        <v>0</v>
      </c>
      <c r="AD474" s="104">
        <f>VLOOKUP($B474,GD_CHAM_CONG!$C$6:$BI$997,59,FALSE)</f>
        <v>0</v>
      </c>
      <c r="AE474" s="270">
        <f>I474/$H474*VLOOKUP(I$4,DM_TI_LE!$A$5:$B$30,2,FALSE)</f>
        <v>1</v>
      </c>
      <c r="AF474" s="270">
        <f>J474/$H474*VLOOKUP(J$4,DM_TI_LE!$A$5:$B$30,2,FALSE)</f>
        <v>0</v>
      </c>
      <c r="AG474" s="270">
        <f>K474/$H474*VLOOKUP(K$4,DM_TI_LE!$A$5:$B$30,2,FALSE)</f>
        <v>0</v>
      </c>
      <c r="AH474" s="270">
        <f>L474/$H474*VLOOKUP(L$4,DM_TI_LE!$A$5:$B$30,2,FALSE)</f>
        <v>0</v>
      </c>
      <c r="AI474" s="270">
        <f>M474/$H474*VLOOKUP(M$4,DM_TI_LE!$A$5:$B$30,2,FALSE)</f>
        <v>0</v>
      </c>
      <c r="AJ474" s="270">
        <f>N474/$H474*VLOOKUP(N$4,DM_TI_LE!$A$5:$B$30,2,FALSE)</f>
        <v>0</v>
      </c>
      <c r="AK474" s="270">
        <f>O474/$H474*VLOOKUP(O$4,DM_TI_LE!$A$5:$B$30,2,FALSE)</f>
        <v>0</v>
      </c>
      <c r="AL474" s="270">
        <f>P474/$H474*VLOOKUP(P$4,DM_TI_LE!$A$5:$B$30,2,FALSE)</f>
        <v>0</v>
      </c>
      <c r="AM474" s="270">
        <f>Q474/$H474*VLOOKUP(Q$4,DM_TI_LE!$A$5:$B$30,2,FALSE)</f>
        <v>0</v>
      </c>
      <c r="AN474" s="270">
        <f>R474/$H474*VLOOKUP(R$4,DM_TI_LE!$A$5:$B$30,2,FALSE)</f>
        <v>0</v>
      </c>
      <c r="AO474" s="270">
        <f>S474/$H474*VLOOKUP(S$4,DM_TI_LE!$A$5:$B$30,2,FALSE)</f>
        <v>0</v>
      </c>
      <c r="AP474" s="270">
        <f>T474/$H474*VLOOKUP(T$4,DM_TI_LE!$A$5:$B$30,2,FALSE)</f>
        <v>0</v>
      </c>
      <c r="AQ474" s="270">
        <f>U474/$H474*VLOOKUP(U$4,DM_TI_LE!$A$5:$B$30,2,FALSE)</f>
        <v>0</v>
      </c>
      <c r="AR474" s="270">
        <f>V474/$H474*VLOOKUP(V$4,DM_TI_LE!$A$5:$B$30,2,FALSE)</f>
        <v>0</v>
      </c>
      <c r="AS474" s="270">
        <f>W474/$H474*VLOOKUP(W$4,DM_TI_LE!$A$5:$B$30,2,FALSE)</f>
        <v>0</v>
      </c>
      <c r="AT474" s="270">
        <f>X474/$H474*VLOOKUP(X$4,DM_TI_LE!$A$5:$B$30,2,FALSE)</f>
        <v>0</v>
      </c>
      <c r="AU474" s="270">
        <f>Y474/$H474*VLOOKUP(Y$4,DM_TI_LE!$A$5:$B$30,2,FALSE)</f>
        <v>0</v>
      </c>
      <c r="AV474" s="270">
        <f>Z474/$H474*VLOOKUP(Z$4,DM_TI_LE!$A$5:$B$30,2,FALSE)</f>
        <v>0</v>
      </c>
      <c r="AW474" s="270">
        <f>AA474/$H474*VLOOKUP(AA$4,DM_TI_LE!$A$5:$B$30,2,FALSE)</f>
        <v>0</v>
      </c>
      <c r="AX474" s="270">
        <f>AB474/$H474*VLOOKUP(AB$4,DM_TI_LE!$A$5:$B$30,2,FALSE)</f>
        <v>0</v>
      </c>
      <c r="AY474" s="270">
        <f>AC474/$H474*VLOOKUP(AC$4,DM_TI_LE!$A$5:$B$30,2,FALSE)</f>
        <v>0</v>
      </c>
      <c r="AZ474" s="270">
        <f>AD474/$H474*VLOOKUP(AD$4,DM_TI_LE!$A$5:$B$30,2,FALSE)</f>
        <v>0</v>
      </c>
      <c r="BA474" s="284">
        <f>IF(CD474="HDHV",DM_TI_LE!$K$12*I474, SUM(AE474:AW474)*F474*E474*DM_HE_SO_LUONG_NS!$D$1*CE474)</f>
        <v>12419999.999999998</v>
      </c>
      <c r="BB474" s="104"/>
      <c r="BC474" s="110">
        <f>VLOOKUP(B474,GD_LCD_HS_LNS!$B$4:$E$1000,4,FALSE)</f>
        <v>4534000</v>
      </c>
      <c r="BD474" s="100"/>
      <c r="BE474" s="104">
        <f>I474/26*$BC474*VLOOKUP(BE$4,DM_TI_LE!$A$5:$C$29,3,FALSE)</f>
        <v>0</v>
      </c>
      <c r="BF474" s="104">
        <f>J474/26*$BC474*VLOOKUP(BF$4,DM_TI_LE!$A$5:$C$29,3,FALSE)</f>
        <v>0</v>
      </c>
      <c r="BG474" s="104">
        <f>K474/26*$BC474*VLOOKUP(BG$4,DM_TI_LE!$A$5:$C$29,3,FALSE)</f>
        <v>0</v>
      </c>
      <c r="BH474" s="104">
        <f>L474/26*$BC474*VLOOKUP(BH$4,DM_TI_LE!$A$5:$C$29,3,FALSE)</f>
        <v>0</v>
      </c>
      <c r="BI474" s="104">
        <f>M474/26*$BC474*VLOOKUP(BI$4,DM_TI_LE!$A$5:$C$29,3,FALSE)</f>
        <v>0</v>
      </c>
      <c r="BJ474" s="104">
        <f>N474/26*$BC474*VLOOKUP(BJ$4,DM_TI_LE!$A$5:$C$29,3,FALSE)</f>
        <v>0</v>
      </c>
      <c r="BK474" s="104">
        <f>O474/26*$BC474*VLOOKUP(BK$4,DM_TI_LE!$A$5:$C$29,3,FALSE)</f>
        <v>0</v>
      </c>
      <c r="BL474" s="104">
        <f>P474/26*$BC474*VLOOKUP(BL$4,DM_TI_LE!$A$5:$C$29,3,FALSE)</f>
        <v>0</v>
      </c>
      <c r="BM474" s="104">
        <f>Q474/26*$BC474*VLOOKUP(BM$4,DM_TI_LE!$A$5:$C$29,3,FALSE)</f>
        <v>0</v>
      </c>
      <c r="BN474" s="104">
        <f>R474/26*$BC474*VLOOKUP(BN$4,DM_TI_LE!$A$5:$C$29,3,FALSE)</f>
        <v>0</v>
      </c>
      <c r="BO474" s="104">
        <f>S474/26*$BC474*VLOOKUP(BO$4,DM_TI_LE!$A$5:$C$29,3,FALSE)</f>
        <v>0</v>
      </c>
      <c r="BP474" s="104">
        <f>T474/26*$BC474*VLOOKUP(BP$4,DM_TI_LE!$A$5:$C$29,3,FALSE)</f>
        <v>0</v>
      </c>
      <c r="BQ474" s="104">
        <f>U474/26*$BC474*VLOOKUP(BQ$4,DM_TI_LE!$A$5:$C$29,3,FALSE)</f>
        <v>0</v>
      </c>
      <c r="BR474" s="104">
        <f>V474/26*$BC474*VLOOKUP(BR$4,DM_TI_LE!$A$5:$C$29,3,FALSE)</f>
        <v>0</v>
      </c>
      <c r="BS474" s="104">
        <f>W474/26*$BC474*VLOOKUP(BS$4,DM_TI_LE!$A$5:$C$29,3,FALSE)</f>
        <v>0</v>
      </c>
      <c r="BT474" s="104">
        <f>X474/26*$BC474*VLOOKUP(BT$4,DM_TI_LE!$A$5:$C$29,3,FALSE)</f>
        <v>0</v>
      </c>
      <c r="BU474" s="104">
        <f>Y474/26*$BC474*VLOOKUP(BU$4,DM_TI_LE!$A$5:$C$29,3,FALSE)</f>
        <v>0</v>
      </c>
      <c r="BV474" s="104">
        <f>Z474/26*$BC474*VLOOKUP(BV$4,DM_TI_LE!$A$5:$C$29,3,FALSE)</f>
        <v>0</v>
      </c>
      <c r="BW474" s="104">
        <f>AA474/26*$BC474*VLOOKUP(BW$4,DM_TI_LE!$A$5:$C$29,3,FALSE)</f>
        <v>0</v>
      </c>
      <c r="BX474" s="104">
        <f>AB474/26*$BC474*VLOOKUP(BX$4,DM_TI_LE!$A$5:$C$29,3,FALSE)</f>
        <v>0</v>
      </c>
      <c r="BY474" s="104">
        <f>AC474/26*$BC474*VLOOKUP(BY$4,DM_TI_LE!$A$5:$C$29,3,FALSE)</f>
        <v>0</v>
      </c>
      <c r="BZ474" s="104">
        <f>AD474/26*$BC474*VLOOKUP(BZ$4,DM_TI_LE!$A$5:$C$29,3,FALSE)</f>
        <v>0</v>
      </c>
      <c r="CA474" s="273">
        <f t="shared" si="0"/>
        <v>0</v>
      </c>
      <c r="CB474" s="100"/>
      <c r="CC474" s="274">
        <f t="shared" si="1"/>
        <v>12419999.999999998</v>
      </c>
      <c r="CD474" s="138" t="str">
        <f>VLOOKUP(B474,GD_CHUNG!$B$5:$G$480,6,FALSE)</f>
        <v>HDKX</v>
      </c>
      <c r="CE474" s="275">
        <f>VLOOKUP(CD474,DM_TI_LE!$I$12:$J$16,2,FALSE)</f>
        <v>1</v>
      </c>
    </row>
    <row r="475" spans="1:83" ht="12.75" x14ac:dyDescent="0.2">
      <c r="A475" s="49">
        <v>471</v>
      </c>
      <c r="B475" s="50">
        <f>GD_CHUNG!B475</f>
        <v>11117</v>
      </c>
      <c r="C475" s="50" t="str">
        <f>GD_CHUNG!C475</f>
        <v>Nguyễn Hương Giang</v>
      </c>
      <c r="D475" s="50" t="str">
        <f>GD_CHUNG!D475</f>
        <v>NV PVHK</v>
      </c>
      <c r="E475" s="268">
        <f>VLOOKUP(B475,GD_CHAM_CONG!$C$6:$BJ$997,60,FALSE)</f>
        <v>1</v>
      </c>
      <c r="F475" s="268">
        <f>VLOOKUP(B475,GD_LCD_HS_LNS!$B$4:$F$1000,5,FALSE)</f>
        <v>2.2000000000000002</v>
      </c>
      <c r="G475" s="269"/>
      <c r="H475" s="269">
        <f>VLOOKUP(B475,GD_CHAM_CONG!$C$6:$BD$997,37,FALSE)</f>
        <v>23</v>
      </c>
      <c r="I475" s="104">
        <f>VLOOKUP($B475,GD_CHAM_CONG!$C$6:$BF$997,38,FALSE)</f>
        <v>23</v>
      </c>
      <c r="J475" s="104">
        <f>VLOOKUP($B475,GD_CHAM_CONG!$C$6:$BF$997,39,FALSE)</f>
        <v>0</v>
      </c>
      <c r="K475" s="104">
        <f>VLOOKUP($B475,GD_CHAM_CONG!$C$6:$BF$997,40,FALSE)</f>
        <v>0</v>
      </c>
      <c r="L475" s="104">
        <f>VLOOKUP($B475,GD_CHAM_CONG!$C$6:$BF$997,41,FALSE)</f>
        <v>0</v>
      </c>
      <c r="M475" s="104">
        <f>VLOOKUP($B475,GD_CHAM_CONG!$C$6:$BF$997,42,FALSE)</f>
        <v>0</v>
      </c>
      <c r="N475" s="104">
        <f>VLOOKUP($B475,GD_CHAM_CONG!$C$6:$BF$997,43,FALSE)</f>
        <v>0</v>
      </c>
      <c r="O475" s="104">
        <f>VLOOKUP($B475,GD_CHAM_CONG!$C$6:$BF$997,44,FALSE)</f>
        <v>0</v>
      </c>
      <c r="P475" s="104">
        <f>VLOOKUP($B475,GD_CHAM_CONG!$C$6:$BF$997,45,FALSE)</f>
        <v>0</v>
      </c>
      <c r="Q475" s="104">
        <f>VLOOKUP($B475,GD_CHAM_CONG!$C$6:$BF$997,46,FALSE)</f>
        <v>0</v>
      </c>
      <c r="R475" s="104">
        <f>VLOOKUP($B475,GD_CHAM_CONG!$C$6:$BF$997,47,FALSE)</f>
        <v>0</v>
      </c>
      <c r="S475" s="104">
        <f>VLOOKUP($B475,GD_CHAM_CONG!$C$6:$BF$997,48,FALSE)</f>
        <v>0</v>
      </c>
      <c r="T475" s="104">
        <f>VLOOKUP($B475,GD_CHAM_CONG!$C$6:$BF$997,49,FALSE)</f>
        <v>0</v>
      </c>
      <c r="U475" s="104">
        <f>VLOOKUP($B475,GD_CHAM_CONG!$C$6:$BF$997,50,FALSE)</f>
        <v>0</v>
      </c>
      <c r="V475" s="104">
        <f>VLOOKUP($B475,GD_CHAM_CONG!$C$6:$BF$997,51,FALSE)</f>
        <v>0</v>
      </c>
      <c r="W475" s="104">
        <f>VLOOKUP($B475,GD_CHAM_CONG!$C$6:$BF$997,52,FALSE)</f>
        <v>0</v>
      </c>
      <c r="X475" s="104">
        <f>VLOOKUP($B475,GD_CHAM_CONG!$C$6:$BF$997,53,FALSE)</f>
        <v>0</v>
      </c>
      <c r="Y475" s="104">
        <f>VLOOKUP($B475,GD_CHAM_CONG!$C$6:$BF$997,54,FALSE)</f>
        <v>0</v>
      </c>
      <c r="Z475" s="104">
        <f>VLOOKUP($B475,GD_CHAM_CONG!$C$6:$BF$997,55,FALSE)</f>
        <v>0</v>
      </c>
      <c r="AA475" s="104">
        <f>VLOOKUP($B475,GD_CHAM_CONG!$C$6:$BF$997,56,FALSE)</f>
        <v>0</v>
      </c>
      <c r="AB475" s="104">
        <f>VLOOKUP($B475,GD_CHAM_CONG!$C$6:$BI$997,57,FALSE)</f>
        <v>0</v>
      </c>
      <c r="AC475" s="104">
        <f>VLOOKUP($B475,GD_CHAM_CONG!$C$6:$BI$997,58,FALSE)</f>
        <v>0</v>
      </c>
      <c r="AD475" s="104">
        <f>VLOOKUP($B475,GD_CHAM_CONG!$C$6:$BI$997,59,FALSE)</f>
        <v>0</v>
      </c>
      <c r="AE475" s="270">
        <f>I475/$H475*VLOOKUP(I$4,DM_TI_LE!$A$5:$B$30,2,FALSE)</f>
        <v>1</v>
      </c>
      <c r="AF475" s="270">
        <f>J475/$H475*VLOOKUP(J$4,DM_TI_LE!$A$5:$B$30,2,FALSE)</f>
        <v>0</v>
      </c>
      <c r="AG475" s="270">
        <f>K475/$H475*VLOOKUP(K$4,DM_TI_LE!$A$5:$B$30,2,FALSE)</f>
        <v>0</v>
      </c>
      <c r="AH475" s="270">
        <f>L475/$H475*VLOOKUP(L$4,DM_TI_LE!$A$5:$B$30,2,FALSE)</f>
        <v>0</v>
      </c>
      <c r="AI475" s="270">
        <f>M475/$H475*VLOOKUP(M$4,DM_TI_LE!$A$5:$B$30,2,FALSE)</f>
        <v>0</v>
      </c>
      <c r="AJ475" s="270">
        <f>N475/$H475*VLOOKUP(N$4,DM_TI_LE!$A$5:$B$30,2,FALSE)</f>
        <v>0</v>
      </c>
      <c r="AK475" s="270">
        <f>O475/$H475*VLOOKUP(O$4,DM_TI_LE!$A$5:$B$30,2,FALSE)</f>
        <v>0</v>
      </c>
      <c r="AL475" s="270">
        <f>P475/$H475*VLOOKUP(P$4,DM_TI_LE!$A$5:$B$30,2,FALSE)</f>
        <v>0</v>
      </c>
      <c r="AM475" s="270">
        <f>Q475/$H475*VLOOKUP(Q$4,DM_TI_LE!$A$5:$B$30,2,FALSE)</f>
        <v>0</v>
      </c>
      <c r="AN475" s="270">
        <f>R475/$H475*VLOOKUP(R$4,DM_TI_LE!$A$5:$B$30,2,FALSE)</f>
        <v>0</v>
      </c>
      <c r="AO475" s="270">
        <f>S475/$H475*VLOOKUP(S$4,DM_TI_LE!$A$5:$B$30,2,FALSE)</f>
        <v>0</v>
      </c>
      <c r="AP475" s="270">
        <f>T475/$H475*VLOOKUP(T$4,DM_TI_LE!$A$5:$B$30,2,FALSE)</f>
        <v>0</v>
      </c>
      <c r="AQ475" s="270">
        <f>U475/$H475*VLOOKUP(U$4,DM_TI_LE!$A$5:$B$30,2,FALSE)</f>
        <v>0</v>
      </c>
      <c r="AR475" s="270">
        <f>V475/$H475*VLOOKUP(V$4,DM_TI_LE!$A$5:$B$30,2,FALSE)</f>
        <v>0</v>
      </c>
      <c r="AS475" s="270">
        <f>W475/$H475*VLOOKUP(W$4,DM_TI_LE!$A$5:$B$30,2,FALSE)</f>
        <v>0</v>
      </c>
      <c r="AT475" s="270">
        <f>X475/$H475*VLOOKUP(X$4,DM_TI_LE!$A$5:$B$30,2,FALSE)</f>
        <v>0</v>
      </c>
      <c r="AU475" s="270">
        <f>Y475/$H475*VLOOKUP(Y$4,DM_TI_LE!$A$5:$B$30,2,FALSE)</f>
        <v>0</v>
      </c>
      <c r="AV475" s="270">
        <f>Z475/$H475*VLOOKUP(Z$4,DM_TI_LE!$A$5:$B$30,2,FALSE)</f>
        <v>0</v>
      </c>
      <c r="AW475" s="270">
        <f>AA475/$H475*VLOOKUP(AA$4,DM_TI_LE!$A$5:$B$30,2,FALSE)</f>
        <v>0</v>
      </c>
      <c r="AX475" s="270">
        <f>AB475/$H475*VLOOKUP(AB$4,DM_TI_LE!$A$5:$B$30,2,FALSE)</f>
        <v>0</v>
      </c>
      <c r="AY475" s="270">
        <f>AC475/$H475*VLOOKUP(AC$4,DM_TI_LE!$A$5:$B$30,2,FALSE)</f>
        <v>0</v>
      </c>
      <c r="AZ475" s="270">
        <f>AD475/$H475*VLOOKUP(AD$4,DM_TI_LE!$A$5:$B$30,2,FALSE)</f>
        <v>0</v>
      </c>
      <c r="BA475" s="284">
        <f>IF(CD475="HDHV",DM_TI_LE!$K$12*I475, SUM(AE475:AW475)*F475*E475*DM_HE_SO_LUONG_NS!$D$1*CE475)</f>
        <v>9900000</v>
      </c>
      <c r="BB475" s="104"/>
      <c r="BC475" s="110">
        <f>VLOOKUP(B475,GD_LCD_HS_LNS!$B$4:$E$1000,4,FALSE)</f>
        <v>3488000</v>
      </c>
      <c r="BD475" s="100"/>
      <c r="BE475" s="104">
        <f>I475/26*$BC475*VLOOKUP(BE$4,DM_TI_LE!$A$5:$C$29,3,FALSE)</f>
        <v>0</v>
      </c>
      <c r="BF475" s="104">
        <f>J475/26*$BC475*VLOOKUP(BF$4,DM_TI_LE!$A$5:$C$29,3,FALSE)</f>
        <v>0</v>
      </c>
      <c r="BG475" s="104">
        <f>K475/26*$BC475*VLOOKUP(BG$4,DM_TI_LE!$A$5:$C$29,3,FALSE)</f>
        <v>0</v>
      </c>
      <c r="BH475" s="104">
        <f>L475/26*$BC475*VLOOKUP(BH$4,DM_TI_LE!$A$5:$C$29,3,FALSE)</f>
        <v>0</v>
      </c>
      <c r="BI475" s="104">
        <f>M475/26*$BC475*VLOOKUP(BI$4,DM_TI_LE!$A$5:$C$29,3,FALSE)</f>
        <v>0</v>
      </c>
      <c r="BJ475" s="104">
        <f>N475/26*$BC475*VLOOKUP(BJ$4,DM_TI_LE!$A$5:$C$29,3,FALSE)</f>
        <v>0</v>
      </c>
      <c r="BK475" s="104">
        <f>O475/26*$BC475*VLOOKUP(BK$4,DM_TI_LE!$A$5:$C$29,3,FALSE)</f>
        <v>0</v>
      </c>
      <c r="BL475" s="104">
        <f>P475/26*$BC475*VLOOKUP(BL$4,DM_TI_LE!$A$5:$C$29,3,FALSE)</f>
        <v>0</v>
      </c>
      <c r="BM475" s="104">
        <f>Q475/26*$BC475*VLOOKUP(BM$4,DM_TI_LE!$A$5:$C$29,3,FALSE)</f>
        <v>0</v>
      </c>
      <c r="BN475" s="104">
        <f>R475/26*$BC475*VLOOKUP(BN$4,DM_TI_LE!$A$5:$C$29,3,FALSE)</f>
        <v>0</v>
      </c>
      <c r="BO475" s="104">
        <f>S475/26*$BC475*VLOOKUP(BO$4,DM_TI_LE!$A$5:$C$29,3,FALSE)</f>
        <v>0</v>
      </c>
      <c r="BP475" s="104">
        <f>T475/26*$BC475*VLOOKUP(BP$4,DM_TI_LE!$A$5:$C$29,3,FALSE)</f>
        <v>0</v>
      </c>
      <c r="BQ475" s="104">
        <f>U475/26*$BC475*VLOOKUP(BQ$4,DM_TI_LE!$A$5:$C$29,3,FALSE)</f>
        <v>0</v>
      </c>
      <c r="BR475" s="104">
        <f>V475/26*$BC475*VLOOKUP(BR$4,DM_TI_LE!$A$5:$C$29,3,FALSE)</f>
        <v>0</v>
      </c>
      <c r="BS475" s="104">
        <f>W475/26*$BC475*VLOOKUP(BS$4,DM_TI_LE!$A$5:$C$29,3,FALSE)</f>
        <v>0</v>
      </c>
      <c r="BT475" s="104">
        <f>X475/26*$BC475*VLOOKUP(BT$4,DM_TI_LE!$A$5:$C$29,3,FALSE)</f>
        <v>0</v>
      </c>
      <c r="BU475" s="104">
        <f>Y475/26*$BC475*VLOOKUP(BU$4,DM_TI_LE!$A$5:$C$29,3,FALSE)</f>
        <v>0</v>
      </c>
      <c r="BV475" s="104">
        <f>Z475/26*$BC475*VLOOKUP(BV$4,DM_TI_LE!$A$5:$C$29,3,FALSE)</f>
        <v>0</v>
      </c>
      <c r="BW475" s="104">
        <f>AA475/26*$BC475*VLOOKUP(BW$4,DM_TI_LE!$A$5:$C$29,3,FALSE)</f>
        <v>0</v>
      </c>
      <c r="BX475" s="104">
        <f>AB475/26*$BC475*VLOOKUP(BX$4,DM_TI_LE!$A$5:$C$29,3,FALSE)</f>
        <v>0</v>
      </c>
      <c r="BY475" s="104">
        <f>AC475/26*$BC475*VLOOKUP(BY$4,DM_TI_LE!$A$5:$C$29,3,FALSE)</f>
        <v>0</v>
      </c>
      <c r="BZ475" s="104">
        <f>AD475/26*$BC475*VLOOKUP(BZ$4,DM_TI_LE!$A$5:$C$29,3,FALSE)</f>
        <v>0</v>
      </c>
      <c r="CA475" s="273">
        <f t="shared" si="0"/>
        <v>0</v>
      </c>
      <c r="CB475" s="100"/>
      <c r="CC475" s="274">
        <f t="shared" si="1"/>
        <v>9900000</v>
      </c>
      <c r="CD475" s="138" t="str">
        <f>VLOOKUP(B475,GD_CHUNG!$B$5:$G$480,6,FALSE)</f>
        <v>HD3N</v>
      </c>
      <c r="CE475" s="275">
        <f>VLOOKUP(CD475,DM_TI_LE!$I$12:$J$16,2,FALSE)</f>
        <v>1</v>
      </c>
    </row>
    <row r="476" spans="1:83" ht="12.75" x14ac:dyDescent="0.2">
      <c r="A476" s="49">
        <v>472</v>
      </c>
      <c r="B476" s="50">
        <f>GD_CHUNG!B476</f>
        <v>10735</v>
      </c>
      <c r="C476" s="50" t="str">
        <f>GD_CHUNG!C476</f>
        <v>Nguyễn Thị Phương Lan</v>
      </c>
      <c r="D476" s="50" t="str">
        <f>GD_CHUNG!D476</f>
        <v>NV Thống kê - Tổng hợp</v>
      </c>
      <c r="E476" s="268">
        <f>VLOOKUP(B476,GD_CHAM_CONG!$C$6:$BJ$997,60,FALSE)</f>
        <v>1</v>
      </c>
      <c r="F476" s="268">
        <f>VLOOKUP(B476,GD_LCD_HS_LNS!$B$4:$F$1000,5,FALSE)</f>
        <v>2.2000000000000002</v>
      </c>
      <c r="G476" s="269"/>
      <c r="H476" s="269">
        <f>VLOOKUP(B476,GD_CHAM_CONG!$C$6:$BD$997,37,FALSE)</f>
        <v>23</v>
      </c>
      <c r="I476" s="104">
        <f>VLOOKUP($B476,GD_CHAM_CONG!$C$6:$BF$997,38,FALSE)</f>
        <v>23</v>
      </c>
      <c r="J476" s="104">
        <f>VLOOKUP($B476,GD_CHAM_CONG!$C$6:$BF$997,39,FALSE)</f>
        <v>0</v>
      </c>
      <c r="K476" s="104">
        <f>VLOOKUP($B476,GD_CHAM_CONG!$C$6:$BF$997,40,FALSE)</f>
        <v>0</v>
      </c>
      <c r="L476" s="104">
        <f>VLOOKUP($B476,GD_CHAM_CONG!$C$6:$BF$997,41,FALSE)</f>
        <v>0</v>
      </c>
      <c r="M476" s="104">
        <f>VLOOKUP($B476,GD_CHAM_CONG!$C$6:$BF$997,42,FALSE)</f>
        <v>0</v>
      </c>
      <c r="N476" s="104">
        <f>VLOOKUP($B476,GD_CHAM_CONG!$C$6:$BF$997,43,FALSE)</f>
        <v>0</v>
      </c>
      <c r="O476" s="104">
        <f>VLOOKUP($B476,GD_CHAM_CONG!$C$6:$BF$997,44,FALSE)</f>
        <v>0</v>
      </c>
      <c r="P476" s="104">
        <f>VLOOKUP($B476,GD_CHAM_CONG!$C$6:$BF$997,45,FALSE)</f>
        <v>0</v>
      </c>
      <c r="Q476" s="104">
        <f>VLOOKUP($B476,GD_CHAM_CONG!$C$6:$BF$997,46,FALSE)</f>
        <v>0</v>
      </c>
      <c r="R476" s="104">
        <f>VLOOKUP($B476,GD_CHAM_CONG!$C$6:$BF$997,47,FALSE)</f>
        <v>0</v>
      </c>
      <c r="S476" s="104">
        <f>VLOOKUP($B476,GD_CHAM_CONG!$C$6:$BF$997,48,FALSE)</f>
        <v>0</v>
      </c>
      <c r="T476" s="104">
        <f>VLOOKUP($B476,GD_CHAM_CONG!$C$6:$BF$997,49,FALSE)</f>
        <v>0</v>
      </c>
      <c r="U476" s="104">
        <f>VLOOKUP($B476,GD_CHAM_CONG!$C$6:$BF$997,50,FALSE)</f>
        <v>0</v>
      </c>
      <c r="V476" s="104">
        <f>VLOOKUP($B476,GD_CHAM_CONG!$C$6:$BF$997,51,FALSE)</f>
        <v>0</v>
      </c>
      <c r="W476" s="104">
        <f>VLOOKUP($B476,GD_CHAM_CONG!$C$6:$BF$997,52,FALSE)</f>
        <v>0</v>
      </c>
      <c r="X476" s="104">
        <f>VLOOKUP($B476,GD_CHAM_CONG!$C$6:$BF$997,53,FALSE)</f>
        <v>0</v>
      </c>
      <c r="Y476" s="104">
        <f>VLOOKUP($B476,GD_CHAM_CONG!$C$6:$BF$997,54,FALSE)</f>
        <v>0</v>
      </c>
      <c r="Z476" s="104">
        <f>VLOOKUP($B476,GD_CHAM_CONG!$C$6:$BF$997,55,FALSE)</f>
        <v>0</v>
      </c>
      <c r="AA476" s="104">
        <f>VLOOKUP($B476,GD_CHAM_CONG!$C$6:$BF$997,56,FALSE)</f>
        <v>0</v>
      </c>
      <c r="AB476" s="104">
        <f>VLOOKUP($B476,GD_CHAM_CONG!$C$6:$BI$997,57,FALSE)</f>
        <v>0</v>
      </c>
      <c r="AC476" s="104">
        <f>VLOOKUP($B476,GD_CHAM_CONG!$C$6:$BI$997,58,FALSE)</f>
        <v>0</v>
      </c>
      <c r="AD476" s="104">
        <f>VLOOKUP($B476,GD_CHAM_CONG!$C$6:$BI$997,59,FALSE)</f>
        <v>0</v>
      </c>
      <c r="AE476" s="270">
        <f>I476/$H476*VLOOKUP(I$4,DM_TI_LE!$A$5:$B$30,2,FALSE)</f>
        <v>1</v>
      </c>
      <c r="AF476" s="270">
        <f>J476/$H476*VLOOKUP(J$4,DM_TI_LE!$A$5:$B$30,2,FALSE)</f>
        <v>0</v>
      </c>
      <c r="AG476" s="270">
        <f>K476/$H476*VLOOKUP(K$4,DM_TI_LE!$A$5:$B$30,2,FALSE)</f>
        <v>0</v>
      </c>
      <c r="AH476" s="270">
        <f>L476/$H476*VLOOKUP(L$4,DM_TI_LE!$A$5:$B$30,2,FALSE)</f>
        <v>0</v>
      </c>
      <c r="AI476" s="270">
        <f>M476/$H476*VLOOKUP(M$4,DM_TI_LE!$A$5:$B$30,2,FALSE)</f>
        <v>0</v>
      </c>
      <c r="AJ476" s="270">
        <f>N476/$H476*VLOOKUP(N$4,DM_TI_LE!$A$5:$B$30,2,FALSE)</f>
        <v>0</v>
      </c>
      <c r="AK476" s="270">
        <f>O476/$H476*VLOOKUP(O$4,DM_TI_LE!$A$5:$B$30,2,FALSE)</f>
        <v>0</v>
      </c>
      <c r="AL476" s="270">
        <f>P476/$H476*VLOOKUP(P$4,DM_TI_LE!$A$5:$B$30,2,FALSE)</f>
        <v>0</v>
      </c>
      <c r="AM476" s="270">
        <f>Q476/$H476*VLOOKUP(Q$4,DM_TI_LE!$A$5:$B$30,2,FALSE)</f>
        <v>0</v>
      </c>
      <c r="AN476" s="270">
        <f>R476/$H476*VLOOKUP(R$4,DM_TI_LE!$A$5:$B$30,2,FALSE)</f>
        <v>0</v>
      </c>
      <c r="AO476" s="270">
        <f>S476/$H476*VLOOKUP(S$4,DM_TI_LE!$A$5:$B$30,2,FALSE)</f>
        <v>0</v>
      </c>
      <c r="AP476" s="270">
        <f>T476/$H476*VLOOKUP(T$4,DM_TI_LE!$A$5:$B$30,2,FALSE)</f>
        <v>0</v>
      </c>
      <c r="AQ476" s="270">
        <f>U476/$H476*VLOOKUP(U$4,DM_TI_LE!$A$5:$B$30,2,FALSE)</f>
        <v>0</v>
      </c>
      <c r="AR476" s="270">
        <f>V476/$H476*VLOOKUP(V$4,DM_TI_LE!$A$5:$B$30,2,FALSE)</f>
        <v>0</v>
      </c>
      <c r="AS476" s="270">
        <f>W476/$H476*VLOOKUP(W$4,DM_TI_LE!$A$5:$B$30,2,FALSE)</f>
        <v>0</v>
      </c>
      <c r="AT476" s="270">
        <f>X476/$H476*VLOOKUP(X$4,DM_TI_LE!$A$5:$B$30,2,FALSE)</f>
        <v>0</v>
      </c>
      <c r="AU476" s="270">
        <f>Y476/$H476*VLOOKUP(Y$4,DM_TI_LE!$A$5:$B$30,2,FALSE)</f>
        <v>0</v>
      </c>
      <c r="AV476" s="270">
        <f>Z476/$H476*VLOOKUP(Z$4,DM_TI_LE!$A$5:$B$30,2,FALSE)</f>
        <v>0</v>
      </c>
      <c r="AW476" s="270">
        <f>AA476/$H476*VLOOKUP(AA$4,DM_TI_LE!$A$5:$B$30,2,FALSE)</f>
        <v>0</v>
      </c>
      <c r="AX476" s="270">
        <f>AB476/$H476*VLOOKUP(AB$4,DM_TI_LE!$A$5:$B$30,2,FALSE)</f>
        <v>0</v>
      </c>
      <c r="AY476" s="270">
        <f>AC476/$H476*VLOOKUP(AC$4,DM_TI_LE!$A$5:$B$30,2,FALSE)</f>
        <v>0</v>
      </c>
      <c r="AZ476" s="270">
        <f>AD476/$H476*VLOOKUP(AD$4,DM_TI_LE!$A$5:$B$30,2,FALSE)</f>
        <v>0</v>
      </c>
      <c r="BA476" s="284">
        <f>IF(CD476="HDHV",DM_TI_LE!$K$12*I476, SUM(AE476:AW476)*F476*E476*DM_HE_SO_LUONG_NS!$D$1*CE476)</f>
        <v>9900000</v>
      </c>
      <c r="BB476" s="104"/>
      <c r="BC476" s="110">
        <f>VLOOKUP(B476,GD_LCD_HS_LNS!$B$4:$E$1000,4,FALSE)</f>
        <v>3488000</v>
      </c>
      <c r="BD476" s="100"/>
      <c r="BE476" s="104">
        <f>I476/26*$BC476*VLOOKUP(BE$4,DM_TI_LE!$A$5:$C$29,3,FALSE)</f>
        <v>0</v>
      </c>
      <c r="BF476" s="104">
        <f>J476/26*$BC476*VLOOKUP(BF$4,DM_TI_LE!$A$5:$C$29,3,FALSE)</f>
        <v>0</v>
      </c>
      <c r="BG476" s="104">
        <f>K476/26*$BC476*VLOOKUP(BG$4,DM_TI_LE!$A$5:$C$29,3,FALSE)</f>
        <v>0</v>
      </c>
      <c r="BH476" s="104">
        <f>L476/26*$BC476*VLOOKUP(BH$4,DM_TI_LE!$A$5:$C$29,3,FALSE)</f>
        <v>0</v>
      </c>
      <c r="BI476" s="104">
        <f>M476/26*$BC476*VLOOKUP(BI$4,DM_TI_LE!$A$5:$C$29,3,FALSE)</f>
        <v>0</v>
      </c>
      <c r="BJ476" s="104">
        <f>N476/26*$BC476*VLOOKUP(BJ$4,DM_TI_LE!$A$5:$C$29,3,FALSE)</f>
        <v>0</v>
      </c>
      <c r="BK476" s="104">
        <f>O476/26*$BC476*VLOOKUP(BK$4,DM_TI_LE!$A$5:$C$29,3,FALSE)</f>
        <v>0</v>
      </c>
      <c r="BL476" s="104">
        <f>P476/26*$BC476*VLOOKUP(BL$4,DM_TI_LE!$A$5:$C$29,3,FALSE)</f>
        <v>0</v>
      </c>
      <c r="BM476" s="104">
        <f>Q476/26*$BC476*VLOOKUP(BM$4,DM_TI_LE!$A$5:$C$29,3,FALSE)</f>
        <v>0</v>
      </c>
      <c r="BN476" s="104">
        <f>R476/26*$BC476*VLOOKUP(BN$4,DM_TI_LE!$A$5:$C$29,3,FALSE)</f>
        <v>0</v>
      </c>
      <c r="BO476" s="104">
        <f>S476/26*$BC476*VLOOKUP(BO$4,DM_TI_LE!$A$5:$C$29,3,FALSE)</f>
        <v>0</v>
      </c>
      <c r="BP476" s="104">
        <f>T476/26*$BC476*VLOOKUP(BP$4,DM_TI_LE!$A$5:$C$29,3,FALSE)</f>
        <v>0</v>
      </c>
      <c r="BQ476" s="104">
        <f>U476/26*$BC476*VLOOKUP(BQ$4,DM_TI_LE!$A$5:$C$29,3,FALSE)</f>
        <v>0</v>
      </c>
      <c r="BR476" s="104">
        <f>V476/26*$BC476*VLOOKUP(BR$4,DM_TI_LE!$A$5:$C$29,3,FALSE)</f>
        <v>0</v>
      </c>
      <c r="BS476" s="104">
        <f>W476/26*$BC476*VLOOKUP(BS$4,DM_TI_LE!$A$5:$C$29,3,FALSE)</f>
        <v>0</v>
      </c>
      <c r="BT476" s="104">
        <f>X476/26*$BC476*VLOOKUP(BT$4,DM_TI_LE!$A$5:$C$29,3,FALSE)</f>
        <v>0</v>
      </c>
      <c r="BU476" s="104">
        <f>Y476/26*$BC476*VLOOKUP(BU$4,DM_TI_LE!$A$5:$C$29,3,FALSE)</f>
        <v>0</v>
      </c>
      <c r="BV476" s="104">
        <f>Z476/26*$BC476*VLOOKUP(BV$4,DM_TI_LE!$A$5:$C$29,3,FALSE)</f>
        <v>0</v>
      </c>
      <c r="BW476" s="104">
        <f>AA476/26*$BC476*VLOOKUP(BW$4,DM_TI_LE!$A$5:$C$29,3,FALSE)</f>
        <v>0</v>
      </c>
      <c r="BX476" s="104">
        <f>AB476/26*$BC476*VLOOKUP(BX$4,DM_TI_LE!$A$5:$C$29,3,FALSE)</f>
        <v>0</v>
      </c>
      <c r="BY476" s="104">
        <f>AC476/26*$BC476*VLOOKUP(BY$4,DM_TI_LE!$A$5:$C$29,3,FALSE)</f>
        <v>0</v>
      </c>
      <c r="BZ476" s="104">
        <f>AD476/26*$BC476*VLOOKUP(BZ$4,DM_TI_LE!$A$5:$C$29,3,FALSE)</f>
        <v>0</v>
      </c>
      <c r="CA476" s="273">
        <f t="shared" si="0"/>
        <v>0</v>
      </c>
      <c r="CB476" s="100"/>
      <c r="CC476" s="274">
        <f t="shared" si="1"/>
        <v>9900000</v>
      </c>
      <c r="CD476" s="138" t="str">
        <f>VLOOKUP(B476,GD_CHUNG!$B$5:$G$480,6,FALSE)</f>
        <v>HDKX</v>
      </c>
      <c r="CE476" s="275">
        <f>VLOOKUP(CD476,DM_TI_LE!$I$12:$J$16,2,FALSE)</f>
        <v>1</v>
      </c>
    </row>
    <row r="477" spans="1:83" ht="12.75" x14ac:dyDescent="0.2">
      <c r="A477" s="49">
        <v>473</v>
      </c>
      <c r="B477" s="50">
        <f>GD_CHUNG!B477</f>
        <v>10562</v>
      </c>
      <c r="C477" s="50" t="str">
        <f>GD_CHUNG!C477</f>
        <v>Phạm Thị Thịnh</v>
      </c>
      <c r="D477" s="50" t="str">
        <f>GD_CHUNG!D477</f>
        <v>NV Hành chính - VT</v>
      </c>
      <c r="E477" s="268">
        <f>VLOOKUP(B477,GD_CHAM_CONG!$C$6:$BJ$997,60,FALSE)</f>
        <v>1</v>
      </c>
      <c r="F477" s="268">
        <f>VLOOKUP(B477,GD_LCD_HS_LNS!$B$4:$F$1000,5,FALSE)</f>
        <v>1.9</v>
      </c>
      <c r="G477" s="269"/>
      <c r="H477" s="269">
        <f>VLOOKUP(B477,GD_CHAM_CONG!$C$6:$BD$997,37,FALSE)</f>
        <v>23</v>
      </c>
      <c r="I477" s="104">
        <f>VLOOKUP($B477,GD_CHAM_CONG!$C$6:$BF$997,38,FALSE)</f>
        <v>23</v>
      </c>
      <c r="J477" s="104">
        <f>VLOOKUP($B477,GD_CHAM_CONG!$C$6:$BF$997,39,FALSE)</f>
        <v>0</v>
      </c>
      <c r="K477" s="104">
        <f>VLOOKUP($B477,GD_CHAM_CONG!$C$6:$BF$997,40,FALSE)</f>
        <v>0</v>
      </c>
      <c r="L477" s="104">
        <f>VLOOKUP($B477,GD_CHAM_CONG!$C$6:$BF$997,41,FALSE)</f>
        <v>0</v>
      </c>
      <c r="M477" s="104">
        <f>VLOOKUP($B477,GD_CHAM_CONG!$C$6:$BF$997,42,FALSE)</f>
        <v>0</v>
      </c>
      <c r="N477" s="104">
        <f>VLOOKUP($B477,GD_CHAM_CONG!$C$6:$BF$997,43,FALSE)</f>
        <v>0</v>
      </c>
      <c r="O477" s="104">
        <f>VLOOKUP($B477,GD_CHAM_CONG!$C$6:$BF$997,44,FALSE)</f>
        <v>0</v>
      </c>
      <c r="P477" s="104">
        <f>VLOOKUP($B477,GD_CHAM_CONG!$C$6:$BF$997,45,FALSE)</f>
        <v>0</v>
      </c>
      <c r="Q477" s="104">
        <f>VLOOKUP($B477,GD_CHAM_CONG!$C$6:$BF$997,46,FALSE)</f>
        <v>0</v>
      </c>
      <c r="R477" s="104">
        <f>VLOOKUP($B477,GD_CHAM_CONG!$C$6:$BF$997,47,FALSE)</f>
        <v>0</v>
      </c>
      <c r="S477" s="104">
        <f>VLOOKUP($B477,GD_CHAM_CONG!$C$6:$BF$997,48,FALSE)</f>
        <v>0</v>
      </c>
      <c r="T477" s="104">
        <f>VLOOKUP($B477,GD_CHAM_CONG!$C$6:$BF$997,49,FALSE)</f>
        <v>0</v>
      </c>
      <c r="U477" s="104">
        <f>VLOOKUP($B477,GD_CHAM_CONG!$C$6:$BF$997,50,FALSE)</f>
        <v>0</v>
      </c>
      <c r="V477" s="104">
        <f>VLOOKUP($B477,GD_CHAM_CONG!$C$6:$BF$997,51,FALSE)</f>
        <v>0</v>
      </c>
      <c r="W477" s="104">
        <f>VLOOKUP($B477,GD_CHAM_CONG!$C$6:$BF$997,52,FALSE)</f>
        <v>0</v>
      </c>
      <c r="X477" s="104">
        <f>VLOOKUP($B477,GD_CHAM_CONG!$C$6:$BF$997,53,FALSE)</f>
        <v>0</v>
      </c>
      <c r="Y477" s="104">
        <f>VLOOKUP($B477,GD_CHAM_CONG!$C$6:$BF$997,54,FALSE)</f>
        <v>0</v>
      </c>
      <c r="Z477" s="104">
        <f>VLOOKUP($B477,GD_CHAM_CONG!$C$6:$BF$997,55,FALSE)</f>
        <v>0</v>
      </c>
      <c r="AA477" s="104">
        <f>VLOOKUP($B477,GD_CHAM_CONG!$C$6:$BF$997,56,FALSE)</f>
        <v>0</v>
      </c>
      <c r="AB477" s="104">
        <f>VLOOKUP($B477,GD_CHAM_CONG!$C$6:$BI$997,57,FALSE)</f>
        <v>0</v>
      </c>
      <c r="AC477" s="104">
        <f>VLOOKUP($B477,GD_CHAM_CONG!$C$6:$BI$997,58,FALSE)</f>
        <v>0</v>
      </c>
      <c r="AD477" s="104">
        <f>VLOOKUP($B477,GD_CHAM_CONG!$C$6:$BI$997,59,FALSE)</f>
        <v>0</v>
      </c>
      <c r="AE477" s="270">
        <f>I477/$H477*VLOOKUP(I$4,DM_TI_LE!$A$5:$B$30,2,FALSE)</f>
        <v>1</v>
      </c>
      <c r="AF477" s="270">
        <f>J477/$H477*VLOOKUP(J$4,DM_TI_LE!$A$5:$B$30,2,FALSE)</f>
        <v>0</v>
      </c>
      <c r="AG477" s="270">
        <f>K477/$H477*VLOOKUP(K$4,DM_TI_LE!$A$5:$B$30,2,FALSE)</f>
        <v>0</v>
      </c>
      <c r="AH477" s="270">
        <f>L477/$H477*VLOOKUP(L$4,DM_TI_LE!$A$5:$B$30,2,FALSE)</f>
        <v>0</v>
      </c>
      <c r="AI477" s="270">
        <f>M477/$H477*VLOOKUP(M$4,DM_TI_LE!$A$5:$B$30,2,FALSE)</f>
        <v>0</v>
      </c>
      <c r="AJ477" s="270">
        <f>N477/$H477*VLOOKUP(N$4,DM_TI_LE!$A$5:$B$30,2,FALSE)</f>
        <v>0</v>
      </c>
      <c r="AK477" s="270">
        <f>O477/$H477*VLOOKUP(O$4,DM_TI_LE!$A$5:$B$30,2,FALSE)</f>
        <v>0</v>
      </c>
      <c r="AL477" s="270">
        <f>P477/$H477*VLOOKUP(P$4,DM_TI_LE!$A$5:$B$30,2,FALSE)</f>
        <v>0</v>
      </c>
      <c r="AM477" s="270">
        <f>Q477/$H477*VLOOKUP(Q$4,DM_TI_LE!$A$5:$B$30,2,FALSE)</f>
        <v>0</v>
      </c>
      <c r="AN477" s="270">
        <f>R477/$H477*VLOOKUP(R$4,DM_TI_LE!$A$5:$B$30,2,FALSE)</f>
        <v>0</v>
      </c>
      <c r="AO477" s="270">
        <f>S477/$H477*VLOOKUP(S$4,DM_TI_LE!$A$5:$B$30,2,FALSE)</f>
        <v>0</v>
      </c>
      <c r="AP477" s="270">
        <f>T477/$H477*VLOOKUP(T$4,DM_TI_LE!$A$5:$B$30,2,FALSE)</f>
        <v>0</v>
      </c>
      <c r="AQ477" s="270">
        <f>U477/$H477*VLOOKUP(U$4,DM_TI_LE!$A$5:$B$30,2,FALSE)</f>
        <v>0</v>
      </c>
      <c r="AR477" s="270">
        <f>V477/$H477*VLOOKUP(V$4,DM_TI_LE!$A$5:$B$30,2,FALSE)</f>
        <v>0</v>
      </c>
      <c r="AS477" s="270">
        <f>W477/$H477*VLOOKUP(W$4,DM_TI_LE!$A$5:$B$30,2,FALSE)</f>
        <v>0</v>
      </c>
      <c r="AT477" s="270">
        <f>X477/$H477*VLOOKUP(X$4,DM_TI_LE!$A$5:$B$30,2,FALSE)</f>
        <v>0</v>
      </c>
      <c r="AU477" s="270">
        <f>Y477/$H477*VLOOKUP(Y$4,DM_TI_LE!$A$5:$B$30,2,FALSE)</f>
        <v>0</v>
      </c>
      <c r="AV477" s="270">
        <f>Z477/$H477*VLOOKUP(Z$4,DM_TI_LE!$A$5:$B$30,2,FALSE)</f>
        <v>0</v>
      </c>
      <c r="AW477" s="270">
        <f>AA477/$H477*VLOOKUP(AA$4,DM_TI_LE!$A$5:$B$30,2,FALSE)</f>
        <v>0</v>
      </c>
      <c r="AX477" s="270">
        <f>AB477/$H477*VLOOKUP(AB$4,DM_TI_LE!$A$5:$B$30,2,FALSE)</f>
        <v>0</v>
      </c>
      <c r="AY477" s="270">
        <f>AC477/$H477*VLOOKUP(AC$4,DM_TI_LE!$A$5:$B$30,2,FALSE)</f>
        <v>0</v>
      </c>
      <c r="AZ477" s="270">
        <f>AD477/$H477*VLOOKUP(AD$4,DM_TI_LE!$A$5:$B$30,2,FALSE)</f>
        <v>0</v>
      </c>
      <c r="BA477" s="284">
        <f>IF(CD477="HDHV",DM_TI_LE!$K$12*I477, SUM(AE477:AW477)*F477*E477*DM_HE_SO_LUONG_NS!$D$1*CE477)</f>
        <v>8550000</v>
      </c>
      <c r="BB477" s="104"/>
      <c r="BC477" s="110">
        <f>VLOOKUP(B477,GD_LCD_HS_LNS!$B$4:$E$1000,4,FALSE)</f>
        <v>3488000</v>
      </c>
      <c r="BD477" s="100"/>
      <c r="BE477" s="104">
        <f>I477/26*$BC477*VLOOKUP(BE$4,DM_TI_LE!$A$5:$C$29,3,FALSE)</f>
        <v>0</v>
      </c>
      <c r="BF477" s="104">
        <f>J477/26*$BC477*VLOOKUP(BF$4,DM_TI_LE!$A$5:$C$29,3,FALSE)</f>
        <v>0</v>
      </c>
      <c r="BG477" s="104">
        <f>K477/26*$BC477*VLOOKUP(BG$4,DM_TI_LE!$A$5:$C$29,3,FALSE)</f>
        <v>0</v>
      </c>
      <c r="BH477" s="104">
        <f>L477/26*$BC477*VLOOKUP(BH$4,DM_TI_LE!$A$5:$C$29,3,FALSE)</f>
        <v>0</v>
      </c>
      <c r="BI477" s="104">
        <f>M477/26*$BC477*VLOOKUP(BI$4,DM_TI_LE!$A$5:$C$29,3,FALSE)</f>
        <v>0</v>
      </c>
      <c r="BJ477" s="104">
        <f>N477/26*$BC477*VLOOKUP(BJ$4,DM_TI_LE!$A$5:$C$29,3,FALSE)</f>
        <v>0</v>
      </c>
      <c r="BK477" s="104">
        <f>O477/26*$BC477*VLOOKUP(BK$4,DM_TI_LE!$A$5:$C$29,3,FALSE)</f>
        <v>0</v>
      </c>
      <c r="BL477" s="104">
        <f>P477/26*$BC477*VLOOKUP(BL$4,DM_TI_LE!$A$5:$C$29,3,FALSE)</f>
        <v>0</v>
      </c>
      <c r="BM477" s="104">
        <f>Q477/26*$BC477*VLOOKUP(BM$4,DM_TI_LE!$A$5:$C$29,3,FALSE)</f>
        <v>0</v>
      </c>
      <c r="BN477" s="104">
        <f>R477/26*$BC477*VLOOKUP(BN$4,DM_TI_LE!$A$5:$C$29,3,FALSE)</f>
        <v>0</v>
      </c>
      <c r="BO477" s="104">
        <f>S477/26*$BC477*VLOOKUP(BO$4,DM_TI_LE!$A$5:$C$29,3,FALSE)</f>
        <v>0</v>
      </c>
      <c r="BP477" s="104">
        <f>T477/26*$BC477*VLOOKUP(BP$4,DM_TI_LE!$A$5:$C$29,3,FALSE)</f>
        <v>0</v>
      </c>
      <c r="BQ477" s="104">
        <f>U477/26*$BC477*VLOOKUP(BQ$4,DM_TI_LE!$A$5:$C$29,3,FALSE)</f>
        <v>0</v>
      </c>
      <c r="BR477" s="104">
        <f>V477/26*$BC477*VLOOKUP(BR$4,DM_TI_LE!$A$5:$C$29,3,FALSE)</f>
        <v>0</v>
      </c>
      <c r="BS477" s="104">
        <f>W477/26*$BC477*VLOOKUP(BS$4,DM_TI_LE!$A$5:$C$29,3,FALSE)</f>
        <v>0</v>
      </c>
      <c r="BT477" s="104">
        <f>X477/26*$BC477*VLOOKUP(BT$4,DM_TI_LE!$A$5:$C$29,3,FALSE)</f>
        <v>0</v>
      </c>
      <c r="BU477" s="104">
        <f>Y477/26*$BC477*VLOOKUP(BU$4,DM_TI_LE!$A$5:$C$29,3,FALSE)</f>
        <v>0</v>
      </c>
      <c r="BV477" s="104">
        <f>Z477/26*$BC477*VLOOKUP(BV$4,DM_TI_LE!$A$5:$C$29,3,FALSE)</f>
        <v>0</v>
      </c>
      <c r="BW477" s="104">
        <f>AA477/26*$BC477*VLOOKUP(BW$4,DM_TI_LE!$A$5:$C$29,3,FALSE)</f>
        <v>0</v>
      </c>
      <c r="BX477" s="104">
        <f>AB477/26*$BC477*VLOOKUP(BX$4,DM_TI_LE!$A$5:$C$29,3,FALSE)</f>
        <v>0</v>
      </c>
      <c r="BY477" s="104">
        <f>AC477/26*$BC477*VLOOKUP(BY$4,DM_TI_LE!$A$5:$C$29,3,FALSE)</f>
        <v>0</v>
      </c>
      <c r="BZ477" s="104">
        <f>AD477/26*$BC477*VLOOKUP(BZ$4,DM_TI_LE!$A$5:$C$29,3,FALSE)</f>
        <v>0</v>
      </c>
      <c r="CA477" s="273">
        <f t="shared" si="0"/>
        <v>0</v>
      </c>
      <c r="CB477" s="100"/>
      <c r="CC477" s="274">
        <f t="shared" si="1"/>
        <v>8550000</v>
      </c>
      <c r="CD477" s="138" t="str">
        <f>VLOOKUP(B477,GD_CHUNG!$B$5:$G$480,6,FALSE)</f>
        <v>HDKX</v>
      </c>
      <c r="CE477" s="275">
        <f>VLOOKUP(CD477,DM_TI_LE!$I$12:$J$16,2,FALSE)</f>
        <v>1</v>
      </c>
    </row>
    <row r="478" spans="1:83" ht="12.75" x14ac:dyDescent="0.2">
      <c r="A478" s="49">
        <v>474</v>
      </c>
      <c r="B478" s="50">
        <f>GD_CHUNG!B478</f>
        <v>10637</v>
      </c>
      <c r="C478" s="50" t="str">
        <f>GD_CHUNG!C478</f>
        <v>Trần Đình Cát</v>
      </c>
      <c r="D478" s="50" t="str">
        <f>GD_CHUNG!D478</f>
        <v>NV trông giữ hành lý</v>
      </c>
      <c r="E478" s="268">
        <f>VLOOKUP(B478,GD_CHAM_CONG!$C$6:$BJ$997,60,FALSE)</f>
        <v>1</v>
      </c>
      <c r="F478" s="268">
        <f>VLOOKUP(B478,GD_LCD_HS_LNS!$B$4:$F$1000,5,FALSE)</f>
        <v>2.14</v>
      </c>
      <c r="G478" s="269"/>
      <c r="H478" s="269">
        <f>VLOOKUP(B478,GD_CHAM_CONG!$C$6:$BD$997,37,FALSE)</f>
        <v>27</v>
      </c>
      <c r="I478" s="104">
        <f>VLOOKUP($B478,GD_CHAM_CONG!$C$6:$BF$997,38,FALSE)</f>
        <v>0</v>
      </c>
      <c r="J478" s="104">
        <f>VLOOKUP($B478,GD_CHAM_CONG!$C$6:$BF$997,39,FALSE)</f>
        <v>0</v>
      </c>
      <c r="K478" s="104">
        <f>VLOOKUP($B478,GD_CHAM_CONG!$C$6:$BF$997,40,FALSE)</f>
        <v>0</v>
      </c>
      <c r="L478" s="104">
        <f>VLOOKUP($B478,GD_CHAM_CONG!$C$6:$BF$997,41,FALSE)</f>
        <v>0</v>
      </c>
      <c r="M478" s="104">
        <f>VLOOKUP($B478,GD_CHAM_CONG!$C$6:$BF$997,42,FALSE)</f>
        <v>0</v>
      </c>
      <c r="N478" s="104">
        <f>VLOOKUP($B478,GD_CHAM_CONG!$C$6:$BF$997,43,FALSE)</f>
        <v>0</v>
      </c>
      <c r="O478" s="104">
        <f>VLOOKUP($B478,GD_CHAM_CONG!$C$6:$BF$997,44,FALSE)</f>
        <v>0</v>
      </c>
      <c r="P478" s="104">
        <f>VLOOKUP($B478,GD_CHAM_CONG!$C$6:$BF$997,45,FALSE)</f>
        <v>0</v>
      </c>
      <c r="Q478" s="104">
        <f>VLOOKUP($B478,GD_CHAM_CONG!$C$6:$BF$997,46,FALSE)</f>
        <v>0</v>
      </c>
      <c r="R478" s="104">
        <f>VLOOKUP($B478,GD_CHAM_CONG!$C$6:$BF$997,47,FALSE)</f>
        <v>0</v>
      </c>
      <c r="S478" s="104">
        <f>VLOOKUP($B478,GD_CHAM_CONG!$C$6:$BF$997,48,FALSE)</f>
        <v>0</v>
      </c>
      <c r="T478" s="104">
        <f>VLOOKUP($B478,GD_CHAM_CONG!$C$6:$BF$997,49,FALSE)</f>
        <v>0</v>
      </c>
      <c r="U478" s="104">
        <f>VLOOKUP($B478,GD_CHAM_CONG!$C$6:$BF$997,50,FALSE)</f>
        <v>0</v>
      </c>
      <c r="V478" s="104">
        <f>VLOOKUP($B478,GD_CHAM_CONG!$C$6:$BF$997,51,FALSE)</f>
        <v>0</v>
      </c>
      <c r="W478" s="104">
        <f>VLOOKUP($B478,GD_CHAM_CONG!$C$6:$BF$997,52,FALSE)</f>
        <v>0</v>
      </c>
      <c r="X478" s="104">
        <f>VLOOKUP($B478,GD_CHAM_CONG!$C$6:$BF$997,53,FALSE)</f>
        <v>0</v>
      </c>
      <c r="Y478" s="104">
        <f>VLOOKUP($B478,GD_CHAM_CONG!$C$6:$BF$997,54,FALSE)</f>
        <v>0</v>
      </c>
      <c r="Z478" s="104">
        <f>VLOOKUP($B478,GD_CHAM_CONG!$C$6:$BF$997,55,FALSE)</f>
        <v>0</v>
      </c>
      <c r="AA478" s="104">
        <f>VLOOKUP($B478,GD_CHAM_CONG!$C$6:$BF$997,56,FALSE)</f>
        <v>0</v>
      </c>
      <c r="AB478" s="104">
        <f>VLOOKUP($B478,GD_CHAM_CONG!$C$6:$BI$997,57,FALSE)</f>
        <v>0</v>
      </c>
      <c r="AC478" s="104">
        <f>VLOOKUP($B478,GD_CHAM_CONG!$C$6:$BI$997,58,FALSE)</f>
        <v>27</v>
      </c>
      <c r="AD478" s="104">
        <f>VLOOKUP($B478,GD_CHAM_CONG!$C$6:$BI$997,59,FALSE)</f>
        <v>0</v>
      </c>
      <c r="AE478" s="270">
        <f>I478/$H478*VLOOKUP(I$4,DM_TI_LE!$A$5:$B$30,2,FALSE)</f>
        <v>0</v>
      </c>
      <c r="AF478" s="270">
        <f>J478/$H478*VLOOKUP(J$4,DM_TI_LE!$A$5:$B$30,2,FALSE)</f>
        <v>0</v>
      </c>
      <c r="AG478" s="270">
        <f>K478/$H478*VLOOKUP(K$4,DM_TI_LE!$A$5:$B$30,2,FALSE)</f>
        <v>0</v>
      </c>
      <c r="AH478" s="270">
        <f>L478/$H478*VLOOKUP(L$4,DM_TI_LE!$A$5:$B$30,2,FALSE)</f>
        <v>0</v>
      </c>
      <c r="AI478" s="270">
        <f>M478/$H478*VLOOKUP(M$4,DM_TI_LE!$A$5:$B$30,2,FALSE)</f>
        <v>0</v>
      </c>
      <c r="AJ478" s="270">
        <f>N478/$H478*VLOOKUP(N$4,DM_TI_LE!$A$5:$B$30,2,FALSE)</f>
        <v>0</v>
      </c>
      <c r="AK478" s="270">
        <f>O478/$H478*VLOOKUP(O$4,DM_TI_LE!$A$5:$B$30,2,FALSE)</f>
        <v>0</v>
      </c>
      <c r="AL478" s="270">
        <f>P478/$H478*VLOOKUP(P$4,DM_TI_LE!$A$5:$B$30,2,FALSE)</f>
        <v>0</v>
      </c>
      <c r="AM478" s="270">
        <f>Q478/$H478*VLOOKUP(Q$4,DM_TI_LE!$A$5:$B$30,2,FALSE)</f>
        <v>0</v>
      </c>
      <c r="AN478" s="270">
        <f>R478/$H478*VLOOKUP(R$4,DM_TI_LE!$A$5:$B$30,2,FALSE)</f>
        <v>0</v>
      </c>
      <c r="AO478" s="270">
        <f>S478/$H478*VLOOKUP(S$4,DM_TI_LE!$A$5:$B$30,2,FALSE)</f>
        <v>0</v>
      </c>
      <c r="AP478" s="270">
        <f>T478/$H478*VLOOKUP(T$4,DM_TI_LE!$A$5:$B$30,2,FALSE)</f>
        <v>0</v>
      </c>
      <c r="AQ478" s="270">
        <f>U478/$H478*VLOOKUP(U$4,DM_TI_LE!$A$5:$B$30,2,FALSE)</f>
        <v>0</v>
      </c>
      <c r="AR478" s="270">
        <f>V478/$H478*VLOOKUP(V$4,DM_TI_LE!$A$5:$B$30,2,FALSE)</f>
        <v>0</v>
      </c>
      <c r="AS478" s="270">
        <f>W478/$H478*VLOOKUP(W$4,DM_TI_LE!$A$5:$B$30,2,FALSE)</f>
        <v>0</v>
      </c>
      <c r="AT478" s="270">
        <f>X478/$H478*VLOOKUP(X$4,DM_TI_LE!$A$5:$B$30,2,FALSE)</f>
        <v>0</v>
      </c>
      <c r="AU478" s="270">
        <f>Y478/$H478*VLOOKUP(Y$4,DM_TI_LE!$A$5:$B$30,2,FALSE)</f>
        <v>0</v>
      </c>
      <c r="AV478" s="270">
        <f>Z478/$H478*VLOOKUP(Z$4,DM_TI_LE!$A$5:$B$30,2,FALSE)</f>
        <v>0</v>
      </c>
      <c r="AW478" s="270">
        <f>AA478/$H478*VLOOKUP(AA$4,DM_TI_LE!$A$5:$B$30,2,FALSE)</f>
        <v>0</v>
      </c>
      <c r="AX478" s="270">
        <f>AB478/$H478*VLOOKUP(AB$4,DM_TI_LE!$A$5:$B$30,2,FALSE)</f>
        <v>0</v>
      </c>
      <c r="AY478" s="270">
        <f>AC478/$H478*VLOOKUP(AC$4,DM_TI_LE!$A$5:$B$30,2,FALSE)</f>
        <v>0</v>
      </c>
      <c r="AZ478" s="270">
        <f>AD478/$H478*VLOOKUP(AD$4,DM_TI_LE!$A$5:$B$30,2,FALSE)</f>
        <v>0</v>
      </c>
      <c r="BA478" s="284">
        <f>IF(CD478="HDHV",DM_TI_LE!$K$12*I478, SUM(AE478:AW478)*F478*E478*DM_HE_SO_LUONG_NS!$D$1*CE478)</f>
        <v>0</v>
      </c>
      <c r="BB478" s="104"/>
      <c r="BC478" s="110">
        <f>VLOOKUP(B478,GD_LCD_HS_LNS!$B$4:$E$1000,4,FALSE)</f>
        <v>4553000</v>
      </c>
      <c r="BD478" s="100"/>
      <c r="BE478" s="104">
        <f>I478/26*$BC478*VLOOKUP(BE$4,DM_TI_LE!$A$5:$C$29,3,FALSE)</f>
        <v>0</v>
      </c>
      <c r="BF478" s="104">
        <f>J478/26*$BC478*VLOOKUP(BF$4,DM_TI_LE!$A$5:$C$29,3,FALSE)</f>
        <v>0</v>
      </c>
      <c r="BG478" s="104">
        <f>K478/26*$BC478*VLOOKUP(BG$4,DM_TI_LE!$A$5:$C$29,3,FALSE)</f>
        <v>0</v>
      </c>
      <c r="BH478" s="104">
        <f>L478/26*$BC478*VLOOKUP(BH$4,DM_TI_LE!$A$5:$C$29,3,FALSE)</f>
        <v>0</v>
      </c>
      <c r="BI478" s="104">
        <f>M478/26*$BC478*VLOOKUP(BI$4,DM_TI_LE!$A$5:$C$29,3,FALSE)</f>
        <v>0</v>
      </c>
      <c r="BJ478" s="104">
        <f>N478/26*$BC478*VLOOKUP(BJ$4,DM_TI_LE!$A$5:$C$29,3,FALSE)</f>
        <v>0</v>
      </c>
      <c r="BK478" s="104">
        <f>O478/26*$BC478*VLOOKUP(BK$4,DM_TI_LE!$A$5:$C$29,3,FALSE)</f>
        <v>0</v>
      </c>
      <c r="BL478" s="104">
        <f>P478/26*$BC478*VLOOKUP(BL$4,DM_TI_LE!$A$5:$C$29,3,FALSE)</f>
        <v>0</v>
      </c>
      <c r="BM478" s="104">
        <f>Q478/26*$BC478*VLOOKUP(BM$4,DM_TI_LE!$A$5:$C$29,3,FALSE)</f>
        <v>0</v>
      </c>
      <c r="BN478" s="104">
        <f>R478/26*$BC478*VLOOKUP(BN$4,DM_TI_LE!$A$5:$C$29,3,FALSE)</f>
        <v>0</v>
      </c>
      <c r="BO478" s="104">
        <f>S478/26*$BC478*VLOOKUP(BO$4,DM_TI_LE!$A$5:$C$29,3,FALSE)</f>
        <v>0</v>
      </c>
      <c r="BP478" s="104">
        <f>T478/26*$BC478*VLOOKUP(BP$4,DM_TI_LE!$A$5:$C$29,3,FALSE)</f>
        <v>0</v>
      </c>
      <c r="BQ478" s="104">
        <f>U478/26*$BC478*VLOOKUP(BQ$4,DM_TI_LE!$A$5:$C$29,3,FALSE)</f>
        <v>0</v>
      </c>
      <c r="BR478" s="104">
        <f>V478/26*$BC478*VLOOKUP(BR$4,DM_TI_LE!$A$5:$C$29,3,FALSE)</f>
        <v>0</v>
      </c>
      <c r="BS478" s="104">
        <f>W478/26*$BC478*VLOOKUP(BS$4,DM_TI_LE!$A$5:$C$29,3,FALSE)</f>
        <v>0</v>
      </c>
      <c r="BT478" s="104">
        <f>X478/26*$BC478*VLOOKUP(BT$4,DM_TI_LE!$A$5:$C$29,3,FALSE)</f>
        <v>0</v>
      </c>
      <c r="BU478" s="104">
        <f>Y478/26*$BC478*VLOOKUP(BU$4,DM_TI_LE!$A$5:$C$29,3,FALSE)</f>
        <v>0</v>
      </c>
      <c r="BV478" s="104">
        <f>Z478/26*$BC478*VLOOKUP(BV$4,DM_TI_LE!$A$5:$C$29,3,FALSE)</f>
        <v>0</v>
      </c>
      <c r="BW478" s="104">
        <f>AA478/26*$BC478*VLOOKUP(BW$4,DM_TI_LE!$A$5:$C$29,3,FALSE)</f>
        <v>0</v>
      </c>
      <c r="BX478" s="104">
        <f>AB478/26*$BC478*VLOOKUP(BX$4,DM_TI_LE!$A$5:$C$29,3,FALSE)</f>
        <v>0</v>
      </c>
      <c r="BY478" s="104">
        <f>AC478/26*$BC478*VLOOKUP(BY$4,DM_TI_LE!$A$5:$C$29,3,FALSE)</f>
        <v>0</v>
      </c>
      <c r="BZ478" s="104">
        <f>AD478/26*$BC478*VLOOKUP(BZ$4,DM_TI_LE!$A$5:$C$29,3,FALSE)</f>
        <v>0</v>
      </c>
      <c r="CA478" s="273">
        <f t="shared" si="0"/>
        <v>0</v>
      </c>
      <c r="CB478" s="100"/>
      <c r="CC478" s="274">
        <f t="shared" si="1"/>
        <v>0</v>
      </c>
      <c r="CD478" s="138" t="str">
        <f>VLOOKUP(B478,GD_CHUNG!$B$5:$G$480,6,FALSE)</f>
        <v>HDKX</v>
      </c>
      <c r="CE478" s="275">
        <f>VLOOKUP(CD478,DM_TI_LE!$I$12:$J$16,2,FALSE)</f>
        <v>1</v>
      </c>
    </row>
    <row r="479" spans="1:83" ht="12.75" x14ac:dyDescent="0.2">
      <c r="A479" s="49">
        <v>475</v>
      </c>
      <c r="B479" s="50">
        <f>GD_CHUNG!B479</f>
        <v>10799</v>
      </c>
      <c r="C479" s="50" t="str">
        <f>GD_CHUNG!C479</f>
        <v>Phương Lan</v>
      </c>
      <c r="D479" s="50" t="str">
        <f>GD_CHUNG!D479</f>
        <v>Chuyên viên lao động tiền lương</v>
      </c>
      <c r="E479" s="268">
        <f>VLOOKUP(B479,GD_CHAM_CONG!$C$6:$BJ$997,60,FALSE)</f>
        <v>1.0499999999999985</v>
      </c>
      <c r="F479" s="268">
        <f>VLOOKUP(B479,GD_LCD_HS_LNS!$B$4:$F$1000,5,FALSE)</f>
        <v>3.1</v>
      </c>
      <c r="G479" s="269"/>
      <c r="H479" s="269">
        <f>VLOOKUP(B479,GD_CHAM_CONG!$C$6:$BD$997,37,FALSE)</f>
        <v>23</v>
      </c>
      <c r="I479" s="104">
        <f>VLOOKUP($B479,GD_CHAM_CONG!$C$6:$BF$997,38,FALSE)</f>
        <v>23</v>
      </c>
      <c r="J479" s="104">
        <f>VLOOKUP($B479,GD_CHAM_CONG!$C$6:$BF$997,39,FALSE)</f>
        <v>0</v>
      </c>
      <c r="K479" s="104">
        <f>VLOOKUP($B479,GD_CHAM_CONG!$C$6:$BF$997,40,FALSE)</f>
        <v>0</v>
      </c>
      <c r="L479" s="104">
        <f>VLOOKUP($B479,GD_CHAM_CONG!$C$6:$BF$997,41,FALSE)</f>
        <v>0</v>
      </c>
      <c r="M479" s="104">
        <f>VLOOKUP($B479,GD_CHAM_CONG!$C$6:$BF$997,42,FALSE)</f>
        <v>0</v>
      </c>
      <c r="N479" s="104">
        <f>VLOOKUP($B479,GD_CHAM_CONG!$C$6:$BF$997,43,FALSE)</f>
        <v>0</v>
      </c>
      <c r="O479" s="104">
        <f>VLOOKUP($B479,GD_CHAM_CONG!$C$6:$BF$997,44,FALSE)</f>
        <v>0</v>
      </c>
      <c r="P479" s="104">
        <f>VLOOKUP($B479,GD_CHAM_CONG!$C$6:$BF$997,45,FALSE)</f>
        <v>0</v>
      </c>
      <c r="Q479" s="104">
        <f>VLOOKUP($B479,GD_CHAM_CONG!$C$6:$BF$997,46,FALSE)</f>
        <v>0</v>
      </c>
      <c r="R479" s="104">
        <f>VLOOKUP($B479,GD_CHAM_CONG!$C$6:$BF$997,47,FALSE)</f>
        <v>0</v>
      </c>
      <c r="S479" s="104">
        <f>VLOOKUP($B479,GD_CHAM_CONG!$C$6:$BF$997,48,FALSE)</f>
        <v>0</v>
      </c>
      <c r="T479" s="104">
        <f>VLOOKUP($B479,GD_CHAM_CONG!$C$6:$BF$997,49,FALSE)</f>
        <v>0</v>
      </c>
      <c r="U479" s="104">
        <f>VLOOKUP($B479,GD_CHAM_CONG!$C$6:$BF$997,50,FALSE)</f>
        <v>0</v>
      </c>
      <c r="V479" s="104">
        <f>VLOOKUP($B479,GD_CHAM_CONG!$C$6:$BF$997,51,FALSE)</f>
        <v>0</v>
      </c>
      <c r="W479" s="104">
        <f>VLOOKUP($B479,GD_CHAM_CONG!$C$6:$BF$997,52,FALSE)</f>
        <v>0</v>
      </c>
      <c r="X479" s="104">
        <f>VLOOKUP($B479,GD_CHAM_CONG!$C$6:$BF$997,53,FALSE)</f>
        <v>0</v>
      </c>
      <c r="Y479" s="104">
        <f>VLOOKUP($B479,GD_CHAM_CONG!$C$6:$BF$997,54,FALSE)</f>
        <v>0</v>
      </c>
      <c r="Z479" s="104">
        <f>VLOOKUP($B479,GD_CHAM_CONG!$C$6:$BF$997,55,FALSE)</f>
        <v>0</v>
      </c>
      <c r="AA479" s="104">
        <f>VLOOKUP($B479,GD_CHAM_CONG!$C$6:$BF$997,56,FALSE)</f>
        <v>0</v>
      </c>
      <c r="AB479" s="104">
        <f>VLOOKUP($B479,GD_CHAM_CONG!$C$6:$BI$997,57,FALSE)</f>
        <v>0</v>
      </c>
      <c r="AC479" s="104">
        <f>VLOOKUP($B479,GD_CHAM_CONG!$C$6:$BI$997,58,FALSE)</f>
        <v>0</v>
      </c>
      <c r="AD479" s="104">
        <f>VLOOKUP($B479,GD_CHAM_CONG!$C$6:$BI$997,59,FALSE)</f>
        <v>0</v>
      </c>
      <c r="AE479" s="270">
        <f>I479/$H479*VLOOKUP(I$4,DM_TI_LE!$A$5:$B$30,2,FALSE)</f>
        <v>1</v>
      </c>
      <c r="AF479" s="270">
        <f>J479/$H479*VLOOKUP(J$4,DM_TI_LE!$A$5:$B$30,2,FALSE)</f>
        <v>0</v>
      </c>
      <c r="AG479" s="270">
        <f>K479/$H479*VLOOKUP(K$4,DM_TI_LE!$A$5:$B$30,2,FALSE)</f>
        <v>0</v>
      </c>
      <c r="AH479" s="270">
        <f>L479/$H479*VLOOKUP(L$4,DM_TI_LE!$A$5:$B$30,2,FALSE)</f>
        <v>0</v>
      </c>
      <c r="AI479" s="270">
        <f>M479/$H479*VLOOKUP(M$4,DM_TI_LE!$A$5:$B$30,2,FALSE)</f>
        <v>0</v>
      </c>
      <c r="AJ479" s="270">
        <f>N479/$H479*VLOOKUP(N$4,DM_TI_LE!$A$5:$B$30,2,FALSE)</f>
        <v>0</v>
      </c>
      <c r="AK479" s="270">
        <f>O479/$H479*VLOOKUP(O$4,DM_TI_LE!$A$5:$B$30,2,FALSE)</f>
        <v>0</v>
      </c>
      <c r="AL479" s="270">
        <f>P479/$H479*VLOOKUP(P$4,DM_TI_LE!$A$5:$B$30,2,FALSE)</f>
        <v>0</v>
      </c>
      <c r="AM479" s="270">
        <f>Q479/$H479*VLOOKUP(Q$4,DM_TI_LE!$A$5:$B$30,2,FALSE)</f>
        <v>0</v>
      </c>
      <c r="AN479" s="270">
        <f>R479/$H479*VLOOKUP(R$4,DM_TI_LE!$A$5:$B$30,2,FALSE)</f>
        <v>0</v>
      </c>
      <c r="AO479" s="270">
        <f>S479/$H479*VLOOKUP(S$4,DM_TI_LE!$A$5:$B$30,2,FALSE)</f>
        <v>0</v>
      </c>
      <c r="AP479" s="270">
        <f>T479/$H479*VLOOKUP(T$4,DM_TI_LE!$A$5:$B$30,2,FALSE)</f>
        <v>0</v>
      </c>
      <c r="AQ479" s="270">
        <f>U479/$H479*VLOOKUP(U$4,DM_TI_LE!$A$5:$B$30,2,FALSE)</f>
        <v>0</v>
      </c>
      <c r="AR479" s="270">
        <f>V479/$H479*VLOOKUP(V$4,DM_TI_LE!$A$5:$B$30,2,FALSE)</f>
        <v>0</v>
      </c>
      <c r="AS479" s="270">
        <f>W479/$H479*VLOOKUP(W$4,DM_TI_LE!$A$5:$B$30,2,FALSE)</f>
        <v>0</v>
      </c>
      <c r="AT479" s="270">
        <f>X479/$H479*VLOOKUP(X$4,DM_TI_LE!$A$5:$B$30,2,FALSE)</f>
        <v>0</v>
      </c>
      <c r="AU479" s="270">
        <f>Y479/$H479*VLOOKUP(Y$4,DM_TI_LE!$A$5:$B$30,2,FALSE)</f>
        <v>0</v>
      </c>
      <c r="AV479" s="270">
        <f>Z479/$H479*VLOOKUP(Z$4,DM_TI_LE!$A$5:$B$30,2,FALSE)</f>
        <v>0</v>
      </c>
      <c r="AW479" s="270">
        <f>AA479/$H479*VLOOKUP(AA$4,DM_TI_LE!$A$5:$B$30,2,FALSE)</f>
        <v>0</v>
      </c>
      <c r="AX479" s="270">
        <f>AB479/$H479*VLOOKUP(AB$4,DM_TI_LE!$A$5:$B$30,2,FALSE)</f>
        <v>0</v>
      </c>
      <c r="AY479" s="270">
        <f>AC479/$H479*VLOOKUP(AC$4,DM_TI_LE!$A$5:$B$30,2,FALSE)</f>
        <v>0</v>
      </c>
      <c r="AZ479" s="270">
        <f>AD479/$H479*VLOOKUP(AD$4,DM_TI_LE!$A$5:$B$30,2,FALSE)</f>
        <v>0</v>
      </c>
      <c r="BA479" s="284">
        <f>IF(CD479="HDHV",DM_TI_LE!$K$12*I479, SUM(AE479:AW479)*F479*E479*DM_HE_SO_LUONG_NS!$D$1*CE479)</f>
        <v>14647499.99999998</v>
      </c>
      <c r="BB479" s="104"/>
      <c r="BC479" s="110">
        <f>VLOOKUP(B479,GD_LCD_HS_LNS!$B$4:$E$1000,4,FALSE)</f>
        <v>4534000</v>
      </c>
      <c r="BD479" s="100"/>
      <c r="BE479" s="104">
        <f>I479/26*$BC479*VLOOKUP(BE$4,DM_TI_LE!$A$5:$C$29,3,FALSE)</f>
        <v>0</v>
      </c>
      <c r="BF479" s="104">
        <f>J479/26*$BC479*VLOOKUP(BF$4,DM_TI_LE!$A$5:$C$29,3,FALSE)</f>
        <v>0</v>
      </c>
      <c r="BG479" s="104">
        <f>K479/26*$BC479*VLOOKUP(BG$4,DM_TI_LE!$A$5:$C$29,3,FALSE)</f>
        <v>0</v>
      </c>
      <c r="BH479" s="104">
        <f>L479/26*$BC479*VLOOKUP(BH$4,DM_TI_LE!$A$5:$C$29,3,FALSE)</f>
        <v>0</v>
      </c>
      <c r="BI479" s="104">
        <f>M479/26*$BC479*VLOOKUP(BI$4,DM_TI_LE!$A$5:$C$29,3,FALSE)</f>
        <v>0</v>
      </c>
      <c r="BJ479" s="104">
        <f>N479/26*$BC479*VLOOKUP(BJ$4,DM_TI_LE!$A$5:$C$29,3,FALSE)</f>
        <v>0</v>
      </c>
      <c r="BK479" s="104">
        <f>O479/26*$BC479*VLOOKUP(BK$4,DM_TI_LE!$A$5:$C$29,3,FALSE)</f>
        <v>0</v>
      </c>
      <c r="BL479" s="104">
        <f>P479/26*$BC479*VLOOKUP(BL$4,DM_TI_LE!$A$5:$C$29,3,FALSE)</f>
        <v>0</v>
      </c>
      <c r="BM479" s="104">
        <f>Q479/26*$BC479*VLOOKUP(BM$4,DM_TI_LE!$A$5:$C$29,3,FALSE)</f>
        <v>0</v>
      </c>
      <c r="BN479" s="104">
        <f>R479/26*$BC479*VLOOKUP(BN$4,DM_TI_LE!$A$5:$C$29,3,FALSE)</f>
        <v>0</v>
      </c>
      <c r="BO479" s="104">
        <f>S479/26*$BC479*VLOOKUP(BO$4,DM_TI_LE!$A$5:$C$29,3,FALSE)</f>
        <v>0</v>
      </c>
      <c r="BP479" s="104">
        <f>T479/26*$BC479*VLOOKUP(BP$4,DM_TI_LE!$A$5:$C$29,3,FALSE)</f>
        <v>0</v>
      </c>
      <c r="BQ479" s="104">
        <f>U479/26*$BC479*VLOOKUP(BQ$4,DM_TI_LE!$A$5:$C$29,3,FALSE)</f>
        <v>0</v>
      </c>
      <c r="BR479" s="104">
        <f>V479/26*$BC479*VLOOKUP(BR$4,DM_TI_LE!$A$5:$C$29,3,FALSE)</f>
        <v>0</v>
      </c>
      <c r="BS479" s="104">
        <f>W479/26*$BC479*VLOOKUP(BS$4,DM_TI_LE!$A$5:$C$29,3,FALSE)</f>
        <v>0</v>
      </c>
      <c r="BT479" s="104">
        <f>X479/26*$BC479*VLOOKUP(BT$4,DM_TI_LE!$A$5:$C$29,3,FALSE)</f>
        <v>0</v>
      </c>
      <c r="BU479" s="104">
        <f>Y479/26*$BC479*VLOOKUP(BU$4,DM_TI_LE!$A$5:$C$29,3,FALSE)</f>
        <v>0</v>
      </c>
      <c r="BV479" s="104">
        <f>Z479/26*$BC479*VLOOKUP(BV$4,DM_TI_LE!$A$5:$C$29,3,FALSE)</f>
        <v>0</v>
      </c>
      <c r="BW479" s="104">
        <f>AA479/26*$BC479*VLOOKUP(BW$4,DM_TI_LE!$A$5:$C$29,3,FALSE)</f>
        <v>0</v>
      </c>
      <c r="BX479" s="104">
        <f>AB479/26*$BC479*VLOOKUP(BX$4,DM_TI_LE!$A$5:$C$29,3,FALSE)</f>
        <v>0</v>
      </c>
      <c r="BY479" s="104">
        <f>AC479/26*$BC479*VLOOKUP(BY$4,DM_TI_LE!$A$5:$C$29,3,FALSE)</f>
        <v>0</v>
      </c>
      <c r="BZ479" s="104">
        <f>AD479/26*$BC479*VLOOKUP(BZ$4,DM_TI_LE!$A$5:$C$29,3,FALSE)</f>
        <v>0</v>
      </c>
      <c r="CA479" s="273">
        <f t="shared" si="0"/>
        <v>0</v>
      </c>
      <c r="CB479" s="100"/>
      <c r="CC479" s="274">
        <f t="shared" si="1"/>
        <v>14647499.99999998</v>
      </c>
      <c r="CD479" s="138" t="str">
        <f>VLOOKUP(B479,GD_CHUNG!$B$5:$G$480,6,FALSE)</f>
        <v>HDKX</v>
      </c>
      <c r="CE479" s="275">
        <f>VLOOKUP(CD479,DM_TI_LE!$I$12:$J$16,2,FALSE)</f>
        <v>1</v>
      </c>
    </row>
    <row r="480" spans="1:83" ht="12.75" x14ac:dyDescent="0.2">
      <c r="A480" s="49">
        <v>476</v>
      </c>
      <c r="B480" s="50">
        <f>GD_CHUNG!B480</f>
        <v>11108</v>
      </c>
      <c r="C480" s="50" t="str">
        <f>GD_CHUNG!C480</f>
        <v>Phạm Thùy Dung</v>
      </c>
      <c r="D480" s="50" t="str">
        <f>GD_CHUNG!D480</f>
        <v>Nhân viên phục vụ hành khách</v>
      </c>
      <c r="E480" s="268">
        <f>VLOOKUP(B480,GD_CHAM_CONG!$C$6:$BJ$997,60,FALSE)</f>
        <v>1</v>
      </c>
      <c r="F480" s="268">
        <f>VLOOKUP(B480,GD_LCD_HS_LNS!$B$4:$F$1000,5,FALSE)</f>
        <v>1.6</v>
      </c>
      <c r="G480" s="269"/>
      <c r="H480" s="269">
        <f>VLOOKUP(B480,GD_CHAM_CONG!$C$6:$BD$997,37,FALSE)</f>
        <v>27</v>
      </c>
      <c r="I480" s="104">
        <f>VLOOKUP($B480,GD_CHAM_CONG!$C$6:$BF$997,38,FALSE)</f>
        <v>0</v>
      </c>
      <c r="J480" s="104">
        <f>VLOOKUP($B480,GD_CHAM_CONG!$C$6:$BF$997,39,FALSE)</f>
        <v>0</v>
      </c>
      <c r="K480" s="104">
        <f>VLOOKUP($B480,GD_CHAM_CONG!$C$6:$BF$997,40,FALSE)</f>
        <v>0</v>
      </c>
      <c r="L480" s="104">
        <f>VLOOKUP($B480,GD_CHAM_CONG!$C$6:$BF$997,41,FALSE)</f>
        <v>0</v>
      </c>
      <c r="M480" s="104">
        <f>VLOOKUP($B480,GD_CHAM_CONG!$C$6:$BF$997,42,FALSE)</f>
        <v>0</v>
      </c>
      <c r="N480" s="104">
        <f>VLOOKUP($B480,GD_CHAM_CONG!$C$6:$BF$997,43,FALSE)</f>
        <v>0</v>
      </c>
      <c r="O480" s="104">
        <f>VLOOKUP($B480,GD_CHAM_CONG!$C$6:$BF$997,44,FALSE)</f>
        <v>0</v>
      </c>
      <c r="P480" s="104">
        <f>VLOOKUP($B480,GD_CHAM_CONG!$C$6:$BF$997,45,FALSE)</f>
        <v>0</v>
      </c>
      <c r="Q480" s="104">
        <f>VLOOKUP($B480,GD_CHAM_CONG!$C$6:$BF$997,46,FALSE)</f>
        <v>0</v>
      </c>
      <c r="R480" s="104">
        <f>VLOOKUP($B480,GD_CHAM_CONG!$C$6:$BF$997,47,FALSE)</f>
        <v>0</v>
      </c>
      <c r="S480" s="104">
        <f>VLOOKUP($B480,GD_CHAM_CONG!$C$6:$BF$997,48,FALSE)</f>
        <v>0</v>
      </c>
      <c r="T480" s="104">
        <f>VLOOKUP($B480,GD_CHAM_CONG!$C$6:$BF$997,49,FALSE)</f>
        <v>0</v>
      </c>
      <c r="U480" s="104">
        <f>VLOOKUP($B480,GD_CHAM_CONG!$C$6:$BF$997,50,FALSE)</f>
        <v>0</v>
      </c>
      <c r="V480" s="104">
        <f>VLOOKUP($B480,GD_CHAM_CONG!$C$6:$BF$997,51,FALSE)</f>
        <v>0</v>
      </c>
      <c r="W480" s="104">
        <f>VLOOKUP($B480,GD_CHAM_CONG!$C$6:$BF$997,52,FALSE)</f>
        <v>0</v>
      </c>
      <c r="X480" s="104">
        <f>VLOOKUP($B480,GD_CHAM_CONG!$C$6:$BF$997,53,FALSE)</f>
        <v>0</v>
      </c>
      <c r="Y480" s="104">
        <f>VLOOKUP($B480,GD_CHAM_CONG!$C$6:$BF$997,54,FALSE)</f>
        <v>0</v>
      </c>
      <c r="Z480" s="104">
        <f>VLOOKUP($B480,GD_CHAM_CONG!$C$6:$BF$997,55,FALSE)</f>
        <v>0</v>
      </c>
      <c r="AA480" s="104">
        <f>VLOOKUP($B480,GD_CHAM_CONG!$C$6:$BF$997,56,FALSE)</f>
        <v>0</v>
      </c>
      <c r="AB480" s="104">
        <f>VLOOKUP($B480,GD_CHAM_CONG!$C$6:$BI$997,57,FALSE)</f>
        <v>0</v>
      </c>
      <c r="AC480" s="104">
        <f>VLOOKUP($B480,GD_CHAM_CONG!$C$6:$BI$997,58,FALSE)</f>
        <v>27</v>
      </c>
      <c r="AD480" s="104">
        <f>VLOOKUP($B480,GD_CHAM_CONG!$C$6:$BI$997,59,FALSE)</f>
        <v>0</v>
      </c>
      <c r="AE480" s="270">
        <f>I480/$H480*VLOOKUP(I$4,DM_TI_LE!$A$5:$B$30,2,FALSE)</f>
        <v>0</v>
      </c>
      <c r="AF480" s="270">
        <f>J480/$H480*VLOOKUP(J$4,DM_TI_LE!$A$5:$B$30,2,FALSE)</f>
        <v>0</v>
      </c>
      <c r="AG480" s="270">
        <f>K480/$H480*VLOOKUP(K$4,DM_TI_LE!$A$5:$B$30,2,FALSE)</f>
        <v>0</v>
      </c>
      <c r="AH480" s="270">
        <f>L480/$H480*VLOOKUP(L$4,DM_TI_LE!$A$5:$B$30,2,FALSE)</f>
        <v>0</v>
      </c>
      <c r="AI480" s="270">
        <f>M480/$H480*VLOOKUP(M$4,DM_TI_LE!$A$5:$B$30,2,FALSE)</f>
        <v>0</v>
      </c>
      <c r="AJ480" s="270">
        <f>N480/$H480*VLOOKUP(N$4,DM_TI_LE!$A$5:$B$30,2,FALSE)</f>
        <v>0</v>
      </c>
      <c r="AK480" s="270">
        <f>O480/$H480*VLOOKUP(O$4,DM_TI_LE!$A$5:$B$30,2,FALSE)</f>
        <v>0</v>
      </c>
      <c r="AL480" s="270">
        <f>P480/$H480*VLOOKUP(P$4,DM_TI_LE!$A$5:$B$30,2,FALSE)</f>
        <v>0</v>
      </c>
      <c r="AM480" s="270">
        <f>Q480/$H480*VLOOKUP(Q$4,DM_TI_LE!$A$5:$B$30,2,FALSE)</f>
        <v>0</v>
      </c>
      <c r="AN480" s="270">
        <f>R480/$H480*VLOOKUP(R$4,DM_TI_LE!$A$5:$B$30,2,FALSE)</f>
        <v>0</v>
      </c>
      <c r="AO480" s="270">
        <f>S480/$H480*VLOOKUP(S$4,DM_TI_LE!$A$5:$B$30,2,FALSE)</f>
        <v>0</v>
      </c>
      <c r="AP480" s="270">
        <f>T480/$H480*VLOOKUP(T$4,DM_TI_LE!$A$5:$B$30,2,FALSE)</f>
        <v>0</v>
      </c>
      <c r="AQ480" s="270">
        <f>U480/$H480*VLOOKUP(U$4,DM_TI_LE!$A$5:$B$30,2,FALSE)</f>
        <v>0</v>
      </c>
      <c r="AR480" s="270">
        <f>V480/$H480*VLOOKUP(V$4,DM_TI_LE!$A$5:$B$30,2,FALSE)</f>
        <v>0</v>
      </c>
      <c r="AS480" s="270">
        <f>W480/$H480*VLOOKUP(W$4,DM_TI_LE!$A$5:$B$30,2,FALSE)</f>
        <v>0</v>
      </c>
      <c r="AT480" s="270">
        <f>X480/$H480*VLOOKUP(X$4,DM_TI_LE!$A$5:$B$30,2,FALSE)</f>
        <v>0</v>
      </c>
      <c r="AU480" s="270">
        <f>Y480/$H480*VLOOKUP(Y$4,DM_TI_LE!$A$5:$B$30,2,FALSE)</f>
        <v>0</v>
      </c>
      <c r="AV480" s="270">
        <f>Z480/$H480*VLOOKUP(Z$4,DM_TI_LE!$A$5:$B$30,2,FALSE)</f>
        <v>0</v>
      </c>
      <c r="AW480" s="270">
        <f>AA480/$H480*VLOOKUP(AA$4,DM_TI_LE!$A$5:$B$30,2,FALSE)</f>
        <v>0</v>
      </c>
      <c r="AX480" s="270">
        <f>AB480/$H480*VLOOKUP(AB$4,DM_TI_LE!$A$5:$B$30,2,FALSE)</f>
        <v>0</v>
      </c>
      <c r="AY480" s="270">
        <f>AC480/$H480*VLOOKUP(AC$4,DM_TI_LE!$A$5:$B$30,2,FALSE)</f>
        <v>0</v>
      </c>
      <c r="AZ480" s="270">
        <f>AD480/$H480*VLOOKUP(AD$4,DM_TI_LE!$A$5:$B$30,2,FALSE)</f>
        <v>0</v>
      </c>
      <c r="BA480" s="284">
        <f>IF(CD480="HDHV",DM_TI_LE!$K$12*I480, SUM(AE480:AW480)*F480*E480*DM_HE_SO_LUONG_NS!$D$1*CE480)</f>
        <v>0</v>
      </c>
      <c r="BB480" s="104"/>
      <c r="BC480" s="110">
        <f>VLOOKUP(B480,GD_LCD_HS_LNS!$B$4:$E$1000,4,FALSE)</f>
        <v>3875000</v>
      </c>
      <c r="BD480" s="100"/>
      <c r="BE480" s="104">
        <f>I480/26*$BC480*VLOOKUP(BE$4,DM_TI_LE!$A$5:$C$29,3,FALSE)</f>
        <v>0</v>
      </c>
      <c r="BF480" s="104">
        <f>J480/26*$BC480*VLOOKUP(BF$4,DM_TI_LE!$A$5:$C$29,3,FALSE)</f>
        <v>0</v>
      </c>
      <c r="BG480" s="104">
        <f>K480/26*$BC480*VLOOKUP(BG$4,DM_TI_LE!$A$5:$C$29,3,FALSE)</f>
        <v>0</v>
      </c>
      <c r="BH480" s="104">
        <f>L480/26*$BC480*VLOOKUP(BH$4,DM_TI_LE!$A$5:$C$29,3,FALSE)</f>
        <v>0</v>
      </c>
      <c r="BI480" s="104">
        <f>M480/26*$BC480*VLOOKUP(BI$4,DM_TI_LE!$A$5:$C$29,3,FALSE)</f>
        <v>0</v>
      </c>
      <c r="BJ480" s="104">
        <f>N480/26*$BC480*VLOOKUP(BJ$4,DM_TI_LE!$A$5:$C$29,3,FALSE)</f>
        <v>0</v>
      </c>
      <c r="BK480" s="104">
        <f>O480/26*$BC480*VLOOKUP(BK$4,DM_TI_LE!$A$5:$C$29,3,FALSE)</f>
        <v>0</v>
      </c>
      <c r="BL480" s="104">
        <f>P480/26*$BC480*VLOOKUP(BL$4,DM_TI_LE!$A$5:$C$29,3,FALSE)</f>
        <v>0</v>
      </c>
      <c r="BM480" s="104">
        <f>Q480/26*$BC480*VLOOKUP(BM$4,DM_TI_LE!$A$5:$C$29,3,FALSE)</f>
        <v>0</v>
      </c>
      <c r="BN480" s="104">
        <f>R480/26*$BC480*VLOOKUP(BN$4,DM_TI_LE!$A$5:$C$29,3,FALSE)</f>
        <v>0</v>
      </c>
      <c r="BO480" s="104">
        <f>S480/26*$BC480*VLOOKUP(BO$4,DM_TI_LE!$A$5:$C$29,3,FALSE)</f>
        <v>0</v>
      </c>
      <c r="BP480" s="104">
        <f>T480/26*$BC480*VLOOKUP(BP$4,DM_TI_LE!$A$5:$C$29,3,FALSE)</f>
        <v>0</v>
      </c>
      <c r="BQ480" s="104">
        <f>U480/26*$BC480*VLOOKUP(BQ$4,DM_TI_LE!$A$5:$C$29,3,FALSE)</f>
        <v>0</v>
      </c>
      <c r="BR480" s="104">
        <f>V480/26*$BC480*VLOOKUP(BR$4,DM_TI_LE!$A$5:$C$29,3,FALSE)</f>
        <v>0</v>
      </c>
      <c r="BS480" s="104">
        <f>W480/26*$BC480*VLOOKUP(BS$4,DM_TI_LE!$A$5:$C$29,3,FALSE)</f>
        <v>0</v>
      </c>
      <c r="BT480" s="104">
        <f>X480/26*$BC480*VLOOKUP(BT$4,DM_TI_LE!$A$5:$C$29,3,FALSE)</f>
        <v>0</v>
      </c>
      <c r="BU480" s="104">
        <f>Y480/26*$BC480*VLOOKUP(BU$4,DM_TI_LE!$A$5:$C$29,3,FALSE)</f>
        <v>0</v>
      </c>
      <c r="BV480" s="104">
        <f>Z480/26*$BC480*VLOOKUP(BV$4,DM_TI_LE!$A$5:$C$29,3,FALSE)</f>
        <v>0</v>
      </c>
      <c r="BW480" s="104">
        <f>AA480/26*$BC480*VLOOKUP(BW$4,DM_TI_LE!$A$5:$C$29,3,FALSE)</f>
        <v>0</v>
      </c>
      <c r="BX480" s="104">
        <f>AB480/26*$BC480*VLOOKUP(BX$4,DM_TI_LE!$A$5:$C$29,3,FALSE)</f>
        <v>0</v>
      </c>
      <c r="BY480" s="104">
        <f>AC480/26*$BC480*VLOOKUP(BY$4,DM_TI_LE!$A$5:$C$29,3,FALSE)</f>
        <v>0</v>
      </c>
      <c r="BZ480" s="104">
        <f>AD480/26*$BC480*VLOOKUP(BZ$4,DM_TI_LE!$A$5:$C$29,3,FALSE)</f>
        <v>0</v>
      </c>
      <c r="CA480" s="273">
        <f t="shared" si="0"/>
        <v>0</v>
      </c>
      <c r="CB480" s="100"/>
      <c r="CC480" s="274">
        <f t="shared" si="1"/>
        <v>0</v>
      </c>
      <c r="CD480" s="138" t="str">
        <f>VLOOKUP(B480,GD_CHUNG!$B$5:$G$480,6,FALSE)</f>
        <v>HD3N</v>
      </c>
      <c r="CE480" s="275">
        <f>VLOOKUP(CD480,DM_TI_LE!$I$12:$J$16,2,FALSE)</f>
        <v>1</v>
      </c>
    </row>
    <row r="481" spans="1:83" ht="12.75" x14ac:dyDescent="0.2">
      <c r="A481" s="298">
        <v>477</v>
      </c>
      <c r="B481" s="299">
        <f>GD_CHUNG!B481</f>
        <v>13777</v>
      </c>
      <c r="C481" s="299" t="str">
        <f>GD_CHUNG!C481</f>
        <v>Nguyễn Đức Huy</v>
      </c>
      <c r="D481" s="299" t="str">
        <f>GD_CHUNG!D481</f>
        <v>Nhân viên cân bằng trọng tải nhóm 2</v>
      </c>
      <c r="E481" s="323">
        <f>VLOOKUP(B481,GD_CHAM_CONG!$C$6:$BJ$997,60,FALSE)</f>
        <v>1</v>
      </c>
      <c r="F481" s="323">
        <f>VLOOKUP(B481,GD_LCD_HS_LNS!$B$4:$F$1000,5,FALSE)</f>
        <v>1.8</v>
      </c>
      <c r="G481" s="324"/>
      <c r="H481" s="324">
        <f>VLOOKUP(B481,GD_CHAM_CONG!$C$6:$BD$997,37,FALSE)</f>
        <v>27</v>
      </c>
      <c r="I481" s="325">
        <f>VLOOKUP($B481,GD_CHAM_CONG!$C$480:$BF$997,38,FALSE)</f>
        <v>8</v>
      </c>
      <c r="J481" s="325">
        <f>VLOOKUP($B481,GD_CHAM_CONG!$C$480:$BF$997,39,FALSE)</f>
        <v>0</v>
      </c>
      <c r="K481" s="325">
        <f>VLOOKUP($B481,GD_CHAM_CONG!$C$480:$BF$997,40,FALSE)</f>
        <v>0</v>
      </c>
      <c r="L481" s="325">
        <f>VLOOKUP($B481,GD_CHAM_CONG!$C$480:$BF$997,41,FALSE)</f>
        <v>0</v>
      </c>
      <c r="M481" s="325">
        <f>VLOOKUP($B481,GD_CHAM_CONG!$C$480:$BF$997,42,FALSE)</f>
        <v>0</v>
      </c>
      <c r="N481" s="325">
        <f>VLOOKUP($B481,GD_CHAM_CONG!$C$480:$BF$997,43,FALSE)</f>
        <v>0</v>
      </c>
      <c r="O481" s="325">
        <f>VLOOKUP($B481,GD_CHAM_CONG!$C$480:$BF$997,44,FALSE)</f>
        <v>0</v>
      </c>
      <c r="P481" s="325">
        <f>VLOOKUP($B481,GD_CHAM_CONG!$C$480:$BF$997,45,FALSE)</f>
        <v>0</v>
      </c>
      <c r="Q481" s="325">
        <f>VLOOKUP($B481,GD_CHAM_CONG!$C$480:$BF$997,46,FALSE)</f>
        <v>0</v>
      </c>
      <c r="R481" s="325">
        <f>VLOOKUP($B481,GD_CHAM_CONG!$C$6:$BF$997,47,FALSE)</f>
        <v>0</v>
      </c>
      <c r="S481" s="325">
        <f>VLOOKUP($B481,GD_CHAM_CONG!$C$480:$BF$997,48,FALSE)</f>
        <v>0</v>
      </c>
      <c r="T481" s="325">
        <f>VLOOKUP($B481,GD_CHAM_CONG!$C$480:$BF$997,49,FALSE)</f>
        <v>0</v>
      </c>
      <c r="U481" s="325">
        <f>VLOOKUP($B481,GD_CHAM_CONG!$C$480:$BF$997,50,FALSE)</f>
        <v>0</v>
      </c>
      <c r="V481" s="325">
        <f>VLOOKUP($B481,GD_CHAM_CONG!$C$480:$BF$997,51,FALSE)</f>
        <v>0</v>
      </c>
      <c r="W481" s="325">
        <f>VLOOKUP($B481,GD_CHAM_CONG!$C$480:$BF$997,52,FALSE)</f>
        <v>0</v>
      </c>
      <c r="X481" s="325">
        <f>VLOOKUP($B481,GD_CHAM_CONG!$C$480:$BF$997,53,FALSE)</f>
        <v>0</v>
      </c>
      <c r="Y481" s="325">
        <f>VLOOKUP($B481,GD_CHAM_CONG!$C$480:$BF$997,54,FALSE)</f>
        <v>0</v>
      </c>
      <c r="Z481" s="325">
        <f>VLOOKUP($B481,GD_CHAM_CONG!$C$480:$BF$997,55,FALSE)</f>
        <v>0</v>
      </c>
      <c r="AA481" s="325">
        <f>VLOOKUP($B481,GD_CHAM_CONG!$C$480:$BF$997,56,FALSE)</f>
        <v>0</v>
      </c>
      <c r="AB481" s="325">
        <f>VLOOKUP($B481,GD_CHAM_CONG!$C$480:$BI$997,57,FALSE)</f>
        <v>0</v>
      </c>
      <c r="AC481" s="325">
        <f>VLOOKUP($B481,GD_CHAM_CONG!$C$480:$BI$997,58,FALSE)</f>
        <v>0</v>
      </c>
      <c r="AD481" s="325">
        <f>VLOOKUP($B481,GD_CHAM_CONG!$C$480:$BI$997,59,FALSE)</f>
        <v>0</v>
      </c>
      <c r="AE481" s="326">
        <f>I481/$H481*VLOOKUP(I$4,DM_TI_LE!$A$5:$B$30,2,FALSE)</f>
        <v>0.29629629629629628</v>
      </c>
      <c r="AF481" s="326">
        <f>J481/$H481*VLOOKUP(J$4,DM_TI_LE!$A$5:$B$30,2,FALSE)</f>
        <v>0</v>
      </c>
      <c r="AG481" s="326">
        <f>K481/$H481*VLOOKUP(K$4,DM_TI_LE!$A$5:$B$30,2,FALSE)</f>
        <v>0</v>
      </c>
      <c r="AH481" s="326">
        <f>L481/$H481*VLOOKUP(L$4,DM_TI_LE!$A$5:$B$30,2,FALSE)</f>
        <v>0</v>
      </c>
      <c r="AI481" s="326">
        <f>M481/$H481*VLOOKUP(M$4,DM_TI_LE!$A$5:$B$30,2,FALSE)</f>
        <v>0</v>
      </c>
      <c r="AJ481" s="326">
        <f>N481/$H481*VLOOKUP(N$4,DM_TI_LE!$A$5:$B$30,2,FALSE)</f>
        <v>0</v>
      </c>
      <c r="AK481" s="326">
        <f>O481/$H481*VLOOKUP(O$4,DM_TI_LE!$A$5:$B$30,2,FALSE)</f>
        <v>0</v>
      </c>
      <c r="AL481" s="326">
        <f>P481/$H481*VLOOKUP(P$4,DM_TI_LE!$A$5:$B$30,2,FALSE)</f>
        <v>0</v>
      </c>
      <c r="AM481" s="326">
        <f>Q481/$H481*VLOOKUP(Q$4,DM_TI_LE!$A$5:$B$30,2,FALSE)</f>
        <v>0</v>
      </c>
      <c r="AN481" s="326">
        <f>R481/$H481*VLOOKUP(R$4,DM_TI_LE!$A$5:$B$30,2,FALSE)</f>
        <v>0</v>
      </c>
      <c r="AO481" s="326">
        <f>S481/$H481*VLOOKUP(S$4,DM_TI_LE!$A$5:$B$30,2,FALSE)</f>
        <v>0</v>
      </c>
      <c r="AP481" s="326">
        <f>T481/$H481*VLOOKUP(T$4,DM_TI_LE!$A$5:$B$30,2,FALSE)</f>
        <v>0</v>
      </c>
      <c r="AQ481" s="326">
        <f>U481/$H481*VLOOKUP(U$4,DM_TI_LE!$A$5:$B$30,2,FALSE)</f>
        <v>0</v>
      </c>
      <c r="AR481" s="326">
        <f>V481/$H481*VLOOKUP(V$4,DM_TI_LE!$A$5:$B$30,2,FALSE)</f>
        <v>0</v>
      </c>
      <c r="AS481" s="326">
        <f>W481/$H481*VLOOKUP(W$4,DM_TI_LE!$A$5:$B$30,2,FALSE)</f>
        <v>0</v>
      </c>
      <c r="AT481" s="326">
        <f>X481/$H481*VLOOKUP(X$4,DM_TI_LE!$A$5:$B$30,2,FALSE)</f>
        <v>0</v>
      </c>
      <c r="AU481" s="326">
        <f>Y481/$H481*VLOOKUP(Y$4,DM_TI_LE!$A$5:$B$30,2,FALSE)</f>
        <v>0</v>
      </c>
      <c r="AV481" s="326">
        <f>Z481/$H481*VLOOKUP(Z$4,DM_TI_LE!$A$5:$B$30,2,FALSE)</f>
        <v>0</v>
      </c>
      <c r="AW481" s="326">
        <f>AA481/$H481*VLOOKUP(AA$4,DM_TI_LE!$A$5:$B$30,2,FALSE)</f>
        <v>0</v>
      </c>
      <c r="AX481" s="326">
        <f>AB481/$H481*VLOOKUP(AB$4,DM_TI_LE!$A$5:$B$30,2,FALSE)</f>
        <v>0</v>
      </c>
      <c r="AY481" s="326">
        <f>AC481/$H481*VLOOKUP(AC$4,DM_TI_LE!$A$5:$B$30,2,FALSE)</f>
        <v>0</v>
      </c>
      <c r="AZ481" s="326">
        <f>AD481/$H481*VLOOKUP(AD$4,DM_TI_LE!$A$5:$B$30,2,FALSE)</f>
        <v>0</v>
      </c>
      <c r="BA481" s="327">
        <f>IF(CD481="HDHV",DM_TI_LE!$K$12*I481, SUM(AE481:AW481)*F481*E481*DM_HE_SO_LUONG_NS!$D$1*CE481)</f>
        <v>240000</v>
      </c>
      <c r="BB481" s="325"/>
      <c r="BC481" s="328">
        <f>VLOOKUP(B481,GD_LCD_HS_LNS!$B$4:$E$1000,4,FALSE)</f>
        <v>3972000</v>
      </c>
      <c r="BD481" s="329"/>
      <c r="BE481" s="325">
        <f>I481/26*$BC481*VLOOKUP(BE$4,DM_TI_LE!$A$5:$C$29,3,FALSE)</f>
        <v>0</v>
      </c>
      <c r="BF481" s="325">
        <f>J481/26*$BC481*VLOOKUP(BF$4,DM_TI_LE!$A$5:$C$29,3,FALSE)</f>
        <v>0</v>
      </c>
      <c r="BG481" s="325">
        <f>K481/26*$BC481*VLOOKUP(BG$4,DM_TI_LE!$A$5:$C$29,3,FALSE)</f>
        <v>0</v>
      </c>
      <c r="BH481" s="325">
        <f>L481/26*$BC481*VLOOKUP(BH$4,DM_TI_LE!$A$5:$C$29,3,FALSE)</f>
        <v>0</v>
      </c>
      <c r="BI481" s="325">
        <f>M481/26*$BC481*VLOOKUP(BI$4,DM_TI_LE!$A$5:$C$29,3,FALSE)</f>
        <v>0</v>
      </c>
      <c r="BJ481" s="325">
        <f>N481/26*$BC481*VLOOKUP(BJ$4,DM_TI_LE!$A$5:$C$29,3,FALSE)</f>
        <v>0</v>
      </c>
      <c r="BK481" s="325">
        <f>O481/26*$BC481*VLOOKUP(BK$4,DM_TI_LE!$A$5:$C$29,3,FALSE)</f>
        <v>0</v>
      </c>
      <c r="BL481" s="325">
        <f>P481/26*$BC481*VLOOKUP(BL$4,DM_TI_LE!$A$5:$C$29,3,FALSE)</f>
        <v>0</v>
      </c>
      <c r="BM481" s="325">
        <f>Q481/26*$BC481*VLOOKUP(BM$4,DM_TI_LE!$A$5:$C$29,3,FALSE)</f>
        <v>0</v>
      </c>
      <c r="BN481" s="325">
        <f>R481/26*$BC481*VLOOKUP(BN$4,DM_TI_LE!$A$5:$C$29,3,FALSE)</f>
        <v>0</v>
      </c>
      <c r="BO481" s="325">
        <f>S481/26*$BC481*VLOOKUP(BO$4,DM_TI_LE!$A$5:$C$29,3,FALSE)</f>
        <v>0</v>
      </c>
      <c r="BP481" s="325">
        <f>T481/26*$BC481*VLOOKUP(BP$4,DM_TI_LE!$A$5:$C$29,3,FALSE)</f>
        <v>0</v>
      </c>
      <c r="BQ481" s="325">
        <f>U481/26*$BC481*VLOOKUP(BQ$4,DM_TI_LE!$A$5:$C$29,3,FALSE)</f>
        <v>0</v>
      </c>
      <c r="BR481" s="325">
        <f>V481/26*$BC481*VLOOKUP(BR$4,DM_TI_LE!$A$5:$C$29,3,FALSE)</f>
        <v>0</v>
      </c>
      <c r="BS481" s="325">
        <f>W481/26*$BC481*VLOOKUP(BS$4,DM_TI_LE!$A$5:$C$29,3,FALSE)</f>
        <v>0</v>
      </c>
      <c r="BT481" s="325">
        <f>X481/26*$BC481*VLOOKUP(BT$4,DM_TI_LE!$A$5:$C$29,3,FALSE)</f>
        <v>0</v>
      </c>
      <c r="BU481" s="325">
        <f>Y481/26*$BC481*VLOOKUP(BU$4,DM_TI_LE!$A$5:$C$29,3,FALSE)</f>
        <v>0</v>
      </c>
      <c r="BV481" s="325">
        <f>Z481/26*$BC481*VLOOKUP(BV$4,DM_TI_LE!$A$5:$C$29,3,FALSE)</f>
        <v>0</v>
      </c>
      <c r="BW481" s="325">
        <f>AA481/26*$BC481*VLOOKUP(BW$4,DM_TI_LE!$A$5:$C$29,3,FALSE)</f>
        <v>0</v>
      </c>
      <c r="BX481" s="325">
        <f>AB481/26*$BC481*VLOOKUP(BX$4,DM_TI_LE!$A$5:$C$29,3,FALSE)</f>
        <v>0</v>
      </c>
      <c r="BY481" s="325">
        <f>AC481/26*$BC481*VLOOKUP(BY$4,DM_TI_LE!$A$5:$C$29,3,FALSE)</f>
        <v>0</v>
      </c>
      <c r="BZ481" s="325">
        <f>AD481/26*$BC481*VLOOKUP(BZ$4,DM_TI_LE!$A$5:$C$29,3,FALSE)</f>
        <v>0</v>
      </c>
      <c r="CA481" s="327">
        <f t="shared" si="0"/>
        <v>0</v>
      </c>
      <c r="CB481" s="329"/>
      <c r="CC481" s="327">
        <f t="shared" si="1"/>
        <v>240000</v>
      </c>
      <c r="CD481" s="138" t="str">
        <f>VLOOKUP(B481,GD_CHUNG!$B$481:$G$694,6,FALSE)</f>
        <v>HDHV</v>
      </c>
      <c r="CE481" s="330">
        <f>VLOOKUP(CD481,DM_TI_LE!$I$12:$J$16,2,FALSE)</f>
        <v>0</v>
      </c>
    </row>
    <row r="482" spans="1:83" ht="12.75" x14ac:dyDescent="0.2">
      <c r="A482" s="298">
        <v>478</v>
      </c>
      <c r="B482" s="299">
        <f>GD_CHUNG!B482</f>
        <v>13783</v>
      </c>
      <c r="C482" s="299" t="str">
        <f>GD_CHUNG!C482</f>
        <v>Trần Đăng Khoa</v>
      </c>
      <c r="D482" s="299" t="str">
        <f>GD_CHUNG!D482</f>
        <v>Nhân viên cân bằng trọng tải nhóm 2</v>
      </c>
      <c r="E482" s="323">
        <f>VLOOKUP(B482,GD_CHAM_CONG!$C$6:$BJ$997,60,FALSE)</f>
        <v>1</v>
      </c>
      <c r="F482" s="323">
        <f>VLOOKUP(B482,GD_LCD_HS_LNS!$B$4:$F$1000,5,FALSE)</f>
        <v>1.8</v>
      </c>
      <c r="G482" s="324"/>
      <c r="H482" s="324">
        <f>VLOOKUP(B482,GD_CHAM_CONG!$C$6:$BD$997,37,FALSE)</f>
        <v>27</v>
      </c>
      <c r="I482" s="325">
        <f>VLOOKUP($B482,GD_CHAM_CONG!$C$480:$BF$997,38,FALSE)</f>
        <v>8</v>
      </c>
      <c r="J482" s="325">
        <f>VLOOKUP($B482,GD_CHAM_CONG!$C$480:$BF$997,39,FALSE)</f>
        <v>0</v>
      </c>
      <c r="K482" s="325">
        <f>VLOOKUP($B482,GD_CHAM_CONG!$C$480:$BF$997,40,FALSE)</f>
        <v>0</v>
      </c>
      <c r="L482" s="325">
        <f>VLOOKUP($B482,GD_CHAM_CONG!$C$480:$BF$997,41,FALSE)</f>
        <v>0</v>
      </c>
      <c r="M482" s="325">
        <f>VLOOKUP($B482,GD_CHAM_CONG!$C$480:$BF$997,42,FALSE)</f>
        <v>0</v>
      </c>
      <c r="N482" s="325">
        <f>VLOOKUP($B482,GD_CHAM_CONG!$C$480:$BF$997,43,FALSE)</f>
        <v>0</v>
      </c>
      <c r="O482" s="325">
        <f>VLOOKUP($B482,GD_CHAM_CONG!$C$480:$BF$997,44,FALSE)</f>
        <v>0</v>
      </c>
      <c r="P482" s="325">
        <f>VLOOKUP($B482,GD_CHAM_CONG!$C$480:$BF$997,45,FALSE)</f>
        <v>0</v>
      </c>
      <c r="Q482" s="325">
        <f>VLOOKUP($B482,GD_CHAM_CONG!$C$480:$BF$997,46,FALSE)</f>
        <v>0</v>
      </c>
      <c r="R482" s="325">
        <f>VLOOKUP($B482,GD_CHAM_CONG!$C$6:$BF$997,47,FALSE)</f>
        <v>0</v>
      </c>
      <c r="S482" s="325">
        <f>VLOOKUP($B482,GD_CHAM_CONG!$C$480:$BF$997,48,FALSE)</f>
        <v>0</v>
      </c>
      <c r="T482" s="325">
        <f>VLOOKUP($B482,GD_CHAM_CONG!$C$480:$BF$997,49,FALSE)</f>
        <v>0</v>
      </c>
      <c r="U482" s="325">
        <f>VLOOKUP($B482,GD_CHAM_CONG!$C$480:$BF$997,50,FALSE)</f>
        <v>0</v>
      </c>
      <c r="V482" s="325">
        <f>VLOOKUP($B482,GD_CHAM_CONG!$C$480:$BF$997,51,FALSE)</f>
        <v>0</v>
      </c>
      <c r="W482" s="325">
        <f>VLOOKUP($B482,GD_CHAM_CONG!$C$480:$BF$997,52,FALSE)</f>
        <v>0</v>
      </c>
      <c r="X482" s="325">
        <f>VLOOKUP($B482,GD_CHAM_CONG!$C$480:$BF$997,53,FALSE)</f>
        <v>0</v>
      </c>
      <c r="Y482" s="325">
        <f>VLOOKUP($B482,GD_CHAM_CONG!$C$480:$BF$997,54,FALSE)</f>
        <v>0</v>
      </c>
      <c r="Z482" s="325">
        <f>VLOOKUP($B482,GD_CHAM_CONG!$C$480:$BF$997,55,FALSE)</f>
        <v>0</v>
      </c>
      <c r="AA482" s="325">
        <f>VLOOKUP($B482,GD_CHAM_CONG!$C$480:$BF$997,56,FALSE)</f>
        <v>0</v>
      </c>
      <c r="AB482" s="325">
        <f>VLOOKUP($B482,GD_CHAM_CONG!$C$480:$BI$997,57,FALSE)</f>
        <v>0</v>
      </c>
      <c r="AC482" s="325">
        <f>VLOOKUP($B482,GD_CHAM_CONG!$C$480:$BI$997,58,FALSE)</f>
        <v>0</v>
      </c>
      <c r="AD482" s="325">
        <f>VLOOKUP($B482,GD_CHAM_CONG!$C$480:$BI$997,59,FALSE)</f>
        <v>0</v>
      </c>
      <c r="AE482" s="326">
        <f>I482/$H482*VLOOKUP(I$4,DM_TI_LE!$A$5:$B$30,2,FALSE)</f>
        <v>0.29629629629629628</v>
      </c>
      <c r="AF482" s="326">
        <f>J482/$H482*VLOOKUP(J$4,DM_TI_LE!$A$5:$B$30,2,FALSE)</f>
        <v>0</v>
      </c>
      <c r="AG482" s="326">
        <f>K482/$H482*VLOOKUP(K$4,DM_TI_LE!$A$5:$B$30,2,FALSE)</f>
        <v>0</v>
      </c>
      <c r="AH482" s="326">
        <f>L482/$H482*VLOOKUP(L$4,DM_TI_LE!$A$5:$B$30,2,FALSE)</f>
        <v>0</v>
      </c>
      <c r="AI482" s="326">
        <f>M482/$H482*VLOOKUP(M$4,DM_TI_LE!$A$5:$B$30,2,FALSE)</f>
        <v>0</v>
      </c>
      <c r="AJ482" s="326">
        <f>N482/$H482*VLOOKUP(N$4,DM_TI_LE!$A$5:$B$30,2,FALSE)</f>
        <v>0</v>
      </c>
      <c r="AK482" s="326">
        <f>O482/$H482*VLOOKUP(O$4,DM_TI_LE!$A$5:$B$30,2,FALSE)</f>
        <v>0</v>
      </c>
      <c r="AL482" s="326">
        <f>P482/$H482*VLOOKUP(P$4,DM_TI_LE!$A$5:$B$30,2,FALSE)</f>
        <v>0</v>
      </c>
      <c r="AM482" s="326">
        <f>Q482/$H482*VLOOKUP(Q$4,DM_TI_LE!$A$5:$B$30,2,FALSE)</f>
        <v>0</v>
      </c>
      <c r="AN482" s="326">
        <f>R482/$H482*VLOOKUP(R$4,DM_TI_LE!$A$5:$B$30,2,FALSE)</f>
        <v>0</v>
      </c>
      <c r="AO482" s="326">
        <f>S482/$H482*VLOOKUP(S$4,DM_TI_LE!$A$5:$B$30,2,FALSE)</f>
        <v>0</v>
      </c>
      <c r="AP482" s="326">
        <f>T482/$H482*VLOOKUP(T$4,DM_TI_LE!$A$5:$B$30,2,FALSE)</f>
        <v>0</v>
      </c>
      <c r="AQ482" s="326">
        <f>U482/$H482*VLOOKUP(U$4,DM_TI_LE!$A$5:$B$30,2,FALSE)</f>
        <v>0</v>
      </c>
      <c r="AR482" s="326">
        <f>V482/$H482*VLOOKUP(V$4,DM_TI_LE!$A$5:$B$30,2,FALSE)</f>
        <v>0</v>
      </c>
      <c r="AS482" s="326">
        <f>W482/$H482*VLOOKUP(W$4,DM_TI_LE!$A$5:$B$30,2,FALSE)</f>
        <v>0</v>
      </c>
      <c r="AT482" s="326">
        <f>X482/$H482*VLOOKUP(X$4,DM_TI_LE!$A$5:$B$30,2,FALSE)</f>
        <v>0</v>
      </c>
      <c r="AU482" s="326">
        <f>Y482/$H482*VLOOKUP(Y$4,DM_TI_LE!$A$5:$B$30,2,FALSE)</f>
        <v>0</v>
      </c>
      <c r="AV482" s="326">
        <f>Z482/$H482*VLOOKUP(Z$4,DM_TI_LE!$A$5:$B$30,2,FALSE)</f>
        <v>0</v>
      </c>
      <c r="AW482" s="326">
        <f>AA482/$H482*VLOOKUP(AA$4,DM_TI_LE!$A$5:$B$30,2,FALSE)</f>
        <v>0</v>
      </c>
      <c r="AX482" s="326">
        <f>AB482/$H482*VLOOKUP(AB$4,DM_TI_LE!$A$5:$B$30,2,FALSE)</f>
        <v>0</v>
      </c>
      <c r="AY482" s="326">
        <f>AC482/$H482*VLOOKUP(AC$4,DM_TI_LE!$A$5:$B$30,2,FALSE)</f>
        <v>0</v>
      </c>
      <c r="AZ482" s="326">
        <f>AD482/$H482*VLOOKUP(AD$4,DM_TI_LE!$A$5:$B$30,2,FALSE)</f>
        <v>0</v>
      </c>
      <c r="BA482" s="327">
        <f>IF(CD482="HDHV",DM_TI_LE!$K$12*I482, SUM(AE482:AW482)*F482*E482*DM_HE_SO_LUONG_NS!$D$1*CE482)</f>
        <v>240000</v>
      </c>
      <c r="BB482" s="325"/>
      <c r="BC482" s="328">
        <f>VLOOKUP(B482,GD_LCD_HS_LNS!$B$4:$E$1000,4,FALSE)</f>
        <v>3972000</v>
      </c>
      <c r="BD482" s="329"/>
      <c r="BE482" s="325">
        <f>I482/26*$BC482*VLOOKUP(BE$4,DM_TI_LE!$A$5:$C$29,3,FALSE)</f>
        <v>0</v>
      </c>
      <c r="BF482" s="325">
        <f>J482/26*$BC482*VLOOKUP(BF$4,DM_TI_LE!$A$5:$C$29,3,FALSE)</f>
        <v>0</v>
      </c>
      <c r="BG482" s="325">
        <f>K482/26*$BC482*VLOOKUP(BG$4,DM_TI_LE!$A$5:$C$29,3,FALSE)</f>
        <v>0</v>
      </c>
      <c r="BH482" s="325">
        <f>L482/26*$BC482*VLOOKUP(BH$4,DM_TI_LE!$A$5:$C$29,3,FALSE)</f>
        <v>0</v>
      </c>
      <c r="BI482" s="325">
        <f>M482/26*$BC482*VLOOKUP(BI$4,DM_TI_LE!$A$5:$C$29,3,FALSE)</f>
        <v>0</v>
      </c>
      <c r="BJ482" s="325">
        <f>N482/26*$BC482*VLOOKUP(BJ$4,DM_TI_LE!$A$5:$C$29,3,FALSE)</f>
        <v>0</v>
      </c>
      <c r="BK482" s="325">
        <f>O482/26*$BC482*VLOOKUP(BK$4,DM_TI_LE!$A$5:$C$29,3,FALSE)</f>
        <v>0</v>
      </c>
      <c r="BL482" s="325">
        <f>P482/26*$BC482*VLOOKUP(BL$4,DM_TI_LE!$A$5:$C$29,3,FALSE)</f>
        <v>0</v>
      </c>
      <c r="BM482" s="325">
        <f>Q482/26*$BC482*VLOOKUP(BM$4,DM_TI_LE!$A$5:$C$29,3,FALSE)</f>
        <v>0</v>
      </c>
      <c r="BN482" s="325">
        <f>R482/26*$BC482*VLOOKUP(BN$4,DM_TI_LE!$A$5:$C$29,3,FALSE)</f>
        <v>0</v>
      </c>
      <c r="BO482" s="325">
        <f>S482/26*$BC482*VLOOKUP(BO$4,DM_TI_LE!$A$5:$C$29,3,FALSE)</f>
        <v>0</v>
      </c>
      <c r="BP482" s="325">
        <f>T482/26*$BC482*VLOOKUP(BP$4,DM_TI_LE!$A$5:$C$29,3,FALSE)</f>
        <v>0</v>
      </c>
      <c r="BQ482" s="325">
        <f>U482/26*$BC482*VLOOKUP(BQ$4,DM_TI_LE!$A$5:$C$29,3,FALSE)</f>
        <v>0</v>
      </c>
      <c r="BR482" s="325">
        <f>V482/26*$BC482*VLOOKUP(BR$4,DM_TI_LE!$A$5:$C$29,3,FALSE)</f>
        <v>0</v>
      </c>
      <c r="BS482" s="325">
        <f>W482/26*$BC482*VLOOKUP(BS$4,DM_TI_LE!$A$5:$C$29,3,FALSE)</f>
        <v>0</v>
      </c>
      <c r="BT482" s="325">
        <f>X482/26*$BC482*VLOOKUP(BT$4,DM_TI_LE!$A$5:$C$29,3,FALSE)</f>
        <v>0</v>
      </c>
      <c r="BU482" s="325">
        <f>Y482/26*$BC482*VLOOKUP(BU$4,DM_TI_LE!$A$5:$C$29,3,FALSE)</f>
        <v>0</v>
      </c>
      <c r="BV482" s="325">
        <f>Z482/26*$BC482*VLOOKUP(BV$4,DM_TI_LE!$A$5:$C$29,3,FALSE)</f>
        <v>0</v>
      </c>
      <c r="BW482" s="325">
        <f>AA482/26*$BC482*VLOOKUP(BW$4,DM_TI_LE!$A$5:$C$29,3,FALSE)</f>
        <v>0</v>
      </c>
      <c r="BX482" s="325">
        <f>AB482/26*$BC482*VLOOKUP(BX$4,DM_TI_LE!$A$5:$C$29,3,FALSE)</f>
        <v>0</v>
      </c>
      <c r="BY482" s="325">
        <f>AC482/26*$BC482*VLOOKUP(BY$4,DM_TI_LE!$A$5:$C$29,3,FALSE)</f>
        <v>0</v>
      </c>
      <c r="BZ482" s="325">
        <f>AD482/26*$BC482*VLOOKUP(BZ$4,DM_TI_LE!$A$5:$C$29,3,FALSE)</f>
        <v>0</v>
      </c>
      <c r="CA482" s="327">
        <f t="shared" si="0"/>
        <v>0</v>
      </c>
      <c r="CB482" s="329"/>
      <c r="CC482" s="327">
        <f t="shared" si="1"/>
        <v>240000</v>
      </c>
      <c r="CD482" s="138" t="str">
        <f>VLOOKUP(B482,GD_CHUNG!$B$481:$G$694,6,FALSE)</f>
        <v>HDHV</v>
      </c>
      <c r="CE482" s="330">
        <f>VLOOKUP(CD482,DM_TI_LE!$I$12:$J$16,2,FALSE)</f>
        <v>0</v>
      </c>
    </row>
    <row r="483" spans="1:83" ht="12.75" x14ac:dyDescent="0.2">
      <c r="A483" s="298">
        <v>479</v>
      </c>
      <c r="B483" s="299">
        <f>GD_CHUNG!B483</f>
        <v>13785</v>
      </c>
      <c r="C483" s="299" t="str">
        <f>GD_CHUNG!C483</f>
        <v>Nguyễn Thị Nam Phương</v>
      </c>
      <c r="D483" s="299" t="str">
        <f>GD_CHUNG!D483</f>
        <v>Nhân viên cân bằng trọng tải nhóm 2</v>
      </c>
      <c r="E483" s="323">
        <f>VLOOKUP(B483,GD_CHAM_CONG!$C$6:$BJ$997,60,FALSE)</f>
        <v>1</v>
      </c>
      <c r="F483" s="323">
        <f>VLOOKUP(B483,GD_LCD_HS_LNS!$B$4:$F$1000,5,FALSE)</f>
        <v>1.8</v>
      </c>
      <c r="G483" s="324"/>
      <c r="H483" s="324">
        <f>VLOOKUP(B483,GD_CHAM_CONG!$C$6:$BD$997,37,FALSE)</f>
        <v>27</v>
      </c>
      <c r="I483" s="325">
        <f>VLOOKUP($B483,GD_CHAM_CONG!$C$480:$BF$997,38,FALSE)</f>
        <v>8</v>
      </c>
      <c r="J483" s="325">
        <f>VLOOKUP($B483,GD_CHAM_CONG!$C$480:$BF$997,39,FALSE)</f>
        <v>0</v>
      </c>
      <c r="K483" s="325">
        <f>VLOOKUP($B483,GD_CHAM_CONG!$C$480:$BF$997,40,FALSE)</f>
        <v>0</v>
      </c>
      <c r="L483" s="325">
        <f>VLOOKUP($B483,GD_CHAM_CONG!$C$480:$BF$997,41,FALSE)</f>
        <v>0</v>
      </c>
      <c r="M483" s="325">
        <f>VLOOKUP($B483,GD_CHAM_CONG!$C$480:$BF$997,42,FALSE)</f>
        <v>0</v>
      </c>
      <c r="N483" s="325">
        <f>VLOOKUP($B483,GD_CHAM_CONG!$C$480:$BF$997,43,FALSE)</f>
        <v>0</v>
      </c>
      <c r="O483" s="325">
        <f>VLOOKUP($B483,GD_CHAM_CONG!$C$480:$BF$997,44,FALSE)</f>
        <v>0</v>
      </c>
      <c r="P483" s="325">
        <f>VLOOKUP($B483,GD_CHAM_CONG!$C$480:$BF$997,45,FALSE)</f>
        <v>0</v>
      </c>
      <c r="Q483" s="325">
        <f>VLOOKUP($B483,GD_CHAM_CONG!$C$480:$BF$997,46,FALSE)</f>
        <v>0</v>
      </c>
      <c r="R483" s="325">
        <f>VLOOKUP($B483,GD_CHAM_CONG!$C$6:$BF$997,47,FALSE)</f>
        <v>0</v>
      </c>
      <c r="S483" s="325">
        <f>VLOOKUP($B483,GD_CHAM_CONG!$C$480:$BF$997,48,FALSE)</f>
        <v>0</v>
      </c>
      <c r="T483" s="325">
        <f>VLOOKUP($B483,GD_CHAM_CONG!$C$480:$BF$997,49,FALSE)</f>
        <v>0</v>
      </c>
      <c r="U483" s="325">
        <f>VLOOKUP($B483,GD_CHAM_CONG!$C$480:$BF$997,50,FALSE)</f>
        <v>0</v>
      </c>
      <c r="V483" s="325">
        <f>VLOOKUP($B483,GD_CHAM_CONG!$C$480:$BF$997,51,FALSE)</f>
        <v>0</v>
      </c>
      <c r="W483" s="325">
        <f>VLOOKUP($B483,GD_CHAM_CONG!$C$480:$BF$997,52,FALSE)</f>
        <v>0</v>
      </c>
      <c r="X483" s="325">
        <f>VLOOKUP($B483,GD_CHAM_CONG!$C$480:$BF$997,53,FALSE)</f>
        <v>0</v>
      </c>
      <c r="Y483" s="325">
        <f>VLOOKUP($B483,GD_CHAM_CONG!$C$480:$BF$997,54,FALSE)</f>
        <v>0</v>
      </c>
      <c r="Z483" s="325">
        <f>VLOOKUP($B483,GD_CHAM_CONG!$C$480:$BF$997,55,FALSE)</f>
        <v>0</v>
      </c>
      <c r="AA483" s="325">
        <f>VLOOKUP($B483,GD_CHAM_CONG!$C$480:$BF$997,56,FALSE)</f>
        <v>0</v>
      </c>
      <c r="AB483" s="325">
        <f>VLOOKUP($B483,GD_CHAM_CONG!$C$480:$BI$997,57,FALSE)</f>
        <v>0</v>
      </c>
      <c r="AC483" s="325">
        <f>VLOOKUP($B483,GD_CHAM_CONG!$C$480:$BI$997,58,FALSE)</f>
        <v>0</v>
      </c>
      <c r="AD483" s="325">
        <f>VLOOKUP($B483,GD_CHAM_CONG!$C$480:$BI$997,59,FALSE)</f>
        <v>0</v>
      </c>
      <c r="AE483" s="326">
        <f>I483/$H483*VLOOKUP(I$4,DM_TI_LE!$A$5:$B$30,2,FALSE)</f>
        <v>0.29629629629629628</v>
      </c>
      <c r="AF483" s="326">
        <f>J483/$H483*VLOOKUP(J$4,DM_TI_LE!$A$5:$B$30,2,FALSE)</f>
        <v>0</v>
      </c>
      <c r="AG483" s="326">
        <f>K483/$H483*VLOOKUP(K$4,DM_TI_LE!$A$5:$B$30,2,FALSE)</f>
        <v>0</v>
      </c>
      <c r="AH483" s="326">
        <f>L483/$H483*VLOOKUP(L$4,DM_TI_LE!$A$5:$B$30,2,FALSE)</f>
        <v>0</v>
      </c>
      <c r="AI483" s="326">
        <f>M483/$H483*VLOOKUP(M$4,DM_TI_LE!$A$5:$B$30,2,FALSE)</f>
        <v>0</v>
      </c>
      <c r="AJ483" s="326">
        <f>N483/$H483*VLOOKUP(N$4,DM_TI_LE!$A$5:$B$30,2,FALSE)</f>
        <v>0</v>
      </c>
      <c r="AK483" s="326">
        <f>O483/$H483*VLOOKUP(O$4,DM_TI_LE!$A$5:$B$30,2,FALSE)</f>
        <v>0</v>
      </c>
      <c r="AL483" s="326">
        <f>P483/$H483*VLOOKUP(P$4,DM_TI_LE!$A$5:$B$30,2,FALSE)</f>
        <v>0</v>
      </c>
      <c r="AM483" s="326">
        <f>Q483/$H483*VLOOKUP(Q$4,DM_TI_LE!$A$5:$B$30,2,FALSE)</f>
        <v>0</v>
      </c>
      <c r="AN483" s="326">
        <f>R483/$H483*VLOOKUP(R$4,DM_TI_LE!$A$5:$B$30,2,FALSE)</f>
        <v>0</v>
      </c>
      <c r="AO483" s="326">
        <f>S483/$H483*VLOOKUP(S$4,DM_TI_LE!$A$5:$B$30,2,FALSE)</f>
        <v>0</v>
      </c>
      <c r="AP483" s="326">
        <f>T483/$H483*VLOOKUP(T$4,DM_TI_LE!$A$5:$B$30,2,FALSE)</f>
        <v>0</v>
      </c>
      <c r="AQ483" s="326">
        <f>U483/$H483*VLOOKUP(U$4,DM_TI_LE!$A$5:$B$30,2,FALSE)</f>
        <v>0</v>
      </c>
      <c r="AR483" s="326">
        <f>V483/$H483*VLOOKUP(V$4,DM_TI_LE!$A$5:$B$30,2,FALSE)</f>
        <v>0</v>
      </c>
      <c r="AS483" s="326">
        <f>W483/$H483*VLOOKUP(W$4,DM_TI_LE!$A$5:$B$30,2,FALSE)</f>
        <v>0</v>
      </c>
      <c r="AT483" s="326">
        <f>X483/$H483*VLOOKUP(X$4,DM_TI_LE!$A$5:$B$30,2,FALSE)</f>
        <v>0</v>
      </c>
      <c r="AU483" s="326">
        <f>Y483/$H483*VLOOKUP(Y$4,DM_TI_LE!$A$5:$B$30,2,FALSE)</f>
        <v>0</v>
      </c>
      <c r="AV483" s="326">
        <f>Z483/$H483*VLOOKUP(Z$4,DM_TI_LE!$A$5:$B$30,2,FALSE)</f>
        <v>0</v>
      </c>
      <c r="AW483" s="326">
        <f>AA483/$H483*VLOOKUP(AA$4,DM_TI_LE!$A$5:$B$30,2,FALSE)</f>
        <v>0</v>
      </c>
      <c r="AX483" s="326">
        <f>AB483/$H483*VLOOKUP(AB$4,DM_TI_LE!$A$5:$B$30,2,FALSE)</f>
        <v>0</v>
      </c>
      <c r="AY483" s="326">
        <f>AC483/$H483*VLOOKUP(AC$4,DM_TI_LE!$A$5:$B$30,2,FALSE)</f>
        <v>0</v>
      </c>
      <c r="AZ483" s="326">
        <f>AD483/$H483*VLOOKUP(AD$4,DM_TI_LE!$A$5:$B$30,2,FALSE)</f>
        <v>0</v>
      </c>
      <c r="BA483" s="327">
        <f>IF(CD483="HDHV",DM_TI_LE!$K$12*I483, SUM(AE483:AW483)*F483*E483*DM_HE_SO_LUONG_NS!$D$1*CE483)</f>
        <v>240000</v>
      </c>
      <c r="BB483" s="325"/>
      <c r="BC483" s="328">
        <f>VLOOKUP(B483,GD_LCD_HS_LNS!$B$4:$E$1000,4,FALSE)</f>
        <v>3972000</v>
      </c>
      <c r="BD483" s="329"/>
      <c r="BE483" s="325">
        <f>I483/26*$BC483*VLOOKUP(BE$4,DM_TI_LE!$A$5:$C$29,3,FALSE)</f>
        <v>0</v>
      </c>
      <c r="BF483" s="325">
        <f>J483/26*$BC483*VLOOKUP(BF$4,DM_TI_LE!$A$5:$C$29,3,FALSE)</f>
        <v>0</v>
      </c>
      <c r="BG483" s="325">
        <f>K483/26*$BC483*VLOOKUP(BG$4,DM_TI_LE!$A$5:$C$29,3,FALSE)</f>
        <v>0</v>
      </c>
      <c r="BH483" s="325">
        <f>L483/26*$BC483*VLOOKUP(BH$4,DM_TI_LE!$A$5:$C$29,3,FALSE)</f>
        <v>0</v>
      </c>
      <c r="BI483" s="325">
        <f>M483/26*$BC483*VLOOKUP(BI$4,DM_TI_LE!$A$5:$C$29,3,FALSE)</f>
        <v>0</v>
      </c>
      <c r="BJ483" s="325">
        <f>N483/26*$BC483*VLOOKUP(BJ$4,DM_TI_LE!$A$5:$C$29,3,FALSE)</f>
        <v>0</v>
      </c>
      <c r="BK483" s="325">
        <f>O483/26*$BC483*VLOOKUP(BK$4,DM_TI_LE!$A$5:$C$29,3,FALSE)</f>
        <v>0</v>
      </c>
      <c r="BL483" s="325">
        <f>P483/26*$BC483*VLOOKUP(BL$4,DM_TI_LE!$A$5:$C$29,3,FALSE)</f>
        <v>0</v>
      </c>
      <c r="BM483" s="325">
        <f>Q483/26*$BC483*VLOOKUP(BM$4,DM_TI_LE!$A$5:$C$29,3,FALSE)</f>
        <v>0</v>
      </c>
      <c r="BN483" s="325">
        <f>R483/26*$BC483*VLOOKUP(BN$4,DM_TI_LE!$A$5:$C$29,3,FALSE)</f>
        <v>0</v>
      </c>
      <c r="BO483" s="325">
        <f>S483/26*$BC483*VLOOKUP(BO$4,DM_TI_LE!$A$5:$C$29,3,FALSE)</f>
        <v>0</v>
      </c>
      <c r="BP483" s="325">
        <f>T483/26*$BC483*VLOOKUP(BP$4,DM_TI_LE!$A$5:$C$29,3,FALSE)</f>
        <v>0</v>
      </c>
      <c r="BQ483" s="325">
        <f>U483/26*$BC483*VLOOKUP(BQ$4,DM_TI_LE!$A$5:$C$29,3,FALSE)</f>
        <v>0</v>
      </c>
      <c r="BR483" s="325">
        <f>V483/26*$BC483*VLOOKUP(BR$4,DM_TI_LE!$A$5:$C$29,3,FALSE)</f>
        <v>0</v>
      </c>
      <c r="BS483" s="325">
        <f>W483/26*$BC483*VLOOKUP(BS$4,DM_TI_LE!$A$5:$C$29,3,FALSE)</f>
        <v>0</v>
      </c>
      <c r="BT483" s="325">
        <f>X483/26*$BC483*VLOOKUP(BT$4,DM_TI_LE!$A$5:$C$29,3,FALSE)</f>
        <v>0</v>
      </c>
      <c r="BU483" s="325">
        <f>Y483/26*$BC483*VLOOKUP(BU$4,DM_TI_LE!$A$5:$C$29,3,FALSE)</f>
        <v>0</v>
      </c>
      <c r="BV483" s="325">
        <f>Z483/26*$BC483*VLOOKUP(BV$4,DM_TI_LE!$A$5:$C$29,3,FALSE)</f>
        <v>0</v>
      </c>
      <c r="BW483" s="325">
        <f>AA483/26*$BC483*VLOOKUP(BW$4,DM_TI_LE!$A$5:$C$29,3,FALSE)</f>
        <v>0</v>
      </c>
      <c r="BX483" s="325">
        <f>AB483/26*$BC483*VLOOKUP(BX$4,DM_TI_LE!$A$5:$C$29,3,FALSE)</f>
        <v>0</v>
      </c>
      <c r="BY483" s="325">
        <f>AC483/26*$BC483*VLOOKUP(BY$4,DM_TI_LE!$A$5:$C$29,3,FALSE)</f>
        <v>0</v>
      </c>
      <c r="BZ483" s="325">
        <f>AD483/26*$BC483*VLOOKUP(BZ$4,DM_TI_LE!$A$5:$C$29,3,FALSE)</f>
        <v>0</v>
      </c>
      <c r="CA483" s="327">
        <f t="shared" si="0"/>
        <v>0</v>
      </c>
      <c r="CB483" s="329"/>
      <c r="CC483" s="327">
        <f t="shared" si="1"/>
        <v>240000</v>
      </c>
      <c r="CD483" s="138" t="str">
        <f>VLOOKUP(B483,GD_CHUNG!$B$481:$G$694,6,FALSE)</f>
        <v>HDHV</v>
      </c>
      <c r="CE483" s="330">
        <f>VLOOKUP(CD483,DM_TI_LE!$I$12:$J$16,2,FALSE)</f>
        <v>0</v>
      </c>
    </row>
    <row r="484" spans="1:83" ht="12.75" x14ac:dyDescent="0.2">
      <c r="A484" s="298">
        <v>480</v>
      </c>
      <c r="B484" s="299">
        <f>GD_CHUNG!B484</f>
        <v>13786</v>
      </c>
      <c r="C484" s="299" t="str">
        <f>GD_CHUNG!C484</f>
        <v>Đinh Đức Nam</v>
      </c>
      <c r="D484" s="299" t="str">
        <f>GD_CHUNG!D484</f>
        <v>Nhân viên cân bằng trọng tải nhóm 2</v>
      </c>
      <c r="E484" s="323">
        <f>VLOOKUP(B484,GD_CHAM_CONG!$C$6:$BJ$997,60,FALSE)</f>
        <v>1</v>
      </c>
      <c r="F484" s="323">
        <f>VLOOKUP(B484,GD_LCD_HS_LNS!$B$4:$F$1000,5,FALSE)</f>
        <v>1.8</v>
      </c>
      <c r="G484" s="324"/>
      <c r="H484" s="324">
        <f>VLOOKUP(B484,GD_CHAM_CONG!$C$6:$BD$997,37,FALSE)</f>
        <v>27</v>
      </c>
      <c r="I484" s="325">
        <f>VLOOKUP($B484,GD_CHAM_CONG!$C$480:$BF$997,38,FALSE)</f>
        <v>8</v>
      </c>
      <c r="J484" s="325">
        <f>VLOOKUP($B484,GD_CHAM_CONG!$C$480:$BF$997,39,FALSE)</f>
        <v>0</v>
      </c>
      <c r="K484" s="325">
        <f>VLOOKUP($B484,GD_CHAM_CONG!$C$480:$BF$997,40,FALSE)</f>
        <v>0</v>
      </c>
      <c r="L484" s="325">
        <f>VLOOKUP($B484,GD_CHAM_CONG!$C$480:$BF$997,41,FALSE)</f>
        <v>0</v>
      </c>
      <c r="M484" s="325">
        <f>VLOOKUP($B484,GD_CHAM_CONG!$C$480:$BF$997,42,FALSE)</f>
        <v>0</v>
      </c>
      <c r="N484" s="325">
        <f>VLOOKUP($B484,GD_CHAM_CONG!$C$480:$BF$997,43,FALSE)</f>
        <v>0</v>
      </c>
      <c r="O484" s="325">
        <f>VLOOKUP($B484,GD_CHAM_CONG!$C$480:$BF$997,44,FALSE)</f>
        <v>0</v>
      </c>
      <c r="P484" s="325">
        <f>VLOOKUP($B484,GD_CHAM_CONG!$C$480:$BF$997,45,FALSE)</f>
        <v>0</v>
      </c>
      <c r="Q484" s="325">
        <f>VLOOKUP($B484,GD_CHAM_CONG!$C$480:$BF$997,46,FALSE)</f>
        <v>0</v>
      </c>
      <c r="R484" s="325">
        <f>VLOOKUP($B484,GD_CHAM_CONG!$C$6:$BF$997,47,FALSE)</f>
        <v>0</v>
      </c>
      <c r="S484" s="325">
        <f>VLOOKUP($B484,GD_CHAM_CONG!$C$480:$BF$997,48,FALSE)</f>
        <v>0</v>
      </c>
      <c r="T484" s="325">
        <f>VLOOKUP($B484,GD_CHAM_CONG!$C$480:$BF$997,49,FALSE)</f>
        <v>0</v>
      </c>
      <c r="U484" s="325">
        <f>VLOOKUP($B484,GD_CHAM_CONG!$C$480:$BF$997,50,FALSE)</f>
        <v>0</v>
      </c>
      <c r="V484" s="325">
        <f>VLOOKUP($B484,GD_CHAM_CONG!$C$480:$BF$997,51,FALSE)</f>
        <v>0</v>
      </c>
      <c r="W484" s="325">
        <f>VLOOKUP($B484,GD_CHAM_CONG!$C$480:$BF$997,52,FALSE)</f>
        <v>0</v>
      </c>
      <c r="X484" s="325">
        <f>VLOOKUP($B484,GD_CHAM_CONG!$C$480:$BF$997,53,FALSE)</f>
        <v>0</v>
      </c>
      <c r="Y484" s="325">
        <f>VLOOKUP($B484,GD_CHAM_CONG!$C$480:$BF$997,54,FALSE)</f>
        <v>0</v>
      </c>
      <c r="Z484" s="325">
        <f>VLOOKUP($B484,GD_CHAM_CONG!$C$480:$BF$997,55,FALSE)</f>
        <v>0</v>
      </c>
      <c r="AA484" s="325">
        <f>VLOOKUP($B484,GD_CHAM_CONG!$C$480:$BF$997,56,FALSE)</f>
        <v>0</v>
      </c>
      <c r="AB484" s="325">
        <f>VLOOKUP($B484,GD_CHAM_CONG!$C$480:$BI$997,57,FALSE)</f>
        <v>0</v>
      </c>
      <c r="AC484" s="325">
        <f>VLOOKUP($B484,GD_CHAM_CONG!$C$480:$BI$997,58,FALSE)</f>
        <v>0</v>
      </c>
      <c r="AD484" s="325">
        <f>VLOOKUP($B484,GD_CHAM_CONG!$C$480:$BI$997,59,FALSE)</f>
        <v>0</v>
      </c>
      <c r="AE484" s="326">
        <f>I484/$H484*VLOOKUP(I$4,DM_TI_LE!$A$5:$B$30,2,FALSE)</f>
        <v>0.29629629629629628</v>
      </c>
      <c r="AF484" s="326">
        <f>J484/$H484*VLOOKUP(J$4,DM_TI_LE!$A$5:$B$30,2,FALSE)</f>
        <v>0</v>
      </c>
      <c r="AG484" s="326">
        <f>K484/$H484*VLOOKUP(K$4,DM_TI_LE!$A$5:$B$30,2,FALSE)</f>
        <v>0</v>
      </c>
      <c r="AH484" s="326">
        <f>L484/$H484*VLOOKUP(L$4,DM_TI_LE!$A$5:$B$30,2,FALSE)</f>
        <v>0</v>
      </c>
      <c r="AI484" s="326">
        <f>M484/$H484*VLOOKUP(M$4,DM_TI_LE!$A$5:$B$30,2,FALSE)</f>
        <v>0</v>
      </c>
      <c r="AJ484" s="326">
        <f>N484/$H484*VLOOKUP(N$4,DM_TI_LE!$A$5:$B$30,2,FALSE)</f>
        <v>0</v>
      </c>
      <c r="AK484" s="326">
        <f>O484/$H484*VLOOKUP(O$4,DM_TI_LE!$A$5:$B$30,2,FALSE)</f>
        <v>0</v>
      </c>
      <c r="AL484" s="326">
        <f>P484/$H484*VLOOKUP(P$4,DM_TI_LE!$A$5:$B$30,2,FALSE)</f>
        <v>0</v>
      </c>
      <c r="AM484" s="326">
        <f>Q484/$H484*VLOOKUP(Q$4,DM_TI_LE!$A$5:$B$30,2,FALSE)</f>
        <v>0</v>
      </c>
      <c r="AN484" s="326">
        <f>R484/$H484*VLOOKUP(R$4,DM_TI_LE!$A$5:$B$30,2,FALSE)</f>
        <v>0</v>
      </c>
      <c r="AO484" s="326">
        <f>S484/$H484*VLOOKUP(S$4,DM_TI_LE!$A$5:$B$30,2,FALSE)</f>
        <v>0</v>
      </c>
      <c r="AP484" s="326">
        <f>T484/$H484*VLOOKUP(T$4,DM_TI_LE!$A$5:$B$30,2,FALSE)</f>
        <v>0</v>
      </c>
      <c r="AQ484" s="326">
        <f>U484/$H484*VLOOKUP(U$4,DM_TI_LE!$A$5:$B$30,2,FALSE)</f>
        <v>0</v>
      </c>
      <c r="AR484" s="326">
        <f>V484/$H484*VLOOKUP(V$4,DM_TI_LE!$A$5:$B$30,2,FALSE)</f>
        <v>0</v>
      </c>
      <c r="AS484" s="326">
        <f>W484/$H484*VLOOKUP(W$4,DM_TI_LE!$A$5:$B$30,2,FALSE)</f>
        <v>0</v>
      </c>
      <c r="AT484" s="326">
        <f>X484/$H484*VLOOKUP(X$4,DM_TI_LE!$A$5:$B$30,2,FALSE)</f>
        <v>0</v>
      </c>
      <c r="AU484" s="326">
        <f>Y484/$H484*VLOOKUP(Y$4,DM_TI_LE!$A$5:$B$30,2,FALSE)</f>
        <v>0</v>
      </c>
      <c r="AV484" s="326">
        <f>Z484/$H484*VLOOKUP(Z$4,DM_TI_LE!$A$5:$B$30,2,FALSE)</f>
        <v>0</v>
      </c>
      <c r="AW484" s="326">
        <f>AA484/$H484*VLOOKUP(AA$4,DM_TI_LE!$A$5:$B$30,2,FALSE)</f>
        <v>0</v>
      </c>
      <c r="AX484" s="326">
        <f>AB484/$H484*VLOOKUP(AB$4,DM_TI_LE!$A$5:$B$30,2,FALSE)</f>
        <v>0</v>
      </c>
      <c r="AY484" s="326">
        <f>AC484/$H484*VLOOKUP(AC$4,DM_TI_LE!$A$5:$B$30,2,FALSE)</f>
        <v>0</v>
      </c>
      <c r="AZ484" s="326">
        <f>AD484/$H484*VLOOKUP(AD$4,DM_TI_LE!$A$5:$B$30,2,FALSE)</f>
        <v>0</v>
      </c>
      <c r="BA484" s="327">
        <f>IF(CD484="HDHV",DM_TI_LE!$K$12*I484, SUM(AE484:AW484)*F484*E484*DM_HE_SO_LUONG_NS!$D$1*CE484)</f>
        <v>240000</v>
      </c>
      <c r="BB484" s="325"/>
      <c r="BC484" s="328">
        <f>VLOOKUP(B484,GD_LCD_HS_LNS!$B$4:$E$1000,4,FALSE)</f>
        <v>3972000</v>
      </c>
      <c r="BD484" s="329"/>
      <c r="BE484" s="325">
        <f>I484/26*$BC484*VLOOKUP(BE$4,DM_TI_LE!$A$5:$C$29,3,FALSE)</f>
        <v>0</v>
      </c>
      <c r="BF484" s="325">
        <f>J484/26*$BC484*VLOOKUP(BF$4,DM_TI_LE!$A$5:$C$29,3,FALSE)</f>
        <v>0</v>
      </c>
      <c r="BG484" s="325">
        <f>K484/26*$BC484*VLOOKUP(BG$4,DM_TI_LE!$A$5:$C$29,3,FALSE)</f>
        <v>0</v>
      </c>
      <c r="BH484" s="325">
        <f>L484/26*$BC484*VLOOKUP(BH$4,DM_TI_LE!$A$5:$C$29,3,FALSE)</f>
        <v>0</v>
      </c>
      <c r="BI484" s="325">
        <f>M484/26*$BC484*VLOOKUP(BI$4,DM_TI_LE!$A$5:$C$29,3,FALSE)</f>
        <v>0</v>
      </c>
      <c r="BJ484" s="325">
        <f>N484/26*$BC484*VLOOKUP(BJ$4,DM_TI_LE!$A$5:$C$29,3,FALSE)</f>
        <v>0</v>
      </c>
      <c r="BK484" s="325">
        <f>O484/26*$BC484*VLOOKUP(BK$4,DM_TI_LE!$A$5:$C$29,3,FALSE)</f>
        <v>0</v>
      </c>
      <c r="BL484" s="325">
        <f>P484/26*$BC484*VLOOKUP(BL$4,DM_TI_LE!$A$5:$C$29,3,FALSE)</f>
        <v>0</v>
      </c>
      <c r="BM484" s="325">
        <f>Q484/26*$BC484*VLOOKUP(BM$4,DM_TI_LE!$A$5:$C$29,3,FALSE)</f>
        <v>0</v>
      </c>
      <c r="BN484" s="325">
        <f>R484/26*$BC484*VLOOKUP(BN$4,DM_TI_LE!$A$5:$C$29,3,FALSE)</f>
        <v>0</v>
      </c>
      <c r="BO484" s="325">
        <f>S484/26*$BC484*VLOOKUP(BO$4,DM_TI_LE!$A$5:$C$29,3,FALSE)</f>
        <v>0</v>
      </c>
      <c r="BP484" s="325">
        <f>T484/26*$BC484*VLOOKUP(BP$4,DM_TI_LE!$A$5:$C$29,3,FALSE)</f>
        <v>0</v>
      </c>
      <c r="BQ484" s="325">
        <f>U484/26*$BC484*VLOOKUP(BQ$4,DM_TI_LE!$A$5:$C$29,3,FALSE)</f>
        <v>0</v>
      </c>
      <c r="BR484" s="325">
        <f>V484/26*$BC484*VLOOKUP(BR$4,DM_TI_LE!$A$5:$C$29,3,FALSE)</f>
        <v>0</v>
      </c>
      <c r="BS484" s="325">
        <f>W484/26*$BC484*VLOOKUP(BS$4,DM_TI_LE!$A$5:$C$29,3,FALSE)</f>
        <v>0</v>
      </c>
      <c r="BT484" s="325">
        <f>X484/26*$BC484*VLOOKUP(BT$4,DM_TI_LE!$A$5:$C$29,3,FALSE)</f>
        <v>0</v>
      </c>
      <c r="BU484" s="325">
        <f>Y484/26*$BC484*VLOOKUP(BU$4,DM_TI_LE!$A$5:$C$29,3,FALSE)</f>
        <v>0</v>
      </c>
      <c r="BV484" s="325">
        <f>Z484/26*$BC484*VLOOKUP(BV$4,DM_TI_LE!$A$5:$C$29,3,FALSE)</f>
        <v>0</v>
      </c>
      <c r="BW484" s="325">
        <f>AA484/26*$BC484*VLOOKUP(BW$4,DM_TI_LE!$A$5:$C$29,3,FALSE)</f>
        <v>0</v>
      </c>
      <c r="BX484" s="325">
        <f>AB484/26*$BC484*VLOOKUP(BX$4,DM_TI_LE!$A$5:$C$29,3,FALSE)</f>
        <v>0</v>
      </c>
      <c r="BY484" s="325">
        <f>AC484/26*$BC484*VLOOKUP(BY$4,DM_TI_LE!$A$5:$C$29,3,FALSE)</f>
        <v>0</v>
      </c>
      <c r="BZ484" s="325">
        <f>AD484/26*$BC484*VLOOKUP(BZ$4,DM_TI_LE!$A$5:$C$29,3,FALSE)</f>
        <v>0</v>
      </c>
      <c r="CA484" s="327">
        <f t="shared" si="0"/>
        <v>0</v>
      </c>
      <c r="CB484" s="329"/>
      <c r="CC484" s="327">
        <f t="shared" si="1"/>
        <v>240000</v>
      </c>
      <c r="CD484" s="138" t="str">
        <f>VLOOKUP(B484,GD_CHUNG!$B$481:$G$694,6,FALSE)</f>
        <v>HDHV</v>
      </c>
      <c r="CE484" s="330">
        <f>VLOOKUP(CD484,DM_TI_LE!$I$12:$J$16,2,FALSE)</f>
        <v>0</v>
      </c>
    </row>
    <row r="485" spans="1:83" ht="12.75" x14ac:dyDescent="0.2">
      <c r="A485" s="298">
        <v>481</v>
      </c>
      <c r="B485" s="299">
        <f>GD_CHUNG!B485</f>
        <v>13787</v>
      </c>
      <c r="C485" s="299" t="str">
        <f>GD_CHUNG!C485</f>
        <v>Nguyễn Thái Sơn</v>
      </c>
      <c r="D485" s="299" t="str">
        <f>GD_CHUNG!D485</f>
        <v>Nhân viên cân bằng trọng tải nhóm 2</v>
      </c>
      <c r="E485" s="323">
        <f>VLOOKUP(B485,GD_CHAM_CONG!$C$6:$BJ$997,60,FALSE)</f>
        <v>1</v>
      </c>
      <c r="F485" s="323">
        <f>VLOOKUP(B485,GD_LCD_HS_LNS!$B$4:$F$1000,5,FALSE)</f>
        <v>1.8</v>
      </c>
      <c r="G485" s="324"/>
      <c r="H485" s="324">
        <f>VLOOKUP(B485,GD_CHAM_CONG!$C$6:$BD$997,37,FALSE)</f>
        <v>27</v>
      </c>
      <c r="I485" s="325">
        <f>VLOOKUP($B485,GD_CHAM_CONG!$C$480:$BF$997,38,FALSE)</f>
        <v>8</v>
      </c>
      <c r="J485" s="325">
        <f>VLOOKUP($B485,GD_CHAM_CONG!$C$480:$BF$997,39,FALSE)</f>
        <v>0</v>
      </c>
      <c r="K485" s="325">
        <f>VLOOKUP($B485,GD_CHAM_CONG!$C$480:$BF$997,40,FALSE)</f>
        <v>0</v>
      </c>
      <c r="L485" s="325">
        <f>VLOOKUP($B485,GD_CHAM_CONG!$C$480:$BF$997,41,FALSE)</f>
        <v>0</v>
      </c>
      <c r="M485" s="325">
        <f>VLOOKUP($B485,GD_CHAM_CONG!$C$480:$BF$997,42,FALSE)</f>
        <v>0</v>
      </c>
      <c r="N485" s="325">
        <f>VLOOKUP($B485,GD_CHAM_CONG!$C$480:$BF$997,43,FALSE)</f>
        <v>0</v>
      </c>
      <c r="O485" s="325">
        <f>VLOOKUP($B485,GD_CHAM_CONG!$C$480:$BF$997,44,FALSE)</f>
        <v>0</v>
      </c>
      <c r="P485" s="325">
        <f>VLOOKUP($B485,GD_CHAM_CONG!$C$480:$BF$997,45,FALSE)</f>
        <v>0</v>
      </c>
      <c r="Q485" s="325">
        <f>VLOOKUP($B485,GD_CHAM_CONG!$C$480:$BF$997,46,FALSE)</f>
        <v>0</v>
      </c>
      <c r="R485" s="325">
        <f>VLOOKUP($B485,GD_CHAM_CONG!$C$6:$BF$997,47,FALSE)</f>
        <v>0</v>
      </c>
      <c r="S485" s="325">
        <f>VLOOKUP($B485,GD_CHAM_CONG!$C$480:$BF$997,48,FALSE)</f>
        <v>0</v>
      </c>
      <c r="T485" s="325">
        <f>VLOOKUP($B485,GD_CHAM_CONG!$C$480:$BF$997,49,FALSE)</f>
        <v>0</v>
      </c>
      <c r="U485" s="325">
        <f>VLOOKUP($B485,GD_CHAM_CONG!$C$480:$BF$997,50,FALSE)</f>
        <v>0</v>
      </c>
      <c r="V485" s="325">
        <f>VLOOKUP($B485,GD_CHAM_CONG!$C$480:$BF$997,51,FALSE)</f>
        <v>0</v>
      </c>
      <c r="W485" s="325">
        <f>VLOOKUP($B485,GD_CHAM_CONG!$C$480:$BF$997,52,FALSE)</f>
        <v>0</v>
      </c>
      <c r="X485" s="325">
        <f>VLOOKUP($B485,GD_CHAM_CONG!$C$480:$BF$997,53,FALSE)</f>
        <v>0</v>
      </c>
      <c r="Y485" s="325">
        <f>VLOOKUP($B485,GD_CHAM_CONG!$C$480:$BF$997,54,FALSE)</f>
        <v>0</v>
      </c>
      <c r="Z485" s="325">
        <f>VLOOKUP($B485,GD_CHAM_CONG!$C$480:$BF$997,55,FALSE)</f>
        <v>0</v>
      </c>
      <c r="AA485" s="325">
        <f>VLOOKUP($B485,GD_CHAM_CONG!$C$480:$BF$997,56,FALSE)</f>
        <v>0</v>
      </c>
      <c r="AB485" s="325">
        <f>VLOOKUP($B485,GD_CHAM_CONG!$C$480:$BI$997,57,FALSE)</f>
        <v>0</v>
      </c>
      <c r="AC485" s="325">
        <f>VLOOKUP($B485,GD_CHAM_CONG!$C$480:$BI$997,58,FALSE)</f>
        <v>0</v>
      </c>
      <c r="AD485" s="325">
        <f>VLOOKUP($B485,GD_CHAM_CONG!$C$480:$BI$997,59,FALSE)</f>
        <v>0</v>
      </c>
      <c r="AE485" s="326">
        <f>I485/$H485*VLOOKUP(I$4,DM_TI_LE!$A$5:$B$30,2,FALSE)</f>
        <v>0.29629629629629628</v>
      </c>
      <c r="AF485" s="326">
        <f>J485/$H485*VLOOKUP(J$4,DM_TI_LE!$A$5:$B$30,2,FALSE)</f>
        <v>0</v>
      </c>
      <c r="AG485" s="326">
        <f>K485/$H485*VLOOKUP(K$4,DM_TI_LE!$A$5:$B$30,2,FALSE)</f>
        <v>0</v>
      </c>
      <c r="AH485" s="326">
        <f>L485/$H485*VLOOKUP(L$4,DM_TI_LE!$A$5:$B$30,2,FALSE)</f>
        <v>0</v>
      </c>
      <c r="AI485" s="326">
        <f>M485/$H485*VLOOKUP(M$4,DM_TI_LE!$A$5:$B$30,2,FALSE)</f>
        <v>0</v>
      </c>
      <c r="AJ485" s="326">
        <f>N485/$H485*VLOOKUP(N$4,DM_TI_LE!$A$5:$B$30,2,FALSE)</f>
        <v>0</v>
      </c>
      <c r="AK485" s="326">
        <f>O485/$H485*VLOOKUP(O$4,DM_TI_LE!$A$5:$B$30,2,FALSE)</f>
        <v>0</v>
      </c>
      <c r="AL485" s="326">
        <f>P485/$H485*VLOOKUP(P$4,DM_TI_LE!$A$5:$B$30,2,FALSE)</f>
        <v>0</v>
      </c>
      <c r="AM485" s="326">
        <f>Q485/$H485*VLOOKUP(Q$4,DM_TI_LE!$A$5:$B$30,2,FALSE)</f>
        <v>0</v>
      </c>
      <c r="AN485" s="326">
        <f>R485/$H485*VLOOKUP(R$4,DM_TI_LE!$A$5:$B$30,2,FALSE)</f>
        <v>0</v>
      </c>
      <c r="AO485" s="326">
        <f>S485/$H485*VLOOKUP(S$4,DM_TI_LE!$A$5:$B$30,2,FALSE)</f>
        <v>0</v>
      </c>
      <c r="AP485" s="326">
        <f>T485/$H485*VLOOKUP(T$4,DM_TI_LE!$A$5:$B$30,2,FALSE)</f>
        <v>0</v>
      </c>
      <c r="AQ485" s="326">
        <f>U485/$H485*VLOOKUP(U$4,DM_TI_LE!$A$5:$B$30,2,FALSE)</f>
        <v>0</v>
      </c>
      <c r="AR485" s="326">
        <f>V485/$H485*VLOOKUP(V$4,DM_TI_LE!$A$5:$B$30,2,FALSE)</f>
        <v>0</v>
      </c>
      <c r="AS485" s="326">
        <f>W485/$H485*VLOOKUP(W$4,DM_TI_LE!$A$5:$B$30,2,FALSE)</f>
        <v>0</v>
      </c>
      <c r="AT485" s="326">
        <f>X485/$H485*VLOOKUP(X$4,DM_TI_LE!$A$5:$B$30,2,FALSE)</f>
        <v>0</v>
      </c>
      <c r="AU485" s="326">
        <f>Y485/$H485*VLOOKUP(Y$4,DM_TI_LE!$A$5:$B$30,2,FALSE)</f>
        <v>0</v>
      </c>
      <c r="AV485" s="326">
        <f>Z485/$H485*VLOOKUP(Z$4,DM_TI_LE!$A$5:$B$30,2,FALSE)</f>
        <v>0</v>
      </c>
      <c r="AW485" s="326">
        <f>AA485/$H485*VLOOKUP(AA$4,DM_TI_LE!$A$5:$B$30,2,FALSE)</f>
        <v>0</v>
      </c>
      <c r="AX485" s="326">
        <f>AB485/$H485*VLOOKUP(AB$4,DM_TI_LE!$A$5:$B$30,2,FALSE)</f>
        <v>0</v>
      </c>
      <c r="AY485" s="326">
        <f>AC485/$H485*VLOOKUP(AC$4,DM_TI_LE!$A$5:$B$30,2,FALSE)</f>
        <v>0</v>
      </c>
      <c r="AZ485" s="326">
        <f>AD485/$H485*VLOOKUP(AD$4,DM_TI_LE!$A$5:$B$30,2,FALSE)</f>
        <v>0</v>
      </c>
      <c r="BA485" s="327">
        <f>IF(CD485="HDHV",DM_TI_LE!$K$12*I485, SUM(AE485:AW485)*F485*E485*DM_HE_SO_LUONG_NS!$D$1*CE485)</f>
        <v>240000</v>
      </c>
      <c r="BB485" s="325"/>
      <c r="BC485" s="328">
        <f>VLOOKUP(B485,GD_LCD_HS_LNS!$B$4:$E$1000,4,FALSE)</f>
        <v>3972000</v>
      </c>
      <c r="BD485" s="329"/>
      <c r="BE485" s="325">
        <f>I485/26*$BC485*VLOOKUP(BE$4,DM_TI_LE!$A$5:$C$29,3,FALSE)</f>
        <v>0</v>
      </c>
      <c r="BF485" s="325">
        <f>J485/26*$BC485*VLOOKUP(BF$4,DM_TI_LE!$A$5:$C$29,3,FALSE)</f>
        <v>0</v>
      </c>
      <c r="BG485" s="325">
        <f>K485/26*$BC485*VLOOKUP(BG$4,DM_TI_LE!$A$5:$C$29,3,FALSE)</f>
        <v>0</v>
      </c>
      <c r="BH485" s="325">
        <f>L485/26*$BC485*VLOOKUP(BH$4,DM_TI_LE!$A$5:$C$29,3,FALSE)</f>
        <v>0</v>
      </c>
      <c r="BI485" s="325">
        <f>M485/26*$BC485*VLOOKUP(BI$4,DM_TI_LE!$A$5:$C$29,3,FALSE)</f>
        <v>0</v>
      </c>
      <c r="BJ485" s="325">
        <f>N485/26*$BC485*VLOOKUP(BJ$4,DM_TI_LE!$A$5:$C$29,3,FALSE)</f>
        <v>0</v>
      </c>
      <c r="BK485" s="325">
        <f>O485/26*$BC485*VLOOKUP(BK$4,DM_TI_LE!$A$5:$C$29,3,FALSE)</f>
        <v>0</v>
      </c>
      <c r="BL485" s="325">
        <f>P485/26*$BC485*VLOOKUP(BL$4,DM_TI_LE!$A$5:$C$29,3,FALSE)</f>
        <v>0</v>
      </c>
      <c r="BM485" s="325">
        <f>Q485/26*$BC485*VLOOKUP(BM$4,DM_TI_LE!$A$5:$C$29,3,FALSE)</f>
        <v>0</v>
      </c>
      <c r="BN485" s="325">
        <f>R485/26*$BC485*VLOOKUP(BN$4,DM_TI_LE!$A$5:$C$29,3,FALSE)</f>
        <v>0</v>
      </c>
      <c r="BO485" s="325">
        <f>S485/26*$BC485*VLOOKUP(BO$4,DM_TI_LE!$A$5:$C$29,3,FALSE)</f>
        <v>0</v>
      </c>
      <c r="BP485" s="325">
        <f>T485/26*$BC485*VLOOKUP(BP$4,DM_TI_LE!$A$5:$C$29,3,FALSE)</f>
        <v>0</v>
      </c>
      <c r="BQ485" s="325">
        <f>U485/26*$BC485*VLOOKUP(BQ$4,DM_TI_LE!$A$5:$C$29,3,FALSE)</f>
        <v>0</v>
      </c>
      <c r="BR485" s="325">
        <f>V485/26*$BC485*VLOOKUP(BR$4,DM_TI_LE!$A$5:$C$29,3,FALSE)</f>
        <v>0</v>
      </c>
      <c r="BS485" s="325">
        <f>W485/26*$BC485*VLOOKUP(BS$4,DM_TI_LE!$A$5:$C$29,3,FALSE)</f>
        <v>0</v>
      </c>
      <c r="BT485" s="325">
        <f>X485/26*$BC485*VLOOKUP(BT$4,DM_TI_LE!$A$5:$C$29,3,FALSE)</f>
        <v>0</v>
      </c>
      <c r="BU485" s="325">
        <f>Y485/26*$BC485*VLOOKUP(BU$4,DM_TI_LE!$A$5:$C$29,3,FALSE)</f>
        <v>0</v>
      </c>
      <c r="BV485" s="325">
        <f>Z485/26*$BC485*VLOOKUP(BV$4,DM_TI_LE!$A$5:$C$29,3,FALSE)</f>
        <v>0</v>
      </c>
      <c r="BW485" s="325">
        <f>AA485/26*$BC485*VLOOKUP(BW$4,DM_TI_LE!$A$5:$C$29,3,FALSE)</f>
        <v>0</v>
      </c>
      <c r="BX485" s="325">
        <f>AB485/26*$BC485*VLOOKUP(BX$4,DM_TI_LE!$A$5:$C$29,3,FALSE)</f>
        <v>0</v>
      </c>
      <c r="BY485" s="325">
        <f>AC485/26*$BC485*VLOOKUP(BY$4,DM_TI_LE!$A$5:$C$29,3,FALSE)</f>
        <v>0</v>
      </c>
      <c r="BZ485" s="325">
        <f>AD485/26*$BC485*VLOOKUP(BZ$4,DM_TI_LE!$A$5:$C$29,3,FALSE)</f>
        <v>0</v>
      </c>
      <c r="CA485" s="327">
        <f t="shared" si="0"/>
        <v>0</v>
      </c>
      <c r="CB485" s="329"/>
      <c r="CC485" s="327">
        <f t="shared" si="1"/>
        <v>240000</v>
      </c>
      <c r="CD485" s="138" t="str">
        <f>VLOOKUP(B485,GD_CHUNG!$B$481:$G$694,6,FALSE)</f>
        <v>HDHV</v>
      </c>
      <c r="CE485" s="330">
        <f>VLOOKUP(CD485,DM_TI_LE!$I$12:$J$16,2,FALSE)</f>
        <v>0</v>
      </c>
    </row>
    <row r="486" spans="1:83" ht="12.75" x14ac:dyDescent="0.2">
      <c r="A486" s="298">
        <v>482</v>
      </c>
      <c r="B486" s="299">
        <f>GD_CHUNG!B486</f>
        <v>13788</v>
      </c>
      <c r="C486" s="299" t="str">
        <f>GD_CHUNG!C486</f>
        <v>Nguyễn Thành Luân</v>
      </c>
      <c r="D486" s="299" t="str">
        <f>GD_CHUNG!D486</f>
        <v>Nhân viên cân bằng trọng tải nhóm 2</v>
      </c>
      <c r="E486" s="323">
        <f>VLOOKUP(B486,GD_CHAM_CONG!$C$6:$BJ$997,60,FALSE)</f>
        <v>1</v>
      </c>
      <c r="F486" s="323">
        <f>VLOOKUP(B486,GD_LCD_HS_LNS!$B$4:$F$1000,5,FALSE)</f>
        <v>1.8</v>
      </c>
      <c r="G486" s="324"/>
      <c r="H486" s="324">
        <f>VLOOKUP(B486,GD_CHAM_CONG!$C$6:$BD$997,37,FALSE)</f>
        <v>27</v>
      </c>
      <c r="I486" s="325">
        <f>VLOOKUP($B486,GD_CHAM_CONG!$C$480:$BF$997,38,FALSE)</f>
        <v>8</v>
      </c>
      <c r="J486" s="325">
        <f>VLOOKUP($B486,GD_CHAM_CONG!$C$480:$BF$997,39,FALSE)</f>
        <v>0</v>
      </c>
      <c r="K486" s="325">
        <f>VLOOKUP($B486,GD_CHAM_CONG!$C$480:$BF$997,40,FALSE)</f>
        <v>0</v>
      </c>
      <c r="L486" s="325">
        <f>VLOOKUP($B486,GD_CHAM_CONG!$C$480:$BF$997,41,FALSE)</f>
        <v>0</v>
      </c>
      <c r="M486" s="325">
        <f>VLOOKUP($B486,GD_CHAM_CONG!$C$480:$BF$997,42,FALSE)</f>
        <v>0</v>
      </c>
      <c r="N486" s="325">
        <f>VLOOKUP($B486,GD_CHAM_CONG!$C$480:$BF$997,43,FALSE)</f>
        <v>0</v>
      </c>
      <c r="O486" s="325">
        <f>VLOOKUP($B486,GD_CHAM_CONG!$C$480:$BF$997,44,FALSE)</f>
        <v>0</v>
      </c>
      <c r="P486" s="325">
        <f>VLOOKUP($B486,GD_CHAM_CONG!$C$480:$BF$997,45,FALSE)</f>
        <v>0</v>
      </c>
      <c r="Q486" s="325">
        <f>VLOOKUP($B486,GD_CHAM_CONG!$C$480:$BF$997,46,FALSE)</f>
        <v>0</v>
      </c>
      <c r="R486" s="325">
        <f>VLOOKUP($B486,GD_CHAM_CONG!$C$6:$BF$997,47,FALSE)</f>
        <v>0</v>
      </c>
      <c r="S486" s="325">
        <f>VLOOKUP($B486,GD_CHAM_CONG!$C$480:$BF$997,48,FALSE)</f>
        <v>0</v>
      </c>
      <c r="T486" s="325">
        <f>VLOOKUP($B486,GD_CHAM_CONG!$C$480:$BF$997,49,FALSE)</f>
        <v>0</v>
      </c>
      <c r="U486" s="325">
        <f>VLOOKUP($B486,GD_CHAM_CONG!$C$480:$BF$997,50,FALSE)</f>
        <v>0</v>
      </c>
      <c r="V486" s="325">
        <f>VLOOKUP($B486,GD_CHAM_CONG!$C$480:$BF$997,51,FALSE)</f>
        <v>0</v>
      </c>
      <c r="W486" s="325">
        <f>VLOOKUP($B486,GD_CHAM_CONG!$C$480:$BF$997,52,FALSE)</f>
        <v>0</v>
      </c>
      <c r="X486" s="325">
        <f>VLOOKUP($B486,GD_CHAM_CONG!$C$480:$BF$997,53,FALSE)</f>
        <v>0</v>
      </c>
      <c r="Y486" s="325">
        <f>VLOOKUP($B486,GD_CHAM_CONG!$C$480:$BF$997,54,FALSE)</f>
        <v>0</v>
      </c>
      <c r="Z486" s="325">
        <f>VLOOKUP($B486,GD_CHAM_CONG!$C$480:$BF$997,55,FALSE)</f>
        <v>0</v>
      </c>
      <c r="AA486" s="325">
        <f>VLOOKUP($B486,GD_CHAM_CONG!$C$480:$BF$997,56,FALSE)</f>
        <v>0</v>
      </c>
      <c r="AB486" s="325">
        <f>VLOOKUP($B486,GD_CHAM_CONG!$C$480:$BI$997,57,FALSE)</f>
        <v>0</v>
      </c>
      <c r="AC486" s="325">
        <f>VLOOKUP($B486,GD_CHAM_CONG!$C$480:$BI$997,58,FALSE)</f>
        <v>0</v>
      </c>
      <c r="AD486" s="325">
        <f>VLOOKUP($B486,GD_CHAM_CONG!$C$480:$BI$997,59,FALSE)</f>
        <v>0</v>
      </c>
      <c r="AE486" s="326">
        <f>I486/$H486*VLOOKUP(I$4,DM_TI_LE!$A$5:$B$30,2,FALSE)</f>
        <v>0.29629629629629628</v>
      </c>
      <c r="AF486" s="326">
        <f>J486/$H486*VLOOKUP(J$4,DM_TI_LE!$A$5:$B$30,2,FALSE)</f>
        <v>0</v>
      </c>
      <c r="AG486" s="326">
        <f>K486/$H486*VLOOKUP(K$4,DM_TI_LE!$A$5:$B$30,2,FALSE)</f>
        <v>0</v>
      </c>
      <c r="AH486" s="326">
        <f>L486/$H486*VLOOKUP(L$4,DM_TI_LE!$A$5:$B$30,2,FALSE)</f>
        <v>0</v>
      </c>
      <c r="AI486" s="326">
        <f>M486/$H486*VLOOKUP(M$4,DM_TI_LE!$A$5:$B$30,2,FALSE)</f>
        <v>0</v>
      </c>
      <c r="AJ486" s="326">
        <f>N486/$H486*VLOOKUP(N$4,DM_TI_LE!$A$5:$B$30,2,FALSE)</f>
        <v>0</v>
      </c>
      <c r="AK486" s="326">
        <f>O486/$H486*VLOOKUP(O$4,DM_TI_LE!$A$5:$B$30,2,FALSE)</f>
        <v>0</v>
      </c>
      <c r="AL486" s="326">
        <f>P486/$H486*VLOOKUP(P$4,DM_TI_LE!$A$5:$B$30,2,FALSE)</f>
        <v>0</v>
      </c>
      <c r="AM486" s="326">
        <f>Q486/$H486*VLOOKUP(Q$4,DM_TI_LE!$A$5:$B$30,2,FALSE)</f>
        <v>0</v>
      </c>
      <c r="AN486" s="326">
        <f>R486/$H486*VLOOKUP(R$4,DM_TI_LE!$A$5:$B$30,2,FALSE)</f>
        <v>0</v>
      </c>
      <c r="AO486" s="326">
        <f>S486/$H486*VLOOKUP(S$4,DM_TI_LE!$A$5:$B$30,2,FALSE)</f>
        <v>0</v>
      </c>
      <c r="AP486" s="326">
        <f>T486/$H486*VLOOKUP(T$4,DM_TI_LE!$A$5:$B$30,2,FALSE)</f>
        <v>0</v>
      </c>
      <c r="AQ486" s="326">
        <f>U486/$H486*VLOOKUP(U$4,DM_TI_LE!$A$5:$B$30,2,FALSE)</f>
        <v>0</v>
      </c>
      <c r="AR486" s="326">
        <f>V486/$H486*VLOOKUP(V$4,DM_TI_LE!$A$5:$B$30,2,FALSE)</f>
        <v>0</v>
      </c>
      <c r="AS486" s="326">
        <f>W486/$H486*VLOOKUP(W$4,DM_TI_LE!$A$5:$B$30,2,FALSE)</f>
        <v>0</v>
      </c>
      <c r="AT486" s="326">
        <f>X486/$H486*VLOOKUP(X$4,DM_TI_LE!$A$5:$B$30,2,FALSE)</f>
        <v>0</v>
      </c>
      <c r="AU486" s="326">
        <f>Y486/$H486*VLOOKUP(Y$4,DM_TI_LE!$A$5:$B$30,2,FALSE)</f>
        <v>0</v>
      </c>
      <c r="AV486" s="326">
        <f>Z486/$H486*VLOOKUP(Z$4,DM_TI_LE!$A$5:$B$30,2,FALSE)</f>
        <v>0</v>
      </c>
      <c r="AW486" s="326">
        <f>AA486/$H486*VLOOKUP(AA$4,DM_TI_LE!$A$5:$B$30,2,FALSE)</f>
        <v>0</v>
      </c>
      <c r="AX486" s="326">
        <f>AB486/$H486*VLOOKUP(AB$4,DM_TI_LE!$A$5:$B$30,2,FALSE)</f>
        <v>0</v>
      </c>
      <c r="AY486" s="326">
        <f>AC486/$H486*VLOOKUP(AC$4,DM_TI_LE!$A$5:$B$30,2,FALSE)</f>
        <v>0</v>
      </c>
      <c r="AZ486" s="326">
        <f>AD486/$H486*VLOOKUP(AD$4,DM_TI_LE!$A$5:$B$30,2,FALSE)</f>
        <v>0</v>
      </c>
      <c r="BA486" s="327">
        <f>IF(CD486="HDHV",DM_TI_LE!$K$12*I486, SUM(AE486:AW486)*F486*E486*DM_HE_SO_LUONG_NS!$D$1*CE486)</f>
        <v>240000</v>
      </c>
      <c r="BB486" s="325"/>
      <c r="BC486" s="328">
        <f>VLOOKUP(B486,GD_LCD_HS_LNS!$B$4:$E$1000,4,FALSE)</f>
        <v>3972000</v>
      </c>
      <c r="BD486" s="329"/>
      <c r="BE486" s="325">
        <f>I486/26*$BC486*VLOOKUP(BE$4,DM_TI_LE!$A$5:$C$29,3,FALSE)</f>
        <v>0</v>
      </c>
      <c r="BF486" s="325">
        <f>J486/26*$BC486*VLOOKUP(BF$4,DM_TI_LE!$A$5:$C$29,3,FALSE)</f>
        <v>0</v>
      </c>
      <c r="BG486" s="325">
        <f>K486/26*$BC486*VLOOKUP(BG$4,DM_TI_LE!$A$5:$C$29,3,FALSE)</f>
        <v>0</v>
      </c>
      <c r="BH486" s="325">
        <f>L486/26*$BC486*VLOOKUP(BH$4,DM_TI_LE!$A$5:$C$29,3,FALSE)</f>
        <v>0</v>
      </c>
      <c r="BI486" s="325">
        <f>M486/26*$BC486*VLOOKUP(BI$4,DM_TI_LE!$A$5:$C$29,3,FALSE)</f>
        <v>0</v>
      </c>
      <c r="BJ486" s="325">
        <f>N486/26*$BC486*VLOOKUP(BJ$4,DM_TI_LE!$A$5:$C$29,3,FALSE)</f>
        <v>0</v>
      </c>
      <c r="BK486" s="325">
        <f>O486/26*$BC486*VLOOKUP(BK$4,DM_TI_LE!$A$5:$C$29,3,FALSE)</f>
        <v>0</v>
      </c>
      <c r="BL486" s="325">
        <f>P486/26*$BC486*VLOOKUP(BL$4,DM_TI_LE!$A$5:$C$29,3,FALSE)</f>
        <v>0</v>
      </c>
      <c r="BM486" s="325">
        <f>Q486/26*$BC486*VLOOKUP(BM$4,DM_TI_LE!$A$5:$C$29,3,FALSE)</f>
        <v>0</v>
      </c>
      <c r="BN486" s="325">
        <f>R486/26*$BC486*VLOOKUP(BN$4,DM_TI_LE!$A$5:$C$29,3,FALSE)</f>
        <v>0</v>
      </c>
      <c r="BO486" s="325">
        <f>S486/26*$BC486*VLOOKUP(BO$4,DM_TI_LE!$A$5:$C$29,3,FALSE)</f>
        <v>0</v>
      </c>
      <c r="BP486" s="325">
        <f>T486/26*$BC486*VLOOKUP(BP$4,DM_TI_LE!$A$5:$C$29,3,FALSE)</f>
        <v>0</v>
      </c>
      <c r="BQ486" s="325">
        <f>U486/26*$BC486*VLOOKUP(BQ$4,DM_TI_LE!$A$5:$C$29,3,FALSE)</f>
        <v>0</v>
      </c>
      <c r="BR486" s="325">
        <f>V486/26*$BC486*VLOOKUP(BR$4,DM_TI_LE!$A$5:$C$29,3,FALSE)</f>
        <v>0</v>
      </c>
      <c r="BS486" s="325">
        <f>W486/26*$BC486*VLOOKUP(BS$4,DM_TI_LE!$A$5:$C$29,3,FALSE)</f>
        <v>0</v>
      </c>
      <c r="BT486" s="325">
        <f>X486/26*$BC486*VLOOKUP(BT$4,DM_TI_LE!$A$5:$C$29,3,FALSE)</f>
        <v>0</v>
      </c>
      <c r="BU486" s="325">
        <f>Y486/26*$BC486*VLOOKUP(BU$4,DM_TI_LE!$A$5:$C$29,3,FALSE)</f>
        <v>0</v>
      </c>
      <c r="BV486" s="325">
        <f>Z486/26*$BC486*VLOOKUP(BV$4,DM_TI_LE!$A$5:$C$29,3,FALSE)</f>
        <v>0</v>
      </c>
      <c r="BW486" s="325">
        <f>AA486/26*$BC486*VLOOKUP(BW$4,DM_TI_LE!$A$5:$C$29,3,FALSE)</f>
        <v>0</v>
      </c>
      <c r="BX486" s="325">
        <f>AB486/26*$BC486*VLOOKUP(BX$4,DM_TI_LE!$A$5:$C$29,3,FALSE)</f>
        <v>0</v>
      </c>
      <c r="BY486" s="325">
        <f>AC486/26*$BC486*VLOOKUP(BY$4,DM_TI_LE!$A$5:$C$29,3,FALSE)</f>
        <v>0</v>
      </c>
      <c r="BZ486" s="325">
        <f>AD486/26*$BC486*VLOOKUP(BZ$4,DM_TI_LE!$A$5:$C$29,3,FALSE)</f>
        <v>0</v>
      </c>
      <c r="CA486" s="327">
        <f t="shared" si="0"/>
        <v>0</v>
      </c>
      <c r="CB486" s="329"/>
      <c r="CC486" s="327">
        <f t="shared" si="1"/>
        <v>240000</v>
      </c>
      <c r="CD486" s="138" t="str">
        <f>VLOOKUP(B486,GD_CHUNG!$B$481:$G$694,6,FALSE)</f>
        <v>HDHV</v>
      </c>
      <c r="CE486" s="330">
        <f>VLOOKUP(CD486,DM_TI_LE!$I$12:$J$16,2,FALSE)</f>
        <v>0</v>
      </c>
    </row>
    <row r="487" spans="1:83" ht="12.75" x14ac:dyDescent="0.2">
      <c r="A487" s="298">
        <v>483</v>
      </c>
      <c r="B487" s="299">
        <f>GD_CHUNG!B487</f>
        <v>13789</v>
      </c>
      <c r="C487" s="299" t="str">
        <f>GD_CHUNG!C487</f>
        <v>Nguyễn Mạnh Cường</v>
      </c>
      <c r="D487" s="299" t="str">
        <f>GD_CHUNG!D487</f>
        <v>Nhân viên cân bằng trọng tải nhóm 2</v>
      </c>
      <c r="E487" s="323">
        <f>VLOOKUP(B487,GD_CHAM_CONG!$C$6:$BJ$997,60,FALSE)</f>
        <v>1</v>
      </c>
      <c r="F487" s="323">
        <f>VLOOKUP(B487,GD_LCD_HS_LNS!$B$4:$F$1000,5,FALSE)</f>
        <v>1.8</v>
      </c>
      <c r="G487" s="324"/>
      <c r="H487" s="324">
        <f>VLOOKUP(B487,GD_CHAM_CONG!$C$6:$BD$997,37,FALSE)</f>
        <v>27</v>
      </c>
      <c r="I487" s="325">
        <f>VLOOKUP($B487,GD_CHAM_CONG!$C$480:$BF$997,38,FALSE)</f>
        <v>8</v>
      </c>
      <c r="J487" s="325">
        <f>VLOOKUP($B487,GD_CHAM_CONG!$C$480:$BF$997,39,FALSE)</f>
        <v>0</v>
      </c>
      <c r="K487" s="325">
        <f>VLOOKUP($B487,GD_CHAM_CONG!$C$480:$BF$997,40,FALSE)</f>
        <v>0</v>
      </c>
      <c r="L487" s="325">
        <f>VLOOKUP($B487,GD_CHAM_CONG!$C$480:$BF$997,41,FALSE)</f>
        <v>0</v>
      </c>
      <c r="M487" s="325">
        <f>VLOOKUP($B487,GD_CHAM_CONG!$C$480:$BF$997,42,FALSE)</f>
        <v>0</v>
      </c>
      <c r="N487" s="325">
        <f>VLOOKUP($B487,GD_CHAM_CONG!$C$480:$BF$997,43,FALSE)</f>
        <v>0</v>
      </c>
      <c r="O487" s="325">
        <f>VLOOKUP($B487,GD_CHAM_CONG!$C$480:$BF$997,44,FALSE)</f>
        <v>0</v>
      </c>
      <c r="P487" s="325">
        <f>VLOOKUP($B487,GD_CHAM_CONG!$C$480:$BF$997,45,FALSE)</f>
        <v>0</v>
      </c>
      <c r="Q487" s="325">
        <f>VLOOKUP($B487,GD_CHAM_CONG!$C$480:$BF$997,46,FALSE)</f>
        <v>0</v>
      </c>
      <c r="R487" s="325">
        <f>VLOOKUP($B487,GD_CHAM_CONG!$C$6:$BF$997,47,FALSE)</f>
        <v>0</v>
      </c>
      <c r="S487" s="325">
        <f>VLOOKUP($B487,GD_CHAM_CONG!$C$480:$BF$997,48,FALSE)</f>
        <v>0</v>
      </c>
      <c r="T487" s="325">
        <f>VLOOKUP($B487,GD_CHAM_CONG!$C$480:$BF$997,49,FALSE)</f>
        <v>0</v>
      </c>
      <c r="U487" s="325">
        <f>VLOOKUP($B487,GD_CHAM_CONG!$C$480:$BF$997,50,FALSE)</f>
        <v>0</v>
      </c>
      <c r="V487" s="325">
        <f>VLOOKUP($B487,GD_CHAM_CONG!$C$480:$BF$997,51,FALSE)</f>
        <v>0</v>
      </c>
      <c r="W487" s="325">
        <f>VLOOKUP($B487,GD_CHAM_CONG!$C$480:$BF$997,52,FALSE)</f>
        <v>0</v>
      </c>
      <c r="X487" s="325">
        <f>VLOOKUP($B487,GD_CHAM_CONG!$C$480:$BF$997,53,FALSE)</f>
        <v>0</v>
      </c>
      <c r="Y487" s="325">
        <f>VLOOKUP($B487,GD_CHAM_CONG!$C$480:$BF$997,54,FALSE)</f>
        <v>0</v>
      </c>
      <c r="Z487" s="325">
        <f>VLOOKUP($B487,GD_CHAM_CONG!$C$480:$BF$997,55,FALSE)</f>
        <v>0</v>
      </c>
      <c r="AA487" s="325">
        <f>VLOOKUP($B487,GD_CHAM_CONG!$C$480:$BF$997,56,FALSE)</f>
        <v>0</v>
      </c>
      <c r="AB487" s="325">
        <f>VLOOKUP($B487,GD_CHAM_CONG!$C$480:$BI$997,57,FALSE)</f>
        <v>0</v>
      </c>
      <c r="AC487" s="325">
        <f>VLOOKUP($B487,GD_CHAM_CONG!$C$480:$BI$997,58,FALSE)</f>
        <v>0</v>
      </c>
      <c r="AD487" s="325">
        <f>VLOOKUP($B487,GD_CHAM_CONG!$C$480:$BI$997,59,FALSE)</f>
        <v>0</v>
      </c>
      <c r="AE487" s="326">
        <f>I487/$H487*VLOOKUP(I$4,DM_TI_LE!$A$5:$B$30,2,FALSE)</f>
        <v>0.29629629629629628</v>
      </c>
      <c r="AF487" s="326">
        <f>J487/$H487*VLOOKUP(J$4,DM_TI_LE!$A$5:$B$30,2,FALSE)</f>
        <v>0</v>
      </c>
      <c r="AG487" s="326">
        <f>K487/$H487*VLOOKUP(K$4,DM_TI_LE!$A$5:$B$30,2,FALSE)</f>
        <v>0</v>
      </c>
      <c r="AH487" s="326">
        <f>L487/$H487*VLOOKUP(L$4,DM_TI_LE!$A$5:$B$30,2,FALSE)</f>
        <v>0</v>
      </c>
      <c r="AI487" s="326">
        <f>M487/$H487*VLOOKUP(M$4,DM_TI_LE!$A$5:$B$30,2,FALSE)</f>
        <v>0</v>
      </c>
      <c r="AJ487" s="326">
        <f>N487/$H487*VLOOKUP(N$4,DM_TI_LE!$A$5:$B$30,2,FALSE)</f>
        <v>0</v>
      </c>
      <c r="AK487" s="326">
        <f>O487/$H487*VLOOKUP(O$4,DM_TI_LE!$A$5:$B$30,2,FALSE)</f>
        <v>0</v>
      </c>
      <c r="AL487" s="326">
        <f>P487/$H487*VLOOKUP(P$4,DM_TI_LE!$A$5:$B$30,2,FALSE)</f>
        <v>0</v>
      </c>
      <c r="AM487" s="326">
        <f>Q487/$H487*VLOOKUP(Q$4,DM_TI_LE!$A$5:$B$30,2,FALSE)</f>
        <v>0</v>
      </c>
      <c r="AN487" s="326">
        <f>R487/$H487*VLOOKUP(R$4,DM_TI_LE!$A$5:$B$30,2,FALSE)</f>
        <v>0</v>
      </c>
      <c r="AO487" s="326">
        <f>S487/$H487*VLOOKUP(S$4,DM_TI_LE!$A$5:$B$30,2,FALSE)</f>
        <v>0</v>
      </c>
      <c r="AP487" s="326">
        <f>T487/$H487*VLOOKUP(T$4,DM_TI_LE!$A$5:$B$30,2,FALSE)</f>
        <v>0</v>
      </c>
      <c r="AQ487" s="326">
        <f>U487/$H487*VLOOKUP(U$4,DM_TI_LE!$A$5:$B$30,2,FALSE)</f>
        <v>0</v>
      </c>
      <c r="AR487" s="326">
        <f>V487/$H487*VLOOKUP(V$4,DM_TI_LE!$A$5:$B$30,2,FALSE)</f>
        <v>0</v>
      </c>
      <c r="AS487" s="326">
        <f>W487/$H487*VLOOKUP(W$4,DM_TI_LE!$A$5:$B$30,2,FALSE)</f>
        <v>0</v>
      </c>
      <c r="AT487" s="326">
        <f>X487/$H487*VLOOKUP(X$4,DM_TI_LE!$A$5:$B$30,2,FALSE)</f>
        <v>0</v>
      </c>
      <c r="AU487" s="326">
        <f>Y487/$H487*VLOOKUP(Y$4,DM_TI_LE!$A$5:$B$30,2,FALSE)</f>
        <v>0</v>
      </c>
      <c r="AV487" s="326">
        <f>Z487/$H487*VLOOKUP(Z$4,DM_TI_LE!$A$5:$B$30,2,FALSE)</f>
        <v>0</v>
      </c>
      <c r="AW487" s="326">
        <f>AA487/$H487*VLOOKUP(AA$4,DM_TI_LE!$A$5:$B$30,2,FALSE)</f>
        <v>0</v>
      </c>
      <c r="AX487" s="326">
        <f>AB487/$H487*VLOOKUP(AB$4,DM_TI_LE!$A$5:$B$30,2,FALSE)</f>
        <v>0</v>
      </c>
      <c r="AY487" s="326">
        <f>AC487/$H487*VLOOKUP(AC$4,DM_TI_LE!$A$5:$B$30,2,FALSE)</f>
        <v>0</v>
      </c>
      <c r="AZ487" s="326">
        <f>AD487/$H487*VLOOKUP(AD$4,DM_TI_LE!$A$5:$B$30,2,FALSE)</f>
        <v>0</v>
      </c>
      <c r="BA487" s="327">
        <f>IF(CD487="HDHV",DM_TI_LE!$K$12*I487, SUM(AE487:AW487)*F487*E487*DM_HE_SO_LUONG_NS!$D$1*CE487)</f>
        <v>240000</v>
      </c>
      <c r="BB487" s="325"/>
      <c r="BC487" s="328">
        <f>VLOOKUP(B487,GD_LCD_HS_LNS!$B$4:$E$1000,4,FALSE)</f>
        <v>3972000</v>
      </c>
      <c r="BD487" s="329"/>
      <c r="BE487" s="325">
        <f>I487/26*$BC487*VLOOKUP(BE$4,DM_TI_LE!$A$5:$C$29,3,FALSE)</f>
        <v>0</v>
      </c>
      <c r="BF487" s="325">
        <f>J487/26*$BC487*VLOOKUP(BF$4,DM_TI_LE!$A$5:$C$29,3,FALSE)</f>
        <v>0</v>
      </c>
      <c r="BG487" s="325">
        <f>K487/26*$BC487*VLOOKUP(BG$4,DM_TI_LE!$A$5:$C$29,3,FALSE)</f>
        <v>0</v>
      </c>
      <c r="BH487" s="325">
        <f>L487/26*$BC487*VLOOKUP(BH$4,DM_TI_LE!$A$5:$C$29,3,FALSE)</f>
        <v>0</v>
      </c>
      <c r="BI487" s="325">
        <f>M487/26*$BC487*VLOOKUP(BI$4,DM_TI_LE!$A$5:$C$29,3,FALSE)</f>
        <v>0</v>
      </c>
      <c r="BJ487" s="325">
        <f>N487/26*$BC487*VLOOKUP(BJ$4,DM_TI_LE!$A$5:$C$29,3,FALSE)</f>
        <v>0</v>
      </c>
      <c r="BK487" s="325">
        <f>O487/26*$BC487*VLOOKUP(BK$4,DM_TI_LE!$A$5:$C$29,3,FALSE)</f>
        <v>0</v>
      </c>
      <c r="BL487" s="325">
        <f>P487/26*$BC487*VLOOKUP(BL$4,DM_TI_LE!$A$5:$C$29,3,FALSE)</f>
        <v>0</v>
      </c>
      <c r="BM487" s="325">
        <f>Q487/26*$BC487*VLOOKUP(BM$4,DM_TI_LE!$A$5:$C$29,3,FALSE)</f>
        <v>0</v>
      </c>
      <c r="BN487" s="325">
        <f>R487/26*$BC487*VLOOKUP(BN$4,DM_TI_LE!$A$5:$C$29,3,FALSE)</f>
        <v>0</v>
      </c>
      <c r="BO487" s="325">
        <f>S487/26*$BC487*VLOOKUP(BO$4,DM_TI_LE!$A$5:$C$29,3,FALSE)</f>
        <v>0</v>
      </c>
      <c r="BP487" s="325">
        <f>T487/26*$BC487*VLOOKUP(BP$4,DM_TI_LE!$A$5:$C$29,3,FALSE)</f>
        <v>0</v>
      </c>
      <c r="BQ487" s="325">
        <f>U487/26*$BC487*VLOOKUP(BQ$4,DM_TI_LE!$A$5:$C$29,3,FALSE)</f>
        <v>0</v>
      </c>
      <c r="BR487" s="325">
        <f>V487/26*$BC487*VLOOKUP(BR$4,DM_TI_LE!$A$5:$C$29,3,FALSE)</f>
        <v>0</v>
      </c>
      <c r="BS487" s="325">
        <f>W487/26*$BC487*VLOOKUP(BS$4,DM_TI_LE!$A$5:$C$29,3,FALSE)</f>
        <v>0</v>
      </c>
      <c r="BT487" s="325">
        <f>X487/26*$BC487*VLOOKUP(BT$4,DM_TI_LE!$A$5:$C$29,3,FALSE)</f>
        <v>0</v>
      </c>
      <c r="BU487" s="325">
        <f>Y487/26*$BC487*VLOOKUP(BU$4,DM_TI_LE!$A$5:$C$29,3,FALSE)</f>
        <v>0</v>
      </c>
      <c r="BV487" s="325">
        <f>Z487/26*$BC487*VLOOKUP(BV$4,DM_TI_LE!$A$5:$C$29,3,FALSE)</f>
        <v>0</v>
      </c>
      <c r="BW487" s="325">
        <f>AA487/26*$BC487*VLOOKUP(BW$4,DM_TI_LE!$A$5:$C$29,3,FALSE)</f>
        <v>0</v>
      </c>
      <c r="BX487" s="325">
        <f>AB487/26*$BC487*VLOOKUP(BX$4,DM_TI_LE!$A$5:$C$29,3,FALSE)</f>
        <v>0</v>
      </c>
      <c r="BY487" s="325">
        <f>AC487/26*$BC487*VLOOKUP(BY$4,DM_TI_LE!$A$5:$C$29,3,FALSE)</f>
        <v>0</v>
      </c>
      <c r="BZ487" s="325">
        <f>AD487/26*$BC487*VLOOKUP(BZ$4,DM_TI_LE!$A$5:$C$29,3,FALSE)</f>
        <v>0</v>
      </c>
      <c r="CA487" s="327">
        <f t="shared" si="0"/>
        <v>0</v>
      </c>
      <c r="CB487" s="329"/>
      <c r="CC487" s="327">
        <f t="shared" si="1"/>
        <v>240000</v>
      </c>
      <c r="CD487" s="138" t="str">
        <f>VLOOKUP(B487,GD_CHUNG!$B$481:$G$694,6,FALSE)</f>
        <v>HDHV</v>
      </c>
      <c r="CE487" s="330">
        <f>VLOOKUP(CD487,DM_TI_LE!$I$12:$J$16,2,FALSE)</f>
        <v>0</v>
      </c>
    </row>
    <row r="488" spans="1:83" ht="12.75" x14ac:dyDescent="0.2">
      <c r="A488" s="298">
        <v>484</v>
      </c>
      <c r="B488" s="299">
        <f>GD_CHUNG!B488</f>
        <v>13790</v>
      </c>
      <c r="C488" s="299" t="str">
        <f>GD_CHUNG!C488</f>
        <v>Trần Đức Hạnh</v>
      </c>
      <c r="D488" s="299" t="str">
        <f>GD_CHUNG!D488</f>
        <v>Nhân viên cân bằng trọng tải nhóm 2</v>
      </c>
      <c r="E488" s="323">
        <f>VLOOKUP(B488,GD_CHAM_CONG!$C$6:$BJ$997,60,FALSE)</f>
        <v>1</v>
      </c>
      <c r="F488" s="323">
        <f>VLOOKUP(B488,GD_LCD_HS_LNS!$B$4:$F$1000,5,FALSE)</f>
        <v>1.8</v>
      </c>
      <c r="G488" s="324"/>
      <c r="H488" s="324">
        <f>VLOOKUP(B488,GD_CHAM_CONG!$C$6:$BD$997,37,FALSE)</f>
        <v>27</v>
      </c>
      <c r="I488" s="325">
        <f>VLOOKUP($B488,GD_CHAM_CONG!$C$480:$BF$997,38,FALSE)</f>
        <v>8</v>
      </c>
      <c r="J488" s="325">
        <f>VLOOKUP($B488,GD_CHAM_CONG!$C$480:$BF$997,39,FALSE)</f>
        <v>0</v>
      </c>
      <c r="K488" s="325">
        <f>VLOOKUP($B488,GD_CHAM_CONG!$C$480:$BF$997,40,FALSE)</f>
        <v>0</v>
      </c>
      <c r="L488" s="325">
        <f>VLOOKUP($B488,GD_CHAM_CONG!$C$480:$BF$997,41,FALSE)</f>
        <v>0</v>
      </c>
      <c r="M488" s="325">
        <f>VLOOKUP($B488,GD_CHAM_CONG!$C$480:$BF$997,42,FALSE)</f>
        <v>0</v>
      </c>
      <c r="N488" s="325">
        <f>VLOOKUP($B488,GD_CHAM_CONG!$C$480:$BF$997,43,FALSE)</f>
        <v>0</v>
      </c>
      <c r="O488" s="325">
        <f>VLOOKUP($B488,GD_CHAM_CONG!$C$480:$BF$997,44,FALSE)</f>
        <v>0</v>
      </c>
      <c r="P488" s="325">
        <f>VLOOKUP($B488,GD_CHAM_CONG!$C$480:$BF$997,45,FALSE)</f>
        <v>0</v>
      </c>
      <c r="Q488" s="325">
        <f>VLOOKUP($B488,GD_CHAM_CONG!$C$480:$BF$997,46,FALSE)</f>
        <v>0</v>
      </c>
      <c r="R488" s="325">
        <f>VLOOKUP($B488,GD_CHAM_CONG!$C$6:$BF$997,47,FALSE)</f>
        <v>0</v>
      </c>
      <c r="S488" s="325">
        <f>VLOOKUP($B488,GD_CHAM_CONG!$C$480:$BF$997,48,FALSE)</f>
        <v>0</v>
      </c>
      <c r="T488" s="325">
        <f>VLOOKUP($B488,GD_CHAM_CONG!$C$480:$BF$997,49,FALSE)</f>
        <v>0</v>
      </c>
      <c r="U488" s="325">
        <f>VLOOKUP($B488,GD_CHAM_CONG!$C$480:$BF$997,50,FALSE)</f>
        <v>0</v>
      </c>
      <c r="V488" s="325">
        <f>VLOOKUP($B488,GD_CHAM_CONG!$C$480:$BF$997,51,FALSE)</f>
        <v>0</v>
      </c>
      <c r="W488" s="325">
        <f>VLOOKUP($B488,GD_CHAM_CONG!$C$480:$BF$997,52,FALSE)</f>
        <v>0</v>
      </c>
      <c r="X488" s="325">
        <f>VLOOKUP($B488,GD_CHAM_CONG!$C$480:$BF$997,53,FALSE)</f>
        <v>0</v>
      </c>
      <c r="Y488" s="325">
        <f>VLOOKUP($B488,GD_CHAM_CONG!$C$480:$BF$997,54,FALSE)</f>
        <v>0</v>
      </c>
      <c r="Z488" s="325">
        <f>VLOOKUP($B488,GD_CHAM_CONG!$C$480:$BF$997,55,FALSE)</f>
        <v>0</v>
      </c>
      <c r="AA488" s="325">
        <f>VLOOKUP($B488,GD_CHAM_CONG!$C$480:$BF$997,56,FALSE)</f>
        <v>0</v>
      </c>
      <c r="AB488" s="325">
        <f>VLOOKUP($B488,GD_CHAM_CONG!$C$480:$BI$997,57,FALSE)</f>
        <v>0</v>
      </c>
      <c r="AC488" s="325">
        <f>VLOOKUP($B488,GD_CHAM_CONG!$C$480:$BI$997,58,FALSE)</f>
        <v>0</v>
      </c>
      <c r="AD488" s="325">
        <f>VLOOKUP($B488,GD_CHAM_CONG!$C$480:$BI$997,59,FALSE)</f>
        <v>0</v>
      </c>
      <c r="AE488" s="326">
        <f>I488/$H488*VLOOKUP(I$4,DM_TI_LE!$A$5:$B$30,2,FALSE)</f>
        <v>0.29629629629629628</v>
      </c>
      <c r="AF488" s="326">
        <f>J488/$H488*VLOOKUP(J$4,DM_TI_LE!$A$5:$B$30,2,FALSE)</f>
        <v>0</v>
      </c>
      <c r="AG488" s="326">
        <f>K488/$H488*VLOOKUP(K$4,DM_TI_LE!$A$5:$B$30,2,FALSE)</f>
        <v>0</v>
      </c>
      <c r="AH488" s="326">
        <f>L488/$H488*VLOOKUP(L$4,DM_TI_LE!$A$5:$B$30,2,FALSE)</f>
        <v>0</v>
      </c>
      <c r="AI488" s="326">
        <f>M488/$H488*VLOOKUP(M$4,DM_TI_LE!$A$5:$B$30,2,FALSE)</f>
        <v>0</v>
      </c>
      <c r="AJ488" s="326">
        <f>N488/$H488*VLOOKUP(N$4,DM_TI_LE!$A$5:$B$30,2,FALSE)</f>
        <v>0</v>
      </c>
      <c r="AK488" s="326">
        <f>O488/$H488*VLOOKUP(O$4,DM_TI_LE!$A$5:$B$30,2,FALSE)</f>
        <v>0</v>
      </c>
      <c r="AL488" s="326">
        <f>P488/$H488*VLOOKUP(P$4,DM_TI_LE!$A$5:$B$30,2,FALSE)</f>
        <v>0</v>
      </c>
      <c r="AM488" s="326">
        <f>Q488/$H488*VLOOKUP(Q$4,DM_TI_LE!$A$5:$B$30,2,FALSE)</f>
        <v>0</v>
      </c>
      <c r="AN488" s="326">
        <f>R488/$H488*VLOOKUP(R$4,DM_TI_LE!$A$5:$B$30,2,FALSE)</f>
        <v>0</v>
      </c>
      <c r="AO488" s="326">
        <f>S488/$H488*VLOOKUP(S$4,DM_TI_LE!$A$5:$B$30,2,FALSE)</f>
        <v>0</v>
      </c>
      <c r="AP488" s="326">
        <f>T488/$H488*VLOOKUP(T$4,DM_TI_LE!$A$5:$B$30,2,FALSE)</f>
        <v>0</v>
      </c>
      <c r="AQ488" s="326">
        <f>U488/$H488*VLOOKUP(U$4,DM_TI_LE!$A$5:$B$30,2,FALSE)</f>
        <v>0</v>
      </c>
      <c r="AR488" s="326">
        <f>V488/$H488*VLOOKUP(V$4,DM_TI_LE!$A$5:$B$30,2,FALSE)</f>
        <v>0</v>
      </c>
      <c r="AS488" s="326">
        <f>W488/$H488*VLOOKUP(W$4,DM_TI_LE!$A$5:$B$30,2,FALSE)</f>
        <v>0</v>
      </c>
      <c r="AT488" s="326">
        <f>X488/$H488*VLOOKUP(X$4,DM_TI_LE!$A$5:$B$30,2,FALSE)</f>
        <v>0</v>
      </c>
      <c r="AU488" s="326">
        <f>Y488/$H488*VLOOKUP(Y$4,DM_TI_LE!$A$5:$B$30,2,FALSE)</f>
        <v>0</v>
      </c>
      <c r="AV488" s="326">
        <f>Z488/$H488*VLOOKUP(Z$4,DM_TI_LE!$A$5:$B$30,2,FALSE)</f>
        <v>0</v>
      </c>
      <c r="AW488" s="326">
        <f>AA488/$H488*VLOOKUP(AA$4,DM_TI_LE!$A$5:$B$30,2,FALSE)</f>
        <v>0</v>
      </c>
      <c r="AX488" s="326">
        <f>AB488/$H488*VLOOKUP(AB$4,DM_TI_LE!$A$5:$B$30,2,FALSE)</f>
        <v>0</v>
      </c>
      <c r="AY488" s="326">
        <f>AC488/$H488*VLOOKUP(AC$4,DM_TI_LE!$A$5:$B$30,2,FALSE)</f>
        <v>0</v>
      </c>
      <c r="AZ488" s="326">
        <f>AD488/$H488*VLOOKUP(AD$4,DM_TI_LE!$A$5:$B$30,2,FALSE)</f>
        <v>0</v>
      </c>
      <c r="BA488" s="327">
        <f>IF(CD488="HDHV",DM_TI_LE!$K$12*I488, SUM(AE488:AW488)*F488*E488*DM_HE_SO_LUONG_NS!$D$1*CE488)</f>
        <v>240000</v>
      </c>
      <c r="BB488" s="325"/>
      <c r="BC488" s="328">
        <f>VLOOKUP(B488,GD_LCD_HS_LNS!$B$4:$E$1000,4,FALSE)</f>
        <v>3972000</v>
      </c>
      <c r="BD488" s="329"/>
      <c r="BE488" s="325">
        <f>I488/26*$BC488*VLOOKUP(BE$4,DM_TI_LE!$A$5:$C$29,3,FALSE)</f>
        <v>0</v>
      </c>
      <c r="BF488" s="325">
        <f>J488/26*$BC488*VLOOKUP(BF$4,DM_TI_LE!$A$5:$C$29,3,FALSE)</f>
        <v>0</v>
      </c>
      <c r="BG488" s="325">
        <f>K488/26*$BC488*VLOOKUP(BG$4,DM_TI_LE!$A$5:$C$29,3,FALSE)</f>
        <v>0</v>
      </c>
      <c r="BH488" s="325">
        <f>L488/26*$BC488*VLOOKUP(BH$4,DM_TI_LE!$A$5:$C$29,3,FALSE)</f>
        <v>0</v>
      </c>
      <c r="BI488" s="325">
        <f>M488/26*$BC488*VLOOKUP(BI$4,DM_TI_LE!$A$5:$C$29,3,FALSE)</f>
        <v>0</v>
      </c>
      <c r="BJ488" s="325">
        <f>N488/26*$BC488*VLOOKUP(BJ$4,DM_TI_LE!$A$5:$C$29,3,FALSE)</f>
        <v>0</v>
      </c>
      <c r="BK488" s="325">
        <f>O488/26*$BC488*VLOOKUP(BK$4,DM_TI_LE!$A$5:$C$29,3,FALSE)</f>
        <v>0</v>
      </c>
      <c r="BL488" s="325">
        <f>P488/26*$BC488*VLOOKUP(BL$4,DM_TI_LE!$A$5:$C$29,3,FALSE)</f>
        <v>0</v>
      </c>
      <c r="BM488" s="325">
        <f>Q488/26*$BC488*VLOOKUP(BM$4,DM_TI_LE!$A$5:$C$29,3,FALSE)</f>
        <v>0</v>
      </c>
      <c r="BN488" s="325">
        <f>R488/26*$BC488*VLOOKUP(BN$4,DM_TI_LE!$A$5:$C$29,3,FALSE)</f>
        <v>0</v>
      </c>
      <c r="BO488" s="325">
        <f>S488/26*$BC488*VLOOKUP(BO$4,DM_TI_LE!$A$5:$C$29,3,FALSE)</f>
        <v>0</v>
      </c>
      <c r="BP488" s="325">
        <f>T488/26*$BC488*VLOOKUP(BP$4,DM_TI_LE!$A$5:$C$29,3,FALSE)</f>
        <v>0</v>
      </c>
      <c r="BQ488" s="325">
        <f>U488/26*$BC488*VLOOKUP(BQ$4,DM_TI_LE!$A$5:$C$29,3,FALSE)</f>
        <v>0</v>
      </c>
      <c r="BR488" s="325">
        <f>V488/26*$BC488*VLOOKUP(BR$4,DM_TI_LE!$A$5:$C$29,3,FALSE)</f>
        <v>0</v>
      </c>
      <c r="BS488" s="325">
        <f>W488/26*$BC488*VLOOKUP(BS$4,DM_TI_LE!$A$5:$C$29,3,FALSE)</f>
        <v>0</v>
      </c>
      <c r="BT488" s="325">
        <f>X488/26*$BC488*VLOOKUP(BT$4,DM_TI_LE!$A$5:$C$29,3,FALSE)</f>
        <v>0</v>
      </c>
      <c r="BU488" s="325">
        <f>Y488/26*$BC488*VLOOKUP(BU$4,DM_TI_LE!$A$5:$C$29,3,FALSE)</f>
        <v>0</v>
      </c>
      <c r="BV488" s="325">
        <f>Z488/26*$BC488*VLOOKUP(BV$4,DM_TI_LE!$A$5:$C$29,3,FALSE)</f>
        <v>0</v>
      </c>
      <c r="BW488" s="325">
        <f>AA488/26*$BC488*VLOOKUP(BW$4,DM_TI_LE!$A$5:$C$29,3,FALSE)</f>
        <v>0</v>
      </c>
      <c r="BX488" s="325">
        <f>AB488/26*$BC488*VLOOKUP(BX$4,DM_TI_LE!$A$5:$C$29,3,FALSE)</f>
        <v>0</v>
      </c>
      <c r="BY488" s="325">
        <f>AC488/26*$BC488*VLOOKUP(BY$4,DM_TI_LE!$A$5:$C$29,3,FALSE)</f>
        <v>0</v>
      </c>
      <c r="BZ488" s="325">
        <f>AD488/26*$BC488*VLOOKUP(BZ$4,DM_TI_LE!$A$5:$C$29,3,FALSE)</f>
        <v>0</v>
      </c>
      <c r="CA488" s="327">
        <f t="shared" si="0"/>
        <v>0</v>
      </c>
      <c r="CB488" s="329"/>
      <c r="CC488" s="327">
        <f t="shared" si="1"/>
        <v>240000</v>
      </c>
      <c r="CD488" s="138" t="str">
        <f>VLOOKUP(B488,GD_CHUNG!$B$481:$G$694,6,FALSE)</f>
        <v>HDHV</v>
      </c>
      <c r="CE488" s="330">
        <f>VLOOKUP(CD488,DM_TI_LE!$I$12:$J$16,2,FALSE)</f>
        <v>0</v>
      </c>
    </row>
    <row r="489" spans="1:83" ht="12.75" x14ac:dyDescent="0.2">
      <c r="A489" s="298">
        <v>485</v>
      </c>
      <c r="B489" s="299">
        <f>GD_CHUNG!B489</f>
        <v>13791</v>
      </c>
      <c r="C489" s="299" t="str">
        <f>GD_CHUNG!C489</f>
        <v>Nguyễn Danh Huy</v>
      </c>
      <c r="D489" s="299" t="str">
        <f>GD_CHUNG!D489</f>
        <v>Nhân viên cân bằng trọng tải nhóm 2</v>
      </c>
      <c r="E489" s="323">
        <f>VLOOKUP(B489,GD_CHAM_CONG!$C$6:$BJ$997,60,FALSE)</f>
        <v>1</v>
      </c>
      <c r="F489" s="323">
        <f>VLOOKUP(B489,GD_LCD_HS_LNS!$B$4:$F$1000,5,FALSE)</f>
        <v>1.8</v>
      </c>
      <c r="G489" s="324"/>
      <c r="H489" s="324">
        <f>VLOOKUP(B489,GD_CHAM_CONG!$C$6:$BD$997,37,FALSE)</f>
        <v>27</v>
      </c>
      <c r="I489" s="325">
        <f>VLOOKUP($B489,GD_CHAM_CONG!$C$480:$BF$997,38,FALSE)</f>
        <v>8</v>
      </c>
      <c r="J489" s="325">
        <f>VLOOKUP($B489,GD_CHAM_CONG!$C$480:$BF$997,39,FALSE)</f>
        <v>0</v>
      </c>
      <c r="K489" s="325">
        <f>VLOOKUP($B489,GD_CHAM_CONG!$C$480:$BF$997,40,FALSE)</f>
        <v>0</v>
      </c>
      <c r="L489" s="325">
        <f>VLOOKUP($B489,GD_CHAM_CONG!$C$480:$BF$997,41,FALSE)</f>
        <v>0</v>
      </c>
      <c r="M489" s="325">
        <f>VLOOKUP($B489,GD_CHAM_CONG!$C$480:$BF$997,42,FALSE)</f>
        <v>0</v>
      </c>
      <c r="N489" s="325">
        <f>VLOOKUP($B489,GD_CHAM_CONG!$C$480:$BF$997,43,FALSE)</f>
        <v>0</v>
      </c>
      <c r="O489" s="325">
        <f>VLOOKUP($B489,GD_CHAM_CONG!$C$480:$BF$997,44,FALSE)</f>
        <v>0</v>
      </c>
      <c r="P489" s="325">
        <f>VLOOKUP($B489,GD_CHAM_CONG!$C$480:$BF$997,45,FALSE)</f>
        <v>0</v>
      </c>
      <c r="Q489" s="325">
        <f>VLOOKUP($B489,GD_CHAM_CONG!$C$480:$BF$997,46,FALSE)</f>
        <v>0</v>
      </c>
      <c r="R489" s="325">
        <f>VLOOKUP($B489,GD_CHAM_CONG!$C$6:$BF$997,47,FALSE)</f>
        <v>0</v>
      </c>
      <c r="S489" s="325">
        <f>VLOOKUP($B489,GD_CHAM_CONG!$C$480:$BF$997,48,FALSE)</f>
        <v>0</v>
      </c>
      <c r="T489" s="325">
        <f>VLOOKUP($B489,GD_CHAM_CONG!$C$480:$BF$997,49,FALSE)</f>
        <v>0</v>
      </c>
      <c r="U489" s="325">
        <f>VLOOKUP($B489,GD_CHAM_CONG!$C$480:$BF$997,50,FALSE)</f>
        <v>0</v>
      </c>
      <c r="V489" s="325">
        <f>VLOOKUP($B489,GD_CHAM_CONG!$C$480:$BF$997,51,FALSE)</f>
        <v>0</v>
      </c>
      <c r="W489" s="325">
        <f>VLOOKUP($B489,GD_CHAM_CONG!$C$480:$BF$997,52,FALSE)</f>
        <v>0</v>
      </c>
      <c r="X489" s="325">
        <f>VLOOKUP($B489,GD_CHAM_CONG!$C$480:$BF$997,53,FALSE)</f>
        <v>0</v>
      </c>
      <c r="Y489" s="325">
        <f>VLOOKUP($B489,GD_CHAM_CONG!$C$480:$BF$997,54,FALSE)</f>
        <v>0</v>
      </c>
      <c r="Z489" s="325">
        <f>VLOOKUP($B489,GD_CHAM_CONG!$C$480:$BF$997,55,FALSE)</f>
        <v>0</v>
      </c>
      <c r="AA489" s="325">
        <f>VLOOKUP($B489,GD_CHAM_CONG!$C$480:$BF$997,56,FALSE)</f>
        <v>0</v>
      </c>
      <c r="AB489" s="325">
        <f>VLOOKUP($B489,GD_CHAM_CONG!$C$480:$BI$997,57,FALSE)</f>
        <v>0</v>
      </c>
      <c r="AC489" s="325">
        <f>VLOOKUP($B489,GD_CHAM_CONG!$C$480:$BI$997,58,FALSE)</f>
        <v>0</v>
      </c>
      <c r="AD489" s="325">
        <f>VLOOKUP($B489,GD_CHAM_CONG!$C$480:$BI$997,59,FALSE)</f>
        <v>0</v>
      </c>
      <c r="AE489" s="326">
        <f>I489/$H489*VLOOKUP(I$4,DM_TI_LE!$A$5:$B$30,2,FALSE)</f>
        <v>0.29629629629629628</v>
      </c>
      <c r="AF489" s="326">
        <f>J489/$H489*VLOOKUP(J$4,DM_TI_LE!$A$5:$B$30,2,FALSE)</f>
        <v>0</v>
      </c>
      <c r="AG489" s="326">
        <f>K489/$H489*VLOOKUP(K$4,DM_TI_LE!$A$5:$B$30,2,FALSE)</f>
        <v>0</v>
      </c>
      <c r="AH489" s="326">
        <f>L489/$H489*VLOOKUP(L$4,DM_TI_LE!$A$5:$B$30,2,FALSE)</f>
        <v>0</v>
      </c>
      <c r="AI489" s="326">
        <f>M489/$H489*VLOOKUP(M$4,DM_TI_LE!$A$5:$B$30,2,FALSE)</f>
        <v>0</v>
      </c>
      <c r="AJ489" s="326">
        <f>N489/$H489*VLOOKUP(N$4,DM_TI_LE!$A$5:$B$30,2,FALSE)</f>
        <v>0</v>
      </c>
      <c r="AK489" s="326">
        <f>O489/$H489*VLOOKUP(O$4,DM_TI_LE!$A$5:$B$30,2,FALSE)</f>
        <v>0</v>
      </c>
      <c r="AL489" s="326">
        <f>P489/$H489*VLOOKUP(P$4,DM_TI_LE!$A$5:$B$30,2,FALSE)</f>
        <v>0</v>
      </c>
      <c r="AM489" s="326">
        <f>Q489/$H489*VLOOKUP(Q$4,DM_TI_LE!$A$5:$B$30,2,FALSE)</f>
        <v>0</v>
      </c>
      <c r="AN489" s="326">
        <f>R489/$H489*VLOOKUP(R$4,DM_TI_LE!$A$5:$B$30,2,FALSE)</f>
        <v>0</v>
      </c>
      <c r="AO489" s="326">
        <f>S489/$H489*VLOOKUP(S$4,DM_TI_LE!$A$5:$B$30,2,FALSE)</f>
        <v>0</v>
      </c>
      <c r="AP489" s="326">
        <f>T489/$H489*VLOOKUP(T$4,DM_TI_LE!$A$5:$B$30,2,FALSE)</f>
        <v>0</v>
      </c>
      <c r="AQ489" s="326">
        <f>U489/$H489*VLOOKUP(U$4,DM_TI_LE!$A$5:$B$30,2,FALSE)</f>
        <v>0</v>
      </c>
      <c r="AR489" s="326">
        <f>V489/$H489*VLOOKUP(V$4,DM_TI_LE!$A$5:$B$30,2,FALSE)</f>
        <v>0</v>
      </c>
      <c r="AS489" s="326">
        <f>W489/$H489*VLOOKUP(W$4,DM_TI_LE!$A$5:$B$30,2,FALSE)</f>
        <v>0</v>
      </c>
      <c r="AT489" s="326">
        <f>X489/$H489*VLOOKUP(X$4,DM_TI_LE!$A$5:$B$30,2,FALSE)</f>
        <v>0</v>
      </c>
      <c r="AU489" s="326">
        <f>Y489/$H489*VLOOKUP(Y$4,DM_TI_LE!$A$5:$B$30,2,FALSE)</f>
        <v>0</v>
      </c>
      <c r="AV489" s="326">
        <f>Z489/$H489*VLOOKUP(Z$4,DM_TI_LE!$A$5:$B$30,2,FALSE)</f>
        <v>0</v>
      </c>
      <c r="AW489" s="326">
        <f>AA489/$H489*VLOOKUP(AA$4,DM_TI_LE!$A$5:$B$30,2,FALSE)</f>
        <v>0</v>
      </c>
      <c r="AX489" s="326">
        <f>AB489/$H489*VLOOKUP(AB$4,DM_TI_LE!$A$5:$B$30,2,FALSE)</f>
        <v>0</v>
      </c>
      <c r="AY489" s="326">
        <f>AC489/$H489*VLOOKUP(AC$4,DM_TI_LE!$A$5:$B$30,2,FALSE)</f>
        <v>0</v>
      </c>
      <c r="AZ489" s="326">
        <f>AD489/$H489*VLOOKUP(AD$4,DM_TI_LE!$A$5:$B$30,2,FALSE)</f>
        <v>0</v>
      </c>
      <c r="BA489" s="327">
        <f>IF(CD489="HDHV",DM_TI_LE!$K$12*I489, SUM(AE489:AW489)*F489*E489*DM_HE_SO_LUONG_NS!$D$1*CE489)</f>
        <v>240000</v>
      </c>
      <c r="BB489" s="325"/>
      <c r="BC489" s="328">
        <f>VLOOKUP(B489,GD_LCD_HS_LNS!$B$4:$E$1000,4,FALSE)</f>
        <v>3972000</v>
      </c>
      <c r="BD489" s="329"/>
      <c r="BE489" s="325">
        <f>I489/26*$BC489*VLOOKUP(BE$4,DM_TI_LE!$A$5:$C$29,3,FALSE)</f>
        <v>0</v>
      </c>
      <c r="BF489" s="325">
        <f>J489/26*$BC489*VLOOKUP(BF$4,DM_TI_LE!$A$5:$C$29,3,FALSE)</f>
        <v>0</v>
      </c>
      <c r="BG489" s="325">
        <f>K489/26*$BC489*VLOOKUP(BG$4,DM_TI_LE!$A$5:$C$29,3,FALSE)</f>
        <v>0</v>
      </c>
      <c r="BH489" s="325">
        <f>L489/26*$BC489*VLOOKUP(BH$4,DM_TI_LE!$A$5:$C$29,3,FALSE)</f>
        <v>0</v>
      </c>
      <c r="BI489" s="325">
        <f>M489/26*$BC489*VLOOKUP(BI$4,DM_TI_LE!$A$5:$C$29,3,FALSE)</f>
        <v>0</v>
      </c>
      <c r="BJ489" s="325">
        <f>N489/26*$BC489*VLOOKUP(BJ$4,DM_TI_LE!$A$5:$C$29,3,FALSE)</f>
        <v>0</v>
      </c>
      <c r="BK489" s="325">
        <f>O489/26*$BC489*VLOOKUP(BK$4,DM_TI_LE!$A$5:$C$29,3,FALSE)</f>
        <v>0</v>
      </c>
      <c r="BL489" s="325">
        <f>P489/26*$BC489*VLOOKUP(BL$4,DM_TI_LE!$A$5:$C$29,3,FALSE)</f>
        <v>0</v>
      </c>
      <c r="BM489" s="325">
        <f>Q489/26*$BC489*VLOOKUP(BM$4,DM_TI_LE!$A$5:$C$29,3,FALSE)</f>
        <v>0</v>
      </c>
      <c r="BN489" s="325">
        <f>R489/26*$BC489*VLOOKUP(BN$4,DM_TI_LE!$A$5:$C$29,3,FALSE)</f>
        <v>0</v>
      </c>
      <c r="BO489" s="325">
        <f>S489/26*$BC489*VLOOKUP(BO$4,DM_TI_LE!$A$5:$C$29,3,FALSE)</f>
        <v>0</v>
      </c>
      <c r="BP489" s="325">
        <f>T489/26*$BC489*VLOOKUP(BP$4,DM_TI_LE!$A$5:$C$29,3,FALSE)</f>
        <v>0</v>
      </c>
      <c r="BQ489" s="325">
        <f>U489/26*$BC489*VLOOKUP(BQ$4,DM_TI_LE!$A$5:$C$29,3,FALSE)</f>
        <v>0</v>
      </c>
      <c r="BR489" s="325">
        <f>V489/26*$BC489*VLOOKUP(BR$4,DM_TI_LE!$A$5:$C$29,3,FALSE)</f>
        <v>0</v>
      </c>
      <c r="BS489" s="325">
        <f>W489/26*$BC489*VLOOKUP(BS$4,DM_TI_LE!$A$5:$C$29,3,FALSE)</f>
        <v>0</v>
      </c>
      <c r="BT489" s="325">
        <f>X489/26*$BC489*VLOOKUP(BT$4,DM_TI_LE!$A$5:$C$29,3,FALSE)</f>
        <v>0</v>
      </c>
      <c r="BU489" s="325">
        <f>Y489/26*$BC489*VLOOKUP(BU$4,DM_TI_LE!$A$5:$C$29,3,FALSE)</f>
        <v>0</v>
      </c>
      <c r="BV489" s="325">
        <f>Z489/26*$BC489*VLOOKUP(BV$4,DM_TI_LE!$A$5:$C$29,3,FALSE)</f>
        <v>0</v>
      </c>
      <c r="BW489" s="325">
        <f>AA489/26*$BC489*VLOOKUP(BW$4,DM_TI_LE!$A$5:$C$29,3,FALSE)</f>
        <v>0</v>
      </c>
      <c r="BX489" s="325">
        <f>AB489/26*$BC489*VLOOKUP(BX$4,DM_TI_LE!$A$5:$C$29,3,FALSE)</f>
        <v>0</v>
      </c>
      <c r="BY489" s="325">
        <f>AC489/26*$BC489*VLOOKUP(BY$4,DM_TI_LE!$A$5:$C$29,3,FALSE)</f>
        <v>0</v>
      </c>
      <c r="BZ489" s="325">
        <f>AD489/26*$BC489*VLOOKUP(BZ$4,DM_TI_LE!$A$5:$C$29,3,FALSE)</f>
        <v>0</v>
      </c>
      <c r="CA489" s="327">
        <f t="shared" si="0"/>
        <v>0</v>
      </c>
      <c r="CB489" s="329"/>
      <c r="CC489" s="327">
        <f t="shared" si="1"/>
        <v>240000</v>
      </c>
      <c r="CD489" s="138" t="str">
        <f>VLOOKUP(B489,GD_CHUNG!$B$481:$G$694,6,FALSE)</f>
        <v>HDHV</v>
      </c>
      <c r="CE489" s="330">
        <f>VLOOKUP(CD489,DM_TI_LE!$I$12:$J$16,2,FALSE)</f>
        <v>0</v>
      </c>
    </row>
    <row r="490" spans="1:83" ht="12.75" x14ac:dyDescent="0.2">
      <c r="A490" s="298">
        <v>486</v>
      </c>
      <c r="B490" s="299">
        <f>GD_CHUNG!B490</f>
        <v>13792</v>
      </c>
      <c r="C490" s="299" t="str">
        <f>GD_CHUNG!C490</f>
        <v>Lê Xuân Điệp</v>
      </c>
      <c r="D490" s="299" t="str">
        <f>GD_CHUNG!D490</f>
        <v>Nhân viên cân bằng trọng tải nhóm 2</v>
      </c>
      <c r="E490" s="323">
        <f>VLOOKUP(B490,GD_CHAM_CONG!$C$6:$BJ$997,60,FALSE)</f>
        <v>1</v>
      </c>
      <c r="F490" s="323">
        <f>VLOOKUP(B490,GD_LCD_HS_LNS!$B$4:$F$1000,5,FALSE)</f>
        <v>1.8</v>
      </c>
      <c r="G490" s="324"/>
      <c r="H490" s="324">
        <f>VLOOKUP(B490,GD_CHAM_CONG!$C$6:$BD$997,37,FALSE)</f>
        <v>27</v>
      </c>
      <c r="I490" s="325">
        <f>VLOOKUP($B490,GD_CHAM_CONG!$C$480:$BF$997,38,FALSE)</f>
        <v>8</v>
      </c>
      <c r="J490" s="325">
        <f>VLOOKUP($B490,GD_CHAM_CONG!$C$480:$BF$997,39,FALSE)</f>
        <v>0</v>
      </c>
      <c r="K490" s="325">
        <f>VLOOKUP($B490,GD_CHAM_CONG!$C$480:$BF$997,40,FALSE)</f>
        <v>0</v>
      </c>
      <c r="L490" s="325">
        <f>VLOOKUP($B490,GD_CHAM_CONG!$C$480:$BF$997,41,FALSE)</f>
        <v>0</v>
      </c>
      <c r="M490" s="325">
        <f>VLOOKUP($B490,GD_CHAM_CONG!$C$480:$BF$997,42,FALSE)</f>
        <v>0</v>
      </c>
      <c r="N490" s="325">
        <f>VLOOKUP($B490,GD_CHAM_CONG!$C$480:$BF$997,43,FALSE)</f>
        <v>0</v>
      </c>
      <c r="O490" s="325">
        <f>VLOOKUP($B490,GD_CHAM_CONG!$C$480:$BF$997,44,FALSE)</f>
        <v>0</v>
      </c>
      <c r="P490" s="325">
        <f>VLOOKUP($B490,GD_CHAM_CONG!$C$480:$BF$997,45,FALSE)</f>
        <v>0</v>
      </c>
      <c r="Q490" s="325">
        <f>VLOOKUP($B490,GD_CHAM_CONG!$C$480:$BF$997,46,FALSE)</f>
        <v>0</v>
      </c>
      <c r="R490" s="325">
        <f>VLOOKUP($B490,GD_CHAM_CONG!$C$6:$BF$997,47,FALSE)</f>
        <v>0</v>
      </c>
      <c r="S490" s="325">
        <f>VLOOKUP($B490,GD_CHAM_CONG!$C$480:$BF$997,48,FALSE)</f>
        <v>0</v>
      </c>
      <c r="T490" s="325">
        <f>VLOOKUP($B490,GD_CHAM_CONG!$C$480:$BF$997,49,FALSE)</f>
        <v>0</v>
      </c>
      <c r="U490" s="325">
        <f>VLOOKUP($B490,GD_CHAM_CONG!$C$480:$BF$997,50,FALSE)</f>
        <v>0</v>
      </c>
      <c r="V490" s="325">
        <f>VLOOKUP($B490,GD_CHAM_CONG!$C$480:$BF$997,51,FALSE)</f>
        <v>0</v>
      </c>
      <c r="W490" s="325">
        <f>VLOOKUP($B490,GD_CHAM_CONG!$C$480:$BF$997,52,FALSE)</f>
        <v>0</v>
      </c>
      <c r="X490" s="325">
        <f>VLOOKUP($B490,GD_CHAM_CONG!$C$480:$BF$997,53,FALSE)</f>
        <v>0</v>
      </c>
      <c r="Y490" s="325">
        <f>VLOOKUP($B490,GD_CHAM_CONG!$C$480:$BF$997,54,FALSE)</f>
        <v>0</v>
      </c>
      <c r="Z490" s="325">
        <f>VLOOKUP($B490,GD_CHAM_CONG!$C$480:$BF$997,55,FALSE)</f>
        <v>0</v>
      </c>
      <c r="AA490" s="325">
        <f>VLOOKUP($B490,GD_CHAM_CONG!$C$480:$BF$997,56,FALSE)</f>
        <v>0</v>
      </c>
      <c r="AB490" s="325">
        <f>VLOOKUP($B490,GD_CHAM_CONG!$C$480:$BI$997,57,FALSE)</f>
        <v>0</v>
      </c>
      <c r="AC490" s="325">
        <f>VLOOKUP($B490,GD_CHAM_CONG!$C$480:$BI$997,58,FALSE)</f>
        <v>0</v>
      </c>
      <c r="AD490" s="325">
        <f>VLOOKUP($B490,GD_CHAM_CONG!$C$480:$BI$997,59,FALSE)</f>
        <v>0</v>
      </c>
      <c r="AE490" s="326">
        <f>I490/$H490*VLOOKUP(I$4,DM_TI_LE!$A$5:$B$30,2,FALSE)</f>
        <v>0.29629629629629628</v>
      </c>
      <c r="AF490" s="326">
        <f>J490/$H490*VLOOKUP(J$4,DM_TI_LE!$A$5:$B$30,2,FALSE)</f>
        <v>0</v>
      </c>
      <c r="AG490" s="326">
        <f>K490/$H490*VLOOKUP(K$4,DM_TI_LE!$A$5:$B$30,2,FALSE)</f>
        <v>0</v>
      </c>
      <c r="AH490" s="326">
        <f>L490/$H490*VLOOKUP(L$4,DM_TI_LE!$A$5:$B$30,2,FALSE)</f>
        <v>0</v>
      </c>
      <c r="AI490" s="326">
        <f>M490/$H490*VLOOKUP(M$4,DM_TI_LE!$A$5:$B$30,2,FALSE)</f>
        <v>0</v>
      </c>
      <c r="AJ490" s="326">
        <f>N490/$H490*VLOOKUP(N$4,DM_TI_LE!$A$5:$B$30,2,FALSE)</f>
        <v>0</v>
      </c>
      <c r="AK490" s="326">
        <f>O490/$H490*VLOOKUP(O$4,DM_TI_LE!$A$5:$B$30,2,FALSE)</f>
        <v>0</v>
      </c>
      <c r="AL490" s="326">
        <f>P490/$H490*VLOOKUP(P$4,DM_TI_LE!$A$5:$B$30,2,FALSE)</f>
        <v>0</v>
      </c>
      <c r="AM490" s="326">
        <f>Q490/$H490*VLOOKUP(Q$4,DM_TI_LE!$A$5:$B$30,2,FALSE)</f>
        <v>0</v>
      </c>
      <c r="AN490" s="326">
        <f>R490/$H490*VLOOKUP(R$4,DM_TI_LE!$A$5:$B$30,2,FALSE)</f>
        <v>0</v>
      </c>
      <c r="AO490" s="326">
        <f>S490/$H490*VLOOKUP(S$4,DM_TI_LE!$A$5:$B$30,2,FALSE)</f>
        <v>0</v>
      </c>
      <c r="AP490" s="326">
        <f>T490/$H490*VLOOKUP(T$4,DM_TI_LE!$A$5:$B$30,2,FALSE)</f>
        <v>0</v>
      </c>
      <c r="AQ490" s="326">
        <f>U490/$H490*VLOOKUP(U$4,DM_TI_LE!$A$5:$B$30,2,FALSE)</f>
        <v>0</v>
      </c>
      <c r="AR490" s="326">
        <f>V490/$H490*VLOOKUP(V$4,DM_TI_LE!$A$5:$B$30,2,FALSE)</f>
        <v>0</v>
      </c>
      <c r="AS490" s="326">
        <f>W490/$H490*VLOOKUP(W$4,DM_TI_LE!$A$5:$B$30,2,FALSE)</f>
        <v>0</v>
      </c>
      <c r="AT490" s="326">
        <f>X490/$H490*VLOOKUP(X$4,DM_TI_LE!$A$5:$B$30,2,FALSE)</f>
        <v>0</v>
      </c>
      <c r="AU490" s="326">
        <f>Y490/$H490*VLOOKUP(Y$4,DM_TI_LE!$A$5:$B$30,2,FALSE)</f>
        <v>0</v>
      </c>
      <c r="AV490" s="326">
        <f>Z490/$H490*VLOOKUP(Z$4,DM_TI_LE!$A$5:$B$30,2,FALSE)</f>
        <v>0</v>
      </c>
      <c r="AW490" s="326">
        <f>AA490/$H490*VLOOKUP(AA$4,DM_TI_LE!$A$5:$B$30,2,FALSE)</f>
        <v>0</v>
      </c>
      <c r="AX490" s="326">
        <f>AB490/$H490*VLOOKUP(AB$4,DM_TI_LE!$A$5:$B$30,2,FALSE)</f>
        <v>0</v>
      </c>
      <c r="AY490" s="326">
        <f>AC490/$H490*VLOOKUP(AC$4,DM_TI_LE!$A$5:$B$30,2,FALSE)</f>
        <v>0</v>
      </c>
      <c r="AZ490" s="326">
        <f>AD490/$H490*VLOOKUP(AD$4,DM_TI_LE!$A$5:$B$30,2,FALSE)</f>
        <v>0</v>
      </c>
      <c r="BA490" s="327">
        <f>IF(CD490="HDHV",DM_TI_LE!$K$12*I490, SUM(AE490:AW490)*F490*E490*DM_HE_SO_LUONG_NS!$D$1*CE490)</f>
        <v>240000</v>
      </c>
      <c r="BB490" s="325"/>
      <c r="BC490" s="328">
        <f>VLOOKUP(B490,GD_LCD_HS_LNS!$B$4:$E$1000,4,FALSE)</f>
        <v>3972000</v>
      </c>
      <c r="BD490" s="329"/>
      <c r="BE490" s="325">
        <f>I490/26*$BC490*VLOOKUP(BE$4,DM_TI_LE!$A$5:$C$29,3,FALSE)</f>
        <v>0</v>
      </c>
      <c r="BF490" s="325">
        <f>J490/26*$BC490*VLOOKUP(BF$4,DM_TI_LE!$A$5:$C$29,3,FALSE)</f>
        <v>0</v>
      </c>
      <c r="BG490" s="325">
        <f>K490/26*$BC490*VLOOKUP(BG$4,DM_TI_LE!$A$5:$C$29,3,FALSE)</f>
        <v>0</v>
      </c>
      <c r="BH490" s="325">
        <f>L490/26*$BC490*VLOOKUP(BH$4,DM_TI_LE!$A$5:$C$29,3,FALSE)</f>
        <v>0</v>
      </c>
      <c r="BI490" s="325">
        <f>M490/26*$BC490*VLOOKUP(BI$4,DM_TI_LE!$A$5:$C$29,3,FALSE)</f>
        <v>0</v>
      </c>
      <c r="BJ490" s="325">
        <f>N490/26*$BC490*VLOOKUP(BJ$4,DM_TI_LE!$A$5:$C$29,3,FALSE)</f>
        <v>0</v>
      </c>
      <c r="BK490" s="325">
        <f>O490/26*$BC490*VLOOKUP(BK$4,DM_TI_LE!$A$5:$C$29,3,FALSE)</f>
        <v>0</v>
      </c>
      <c r="BL490" s="325">
        <f>P490/26*$BC490*VLOOKUP(BL$4,DM_TI_LE!$A$5:$C$29,3,FALSE)</f>
        <v>0</v>
      </c>
      <c r="BM490" s="325">
        <f>Q490/26*$BC490*VLOOKUP(BM$4,DM_TI_LE!$A$5:$C$29,3,FALSE)</f>
        <v>0</v>
      </c>
      <c r="BN490" s="325">
        <f>R490/26*$BC490*VLOOKUP(BN$4,DM_TI_LE!$A$5:$C$29,3,FALSE)</f>
        <v>0</v>
      </c>
      <c r="BO490" s="325">
        <f>S490/26*$BC490*VLOOKUP(BO$4,DM_TI_LE!$A$5:$C$29,3,FALSE)</f>
        <v>0</v>
      </c>
      <c r="BP490" s="325">
        <f>T490/26*$BC490*VLOOKUP(BP$4,DM_TI_LE!$A$5:$C$29,3,FALSE)</f>
        <v>0</v>
      </c>
      <c r="BQ490" s="325">
        <f>U490/26*$BC490*VLOOKUP(BQ$4,DM_TI_LE!$A$5:$C$29,3,FALSE)</f>
        <v>0</v>
      </c>
      <c r="BR490" s="325">
        <f>V490/26*$BC490*VLOOKUP(BR$4,DM_TI_LE!$A$5:$C$29,3,FALSE)</f>
        <v>0</v>
      </c>
      <c r="BS490" s="325">
        <f>W490/26*$BC490*VLOOKUP(BS$4,DM_TI_LE!$A$5:$C$29,3,FALSE)</f>
        <v>0</v>
      </c>
      <c r="BT490" s="325">
        <f>X490/26*$BC490*VLOOKUP(BT$4,DM_TI_LE!$A$5:$C$29,3,FALSE)</f>
        <v>0</v>
      </c>
      <c r="BU490" s="325">
        <f>Y490/26*$BC490*VLOOKUP(BU$4,DM_TI_LE!$A$5:$C$29,3,FALSE)</f>
        <v>0</v>
      </c>
      <c r="BV490" s="325">
        <f>Z490/26*$BC490*VLOOKUP(BV$4,DM_TI_LE!$A$5:$C$29,3,FALSE)</f>
        <v>0</v>
      </c>
      <c r="BW490" s="325">
        <f>AA490/26*$BC490*VLOOKUP(BW$4,DM_TI_LE!$A$5:$C$29,3,FALSE)</f>
        <v>0</v>
      </c>
      <c r="BX490" s="325">
        <f>AB490/26*$BC490*VLOOKUP(BX$4,DM_TI_LE!$A$5:$C$29,3,FALSE)</f>
        <v>0</v>
      </c>
      <c r="BY490" s="325">
        <f>AC490/26*$BC490*VLOOKUP(BY$4,DM_TI_LE!$A$5:$C$29,3,FALSE)</f>
        <v>0</v>
      </c>
      <c r="BZ490" s="325">
        <f>AD490/26*$BC490*VLOOKUP(BZ$4,DM_TI_LE!$A$5:$C$29,3,FALSE)</f>
        <v>0</v>
      </c>
      <c r="CA490" s="327">
        <f t="shared" si="0"/>
        <v>0</v>
      </c>
      <c r="CB490" s="329"/>
      <c r="CC490" s="327">
        <f t="shared" si="1"/>
        <v>240000</v>
      </c>
      <c r="CD490" s="138" t="str">
        <f>VLOOKUP(B490,GD_CHUNG!$B$481:$G$694,6,FALSE)</f>
        <v>HDHV</v>
      </c>
      <c r="CE490" s="330">
        <f>VLOOKUP(CD490,DM_TI_LE!$I$12:$J$16,2,FALSE)</f>
        <v>0</v>
      </c>
    </row>
    <row r="491" spans="1:83" ht="12.75" x14ac:dyDescent="0.2">
      <c r="A491" s="298">
        <v>487</v>
      </c>
      <c r="B491" s="299">
        <f>GD_CHUNG!B491</f>
        <v>13793</v>
      </c>
      <c r="C491" s="299" t="str">
        <f>GD_CHUNG!C491</f>
        <v>Trần Hoàng Kiên</v>
      </c>
      <c r="D491" s="299" t="str">
        <f>GD_CHUNG!D491</f>
        <v>Nhân viên cân bằng trọng tải nhóm 2</v>
      </c>
      <c r="E491" s="323">
        <f>VLOOKUP(B491,GD_CHAM_CONG!$C$6:$BJ$997,60,FALSE)</f>
        <v>1</v>
      </c>
      <c r="F491" s="323">
        <f>VLOOKUP(B491,GD_LCD_HS_LNS!$B$4:$F$1000,5,FALSE)</f>
        <v>1.8</v>
      </c>
      <c r="G491" s="324"/>
      <c r="H491" s="324">
        <f>VLOOKUP(B491,GD_CHAM_CONG!$C$6:$BD$997,37,FALSE)</f>
        <v>27</v>
      </c>
      <c r="I491" s="325">
        <f>VLOOKUP($B491,GD_CHAM_CONG!$C$480:$BF$997,38,FALSE)</f>
        <v>8</v>
      </c>
      <c r="J491" s="325">
        <f>VLOOKUP($B491,GD_CHAM_CONG!$C$480:$BF$997,39,FALSE)</f>
        <v>0</v>
      </c>
      <c r="K491" s="325">
        <f>VLOOKUP($B491,GD_CHAM_CONG!$C$480:$BF$997,40,FALSE)</f>
        <v>0</v>
      </c>
      <c r="L491" s="325">
        <f>VLOOKUP($B491,GD_CHAM_CONG!$C$480:$BF$997,41,FALSE)</f>
        <v>0</v>
      </c>
      <c r="M491" s="325">
        <f>VLOOKUP($B491,GD_CHAM_CONG!$C$480:$BF$997,42,FALSE)</f>
        <v>0</v>
      </c>
      <c r="N491" s="325">
        <f>VLOOKUP($B491,GD_CHAM_CONG!$C$480:$BF$997,43,FALSE)</f>
        <v>0</v>
      </c>
      <c r="O491" s="325">
        <f>VLOOKUP($B491,GD_CHAM_CONG!$C$480:$BF$997,44,FALSE)</f>
        <v>0</v>
      </c>
      <c r="P491" s="325">
        <f>VLOOKUP($B491,GD_CHAM_CONG!$C$480:$BF$997,45,FALSE)</f>
        <v>0</v>
      </c>
      <c r="Q491" s="325">
        <f>VLOOKUP($B491,GD_CHAM_CONG!$C$480:$BF$997,46,FALSE)</f>
        <v>0</v>
      </c>
      <c r="R491" s="325">
        <f>VLOOKUP($B491,GD_CHAM_CONG!$C$6:$BF$997,47,FALSE)</f>
        <v>0</v>
      </c>
      <c r="S491" s="325">
        <f>VLOOKUP($B491,GD_CHAM_CONG!$C$480:$BF$997,48,FALSE)</f>
        <v>0</v>
      </c>
      <c r="T491" s="325">
        <f>VLOOKUP($B491,GD_CHAM_CONG!$C$480:$BF$997,49,FALSE)</f>
        <v>0</v>
      </c>
      <c r="U491" s="325">
        <f>VLOOKUP($B491,GD_CHAM_CONG!$C$480:$BF$997,50,FALSE)</f>
        <v>0</v>
      </c>
      <c r="V491" s="325">
        <f>VLOOKUP($B491,GD_CHAM_CONG!$C$480:$BF$997,51,FALSE)</f>
        <v>0</v>
      </c>
      <c r="W491" s="325">
        <f>VLOOKUP($B491,GD_CHAM_CONG!$C$480:$BF$997,52,FALSE)</f>
        <v>0</v>
      </c>
      <c r="X491" s="325">
        <f>VLOOKUP($B491,GD_CHAM_CONG!$C$480:$BF$997,53,FALSE)</f>
        <v>0</v>
      </c>
      <c r="Y491" s="325">
        <f>VLOOKUP($B491,GD_CHAM_CONG!$C$480:$BF$997,54,FALSE)</f>
        <v>0</v>
      </c>
      <c r="Z491" s="325">
        <f>VLOOKUP($B491,GD_CHAM_CONG!$C$480:$BF$997,55,FALSE)</f>
        <v>0</v>
      </c>
      <c r="AA491" s="325">
        <f>VLOOKUP($B491,GD_CHAM_CONG!$C$480:$BF$997,56,FALSE)</f>
        <v>0</v>
      </c>
      <c r="AB491" s="325">
        <f>VLOOKUP($B491,GD_CHAM_CONG!$C$480:$BI$997,57,FALSE)</f>
        <v>0</v>
      </c>
      <c r="AC491" s="325">
        <f>VLOOKUP($B491,GD_CHAM_CONG!$C$480:$BI$997,58,FALSE)</f>
        <v>0</v>
      </c>
      <c r="AD491" s="325">
        <f>VLOOKUP($B491,GD_CHAM_CONG!$C$480:$BI$997,59,FALSE)</f>
        <v>0</v>
      </c>
      <c r="AE491" s="326">
        <f>I491/$H491*VLOOKUP(I$4,DM_TI_LE!$A$5:$B$30,2,FALSE)</f>
        <v>0.29629629629629628</v>
      </c>
      <c r="AF491" s="326">
        <f>J491/$H491*VLOOKUP(J$4,DM_TI_LE!$A$5:$B$30,2,FALSE)</f>
        <v>0</v>
      </c>
      <c r="AG491" s="326">
        <f>K491/$H491*VLOOKUP(K$4,DM_TI_LE!$A$5:$B$30,2,FALSE)</f>
        <v>0</v>
      </c>
      <c r="AH491" s="326">
        <f>L491/$H491*VLOOKUP(L$4,DM_TI_LE!$A$5:$B$30,2,FALSE)</f>
        <v>0</v>
      </c>
      <c r="AI491" s="326">
        <f>M491/$H491*VLOOKUP(M$4,DM_TI_LE!$A$5:$B$30,2,FALSE)</f>
        <v>0</v>
      </c>
      <c r="AJ491" s="326">
        <f>N491/$H491*VLOOKUP(N$4,DM_TI_LE!$A$5:$B$30,2,FALSE)</f>
        <v>0</v>
      </c>
      <c r="AK491" s="326">
        <f>O491/$H491*VLOOKUP(O$4,DM_TI_LE!$A$5:$B$30,2,FALSE)</f>
        <v>0</v>
      </c>
      <c r="AL491" s="326">
        <f>P491/$H491*VLOOKUP(P$4,DM_TI_LE!$A$5:$B$30,2,FALSE)</f>
        <v>0</v>
      </c>
      <c r="AM491" s="326">
        <f>Q491/$H491*VLOOKUP(Q$4,DM_TI_LE!$A$5:$B$30,2,FALSE)</f>
        <v>0</v>
      </c>
      <c r="AN491" s="326">
        <f>R491/$H491*VLOOKUP(R$4,DM_TI_LE!$A$5:$B$30,2,FALSE)</f>
        <v>0</v>
      </c>
      <c r="AO491" s="326">
        <f>S491/$H491*VLOOKUP(S$4,DM_TI_LE!$A$5:$B$30,2,FALSE)</f>
        <v>0</v>
      </c>
      <c r="AP491" s="326">
        <f>T491/$H491*VLOOKUP(T$4,DM_TI_LE!$A$5:$B$30,2,FALSE)</f>
        <v>0</v>
      </c>
      <c r="AQ491" s="326">
        <f>U491/$H491*VLOOKUP(U$4,DM_TI_LE!$A$5:$B$30,2,FALSE)</f>
        <v>0</v>
      </c>
      <c r="AR491" s="326">
        <f>V491/$H491*VLOOKUP(V$4,DM_TI_LE!$A$5:$B$30,2,FALSE)</f>
        <v>0</v>
      </c>
      <c r="AS491" s="326">
        <f>W491/$H491*VLOOKUP(W$4,DM_TI_LE!$A$5:$B$30,2,FALSE)</f>
        <v>0</v>
      </c>
      <c r="AT491" s="326">
        <f>X491/$H491*VLOOKUP(X$4,DM_TI_LE!$A$5:$B$30,2,FALSE)</f>
        <v>0</v>
      </c>
      <c r="AU491" s="326">
        <f>Y491/$H491*VLOOKUP(Y$4,DM_TI_LE!$A$5:$B$30,2,FALSE)</f>
        <v>0</v>
      </c>
      <c r="AV491" s="326">
        <f>Z491/$H491*VLOOKUP(Z$4,DM_TI_LE!$A$5:$B$30,2,FALSE)</f>
        <v>0</v>
      </c>
      <c r="AW491" s="326">
        <f>AA491/$H491*VLOOKUP(AA$4,DM_TI_LE!$A$5:$B$30,2,FALSE)</f>
        <v>0</v>
      </c>
      <c r="AX491" s="326">
        <f>AB491/$H491*VLOOKUP(AB$4,DM_TI_LE!$A$5:$B$30,2,FALSE)</f>
        <v>0</v>
      </c>
      <c r="AY491" s="326">
        <f>AC491/$H491*VLOOKUP(AC$4,DM_TI_LE!$A$5:$B$30,2,FALSE)</f>
        <v>0</v>
      </c>
      <c r="AZ491" s="326">
        <f>AD491/$H491*VLOOKUP(AD$4,DM_TI_LE!$A$5:$B$30,2,FALSE)</f>
        <v>0</v>
      </c>
      <c r="BA491" s="327">
        <f>IF(CD491="HDHV",DM_TI_LE!$K$12*I491, SUM(AE491:AW491)*F491*E491*DM_HE_SO_LUONG_NS!$D$1*CE491)</f>
        <v>240000</v>
      </c>
      <c r="BB491" s="325"/>
      <c r="BC491" s="328">
        <f>VLOOKUP(B491,GD_LCD_HS_LNS!$B$4:$E$1000,4,FALSE)</f>
        <v>3972000</v>
      </c>
      <c r="BD491" s="329"/>
      <c r="BE491" s="325">
        <f>I491/26*$BC491*VLOOKUP(BE$4,DM_TI_LE!$A$5:$C$29,3,FALSE)</f>
        <v>0</v>
      </c>
      <c r="BF491" s="325">
        <f>J491/26*$BC491*VLOOKUP(BF$4,DM_TI_LE!$A$5:$C$29,3,FALSE)</f>
        <v>0</v>
      </c>
      <c r="BG491" s="325">
        <f>K491/26*$BC491*VLOOKUP(BG$4,DM_TI_LE!$A$5:$C$29,3,FALSE)</f>
        <v>0</v>
      </c>
      <c r="BH491" s="325">
        <f>L491/26*$BC491*VLOOKUP(BH$4,DM_TI_LE!$A$5:$C$29,3,FALSE)</f>
        <v>0</v>
      </c>
      <c r="BI491" s="325">
        <f>M491/26*$BC491*VLOOKUP(BI$4,DM_TI_LE!$A$5:$C$29,3,FALSE)</f>
        <v>0</v>
      </c>
      <c r="BJ491" s="325">
        <f>N491/26*$BC491*VLOOKUP(BJ$4,DM_TI_LE!$A$5:$C$29,3,FALSE)</f>
        <v>0</v>
      </c>
      <c r="BK491" s="325">
        <f>O491/26*$BC491*VLOOKUP(BK$4,DM_TI_LE!$A$5:$C$29,3,FALSE)</f>
        <v>0</v>
      </c>
      <c r="BL491" s="325">
        <f>P491/26*$BC491*VLOOKUP(BL$4,DM_TI_LE!$A$5:$C$29,3,FALSE)</f>
        <v>0</v>
      </c>
      <c r="BM491" s="325">
        <f>Q491/26*$BC491*VLOOKUP(BM$4,DM_TI_LE!$A$5:$C$29,3,FALSE)</f>
        <v>0</v>
      </c>
      <c r="BN491" s="325">
        <f>R491/26*$BC491*VLOOKUP(BN$4,DM_TI_LE!$A$5:$C$29,3,FALSE)</f>
        <v>0</v>
      </c>
      <c r="BO491" s="325">
        <f>S491/26*$BC491*VLOOKUP(BO$4,DM_TI_LE!$A$5:$C$29,3,FALSE)</f>
        <v>0</v>
      </c>
      <c r="BP491" s="325">
        <f>T491/26*$BC491*VLOOKUP(BP$4,DM_TI_LE!$A$5:$C$29,3,FALSE)</f>
        <v>0</v>
      </c>
      <c r="BQ491" s="325">
        <f>U491/26*$BC491*VLOOKUP(BQ$4,DM_TI_LE!$A$5:$C$29,3,FALSE)</f>
        <v>0</v>
      </c>
      <c r="BR491" s="325">
        <f>V491/26*$BC491*VLOOKUP(BR$4,DM_TI_LE!$A$5:$C$29,3,FALSE)</f>
        <v>0</v>
      </c>
      <c r="BS491" s="325">
        <f>W491/26*$BC491*VLOOKUP(BS$4,DM_TI_LE!$A$5:$C$29,3,FALSE)</f>
        <v>0</v>
      </c>
      <c r="BT491" s="325">
        <f>X491/26*$BC491*VLOOKUP(BT$4,DM_TI_LE!$A$5:$C$29,3,FALSE)</f>
        <v>0</v>
      </c>
      <c r="BU491" s="325">
        <f>Y491/26*$BC491*VLOOKUP(BU$4,DM_TI_LE!$A$5:$C$29,3,FALSE)</f>
        <v>0</v>
      </c>
      <c r="BV491" s="325">
        <f>Z491/26*$BC491*VLOOKUP(BV$4,DM_TI_LE!$A$5:$C$29,3,FALSE)</f>
        <v>0</v>
      </c>
      <c r="BW491" s="325">
        <f>AA491/26*$BC491*VLOOKUP(BW$4,DM_TI_LE!$A$5:$C$29,3,FALSE)</f>
        <v>0</v>
      </c>
      <c r="BX491" s="325">
        <f>AB491/26*$BC491*VLOOKUP(BX$4,DM_TI_LE!$A$5:$C$29,3,FALSE)</f>
        <v>0</v>
      </c>
      <c r="BY491" s="325">
        <f>AC491/26*$BC491*VLOOKUP(BY$4,DM_TI_LE!$A$5:$C$29,3,FALSE)</f>
        <v>0</v>
      </c>
      <c r="BZ491" s="325">
        <f>AD491/26*$BC491*VLOOKUP(BZ$4,DM_TI_LE!$A$5:$C$29,3,FALSE)</f>
        <v>0</v>
      </c>
      <c r="CA491" s="327">
        <f t="shared" si="0"/>
        <v>0</v>
      </c>
      <c r="CB491" s="329"/>
      <c r="CC491" s="327">
        <f t="shared" si="1"/>
        <v>240000</v>
      </c>
      <c r="CD491" s="138" t="str">
        <f>VLOOKUP(B491,GD_CHUNG!$B$481:$G$694,6,FALSE)</f>
        <v>HDHV</v>
      </c>
      <c r="CE491" s="330">
        <f>VLOOKUP(CD491,DM_TI_LE!$I$12:$J$16,2,FALSE)</f>
        <v>0</v>
      </c>
    </row>
    <row r="492" spans="1:83" ht="12.75" x14ac:dyDescent="0.2">
      <c r="A492" s="298">
        <v>488</v>
      </c>
      <c r="B492" s="299">
        <f>GD_CHUNG!B492</f>
        <v>13794</v>
      </c>
      <c r="C492" s="299" t="str">
        <f>GD_CHUNG!C492</f>
        <v>Đặng Lê Minh</v>
      </c>
      <c r="D492" s="299" t="str">
        <f>GD_CHUNG!D492</f>
        <v>Nhân viên cân bằng trọng tải nhóm 2</v>
      </c>
      <c r="E492" s="323">
        <f>VLOOKUP(B492,GD_CHAM_CONG!$C$6:$BJ$997,60,FALSE)</f>
        <v>1</v>
      </c>
      <c r="F492" s="323">
        <f>VLOOKUP(B492,GD_LCD_HS_LNS!$B$4:$F$1000,5,FALSE)</f>
        <v>1.8</v>
      </c>
      <c r="G492" s="331"/>
      <c r="H492" s="324">
        <f>VLOOKUP(B492,GD_CHAM_CONG!$C$6:$BD$997,37,FALSE)</f>
        <v>27</v>
      </c>
      <c r="I492" s="325">
        <f>VLOOKUP($B492,GD_CHAM_CONG!$C$480:$BF$997,38,FALSE)</f>
        <v>8</v>
      </c>
      <c r="J492" s="325">
        <f>VLOOKUP($B492,GD_CHAM_CONG!$C$480:$BF$997,39,FALSE)</f>
        <v>0</v>
      </c>
      <c r="K492" s="325">
        <f>VLOOKUP($B492,GD_CHAM_CONG!$C$480:$BF$997,40,FALSE)</f>
        <v>0</v>
      </c>
      <c r="L492" s="325">
        <f>VLOOKUP($B492,GD_CHAM_CONG!$C$480:$BF$997,41,FALSE)</f>
        <v>0</v>
      </c>
      <c r="M492" s="325">
        <f>VLOOKUP($B492,GD_CHAM_CONG!$C$480:$BF$997,42,FALSE)</f>
        <v>0</v>
      </c>
      <c r="N492" s="325">
        <f>VLOOKUP($B492,GD_CHAM_CONG!$C$480:$BF$997,43,FALSE)</f>
        <v>0</v>
      </c>
      <c r="O492" s="325">
        <f>VLOOKUP($B492,GD_CHAM_CONG!$C$480:$BF$997,44,FALSE)</f>
        <v>0</v>
      </c>
      <c r="P492" s="325">
        <f>VLOOKUP($B492,GD_CHAM_CONG!$C$480:$BF$997,45,FALSE)</f>
        <v>0</v>
      </c>
      <c r="Q492" s="325">
        <f>VLOOKUP($B492,GD_CHAM_CONG!$C$480:$BF$997,46,FALSE)</f>
        <v>0</v>
      </c>
      <c r="R492" s="325">
        <f>VLOOKUP($B492,GD_CHAM_CONG!$C$6:$BF$997,47,FALSE)</f>
        <v>0</v>
      </c>
      <c r="S492" s="325">
        <f>VLOOKUP($B492,GD_CHAM_CONG!$C$480:$BF$997,48,FALSE)</f>
        <v>0</v>
      </c>
      <c r="T492" s="325">
        <f>VLOOKUP($B492,GD_CHAM_CONG!$C$480:$BF$997,49,FALSE)</f>
        <v>0</v>
      </c>
      <c r="U492" s="325">
        <f>VLOOKUP($B492,GD_CHAM_CONG!$C$480:$BF$997,50,FALSE)</f>
        <v>0</v>
      </c>
      <c r="V492" s="325">
        <f>VLOOKUP($B492,GD_CHAM_CONG!$C$480:$BF$997,51,FALSE)</f>
        <v>0</v>
      </c>
      <c r="W492" s="325">
        <f>VLOOKUP($B492,GD_CHAM_CONG!$C$480:$BF$997,52,FALSE)</f>
        <v>0</v>
      </c>
      <c r="X492" s="325">
        <f>VLOOKUP($B492,GD_CHAM_CONG!$C$480:$BF$997,53,FALSE)</f>
        <v>0</v>
      </c>
      <c r="Y492" s="325">
        <f>VLOOKUP($B492,GD_CHAM_CONG!$C$480:$BF$997,54,FALSE)</f>
        <v>0</v>
      </c>
      <c r="Z492" s="325">
        <f>VLOOKUP($B492,GD_CHAM_CONG!$C$480:$BF$997,55,FALSE)</f>
        <v>0</v>
      </c>
      <c r="AA492" s="325">
        <f>VLOOKUP($B492,GD_CHAM_CONG!$C$480:$BF$997,56,FALSE)</f>
        <v>0</v>
      </c>
      <c r="AB492" s="325">
        <f>VLOOKUP($B492,GD_CHAM_CONG!$C$480:$BI$997,57,FALSE)</f>
        <v>0</v>
      </c>
      <c r="AC492" s="325">
        <f>VLOOKUP($B492,GD_CHAM_CONG!$C$480:$BI$997,58,FALSE)</f>
        <v>0</v>
      </c>
      <c r="AD492" s="325">
        <f>VLOOKUP($B492,GD_CHAM_CONG!$C$480:$BI$997,59,FALSE)</f>
        <v>0</v>
      </c>
      <c r="AE492" s="326">
        <f>I492/$H492*VLOOKUP(I$4,DM_TI_LE!$A$5:$B$30,2,FALSE)</f>
        <v>0.29629629629629628</v>
      </c>
      <c r="AF492" s="326">
        <f>J492/$H492*VLOOKUP(J$4,DM_TI_LE!$A$5:$B$30,2,FALSE)</f>
        <v>0</v>
      </c>
      <c r="AG492" s="326">
        <f>K492/$H492*VLOOKUP(K$4,DM_TI_LE!$A$5:$B$30,2,FALSE)</f>
        <v>0</v>
      </c>
      <c r="AH492" s="326">
        <f>L492/$H492*VLOOKUP(L$4,DM_TI_LE!$A$5:$B$30,2,FALSE)</f>
        <v>0</v>
      </c>
      <c r="AI492" s="326">
        <f>M492/$H492*VLOOKUP(M$4,DM_TI_LE!$A$5:$B$30,2,FALSE)</f>
        <v>0</v>
      </c>
      <c r="AJ492" s="326">
        <f>N492/$H492*VLOOKUP(N$4,DM_TI_LE!$A$5:$B$30,2,FALSE)</f>
        <v>0</v>
      </c>
      <c r="AK492" s="326">
        <f>O492/$H492*VLOOKUP(O$4,DM_TI_LE!$A$5:$B$30,2,FALSE)</f>
        <v>0</v>
      </c>
      <c r="AL492" s="326">
        <f>P492/$H492*VLOOKUP(P$4,DM_TI_LE!$A$5:$B$30,2,FALSE)</f>
        <v>0</v>
      </c>
      <c r="AM492" s="326">
        <f>Q492/$H492*VLOOKUP(Q$4,DM_TI_LE!$A$5:$B$30,2,FALSE)</f>
        <v>0</v>
      </c>
      <c r="AN492" s="326">
        <f>R492/$H492*VLOOKUP(R$4,DM_TI_LE!$A$5:$B$30,2,FALSE)</f>
        <v>0</v>
      </c>
      <c r="AO492" s="326">
        <f>S492/$H492*VLOOKUP(S$4,DM_TI_LE!$A$5:$B$30,2,FALSE)</f>
        <v>0</v>
      </c>
      <c r="AP492" s="326">
        <f>T492/$H492*VLOOKUP(T$4,DM_TI_LE!$A$5:$B$30,2,FALSE)</f>
        <v>0</v>
      </c>
      <c r="AQ492" s="326">
        <f>U492/$H492*VLOOKUP(U$4,DM_TI_LE!$A$5:$B$30,2,FALSE)</f>
        <v>0</v>
      </c>
      <c r="AR492" s="326">
        <f>V492/$H492*VLOOKUP(V$4,DM_TI_LE!$A$5:$B$30,2,FALSE)</f>
        <v>0</v>
      </c>
      <c r="AS492" s="326">
        <f>W492/$H492*VLOOKUP(W$4,DM_TI_LE!$A$5:$B$30,2,FALSE)</f>
        <v>0</v>
      </c>
      <c r="AT492" s="326">
        <f>X492/$H492*VLOOKUP(X$4,DM_TI_LE!$A$5:$B$30,2,FALSE)</f>
        <v>0</v>
      </c>
      <c r="AU492" s="326">
        <f>Y492/$H492*VLOOKUP(Y$4,DM_TI_LE!$A$5:$B$30,2,FALSE)</f>
        <v>0</v>
      </c>
      <c r="AV492" s="326">
        <f>Z492/$H492*VLOOKUP(Z$4,DM_TI_LE!$A$5:$B$30,2,FALSE)</f>
        <v>0</v>
      </c>
      <c r="AW492" s="326">
        <f>AA492/$H492*VLOOKUP(AA$4,DM_TI_LE!$A$5:$B$30,2,FALSE)</f>
        <v>0</v>
      </c>
      <c r="AX492" s="326">
        <f>AB492/$H492*VLOOKUP(AB$4,DM_TI_LE!$A$5:$B$30,2,FALSE)</f>
        <v>0</v>
      </c>
      <c r="AY492" s="326">
        <f>AC492/$H492*VLOOKUP(AC$4,DM_TI_LE!$A$5:$B$30,2,FALSE)</f>
        <v>0</v>
      </c>
      <c r="AZ492" s="326">
        <f>AD492/$H492*VLOOKUP(AD$4,DM_TI_LE!$A$5:$B$30,2,FALSE)</f>
        <v>0</v>
      </c>
      <c r="BA492" s="327">
        <f>IF(CD492="HDHV",DM_TI_LE!$K$12*I492, SUM(AE492:AW492)*F492*E492*DM_HE_SO_LUONG_NS!$D$1*CE492)</f>
        <v>240000</v>
      </c>
      <c r="BB492" s="325"/>
      <c r="BC492" s="328">
        <f>VLOOKUP(B492,GD_LCD_HS_LNS!$B$4:$E$1000,4,FALSE)</f>
        <v>3972000</v>
      </c>
      <c r="BD492" s="329"/>
      <c r="BE492" s="325">
        <f>I492/26*$BC492*VLOOKUP(BE$4,DM_TI_LE!$A$5:$C$29,3,FALSE)</f>
        <v>0</v>
      </c>
      <c r="BF492" s="325">
        <f>J492/26*$BC492*VLOOKUP(BF$4,DM_TI_LE!$A$5:$C$29,3,FALSE)</f>
        <v>0</v>
      </c>
      <c r="BG492" s="325">
        <f>K492/26*$BC492*VLOOKUP(BG$4,DM_TI_LE!$A$5:$C$29,3,FALSE)</f>
        <v>0</v>
      </c>
      <c r="BH492" s="325">
        <f>L492/26*$BC492*VLOOKUP(BH$4,DM_TI_LE!$A$5:$C$29,3,FALSE)</f>
        <v>0</v>
      </c>
      <c r="BI492" s="325">
        <f>M492/26*$BC492*VLOOKUP(BI$4,DM_TI_LE!$A$5:$C$29,3,FALSE)</f>
        <v>0</v>
      </c>
      <c r="BJ492" s="325">
        <f>N492/26*$BC492*VLOOKUP(BJ$4,DM_TI_LE!$A$5:$C$29,3,FALSE)</f>
        <v>0</v>
      </c>
      <c r="BK492" s="325">
        <f>O492/26*$BC492*VLOOKUP(BK$4,DM_TI_LE!$A$5:$C$29,3,FALSE)</f>
        <v>0</v>
      </c>
      <c r="BL492" s="325">
        <f>P492/26*$BC492*VLOOKUP(BL$4,DM_TI_LE!$A$5:$C$29,3,FALSE)</f>
        <v>0</v>
      </c>
      <c r="BM492" s="325">
        <f>Q492/26*$BC492*VLOOKUP(BM$4,DM_TI_LE!$A$5:$C$29,3,FALSE)</f>
        <v>0</v>
      </c>
      <c r="BN492" s="325">
        <f>R492/26*$BC492*VLOOKUP(BN$4,DM_TI_LE!$A$5:$C$29,3,FALSE)</f>
        <v>0</v>
      </c>
      <c r="BO492" s="325">
        <f>S492/26*$BC492*VLOOKUP(BO$4,DM_TI_LE!$A$5:$C$29,3,FALSE)</f>
        <v>0</v>
      </c>
      <c r="BP492" s="325">
        <f>T492/26*$BC492*VLOOKUP(BP$4,DM_TI_LE!$A$5:$C$29,3,FALSE)</f>
        <v>0</v>
      </c>
      <c r="BQ492" s="325">
        <f>U492/26*$BC492*VLOOKUP(BQ$4,DM_TI_LE!$A$5:$C$29,3,FALSE)</f>
        <v>0</v>
      </c>
      <c r="BR492" s="325">
        <f>V492/26*$BC492*VLOOKUP(BR$4,DM_TI_LE!$A$5:$C$29,3,FALSE)</f>
        <v>0</v>
      </c>
      <c r="BS492" s="325">
        <f>W492/26*$BC492*VLOOKUP(BS$4,DM_TI_LE!$A$5:$C$29,3,FALSE)</f>
        <v>0</v>
      </c>
      <c r="BT492" s="325">
        <f>X492/26*$BC492*VLOOKUP(BT$4,DM_TI_LE!$A$5:$C$29,3,FALSE)</f>
        <v>0</v>
      </c>
      <c r="BU492" s="325">
        <f>Y492/26*$BC492*VLOOKUP(BU$4,DM_TI_LE!$A$5:$C$29,3,FALSE)</f>
        <v>0</v>
      </c>
      <c r="BV492" s="325">
        <f>Z492/26*$BC492*VLOOKUP(BV$4,DM_TI_LE!$A$5:$C$29,3,FALSE)</f>
        <v>0</v>
      </c>
      <c r="BW492" s="325">
        <f>AA492/26*$BC492*VLOOKUP(BW$4,DM_TI_LE!$A$5:$C$29,3,FALSE)</f>
        <v>0</v>
      </c>
      <c r="BX492" s="325">
        <f>AB492/26*$BC492*VLOOKUP(BX$4,DM_TI_LE!$A$5:$C$29,3,FALSE)</f>
        <v>0</v>
      </c>
      <c r="BY492" s="325">
        <f>AC492/26*$BC492*VLOOKUP(BY$4,DM_TI_LE!$A$5:$C$29,3,FALSE)</f>
        <v>0</v>
      </c>
      <c r="BZ492" s="325">
        <f>AD492/26*$BC492*VLOOKUP(BZ$4,DM_TI_LE!$A$5:$C$29,3,FALSE)</f>
        <v>0</v>
      </c>
      <c r="CA492" s="327">
        <f t="shared" si="0"/>
        <v>0</v>
      </c>
      <c r="CB492" s="329"/>
      <c r="CC492" s="327">
        <f t="shared" si="1"/>
        <v>240000</v>
      </c>
      <c r="CD492" s="138" t="str">
        <f>VLOOKUP(B492,GD_CHUNG!$B$481:$G$694,6,FALSE)</f>
        <v>HDHV</v>
      </c>
      <c r="CE492" s="330">
        <f>VLOOKUP(CD492,DM_TI_LE!$I$12:$J$16,2,FALSE)</f>
        <v>0</v>
      </c>
    </row>
    <row r="493" spans="1:83" ht="12.75" x14ac:dyDescent="0.2">
      <c r="A493" s="298">
        <v>489</v>
      </c>
      <c r="B493" s="299">
        <f>GD_CHUNG!B493</f>
        <v>201503</v>
      </c>
      <c r="C493" s="299" t="str">
        <f>GD_CHUNG!C493</f>
        <v>Nguyễn Việt Hà</v>
      </c>
      <c r="D493" s="299" t="str">
        <f>GD_CHUNG!D493</f>
        <v>Nhân viên cân bằng trọng tải nhóm 2</v>
      </c>
      <c r="E493" s="323">
        <f>VLOOKUP(B493,GD_CHAM_CONG!$C$6:$BJ$997,60,FALSE)</f>
        <v>1</v>
      </c>
      <c r="F493" s="323">
        <f>VLOOKUP(B493,GD_LCD_HS_LNS!$B$4:$F$1000,5,FALSE)</f>
        <v>1.8</v>
      </c>
      <c r="G493" s="331"/>
      <c r="H493" s="324">
        <f>VLOOKUP(B493,GD_CHAM_CONG!$C$6:$BD$997,37,FALSE)</f>
        <v>27</v>
      </c>
      <c r="I493" s="325">
        <f>VLOOKUP($B493,GD_CHAM_CONG!$C$480:$BF$997,38,FALSE)</f>
        <v>8</v>
      </c>
      <c r="J493" s="325">
        <f>VLOOKUP($B493,GD_CHAM_CONG!$C$480:$BF$997,39,FALSE)</f>
        <v>0</v>
      </c>
      <c r="K493" s="325">
        <f>VLOOKUP($B493,GD_CHAM_CONG!$C$480:$BF$997,40,FALSE)</f>
        <v>0</v>
      </c>
      <c r="L493" s="325">
        <f>VLOOKUP($B493,GD_CHAM_CONG!$C$480:$BF$997,41,FALSE)</f>
        <v>0</v>
      </c>
      <c r="M493" s="325">
        <f>VLOOKUP($B493,GD_CHAM_CONG!$C$480:$BF$997,42,FALSE)</f>
        <v>0</v>
      </c>
      <c r="N493" s="325">
        <f>VLOOKUP($B493,GD_CHAM_CONG!$C$480:$BF$997,43,FALSE)</f>
        <v>0</v>
      </c>
      <c r="O493" s="325">
        <f>VLOOKUP($B493,GD_CHAM_CONG!$C$480:$BF$997,44,FALSE)</f>
        <v>0</v>
      </c>
      <c r="P493" s="325">
        <f>VLOOKUP($B493,GD_CHAM_CONG!$C$480:$BF$997,45,FALSE)</f>
        <v>0</v>
      </c>
      <c r="Q493" s="325">
        <f>VLOOKUP($B493,GD_CHAM_CONG!$C$480:$BF$997,46,FALSE)</f>
        <v>0</v>
      </c>
      <c r="R493" s="325">
        <f>VLOOKUP($B493,GD_CHAM_CONG!$C$6:$BF$997,47,FALSE)</f>
        <v>0</v>
      </c>
      <c r="S493" s="325">
        <f>VLOOKUP($B493,GD_CHAM_CONG!$C$480:$BF$997,48,FALSE)</f>
        <v>0</v>
      </c>
      <c r="T493" s="325">
        <f>VLOOKUP($B493,GD_CHAM_CONG!$C$480:$BF$997,49,FALSE)</f>
        <v>0</v>
      </c>
      <c r="U493" s="325">
        <f>VLOOKUP($B493,GD_CHAM_CONG!$C$480:$BF$997,50,FALSE)</f>
        <v>0</v>
      </c>
      <c r="V493" s="325">
        <f>VLOOKUP($B493,GD_CHAM_CONG!$C$480:$BF$997,51,FALSE)</f>
        <v>0</v>
      </c>
      <c r="W493" s="325">
        <f>VLOOKUP($B493,GD_CHAM_CONG!$C$480:$BF$997,52,FALSE)</f>
        <v>0</v>
      </c>
      <c r="X493" s="325">
        <f>VLOOKUP($B493,GD_CHAM_CONG!$C$480:$BF$997,53,FALSE)</f>
        <v>0</v>
      </c>
      <c r="Y493" s="325">
        <f>VLOOKUP($B493,GD_CHAM_CONG!$C$480:$BF$997,54,FALSE)</f>
        <v>0</v>
      </c>
      <c r="Z493" s="325">
        <f>VLOOKUP($B493,GD_CHAM_CONG!$C$480:$BF$997,55,FALSE)</f>
        <v>0</v>
      </c>
      <c r="AA493" s="325">
        <f>VLOOKUP($B493,GD_CHAM_CONG!$C$480:$BF$997,56,FALSE)</f>
        <v>0</v>
      </c>
      <c r="AB493" s="325">
        <f>VLOOKUP($B493,GD_CHAM_CONG!$C$480:$BI$997,57,FALSE)</f>
        <v>0</v>
      </c>
      <c r="AC493" s="325">
        <f>VLOOKUP($B493,GD_CHAM_CONG!$C$480:$BI$997,58,FALSE)</f>
        <v>0</v>
      </c>
      <c r="AD493" s="325">
        <f>VLOOKUP($B493,GD_CHAM_CONG!$C$480:$BI$997,59,FALSE)</f>
        <v>0</v>
      </c>
      <c r="AE493" s="326">
        <f>I493/$H493*VLOOKUP(I$4,DM_TI_LE!$A$5:$B$30,2,FALSE)</f>
        <v>0.29629629629629628</v>
      </c>
      <c r="AF493" s="326">
        <f>J493/$H493*VLOOKUP(J$4,DM_TI_LE!$A$5:$B$30,2,FALSE)</f>
        <v>0</v>
      </c>
      <c r="AG493" s="326">
        <f>K493/$H493*VLOOKUP(K$4,DM_TI_LE!$A$5:$B$30,2,FALSE)</f>
        <v>0</v>
      </c>
      <c r="AH493" s="326">
        <f>L493/$H493*VLOOKUP(L$4,DM_TI_LE!$A$5:$B$30,2,FALSE)</f>
        <v>0</v>
      </c>
      <c r="AI493" s="326">
        <f>M493/$H493*VLOOKUP(M$4,DM_TI_LE!$A$5:$B$30,2,FALSE)</f>
        <v>0</v>
      </c>
      <c r="AJ493" s="326">
        <f>N493/$H493*VLOOKUP(N$4,DM_TI_LE!$A$5:$B$30,2,FALSE)</f>
        <v>0</v>
      </c>
      <c r="AK493" s="326">
        <f>O493/$H493*VLOOKUP(O$4,DM_TI_LE!$A$5:$B$30,2,FALSE)</f>
        <v>0</v>
      </c>
      <c r="AL493" s="326">
        <f>P493/$H493*VLOOKUP(P$4,DM_TI_LE!$A$5:$B$30,2,FALSE)</f>
        <v>0</v>
      </c>
      <c r="AM493" s="326">
        <f>Q493/$H493*VLOOKUP(Q$4,DM_TI_LE!$A$5:$B$30,2,FALSE)</f>
        <v>0</v>
      </c>
      <c r="AN493" s="326">
        <f>R493/$H493*VLOOKUP(R$4,DM_TI_LE!$A$5:$B$30,2,FALSE)</f>
        <v>0</v>
      </c>
      <c r="AO493" s="326">
        <f>S493/$H493*VLOOKUP(S$4,DM_TI_LE!$A$5:$B$30,2,FALSE)</f>
        <v>0</v>
      </c>
      <c r="AP493" s="326">
        <f>T493/$H493*VLOOKUP(T$4,DM_TI_LE!$A$5:$B$30,2,FALSE)</f>
        <v>0</v>
      </c>
      <c r="AQ493" s="326">
        <f>U493/$H493*VLOOKUP(U$4,DM_TI_LE!$A$5:$B$30,2,FALSE)</f>
        <v>0</v>
      </c>
      <c r="AR493" s="326">
        <f>V493/$H493*VLOOKUP(V$4,DM_TI_LE!$A$5:$B$30,2,FALSE)</f>
        <v>0</v>
      </c>
      <c r="AS493" s="326">
        <f>W493/$H493*VLOOKUP(W$4,DM_TI_LE!$A$5:$B$30,2,FALSE)</f>
        <v>0</v>
      </c>
      <c r="AT493" s="326">
        <f>X493/$H493*VLOOKUP(X$4,DM_TI_LE!$A$5:$B$30,2,FALSE)</f>
        <v>0</v>
      </c>
      <c r="AU493" s="326">
        <f>Y493/$H493*VLOOKUP(Y$4,DM_TI_LE!$A$5:$B$30,2,FALSE)</f>
        <v>0</v>
      </c>
      <c r="AV493" s="326">
        <f>Z493/$H493*VLOOKUP(Z$4,DM_TI_LE!$A$5:$B$30,2,FALSE)</f>
        <v>0</v>
      </c>
      <c r="AW493" s="326">
        <f>AA493/$H493*VLOOKUP(AA$4,DM_TI_LE!$A$5:$B$30,2,FALSE)</f>
        <v>0</v>
      </c>
      <c r="AX493" s="326">
        <f>AB493/$H493*VLOOKUP(AB$4,DM_TI_LE!$A$5:$B$30,2,FALSE)</f>
        <v>0</v>
      </c>
      <c r="AY493" s="326">
        <f>AC493/$H493*VLOOKUP(AC$4,DM_TI_LE!$A$5:$B$30,2,FALSE)</f>
        <v>0</v>
      </c>
      <c r="AZ493" s="326">
        <f>AD493/$H493*VLOOKUP(AD$4,DM_TI_LE!$A$5:$B$30,2,FALSE)</f>
        <v>0</v>
      </c>
      <c r="BA493" s="327">
        <f>IF(CD493="HDHV",DM_TI_LE!$K$12*I493, SUM(AE493:AW493)*F493*E493*DM_HE_SO_LUONG_NS!$D$1*CE493)</f>
        <v>240000</v>
      </c>
      <c r="BB493" s="325"/>
      <c r="BC493" s="328">
        <f>VLOOKUP(B493,GD_LCD_HS_LNS!$B$4:$E$1000,4,FALSE)</f>
        <v>3972000</v>
      </c>
      <c r="BD493" s="329"/>
      <c r="BE493" s="325">
        <f>I493/26*$BC493*VLOOKUP(BE$4,DM_TI_LE!$A$5:$C$29,3,FALSE)</f>
        <v>0</v>
      </c>
      <c r="BF493" s="325">
        <f>J493/26*$BC493*VLOOKUP(BF$4,DM_TI_LE!$A$5:$C$29,3,FALSE)</f>
        <v>0</v>
      </c>
      <c r="BG493" s="325">
        <f>K493/26*$BC493*VLOOKUP(BG$4,DM_TI_LE!$A$5:$C$29,3,FALSE)</f>
        <v>0</v>
      </c>
      <c r="BH493" s="325">
        <f>L493/26*$BC493*VLOOKUP(BH$4,DM_TI_LE!$A$5:$C$29,3,FALSE)</f>
        <v>0</v>
      </c>
      <c r="BI493" s="325">
        <f>M493/26*$BC493*VLOOKUP(BI$4,DM_TI_LE!$A$5:$C$29,3,FALSE)</f>
        <v>0</v>
      </c>
      <c r="BJ493" s="325">
        <f>N493/26*$BC493*VLOOKUP(BJ$4,DM_TI_LE!$A$5:$C$29,3,FALSE)</f>
        <v>0</v>
      </c>
      <c r="BK493" s="325">
        <f>O493/26*$BC493*VLOOKUP(BK$4,DM_TI_LE!$A$5:$C$29,3,FALSE)</f>
        <v>0</v>
      </c>
      <c r="BL493" s="325">
        <f>P493/26*$BC493*VLOOKUP(BL$4,DM_TI_LE!$A$5:$C$29,3,FALSE)</f>
        <v>0</v>
      </c>
      <c r="BM493" s="325">
        <f>Q493/26*$BC493*VLOOKUP(BM$4,DM_TI_LE!$A$5:$C$29,3,FALSE)</f>
        <v>0</v>
      </c>
      <c r="BN493" s="325">
        <f>R493/26*$BC493*VLOOKUP(BN$4,DM_TI_LE!$A$5:$C$29,3,FALSE)</f>
        <v>0</v>
      </c>
      <c r="BO493" s="325">
        <f>S493/26*$BC493*VLOOKUP(BO$4,DM_TI_LE!$A$5:$C$29,3,FALSE)</f>
        <v>0</v>
      </c>
      <c r="BP493" s="325">
        <f>T493/26*$BC493*VLOOKUP(BP$4,DM_TI_LE!$A$5:$C$29,3,FALSE)</f>
        <v>0</v>
      </c>
      <c r="BQ493" s="325">
        <f>U493/26*$BC493*VLOOKUP(BQ$4,DM_TI_LE!$A$5:$C$29,3,FALSE)</f>
        <v>0</v>
      </c>
      <c r="BR493" s="325">
        <f>V493/26*$BC493*VLOOKUP(BR$4,DM_TI_LE!$A$5:$C$29,3,FALSE)</f>
        <v>0</v>
      </c>
      <c r="BS493" s="325">
        <f>W493/26*$BC493*VLOOKUP(BS$4,DM_TI_LE!$A$5:$C$29,3,FALSE)</f>
        <v>0</v>
      </c>
      <c r="BT493" s="325">
        <f>X493/26*$BC493*VLOOKUP(BT$4,DM_TI_LE!$A$5:$C$29,3,FALSE)</f>
        <v>0</v>
      </c>
      <c r="BU493" s="325">
        <f>Y493/26*$BC493*VLOOKUP(BU$4,DM_TI_LE!$A$5:$C$29,3,FALSE)</f>
        <v>0</v>
      </c>
      <c r="BV493" s="325">
        <f>Z493/26*$BC493*VLOOKUP(BV$4,DM_TI_LE!$A$5:$C$29,3,FALSE)</f>
        <v>0</v>
      </c>
      <c r="BW493" s="325">
        <f>AA493/26*$BC493*VLOOKUP(BW$4,DM_TI_LE!$A$5:$C$29,3,FALSE)</f>
        <v>0</v>
      </c>
      <c r="BX493" s="325">
        <f>AB493/26*$BC493*VLOOKUP(BX$4,DM_TI_LE!$A$5:$C$29,3,FALSE)</f>
        <v>0</v>
      </c>
      <c r="BY493" s="325">
        <f>AC493/26*$BC493*VLOOKUP(BY$4,DM_TI_LE!$A$5:$C$29,3,FALSE)</f>
        <v>0</v>
      </c>
      <c r="BZ493" s="325">
        <f>AD493/26*$BC493*VLOOKUP(BZ$4,DM_TI_LE!$A$5:$C$29,3,FALSE)</f>
        <v>0</v>
      </c>
      <c r="CA493" s="327">
        <f t="shared" si="0"/>
        <v>0</v>
      </c>
      <c r="CB493" s="329"/>
      <c r="CC493" s="327">
        <f t="shared" si="1"/>
        <v>240000</v>
      </c>
      <c r="CD493" s="138" t="str">
        <f>VLOOKUP(B493,GD_CHUNG!$B$481:$G$694,6,FALSE)</f>
        <v>HDHV</v>
      </c>
      <c r="CE493" s="330">
        <f>VLOOKUP(CD493,DM_TI_LE!$I$12:$J$16,2,FALSE)</f>
        <v>0</v>
      </c>
    </row>
    <row r="494" spans="1:83" ht="12.75" x14ac:dyDescent="0.2">
      <c r="A494" s="298">
        <v>490</v>
      </c>
      <c r="B494" s="299">
        <f>GD_CHUNG!B494</f>
        <v>201504</v>
      </c>
      <c r="C494" s="299" t="str">
        <f>GD_CHUNG!C494</f>
        <v>Lê Khánh Toàn</v>
      </c>
      <c r="D494" s="299" t="str">
        <f>GD_CHUNG!D494</f>
        <v>Nhân viên cân bằng trọng tải nhóm 2</v>
      </c>
      <c r="E494" s="323">
        <f>VLOOKUP(B494,GD_CHAM_CONG!$C$6:$BJ$997,60,FALSE)</f>
        <v>1</v>
      </c>
      <c r="F494" s="323">
        <f>VLOOKUP(B494,GD_LCD_HS_LNS!$B$4:$F$1000,5,FALSE)</f>
        <v>1.8</v>
      </c>
      <c r="G494" s="331"/>
      <c r="H494" s="324">
        <f>VLOOKUP(B494,GD_CHAM_CONG!$C$6:$BD$997,37,FALSE)</f>
        <v>27</v>
      </c>
      <c r="I494" s="325">
        <f>VLOOKUP($B494,GD_CHAM_CONG!$C$480:$BF$997,38,FALSE)</f>
        <v>8</v>
      </c>
      <c r="J494" s="325">
        <f>VLOOKUP($B494,GD_CHAM_CONG!$C$480:$BF$997,39,FALSE)</f>
        <v>0</v>
      </c>
      <c r="K494" s="325">
        <f>VLOOKUP($B494,GD_CHAM_CONG!$C$480:$BF$997,40,FALSE)</f>
        <v>0</v>
      </c>
      <c r="L494" s="325">
        <f>VLOOKUP($B494,GD_CHAM_CONG!$C$480:$BF$997,41,FALSE)</f>
        <v>0</v>
      </c>
      <c r="M494" s="325">
        <f>VLOOKUP($B494,GD_CHAM_CONG!$C$480:$BF$997,42,FALSE)</f>
        <v>0</v>
      </c>
      <c r="N494" s="325">
        <f>VLOOKUP($B494,GD_CHAM_CONG!$C$480:$BF$997,43,FALSE)</f>
        <v>0</v>
      </c>
      <c r="O494" s="325">
        <f>VLOOKUP($B494,GD_CHAM_CONG!$C$480:$BF$997,44,FALSE)</f>
        <v>0</v>
      </c>
      <c r="P494" s="325">
        <f>VLOOKUP($B494,GD_CHAM_CONG!$C$480:$BF$997,45,FALSE)</f>
        <v>0</v>
      </c>
      <c r="Q494" s="325">
        <f>VLOOKUP($B494,GD_CHAM_CONG!$C$480:$BF$997,46,FALSE)</f>
        <v>0</v>
      </c>
      <c r="R494" s="325">
        <f>VLOOKUP($B494,GD_CHAM_CONG!$C$6:$BF$997,47,FALSE)</f>
        <v>0</v>
      </c>
      <c r="S494" s="325">
        <f>VLOOKUP($B494,GD_CHAM_CONG!$C$480:$BF$997,48,FALSE)</f>
        <v>0</v>
      </c>
      <c r="T494" s="325">
        <f>VLOOKUP($B494,GD_CHAM_CONG!$C$480:$BF$997,49,FALSE)</f>
        <v>0</v>
      </c>
      <c r="U494" s="325">
        <f>VLOOKUP($B494,GD_CHAM_CONG!$C$480:$BF$997,50,FALSE)</f>
        <v>0</v>
      </c>
      <c r="V494" s="325">
        <f>VLOOKUP($B494,GD_CHAM_CONG!$C$480:$BF$997,51,FALSE)</f>
        <v>0</v>
      </c>
      <c r="W494" s="325">
        <f>VLOOKUP($B494,GD_CHAM_CONG!$C$480:$BF$997,52,FALSE)</f>
        <v>0</v>
      </c>
      <c r="X494" s="325">
        <f>VLOOKUP($B494,GD_CHAM_CONG!$C$480:$BF$997,53,FALSE)</f>
        <v>0</v>
      </c>
      <c r="Y494" s="325">
        <f>VLOOKUP($B494,GD_CHAM_CONG!$C$480:$BF$997,54,FALSE)</f>
        <v>0</v>
      </c>
      <c r="Z494" s="325">
        <f>VLOOKUP($B494,GD_CHAM_CONG!$C$480:$BF$997,55,FALSE)</f>
        <v>0</v>
      </c>
      <c r="AA494" s="325">
        <f>VLOOKUP($B494,GD_CHAM_CONG!$C$480:$BF$997,56,FALSE)</f>
        <v>0</v>
      </c>
      <c r="AB494" s="325">
        <f>VLOOKUP($B494,GD_CHAM_CONG!$C$480:$BI$997,57,FALSE)</f>
        <v>0</v>
      </c>
      <c r="AC494" s="325">
        <f>VLOOKUP($B494,GD_CHAM_CONG!$C$480:$BI$997,58,FALSE)</f>
        <v>0</v>
      </c>
      <c r="AD494" s="325">
        <f>VLOOKUP($B494,GD_CHAM_CONG!$C$480:$BI$997,59,FALSE)</f>
        <v>0</v>
      </c>
      <c r="AE494" s="326">
        <f>I494/$H494*VLOOKUP(I$4,DM_TI_LE!$A$5:$B$30,2,FALSE)</f>
        <v>0.29629629629629628</v>
      </c>
      <c r="AF494" s="326">
        <f>J494/$H494*VLOOKUP(J$4,DM_TI_LE!$A$5:$B$30,2,FALSE)</f>
        <v>0</v>
      </c>
      <c r="AG494" s="326">
        <f>K494/$H494*VLOOKUP(K$4,DM_TI_LE!$A$5:$B$30,2,FALSE)</f>
        <v>0</v>
      </c>
      <c r="AH494" s="326">
        <f>L494/$H494*VLOOKUP(L$4,DM_TI_LE!$A$5:$B$30,2,FALSE)</f>
        <v>0</v>
      </c>
      <c r="AI494" s="326">
        <f>M494/$H494*VLOOKUP(M$4,DM_TI_LE!$A$5:$B$30,2,FALSE)</f>
        <v>0</v>
      </c>
      <c r="AJ494" s="326">
        <f>N494/$H494*VLOOKUP(N$4,DM_TI_LE!$A$5:$B$30,2,FALSE)</f>
        <v>0</v>
      </c>
      <c r="AK494" s="326">
        <f>O494/$H494*VLOOKUP(O$4,DM_TI_LE!$A$5:$B$30,2,FALSE)</f>
        <v>0</v>
      </c>
      <c r="AL494" s="326">
        <f>P494/$H494*VLOOKUP(P$4,DM_TI_LE!$A$5:$B$30,2,FALSE)</f>
        <v>0</v>
      </c>
      <c r="AM494" s="326">
        <f>Q494/$H494*VLOOKUP(Q$4,DM_TI_LE!$A$5:$B$30,2,FALSE)</f>
        <v>0</v>
      </c>
      <c r="AN494" s="326">
        <f>R494/$H494*VLOOKUP(R$4,DM_TI_LE!$A$5:$B$30,2,FALSE)</f>
        <v>0</v>
      </c>
      <c r="AO494" s="326">
        <f>S494/$H494*VLOOKUP(S$4,DM_TI_LE!$A$5:$B$30,2,FALSE)</f>
        <v>0</v>
      </c>
      <c r="AP494" s="326">
        <f>T494/$H494*VLOOKUP(T$4,DM_TI_LE!$A$5:$B$30,2,FALSE)</f>
        <v>0</v>
      </c>
      <c r="AQ494" s="326">
        <f>U494/$H494*VLOOKUP(U$4,DM_TI_LE!$A$5:$B$30,2,FALSE)</f>
        <v>0</v>
      </c>
      <c r="AR494" s="326">
        <f>V494/$H494*VLOOKUP(V$4,DM_TI_LE!$A$5:$B$30,2,FALSE)</f>
        <v>0</v>
      </c>
      <c r="AS494" s="326">
        <f>W494/$H494*VLOOKUP(W$4,DM_TI_LE!$A$5:$B$30,2,FALSE)</f>
        <v>0</v>
      </c>
      <c r="AT494" s="326">
        <f>X494/$H494*VLOOKUP(X$4,DM_TI_LE!$A$5:$B$30,2,FALSE)</f>
        <v>0</v>
      </c>
      <c r="AU494" s="326">
        <f>Y494/$H494*VLOOKUP(Y$4,DM_TI_LE!$A$5:$B$30,2,FALSE)</f>
        <v>0</v>
      </c>
      <c r="AV494" s="326">
        <f>Z494/$H494*VLOOKUP(Z$4,DM_TI_LE!$A$5:$B$30,2,FALSE)</f>
        <v>0</v>
      </c>
      <c r="AW494" s="326">
        <f>AA494/$H494*VLOOKUP(AA$4,DM_TI_LE!$A$5:$B$30,2,FALSE)</f>
        <v>0</v>
      </c>
      <c r="AX494" s="326">
        <f>AB494/$H494*VLOOKUP(AB$4,DM_TI_LE!$A$5:$B$30,2,FALSE)</f>
        <v>0</v>
      </c>
      <c r="AY494" s="326">
        <f>AC494/$H494*VLOOKUP(AC$4,DM_TI_LE!$A$5:$B$30,2,FALSE)</f>
        <v>0</v>
      </c>
      <c r="AZ494" s="326">
        <f>AD494/$H494*VLOOKUP(AD$4,DM_TI_LE!$A$5:$B$30,2,FALSE)</f>
        <v>0</v>
      </c>
      <c r="BA494" s="327">
        <f>IF(CD494="HDHV",DM_TI_LE!$K$12*I494, SUM(AE494:AW494)*F494*E494*DM_HE_SO_LUONG_NS!$D$1*CE494)</f>
        <v>240000</v>
      </c>
      <c r="BB494" s="325"/>
      <c r="BC494" s="328">
        <f>VLOOKUP(B494,GD_LCD_HS_LNS!$B$4:$E$1000,4,FALSE)</f>
        <v>3972000</v>
      </c>
      <c r="BD494" s="329"/>
      <c r="BE494" s="325">
        <f>I494/26*$BC494*VLOOKUP(BE$4,DM_TI_LE!$A$5:$C$29,3,FALSE)</f>
        <v>0</v>
      </c>
      <c r="BF494" s="325">
        <f>J494/26*$BC494*VLOOKUP(BF$4,DM_TI_LE!$A$5:$C$29,3,FALSE)</f>
        <v>0</v>
      </c>
      <c r="BG494" s="325">
        <f>K494/26*$BC494*VLOOKUP(BG$4,DM_TI_LE!$A$5:$C$29,3,FALSE)</f>
        <v>0</v>
      </c>
      <c r="BH494" s="325">
        <f>L494/26*$BC494*VLOOKUP(BH$4,DM_TI_LE!$A$5:$C$29,3,FALSE)</f>
        <v>0</v>
      </c>
      <c r="BI494" s="325">
        <f>M494/26*$BC494*VLOOKUP(BI$4,DM_TI_LE!$A$5:$C$29,3,FALSE)</f>
        <v>0</v>
      </c>
      <c r="BJ494" s="325">
        <f>N494/26*$BC494*VLOOKUP(BJ$4,DM_TI_LE!$A$5:$C$29,3,FALSE)</f>
        <v>0</v>
      </c>
      <c r="BK494" s="325">
        <f>O494/26*$BC494*VLOOKUP(BK$4,DM_TI_LE!$A$5:$C$29,3,FALSE)</f>
        <v>0</v>
      </c>
      <c r="BL494" s="325">
        <f>P494/26*$BC494*VLOOKUP(BL$4,DM_TI_LE!$A$5:$C$29,3,FALSE)</f>
        <v>0</v>
      </c>
      <c r="BM494" s="325">
        <f>Q494/26*$BC494*VLOOKUP(BM$4,DM_TI_LE!$A$5:$C$29,3,FALSE)</f>
        <v>0</v>
      </c>
      <c r="BN494" s="325">
        <f>R494/26*$BC494*VLOOKUP(BN$4,DM_TI_LE!$A$5:$C$29,3,FALSE)</f>
        <v>0</v>
      </c>
      <c r="BO494" s="325">
        <f>S494/26*$BC494*VLOOKUP(BO$4,DM_TI_LE!$A$5:$C$29,3,FALSE)</f>
        <v>0</v>
      </c>
      <c r="BP494" s="325">
        <f>T494/26*$BC494*VLOOKUP(BP$4,DM_TI_LE!$A$5:$C$29,3,FALSE)</f>
        <v>0</v>
      </c>
      <c r="BQ494" s="325">
        <f>U494/26*$BC494*VLOOKUP(BQ$4,DM_TI_LE!$A$5:$C$29,3,FALSE)</f>
        <v>0</v>
      </c>
      <c r="BR494" s="325">
        <f>V494/26*$BC494*VLOOKUP(BR$4,DM_TI_LE!$A$5:$C$29,3,FALSE)</f>
        <v>0</v>
      </c>
      <c r="BS494" s="325">
        <f>W494/26*$BC494*VLOOKUP(BS$4,DM_TI_LE!$A$5:$C$29,3,FALSE)</f>
        <v>0</v>
      </c>
      <c r="BT494" s="325">
        <f>X494/26*$BC494*VLOOKUP(BT$4,DM_TI_LE!$A$5:$C$29,3,FALSE)</f>
        <v>0</v>
      </c>
      <c r="BU494" s="325">
        <f>Y494/26*$BC494*VLOOKUP(BU$4,DM_TI_LE!$A$5:$C$29,3,FALSE)</f>
        <v>0</v>
      </c>
      <c r="BV494" s="325">
        <f>Z494/26*$BC494*VLOOKUP(BV$4,DM_TI_LE!$A$5:$C$29,3,FALSE)</f>
        <v>0</v>
      </c>
      <c r="BW494" s="325">
        <f>AA494/26*$BC494*VLOOKUP(BW$4,DM_TI_LE!$A$5:$C$29,3,FALSE)</f>
        <v>0</v>
      </c>
      <c r="BX494" s="325">
        <f>AB494/26*$BC494*VLOOKUP(BX$4,DM_TI_LE!$A$5:$C$29,3,FALSE)</f>
        <v>0</v>
      </c>
      <c r="BY494" s="325">
        <f>AC494/26*$BC494*VLOOKUP(BY$4,DM_TI_LE!$A$5:$C$29,3,FALSE)</f>
        <v>0</v>
      </c>
      <c r="BZ494" s="325">
        <f>AD494/26*$BC494*VLOOKUP(BZ$4,DM_TI_LE!$A$5:$C$29,3,FALSE)</f>
        <v>0</v>
      </c>
      <c r="CA494" s="327">
        <f t="shared" si="0"/>
        <v>0</v>
      </c>
      <c r="CB494" s="329"/>
      <c r="CC494" s="327">
        <f t="shared" si="1"/>
        <v>240000</v>
      </c>
      <c r="CD494" s="138" t="str">
        <f>VLOOKUP(B494,GD_CHUNG!$B$481:$G$694,6,FALSE)</f>
        <v>HDHV</v>
      </c>
      <c r="CE494" s="330">
        <f>VLOOKUP(CD494,DM_TI_LE!$I$12:$J$16,2,FALSE)</f>
        <v>0</v>
      </c>
    </row>
    <row r="495" spans="1:83" ht="12.75" x14ac:dyDescent="0.2">
      <c r="A495" s="298">
        <v>491</v>
      </c>
      <c r="B495" s="299">
        <f>GD_CHUNG!B495</f>
        <v>13753</v>
      </c>
      <c r="C495" s="299" t="str">
        <f>GD_CHUNG!C495</f>
        <v>Phan Thanh Hà</v>
      </c>
      <c r="D495" s="299" t="str">
        <f>GD_CHUNG!D495</f>
        <v>Nhân viên phục vụ hành khách</v>
      </c>
      <c r="E495" s="323">
        <f>VLOOKUP(B495,GD_CHAM_CONG!$C$6:$BJ$997,60,FALSE)</f>
        <v>1</v>
      </c>
      <c r="F495" s="323">
        <f>VLOOKUP(B495,GD_LCD_HS_LNS!$B$4:$F$1000,5,FALSE)</f>
        <v>1.6</v>
      </c>
      <c r="G495" s="331"/>
      <c r="H495" s="324">
        <f>VLOOKUP(B495,GD_CHAM_CONG!$C$6:$BD$997,37,FALSE)</f>
        <v>27</v>
      </c>
      <c r="I495" s="325">
        <f>VLOOKUP($B495,GD_CHAM_CONG!$C$480:$BF$997,38,FALSE)</f>
        <v>17</v>
      </c>
      <c r="J495" s="325">
        <f>VLOOKUP($B495,GD_CHAM_CONG!$C$480:$BF$997,39,FALSE)</f>
        <v>0</v>
      </c>
      <c r="K495" s="325">
        <f>VLOOKUP($B495,GD_CHAM_CONG!$C$480:$BF$997,40,FALSE)</f>
        <v>0</v>
      </c>
      <c r="L495" s="325">
        <f>VLOOKUP($B495,GD_CHAM_CONG!$C$480:$BF$997,41,FALSE)</f>
        <v>0</v>
      </c>
      <c r="M495" s="325">
        <f>VLOOKUP($B495,GD_CHAM_CONG!$C$480:$BF$997,42,FALSE)</f>
        <v>0</v>
      </c>
      <c r="N495" s="325">
        <f>VLOOKUP($B495,GD_CHAM_CONG!$C$480:$BF$997,43,FALSE)</f>
        <v>0</v>
      </c>
      <c r="O495" s="325">
        <f>VLOOKUP($B495,GD_CHAM_CONG!$C$480:$BF$997,44,FALSE)</f>
        <v>0</v>
      </c>
      <c r="P495" s="325">
        <f>VLOOKUP($B495,GD_CHAM_CONG!$C$480:$BF$997,45,FALSE)</f>
        <v>0</v>
      </c>
      <c r="Q495" s="325">
        <f>VLOOKUP($B495,GD_CHAM_CONG!$C$480:$BF$997,46,FALSE)</f>
        <v>0</v>
      </c>
      <c r="R495" s="325">
        <f>VLOOKUP($B495,GD_CHAM_CONG!$C$6:$BF$997,47,FALSE)</f>
        <v>0</v>
      </c>
      <c r="S495" s="325">
        <f>VLOOKUP($B495,GD_CHAM_CONG!$C$480:$BF$997,48,FALSE)</f>
        <v>0</v>
      </c>
      <c r="T495" s="325">
        <f>VLOOKUP($B495,GD_CHAM_CONG!$C$480:$BF$997,49,FALSE)</f>
        <v>0</v>
      </c>
      <c r="U495" s="325">
        <f>VLOOKUP($B495,GD_CHAM_CONG!$C$480:$BF$997,50,FALSE)</f>
        <v>0</v>
      </c>
      <c r="V495" s="325">
        <f>VLOOKUP($B495,GD_CHAM_CONG!$C$480:$BF$997,51,FALSE)</f>
        <v>0</v>
      </c>
      <c r="W495" s="325">
        <f>VLOOKUP($B495,GD_CHAM_CONG!$C$480:$BF$997,52,FALSE)</f>
        <v>0</v>
      </c>
      <c r="X495" s="325">
        <f>VLOOKUP($B495,GD_CHAM_CONG!$C$480:$BF$997,53,FALSE)</f>
        <v>0</v>
      </c>
      <c r="Y495" s="325">
        <f>VLOOKUP($B495,GD_CHAM_CONG!$C$480:$BF$997,54,FALSE)</f>
        <v>0</v>
      </c>
      <c r="Z495" s="325">
        <f>VLOOKUP($B495,GD_CHAM_CONG!$C$480:$BF$997,55,FALSE)</f>
        <v>0</v>
      </c>
      <c r="AA495" s="325">
        <f>VLOOKUP($B495,GD_CHAM_CONG!$C$480:$BF$997,56,FALSE)</f>
        <v>0</v>
      </c>
      <c r="AB495" s="325">
        <f>VLOOKUP($B495,GD_CHAM_CONG!$C$480:$BI$997,57,FALSE)</f>
        <v>0</v>
      </c>
      <c r="AC495" s="325">
        <f>VLOOKUP($B495,GD_CHAM_CONG!$C$480:$BI$997,58,FALSE)</f>
        <v>0</v>
      </c>
      <c r="AD495" s="325">
        <f>VLOOKUP($B495,GD_CHAM_CONG!$C$480:$BI$997,59,FALSE)</f>
        <v>0</v>
      </c>
      <c r="AE495" s="326">
        <f>I495/$H495*VLOOKUP(I$4,DM_TI_LE!$A$5:$B$30,2,FALSE)</f>
        <v>0.62962962962962965</v>
      </c>
      <c r="AF495" s="326">
        <f>J495/$H495*VLOOKUP(J$4,DM_TI_LE!$A$5:$B$30,2,FALSE)</f>
        <v>0</v>
      </c>
      <c r="AG495" s="326">
        <f>K495/$H495*VLOOKUP(K$4,DM_TI_LE!$A$5:$B$30,2,FALSE)</f>
        <v>0</v>
      </c>
      <c r="AH495" s="326">
        <f>L495/$H495*VLOOKUP(L$4,DM_TI_LE!$A$5:$B$30,2,FALSE)</f>
        <v>0</v>
      </c>
      <c r="AI495" s="326">
        <f>M495/$H495*VLOOKUP(M$4,DM_TI_LE!$A$5:$B$30,2,FALSE)</f>
        <v>0</v>
      </c>
      <c r="AJ495" s="326">
        <f>N495/$H495*VLOOKUP(N$4,DM_TI_LE!$A$5:$B$30,2,FALSE)</f>
        <v>0</v>
      </c>
      <c r="AK495" s="326">
        <f>O495/$H495*VLOOKUP(O$4,DM_TI_LE!$A$5:$B$30,2,FALSE)</f>
        <v>0</v>
      </c>
      <c r="AL495" s="326">
        <f>P495/$H495*VLOOKUP(P$4,DM_TI_LE!$A$5:$B$30,2,FALSE)</f>
        <v>0</v>
      </c>
      <c r="AM495" s="326">
        <f>Q495/$H495*VLOOKUP(Q$4,DM_TI_LE!$A$5:$B$30,2,FALSE)</f>
        <v>0</v>
      </c>
      <c r="AN495" s="326">
        <f>R495/$H495*VLOOKUP(R$4,DM_TI_LE!$A$5:$B$30,2,FALSE)</f>
        <v>0</v>
      </c>
      <c r="AO495" s="326">
        <f>S495/$H495*VLOOKUP(S$4,DM_TI_LE!$A$5:$B$30,2,FALSE)</f>
        <v>0</v>
      </c>
      <c r="AP495" s="326">
        <f>T495/$H495*VLOOKUP(T$4,DM_TI_LE!$A$5:$B$30,2,FALSE)</f>
        <v>0</v>
      </c>
      <c r="AQ495" s="326">
        <f>U495/$H495*VLOOKUP(U$4,DM_TI_LE!$A$5:$B$30,2,FALSE)</f>
        <v>0</v>
      </c>
      <c r="AR495" s="326">
        <f>V495/$H495*VLOOKUP(V$4,DM_TI_LE!$A$5:$B$30,2,FALSE)</f>
        <v>0</v>
      </c>
      <c r="AS495" s="326">
        <f>W495/$H495*VLOOKUP(W$4,DM_TI_LE!$A$5:$B$30,2,FALSE)</f>
        <v>0</v>
      </c>
      <c r="AT495" s="326">
        <f>X495/$H495*VLOOKUP(X$4,DM_TI_LE!$A$5:$B$30,2,FALSE)</f>
        <v>0</v>
      </c>
      <c r="AU495" s="326">
        <f>Y495/$H495*VLOOKUP(Y$4,DM_TI_LE!$A$5:$B$30,2,FALSE)</f>
        <v>0</v>
      </c>
      <c r="AV495" s="326">
        <f>Z495/$H495*VLOOKUP(Z$4,DM_TI_LE!$A$5:$B$30,2,FALSE)</f>
        <v>0</v>
      </c>
      <c r="AW495" s="326">
        <f>AA495/$H495*VLOOKUP(AA$4,DM_TI_LE!$A$5:$B$30,2,FALSE)</f>
        <v>0</v>
      </c>
      <c r="AX495" s="326">
        <f>AB495/$H495*VLOOKUP(AB$4,DM_TI_LE!$A$5:$B$30,2,FALSE)</f>
        <v>0</v>
      </c>
      <c r="AY495" s="326">
        <f>AC495/$H495*VLOOKUP(AC$4,DM_TI_LE!$A$5:$B$30,2,FALSE)</f>
        <v>0</v>
      </c>
      <c r="AZ495" s="326">
        <f>AD495/$H495*VLOOKUP(AD$4,DM_TI_LE!$A$5:$B$30,2,FALSE)</f>
        <v>0</v>
      </c>
      <c r="BA495" s="327">
        <f>IF(CD495="HDHV",DM_TI_LE!$K$12*I495, SUM(AE495:AW495)*F495*E495*DM_HE_SO_LUONG_NS!$D$1*CE495)</f>
        <v>510000</v>
      </c>
      <c r="BB495" s="325"/>
      <c r="BC495" s="328">
        <f>VLOOKUP(B495,GD_LCD_HS_LNS!$B$4:$E$1000,4,FALSE)</f>
        <v>3875000</v>
      </c>
      <c r="BD495" s="329"/>
      <c r="BE495" s="325">
        <f>I495/26*$BC495*VLOOKUP(BE$4,DM_TI_LE!$A$5:$C$29,3,FALSE)</f>
        <v>0</v>
      </c>
      <c r="BF495" s="325">
        <f>J495/26*$BC495*VLOOKUP(BF$4,DM_TI_LE!$A$5:$C$29,3,FALSE)</f>
        <v>0</v>
      </c>
      <c r="BG495" s="325">
        <f>K495/26*$BC495*VLOOKUP(BG$4,DM_TI_LE!$A$5:$C$29,3,FALSE)</f>
        <v>0</v>
      </c>
      <c r="BH495" s="325">
        <f>L495/26*$BC495*VLOOKUP(BH$4,DM_TI_LE!$A$5:$C$29,3,FALSE)</f>
        <v>0</v>
      </c>
      <c r="BI495" s="325">
        <f>M495/26*$BC495*VLOOKUP(BI$4,DM_TI_LE!$A$5:$C$29,3,FALSE)</f>
        <v>0</v>
      </c>
      <c r="BJ495" s="325">
        <f>N495/26*$BC495*VLOOKUP(BJ$4,DM_TI_LE!$A$5:$C$29,3,FALSE)</f>
        <v>0</v>
      </c>
      <c r="BK495" s="325">
        <f>O495/26*$BC495*VLOOKUP(BK$4,DM_TI_LE!$A$5:$C$29,3,FALSE)</f>
        <v>0</v>
      </c>
      <c r="BL495" s="325">
        <f>P495/26*$BC495*VLOOKUP(BL$4,DM_TI_LE!$A$5:$C$29,3,FALSE)</f>
        <v>0</v>
      </c>
      <c r="BM495" s="325">
        <f>Q495/26*$BC495*VLOOKUP(BM$4,DM_TI_LE!$A$5:$C$29,3,FALSE)</f>
        <v>0</v>
      </c>
      <c r="BN495" s="325">
        <f>R495/26*$BC495*VLOOKUP(BN$4,DM_TI_LE!$A$5:$C$29,3,FALSE)</f>
        <v>0</v>
      </c>
      <c r="BO495" s="325">
        <f>S495/26*$BC495*VLOOKUP(BO$4,DM_TI_LE!$A$5:$C$29,3,FALSE)</f>
        <v>0</v>
      </c>
      <c r="BP495" s="325">
        <f>T495/26*$BC495*VLOOKUP(BP$4,DM_TI_LE!$A$5:$C$29,3,FALSE)</f>
        <v>0</v>
      </c>
      <c r="BQ495" s="325">
        <f>U495/26*$BC495*VLOOKUP(BQ$4,DM_TI_LE!$A$5:$C$29,3,FALSE)</f>
        <v>0</v>
      </c>
      <c r="BR495" s="325">
        <f>V495/26*$BC495*VLOOKUP(BR$4,DM_TI_LE!$A$5:$C$29,3,FALSE)</f>
        <v>0</v>
      </c>
      <c r="BS495" s="325">
        <f>W495/26*$BC495*VLOOKUP(BS$4,DM_TI_LE!$A$5:$C$29,3,FALSE)</f>
        <v>0</v>
      </c>
      <c r="BT495" s="325">
        <f>X495/26*$BC495*VLOOKUP(BT$4,DM_TI_LE!$A$5:$C$29,3,FALSE)</f>
        <v>0</v>
      </c>
      <c r="BU495" s="325">
        <f>Y495/26*$BC495*VLOOKUP(BU$4,DM_TI_LE!$A$5:$C$29,3,FALSE)</f>
        <v>0</v>
      </c>
      <c r="BV495" s="325">
        <f>Z495/26*$BC495*VLOOKUP(BV$4,DM_TI_LE!$A$5:$C$29,3,FALSE)</f>
        <v>0</v>
      </c>
      <c r="BW495" s="325">
        <f>AA495/26*$BC495*VLOOKUP(BW$4,DM_TI_LE!$A$5:$C$29,3,FALSE)</f>
        <v>0</v>
      </c>
      <c r="BX495" s="325">
        <f>AB495/26*$BC495*VLOOKUP(BX$4,DM_TI_LE!$A$5:$C$29,3,FALSE)</f>
        <v>0</v>
      </c>
      <c r="BY495" s="325">
        <f>AC495/26*$BC495*VLOOKUP(BY$4,DM_TI_LE!$A$5:$C$29,3,FALSE)</f>
        <v>0</v>
      </c>
      <c r="BZ495" s="325">
        <f>AD495/26*$BC495*VLOOKUP(BZ$4,DM_TI_LE!$A$5:$C$29,3,FALSE)</f>
        <v>0</v>
      </c>
      <c r="CA495" s="327">
        <f t="shared" si="0"/>
        <v>0</v>
      </c>
      <c r="CB495" s="329"/>
      <c r="CC495" s="327">
        <f t="shared" si="1"/>
        <v>510000</v>
      </c>
      <c r="CD495" s="138" t="str">
        <f>VLOOKUP(B495,GD_CHUNG!$B$481:$G$694,6,FALSE)</f>
        <v>HDHV</v>
      </c>
      <c r="CE495" s="330">
        <f>VLOOKUP(CD495,DM_TI_LE!$I$12:$J$16,2,FALSE)</f>
        <v>0</v>
      </c>
    </row>
    <row r="496" spans="1:83" ht="12.75" x14ac:dyDescent="0.2">
      <c r="A496" s="298">
        <v>492</v>
      </c>
      <c r="B496" s="299">
        <f>GD_CHUNG!B496</f>
        <v>13758</v>
      </c>
      <c r="C496" s="299" t="str">
        <f>GD_CHUNG!C496</f>
        <v>Trần Vân Anh</v>
      </c>
      <c r="D496" s="299" t="str">
        <f>GD_CHUNG!D496</f>
        <v>Nhân viên phục vụ hành khách</v>
      </c>
      <c r="E496" s="323">
        <f>VLOOKUP(B496,GD_CHAM_CONG!$C$6:$BJ$997,60,FALSE)</f>
        <v>1</v>
      </c>
      <c r="F496" s="323">
        <f>VLOOKUP(B496,GD_LCD_HS_LNS!$B$4:$F$1000,5,FALSE)</f>
        <v>1.6</v>
      </c>
      <c r="G496" s="331"/>
      <c r="H496" s="324">
        <f>VLOOKUP(B496,GD_CHAM_CONG!$C$6:$BD$997,37,FALSE)</f>
        <v>27</v>
      </c>
      <c r="I496" s="325">
        <f>VLOOKUP($B496,GD_CHAM_CONG!$C$480:$BF$997,38,FALSE)</f>
        <v>17</v>
      </c>
      <c r="J496" s="325">
        <f>VLOOKUP($B496,GD_CHAM_CONG!$C$480:$BF$997,39,FALSE)</f>
        <v>0</v>
      </c>
      <c r="K496" s="325">
        <f>VLOOKUP($B496,GD_CHAM_CONG!$C$480:$BF$997,40,FALSE)</f>
        <v>0</v>
      </c>
      <c r="L496" s="325">
        <f>VLOOKUP($B496,GD_CHAM_CONG!$C$480:$BF$997,41,FALSE)</f>
        <v>0</v>
      </c>
      <c r="M496" s="325">
        <f>VLOOKUP($B496,GD_CHAM_CONG!$C$480:$BF$997,42,FALSE)</f>
        <v>0</v>
      </c>
      <c r="N496" s="325">
        <f>VLOOKUP($B496,GD_CHAM_CONG!$C$480:$BF$997,43,FALSE)</f>
        <v>0</v>
      </c>
      <c r="O496" s="325">
        <f>VLOOKUP($B496,GD_CHAM_CONG!$C$480:$BF$997,44,FALSE)</f>
        <v>0</v>
      </c>
      <c r="P496" s="325">
        <f>VLOOKUP($B496,GD_CHAM_CONG!$C$480:$BF$997,45,FALSE)</f>
        <v>0</v>
      </c>
      <c r="Q496" s="325">
        <f>VLOOKUP($B496,GD_CHAM_CONG!$C$480:$BF$997,46,FALSE)</f>
        <v>0</v>
      </c>
      <c r="R496" s="325">
        <f>VLOOKUP($B496,GD_CHAM_CONG!$C$6:$BF$997,47,FALSE)</f>
        <v>0</v>
      </c>
      <c r="S496" s="325">
        <f>VLOOKUP($B496,GD_CHAM_CONG!$C$480:$BF$997,48,FALSE)</f>
        <v>0</v>
      </c>
      <c r="T496" s="325">
        <f>VLOOKUP($B496,GD_CHAM_CONG!$C$480:$BF$997,49,FALSE)</f>
        <v>0</v>
      </c>
      <c r="U496" s="325">
        <f>VLOOKUP($B496,GD_CHAM_CONG!$C$480:$BF$997,50,FALSE)</f>
        <v>0</v>
      </c>
      <c r="V496" s="325">
        <f>VLOOKUP($B496,GD_CHAM_CONG!$C$480:$BF$997,51,FALSE)</f>
        <v>0</v>
      </c>
      <c r="W496" s="325">
        <f>VLOOKUP($B496,GD_CHAM_CONG!$C$480:$BF$997,52,FALSE)</f>
        <v>0</v>
      </c>
      <c r="X496" s="325">
        <f>VLOOKUP($B496,GD_CHAM_CONG!$C$480:$BF$997,53,FALSE)</f>
        <v>0</v>
      </c>
      <c r="Y496" s="325">
        <f>VLOOKUP($B496,GD_CHAM_CONG!$C$480:$BF$997,54,FALSE)</f>
        <v>0</v>
      </c>
      <c r="Z496" s="325">
        <f>VLOOKUP($B496,GD_CHAM_CONG!$C$480:$BF$997,55,FALSE)</f>
        <v>0</v>
      </c>
      <c r="AA496" s="325">
        <f>VLOOKUP($B496,GD_CHAM_CONG!$C$480:$BF$997,56,FALSE)</f>
        <v>0</v>
      </c>
      <c r="AB496" s="325">
        <f>VLOOKUP($B496,GD_CHAM_CONG!$C$480:$BI$997,57,FALSE)</f>
        <v>0</v>
      </c>
      <c r="AC496" s="325">
        <f>VLOOKUP($B496,GD_CHAM_CONG!$C$480:$BI$997,58,FALSE)</f>
        <v>0</v>
      </c>
      <c r="AD496" s="325">
        <f>VLOOKUP($B496,GD_CHAM_CONG!$C$480:$BI$997,59,FALSE)</f>
        <v>0</v>
      </c>
      <c r="AE496" s="326">
        <f>I496/$H496*VLOOKUP(I$4,DM_TI_LE!$A$5:$B$30,2,FALSE)</f>
        <v>0.62962962962962965</v>
      </c>
      <c r="AF496" s="326">
        <f>J496/$H496*VLOOKUP(J$4,DM_TI_LE!$A$5:$B$30,2,FALSE)</f>
        <v>0</v>
      </c>
      <c r="AG496" s="326">
        <f>K496/$H496*VLOOKUP(K$4,DM_TI_LE!$A$5:$B$30,2,FALSE)</f>
        <v>0</v>
      </c>
      <c r="AH496" s="326">
        <f>L496/$H496*VLOOKUP(L$4,DM_TI_LE!$A$5:$B$30,2,FALSE)</f>
        <v>0</v>
      </c>
      <c r="AI496" s="326">
        <f>M496/$H496*VLOOKUP(M$4,DM_TI_LE!$A$5:$B$30,2,FALSE)</f>
        <v>0</v>
      </c>
      <c r="AJ496" s="326">
        <f>N496/$H496*VLOOKUP(N$4,DM_TI_LE!$A$5:$B$30,2,FALSE)</f>
        <v>0</v>
      </c>
      <c r="AK496" s="326">
        <f>O496/$H496*VLOOKUP(O$4,DM_TI_LE!$A$5:$B$30,2,FALSE)</f>
        <v>0</v>
      </c>
      <c r="AL496" s="326">
        <f>P496/$H496*VLOOKUP(P$4,DM_TI_LE!$A$5:$B$30,2,FALSE)</f>
        <v>0</v>
      </c>
      <c r="AM496" s="326">
        <f>Q496/$H496*VLOOKUP(Q$4,DM_TI_LE!$A$5:$B$30,2,FALSE)</f>
        <v>0</v>
      </c>
      <c r="AN496" s="326">
        <f>R496/$H496*VLOOKUP(R$4,DM_TI_LE!$A$5:$B$30,2,FALSE)</f>
        <v>0</v>
      </c>
      <c r="AO496" s="326">
        <f>S496/$H496*VLOOKUP(S$4,DM_TI_LE!$A$5:$B$30,2,FALSE)</f>
        <v>0</v>
      </c>
      <c r="AP496" s="326">
        <f>T496/$H496*VLOOKUP(T$4,DM_TI_LE!$A$5:$B$30,2,FALSE)</f>
        <v>0</v>
      </c>
      <c r="AQ496" s="326">
        <f>U496/$H496*VLOOKUP(U$4,DM_TI_LE!$A$5:$B$30,2,FALSE)</f>
        <v>0</v>
      </c>
      <c r="AR496" s="326">
        <f>V496/$H496*VLOOKUP(V$4,DM_TI_LE!$A$5:$B$30,2,FALSE)</f>
        <v>0</v>
      </c>
      <c r="AS496" s="326">
        <f>W496/$H496*VLOOKUP(W$4,DM_TI_LE!$A$5:$B$30,2,FALSE)</f>
        <v>0</v>
      </c>
      <c r="AT496" s="326">
        <f>X496/$H496*VLOOKUP(X$4,DM_TI_LE!$A$5:$B$30,2,FALSE)</f>
        <v>0</v>
      </c>
      <c r="AU496" s="326">
        <f>Y496/$H496*VLOOKUP(Y$4,DM_TI_LE!$A$5:$B$30,2,FALSE)</f>
        <v>0</v>
      </c>
      <c r="AV496" s="326">
        <f>Z496/$H496*VLOOKUP(Z$4,DM_TI_LE!$A$5:$B$30,2,FALSE)</f>
        <v>0</v>
      </c>
      <c r="AW496" s="326">
        <f>AA496/$H496*VLOOKUP(AA$4,DM_TI_LE!$A$5:$B$30,2,FALSE)</f>
        <v>0</v>
      </c>
      <c r="AX496" s="326">
        <f>AB496/$H496*VLOOKUP(AB$4,DM_TI_LE!$A$5:$B$30,2,FALSE)</f>
        <v>0</v>
      </c>
      <c r="AY496" s="326">
        <f>AC496/$H496*VLOOKUP(AC$4,DM_TI_LE!$A$5:$B$30,2,FALSE)</f>
        <v>0</v>
      </c>
      <c r="AZ496" s="326">
        <f>AD496/$H496*VLOOKUP(AD$4,DM_TI_LE!$A$5:$B$30,2,FALSE)</f>
        <v>0</v>
      </c>
      <c r="BA496" s="327">
        <f>IF(CD496="HDHV",DM_TI_LE!$K$12*I496, SUM(AE496:AW496)*F496*E496*DM_HE_SO_LUONG_NS!$D$1*CE496)</f>
        <v>510000</v>
      </c>
      <c r="BB496" s="325"/>
      <c r="BC496" s="328">
        <f>VLOOKUP(B496,GD_LCD_HS_LNS!$B$4:$E$1000,4,FALSE)</f>
        <v>3875000</v>
      </c>
      <c r="BD496" s="329"/>
      <c r="BE496" s="325">
        <f>I496/26*$BC496*VLOOKUP(BE$4,DM_TI_LE!$A$5:$C$29,3,FALSE)</f>
        <v>0</v>
      </c>
      <c r="BF496" s="325">
        <f>J496/26*$BC496*VLOOKUP(BF$4,DM_TI_LE!$A$5:$C$29,3,FALSE)</f>
        <v>0</v>
      </c>
      <c r="BG496" s="325">
        <f>K496/26*$BC496*VLOOKUP(BG$4,DM_TI_LE!$A$5:$C$29,3,FALSE)</f>
        <v>0</v>
      </c>
      <c r="BH496" s="325">
        <f>L496/26*$BC496*VLOOKUP(BH$4,DM_TI_LE!$A$5:$C$29,3,FALSE)</f>
        <v>0</v>
      </c>
      <c r="BI496" s="325">
        <f>M496/26*$BC496*VLOOKUP(BI$4,DM_TI_LE!$A$5:$C$29,3,FALSE)</f>
        <v>0</v>
      </c>
      <c r="BJ496" s="325">
        <f>N496/26*$BC496*VLOOKUP(BJ$4,DM_TI_LE!$A$5:$C$29,3,FALSE)</f>
        <v>0</v>
      </c>
      <c r="BK496" s="325">
        <f>O496/26*$BC496*VLOOKUP(BK$4,DM_TI_LE!$A$5:$C$29,3,FALSE)</f>
        <v>0</v>
      </c>
      <c r="BL496" s="325">
        <f>P496/26*$BC496*VLOOKUP(BL$4,DM_TI_LE!$A$5:$C$29,3,FALSE)</f>
        <v>0</v>
      </c>
      <c r="BM496" s="325">
        <f>Q496/26*$BC496*VLOOKUP(BM$4,DM_TI_LE!$A$5:$C$29,3,FALSE)</f>
        <v>0</v>
      </c>
      <c r="BN496" s="325">
        <f>R496/26*$BC496*VLOOKUP(BN$4,DM_TI_LE!$A$5:$C$29,3,FALSE)</f>
        <v>0</v>
      </c>
      <c r="BO496" s="325">
        <f>S496/26*$BC496*VLOOKUP(BO$4,DM_TI_LE!$A$5:$C$29,3,FALSE)</f>
        <v>0</v>
      </c>
      <c r="BP496" s="325">
        <f>T496/26*$BC496*VLOOKUP(BP$4,DM_TI_LE!$A$5:$C$29,3,FALSE)</f>
        <v>0</v>
      </c>
      <c r="BQ496" s="325">
        <f>U496/26*$BC496*VLOOKUP(BQ$4,DM_TI_LE!$A$5:$C$29,3,FALSE)</f>
        <v>0</v>
      </c>
      <c r="BR496" s="325">
        <f>V496/26*$BC496*VLOOKUP(BR$4,DM_TI_LE!$A$5:$C$29,3,FALSE)</f>
        <v>0</v>
      </c>
      <c r="BS496" s="325">
        <f>W496/26*$BC496*VLOOKUP(BS$4,DM_TI_LE!$A$5:$C$29,3,FALSE)</f>
        <v>0</v>
      </c>
      <c r="BT496" s="325">
        <f>X496/26*$BC496*VLOOKUP(BT$4,DM_TI_LE!$A$5:$C$29,3,FALSE)</f>
        <v>0</v>
      </c>
      <c r="BU496" s="325">
        <f>Y496/26*$BC496*VLOOKUP(BU$4,DM_TI_LE!$A$5:$C$29,3,FALSE)</f>
        <v>0</v>
      </c>
      <c r="BV496" s="325">
        <f>Z496/26*$BC496*VLOOKUP(BV$4,DM_TI_LE!$A$5:$C$29,3,FALSE)</f>
        <v>0</v>
      </c>
      <c r="BW496" s="325">
        <f>AA496/26*$BC496*VLOOKUP(BW$4,DM_TI_LE!$A$5:$C$29,3,FALSE)</f>
        <v>0</v>
      </c>
      <c r="BX496" s="325">
        <f>AB496/26*$BC496*VLOOKUP(BX$4,DM_TI_LE!$A$5:$C$29,3,FALSE)</f>
        <v>0</v>
      </c>
      <c r="BY496" s="325">
        <f>AC496/26*$BC496*VLOOKUP(BY$4,DM_TI_LE!$A$5:$C$29,3,FALSE)</f>
        <v>0</v>
      </c>
      <c r="BZ496" s="325">
        <f>AD496/26*$BC496*VLOOKUP(BZ$4,DM_TI_LE!$A$5:$C$29,3,FALSE)</f>
        <v>0</v>
      </c>
      <c r="CA496" s="327">
        <f t="shared" si="0"/>
        <v>0</v>
      </c>
      <c r="CB496" s="329"/>
      <c r="CC496" s="327">
        <f t="shared" si="1"/>
        <v>510000</v>
      </c>
      <c r="CD496" s="138" t="str">
        <f>VLOOKUP(B496,GD_CHUNG!$B$481:$G$694,6,FALSE)</f>
        <v>HDHV</v>
      </c>
      <c r="CE496" s="330">
        <f>VLOOKUP(CD496,DM_TI_LE!$I$12:$J$16,2,FALSE)</f>
        <v>0</v>
      </c>
    </row>
    <row r="497" spans="1:83" ht="12.75" x14ac:dyDescent="0.2">
      <c r="A497" s="298">
        <v>493</v>
      </c>
      <c r="B497" s="299">
        <f>GD_CHUNG!B497</f>
        <v>13759</v>
      </c>
      <c r="C497" s="299" t="str">
        <f>GD_CHUNG!C497</f>
        <v>Nguyễn Thị Thanh Loan</v>
      </c>
      <c r="D497" s="299" t="str">
        <f>GD_CHUNG!D497</f>
        <v>Nhân viên phục vụ hành khách</v>
      </c>
      <c r="E497" s="323">
        <f>VLOOKUP(B497,GD_CHAM_CONG!$C$6:$BJ$997,60,FALSE)</f>
        <v>1</v>
      </c>
      <c r="F497" s="323">
        <f>VLOOKUP(B497,GD_LCD_HS_LNS!$B$4:$F$1000,5,FALSE)</f>
        <v>1.6</v>
      </c>
      <c r="G497" s="331"/>
      <c r="H497" s="324">
        <f>VLOOKUP(B497,GD_CHAM_CONG!$C$6:$BD$997,37,FALSE)</f>
        <v>27</v>
      </c>
      <c r="I497" s="325">
        <f>VLOOKUP($B497,GD_CHAM_CONG!$C$480:$BF$997,38,FALSE)</f>
        <v>17</v>
      </c>
      <c r="J497" s="325">
        <f>VLOOKUP($B497,GD_CHAM_CONG!$C$480:$BF$997,39,FALSE)</f>
        <v>0</v>
      </c>
      <c r="K497" s="325">
        <f>VLOOKUP($B497,GD_CHAM_CONG!$C$480:$BF$997,40,FALSE)</f>
        <v>0</v>
      </c>
      <c r="L497" s="325">
        <f>VLOOKUP($B497,GD_CHAM_CONG!$C$480:$BF$997,41,FALSE)</f>
        <v>0</v>
      </c>
      <c r="M497" s="325">
        <f>VLOOKUP($B497,GD_CHAM_CONG!$C$480:$BF$997,42,FALSE)</f>
        <v>0</v>
      </c>
      <c r="N497" s="325">
        <f>VLOOKUP($B497,GD_CHAM_CONG!$C$480:$BF$997,43,FALSE)</f>
        <v>0</v>
      </c>
      <c r="O497" s="325">
        <f>VLOOKUP($B497,GD_CHAM_CONG!$C$480:$BF$997,44,FALSE)</f>
        <v>0</v>
      </c>
      <c r="P497" s="325">
        <f>VLOOKUP($B497,GD_CHAM_CONG!$C$480:$BF$997,45,FALSE)</f>
        <v>0</v>
      </c>
      <c r="Q497" s="325">
        <f>VLOOKUP($B497,GD_CHAM_CONG!$C$480:$BF$997,46,FALSE)</f>
        <v>0</v>
      </c>
      <c r="R497" s="325">
        <f>VLOOKUP($B497,GD_CHAM_CONG!$C$6:$BF$997,47,FALSE)</f>
        <v>0</v>
      </c>
      <c r="S497" s="325">
        <f>VLOOKUP($B497,GD_CHAM_CONG!$C$480:$BF$997,48,FALSE)</f>
        <v>0</v>
      </c>
      <c r="T497" s="325">
        <f>VLOOKUP($B497,GD_CHAM_CONG!$C$480:$BF$997,49,FALSE)</f>
        <v>0</v>
      </c>
      <c r="U497" s="325">
        <f>VLOOKUP($B497,GD_CHAM_CONG!$C$480:$BF$997,50,FALSE)</f>
        <v>0</v>
      </c>
      <c r="V497" s="325">
        <f>VLOOKUP($B497,GD_CHAM_CONG!$C$480:$BF$997,51,FALSE)</f>
        <v>0</v>
      </c>
      <c r="W497" s="325">
        <f>VLOOKUP($B497,GD_CHAM_CONG!$C$480:$BF$997,52,FALSE)</f>
        <v>0</v>
      </c>
      <c r="X497" s="325">
        <f>VLOOKUP($B497,GD_CHAM_CONG!$C$480:$BF$997,53,FALSE)</f>
        <v>0</v>
      </c>
      <c r="Y497" s="325">
        <f>VLOOKUP($B497,GD_CHAM_CONG!$C$480:$BF$997,54,FALSE)</f>
        <v>0</v>
      </c>
      <c r="Z497" s="325">
        <f>VLOOKUP($B497,GD_CHAM_CONG!$C$480:$BF$997,55,FALSE)</f>
        <v>0</v>
      </c>
      <c r="AA497" s="325">
        <f>VLOOKUP($B497,GD_CHAM_CONG!$C$480:$BF$997,56,FALSE)</f>
        <v>0</v>
      </c>
      <c r="AB497" s="325">
        <f>VLOOKUP($B497,GD_CHAM_CONG!$C$480:$BI$997,57,FALSE)</f>
        <v>0</v>
      </c>
      <c r="AC497" s="325">
        <f>VLOOKUP($B497,GD_CHAM_CONG!$C$480:$BI$997,58,FALSE)</f>
        <v>0</v>
      </c>
      <c r="AD497" s="325">
        <f>VLOOKUP($B497,GD_CHAM_CONG!$C$480:$BI$997,59,FALSE)</f>
        <v>0</v>
      </c>
      <c r="AE497" s="326">
        <f>I497/$H497*VLOOKUP(I$4,DM_TI_LE!$A$5:$B$30,2,FALSE)</f>
        <v>0.62962962962962965</v>
      </c>
      <c r="AF497" s="326">
        <f>J497/$H497*VLOOKUP(J$4,DM_TI_LE!$A$5:$B$30,2,FALSE)</f>
        <v>0</v>
      </c>
      <c r="AG497" s="326">
        <f>K497/$H497*VLOOKUP(K$4,DM_TI_LE!$A$5:$B$30,2,FALSE)</f>
        <v>0</v>
      </c>
      <c r="AH497" s="326">
        <f>L497/$H497*VLOOKUP(L$4,DM_TI_LE!$A$5:$B$30,2,FALSE)</f>
        <v>0</v>
      </c>
      <c r="AI497" s="326">
        <f>M497/$H497*VLOOKUP(M$4,DM_TI_LE!$A$5:$B$30,2,FALSE)</f>
        <v>0</v>
      </c>
      <c r="AJ497" s="326">
        <f>N497/$H497*VLOOKUP(N$4,DM_TI_LE!$A$5:$B$30,2,FALSE)</f>
        <v>0</v>
      </c>
      <c r="AK497" s="326">
        <f>O497/$H497*VLOOKUP(O$4,DM_TI_LE!$A$5:$B$30,2,FALSE)</f>
        <v>0</v>
      </c>
      <c r="AL497" s="326">
        <f>P497/$H497*VLOOKUP(P$4,DM_TI_LE!$A$5:$B$30,2,FALSE)</f>
        <v>0</v>
      </c>
      <c r="AM497" s="326">
        <f>Q497/$H497*VLOOKUP(Q$4,DM_TI_LE!$A$5:$B$30,2,FALSE)</f>
        <v>0</v>
      </c>
      <c r="AN497" s="326">
        <f>R497/$H497*VLOOKUP(R$4,DM_TI_LE!$A$5:$B$30,2,FALSE)</f>
        <v>0</v>
      </c>
      <c r="AO497" s="326">
        <f>S497/$H497*VLOOKUP(S$4,DM_TI_LE!$A$5:$B$30,2,FALSE)</f>
        <v>0</v>
      </c>
      <c r="AP497" s="326">
        <f>T497/$H497*VLOOKUP(T$4,DM_TI_LE!$A$5:$B$30,2,FALSE)</f>
        <v>0</v>
      </c>
      <c r="AQ497" s="326">
        <f>U497/$H497*VLOOKUP(U$4,DM_TI_LE!$A$5:$B$30,2,FALSE)</f>
        <v>0</v>
      </c>
      <c r="AR497" s="326">
        <f>V497/$H497*VLOOKUP(V$4,DM_TI_LE!$A$5:$B$30,2,FALSE)</f>
        <v>0</v>
      </c>
      <c r="AS497" s="326">
        <f>W497/$H497*VLOOKUP(W$4,DM_TI_LE!$A$5:$B$30,2,FALSE)</f>
        <v>0</v>
      </c>
      <c r="AT497" s="326">
        <f>X497/$H497*VLOOKUP(X$4,DM_TI_LE!$A$5:$B$30,2,FALSE)</f>
        <v>0</v>
      </c>
      <c r="AU497" s="326">
        <f>Y497/$H497*VLOOKUP(Y$4,DM_TI_LE!$A$5:$B$30,2,FALSE)</f>
        <v>0</v>
      </c>
      <c r="AV497" s="326">
        <f>Z497/$H497*VLOOKUP(Z$4,DM_TI_LE!$A$5:$B$30,2,FALSE)</f>
        <v>0</v>
      </c>
      <c r="AW497" s="326">
        <f>AA497/$H497*VLOOKUP(AA$4,DM_TI_LE!$A$5:$B$30,2,FALSE)</f>
        <v>0</v>
      </c>
      <c r="AX497" s="326">
        <f>AB497/$H497*VLOOKUP(AB$4,DM_TI_LE!$A$5:$B$30,2,FALSE)</f>
        <v>0</v>
      </c>
      <c r="AY497" s="326">
        <f>AC497/$H497*VLOOKUP(AC$4,DM_TI_LE!$A$5:$B$30,2,FALSE)</f>
        <v>0</v>
      </c>
      <c r="AZ497" s="326">
        <f>AD497/$H497*VLOOKUP(AD$4,DM_TI_LE!$A$5:$B$30,2,FALSE)</f>
        <v>0</v>
      </c>
      <c r="BA497" s="327">
        <f>IF(CD497="HDHV",DM_TI_LE!$K$12*I497, SUM(AE497:AW497)*F497*E497*DM_HE_SO_LUONG_NS!$D$1*CE497)</f>
        <v>510000</v>
      </c>
      <c r="BB497" s="325"/>
      <c r="BC497" s="328">
        <f>VLOOKUP(B497,GD_LCD_HS_LNS!$B$4:$E$1000,4,FALSE)</f>
        <v>3875000</v>
      </c>
      <c r="BD497" s="329"/>
      <c r="BE497" s="325">
        <f>I497/26*$BC497*VLOOKUP(BE$4,DM_TI_LE!$A$5:$C$29,3,FALSE)</f>
        <v>0</v>
      </c>
      <c r="BF497" s="325">
        <f>J497/26*$BC497*VLOOKUP(BF$4,DM_TI_LE!$A$5:$C$29,3,FALSE)</f>
        <v>0</v>
      </c>
      <c r="BG497" s="325">
        <f>K497/26*$BC497*VLOOKUP(BG$4,DM_TI_LE!$A$5:$C$29,3,FALSE)</f>
        <v>0</v>
      </c>
      <c r="BH497" s="325">
        <f>L497/26*$BC497*VLOOKUP(BH$4,DM_TI_LE!$A$5:$C$29,3,FALSE)</f>
        <v>0</v>
      </c>
      <c r="BI497" s="325">
        <f>M497/26*$BC497*VLOOKUP(BI$4,DM_TI_LE!$A$5:$C$29,3,FALSE)</f>
        <v>0</v>
      </c>
      <c r="BJ497" s="325">
        <f>N497/26*$BC497*VLOOKUP(BJ$4,DM_TI_LE!$A$5:$C$29,3,FALSE)</f>
        <v>0</v>
      </c>
      <c r="BK497" s="325">
        <f>O497/26*$BC497*VLOOKUP(BK$4,DM_TI_LE!$A$5:$C$29,3,FALSE)</f>
        <v>0</v>
      </c>
      <c r="BL497" s="325">
        <f>P497/26*$BC497*VLOOKUP(BL$4,DM_TI_LE!$A$5:$C$29,3,FALSE)</f>
        <v>0</v>
      </c>
      <c r="BM497" s="325">
        <f>Q497/26*$BC497*VLOOKUP(BM$4,DM_TI_LE!$A$5:$C$29,3,FALSE)</f>
        <v>0</v>
      </c>
      <c r="BN497" s="325">
        <f>R497/26*$BC497*VLOOKUP(BN$4,DM_TI_LE!$A$5:$C$29,3,FALSE)</f>
        <v>0</v>
      </c>
      <c r="BO497" s="325">
        <f>S497/26*$BC497*VLOOKUP(BO$4,DM_TI_LE!$A$5:$C$29,3,FALSE)</f>
        <v>0</v>
      </c>
      <c r="BP497" s="325">
        <f>T497/26*$BC497*VLOOKUP(BP$4,DM_TI_LE!$A$5:$C$29,3,FALSE)</f>
        <v>0</v>
      </c>
      <c r="BQ497" s="325">
        <f>U497/26*$BC497*VLOOKUP(BQ$4,DM_TI_LE!$A$5:$C$29,3,FALSE)</f>
        <v>0</v>
      </c>
      <c r="BR497" s="325">
        <f>V497/26*$BC497*VLOOKUP(BR$4,DM_TI_LE!$A$5:$C$29,3,FALSE)</f>
        <v>0</v>
      </c>
      <c r="BS497" s="325">
        <f>W497/26*$BC497*VLOOKUP(BS$4,DM_TI_LE!$A$5:$C$29,3,FALSE)</f>
        <v>0</v>
      </c>
      <c r="BT497" s="325">
        <f>X497/26*$BC497*VLOOKUP(BT$4,DM_TI_LE!$A$5:$C$29,3,FALSE)</f>
        <v>0</v>
      </c>
      <c r="BU497" s="325">
        <f>Y497/26*$BC497*VLOOKUP(BU$4,DM_TI_LE!$A$5:$C$29,3,FALSE)</f>
        <v>0</v>
      </c>
      <c r="BV497" s="325">
        <f>Z497/26*$BC497*VLOOKUP(BV$4,DM_TI_LE!$A$5:$C$29,3,FALSE)</f>
        <v>0</v>
      </c>
      <c r="BW497" s="325">
        <f>AA497/26*$BC497*VLOOKUP(BW$4,DM_TI_LE!$A$5:$C$29,3,FALSE)</f>
        <v>0</v>
      </c>
      <c r="BX497" s="325">
        <f>AB497/26*$BC497*VLOOKUP(BX$4,DM_TI_LE!$A$5:$C$29,3,FALSE)</f>
        <v>0</v>
      </c>
      <c r="BY497" s="325">
        <f>AC497/26*$BC497*VLOOKUP(BY$4,DM_TI_LE!$A$5:$C$29,3,FALSE)</f>
        <v>0</v>
      </c>
      <c r="BZ497" s="325">
        <f>AD497/26*$BC497*VLOOKUP(BZ$4,DM_TI_LE!$A$5:$C$29,3,FALSE)</f>
        <v>0</v>
      </c>
      <c r="CA497" s="327">
        <f t="shared" si="0"/>
        <v>0</v>
      </c>
      <c r="CB497" s="329"/>
      <c r="CC497" s="327">
        <f t="shared" si="1"/>
        <v>510000</v>
      </c>
      <c r="CD497" s="138" t="str">
        <f>VLOOKUP(B497,GD_CHUNG!$B$481:$G$694,6,FALSE)</f>
        <v>HDHV</v>
      </c>
      <c r="CE497" s="330">
        <f>VLOOKUP(CD497,DM_TI_LE!$I$12:$J$16,2,FALSE)</f>
        <v>0</v>
      </c>
    </row>
    <row r="498" spans="1:83" ht="12.75" x14ac:dyDescent="0.2">
      <c r="A498" s="298">
        <v>494</v>
      </c>
      <c r="B498" s="299">
        <f>GD_CHUNG!B498</f>
        <v>13760</v>
      </c>
      <c r="C498" s="299" t="str">
        <f>GD_CHUNG!C498</f>
        <v>Trần Thùy Trang</v>
      </c>
      <c r="D498" s="299" t="str">
        <f>GD_CHUNG!D498</f>
        <v>Nhân viên phục vụ hành khách</v>
      </c>
      <c r="E498" s="323">
        <f>VLOOKUP(B498,GD_CHAM_CONG!$C$6:$BJ$997,60,FALSE)</f>
        <v>1</v>
      </c>
      <c r="F498" s="323">
        <f>VLOOKUP(B498,GD_LCD_HS_LNS!$B$4:$F$1000,5,FALSE)</f>
        <v>1.6</v>
      </c>
      <c r="G498" s="331"/>
      <c r="H498" s="324">
        <f>VLOOKUP(B498,GD_CHAM_CONG!$C$6:$BD$997,37,FALSE)</f>
        <v>27</v>
      </c>
      <c r="I498" s="325">
        <f>VLOOKUP($B498,GD_CHAM_CONG!$C$480:$BF$997,38,FALSE)</f>
        <v>17</v>
      </c>
      <c r="J498" s="325">
        <f>VLOOKUP($B498,GD_CHAM_CONG!$C$480:$BF$997,39,FALSE)</f>
        <v>0</v>
      </c>
      <c r="K498" s="325">
        <f>VLOOKUP($B498,GD_CHAM_CONG!$C$480:$BF$997,40,FALSE)</f>
        <v>0</v>
      </c>
      <c r="L498" s="325">
        <f>VLOOKUP($B498,GD_CHAM_CONG!$C$480:$BF$997,41,FALSE)</f>
        <v>0</v>
      </c>
      <c r="M498" s="325">
        <f>VLOOKUP($B498,GD_CHAM_CONG!$C$480:$BF$997,42,FALSE)</f>
        <v>0</v>
      </c>
      <c r="N498" s="325">
        <f>VLOOKUP($B498,GD_CHAM_CONG!$C$480:$BF$997,43,FALSE)</f>
        <v>0</v>
      </c>
      <c r="O498" s="325">
        <f>VLOOKUP($B498,GD_CHAM_CONG!$C$480:$BF$997,44,FALSE)</f>
        <v>0</v>
      </c>
      <c r="P498" s="325">
        <f>VLOOKUP($B498,GD_CHAM_CONG!$C$480:$BF$997,45,FALSE)</f>
        <v>0</v>
      </c>
      <c r="Q498" s="325">
        <f>VLOOKUP($B498,GD_CHAM_CONG!$C$480:$BF$997,46,FALSE)</f>
        <v>0</v>
      </c>
      <c r="R498" s="325">
        <f>VLOOKUP($B498,GD_CHAM_CONG!$C$6:$BF$997,47,FALSE)</f>
        <v>0</v>
      </c>
      <c r="S498" s="325">
        <f>VLOOKUP($B498,GD_CHAM_CONG!$C$480:$BF$997,48,FALSE)</f>
        <v>0</v>
      </c>
      <c r="T498" s="325">
        <f>VLOOKUP($B498,GD_CHAM_CONG!$C$480:$BF$997,49,FALSE)</f>
        <v>0</v>
      </c>
      <c r="U498" s="325">
        <f>VLOOKUP($B498,GD_CHAM_CONG!$C$480:$BF$997,50,FALSE)</f>
        <v>0</v>
      </c>
      <c r="V498" s="325">
        <f>VLOOKUP($B498,GD_CHAM_CONG!$C$480:$BF$997,51,FALSE)</f>
        <v>0</v>
      </c>
      <c r="W498" s="325">
        <f>VLOOKUP($B498,GD_CHAM_CONG!$C$480:$BF$997,52,FALSE)</f>
        <v>0</v>
      </c>
      <c r="X498" s="325">
        <f>VLOOKUP($B498,GD_CHAM_CONG!$C$480:$BF$997,53,FALSE)</f>
        <v>0</v>
      </c>
      <c r="Y498" s="325">
        <f>VLOOKUP($B498,GD_CHAM_CONG!$C$480:$BF$997,54,FALSE)</f>
        <v>0</v>
      </c>
      <c r="Z498" s="325">
        <f>VLOOKUP($B498,GD_CHAM_CONG!$C$480:$BF$997,55,FALSE)</f>
        <v>0</v>
      </c>
      <c r="AA498" s="325">
        <f>VLOOKUP($B498,GD_CHAM_CONG!$C$480:$BF$997,56,FALSE)</f>
        <v>0</v>
      </c>
      <c r="AB498" s="325">
        <f>VLOOKUP($B498,GD_CHAM_CONG!$C$480:$BI$997,57,FALSE)</f>
        <v>0</v>
      </c>
      <c r="AC498" s="325">
        <f>VLOOKUP($B498,GD_CHAM_CONG!$C$480:$BI$997,58,FALSE)</f>
        <v>0</v>
      </c>
      <c r="AD498" s="325">
        <f>VLOOKUP($B498,GD_CHAM_CONG!$C$480:$BI$997,59,FALSE)</f>
        <v>0</v>
      </c>
      <c r="AE498" s="326">
        <f>I498/$H498*VLOOKUP(I$4,DM_TI_LE!$A$5:$B$30,2,FALSE)</f>
        <v>0.62962962962962965</v>
      </c>
      <c r="AF498" s="326">
        <f>J498/$H498*VLOOKUP(J$4,DM_TI_LE!$A$5:$B$30,2,FALSE)</f>
        <v>0</v>
      </c>
      <c r="AG498" s="326">
        <f>K498/$H498*VLOOKUP(K$4,DM_TI_LE!$A$5:$B$30,2,FALSE)</f>
        <v>0</v>
      </c>
      <c r="AH498" s="326">
        <f>L498/$H498*VLOOKUP(L$4,DM_TI_LE!$A$5:$B$30,2,FALSE)</f>
        <v>0</v>
      </c>
      <c r="AI498" s="326">
        <f>M498/$H498*VLOOKUP(M$4,DM_TI_LE!$A$5:$B$30,2,FALSE)</f>
        <v>0</v>
      </c>
      <c r="AJ498" s="326">
        <f>N498/$H498*VLOOKUP(N$4,DM_TI_LE!$A$5:$B$30,2,FALSE)</f>
        <v>0</v>
      </c>
      <c r="AK498" s="326">
        <f>O498/$H498*VLOOKUP(O$4,DM_TI_LE!$A$5:$B$30,2,FALSE)</f>
        <v>0</v>
      </c>
      <c r="AL498" s="326">
        <f>P498/$H498*VLOOKUP(P$4,DM_TI_LE!$A$5:$B$30,2,FALSE)</f>
        <v>0</v>
      </c>
      <c r="AM498" s="326">
        <f>Q498/$H498*VLOOKUP(Q$4,DM_TI_LE!$A$5:$B$30,2,FALSE)</f>
        <v>0</v>
      </c>
      <c r="AN498" s="326">
        <f>R498/$H498*VLOOKUP(R$4,DM_TI_LE!$A$5:$B$30,2,FALSE)</f>
        <v>0</v>
      </c>
      <c r="AO498" s="326">
        <f>S498/$H498*VLOOKUP(S$4,DM_TI_LE!$A$5:$B$30,2,FALSE)</f>
        <v>0</v>
      </c>
      <c r="AP498" s="326">
        <f>T498/$H498*VLOOKUP(T$4,DM_TI_LE!$A$5:$B$30,2,FALSE)</f>
        <v>0</v>
      </c>
      <c r="AQ498" s="326">
        <f>U498/$H498*VLOOKUP(U$4,DM_TI_LE!$A$5:$B$30,2,FALSE)</f>
        <v>0</v>
      </c>
      <c r="AR498" s="326">
        <f>V498/$H498*VLOOKUP(V$4,DM_TI_LE!$A$5:$B$30,2,FALSE)</f>
        <v>0</v>
      </c>
      <c r="AS498" s="326">
        <f>W498/$H498*VLOOKUP(W$4,DM_TI_LE!$A$5:$B$30,2,FALSE)</f>
        <v>0</v>
      </c>
      <c r="AT498" s="326">
        <f>X498/$H498*VLOOKUP(X$4,DM_TI_LE!$A$5:$B$30,2,FALSE)</f>
        <v>0</v>
      </c>
      <c r="AU498" s="326">
        <f>Y498/$H498*VLOOKUP(Y$4,DM_TI_LE!$A$5:$B$30,2,FALSE)</f>
        <v>0</v>
      </c>
      <c r="AV498" s="326">
        <f>Z498/$H498*VLOOKUP(Z$4,DM_TI_LE!$A$5:$B$30,2,FALSE)</f>
        <v>0</v>
      </c>
      <c r="AW498" s="326">
        <f>AA498/$H498*VLOOKUP(AA$4,DM_TI_LE!$A$5:$B$30,2,FALSE)</f>
        <v>0</v>
      </c>
      <c r="AX498" s="326">
        <f>AB498/$H498*VLOOKUP(AB$4,DM_TI_LE!$A$5:$B$30,2,FALSE)</f>
        <v>0</v>
      </c>
      <c r="AY498" s="326">
        <f>AC498/$H498*VLOOKUP(AC$4,DM_TI_LE!$A$5:$B$30,2,FALSE)</f>
        <v>0</v>
      </c>
      <c r="AZ498" s="326">
        <f>AD498/$H498*VLOOKUP(AD$4,DM_TI_LE!$A$5:$B$30,2,FALSE)</f>
        <v>0</v>
      </c>
      <c r="BA498" s="327">
        <f>IF(CD498="HDHV",DM_TI_LE!$K$12*I498, SUM(AE498:AW498)*F498*E498*DM_HE_SO_LUONG_NS!$D$1*CE498)</f>
        <v>510000</v>
      </c>
      <c r="BB498" s="325"/>
      <c r="BC498" s="328">
        <f>VLOOKUP(B498,GD_LCD_HS_LNS!$B$4:$E$1000,4,FALSE)</f>
        <v>3875000</v>
      </c>
      <c r="BD498" s="329"/>
      <c r="BE498" s="325">
        <f>I498/26*$BC498*VLOOKUP(BE$4,DM_TI_LE!$A$5:$C$29,3,FALSE)</f>
        <v>0</v>
      </c>
      <c r="BF498" s="325">
        <f>J498/26*$BC498*VLOOKUP(BF$4,DM_TI_LE!$A$5:$C$29,3,FALSE)</f>
        <v>0</v>
      </c>
      <c r="BG498" s="325">
        <f>K498/26*$BC498*VLOOKUP(BG$4,DM_TI_LE!$A$5:$C$29,3,FALSE)</f>
        <v>0</v>
      </c>
      <c r="BH498" s="325">
        <f>L498/26*$BC498*VLOOKUP(BH$4,DM_TI_LE!$A$5:$C$29,3,FALSE)</f>
        <v>0</v>
      </c>
      <c r="BI498" s="325">
        <f>M498/26*$BC498*VLOOKUP(BI$4,DM_TI_LE!$A$5:$C$29,3,FALSE)</f>
        <v>0</v>
      </c>
      <c r="BJ498" s="325">
        <f>N498/26*$BC498*VLOOKUP(BJ$4,DM_TI_LE!$A$5:$C$29,3,FALSE)</f>
        <v>0</v>
      </c>
      <c r="BK498" s="325">
        <f>O498/26*$BC498*VLOOKUP(BK$4,DM_TI_LE!$A$5:$C$29,3,FALSE)</f>
        <v>0</v>
      </c>
      <c r="BL498" s="325">
        <f>P498/26*$BC498*VLOOKUP(BL$4,DM_TI_LE!$A$5:$C$29,3,FALSE)</f>
        <v>0</v>
      </c>
      <c r="BM498" s="325">
        <f>Q498/26*$BC498*VLOOKUP(BM$4,DM_TI_LE!$A$5:$C$29,3,FALSE)</f>
        <v>0</v>
      </c>
      <c r="BN498" s="325">
        <f>R498/26*$BC498*VLOOKUP(BN$4,DM_TI_LE!$A$5:$C$29,3,FALSE)</f>
        <v>0</v>
      </c>
      <c r="BO498" s="325">
        <f>S498/26*$BC498*VLOOKUP(BO$4,DM_TI_LE!$A$5:$C$29,3,FALSE)</f>
        <v>0</v>
      </c>
      <c r="BP498" s="325">
        <f>T498/26*$BC498*VLOOKUP(BP$4,DM_TI_LE!$A$5:$C$29,3,FALSE)</f>
        <v>0</v>
      </c>
      <c r="BQ498" s="325">
        <f>U498/26*$BC498*VLOOKUP(BQ$4,DM_TI_LE!$A$5:$C$29,3,FALSE)</f>
        <v>0</v>
      </c>
      <c r="BR498" s="325">
        <f>V498/26*$BC498*VLOOKUP(BR$4,DM_TI_LE!$A$5:$C$29,3,FALSE)</f>
        <v>0</v>
      </c>
      <c r="BS498" s="325">
        <f>W498/26*$BC498*VLOOKUP(BS$4,DM_TI_LE!$A$5:$C$29,3,FALSE)</f>
        <v>0</v>
      </c>
      <c r="BT498" s="325">
        <f>X498/26*$BC498*VLOOKUP(BT$4,DM_TI_LE!$A$5:$C$29,3,FALSE)</f>
        <v>0</v>
      </c>
      <c r="BU498" s="325">
        <f>Y498/26*$BC498*VLOOKUP(BU$4,DM_TI_LE!$A$5:$C$29,3,FALSE)</f>
        <v>0</v>
      </c>
      <c r="BV498" s="325">
        <f>Z498/26*$BC498*VLOOKUP(BV$4,DM_TI_LE!$A$5:$C$29,3,FALSE)</f>
        <v>0</v>
      </c>
      <c r="BW498" s="325">
        <f>AA498/26*$BC498*VLOOKUP(BW$4,DM_TI_LE!$A$5:$C$29,3,FALSE)</f>
        <v>0</v>
      </c>
      <c r="BX498" s="325">
        <f>AB498/26*$BC498*VLOOKUP(BX$4,DM_TI_LE!$A$5:$C$29,3,FALSE)</f>
        <v>0</v>
      </c>
      <c r="BY498" s="325">
        <f>AC498/26*$BC498*VLOOKUP(BY$4,DM_TI_LE!$A$5:$C$29,3,FALSE)</f>
        <v>0</v>
      </c>
      <c r="BZ498" s="325">
        <f>AD498/26*$BC498*VLOOKUP(BZ$4,DM_TI_LE!$A$5:$C$29,3,FALSE)</f>
        <v>0</v>
      </c>
      <c r="CA498" s="327">
        <f t="shared" si="0"/>
        <v>0</v>
      </c>
      <c r="CB498" s="329"/>
      <c r="CC498" s="327">
        <f t="shared" si="1"/>
        <v>510000</v>
      </c>
      <c r="CD498" s="138" t="str">
        <f>VLOOKUP(B498,GD_CHUNG!$B$481:$G$694,6,FALSE)</f>
        <v>HDHV</v>
      </c>
      <c r="CE498" s="330">
        <f>VLOOKUP(CD498,DM_TI_LE!$I$12:$J$16,2,FALSE)</f>
        <v>0</v>
      </c>
    </row>
    <row r="499" spans="1:83" ht="12.75" x14ac:dyDescent="0.2">
      <c r="A499" s="298">
        <v>495</v>
      </c>
      <c r="B499" s="299">
        <f>GD_CHUNG!B499</f>
        <v>13762</v>
      </c>
      <c r="C499" s="299" t="str">
        <f>GD_CHUNG!C499</f>
        <v>Bùi Thị Út</v>
      </c>
      <c r="D499" s="299" t="str">
        <f>GD_CHUNG!D499</f>
        <v>Nhân viên phục vụ hành khách</v>
      </c>
      <c r="E499" s="323">
        <f>VLOOKUP(B499,GD_CHAM_CONG!$C$6:$BJ$997,60,FALSE)</f>
        <v>1</v>
      </c>
      <c r="F499" s="323">
        <f>VLOOKUP(B499,GD_LCD_HS_LNS!$B$4:$F$1000,5,FALSE)</f>
        <v>1.6</v>
      </c>
      <c r="G499" s="331"/>
      <c r="H499" s="324">
        <f>VLOOKUP(B499,GD_CHAM_CONG!$C$6:$BD$997,37,FALSE)</f>
        <v>27</v>
      </c>
      <c r="I499" s="325">
        <f>VLOOKUP($B499,GD_CHAM_CONG!$C$480:$BF$997,38,FALSE)</f>
        <v>17</v>
      </c>
      <c r="J499" s="325">
        <f>VLOOKUP($B499,GD_CHAM_CONG!$C$480:$BF$997,39,FALSE)</f>
        <v>0</v>
      </c>
      <c r="K499" s="325">
        <f>VLOOKUP($B499,GD_CHAM_CONG!$C$480:$BF$997,40,FALSE)</f>
        <v>0</v>
      </c>
      <c r="L499" s="325">
        <f>VLOOKUP($B499,GD_CHAM_CONG!$C$480:$BF$997,41,FALSE)</f>
        <v>0</v>
      </c>
      <c r="M499" s="325">
        <f>VLOOKUP($B499,GD_CHAM_CONG!$C$480:$BF$997,42,FALSE)</f>
        <v>0</v>
      </c>
      <c r="N499" s="325">
        <f>VLOOKUP($B499,GD_CHAM_CONG!$C$480:$BF$997,43,FALSE)</f>
        <v>0</v>
      </c>
      <c r="O499" s="325">
        <f>VLOOKUP($B499,GD_CHAM_CONG!$C$480:$BF$997,44,FALSE)</f>
        <v>0</v>
      </c>
      <c r="P499" s="325">
        <f>VLOOKUP($B499,GD_CHAM_CONG!$C$480:$BF$997,45,FALSE)</f>
        <v>0</v>
      </c>
      <c r="Q499" s="325">
        <f>VLOOKUP($B499,GD_CHAM_CONG!$C$480:$BF$997,46,FALSE)</f>
        <v>0</v>
      </c>
      <c r="R499" s="325">
        <f>VLOOKUP($B499,GD_CHAM_CONG!$C$6:$BF$997,47,FALSE)</f>
        <v>0</v>
      </c>
      <c r="S499" s="325">
        <f>VLOOKUP($B499,GD_CHAM_CONG!$C$480:$BF$997,48,FALSE)</f>
        <v>0</v>
      </c>
      <c r="T499" s="325">
        <f>VLOOKUP($B499,GD_CHAM_CONG!$C$480:$BF$997,49,FALSE)</f>
        <v>0</v>
      </c>
      <c r="U499" s="325">
        <f>VLOOKUP($B499,GD_CHAM_CONG!$C$480:$BF$997,50,FALSE)</f>
        <v>0</v>
      </c>
      <c r="V499" s="325">
        <f>VLOOKUP($B499,GD_CHAM_CONG!$C$480:$BF$997,51,FALSE)</f>
        <v>0</v>
      </c>
      <c r="W499" s="325">
        <f>VLOOKUP($B499,GD_CHAM_CONG!$C$480:$BF$997,52,FALSE)</f>
        <v>0</v>
      </c>
      <c r="X499" s="325">
        <f>VLOOKUP($B499,GD_CHAM_CONG!$C$480:$BF$997,53,FALSE)</f>
        <v>0</v>
      </c>
      <c r="Y499" s="325">
        <f>VLOOKUP($B499,GD_CHAM_CONG!$C$480:$BF$997,54,FALSE)</f>
        <v>0</v>
      </c>
      <c r="Z499" s="325">
        <f>VLOOKUP($B499,GD_CHAM_CONG!$C$480:$BF$997,55,FALSE)</f>
        <v>0</v>
      </c>
      <c r="AA499" s="325">
        <f>VLOOKUP($B499,GD_CHAM_CONG!$C$480:$BF$997,56,FALSE)</f>
        <v>0</v>
      </c>
      <c r="AB499" s="325">
        <f>VLOOKUP($B499,GD_CHAM_CONG!$C$480:$BI$997,57,FALSE)</f>
        <v>0</v>
      </c>
      <c r="AC499" s="325">
        <f>VLOOKUP($B499,GD_CHAM_CONG!$C$480:$BI$997,58,FALSE)</f>
        <v>0</v>
      </c>
      <c r="AD499" s="325">
        <f>VLOOKUP($B499,GD_CHAM_CONG!$C$480:$BI$997,59,FALSE)</f>
        <v>0</v>
      </c>
      <c r="AE499" s="326">
        <f>I499/$H499*VLOOKUP(I$4,DM_TI_LE!$A$5:$B$30,2,FALSE)</f>
        <v>0.62962962962962965</v>
      </c>
      <c r="AF499" s="326">
        <f>J499/$H499*VLOOKUP(J$4,DM_TI_LE!$A$5:$B$30,2,FALSE)</f>
        <v>0</v>
      </c>
      <c r="AG499" s="326">
        <f>K499/$H499*VLOOKUP(K$4,DM_TI_LE!$A$5:$B$30,2,FALSE)</f>
        <v>0</v>
      </c>
      <c r="AH499" s="326">
        <f>L499/$H499*VLOOKUP(L$4,DM_TI_LE!$A$5:$B$30,2,FALSE)</f>
        <v>0</v>
      </c>
      <c r="AI499" s="326">
        <f>M499/$H499*VLOOKUP(M$4,DM_TI_LE!$A$5:$B$30,2,FALSE)</f>
        <v>0</v>
      </c>
      <c r="AJ499" s="326">
        <f>N499/$H499*VLOOKUP(N$4,DM_TI_LE!$A$5:$B$30,2,FALSE)</f>
        <v>0</v>
      </c>
      <c r="AK499" s="326">
        <f>O499/$H499*VLOOKUP(O$4,DM_TI_LE!$A$5:$B$30,2,FALSE)</f>
        <v>0</v>
      </c>
      <c r="AL499" s="326">
        <f>P499/$H499*VLOOKUP(P$4,DM_TI_LE!$A$5:$B$30,2,FALSE)</f>
        <v>0</v>
      </c>
      <c r="AM499" s="326">
        <f>Q499/$H499*VLOOKUP(Q$4,DM_TI_LE!$A$5:$B$30,2,FALSE)</f>
        <v>0</v>
      </c>
      <c r="AN499" s="326">
        <f>R499/$H499*VLOOKUP(R$4,DM_TI_LE!$A$5:$B$30,2,FALSE)</f>
        <v>0</v>
      </c>
      <c r="AO499" s="326">
        <f>S499/$H499*VLOOKUP(S$4,DM_TI_LE!$A$5:$B$30,2,FALSE)</f>
        <v>0</v>
      </c>
      <c r="AP499" s="326">
        <f>T499/$H499*VLOOKUP(T$4,DM_TI_LE!$A$5:$B$30,2,FALSE)</f>
        <v>0</v>
      </c>
      <c r="AQ499" s="326">
        <f>U499/$H499*VLOOKUP(U$4,DM_TI_LE!$A$5:$B$30,2,FALSE)</f>
        <v>0</v>
      </c>
      <c r="AR499" s="326">
        <f>V499/$H499*VLOOKUP(V$4,DM_TI_LE!$A$5:$B$30,2,FALSE)</f>
        <v>0</v>
      </c>
      <c r="AS499" s="326">
        <f>W499/$H499*VLOOKUP(W$4,DM_TI_LE!$A$5:$B$30,2,FALSE)</f>
        <v>0</v>
      </c>
      <c r="AT499" s="326">
        <f>X499/$H499*VLOOKUP(X$4,DM_TI_LE!$A$5:$B$30,2,FALSE)</f>
        <v>0</v>
      </c>
      <c r="AU499" s="326">
        <f>Y499/$H499*VLOOKUP(Y$4,DM_TI_LE!$A$5:$B$30,2,FALSE)</f>
        <v>0</v>
      </c>
      <c r="AV499" s="326">
        <f>Z499/$H499*VLOOKUP(Z$4,DM_TI_LE!$A$5:$B$30,2,FALSE)</f>
        <v>0</v>
      </c>
      <c r="AW499" s="326">
        <f>AA499/$H499*VLOOKUP(AA$4,DM_TI_LE!$A$5:$B$30,2,FALSE)</f>
        <v>0</v>
      </c>
      <c r="AX499" s="326">
        <f>AB499/$H499*VLOOKUP(AB$4,DM_TI_LE!$A$5:$B$30,2,FALSE)</f>
        <v>0</v>
      </c>
      <c r="AY499" s="326">
        <f>AC499/$H499*VLOOKUP(AC$4,DM_TI_LE!$A$5:$B$30,2,FALSE)</f>
        <v>0</v>
      </c>
      <c r="AZ499" s="326">
        <f>AD499/$H499*VLOOKUP(AD$4,DM_TI_LE!$A$5:$B$30,2,FALSE)</f>
        <v>0</v>
      </c>
      <c r="BA499" s="327">
        <f>IF(CD499="HDHV",DM_TI_LE!$K$12*I499, SUM(AE499:AW499)*F499*E499*DM_HE_SO_LUONG_NS!$D$1*CE499)</f>
        <v>510000</v>
      </c>
      <c r="BB499" s="325"/>
      <c r="BC499" s="328">
        <f>VLOOKUP(B499,GD_LCD_HS_LNS!$B$4:$E$1000,4,FALSE)</f>
        <v>3875000</v>
      </c>
      <c r="BD499" s="329"/>
      <c r="BE499" s="325">
        <f>I499/26*$BC499*VLOOKUP(BE$4,DM_TI_LE!$A$5:$C$29,3,FALSE)</f>
        <v>0</v>
      </c>
      <c r="BF499" s="325">
        <f>J499/26*$BC499*VLOOKUP(BF$4,DM_TI_LE!$A$5:$C$29,3,FALSE)</f>
        <v>0</v>
      </c>
      <c r="BG499" s="325">
        <f>K499/26*$BC499*VLOOKUP(BG$4,DM_TI_LE!$A$5:$C$29,3,FALSE)</f>
        <v>0</v>
      </c>
      <c r="BH499" s="325">
        <f>L499/26*$BC499*VLOOKUP(BH$4,DM_TI_LE!$A$5:$C$29,3,FALSE)</f>
        <v>0</v>
      </c>
      <c r="BI499" s="325">
        <f>M499/26*$BC499*VLOOKUP(BI$4,DM_TI_LE!$A$5:$C$29,3,FALSE)</f>
        <v>0</v>
      </c>
      <c r="BJ499" s="325">
        <f>N499/26*$BC499*VLOOKUP(BJ$4,DM_TI_LE!$A$5:$C$29,3,FALSE)</f>
        <v>0</v>
      </c>
      <c r="BK499" s="325">
        <f>O499/26*$BC499*VLOOKUP(BK$4,DM_TI_LE!$A$5:$C$29,3,FALSE)</f>
        <v>0</v>
      </c>
      <c r="BL499" s="325">
        <f>P499/26*$BC499*VLOOKUP(BL$4,DM_TI_LE!$A$5:$C$29,3,FALSE)</f>
        <v>0</v>
      </c>
      <c r="BM499" s="325">
        <f>Q499/26*$BC499*VLOOKUP(BM$4,DM_TI_LE!$A$5:$C$29,3,FALSE)</f>
        <v>0</v>
      </c>
      <c r="BN499" s="325">
        <f>R499/26*$BC499*VLOOKUP(BN$4,DM_TI_LE!$A$5:$C$29,3,FALSE)</f>
        <v>0</v>
      </c>
      <c r="BO499" s="325">
        <f>S499/26*$BC499*VLOOKUP(BO$4,DM_TI_LE!$A$5:$C$29,3,FALSE)</f>
        <v>0</v>
      </c>
      <c r="BP499" s="325">
        <f>T499/26*$BC499*VLOOKUP(BP$4,DM_TI_LE!$A$5:$C$29,3,FALSE)</f>
        <v>0</v>
      </c>
      <c r="BQ499" s="325">
        <f>U499/26*$BC499*VLOOKUP(BQ$4,DM_TI_LE!$A$5:$C$29,3,FALSE)</f>
        <v>0</v>
      </c>
      <c r="BR499" s="325">
        <f>V499/26*$BC499*VLOOKUP(BR$4,DM_TI_LE!$A$5:$C$29,3,FALSE)</f>
        <v>0</v>
      </c>
      <c r="BS499" s="325">
        <f>W499/26*$BC499*VLOOKUP(BS$4,DM_TI_LE!$A$5:$C$29,3,FALSE)</f>
        <v>0</v>
      </c>
      <c r="BT499" s="325">
        <f>X499/26*$BC499*VLOOKUP(BT$4,DM_TI_LE!$A$5:$C$29,3,FALSE)</f>
        <v>0</v>
      </c>
      <c r="BU499" s="325">
        <f>Y499/26*$BC499*VLOOKUP(BU$4,DM_TI_LE!$A$5:$C$29,3,FALSE)</f>
        <v>0</v>
      </c>
      <c r="BV499" s="325">
        <f>Z499/26*$BC499*VLOOKUP(BV$4,DM_TI_LE!$A$5:$C$29,3,FALSE)</f>
        <v>0</v>
      </c>
      <c r="BW499" s="325">
        <f>AA499/26*$BC499*VLOOKUP(BW$4,DM_TI_LE!$A$5:$C$29,3,FALSE)</f>
        <v>0</v>
      </c>
      <c r="BX499" s="325">
        <f>AB499/26*$BC499*VLOOKUP(BX$4,DM_TI_LE!$A$5:$C$29,3,FALSE)</f>
        <v>0</v>
      </c>
      <c r="BY499" s="325">
        <f>AC499/26*$BC499*VLOOKUP(BY$4,DM_TI_LE!$A$5:$C$29,3,FALSE)</f>
        <v>0</v>
      </c>
      <c r="BZ499" s="325">
        <f>AD499/26*$BC499*VLOOKUP(BZ$4,DM_TI_LE!$A$5:$C$29,3,FALSE)</f>
        <v>0</v>
      </c>
      <c r="CA499" s="327">
        <f t="shared" si="0"/>
        <v>0</v>
      </c>
      <c r="CB499" s="329"/>
      <c r="CC499" s="327">
        <f t="shared" si="1"/>
        <v>510000</v>
      </c>
      <c r="CD499" s="138" t="str">
        <f>VLOOKUP(B499,GD_CHUNG!$B$481:$G$694,6,FALSE)</f>
        <v>HDHV</v>
      </c>
      <c r="CE499" s="330">
        <f>VLOOKUP(CD499,DM_TI_LE!$I$12:$J$16,2,FALSE)</f>
        <v>0</v>
      </c>
    </row>
    <row r="500" spans="1:83" ht="12.75" x14ac:dyDescent="0.2">
      <c r="A500" s="298">
        <v>496</v>
      </c>
      <c r="B500" s="299">
        <f>GD_CHUNG!B500</f>
        <v>13763</v>
      </c>
      <c r="C500" s="299" t="str">
        <f>GD_CHUNG!C500</f>
        <v>Lê Mai Anh</v>
      </c>
      <c r="D500" s="299" t="str">
        <f>GD_CHUNG!D500</f>
        <v>Nhân viên phục vụ hành khách</v>
      </c>
      <c r="E500" s="323">
        <f>VLOOKUP(B500,GD_CHAM_CONG!$C$6:$BJ$997,60,FALSE)</f>
        <v>1</v>
      </c>
      <c r="F500" s="323">
        <f>VLOOKUP(B500,GD_LCD_HS_LNS!$B$4:$F$1000,5,FALSE)</f>
        <v>1.6</v>
      </c>
      <c r="G500" s="331"/>
      <c r="H500" s="324">
        <f>VLOOKUP(B500,GD_CHAM_CONG!$C$6:$BD$997,37,FALSE)</f>
        <v>27</v>
      </c>
      <c r="I500" s="325">
        <f>VLOOKUP($B500,GD_CHAM_CONG!$C$480:$BF$997,38,FALSE)</f>
        <v>17</v>
      </c>
      <c r="J500" s="325">
        <f>VLOOKUP($B500,GD_CHAM_CONG!$C$480:$BF$997,39,FALSE)</f>
        <v>0</v>
      </c>
      <c r="K500" s="325">
        <f>VLOOKUP($B500,GD_CHAM_CONG!$C$480:$BF$997,40,FALSE)</f>
        <v>0</v>
      </c>
      <c r="L500" s="325">
        <f>VLOOKUP($B500,GD_CHAM_CONG!$C$480:$BF$997,41,FALSE)</f>
        <v>0</v>
      </c>
      <c r="M500" s="325">
        <f>VLOOKUP($B500,GD_CHAM_CONG!$C$480:$BF$997,42,FALSE)</f>
        <v>0</v>
      </c>
      <c r="N500" s="325">
        <f>VLOOKUP($B500,GD_CHAM_CONG!$C$480:$BF$997,43,FALSE)</f>
        <v>0</v>
      </c>
      <c r="O500" s="325">
        <f>VLOOKUP($B500,GD_CHAM_CONG!$C$480:$BF$997,44,FALSE)</f>
        <v>0</v>
      </c>
      <c r="P500" s="325">
        <f>VLOOKUP($B500,GD_CHAM_CONG!$C$480:$BF$997,45,FALSE)</f>
        <v>0</v>
      </c>
      <c r="Q500" s="325">
        <f>VLOOKUP($B500,GD_CHAM_CONG!$C$480:$BF$997,46,FALSE)</f>
        <v>0</v>
      </c>
      <c r="R500" s="325">
        <f>VLOOKUP($B500,GD_CHAM_CONG!$C$6:$BF$997,47,FALSE)</f>
        <v>0</v>
      </c>
      <c r="S500" s="325">
        <f>VLOOKUP($B500,GD_CHAM_CONG!$C$480:$BF$997,48,FALSE)</f>
        <v>0</v>
      </c>
      <c r="T500" s="325">
        <f>VLOOKUP($B500,GD_CHAM_CONG!$C$480:$BF$997,49,FALSE)</f>
        <v>0</v>
      </c>
      <c r="U500" s="325">
        <f>VLOOKUP($B500,GD_CHAM_CONG!$C$480:$BF$997,50,FALSE)</f>
        <v>0</v>
      </c>
      <c r="V500" s="325">
        <f>VLOOKUP($B500,GD_CHAM_CONG!$C$480:$BF$997,51,FALSE)</f>
        <v>0</v>
      </c>
      <c r="W500" s="325">
        <f>VLOOKUP($B500,GD_CHAM_CONG!$C$480:$BF$997,52,FALSE)</f>
        <v>0</v>
      </c>
      <c r="X500" s="325">
        <f>VLOOKUP($B500,GD_CHAM_CONG!$C$480:$BF$997,53,FALSE)</f>
        <v>0</v>
      </c>
      <c r="Y500" s="325">
        <f>VLOOKUP($B500,GD_CHAM_CONG!$C$480:$BF$997,54,FALSE)</f>
        <v>0</v>
      </c>
      <c r="Z500" s="325">
        <f>VLOOKUP($B500,GD_CHAM_CONG!$C$480:$BF$997,55,FALSE)</f>
        <v>0</v>
      </c>
      <c r="AA500" s="325">
        <f>VLOOKUP($B500,GD_CHAM_CONG!$C$480:$BF$997,56,FALSE)</f>
        <v>0</v>
      </c>
      <c r="AB500" s="325">
        <f>VLOOKUP($B500,GD_CHAM_CONG!$C$480:$BI$997,57,FALSE)</f>
        <v>0</v>
      </c>
      <c r="AC500" s="325">
        <f>VLOOKUP($B500,GD_CHAM_CONG!$C$480:$BI$997,58,FALSE)</f>
        <v>0</v>
      </c>
      <c r="AD500" s="325">
        <f>VLOOKUP($B500,GD_CHAM_CONG!$C$480:$BI$997,59,FALSE)</f>
        <v>0</v>
      </c>
      <c r="AE500" s="326">
        <f>I500/$H500*VLOOKUP(I$4,DM_TI_LE!$A$5:$B$30,2,FALSE)</f>
        <v>0.62962962962962965</v>
      </c>
      <c r="AF500" s="326">
        <f>J500/$H500*VLOOKUP(J$4,DM_TI_LE!$A$5:$B$30,2,FALSE)</f>
        <v>0</v>
      </c>
      <c r="AG500" s="326">
        <f>K500/$H500*VLOOKUP(K$4,DM_TI_LE!$A$5:$B$30,2,FALSE)</f>
        <v>0</v>
      </c>
      <c r="AH500" s="326">
        <f>L500/$H500*VLOOKUP(L$4,DM_TI_LE!$A$5:$B$30,2,FALSE)</f>
        <v>0</v>
      </c>
      <c r="AI500" s="326">
        <f>M500/$H500*VLOOKUP(M$4,DM_TI_LE!$A$5:$B$30,2,FALSE)</f>
        <v>0</v>
      </c>
      <c r="AJ500" s="326">
        <f>N500/$H500*VLOOKUP(N$4,DM_TI_LE!$A$5:$B$30,2,FALSE)</f>
        <v>0</v>
      </c>
      <c r="AK500" s="326">
        <f>O500/$H500*VLOOKUP(O$4,DM_TI_LE!$A$5:$B$30,2,FALSE)</f>
        <v>0</v>
      </c>
      <c r="AL500" s="326">
        <f>P500/$H500*VLOOKUP(P$4,DM_TI_LE!$A$5:$B$30,2,FALSE)</f>
        <v>0</v>
      </c>
      <c r="AM500" s="326">
        <f>Q500/$H500*VLOOKUP(Q$4,DM_TI_LE!$A$5:$B$30,2,FALSE)</f>
        <v>0</v>
      </c>
      <c r="AN500" s="326">
        <f>R500/$H500*VLOOKUP(R$4,DM_TI_LE!$A$5:$B$30,2,FALSE)</f>
        <v>0</v>
      </c>
      <c r="AO500" s="326">
        <f>S500/$H500*VLOOKUP(S$4,DM_TI_LE!$A$5:$B$30,2,FALSE)</f>
        <v>0</v>
      </c>
      <c r="AP500" s="326">
        <f>T500/$H500*VLOOKUP(T$4,DM_TI_LE!$A$5:$B$30,2,FALSE)</f>
        <v>0</v>
      </c>
      <c r="AQ500" s="326">
        <f>U500/$H500*VLOOKUP(U$4,DM_TI_LE!$A$5:$B$30,2,FALSE)</f>
        <v>0</v>
      </c>
      <c r="AR500" s="326">
        <f>V500/$H500*VLOOKUP(V$4,DM_TI_LE!$A$5:$B$30,2,FALSE)</f>
        <v>0</v>
      </c>
      <c r="AS500" s="326">
        <f>W500/$H500*VLOOKUP(W$4,DM_TI_LE!$A$5:$B$30,2,FALSE)</f>
        <v>0</v>
      </c>
      <c r="AT500" s="326">
        <f>X500/$H500*VLOOKUP(X$4,DM_TI_LE!$A$5:$B$30,2,FALSE)</f>
        <v>0</v>
      </c>
      <c r="AU500" s="326">
        <f>Y500/$H500*VLOOKUP(Y$4,DM_TI_LE!$A$5:$B$30,2,FALSE)</f>
        <v>0</v>
      </c>
      <c r="AV500" s="326">
        <f>Z500/$H500*VLOOKUP(Z$4,DM_TI_LE!$A$5:$B$30,2,FALSE)</f>
        <v>0</v>
      </c>
      <c r="AW500" s="326">
        <f>AA500/$H500*VLOOKUP(AA$4,DM_TI_LE!$A$5:$B$30,2,FALSE)</f>
        <v>0</v>
      </c>
      <c r="AX500" s="326">
        <f>AB500/$H500*VLOOKUP(AB$4,DM_TI_LE!$A$5:$B$30,2,FALSE)</f>
        <v>0</v>
      </c>
      <c r="AY500" s="326">
        <f>AC500/$H500*VLOOKUP(AC$4,DM_TI_LE!$A$5:$B$30,2,FALSE)</f>
        <v>0</v>
      </c>
      <c r="AZ500" s="326">
        <f>AD500/$H500*VLOOKUP(AD$4,DM_TI_LE!$A$5:$B$30,2,FALSE)</f>
        <v>0</v>
      </c>
      <c r="BA500" s="327">
        <f>IF(CD500="HDHV",DM_TI_LE!$K$12*I500, SUM(AE500:AW500)*F500*E500*DM_HE_SO_LUONG_NS!$D$1*CE500)</f>
        <v>510000</v>
      </c>
      <c r="BB500" s="325"/>
      <c r="BC500" s="328">
        <f>VLOOKUP(B500,GD_LCD_HS_LNS!$B$4:$E$1000,4,FALSE)</f>
        <v>3875000</v>
      </c>
      <c r="BD500" s="329"/>
      <c r="BE500" s="325">
        <f>I500/26*$BC500*VLOOKUP(BE$4,DM_TI_LE!$A$5:$C$29,3,FALSE)</f>
        <v>0</v>
      </c>
      <c r="BF500" s="325">
        <f>J500/26*$BC500*VLOOKUP(BF$4,DM_TI_LE!$A$5:$C$29,3,FALSE)</f>
        <v>0</v>
      </c>
      <c r="BG500" s="325">
        <f>K500/26*$BC500*VLOOKUP(BG$4,DM_TI_LE!$A$5:$C$29,3,FALSE)</f>
        <v>0</v>
      </c>
      <c r="BH500" s="325">
        <f>L500/26*$BC500*VLOOKUP(BH$4,DM_TI_LE!$A$5:$C$29,3,FALSE)</f>
        <v>0</v>
      </c>
      <c r="BI500" s="325">
        <f>M500/26*$BC500*VLOOKUP(BI$4,DM_TI_LE!$A$5:$C$29,3,FALSE)</f>
        <v>0</v>
      </c>
      <c r="BJ500" s="325">
        <f>N500/26*$BC500*VLOOKUP(BJ$4,DM_TI_LE!$A$5:$C$29,3,FALSE)</f>
        <v>0</v>
      </c>
      <c r="BK500" s="325">
        <f>O500/26*$BC500*VLOOKUP(BK$4,DM_TI_LE!$A$5:$C$29,3,FALSE)</f>
        <v>0</v>
      </c>
      <c r="BL500" s="325">
        <f>P500/26*$BC500*VLOOKUP(BL$4,DM_TI_LE!$A$5:$C$29,3,FALSE)</f>
        <v>0</v>
      </c>
      <c r="BM500" s="325">
        <f>Q500/26*$BC500*VLOOKUP(BM$4,DM_TI_LE!$A$5:$C$29,3,FALSE)</f>
        <v>0</v>
      </c>
      <c r="BN500" s="325">
        <f>R500/26*$BC500*VLOOKUP(BN$4,DM_TI_LE!$A$5:$C$29,3,FALSE)</f>
        <v>0</v>
      </c>
      <c r="BO500" s="325">
        <f>S500/26*$BC500*VLOOKUP(BO$4,DM_TI_LE!$A$5:$C$29,3,FALSE)</f>
        <v>0</v>
      </c>
      <c r="BP500" s="325">
        <f>T500/26*$BC500*VLOOKUP(BP$4,DM_TI_LE!$A$5:$C$29,3,FALSE)</f>
        <v>0</v>
      </c>
      <c r="BQ500" s="325">
        <f>U500/26*$BC500*VLOOKUP(BQ$4,DM_TI_LE!$A$5:$C$29,3,FALSE)</f>
        <v>0</v>
      </c>
      <c r="BR500" s="325">
        <f>V500/26*$BC500*VLOOKUP(BR$4,DM_TI_LE!$A$5:$C$29,3,FALSE)</f>
        <v>0</v>
      </c>
      <c r="BS500" s="325">
        <f>W500/26*$BC500*VLOOKUP(BS$4,DM_TI_LE!$A$5:$C$29,3,FALSE)</f>
        <v>0</v>
      </c>
      <c r="BT500" s="325">
        <f>X500/26*$BC500*VLOOKUP(BT$4,DM_TI_LE!$A$5:$C$29,3,FALSE)</f>
        <v>0</v>
      </c>
      <c r="BU500" s="325">
        <f>Y500/26*$BC500*VLOOKUP(BU$4,DM_TI_LE!$A$5:$C$29,3,FALSE)</f>
        <v>0</v>
      </c>
      <c r="BV500" s="325">
        <f>Z500/26*$BC500*VLOOKUP(BV$4,DM_TI_LE!$A$5:$C$29,3,FALSE)</f>
        <v>0</v>
      </c>
      <c r="BW500" s="325">
        <f>AA500/26*$BC500*VLOOKUP(BW$4,DM_TI_LE!$A$5:$C$29,3,FALSE)</f>
        <v>0</v>
      </c>
      <c r="BX500" s="325">
        <f>AB500/26*$BC500*VLOOKUP(BX$4,DM_TI_LE!$A$5:$C$29,3,FALSE)</f>
        <v>0</v>
      </c>
      <c r="BY500" s="325">
        <f>AC500/26*$BC500*VLOOKUP(BY$4,DM_TI_LE!$A$5:$C$29,3,FALSE)</f>
        <v>0</v>
      </c>
      <c r="BZ500" s="325">
        <f>AD500/26*$BC500*VLOOKUP(BZ$4,DM_TI_LE!$A$5:$C$29,3,FALSE)</f>
        <v>0</v>
      </c>
      <c r="CA500" s="327">
        <f t="shared" si="0"/>
        <v>0</v>
      </c>
      <c r="CB500" s="329"/>
      <c r="CC500" s="327">
        <f t="shared" si="1"/>
        <v>510000</v>
      </c>
      <c r="CD500" s="138" t="str">
        <f>VLOOKUP(B500,GD_CHUNG!$B$481:$G$694,6,FALSE)</f>
        <v>HDHV</v>
      </c>
      <c r="CE500" s="330">
        <f>VLOOKUP(CD500,DM_TI_LE!$I$12:$J$16,2,FALSE)</f>
        <v>0</v>
      </c>
    </row>
    <row r="501" spans="1:83" ht="12.75" x14ac:dyDescent="0.2">
      <c r="A501" s="298">
        <v>497</v>
      </c>
      <c r="B501" s="299">
        <f>GD_CHUNG!B501</f>
        <v>13764</v>
      </c>
      <c r="C501" s="299" t="str">
        <f>GD_CHUNG!C501</f>
        <v>Đỗ Thị Ngọc Hà</v>
      </c>
      <c r="D501" s="299" t="str">
        <f>GD_CHUNG!D501</f>
        <v>Nhân viên phục vụ hành khách</v>
      </c>
      <c r="E501" s="323">
        <f>VLOOKUP(B501,GD_CHAM_CONG!$C$6:$BJ$997,60,FALSE)</f>
        <v>1</v>
      </c>
      <c r="F501" s="323">
        <f>VLOOKUP(B501,GD_LCD_HS_LNS!$B$4:$F$1000,5,FALSE)</f>
        <v>1.6</v>
      </c>
      <c r="G501" s="331"/>
      <c r="H501" s="324">
        <f>VLOOKUP(B501,GD_CHAM_CONG!$C$6:$BD$997,37,FALSE)</f>
        <v>27</v>
      </c>
      <c r="I501" s="325">
        <f>VLOOKUP($B501,GD_CHAM_CONG!$C$480:$BF$997,38,FALSE)</f>
        <v>17</v>
      </c>
      <c r="J501" s="325">
        <f>VLOOKUP($B501,GD_CHAM_CONG!$C$480:$BF$997,39,FALSE)</f>
        <v>0</v>
      </c>
      <c r="K501" s="325">
        <f>VLOOKUP($B501,GD_CHAM_CONG!$C$480:$BF$997,40,FALSE)</f>
        <v>0</v>
      </c>
      <c r="L501" s="325">
        <f>VLOOKUP($B501,GD_CHAM_CONG!$C$480:$BF$997,41,FALSE)</f>
        <v>0</v>
      </c>
      <c r="M501" s="325">
        <f>VLOOKUP($B501,GD_CHAM_CONG!$C$480:$BF$997,42,FALSE)</f>
        <v>0</v>
      </c>
      <c r="N501" s="325">
        <f>VLOOKUP($B501,GD_CHAM_CONG!$C$480:$BF$997,43,FALSE)</f>
        <v>0</v>
      </c>
      <c r="O501" s="325">
        <f>VLOOKUP($B501,GD_CHAM_CONG!$C$480:$BF$997,44,FALSE)</f>
        <v>0</v>
      </c>
      <c r="P501" s="325">
        <f>VLOOKUP($B501,GD_CHAM_CONG!$C$480:$BF$997,45,FALSE)</f>
        <v>0</v>
      </c>
      <c r="Q501" s="325">
        <f>VLOOKUP($B501,GD_CHAM_CONG!$C$480:$BF$997,46,FALSE)</f>
        <v>0</v>
      </c>
      <c r="R501" s="325">
        <f>VLOOKUP($B501,GD_CHAM_CONG!$C$6:$BF$997,47,FALSE)</f>
        <v>0</v>
      </c>
      <c r="S501" s="325">
        <f>VLOOKUP($B501,GD_CHAM_CONG!$C$480:$BF$997,48,FALSE)</f>
        <v>0</v>
      </c>
      <c r="T501" s="325">
        <f>VLOOKUP($B501,GD_CHAM_CONG!$C$480:$BF$997,49,FALSE)</f>
        <v>0</v>
      </c>
      <c r="U501" s="325">
        <f>VLOOKUP($B501,GD_CHAM_CONG!$C$480:$BF$997,50,FALSE)</f>
        <v>0</v>
      </c>
      <c r="V501" s="325">
        <f>VLOOKUP($B501,GD_CHAM_CONG!$C$480:$BF$997,51,FALSE)</f>
        <v>0</v>
      </c>
      <c r="W501" s="325">
        <f>VLOOKUP($B501,GD_CHAM_CONG!$C$480:$BF$997,52,FALSE)</f>
        <v>0</v>
      </c>
      <c r="X501" s="325">
        <f>VLOOKUP($B501,GD_CHAM_CONG!$C$480:$BF$997,53,FALSE)</f>
        <v>0</v>
      </c>
      <c r="Y501" s="325">
        <f>VLOOKUP($B501,GD_CHAM_CONG!$C$480:$BF$997,54,FALSE)</f>
        <v>0</v>
      </c>
      <c r="Z501" s="325">
        <f>VLOOKUP($B501,GD_CHAM_CONG!$C$480:$BF$997,55,FALSE)</f>
        <v>0</v>
      </c>
      <c r="AA501" s="325">
        <f>VLOOKUP($B501,GD_CHAM_CONG!$C$480:$BF$997,56,FALSE)</f>
        <v>0</v>
      </c>
      <c r="AB501" s="325">
        <f>VLOOKUP($B501,GD_CHAM_CONG!$C$480:$BI$997,57,FALSE)</f>
        <v>0</v>
      </c>
      <c r="AC501" s="325">
        <f>VLOOKUP($B501,GD_CHAM_CONG!$C$480:$BI$997,58,FALSE)</f>
        <v>0</v>
      </c>
      <c r="AD501" s="325">
        <f>VLOOKUP($B501,GD_CHAM_CONG!$C$480:$BI$997,59,FALSE)</f>
        <v>0</v>
      </c>
      <c r="AE501" s="326">
        <f>I501/$H501*VLOOKUP(I$4,DM_TI_LE!$A$5:$B$30,2,FALSE)</f>
        <v>0.62962962962962965</v>
      </c>
      <c r="AF501" s="326">
        <f>J501/$H501*VLOOKUP(J$4,DM_TI_LE!$A$5:$B$30,2,FALSE)</f>
        <v>0</v>
      </c>
      <c r="AG501" s="326">
        <f>K501/$H501*VLOOKUP(K$4,DM_TI_LE!$A$5:$B$30,2,FALSE)</f>
        <v>0</v>
      </c>
      <c r="AH501" s="326">
        <f>L501/$H501*VLOOKUP(L$4,DM_TI_LE!$A$5:$B$30,2,FALSE)</f>
        <v>0</v>
      </c>
      <c r="AI501" s="326">
        <f>M501/$H501*VLOOKUP(M$4,DM_TI_LE!$A$5:$B$30,2,FALSE)</f>
        <v>0</v>
      </c>
      <c r="AJ501" s="326">
        <f>N501/$H501*VLOOKUP(N$4,DM_TI_LE!$A$5:$B$30,2,FALSE)</f>
        <v>0</v>
      </c>
      <c r="AK501" s="326">
        <f>O501/$H501*VLOOKUP(O$4,DM_TI_LE!$A$5:$B$30,2,FALSE)</f>
        <v>0</v>
      </c>
      <c r="AL501" s="326">
        <f>P501/$H501*VLOOKUP(P$4,DM_TI_LE!$A$5:$B$30,2,FALSE)</f>
        <v>0</v>
      </c>
      <c r="AM501" s="326">
        <f>Q501/$H501*VLOOKUP(Q$4,DM_TI_LE!$A$5:$B$30,2,FALSE)</f>
        <v>0</v>
      </c>
      <c r="AN501" s="326">
        <f>R501/$H501*VLOOKUP(R$4,DM_TI_LE!$A$5:$B$30,2,FALSE)</f>
        <v>0</v>
      </c>
      <c r="AO501" s="326">
        <f>S501/$H501*VLOOKUP(S$4,DM_TI_LE!$A$5:$B$30,2,FALSE)</f>
        <v>0</v>
      </c>
      <c r="AP501" s="326">
        <f>T501/$H501*VLOOKUP(T$4,DM_TI_LE!$A$5:$B$30,2,FALSE)</f>
        <v>0</v>
      </c>
      <c r="AQ501" s="326">
        <f>U501/$H501*VLOOKUP(U$4,DM_TI_LE!$A$5:$B$30,2,FALSE)</f>
        <v>0</v>
      </c>
      <c r="AR501" s="326">
        <f>V501/$H501*VLOOKUP(V$4,DM_TI_LE!$A$5:$B$30,2,FALSE)</f>
        <v>0</v>
      </c>
      <c r="AS501" s="326">
        <f>W501/$H501*VLOOKUP(W$4,DM_TI_LE!$A$5:$B$30,2,FALSE)</f>
        <v>0</v>
      </c>
      <c r="AT501" s="326">
        <f>X501/$H501*VLOOKUP(X$4,DM_TI_LE!$A$5:$B$30,2,FALSE)</f>
        <v>0</v>
      </c>
      <c r="AU501" s="326">
        <f>Y501/$H501*VLOOKUP(Y$4,DM_TI_LE!$A$5:$B$30,2,FALSE)</f>
        <v>0</v>
      </c>
      <c r="AV501" s="326">
        <f>Z501/$H501*VLOOKUP(Z$4,DM_TI_LE!$A$5:$B$30,2,FALSE)</f>
        <v>0</v>
      </c>
      <c r="AW501" s="326">
        <f>AA501/$H501*VLOOKUP(AA$4,DM_TI_LE!$A$5:$B$30,2,FALSE)</f>
        <v>0</v>
      </c>
      <c r="AX501" s="326">
        <f>AB501/$H501*VLOOKUP(AB$4,DM_TI_LE!$A$5:$B$30,2,FALSE)</f>
        <v>0</v>
      </c>
      <c r="AY501" s="326">
        <f>AC501/$H501*VLOOKUP(AC$4,DM_TI_LE!$A$5:$B$30,2,FALSE)</f>
        <v>0</v>
      </c>
      <c r="AZ501" s="326">
        <f>AD501/$H501*VLOOKUP(AD$4,DM_TI_LE!$A$5:$B$30,2,FALSE)</f>
        <v>0</v>
      </c>
      <c r="BA501" s="327">
        <f>IF(CD501="HDHV",DM_TI_LE!$K$12*I501, SUM(AE501:AW501)*F501*E501*DM_HE_SO_LUONG_NS!$D$1*CE501)</f>
        <v>510000</v>
      </c>
      <c r="BB501" s="325"/>
      <c r="BC501" s="328">
        <f>VLOOKUP(B501,GD_LCD_HS_LNS!$B$4:$E$1000,4,FALSE)</f>
        <v>3875000</v>
      </c>
      <c r="BD501" s="329"/>
      <c r="BE501" s="325">
        <f>I501/26*$BC501*VLOOKUP(BE$4,DM_TI_LE!$A$5:$C$29,3,FALSE)</f>
        <v>0</v>
      </c>
      <c r="BF501" s="325">
        <f>J501/26*$BC501*VLOOKUP(BF$4,DM_TI_LE!$A$5:$C$29,3,FALSE)</f>
        <v>0</v>
      </c>
      <c r="BG501" s="325">
        <f>K501/26*$BC501*VLOOKUP(BG$4,DM_TI_LE!$A$5:$C$29,3,FALSE)</f>
        <v>0</v>
      </c>
      <c r="BH501" s="325">
        <f>L501/26*$BC501*VLOOKUP(BH$4,DM_TI_LE!$A$5:$C$29,3,FALSE)</f>
        <v>0</v>
      </c>
      <c r="BI501" s="325">
        <f>M501/26*$BC501*VLOOKUP(BI$4,DM_TI_LE!$A$5:$C$29,3,FALSE)</f>
        <v>0</v>
      </c>
      <c r="BJ501" s="325">
        <f>N501/26*$BC501*VLOOKUP(BJ$4,DM_TI_LE!$A$5:$C$29,3,FALSE)</f>
        <v>0</v>
      </c>
      <c r="BK501" s="325">
        <f>O501/26*$BC501*VLOOKUP(BK$4,DM_TI_LE!$A$5:$C$29,3,FALSE)</f>
        <v>0</v>
      </c>
      <c r="BL501" s="325">
        <f>P501/26*$BC501*VLOOKUP(BL$4,DM_TI_LE!$A$5:$C$29,3,FALSE)</f>
        <v>0</v>
      </c>
      <c r="BM501" s="325">
        <f>Q501/26*$BC501*VLOOKUP(BM$4,DM_TI_LE!$A$5:$C$29,3,FALSE)</f>
        <v>0</v>
      </c>
      <c r="BN501" s="325">
        <f>R501/26*$BC501*VLOOKUP(BN$4,DM_TI_LE!$A$5:$C$29,3,FALSE)</f>
        <v>0</v>
      </c>
      <c r="BO501" s="325">
        <f>S501/26*$BC501*VLOOKUP(BO$4,DM_TI_LE!$A$5:$C$29,3,FALSE)</f>
        <v>0</v>
      </c>
      <c r="BP501" s="325">
        <f>T501/26*$BC501*VLOOKUP(BP$4,DM_TI_LE!$A$5:$C$29,3,FALSE)</f>
        <v>0</v>
      </c>
      <c r="BQ501" s="325">
        <f>U501/26*$BC501*VLOOKUP(BQ$4,DM_TI_LE!$A$5:$C$29,3,FALSE)</f>
        <v>0</v>
      </c>
      <c r="BR501" s="325">
        <f>V501/26*$BC501*VLOOKUP(BR$4,DM_TI_LE!$A$5:$C$29,3,FALSE)</f>
        <v>0</v>
      </c>
      <c r="BS501" s="325">
        <f>W501/26*$BC501*VLOOKUP(BS$4,DM_TI_LE!$A$5:$C$29,3,FALSE)</f>
        <v>0</v>
      </c>
      <c r="BT501" s="325">
        <f>X501/26*$BC501*VLOOKUP(BT$4,DM_TI_LE!$A$5:$C$29,3,FALSE)</f>
        <v>0</v>
      </c>
      <c r="BU501" s="325">
        <f>Y501/26*$BC501*VLOOKUP(BU$4,DM_TI_LE!$A$5:$C$29,3,FALSE)</f>
        <v>0</v>
      </c>
      <c r="BV501" s="325">
        <f>Z501/26*$BC501*VLOOKUP(BV$4,DM_TI_LE!$A$5:$C$29,3,FALSE)</f>
        <v>0</v>
      </c>
      <c r="BW501" s="325">
        <f>AA501/26*$BC501*VLOOKUP(BW$4,DM_TI_LE!$A$5:$C$29,3,FALSE)</f>
        <v>0</v>
      </c>
      <c r="BX501" s="325">
        <f>AB501/26*$BC501*VLOOKUP(BX$4,DM_TI_LE!$A$5:$C$29,3,FALSE)</f>
        <v>0</v>
      </c>
      <c r="BY501" s="325">
        <f>AC501/26*$BC501*VLOOKUP(BY$4,DM_TI_LE!$A$5:$C$29,3,FALSE)</f>
        <v>0</v>
      </c>
      <c r="BZ501" s="325">
        <f>AD501/26*$BC501*VLOOKUP(BZ$4,DM_TI_LE!$A$5:$C$29,3,FALSE)</f>
        <v>0</v>
      </c>
      <c r="CA501" s="327">
        <f t="shared" si="0"/>
        <v>0</v>
      </c>
      <c r="CB501" s="329"/>
      <c r="CC501" s="327">
        <f t="shared" si="1"/>
        <v>510000</v>
      </c>
      <c r="CD501" s="138" t="str">
        <f>VLOOKUP(B501,GD_CHUNG!$B$481:$G$694,6,FALSE)</f>
        <v>HDHV</v>
      </c>
      <c r="CE501" s="330">
        <f>VLOOKUP(CD501,DM_TI_LE!$I$12:$J$16,2,FALSE)</f>
        <v>0</v>
      </c>
    </row>
    <row r="502" spans="1:83" ht="12.75" x14ac:dyDescent="0.2">
      <c r="A502" s="298">
        <v>498</v>
      </c>
      <c r="B502" s="299">
        <f>GD_CHUNG!B502</f>
        <v>13765</v>
      </c>
      <c r="C502" s="299" t="str">
        <f>GD_CHUNG!C502</f>
        <v>Phạm Tú Châu</v>
      </c>
      <c r="D502" s="299" t="str">
        <f>GD_CHUNG!D502</f>
        <v>Nhân viên phục vụ hành khách</v>
      </c>
      <c r="E502" s="323">
        <f>VLOOKUP(B502,GD_CHAM_CONG!$C$6:$BJ$997,60,FALSE)</f>
        <v>1</v>
      </c>
      <c r="F502" s="323">
        <f>VLOOKUP(B502,GD_LCD_HS_LNS!$B$4:$F$1000,5,FALSE)</f>
        <v>1.6</v>
      </c>
      <c r="G502" s="331"/>
      <c r="H502" s="324">
        <f>VLOOKUP(B502,GD_CHAM_CONG!$C$6:$BD$997,37,FALSE)</f>
        <v>27</v>
      </c>
      <c r="I502" s="325">
        <f>VLOOKUP($B502,GD_CHAM_CONG!$C$480:$BF$997,38,FALSE)</f>
        <v>17</v>
      </c>
      <c r="J502" s="325">
        <f>VLOOKUP($B502,GD_CHAM_CONG!$C$480:$BF$997,39,FALSE)</f>
        <v>0</v>
      </c>
      <c r="K502" s="325">
        <f>VLOOKUP($B502,GD_CHAM_CONG!$C$480:$BF$997,40,FALSE)</f>
        <v>0</v>
      </c>
      <c r="L502" s="325">
        <f>VLOOKUP($B502,GD_CHAM_CONG!$C$480:$BF$997,41,FALSE)</f>
        <v>0</v>
      </c>
      <c r="M502" s="325">
        <f>VLOOKUP($B502,GD_CHAM_CONG!$C$480:$BF$997,42,FALSE)</f>
        <v>0</v>
      </c>
      <c r="N502" s="325">
        <f>VLOOKUP($B502,GD_CHAM_CONG!$C$480:$BF$997,43,FALSE)</f>
        <v>0</v>
      </c>
      <c r="O502" s="325">
        <f>VLOOKUP($B502,GD_CHAM_CONG!$C$480:$BF$997,44,FALSE)</f>
        <v>0</v>
      </c>
      <c r="P502" s="325">
        <f>VLOOKUP($B502,GD_CHAM_CONG!$C$480:$BF$997,45,FALSE)</f>
        <v>0</v>
      </c>
      <c r="Q502" s="325">
        <f>VLOOKUP($B502,GD_CHAM_CONG!$C$480:$BF$997,46,FALSE)</f>
        <v>0</v>
      </c>
      <c r="R502" s="325">
        <f>VLOOKUP($B502,GD_CHAM_CONG!$C$6:$BF$997,47,FALSE)</f>
        <v>0</v>
      </c>
      <c r="S502" s="325">
        <f>VLOOKUP($B502,GD_CHAM_CONG!$C$480:$BF$997,48,FALSE)</f>
        <v>0</v>
      </c>
      <c r="T502" s="325">
        <f>VLOOKUP($B502,GD_CHAM_CONG!$C$480:$BF$997,49,FALSE)</f>
        <v>0</v>
      </c>
      <c r="U502" s="325">
        <f>VLOOKUP($B502,GD_CHAM_CONG!$C$480:$BF$997,50,FALSE)</f>
        <v>0</v>
      </c>
      <c r="V502" s="325">
        <f>VLOOKUP($B502,GD_CHAM_CONG!$C$480:$BF$997,51,FALSE)</f>
        <v>0</v>
      </c>
      <c r="W502" s="325">
        <f>VLOOKUP($B502,GD_CHAM_CONG!$C$480:$BF$997,52,FALSE)</f>
        <v>0</v>
      </c>
      <c r="X502" s="325">
        <f>VLOOKUP($B502,GD_CHAM_CONG!$C$480:$BF$997,53,FALSE)</f>
        <v>0</v>
      </c>
      <c r="Y502" s="325">
        <f>VLOOKUP($B502,GD_CHAM_CONG!$C$480:$BF$997,54,FALSE)</f>
        <v>0</v>
      </c>
      <c r="Z502" s="325">
        <f>VLOOKUP($B502,GD_CHAM_CONG!$C$480:$BF$997,55,FALSE)</f>
        <v>0</v>
      </c>
      <c r="AA502" s="325">
        <f>VLOOKUP($B502,GD_CHAM_CONG!$C$480:$BF$997,56,FALSE)</f>
        <v>0</v>
      </c>
      <c r="AB502" s="325">
        <f>VLOOKUP($B502,GD_CHAM_CONG!$C$480:$BI$997,57,FALSE)</f>
        <v>0</v>
      </c>
      <c r="AC502" s="325">
        <f>VLOOKUP($B502,GD_CHAM_CONG!$C$480:$BI$997,58,FALSE)</f>
        <v>0</v>
      </c>
      <c r="AD502" s="325">
        <f>VLOOKUP($B502,GD_CHAM_CONG!$C$480:$BI$997,59,FALSE)</f>
        <v>0</v>
      </c>
      <c r="AE502" s="326">
        <f>I502/$H502*VLOOKUP(I$4,DM_TI_LE!$A$5:$B$30,2,FALSE)</f>
        <v>0.62962962962962965</v>
      </c>
      <c r="AF502" s="326">
        <f>J502/$H502*VLOOKUP(J$4,DM_TI_LE!$A$5:$B$30,2,FALSE)</f>
        <v>0</v>
      </c>
      <c r="AG502" s="326">
        <f>K502/$H502*VLOOKUP(K$4,DM_TI_LE!$A$5:$B$30,2,FALSE)</f>
        <v>0</v>
      </c>
      <c r="AH502" s="326">
        <f>L502/$H502*VLOOKUP(L$4,DM_TI_LE!$A$5:$B$30,2,FALSE)</f>
        <v>0</v>
      </c>
      <c r="AI502" s="326">
        <f>M502/$H502*VLOOKUP(M$4,DM_TI_LE!$A$5:$B$30,2,FALSE)</f>
        <v>0</v>
      </c>
      <c r="AJ502" s="326">
        <f>N502/$H502*VLOOKUP(N$4,DM_TI_LE!$A$5:$B$30,2,FALSE)</f>
        <v>0</v>
      </c>
      <c r="AK502" s="326">
        <f>O502/$H502*VLOOKUP(O$4,DM_TI_LE!$A$5:$B$30,2,FALSE)</f>
        <v>0</v>
      </c>
      <c r="AL502" s="326">
        <f>P502/$H502*VLOOKUP(P$4,DM_TI_LE!$A$5:$B$30,2,FALSE)</f>
        <v>0</v>
      </c>
      <c r="AM502" s="326">
        <f>Q502/$H502*VLOOKUP(Q$4,DM_TI_LE!$A$5:$B$30,2,FALSE)</f>
        <v>0</v>
      </c>
      <c r="AN502" s="326">
        <f>R502/$H502*VLOOKUP(R$4,DM_TI_LE!$A$5:$B$30,2,FALSE)</f>
        <v>0</v>
      </c>
      <c r="AO502" s="326">
        <f>S502/$H502*VLOOKUP(S$4,DM_TI_LE!$A$5:$B$30,2,FALSE)</f>
        <v>0</v>
      </c>
      <c r="AP502" s="326">
        <f>T502/$H502*VLOOKUP(T$4,DM_TI_LE!$A$5:$B$30,2,FALSE)</f>
        <v>0</v>
      </c>
      <c r="AQ502" s="326">
        <f>U502/$H502*VLOOKUP(U$4,DM_TI_LE!$A$5:$B$30,2,FALSE)</f>
        <v>0</v>
      </c>
      <c r="AR502" s="326">
        <f>V502/$H502*VLOOKUP(V$4,DM_TI_LE!$A$5:$B$30,2,FALSE)</f>
        <v>0</v>
      </c>
      <c r="AS502" s="326">
        <f>W502/$H502*VLOOKUP(W$4,DM_TI_LE!$A$5:$B$30,2,FALSE)</f>
        <v>0</v>
      </c>
      <c r="AT502" s="326">
        <f>X502/$H502*VLOOKUP(X$4,DM_TI_LE!$A$5:$B$30,2,FALSE)</f>
        <v>0</v>
      </c>
      <c r="AU502" s="326">
        <f>Y502/$H502*VLOOKUP(Y$4,DM_TI_LE!$A$5:$B$30,2,FALSE)</f>
        <v>0</v>
      </c>
      <c r="AV502" s="326">
        <f>Z502/$H502*VLOOKUP(Z$4,DM_TI_LE!$A$5:$B$30,2,FALSE)</f>
        <v>0</v>
      </c>
      <c r="AW502" s="326">
        <f>AA502/$H502*VLOOKUP(AA$4,DM_TI_LE!$A$5:$B$30,2,FALSE)</f>
        <v>0</v>
      </c>
      <c r="AX502" s="326">
        <f>AB502/$H502*VLOOKUP(AB$4,DM_TI_LE!$A$5:$B$30,2,FALSE)</f>
        <v>0</v>
      </c>
      <c r="AY502" s="326">
        <f>AC502/$H502*VLOOKUP(AC$4,DM_TI_LE!$A$5:$B$30,2,FALSE)</f>
        <v>0</v>
      </c>
      <c r="AZ502" s="326">
        <f>AD502/$H502*VLOOKUP(AD$4,DM_TI_LE!$A$5:$B$30,2,FALSE)</f>
        <v>0</v>
      </c>
      <c r="BA502" s="327">
        <f>IF(CD502="HDHV",DM_TI_LE!$K$12*I502, SUM(AE502:AW502)*F502*E502*DM_HE_SO_LUONG_NS!$D$1*CE502)</f>
        <v>510000</v>
      </c>
      <c r="BB502" s="325"/>
      <c r="BC502" s="328">
        <f>VLOOKUP(B502,GD_LCD_HS_LNS!$B$4:$E$1000,4,FALSE)</f>
        <v>3875000</v>
      </c>
      <c r="BD502" s="329"/>
      <c r="BE502" s="325">
        <f>I502/26*$BC502*VLOOKUP(BE$4,DM_TI_LE!$A$5:$C$29,3,FALSE)</f>
        <v>0</v>
      </c>
      <c r="BF502" s="325">
        <f>J502/26*$BC502*VLOOKUP(BF$4,DM_TI_LE!$A$5:$C$29,3,FALSE)</f>
        <v>0</v>
      </c>
      <c r="BG502" s="325">
        <f>K502/26*$BC502*VLOOKUP(BG$4,DM_TI_LE!$A$5:$C$29,3,FALSE)</f>
        <v>0</v>
      </c>
      <c r="BH502" s="325">
        <f>L502/26*$BC502*VLOOKUP(BH$4,DM_TI_LE!$A$5:$C$29,3,FALSE)</f>
        <v>0</v>
      </c>
      <c r="BI502" s="325">
        <f>M502/26*$BC502*VLOOKUP(BI$4,DM_TI_LE!$A$5:$C$29,3,FALSE)</f>
        <v>0</v>
      </c>
      <c r="BJ502" s="325">
        <f>N502/26*$BC502*VLOOKUP(BJ$4,DM_TI_LE!$A$5:$C$29,3,FALSE)</f>
        <v>0</v>
      </c>
      <c r="BK502" s="325">
        <f>O502/26*$BC502*VLOOKUP(BK$4,DM_TI_LE!$A$5:$C$29,3,FALSE)</f>
        <v>0</v>
      </c>
      <c r="BL502" s="325">
        <f>P502/26*$BC502*VLOOKUP(BL$4,DM_TI_LE!$A$5:$C$29,3,FALSE)</f>
        <v>0</v>
      </c>
      <c r="BM502" s="325">
        <f>Q502/26*$BC502*VLOOKUP(BM$4,DM_TI_LE!$A$5:$C$29,3,FALSE)</f>
        <v>0</v>
      </c>
      <c r="BN502" s="325">
        <f>R502/26*$BC502*VLOOKUP(BN$4,DM_TI_LE!$A$5:$C$29,3,FALSE)</f>
        <v>0</v>
      </c>
      <c r="BO502" s="325">
        <f>S502/26*$BC502*VLOOKUP(BO$4,DM_TI_LE!$A$5:$C$29,3,FALSE)</f>
        <v>0</v>
      </c>
      <c r="BP502" s="325">
        <f>T502/26*$BC502*VLOOKUP(BP$4,DM_TI_LE!$A$5:$C$29,3,FALSE)</f>
        <v>0</v>
      </c>
      <c r="BQ502" s="325">
        <f>U502/26*$BC502*VLOOKUP(BQ$4,DM_TI_LE!$A$5:$C$29,3,FALSE)</f>
        <v>0</v>
      </c>
      <c r="BR502" s="325">
        <f>V502/26*$BC502*VLOOKUP(BR$4,DM_TI_LE!$A$5:$C$29,3,FALSE)</f>
        <v>0</v>
      </c>
      <c r="BS502" s="325">
        <f>W502/26*$BC502*VLOOKUP(BS$4,DM_TI_LE!$A$5:$C$29,3,FALSE)</f>
        <v>0</v>
      </c>
      <c r="BT502" s="325">
        <f>X502/26*$BC502*VLOOKUP(BT$4,DM_TI_LE!$A$5:$C$29,3,FALSE)</f>
        <v>0</v>
      </c>
      <c r="BU502" s="325">
        <f>Y502/26*$BC502*VLOOKUP(BU$4,DM_TI_LE!$A$5:$C$29,3,FALSE)</f>
        <v>0</v>
      </c>
      <c r="BV502" s="325">
        <f>Z502/26*$BC502*VLOOKUP(BV$4,DM_TI_LE!$A$5:$C$29,3,FALSE)</f>
        <v>0</v>
      </c>
      <c r="BW502" s="325">
        <f>AA502/26*$BC502*VLOOKUP(BW$4,DM_TI_LE!$A$5:$C$29,3,FALSE)</f>
        <v>0</v>
      </c>
      <c r="BX502" s="325">
        <f>AB502/26*$BC502*VLOOKUP(BX$4,DM_TI_LE!$A$5:$C$29,3,FALSE)</f>
        <v>0</v>
      </c>
      <c r="BY502" s="325">
        <f>AC502/26*$BC502*VLOOKUP(BY$4,DM_TI_LE!$A$5:$C$29,3,FALSE)</f>
        <v>0</v>
      </c>
      <c r="BZ502" s="325">
        <f>AD502/26*$BC502*VLOOKUP(BZ$4,DM_TI_LE!$A$5:$C$29,3,FALSE)</f>
        <v>0</v>
      </c>
      <c r="CA502" s="327">
        <f t="shared" si="0"/>
        <v>0</v>
      </c>
      <c r="CB502" s="329"/>
      <c r="CC502" s="327">
        <f t="shared" si="1"/>
        <v>510000</v>
      </c>
      <c r="CD502" s="138" t="str">
        <f>VLOOKUP(B502,GD_CHUNG!$B$481:$G$694,6,FALSE)</f>
        <v>HDHV</v>
      </c>
      <c r="CE502" s="330">
        <f>VLOOKUP(CD502,DM_TI_LE!$I$12:$J$16,2,FALSE)</f>
        <v>0</v>
      </c>
    </row>
    <row r="503" spans="1:83" ht="12.75" x14ac:dyDescent="0.2">
      <c r="A503" s="298">
        <v>499</v>
      </c>
      <c r="B503" s="299">
        <f>GD_CHUNG!B503</f>
        <v>13766</v>
      </c>
      <c r="C503" s="299" t="str">
        <f>GD_CHUNG!C503</f>
        <v>Nguyễn Thị Phương Dung</v>
      </c>
      <c r="D503" s="299" t="str">
        <f>GD_CHUNG!D503</f>
        <v>Nhân viên phục vụ hành khách</v>
      </c>
      <c r="E503" s="323">
        <f>VLOOKUP(B503,GD_CHAM_CONG!$C$6:$BJ$997,60,FALSE)</f>
        <v>1</v>
      </c>
      <c r="F503" s="323">
        <f>VLOOKUP(B503,GD_LCD_HS_LNS!$B$4:$F$1000,5,FALSE)</f>
        <v>1.6</v>
      </c>
      <c r="G503" s="331"/>
      <c r="H503" s="324">
        <f>VLOOKUP(B503,GD_CHAM_CONG!$C$6:$BD$997,37,FALSE)</f>
        <v>27</v>
      </c>
      <c r="I503" s="325">
        <f>VLOOKUP($B503,GD_CHAM_CONG!$C$480:$BF$997,38,FALSE)</f>
        <v>17</v>
      </c>
      <c r="J503" s="325">
        <f>VLOOKUP($B503,GD_CHAM_CONG!$C$480:$BF$997,39,FALSE)</f>
        <v>0</v>
      </c>
      <c r="K503" s="325">
        <f>VLOOKUP($B503,GD_CHAM_CONG!$C$480:$BF$997,40,FALSE)</f>
        <v>0</v>
      </c>
      <c r="L503" s="325">
        <f>VLOOKUP($B503,GD_CHAM_CONG!$C$480:$BF$997,41,FALSE)</f>
        <v>0</v>
      </c>
      <c r="M503" s="325">
        <f>VLOOKUP($B503,GD_CHAM_CONG!$C$480:$BF$997,42,FALSE)</f>
        <v>0</v>
      </c>
      <c r="N503" s="325">
        <f>VLOOKUP($B503,GD_CHAM_CONG!$C$480:$BF$997,43,FALSE)</f>
        <v>0</v>
      </c>
      <c r="O503" s="325">
        <f>VLOOKUP($B503,GD_CHAM_CONG!$C$480:$BF$997,44,FALSE)</f>
        <v>0</v>
      </c>
      <c r="P503" s="325">
        <f>VLOOKUP($B503,GD_CHAM_CONG!$C$480:$BF$997,45,FALSE)</f>
        <v>0</v>
      </c>
      <c r="Q503" s="325">
        <f>VLOOKUP($B503,GD_CHAM_CONG!$C$480:$BF$997,46,FALSE)</f>
        <v>0</v>
      </c>
      <c r="R503" s="325">
        <f>VLOOKUP($B503,GD_CHAM_CONG!$C$6:$BF$997,47,FALSE)</f>
        <v>0</v>
      </c>
      <c r="S503" s="325">
        <f>VLOOKUP($B503,GD_CHAM_CONG!$C$480:$BF$997,48,FALSE)</f>
        <v>0</v>
      </c>
      <c r="T503" s="325">
        <f>VLOOKUP($B503,GD_CHAM_CONG!$C$480:$BF$997,49,FALSE)</f>
        <v>0</v>
      </c>
      <c r="U503" s="325">
        <f>VLOOKUP($B503,GD_CHAM_CONG!$C$480:$BF$997,50,FALSE)</f>
        <v>0</v>
      </c>
      <c r="V503" s="325">
        <f>VLOOKUP($B503,GD_CHAM_CONG!$C$480:$BF$997,51,FALSE)</f>
        <v>0</v>
      </c>
      <c r="W503" s="325">
        <f>VLOOKUP($B503,GD_CHAM_CONG!$C$480:$BF$997,52,FALSE)</f>
        <v>0</v>
      </c>
      <c r="X503" s="325">
        <f>VLOOKUP($B503,GD_CHAM_CONG!$C$480:$BF$997,53,FALSE)</f>
        <v>0</v>
      </c>
      <c r="Y503" s="325">
        <f>VLOOKUP($B503,GD_CHAM_CONG!$C$480:$BF$997,54,FALSE)</f>
        <v>0</v>
      </c>
      <c r="Z503" s="325">
        <f>VLOOKUP($B503,GD_CHAM_CONG!$C$480:$BF$997,55,FALSE)</f>
        <v>0</v>
      </c>
      <c r="AA503" s="325">
        <f>VLOOKUP($B503,GD_CHAM_CONG!$C$480:$BF$997,56,FALSE)</f>
        <v>0</v>
      </c>
      <c r="AB503" s="325">
        <f>VLOOKUP($B503,GD_CHAM_CONG!$C$480:$BI$997,57,FALSE)</f>
        <v>0</v>
      </c>
      <c r="AC503" s="325">
        <f>VLOOKUP($B503,GD_CHAM_CONG!$C$480:$BI$997,58,FALSE)</f>
        <v>0</v>
      </c>
      <c r="AD503" s="325">
        <f>VLOOKUP($B503,GD_CHAM_CONG!$C$480:$BI$997,59,FALSE)</f>
        <v>0</v>
      </c>
      <c r="AE503" s="326">
        <f>I503/$H503*VLOOKUP(I$4,DM_TI_LE!$A$5:$B$30,2,FALSE)</f>
        <v>0.62962962962962965</v>
      </c>
      <c r="AF503" s="326">
        <f>J503/$H503*VLOOKUP(J$4,DM_TI_LE!$A$5:$B$30,2,FALSE)</f>
        <v>0</v>
      </c>
      <c r="AG503" s="326">
        <f>K503/$H503*VLOOKUP(K$4,DM_TI_LE!$A$5:$B$30,2,FALSE)</f>
        <v>0</v>
      </c>
      <c r="AH503" s="326">
        <f>L503/$H503*VLOOKUP(L$4,DM_TI_LE!$A$5:$B$30,2,FALSE)</f>
        <v>0</v>
      </c>
      <c r="AI503" s="326">
        <f>M503/$H503*VLOOKUP(M$4,DM_TI_LE!$A$5:$B$30,2,FALSE)</f>
        <v>0</v>
      </c>
      <c r="AJ503" s="326">
        <f>N503/$H503*VLOOKUP(N$4,DM_TI_LE!$A$5:$B$30,2,FALSE)</f>
        <v>0</v>
      </c>
      <c r="AK503" s="326">
        <f>O503/$H503*VLOOKUP(O$4,DM_TI_LE!$A$5:$B$30,2,FALSE)</f>
        <v>0</v>
      </c>
      <c r="AL503" s="326">
        <f>P503/$H503*VLOOKUP(P$4,DM_TI_LE!$A$5:$B$30,2,FALSE)</f>
        <v>0</v>
      </c>
      <c r="AM503" s="326">
        <f>Q503/$H503*VLOOKUP(Q$4,DM_TI_LE!$A$5:$B$30,2,FALSE)</f>
        <v>0</v>
      </c>
      <c r="AN503" s="326">
        <f>R503/$H503*VLOOKUP(R$4,DM_TI_LE!$A$5:$B$30,2,FALSE)</f>
        <v>0</v>
      </c>
      <c r="AO503" s="326">
        <f>S503/$H503*VLOOKUP(S$4,DM_TI_LE!$A$5:$B$30,2,FALSE)</f>
        <v>0</v>
      </c>
      <c r="AP503" s="326">
        <f>T503/$H503*VLOOKUP(T$4,DM_TI_LE!$A$5:$B$30,2,FALSE)</f>
        <v>0</v>
      </c>
      <c r="AQ503" s="326">
        <f>U503/$H503*VLOOKUP(U$4,DM_TI_LE!$A$5:$B$30,2,FALSE)</f>
        <v>0</v>
      </c>
      <c r="AR503" s="326">
        <f>V503/$H503*VLOOKUP(V$4,DM_TI_LE!$A$5:$B$30,2,FALSE)</f>
        <v>0</v>
      </c>
      <c r="AS503" s="326">
        <f>W503/$H503*VLOOKUP(W$4,DM_TI_LE!$A$5:$B$30,2,FALSE)</f>
        <v>0</v>
      </c>
      <c r="AT503" s="326">
        <f>X503/$H503*VLOOKUP(X$4,DM_TI_LE!$A$5:$B$30,2,FALSE)</f>
        <v>0</v>
      </c>
      <c r="AU503" s="326">
        <f>Y503/$H503*VLOOKUP(Y$4,DM_TI_LE!$A$5:$B$30,2,FALSE)</f>
        <v>0</v>
      </c>
      <c r="AV503" s="326">
        <f>Z503/$H503*VLOOKUP(Z$4,DM_TI_LE!$A$5:$B$30,2,FALSE)</f>
        <v>0</v>
      </c>
      <c r="AW503" s="326">
        <f>AA503/$H503*VLOOKUP(AA$4,DM_TI_LE!$A$5:$B$30,2,FALSE)</f>
        <v>0</v>
      </c>
      <c r="AX503" s="326">
        <f>AB503/$H503*VLOOKUP(AB$4,DM_TI_LE!$A$5:$B$30,2,FALSE)</f>
        <v>0</v>
      </c>
      <c r="AY503" s="326">
        <f>AC503/$H503*VLOOKUP(AC$4,DM_TI_LE!$A$5:$B$30,2,FALSE)</f>
        <v>0</v>
      </c>
      <c r="AZ503" s="326">
        <f>AD503/$H503*VLOOKUP(AD$4,DM_TI_LE!$A$5:$B$30,2,FALSE)</f>
        <v>0</v>
      </c>
      <c r="BA503" s="327">
        <f>IF(CD503="HDHV",DM_TI_LE!$K$12*I503, SUM(AE503:AW503)*F503*E503*DM_HE_SO_LUONG_NS!$D$1*CE503)</f>
        <v>510000</v>
      </c>
      <c r="BB503" s="325"/>
      <c r="BC503" s="328">
        <f>VLOOKUP(B503,GD_LCD_HS_LNS!$B$4:$E$1000,4,FALSE)</f>
        <v>3875000</v>
      </c>
      <c r="BD503" s="329"/>
      <c r="BE503" s="325">
        <f>I503/26*$BC503*VLOOKUP(BE$4,DM_TI_LE!$A$5:$C$29,3,FALSE)</f>
        <v>0</v>
      </c>
      <c r="BF503" s="325">
        <f>J503/26*$BC503*VLOOKUP(BF$4,DM_TI_LE!$A$5:$C$29,3,FALSE)</f>
        <v>0</v>
      </c>
      <c r="BG503" s="325">
        <f>K503/26*$BC503*VLOOKUP(BG$4,DM_TI_LE!$A$5:$C$29,3,FALSE)</f>
        <v>0</v>
      </c>
      <c r="BH503" s="325">
        <f>L503/26*$BC503*VLOOKUP(BH$4,DM_TI_LE!$A$5:$C$29,3,FALSE)</f>
        <v>0</v>
      </c>
      <c r="BI503" s="325">
        <f>M503/26*$BC503*VLOOKUP(BI$4,DM_TI_LE!$A$5:$C$29,3,FALSE)</f>
        <v>0</v>
      </c>
      <c r="BJ503" s="325">
        <f>N503/26*$BC503*VLOOKUP(BJ$4,DM_TI_LE!$A$5:$C$29,3,FALSE)</f>
        <v>0</v>
      </c>
      <c r="BK503" s="325">
        <f>O503/26*$BC503*VLOOKUP(BK$4,DM_TI_LE!$A$5:$C$29,3,FALSE)</f>
        <v>0</v>
      </c>
      <c r="BL503" s="325">
        <f>P503/26*$BC503*VLOOKUP(BL$4,DM_TI_LE!$A$5:$C$29,3,FALSE)</f>
        <v>0</v>
      </c>
      <c r="BM503" s="325">
        <f>Q503/26*$BC503*VLOOKUP(BM$4,DM_TI_LE!$A$5:$C$29,3,FALSE)</f>
        <v>0</v>
      </c>
      <c r="BN503" s="325">
        <f>R503/26*$BC503*VLOOKUP(BN$4,DM_TI_LE!$A$5:$C$29,3,FALSE)</f>
        <v>0</v>
      </c>
      <c r="BO503" s="325">
        <f>S503/26*$BC503*VLOOKUP(BO$4,DM_TI_LE!$A$5:$C$29,3,FALSE)</f>
        <v>0</v>
      </c>
      <c r="BP503" s="325">
        <f>T503/26*$BC503*VLOOKUP(BP$4,DM_TI_LE!$A$5:$C$29,3,FALSE)</f>
        <v>0</v>
      </c>
      <c r="BQ503" s="325">
        <f>U503/26*$BC503*VLOOKUP(BQ$4,DM_TI_LE!$A$5:$C$29,3,FALSE)</f>
        <v>0</v>
      </c>
      <c r="BR503" s="325">
        <f>V503/26*$BC503*VLOOKUP(BR$4,DM_TI_LE!$A$5:$C$29,3,FALSE)</f>
        <v>0</v>
      </c>
      <c r="BS503" s="325">
        <f>W503/26*$BC503*VLOOKUP(BS$4,DM_TI_LE!$A$5:$C$29,3,FALSE)</f>
        <v>0</v>
      </c>
      <c r="BT503" s="325">
        <f>X503/26*$BC503*VLOOKUP(BT$4,DM_TI_LE!$A$5:$C$29,3,FALSE)</f>
        <v>0</v>
      </c>
      <c r="BU503" s="325">
        <f>Y503/26*$BC503*VLOOKUP(BU$4,DM_TI_LE!$A$5:$C$29,3,FALSE)</f>
        <v>0</v>
      </c>
      <c r="BV503" s="325">
        <f>Z503/26*$BC503*VLOOKUP(BV$4,DM_TI_LE!$A$5:$C$29,3,FALSE)</f>
        <v>0</v>
      </c>
      <c r="BW503" s="325">
        <f>AA503/26*$BC503*VLOOKUP(BW$4,DM_TI_LE!$A$5:$C$29,3,FALSE)</f>
        <v>0</v>
      </c>
      <c r="BX503" s="325">
        <f>AB503/26*$BC503*VLOOKUP(BX$4,DM_TI_LE!$A$5:$C$29,3,FALSE)</f>
        <v>0</v>
      </c>
      <c r="BY503" s="325">
        <f>AC503/26*$BC503*VLOOKUP(BY$4,DM_TI_LE!$A$5:$C$29,3,FALSE)</f>
        <v>0</v>
      </c>
      <c r="BZ503" s="325">
        <f>AD503/26*$BC503*VLOOKUP(BZ$4,DM_TI_LE!$A$5:$C$29,3,FALSE)</f>
        <v>0</v>
      </c>
      <c r="CA503" s="327">
        <f t="shared" si="0"/>
        <v>0</v>
      </c>
      <c r="CB503" s="329"/>
      <c r="CC503" s="327">
        <f t="shared" si="1"/>
        <v>510000</v>
      </c>
      <c r="CD503" s="138" t="str">
        <f>VLOOKUP(B503,GD_CHUNG!$B$481:$G$694,6,FALSE)</f>
        <v>HDHV</v>
      </c>
      <c r="CE503" s="330">
        <f>VLOOKUP(CD503,DM_TI_LE!$I$12:$J$16,2,FALSE)</f>
        <v>0</v>
      </c>
    </row>
    <row r="504" spans="1:83" ht="12.75" x14ac:dyDescent="0.2">
      <c r="A504" s="298">
        <v>500</v>
      </c>
      <c r="B504" s="299">
        <f>GD_CHUNG!B504</f>
        <v>13767</v>
      </c>
      <c r="C504" s="299" t="str">
        <f>GD_CHUNG!C504</f>
        <v>Trần Thị Phương Anh</v>
      </c>
      <c r="D504" s="299" t="str">
        <f>GD_CHUNG!D504</f>
        <v>Nhân viên phục vụ hành khách</v>
      </c>
      <c r="E504" s="323">
        <f>VLOOKUP(B504,GD_CHAM_CONG!$C$6:$BJ$997,60,FALSE)</f>
        <v>1</v>
      </c>
      <c r="F504" s="323">
        <f>VLOOKUP(B504,GD_LCD_HS_LNS!$B$4:$F$1000,5,FALSE)</f>
        <v>1.6</v>
      </c>
      <c r="G504" s="331"/>
      <c r="H504" s="324">
        <f>VLOOKUP(B504,GD_CHAM_CONG!$C$6:$BD$997,37,FALSE)</f>
        <v>27</v>
      </c>
      <c r="I504" s="325">
        <f>VLOOKUP($B504,GD_CHAM_CONG!$C$480:$BF$997,38,FALSE)</f>
        <v>17</v>
      </c>
      <c r="J504" s="325">
        <f>VLOOKUP($B504,GD_CHAM_CONG!$C$480:$BF$997,39,FALSE)</f>
        <v>0</v>
      </c>
      <c r="K504" s="325">
        <f>VLOOKUP($B504,GD_CHAM_CONG!$C$480:$BF$997,40,FALSE)</f>
        <v>0</v>
      </c>
      <c r="L504" s="325">
        <f>VLOOKUP($B504,GD_CHAM_CONG!$C$480:$BF$997,41,FALSE)</f>
        <v>0</v>
      </c>
      <c r="M504" s="325">
        <f>VLOOKUP($B504,GD_CHAM_CONG!$C$480:$BF$997,42,FALSE)</f>
        <v>0</v>
      </c>
      <c r="N504" s="325">
        <f>VLOOKUP($B504,GD_CHAM_CONG!$C$480:$BF$997,43,FALSE)</f>
        <v>0</v>
      </c>
      <c r="O504" s="325">
        <f>VLOOKUP($B504,GD_CHAM_CONG!$C$480:$BF$997,44,FALSE)</f>
        <v>0</v>
      </c>
      <c r="P504" s="325">
        <f>VLOOKUP($B504,GD_CHAM_CONG!$C$480:$BF$997,45,FALSE)</f>
        <v>0</v>
      </c>
      <c r="Q504" s="325">
        <f>VLOOKUP($B504,GD_CHAM_CONG!$C$480:$BF$997,46,FALSE)</f>
        <v>0</v>
      </c>
      <c r="R504" s="325">
        <f>VLOOKUP($B504,GD_CHAM_CONG!$C$6:$BF$997,47,FALSE)</f>
        <v>0</v>
      </c>
      <c r="S504" s="325">
        <f>VLOOKUP($B504,GD_CHAM_CONG!$C$480:$BF$997,48,FALSE)</f>
        <v>0</v>
      </c>
      <c r="T504" s="325">
        <f>VLOOKUP($B504,GD_CHAM_CONG!$C$480:$BF$997,49,FALSE)</f>
        <v>0</v>
      </c>
      <c r="U504" s="325">
        <f>VLOOKUP($B504,GD_CHAM_CONG!$C$480:$BF$997,50,FALSE)</f>
        <v>0</v>
      </c>
      <c r="V504" s="325">
        <f>VLOOKUP($B504,GD_CHAM_CONG!$C$480:$BF$997,51,FALSE)</f>
        <v>0</v>
      </c>
      <c r="W504" s="325">
        <f>VLOOKUP($B504,GD_CHAM_CONG!$C$480:$BF$997,52,FALSE)</f>
        <v>0</v>
      </c>
      <c r="X504" s="325">
        <f>VLOOKUP($B504,GD_CHAM_CONG!$C$480:$BF$997,53,FALSE)</f>
        <v>0</v>
      </c>
      <c r="Y504" s="325">
        <f>VLOOKUP($B504,GD_CHAM_CONG!$C$480:$BF$997,54,FALSE)</f>
        <v>0</v>
      </c>
      <c r="Z504" s="325">
        <f>VLOOKUP($B504,GD_CHAM_CONG!$C$480:$BF$997,55,FALSE)</f>
        <v>0</v>
      </c>
      <c r="AA504" s="325">
        <f>VLOOKUP($B504,GD_CHAM_CONG!$C$480:$BF$997,56,FALSE)</f>
        <v>0</v>
      </c>
      <c r="AB504" s="325">
        <f>VLOOKUP($B504,GD_CHAM_CONG!$C$480:$BI$997,57,FALSE)</f>
        <v>0</v>
      </c>
      <c r="AC504" s="325">
        <f>VLOOKUP($B504,GD_CHAM_CONG!$C$480:$BI$997,58,FALSE)</f>
        <v>0</v>
      </c>
      <c r="AD504" s="325">
        <f>VLOOKUP($B504,GD_CHAM_CONG!$C$480:$BI$997,59,FALSE)</f>
        <v>0</v>
      </c>
      <c r="AE504" s="326">
        <f>I504/$H504*VLOOKUP(I$4,DM_TI_LE!$A$5:$B$30,2,FALSE)</f>
        <v>0.62962962962962965</v>
      </c>
      <c r="AF504" s="326">
        <f>J504/$H504*VLOOKUP(J$4,DM_TI_LE!$A$5:$B$30,2,FALSE)</f>
        <v>0</v>
      </c>
      <c r="AG504" s="326">
        <f>K504/$H504*VLOOKUP(K$4,DM_TI_LE!$A$5:$B$30,2,FALSE)</f>
        <v>0</v>
      </c>
      <c r="AH504" s="326">
        <f>L504/$H504*VLOOKUP(L$4,DM_TI_LE!$A$5:$B$30,2,FALSE)</f>
        <v>0</v>
      </c>
      <c r="AI504" s="326">
        <f>M504/$H504*VLOOKUP(M$4,DM_TI_LE!$A$5:$B$30,2,FALSE)</f>
        <v>0</v>
      </c>
      <c r="AJ504" s="326">
        <f>N504/$H504*VLOOKUP(N$4,DM_TI_LE!$A$5:$B$30,2,FALSE)</f>
        <v>0</v>
      </c>
      <c r="AK504" s="326">
        <f>O504/$H504*VLOOKUP(O$4,DM_TI_LE!$A$5:$B$30,2,FALSE)</f>
        <v>0</v>
      </c>
      <c r="AL504" s="326">
        <f>P504/$H504*VLOOKUP(P$4,DM_TI_LE!$A$5:$B$30,2,FALSE)</f>
        <v>0</v>
      </c>
      <c r="AM504" s="326">
        <f>Q504/$H504*VLOOKUP(Q$4,DM_TI_LE!$A$5:$B$30,2,FALSE)</f>
        <v>0</v>
      </c>
      <c r="AN504" s="326">
        <f>R504/$H504*VLOOKUP(R$4,DM_TI_LE!$A$5:$B$30,2,FALSE)</f>
        <v>0</v>
      </c>
      <c r="AO504" s="326">
        <f>S504/$H504*VLOOKUP(S$4,DM_TI_LE!$A$5:$B$30,2,FALSE)</f>
        <v>0</v>
      </c>
      <c r="AP504" s="326">
        <f>T504/$H504*VLOOKUP(T$4,DM_TI_LE!$A$5:$B$30,2,FALSE)</f>
        <v>0</v>
      </c>
      <c r="AQ504" s="326">
        <f>U504/$H504*VLOOKUP(U$4,DM_TI_LE!$A$5:$B$30,2,FALSE)</f>
        <v>0</v>
      </c>
      <c r="AR504" s="326">
        <f>V504/$H504*VLOOKUP(V$4,DM_TI_LE!$A$5:$B$30,2,FALSE)</f>
        <v>0</v>
      </c>
      <c r="AS504" s="326">
        <f>W504/$H504*VLOOKUP(W$4,DM_TI_LE!$A$5:$B$30,2,FALSE)</f>
        <v>0</v>
      </c>
      <c r="AT504" s="326">
        <f>X504/$H504*VLOOKUP(X$4,DM_TI_LE!$A$5:$B$30,2,FALSE)</f>
        <v>0</v>
      </c>
      <c r="AU504" s="326">
        <f>Y504/$H504*VLOOKUP(Y$4,DM_TI_LE!$A$5:$B$30,2,FALSE)</f>
        <v>0</v>
      </c>
      <c r="AV504" s="326">
        <f>Z504/$H504*VLOOKUP(Z$4,DM_TI_LE!$A$5:$B$30,2,FALSE)</f>
        <v>0</v>
      </c>
      <c r="AW504" s="326">
        <f>AA504/$H504*VLOOKUP(AA$4,DM_TI_LE!$A$5:$B$30,2,FALSE)</f>
        <v>0</v>
      </c>
      <c r="AX504" s="326">
        <f>AB504/$H504*VLOOKUP(AB$4,DM_TI_LE!$A$5:$B$30,2,FALSE)</f>
        <v>0</v>
      </c>
      <c r="AY504" s="326">
        <f>AC504/$H504*VLOOKUP(AC$4,DM_TI_LE!$A$5:$B$30,2,FALSE)</f>
        <v>0</v>
      </c>
      <c r="AZ504" s="326">
        <f>AD504/$H504*VLOOKUP(AD$4,DM_TI_LE!$A$5:$B$30,2,FALSE)</f>
        <v>0</v>
      </c>
      <c r="BA504" s="327">
        <f>IF(CD504="HDHV",DM_TI_LE!$K$12*I504, SUM(AE504:AW504)*F504*E504*DM_HE_SO_LUONG_NS!$D$1*CE504)</f>
        <v>510000</v>
      </c>
      <c r="BB504" s="325"/>
      <c r="BC504" s="328">
        <f>VLOOKUP(B504,GD_LCD_HS_LNS!$B$4:$E$1000,4,FALSE)</f>
        <v>3875000</v>
      </c>
      <c r="BD504" s="329"/>
      <c r="BE504" s="325">
        <f>I504/26*$BC504*VLOOKUP(BE$4,DM_TI_LE!$A$5:$C$29,3,FALSE)</f>
        <v>0</v>
      </c>
      <c r="BF504" s="325">
        <f>J504/26*$BC504*VLOOKUP(BF$4,DM_TI_LE!$A$5:$C$29,3,FALSE)</f>
        <v>0</v>
      </c>
      <c r="BG504" s="325">
        <f>K504/26*$BC504*VLOOKUP(BG$4,DM_TI_LE!$A$5:$C$29,3,FALSE)</f>
        <v>0</v>
      </c>
      <c r="BH504" s="325">
        <f>L504/26*$BC504*VLOOKUP(BH$4,DM_TI_LE!$A$5:$C$29,3,FALSE)</f>
        <v>0</v>
      </c>
      <c r="BI504" s="325">
        <f>M504/26*$BC504*VLOOKUP(BI$4,DM_TI_LE!$A$5:$C$29,3,FALSE)</f>
        <v>0</v>
      </c>
      <c r="BJ504" s="325">
        <f>N504/26*$BC504*VLOOKUP(BJ$4,DM_TI_LE!$A$5:$C$29,3,FALSE)</f>
        <v>0</v>
      </c>
      <c r="BK504" s="325">
        <f>O504/26*$BC504*VLOOKUP(BK$4,DM_TI_LE!$A$5:$C$29,3,FALSE)</f>
        <v>0</v>
      </c>
      <c r="BL504" s="325">
        <f>P504/26*$BC504*VLOOKUP(BL$4,DM_TI_LE!$A$5:$C$29,3,FALSE)</f>
        <v>0</v>
      </c>
      <c r="BM504" s="325">
        <f>Q504/26*$BC504*VLOOKUP(BM$4,DM_TI_LE!$A$5:$C$29,3,FALSE)</f>
        <v>0</v>
      </c>
      <c r="BN504" s="325">
        <f>R504/26*$BC504*VLOOKUP(BN$4,DM_TI_LE!$A$5:$C$29,3,FALSE)</f>
        <v>0</v>
      </c>
      <c r="BO504" s="325">
        <f>S504/26*$BC504*VLOOKUP(BO$4,DM_TI_LE!$A$5:$C$29,3,FALSE)</f>
        <v>0</v>
      </c>
      <c r="BP504" s="325">
        <f>T504/26*$BC504*VLOOKUP(BP$4,DM_TI_LE!$A$5:$C$29,3,FALSE)</f>
        <v>0</v>
      </c>
      <c r="BQ504" s="325">
        <f>U504/26*$BC504*VLOOKUP(BQ$4,DM_TI_LE!$A$5:$C$29,3,FALSE)</f>
        <v>0</v>
      </c>
      <c r="BR504" s="325">
        <f>V504/26*$BC504*VLOOKUP(BR$4,DM_TI_LE!$A$5:$C$29,3,FALSE)</f>
        <v>0</v>
      </c>
      <c r="BS504" s="325">
        <f>W504/26*$BC504*VLOOKUP(BS$4,DM_TI_LE!$A$5:$C$29,3,FALSE)</f>
        <v>0</v>
      </c>
      <c r="BT504" s="325">
        <f>X504/26*$BC504*VLOOKUP(BT$4,DM_TI_LE!$A$5:$C$29,3,FALSE)</f>
        <v>0</v>
      </c>
      <c r="BU504" s="325">
        <f>Y504/26*$BC504*VLOOKUP(BU$4,DM_TI_LE!$A$5:$C$29,3,FALSE)</f>
        <v>0</v>
      </c>
      <c r="BV504" s="325">
        <f>Z504/26*$BC504*VLOOKUP(BV$4,DM_TI_LE!$A$5:$C$29,3,FALSE)</f>
        <v>0</v>
      </c>
      <c r="BW504" s="325">
        <f>AA504/26*$BC504*VLOOKUP(BW$4,DM_TI_LE!$A$5:$C$29,3,FALSE)</f>
        <v>0</v>
      </c>
      <c r="BX504" s="325">
        <f>AB504/26*$BC504*VLOOKUP(BX$4,DM_TI_LE!$A$5:$C$29,3,FALSE)</f>
        <v>0</v>
      </c>
      <c r="BY504" s="325">
        <f>AC504/26*$BC504*VLOOKUP(BY$4,DM_TI_LE!$A$5:$C$29,3,FALSE)</f>
        <v>0</v>
      </c>
      <c r="BZ504" s="325">
        <f>AD504/26*$BC504*VLOOKUP(BZ$4,DM_TI_LE!$A$5:$C$29,3,FALSE)</f>
        <v>0</v>
      </c>
      <c r="CA504" s="327">
        <f t="shared" si="0"/>
        <v>0</v>
      </c>
      <c r="CB504" s="329"/>
      <c r="CC504" s="327">
        <f t="shared" si="1"/>
        <v>510000</v>
      </c>
      <c r="CD504" s="138" t="str">
        <f>VLOOKUP(B504,GD_CHUNG!$B$481:$G$694,6,FALSE)</f>
        <v>HDHV</v>
      </c>
      <c r="CE504" s="330">
        <f>VLOOKUP(CD504,DM_TI_LE!$I$12:$J$16,2,FALSE)</f>
        <v>0</v>
      </c>
    </row>
    <row r="505" spans="1:83" ht="12.75" x14ac:dyDescent="0.2">
      <c r="A505" s="298">
        <v>501</v>
      </c>
      <c r="B505" s="299">
        <f>GD_CHUNG!B505</f>
        <v>13769</v>
      </c>
      <c r="C505" s="299" t="str">
        <f>GD_CHUNG!C505</f>
        <v>Nguyễn Thị Hồng Thu</v>
      </c>
      <c r="D505" s="299" t="str">
        <f>GD_CHUNG!D505</f>
        <v>Nhân viên phục vụ hành khách</v>
      </c>
      <c r="E505" s="323">
        <f>VLOOKUP(B505,GD_CHAM_CONG!$C$6:$BJ$997,60,FALSE)</f>
        <v>1</v>
      </c>
      <c r="F505" s="323">
        <f>VLOOKUP(B505,GD_LCD_HS_LNS!$B$4:$F$1000,5,FALSE)</f>
        <v>1.6</v>
      </c>
      <c r="G505" s="331"/>
      <c r="H505" s="324">
        <f>VLOOKUP(B505,GD_CHAM_CONG!$C$6:$BD$997,37,FALSE)</f>
        <v>27</v>
      </c>
      <c r="I505" s="325">
        <f>VLOOKUP($B505,GD_CHAM_CONG!$C$480:$BF$997,38,FALSE)</f>
        <v>17</v>
      </c>
      <c r="J505" s="325">
        <f>VLOOKUP($B505,GD_CHAM_CONG!$C$480:$BF$997,39,FALSE)</f>
        <v>0</v>
      </c>
      <c r="K505" s="325">
        <f>VLOOKUP($B505,GD_CHAM_CONG!$C$480:$BF$997,40,FALSE)</f>
        <v>0</v>
      </c>
      <c r="L505" s="325">
        <f>VLOOKUP($B505,GD_CHAM_CONG!$C$480:$BF$997,41,FALSE)</f>
        <v>0</v>
      </c>
      <c r="M505" s="325">
        <f>VLOOKUP($B505,GD_CHAM_CONG!$C$480:$BF$997,42,FALSE)</f>
        <v>0</v>
      </c>
      <c r="N505" s="325">
        <f>VLOOKUP($B505,GD_CHAM_CONG!$C$480:$BF$997,43,FALSE)</f>
        <v>0</v>
      </c>
      <c r="O505" s="325">
        <f>VLOOKUP($B505,GD_CHAM_CONG!$C$480:$BF$997,44,FALSE)</f>
        <v>0</v>
      </c>
      <c r="P505" s="325">
        <f>VLOOKUP($B505,GD_CHAM_CONG!$C$480:$BF$997,45,FALSE)</f>
        <v>0</v>
      </c>
      <c r="Q505" s="325">
        <f>VLOOKUP($B505,GD_CHAM_CONG!$C$480:$BF$997,46,FALSE)</f>
        <v>0</v>
      </c>
      <c r="R505" s="325">
        <f>VLOOKUP($B505,GD_CHAM_CONG!$C$6:$BF$997,47,FALSE)</f>
        <v>0</v>
      </c>
      <c r="S505" s="325">
        <f>VLOOKUP($B505,GD_CHAM_CONG!$C$480:$BF$997,48,FALSE)</f>
        <v>0</v>
      </c>
      <c r="T505" s="325">
        <f>VLOOKUP($B505,GD_CHAM_CONG!$C$480:$BF$997,49,FALSE)</f>
        <v>0</v>
      </c>
      <c r="U505" s="325">
        <f>VLOOKUP($B505,GD_CHAM_CONG!$C$480:$BF$997,50,FALSE)</f>
        <v>0</v>
      </c>
      <c r="V505" s="325">
        <f>VLOOKUP($B505,GD_CHAM_CONG!$C$480:$BF$997,51,FALSE)</f>
        <v>0</v>
      </c>
      <c r="W505" s="325">
        <f>VLOOKUP($B505,GD_CHAM_CONG!$C$480:$BF$997,52,FALSE)</f>
        <v>0</v>
      </c>
      <c r="X505" s="325">
        <f>VLOOKUP($B505,GD_CHAM_CONG!$C$480:$BF$997,53,FALSE)</f>
        <v>0</v>
      </c>
      <c r="Y505" s="325">
        <f>VLOOKUP($B505,GD_CHAM_CONG!$C$480:$BF$997,54,FALSE)</f>
        <v>0</v>
      </c>
      <c r="Z505" s="325">
        <f>VLOOKUP($B505,GD_CHAM_CONG!$C$480:$BF$997,55,FALSE)</f>
        <v>0</v>
      </c>
      <c r="AA505" s="325">
        <f>VLOOKUP($B505,GD_CHAM_CONG!$C$480:$BF$997,56,FALSE)</f>
        <v>0</v>
      </c>
      <c r="AB505" s="325">
        <f>VLOOKUP($B505,GD_CHAM_CONG!$C$480:$BI$997,57,FALSE)</f>
        <v>0</v>
      </c>
      <c r="AC505" s="325">
        <f>VLOOKUP($B505,GD_CHAM_CONG!$C$480:$BI$997,58,FALSE)</f>
        <v>0</v>
      </c>
      <c r="AD505" s="325">
        <f>VLOOKUP($B505,GD_CHAM_CONG!$C$480:$BI$997,59,FALSE)</f>
        <v>0</v>
      </c>
      <c r="AE505" s="326">
        <f>I505/$H505*VLOOKUP(I$4,DM_TI_LE!$A$5:$B$30,2,FALSE)</f>
        <v>0.62962962962962965</v>
      </c>
      <c r="AF505" s="326">
        <f>J505/$H505*VLOOKUP(J$4,DM_TI_LE!$A$5:$B$30,2,FALSE)</f>
        <v>0</v>
      </c>
      <c r="AG505" s="326">
        <f>K505/$H505*VLOOKUP(K$4,DM_TI_LE!$A$5:$B$30,2,FALSE)</f>
        <v>0</v>
      </c>
      <c r="AH505" s="326">
        <f>L505/$H505*VLOOKUP(L$4,DM_TI_LE!$A$5:$B$30,2,FALSE)</f>
        <v>0</v>
      </c>
      <c r="AI505" s="326">
        <f>M505/$H505*VLOOKUP(M$4,DM_TI_LE!$A$5:$B$30,2,FALSE)</f>
        <v>0</v>
      </c>
      <c r="AJ505" s="326">
        <f>N505/$H505*VLOOKUP(N$4,DM_TI_LE!$A$5:$B$30,2,FALSE)</f>
        <v>0</v>
      </c>
      <c r="AK505" s="326">
        <f>O505/$H505*VLOOKUP(O$4,DM_TI_LE!$A$5:$B$30,2,FALSE)</f>
        <v>0</v>
      </c>
      <c r="AL505" s="326">
        <f>P505/$H505*VLOOKUP(P$4,DM_TI_LE!$A$5:$B$30,2,FALSE)</f>
        <v>0</v>
      </c>
      <c r="AM505" s="326">
        <f>Q505/$H505*VLOOKUP(Q$4,DM_TI_LE!$A$5:$B$30,2,FALSE)</f>
        <v>0</v>
      </c>
      <c r="AN505" s="326">
        <f>R505/$H505*VLOOKUP(R$4,DM_TI_LE!$A$5:$B$30,2,FALSE)</f>
        <v>0</v>
      </c>
      <c r="AO505" s="326">
        <f>S505/$H505*VLOOKUP(S$4,DM_TI_LE!$A$5:$B$30,2,FALSE)</f>
        <v>0</v>
      </c>
      <c r="AP505" s="326">
        <f>T505/$H505*VLOOKUP(T$4,DM_TI_LE!$A$5:$B$30,2,FALSE)</f>
        <v>0</v>
      </c>
      <c r="AQ505" s="326">
        <f>U505/$H505*VLOOKUP(U$4,DM_TI_LE!$A$5:$B$30,2,FALSE)</f>
        <v>0</v>
      </c>
      <c r="AR505" s="326">
        <f>V505/$H505*VLOOKUP(V$4,DM_TI_LE!$A$5:$B$30,2,FALSE)</f>
        <v>0</v>
      </c>
      <c r="AS505" s="326">
        <f>W505/$H505*VLOOKUP(W$4,DM_TI_LE!$A$5:$B$30,2,FALSE)</f>
        <v>0</v>
      </c>
      <c r="AT505" s="326">
        <f>X505/$H505*VLOOKUP(X$4,DM_TI_LE!$A$5:$B$30,2,FALSE)</f>
        <v>0</v>
      </c>
      <c r="AU505" s="326">
        <f>Y505/$H505*VLOOKUP(Y$4,DM_TI_LE!$A$5:$B$30,2,FALSE)</f>
        <v>0</v>
      </c>
      <c r="AV505" s="326">
        <f>Z505/$H505*VLOOKUP(Z$4,DM_TI_LE!$A$5:$B$30,2,FALSE)</f>
        <v>0</v>
      </c>
      <c r="AW505" s="326">
        <f>AA505/$H505*VLOOKUP(AA$4,DM_TI_LE!$A$5:$B$30,2,FALSE)</f>
        <v>0</v>
      </c>
      <c r="AX505" s="326">
        <f>AB505/$H505*VLOOKUP(AB$4,DM_TI_LE!$A$5:$B$30,2,FALSE)</f>
        <v>0</v>
      </c>
      <c r="AY505" s="326">
        <f>AC505/$H505*VLOOKUP(AC$4,DM_TI_LE!$A$5:$B$30,2,FALSE)</f>
        <v>0</v>
      </c>
      <c r="AZ505" s="326">
        <f>AD505/$H505*VLOOKUP(AD$4,DM_TI_LE!$A$5:$B$30,2,FALSE)</f>
        <v>0</v>
      </c>
      <c r="BA505" s="327">
        <f>IF(CD505="HDHV",DM_TI_LE!$K$12*I505, SUM(AE505:AW505)*F505*E505*DM_HE_SO_LUONG_NS!$D$1*CE505)</f>
        <v>510000</v>
      </c>
      <c r="BB505" s="325"/>
      <c r="BC505" s="328">
        <f>VLOOKUP(B505,GD_LCD_HS_LNS!$B$4:$E$1000,4,FALSE)</f>
        <v>3875000</v>
      </c>
      <c r="BD505" s="329"/>
      <c r="BE505" s="325">
        <f>I505/26*$BC505*VLOOKUP(BE$4,DM_TI_LE!$A$5:$C$29,3,FALSE)</f>
        <v>0</v>
      </c>
      <c r="BF505" s="325">
        <f>J505/26*$BC505*VLOOKUP(BF$4,DM_TI_LE!$A$5:$C$29,3,FALSE)</f>
        <v>0</v>
      </c>
      <c r="BG505" s="325">
        <f>K505/26*$BC505*VLOOKUP(BG$4,DM_TI_LE!$A$5:$C$29,3,FALSE)</f>
        <v>0</v>
      </c>
      <c r="BH505" s="325">
        <f>L505/26*$BC505*VLOOKUP(BH$4,DM_TI_LE!$A$5:$C$29,3,FALSE)</f>
        <v>0</v>
      </c>
      <c r="BI505" s="325">
        <f>M505/26*$BC505*VLOOKUP(BI$4,DM_TI_LE!$A$5:$C$29,3,FALSE)</f>
        <v>0</v>
      </c>
      <c r="BJ505" s="325">
        <f>N505/26*$BC505*VLOOKUP(BJ$4,DM_TI_LE!$A$5:$C$29,3,FALSE)</f>
        <v>0</v>
      </c>
      <c r="BK505" s="325">
        <f>O505/26*$BC505*VLOOKUP(BK$4,DM_TI_LE!$A$5:$C$29,3,FALSE)</f>
        <v>0</v>
      </c>
      <c r="BL505" s="325">
        <f>P505/26*$BC505*VLOOKUP(BL$4,DM_TI_LE!$A$5:$C$29,3,FALSE)</f>
        <v>0</v>
      </c>
      <c r="BM505" s="325">
        <f>Q505/26*$BC505*VLOOKUP(BM$4,DM_TI_LE!$A$5:$C$29,3,FALSE)</f>
        <v>0</v>
      </c>
      <c r="BN505" s="325">
        <f>R505/26*$BC505*VLOOKUP(BN$4,DM_TI_LE!$A$5:$C$29,3,FALSE)</f>
        <v>0</v>
      </c>
      <c r="BO505" s="325">
        <f>S505/26*$BC505*VLOOKUP(BO$4,DM_TI_LE!$A$5:$C$29,3,FALSE)</f>
        <v>0</v>
      </c>
      <c r="BP505" s="325">
        <f>T505/26*$BC505*VLOOKUP(BP$4,DM_TI_LE!$A$5:$C$29,3,FALSE)</f>
        <v>0</v>
      </c>
      <c r="BQ505" s="325">
        <f>U505/26*$BC505*VLOOKUP(BQ$4,DM_TI_LE!$A$5:$C$29,3,FALSE)</f>
        <v>0</v>
      </c>
      <c r="BR505" s="325">
        <f>V505/26*$BC505*VLOOKUP(BR$4,DM_TI_LE!$A$5:$C$29,3,FALSE)</f>
        <v>0</v>
      </c>
      <c r="BS505" s="325">
        <f>W505/26*$BC505*VLOOKUP(BS$4,DM_TI_LE!$A$5:$C$29,3,FALSE)</f>
        <v>0</v>
      </c>
      <c r="BT505" s="325">
        <f>X505/26*$BC505*VLOOKUP(BT$4,DM_TI_LE!$A$5:$C$29,3,FALSE)</f>
        <v>0</v>
      </c>
      <c r="BU505" s="325">
        <f>Y505/26*$BC505*VLOOKUP(BU$4,DM_TI_LE!$A$5:$C$29,3,FALSE)</f>
        <v>0</v>
      </c>
      <c r="BV505" s="325">
        <f>Z505/26*$BC505*VLOOKUP(BV$4,DM_TI_LE!$A$5:$C$29,3,FALSE)</f>
        <v>0</v>
      </c>
      <c r="BW505" s="325">
        <f>AA505/26*$BC505*VLOOKUP(BW$4,DM_TI_LE!$A$5:$C$29,3,FALSE)</f>
        <v>0</v>
      </c>
      <c r="BX505" s="325">
        <f>AB505/26*$BC505*VLOOKUP(BX$4,DM_TI_LE!$A$5:$C$29,3,FALSE)</f>
        <v>0</v>
      </c>
      <c r="BY505" s="325">
        <f>AC505/26*$BC505*VLOOKUP(BY$4,DM_TI_LE!$A$5:$C$29,3,FALSE)</f>
        <v>0</v>
      </c>
      <c r="BZ505" s="325">
        <f>AD505/26*$BC505*VLOOKUP(BZ$4,DM_TI_LE!$A$5:$C$29,3,FALSE)</f>
        <v>0</v>
      </c>
      <c r="CA505" s="327">
        <f t="shared" si="0"/>
        <v>0</v>
      </c>
      <c r="CB505" s="329"/>
      <c r="CC505" s="327">
        <f t="shared" si="1"/>
        <v>510000</v>
      </c>
      <c r="CD505" s="138" t="str">
        <f>VLOOKUP(B505,GD_CHUNG!$B$481:$G$694,6,FALSE)</f>
        <v>HDHV</v>
      </c>
      <c r="CE505" s="330">
        <f>VLOOKUP(CD505,DM_TI_LE!$I$12:$J$16,2,FALSE)</f>
        <v>0</v>
      </c>
    </row>
    <row r="506" spans="1:83" ht="12.75" x14ac:dyDescent="0.2">
      <c r="A506" s="298">
        <v>502</v>
      </c>
      <c r="B506" s="299">
        <f>GD_CHUNG!B506</f>
        <v>13770</v>
      </c>
      <c r="C506" s="299" t="str">
        <f>GD_CHUNG!C506</f>
        <v>Nguyễn Thị Thanh Phương</v>
      </c>
      <c r="D506" s="299" t="str">
        <f>GD_CHUNG!D506</f>
        <v>Nhân viên phục vụ hành khách</v>
      </c>
      <c r="E506" s="323">
        <f>VLOOKUP(B506,GD_CHAM_CONG!$C$6:$BJ$997,60,FALSE)</f>
        <v>1</v>
      </c>
      <c r="F506" s="323">
        <f>VLOOKUP(B506,GD_LCD_HS_LNS!$B$4:$F$1000,5,FALSE)</f>
        <v>1.6</v>
      </c>
      <c r="G506" s="331"/>
      <c r="H506" s="324">
        <f>VLOOKUP(B506,GD_CHAM_CONG!$C$6:$BD$997,37,FALSE)</f>
        <v>27</v>
      </c>
      <c r="I506" s="325">
        <f>VLOOKUP($B506,GD_CHAM_CONG!$C$480:$BF$997,38,FALSE)</f>
        <v>17</v>
      </c>
      <c r="J506" s="325">
        <f>VLOOKUP($B506,GD_CHAM_CONG!$C$480:$BF$997,39,FALSE)</f>
        <v>0</v>
      </c>
      <c r="K506" s="325">
        <f>VLOOKUP($B506,GD_CHAM_CONG!$C$480:$BF$997,40,FALSE)</f>
        <v>0</v>
      </c>
      <c r="L506" s="325">
        <f>VLOOKUP($B506,GD_CHAM_CONG!$C$480:$BF$997,41,FALSE)</f>
        <v>0</v>
      </c>
      <c r="M506" s="325">
        <f>VLOOKUP($B506,GD_CHAM_CONG!$C$480:$BF$997,42,FALSE)</f>
        <v>0</v>
      </c>
      <c r="N506" s="325">
        <f>VLOOKUP($B506,GD_CHAM_CONG!$C$480:$BF$997,43,FALSE)</f>
        <v>0</v>
      </c>
      <c r="O506" s="325">
        <f>VLOOKUP($B506,GD_CHAM_CONG!$C$480:$BF$997,44,FALSE)</f>
        <v>0</v>
      </c>
      <c r="P506" s="325">
        <f>VLOOKUP($B506,GD_CHAM_CONG!$C$480:$BF$997,45,FALSE)</f>
        <v>0</v>
      </c>
      <c r="Q506" s="325">
        <f>VLOOKUP($B506,GD_CHAM_CONG!$C$480:$BF$997,46,FALSE)</f>
        <v>0</v>
      </c>
      <c r="R506" s="325">
        <f>VLOOKUP($B506,GD_CHAM_CONG!$C$6:$BF$997,47,FALSE)</f>
        <v>0</v>
      </c>
      <c r="S506" s="325">
        <f>VLOOKUP($B506,GD_CHAM_CONG!$C$480:$BF$997,48,FALSE)</f>
        <v>0</v>
      </c>
      <c r="T506" s="325">
        <f>VLOOKUP($B506,GD_CHAM_CONG!$C$480:$BF$997,49,FALSE)</f>
        <v>0</v>
      </c>
      <c r="U506" s="325">
        <f>VLOOKUP($B506,GD_CHAM_CONG!$C$480:$BF$997,50,FALSE)</f>
        <v>0</v>
      </c>
      <c r="V506" s="325">
        <f>VLOOKUP($B506,GD_CHAM_CONG!$C$480:$BF$997,51,FALSE)</f>
        <v>0</v>
      </c>
      <c r="W506" s="325">
        <f>VLOOKUP($B506,GD_CHAM_CONG!$C$480:$BF$997,52,FALSE)</f>
        <v>0</v>
      </c>
      <c r="X506" s="325">
        <f>VLOOKUP($B506,GD_CHAM_CONG!$C$480:$BF$997,53,FALSE)</f>
        <v>0</v>
      </c>
      <c r="Y506" s="325">
        <f>VLOOKUP($B506,GD_CHAM_CONG!$C$480:$BF$997,54,FALSE)</f>
        <v>0</v>
      </c>
      <c r="Z506" s="325">
        <f>VLOOKUP($B506,GD_CHAM_CONG!$C$480:$BF$997,55,FALSE)</f>
        <v>0</v>
      </c>
      <c r="AA506" s="325">
        <f>VLOOKUP($B506,GD_CHAM_CONG!$C$480:$BF$997,56,FALSE)</f>
        <v>0</v>
      </c>
      <c r="AB506" s="325">
        <f>VLOOKUP($B506,GD_CHAM_CONG!$C$480:$BI$997,57,FALSE)</f>
        <v>0</v>
      </c>
      <c r="AC506" s="325">
        <f>VLOOKUP($B506,GD_CHAM_CONG!$C$480:$BI$997,58,FALSE)</f>
        <v>0</v>
      </c>
      <c r="AD506" s="325">
        <f>VLOOKUP($B506,GD_CHAM_CONG!$C$480:$BI$997,59,FALSE)</f>
        <v>0</v>
      </c>
      <c r="AE506" s="326">
        <f>I506/$H506*VLOOKUP(I$4,DM_TI_LE!$A$5:$B$30,2,FALSE)</f>
        <v>0.62962962962962965</v>
      </c>
      <c r="AF506" s="326">
        <f>J506/$H506*VLOOKUP(J$4,DM_TI_LE!$A$5:$B$30,2,FALSE)</f>
        <v>0</v>
      </c>
      <c r="AG506" s="326">
        <f>K506/$H506*VLOOKUP(K$4,DM_TI_LE!$A$5:$B$30,2,FALSE)</f>
        <v>0</v>
      </c>
      <c r="AH506" s="326">
        <f>L506/$H506*VLOOKUP(L$4,DM_TI_LE!$A$5:$B$30,2,FALSE)</f>
        <v>0</v>
      </c>
      <c r="AI506" s="326">
        <f>M506/$H506*VLOOKUP(M$4,DM_TI_LE!$A$5:$B$30,2,FALSE)</f>
        <v>0</v>
      </c>
      <c r="AJ506" s="326">
        <f>N506/$H506*VLOOKUP(N$4,DM_TI_LE!$A$5:$B$30,2,FALSE)</f>
        <v>0</v>
      </c>
      <c r="AK506" s="326">
        <f>O506/$H506*VLOOKUP(O$4,DM_TI_LE!$A$5:$B$30,2,FALSE)</f>
        <v>0</v>
      </c>
      <c r="AL506" s="326">
        <f>P506/$H506*VLOOKUP(P$4,DM_TI_LE!$A$5:$B$30,2,FALSE)</f>
        <v>0</v>
      </c>
      <c r="AM506" s="326">
        <f>Q506/$H506*VLOOKUP(Q$4,DM_TI_LE!$A$5:$B$30,2,FALSE)</f>
        <v>0</v>
      </c>
      <c r="AN506" s="326">
        <f>R506/$H506*VLOOKUP(R$4,DM_TI_LE!$A$5:$B$30,2,FALSE)</f>
        <v>0</v>
      </c>
      <c r="AO506" s="326">
        <f>S506/$H506*VLOOKUP(S$4,DM_TI_LE!$A$5:$B$30,2,FALSE)</f>
        <v>0</v>
      </c>
      <c r="AP506" s="326">
        <f>T506/$H506*VLOOKUP(T$4,DM_TI_LE!$A$5:$B$30,2,FALSE)</f>
        <v>0</v>
      </c>
      <c r="AQ506" s="326">
        <f>U506/$H506*VLOOKUP(U$4,DM_TI_LE!$A$5:$B$30,2,FALSE)</f>
        <v>0</v>
      </c>
      <c r="AR506" s="326">
        <f>V506/$H506*VLOOKUP(V$4,DM_TI_LE!$A$5:$B$30,2,FALSE)</f>
        <v>0</v>
      </c>
      <c r="AS506" s="326">
        <f>W506/$H506*VLOOKUP(W$4,DM_TI_LE!$A$5:$B$30,2,FALSE)</f>
        <v>0</v>
      </c>
      <c r="AT506" s="326">
        <f>X506/$H506*VLOOKUP(X$4,DM_TI_LE!$A$5:$B$30,2,FALSE)</f>
        <v>0</v>
      </c>
      <c r="AU506" s="326">
        <f>Y506/$H506*VLOOKUP(Y$4,DM_TI_LE!$A$5:$B$30,2,FALSE)</f>
        <v>0</v>
      </c>
      <c r="AV506" s="326">
        <f>Z506/$H506*VLOOKUP(Z$4,DM_TI_LE!$A$5:$B$30,2,FALSE)</f>
        <v>0</v>
      </c>
      <c r="AW506" s="326">
        <f>AA506/$H506*VLOOKUP(AA$4,DM_TI_LE!$A$5:$B$30,2,FALSE)</f>
        <v>0</v>
      </c>
      <c r="AX506" s="326">
        <f>AB506/$H506*VLOOKUP(AB$4,DM_TI_LE!$A$5:$B$30,2,FALSE)</f>
        <v>0</v>
      </c>
      <c r="AY506" s="326">
        <f>AC506/$H506*VLOOKUP(AC$4,DM_TI_LE!$A$5:$B$30,2,FALSE)</f>
        <v>0</v>
      </c>
      <c r="AZ506" s="326">
        <f>AD506/$H506*VLOOKUP(AD$4,DM_TI_LE!$A$5:$B$30,2,FALSE)</f>
        <v>0</v>
      </c>
      <c r="BA506" s="327">
        <f>IF(CD506="HDHV",DM_TI_LE!$K$12*I506, SUM(AE506:AW506)*F506*E506*DM_HE_SO_LUONG_NS!$D$1*CE506)</f>
        <v>510000</v>
      </c>
      <c r="BB506" s="325"/>
      <c r="BC506" s="328">
        <f>VLOOKUP(B506,GD_LCD_HS_LNS!$B$4:$E$1000,4,FALSE)</f>
        <v>3875000</v>
      </c>
      <c r="BD506" s="329"/>
      <c r="BE506" s="325">
        <f>I506/26*$BC506*VLOOKUP(BE$4,DM_TI_LE!$A$5:$C$29,3,FALSE)</f>
        <v>0</v>
      </c>
      <c r="BF506" s="325">
        <f>J506/26*$BC506*VLOOKUP(BF$4,DM_TI_LE!$A$5:$C$29,3,FALSE)</f>
        <v>0</v>
      </c>
      <c r="BG506" s="325">
        <f>K506/26*$BC506*VLOOKUP(BG$4,DM_TI_LE!$A$5:$C$29,3,FALSE)</f>
        <v>0</v>
      </c>
      <c r="BH506" s="325">
        <f>L506/26*$BC506*VLOOKUP(BH$4,DM_TI_LE!$A$5:$C$29,3,FALSE)</f>
        <v>0</v>
      </c>
      <c r="BI506" s="325">
        <f>M506/26*$BC506*VLOOKUP(BI$4,DM_TI_LE!$A$5:$C$29,3,FALSE)</f>
        <v>0</v>
      </c>
      <c r="BJ506" s="325">
        <f>N506/26*$BC506*VLOOKUP(BJ$4,DM_TI_LE!$A$5:$C$29,3,FALSE)</f>
        <v>0</v>
      </c>
      <c r="BK506" s="325">
        <f>O506/26*$BC506*VLOOKUP(BK$4,DM_TI_LE!$A$5:$C$29,3,FALSE)</f>
        <v>0</v>
      </c>
      <c r="BL506" s="325">
        <f>P506/26*$BC506*VLOOKUP(BL$4,DM_TI_LE!$A$5:$C$29,3,FALSE)</f>
        <v>0</v>
      </c>
      <c r="BM506" s="325">
        <f>Q506/26*$BC506*VLOOKUP(BM$4,DM_TI_LE!$A$5:$C$29,3,FALSE)</f>
        <v>0</v>
      </c>
      <c r="BN506" s="325">
        <f>R506/26*$BC506*VLOOKUP(BN$4,DM_TI_LE!$A$5:$C$29,3,FALSE)</f>
        <v>0</v>
      </c>
      <c r="BO506" s="325">
        <f>S506/26*$BC506*VLOOKUP(BO$4,DM_TI_LE!$A$5:$C$29,3,FALSE)</f>
        <v>0</v>
      </c>
      <c r="BP506" s="325">
        <f>T506/26*$BC506*VLOOKUP(BP$4,DM_TI_LE!$A$5:$C$29,3,FALSE)</f>
        <v>0</v>
      </c>
      <c r="BQ506" s="325">
        <f>U506/26*$BC506*VLOOKUP(BQ$4,DM_TI_LE!$A$5:$C$29,3,FALSE)</f>
        <v>0</v>
      </c>
      <c r="BR506" s="325">
        <f>V506/26*$BC506*VLOOKUP(BR$4,DM_TI_LE!$A$5:$C$29,3,FALSE)</f>
        <v>0</v>
      </c>
      <c r="BS506" s="325">
        <f>W506/26*$BC506*VLOOKUP(BS$4,DM_TI_LE!$A$5:$C$29,3,FALSE)</f>
        <v>0</v>
      </c>
      <c r="BT506" s="325">
        <f>X506/26*$BC506*VLOOKUP(BT$4,DM_TI_LE!$A$5:$C$29,3,FALSE)</f>
        <v>0</v>
      </c>
      <c r="BU506" s="325">
        <f>Y506/26*$BC506*VLOOKUP(BU$4,DM_TI_LE!$A$5:$C$29,3,FALSE)</f>
        <v>0</v>
      </c>
      <c r="BV506" s="325">
        <f>Z506/26*$BC506*VLOOKUP(BV$4,DM_TI_LE!$A$5:$C$29,3,FALSE)</f>
        <v>0</v>
      </c>
      <c r="BW506" s="325">
        <f>AA506/26*$BC506*VLOOKUP(BW$4,DM_TI_LE!$A$5:$C$29,3,FALSE)</f>
        <v>0</v>
      </c>
      <c r="BX506" s="325">
        <f>AB506/26*$BC506*VLOOKUP(BX$4,DM_TI_LE!$A$5:$C$29,3,FALSE)</f>
        <v>0</v>
      </c>
      <c r="BY506" s="325">
        <f>AC506/26*$BC506*VLOOKUP(BY$4,DM_TI_LE!$A$5:$C$29,3,FALSE)</f>
        <v>0</v>
      </c>
      <c r="BZ506" s="325">
        <f>AD506/26*$BC506*VLOOKUP(BZ$4,DM_TI_LE!$A$5:$C$29,3,FALSE)</f>
        <v>0</v>
      </c>
      <c r="CA506" s="327">
        <f t="shared" si="0"/>
        <v>0</v>
      </c>
      <c r="CB506" s="329"/>
      <c r="CC506" s="327">
        <f t="shared" si="1"/>
        <v>510000</v>
      </c>
      <c r="CD506" s="138" t="str">
        <f>VLOOKUP(B506,GD_CHUNG!$B$481:$G$694,6,FALSE)</f>
        <v>HDHV</v>
      </c>
      <c r="CE506" s="330">
        <f>VLOOKUP(CD506,DM_TI_LE!$I$12:$J$16,2,FALSE)</f>
        <v>0</v>
      </c>
    </row>
    <row r="507" spans="1:83" ht="12.75" x14ac:dyDescent="0.2">
      <c r="A507" s="298">
        <v>503</v>
      </c>
      <c r="B507" s="299">
        <f>GD_CHUNG!B507</f>
        <v>13771</v>
      </c>
      <c r="C507" s="299" t="str">
        <f>GD_CHUNG!C507</f>
        <v>Nguyễn Thị Thoa</v>
      </c>
      <c r="D507" s="299" t="str">
        <f>GD_CHUNG!D507</f>
        <v>Nhân viên phục vụ hành khách</v>
      </c>
      <c r="E507" s="323">
        <f>VLOOKUP(B507,GD_CHAM_CONG!$C$6:$BJ$997,60,FALSE)</f>
        <v>1</v>
      </c>
      <c r="F507" s="323">
        <f>VLOOKUP(B507,GD_LCD_HS_LNS!$B$4:$F$1000,5,FALSE)</f>
        <v>1.6</v>
      </c>
      <c r="G507" s="331"/>
      <c r="H507" s="324">
        <f>VLOOKUP(B507,GD_CHAM_CONG!$C$6:$BD$997,37,FALSE)</f>
        <v>27</v>
      </c>
      <c r="I507" s="325">
        <f>VLOOKUP($B507,GD_CHAM_CONG!$C$480:$BF$997,38,FALSE)</f>
        <v>17</v>
      </c>
      <c r="J507" s="325">
        <f>VLOOKUP($B507,GD_CHAM_CONG!$C$480:$BF$997,39,FALSE)</f>
        <v>0</v>
      </c>
      <c r="K507" s="325">
        <f>VLOOKUP($B507,GD_CHAM_CONG!$C$480:$BF$997,40,FALSE)</f>
        <v>0</v>
      </c>
      <c r="L507" s="325">
        <f>VLOOKUP($B507,GD_CHAM_CONG!$C$480:$BF$997,41,FALSE)</f>
        <v>0</v>
      </c>
      <c r="M507" s="325">
        <f>VLOOKUP($B507,GD_CHAM_CONG!$C$480:$BF$997,42,FALSE)</f>
        <v>0</v>
      </c>
      <c r="N507" s="325">
        <f>VLOOKUP($B507,GD_CHAM_CONG!$C$480:$BF$997,43,FALSE)</f>
        <v>0</v>
      </c>
      <c r="O507" s="325">
        <f>VLOOKUP($B507,GD_CHAM_CONG!$C$480:$BF$997,44,FALSE)</f>
        <v>0</v>
      </c>
      <c r="P507" s="325">
        <f>VLOOKUP($B507,GD_CHAM_CONG!$C$480:$BF$997,45,FALSE)</f>
        <v>0</v>
      </c>
      <c r="Q507" s="325">
        <f>VLOOKUP($B507,GD_CHAM_CONG!$C$480:$BF$997,46,FALSE)</f>
        <v>0</v>
      </c>
      <c r="R507" s="325">
        <f>VLOOKUP($B507,GD_CHAM_CONG!$C$6:$BF$997,47,FALSE)</f>
        <v>0</v>
      </c>
      <c r="S507" s="325">
        <f>VLOOKUP($B507,GD_CHAM_CONG!$C$480:$BF$997,48,FALSE)</f>
        <v>0</v>
      </c>
      <c r="T507" s="325">
        <f>VLOOKUP($B507,GD_CHAM_CONG!$C$480:$BF$997,49,FALSE)</f>
        <v>0</v>
      </c>
      <c r="U507" s="325">
        <f>VLOOKUP($B507,GD_CHAM_CONG!$C$480:$BF$997,50,FALSE)</f>
        <v>0</v>
      </c>
      <c r="V507" s="325">
        <f>VLOOKUP($B507,GD_CHAM_CONG!$C$480:$BF$997,51,FALSE)</f>
        <v>0</v>
      </c>
      <c r="W507" s="325">
        <f>VLOOKUP($B507,GD_CHAM_CONG!$C$480:$BF$997,52,FALSE)</f>
        <v>0</v>
      </c>
      <c r="X507" s="325">
        <f>VLOOKUP($B507,GD_CHAM_CONG!$C$480:$BF$997,53,FALSE)</f>
        <v>0</v>
      </c>
      <c r="Y507" s="325">
        <f>VLOOKUP($B507,GD_CHAM_CONG!$C$480:$BF$997,54,FALSE)</f>
        <v>0</v>
      </c>
      <c r="Z507" s="325">
        <f>VLOOKUP($B507,GD_CHAM_CONG!$C$480:$BF$997,55,FALSE)</f>
        <v>0</v>
      </c>
      <c r="AA507" s="325">
        <f>VLOOKUP($B507,GD_CHAM_CONG!$C$480:$BF$997,56,FALSE)</f>
        <v>0</v>
      </c>
      <c r="AB507" s="325">
        <f>VLOOKUP($B507,GD_CHAM_CONG!$C$480:$BI$997,57,FALSE)</f>
        <v>0</v>
      </c>
      <c r="AC507" s="325">
        <f>VLOOKUP($B507,GD_CHAM_CONG!$C$480:$BI$997,58,FALSE)</f>
        <v>0</v>
      </c>
      <c r="AD507" s="325">
        <f>VLOOKUP($B507,GD_CHAM_CONG!$C$480:$BI$997,59,FALSE)</f>
        <v>0</v>
      </c>
      <c r="AE507" s="326">
        <f>I507/$H507*VLOOKUP(I$4,DM_TI_LE!$A$5:$B$30,2,FALSE)</f>
        <v>0.62962962962962965</v>
      </c>
      <c r="AF507" s="326">
        <f>J507/$H507*VLOOKUP(J$4,DM_TI_LE!$A$5:$B$30,2,FALSE)</f>
        <v>0</v>
      </c>
      <c r="AG507" s="326">
        <f>K507/$H507*VLOOKUP(K$4,DM_TI_LE!$A$5:$B$30,2,FALSE)</f>
        <v>0</v>
      </c>
      <c r="AH507" s="326">
        <f>L507/$H507*VLOOKUP(L$4,DM_TI_LE!$A$5:$B$30,2,FALSE)</f>
        <v>0</v>
      </c>
      <c r="AI507" s="326">
        <f>M507/$H507*VLOOKUP(M$4,DM_TI_LE!$A$5:$B$30,2,FALSE)</f>
        <v>0</v>
      </c>
      <c r="AJ507" s="326">
        <f>N507/$H507*VLOOKUP(N$4,DM_TI_LE!$A$5:$B$30,2,FALSE)</f>
        <v>0</v>
      </c>
      <c r="AK507" s="326">
        <f>O507/$H507*VLOOKUP(O$4,DM_TI_LE!$A$5:$B$30,2,FALSE)</f>
        <v>0</v>
      </c>
      <c r="AL507" s="326">
        <f>P507/$H507*VLOOKUP(P$4,DM_TI_LE!$A$5:$B$30,2,FALSE)</f>
        <v>0</v>
      </c>
      <c r="AM507" s="326">
        <f>Q507/$H507*VLOOKUP(Q$4,DM_TI_LE!$A$5:$B$30,2,FALSE)</f>
        <v>0</v>
      </c>
      <c r="AN507" s="326">
        <f>R507/$H507*VLOOKUP(R$4,DM_TI_LE!$A$5:$B$30,2,FALSE)</f>
        <v>0</v>
      </c>
      <c r="AO507" s="326">
        <f>S507/$H507*VLOOKUP(S$4,DM_TI_LE!$A$5:$B$30,2,FALSE)</f>
        <v>0</v>
      </c>
      <c r="AP507" s="326">
        <f>T507/$H507*VLOOKUP(T$4,DM_TI_LE!$A$5:$B$30,2,FALSE)</f>
        <v>0</v>
      </c>
      <c r="AQ507" s="326">
        <f>U507/$H507*VLOOKUP(U$4,DM_TI_LE!$A$5:$B$30,2,FALSE)</f>
        <v>0</v>
      </c>
      <c r="AR507" s="326">
        <f>V507/$H507*VLOOKUP(V$4,DM_TI_LE!$A$5:$B$30,2,FALSE)</f>
        <v>0</v>
      </c>
      <c r="AS507" s="326">
        <f>W507/$H507*VLOOKUP(W$4,DM_TI_LE!$A$5:$B$30,2,FALSE)</f>
        <v>0</v>
      </c>
      <c r="AT507" s="326">
        <f>X507/$H507*VLOOKUP(X$4,DM_TI_LE!$A$5:$B$30,2,FALSE)</f>
        <v>0</v>
      </c>
      <c r="AU507" s="326">
        <f>Y507/$H507*VLOOKUP(Y$4,DM_TI_LE!$A$5:$B$30,2,FALSE)</f>
        <v>0</v>
      </c>
      <c r="AV507" s="326">
        <f>Z507/$H507*VLOOKUP(Z$4,DM_TI_LE!$A$5:$B$30,2,FALSE)</f>
        <v>0</v>
      </c>
      <c r="AW507" s="326">
        <f>AA507/$H507*VLOOKUP(AA$4,DM_TI_LE!$A$5:$B$30,2,FALSE)</f>
        <v>0</v>
      </c>
      <c r="AX507" s="326">
        <f>AB507/$H507*VLOOKUP(AB$4,DM_TI_LE!$A$5:$B$30,2,FALSE)</f>
        <v>0</v>
      </c>
      <c r="AY507" s="326">
        <f>AC507/$H507*VLOOKUP(AC$4,DM_TI_LE!$A$5:$B$30,2,FALSE)</f>
        <v>0</v>
      </c>
      <c r="AZ507" s="326">
        <f>AD507/$H507*VLOOKUP(AD$4,DM_TI_LE!$A$5:$B$30,2,FALSE)</f>
        <v>0</v>
      </c>
      <c r="BA507" s="327">
        <f>IF(CD507="HDHV",DM_TI_LE!$K$12*I507, SUM(AE507:AW507)*F507*E507*DM_HE_SO_LUONG_NS!$D$1*CE507)</f>
        <v>510000</v>
      </c>
      <c r="BB507" s="325"/>
      <c r="BC507" s="328">
        <f>VLOOKUP(B507,GD_LCD_HS_LNS!$B$4:$E$1000,4,FALSE)</f>
        <v>3875000</v>
      </c>
      <c r="BD507" s="329"/>
      <c r="BE507" s="325">
        <f>I507/26*$BC507*VLOOKUP(BE$4,DM_TI_LE!$A$5:$C$29,3,FALSE)</f>
        <v>0</v>
      </c>
      <c r="BF507" s="325">
        <f>J507/26*$BC507*VLOOKUP(BF$4,DM_TI_LE!$A$5:$C$29,3,FALSE)</f>
        <v>0</v>
      </c>
      <c r="BG507" s="325">
        <f>K507/26*$BC507*VLOOKUP(BG$4,DM_TI_LE!$A$5:$C$29,3,FALSE)</f>
        <v>0</v>
      </c>
      <c r="BH507" s="325">
        <f>L507/26*$BC507*VLOOKUP(BH$4,DM_TI_LE!$A$5:$C$29,3,FALSE)</f>
        <v>0</v>
      </c>
      <c r="BI507" s="325">
        <f>M507/26*$BC507*VLOOKUP(BI$4,DM_TI_LE!$A$5:$C$29,3,FALSE)</f>
        <v>0</v>
      </c>
      <c r="BJ507" s="325">
        <f>N507/26*$BC507*VLOOKUP(BJ$4,DM_TI_LE!$A$5:$C$29,3,FALSE)</f>
        <v>0</v>
      </c>
      <c r="BK507" s="325">
        <f>O507/26*$BC507*VLOOKUP(BK$4,DM_TI_LE!$A$5:$C$29,3,FALSE)</f>
        <v>0</v>
      </c>
      <c r="BL507" s="325">
        <f>P507/26*$BC507*VLOOKUP(BL$4,DM_TI_LE!$A$5:$C$29,3,FALSE)</f>
        <v>0</v>
      </c>
      <c r="BM507" s="325">
        <f>Q507/26*$BC507*VLOOKUP(BM$4,DM_TI_LE!$A$5:$C$29,3,FALSE)</f>
        <v>0</v>
      </c>
      <c r="BN507" s="325">
        <f>R507/26*$BC507*VLOOKUP(BN$4,DM_TI_LE!$A$5:$C$29,3,FALSE)</f>
        <v>0</v>
      </c>
      <c r="BO507" s="325">
        <f>S507/26*$BC507*VLOOKUP(BO$4,DM_TI_LE!$A$5:$C$29,3,FALSE)</f>
        <v>0</v>
      </c>
      <c r="BP507" s="325">
        <f>T507/26*$BC507*VLOOKUP(BP$4,DM_TI_LE!$A$5:$C$29,3,FALSE)</f>
        <v>0</v>
      </c>
      <c r="BQ507" s="325">
        <f>U507/26*$BC507*VLOOKUP(BQ$4,DM_TI_LE!$A$5:$C$29,3,FALSE)</f>
        <v>0</v>
      </c>
      <c r="BR507" s="325">
        <f>V507/26*$BC507*VLOOKUP(BR$4,DM_TI_LE!$A$5:$C$29,3,FALSE)</f>
        <v>0</v>
      </c>
      <c r="BS507" s="325">
        <f>W507/26*$BC507*VLOOKUP(BS$4,DM_TI_LE!$A$5:$C$29,3,FALSE)</f>
        <v>0</v>
      </c>
      <c r="BT507" s="325">
        <f>X507/26*$BC507*VLOOKUP(BT$4,DM_TI_LE!$A$5:$C$29,3,FALSE)</f>
        <v>0</v>
      </c>
      <c r="BU507" s="325">
        <f>Y507/26*$BC507*VLOOKUP(BU$4,DM_TI_LE!$A$5:$C$29,3,FALSE)</f>
        <v>0</v>
      </c>
      <c r="BV507" s="325">
        <f>Z507/26*$BC507*VLOOKUP(BV$4,DM_TI_LE!$A$5:$C$29,3,FALSE)</f>
        <v>0</v>
      </c>
      <c r="BW507" s="325">
        <f>AA507/26*$BC507*VLOOKUP(BW$4,DM_TI_LE!$A$5:$C$29,3,FALSE)</f>
        <v>0</v>
      </c>
      <c r="BX507" s="325">
        <f>AB507/26*$BC507*VLOOKUP(BX$4,DM_TI_LE!$A$5:$C$29,3,FALSE)</f>
        <v>0</v>
      </c>
      <c r="BY507" s="325">
        <f>AC507/26*$BC507*VLOOKUP(BY$4,DM_TI_LE!$A$5:$C$29,3,FALSE)</f>
        <v>0</v>
      </c>
      <c r="BZ507" s="325">
        <f>AD507/26*$BC507*VLOOKUP(BZ$4,DM_TI_LE!$A$5:$C$29,3,FALSE)</f>
        <v>0</v>
      </c>
      <c r="CA507" s="327">
        <f t="shared" si="0"/>
        <v>0</v>
      </c>
      <c r="CB507" s="329"/>
      <c r="CC507" s="327">
        <f t="shared" si="1"/>
        <v>510000</v>
      </c>
      <c r="CD507" s="138" t="str">
        <f>VLOOKUP(B507,GD_CHUNG!$B$481:$G$694,6,FALSE)</f>
        <v>HDHV</v>
      </c>
      <c r="CE507" s="330">
        <f>VLOOKUP(CD507,DM_TI_LE!$I$12:$J$16,2,FALSE)</f>
        <v>0</v>
      </c>
    </row>
    <row r="508" spans="1:83" ht="12.75" x14ac:dyDescent="0.2">
      <c r="A508" s="298">
        <v>504</v>
      </c>
      <c r="B508" s="299">
        <f>GD_CHUNG!B508</f>
        <v>13772</v>
      </c>
      <c r="C508" s="299" t="str">
        <f>GD_CHUNG!C508</f>
        <v>Nguyễn Thị Thu Thủy</v>
      </c>
      <c r="D508" s="299" t="str">
        <f>GD_CHUNG!D508</f>
        <v>Nhân viên phục vụ hành khách</v>
      </c>
      <c r="E508" s="323">
        <f>VLOOKUP(B508,GD_CHAM_CONG!$C$6:$BJ$997,60,FALSE)</f>
        <v>1</v>
      </c>
      <c r="F508" s="323">
        <f>VLOOKUP(B508,GD_LCD_HS_LNS!$B$4:$F$1000,5,FALSE)</f>
        <v>1.6</v>
      </c>
      <c r="G508" s="331"/>
      <c r="H508" s="324">
        <f>VLOOKUP(B508,GD_CHAM_CONG!$C$6:$BD$997,37,FALSE)</f>
        <v>27</v>
      </c>
      <c r="I508" s="325">
        <f>VLOOKUP($B508,GD_CHAM_CONG!$C$480:$BF$997,38,FALSE)</f>
        <v>17</v>
      </c>
      <c r="J508" s="325">
        <f>VLOOKUP($B508,GD_CHAM_CONG!$C$480:$BF$997,39,FALSE)</f>
        <v>0</v>
      </c>
      <c r="K508" s="325">
        <f>VLOOKUP($B508,GD_CHAM_CONG!$C$480:$BF$997,40,FALSE)</f>
        <v>0</v>
      </c>
      <c r="L508" s="325">
        <f>VLOOKUP($B508,GD_CHAM_CONG!$C$480:$BF$997,41,FALSE)</f>
        <v>0</v>
      </c>
      <c r="M508" s="325">
        <f>VLOOKUP($B508,GD_CHAM_CONG!$C$480:$BF$997,42,FALSE)</f>
        <v>0</v>
      </c>
      <c r="N508" s="325">
        <f>VLOOKUP($B508,GD_CHAM_CONG!$C$480:$BF$997,43,FALSE)</f>
        <v>0</v>
      </c>
      <c r="O508" s="325">
        <f>VLOOKUP($B508,GD_CHAM_CONG!$C$480:$BF$997,44,FALSE)</f>
        <v>0</v>
      </c>
      <c r="P508" s="325">
        <f>VLOOKUP($B508,GD_CHAM_CONG!$C$480:$BF$997,45,FALSE)</f>
        <v>0</v>
      </c>
      <c r="Q508" s="325">
        <f>VLOOKUP($B508,GD_CHAM_CONG!$C$480:$BF$997,46,FALSE)</f>
        <v>0</v>
      </c>
      <c r="R508" s="325">
        <f>VLOOKUP($B508,GD_CHAM_CONG!$C$6:$BF$997,47,FALSE)</f>
        <v>0</v>
      </c>
      <c r="S508" s="325">
        <f>VLOOKUP($B508,GD_CHAM_CONG!$C$480:$BF$997,48,FALSE)</f>
        <v>0</v>
      </c>
      <c r="T508" s="325">
        <f>VLOOKUP($B508,GD_CHAM_CONG!$C$480:$BF$997,49,FALSE)</f>
        <v>0</v>
      </c>
      <c r="U508" s="325">
        <f>VLOOKUP($B508,GD_CHAM_CONG!$C$480:$BF$997,50,FALSE)</f>
        <v>0</v>
      </c>
      <c r="V508" s="325">
        <f>VLOOKUP($B508,GD_CHAM_CONG!$C$480:$BF$997,51,FALSE)</f>
        <v>0</v>
      </c>
      <c r="W508" s="325">
        <f>VLOOKUP($B508,GD_CHAM_CONG!$C$480:$BF$997,52,FALSE)</f>
        <v>0</v>
      </c>
      <c r="X508" s="325">
        <f>VLOOKUP($B508,GD_CHAM_CONG!$C$480:$BF$997,53,FALSE)</f>
        <v>0</v>
      </c>
      <c r="Y508" s="325">
        <f>VLOOKUP($B508,GD_CHAM_CONG!$C$480:$BF$997,54,FALSE)</f>
        <v>0</v>
      </c>
      <c r="Z508" s="325">
        <f>VLOOKUP($B508,GD_CHAM_CONG!$C$480:$BF$997,55,FALSE)</f>
        <v>0</v>
      </c>
      <c r="AA508" s="325">
        <f>VLOOKUP($B508,GD_CHAM_CONG!$C$480:$BF$997,56,FALSE)</f>
        <v>0</v>
      </c>
      <c r="AB508" s="325">
        <f>VLOOKUP($B508,GD_CHAM_CONG!$C$480:$BI$997,57,FALSE)</f>
        <v>0</v>
      </c>
      <c r="AC508" s="325">
        <f>VLOOKUP($B508,GD_CHAM_CONG!$C$480:$BI$997,58,FALSE)</f>
        <v>0</v>
      </c>
      <c r="AD508" s="325">
        <f>VLOOKUP($B508,GD_CHAM_CONG!$C$480:$BI$997,59,FALSE)</f>
        <v>0</v>
      </c>
      <c r="AE508" s="326">
        <f>I508/$H508*VLOOKUP(I$4,DM_TI_LE!$A$5:$B$30,2,FALSE)</f>
        <v>0.62962962962962965</v>
      </c>
      <c r="AF508" s="326">
        <f>J508/$H508*VLOOKUP(J$4,DM_TI_LE!$A$5:$B$30,2,FALSE)</f>
        <v>0</v>
      </c>
      <c r="AG508" s="326">
        <f>K508/$H508*VLOOKUP(K$4,DM_TI_LE!$A$5:$B$30,2,FALSE)</f>
        <v>0</v>
      </c>
      <c r="AH508" s="326">
        <f>L508/$H508*VLOOKUP(L$4,DM_TI_LE!$A$5:$B$30,2,FALSE)</f>
        <v>0</v>
      </c>
      <c r="AI508" s="326">
        <f>M508/$H508*VLOOKUP(M$4,DM_TI_LE!$A$5:$B$30,2,FALSE)</f>
        <v>0</v>
      </c>
      <c r="AJ508" s="326">
        <f>N508/$H508*VLOOKUP(N$4,DM_TI_LE!$A$5:$B$30,2,FALSE)</f>
        <v>0</v>
      </c>
      <c r="AK508" s="326">
        <f>O508/$H508*VLOOKUP(O$4,DM_TI_LE!$A$5:$B$30,2,FALSE)</f>
        <v>0</v>
      </c>
      <c r="AL508" s="326">
        <f>P508/$H508*VLOOKUP(P$4,DM_TI_LE!$A$5:$B$30,2,FALSE)</f>
        <v>0</v>
      </c>
      <c r="AM508" s="326">
        <f>Q508/$H508*VLOOKUP(Q$4,DM_TI_LE!$A$5:$B$30,2,FALSE)</f>
        <v>0</v>
      </c>
      <c r="AN508" s="326">
        <f>R508/$H508*VLOOKUP(R$4,DM_TI_LE!$A$5:$B$30,2,FALSE)</f>
        <v>0</v>
      </c>
      <c r="AO508" s="326">
        <f>S508/$H508*VLOOKUP(S$4,DM_TI_LE!$A$5:$B$30,2,FALSE)</f>
        <v>0</v>
      </c>
      <c r="AP508" s="326">
        <f>T508/$H508*VLOOKUP(T$4,DM_TI_LE!$A$5:$B$30,2,FALSE)</f>
        <v>0</v>
      </c>
      <c r="AQ508" s="326">
        <f>U508/$H508*VLOOKUP(U$4,DM_TI_LE!$A$5:$B$30,2,FALSE)</f>
        <v>0</v>
      </c>
      <c r="AR508" s="326">
        <f>V508/$H508*VLOOKUP(V$4,DM_TI_LE!$A$5:$B$30,2,FALSE)</f>
        <v>0</v>
      </c>
      <c r="AS508" s="326">
        <f>W508/$H508*VLOOKUP(W$4,DM_TI_LE!$A$5:$B$30,2,FALSE)</f>
        <v>0</v>
      </c>
      <c r="AT508" s="326">
        <f>X508/$H508*VLOOKUP(X$4,DM_TI_LE!$A$5:$B$30,2,FALSE)</f>
        <v>0</v>
      </c>
      <c r="AU508" s="326">
        <f>Y508/$H508*VLOOKUP(Y$4,DM_TI_LE!$A$5:$B$30,2,FALSE)</f>
        <v>0</v>
      </c>
      <c r="AV508" s="326">
        <f>Z508/$H508*VLOOKUP(Z$4,DM_TI_LE!$A$5:$B$30,2,FALSE)</f>
        <v>0</v>
      </c>
      <c r="AW508" s="326">
        <f>AA508/$H508*VLOOKUP(AA$4,DM_TI_LE!$A$5:$B$30,2,FALSE)</f>
        <v>0</v>
      </c>
      <c r="AX508" s="326">
        <f>AB508/$H508*VLOOKUP(AB$4,DM_TI_LE!$A$5:$B$30,2,FALSE)</f>
        <v>0</v>
      </c>
      <c r="AY508" s="326">
        <f>AC508/$H508*VLOOKUP(AC$4,DM_TI_LE!$A$5:$B$30,2,FALSE)</f>
        <v>0</v>
      </c>
      <c r="AZ508" s="326">
        <f>AD508/$H508*VLOOKUP(AD$4,DM_TI_LE!$A$5:$B$30,2,FALSE)</f>
        <v>0</v>
      </c>
      <c r="BA508" s="327">
        <f>IF(CD508="HDHV",DM_TI_LE!$K$12*I508, SUM(AE508:AW508)*F508*E508*DM_HE_SO_LUONG_NS!$D$1*CE508)</f>
        <v>510000</v>
      </c>
      <c r="BB508" s="325"/>
      <c r="BC508" s="328">
        <f>VLOOKUP(B508,GD_LCD_HS_LNS!$B$4:$E$1000,4,FALSE)</f>
        <v>3875000</v>
      </c>
      <c r="BD508" s="329"/>
      <c r="BE508" s="325">
        <f>I508/26*$BC508*VLOOKUP(BE$4,DM_TI_LE!$A$5:$C$29,3,FALSE)</f>
        <v>0</v>
      </c>
      <c r="BF508" s="325">
        <f>J508/26*$BC508*VLOOKUP(BF$4,DM_TI_LE!$A$5:$C$29,3,FALSE)</f>
        <v>0</v>
      </c>
      <c r="BG508" s="325">
        <f>K508/26*$BC508*VLOOKUP(BG$4,DM_TI_LE!$A$5:$C$29,3,FALSE)</f>
        <v>0</v>
      </c>
      <c r="BH508" s="325">
        <f>L508/26*$BC508*VLOOKUP(BH$4,DM_TI_LE!$A$5:$C$29,3,FALSE)</f>
        <v>0</v>
      </c>
      <c r="BI508" s="325">
        <f>M508/26*$BC508*VLOOKUP(BI$4,DM_TI_LE!$A$5:$C$29,3,FALSE)</f>
        <v>0</v>
      </c>
      <c r="BJ508" s="325">
        <f>N508/26*$BC508*VLOOKUP(BJ$4,DM_TI_LE!$A$5:$C$29,3,FALSE)</f>
        <v>0</v>
      </c>
      <c r="BK508" s="325">
        <f>O508/26*$BC508*VLOOKUP(BK$4,DM_TI_LE!$A$5:$C$29,3,FALSE)</f>
        <v>0</v>
      </c>
      <c r="BL508" s="325">
        <f>P508/26*$BC508*VLOOKUP(BL$4,DM_TI_LE!$A$5:$C$29,3,FALSE)</f>
        <v>0</v>
      </c>
      <c r="BM508" s="325">
        <f>Q508/26*$BC508*VLOOKUP(BM$4,DM_TI_LE!$A$5:$C$29,3,FALSE)</f>
        <v>0</v>
      </c>
      <c r="BN508" s="325">
        <f>R508/26*$BC508*VLOOKUP(BN$4,DM_TI_LE!$A$5:$C$29,3,FALSE)</f>
        <v>0</v>
      </c>
      <c r="BO508" s="325">
        <f>S508/26*$BC508*VLOOKUP(BO$4,DM_TI_LE!$A$5:$C$29,3,FALSE)</f>
        <v>0</v>
      </c>
      <c r="BP508" s="325">
        <f>T508/26*$BC508*VLOOKUP(BP$4,DM_TI_LE!$A$5:$C$29,3,FALSE)</f>
        <v>0</v>
      </c>
      <c r="BQ508" s="325">
        <f>U508/26*$BC508*VLOOKUP(BQ$4,DM_TI_LE!$A$5:$C$29,3,FALSE)</f>
        <v>0</v>
      </c>
      <c r="BR508" s="325">
        <f>V508/26*$BC508*VLOOKUP(BR$4,DM_TI_LE!$A$5:$C$29,3,FALSE)</f>
        <v>0</v>
      </c>
      <c r="BS508" s="325">
        <f>W508/26*$BC508*VLOOKUP(BS$4,DM_TI_LE!$A$5:$C$29,3,FALSE)</f>
        <v>0</v>
      </c>
      <c r="BT508" s="325">
        <f>X508/26*$BC508*VLOOKUP(BT$4,DM_TI_LE!$A$5:$C$29,3,FALSE)</f>
        <v>0</v>
      </c>
      <c r="BU508" s="325">
        <f>Y508/26*$BC508*VLOOKUP(BU$4,DM_TI_LE!$A$5:$C$29,3,FALSE)</f>
        <v>0</v>
      </c>
      <c r="BV508" s="325">
        <f>Z508/26*$BC508*VLOOKUP(BV$4,DM_TI_LE!$A$5:$C$29,3,FALSE)</f>
        <v>0</v>
      </c>
      <c r="BW508" s="325">
        <f>AA508/26*$BC508*VLOOKUP(BW$4,DM_TI_LE!$A$5:$C$29,3,FALSE)</f>
        <v>0</v>
      </c>
      <c r="BX508" s="325">
        <f>AB508/26*$BC508*VLOOKUP(BX$4,DM_TI_LE!$A$5:$C$29,3,FALSE)</f>
        <v>0</v>
      </c>
      <c r="BY508" s="325">
        <f>AC508/26*$BC508*VLOOKUP(BY$4,DM_TI_LE!$A$5:$C$29,3,FALSE)</f>
        <v>0</v>
      </c>
      <c r="BZ508" s="325">
        <f>AD508/26*$BC508*VLOOKUP(BZ$4,DM_TI_LE!$A$5:$C$29,3,FALSE)</f>
        <v>0</v>
      </c>
      <c r="CA508" s="327">
        <f t="shared" si="0"/>
        <v>0</v>
      </c>
      <c r="CB508" s="329"/>
      <c r="CC508" s="327">
        <f t="shared" si="1"/>
        <v>510000</v>
      </c>
      <c r="CD508" s="138" t="str">
        <f>VLOOKUP(B508,GD_CHUNG!$B$481:$G$694,6,FALSE)</f>
        <v>HDHV</v>
      </c>
      <c r="CE508" s="330">
        <f>VLOOKUP(CD508,DM_TI_LE!$I$12:$J$16,2,FALSE)</f>
        <v>0</v>
      </c>
    </row>
    <row r="509" spans="1:83" ht="12.75" x14ac:dyDescent="0.2">
      <c r="A509" s="298">
        <v>505</v>
      </c>
      <c r="B509" s="299">
        <f>GD_CHUNG!B509</f>
        <v>13773</v>
      </c>
      <c r="C509" s="299" t="str">
        <f>GD_CHUNG!C509</f>
        <v>Nguyễn Thị Trang</v>
      </c>
      <c r="D509" s="299" t="str">
        <f>GD_CHUNG!D509</f>
        <v>Nhân viên phục vụ hành khách</v>
      </c>
      <c r="E509" s="323">
        <f>VLOOKUP(B509,GD_CHAM_CONG!$C$6:$BJ$997,60,FALSE)</f>
        <v>1</v>
      </c>
      <c r="F509" s="323">
        <f>VLOOKUP(B509,GD_LCD_HS_LNS!$B$4:$F$1000,5,FALSE)</f>
        <v>1.6</v>
      </c>
      <c r="G509" s="331"/>
      <c r="H509" s="324">
        <f>VLOOKUP(B509,GD_CHAM_CONG!$C$6:$BD$997,37,FALSE)</f>
        <v>27</v>
      </c>
      <c r="I509" s="325">
        <f>VLOOKUP($B509,GD_CHAM_CONG!$C$480:$BF$997,38,FALSE)</f>
        <v>17</v>
      </c>
      <c r="J509" s="325">
        <f>VLOOKUP($B509,GD_CHAM_CONG!$C$480:$BF$997,39,FALSE)</f>
        <v>0</v>
      </c>
      <c r="K509" s="325">
        <f>VLOOKUP($B509,GD_CHAM_CONG!$C$480:$BF$997,40,FALSE)</f>
        <v>0</v>
      </c>
      <c r="L509" s="325">
        <f>VLOOKUP($B509,GD_CHAM_CONG!$C$480:$BF$997,41,FALSE)</f>
        <v>0</v>
      </c>
      <c r="M509" s="325">
        <f>VLOOKUP($B509,GD_CHAM_CONG!$C$480:$BF$997,42,FALSE)</f>
        <v>0</v>
      </c>
      <c r="N509" s="325">
        <f>VLOOKUP($B509,GD_CHAM_CONG!$C$480:$BF$997,43,FALSE)</f>
        <v>0</v>
      </c>
      <c r="O509" s="325">
        <f>VLOOKUP($B509,GD_CHAM_CONG!$C$480:$BF$997,44,FALSE)</f>
        <v>0</v>
      </c>
      <c r="P509" s="325">
        <f>VLOOKUP($B509,GD_CHAM_CONG!$C$480:$BF$997,45,FALSE)</f>
        <v>0</v>
      </c>
      <c r="Q509" s="325">
        <f>VLOOKUP($B509,GD_CHAM_CONG!$C$480:$BF$997,46,FALSE)</f>
        <v>0</v>
      </c>
      <c r="R509" s="325">
        <f>VLOOKUP($B509,GD_CHAM_CONG!$C$6:$BF$997,47,FALSE)</f>
        <v>0</v>
      </c>
      <c r="S509" s="325">
        <f>VLOOKUP($B509,GD_CHAM_CONG!$C$480:$BF$997,48,FALSE)</f>
        <v>0</v>
      </c>
      <c r="T509" s="325">
        <f>VLOOKUP($B509,GD_CHAM_CONG!$C$480:$BF$997,49,FALSE)</f>
        <v>0</v>
      </c>
      <c r="U509" s="325">
        <f>VLOOKUP($B509,GD_CHAM_CONG!$C$480:$BF$997,50,FALSE)</f>
        <v>0</v>
      </c>
      <c r="V509" s="325">
        <f>VLOOKUP($B509,GD_CHAM_CONG!$C$480:$BF$997,51,FALSE)</f>
        <v>0</v>
      </c>
      <c r="W509" s="325">
        <f>VLOOKUP($B509,GD_CHAM_CONG!$C$480:$BF$997,52,FALSE)</f>
        <v>0</v>
      </c>
      <c r="X509" s="325">
        <f>VLOOKUP($B509,GD_CHAM_CONG!$C$480:$BF$997,53,FALSE)</f>
        <v>0</v>
      </c>
      <c r="Y509" s="325">
        <f>VLOOKUP($B509,GD_CHAM_CONG!$C$480:$BF$997,54,FALSE)</f>
        <v>0</v>
      </c>
      <c r="Z509" s="325">
        <f>VLOOKUP($B509,GD_CHAM_CONG!$C$480:$BF$997,55,FALSE)</f>
        <v>0</v>
      </c>
      <c r="AA509" s="325">
        <f>VLOOKUP($B509,GD_CHAM_CONG!$C$480:$BF$997,56,FALSE)</f>
        <v>0</v>
      </c>
      <c r="AB509" s="325">
        <f>VLOOKUP($B509,GD_CHAM_CONG!$C$480:$BI$997,57,FALSE)</f>
        <v>0</v>
      </c>
      <c r="AC509" s="325">
        <f>VLOOKUP($B509,GD_CHAM_CONG!$C$480:$BI$997,58,FALSE)</f>
        <v>0</v>
      </c>
      <c r="AD509" s="325">
        <f>VLOOKUP($B509,GD_CHAM_CONG!$C$480:$BI$997,59,FALSE)</f>
        <v>0</v>
      </c>
      <c r="AE509" s="326">
        <f>I509/$H509*VLOOKUP(I$4,DM_TI_LE!$A$5:$B$30,2,FALSE)</f>
        <v>0.62962962962962965</v>
      </c>
      <c r="AF509" s="326">
        <f>J509/$H509*VLOOKUP(J$4,DM_TI_LE!$A$5:$B$30,2,FALSE)</f>
        <v>0</v>
      </c>
      <c r="AG509" s="326">
        <f>K509/$H509*VLOOKUP(K$4,DM_TI_LE!$A$5:$B$30,2,FALSE)</f>
        <v>0</v>
      </c>
      <c r="AH509" s="326">
        <f>L509/$H509*VLOOKUP(L$4,DM_TI_LE!$A$5:$B$30,2,FALSE)</f>
        <v>0</v>
      </c>
      <c r="AI509" s="326">
        <f>M509/$H509*VLOOKUP(M$4,DM_TI_LE!$A$5:$B$30,2,FALSE)</f>
        <v>0</v>
      </c>
      <c r="AJ509" s="326">
        <f>N509/$H509*VLOOKUP(N$4,DM_TI_LE!$A$5:$B$30,2,FALSE)</f>
        <v>0</v>
      </c>
      <c r="AK509" s="326">
        <f>O509/$H509*VLOOKUP(O$4,DM_TI_LE!$A$5:$B$30,2,FALSE)</f>
        <v>0</v>
      </c>
      <c r="AL509" s="326">
        <f>P509/$H509*VLOOKUP(P$4,DM_TI_LE!$A$5:$B$30,2,FALSE)</f>
        <v>0</v>
      </c>
      <c r="AM509" s="326">
        <f>Q509/$H509*VLOOKUP(Q$4,DM_TI_LE!$A$5:$B$30,2,FALSE)</f>
        <v>0</v>
      </c>
      <c r="AN509" s="326">
        <f>R509/$H509*VLOOKUP(R$4,DM_TI_LE!$A$5:$B$30,2,FALSE)</f>
        <v>0</v>
      </c>
      <c r="AO509" s="326">
        <f>S509/$H509*VLOOKUP(S$4,DM_TI_LE!$A$5:$B$30,2,FALSE)</f>
        <v>0</v>
      </c>
      <c r="AP509" s="326">
        <f>T509/$H509*VLOOKUP(T$4,DM_TI_LE!$A$5:$B$30,2,FALSE)</f>
        <v>0</v>
      </c>
      <c r="AQ509" s="326">
        <f>U509/$H509*VLOOKUP(U$4,DM_TI_LE!$A$5:$B$30,2,FALSE)</f>
        <v>0</v>
      </c>
      <c r="AR509" s="326">
        <f>V509/$H509*VLOOKUP(V$4,DM_TI_LE!$A$5:$B$30,2,FALSE)</f>
        <v>0</v>
      </c>
      <c r="AS509" s="326">
        <f>W509/$H509*VLOOKUP(W$4,DM_TI_LE!$A$5:$B$30,2,FALSE)</f>
        <v>0</v>
      </c>
      <c r="AT509" s="326">
        <f>X509/$H509*VLOOKUP(X$4,DM_TI_LE!$A$5:$B$30,2,FALSE)</f>
        <v>0</v>
      </c>
      <c r="AU509" s="326">
        <f>Y509/$H509*VLOOKUP(Y$4,DM_TI_LE!$A$5:$B$30,2,FALSE)</f>
        <v>0</v>
      </c>
      <c r="AV509" s="326">
        <f>Z509/$H509*VLOOKUP(Z$4,DM_TI_LE!$A$5:$B$30,2,FALSE)</f>
        <v>0</v>
      </c>
      <c r="AW509" s="326">
        <f>AA509/$H509*VLOOKUP(AA$4,DM_TI_LE!$A$5:$B$30,2,FALSE)</f>
        <v>0</v>
      </c>
      <c r="AX509" s="326">
        <f>AB509/$H509*VLOOKUP(AB$4,DM_TI_LE!$A$5:$B$30,2,FALSE)</f>
        <v>0</v>
      </c>
      <c r="AY509" s="326">
        <f>AC509/$H509*VLOOKUP(AC$4,DM_TI_LE!$A$5:$B$30,2,FALSE)</f>
        <v>0</v>
      </c>
      <c r="AZ509" s="326">
        <f>AD509/$H509*VLOOKUP(AD$4,DM_TI_LE!$A$5:$B$30,2,FALSE)</f>
        <v>0</v>
      </c>
      <c r="BA509" s="327">
        <f>IF(CD509="HDHV",DM_TI_LE!$K$12*I509, SUM(AE509:AW509)*F509*E509*DM_HE_SO_LUONG_NS!$D$1*CE509)</f>
        <v>510000</v>
      </c>
      <c r="BB509" s="325"/>
      <c r="BC509" s="328">
        <f>VLOOKUP(B509,GD_LCD_HS_LNS!$B$4:$E$1000,4,FALSE)</f>
        <v>3875000</v>
      </c>
      <c r="BD509" s="329"/>
      <c r="BE509" s="325">
        <f>I509/26*$BC509*VLOOKUP(BE$4,DM_TI_LE!$A$5:$C$29,3,FALSE)</f>
        <v>0</v>
      </c>
      <c r="BF509" s="325">
        <f>J509/26*$BC509*VLOOKUP(BF$4,DM_TI_LE!$A$5:$C$29,3,FALSE)</f>
        <v>0</v>
      </c>
      <c r="BG509" s="325">
        <f>K509/26*$BC509*VLOOKUP(BG$4,DM_TI_LE!$A$5:$C$29,3,FALSE)</f>
        <v>0</v>
      </c>
      <c r="BH509" s="325">
        <f>L509/26*$BC509*VLOOKUP(BH$4,DM_TI_LE!$A$5:$C$29,3,FALSE)</f>
        <v>0</v>
      </c>
      <c r="BI509" s="325">
        <f>M509/26*$BC509*VLOOKUP(BI$4,DM_TI_LE!$A$5:$C$29,3,FALSE)</f>
        <v>0</v>
      </c>
      <c r="BJ509" s="325">
        <f>N509/26*$BC509*VLOOKUP(BJ$4,DM_TI_LE!$A$5:$C$29,3,FALSE)</f>
        <v>0</v>
      </c>
      <c r="BK509" s="325">
        <f>O509/26*$BC509*VLOOKUP(BK$4,DM_TI_LE!$A$5:$C$29,3,FALSE)</f>
        <v>0</v>
      </c>
      <c r="BL509" s="325">
        <f>P509/26*$BC509*VLOOKUP(BL$4,DM_TI_LE!$A$5:$C$29,3,FALSE)</f>
        <v>0</v>
      </c>
      <c r="BM509" s="325">
        <f>Q509/26*$BC509*VLOOKUP(BM$4,DM_TI_LE!$A$5:$C$29,3,FALSE)</f>
        <v>0</v>
      </c>
      <c r="BN509" s="325">
        <f>R509/26*$BC509*VLOOKUP(BN$4,DM_TI_LE!$A$5:$C$29,3,FALSE)</f>
        <v>0</v>
      </c>
      <c r="BO509" s="325">
        <f>S509/26*$BC509*VLOOKUP(BO$4,DM_TI_LE!$A$5:$C$29,3,FALSE)</f>
        <v>0</v>
      </c>
      <c r="BP509" s="325">
        <f>T509/26*$BC509*VLOOKUP(BP$4,DM_TI_LE!$A$5:$C$29,3,FALSE)</f>
        <v>0</v>
      </c>
      <c r="BQ509" s="325">
        <f>U509/26*$BC509*VLOOKUP(BQ$4,DM_TI_LE!$A$5:$C$29,3,FALSE)</f>
        <v>0</v>
      </c>
      <c r="BR509" s="325">
        <f>V509/26*$BC509*VLOOKUP(BR$4,DM_TI_LE!$A$5:$C$29,3,FALSE)</f>
        <v>0</v>
      </c>
      <c r="BS509" s="325">
        <f>W509/26*$BC509*VLOOKUP(BS$4,DM_TI_LE!$A$5:$C$29,3,FALSE)</f>
        <v>0</v>
      </c>
      <c r="BT509" s="325">
        <f>X509/26*$BC509*VLOOKUP(BT$4,DM_TI_LE!$A$5:$C$29,3,FALSE)</f>
        <v>0</v>
      </c>
      <c r="BU509" s="325">
        <f>Y509/26*$BC509*VLOOKUP(BU$4,DM_TI_LE!$A$5:$C$29,3,FALSE)</f>
        <v>0</v>
      </c>
      <c r="BV509" s="325">
        <f>Z509/26*$BC509*VLOOKUP(BV$4,DM_TI_LE!$A$5:$C$29,3,FALSE)</f>
        <v>0</v>
      </c>
      <c r="BW509" s="325">
        <f>AA509/26*$BC509*VLOOKUP(BW$4,DM_TI_LE!$A$5:$C$29,3,FALSE)</f>
        <v>0</v>
      </c>
      <c r="BX509" s="325">
        <f>AB509/26*$BC509*VLOOKUP(BX$4,DM_TI_LE!$A$5:$C$29,3,FALSE)</f>
        <v>0</v>
      </c>
      <c r="BY509" s="325">
        <f>AC509/26*$BC509*VLOOKUP(BY$4,DM_TI_LE!$A$5:$C$29,3,FALSE)</f>
        <v>0</v>
      </c>
      <c r="BZ509" s="325">
        <f>AD509/26*$BC509*VLOOKUP(BZ$4,DM_TI_LE!$A$5:$C$29,3,FALSE)</f>
        <v>0</v>
      </c>
      <c r="CA509" s="327">
        <f t="shared" si="0"/>
        <v>0</v>
      </c>
      <c r="CB509" s="329"/>
      <c r="CC509" s="327">
        <f t="shared" si="1"/>
        <v>510000</v>
      </c>
      <c r="CD509" s="138" t="str">
        <f>VLOOKUP(B509,GD_CHUNG!$B$481:$G$694,6,FALSE)</f>
        <v>HDHV</v>
      </c>
      <c r="CE509" s="330">
        <f>VLOOKUP(CD509,DM_TI_LE!$I$12:$J$16,2,FALSE)</f>
        <v>0</v>
      </c>
    </row>
    <row r="510" spans="1:83" ht="12.75" x14ac:dyDescent="0.2">
      <c r="A510" s="298">
        <v>506</v>
      </c>
      <c r="B510" s="299">
        <f>GD_CHUNG!B510</f>
        <v>13774</v>
      </c>
      <c r="C510" s="299" t="str">
        <f>GD_CHUNG!C510</f>
        <v>Hoàng Thị Kiều Trang</v>
      </c>
      <c r="D510" s="299" t="str">
        <f>GD_CHUNG!D510</f>
        <v>Nhân viên phục vụ hành khách</v>
      </c>
      <c r="E510" s="323">
        <f>VLOOKUP(B510,GD_CHAM_CONG!$C$6:$BJ$997,60,FALSE)</f>
        <v>1</v>
      </c>
      <c r="F510" s="323">
        <f>VLOOKUP(B510,GD_LCD_HS_LNS!$B$4:$F$1000,5,FALSE)</f>
        <v>1.6</v>
      </c>
      <c r="G510" s="331"/>
      <c r="H510" s="324">
        <f>VLOOKUP(B510,GD_CHAM_CONG!$C$6:$BD$997,37,FALSE)</f>
        <v>27</v>
      </c>
      <c r="I510" s="325">
        <f>VLOOKUP($B510,GD_CHAM_CONG!$C$480:$BF$997,38,FALSE)</f>
        <v>17</v>
      </c>
      <c r="J510" s="325">
        <f>VLOOKUP($B510,GD_CHAM_CONG!$C$480:$BF$997,39,FALSE)</f>
        <v>0</v>
      </c>
      <c r="K510" s="325">
        <f>VLOOKUP($B510,GD_CHAM_CONG!$C$480:$BF$997,40,FALSE)</f>
        <v>0</v>
      </c>
      <c r="L510" s="325">
        <f>VLOOKUP($B510,GD_CHAM_CONG!$C$480:$BF$997,41,FALSE)</f>
        <v>0</v>
      </c>
      <c r="M510" s="325">
        <f>VLOOKUP($B510,GD_CHAM_CONG!$C$480:$BF$997,42,FALSE)</f>
        <v>0</v>
      </c>
      <c r="N510" s="325">
        <f>VLOOKUP($B510,GD_CHAM_CONG!$C$480:$BF$997,43,FALSE)</f>
        <v>0</v>
      </c>
      <c r="O510" s="325">
        <f>VLOOKUP($B510,GD_CHAM_CONG!$C$480:$BF$997,44,FALSE)</f>
        <v>0</v>
      </c>
      <c r="P510" s="325">
        <f>VLOOKUP($B510,GD_CHAM_CONG!$C$480:$BF$997,45,FALSE)</f>
        <v>0</v>
      </c>
      <c r="Q510" s="325">
        <f>VLOOKUP($B510,GD_CHAM_CONG!$C$480:$BF$997,46,FALSE)</f>
        <v>0</v>
      </c>
      <c r="R510" s="325">
        <f>VLOOKUP($B510,GD_CHAM_CONG!$C$6:$BF$997,47,FALSE)</f>
        <v>0</v>
      </c>
      <c r="S510" s="325">
        <f>VLOOKUP($B510,GD_CHAM_CONG!$C$480:$BF$997,48,FALSE)</f>
        <v>0</v>
      </c>
      <c r="T510" s="325">
        <f>VLOOKUP($B510,GD_CHAM_CONG!$C$480:$BF$997,49,FALSE)</f>
        <v>0</v>
      </c>
      <c r="U510" s="325">
        <f>VLOOKUP($B510,GD_CHAM_CONG!$C$480:$BF$997,50,FALSE)</f>
        <v>0</v>
      </c>
      <c r="V510" s="325">
        <f>VLOOKUP($B510,GD_CHAM_CONG!$C$480:$BF$997,51,FALSE)</f>
        <v>0</v>
      </c>
      <c r="W510" s="325">
        <f>VLOOKUP($B510,GD_CHAM_CONG!$C$480:$BF$997,52,FALSE)</f>
        <v>0</v>
      </c>
      <c r="X510" s="325">
        <f>VLOOKUP($B510,GD_CHAM_CONG!$C$480:$BF$997,53,FALSE)</f>
        <v>0</v>
      </c>
      <c r="Y510" s="325">
        <f>VLOOKUP($B510,GD_CHAM_CONG!$C$480:$BF$997,54,FALSE)</f>
        <v>0</v>
      </c>
      <c r="Z510" s="325">
        <f>VLOOKUP($B510,GD_CHAM_CONG!$C$480:$BF$997,55,FALSE)</f>
        <v>0</v>
      </c>
      <c r="AA510" s="325">
        <f>VLOOKUP($B510,GD_CHAM_CONG!$C$480:$BF$997,56,FALSE)</f>
        <v>0</v>
      </c>
      <c r="AB510" s="325">
        <f>VLOOKUP($B510,GD_CHAM_CONG!$C$480:$BI$997,57,FALSE)</f>
        <v>0</v>
      </c>
      <c r="AC510" s="325">
        <f>VLOOKUP($B510,GD_CHAM_CONG!$C$480:$BI$997,58,FALSE)</f>
        <v>0</v>
      </c>
      <c r="AD510" s="325">
        <f>VLOOKUP($B510,GD_CHAM_CONG!$C$480:$BI$997,59,FALSE)</f>
        <v>0</v>
      </c>
      <c r="AE510" s="326">
        <f>I510/$H510*VLOOKUP(I$4,DM_TI_LE!$A$5:$B$30,2,FALSE)</f>
        <v>0.62962962962962965</v>
      </c>
      <c r="AF510" s="326">
        <f>J510/$H510*VLOOKUP(J$4,DM_TI_LE!$A$5:$B$30,2,FALSE)</f>
        <v>0</v>
      </c>
      <c r="AG510" s="326">
        <f>K510/$H510*VLOOKUP(K$4,DM_TI_LE!$A$5:$B$30,2,FALSE)</f>
        <v>0</v>
      </c>
      <c r="AH510" s="326">
        <f>L510/$H510*VLOOKUP(L$4,DM_TI_LE!$A$5:$B$30,2,FALSE)</f>
        <v>0</v>
      </c>
      <c r="AI510" s="326">
        <f>M510/$H510*VLOOKUP(M$4,DM_TI_LE!$A$5:$B$30,2,FALSE)</f>
        <v>0</v>
      </c>
      <c r="AJ510" s="326">
        <f>N510/$H510*VLOOKUP(N$4,DM_TI_LE!$A$5:$B$30,2,FALSE)</f>
        <v>0</v>
      </c>
      <c r="AK510" s="326">
        <f>O510/$H510*VLOOKUP(O$4,DM_TI_LE!$A$5:$B$30,2,FALSE)</f>
        <v>0</v>
      </c>
      <c r="AL510" s="326">
        <f>P510/$H510*VLOOKUP(P$4,DM_TI_LE!$A$5:$B$30,2,FALSE)</f>
        <v>0</v>
      </c>
      <c r="AM510" s="326">
        <f>Q510/$H510*VLOOKUP(Q$4,DM_TI_LE!$A$5:$B$30,2,FALSE)</f>
        <v>0</v>
      </c>
      <c r="AN510" s="326">
        <f>R510/$H510*VLOOKUP(R$4,DM_TI_LE!$A$5:$B$30,2,FALSE)</f>
        <v>0</v>
      </c>
      <c r="AO510" s="326">
        <f>S510/$H510*VLOOKUP(S$4,DM_TI_LE!$A$5:$B$30,2,FALSE)</f>
        <v>0</v>
      </c>
      <c r="AP510" s="326">
        <f>T510/$H510*VLOOKUP(T$4,DM_TI_LE!$A$5:$B$30,2,FALSE)</f>
        <v>0</v>
      </c>
      <c r="AQ510" s="326">
        <f>U510/$H510*VLOOKUP(U$4,DM_TI_LE!$A$5:$B$30,2,FALSE)</f>
        <v>0</v>
      </c>
      <c r="AR510" s="326">
        <f>V510/$H510*VLOOKUP(V$4,DM_TI_LE!$A$5:$B$30,2,FALSE)</f>
        <v>0</v>
      </c>
      <c r="AS510" s="326">
        <f>W510/$H510*VLOOKUP(W$4,DM_TI_LE!$A$5:$B$30,2,FALSE)</f>
        <v>0</v>
      </c>
      <c r="AT510" s="326">
        <f>X510/$H510*VLOOKUP(X$4,DM_TI_LE!$A$5:$B$30,2,FALSE)</f>
        <v>0</v>
      </c>
      <c r="AU510" s="326">
        <f>Y510/$H510*VLOOKUP(Y$4,DM_TI_LE!$A$5:$B$30,2,FALSE)</f>
        <v>0</v>
      </c>
      <c r="AV510" s="326">
        <f>Z510/$H510*VLOOKUP(Z$4,DM_TI_LE!$A$5:$B$30,2,FALSE)</f>
        <v>0</v>
      </c>
      <c r="AW510" s="326">
        <f>AA510/$H510*VLOOKUP(AA$4,DM_TI_LE!$A$5:$B$30,2,FALSE)</f>
        <v>0</v>
      </c>
      <c r="AX510" s="326">
        <f>AB510/$H510*VLOOKUP(AB$4,DM_TI_LE!$A$5:$B$30,2,FALSE)</f>
        <v>0</v>
      </c>
      <c r="AY510" s="326">
        <f>AC510/$H510*VLOOKUP(AC$4,DM_TI_LE!$A$5:$B$30,2,FALSE)</f>
        <v>0</v>
      </c>
      <c r="AZ510" s="326">
        <f>AD510/$H510*VLOOKUP(AD$4,DM_TI_LE!$A$5:$B$30,2,FALSE)</f>
        <v>0</v>
      </c>
      <c r="BA510" s="327">
        <f>IF(CD510="HDHV",DM_TI_LE!$K$12*I510, SUM(AE510:AW510)*F510*E510*DM_HE_SO_LUONG_NS!$D$1*CE510)</f>
        <v>510000</v>
      </c>
      <c r="BB510" s="325"/>
      <c r="BC510" s="328">
        <f>VLOOKUP(B510,GD_LCD_HS_LNS!$B$4:$E$1000,4,FALSE)</f>
        <v>3875000</v>
      </c>
      <c r="BD510" s="329"/>
      <c r="BE510" s="325">
        <f>I510/26*$BC510*VLOOKUP(BE$4,DM_TI_LE!$A$5:$C$29,3,FALSE)</f>
        <v>0</v>
      </c>
      <c r="BF510" s="325">
        <f>J510/26*$BC510*VLOOKUP(BF$4,DM_TI_LE!$A$5:$C$29,3,FALSE)</f>
        <v>0</v>
      </c>
      <c r="BG510" s="325">
        <f>K510/26*$BC510*VLOOKUP(BG$4,DM_TI_LE!$A$5:$C$29,3,FALSE)</f>
        <v>0</v>
      </c>
      <c r="BH510" s="325">
        <f>L510/26*$BC510*VLOOKUP(BH$4,DM_TI_LE!$A$5:$C$29,3,FALSE)</f>
        <v>0</v>
      </c>
      <c r="BI510" s="325">
        <f>M510/26*$BC510*VLOOKUP(BI$4,DM_TI_LE!$A$5:$C$29,3,FALSE)</f>
        <v>0</v>
      </c>
      <c r="BJ510" s="325">
        <f>N510/26*$BC510*VLOOKUP(BJ$4,DM_TI_LE!$A$5:$C$29,3,FALSE)</f>
        <v>0</v>
      </c>
      <c r="BK510" s="325">
        <f>O510/26*$BC510*VLOOKUP(BK$4,DM_TI_LE!$A$5:$C$29,3,FALSE)</f>
        <v>0</v>
      </c>
      <c r="BL510" s="325">
        <f>P510/26*$BC510*VLOOKUP(BL$4,DM_TI_LE!$A$5:$C$29,3,FALSE)</f>
        <v>0</v>
      </c>
      <c r="BM510" s="325">
        <f>Q510/26*$BC510*VLOOKUP(BM$4,DM_TI_LE!$A$5:$C$29,3,FALSE)</f>
        <v>0</v>
      </c>
      <c r="BN510" s="325">
        <f>R510/26*$BC510*VLOOKUP(BN$4,DM_TI_LE!$A$5:$C$29,3,FALSE)</f>
        <v>0</v>
      </c>
      <c r="BO510" s="325">
        <f>S510/26*$BC510*VLOOKUP(BO$4,DM_TI_LE!$A$5:$C$29,3,FALSE)</f>
        <v>0</v>
      </c>
      <c r="BP510" s="325">
        <f>T510/26*$BC510*VLOOKUP(BP$4,DM_TI_LE!$A$5:$C$29,3,FALSE)</f>
        <v>0</v>
      </c>
      <c r="BQ510" s="325">
        <f>U510/26*$BC510*VLOOKUP(BQ$4,DM_TI_LE!$A$5:$C$29,3,FALSE)</f>
        <v>0</v>
      </c>
      <c r="BR510" s="325">
        <f>V510/26*$BC510*VLOOKUP(BR$4,DM_TI_LE!$A$5:$C$29,3,FALSE)</f>
        <v>0</v>
      </c>
      <c r="BS510" s="325">
        <f>W510/26*$BC510*VLOOKUP(BS$4,DM_TI_LE!$A$5:$C$29,3,FALSE)</f>
        <v>0</v>
      </c>
      <c r="BT510" s="325">
        <f>X510/26*$BC510*VLOOKUP(BT$4,DM_TI_LE!$A$5:$C$29,3,FALSE)</f>
        <v>0</v>
      </c>
      <c r="BU510" s="325">
        <f>Y510/26*$BC510*VLOOKUP(BU$4,DM_TI_LE!$A$5:$C$29,3,FALSE)</f>
        <v>0</v>
      </c>
      <c r="BV510" s="325">
        <f>Z510/26*$BC510*VLOOKUP(BV$4,DM_TI_LE!$A$5:$C$29,3,FALSE)</f>
        <v>0</v>
      </c>
      <c r="BW510" s="325">
        <f>AA510/26*$BC510*VLOOKUP(BW$4,DM_TI_LE!$A$5:$C$29,3,FALSE)</f>
        <v>0</v>
      </c>
      <c r="BX510" s="325">
        <f>AB510/26*$BC510*VLOOKUP(BX$4,DM_TI_LE!$A$5:$C$29,3,FALSE)</f>
        <v>0</v>
      </c>
      <c r="BY510" s="325">
        <f>AC510/26*$BC510*VLOOKUP(BY$4,DM_TI_LE!$A$5:$C$29,3,FALSE)</f>
        <v>0</v>
      </c>
      <c r="BZ510" s="325">
        <f>AD510/26*$BC510*VLOOKUP(BZ$4,DM_TI_LE!$A$5:$C$29,3,FALSE)</f>
        <v>0</v>
      </c>
      <c r="CA510" s="327">
        <f t="shared" si="0"/>
        <v>0</v>
      </c>
      <c r="CB510" s="329"/>
      <c r="CC510" s="327">
        <f t="shared" si="1"/>
        <v>510000</v>
      </c>
      <c r="CD510" s="138" t="str">
        <f>VLOOKUP(B510,GD_CHUNG!$B$481:$G$694,6,FALSE)</f>
        <v>HDHV</v>
      </c>
      <c r="CE510" s="330">
        <f>VLOOKUP(CD510,DM_TI_LE!$I$12:$J$16,2,FALSE)</f>
        <v>0</v>
      </c>
    </row>
    <row r="511" spans="1:83" ht="12.75" x14ac:dyDescent="0.2">
      <c r="A511" s="298">
        <v>507</v>
      </c>
      <c r="B511" s="299">
        <f>GD_CHUNG!B511</f>
        <v>13775</v>
      </c>
      <c r="C511" s="299" t="str">
        <f>GD_CHUNG!C511</f>
        <v>Ngô Thị Thơm</v>
      </c>
      <c r="D511" s="299" t="str">
        <f>GD_CHUNG!D511</f>
        <v>Nhân viên phục vụ hành khách</v>
      </c>
      <c r="E511" s="323">
        <f>VLOOKUP(B511,GD_CHAM_CONG!$C$6:$BJ$997,60,FALSE)</f>
        <v>1</v>
      </c>
      <c r="F511" s="323">
        <f>VLOOKUP(B511,GD_LCD_HS_LNS!$B$4:$F$1000,5,FALSE)</f>
        <v>1.6</v>
      </c>
      <c r="G511" s="331"/>
      <c r="H511" s="324">
        <f>VLOOKUP(B511,GD_CHAM_CONG!$C$6:$BD$997,37,FALSE)</f>
        <v>27</v>
      </c>
      <c r="I511" s="325">
        <f>VLOOKUP($B511,GD_CHAM_CONG!$C$480:$BF$997,38,FALSE)</f>
        <v>17</v>
      </c>
      <c r="J511" s="325">
        <f>VLOOKUP($B511,GD_CHAM_CONG!$C$480:$BF$997,39,FALSE)</f>
        <v>0</v>
      </c>
      <c r="K511" s="325">
        <f>VLOOKUP($B511,GD_CHAM_CONG!$C$480:$BF$997,40,FALSE)</f>
        <v>0</v>
      </c>
      <c r="L511" s="325">
        <f>VLOOKUP($B511,GD_CHAM_CONG!$C$480:$BF$997,41,FALSE)</f>
        <v>0</v>
      </c>
      <c r="M511" s="325">
        <f>VLOOKUP($B511,GD_CHAM_CONG!$C$480:$BF$997,42,FALSE)</f>
        <v>0</v>
      </c>
      <c r="N511" s="325">
        <f>VLOOKUP($B511,GD_CHAM_CONG!$C$480:$BF$997,43,FALSE)</f>
        <v>0</v>
      </c>
      <c r="O511" s="325">
        <f>VLOOKUP($B511,GD_CHAM_CONG!$C$480:$BF$997,44,FALSE)</f>
        <v>0</v>
      </c>
      <c r="P511" s="325">
        <f>VLOOKUP($B511,GD_CHAM_CONG!$C$480:$BF$997,45,FALSE)</f>
        <v>0</v>
      </c>
      <c r="Q511" s="325">
        <f>VLOOKUP($B511,GD_CHAM_CONG!$C$480:$BF$997,46,FALSE)</f>
        <v>0</v>
      </c>
      <c r="R511" s="325">
        <f>VLOOKUP($B511,GD_CHAM_CONG!$C$6:$BF$997,47,FALSE)</f>
        <v>0</v>
      </c>
      <c r="S511" s="325">
        <f>VLOOKUP($B511,GD_CHAM_CONG!$C$480:$BF$997,48,FALSE)</f>
        <v>0</v>
      </c>
      <c r="T511" s="325">
        <f>VLOOKUP($B511,GD_CHAM_CONG!$C$480:$BF$997,49,FALSE)</f>
        <v>0</v>
      </c>
      <c r="U511" s="325">
        <f>VLOOKUP($B511,GD_CHAM_CONG!$C$480:$BF$997,50,FALSE)</f>
        <v>0</v>
      </c>
      <c r="V511" s="325">
        <f>VLOOKUP($B511,GD_CHAM_CONG!$C$480:$BF$997,51,FALSE)</f>
        <v>0</v>
      </c>
      <c r="W511" s="325">
        <f>VLOOKUP($B511,GD_CHAM_CONG!$C$480:$BF$997,52,FALSE)</f>
        <v>0</v>
      </c>
      <c r="X511" s="325">
        <f>VLOOKUP($B511,GD_CHAM_CONG!$C$480:$BF$997,53,FALSE)</f>
        <v>0</v>
      </c>
      <c r="Y511" s="325">
        <f>VLOOKUP($B511,GD_CHAM_CONG!$C$480:$BF$997,54,FALSE)</f>
        <v>0</v>
      </c>
      <c r="Z511" s="325">
        <f>VLOOKUP($B511,GD_CHAM_CONG!$C$480:$BF$997,55,FALSE)</f>
        <v>0</v>
      </c>
      <c r="AA511" s="325">
        <f>VLOOKUP($B511,GD_CHAM_CONG!$C$480:$BF$997,56,FALSE)</f>
        <v>0</v>
      </c>
      <c r="AB511" s="325">
        <f>VLOOKUP($B511,GD_CHAM_CONG!$C$480:$BI$997,57,FALSE)</f>
        <v>0</v>
      </c>
      <c r="AC511" s="325">
        <f>VLOOKUP($B511,GD_CHAM_CONG!$C$480:$BI$997,58,FALSE)</f>
        <v>0</v>
      </c>
      <c r="AD511" s="325">
        <f>VLOOKUP($B511,GD_CHAM_CONG!$C$480:$BI$997,59,FALSE)</f>
        <v>0</v>
      </c>
      <c r="AE511" s="326">
        <f>I511/$H511*VLOOKUP(I$4,DM_TI_LE!$A$5:$B$30,2,FALSE)</f>
        <v>0.62962962962962965</v>
      </c>
      <c r="AF511" s="326">
        <f>J511/$H511*VLOOKUP(J$4,DM_TI_LE!$A$5:$B$30,2,FALSE)</f>
        <v>0</v>
      </c>
      <c r="AG511" s="326">
        <f>K511/$H511*VLOOKUP(K$4,DM_TI_LE!$A$5:$B$30,2,FALSE)</f>
        <v>0</v>
      </c>
      <c r="AH511" s="326">
        <f>L511/$H511*VLOOKUP(L$4,DM_TI_LE!$A$5:$B$30,2,FALSE)</f>
        <v>0</v>
      </c>
      <c r="AI511" s="326">
        <f>M511/$H511*VLOOKUP(M$4,DM_TI_LE!$A$5:$B$30,2,FALSE)</f>
        <v>0</v>
      </c>
      <c r="AJ511" s="326">
        <f>N511/$H511*VLOOKUP(N$4,DM_TI_LE!$A$5:$B$30,2,FALSE)</f>
        <v>0</v>
      </c>
      <c r="AK511" s="326">
        <f>O511/$H511*VLOOKUP(O$4,DM_TI_LE!$A$5:$B$30,2,FALSE)</f>
        <v>0</v>
      </c>
      <c r="AL511" s="326">
        <f>P511/$H511*VLOOKUP(P$4,DM_TI_LE!$A$5:$B$30,2,FALSE)</f>
        <v>0</v>
      </c>
      <c r="AM511" s="326">
        <f>Q511/$H511*VLOOKUP(Q$4,DM_TI_LE!$A$5:$B$30,2,FALSE)</f>
        <v>0</v>
      </c>
      <c r="AN511" s="326">
        <f>R511/$H511*VLOOKUP(R$4,DM_TI_LE!$A$5:$B$30,2,FALSE)</f>
        <v>0</v>
      </c>
      <c r="AO511" s="326">
        <f>S511/$H511*VLOOKUP(S$4,DM_TI_LE!$A$5:$B$30,2,FALSE)</f>
        <v>0</v>
      </c>
      <c r="AP511" s="326">
        <f>T511/$H511*VLOOKUP(T$4,DM_TI_LE!$A$5:$B$30,2,FALSE)</f>
        <v>0</v>
      </c>
      <c r="AQ511" s="326">
        <f>U511/$H511*VLOOKUP(U$4,DM_TI_LE!$A$5:$B$30,2,FALSE)</f>
        <v>0</v>
      </c>
      <c r="AR511" s="326">
        <f>V511/$H511*VLOOKUP(V$4,DM_TI_LE!$A$5:$B$30,2,FALSE)</f>
        <v>0</v>
      </c>
      <c r="AS511" s="326">
        <f>W511/$H511*VLOOKUP(W$4,DM_TI_LE!$A$5:$B$30,2,FALSE)</f>
        <v>0</v>
      </c>
      <c r="AT511" s="326">
        <f>X511/$H511*VLOOKUP(X$4,DM_TI_LE!$A$5:$B$30,2,FALSE)</f>
        <v>0</v>
      </c>
      <c r="AU511" s="326">
        <f>Y511/$H511*VLOOKUP(Y$4,DM_TI_LE!$A$5:$B$30,2,FALSE)</f>
        <v>0</v>
      </c>
      <c r="AV511" s="326">
        <f>Z511/$H511*VLOOKUP(Z$4,DM_TI_LE!$A$5:$B$30,2,FALSE)</f>
        <v>0</v>
      </c>
      <c r="AW511" s="326">
        <f>AA511/$H511*VLOOKUP(AA$4,DM_TI_LE!$A$5:$B$30,2,FALSE)</f>
        <v>0</v>
      </c>
      <c r="AX511" s="326">
        <f>AB511/$H511*VLOOKUP(AB$4,DM_TI_LE!$A$5:$B$30,2,FALSE)</f>
        <v>0</v>
      </c>
      <c r="AY511" s="326">
        <f>AC511/$H511*VLOOKUP(AC$4,DM_TI_LE!$A$5:$B$30,2,FALSE)</f>
        <v>0</v>
      </c>
      <c r="AZ511" s="326">
        <f>AD511/$H511*VLOOKUP(AD$4,DM_TI_LE!$A$5:$B$30,2,FALSE)</f>
        <v>0</v>
      </c>
      <c r="BA511" s="327">
        <f>IF(CD511="HDHV",DM_TI_LE!$K$12*I511, SUM(AE511:AW511)*F511*E511*DM_HE_SO_LUONG_NS!$D$1*CE511)</f>
        <v>510000</v>
      </c>
      <c r="BB511" s="325"/>
      <c r="BC511" s="328">
        <f>VLOOKUP(B511,GD_LCD_HS_LNS!$B$4:$E$1000,4,FALSE)</f>
        <v>3875000</v>
      </c>
      <c r="BD511" s="329"/>
      <c r="BE511" s="325">
        <f>I511/26*$BC511*VLOOKUP(BE$4,DM_TI_LE!$A$5:$C$29,3,FALSE)</f>
        <v>0</v>
      </c>
      <c r="BF511" s="325">
        <f>J511/26*$BC511*VLOOKUP(BF$4,DM_TI_LE!$A$5:$C$29,3,FALSE)</f>
        <v>0</v>
      </c>
      <c r="BG511" s="325">
        <f>K511/26*$BC511*VLOOKUP(BG$4,DM_TI_LE!$A$5:$C$29,3,FALSE)</f>
        <v>0</v>
      </c>
      <c r="BH511" s="325">
        <f>L511/26*$BC511*VLOOKUP(BH$4,DM_TI_LE!$A$5:$C$29,3,FALSE)</f>
        <v>0</v>
      </c>
      <c r="BI511" s="325">
        <f>M511/26*$BC511*VLOOKUP(BI$4,DM_TI_LE!$A$5:$C$29,3,FALSE)</f>
        <v>0</v>
      </c>
      <c r="BJ511" s="325">
        <f>N511/26*$BC511*VLOOKUP(BJ$4,DM_TI_LE!$A$5:$C$29,3,FALSE)</f>
        <v>0</v>
      </c>
      <c r="BK511" s="325">
        <f>O511/26*$BC511*VLOOKUP(BK$4,DM_TI_LE!$A$5:$C$29,3,FALSE)</f>
        <v>0</v>
      </c>
      <c r="BL511" s="325">
        <f>P511/26*$BC511*VLOOKUP(BL$4,DM_TI_LE!$A$5:$C$29,3,FALSE)</f>
        <v>0</v>
      </c>
      <c r="BM511" s="325">
        <f>Q511/26*$BC511*VLOOKUP(BM$4,DM_TI_LE!$A$5:$C$29,3,FALSE)</f>
        <v>0</v>
      </c>
      <c r="BN511" s="325">
        <f>R511/26*$BC511*VLOOKUP(BN$4,DM_TI_LE!$A$5:$C$29,3,FALSE)</f>
        <v>0</v>
      </c>
      <c r="BO511" s="325">
        <f>S511/26*$BC511*VLOOKUP(BO$4,DM_TI_LE!$A$5:$C$29,3,FALSE)</f>
        <v>0</v>
      </c>
      <c r="BP511" s="325">
        <f>T511/26*$BC511*VLOOKUP(BP$4,DM_TI_LE!$A$5:$C$29,3,FALSE)</f>
        <v>0</v>
      </c>
      <c r="BQ511" s="325">
        <f>U511/26*$BC511*VLOOKUP(BQ$4,DM_TI_LE!$A$5:$C$29,3,FALSE)</f>
        <v>0</v>
      </c>
      <c r="BR511" s="325">
        <f>V511/26*$BC511*VLOOKUP(BR$4,DM_TI_LE!$A$5:$C$29,3,FALSE)</f>
        <v>0</v>
      </c>
      <c r="BS511" s="325">
        <f>W511/26*$BC511*VLOOKUP(BS$4,DM_TI_LE!$A$5:$C$29,3,FALSE)</f>
        <v>0</v>
      </c>
      <c r="BT511" s="325">
        <f>X511/26*$BC511*VLOOKUP(BT$4,DM_TI_LE!$A$5:$C$29,3,FALSE)</f>
        <v>0</v>
      </c>
      <c r="BU511" s="325">
        <f>Y511/26*$BC511*VLOOKUP(BU$4,DM_TI_LE!$A$5:$C$29,3,FALSE)</f>
        <v>0</v>
      </c>
      <c r="BV511" s="325">
        <f>Z511/26*$BC511*VLOOKUP(BV$4,DM_TI_LE!$A$5:$C$29,3,FALSE)</f>
        <v>0</v>
      </c>
      <c r="BW511" s="325">
        <f>AA511/26*$BC511*VLOOKUP(BW$4,DM_TI_LE!$A$5:$C$29,3,FALSE)</f>
        <v>0</v>
      </c>
      <c r="BX511" s="325">
        <f>AB511/26*$BC511*VLOOKUP(BX$4,DM_TI_LE!$A$5:$C$29,3,FALSE)</f>
        <v>0</v>
      </c>
      <c r="BY511" s="325">
        <f>AC511/26*$BC511*VLOOKUP(BY$4,DM_TI_LE!$A$5:$C$29,3,FALSE)</f>
        <v>0</v>
      </c>
      <c r="BZ511" s="325">
        <f>AD511/26*$BC511*VLOOKUP(BZ$4,DM_TI_LE!$A$5:$C$29,3,FALSE)</f>
        <v>0</v>
      </c>
      <c r="CA511" s="327">
        <f t="shared" si="0"/>
        <v>0</v>
      </c>
      <c r="CB511" s="329"/>
      <c r="CC511" s="327">
        <f t="shared" si="1"/>
        <v>510000</v>
      </c>
      <c r="CD511" s="138" t="str">
        <f>VLOOKUP(B511,GD_CHUNG!$B$481:$G$694,6,FALSE)</f>
        <v>HDHV</v>
      </c>
      <c r="CE511" s="330">
        <f>VLOOKUP(CD511,DM_TI_LE!$I$12:$J$16,2,FALSE)</f>
        <v>0</v>
      </c>
    </row>
    <row r="512" spans="1:83" ht="12.75" x14ac:dyDescent="0.2">
      <c r="A512" s="298">
        <v>508</v>
      </c>
      <c r="B512" s="299">
        <f>GD_CHUNG!B512</f>
        <v>13776</v>
      </c>
      <c r="C512" s="299" t="str">
        <f>GD_CHUNG!C512</f>
        <v>Đặng Thị Thùy Dương</v>
      </c>
      <c r="D512" s="299" t="str">
        <f>GD_CHUNG!D512</f>
        <v>Nhân viên phục vụ hành khách</v>
      </c>
      <c r="E512" s="323">
        <f>VLOOKUP(B512,GD_CHAM_CONG!$C$6:$BJ$997,60,FALSE)</f>
        <v>1</v>
      </c>
      <c r="F512" s="323">
        <f>VLOOKUP(B512,GD_LCD_HS_LNS!$B$4:$F$1000,5,FALSE)</f>
        <v>1.6</v>
      </c>
      <c r="G512" s="331"/>
      <c r="H512" s="324">
        <f>VLOOKUP(B512,GD_CHAM_CONG!$C$6:$BD$997,37,FALSE)</f>
        <v>27</v>
      </c>
      <c r="I512" s="325">
        <f>VLOOKUP($B512,GD_CHAM_CONG!$C$480:$BF$997,38,FALSE)</f>
        <v>17</v>
      </c>
      <c r="J512" s="325">
        <f>VLOOKUP($B512,GD_CHAM_CONG!$C$480:$BF$997,39,FALSE)</f>
        <v>0</v>
      </c>
      <c r="K512" s="325">
        <f>VLOOKUP($B512,GD_CHAM_CONG!$C$480:$BF$997,40,FALSE)</f>
        <v>0</v>
      </c>
      <c r="L512" s="325">
        <f>VLOOKUP($B512,GD_CHAM_CONG!$C$480:$BF$997,41,FALSE)</f>
        <v>0</v>
      </c>
      <c r="M512" s="325">
        <f>VLOOKUP($B512,GD_CHAM_CONG!$C$480:$BF$997,42,FALSE)</f>
        <v>0</v>
      </c>
      <c r="N512" s="325">
        <f>VLOOKUP($B512,GD_CHAM_CONG!$C$480:$BF$997,43,FALSE)</f>
        <v>0</v>
      </c>
      <c r="O512" s="325">
        <f>VLOOKUP($B512,GD_CHAM_CONG!$C$480:$BF$997,44,FALSE)</f>
        <v>0</v>
      </c>
      <c r="P512" s="325">
        <f>VLOOKUP($B512,GD_CHAM_CONG!$C$480:$BF$997,45,FALSE)</f>
        <v>0</v>
      </c>
      <c r="Q512" s="325">
        <f>VLOOKUP($B512,GD_CHAM_CONG!$C$480:$BF$997,46,FALSE)</f>
        <v>0</v>
      </c>
      <c r="R512" s="325">
        <f>VLOOKUP($B512,GD_CHAM_CONG!$C$6:$BF$997,47,FALSE)</f>
        <v>0</v>
      </c>
      <c r="S512" s="325">
        <f>VLOOKUP($B512,GD_CHAM_CONG!$C$480:$BF$997,48,FALSE)</f>
        <v>0</v>
      </c>
      <c r="T512" s="325">
        <f>VLOOKUP($B512,GD_CHAM_CONG!$C$480:$BF$997,49,FALSE)</f>
        <v>0</v>
      </c>
      <c r="U512" s="325">
        <f>VLOOKUP($B512,GD_CHAM_CONG!$C$480:$BF$997,50,FALSE)</f>
        <v>0</v>
      </c>
      <c r="V512" s="325">
        <f>VLOOKUP($B512,GD_CHAM_CONG!$C$480:$BF$997,51,FALSE)</f>
        <v>0</v>
      </c>
      <c r="W512" s="325">
        <f>VLOOKUP($B512,GD_CHAM_CONG!$C$480:$BF$997,52,FALSE)</f>
        <v>0</v>
      </c>
      <c r="X512" s="325">
        <f>VLOOKUP($B512,GD_CHAM_CONG!$C$480:$BF$997,53,FALSE)</f>
        <v>0</v>
      </c>
      <c r="Y512" s="325">
        <f>VLOOKUP($B512,GD_CHAM_CONG!$C$480:$BF$997,54,FALSE)</f>
        <v>0</v>
      </c>
      <c r="Z512" s="325">
        <f>VLOOKUP($B512,GD_CHAM_CONG!$C$480:$BF$997,55,FALSE)</f>
        <v>0</v>
      </c>
      <c r="AA512" s="325">
        <f>VLOOKUP($B512,GD_CHAM_CONG!$C$480:$BF$997,56,FALSE)</f>
        <v>0</v>
      </c>
      <c r="AB512" s="325">
        <f>VLOOKUP($B512,GD_CHAM_CONG!$C$480:$BI$997,57,FALSE)</f>
        <v>0</v>
      </c>
      <c r="AC512" s="325">
        <f>VLOOKUP($B512,GD_CHAM_CONG!$C$480:$BI$997,58,FALSE)</f>
        <v>0</v>
      </c>
      <c r="AD512" s="325">
        <f>VLOOKUP($B512,GD_CHAM_CONG!$C$480:$BI$997,59,FALSE)</f>
        <v>0</v>
      </c>
      <c r="AE512" s="326">
        <f>I512/$H512*VLOOKUP(I$4,DM_TI_LE!$A$5:$B$30,2,FALSE)</f>
        <v>0.62962962962962965</v>
      </c>
      <c r="AF512" s="326">
        <f>J512/$H512*VLOOKUP(J$4,DM_TI_LE!$A$5:$B$30,2,FALSE)</f>
        <v>0</v>
      </c>
      <c r="AG512" s="326">
        <f>K512/$H512*VLOOKUP(K$4,DM_TI_LE!$A$5:$B$30,2,FALSE)</f>
        <v>0</v>
      </c>
      <c r="AH512" s="326">
        <f>L512/$H512*VLOOKUP(L$4,DM_TI_LE!$A$5:$B$30,2,FALSE)</f>
        <v>0</v>
      </c>
      <c r="AI512" s="326">
        <f>M512/$H512*VLOOKUP(M$4,DM_TI_LE!$A$5:$B$30,2,FALSE)</f>
        <v>0</v>
      </c>
      <c r="AJ512" s="326">
        <f>N512/$H512*VLOOKUP(N$4,DM_TI_LE!$A$5:$B$30,2,FALSE)</f>
        <v>0</v>
      </c>
      <c r="AK512" s="326">
        <f>O512/$H512*VLOOKUP(O$4,DM_TI_LE!$A$5:$B$30,2,FALSE)</f>
        <v>0</v>
      </c>
      <c r="AL512" s="326">
        <f>P512/$H512*VLOOKUP(P$4,DM_TI_LE!$A$5:$B$30,2,FALSE)</f>
        <v>0</v>
      </c>
      <c r="AM512" s="326">
        <f>Q512/$H512*VLOOKUP(Q$4,DM_TI_LE!$A$5:$B$30,2,FALSE)</f>
        <v>0</v>
      </c>
      <c r="AN512" s="326">
        <f>R512/$H512*VLOOKUP(R$4,DM_TI_LE!$A$5:$B$30,2,FALSE)</f>
        <v>0</v>
      </c>
      <c r="AO512" s="326">
        <f>S512/$H512*VLOOKUP(S$4,DM_TI_LE!$A$5:$B$30,2,FALSE)</f>
        <v>0</v>
      </c>
      <c r="AP512" s="326">
        <f>T512/$H512*VLOOKUP(T$4,DM_TI_LE!$A$5:$B$30,2,FALSE)</f>
        <v>0</v>
      </c>
      <c r="AQ512" s="326">
        <f>U512/$H512*VLOOKUP(U$4,DM_TI_LE!$A$5:$B$30,2,FALSE)</f>
        <v>0</v>
      </c>
      <c r="AR512" s="326">
        <f>V512/$H512*VLOOKUP(V$4,DM_TI_LE!$A$5:$B$30,2,FALSE)</f>
        <v>0</v>
      </c>
      <c r="AS512" s="326">
        <f>W512/$H512*VLOOKUP(W$4,DM_TI_LE!$A$5:$B$30,2,FALSE)</f>
        <v>0</v>
      </c>
      <c r="AT512" s="326">
        <f>X512/$H512*VLOOKUP(X$4,DM_TI_LE!$A$5:$B$30,2,FALSE)</f>
        <v>0</v>
      </c>
      <c r="AU512" s="326">
        <f>Y512/$H512*VLOOKUP(Y$4,DM_TI_LE!$A$5:$B$30,2,FALSE)</f>
        <v>0</v>
      </c>
      <c r="AV512" s="326">
        <f>Z512/$H512*VLOOKUP(Z$4,DM_TI_LE!$A$5:$B$30,2,FALSE)</f>
        <v>0</v>
      </c>
      <c r="AW512" s="326">
        <f>AA512/$H512*VLOOKUP(AA$4,DM_TI_LE!$A$5:$B$30,2,FALSE)</f>
        <v>0</v>
      </c>
      <c r="AX512" s="326">
        <f>AB512/$H512*VLOOKUP(AB$4,DM_TI_LE!$A$5:$B$30,2,FALSE)</f>
        <v>0</v>
      </c>
      <c r="AY512" s="326">
        <f>AC512/$H512*VLOOKUP(AC$4,DM_TI_LE!$A$5:$B$30,2,FALSE)</f>
        <v>0</v>
      </c>
      <c r="AZ512" s="326">
        <f>AD512/$H512*VLOOKUP(AD$4,DM_TI_LE!$A$5:$B$30,2,FALSE)</f>
        <v>0</v>
      </c>
      <c r="BA512" s="327">
        <f>IF(CD512="HDHV",DM_TI_LE!$K$12*I512, SUM(AE512:AW512)*F512*E512*DM_HE_SO_LUONG_NS!$D$1*CE512)</f>
        <v>510000</v>
      </c>
      <c r="BB512" s="325"/>
      <c r="BC512" s="328">
        <f>VLOOKUP(B512,GD_LCD_HS_LNS!$B$4:$E$1000,4,FALSE)</f>
        <v>3875000</v>
      </c>
      <c r="BD512" s="329"/>
      <c r="BE512" s="325">
        <f>I512/26*$BC512*VLOOKUP(BE$4,DM_TI_LE!$A$5:$C$29,3,FALSE)</f>
        <v>0</v>
      </c>
      <c r="BF512" s="325">
        <f>J512/26*$BC512*VLOOKUP(BF$4,DM_TI_LE!$A$5:$C$29,3,FALSE)</f>
        <v>0</v>
      </c>
      <c r="BG512" s="325">
        <f>K512/26*$BC512*VLOOKUP(BG$4,DM_TI_LE!$A$5:$C$29,3,FALSE)</f>
        <v>0</v>
      </c>
      <c r="BH512" s="325">
        <f>L512/26*$BC512*VLOOKUP(BH$4,DM_TI_LE!$A$5:$C$29,3,FALSE)</f>
        <v>0</v>
      </c>
      <c r="BI512" s="325">
        <f>M512/26*$BC512*VLOOKUP(BI$4,DM_TI_LE!$A$5:$C$29,3,FALSE)</f>
        <v>0</v>
      </c>
      <c r="BJ512" s="325">
        <f>N512/26*$BC512*VLOOKUP(BJ$4,DM_TI_LE!$A$5:$C$29,3,FALSE)</f>
        <v>0</v>
      </c>
      <c r="BK512" s="325">
        <f>O512/26*$BC512*VLOOKUP(BK$4,DM_TI_LE!$A$5:$C$29,3,FALSE)</f>
        <v>0</v>
      </c>
      <c r="BL512" s="325">
        <f>P512/26*$BC512*VLOOKUP(BL$4,DM_TI_LE!$A$5:$C$29,3,FALSE)</f>
        <v>0</v>
      </c>
      <c r="BM512" s="325">
        <f>Q512/26*$BC512*VLOOKUP(BM$4,DM_TI_LE!$A$5:$C$29,3,FALSE)</f>
        <v>0</v>
      </c>
      <c r="BN512" s="325">
        <f>R512/26*$BC512*VLOOKUP(BN$4,DM_TI_LE!$A$5:$C$29,3,FALSE)</f>
        <v>0</v>
      </c>
      <c r="BO512" s="325">
        <f>S512/26*$BC512*VLOOKUP(BO$4,DM_TI_LE!$A$5:$C$29,3,FALSE)</f>
        <v>0</v>
      </c>
      <c r="BP512" s="325">
        <f>T512/26*$BC512*VLOOKUP(BP$4,DM_TI_LE!$A$5:$C$29,3,FALSE)</f>
        <v>0</v>
      </c>
      <c r="BQ512" s="325">
        <f>U512/26*$BC512*VLOOKUP(BQ$4,DM_TI_LE!$A$5:$C$29,3,FALSE)</f>
        <v>0</v>
      </c>
      <c r="BR512" s="325">
        <f>V512/26*$BC512*VLOOKUP(BR$4,DM_TI_LE!$A$5:$C$29,3,FALSE)</f>
        <v>0</v>
      </c>
      <c r="BS512" s="325">
        <f>W512/26*$BC512*VLOOKUP(BS$4,DM_TI_LE!$A$5:$C$29,3,FALSE)</f>
        <v>0</v>
      </c>
      <c r="BT512" s="325">
        <f>X512/26*$BC512*VLOOKUP(BT$4,DM_TI_LE!$A$5:$C$29,3,FALSE)</f>
        <v>0</v>
      </c>
      <c r="BU512" s="325">
        <f>Y512/26*$BC512*VLOOKUP(BU$4,DM_TI_LE!$A$5:$C$29,3,FALSE)</f>
        <v>0</v>
      </c>
      <c r="BV512" s="325">
        <f>Z512/26*$BC512*VLOOKUP(BV$4,DM_TI_LE!$A$5:$C$29,3,FALSE)</f>
        <v>0</v>
      </c>
      <c r="BW512" s="325">
        <f>AA512/26*$BC512*VLOOKUP(BW$4,DM_TI_LE!$A$5:$C$29,3,FALSE)</f>
        <v>0</v>
      </c>
      <c r="BX512" s="325">
        <f>AB512/26*$BC512*VLOOKUP(BX$4,DM_TI_LE!$A$5:$C$29,3,FALSE)</f>
        <v>0</v>
      </c>
      <c r="BY512" s="325">
        <f>AC512/26*$BC512*VLOOKUP(BY$4,DM_TI_LE!$A$5:$C$29,3,FALSE)</f>
        <v>0</v>
      </c>
      <c r="BZ512" s="325">
        <f>AD512/26*$BC512*VLOOKUP(BZ$4,DM_TI_LE!$A$5:$C$29,3,FALSE)</f>
        <v>0</v>
      </c>
      <c r="CA512" s="327">
        <f t="shared" si="0"/>
        <v>0</v>
      </c>
      <c r="CB512" s="329"/>
      <c r="CC512" s="327">
        <f t="shared" si="1"/>
        <v>510000</v>
      </c>
      <c r="CD512" s="138" t="str">
        <f>VLOOKUP(B512,GD_CHUNG!$B$481:$G$694,6,FALSE)</f>
        <v>HDHV</v>
      </c>
      <c r="CE512" s="330">
        <f>VLOOKUP(CD512,DM_TI_LE!$I$12:$J$16,2,FALSE)</f>
        <v>0</v>
      </c>
    </row>
    <row r="513" spans="1:83" ht="12.75" x14ac:dyDescent="0.2">
      <c r="A513" s="298">
        <v>509</v>
      </c>
      <c r="B513" s="299">
        <f>GD_CHUNG!B513</f>
        <v>13778</v>
      </c>
      <c r="C513" s="299" t="str">
        <f>GD_CHUNG!C513</f>
        <v>Nguyễn Phương Cương</v>
      </c>
      <c r="D513" s="299" t="str">
        <f>GD_CHUNG!D513</f>
        <v>Nhân viên phục vụ hành khách</v>
      </c>
      <c r="E513" s="323">
        <f>VLOOKUP(B513,GD_CHAM_CONG!$C$6:$BJ$997,60,FALSE)</f>
        <v>1</v>
      </c>
      <c r="F513" s="323">
        <f>VLOOKUP(B513,GD_LCD_HS_LNS!$B$4:$F$1000,5,FALSE)</f>
        <v>1.6</v>
      </c>
      <c r="G513" s="331"/>
      <c r="H513" s="324">
        <f>VLOOKUP(B513,GD_CHAM_CONG!$C$6:$BD$997,37,FALSE)</f>
        <v>27</v>
      </c>
      <c r="I513" s="325">
        <f>VLOOKUP($B513,GD_CHAM_CONG!$C$480:$BF$997,38,FALSE)</f>
        <v>17</v>
      </c>
      <c r="J513" s="325">
        <f>VLOOKUP($B513,GD_CHAM_CONG!$C$480:$BF$997,39,FALSE)</f>
        <v>0</v>
      </c>
      <c r="K513" s="325">
        <f>VLOOKUP($B513,GD_CHAM_CONG!$C$480:$BF$997,40,FALSE)</f>
        <v>0</v>
      </c>
      <c r="L513" s="325">
        <f>VLOOKUP($B513,GD_CHAM_CONG!$C$480:$BF$997,41,FALSE)</f>
        <v>0</v>
      </c>
      <c r="M513" s="325">
        <f>VLOOKUP($B513,GD_CHAM_CONG!$C$480:$BF$997,42,FALSE)</f>
        <v>0</v>
      </c>
      <c r="N513" s="325">
        <f>VLOOKUP($B513,GD_CHAM_CONG!$C$480:$BF$997,43,FALSE)</f>
        <v>0</v>
      </c>
      <c r="O513" s="325">
        <f>VLOOKUP($B513,GD_CHAM_CONG!$C$480:$BF$997,44,FALSE)</f>
        <v>0</v>
      </c>
      <c r="P513" s="325">
        <f>VLOOKUP($B513,GD_CHAM_CONG!$C$480:$BF$997,45,FALSE)</f>
        <v>0</v>
      </c>
      <c r="Q513" s="325">
        <f>VLOOKUP($B513,GD_CHAM_CONG!$C$480:$BF$997,46,FALSE)</f>
        <v>0</v>
      </c>
      <c r="R513" s="325">
        <f>VLOOKUP($B513,GD_CHAM_CONG!$C$6:$BF$997,47,FALSE)</f>
        <v>0</v>
      </c>
      <c r="S513" s="325">
        <f>VLOOKUP($B513,GD_CHAM_CONG!$C$480:$BF$997,48,FALSE)</f>
        <v>0</v>
      </c>
      <c r="T513" s="325">
        <f>VLOOKUP($B513,GD_CHAM_CONG!$C$480:$BF$997,49,FALSE)</f>
        <v>0</v>
      </c>
      <c r="U513" s="325">
        <f>VLOOKUP($B513,GD_CHAM_CONG!$C$480:$BF$997,50,FALSE)</f>
        <v>0</v>
      </c>
      <c r="V513" s="325">
        <f>VLOOKUP($B513,GD_CHAM_CONG!$C$480:$BF$997,51,FALSE)</f>
        <v>0</v>
      </c>
      <c r="W513" s="325">
        <f>VLOOKUP($B513,GD_CHAM_CONG!$C$480:$BF$997,52,FALSE)</f>
        <v>0</v>
      </c>
      <c r="X513" s="325">
        <f>VLOOKUP($B513,GD_CHAM_CONG!$C$480:$BF$997,53,FALSE)</f>
        <v>0</v>
      </c>
      <c r="Y513" s="325">
        <f>VLOOKUP($B513,GD_CHAM_CONG!$C$480:$BF$997,54,FALSE)</f>
        <v>0</v>
      </c>
      <c r="Z513" s="325">
        <f>VLOOKUP($B513,GD_CHAM_CONG!$C$480:$BF$997,55,FALSE)</f>
        <v>0</v>
      </c>
      <c r="AA513" s="325">
        <f>VLOOKUP($B513,GD_CHAM_CONG!$C$480:$BF$997,56,FALSE)</f>
        <v>0</v>
      </c>
      <c r="AB513" s="325">
        <f>VLOOKUP($B513,GD_CHAM_CONG!$C$480:$BI$997,57,FALSE)</f>
        <v>0</v>
      </c>
      <c r="AC513" s="325">
        <f>VLOOKUP($B513,GD_CHAM_CONG!$C$480:$BI$997,58,FALSE)</f>
        <v>0</v>
      </c>
      <c r="AD513" s="325">
        <f>VLOOKUP($B513,GD_CHAM_CONG!$C$480:$BI$997,59,FALSE)</f>
        <v>0</v>
      </c>
      <c r="AE513" s="326">
        <f>I513/$H513*VLOOKUP(I$4,DM_TI_LE!$A$5:$B$30,2,FALSE)</f>
        <v>0.62962962962962965</v>
      </c>
      <c r="AF513" s="326">
        <f>J513/$H513*VLOOKUP(J$4,DM_TI_LE!$A$5:$B$30,2,FALSE)</f>
        <v>0</v>
      </c>
      <c r="AG513" s="326">
        <f>K513/$H513*VLOOKUP(K$4,DM_TI_LE!$A$5:$B$30,2,FALSE)</f>
        <v>0</v>
      </c>
      <c r="AH513" s="326">
        <f>L513/$H513*VLOOKUP(L$4,DM_TI_LE!$A$5:$B$30,2,FALSE)</f>
        <v>0</v>
      </c>
      <c r="AI513" s="326">
        <f>M513/$H513*VLOOKUP(M$4,DM_TI_LE!$A$5:$B$30,2,FALSE)</f>
        <v>0</v>
      </c>
      <c r="AJ513" s="326">
        <f>N513/$H513*VLOOKUP(N$4,DM_TI_LE!$A$5:$B$30,2,FALSE)</f>
        <v>0</v>
      </c>
      <c r="AK513" s="326">
        <f>O513/$H513*VLOOKUP(O$4,DM_TI_LE!$A$5:$B$30,2,FALSE)</f>
        <v>0</v>
      </c>
      <c r="AL513" s="326">
        <f>P513/$H513*VLOOKUP(P$4,DM_TI_LE!$A$5:$B$30,2,FALSE)</f>
        <v>0</v>
      </c>
      <c r="AM513" s="326">
        <f>Q513/$H513*VLOOKUP(Q$4,DM_TI_LE!$A$5:$B$30,2,FALSE)</f>
        <v>0</v>
      </c>
      <c r="AN513" s="326">
        <f>R513/$H513*VLOOKUP(R$4,DM_TI_LE!$A$5:$B$30,2,FALSE)</f>
        <v>0</v>
      </c>
      <c r="AO513" s="326">
        <f>S513/$H513*VLOOKUP(S$4,DM_TI_LE!$A$5:$B$30,2,FALSE)</f>
        <v>0</v>
      </c>
      <c r="AP513" s="326">
        <f>T513/$H513*VLOOKUP(T$4,DM_TI_LE!$A$5:$B$30,2,FALSE)</f>
        <v>0</v>
      </c>
      <c r="AQ513" s="326">
        <f>U513/$H513*VLOOKUP(U$4,DM_TI_LE!$A$5:$B$30,2,FALSE)</f>
        <v>0</v>
      </c>
      <c r="AR513" s="326">
        <f>V513/$H513*VLOOKUP(V$4,DM_TI_LE!$A$5:$B$30,2,FALSE)</f>
        <v>0</v>
      </c>
      <c r="AS513" s="326">
        <f>W513/$H513*VLOOKUP(W$4,DM_TI_LE!$A$5:$B$30,2,FALSE)</f>
        <v>0</v>
      </c>
      <c r="AT513" s="326">
        <f>X513/$H513*VLOOKUP(X$4,DM_TI_LE!$A$5:$B$30,2,FALSE)</f>
        <v>0</v>
      </c>
      <c r="AU513" s="326">
        <f>Y513/$H513*VLOOKUP(Y$4,DM_TI_LE!$A$5:$B$30,2,FALSE)</f>
        <v>0</v>
      </c>
      <c r="AV513" s="326">
        <f>Z513/$H513*VLOOKUP(Z$4,DM_TI_LE!$A$5:$B$30,2,FALSE)</f>
        <v>0</v>
      </c>
      <c r="AW513" s="326">
        <f>AA513/$H513*VLOOKUP(AA$4,DM_TI_LE!$A$5:$B$30,2,FALSE)</f>
        <v>0</v>
      </c>
      <c r="AX513" s="326">
        <f>AB513/$H513*VLOOKUP(AB$4,DM_TI_LE!$A$5:$B$30,2,FALSE)</f>
        <v>0</v>
      </c>
      <c r="AY513" s="326">
        <f>AC513/$H513*VLOOKUP(AC$4,DM_TI_LE!$A$5:$B$30,2,FALSE)</f>
        <v>0</v>
      </c>
      <c r="AZ513" s="326">
        <f>AD513/$H513*VLOOKUP(AD$4,DM_TI_LE!$A$5:$B$30,2,FALSE)</f>
        <v>0</v>
      </c>
      <c r="BA513" s="327">
        <f>IF(CD513="HDHV",DM_TI_LE!$K$12*I513, SUM(AE513:AW513)*F513*E513*DM_HE_SO_LUONG_NS!$D$1*CE513)</f>
        <v>510000</v>
      </c>
      <c r="BB513" s="325"/>
      <c r="BC513" s="328">
        <f>VLOOKUP(B513,GD_LCD_HS_LNS!$B$4:$E$1000,4,FALSE)</f>
        <v>3875000</v>
      </c>
      <c r="BD513" s="329"/>
      <c r="BE513" s="325">
        <f>I513/26*$BC513*VLOOKUP(BE$4,DM_TI_LE!$A$5:$C$29,3,FALSE)</f>
        <v>0</v>
      </c>
      <c r="BF513" s="325">
        <f>J513/26*$BC513*VLOOKUP(BF$4,DM_TI_LE!$A$5:$C$29,3,FALSE)</f>
        <v>0</v>
      </c>
      <c r="BG513" s="325">
        <f>K513/26*$BC513*VLOOKUP(BG$4,DM_TI_LE!$A$5:$C$29,3,FALSE)</f>
        <v>0</v>
      </c>
      <c r="BH513" s="325">
        <f>L513/26*$BC513*VLOOKUP(BH$4,DM_TI_LE!$A$5:$C$29,3,FALSE)</f>
        <v>0</v>
      </c>
      <c r="BI513" s="325">
        <f>M513/26*$BC513*VLOOKUP(BI$4,DM_TI_LE!$A$5:$C$29,3,FALSE)</f>
        <v>0</v>
      </c>
      <c r="BJ513" s="325">
        <f>N513/26*$BC513*VLOOKUP(BJ$4,DM_TI_LE!$A$5:$C$29,3,FALSE)</f>
        <v>0</v>
      </c>
      <c r="BK513" s="325">
        <f>O513/26*$BC513*VLOOKUP(BK$4,DM_TI_LE!$A$5:$C$29,3,FALSE)</f>
        <v>0</v>
      </c>
      <c r="BL513" s="325">
        <f>P513/26*$BC513*VLOOKUP(BL$4,DM_TI_LE!$A$5:$C$29,3,FALSE)</f>
        <v>0</v>
      </c>
      <c r="BM513" s="325">
        <f>Q513/26*$BC513*VLOOKUP(BM$4,DM_TI_LE!$A$5:$C$29,3,FALSE)</f>
        <v>0</v>
      </c>
      <c r="BN513" s="325">
        <f>R513/26*$BC513*VLOOKUP(BN$4,DM_TI_LE!$A$5:$C$29,3,FALSE)</f>
        <v>0</v>
      </c>
      <c r="BO513" s="325">
        <f>S513/26*$BC513*VLOOKUP(BO$4,DM_TI_LE!$A$5:$C$29,3,FALSE)</f>
        <v>0</v>
      </c>
      <c r="BP513" s="325">
        <f>T513/26*$BC513*VLOOKUP(BP$4,DM_TI_LE!$A$5:$C$29,3,FALSE)</f>
        <v>0</v>
      </c>
      <c r="BQ513" s="325">
        <f>U513/26*$BC513*VLOOKUP(BQ$4,DM_TI_LE!$A$5:$C$29,3,FALSE)</f>
        <v>0</v>
      </c>
      <c r="BR513" s="325">
        <f>V513/26*$BC513*VLOOKUP(BR$4,DM_TI_LE!$A$5:$C$29,3,FALSE)</f>
        <v>0</v>
      </c>
      <c r="BS513" s="325">
        <f>W513/26*$BC513*VLOOKUP(BS$4,DM_TI_LE!$A$5:$C$29,3,FALSE)</f>
        <v>0</v>
      </c>
      <c r="BT513" s="325">
        <f>X513/26*$BC513*VLOOKUP(BT$4,DM_TI_LE!$A$5:$C$29,3,FALSE)</f>
        <v>0</v>
      </c>
      <c r="BU513" s="325">
        <f>Y513/26*$BC513*VLOOKUP(BU$4,DM_TI_LE!$A$5:$C$29,3,FALSE)</f>
        <v>0</v>
      </c>
      <c r="BV513" s="325">
        <f>Z513/26*$BC513*VLOOKUP(BV$4,DM_TI_LE!$A$5:$C$29,3,FALSE)</f>
        <v>0</v>
      </c>
      <c r="BW513" s="325">
        <f>AA513/26*$BC513*VLOOKUP(BW$4,DM_TI_LE!$A$5:$C$29,3,FALSE)</f>
        <v>0</v>
      </c>
      <c r="BX513" s="325">
        <f>AB513/26*$BC513*VLOOKUP(BX$4,DM_TI_LE!$A$5:$C$29,3,FALSE)</f>
        <v>0</v>
      </c>
      <c r="BY513" s="325">
        <f>AC513/26*$BC513*VLOOKUP(BY$4,DM_TI_LE!$A$5:$C$29,3,FALSE)</f>
        <v>0</v>
      </c>
      <c r="BZ513" s="325">
        <f>AD513/26*$BC513*VLOOKUP(BZ$4,DM_TI_LE!$A$5:$C$29,3,FALSE)</f>
        <v>0</v>
      </c>
      <c r="CA513" s="327">
        <f t="shared" si="0"/>
        <v>0</v>
      </c>
      <c r="CB513" s="329"/>
      <c r="CC513" s="327">
        <f t="shared" si="1"/>
        <v>510000</v>
      </c>
      <c r="CD513" s="138" t="str">
        <f>VLOOKUP(B513,GD_CHUNG!$B$481:$G$694,6,FALSE)</f>
        <v>HDHV</v>
      </c>
      <c r="CE513" s="330">
        <f>VLOOKUP(CD513,DM_TI_LE!$I$12:$J$16,2,FALSE)</f>
        <v>0</v>
      </c>
    </row>
    <row r="514" spans="1:83" ht="12.75" x14ac:dyDescent="0.2">
      <c r="A514" s="298">
        <v>510</v>
      </c>
      <c r="B514" s="299">
        <f>GD_CHUNG!B514</f>
        <v>13779</v>
      </c>
      <c r="C514" s="299" t="str">
        <f>GD_CHUNG!C514</f>
        <v>Lê Hoàng Gia</v>
      </c>
      <c r="D514" s="299" t="str">
        <f>GD_CHUNG!D514</f>
        <v>Nhân viên phục vụ hành khách</v>
      </c>
      <c r="E514" s="323">
        <f>VLOOKUP(B514,GD_CHAM_CONG!$C$6:$BJ$997,60,FALSE)</f>
        <v>1</v>
      </c>
      <c r="F514" s="323">
        <f>VLOOKUP(B514,GD_LCD_HS_LNS!$B$4:$F$1000,5,FALSE)</f>
        <v>1.6</v>
      </c>
      <c r="G514" s="331"/>
      <c r="H514" s="324">
        <f>VLOOKUP(B514,GD_CHAM_CONG!$C$6:$BD$997,37,FALSE)</f>
        <v>27</v>
      </c>
      <c r="I514" s="325">
        <f>VLOOKUP($B514,GD_CHAM_CONG!$C$480:$BF$997,38,FALSE)</f>
        <v>17</v>
      </c>
      <c r="J514" s="325">
        <f>VLOOKUP($B514,GD_CHAM_CONG!$C$480:$BF$997,39,FALSE)</f>
        <v>0</v>
      </c>
      <c r="K514" s="325">
        <f>VLOOKUP($B514,GD_CHAM_CONG!$C$480:$BF$997,40,FALSE)</f>
        <v>0</v>
      </c>
      <c r="L514" s="325">
        <f>VLOOKUP($B514,GD_CHAM_CONG!$C$480:$BF$997,41,FALSE)</f>
        <v>0</v>
      </c>
      <c r="M514" s="325">
        <f>VLOOKUP($B514,GD_CHAM_CONG!$C$480:$BF$997,42,FALSE)</f>
        <v>0</v>
      </c>
      <c r="N514" s="325">
        <f>VLOOKUP($B514,GD_CHAM_CONG!$C$480:$BF$997,43,FALSE)</f>
        <v>0</v>
      </c>
      <c r="O514" s="325">
        <f>VLOOKUP($B514,GD_CHAM_CONG!$C$480:$BF$997,44,FALSE)</f>
        <v>0</v>
      </c>
      <c r="P514" s="325">
        <f>VLOOKUP($B514,GD_CHAM_CONG!$C$480:$BF$997,45,FALSE)</f>
        <v>0</v>
      </c>
      <c r="Q514" s="325">
        <f>VLOOKUP($B514,GD_CHAM_CONG!$C$480:$BF$997,46,FALSE)</f>
        <v>0</v>
      </c>
      <c r="R514" s="325">
        <f>VLOOKUP($B514,GD_CHAM_CONG!$C$6:$BF$997,47,FALSE)</f>
        <v>0</v>
      </c>
      <c r="S514" s="325">
        <f>VLOOKUP($B514,GD_CHAM_CONG!$C$480:$BF$997,48,FALSE)</f>
        <v>0</v>
      </c>
      <c r="T514" s="325">
        <f>VLOOKUP($B514,GD_CHAM_CONG!$C$480:$BF$997,49,FALSE)</f>
        <v>0</v>
      </c>
      <c r="U514" s="325">
        <f>VLOOKUP($B514,GD_CHAM_CONG!$C$480:$BF$997,50,FALSE)</f>
        <v>0</v>
      </c>
      <c r="V514" s="325">
        <f>VLOOKUP($B514,GD_CHAM_CONG!$C$480:$BF$997,51,FALSE)</f>
        <v>0</v>
      </c>
      <c r="W514" s="325">
        <f>VLOOKUP($B514,GD_CHAM_CONG!$C$480:$BF$997,52,FALSE)</f>
        <v>0</v>
      </c>
      <c r="X514" s="325">
        <f>VLOOKUP($B514,GD_CHAM_CONG!$C$480:$BF$997,53,FALSE)</f>
        <v>0</v>
      </c>
      <c r="Y514" s="325">
        <f>VLOOKUP($B514,GD_CHAM_CONG!$C$480:$BF$997,54,FALSE)</f>
        <v>0</v>
      </c>
      <c r="Z514" s="325">
        <f>VLOOKUP($B514,GD_CHAM_CONG!$C$480:$BF$997,55,FALSE)</f>
        <v>0</v>
      </c>
      <c r="AA514" s="325">
        <f>VLOOKUP($B514,GD_CHAM_CONG!$C$480:$BF$997,56,FALSE)</f>
        <v>0</v>
      </c>
      <c r="AB514" s="325">
        <f>VLOOKUP($B514,GD_CHAM_CONG!$C$480:$BI$997,57,FALSE)</f>
        <v>0</v>
      </c>
      <c r="AC514" s="325">
        <f>VLOOKUP($B514,GD_CHAM_CONG!$C$480:$BI$997,58,FALSE)</f>
        <v>0</v>
      </c>
      <c r="AD514" s="325">
        <f>VLOOKUP($B514,GD_CHAM_CONG!$C$480:$BI$997,59,FALSE)</f>
        <v>0</v>
      </c>
      <c r="AE514" s="326">
        <f>I514/$H514*VLOOKUP(I$4,DM_TI_LE!$A$5:$B$30,2,FALSE)</f>
        <v>0.62962962962962965</v>
      </c>
      <c r="AF514" s="326">
        <f>J514/$H514*VLOOKUP(J$4,DM_TI_LE!$A$5:$B$30,2,FALSE)</f>
        <v>0</v>
      </c>
      <c r="AG514" s="326">
        <f>K514/$H514*VLOOKUP(K$4,DM_TI_LE!$A$5:$B$30,2,FALSE)</f>
        <v>0</v>
      </c>
      <c r="AH514" s="326">
        <f>L514/$H514*VLOOKUP(L$4,DM_TI_LE!$A$5:$B$30,2,FALSE)</f>
        <v>0</v>
      </c>
      <c r="AI514" s="326">
        <f>M514/$H514*VLOOKUP(M$4,DM_TI_LE!$A$5:$B$30,2,FALSE)</f>
        <v>0</v>
      </c>
      <c r="AJ514" s="326">
        <f>N514/$H514*VLOOKUP(N$4,DM_TI_LE!$A$5:$B$30,2,FALSE)</f>
        <v>0</v>
      </c>
      <c r="AK514" s="326">
        <f>O514/$H514*VLOOKUP(O$4,DM_TI_LE!$A$5:$B$30,2,FALSE)</f>
        <v>0</v>
      </c>
      <c r="AL514" s="326">
        <f>P514/$H514*VLOOKUP(P$4,DM_TI_LE!$A$5:$B$30,2,FALSE)</f>
        <v>0</v>
      </c>
      <c r="AM514" s="326">
        <f>Q514/$H514*VLOOKUP(Q$4,DM_TI_LE!$A$5:$B$30,2,FALSE)</f>
        <v>0</v>
      </c>
      <c r="AN514" s="326">
        <f>R514/$H514*VLOOKUP(R$4,DM_TI_LE!$A$5:$B$30,2,FALSE)</f>
        <v>0</v>
      </c>
      <c r="AO514" s="326">
        <f>S514/$H514*VLOOKUP(S$4,DM_TI_LE!$A$5:$B$30,2,FALSE)</f>
        <v>0</v>
      </c>
      <c r="AP514" s="326">
        <f>T514/$H514*VLOOKUP(T$4,DM_TI_LE!$A$5:$B$30,2,FALSE)</f>
        <v>0</v>
      </c>
      <c r="AQ514" s="326">
        <f>U514/$H514*VLOOKUP(U$4,DM_TI_LE!$A$5:$B$30,2,FALSE)</f>
        <v>0</v>
      </c>
      <c r="AR514" s="326">
        <f>V514/$H514*VLOOKUP(V$4,DM_TI_LE!$A$5:$B$30,2,FALSE)</f>
        <v>0</v>
      </c>
      <c r="AS514" s="326">
        <f>W514/$H514*VLOOKUP(W$4,DM_TI_LE!$A$5:$B$30,2,FALSE)</f>
        <v>0</v>
      </c>
      <c r="AT514" s="326">
        <f>X514/$H514*VLOOKUP(X$4,DM_TI_LE!$A$5:$B$30,2,FALSE)</f>
        <v>0</v>
      </c>
      <c r="AU514" s="326">
        <f>Y514/$H514*VLOOKUP(Y$4,DM_TI_LE!$A$5:$B$30,2,FALSE)</f>
        <v>0</v>
      </c>
      <c r="AV514" s="326">
        <f>Z514/$H514*VLOOKUP(Z$4,DM_TI_LE!$A$5:$B$30,2,FALSE)</f>
        <v>0</v>
      </c>
      <c r="AW514" s="326">
        <f>AA514/$H514*VLOOKUP(AA$4,DM_TI_LE!$A$5:$B$30,2,FALSE)</f>
        <v>0</v>
      </c>
      <c r="AX514" s="326">
        <f>AB514/$H514*VLOOKUP(AB$4,DM_TI_LE!$A$5:$B$30,2,FALSE)</f>
        <v>0</v>
      </c>
      <c r="AY514" s="326">
        <f>AC514/$H514*VLOOKUP(AC$4,DM_TI_LE!$A$5:$B$30,2,FALSE)</f>
        <v>0</v>
      </c>
      <c r="AZ514" s="326">
        <f>AD514/$H514*VLOOKUP(AD$4,DM_TI_LE!$A$5:$B$30,2,FALSE)</f>
        <v>0</v>
      </c>
      <c r="BA514" s="327">
        <f>IF(CD514="HDHV",DM_TI_LE!$K$12*I514, SUM(AE514:AW514)*F514*E514*DM_HE_SO_LUONG_NS!$D$1*CE514)</f>
        <v>510000</v>
      </c>
      <c r="BB514" s="325"/>
      <c r="BC514" s="328">
        <f>VLOOKUP(B514,GD_LCD_HS_LNS!$B$4:$E$1000,4,FALSE)</f>
        <v>3875000</v>
      </c>
      <c r="BD514" s="329"/>
      <c r="BE514" s="325">
        <f>I514/26*$BC514*VLOOKUP(BE$4,DM_TI_LE!$A$5:$C$29,3,FALSE)</f>
        <v>0</v>
      </c>
      <c r="BF514" s="325">
        <f>J514/26*$BC514*VLOOKUP(BF$4,DM_TI_LE!$A$5:$C$29,3,FALSE)</f>
        <v>0</v>
      </c>
      <c r="BG514" s="325">
        <f>K514/26*$BC514*VLOOKUP(BG$4,DM_TI_LE!$A$5:$C$29,3,FALSE)</f>
        <v>0</v>
      </c>
      <c r="BH514" s="325">
        <f>L514/26*$BC514*VLOOKUP(BH$4,DM_TI_LE!$A$5:$C$29,3,FALSE)</f>
        <v>0</v>
      </c>
      <c r="BI514" s="325">
        <f>M514/26*$BC514*VLOOKUP(BI$4,DM_TI_LE!$A$5:$C$29,3,FALSE)</f>
        <v>0</v>
      </c>
      <c r="BJ514" s="325">
        <f>N514/26*$BC514*VLOOKUP(BJ$4,DM_TI_LE!$A$5:$C$29,3,FALSE)</f>
        <v>0</v>
      </c>
      <c r="BK514" s="325">
        <f>O514/26*$BC514*VLOOKUP(BK$4,DM_TI_LE!$A$5:$C$29,3,FALSE)</f>
        <v>0</v>
      </c>
      <c r="BL514" s="325">
        <f>P514/26*$BC514*VLOOKUP(BL$4,DM_TI_LE!$A$5:$C$29,3,FALSE)</f>
        <v>0</v>
      </c>
      <c r="BM514" s="325">
        <f>Q514/26*$BC514*VLOOKUP(BM$4,DM_TI_LE!$A$5:$C$29,3,FALSE)</f>
        <v>0</v>
      </c>
      <c r="BN514" s="325">
        <f>R514/26*$BC514*VLOOKUP(BN$4,DM_TI_LE!$A$5:$C$29,3,FALSE)</f>
        <v>0</v>
      </c>
      <c r="BO514" s="325">
        <f>S514/26*$BC514*VLOOKUP(BO$4,DM_TI_LE!$A$5:$C$29,3,FALSE)</f>
        <v>0</v>
      </c>
      <c r="BP514" s="325">
        <f>T514/26*$BC514*VLOOKUP(BP$4,DM_TI_LE!$A$5:$C$29,3,FALSE)</f>
        <v>0</v>
      </c>
      <c r="BQ514" s="325">
        <f>U514/26*$BC514*VLOOKUP(BQ$4,DM_TI_LE!$A$5:$C$29,3,FALSE)</f>
        <v>0</v>
      </c>
      <c r="BR514" s="325">
        <f>V514/26*$BC514*VLOOKUP(BR$4,DM_TI_LE!$A$5:$C$29,3,FALSE)</f>
        <v>0</v>
      </c>
      <c r="BS514" s="325">
        <f>W514/26*$BC514*VLOOKUP(BS$4,DM_TI_LE!$A$5:$C$29,3,FALSE)</f>
        <v>0</v>
      </c>
      <c r="BT514" s="325">
        <f>X514/26*$BC514*VLOOKUP(BT$4,DM_TI_LE!$A$5:$C$29,3,FALSE)</f>
        <v>0</v>
      </c>
      <c r="BU514" s="325">
        <f>Y514/26*$BC514*VLOOKUP(BU$4,DM_TI_LE!$A$5:$C$29,3,FALSE)</f>
        <v>0</v>
      </c>
      <c r="BV514" s="325">
        <f>Z514/26*$BC514*VLOOKUP(BV$4,DM_TI_LE!$A$5:$C$29,3,FALSE)</f>
        <v>0</v>
      </c>
      <c r="BW514" s="325">
        <f>AA514/26*$BC514*VLOOKUP(BW$4,DM_TI_LE!$A$5:$C$29,3,FALSE)</f>
        <v>0</v>
      </c>
      <c r="BX514" s="325">
        <f>AB514/26*$BC514*VLOOKUP(BX$4,DM_TI_LE!$A$5:$C$29,3,FALSE)</f>
        <v>0</v>
      </c>
      <c r="BY514" s="325">
        <f>AC514/26*$BC514*VLOOKUP(BY$4,DM_TI_LE!$A$5:$C$29,3,FALSE)</f>
        <v>0</v>
      </c>
      <c r="BZ514" s="325">
        <f>AD514/26*$BC514*VLOOKUP(BZ$4,DM_TI_LE!$A$5:$C$29,3,FALSE)</f>
        <v>0</v>
      </c>
      <c r="CA514" s="327">
        <f t="shared" si="0"/>
        <v>0</v>
      </c>
      <c r="CB514" s="329"/>
      <c r="CC514" s="327">
        <f t="shared" si="1"/>
        <v>510000</v>
      </c>
      <c r="CD514" s="138" t="str">
        <f>VLOOKUP(B514,GD_CHUNG!$B$481:$G$694,6,FALSE)</f>
        <v>HDHV</v>
      </c>
      <c r="CE514" s="330">
        <f>VLOOKUP(CD514,DM_TI_LE!$I$12:$J$16,2,FALSE)</f>
        <v>0</v>
      </c>
    </row>
    <row r="515" spans="1:83" ht="12.75" x14ac:dyDescent="0.2">
      <c r="A515" s="298">
        <v>511</v>
      </c>
      <c r="B515" s="299">
        <f>GD_CHUNG!B515</f>
        <v>13780</v>
      </c>
      <c r="C515" s="299" t="str">
        <f>GD_CHUNG!C515</f>
        <v>Nguyễn Quang Hà Sơn</v>
      </c>
      <c r="D515" s="299" t="str">
        <f>GD_CHUNG!D515</f>
        <v>Nhân viên phục vụ hành khách</v>
      </c>
      <c r="E515" s="323">
        <f>VLOOKUP(B515,GD_CHAM_CONG!$C$6:$BJ$997,60,FALSE)</f>
        <v>1</v>
      </c>
      <c r="F515" s="323">
        <f>VLOOKUP(B515,GD_LCD_HS_LNS!$B$4:$F$1000,5,FALSE)</f>
        <v>1.6</v>
      </c>
      <c r="G515" s="331"/>
      <c r="H515" s="324">
        <f>VLOOKUP(B515,GD_CHAM_CONG!$C$6:$BD$997,37,FALSE)</f>
        <v>27</v>
      </c>
      <c r="I515" s="325">
        <f>VLOOKUP($B515,GD_CHAM_CONG!$C$480:$BF$997,38,FALSE)</f>
        <v>17</v>
      </c>
      <c r="J515" s="325">
        <f>VLOOKUP($B515,GD_CHAM_CONG!$C$480:$BF$997,39,FALSE)</f>
        <v>0</v>
      </c>
      <c r="K515" s="325">
        <f>VLOOKUP($B515,GD_CHAM_CONG!$C$480:$BF$997,40,FALSE)</f>
        <v>0</v>
      </c>
      <c r="L515" s="325">
        <f>VLOOKUP($B515,GD_CHAM_CONG!$C$480:$BF$997,41,FALSE)</f>
        <v>0</v>
      </c>
      <c r="M515" s="325">
        <f>VLOOKUP($B515,GD_CHAM_CONG!$C$480:$BF$997,42,FALSE)</f>
        <v>0</v>
      </c>
      <c r="N515" s="325">
        <f>VLOOKUP($B515,GD_CHAM_CONG!$C$480:$BF$997,43,FALSE)</f>
        <v>0</v>
      </c>
      <c r="O515" s="325">
        <f>VLOOKUP($B515,GD_CHAM_CONG!$C$480:$BF$997,44,FALSE)</f>
        <v>0</v>
      </c>
      <c r="P515" s="325">
        <f>VLOOKUP($B515,GD_CHAM_CONG!$C$480:$BF$997,45,FALSE)</f>
        <v>0</v>
      </c>
      <c r="Q515" s="325">
        <f>VLOOKUP($B515,GD_CHAM_CONG!$C$480:$BF$997,46,FALSE)</f>
        <v>0</v>
      </c>
      <c r="R515" s="325">
        <f>VLOOKUP($B515,GD_CHAM_CONG!$C$6:$BF$997,47,FALSE)</f>
        <v>0</v>
      </c>
      <c r="S515" s="325">
        <f>VLOOKUP($B515,GD_CHAM_CONG!$C$480:$BF$997,48,FALSE)</f>
        <v>0</v>
      </c>
      <c r="T515" s="325">
        <f>VLOOKUP($B515,GD_CHAM_CONG!$C$480:$BF$997,49,FALSE)</f>
        <v>0</v>
      </c>
      <c r="U515" s="325">
        <f>VLOOKUP($B515,GD_CHAM_CONG!$C$480:$BF$997,50,FALSE)</f>
        <v>0</v>
      </c>
      <c r="V515" s="325">
        <f>VLOOKUP($B515,GD_CHAM_CONG!$C$480:$BF$997,51,FALSE)</f>
        <v>0</v>
      </c>
      <c r="W515" s="325">
        <f>VLOOKUP($B515,GD_CHAM_CONG!$C$480:$BF$997,52,FALSE)</f>
        <v>0</v>
      </c>
      <c r="X515" s="325">
        <f>VLOOKUP($B515,GD_CHAM_CONG!$C$480:$BF$997,53,FALSE)</f>
        <v>0</v>
      </c>
      <c r="Y515" s="325">
        <f>VLOOKUP($B515,GD_CHAM_CONG!$C$480:$BF$997,54,FALSE)</f>
        <v>0</v>
      </c>
      <c r="Z515" s="325">
        <f>VLOOKUP($B515,GD_CHAM_CONG!$C$480:$BF$997,55,FALSE)</f>
        <v>0</v>
      </c>
      <c r="AA515" s="325">
        <f>VLOOKUP($B515,GD_CHAM_CONG!$C$480:$BF$997,56,FALSE)</f>
        <v>0</v>
      </c>
      <c r="AB515" s="325">
        <f>VLOOKUP($B515,GD_CHAM_CONG!$C$480:$BI$997,57,FALSE)</f>
        <v>0</v>
      </c>
      <c r="AC515" s="325">
        <f>VLOOKUP($B515,GD_CHAM_CONG!$C$480:$BI$997,58,FALSE)</f>
        <v>0</v>
      </c>
      <c r="AD515" s="325">
        <f>VLOOKUP($B515,GD_CHAM_CONG!$C$480:$BI$997,59,FALSE)</f>
        <v>0</v>
      </c>
      <c r="AE515" s="326">
        <f>I515/$H515*VLOOKUP(I$4,DM_TI_LE!$A$5:$B$30,2,FALSE)</f>
        <v>0.62962962962962965</v>
      </c>
      <c r="AF515" s="326">
        <f>J515/$H515*VLOOKUP(J$4,DM_TI_LE!$A$5:$B$30,2,FALSE)</f>
        <v>0</v>
      </c>
      <c r="AG515" s="326">
        <f>K515/$H515*VLOOKUP(K$4,DM_TI_LE!$A$5:$B$30,2,FALSE)</f>
        <v>0</v>
      </c>
      <c r="AH515" s="326">
        <f>L515/$H515*VLOOKUP(L$4,DM_TI_LE!$A$5:$B$30,2,FALSE)</f>
        <v>0</v>
      </c>
      <c r="AI515" s="326">
        <f>M515/$H515*VLOOKUP(M$4,DM_TI_LE!$A$5:$B$30,2,FALSE)</f>
        <v>0</v>
      </c>
      <c r="AJ515" s="326">
        <f>N515/$H515*VLOOKUP(N$4,DM_TI_LE!$A$5:$B$30,2,FALSE)</f>
        <v>0</v>
      </c>
      <c r="AK515" s="326">
        <f>O515/$H515*VLOOKUP(O$4,DM_TI_LE!$A$5:$B$30,2,FALSE)</f>
        <v>0</v>
      </c>
      <c r="AL515" s="326">
        <f>P515/$H515*VLOOKUP(P$4,DM_TI_LE!$A$5:$B$30,2,FALSE)</f>
        <v>0</v>
      </c>
      <c r="AM515" s="326">
        <f>Q515/$H515*VLOOKUP(Q$4,DM_TI_LE!$A$5:$B$30,2,FALSE)</f>
        <v>0</v>
      </c>
      <c r="AN515" s="326">
        <f>R515/$H515*VLOOKUP(R$4,DM_TI_LE!$A$5:$B$30,2,FALSE)</f>
        <v>0</v>
      </c>
      <c r="AO515" s="326">
        <f>S515/$H515*VLOOKUP(S$4,DM_TI_LE!$A$5:$B$30,2,FALSE)</f>
        <v>0</v>
      </c>
      <c r="AP515" s="326">
        <f>T515/$H515*VLOOKUP(T$4,DM_TI_LE!$A$5:$B$30,2,FALSE)</f>
        <v>0</v>
      </c>
      <c r="AQ515" s="326">
        <f>U515/$H515*VLOOKUP(U$4,DM_TI_LE!$A$5:$B$30,2,FALSE)</f>
        <v>0</v>
      </c>
      <c r="AR515" s="326">
        <f>V515/$H515*VLOOKUP(V$4,DM_TI_LE!$A$5:$B$30,2,FALSE)</f>
        <v>0</v>
      </c>
      <c r="AS515" s="326">
        <f>W515/$H515*VLOOKUP(W$4,DM_TI_LE!$A$5:$B$30,2,FALSE)</f>
        <v>0</v>
      </c>
      <c r="AT515" s="326">
        <f>X515/$H515*VLOOKUP(X$4,DM_TI_LE!$A$5:$B$30,2,FALSE)</f>
        <v>0</v>
      </c>
      <c r="AU515" s="326">
        <f>Y515/$H515*VLOOKUP(Y$4,DM_TI_LE!$A$5:$B$30,2,FALSE)</f>
        <v>0</v>
      </c>
      <c r="AV515" s="326">
        <f>Z515/$H515*VLOOKUP(Z$4,DM_TI_LE!$A$5:$B$30,2,FALSE)</f>
        <v>0</v>
      </c>
      <c r="AW515" s="326">
        <f>AA515/$H515*VLOOKUP(AA$4,DM_TI_LE!$A$5:$B$30,2,FALSE)</f>
        <v>0</v>
      </c>
      <c r="AX515" s="326">
        <f>AB515/$H515*VLOOKUP(AB$4,DM_TI_LE!$A$5:$B$30,2,FALSE)</f>
        <v>0</v>
      </c>
      <c r="AY515" s="326">
        <f>AC515/$H515*VLOOKUP(AC$4,DM_TI_LE!$A$5:$B$30,2,FALSE)</f>
        <v>0</v>
      </c>
      <c r="AZ515" s="326">
        <f>AD515/$H515*VLOOKUP(AD$4,DM_TI_LE!$A$5:$B$30,2,FALSE)</f>
        <v>0</v>
      </c>
      <c r="BA515" s="327">
        <f>IF(CD515="HDHV",DM_TI_LE!$K$12*I515, SUM(AE515:AW515)*F515*E515*DM_HE_SO_LUONG_NS!$D$1*CE515)</f>
        <v>510000</v>
      </c>
      <c r="BB515" s="325"/>
      <c r="BC515" s="328">
        <f>VLOOKUP(B515,GD_LCD_HS_LNS!$B$4:$E$1000,4,FALSE)</f>
        <v>3875000</v>
      </c>
      <c r="BD515" s="329"/>
      <c r="BE515" s="325">
        <f>I515/26*$BC515*VLOOKUP(BE$4,DM_TI_LE!$A$5:$C$29,3,FALSE)</f>
        <v>0</v>
      </c>
      <c r="BF515" s="325">
        <f>J515/26*$BC515*VLOOKUP(BF$4,DM_TI_LE!$A$5:$C$29,3,FALSE)</f>
        <v>0</v>
      </c>
      <c r="BG515" s="325">
        <f>K515/26*$BC515*VLOOKUP(BG$4,DM_TI_LE!$A$5:$C$29,3,FALSE)</f>
        <v>0</v>
      </c>
      <c r="BH515" s="325">
        <f>L515/26*$BC515*VLOOKUP(BH$4,DM_TI_LE!$A$5:$C$29,3,FALSE)</f>
        <v>0</v>
      </c>
      <c r="BI515" s="325">
        <f>M515/26*$BC515*VLOOKUP(BI$4,DM_TI_LE!$A$5:$C$29,3,FALSE)</f>
        <v>0</v>
      </c>
      <c r="BJ515" s="325">
        <f>N515/26*$BC515*VLOOKUP(BJ$4,DM_TI_LE!$A$5:$C$29,3,FALSE)</f>
        <v>0</v>
      </c>
      <c r="BK515" s="325">
        <f>O515/26*$BC515*VLOOKUP(BK$4,DM_TI_LE!$A$5:$C$29,3,FALSE)</f>
        <v>0</v>
      </c>
      <c r="BL515" s="325">
        <f>P515/26*$BC515*VLOOKUP(BL$4,DM_TI_LE!$A$5:$C$29,3,FALSE)</f>
        <v>0</v>
      </c>
      <c r="BM515" s="325">
        <f>Q515/26*$BC515*VLOOKUP(BM$4,DM_TI_LE!$A$5:$C$29,3,FALSE)</f>
        <v>0</v>
      </c>
      <c r="BN515" s="325">
        <f>R515/26*$BC515*VLOOKUP(BN$4,DM_TI_LE!$A$5:$C$29,3,FALSE)</f>
        <v>0</v>
      </c>
      <c r="BO515" s="325">
        <f>S515/26*$BC515*VLOOKUP(BO$4,DM_TI_LE!$A$5:$C$29,3,FALSE)</f>
        <v>0</v>
      </c>
      <c r="BP515" s="325">
        <f>T515/26*$BC515*VLOOKUP(BP$4,DM_TI_LE!$A$5:$C$29,3,FALSE)</f>
        <v>0</v>
      </c>
      <c r="BQ515" s="325">
        <f>U515/26*$BC515*VLOOKUP(BQ$4,DM_TI_LE!$A$5:$C$29,3,FALSE)</f>
        <v>0</v>
      </c>
      <c r="BR515" s="325">
        <f>V515/26*$BC515*VLOOKUP(BR$4,DM_TI_LE!$A$5:$C$29,3,FALSE)</f>
        <v>0</v>
      </c>
      <c r="BS515" s="325">
        <f>W515/26*$BC515*VLOOKUP(BS$4,DM_TI_LE!$A$5:$C$29,3,FALSE)</f>
        <v>0</v>
      </c>
      <c r="BT515" s="325">
        <f>X515/26*$BC515*VLOOKUP(BT$4,DM_TI_LE!$A$5:$C$29,3,FALSE)</f>
        <v>0</v>
      </c>
      <c r="BU515" s="325">
        <f>Y515/26*$BC515*VLOOKUP(BU$4,DM_TI_LE!$A$5:$C$29,3,FALSE)</f>
        <v>0</v>
      </c>
      <c r="BV515" s="325">
        <f>Z515/26*$BC515*VLOOKUP(BV$4,DM_TI_LE!$A$5:$C$29,3,FALSE)</f>
        <v>0</v>
      </c>
      <c r="BW515" s="325">
        <f>AA515/26*$BC515*VLOOKUP(BW$4,DM_TI_LE!$A$5:$C$29,3,FALSE)</f>
        <v>0</v>
      </c>
      <c r="BX515" s="325">
        <f>AB515/26*$BC515*VLOOKUP(BX$4,DM_TI_LE!$A$5:$C$29,3,FALSE)</f>
        <v>0</v>
      </c>
      <c r="BY515" s="325">
        <f>AC515/26*$BC515*VLOOKUP(BY$4,DM_TI_LE!$A$5:$C$29,3,FALSE)</f>
        <v>0</v>
      </c>
      <c r="BZ515" s="325">
        <f>AD515/26*$BC515*VLOOKUP(BZ$4,DM_TI_LE!$A$5:$C$29,3,FALSE)</f>
        <v>0</v>
      </c>
      <c r="CA515" s="327">
        <f t="shared" si="0"/>
        <v>0</v>
      </c>
      <c r="CB515" s="329"/>
      <c r="CC515" s="327">
        <f t="shared" si="1"/>
        <v>510000</v>
      </c>
      <c r="CD515" s="138" t="str">
        <f>VLOOKUP(B515,GD_CHUNG!$B$481:$G$694,6,FALSE)</f>
        <v>HDHV</v>
      </c>
      <c r="CE515" s="330">
        <f>VLOOKUP(CD515,DM_TI_LE!$I$12:$J$16,2,FALSE)</f>
        <v>0</v>
      </c>
    </row>
    <row r="516" spans="1:83" ht="12.75" x14ac:dyDescent="0.2">
      <c r="A516" s="298">
        <v>512</v>
      </c>
      <c r="B516" s="299">
        <f>GD_CHUNG!B516</f>
        <v>13781</v>
      </c>
      <c r="C516" s="299" t="str">
        <f>GD_CHUNG!C516</f>
        <v>Bùi Anh Tuấn</v>
      </c>
      <c r="D516" s="299" t="str">
        <f>GD_CHUNG!D516</f>
        <v>Nhân viên phục vụ hành khách</v>
      </c>
      <c r="E516" s="323">
        <f>VLOOKUP(B516,GD_CHAM_CONG!$C$6:$BJ$997,60,FALSE)</f>
        <v>1</v>
      </c>
      <c r="F516" s="323">
        <f>VLOOKUP(B516,GD_LCD_HS_LNS!$B$4:$F$1000,5,FALSE)</f>
        <v>1.6</v>
      </c>
      <c r="G516" s="331"/>
      <c r="H516" s="324">
        <f>VLOOKUP(B516,GD_CHAM_CONG!$C$6:$BD$997,37,FALSE)</f>
        <v>27</v>
      </c>
      <c r="I516" s="325">
        <f>VLOOKUP($B516,GD_CHAM_CONG!$C$480:$BF$997,38,FALSE)</f>
        <v>17</v>
      </c>
      <c r="J516" s="325">
        <f>VLOOKUP($B516,GD_CHAM_CONG!$C$480:$BF$997,39,FALSE)</f>
        <v>0</v>
      </c>
      <c r="K516" s="325">
        <f>VLOOKUP($B516,GD_CHAM_CONG!$C$480:$BF$997,40,FALSE)</f>
        <v>0</v>
      </c>
      <c r="L516" s="325">
        <f>VLOOKUP($B516,GD_CHAM_CONG!$C$480:$BF$997,41,FALSE)</f>
        <v>0</v>
      </c>
      <c r="M516" s="325">
        <f>VLOOKUP($B516,GD_CHAM_CONG!$C$480:$BF$997,42,FALSE)</f>
        <v>0</v>
      </c>
      <c r="N516" s="325">
        <f>VLOOKUP($B516,GD_CHAM_CONG!$C$480:$BF$997,43,FALSE)</f>
        <v>0</v>
      </c>
      <c r="O516" s="325">
        <f>VLOOKUP($B516,GD_CHAM_CONG!$C$480:$BF$997,44,FALSE)</f>
        <v>0</v>
      </c>
      <c r="P516" s="325">
        <f>VLOOKUP($B516,GD_CHAM_CONG!$C$480:$BF$997,45,FALSE)</f>
        <v>0</v>
      </c>
      <c r="Q516" s="325">
        <f>VLOOKUP($B516,GD_CHAM_CONG!$C$480:$BF$997,46,FALSE)</f>
        <v>0</v>
      </c>
      <c r="R516" s="325">
        <f>VLOOKUP($B516,GD_CHAM_CONG!$C$6:$BF$997,47,FALSE)</f>
        <v>0</v>
      </c>
      <c r="S516" s="325">
        <f>VLOOKUP($B516,GD_CHAM_CONG!$C$480:$BF$997,48,FALSE)</f>
        <v>0</v>
      </c>
      <c r="T516" s="325">
        <f>VLOOKUP($B516,GD_CHAM_CONG!$C$480:$BF$997,49,FALSE)</f>
        <v>0</v>
      </c>
      <c r="U516" s="325">
        <f>VLOOKUP($B516,GD_CHAM_CONG!$C$480:$BF$997,50,FALSE)</f>
        <v>0</v>
      </c>
      <c r="V516" s="325">
        <f>VLOOKUP($B516,GD_CHAM_CONG!$C$480:$BF$997,51,FALSE)</f>
        <v>0</v>
      </c>
      <c r="W516" s="325">
        <f>VLOOKUP($B516,GD_CHAM_CONG!$C$480:$BF$997,52,FALSE)</f>
        <v>0</v>
      </c>
      <c r="X516" s="325">
        <f>VLOOKUP($B516,GD_CHAM_CONG!$C$480:$BF$997,53,FALSE)</f>
        <v>0</v>
      </c>
      <c r="Y516" s="325">
        <f>VLOOKUP($B516,GD_CHAM_CONG!$C$480:$BF$997,54,FALSE)</f>
        <v>0</v>
      </c>
      <c r="Z516" s="325">
        <f>VLOOKUP($B516,GD_CHAM_CONG!$C$480:$BF$997,55,FALSE)</f>
        <v>0</v>
      </c>
      <c r="AA516" s="325">
        <f>VLOOKUP($B516,GD_CHAM_CONG!$C$480:$BF$997,56,FALSE)</f>
        <v>0</v>
      </c>
      <c r="AB516" s="325">
        <f>VLOOKUP($B516,GD_CHAM_CONG!$C$480:$BI$997,57,FALSE)</f>
        <v>0</v>
      </c>
      <c r="AC516" s="325">
        <f>VLOOKUP($B516,GD_CHAM_CONG!$C$480:$BI$997,58,FALSE)</f>
        <v>0</v>
      </c>
      <c r="AD516" s="325">
        <f>VLOOKUP($B516,GD_CHAM_CONG!$C$480:$BI$997,59,FALSE)</f>
        <v>0</v>
      </c>
      <c r="AE516" s="326">
        <f>I516/$H516*VLOOKUP(I$4,DM_TI_LE!$A$5:$B$30,2,FALSE)</f>
        <v>0.62962962962962965</v>
      </c>
      <c r="AF516" s="326">
        <f>J516/$H516*VLOOKUP(J$4,DM_TI_LE!$A$5:$B$30,2,FALSE)</f>
        <v>0</v>
      </c>
      <c r="AG516" s="326">
        <f>K516/$H516*VLOOKUP(K$4,DM_TI_LE!$A$5:$B$30,2,FALSE)</f>
        <v>0</v>
      </c>
      <c r="AH516" s="326">
        <f>L516/$H516*VLOOKUP(L$4,DM_TI_LE!$A$5:$B$30,2,FALSE)</f>
        <v>0</v>
      </c>
      <c r="AI516" s="326">
        <f>M516/$H516*VLOOKUP(M$4,DM_TI_LE!$A$5:$B$30,2,FALSE)</f>
        <v>0</v>
      </c>
      <c r="AJ516" s="326">
        <f>N516/$H516*VLOOKUP(N$4,DM_TI_LE!$A$5:$B$30,2,FALSE)</f>
        <v>0</v>
      </c>
      <c r="AK516" s="326">
        <f>O516/$H516*VLOOKUP(O$4,DM_TI_LE!$A$5:$B$30,2,FALSE)</f>
        <v>0</v>
      </c>
      <c r="AL516" s="326">
        <f>P516/$H516*VLOOKUP(P$4,DM_TI_LE!$A$5:$B$30,2,FALSE)</f>
        <v>0</v>
      </c>
      <c r="AM516" s="326">
        <f>Q516/$H516*VLOOKUP(Q$4,DM_TI_LE!$A$5:$B$30,2,FALSE)</f>
        <v>0</v>
      </c>
      <c r="AN516" s="326">
        <f>R516/$H516*VLOOKUP(R$4,DM_TI_LE!$A$5:$B$30,2,FALSE)</f>
        <v>0</v>
      </c>
      <c r="AO516" s="326">
        <f>S516/$H516*VLOOKUP(S$4,DM_TI_LE!$A$5:$B$30,2,FALSE)</f>
        <v>0</v>
      </c>
      <c r="AP516" s="326">
        <f>T516/$H516*VLOOKUP(T$4,DM_TI_LE!$A$5:$B$30,2,FALSE)</f>
        <v>0</v>
      </c>
      <c r="AQ516" s="326">
        <f>U516/$H516*VLOOKUP(U$4,DM_TI_LE!$A$5:$B$30,2,FALSE)</f>
        <v>0</v>
      </c>
      <c r="AR516" s="326">
        <f>V516/$H516*VLOOKUP(V$4,DM_TI_LE!$A$5:$B$30,2,FALSE)</f>
        <v>0</v>
      </c>
      <c r="AS516" s="326">
        <f>W516/$H516*VLOOKUP(W$4,DM_TI_LE!$A$5:$B$30,2,FALSE)</f>
        <v>0</v>
      </c>
      <c r="AT516" s="326">
        <f>X516/$H516*VLOOKUP(X$4,DM_TI_LE!$A$5:$B$30,2,FALSE)</f>
        <v>0</v>
      </c>
      <c r="AU516" s="326">
        <f>Y516/$H516*VLOOKUP(Y$4,DM_TI_LE!$A$5:$B$30,2,FALSE)</f>
        <v>0</v>
      </c>
      <c r="AV516" s="326">
        <f>Z516/$H516*VLOOKUP(Z$4,DM_TI_LE!$A$5:$B$30,2,FALSE)</f>
        <v>0</v>
      </c>
      <c r="AW516" s="326">
        <f>AA516/$H516*VLOOKUP(AA$4,DM_TI_LE!$A$5:$B$30,2,FALSE)</f>
        <v>0</v>
      </c>
      <c r="AX516" s="326">
        <f>AB516/$H516*VLOOKUP(AB$4,DM_TI_LE!$A$5:$B$30,2,FALSE)</f>
        <v>0</v>
      </c>
      <c r="AY516" s="326">
        <f>AC516/$H516*VLOOKUP(AC$4,DM_TI_LE!$A$5:$B$30,2,FALSE)</f>
        <v>0</v>
      </c>
      <c r="AZ516" s="326">
        <f>AD516/$H516*VLOOKUP(AD$4,DM_TI_LE!$A$5:$B$30,2,FALSE)</f>
        <v>0</v>
      </c>
      <c r="BA516" s="327">
        <f>IF(CD516="HDHV",DM_TI_LE!$K$12*I516, SUM(AE516:AW516)*F516*E516*DM_HE_SO_LUONG_NS!$D$1*CE516)</f>
        <v>510000</v>
      </c>
      <c r="BB516" s="325"/>
      <c r="BC516" s="328">
        <f>VLOOKUP(B516,GD_LCD_HS_LNS!$B$4:$E$1000,4,FALSE)</f>
        <v>3875000</v>
      </c>
      <c r="BD516" s="329"/>
      <c r="BE516" s="325">
        <f>I516/26*$BC516*VLOOKUP(BE$4,DM_TI_LE!$A$5:$C$29,3,FALSE)</f>
        <v>0</v>
      </c>
      <c r="BF516" s="325">
        <f>J516/26*$BC516*VLOOKUP(BF$4,DM_TI_LE!$A$5:$C$29,3,FALSE)</f>
        <v>0</v>
      </c>
      <c r="BG516" s="325">
        <f>K516/26*$BC516*VLOOKUP(BG$4,DM_TI_LE!$A$5:$C$29,3,FALSE)</f>
        <v>0</v>
      </c>
      <c r="BH516" s="325">
        <f>L516/26*$BC516*VLOOKUP(BH$4,DM_TI_LE!$A$5:$C$29,3,FALSE)</f>
        <v>0</v>
      </c>
      <c r="BI516" s="325">
        <f>M516/26*$BC516*VLOOKUP(BI$4,DM_TI_LE!$A$5:$C$29,3,FALSE)</f>
        <v>0</v>
      </c>
      <c r="BJ516" s="325">
        <f>N516/26*$BC516*VLOOKUP(BJ$4,DM_TI_LE!$A$5:$C$29,3,FALSE)</f>
        <v>0</v>
      </c>
      <c r="BK516" s="325">
        <f>O516/26*$BC516*VLOOKUP(BK$4,DM_TI_LE!$A$5:$C$29,3,FALSE)</f>
        <v>0</v>
      </c>
      <c r="BL516" s="325">
        <f>P516/26*$BC516*VLOOKUP(BL$4,DM_TI_LE!$A$5:$C$29,3,FALSE)</f>
        <v>0</v>
      </c>
      <c r="BM516" s="325">
        <f>Q516/26*$BC516*VLOOKUP(BM$4,DM_TI_LE!$A$5:$C$29,3,FALSE)</f>
        <v>0</v>
      </c>
      <c r="BN516" s="325">
        <f>R516/26*$BC516*VLOOKUP(BN$4,DM_TI_LE!$A$5:$C$29,3,FALSE)</f>
        <v>0</v>
      </c>
      <c r="BO516" s="325">
        <f>S516/26*$BC516*VLOOKUP(BO$4,DM_TI_LE!$A$5:$C$29,3,FALSE)</f>
        <v>0</v>
      </c>
      <c r="BP516" s="325">
        <f>T516/26*$BC516*VLOOKUP(BP$4,DM_TI_LE!$A$5:$C$29,3,FALSE)</f>
        <v>0</v>
      </c>
      <c r="BQ516" s="325">
        <f>U516/26*$BC516*VLOOKUP(BQ$4,DM_TI_LE!$A$5:$C$29,3,FALSE)</f>
        <v>0</v>
      </c>
      <c r="BR516" s="325">
        <f>V516/26*$BC516*VLOOKUP(BR$4,DM_TI_LE!$A$5:$C$29,3,FALSE)</f>
        <v>0</v>
      </c>
      <c r="BS516" s="325">
        <f>W516/26*$BC516*VLOOKUP(BS$4,DM_TI_LE!$A$5:$C$29,3,FALSE)</f>
        <v>0</v>
      </c>
      <c r="BT516" s="325">
        <f>X516/26*$BC516*VLOOKUP(BT$4,DM_TI_LE!$A$5:$C$29,3,FALSE)</f>
        <v>0</v>
      </c>
      <c r="BU516" s="325">
        <f>Y516/26*$BC516*VLOOKUP(BU$4,DM_TI_LE!$A$5:$C$29,3,FALSE)</f>
        <v>0</v>
      </c>
      <c r="BV516" s="325">
        <f>Z516/26*$BC516*VLOOKUP(BV$4,DM_TI_LE!$A$5:$C$29,3,FALSE)</f>
        <v>0</v>
      </c>
      <c r="BW516" s="325">
        <f>AA516/26*$BC516*VLOOKUP(BW$4,DM_TI_LE!$A$5:$C$29,3,FALSE)</f>
        <v>0</v>
      </c>
      <c r="BX516" s="325">
        <f>AB516/26*$BC516*VLOOKUP(BX$4,DM_TI_LE!$A$5:$C$29,3,FALSE)</f>
        <v>0</v>
      </c>
      <c r="BY516" s="325">
        <f>AC516/26*$BC516*VLOOKUP(BY$4,DM_TI_LE!$A$5:$C$29,3,FALSE)</f>
        <v>0</v>
      </c>
      <c r="BZ516" s="325">
        <f>AD516/26*$BC516*VLOOKUP(BZ$4,DM_TI_LE!$A$5:$C$29,3,FALSE)</f>
        <v>0</v>
      </c>
      <c r="CA516" s="327">
        <f t="shared" si="0"/>
        <v>0</v>
      </c>
      <c r="CB516" s="329"/>
      <c r="CC516" s="327">
        <f t="shared" si="1"/>
        <v>510000</v>
      </c>
      <c r="CD516" s="138" t="str">
        <f>VLOOKUP(B516,GD_CHUNG!$B$481:$G$694,6,FALSE)</f>
        <v>HDHV</v>
      </c>
      <c r="CE516" s="330">
        <f>VLOOKUP(CD516,DM_TI_LE!$I$12:$J$16,2,FALSE)</f>
        <v>0</v>
      </c>
    </row>
    <row r="517" spans="1:83" ht="12.75" x14ac:dyDescent="0.2">
      <c r="A517" s="298">
        <v>513</v>
      </c>
      <c r="B517" s="299">
        <f>GD_CHUNG!B517</f>
        <v>13782</v>
      </c>
      <c r="C517" s="299" t="str">
        <f>GD_CHUNG!C517</f>
        <v>Hoàng Thanh Tùng</v>
      </c>
      <c r="D517" s="299" t="str">
        <f>GD_CHUNG!D517</f>
        <v>Nhân viên phục vụ hành khách</v>
      </c>
      <c r="E517" s="323">
        <f>VLOOKUP(B517,GD_CHAM_CONG!$C$6:$BJ$997,60,FALSE)</f>
        <v>1</v>
      </c>
      <c r="F517" s="323">
        <f>VLOOKUP(B517,GD_LCD_HS_LNS!$B$4:$F$1000,5,FALSE)</f>
        <v>1.6</v>
      </c>
      <c r="G517" s="331"/>
      <c r="H517" s="324">
        <f>VLOOKUP(B517,GD_CHAM_CONG!$C$6:$BD$997,37,FALSE)</f>
        <v>27</v>
      </c>
      <c r="I517" s="325">
        <f>VLOOKUP($B517,GD_CHAM_CONG!$C$480:$BF$997,38,FALSE)</f>
        <v>17</v>
      </c>
      <c r="J517" s="325">
        <f>VLOOKUP($B517,GD_CHAM_CONG!$C$480:$BF$997,39,FALSE)</f>
        <v>0</v>
      </c>
      <c r="K517" s="325">
        <f>VLOOKUP($B517,GD_CHAM_CONG!$C$480:$BF$997,40,FALSE)</f>
        <v>0</v>
      </c>
      <c r="L517" s="325">
        <f>VLOOKUP($B517,GD_CHAM_CONG!$C$480:$BF$997,41,FALSE)</f>
        <v>0</v>
      </c>
      <c r="M517" s="325">
        <f>VLOOKUP($B517,GD_CHAM_CONG!$C$480:$BF$997,42,FALSE)</f>
        <v>0</v>
      </c>
      <c r="N517" s="325">
        <f>VLOOKUP($B517,GD_CHAM_CONG!$C$480:$BF$997,43,FALSE)</f>
        <v>0</v>
      </c>
      <c r="O517" s="325">
        <f>VLOOKUP($B517,GD_CHAM_CONG!$C$480:$BF$997,44,FALSE)</f>
        <v>0</v>
      </c>
      <c r="P517" s="325">
        <f>VLOOKUP($B517,GD_CHAM_CONG!$C$480:$BF$997,45,FALSE)</f>
        <v>0</v>
      </c>
      <c r="Q517" s="325">
        <f>VLOOKUP($B517,GD_CHAM_CONG!$C$480:$BF$997,46,FALSE)</f>
        <v>0</v>
      </c>
      <c r="R517" s="325">
        <f>VLOOKUP($B517,GD_CHAM_CONG!$C$6:$BF$997,47,FALSE)</f>
        <v>0</v>
      </c>
      <c r="S517" s="325">
        <f>VLOOKUP($B517,GD_CHAM_CONG!$C$480:$BF$997,48,FALSE)</f>
        <v>0</v>
      </c>
      <c r="T517" s="325">
        <f>VLOOKUP($B517,GD_CHAM_CONG!$C$480:$BF$997,49,FALSE)</f>
        <v>0</v>
      </c>
      <c r="U517" s="325">
        <f>VLOOKUP($B517,GD_CHAM_CONG!$C$480:$BF$997,50,FALSE)</f>
        <v>0</v>
      </c>
      <c r="V517" s="325">
        <f>VLOOKUP($B517,GD_CHAM_CONG!$C$480:$BF$997,51,FALSE)</f>
        <v>0</v>
      </c>
      <c r="W517" s="325">
        <f>VLOOKUP($B517,GD_CHAM_CONG!$C$480:$BF$997,52,FALSE)</f>
        <v>0</v>
      </c>
      <c r="X517" s="325">
        <f>VLOOKUP($B517,GD_CHAM_CONG!$C$480:$BF$997,53,FALSE)</f>
        <v>0</v>
      </c>
      <c r="Y517" s="325">
        <f>VLOOKUP($B517,GD_CHAM_CONG!$C$480:$BF$997,54,FALSE)</f>
        <v>0</v>
      </c>
      <c r="Z517" s="325">
        <f>VLOOKUP($B517,GD_CHAM_CONG!$C$480:$BF$997,55,FALSE)</f>
        <v>0</v>
      </c>
      <c r="AA517" s="325">
        <f>VLOOKUP($B517,GD_CHAM_CONG!$C$480:$BF$997,56,FALSE)</f>
        <v>0</v>
      </c>
      <c r="AB517" s="325">
        <f>VLOOKUP($B517,GD_CHAM_CONG!$C$480:$BI$997,57,FALSE)</f>
        <v>0</v>
      </c>
      <c r="AC517" s="325">
        <f>VLOOKUP($B517,GD_CHAM_CONG!$C$480:$BI$997,58,FALSE)</f>
        <v>0</v>
      </c>
      <c r="AD517" s="325">
        <f>VLOOKUP($B517,GD_CHAM_CONG!$C$480:$BI$997,59,FALSE)</f>
        <v>0</v>
      </c>
      <c r="AE517" s="326">
        <f>I517/$H517*VLOOKUP(I$4,DM_TI_LE!$A$5:$B$30,2,FALSE)</f>
        <v>0.62962962962962965</v>
      </c>
      <c r="AF517" s="326">
        <f>J517/$H517*VLOOKUP(J$4,DM_TI_LE!$A$5:$B$30,2,FALSE)</f>
        <v>0</v>
      </c>
      <c r="AG517" s="326">
        <f>K517/$H517*VLOOKUP(K$4,DM_TI_LE!$A$5:$B$30,2,FALSE)</f>
        <v>0</v>
      </c>
      <c r="AH517" s="326">
        <f>L517/$H517*VLOOKUP(L$4,DM_TI_LE!$A$5:$B$30,2,FALSE)</f>
        <v>0</v>
      </c>
      <c r="AI517" s="326">
        <f>M517/$H517*VLOOKUP(M$4,DM_TI_LE!$A$5:$B$30,2,FALSE)</f>
        <v>0</v>
      </c>
      <c r="AJ517" s="326">
        <f>N517/$H517*VLOOKUP(N$4,DM_TI_LE!$A$5:$B$30,2,FALSE)</f>
        <v>0</v>
      </c>
      <c r="AK517" s="326">
        <f>O517/$H517*VLOOKUP(O$4,DM_TI_LE!$A$5:$B$30,2,FALSE)</f>
        <v>0</v>
      </c>
      <c r="AL517" s="326">
        <f>P517/$H517*VLOOKUP(P$4,DM_TI_LE!$A$5:$B$30,2,FALSE)</f>
        <v>0</v>
      </c>
      <c r="AM517" s="326">
        <f>Q517/$H517*VLOOKUP(Q$4,DM_TI_LE!$A$5:$B$30,2,FALSE)</f>
        <v>0</v>
      </c>
      <c r="AN517" s="326">
        <f>R517/$H517*VLOOKUP(R$4,DM_TI_LE!$A$5:$B$30,2,FALSE)</f>
        <v>0</v>
      </c>
      <c r="AO517" s="326">
        <f>S517/$H517*VLOOKUP(S$4,DM_TI_LE!$A$5:$B$30,2,FALSE)</f>
        <v>0</v>
      </c>
      <c r="AP517" s="326">
        <f>T517/$H517*VLOOKUP(T$4,DM_TI_LE!$A$5:$B$30,2,FALSE)</f>
        <v>0</v>
      </c>
      <c r="AQ517" s="326">
        <f>U517/$H517*VLOOKUP(U$4,DM_TI_LE!$A$5:$B$30,2,FALSE)</f>
        <v>0</v>
      </c>
      <c r="AR517" s="326">
        <f>V517/$H517*VLOOKUP(V$4,DM_TI_LE!$A$5:$B$30,2,FALSE)</f>
        <v>0</v>
      </c>
      <c r="AS517" s="326">
        <f>W517/$H517*VLOOKUP(W$4,DM_TI_LE!$A$5:$B$30,2,FALSE)</f>
        <v>0</v>
      </c>
      <c r="AT517" s="326">
        <f>X517/$H517*VLOOKUP(X$4,DM_TI_LE!$A$5:$B$30,2,FALSE)</f>
        <v>0</v>
      </c>
      <c r="AU517" s="326">
        <f>Y517/$H517*VLOOKUP(Y$4,DM_TI_LE!$A$5:$B$30,2,FALSE)</f>
        <v>0</v>
      </c>
      <c r="AV517" s="326">
        <f>Z517/$H517*VLOOKUP(Z$4,DM_TI_LE!$A$5:$B$30,2,FALSE)</f>
        <v>0</v>
      </c>
      <c r="AW517" s="326">
        <f>AA517/$H517*VLOOKUP(AA$4,DM_TI_LE!$A$5:$B$30,2,FALSE)</f>
        <v>0</v>
      </c>
      <c r="AX517" s="326">
        <f>AB517/$H517*VLOOKUP(AB$4,DM_TI_LE!$A$5:$B$30,2,FALSE)</f>
        <v>0</v>
      </c>
      <c r="AY517" s="326">
        <f>AC517/$H517*VLOOKUP(AC$4,DM_TI_LE!$A$5:$B$30,2,FALSE)</f>
        <v>0</v>
      </c>
      <c r="AZ517" s="326">
        <f>AD517/$H517*VLOOKUP(AD$4,DM_TI_LE!$A$5:$B$30,2,FALSE)</f>
        <v>0</v>
      </c>
      <c r="BA517" s="327">
        <f>IF(CD517="HDHV",DM_TI_LE!$K$12*I517, SUM(AE517:AW517)*F517*E517*DM_HE_SO_LUONG_NS!$D$1*CE517)</f>
        <v>510000</v>
      </c>
      <c r="BB517" s="325"/>
      <c r="BC517" s="328">
        <f>VLOOKUP(B517,GD_LCD_HS_LNS!$B$4:$E$1000,4,FALSE)</f>
        <v>3875000</v>
      </c>
      <c r="BD517" s="329"/>
      <c r="BE517" s="325">
        <f>I517/26*$BC517*VLOOKUP(BE$4,DM_TI_LE!$A$5:$C$29,3,FALSE)</f>
        <v>0</v>
      </c>
      <c r="BF517" s="325">
        <f>J517/26*$BC517*VLOOKUP(BF$4,DM_TI_LE!$A$5:$C$29,3,FALSE)</f>
        <v>0</v>
      </c>
      <c r="BG517" s="325">
        <f>K517/26*$BC517*VLOOKUP(BG$4,DM_TI_LE!$A$5:$C$29,3,FALSE)</f>
        <v>0</v>
      </c>
      <c r="BH517" s="325">
        <f>L517/26*$BC517*VLOOKUP(BH$4,DM_TI_LE!$A$5:$C$29,3,FALSE)</f>
        <v>0</v>
      </c>
      <c r="BI517" s="325">
        <f>M517/26*$BC517*VLOOKUP(BI$4,DM_TI_LE!$A$5:$C$29,3,FALSE)</f>
        <v>0</v>
      </c>
      <c r="BJ517" s="325">
        <f>N517/26*$BC517*VLOOKUP(BJ$4,DM_TI_LE!$A$5:$C$29,3,FALSE)</f>
        <v>0</v>
      </c>
      <c r="BK517" s="325">
        <f>O517/26*$BC517*VLOOKUP(BK$4,DM_TI_LE!$A$5:$C$29,3,FALSE)</f>
        <v>0</v>
      </c>
      <c r="BL517" s="325">
        <f>P517/26*$BC517*VLOOKUP(BL$4,DM_TI_LE!$A$5:$C$29,3,FALSE)</f>
        <v>0</v>
      </c>
      <c r="BM517" s="325">
        <f>Q517/26*$BC517*VLOOKUP(BM$4,DM_TI_LE!$A$5:$C$29,3,FALSE)</f>
        <v>0</v>
      </c>
      <c r="BN517" s="325">
        <f>R517/26*$BC517*VLOOKUP(BN$4,DM_TI_LE!$A$5:$C$29,3,FALSE)</f>
        <v>0</v>
      </c>
      <c r="BO517" s="325">
        <f>S517/26*$BC517*VLOOKUP(BO$4,DM_TI_LE!$A$5:$C$29,3,FALSE)</f>
        <v>0</v>
      </c>
      <c r="BP517" s="325">
        <f>T517/26*$BC517*VLOOKUP(BP$4,DM_TI_LE!$A$5:$C$29,3,FALSE)</f>
        <v>0</v>
      </c>
      <c r="BQ517" s="325">
        <f>U517/26*$BC517*VLOOKUP(BQ$4,DM_TI_LE!$A$5:$C$29,3,FALSE)</f>
        <v>0</v>
      </c>
      <c r="BR517" s="325">
        <f>V517/26*$BC517*VLOOKUP(BR$4,DM_TI_LE!$A$5:$C$29,3,FALSE)</f>
        <v>0</v>
      </c>
      <c r="BS517" s="325">
        <f>W517/26*$BC517*VLOOKUP(BS$4,DM_TI_LE!$A$5:$C$29,3,FALSE)</f>
        <v>0</v>
      </c>
      <c r="BT517" s="325">
        <f>X517/26*$BC517*VLOOKUP(BT$4,DM_TI_LE!$A$5:$C$29,3,FALSE)</f>
        <v>0</v>
      </c>
      <c r="BU517" s="325">
        <f>Y517/26*$BC517*VLOOKUP(BU$4,DM_TI_LE!$A$5:$C$29,3,FALSE)</f>
        <v>0</v>
      </c>
      <c r="BV517" s="325">
        <f>Z517/26*$BC517*VLOOKUP(BV$4,DM_TI_LE!$A$5:$C$29,3,FALSE)</f>
        <v>0</v>
      </c>
      <c r="BW517" s="325">
        <f>AA517/26*$BC517*VLOOKUP(BW$4,DM_TI_LE!$A$5:$C$29,3,FALSE)</f>
        <v>0</v>
      </c>
      <c r="BX517" s="325">
        <f>AB517/26*$BC517*VLOOKUP(BX$4,DM_TI_LE!$A$5:$C$29,3,FALSE)</f>
        <v>0</v>
      </c>
      <c r="BY517" s="325">
        <f>AC517/26*$BC517*VLOOKUP(BY$4,DM_TI_LE!$A$5:$C$29,3,FALSE)</f>
        <v>0</v>
      </c>
      <c r="BZ517" s="325">
        <f>AD517/26*$BC517*VLOOKUP(BZ$4,DM_TI_LE!$A$5:$C$29,3,FALSE)</f>
        <v>0</v>
      </c>
      <c r="CA517" s="327">
        <f t="shared" si="0"/>
        <v>0</v>
      </c>
      <c r="CB517" s="329"/>
      <c r="CC517" s="327">
        <f t="shared" si="1"/>
        <v>510000</v>
      </c>
      <c r="CD517" s="138" t="str">
        <f>VLOOKUP(B517,GD_CHUNG!$B$481:$G$694,6,FALSE)</f>
        <v>HDHV</v>
      </c>
      <c r="CE517" s="330">
        <f>VLOOKUP(CD517,DM_TI_LE!$I$12:$J$16,2,FALSE)</f>
        <v>0</v>
      </c>
    </row>
    <row r="518" spans="1:83" ht="12.75" x14ac:dyDescent="0.2">
      <c r="A518" s="298">
        <v>514</v>
      </c>
      <c r="B518" s="299">
        <f>GD_CHUNG!B518</f>
        <v>13784</v>
      </c>
      <c r="C518" s="299" t="str">
        <f>GD_CHUNG!C518</f>
        <v>Đoàn Duy Anh</v>
      </c>
      <c r="D518" s="299" t="str">
        <f>GD_CHUNG!D518</f>
        <v>Nhân viên phục vụ hành khách</v>
      </c>
      <c r="E518" s="323">
        <f>VLOOKUP(B518,GD_CHAM_CONG!$C$6:$BJ$997,60,FALSE)</f>
        <v>1</v>
      </c>
      <c r="F518" s="323">
        <f>VLOOKUP(B518,GD_LCD_HS_LNS!$B$4:$F$1000,5,FALSE)</f>
        <v>1.6</v>
      </c>
      <c r="G518" s="331"/>
      <c r="H518" s="324">
        <f>VLOOKUP(B518,GD_CHAM_CONG!$C$6:$BD$997,37,FALSE)</f>
        <v>27</v>
      </c>
      <c r="I518" s="325">
        <f>VLOOKUP($B518,GD_CHAM_CONG!$C$480:$BF$997,38,FALSE)</f>
        <v>17</v>
      </c>
      <c r="J518" s="325">
        <f>VLOOKUP($B518,GD_CHAM_CONG!$C$480:$BF$997,39,FALSE)</f>
        <v>0</v>
      </c>
      <c r="K518" s="325">
        <f>VLOOKUP($B518,GD_CHAM_CONG!$C$480:$BF$997,40,FALSE)</f>
        <v>0</v>
      </c>
      <c r="L518" s="325">
        <f>VLOOKUP($B518,GD_CHAM_CONG!$C$480:$BF$997,41,FALSE)</f>
        <v>0</v>
      </c>
      <c r="M518" s="325">
        <f>VLOOKUP($B518,GD_CHAM_CONG!$C$480:$BF$997,42,FALSE)</f>
        <v>0</v>
      </c>
      <c r="N518" s="325">
        <f>VLOOKUP($B518,GD_CHAM_CONG!$C$480:$BF$997,43,FALSE)</f>
        <v>0</v>
      </c>
      <c r="O518" s="325">
        <f>VLOOKUP($B518,GD_CHAM_CONG!$C$480:$BF$997,44,FALSE)</f>
        <v>0</v>
      </c>
      <c r="P518" s="325">
        <f>VLOOKUP($B518,GD_CHAM_CONG!$C$480:$BF$997,45,FALSE)</f>
        <v>0</v>
      </c>
      <c r="Q518" s="325">
        <f>VLOOKUP($B518,GD_CHAM_CONG!$C$480:$BF$997,46,FALSE)</f>
        <v>0</v>
      </c>
      <c r="R518" s="325">
        <f>VLOOKUP($B518,GD_CHAM_CONG!$C$6:$BF$997,47,FALSE)</f>
        <v>0</v>
      </c>
      <c r="S518" s="325">
        <f>VLOOKUP($B518,GD_CHAM_CONG!$C$480:$BF$997,48,FALSE)</f>
        <v>0</v>
      </c>
      <c r="T518" s="325">
        <f>VLOOKUP($B518,GD_CHAM_CONG!$C$480:$BF$997,49,FALSE)</f>
        <v>0</v>
      </c>
      <c r="U518" s="325">
        <f>VLOOKUP($B518,GD_CHAM_CONG!$C$480:$BF$997,50,FALSE)</f>
        <v>0</v>
      </c>
      <c r="V518" s="325">
        <f>VLOOKUP($B518,GD_CHAM_CONG!$C$480:$BF$997,51,FALSE)</f>
        <v>0</v>
      </c>
      <c r="W518" s="325">
        <f>VLOOKUP($B518,GD_CHAM_CONG!$C$480:$BF$997,52,FALSE)</f>
        <v>0</v>
      </c>
      <c r="X518" s="325">
        <f>VLOOKUP($B518,GD_CHAM_CONG!$C$480:$BF$997,53,FALSE)</f>
        <v>0</v>
      </c>
      <c r="Y518" s="325">
        <f>VLOOKUP($B518,GD_CHAM_CONG!$C$480:$BF$997,54,FALSE)</f>
        <v>0</v>
      </c>
      <c r="Z518" s="325">
        <f>VLOOKUP($B518,GD_CHAM_CONG!$C$480:$BF$997,55,FALSE)</f>
        <v>0</v>
      </c>
      <c r="AA518" s="325">
        <f>VLOOKUP($B518,GD_CHAM_CONG!$C$480:$BF$997,56,FALSE)</f>
        <v>0</v>
      </c>
      <c r="AB518" s="325">
        <f>VLOOKUP($B518,GD_CHAM_CONG!$C$480:$BI$997,57,FALSE)</f>
        <v>0</v>
      </c>
      <c r="AC518" s="325">
        <f>VLOOKUP($B518,GD_CHAM_CONG!$C$480:$BI$997,58,FALSE)</f>
        <v>0</v>
      </c>
      <c r="AD518" s="325">
        <f>VLOOKUP($B518,GD_CHAM_CONG!$C$480:$BI$997,59,FALSE)</f>
        <v>0</v>
      </c>
      <c r="AE518" s="326">
        <f>I518/$H518*VLOOKUP(I$4,DM_TI_LE!$A$5:$B$30,2,FALSE)</f>
        <v>0.62962962962962965</v>
      </c>
      <c r="AF518" s="326">
        <f>J518/$H518*VLOOKUP(J$4,DM_TI_LE!$A$5:$B$30,2,FALSE)</f>
        <v>0</v>
      </c>
      <c r="AG518" s="326">
        <f>K518/$H518*VLOOKUP(K$4,DM_TI_LE!$A$5:$B$30,2,FALSE)</f>
        <v>0</v>
      </c>
      <c r="AH518" s="326">
        <f>L518/$H518*VLOOKUP(L$4,DM_TI_LE!$A$5:$B$30,2,FALSE)</f>
        <v>0</v>
      </c>
      <c r="AI518" s="326">
        <f>M518/$H518*VLOOKUP(M$4,DM_TI_LE!$A$5:$B$30,2,FALSE)</f>
        <v>0</v>
      </c>
      <c r="AJ518" s="326">
        <f>N518/$H518*VLOOKUP(N$4,DM_TI_LE!$A$5:$B$30,2,FALSE)</f>
        <v>0</v>
      </c>
      <c r="AK518" s="326">
        <f>O518/$H518*VLOOKUP(O$4,DM_TI_LE!$A$5:$B$30,2,FALSE)</f>
        <v>0</v>
      </c>
      <c r="AL518" s="326">
        <f>P518/$H518*VLOOKUP(P$4,DM_TI_LE!$A$5:$B$30,2,FALSE)</f>
        <v>0</v>
      </c>
      <c r="AM518" s="326">
        <f>Q518/$H518*VLOOKUP(Q$4,DM_TI_LE!$A$5:$B$30,2,FALSE)</f>
        <v>0</v>
      </c>
      <c r="AN518" s="326">
        <f>R518/$H518*VLOOKUP(R$4,DM_TI_LE!$A$5:$B$30,2,FALSE)</f>
        <v>0</v>
      </c>
      <c r="AO518" s="326">
        <f>S518/$H518*VLOOKUP(S$4,DM_TI_LE!$A$5:$B$30,2,FALSE)</f>
        <v>0</v>
      </c>
      <c r="AP518" s="326">
        <f>T518/$H518*VLOOKUP(T$4,DM_TI_LE!$A$5:$B$30,2,FALSE)</f>
        <v>0</v>
      </c>
      <c r="AQ518" s="326">
        <f>U518/$H518*VLOOKUP(U$4,DM_TI_LE!$A$5:$B$30,2,FALSE)</f>
        <v>0</v>
      </c>
      <c r="AR518" s="326">
        <f>V518/$H518*VLOOKUP(V$4,DM_TI_LE!$A$5:$B$30,2,FALSE)</f>
        <v>0</v>
      </c>
      <c r="AS518" s="326">
        <f>W518/$H518*VLOOKUP(W$4,DM_TI_LE!$A$5:$B$30,2,FALSE)</f>
        <v>0</v>
      </c>
      <c r="AT518" s="326">
        <f>X518/$H518*VLOOKUP(X$4,DM_TI_LE!$A$5:$B$30,2,FALSE)</f>
        <v>0</v>
      </c>
      <c r="AU518" s="326">
        <f>Y518/$H518*VLOOKUP(Y$4,DM_TI_LE!$A$5:$B$30,2,FALSE)</f>
        <v>0</v>
      </c>
      <c r="AV518" s="326">
        <f>Z518/$H518*VLOOKUP(Z$4,DM_TI_LE!$A$5:$B$30,2,FALSE)</f>
        <v>0</v>
      </c>
      <c r="AW518" s="326">
        <f>AA518/$H518*VLOOKUP(AA$4,DM_TI_LE!$A$5:$B$30,2,FALSE)</f>
        <v>0</v>
      </c>
      <c r="AX518" s="326">
        <f>AB518/$H518*VLOOKUP(AB$4,DM_TI_LE!$A$5:$B$30,2,FALSE)</f>
        <v>0</v>
      </c>
      <c r="AY518" s="326">
        <f>AC518/$H518*VLOOKUP(AC$4,DM_TI_LE!$A$5:$B$30,2,FALSE)</f>
        <v>0</v>
      </c>
      <c r="AZ518" s="326">
        <f>AD518/$H518*VLOOKUP(AD$4,DM_TI_LE!$A$5:$B$30,2,FALSE)</f>
        <v>0</v>
      </c>
      <c r="BA518" s="327">
        <f>IF(CD518="HDHV",DM_TI_LE!$K$12*I518, SUM(AE518:AW518)*F518*E518*DM_HE_SO_LUONG_NS!$D$1*CE518)</f>
        <v>510000</v>
      </c>
      <c r="BB518" s="325"/>
      <c r="BC518" s="328">
        <f>VLOOKUP(B518,GD_LCD_HS_LNS!$B$4:$E$1000,4,FALSE)</f>
        <v>3875000</v>
      </c>
      <c r="BD518" s="329"/>
      <c r="BE518" s="325">
        <f>I518/26*$BC518*VLOOKUP(BE$4,DM_TI_LE!$A$5:$C$29,3,FALSE)</f>
        <v>0</v>
      </c>
      <c r="BF518" s="325">
        <f>J518/26*$BC518*VLOOKUP(BF$4,DM_TI_LE!$A$5:$C$29,3,FALSE)</f>
        <v>0</v>
      </c>
      <c r="BG518" s="325">
        <f>K518/26*$BC518*VLOOKUP(BG$4,DM_TI_LE!$A$5:$C$29,3,FALSE)</f>
        <v>0</v>
      </c>
      <c r="BH518" s="325">
        <f>L518/26*$BC518*VLOOKUP(BH$4,DM_TI_LE!$A$5:$C$29,3,FALSE)</f>
        <v>0</v>
      </c>
      <c r="BI518" s="325">
        <f>M518/26*$BC518*VLOOKUP(BI$4,DM_TI_LE!$A$5:$C$29,3,FALSE)</f>
        <v>0</v>
      </c>
      <c r="BJ518" s="325">
        <f>N518/26*$BC518*VLOOKUP(BJ$4,DM_TI_LE!$A$5:$C$29,3,FALSE)</f>
        <v>0</v>
      </c>
      <c r="BK518" s="325">
        <f>O518/26*$BC518*VLOOKUP(BK$4,DM_TI_LE!$A$5:$C$29,3,FALSE)</f>
        <v>0</v>
      </c>
      <c r="BL518" s="325">
        <f>P518/26*$BC518*VLOOKUP(BL$4,DM_TI_LE!$A$5:$C$29,3,FALSE)</f>
        <v>0</v>
      </c>
      <c r="BM518" s="325">
        <f>Q518/26*$BC518*VLOOKUP(BM$4,DM_TI_LE!$A$5:$C$29,3,FALSE)</f>
        <v>0</v>
      </c>
      <c r="BN518" s="325">
        <f>R518/26*$BC518*VLOOKUP(BN$4,DM_TI_LE!$A$5:$C$29,3,FALSE)</f>
        <v>0</v>
      </c>
      <c r="BO518" s="325">
        <f>S518/26*$BC518*VLOOKUP(BO$4,DM_TI_LE!$A$5:$C$29,3,FALSE)</f>
        <v>0</v>
      </c>
      <c r="BP518" s="325">
        <f>T518/26*$BC518*VLOOKUP(BP$4,DM_TI_LE!$A$5:$C$29,3,FALSE)</f>
        <v>0</v>
      </c>
      <c r="BQ518" s="325">
        <f>U518/26*$BC518*VLOOKUP(BQ$4,DM_TI_LE!$A$5:$C$29,3,FALSE)</f>
        <v>0</v>
      </c>
      <c r="BR518" s="325">
        <f>V518/26*$BC518*VLOOKUP(BR$4,DM_TI_LE!$A$5:$C$29,3,FALSE)</f>
        <v>0</v>
      </c>
      <c r="BS518" s="325">
        <f>W518/26*$BC518*VLOOKUP(BS$4,DM_TI_LE!$A$5:$C$29,3,FALSE)</f>
        <v>0</v>
      </c>
      <c r="BT518" s="325">
        <f>X518/26*$BC518*VLOOKUP(BT$4,DM_TI_LE!$A$5:$C$29,3,FALSE)</f>
        <v>0</v>
      </c>
      <c r="BU518" s="325">
        <f>Y518/26*$BC518*VLOOKUP(BU$4,DM_TI_LE!$A$5:$C$29,3,FALSE)</f>
        <v>0</v>
      </c>
      <c r="BV518" s="325">
        <f>Z518/26*$BC518*VLOOKUP(BV$4,DM_TI_LE!$A$5:$C$29,3,FALSE)</f>
        <v>0</v>
      </c>
      <c r="BW518" s="325">
        <f>AA518/26*$BC518*VLOOKUP(BW$4,DM_TI_LE!$A$5:$C$29,3,FALSE)</f>
        <v>0</v>
      </c>
      <c r="BX518" s="325">
        <f>AB518/26*$BC518*VLOOKUP(BX$4,DM_TI_LE!$A$5:$C$29,3,FALSE)</f>
        <v>0</v>
      </c>
      <c r="BY518" s="325">
        <f>AC518/26*$BC518*VLOOKUP(BY$4,DM_TI_LE!$A$5:$C$29,3,FALSE)</f>
        <v>0</v>
      </c>
      <c r="BZ518" s="325">
        <f>AD518/26*$BC518*VLOOKUP(BZ$4,DM_TI_LE!$A$5:$C$29,3,FALSE)</f>
        <v>0</v>
      </c>
      <c r="CA518" s="327">
        <f t="shared" si="0"/>
        <v>0</v>
      </c>
      <c r="CB518" s="329"/>
      <c r="CC518" s="327">
        <f t="shared" si="1"/>
        <v>510000</v>
      </c>
      <c r="CD518" s="138" t="str">
        <f>VLOOKUP(B518,GD_CHUNG!$B$481:$G$694,6,FALSE)</f>
        <v>HDHV</v>
      </c>
      <c r="CE518" s="330">
        <f>VLOOKUP(CD518,DM_TI_LE!$I$12:$J$16,2,FALSE)</f>
        <v>0</v>
      </c>
    </row>
    <row r="519" spans="1:83" ht="12.75" x14ac:dyDescent="0.2">
      <c r="A519" s="298">
        <v>515</v>
      </c>
      <c r="B519" s="299">
        <f>GD_CHUNG!B519</f>
        <v>13754</v>
      </c>
      <c r="C519" s="299" t="str">
        <f>GD_CHUNG!C519</f>
        <v>Đinh Kiều Trang</v>
      </c>
      <c r="D519" s="299" t="str">
        <f>GD_CHUNG!D519</f>
        <v>Nhân viên phục vụ hành khách</v>
      </c>
      <c r="E519" s="323">
        <f>VLOOKUP(B519,GD_CHAM_CONG!$C$6:$BJ$997,60,FALSE)</f>
        <v>1</v>
      </c>
      <c r="F519" s="323">
        <f>VLOOKUP(B519,GD_LCD_HS_LNS!$B$4:$F$1000,5,FALSE)</f>
        <v>1.6</v>
      </c>
      <c r="G519" s="331"/>
      <c r="H519" s="324">
        <f>VLOOKUP(B519,GD_CHAM_CONG!$C$6:$BD$997,37,FALSE)</f>
        <v>27</v>
      </c>
      <c r="I519" s="325">
        <f>VLOOKUP($B519,GD_CHAM_CONG!$C$480:$BF$997,38,FALSE)</f>
        <v>17</v>
      </c>
      <c r="J519" s="325">
        <f>VLOOKUP($B519,GD_CHAM_CONG!$C$480:$BF$997,39,FALSE)</f>
        <v>0</v>
      </c>
      <c r="K519" s="325">
        <f>VLOOKUP($B519,GD_CHAM_CONG!$C$480:$BF$997,40,FALSE)</f>
        <v>0</v>
      </c>
      <c r="L519" s="325">
        <f>VLOOKUP($B519,GD_CHAM_CONG!$C$480:$BF$997,41,FALSE)</f>
        <v>0</v>
      </c>
      <c r="M519" s="325">
        <f>VLOOKUP($B519,GD_CHAM_CONG!$C$480:$BF$997,42,FALSE)</f>
        <v>0</v>
      </c>
      <c r="N519" s="325">
        <f>VLOOKUP($B519,GD_CHAM_CONG!$C$480:$BF$997,43,FALSE)</f>
        <v>0</v>
      </c>
      <c r="O519" s="325">
        <f>VLOOKUP($B519,GD_CHAM_CONG!$C$480:$BF$997,44,FALSE)</f>
        <v>0</v>
      </c>
      <c r="P519" s="325">
        <f>VLOOKUP($B519,GD_CHAM_CONG!$C$480:$BF$997,45,FALSE)</f>
        <v>0</v>
      </c>
      <c r="Q519" s="325">
        <f>VLOOKUP($B519,GD_CHAM_CONG!$C$480:$BF$997,46,FALSE)</f>
        <v>0</v>
      </c>
      <c r="R519" s="325">
        <f>VLOOKUP($B519,GD_CHAM_CONG!$C$6:$BF$997,47,FALSE)</f>
        <v>0</v>
      </c>
      <c r="S519" s="325">
        <f>VLOOKUP($B519,GD_CHAM_CONG!$C$480:$BF$997,48,FALSE)</f>
        <v>0</v>
      </c>
      <c r="T519" s="325">
        <f>VLOOKUP($B519,GD_CHAM_CONG!$C$480:$BF$997,49,FALSE)</f>
        <v>0</v>
      </c>
      <c r="U519" s="325">
        <f>VLOOKUP($B519,GD_CHAM_CONG!$C$480:$BF$997,50,FALSE)</f>
        <v>0</v>
      </c>
      <c r="V519" s="325">
        <f>VLOOKUP($B519,GD_CHAM_CONG!$C$480:$BF$997,51,FALSE)</f>
        <v>0</v>
      </c>
      <c r="W519" s="325">
        <f>VLOOKUP($B519,GD_CHAM_CONG!$C$480:$BF$997,52,FALSE)</f>
        <v>0</v>
      </c>
      <c r="X519" s="325">
        <f>VLOOKUP($B519,GD_CHAM_CONG!$C$480:$BF$997,53,FALSE)</f>
        <v>0</v>
      </c>
      <c r="Y519" s="325">
        <f>VLOOKUP($B519,GD_CHAM_CONG!$C$480:$BF$997,54,FALSE)</f>
        <v>0</v>
      </c>
      <c r="Z519" s="325">
        <f>VLOOKUP($B519,GD_CHAM_CONG!$C$480:$BF$997,55,FALSE)</f>
        <v>0</v>
      </c>
      <c r="AA519" s="325">
        <f>VLOOKUP($B519,GD_CHAM_CONG!$C$480:$BF$997,56,FALSE)</f>
        <v>0</v>
      </c>
      <c r="AB519" s="325">
        <f>VLOOKUP($B519,GD_CHAM_CONG!$C$480:$BI$997,57,FALSE)</f>
        <v>0</v>
      </c>
      <c r="AC519" s="325">
        <f>VLOOKUP($B519,GD_CHAM_CONG!$C$480:$BI$997,58,FALSE)</f>
        <v>0</v>
      </c>
      <c r="AD519" s="325">
        <f>VLOOKUP($B519,GD_CHAM_CONG!$C$480:$BI$997,59,FALSE)</f>
        <v>0</v>
      </c>
      <c r="AE519" s="326">
        <f>I519/$H519*VLOOKUP(I$4,DM_TI_LE!$A$5:$B$30,2,FALSE)</f>
        <v>0.62962962962962965</v>
      </c>
      <c r="AF519" s="326">
        <f>J519/$H519*VLOOKUP(J$4,DM_TI_LE!$A$5:$B$30,2,FALSE)</f>
        <v>0</v>
      </c>
      <c r="AG519" s="326">
        <f>K519/$H519*VLOOKUP(K$4,DM_TI_LE!$A$5:$B$30,2,FALSE)</f>
        <v>0</v>
      </c>
      <c r="AH519" s="326">
        <f>L519/$H519*VLOOKUP(L$4,DM_TI_LE!$A$5:$B$30,2,FALSE)</f>
        <v>0</v>
      </c>
      <c r="AI519" s="326">
        <f>M519/$H519*VLOOKUP(M$4,DM_TI_LE!$A$5:$B$30,2,FALSE)</f>
        <v>0</v>
      </c>
      <c r="AJ519" s="326">
        <f>N519/$H519*VLOOKUP(N$4,DM_TI_LE!$A$5:$B$30,2,FALSE)</f>
        <v>0</v>
      </c>
      <c r="AK519" s="326">
        <f>O519/$H519*VLOOKUP(O$4,DM_TI_LE!$A$5:$B$30,2,FALSE)</f>
        <v>0</v>
      </c>
      <c r="AL519" s="326">
        <f>P519/$H519*VLOOKUP(P$4,DM_TI_LE!$A$5:$B$30,2,FALSE)</f>
        <v>0</v>
      </c>
      <c r="AM519" s="326">
        <f>Q519/$H519*VLOOKUP(Q$4,DM_TI_LE!$A$5:$B$30,2,FALSE)</f>
        <v>0</v>
      </c>
      <c r="AN519" s="326">
        <f>R519/$H519*VLOOKUP(R$4,DM_TI_LE!$A$5:$B$30,2,FALSE)</f>
        <v>0</v>
      </c>
      <c r="AO519" s="326">
        <f>S519/$H519*VLOOKUP(S$4,DM_TI_LE!$A$5:$B$30,2,FALSE)</f>
        <v>0</v>
      </c>
      <c r="AP519" s="326">
        <f>T519/$H519*VLOOKUP(T$4,DM_TI_LE!$A$5:$B$30,2,FALSE)</f>
        <v>0</v>
      </c>
      <c r="AQ519" s="326">
        <f>U519/$H519*VLOOKUP(U$4,DM_TI_LE!$A$5:$B$30,2,FALSE)</f>
        <v>0</v>
      </c>
      <c r="AR519" s="326">
        <f>V519/$H519*VLOOKUP(V$4,DM_TI_LE!$A$5:$B$30,2,FALSE)</f>
        <v>0</v>
      </c>
      <c r="AS519" s="326">
        <f>W519/$H519*VLOOKUP(W$4,DM_TI_LE!$A$5:$B$30,2,FALSE)</f>
        <v>0</v>
      </c>
      <c r="AT519" s="326">
        <f>X519/$H519*VLOOKUP(X$4,DM_TI_LE!$A$5:$B$30,2,FALSE)</f>
        <v>0</v>
      </c>
      <c r="AU519" s="326">
        <f>Y519/$H519*VLOOKUP(Y$4,DM_TI_LE!$A$5:$B$30,2,FALSE)</f>
        <v>0</v>
      </c>
      <c r="AV519" s="326">
        <f>Z519/$H519*VLOOKUP(Z$4,DM_TI_LE!$A$5:$B$30,2,FALSE)</f>
        <v>0</v>
      </c>
      <c r="AW519" s="326">
        <f>AA519/$H519*VLOOKUP(AA$4,DM_TI_LE!$A$5:$B$30,2,FALSE)</f>
        <v>0</v>
      </c>
      <c r="AX519" s="326">
        <f>AB519/$H519*VLOOKUP(AB$4,DM_TI_LE!$A$5:$B$30,2,FALSE)</f>
        <v>0</v>
      </c>
      <c r="AY519" s="326">
        <f>AC519/$H519*VLOOKUP(AC$4,DM_TI_LE!$A$5:$B$30,2,FALSE)</f>
        <v>0</v>
      </c>
      <c r="AZ519" s="326">
        <f>AD519/$H519*VLOOKUP(AD$4,DM_TI_LE!$A$5:$B$30,2,FALSE)</f>
        <v>0</v>
      </c>
      <c r="BA519" s="327">
        <f>IF(CD519="HDHV",DM_TI_LE!$K$12*I519, SUM(AE519:AW519)*F519*E519*DM_HE_SO_LUONG_NS!$D$1*CE519)</f>
        <v>510000</v>
      </c>
      <c r="BB519" s="325"/>
      <c r="BC519" s="328">
        <f>VLOOKUP(B519,GD_LCD_HS_LNS!$B$4:$E$1000,4,FALSE)</f>
        <v>3875000</v>
      </c>
      <c r="BD519" s="329"/>
      <c r="BE519" s="325">
        <f>I519/26*$BC519*VLOOKUP(BE$4,DM_TI_LE!$A$5:$C$29,3,FALSE)</f>
        <v>0</v>
      </c>
      <c r="BF519" s="325">
        <f>J519/26*$BC519*VLOOKUP(BF$4,DM_TI_LE!$A$5:$C$29,3,FALSE)</f>
        <v>0</v>
      </c>
      <c r="BG519" s="325">
        <f>K519/26*$BC519*VLOOKUP(BG$4,DM_TI_LE!$A$5:$C$29,3,FALSE)</f>
        <v>0</v>
      </c>
      <c r="BH519" s="325">
        <f>L519/26*$BC519*VLOOKUP(BH$4,DM_TI_LE!$A$5:$C$29,3,FALSE)</f>
        <v>0</v>
      </c>
      <c r="BI519" s="325">
        <f>M519/26*$BC519*VLOOKUP(BI$4,DM_TI_LE!$A$5:$C$29,3,FALSE)</f>
        <v>0</v>
      </c>
      <c r="BJ519" s="325">
        <f>N519/26*$BC519*VLOOKUP(BJ$4,DM_TI_LE!$A$5:$C$29,3,FALSE)</f>
        <v>0</v>
      </c>
      <c r="BK519" s="325">
        <f>O519/26*$BC519*VLOOKUP(BK$4,DM_TI_LE!$A$5:$C$29,3,FALSE)</f>
        <v>0</v>
      </c>
      <c r="BL519" s="325">
        <f>P519/26*$BC519*VLOOKUP(BL$4,DM_TI_LE!$A$5:$C$29,3,FALSE)</f>
        <v>0</v>
      </c>
      <c r="BM519" s="325">
        <f>Q519/26*$BC519*VLOOKUP(BM$4,DM_TI_LE!$A$5:$C$29,3,FALSE)</f>
        <v>0</v>
      </c>
      <c r="BN519" s="325">
        <f>R519/26*$BC519*VLOOKUP(BN$4,DM_TI_LE!$A$5:$C$29,3,FALSE)</f>
        <v>0</v>
      </c>
      <c r="BO519" s="325">
        <f>S519/26*$BC519*VLOOKUP(BO$4,DM_TI_LE!$A$5:$C$29,3,FALSE)</f>
        <v>0</v>
      </c>
      <c r="BP519" s="325">
        <f>T519/26*$BC519*VLOOKUP(BP$4,DM_TI_LE!$A$5:$C$29,3,FALSE)</f>
        <v>0</v>
      </c>
      <c r="BQ519" s="325">
        <f>U519/26*$BC519*VLOOKUP(BQ$4,DM_TI_LE!$A$5:$C$29,3,FALSE)</f>
        <v>0</v>
      </c>
      <c r="BR519" s="325">
        <f>V519/26*$BC519*VLOOKUP(BR$4,DM_TI_LE!$A$5:$C$29,3,FALSE)</f>
        <v>0</v>
      </c>
      <c r="BS519" s="325">
        <f>W519/26*$BC519*VLOOKUP(BS$4,DM_TI_LE!$A$5:$C$29,3,FALSE)</f>
        <v>0</v>
      </c>
      <c r="BT519" s="325">
        <f>X519/26*$BC519*VLOOKUP(BT$4,DM_TI_LE!$A$5:$C$29,3,FALSE)</f>
        <v>0</v>
      </c>
      <c r="BU519" s="325">
        <f>Y519/26*$BC519*VLOOKUP(BU$4,DM_TI_LE!$A$5:$C$29,3,FALSE)</f>
        <v>0</v>
      </c>
      <c r="BV519" s="325">
        <f>Z519/26*$BC519*VLOOKUP(BV$4,DM_TI_LE!$A$5:$C$29,3,FALSE)</f>
        <v>0</v>
      </c>
      <c r="BW519" s="325">
        <f>AA519/26*$BC519*VLOOKUP(BW$4,DM_TI_LE!$A$5:$C$29,3,FALSE)</f>
        <v>0</v>
      </c>
      <c r="BX519" s="325">
        <f>AB519/26*$BC519*VLOOKUP(BX$4,DM_TI_LE!$A$5:$C$29,3,FALSE)</f>
        <v>0</v>
      </c>
      <c r="BY519" s="325">
        <f>AC519/26*$BC519*VLOOKUP(BY$4,DM_TI_LE!$A$5:$C$29,3,FALSE)</f>
        <v>0</v>
      </c>
      <c r="BZ519" s="325">
        <f>AD519/26*$BC519*VLOOKUP(BZ$4,DM_TI_LE!$A$5:$C$29,3,FALSE)</f>
        <v>0</v>
      </c>
      <c r="CA519" s="327">
        <f t="shared" si="0"/>
        <v>0</v>
      </c>
      <c r="CB519" s="329"/>
      <c r="CC519" s="327">
        <f t="shared" si="1"/>
        <v>510000</v>
      </c>
      <c r="CD519" s="138" t="str">
        <f>VLOOKUP(B519,GD_CHUNG!$B$481:$G$694,6,FALSE)</f>
        <v>HDHV</v>
      </c>
      <c r="CE519" s="330">
        <f>VLOOKUP(CD519,DM_TI_LE!$I$12:$J$16,2,FALSE)</f>
        <v>0</v>
      </c>
    </row>
    <row r="520" spans="1:83" ht="12.75" x14ac:dyDescent="0.2">
      <c r="A520" s="298">
        <v>516</v>
      </c>
      <c r="B520" s="299">
        <f>GD_CHUNG!B520</f>
        <v>13756</v>
      </c>
      <c r="C520" s="299" t="str">
        <f>GD_CHUNG!C520</f>
        <v>Nguyễn Thị Diệu Hoa</v>
      </c>
      <c r="D520" s="299" t="str">
        <f>GD_CHUNG!D520</f>
        <v>Nhân viên phục vụ hành khách</v>
      </c>
      <c r="E520" s="323">
        <f>VLOOKUP(B520,GD_CHAM_CONG!$C$6:$BJ$997,60,FALSE)</f>
        <v>1</v>
      </c>
      <c r="F520" s="323">
        <f>VLOOKUP(B520,GD_LCD_HS_LNS!$B$4:$F$1000,5,FALSE)</f>
        <v>1.6</v>
      </c>
      <c r="G520" s="331"/>
      <c r="H520" s="324">
        <f>VLOOKUP(B520,GD_CHAM_CONG!$C$6:$BD$997,37,FALSE)</f>
        <v>27</v>
      </c>
      <c r="I520" s="325">
        <f>VLOOKUP($B520,GD_CHAM_CONG!$C$480:$BF$997,38,FALSE)</f>
        <v>17</v>
      </c>
      <c r="J520" s="325">
        <f>VLOOKUP($B520,GD_CHAM_CONG!$C$480:$BF$997,39,FALSE)</f>
        <v>0</v>
      </c>
      <c r="K520" s="325">
        <f>VLOOKUP($B520,GD_CHAM_CONG!$C$480:$BF$997,40,FALSE)</f>
        <v>0</v>
      </c>
      <c r="L520" s="325">
        <f>VLOOKUP($B520,GD_CHAM_CONG!$C$480:$BF$997,41,FALSE)</f>
        <v>0</v>
      </c>
      <c r="M520" s="325">
        <f>VLOOKUP($B520,GD_CHAM_CONG!$C$480:$BF$997,42,FALSE)</f>
        <v>0</v>
      </c>
      <c r="N520" s="325">
        <f>VLOOKUP($B520,GD_CHAM_CONG!$C$480:$BF$997,43,FALSE)</f>
        <v>0</v>
      </c>
      <c r="O520" s="325">
        <f>VLOOKUP($B520,GD_CHAM_CONG!$C$480:$BF$997,44,FALSE)</f>
        <v>0</v>
      </c>
      <c r="P520" s="325">
        <f>VLOOKUP($B520,GD_CHAM_CONG!$C$480:$BF$997,45,FALSE)</f>
        <v>0</v>
      </c>
      <c r="Q520" s="325">
        <f>VLOOKUP($B520,GD_CHAM_CONG!$C$480:$BF$997,46,FALSE)</f>
        <v>0</v>
      </c>
      <c r="R520" s="325">
        <f>VLOOKUP($B520,GD_CHAM_CONG!$C$6:$BF$997,47,FALSE)</f>
        <v>0</v>
      </c>
      <c r="S520" s="325">
        <f>VLOOKUP($B520,GD_CHAM_CONG!$C$480:$BF$997,48,FALSE)</f>
        <v>0</v>
      </c>
      <c r="T520" s="325">
        <f>VLOOKUP($B520,GD_CHAM_CONG!$C$480:$BF$997,49,FALSE)</f>
        <v>0</v>
      </c>
      <c r="U520" s="325">
        <f>VLOOKUP($B520,GD_CHAM_CONG!$C$480:$BF$997,50,FALSE)</f>
        <v>0</v>
      </c>
      <c r="V520" s="325">
        <f>VLOOKUP($B520,GD_CHAM_CONG!$C$480:$BF$997,51,FALSE)</f>
        <v>0</v>
      </c>
      <c r="W520" s="325">
        <f>VLOOKUP($B520,GD_CHAM_CONG!$C$480:$BF$997,52,FALSE)</f>
        <v>0</v>
      </c>
      <c r="X520" s="325">
        <f>VLOOKUP($B520,GD_CHAM_CONG!$C$480:$BF$997,53,FALSE)</f>
        <v>0</v>
      </c>
      <c r="Y520" s="325">
        <f>VLOOKUP($B520,GD_CHAM_CONG!$C$480:$BF$997,54,FALSE)</f>
        <v>0</v>
      </c>
      <c r="Z520" s="325">
        <f>VLOOKUP($B520,GD_CHAM_CONG!$C$480:$BF$997,55,FALSE)</f>
        <v>0</v>
      </c>
      <c r="AA520" s="325">
        <f>VLOOKUP($B520,GD_CHAM_CONG!$C$480:$BF$997,56,FALSE)</f>
        <v>0</v>
      </c>
      <c r="AB520" s="325">
        <f>VLOOKUP($B520,GD_CHAM_CONG!$C$480:$BI$997,57,FALSE)</f>
        <v>0</v>
      </c>
      <c r="AC520" s="325">
        <f>VLOOKUP($B520,GD_CHAM_CONG!$C$480:$BI$997,58,FALSE)</f>
        <v>0</v>
      </c>
      <c r="AD520" s="325">
        <f>VLOOKUP($B520,GD_CHAM_CONG!$C$480:$BI$997,59,FALSE)</f>
        <v>0</v>
      </c>
      <c r="AE520" s="326">
        <f>I520/$H520*VLOOKUP(I$4,DM_TI_LE!$A$5:$B$30,2,FALSE)</f>
        <v>0.62962962962962965</v>
      </c>
      <c r="AF520" s="326">
        <f>J520/$H520*VLOOKUP(J$4,DM_TI_LE!$A$5:$B$30,2,FALSE)</f>
        <v>0</v>
      </c>
      <c r="AG520" s="326">
        <f>K520/$H520*VLOOKUP(K$4,DM_TI_LE!$A$5:$B$30,2,FALSE)</f>
        <v>0</v>
      </c>
      <c r="AH520" s="326">
        <f>L520/$H520*VLOOKUP(L$4,DM_TI_LE!$A$5:$B$30,2,FALSE)</f>
        <v>0</v>
      </c>
      <c r="AI520" s="326">
        <f>M520/$H520*VLOOKUP(M$4,DM_TI_LE!$A$5:$B$30,2,FALSE)</f>
        <v>0</v>
      </c>
      <c r="AJ520" s="326">
        <f>N520/$H520*VLOOKUP(N$4,DM_TI_LE!$A$5:$B$30,2,FALSE)</f>
        <v>0</v>
      </c>
      <c r="AK520" s="326">
        <f>O520/$H520*VLOOKUP(O$4,DM_TI_LE!$A$5:$B$30,2,FALSE)</f>
        <v>0</v>
      </c>
      <c r="AL520" s="326">
        <f>P520/$H520*VLOOKUP(P$4,DM_TI_LE!$A$5:$B$30,2,FALSE)</f>
        <v>0</v>
      </c>
      <c r="AM520" s="326">
        <f>Q520/$H520*VLOOKUP(Q$4,DM_TI_LE!$A$5:$B$30,2,FALSE)</f>
        <v>0</v>
      </c>
      <c r="AN520" s="326">
        <f>R520/$H520*VLOOKUP(R$4,DM_TI_LE!$A$5:$B$30,2,FALSE)</f>
        <v>0</v>
      </c>
      <c r="AO520" s="326">
        <f>S520/$H520*VLOOKUP(S$4,DM_TI_LE!$A$5:$B$30,2,FALSE)</f>
        <v>0</v>
      </c>
      <c r="AP520" s="326">
        <f>T520/$H520*VLOOKUP(T$4,DM_TI_LE!$A$5:$B$30,2,FALSE)</f>
        <v>0</v>
      </c>
      <c r="AQ520" s="326">
        <f>U520/$H520*VLOOKUP(U$4,DM_TI_LE!$A$5:$B$30,2,FALSE)</f>
        <v>0</v>
      </c>
      <c r="AR520" s="326">
        <f>V520/$H520*VLOOKUP(V$4,DM_TI_LE!$A$5:$B$30,2,FALSE)</f>
        <v>0</v>
      </c>
      <c r="AS520" s="326">
        <f>W520/$H520*VLOOKUP(W$4,DM_TI_LE!$A$5:$B$30,2,FALSE)</f>
        <v>0</v>
      </c>
      <c r="AT520" s="326">
        <f>X520/$H520*VLOOKUP(X$4,DM_TI_LE!$A$5:$B$30,2,FALSE)</f>
        <v>0</v>
      </c>
      <c r="AU520" s="326">
        <f>Y520/$H520*VLOOKUP(Y$4,DM_TI_LE!$A$5:$B$30,2,FALSE)</f>
        <v>0</v>
      </c>
      <c r="AV520" s="326">
        <f>Z520/$H520*VLOOKUP(Z$4,DM_TI_LE!$A$5:$B$30,2,FALSE)</f>
        <v>0</v>
      </c>
      <c r="AW520" s="326">
        <f>AA520/$H520*VLOOKUP(AA$4,DM_TI_LE!$A$5:$B$30,2,FALSE)</f>
        <v>0</v>
      </c>
      <c r="AX520" s="326">
        <f>AB520/$H520*VLOOKUP(AB$4,DM_TI_LE!$A$5:$B$30,2,FALSE)</f>
        <v>0</v>
      </c>
      <c r="AY520" s="326">
        <f>AC520/$H520*VLOOKUP(AC$4,DM_TI_LE!$A$5:$B$30,2,FALSE)</f>
        <v>0</v>
      </c>
      <c r="AZ520" s="326">
        <f>AD520/$H520*VLOOKUP(AD$4,DM_TI_LE!$A$5:$B$30,2,FALSE)</f>
        <v>0</v>
      </c>
      <c r="BA520" s="327">
        <f>IF(CD520="HDHV",DM_TI_LE!$K$12*I520, SUM(AE520:AW520)*F520*E520*DM_HE_SO_LUONG_NS!$D$1*CE520)</f>
        <v>510000</v>
      </c>
      <c r="BB520" s="325"/>
      <c r="BC520" s="328">
        <f>VLOOKUP(B520,GD_LCD_HS_LNS!$B$4:$E$1000,4,FALSE)</f>
        <v>3875000</v>
      </c>
      <c r="BD520" s="329"/>
      <c r="BE520" s="325">
        <f>I520/26*$BC520*VLOOKUP(BE$4,DM_TI_LE!$A$5:$C$29,3,FALSE)</f>
        <v>0</v>
      </c>
      <c r="BF520" s="325">
        <f>J520/26*$BC520*VLOOKUP(BF$4,DM_TI_LE!$A$5:$C$29,3,FALSE)</f>
        <v>0</v>
      </c>
      <c r="BG520" s="325">
        <f>K520/26*$BC520*VLOOKUP(BG$4,DM_TI_LE!$A$5:$C$29,3,FALSE)</f>
        <v>0</v>
      </c>
      <c r="BH520" s="325">
        <f>L520/26*$BC520*VLOOKUP(BH$4,DM_TI_LE!$A$5:$C$29,3,FALSE)</f>
        <v>0</v>
      </c>
      <c r="BI520" s="325">
        <f>M520/26*$BC520*VLOOKUP(BI$4,DM_TI_LE!$A$5:$C$29,3,FALSE)</f>
        <v>0</v>
      </c>
      <c r="BJ520" s="325">
        <f>N520/26*$BC520*VLOOKUP(BJ$4,DM_TI_LE!$A$5:$C$29,3,FALSE)</f>
        <v>0</v>
      </c>
      <c r="BK520" s="325">
        <f>O520/26*$BC520*VLOOKUP(BK$4,DM_TI_LE!$A$5:$C$29,3,FALSE)</f>
        <v>0</v>
      </c>
      <c r="BL520" s="325">
        <f>P520/26*$BC520*VLOOKUP(BL$4,DM_TI_LE!$A$5:$C$29,3,FALSE)</f>
        <v>0</v>
      </c>
      <c r="BM520" s="325">
        <f>Q520/26*$BC520*VLOOKUP(BM$4,DM_TI_LE!$A$5:$C$29,3,FALSE)</f>
        <v>0</v>
      </c>
      <c r="BN520" s="325">
        <f>R520/26*$BC520*VLOOKUP(BN$4,DM_TI_LE!$A$5:$C$29,3,FALSE)</f>
        <v>0</v>
      </c>
      <c r="BO520" s="325">
        <f>S520/26*$BC520*VLOOKUP(BO$4,DM_TI_LE!$A$5:$C$29,3,FALSE)</f>
        <v>0</v>
      </c>
      <c r="BP520" s="325">
        <f>T520/26*$BC520*VLOOKUP(BP$4,DM_TI_LE!$A$5:$C$29,3,FALSE)</f>
        <v>0</v>
      </c>
      <c r="BQ520" s="325">
        <f>U520/26*$BC520*VLOOKUP(BQ$4,DM_TI_LE!$A$5:$C$29,3,FALSE)</f>
        <v>0</v>
      </c>
      <c r="BR520" s="325">
        <f>V520/26*$BC520*VLOOKUP(BR$4,DM_TI_LE!$A$5:$C$29,3,FALSE)</f>
        <v>0</v>
      </c>
      <c r="BS520" s="325">
        <f>W520/26*$BC520*VLOOKUP(BS$4,DM_TI_LE!$A$5:$C$29,3,FALSE)</f>
        <v>0</v>
      </c>
      <c r="BT520" s="325">
        <f>X520/26*$BC520*VLOOKUP(BT$4,DM_TI_LE!$A$5:$C$29,3,FALSE)</f>
        <v>0</v>
      </c>
      <c r="BU520" s="325">
        <f>Y520/26*$BC520*VLOOKUP(BU$4,DM_TI_LE!$A$5:$C$29,3,FALSE)</f>
        <v>0</v>
      </c>
      <c r="BV520" s="325">
        <f>Z520/26*$BC520*VLOOKUP(BV$4,DM_TI_LE!$A$5:$C$29,3,FALSE)</f>
        <v>0</v>
      </c>
      <c r="BW520" s="325">
        <f>AA520/26*$BC520*VLOOKUP(BW$4,DM_TI_LE!$A$5:$C$29,3,FALSE)</f>
        <v>0</v>
      </c>
      <c r="BX520" s="325">
        <f>AB520/26*$BC520*VLOOKUP(BX$4,DM_TI_LE!$A$5:$C$29,3,FALSE)</f>
        <v>0</v>
      </c>
      <c r="BY520" s="325">
        <f>AC520/26*$BC520*VLOOKUP(BY$4,DM_TI_LE!$A$5:$C$29,3,FALSE)</f>
        <v>0</v>
      </c>
      <c r="BZ520" s="325">
        <f>AD520/26*$BC520*VLOOKUP(BZ$4,DM_TI_LE!$A$5:$C$29,3,FALSE)</f>
        <v>0</v>
      </c>
      <c r="CA520" s="327">
        <f t="shared" si="0"/>
        <v>0</v>
      </c>
      <c r="CB520" s="329"/>
      <c r="CC520" s="327">
        <f t="shared" si="1"/>
        <v>510000</v>
      </c>
      <c r="CD520" s="138" t="str">
        <f>VLOOKUP(B520,GD_CHUNG!$B$481:$G$694,6,FALSE)</f>
        <v>HDHV</v>
      </c>
      <c r="CE520" s="330">
        <f>VLOOKUP(CD520,DM_TI_LE!$I$12:$J$16,2,FALSE)</f>
        <v>0</v>
      </c>
    </row>
    <row r="521" spans="1:83" ht="12.75" x14ac:dyDescent="0.2">
      <c r="A521" s="298">
        <v>517</v>
      </c>
      <c r="B521" s="299">
        <f>GD_CHUNG!B521</f>
        <v>13757</v>
      </c>
      <c r="C521" s="299" t="str">
        <f>GD_CHUNG!C521</f>
        <v>Trần Thanh Trang</v>
      </c>
      <c r="D521" s="299" t="str">
        <f>GD_CHUNG!D521</f>
        <v>Nhân viên phục vụ hành khách</v>
      </c>
      <c r="E521" s="323">
        <f>VLOOKUP(B521,GD_CHAM_CONG!$C$6:$BJ$997,60,FALSE)</f>
        <v>1</v>
      </c>
      <c r="F521" s="323">
        <f>VLOOKUP(B521,GD_LCD_HS_LNS!$B$4:$F$1000,5,FALSE)</f>
        <v>1.6</v>
      </c>
      <c r="G521" s="331"/>
      <c r="H521" s="324">
        <f>VLOOKUP(B521,GD_CHAM_CONG!$C$6:$BD$997,37,FALSE)</f>
        <v>27</v>
      </c>
      <c r="I521" s="325">
        <f>VLOOKUP($B521,GD_CHAM_CONG!$C$480:$BF$997,38,FALSE)</f>
        <v>17</v>
      </c>
      <c r="J521" s="325">
        <f>VLOOKUP($B521,GD_CHAM_CONG!$C$480:$BF$997,39,FALSE)</f>
        <v>0</v>
      </c>
      <c r="K521" s="325">
        <f>VLOOKUP($B521,GD_CHAM_CONG!$C$480:$BF$997,40,FALSE)</f>
        <v>0</v>
      </c>
      <c r="L521" s="325">
        <f>VLOOKUP($B521,GD_CHAM_CONG!$C$480:$BF$997,41,FALSE)</f>
        <v>0</v>
      </c>
      <c r="M521" s="325">
        <f>VLOOKUP($B521,GD_CHAM_CONG!$C$480:$BF$997,42,FALSE)</f>
        <v>0</v>
      </c>
      <c r="N521" s="325">
        <f>VLOOKUP($B521,GD_CHAM_CONG!$C$480:$BF$997,43,FALSE)</f>
        <v>0</v>
      </c>
      <c r="O521" s="325">
        <f>VLOOKUP($B521,GD_CHAM_CONG!$C$480:$BF$997,44,FALSE)</f>
        <v>0</v>
      </c>
      <c r="P521" s="325">
        <f>VLOOKUP($B521,GD_CHAM_CONG!$C$480:$BF$997,45,FALSE)</f>
        <v>0</v>
      </c>
      <c r="Q521" s="325">
        <f>VLOOKUP($B521,GD_CHAM_CONG!$C$480:$BF$997,46,FALSE)</f>
        <v>0</v>
      </c>
      <c r="R521" s="325">
        <f>VLOOKUP($B521,GD_CHAM_CONG!$C$6:$BF$997,47,FALSE)</f>
        <v>0</v>
      </c>
      <c r="S521" s="325">
        <f>VLOOKUP($B521,GD_CHAM_CONG!$C$480:$BF$997,48,FALSE)</f>
        <v>0</v>
      </c>
      <c r="T521" s="325">
        <f>VLOOKUP($B521,GD_CHAM_CONG!$C$480:$BF$997,49,FALSE)</f>
        <v>0</v>
      </c>
      <c r="U521" s="325">
        <f>VLOOKUP($B521,GD_CHAM_CONG!$C$480:$BF$997,50,FALSE)</f>
        <v>0</v>
      </c>
      <c r="V521" s="325">
        <f>VLOOKUP($B521,GD_CHAM_CONG!$C$480:$BF$997,51,FALSE)</f>
        <v>0</v>
      </c>
      <c r="W521" s="325">
        <f>VLOOKUP($B521,GD_CHAM_CONG!$C$480:$BF$997,52,FALSE)</f>
        <v>0</v>
      </c>
      <c r="X521" s="325">
        <f>VLOOKUP($B521,GD_CHAM_CONG!$C$480:$BF$997,53,FALSE)</f>
        <v>0</v>
      </c>
      <c r="Y521" s="325">
        <f>VLOOKUP($B521,GD_CHAM_CONG!$C$480:$BF$997,54,FALSE)</f>
        <v>0</v>
      </c>
      <c r="Z521" s="325">
        <f>VLOOKUP($B521,GD_CHAM_CONG!$C$480:$BF$997,55,FALSE)</f>
        <v>0</v>
      </c>
      <c r="AA521" s="325">
        <f>VLOOKUP($B521,GD_CHAM_CONG!$C$480:$BF$997,56,FALSE)</f>
        <v>0</v>
      </c>
      <c r="AB521" s="325">
        <f>VLOOKUP($B521,GD_CHAM_CONG!$C$480:$BI$997,57,FALSE)</f>
        <v>0</v>
      </c>
      <c r="AC521" s="325">
        <f>VLOOKUP($B521,GD_CHAM_CONG!$C$480:$BI$997,58,FALSE)</f>
        <v>0</v>
      </c>
      <c r="AD521" s="325">
        <f>VLOOKUP($B521,GD_CHAM_CONG!$C$480:$BI$997,59,FALSE)</f>
        <v>0</v>
      </c>
      <c r="AE521" s="326">
        <f>I521/$H521*VLOOKUP(I$4,DM_TI_LE!$A$5:$B$30,2,FALSE)</f>
        <v>0.62962962962962965</v>
      </c>
      <c r="AF521" s="326">
        <f>J521/$H521*VLOOKUP(J$4,DM_TI_LE!$A$5:$B$30,2,FALSE)</f>
        <v>0</v>
      </c>
      <c r="AG521" s="326">
        <f>K521/$H521*VLOOKUP(K$4,DM_TI_LE!$A$5:$B$30,2,FALSE)</f>
        <v>0</v>
      </c>
      <c r="AH521" s="326">
        <f>L521/$H521*VLOOKUP(L$4,DM_TI_LE!$A$5:$B$30,2,FALSE)</f>
        <v>0</v>
      </c>
      <c r="AI521" s="326">
        <f>M521/$H521*VLOOKUP(M$4,DM_TI_LE!$A$5:$B$30,2,FALSE)</f>
        <v>0</v>
      </c>
      <c r="AJ521" s="326">
        <f>N521/$H521*VLOOKUP(N$4,DM_TI_LE!$A$5:$B$30,2,FALSE)</f>
        <v>0</v>
      </c>
      <c r="AK521" s="326">
        <f>O521/$H521*VLOOKUP(O$4,DM_TI_LE!$A$5:$B$30,2,FALSE)</f>
        <v>0</v>
      </c>
      <c r="AL521" s="326">
        <f>P521/$H521*VLOOKUP(P$4,DM_TI_LE!$A$5:$B$30,2,FALSE)</f>
        <v>0</v>
      </c>
      <c r="AM521" s="326">
        <f>Q521/$H521*VLOOKUP(Q$4,DM_TI_LE!$A$5:$B$30,2,FALSE)</f>
        <v>0</v>
      </c>
      <c r="AN521" s="326">
        <f>R521/$H521*VLOOKUP(R$4,DM_TI_LE!$A$5:$B$30,2,FALSE)</f>
        <v>0</v>
      </c>
      <c r="AO521" s="326">
        <f>S521/$H521*VLOOKUP(S$4,DM_TI_LE!$A$5:$B$30,2,FALSE)</f>
        <v>0</v>
      </c>
      <c r="AP521" s="326">
        <f>T521/$H521*VLOOKUP(T$4,DM_TI_LE!$A$5:$B$30,2,FALSE)</f>
        <v>0</v>
      </c>
      <c r="AQ521" s="326">
        <f>U521/$H521*VLOOKUP(U$4,DM_TI_LE!$A$5:$B$30,2,FALSE)</f>
        <v>0</v>
      </c>
      <c r="AR521" s="326">
        <f>V521/$H521*VLOOKUP(V$4,DM_TI_LE!$A$5:$B$30,2,FALSE)</f>
        <v>0</v>
      </c>
      <c r="AS521" s="326">
        <f>W521/$H521*VLOOKUP(W$4,DM_TI_LE!$A$5:$B$30,2,FALSE)</f>
        <v>0</v>
      </c>
      <c r="AT521" s="326">
        <f>X521/$H521*VLOOKUP(X$4,DM_TI_LE!$A$5:$B$30,2,FALSE)</f>
        <v>0</v>
      </c>
      <c r="AU521" s="326">
        <f>Y521/$H521*VLOOKUP(Y$4,DM_TI_LE!$A$5:$B$30,2,FALSE)</f>
        <v>0</v>
      </c>
      <c r="AV521" s="326">
        <f>Z521/$H521*VLOOKUP(Z$4,DM_TI_LE!$A$5:$B$30,2,FALSE)</f>
        <v>0</v>
      </c>
      <c r="AW521" s="326">
        <f>AA521/$H521*VLOOKUP(AA$4,DM_TI_LE!$A$5:$B$30,2,FALSE)</f>
        <v>0</v>
      </c>
      <c r="AX521" s="326">
        <f>AB521/$H521*VLOOKUP(AB$4,DM_TI_LE!$A$5:$B$30,2,FALSE)</f>
        <v>0</v>
      </c>
      <c r="AY521" s="326">
        <f>AC521/$H521*VLOOKUP(AC$4,DM_TI_LE!$A$5:$B$30,2,FALSE)</f>
        <v>0</v>
      </c>
      <c r="AZ521" s="326">
        <f>AD521/$H521*VLOOKUP(AD$4,DM_TI_LE!$A$5:$B$30,2,FALSE)</f>
        <v>0</v>
      </c>
      <c r="BA521" s="327">
        <f>IF(CD521="HDHV",DM_TI_LE!$K$12*I521, SUM(AE521:AW521)*F521*E521*DM_HE_SO_LUONG_NS!$D$1*CE521)</f>
        <v>510000</v>
      </c>
      <c r="BB521" s="325"/>
      <c r="BC521" s="328">
        <f>VLOOKUP(B521,GD_LCD_HS_LNS!$B$4:$E$1000,4,FALSE)</f>
        <v>3875000</v>
      </c>
      <c r="BD521" s="329"/>
      <c r="BE521" s="325">
        <f>I521/26*$BC521*VLOOKUP(BE$4,DM_TI_LE!$A$5:$C$29,3,FALSE)</f>
        <v>0</v>
      </c>
      <c r="BF521" s="325">
        <f>J521/26*$BC521*VLOOKUP(BF$4,DM_TI_LE!$A$5:$C$29,3,FALSE)</f>
        <v>0</v>
      </c>
      <c r="BG521" s="325">
        <f>K521/26*$BC521*VLOOKUP(BG$4,DM_TI_LE!$A$5:$C$29,3,FALSE)</f>
        <v>0</v>
      </c>
      <c r="BH521" s="325">
        <f>L521/26*$BC521*VLOOKUP(BH$4,DM_TI_LE!$A$5:$C$29,3,FALSE)</f>
        <v>0</v>
      </c>
      <c r="BI521" s="325">
        <f>M521/26*$BC521*VLOOKUP(BI$4,DM_TI_LE!$A$5:$C$29,3,FALSE)</f>
        <v>0</v>
      </c>
      <c r="BJ521" s="325">
        <f>N521/26*$BC521*VLOOKUP(BJ$4,DM_TI_LE!$A$5:$C$29,3,FALSE)</f>
        <v>0</v>
      </c>
      <c r="BK521" s="325">
        <f>O521/26*$BC521*VLOOKUP(BK$4,DM_TI_LE!$A$5:$C$29,3,FALSE)</f>
        <v>0</v>
      </c>
      <c r="BL521" s="325">
        <f>P521/26*$BC521*VLOOKUP(BL$4,DM_TI_LE!$A$5:$C$29,3,FALSE)</f>
        <v>0</v>
      </c>
      <c r="BM521" s="325">
        <f>Q521/26*$BC521*VLOOKUP(BM$4,DM_TI_LE!$A$5:$C$29,3,FALSE)</f>
        <v>0</v>
      </c>
      <c r="BN521" s="325">
        <f>R521/26*$BC521*VLOOKUP(BN$4,DM_TI_LE!$A$5:$C$29,3,FALSE)</f>
        <v>0</v>
      </c>
      <c r="BO521" s="325">
        <f>S521/26*$BC521*VLOOKUP(BO$4,DM_TI_LE!$A$5:$C$29,3,FALSE)</f>
        <v>0</v>
      </c>
      <c r="BP521" s="325">
        <f>T521/26*$BC521*VLOOKUP(BP$4,DM_TI_LE!$A$5:$C$29,3,FALSE)</f>
        <v>0</v>
      </c>
      <c r="BQ521" s="325">
        <f>U521/26*$BC521*VLOOKUP(BQ$4,DM_TI_LE!$A$5:$C$29,3,FALSE)</f>
        <v>0</v>
      </c>
      <c r="BR521" s="325">
        <f>V521/26*$BC521*VLOOKUP(BR$4,DM_TI_LE!$A$5:$C$29,3,FALSE)</f>
        <v>0</v>
      </c>
      <c r="BS521" s="325">
        <f>W521/26*$BC521*VLOOKUP(BS$4,DM_TI_LE!$A$5:$C$29,3,FALSE)</f>
        <v>0</v>
      </c>
      <c r="BT521" s="325">
        <f>X521/26*$BC521*VLOOKUP(BT$4,DM_TI_LE!$A$5:$C$29,3,FALSE)</f>
        <v>0</v>
      </c>
      <c r="BU521" s="325">
        <f>Y521/26*$BC521*VLOOKUP(BU$4,DM_TI_LE!$A$5:$C$29,3,FALSE)</f>
        <v>0</v>
      </c>
      <c r="BV521" s="325">
        <f>Z521/26*$BC521*VLOOKUP(BV$4,DM_TI_LE!$A$5:$C$29,3,FALSE)</f>
        <v>0</v>
      </c>
      <c r="BW521" s="325">
        <f>AA521/26*$BC521*VLOOKUP(BW$4,DM_TI_LE!$A$5:$C$29,3,FALSE)</f>
        <v>0</v>
      </c>
      <c r="BX521" s="325">
        <f>AB521/26*$BC521*VLOOKUP(BX$4,DM_TI_LE!$A$5:$C$29,3,FALSE)</f>
        <v>0</v>
      </c>
      <c r="BY521" s="325">
        <f>AC521/26*$BC521*VLOOKUP(BY$4,DM_TI_LE!$A$5:$C$29,3,FALSE)</f>
        <v>0</v>
      </c>
      <c r="BZ521" s="325">
        <f>AD521/26*$BC521*VLOOKUP(BZ$4,DM_TI_LE!$A$5:$C$29,3,FALSE)</f>
        <v>0</v>
      </c>
      <c r="CA521" s="327">
        <f t="shared" si="0"/>
        <v>0</v>
      </c>
      <c r="CB521" s="329"/>
      <c r="CC521" s="327">
        <f t="shared" si="1"/>
        <v>510000</v>
      </c>
      <c r="CD521" s="138" t="str">
        <f>VLOOKUP(B521,GD_CHUNG!$B$481:$G$694,6,FALSE)</f>
        <v>HDHV</v>
      </c>
      <c r="CE521" s="330">
        <f>VLOOKUP(CD521,DM_TI_LE!$I$12:$J$16,2,FALSE)</f>
        <v>0</v>
      </c>
    </row>
    <row r="522" spans="1:83" ht="12.75" x14ac:dyDescent="0.2">
      <c r="A522" s="298">
        <v>518</v>
      </c>
      <c r="B522" s="299">
        <f>GD_CHUNG!B522</f>
        <v>13768</v>
      </c>
      <c r="C522" s="299" t="str">
        <f>GD_CHUNG!C522</f>
        <v>Mạc Thị Thùy Dương</v>
      </c>
      <c r="D522" s="299" t="str">
        <f>GD_CHUNG!D522</f>
        <v>Nhân viên phục vụ hành khách</v>
      </c>
      <c r="E522" s="323">
        <f>VLOOKUP(B522,GD_CHAM_CONG!$C$6:$BJ$997,60,FALSE)</f>
        <v>1</v>
      </c>
      <c r="F522" s="323">
        <f>VLOOKUP(B522,GD_LCD_HS_LNS!$B$4:$F$1000,5,FALSE)</f>
        <v>1.6</v>
      </c>
      <c r="G522" s="331"/>
      <c r="H522" s="324">
        <f>VLOOKUP(B522,GD_CHAM_CONG!$C$6:$BD$997,37,FALSE)</f>
        <v>27</v>
      </c>
      <c r="I522" s="325">
        <f>VLOOKUP($B522,GD_CHAM_CONG!$C$480:$BF$997,38,FALSE)</f>
        <v>17</v>
      </c>
      <c r="J522" s="325">
        <f>VLOOKUP($B522,GD_CHAM_CONG!$C$480:$BF$997,39,FALSE)</f>
        <v>0</v>
      </c>
      <c r="K522" s="325">
        <f>VLOOKUP($B522,GD_CHAM_CONG!$C$480:$BF$997,40,FALSE)</f>
        <v>0</v>
      </c>
      <c r="L522" s="325">
        <f>VLOOKUP($B522,GD_CHAM_CONG!$C$480:$BF$997,41,FALSE)</f>
        <v>0</v>
      </c>
      <c r="M522" s="325">
        <f>VLOOKUP($B522,GD_CHAM_CONG!$C$480:$BF$997,42,FALSE)</f>
        <v>0</v>
      </c>
      <c r="N522" s="325">
        <f>VLOOKUP($B522,GD_CHAM_CONG!$C$480:$BF$997,43,FALSE)</f>
        <v>0</v>
      </c>
      <c r="O522" s="325">
        <f>VLOOKUP($B522,GD_CHAM_CONG!$C$480:$BF$997,44,FALSE)</f>
        <v>0</v>
      </c>
      <c r="P522" s="325">
        <f>VLOOKUP($B522,GD_CHAM_CONG!$C$480:$BF$997,45,FALSE)</f>
        <v>0</v>
      </c>
      <c r="Q522" s="325">
        <f>VLOOKUP($B522,GD_CHAM_CONG!$C$480:$BF$997,46,FALSE)</f>
        <v>0</v>
      </c>
      <c r="R522" s="325">
        <f>VLOOKUP($B522,GD_CHAM_CONG!$C$6:$BF$997,47,FALSE)</f>
        <v>0</v>
      </c>
      <c r="S522" s="325">
        <f>VLOOKUP($B522,GD_CHAM_CONG!$C$480:$BF$997,48,FALSE)</f>
        <v>0</v>
      </c>
      <c r="T522" s="325">
        <f>VLOOKUP($B522,GD_CHAM_CONG!$C$480:$BF$997,49,FALSE)</f>
        <v>0</v>
      </c>
      <c r="U522" s="325">
        <f>VLOOKUP($B522,GD_CHAM_CONG!$C$480:$BF$997,50,FALSE)</f>
        <v>0</v>
      </c>
      <c r="V522" s="325">
        <f>VLOOKUP($B522,GD_CHAM_CONG!$C$480:$BF$997,51,FALSE)</f>
        <v>0</v>
      </c>
      <c r="W522" s="325">
        <f>VLOOKUP($B522,GD_CHAM_CONG!$C$480:$BF$997,52,FALSE)</f>
        <v>0</v>
      </c>
      <c r="X522" s="325">
        <f>VLOOKUP($B522,GD_CHAM_CONG!$C$480:$BF$997,53,FALSE)</f>
        <v>0</v>
      </c>
      <c r="Y522" s="325">
        <f>VLOOKUP($B522,GD_CHAM_CONG!$C$480:$BF$997,54,FALSE)</f>
        <v>0</v>
      </c>
      <c r="Z522" s="325">
        <f>VLOOKUP($B522,GD_CHAM_CONG!$C$480:$BF$997,55,FALSE)</f>
        <v>0</v>
      </c>
      <c r="AA522" s="325">
        <f>VLOOKUP($B522,GD_CHAM_CONG!$C$480:$BF$997,56,FALSE)</f>
        <v>0</v>
      </c>
      <c r="AB522" s="325">
        <f>VLOOKUP($B522,GD_CHAM_CONG!$C$480:$BI$997,57,FALSE)</f>
        <v>0</v>
      </c>
      <c r="AC522" s="325">
        <f>VLOOKUP($B522,GD_CHAM_CONG!$C$480:$BI$997,58,FALSE)</f>
        <v>0</v>
      </c>
      <c r="AD522" s="325">
        <f>VLOOKUP($B522,GD_CHAM_CONG!$C$480:$BI$997,59,FALSE)</f>
        <v>0</v>
      </c>
      <c r="AE522" s="326">
        <f>I522/$H522*VLOOKUP(I$4,DM_TI_LE!$A$5:$B$30,2,FALSE)</f>
        <v>0.62962962962962965</v>
      </c>
      <c r="AF522" s="326">
        <f>J522/$H522*VLOOKUP(J$4,DM_TI_LE!$A$5:$B$30,2,FALSE)</f>
        <v>0</v>
      </c>
      <c r="AG522" s="326">
        <f>K522/$H522*VLOOKUP(K$4,DM_TI_LE!$A$5:$B$30,2,FALSE)</f>
        <v>0</v>
      </c>
      <c r="AH522" s="326">
        <f>L522/$H522*VLOOKUP(L$4,DM_TI_LE!$A$5:$B$30,2,FALSE)</f>
        <v>0</v>
      </c>
      <c r="AI522" s="326">
        <f>M522/$H522*VLOOKUP(M$4,DM_TI_LE!$A$5:$B$30,2,FALSE)</f>
        <v>0</v>
      </c>
      <c r="AJ522" s="326">
        <f>N522/$H522*VLOOKUP(N$4,DM_TI_LE!$A$5:$B$30,2,FALSE)</f>
        <v>0</v>
      </c>
      <c r="AK522" s="326">
        <f>O522/$H522*VLOOKUP(O$4,DM_TI_LE!$A$5:$B$30,2,FALSE)</f>
        <v>0</v>
      </c>
      <c r="AL522" s="326">
        <f>P522/$H522*VLOOKUP(P$4,DM_TI_LE!$A$5:$B$30,2,FALSE)</f>
        <v>0</v>
      </c>
      <c r="AM522" s="326">
        <f>Q522/$H522*VLOOKUP(Q$4,DM_TI_LE!$A$5:$B$30,2,FALSE)</f>
        <v>0</v>
      </c>
      <c r="AN522" s="326">
        <f>R522/$H522*VLOOKUP(R$4,DM_TI_LE!$A$5:$B$30,2,FALSE)</f>
        <v>0</v>
      </c>
      <c r="AO522" s="326">
        <f>S522/$H522*VLOOKUP(S$4,DM_TI_LE!$A$5:$B$30,2,FALSE)</f>
        <v>0</v>
      </c>
      <c r="AP522" s="326">
        <f>T522/$H522*VLOOKUP(T$4,DM_TI_LE!$A$5:$B$30,2,FALSE)</f>
        <v>0</v>
      </c>
      <c r="AQ522" s="326">
        <f>U522/$H522*VLOOKUP(U$4,DM_TI_LE!$A$5:$B$30,2,FALSE)</f>
        <v>0</v>
      </c>
      <c r="AR522" s="326">
        <f>V522/$H522*VLOOKUP(V$4,DM_TI_LE!$A$5:$B$30,2,FALSE)</f>
        <v>0</v>
      </c>
      <c r="AS522" s="326">
        <f>W522/$H522*VLOOKUP(W$4,DM_TI_LE!$A$5:$B$30,2,FALSE)</f>
        <v>0</v>
      </c>
      <c r="AT522" s="326">
        <f>X522/$H522*VLOOKUP(X$4,DM_TI_LE!$A$5:$B$30,2,FALSE)</f>
        <v>0</v>
      </c>
      <c r="AU522" s="326">
        <f>Y522/$H522*VLOOKUP(Y$4,DM_TI_LE!$A$5:$B$30,2,FALSE)</f>
        <v>0</v>
      </c>
      <c r="AV522" s="326">
        <f>Z522/$H522*VLOOKUP(Z$4,DM_TI_LE!$A$5:$B$30,2,FALSE)</f>
        <v>0</v>
      </c>
      <c r="AW522" s="326">
        <f>AA522/$H522*VLOOKUP(AA$4,DM_TI_LE!$A$5:$B$30,2,FALSE)</f>
        <v>0</v>
      </c>
      <c r="AX522" s="326">
        <f>AB522/$H522*VLOOKUP(AB$4,DM_TI_LE!$A$5:$B$30,2,FALSE)</f>
        <v>0</v>
      </c>
      <c r="AY522" s="326">
        <f>AC522/$H522*VLOOKUP(AC$4,DM_TI_LE!$A$5:$B$30,2,FALSE)</f>
        <v>0</v>
      </c>
      <c r="AZ522" s="326">
        <f>AD522/$H522*VLOOKUP(AD$4,DM_TI_LE!$A$5:$B$30,2,FALSE)</f>
        <v>0</v>
      </c>
      <c r="BA522" s="327">
        <f>IF(CD522="HDHV",DM_TI_LE!$K$12*I522, SUM(AE522:AW522)*F522*E522*DM_HE_SO_LUONG_NS!$D$1*CE522)</f>
        <v>510000</v>
      </c>
      <c r="BB522" s="325"/>
      <c r="BC522" s="328">
        <f>VLOOKUP(B522,GD_LCD_HS_LNS!$B$4:$E$1000,4,FALSE)</f>
        <v>3875000</v>
      </c>
      <c r="BD522" s="329"/>
      <c r="BE522" s="325">
        <f>I522/26*$BC522*VLOOKUP(BE$4,DM_TI_LE!$A$5:$C$29,3,FALSE)</f>
        <v>0</v>
      </c>
      <c r="BF522" s="325">
        <f>J522/26*$BC522*VLOOKUP(BF$4,DM_TI_LE!$A$5:$C$29,3,FALSE)</f>
        <v>0</v>
      </c>
      <c r="BG522" s="325">
        <f>K522/26*$BC522*VLOOKUP(BG$4,DM_TI_LE!$A$5:$C$29,3,FALSE)</f>
        <v>0</v>
      </c>
      <c r="BH522" s="325">
        <f>L522/26*$BC522*VLOOKUP(BH$4,DM_TI_LE!$A$5:$C$29,3,FALSE)</f>
        <v>0</v>
      </c>
      <c r="BI522" s="325">
        <f>M522/26*$BC522*VLOOKUP(BI$4,DM_TI_LE!$A$5:$C$29,3,FALSE)</f>
        <v>0</v>
      </c>
      <c r="BJ522" s="325">
        <f>N522/26*$BC522*VLOOKUP(BJ$4,DM_TI_LE!$A$5:$C$29,3,FALSE)</f>
        <v>0</v>
      </c>
      <c r="BK522" s="325">
        <f>O522/26*$BC522*VLOOKUP(BK$4,DM_TI_LE!$A$5:$C$29,3,FALSE)</f>
        <v>0</v>
      </c>
      <c r="BL522" s="325">
        <f>P522/26*$BC522*VLOOKUP(BL$4,DM_TI_LE!$A$5:$C$29,3,FALSE)</f>
        <v>0</v>
      </c>
      <c r="BM522" s="325">
        <f>Q522/26*$BC522*VLOOKUP(BM$4,DM_TI_LE!$A$5:$C$29,3,FALSE)</f>
        <v>0</v>
      </c>
      <c r="BN522" s="325">
        <f>R522/26*$BC522*VLOOKUP(BN$4,DM_TI_LE!$A$5:$C$29,3,FALSE)</f>
        <v>0</v>
      </c>
      <c r="BO522" s="325">
        <f>S522/26*$BC522*VLOOKUP(BO$4,DM_TI_LE!$A$5:$C$29,3,FALSE)</f>
        <v>0</v>
      </c>
      <c r="BP522" s="325">
        <f>T522/26*$BC522*VLOOKUP(BP$4,DM_TI_LE!$A$5:$C$29,3,FALSE)</f>
        <v>0</v>
      </c>
      <c r="BQ522" s="325">
        <f>U522/26*$BC522*VLOOKUP(BQ$4,DM_TI_LE!$A$5:$C$29,3,FALSE)</f>
        <v>0</v>
      </c>
      <c r="BR522" s="325">
        <f>V522/26*$BC522*VLOOKUP(BR$4,DM_TI_LE!$A$5:$C$29,3,FALSE)</f>
        <v>0</v>
      </c>
      <c r="BS522" s="325">
        <f>W522/26*$BC522*VLOOKUP(BS$4,DM_TI_LE!$A$5:$C$29,3,FALSE)</f>
        <v>0</v>
      </c>
      <c r="BT522" s="325">
        <f>X522/26*$BC522*VLOOKUP(BT$4,DM_TI_LE!$A$5:$C$29,3,FALSE)</f>
        <v>0</v>
      </c>
      <c r="BU522" s="325">
        <f>Y522/26*$BC522*VLOOKUP(BU$4,DM_TI_LE!$A$5:$C$29,3,FALSE)</f>
        <v>0</v>
      </c>
      <c r="BV522" s="325">
        <f>Z522/26*$BC522*VLOOKUP(BV$4,DM_TI_LE!$A$5:$C$29,3,FALSE)</f>
        <v>0</v>
      </c>
      <c r="BW522" s="325">
        <f>AA522/26*$BC522*VLOOKUP(BW$4,DM_TI_LE!$A$5:$C$29,3,FALSE)</f>
        <v>0</v>
      </c>
      <c r="BX522" s="325">
        <f>AB522/26*$BC522*VLOOKUP(BX$4,DM_TI_LE!$A$5:$C$29,3,FALSE)</f>
        <v>0</v>
      </c>
      <c r="BY522" s="325">
        <f>AC522/26*$BC522*VLOOKUP(BY$4,DM_TI_LE!$A$5:$C$29,3,FALSE)</f>
        <v>0</v>
      </c>
      <c r="BZ522" s="325">
        <f>AD522/26*$BC522*VLOOKUP(BZ$4,DM_TI_LE!$A$5:$C$29,3,FALSE)</f>
        <v>0</v>
      </c>
      <c r="CA522" s="327">
        <f t="shared" si="0"/>
        <v>0</v>
      </c>
      <c r="CB522" s="329"/>
      <c r="CC522" s="327">
        <f t="shared" si="1"/>
        <v>510000</v>
      </c>
      <c r="CD522" s="138" t="str">
        <f>VLOOKUP(B522,GD_CHUNG!$B$481:$G$694,6,FALSE)</f>
        <v>HDHV</v>
      </c>
      <c r="CE522" s="330">
        <f>VLOOKUP(CD522,DM_TI_LE!$I$12:$J$16,2,FALSE)</f>
        <v>0</v>
      </c>
    </row>
    <row r="523" spans="1:83" ht="12.75" x14ac:dyDescent="0.2">
      <c r="A523" s="298">
        <v>519</v>
      </c>
      <c r="B523" s="299">
        <f>GD_CHUNG!B523</f>
        <v>201505</v>
      </c>
      <c r="C523" s="299" t="str">
        <f>GD_CHUNG!C523</f>
        <v>Nguyễn Văn Lập</v>
      </c>
      <c r="D523" s="299" t="str">
        <f>GD_CHUNG!D523</f>
        <v>Nhân viên phục vụ hành khách</v>
      </c>
      <c r="E523" s="323">
        <f>VLOOKUP(B523,GD_CHAM_CONG!$C$6:$BJ$997,60,FALSE)</f>
        <v>1</v>
      </c>
      <c r="F523" s="323">
        <f>VLOOKUP(B523,GD_LCD_HS_LNS!$B$4:$F$1000,5,FALSE)</f>
        <v>1.6</v>
      </c>
      <c r="G523" s="331"/>
      <c r="H523" s="324">
        <f>VLOOKUP(B523,GD_CHAM_CONG!$C$6:$BD$997,37,FALSE)</f>
        <v>27</v>
      </c>
      <c r="I523" s="325">
        <f>VLOOKUP($B523,GD_CHAM_CONG!$C$480:$BF$997,38,FALSE)</f>
        <v>17</v>
      </c>
      <c r="J523" s="325">
        <f>VLOOKUP($B523,GD_CHAM_CONG!$C$480:$BF$997,39,FALSE)</f>
        <v>0</v>
      </c>
      <c r="K523" s="325">
        <f>VLOOKUP($B523,GD_CHAM_CONG!$C$480:$BF$997,40,FALSE)</f>
        <v>0</v>
      </c>
      <c r="L523" s="325">
        <f>VLOOKUP($B523,GD_CHAM_CONG!$C$480:$BF$997,41,FALSE)</f>
        <v>0</v>
      </c>
      <c r="M523" s="325">
        <f>VLOOKUP($B523,GD_CHAM_CONG!$C$480:$BF$997,42,FALSE)</f>
        <v>0</v>
      </c>
      <c r="N523" s="325">
        <f>VLOOKUP($B523,GD_CHAM_CONG!$C$480:$BF$997,43,FALSE)</f>
        <v>0</v>
      </c>
      <c r="O523" s="325">
        <f>VLOOKUP($B523,GD_CHAM_CONG!$C$480:$BF$997,44,FALSE)</f>
        <v>0</v>
      </c>
      <c r="P523" s="325">
        <f>VLOOKUP($B523,GD_CHAM_CONG!$C$480:$BF$997,45,FALSE)</f>
        <v>0</v>
      </c>
      <c r="Q523" s="325">
        <f>VLOOKUP($B523,GD_CHAM_CONG!$C$480:$BF$997,46,FALSE)</f>
        <v>0</v>
      </c>
      <c r="R523" s="325">
        <f>VLOOKUP($B523,GD_CHAM_CONG!$C$6:$BF$997,47,FALSE)</f>
        <v>0</v>
      </c>
      <c r="S523" s="325">
        <f>VLOOKUP($B523,GD_CHAM_CONG!$C$480:$BF$997,48,FALSE)</f>
        <v>0</v>
      </c>
      <c r="T523" s="325">
        <f>VLOOKUP($B523,GD_CHAM_CONG!$C$480:$BF$997,49,FALSE)</f>
        <v>0</v>
      </c>
      <c r="U523" s="325">
        <f>VLOOKUP($B523,GD_CHAM_CONG!$C$480:$BF$997,50,FALSE)</f>
        <v>0</v>
      </c>
      <c r="V523" s="325">
        <f>VLOOKUP($B523,GD_CHAM_CONG!$C$480:$BF$997,51,FALSE)</f>
        <v>0</v>
      </c>
      <c r="W523" s="325">
        <f>VLOOKUP($B523,GD_CHAM_CONG!$C$480:$BF$997,52,FALSE)</f>
        <v>0</v>
      </c>
      <c r="X523" s="325">
        <f>VLOOKUP($B523,GD_CHAM_CONG!$C$480:$BF$997,53,FALSE)</f>
        <v>0</v>
      </c>
      <c r="Y523" s="325">
        <f>VLOOKUP($B523,GD_CHAM_CONG!$C$480:$BF$997,54,FALSE)</f>
        <v>0</v>
      </c>
      <c r="Z523" s="325">
        <f>VLOOKUP($B523,GD_CHAM_CONG!$C$480:$BF$997,55,FALSE)</f>
        <v>0</v>
      </c>
      <c r="AA523" s="325">
        <f>VLOOKUP($B523,GD_CHAM_CONG!$C$480:$BF$997,56,FALSE)</f>
        <v>0</v>
      </c>
      <c r="AB523" s="325">
        <f>VLOOKUP($B523,GD_CHAM_CONG!$C$480:$BI$997,57,FALSE)</f>
        <v>0</v>
      </c>
      <c r="AC523" s="325">
        <f>VLOOKUP($B523,GD_CHAM_CONG!$C$480:$BI$997,58,FALSE)</f>
        <v>0</v>
      </c>
      <c r="AD523" s="325">
        <f>VLOOKUP($B523,GD_CHAM_CONG!$C$480:$BI$997,59,FALSE)</f>
        <v>0</v>
      </c>
      <c r="AE523" s="326">
        <f>I523/$H523*VLOOKUP(I$4,DM_TI_LE!$A$5:$B$30,2,FALSE)</f>
        <v>0.62962962962962965</v>
      </c>
      <c r="AF523" s="326">
        <f>J523/$H523*VLOOKUP(J$4,DM_TI_LE!$A$5:$B$30,2,FALSE)</f>
        <v>0</v>
      </c>
      <c r="AG523" s="326">
        <f>K523/$H523*VLOOKUP(K$4,DM_TI_LE!$A$5:$B$30,2,FALSE)</f>
        <v>0</v>
      </c>
      <c r="AH523" s="326">
        <f>L523/$H523*VLOOKUP(L$4,DM_TI_LE!$A$5:$B$30,2,FALSE)</f>
        <v>0</v>
      </c>
      <c r="AI523" s="326">
        <f>M523/$H523*VLOOKUP(M$4,DM_TI_LE!$A$5:$B$30,2,FALSE)</f>
        <v>0</v>
      </c>
      <c r="AJ523" s="326">
        <f>N523/$H523*VLOOKUP(N$4,DM_TI_LE!$A$5:$B$30,2,FALSE)</f>
        <v>0</v>
      </c>
      <c r="AK523" s="326">
        <f>O523/$H523*VLOOKUP(O$4,DM_TI_LE!$A$5:$B$30,2,FALSE)</f>
        <v>0</v>
      </c>
      <c r="AL523" s="326">
        <f>P523/$H523*VLOOKUP(P$4,DM_TI_LE!$A$5:$B$30,2,FALSE)</f>
        <v>0</v>
      </c>
      <c r="AM523" s="326">
        <f>Q523/$H523*VLOOKUP(Q$4,DM_TI_LE!$A$5:$B$30,2,FALSE)</f>
        <v>0</v>
      </c>
      <c r="AN523" s="326">
        <f>R523/$H523*VLOOKUP(R$4,DM_TI_LE!$A$5:$B$30,2,FALSE)</f>
        <v>0</v>
      </c>
      <c r="AO523" s="326">
        <f>S523/$H523*VLOOKUP(S$4,DM_TI_LE!$A$5:$B$30,2,FALSE)</f>
        <v>0</v>
      </c>
      <c r="AP523" s="326">
        <f>T523/$H523*VLOOKUP(T$4,DM_TI_LE!$A$5:$B$30,2,FALSE)</f>
        <v>0</v>
      </c>
      <c r="AQ523" s="326">
        <f>U523/$H523*VLOOKUP(U$4,DM_TI_LE!$A$5:$B$30,2,FALSE)</f>
        <v>0</v>
      </c>
      <c r="AR523" s="326">
        <f>V523/$H523*VLOOKUP(V$4,DM_TI_LE!$A$5:$B$30,2,FALSE)</f>
        <v>0</v>
      </c>
      <c r="AS523" s="326">
        <f>W523/$H523*VLOOKUP(W$4,DM_TI_LE!$A$5:$B$30,2,FALSE)</f>
        <v>0</v>
      </c>
      <c r="AT523" s="326">
        <f>X523/$H523*VLOOKUP(X$4,DM_TI_LE!$A$5:$B$30,2,FALSE)</f>
        <v>0</v>
      </c>
      <c r="AU523" s="326">
        <f>Y523/$H523*VLOOKUP(Y$4,DM_TI_LE!$A$5:$B$30,2,FALSE)</f>
        <v>0</v>
      </c>
      <c r="AV523" s="326">
        <f>Z523/$H523*VLOOKUP(Z$4,DM_TI_LE!$A$5:$B$30,2,FALSE)</f>
        <v>0</v>
      </c>
      <c r="AW523" s="326">
        <f>AA523/$H523*VLOOKUP(AA$4,DM_TI_LE!$A$5:$B$30,2,FALSE)</f>
        <v>0</v>
      </c>
      <c r="AX523" s="326">
        <f>AB523/$H523*VLOOKUP(AB$4,DM_TI_LE!$A$5:$B$30,2,FALSE)</f>
        <v>0</v>
      </c>
      <c r="AY523" s="326">
        <f>AC523/$H523*VLOOKUP(AC$4,DM_TI_LE!$A$5:$B$30,2,FALSE)</f>
        <v>0</v>
      </c>
      <c r="AZ523" s="326">
        <f>AD523/$H523*VLOOKUP(AD$4,DM_TI_LE!$A$5:$B$30,2,FALSE)</f>
        <v>0</v>
      </c>
      <c r="BA523" s="327">
        <f>IF(CD523="HDHV",DM_TI_LE!$K$12*I523, SUM(AE523:AW523)*F523*E523*DM_HE_SO_LUONG_NS!$D$1*CE523)</f>
        <v>510000</v>
      </c>
      <c r="BB523" s="325"/>
      <c r="BC523" s="328">
        <f>VLOOKUP(B523,GD_LCD_HS_LNS!$B$4:$E$1000,4,FALSE)</f>
        <v>3875000</v>
      </c>
      <c r="BD523" s="329"/>
      <c r="BE523" s="325">
        <f>I523/26*$BC523*VLOOKUP(BE$4,DM_TI_LE!$A$5:$C$29,3,FALSE)</f>
        <v>0</v>
      </c>
      <c r="BF523" s="325">
        <f>J523/26*$BC523*VLOOKUP(BF$4,DM_TI_LE!$A$5:$C$29,3,FALSE)</f>
        <v>0</v>
      </c>
      <c r="BG523" s="325">
        <f>K523/26*$BC523*VLOOKUP(BG$4,DM_TI_LE!$A$5:$C$29,3,FALSE)</f>
        <v>0</v>
      </c>
      <c r="BH523" s="325">
        <f>L523/26*$BC523*VLOOKUP(BH$4,DM_TI_LE!$A$5:$C$29,3,FALSE)</f>
        <v>0</v>
      </c>
      <c r="BI523" s="325">
        <f>M523/26*$BC523*VLOOKUP(BI$4,DM_TI_LE!$A$5:$C$29,3,FALSE)</f>
        <v>0</v>
      </c>
      <c r="BJ523" s="325">
        <f>N523/26*$BC523*VLOOKUP(BJ$4,DM_TI_LE!$A$5:$C$29,3,FALSE)</f>
        <v>0</v>
      </c>
      <c r="BK523" s="325">
        <f>O523/26*$BC523*VLOOKUP(BK$4,DM_TI_LE!$A$5:$C$29,3,FALSE)</f>
        <v>0</v>
      </c>
      <c r="BL523" s="325">
        <f>P523/26*$BC523*VLOOKUP(BL$4,DM_TI_LE!$A$5:$C$29,3,FALSE)</f>
        <v>0</v>
      </c>
      <c r="BM523" s="325">
        <f>Q523/26*$BC523*VLOOKUP(BM$4,DM_TI_LE!$A$5:$C$29,3,FALSE)</f>
        <v>0</v>
      </c>
      <c r="BN523" s="325">
        <f>R523/26*$BC523*VLOOKUP(BN$4,DM_TI_LE!$A$5:$C$29,3,FALSE)</f>
        <v>0</v>
      </c>
      <c r="BO523" s="325">
        <f>S523/26*$BC523*VLOOKUP(BO$4,DM_TI_LE!$A$5:$C$29,3,FALSE)</f>
        <v>0</v>
      </c>
      <c r="BP523" s="325">
        <f>T523/26*$BC523*VLOOKUP(BP$4,DM_TI_LE!$A$5:$C$29,3,FALSE)</f>
        <v>0</v>
      </c>
      <c r="BQ523" s="325">
        <f>U523/26*$BC523*VLOOKUP(BQ$4,DM_TI_LE!$A$5:$C$29,3,FALSE)</f>
        <v>0</v>
      </c>
      <c r="BR523" s="325">
        <f>V523/26*$BC523*VLOOKUP(BR$4,DM_TI_LE!$A$5:$C$29,3,FALSE)</f>
        <v>0</v>
      </c>
      <c r="BS523" s="325">
        <f>W523/26*$BC523*VLOOKUP(BS$4,DM_TI_LE!$A$5:$C$29,3,FALSE)</f>
        <v>0</v>
      </c>
      <c r="BT523" s="325">
        <f>X523/26*$BC523*VLOOKUP(BT$4,DM_TI_LE!$A$5:$C$29,3,FALSE)</f>
        <v>0</v>
      </c>
      <c r="BU523" s="325">
        <f>Y523/26*$BC523*VLOOKUP(BU$4,DM_TI_LE!$A$5:$C$29,3,FALSE)</f>
        <v>0</v>
      </c>
      <c r="BV523" s="325">
        <f>Z523/26*$BC523*VLOOKUP(BV$4,DM_TI_LE!$A$5:$C$29,3,FALSE)</f>
        <v>0</v>
      </c>
      <c r="BW523" s="325">
        <f>AA523/26*$BC523*VLOOKUP(BW$4,DM_TI_LE!$A$5:$C$29,3,FALSE)</f>
        <v>0</v>
      </c>
      <c r="BX523" s="325">
        <f>AB523/26*$BC523*VLOOKUP(BX$4,DM_TI_LE!$A$5:$C$29,3,FALSE)</f>
        <v>0</v>
      </c>
      <c r="BY523" s="325">
        <f>AC523/26*$BC523*VLOOKUP(BY$4,DM_TI_LE!$A$5:$C$29,3,FALSE)</f>
        <v>0</v>
      </c>
      <c r="BZ523" s="325">
        <f>AD523/26*$BC523*VLOOKUP(BZ$4,DM_TI_LE!$A$5:$C$29,3,FALSE)</f>
        <v>0</v>
      </c>
      <c r="CA523" s="327">
        <f t="shared" si="0"/>
        <v>0</v>
      </c>
      <c r="CB523" s="329"/>
      <c r="CC523" s="327">
        <f t="shared" si="1"/>
        <v>510000</v>
      </c>
      <c r="CD523" s="138" t="str">
        <f>VLOOKUP(B523,GD_CHUNG!$B$481:$G$694,6,FALSE)</f>
        <v>HDHV</v>
      </c>
      <c r="CE523" s="330">
        <f>VLOOKUP(CD523,DM_TI_LE!$I$12:$J$16,2,FALSE)</f>
        <v>0</v>
      </c>
    </row>
    <row r="524" spans="1:83" ht="12.75" x14ac:dyDescent="0.2">
      <c r="A524" s="298">
        <v>520</v>
      </c>
      <c r="B524" s="299">
        <f>GD_CHUNG!B524</f>
        <v>201506</v>
      </c>
      <c r="C524" s="299" t="str">
        <f>GD_CHUNG!C524</f>
        <v>Đặng Thị Hằng Linh</v>
      </c>
      <c r="D524" s="299" t="str">
        <f>GD_CHUNG!D524</f>
        <v>Nhân viên phục vụ hành khách</v>
      </c>
      <c r="E524" s="323">
        <f>VLOOKUP(B524,GD_CHAM_CONG!$C$6:$BJ$997,60,FALSE)</f>
        <v>1</v>
      </c>
      <c r="F524" s="323">
        <f>VLOOKUP(B524,GD_LCD_HS_LNS!$B$4:$F$1000,5,FALSE)</f>
        <v>1.6</v>
      </c>
      <c r="G524" s="331"/>
      <c r="H524" s="324">
        <f>VLOOKUP(B524,GD_CHAM_CONG!$C$6:$BD$997,37,FALSE)</f>
        <v>27</v>
      </c>
      <c r="I524" s="325">
        <f>VLOOKUP($B524,GD_CHAM_CONG!$C$480:$BF$997,38,FALSE)</f>
        <v>17</v>
      </c>
      <c r="J524" s="325">
        <f>VLOOKUP($B524,GD_CHAM_CONG!$C$480:$BF$997,39,FALSE)</f>
        <v>0</v>
      </c>
      <c r="K524" s="325">
        <f>VLOOKUP($B524,GD_CHAM_CONG!$C$480:$BF$997,40,FALSE)</f>
        <v>0</v>
      </c>
      <c r="L524" s="325">
        <f>VLOOKUP($B524,GD_CHAM_CONG!$C$480:$BF$997,41,FALSE)</f>
        <v>0</v>
      </c>
      <c r="M524" s="325">
        <f>VLOOKUP($B524,GD_CHAM_CONG!$C$480:$BF$997,42,FALSE)</f>
        <v>0</v>
      </c>
      <c r="N524" s="325">
        <f>VLOOKUP($B524,GD_CHAM_CONG!$C$480:$BF$997,43,FALSE)</f>
        <v>0</v>
      </c>
      <c r="O524" s="325">
        <f>VLOOKUP($B524,GD_CHAM_CONG!$C$480:$BF$997,44,FALSE)</f>
        <v>0</v>
      </c>
      <c r="P524" s="325">
        <f>VLOOKUP($B524,GD_CHAM_CONG!$C$480:$BF$997,45,FALSE)</f>
        <v>0</v>
      </c>
      <c r="Q524" s="325">
        <f>VLOOKUP($B524,GD_CHAM_CONG!$C$480:$BF$997,46,FALSE)</f>
        <v>0</v>
      </c>
      <c r="R524" s="325">
        <f>VLOOKUP($B524,GD_CHAM_CONG!$C$6:$BF$997,47,FALSE)</f>
        <v>0</v>
      </c>
      <c r="S524" s="325">
        <f>VLOOKUP($B524,GD_CHAM_CONG!$C$480:$BF$997,48,FALSE)</f>
        <v>0</v>
      </c>
      <c r="T524" s="325">
        <f>VLOOKUP($B524,GD_CHAM_CONG!$C$480:$BF$997,49,FALSE)</f>
        <v>0</v>
      </c>
      <c r="U524" s="325">
        <f>VLOOKUP($B524,GD_CHAM_CONG!$C$480:$BF$997,50,FALSE)</f>
        <v>0</v>
      </c>
      <c r="V524" s="325">
        <f>VLOOKUP($B524,GD_CHAM_CONG!$C$480:$BF$997,51,FALSE)</f>
        <v>0</v>
      </c>
      <c r="W524" s="325">
        <f>VLOOKUP($B524,GD_CHAM_CONG!$C$480:$BF$997,52,FALSE)</f>
        <v>0</v>
      </c>
      <c r="X524" s="325">
        <f>VLOOKUP($B524,GD_CHAM_CONG!$C$480:$BF$997,53,FALSE)</f>
        <v>0</v>
      </c>
      <c r="Y524" s="325">
        <f>VLOOKUP($B524,GD_CHAM_CONG!$C$480:$BF$997,54,FALSE)</f>
        <v>0</v>
      </c>
      <c r="Z524" s="325">
        <f>VLOOKUP($B524,GD_CHAM_CONG!$C$480:$BF$997,55,FALSE)</f>
        <v>0</v>
      </c>
      <c r="AA524" s="325">
        <f>VLOOKUP($B524,GD_CHAM_CONG!$C$480:$BF$997,56,FALSE)</f>
        <v>0</v>
      </c>
      <c r="AB524" s="325">
        <f>VLOOKUP($B524,GD_CHAM_CONG!$C$480:$BI$997,57,FALSE)</f>
        <v>0</v>
      </c>
      <c r="AC524" s="325">
        <f>VLOOKUP($B524,GD_CHAM_CONG!$C$480:$BI$997,58,FALSE)</f>
        <v>0</v>
      </c>
      <c r="AD524" s="325">
        <f>VLOOKUP($B524,GD_CHAM_CONG!$C$480:$BI$997,59,FALSE)</f>
        <v>0</v>
      </c>
      <c r="AE524" s="326">
        <f>I524/$H524*VLOOKUP(I$4,DM_TI_LE!$A$5:$B$30,2,FALSE)</f>
        <v>0.62962962962962965</v>
      </c>
      <c r="AF524" s="326">
        <f>J524/$H524*VLOOKUP(J$4,DM_TI_LE!$A$5:$B$30,2,FALSE)</f>
        <v>0</v>
      </c>
      <c r="AG524" s="326">
        <f>K524/$H524*VLOOKUP(K$4,DM_TI_LE!$A$5:$B$30,2,FALSE)</f>
        <v>0</v>
      </c>
      <c r="AH524" s="326">
        <f>L524/$H524*VLOOKUP(L$4,DM_TI_LE!$A$5:$B$30,2,FALSE)</f>
        <v>0</v>
      </c>
      <c r="AI524" s="326">
        <f>M524/$H524*VLOOKUP(M$4,DM_TI_LE!$A$5:$B$30,2,FALSE)</f>
        <v>0</v>
      </c>
      <c r="AJ524" s="326">
        <f>N524/$H524*VLOOKUP(N$4,DM_TI_LE!$A$5:$B$30,2,FALSE)</f>
        <v>0</v>
      </c>
      <c r="AK524" s="326">
        <f>O524/$H524*VLOOKUP(O$4,DM_TI_LE!$A$5:$B$30,2,FALSE)</f>
        <v>0</v>
      </c>
      <c r="AL524" s="326">
        <f>P524/$H524*VLOOKUP(P$4,DM_TI_LE!$A$5:$B$30,2,FALSE)</f>
        <v>0</v>
      </c>
      <c r="AM524" s="326">
        <f>Q524/$H524*VLOOKUP(Q$4,DM_TI_LE!$A$5:$B$30,2,FALSE)</f>
        <v>0</v>
      </c>
      <c r="AN524" s="326">
        <f>R524/$H524*VLOOKUP(R$4,DM_TI_LE!$A$5:$B$30,2,FALSE)</f>
        <v>0</v>
      </c>
      <c r="AO524" s="326">
        <f>S524/$H524*VLOOKUP(S$4,DM_TI_LE!$A$5:$B$30,2,FALSE)</f>
        <v>0</v>
      </c>
      <c r="AP524" s="326">
        <f>T524/$H524*VLOOKUP(T$4,DM_TI_LE!$A$5:$B$30,2,FALSE)</f>
        <v>0</v>
      </c>
      <c r="AQ524" s="326">
        <f>U524/$H524*VLOOKUP(U$4,DM_TI_LE!$A$5:$B$30,2,FALSE)</f>
        <v>0</v>
      </c>
      <c r="AR524" s="326">
        <f>V524/$H524*VLOOKUP(V$4,DM_TI_LE!$A$5:$B$30,2,FALSE)</f>
        <v>0</v>
      </c>
      <c r="AS524" s="326">
        <f>W524/$H524*VLOOKUP(W$4,DM_TI_LE!$A$5:$B$30,2,FALSE)</f>
        <v>0</v>
      </c>
      <c r="AT524" s="326">
        <f>X524/$H524*VLOOKUP(X$4,DM_TI_LE!$A$5:$B$30,2,FALSE)</f>
        <v>0</v>
      </c>
      <c r="AU524" s="326">
        <f>Y524/$H524*VLOOKUP(Y$4,DM_TI_LE!$A$5:$B$30,2,FALSE)</f>
        <v>0</v>
      </c>
      <c r="AV524" s="326">
        <f>Z524/$H524*VLOOKUP(Z$4,DM_TI_LE!$A$5:$B$30,2,FALSE)</f>
        <v>0</v>
      </c>
      <c r="AW524" s="326">
        <f>AA524/$H524*VLOOKUP(AA$4,DM_TI_LE!$A$5:$B$30,2,FALSE)</f>
        <v>0</v>
      </c>
      <c r="AX524" s="326">
        <f>AB524/$H524*VLOOKUP(AB$4,DM_TI_LE!$A$5:$B$30,2,FALSE)</f>
        <v>0</v>
      </c>
      <c r="AY524" s="326">
        <f>AC524/$H524*VLOOKUP(AC$4,DM_TI_LE!$A$5:$B$30,2,FALSE)</f>
        <v>0</v>
      </c>
      <c r="AZ524" s="326">
        <f>AD524/$H524*VLOOKUP(AD$4,DM_TI_LE!$A$5:$B$30,2,FALSE)</f>
        <v>0</v>
      </c>
      <c r="BA524" s="327">
        <f>IF(CD524="HDHV",DM_TI_LE!$K$12*I524, SUM(AE524:AW524)*F524*E524*DM_HE_SO_LUONG_NS!$D$1*CE524)</f>
        <v>510000</v>
      </c>
      <c r="BB524" s="325"/>
      <c r="BC524" s="328">
        <f>VLOOKUP(B524,GD_LCD_HS_LNS!$B$4:$E$1000,4,FALSE)</f>
        <v>3875000</v>
      </c>
      <c r="BD524" s="329"/>
      <c r="BE524" s="325">
        <f>I524/26*$BC524*VLOOKUP(BE$4,DM_TI_LE!$A$5:$C$29,3,FALSE)</f>
        <v>0</v>
      </c>
      <c r="BF524" s="325">
        <f>J524/26*$BC524*VLOOKUP(BF$4,DM_TI_LE!$A$5:$C$29,3,FALSE)</f>
        <v>0</v>
      </c>
      <c r="BG524" s="325">
        <f>K524/26*$BC524*VLOOKUP(BG$4,DM_TI_LE!$A$5:$C$29,3,FALSE)</f>
        <v>0</v>
      </c>
      <c r="BH524" s="325">
        <f>L524/26*$BC524*VLOOKUP(BH$4,DM_TI_LE!$A$5:$C$29,3,FALSE)</f>
        <v>0</v>
      </c>
      <c r="BI524" s="325">
        <f>M524/26*$BC524*VLOOKUP(BI$4,DM_TI_LE!$A$5:$C$29,3,FALSE)</f>
        <v>0</v>
      </c>
      <c r="BJ524" s="325">
        <f>N524/26*$BC524*VLOOKUP(BJ$4,DM_TI_LE!$A$5:$C$29,3,FALSE)</f>
        <v>0</v>
      </c>
      <c r="BK524" s="325">
        <f>O524/26*$BC524*VLOOKUP(BK$4,DM_TI_LE!$A$5:$C$29,3,FALSE)</f>
        <v>0</v>
      </c>
      <c r="BL524" s="325">
        <f>P524/26*$BC524*VLOOKUP(BL$4,DM_TI_LE!$A$5:$C$29,3,FALSE)</f>
        <v>0</v>
      </c>
      <c r="BM524" s="325">
        <f>Q524/26*$BC524*VLOOKUP(BM$4,DM_TI_LE!$A$5:$C$29,3,FALSE)</f>
        <v>0</v>
      </c>
      <c r="BN524" s="325">
        <f>R524/26*$BC524*VLOOKUP(BN$4,DM_TI_LE!$A$5:$C$29,3,FALSE)</f>
        <v>0</v>
      </c>
      <c r="BO524" s="325">
        <f>S524/26*$BC524*VLOOKUP(BO$4,DM_TI_LE!$A$5:$C$29,3,FALSE)</f>
        <v>0</v>
      </c>
      <c r="BP524" s="325">
        <f>T524/26*$BC524*VLOOKUP(BP$4,DM_TI_LE!$A$5:$C$29,3,FALSE)</f>
        <v>0</v>
      </c>
      <c r="BQ524" s="325">
        <f>U524/26*$BC524*VLOOKUP(BQ$4,DM_TI_LE!$A$5:$C$29,3,FALSE)</f>
        <v>0</v>
      </c>
      <c r="BR524" s="325">
        <f>V524/26*$BC524*VLOOKUP(BR$4,DM_TI_LE!$A$5:$C$29,3,FALSE)</f>
        <v>0</v>
      </c>
      <c r="BS524" s="325">
        <f>W524/26*$BC524*VLOOKUP(BS$4,DM_TI_LE!$A$5:$C$29,3,FALSE)</f>
        <v>0</v>
      </c>
      <c r="BT524" s="325">
        <f>X524/26*$BC524*VLOOKUP(BT$4,DM_TI_LE!$A$5:$C$29,3,FALSE)</f>
        <v>0</v>
      </c>
      <c r="BU524" s="325">
        <f>Y524/26*$BC524*VLOOKUP(BU$4,DM_TI_LE!$A$5:$C$29,3,FALSE)</f>
        <v>0</v>
      </c>
      <c r="BV524" s="325">
        <f>Z524/26*$BC524*VLOOKUP(BV$4,DM_TI_LE!$A$5:$C$29,3,FALSE)</f>
        <v>0</v>
      </c>
      <c r="BW524" s="325">
        <f>AA524/26*$BC524*VLOOKUP(BW$4,DM_TI_LE!$A$5:$C$29,3,FALSE)</f>
        <v>0</v>
      </c>
      <c r="BX524" s="325">
        <f>AB524/26*$BC524*VLOOKUP(BX$4,DM_TI_LE!$A$5:$C$29,3,FALSE)</f>
        <v>0</v>
      </c>
      <c r="BY524" s="325">
        <f>AC524/26*$BC524*VLOOKUP(BY$4,DM_TI_LE!$A$5:$C$29,3,FALSE)</f>
        <v>0</v>
      </c>
      <c r="BZ524" s="325">
        <f>AD524/26*$BC524*VLOOKUP(BZ$4,DM_TI_LE!$A$5:$C$29,3,FALSE)</f>
        <v>0</v>
      </c>
      <c r="CA524" s="327">
        <f t="shared" si="0"/>
        <v>0</v>
      </c>
      <c r="CB524" s="329"/>
      <c r="CC524" s="327">
        <f t="shared" si="1"/>
        <v>510000</v>
      </c>
      <c r="CD524" s="138" t="str">
        <f>VLOOKUP(B524,GD_CHUNG!$B$481:$G$694,6,FALSE)</f>
        <v>HDHV</v>
      </c>
      <c r="CE524" s="330">
        <f>VLOOKUP(CD524,DM_TI_LE!$I$12:$J$16,2,FALSE)</f>
        <v>0</v>
      </c>
    </row>
    <row r="525" spans="1:83" ht="12.75" x14ac:dyDescent="0.2">
      <c r="A525" s="298">
        <v>521</v>
      </c>
      <c r="B525" s="299">
        <f>GD_CHUNG!B525</f>
        <v>201507</v>
      </c>
      <c r="C525" s="299" t="str">
        <f>GD_CHUNG!C525</f>
        <v>Hà Ngọc Bích</v>
      </c>
      <c r="D525" s="299" t="str">
        <f>GD_CHUNG!D525</f>
        <v>Nhân viên phục vụ hành khách</v>
      </c>
      <c r="E525" s="323">
        <f>VLOOKUP(B525,GD_CHAM_CONG!$C$6:$BJ$997,60,FALSE)</f>
        <v>1</v>
      </c>
      <c r="F525" s="323">
        <f>VLOOKUP(B525,GD_LCD_HS_LNS!$B$4:$F$1000,5,FALSE)</f>
        <v>1.6</v>
      </c>
      <c r="G525" s="331"/>
      <c r="H525" s="324">
        <f>VLOOKUP(B525,GD_CHAM_CONG!$C$6:$BD$997,37,FALSE)</f>
        <v>27</v>
      </c>
      <c r="I525" s="325">
        <f>VLOOKUP($B525,GD_CHAM_CONG!$C$480:$BF$997,38,FALSE)</f>
        <v>17</v>
      </c>
      <c r="J525" s="325">
        <f>VLOOKUP($B525,GD_CHAM_CONG!$C$480:$BF$997,39,FALSE)</f>
        <v>0</v>
      </c>
      <c r="K525" s="325">
        <f>VLOOKUP($B525,GD_CHAM_CONG!$C$480:$BF$997,40,FALSE)</f>
        <v>0</v>
      </c>
      <c r="L525" s="325">
        <f>VLOOKUP($B525,GD_CHAM_CONG!$C$480:$BF$997,41,FALSE)</f>
        <v>0</v>
      </c>
      <c r="M525" s="325">
        <f>VLOOKUP($B525,GD_CHAM_CONG!$C$480:$BF$997,42,FALSE)</f>
        <v>0</v>
      </c>
      <c r="N525" s="325">
        <f>VLOOKUP($B525,GD_CHAM_CONG!$C$480:$BF$997,43,FALSE)</f>
        <v>0</v>
      </c>
      <c r="O525" s="325">
        <f>VLOOKUP($B525,GD_CHAM_CONG!$C$480:$BF$997,44,FALSE)</f>
        <v>0</v>
      </c>
      <c r="P525" s="325">
        <f>VLOOKUP($B525,GD_CHAM_CONG!$C$480:$BF$997,45,FALSE)</f>
        <v>0</v>
      </c>
      <c r="Q525" s="325">
        <f>VLOOKUP($B525,GD_CHAM_CONG!$C$480:$BF$997,46,FALSE)</f>
        <v>0</v>
      </c>
      <c r="R525" s="325">
        <f>VLOOKUP($B525,GD_CHAM_CONG!$C$6:$BF$997,47,FALSE)</f>
        <v>0</v>
      </c>
      <c r="S525" s="325">
        <f>VLOOKUP($B525,GD_CHAM_CONG!$C$480:$BF$997,48,FALSE)</f>
        <v>0</v>
      </c>
      <c r="T525" s="325">
        <f>VLOOKUP($B525,GD_CHAM_CONG!$C$480:$BF$997,49,FALSE)</f>
        <v>0</v>
      </c>
      <c r="U525" s="325">
        <f>VLOOKUP($B525,GD_CHAM_CONG!$C$480:$BF$997,50,FALSE)</f>
        <v>0</v>
      </c>
      <c r="V525" s="325">
        <f>VLOOKUP($B525,GD_CHAM_CONG!$C$480:$BF$997,51,FALSE)</f>
        <v>0</v>
      </c>
      <c r="W525" s="325">
        <f>VLOOKUP($B525,GD_CHAM_CONG!$C$480:$BF$997,52,FALSE)</f>
        <v>0</v>
      </c>
      <c r="X525" s="325">
        <f>VLOOKUP($B525,GD_CHAM_CONG!$C$480:$BF$997,53,FALSE)</f>
        <v>0</v>
      </c>
      <c r="Y525" s="325">
        <f>VLOOKUP($B525,GD_CHAM_CONG!$C$480:$BF$997,54,FALSE)</f>
        <v>0</v>
      </c>
      <c r="Z525" s="325">
        <f>VLOOKUP($B525,GD_CHAM_CONG!$C$480:$BF$997,55,FALSE)</f>
        <v>0</v>
      </c>
      <c r="AA525" s="325">
        <f>VLOOKUP($B525,GD_CHAM_CONG!$C$480:$BF$997,56,FALSE)</f>
        <v>0</v>
      </c>
      <c r="AB525" s="325">
        <f>VLOOKUP($B525,GD_CHAM_CONG!$C$480:$BI$997,57,FALSE)</f>
        <v>0</v>
      </c>
      <c r="AC525" s="325">
        <f>VLOOKUP($B525,GD_CHAM_CONG!$C$480:$BI$997,58,FALSE)</f>
        <v>0</v>
      </c>
      <c r="AD525" s="325">
        <f>VLOOKUP($B525,GD_CHAM_CONG!$C$480:$BI$997,59,FALSE)</f>
        <v>0</v>
      </c>
      <c r="AE525" s="326">
        <f>I525/$H525*VLOOKUP(I$4,DM_TI_LE!$A$5:$B$30,2,FALSE)</f>
        <v>0.62962962962962965</v>
      </c>
      <c r="AF525" s="326">
        <f>J525/$H525*VLOOKUP(J$4,DM_TI_LE!$A$5:$B$30,2,FALSE)</f>
        <v>0</v>
      </c>
      <c r="AG525" s="326">
        <f>K525/$H525*VLOOKUP(K$4,DM_TI_LE!$A$5:$B$30,2,FALSE)</f>
        <v>0</v>
      </c>
      <c r="AH525" s="326">
        <f>L525/$H525*VLOOKUP(L$4,DM_TI_LE!$A$5:$B$30,2,FALSE)</f>
        <v>0</v>
      </c>
      <c r="AI525" s="326">
        <f>M525/$H525*VLOOKUP(M$4,DM_TI_LE!$A$5:$B$30,2,FALSE)</f>
        <v>0</v>
      </c>
      <c r="AJ525" s="326">
        <f>N525/$H525*VLOOKUP(N$4,DM_TI_LE!$A$5:$B$30,2,FALSE)</f>
        <v>0</v>
      </c>
      <c r="AK525" s="326">
        <f>O525/$H525*VLOOKUP(O$4,DM_TI_LE!$A$5:$B$30,2,FALSE)</f>
        <v>0</v>
      </c>
      <c r="AL525" s="326">
        <f>P525/$H525*VLOOKUP(P$4,DM_TI_LE!$A$5:$B$30,2,FALSE)</f>
        <v>0</v>
      </c>
      <c r="AM525" s="326">
        <f>Q525/$H525*VLOOKUP(Q$4,DM_TI_LE!$A$5:$B$30,2,FALSE)</f>
        <v>0</v>
      </c>
      <c r="AN525" s="326">
        <f>R525/$H525*VLOOKUP(R$4,DM_TI_LE!$A$5:$B$30,2,FALSE)</f>
        <v>0</v>
      </c>
      <c r="AO525" s="326">
        <f>S525/$H525*VLOOKUP(S$4,DM_TI_LE!$A$5:$B$30,2,FALSE)</f>
        <v>0</v>
      </c>
      <c r="AP525" s="326">
        <f>T525/$H525*VLOOKUP(T$4,DM_TI_LE!$A$5:$B$30,2,FALSE)</f>
        <v>0</v>
      </c>
      <c r="AQ525" s="326">
        <f>U525/$H525*VLOOKUP(U$4,DM_TI_LE!$A$5:$B$30,2,FALSE)</f>
        <v>0</v>
      </c>
      <c r="AR525" s="326">
        <f>V525/$H525*VLOOKUP(V$4,DM_TI_LE!$A$5:$B$30,2,FALSE)</f>
        <v>0</v>
      </c>
      <c r="AS525" s="326">
        <f>W525/$H525*VLOOKUP(W$4,DM_TI_LE!$A$5:$B$30,2,FALSE)</f>
        <v>0</v>
      </c>
      <c r="AT525" s="326">
        <f>X525/$H525*VLOOKUP(X$4,DM_TI_LE!$A$5:$B$30,2,FALSE)</f>
        <v>0</v>
      </c>
      <c r="AU525" s="326">
        <f>Y525/$H525*VLOOKUP(Y$4,DM_TI_LE!$A$5:$B$30,2,FALSE)</f>
        <v>0</v>
      </c>
      <c r="AV525" s="326">
        <f>Z525/$H525*VLOOKUP(Z$4,DM_TI_LE!$A$5:$B$30,2,FALSE)</f>
        <v>0</v>
      </c>
      <c r="AW525" s="326">
        <f>AA525/$H525*VLOOKUP(AA$4,DM_TI_LE!$A$5:$B$30,2,FALSE)</f>
        <v>0</v>
      </c>
      <c r="AX525" s="326">
        <f>AB525/$H525*VLOOKUP(AB$4,DM_TI_LE!$A$5:$B$30,2,FALSE)</f>
        <v>0</v>
      </c>
      <c r="AY525" s="326">
        <f>AC525/$H525*VLOOKUP(AC$4,DM_TI_LE!$A$5:$B$30,2,FALSE)</f>
        <v>0</v>
      </c>
      <c r="AZ525" s="326">
        <f>AD525/$H525*VLOOKUP(AD$4,DM_TI_LE!$A$5:$B$30,2,FALSE)</f>
        <v>0</v>
      </c>
      <c r="BA525" s="327">
        <f>IF(CD525="HDHV",DM_TI_LE!$K$12*I525, SUM(AE525:AW525)*F525*E525*DM_HE_SO_LUONG_NS!$D$1*CE525)</f>
        <v>510000</v>
      </c>
      <c r="BB525" s="325"/>
      <c r="BC525" s="328">
        <f>VLOOKUP(B525,GD_LCD_HS_LNS!$B$4:$E$1000,4,FALSE)</f>
        <v>3875000</v>
      </c>
      <c r="BD525" s="329"/>
      <c r="BE525" s="325">
        <f>I525/26*$BC525*VLOOKUP(BE$4,DM_TI_LE!$A$5:$C$29,3,FALSE)</f>
        <v>0</v>
      </c>
      <c r="BF525" s="325">
        <f>J525/26*$BC525*VLOOKUP(BF$4,DM_TI_LE!$A$5:$C$29,3,FALSE)</f>
        <v>0</v>
      </c>
      <c r="BG525" s="325">
        <f>K525/26*$BC525*VLOOKUP(BG$4,DM_TI_LE!$A$5:$C$29,3,FALSE)</f>
        <v>0</v>
      </c>
      <c r="BH525" s="325">
        <f>L525/26*$BC525*VLOOKUP(BH$4,DM_TI_LE!$A$5:$C$29,3,FALSE)</f>
        <v>0</v>
      </c>
      <c r="BI525" s="325">
        <f>M525/26*$BC525*VLOOKUP(BI$4,DM_TI_LE!$A$5:$C$29,3,FALSE)</f>
        <v>0</v>
      </c>
      <c r="BJ525" s="325">
        <f>N525/26*$BC525*VLOOKUP(BJ$4,DM_TI_LE!$A$5:$C$29,3,FALSE)</f>
        <v>0</v>
      </c>
      <c r="BK525" s="325">
        <f>O525/26*$BC525*VLOOKUP(BK$4,DM_TI_LE!$A$5:$C$29,3,FALSE)</f>
        <v>0</v>
      </c>
      <c r="BL525" s="325">
        <f>P525/26*$BC525*VLOOKUP(BL$4,DM_TI_LE!$A$5:$C$29,3,FALSE)</f>
        <v>0</v>
      </c>
      <c r="BM525" s="325">
        <f>Q525/26*$BC525*VLOOKUP(BM$4,DM_TI_LE!$A$5:$C$29,3,FALSE)</f>
        <v>0</v>
      </c>
      <c r="BN525" s="325">
        <f>R525/26*$BC525*VLOOKUP(BN$4,DM_TI_LE!$A$5:$C$29,3,FALSE)</f>
        <v>0</v>
      </c>
      <c r="BO525" s="325">
        <f>S525/26*$BC525*VLOOKUP(BO$4,DM_TI_LE!$A$5:$C$29,3,FALSE)</f>
        <v>0</v>
      </c>
      <c r="BP525" s="325">
        <f>T525/26*$BC525*VLOOKUP(BP$4,DM_TI_LE!$A$5:$C$29,3,FALSE)</f>
        <v>0</v>
      </c>
      <c r="BQ525" s="325">
        <f>U525/26*$BC525*VLOOKUP(BQ$4,DM_TI_LE!$A$5:$C$29,3,FALSE)</f>
        <v>0</v>
      </c>
      <c r="BR525" s="325">
        <f>V525/26*$BC525*VLOOKUP(BR$4,DM_TI_LE!$A$5:$C$29,3,FALSE)</f>
        <v>0</v>
      </c>
      <c r="BS525" s="325">
        <f>W525/26*$BC525*VLOOKUP(BS$4,DM_TI_LE!$A$5:$C$29,3,FALSE)</f>
        <v>0</v>
      </c>
      <c r="BT525" s="325">
        <f>X525/26*$BC525*VLOOKUP(BT$4,DM_TI_LE!$A$5:$C$29,3,FALSE)</f>
        <v>0</v>
      </c>
      <c r="BU525" s="325">
        <f>Y525/26*$BC525*VLOOKUP(BU$4,DM_TI_LE!$A$5:$C$29,3,FALSE)</f>
        <v>0</v>
      </c>
      <c r="BV525" s="325">
        <f>Z525/26*$BC525*VLOOKUP(BV$4,DM_TI_LE!$A$5:$C$29,3,FALSE)</f>
        <v>0</v>
      </c>
      <c r="BW525" s="325">
        <f>AA525/26*$BC525*VLOOKUP(BW$4,DM_TI_LE!$A$5:$C$29,3,FALSE)</f>
        <v>0</v>
      </c>
      <c r="BX525" s="325">
        <f>AB525/26*$BC525*VLOOKUP(BX$4,DM_TI_LE!$A$5:$C$29,3,FALSE)</f>
        <v>0</v>
      </c>
      <c r="BY525" s="325">
        <f>AC525/26*$BC525*VLOOKUP(BY$4,DM_TI_LE!$A$5:$C$29,3,FALSE)</f>
        <v>0</v>
      </c>
      <c r="BZ525" s="325">
        <f>AD525/26*$BC525*VLOOKUP(BZ$4,DM_TI_LE!$A$5:$C$29,3,FALSE)</f>
        <v>0</v>
      </c>
      <c r="CA525" s="327">
        <f t="shared" si="0"/>
        <v>0</v>
      </c>
      <c r="CB525" s="329"/>
      <c r="CC525" s="327">
        <f t="shared" si="1"/>
        <v>510000</v>
      </c>
      <c r="CD525" s="138" t="str">
        <f>VLOOKUP(B525,GD_CHUNG!$B$481:$G$694,6,FALSE)</f>
        <v>HDHV</v>
      </c>
      <c r="CE525" s="330">
        <f>VLOOKUP(CD525,DM_TI_LE!$I$12:$J$16,2,FALSE)</f>
        <v>0</v>
      </c>
    </row>
    <row r="526" spans="1:83" ht="12.75" x14ac:dyDescent="0.2">
      <c r="A526" s="298">
        <v>522</v>
      </c>
      <c r="B526" s="299">
        <f>GD_CHUNG!B526</f>
        <v>201508</v>
      </c>
      <c r="C526" s="299" t="str">
        <f>GD_CHUNG!C526</f>
        <v>Nguyễn Minh Đức</v>
      </c>
      <c r="D526" s="299" t="str">
        <f>GD_CHUNG!D526</f>
        <v>Nhân viên phục vụ hành khách</v>
      </c>
      <c r="E526" s="323">
        <f>VLOOKUP(B526,GD_CHAM_CONG!$C$6:$BJ$997,60,FALSE)</f>
        <v>1</v>
      </c>
      <c r="F526" s="323">
        <f>VLOOKUP(B526,GD_LCD_HS_LNS!$B$4:$F$1000,5,FALSE)</f>
        <v>1.6</v>
      </c>
      <c r="G526" s="331"/>
      <c r="H526" s="324">
        <f>VLOOKUP(B526,GD_CHAM_CONG!$C$6:$BD$997,37,FALSE)</f>
        <v>27</v>
      </c>
      <c r="I526" s="325">
        <f>VLOOKUP($B526,GD_CHAM_CONG!$C$480:$BF$997,38,FALSE)</f>
        <v>17</v>
      </c>
      <c r="J526" s="325">
        <f>VLOOKUP($B526,GD_CHAM_CONG!$C$480:$BF$997,39,FALSE)</f>
        <v>0</v>
      </c>
      <c r="K526" s="325">
        <f>VLOOKUP($B526,GD_CHAM_CONG!$C$480:$BF$997,40,FALSE)</f>
        <v>0</v>
      </c>
      <c r="L526" s="325">
        <f>VLOOKUP($B526,GD_CHAM_CONG!$C$480:$BF$997,41,FALSE)</f>
        <v>0</v>
      </c>
      <c r="M526" s="325">
        <f>VLOOKUP($B526,GD_CHAM_CONG!$C$480:$BF$997,42,FALSE)</f>
        <v>0</v>
      </c>
      <c r="N526" s="325">
        <f>VLOOKUP($B526,GD_CHAM_CONG!$C$480:$BF$997,43,FALSE)</f>
        <v>0</v>
      </c>
      <c r="O526" s="325">
        <f>VLOOKUP($B526,GD_CHAM_CONG!$C$480:$BF$997,44,FALSE)</f>
        <v>0</v>
      </c>
      <c r="P526" s="325">
        <f>VLOOKUP($B526,GD_CHAM_CONG!$C$480:$BF$997,45,FALSE)</f>
        <v>0</v>
      </c>
      <c r="Q526" s="325">
        <f>VLOOKUP($B526,GD_CHAM_CONG!$C$480:$BF$997,46,FALSE)</f>
        <v>0</v>
      </c>
      <c r="R526" s="325">
        <f>VLOOKUP($B526,GD_CHAM_CONG!$C$6:$BF$997,47,FALSE)</f>
        <v>0</v>
      </c>
      <c r="S526" s="325">
        <f>VLOOKUP($B526,GD_CHAM_CONG!$C$480:$BF$997,48,FALSE)</f>
        <v>0</v>
      </c>
      <c r="T526" s="325">
        <f>VLOOKUP($B526,GD_CHAM_CONG!$C$480:$BF$997,49,FALSE)</f>
        <v>0</v>
      </c>
      <c r="U526" s="325">
        <f>VLOOKUP($B526,GD_CHAM_CONG!$C$480:$BF$997,50,FALSE)</f>
        <v>0</v>
      </c>
      <c r="V526" s="325">
        <f>VLOOKUP($B526,GD_CHAM_CONG!$C$480:$BF$997,51,FALSE)</f>
        <v>0</v>
      </c>
      <c r="W526" s="325">
        <f>VLOOKUP($B526,GD_CHAM_CONG!$C$480:$BF$997,52,FALSE)</f>
        <v>0</v>
      </c>
      <c r="X526" s="325">
        <f>VLOOKUP($B526,GD_CHAM_CONG!$C$480:$BF$997,53,FALSE)</f>
        <v>0</v>
      </c>
      <c r="Y526" s="325">
        <f>VLOOKUP($B526,GD_CHAM_CONG!$C$480:$BF$997,54,FALSE)</f>
        <v>0</v>
      </c>
      <c r="Z526" s="325">
        <f>VLOOKUP($B526,GD_CHAM_CONG!$C$480:$BF$997,55,FALSE)</f>
        <v>0</v>
      </c>
      <c r="AA526" s="325">
        <f>VLOOKUP($B526,GD_CHAM_CONG!$C$480:$BF$997,56,FALSE)</f>
        <v>0</v>
      </c>
      <c r="AB526" s="325">
        <f>VLOOKUP($B526,GD_CHAM_CONG!$C$480:$BI$997,57,FALSE)</f>
        <v>0</v>
      </c>
      <c r="AC526" s="325">
        <f>VLOOKUP($B526,GD_CHAM_CONG!$C$480:$BI$997,58,FALSE)</f>
        <v>0</v>
      </c>
      <c r="AD526" s="325">
        <f>VLOOKUP($B526,GD_CHAM_CONG!$C$480:$BI$997,59,FALSE)</f>
        <v>0</v>
      </c>
      <c r="AE526" s="326">
        <f>I526/$H526*VLOOKUP(I$4,DM_TI_LE!$A$5:$B$30,2,FALSE)</f>
        <v>0.62962962962962965</v>
      </c>
      <c r="AF526" s="326">
        <f>J526/$H526*VLOOKUP(J$4,DM_TI_LE!$A$5:$B$30,2,FALSE)</f>
        <v>0</v>
      </c>
      <c r="AG526" s="326">
        <f>K526/$H526*VLOOKUP(K$4,DM_TI_LE!$A$5:$B$30,2,FALSE)</f>
        <v>0</v>
      </c>
      <c r="AH526" s="326">
        <f>L526/$H526*VLOOKUP(L$4,DM_TI_LE!$A$5:$B$30,2,FALSE)</f>
        <v>0</v>
      </c>
      <c r="AI526" s="326">
        <f>M526/$H526*VLOOKUP(M$4,DM_TI_LE!$A$5:$B$30,2,FALSE)</f>
        <v>0</v>
      </c>
      <c r="AJ526" s="326">
        <f>N526/$H526*VLOOKUP(N$4,DM_TI_LE!$A$5:$B$30,2,FALSE)</f>
        <v>0</v>
      </c>
      <c r="AK526" s="326">
        <f>O526/$H526*VLOOKUP(O$4,DM_TI_LE!$A$5:$B$30,2,FALSE)</f>
        <v>0</v>
      </c>
      <c r="AL526" s="326">
        <f>P526/$H526*VLOOKUP(P$4,DM_TI_LE!$A$5:$B$30,2,FALSE)</f>
        <v>0</v>
      </c>
      <c r="AM526" s="326">
        <f>Q526/$H526*VLOOKUP(Q$4,DM_TI_LE!$A$5:$B$30,2,FALSE)</f>
        <v>0</v>
      </c>
      <c r="AN526" s="326">
        <f>R526/$H526*VLOOKUP(R$4,DM_TI_LE!$A$5:$B$30,2,FALSE)</f>
        <v>0</v>
      </c>
      <c r="AO526" s="326">
        <f>S526/$H526*VLOOKUP(S$4,DM_TI_LE!$A$5:$B$30,2,FALSE)</f>
        <v>0</v>
      </c>
      <c r="AP526" s="326">
        <f>T526/$H526*VLOOKUP(T$4,DM_TI_LE!$A$5:$B$30,2,FALSE)</f>
        <v>0</v>
      </c>
      <c r="AQ526" s="326">
        <f>U526/$H526*VLOOKUP(U$4,DM_TI_LE!$A$5:$B$30,2,FALSE)</f>
        <v>0</v>
      </c>
      <c r="AR526" s="326">
        <f>V526/$H526*VLOOKUP(V$4,DM_TI_LE!$A$5:$B$30,2,FALSE)</f>
        <v>0</v>
      </c>
      <c r="AS526" s="326">
        <f>W526/$H526*VLOOKUP(W$4,DM_TI_LE!$A$5:$B$30,2,FALSE)</f>
        <v>0</v>
      </c>
      <c r="AT526" s="326">
        <f>X526/$H526*VLOOKUP(X$4,DM_TI_LE!$A$5:$B$30,2,FALSE)</f>
        <v>0</v>
      </c>
      <c r="AU526" s="326">
        <f>Y526/$H526*VLOOKUP(Y$4,DM_TI_LE!$A$5:$B$30,2,FALSE)</f>
        <v>0</v>
      </c>
      <c r="AV526" s="326">
        <f>Z526/$H526*VLOOKUP(Z$4,DM_TI_LE!$A$5:$B$30,2,FALSE)</f>
        <v>0</v>
      </c>
      <c r="AW526" s="326">
        <f>AA526/$H526*VLOOKUP(AA$4,DM_TI_LE!$A$5:$B$30,2,FALSE)</f>
        <v>0</v>
      </c>
      <c r="AX526" s="326">
        <f>AB526/$H526*VLOOKUP(AB$4,DM_TI_LE!$A$5:$B$30,2,FALSE)</f>
        <v>0</v>
      </c>
      <c r="AY526" s="326">
        <f>AC526/$H526*VLOOKUP(AC$4,DM_TI_LE!$A$5:$B$30,2,FALSE)</f>
        <v>0</v>
      </c>
      <c r="AZ526" s="326">
        <f>AD526/$H526*VLOOKUP(AD$4,DM_TI_LE!$A$5:$B$30,2,FALSE)</f>
        <v>0</v>
      </c>
      <c r="BA526" s="327">
        <f>IF(CD526="HDHV",DM_TI_LE!$K$12*I526, SUM(AE526:AW526)*F526*E526*DM_HE_SO_LUONG_NS!$D$1*CE526)</f>
        <v>510000</v>
      </c>
      <c r="BB526" s="325"/>
      <c r="BC526" s="328">
        <f>VLOOKUP(B526,GD_LCD_HS_LNS!$B$4:$E$1000,4,FALSE)</f>
        <v>3875000</v>
      </c>
      <c r="BD526" s="329"/>
      <c r="BE526" s="325">
        <f>I526/26*$BC526*VLOOKUP(BE$4,DM_TI_LE!$A$5:$C$29,3,FALSE)</f>
        <v>0</v>
      </c>
      <c r="BF526" s="325">
        <f>J526/26*$BC526*VLOOKUP(BF$4,DM_TI_LE!$A$5:$C$29,3,FALSE)</f>
        <v>0</v>
      </c>
      <c r="BG526" s="325">
        <f>K526/26*$BC526*VLOOKUP(BG$4,DM_TI_LE!$A$5:$C$29,3,FALSE)</f>
        <v>0</v>
      </c>
      <c r="BH526" s="325">
        <f>L526/26*$BC526*VLOOKUP(BH$4,DM_TI_LE!$A$5:$C$29,3,FALSE)</f>
        <v>0</v>
      </c>
      <c r="BI526" s="325">
        <f>M526/26*$BC526*VLOOKUP(BI$4,DM_TI_LE!$A$5:$C$29,3,FALSE)</f>
        <v>0</v>
      </c>
      <c r="BJ526" s="325">
        <f>N526/26*$BC526*VLOOKUP(BJ$4,DM_TI_LE!$A$5:$C$29,3,FALSE)</f>
        <v>0</v>
      </c>
      <c r="BK526" s="325">
        <f>O526/26*$BC526*VLOOKUP(BK$4,DM_TI_LE!$A$5:$C$29,3,FALSE)</f>
        <v>0</v>
      </c>
      <c r="BL526" s="325">
        <f>P526/26*$BC526*VLOOKUP(BL$4,DM_TI_LE!$A$5:$C$29,3,FALSE)</f>
        <v>0</v>
      </c>
      <c r="BM526" s="325">
        <f>Q526/26*$BC526*VLOOKUP(BM$4,DM_TI_LE!$A$5:$C$29,3,FALSE)</f>
        <v>0</v>
      </c>
      <c r="BN526" s="325">
        <f>R526/26*$BC526*VLOOKUP(BN$4,DM_TI_LE!$A$5:$C$29,3,FALSE)</f>
        <v>0</v>
      </c>
      <c r="BO526" s="325">
        <f>S526/26*$BC526*VLOOKUP(BO$4,DM_TI_LE!$A$5:$C$29,3,FALSE)</f>
        <v>0</v>
      </c>
      <c r="BP526" s="325">
        <f>T526/26*$BC526*VLOOKUP(BP$4,DM_TI_LE!$A$5:$C$29,3,FALSE)</f>
        <v>0</v>
      </c>
      <c r="BQ526" s="325">
        <f>U526/26*$BC526*VLOOKUP(BQ$4,DM_TI_LE!$A$5:$C$29,3,FALSE)</f>
        <v>0</v>
      </c>
      <c r="BR526" s="325">
        <f>V526/26*$BC526*VLOOKUP(BR$4,DM_TI_LE!$A$5:$C$29,3,FALSE)</f>
        <v>0</v>
      </c>
      <c r="BS526" s="325">
        <f>W526/26*$BC526*VLOOKUP(BS$4,DM_TI_LE!$A$5:$C$29,3,FALSE)</f>
        <v>0</v>
      </c>
      <c r="BT526" s="325">
        <f>X526/26*$BC526*VLOOKUP(BT$4,DM_TI_LE!$A$5:$C$29,3,FALSE)</f>
        <v>0</v>
      </c>
      <c r="BU526" s="325">
        <f>Y526/26*$BC526*VLOOKUP(BU$4,DM_TI_LE!$A$5:$C$29,3,FALSE)</f>
        <v>0</v>
      </c>
      <c r="BV526" s="325">
        <f>Z526/26*$BC526*VLOOKUP(BV$4,DM_TI_LE!$A$5:$C$29,3,FALSE)</f>
        <v>0</v>
      </c>
      <c r="BW526" s="325">
        <f>AA526/26*$BC526*VLOOKUP(BW$4,DM_TI_LE!$A$5:$C$29,3,FALSE)</f>
        <v>0</v>
      </c>
      <c r="BX526" s="325">
        <f>AB526/26*$BC526*VLOOKUP(BX$4,DM_TI_LE!$A$5:$C$29,3,FALSE)</f>
        <v>0</v>
      </c>
      <c r="BY526" s="325">
        <f>AC526/26*$BC526*VLOOKUP(BY$4,DM_TI_LE!$A$5:$C$29,3,FALSE)</f>
        <v>0</v>
      </c>
      <c r="BZ526" s="325">
        <f>AD526/26*$BC526*VLOOKUP(BZ$4,DM_TI_LE!$A$5:$C$29,3,FALSE)</f>
        <v>0</v>
      </c>
      <c r="CA526" s="327">
        <f t="shared" si="0"/>
        <v>0</v>
      </c>
      <c r="CB526" s="329"/>
      <c r="CC526" s="327">
        <f t="shared" si="1"/>
        <v>510000</v>
      </c>
      <c r="CD526" s="138" t="str">
        <f>VLOOKUP(B526,GD_CHUNG!$B$481:$G$694,6,FALSE)</f>
        <v>HDHV</v>
      </c>
      <c r="CE526" s="330">
        <f>VLOOKUP(CD526,DM_TI_LE!$I$12:$J$16,2,FALSE)</f>
        <v>0</v>
      </c>
    </row>
    <row r="527" spans="1:83" ht="12.75" x14ac:dyDescent="0.2">
      <c r="A527" s="298">
        <v>523</v>
      </c>
      <c r="B527" s="299">
        <f>GD_CHUNG!B527</f>
        <v>201509</v>
      </c>
      <c r="C527" s="299" t="str">
        <f>GD_CHUNG!C527</f>
        <v>Trần Hữu Dũng</v>
      </c>
      <c r="D527" s="299" t="str">
        <f>GD_CHUNG!D527</f>
        <v>Nhân viên phục vụ hành khách</v>
      </c>
      <c r="E527" s="323">
        <f>VLOOKUP(B527,GD_CHAM_CONG!$C$6:$BJ$997,60,FALSE)</f>
        <v>1</v>
      </c>
      <c r="F527" s="323">
        <f>VLOOKUP(B527,GD_LCD_HS_LNS!$B$4:$F$1000,5,FALSE)</f>
        <v>1.6</v>
      </c>
      <c r="G527" s="331"/>
      <c r="H527" s="324">
        <f>VLOOKUP(B527,GD_CHAM_CONG!$C$6:$BD$997,37,FALSE)</f>
        <v>27</v>
      </c>
      <c r="I527" s="325">
        <f>VLOOKUP($B527,GD_CHAM_CONG!$C$480:$BF$997,38,FALSE)</f>
        <v>17</v>
      </c>
      <c r="J527" s="325">
        <f>VLOOKUP($B527,GD_CHAM_CONG!$C$480:$BF$997,39,FALSE)</f>
        <v>0</v>
      </c>
      <c r="K527" s="325">
        <f>VLOOKUP($B527,GD_CHAM_CONG!$C$480:$BF$997,40,FALSE)</f>
        <v>0</v>
      </c>
      <c r="L527" s="325">
        <f>VLOOKUP($B527,GD_CHAM_CONG!$C$480:$BF$997,41,FALSE)</f>
        <v>0</v>
      </c>
      <c r="M527" s="325">
        <f>VLOOKUP($B527,GD_CHAM_CONG!$C$480:$BF$997,42,FALSE)</f>
        <v>0</v>
      </c>
      <c r="N527" s="325">
        <f>VLOOKUP($B527,GD_CHAM_CONG!$C$480:$BF$997,43,FALSE)</f>
        <v>0</v>
      </c>
      <c r="O527" s="325">
        <f>VLOOKUP($B527,GD_CHAM_CONG!$C$480:$BF$997,44,FALSE)</f>
        <v>0</v>
      </c>
      <c r="P527" s="325">
        <f>VLOOKUP($B527,GD_CHAM_CONG!$C$480:$BF$997,45,FALSE)</f>
        <v>0</v>
      </c>
      <c r="Q527" s="325">
        <f>VLOOKUP($B527,GD_CHAM_CONG!$C$480:$BF$997,46,FALSE)</f>
        <v>0</v>
      </c>
      <c r="R527" s="325">
        <f>VLOOKUP($B527,GD_CHAM_CONG!$C$6:$BF$997,47,FALSE)</f>
        <v>0</v>
      </c>
      <c r="S527" s="325">
        <f>VLOOKUP($B527,GD_CHAM_CONG!$C$480:$BF$997,48,FALSE)</f>
        <v>0</v>
      </c>
      <c r="T527" s="325">
        <f>VLOOKUP($B527,GD_CHAM_CONG!$C$480:$BF$997,49,FALSE)</f>
        <v>0</v>
      </c>
      <c r="U527" s="325">
        <f>VLOOKUP($B527,GD_CHAM_CONG!$C$480:$BF$997,50,FALSE)</f>
        <v>0</v>
      </c>
      <c r="V527" s="325">
        <f>VLOOKUP($B527,GD_CHAM_CONG!$C$480:$BF$997,51,FALSE)</f>
        <v>0</v>
      </c>
      <c r="W527" s="325">
        <f>VLOOKUP($B527,GD_CHAM_CONG!$C$480:$BF$997,52,FALSE)</f>
        <v>0</v>
      </c>
      <c r="X527" s="325">
        <f>VLOOKUP($B527,GD_CHAM_CONG!$C$480:$BF$997,53,FALSE)</f>
        <v>0</v>
      </c>
      <c r="Y527" s="325">
        <f>VLOOKUP($B527,GD_CHAM_CONG!$C$480:$BF$997,54,FALSE)</f>
        <v>0</v>
      </c>
      <c r="Z527" s="325">
        <f>VLOOKUP($B527,GD_CHAM_CONG!$C$480:$BF$997,55,FALSE)</f>
        <v>0</v>
      </c>
      <c r="AA527" s="325">
        <f>VLOOKUP($B527,GD_CHAM_CONG!$C$480:$BF$997,56,FALSE)</f>
        <v>0</v>
      </c>
      <c r="AB527" s="325">
        <f>VLOOKUP($B527,GD_CHAM_CONG!$C$480:$BI$997,57,FALSE)</f>
        <v>0</v>
      </c>
      <c r="AC527" s="325">
        <f>VLOOKUP($B527,GD_CHAM_CONG!$C$480:$BI$997,58,FALSE)</f>
        <v>0</v>
      </c>
      <c r="AD527" s="325">
        <f>VLOOKUP($B527,GD_CHAM_CONG!$C$480:$BI$997,59,FALSE)</f>
        <v>0</v>
      </c>
      <c r="AE527" s="326">
        <f>I527/$H527*VLOOKUP(I$4,DM_TI_LE!$A$5:$B$30,2,FALSE)</f>
        <v>0.62962962962962965</v>
      </c>
      <c r="AF527" s="326">
        <f>J527/$H527*VLOOKUP(J$4,DM_TI_LE!$A$5:$B$30,2,FALSE)</f>
        <v>0</v>
      </c>
      <c r="AG527" s="326">
        <f>K527/$H527*VLOOKUP(K$4,DM_TI_LE!$A$5:$B$30,2,FALSE)</f>
        <v>0</v>
      </c>
      <c r="AH527" s="326">
        <f>L527/$H527*VLOOKUP(L$4,DM_TI_LE!$A$5:$B$30,2,FALSE)</f>
        <v>0</v>
      </c>
      <c r="AI527" s="326">
        <f>M527/$H527*VLOOKUP(M$4,DM_TI_LE!$A$5:$B$30,2,FALSE)</f>
        <v>0</v>
      </c>
      <c r="AJ527" s="326">
        <f>N527/$H527*VLOOKUP(N$4,DM_TI_LE!$A$5:$B$30,2,FALSE)</f>
        <v>0</v>
      </c>
      <c r="AK527" s="326">
        <f>O527/$H527*VLOOKUP(O$4,DM_TI_LE!$A$5:$B$30,2,FALSE)</f>
        <v>0</v>
      </c>
      <c r="AL527" s="326">
        <f>P527/$H527*VLOOKUP(P$4,DM_TI_LE!$A$5:$B$30,2,FALSE)</f>
        <v>0</v>
      </c>
      <c r="AM527" s="326">
        <f>Q527/$H527*VLOOKUP(Q$4,DM_TI_LE!$A$5:$B$30,2,FALSE)</f>
        <v>0</v>
      </c>
      <c r="AN527" s="326">
        <f>R527/$H527*VLOOKUP(R$4,DM_TI_LE!$A$5:$B$30,2,FALSE)</f>
        <v>0</v>
      </c>
      <c r="AO527" s="326">
        <f>S527/$H527*VLOOKUP(S$4,DM_TI_LE!$A$5:$B$30,2,FALSE)</f>
        <v>0</v>
      </c>
      <c r="AP527" s="326">
        <f>T527/$H527*VLOOKUP(T$4,DM_TI_LE!$A$5:$B$30,2,FALSE)</f>
        <v>0</v>
      </c>
      <c r="AQ527" s="326">
        <f>U527/$H527*VLOOKUP(U$4,DM_TI_LE!$A$5:$B$30,2,FALSE)</f>
        <v>0</v>
      </c>
      <c r="AR527" s="326">
        <f>V527/$H527*VLOOKUP(V$4,DM_TI_LE!$A$5:$B$30,2,FALSE)</f>
        <v>0</v>
      </c>
      <c r="AS527" s="326">
        <f>W527/$H527*VLOOKUP(W$4,DM_TI_LE!$A$5:$B$30,2,FALSE)</f>
        <v>0</v>
      </c>
      <c r="AT527" s="326">
        <f>X527/$H527*VLOOKUP(X$4,DM_TI_LE!$A$5:$B$30,2,FALSE)</f>
        <v>0</v>
      </c>
      <c r="AU527" s="326">
        <f>Y527/$H527*VLOOKUP(Y$4,DM_TI_LE!$A$5:$B$30,2,FALSE)</f>
        <v>0</v>
      </c>
      <c r="AV527" s="326">
        <f>Z527/$H527*VLOOKUP(Z$4,DM_TI_LE!$A$5:$B$30,2,FALSE)</f>
        <v>0</v>
      </c>
      <c r="AW527" s="326">
        <f>AA527/$H527*VLOOKUP(AA$4,DM_TI_LE!$A$5:$B$30,2,FALSE)</f>
        <v>0</v>
      </c>
      <c r="AX527" s="326">
        <f>AB527/$H527*VLOOKUP(AB$4,DM_TI_LE!$A$5:$B$30,2,FALSE)</f>
        <v>0</v>
      </c>
      <c r="AY527" s="326">
        <f>AC527/$H527*VLOOKUP(AC$4,DM_TI_LE!$A$5:$B$30,2,FALSE)</f>
        <v>0</v>
      </c>
      <c r="AZ527" s="326">
        <f>AD527/$H527*VLOOKUP(AD$4,DM_TI_LE!$A$5:$B$30,2,FALSE)</f>
        <v>0</v>
      </c>
      <c r="BA527" s="327">
        <f>IF(CD527="HDHV",DM_TI_LE!$K$12*I527, SUM(AE527:AW527)*F527*E527*DM_HE_SO_LUONG_NS!$D$1*CE527)</f>
        <v>510000</v>
      </c>
      <c r="BB527" s="325"/>
      <c r="BC527" s="328">
        <f>VLOOKUP(B527,GD_LCD_HS_LNS!$B$4:$E$1000,4,FALSE)</f>
        <v>3875000</v>
      </c>
      <c r="BD527" s="329"/>
      <c r="BE527" s="325">
        <f>I527/26*$BC527*VLOOKUP(BE$4,DM_TI_LE!$A$5:$C$29,3,FALSE)</f>
        <v>0</v>
      </c>
      <c r="BF527" s="325">
        <f>J527/26*$BC527*VLOOKUP(BF$4,DM_TI_LE!$A$5:$C$29,3,FALSE)</f>
        <v>0</v>
      </c>
      <c r="BG527" s="325">
        <f>K527/26*$BC527*VLOOKUP(BG$4,DM_TI_LE!$A$5:$C$29,3,FALSE)</f>
        <v>0</v>
      </c>
      <c r="BH527" s="325">
        <f>L527/26*$BC527*VLOOKUP(BH$4,DM_TI_LE!$A$5:$C$29,3,FALSE)</f>
        <v>0</v>
      </c>
      <c r="BI527" s="325">
        <f>M527/26*$BC527*VLOOKUP(BI$4,DM_TI_LE!$A$5:$C$29,3,FALSE)</f>
        <v>0</v>
      </c>
      <c r="BJ527" s="325">
        <f>N527/26*$BC527*VLOOKUP(BJ$4,DM_TI_LE!$A$5:$C$29,3,FALSE)</f>
        <v>0</v>
      </c>
      <c r="BK527" s="325">
        <f>O527/26*$BC527*VLOOKUP(BK$4,DM_TI_LE!$A$5:$C$29,3,FALSE)</f>
        <v>0</v>
      </c>
      <c r="BL527" s="325">
        <f>P527/26*$BC527*VLOOKUP(BL$4,DM_TI_LE!$A$5:$C$29,3,FALSE)</f>
        <v>0</v>
      </c>
      <c r="BM527" s="325">
        <f>Q527/26*$BC527*VLOOKUP(BM$4,DM_TI_LE!$A$5:$C$29,3,FALSE)</f>
        <v>0</v>
      </c>
      <c r="BN527" s="325">
        <f>R527/26*$BC527*VLOOKUP(BN$4,DM_TI_LE!$A$5:$C$29,3,FALSE)</f>
        <v>0</v>
      </c>
      <c r="BO527" s="325">
        <f>S527/26*$BC527*VLOOKUP(BO$4,DM_TI_LE!$A$5:$C$29,3,FALSE)</f>
        <v>0</v>
      </c>
      <c r="BP527" s="325">
        <f>T527/26*$BC527*VLOOKUP(BP$4,DM_TI_LE!$A$5:$C$29,3,FALSE)</f>
        <v>0</v>
      </c>
      <c r="BQ527" s="325">
        <f>U527/26*$BC527*VLOOKUP(BQ$4,DM_TI_LE!$A$5:$C$29,3,FALSE)</f>
        <v>0</v>
      </c>
      <c r="BR527" s="325">
        <f>V527/26*$BC527*VLOOKUP(BR$4,DM_TI_LE!$A$5:$C$29,3,FALSE)</f>
        <v>0</v>
      </c>
      <c r="BS527" s="325">
        <f>W527/26*$BC527*VLOOKUP(BS$4,DM_TI_LE!$A$5:$C$29,3,FALSE)</f>
        <v>0</v>
      </c>
      <c r="BT527" s="325">
        <f>X527/26*$BC527*VLOOKUP(BT$4,DM_TI_LE!$A$5:$C$29,3,FALSE)</f>
        <v>0</v>
      </c>
      <c r="BU527" s="325">
        <f>Y527/26*$BC527*VLOOKUP(BU$4,DM_TI_LE!$A$5:$C$29,3,FALSE)</f>
        <v>0</v>
      </c>
      <c r="BV527" s="325">
        <f>Z527/26*$BC527*VLOOKUP(BV$4,DM_TI_LE!$A$5:$C$29,3,FALSE)</f>
        <v>0</v>
      </c>
      <c r="BW527" s="325">
        <f>AA527/26*$BC527*VLOOKUP(BW$4,DM_TI_LE!$A$5:$C$29,3,FALSE)</f>
        <v>0</v>
      </c>
      <c r="BX527" s="325">
        <f>AB527/26*$BC527*VLOOKUP(BX$4,DM_TI_LE!$A$5:$C$29,3,FALSE)</f>
        <v>0</v>
      </c>
      <c r="BY527" s="325">
        <f>AC527/26*$BC527*VLOOKUP(BY$4,DM_TI_LE!$A$5:$C$29,3,FALSE)</f>
        <v>0</v>
      </c>
      <c r="BZ527" s="325">
        <f>AD527/26*$BC527*VLOOKUP(BZ$4,DM_TI_LE!$A$5:$C$29,3,FALSE)</f>
        <v>0</v>
      </c>
      <c r="CA527" s="327">
        <f t="shared" si="0"/>
        <v>0</v>
      </c>
      <c r="CB527" s="329"/>
      <c r="CC527" s="327">
        <f t="shared" si="1"/>
        <v>510000</v>
      </c>
      <c r="CD527" s="138" t="str">
        <f>VLOOKUP(B527,GD_CHUNG!$B$481:$G$694,6,FALSE)</f>
        <v>HDHV</v>
      </c>
      <c r="CE527" s="330">
        <f>VLOOKUP(CD527,DM_TI_LE!$I$12:$J$16,2,FALSE)</f>
        <v>0</v>
      </c>
    </row>
    <row r="528" spans="1:83" ht="12.75" x14ac:dyDescent="0.2">
      <c r="A528" s="298">
        <v>524</v>
      </c>
      <c r="B528" s="299">
        <f>GD_CHUNG!B528</f>
        <v>201510</v>
      </c>
      <c r="C528" s="299" t="str">
        <f>GD_CHUNG!C528</f>
        <v>Lương Quốc Chính</v>
      </c>
      <c r="D528" s="299" t="str">
        <f>GD_CHUNG!D528</f>
        <v>Nhân viên phục vụ hành khách</v>
      </c>
      <c r="E528" s="323">
        <f>VLOOKUP(B528,GD_CHAM_CONG!$C$6:$BJ$997,60,FALSE)</f>
        <v>1</v>
      </c>
      <c r="F528" s="323">
        <f>VLOOKUP(B528,GD_LCD_HS_LNS!$B$4:$F$1000,5,FALSE)</f>
        <v>1.6</v>
      </c>
      <c r="G528" s="331"/>
      <c r="H528" s="324">
        <f>VLOOKUP(B528,GD_CHAM_CONG!$C$6:$BD$997,37,FALSE)</f>
        <v>27</v>
      </c>
      <c r="I528" s="325">
        <f>VLOOKUP($B528,GD_CHAM_CONG!$C$480:$BF$997,38,FALSE)</f>
        <v>17</v>
      </c>
      <c r="J528" s="325">
        <f>VLOOKUP($B528,GD_CHAM_CONG!$C$480:$BF$997,39,FALSE)</f>
        <v>0</v>
      </c>
      <c r="K528" s="325">
        <f>VLOOKUP($B528,GD_CHAM_CONG!$C$480:$BF$997,40,FALSE)</f>
        <v>0</v>
      </c>
      <c r="L528" s="325">
        <f>VLOOKUP($B528,GD_CHAM_CONG!$C$480:$BF$997,41,FALSE)</f>
        <v>0</v>
      </c>
      <c r="M528" s="325">
        <f>VLOOKUP($B528,GD_CHAM_CONG!$C$480:$BF$997,42,FALSE)</f>
        <v>0</v>
      </c>
      <c r="N528" s="325">
        <f>VLOOKUP($B528,GD_CHAM_CONG!$C$480:$BF$997,43,FALSE)</f>
        <v>0</v>
      </c>
      <c r="O528" s="325">
        <f>VLOOKUP($B528,GD_CHAM_CONG!$C$480:$BF$997,44,FALSE)</f>
        <v>0</v>
      </c>
      <c r="P528" s="325">
        <f>VLOOKUP($B528,GD_CHAM_CONG!$C$480:$BF$997,45,FALSE)</f>
        <v>0</v>
      </c>
      <c r="Q528" s="325">
        <f>VLOOKUP($B528,GD_CHAM_CONG!$C$480:$BF$997,46,FALSE)</f>
        <v>0</v>
      </c>
      <c r="R528" s="325">
        <f>VLOOKUP($B528,GD_CHAM_CONG!$C$6:$BF$997,47,FALSE)</f>
        <v>0</v>
      </c>
      <c r="S528" s="325">
        <f>VLOOKUP($B528,GD_CHAM_CONG!$C$480:$BF$997,48,FALSE)</f>
        <v>0</v>
      </c>
      <c r="T528" s="325">
        <f>VLOOKUP($B528,GD_CHAM_CONG!$C$480:$BF$997,49,FALSE)</f>
        <v>0</v>
      </c>
      <c r="U528" s="325">
        <f>VLOOKUP($B528,GD_CHAM_CONG!$C$480:$BF$997,50,FALSE)</f>
        <v>0</v>
      </c>
      <c r="V528" s="325">
        <f>VLOOKUP($B528,GD_CHAM_CONG!$C$480:$BF$997,51,FALSE)</f>
        <v>0</v>
      </c>
      <c r="W528" s="325">
        <f>VLOOKUP($B528,GD_CHAM_CONG!$C$480:$BF$997,52,FALSE)</f>
        <v>0</v>
      </c>
      <c r="X528" s="325">
        <f>VLOOKUP($B528,GD_CHAM_CONG!$C$480:$BF$997,53,FALSE)</f>
        <v>0</v>
      </c>
      <c r="Y528" s="325">
        <f>VLOOKUP($B528,GD_CHAM_CONG!$C$480:$BF$997,54,FALSE)</f>
        <v>0</v>
      </c>
      <c r="Z528" s="325">
        <f>VLOOKUP($B528,GD_CHAM_CONG!$C$480:$BF$997,55,FALSE)</f>
        <v>0</v>
      </c>
      <c r="AA528" s="325">
        <f>VLOOKUP($B528,GD_CHAM_CONG!$C$480:$BF$997,56,FALSE)</f>
        <v>0</v>
      </c>
      <c r="AB528" s="325">
        <f>VLOOKUP($B528,GD_CHAM_CONG!$C$480:$BI$997,57,FALSE)</f>
        <v>0</v>
      </c>
      <c r="AC528" s="325">
        <f>VLOOKUP($B528,GD_CHAM_CONG!$C$480:$BI$997,58,FALSE)</f>
        <v>0</v>
      </c>
      <c r="AD528" s="325">
        <f>VLOOKUP($B528,GD_CHAM_CONG!$C$480:$BI$997,59,FALSE)</f>
        <v>0</v>
      </c>
      <c r="AE528" s="326">
        <f>I528/$H528*VLOOKUP(I$4,DM_TI_LE!$A$5:$B$30,2,FALSE)</f>
        <v>0.62962962962962965</v>
      </c>
      <c r="AF528" s="326">
        <f>J528/$H528*VLOOKUP(J$4,DM_TI_LE!$A$5:$B$30,2,FALSE)</f>
        <v>0</v>
      </c>
      <c r="AG528" s="326">
        <f>K528/$H528*VLOOKUP(K$4,DM_TI_LE!$A$5:$B$30,2,FALSE)</f>
        <v>0</v>
      </c>
      <c r="AH528" s="326">
        <f>L528/$H528*VLOOKUP(L$4,DM_TI_LE!$A$5:$B$30,2,FALSE)</f>
        <v>0</v>
      </c>
      <c r="AI528" s="326">
        <f>M528/$H528*VLOOKUP(M$4,DM_TI_LE!$A$5:$B$30,2,FALSE)</f>
        <v>0</v>
      </c>
      <c r="AJ528" s="326">
        <f>N528/$H528*VLOOKUP(N$4,DM_TI_LE!$A$5:$B$30,2,FALSE)</f>
        <v>0</v>
      </c>
      <c r="AK528" s="326">
        <f>O528/$H528*VLOOKUP(O$4,DM_TI_LE!$A$5:$B$30,2,FALSE)</f>
        <v>0</v>
      </c>
      <c r="AL528" s="326">
        <f>P528/$H528*VLOOKUP(P$4,DM_TI_LE!$A$5:$B$30,2,FALSE)</f>
        <v>0</v>
      </c>
      <c r="AM528" s="326">
        <f>Q528/$H528*VLOOKUP(Q$4,DM_TI_LE!$A$5:$B$30,2,FALSE)</f>
        <v>0</v>
      </c>
      <c r="AN528" s="326">
        <f>R528/$H528*VLOOKUP(R$4,DM_TI_LE!$A$5:$B$30,2,FALSE)</f>
        <v>0</v>
      </c>
      <c r="AO528" s="326">
        <f>S528/$H528*VLOOKUP(S$4,DM_TI_LE!$A$5:$B$30,2,FALSE)</f>
        <v>0</v>
      </c>
      <c r="AP528" s="326">
        <f>T528/$H528*VLOOKUP(T$4,DM_TI_LE!$A$5:$B$30,2,FALSE)</f>
        <v>0</v>
      </c>
      <c r="AQ528" s="326">
        <f>U528/$H528*VLOOKUP(U$4,DM_TI_LE!$A$5:$B$30,2,FALSE)</f>
        <v>0</v>
      </c>
      <c r="AR528" s="326">
        <f>V528/$H528*VLOOKUP(V$4,DM_TI_LE!$A$5:$B$30,2,FALSE)</f>
        <v>0</v>
      </c>
      <c r="AS528" s="326">
        <f>W528/$H528*VLOOKUP(W$4,DM_TI_LE!$A$5:$B$30,2,FALSE)</f>
        <v>0</v>
      </c>
      <c r="AT528" s="326">
        <f>X528/$H528*VLOOKUP(X$4,DM_TI_LE!$A$5:$B$30,2,FALSE)</f>
        <v>0</v>
      </c>
      <c r="AU528" s="326">
        <f>Y528/$H528*VLOOKUP(Y$4,DM_TI_LE!$A$5:$B$30,2,FALSE)</f>
        <v>0</v>
      </c>
      <c r="AV528" s="326">
        <f>Z528/$H528*VLOOKUP(Z$4,DM_TI_LE!$A$5:$B$30,2,FALSE)</f>
        <v>0</v>
      </c>
      <c r="AW528" s="326">
        <f>AA528/$H528*VLOOKUP(AA$4,DM_TI_LE!$A$5:$B$30,2,FALSE)</f>
        <v>0</v>
      </c>
      <c r="AX528" s="326">
        <f>AB528/$H528*VLOOKUP(AB$4,DM_TI_LE!$A$5:$B$30,2,FALSE)</f>
        <v>0</v>
      </c>
      <c r="AY528" s="326">
        <f>AC528/$H528*VLOOKUP(AC$4,DM_TI_LE!$A$5:$B$30,2,FALSE)</f>
        <v>0</v>
      </c>
      <c r="AZ528" s="326">
        <f>AD528/$H528*VLOOKUP(AD$4,DM_TI_LE!$A$5:$B$30,2,FALSE)</f>
        <v>0</v>
      </c>
      <c r="BA528" s="327">
        <f>IF(CD528="HDHV",DM_TI_LE!$K$12*I528, SUM(AE528:AW528)*F528*E528*DM_HE_SO_LUONG_NS!$D$1*CE528)</f>
        <v>510000</v>
      </c>
      <c r="BB528" s="325"/>
      <c r="BC528" s="328">
        <f>VLOOKUP(B528,GD_LCD_HS_LNS!$B$4:$E$1000,4,FALSE)</f>
        <v>3875000</v>
      </c>
      <c r="BD528" s="329"/>
      <c r="BE528" s="325">
        <f>I528/26*$BC528*VLOOKUP(BE$4,DM_TI_LE!$A$5:$C$29,3,FALSE)</f>
        <v>0</v>
      </c>
      <c r="BF528" s="325">
        <f>J528/26*$BC528*VLOOKUP(BF$4,DM_TI_LE!$A$5:$C$29,3,FALSE)</f>
        <v>0</v>
      </c>
      <c r="BG528" s="325">
        <f>K528/26*$BC528*VLOOKUP(BG$4,DM_TI_LE!$A$5:$C$29,3,FALSE)</f>
        <v>0</v>
      </c>
      <c r="BH528" s="325">
        <f>L528/26*$BC528*VLOOKUP(BH$4,DM_TI_LE!$A$5:$C$29,3,FALSE)</f>
        <v>0</v>
      </c>
      <c r="BI528" s="325">
        <f>M528/26*$BC528*VLOOKUP(BI$4,DM_TI_LE!$A$5:$C$29,3,FALSE)</f>
        <v>0</v>
      </c>
      <c r="BJ528" s="325">
        <f>N528/26*$BC528*VLOOKUP(BJ$4,DM_TI_LE!$A$5:$C$29,3,FALSE)</f>
        <v>0</v>
      </c>
      <c r="BK528" s="325">
        <f>O528/26*$BC528*VLOOKUP(BK$4,DM_TI_LE!$A$5:$C$29,3,FALSE)</f>
        <v>0</v>
      </c>
      <c r="BL528" s="325">
        <f>P528/26*$BC528*VLOOKUP(BL$4,DM_TI_LE!$A$5:$C$29,3,FALSE)</f>
        <v>0</v>
      </c>
      <c r="BM528" s="325">
        <f>Q528/26*$BC528*VLOOKUP(BM$4,DM_TI_LE!$A$5:$C$29,3,FALSE)</f>
        <v>0</v>
      </c>
      <c r="BN528" s="325">
        <f>R528/26*$BC528*VLOOKUP(BN$4,DM_TI_LE!$A$5:$C$29,3,FALSE)</f>
        <v>0</v>
      </c>
      <c r="BO528" s="325">
        <f>S528/26*$BC528*VLOOKUP(BO$4,DM_TI_LE!$A$5:$C$29,3,FALSE)</f>
        <v>0</v>
      </c>
      <c r="BP528" s="325">
        <f>T528/26*$BC528*VLOOKUP(BP$4,DM_TI_LE!$A$5:$C$29,3,FALSE)</f>
        <v>0</v>
      </c>
      <c r="BQ528" s="325">
        <f>U528/26*$BC528*VLOOKUP(BQ$4,DM_TI_LE!$A$5:$C$29,3,FALSE)</f>
        <v>0</v>
      </c>
      <c r="BR528" s="325">
        <f>V528/26*$BC528*VLOOKUP(BR$4,DM_TI_LE!$A$5:$C$29,3,FALSE)</f>
        <v>0</v>
      </c>
      <c r="BS528" s="325">
        <f>W528/26*$BC528*VLOOKUP(BS$4,DM_TI_LE!$A$5:$C$29,3,FALSE)</f>
        <v>0</v>
      </c>
      <c r="BT528" s="325">
        <f>X528/26*$BC528*VLOOKUP(BT$4,DM_TI_LE!$A$5:$C$29,3,FALSE)</f>
        <v>0</v>
      </c>
      <c r="BU528" s="325">
        <f>Y528/26*$BC528*VLOOKUP(BU$4,DM_TI_LE!$A$5:$C$29,3,FALSE)</f>
        <v>0</v>
      </c>
      <c r="BV528" s="325">
        <f>Z528/26*$BC528*VLOOKUP(BV$4,DM_TI_LE!$A$5:$C$29,3,FALSE)</f>
        <v>0</v>
      </c>
      <c r="BW528" s="325">
        <f>AA528/26*$BC528*VLOOKUP(BW$4,DM_TI_LE!$A$5:$C$29,3,FALSE)</f>
        <v>0</v>
      </c>
      <c r="BX528" s="325">
        <f>AB528/26*$BC528*VLOOKUP(BX$4,DM_TI_LE!$A$5:$C$29,3,FALSE)</f>
        <v>0</v>
      </c>
      <c r="BY528" s="325">
        <f>AC528/26*$BC528*VLOOKUP(BY$4,DM_TI_LE!$A$5:$C$29,3,FALSE)</f>
        <v>0</v>
      </c>
      <c r="BZ528" s="325">
        <f>AD528/26*$BC528*VLOOKUP(BZ$4,DM_TI_LE!$A$5:$C$29,3,FALSE)</f>
        <v>0</v>
      </c>
      <c r="CA528" s="327">
        <f t="shared" si="0"/>
        <v>0</v>
      </c>
      <c r="CB528" s="329"/>
      <c r="CC528" s="327">
        <f t="shared" si="1"/>
        <v>510000</v>
      </c>
      <c r="CD528" s="138" t="str">
        <f>VLOOKUP(B528,GD_CHUNG!$B$481:$G$694,6,FALSE)</f>
        <v>HDHV</v>
      </c>
      <c r="CE528" s="330">
        <f>VLOOKUP(CD528,DM_TI_LE!$I$12:$J$16,2,FALSE)</f>
        <v>0</v>
      </c>
    </row>
    <row r="529" spans="1:83" ht="12.75" x14ac:dyDescent="0.2">
      <c r="A529" s="298">
        <v>525</v>
      </c>
      <c r="B529" s="299">
        <f>GD_CHUNG!B529</f>
        <v>201511</v>
      </c>
      <c r="C529" s="299" t="str">
        <f>GD_CHUNG!C529</f>
        <v>Trần Thị Nga</v>
      </c>
      <c r="D529" s="299" t="str">
        <f>GD_CHUNG!D529</f>
        <v>Nhân viên phục vụ hành khách</v>
      </c>
      <c r="E529" s="323">
        <f>VLOOKUP(B529,GD_CHAM_CONG!$C$6:$BJ$997,60,FALSE)</f>
        <v>1</v>
      </c>
      <c r="F529" s="323">
        <f>VLOOKUP(B529,GD_LCD_HS_LNS!$B$4:$F$1000,5,FALSE)</f>
        <v>1.6</v>
      </c>
      <c r="G529" s="331"/>
      <c r="H529" s="324">
        <f>VLOOKUP(B529,GD_CHAM_CONG!$C$6:$BD$997,37,FALSE)</f>
        <v>27</v>
      </c>
      <c r="I529" s="325">
        <f>VLOOKUP($B529,GD_CHAM_CONG!$C$480:$BF$997,38,FALSE)</f>
        <v>17</v>
      </c>
      <c r="J529" s="325">
        <f>VLOOKUP($B529,GD_CHAM_CONG!$C$480:$BF$997,39,FALSE)</f>
        <v>0</v>
      </c>
      <c r="K529" s="325">
        <f>VLOOKUP($B529,GD_CHAM_CONG!$C$480:$BF$997,40,FALSE)</f>
        <v>0</v>
      </c>
      <c r="L529" s="325">
        <f>VLOOKUP($B529,GD_CHAM_CONG!$C$480:$BF$997,41,FALSE)</f>
        <v>0</v>
      </c>
      <c r="M529" s="325">
        <f>VLOOKUP($B529,GD_CHAM_CONG!$C$480:$BF$997,42,FALSE)</f>
        <v>0</v>
      </c>
      <c r="N529" s="325">
        <f>VLOOKUP($B529,GD_CHAM_CONG!$C$480:$BF$997,43,FALSE)</f>
        <v>0</v>
      </c>
      <c r="O529" s="325">
        <f>VLOOKUP($B529,GD_CHAM_CONG!$C$480:$BF$997,44,FALSE)</f>
        <v>0</v>
      </c>
      <c r="P529" s="325">
        <f>VLOOKUP($B529,GD_CHAM_CONG!$C$480:$BF$997,45,FALSE)</f>
        <v>0</v>
      </c>
      <c r="Q529" s="325">
        <f>VLOOKUP($B529,GD_CHAM_CONG!$C$480:$BF$997,46,FALSE)</f>
        <v>0</v>
      </c>
      <c r="R529" s="325">
        <f>VLOOKUP($B529,GD_CHAM_CONG!$C$6:$BF$997,47,FALSE)</f>
        <v>0</v>
      </c>
      <c r="S529" s="325">
        <f>VLOOKUP($B529,GD_CHAM_CONG!$C$480:$BF$997,48,FALSE)</f>
        <v>0</v>
      </c>
      <c r="T529" s="325">
        <f>VLOOKUP($B529,GD_CHAM_CONG!$C$480:$BF$997,49,FALSE)</f>
        <v>0</v>
      </c>
      <c r="U529" s="325">
        <f>VLOOKUP($B529,GD_CHAM_CONG!$C$480:$BF$997,50,FALSE)</f>
        <v>0</v>
      </c>
      <c r="V529" s="325">
        <f>VLOOKUP($B529,GD_CHAM_CONG!$C$480:$BF$997,51,FALSE)</f>
        <v>0</v>
      </c>
      <c r="W529" s="325">
        <f>VLOOKUP($B529,GD_CHAM_CONG!$C$480:$BF$997,52,FALSE)</f>
        <v>0</v>
      </c>
      <c r="X529" s="325">
        <f>VLOOKUP($B529,GD_CHAM_CONG!$C$480:$BF$997,53,FALSE)</f>
        <v>0</v>
      </c>
      <c r="Y529" s="325">
        <f>VLOOKUP($B529,GD_CHAM_CONG!$C$480:$BF$997,54,FALSE)</f>
        <v>0</v>
      </c>
      <c r="Z529" s="325">
        <f>VLOOKUP($B529,GD_CHAM_CONG!$C$480:$BF$997,55,FALSE)</f>
        <v>0</v>
      </c>
      <c r="AA529" s="325">
        <f>VLOOKUP($B529,GD_CHAM_CONG!$C$480:$BF$997,56,FALSE)</f>
        <v>0</v>
      </c>
      <c r="AB529" s="325">
        <f>VLOOKUP($B529,GD_CHAM_CONG!$C$480:$BI$997,57,FALSE)</f>
        <v>0</v>
      </c>
      <c r="AC529" s="325">
        <f>VLOOKUP($B529,GD_CHAM_CONG!$C$480:$BI$997,58,FALSE)</f>
        <v>0</v>
      </c>
      <c r="AD529" s="325">
        <f>VLOOKUP($B529,GD_CHAM_CONG!$C$480:$BI$997,59,FALSE)</f>
        <v>0</v>
      </c>
      <c r="AE529" s="326">
        <f>I529/$H529*VLOOKUP(I$4,DM_TI_LE!$A$5:$B$30,2,FALSE)</f>
        <v>0.62962962962962965</v>
      </c>
      <c r="AF529" s="326">
        <f>J529/$H529*VLOOKUP(J$4,DM_TI_LE!$A$5:$B$30,2,FALSE)</f>
        <v>0</v>
      </c>
      <c r="AG529" s="326">
        <f>K529/$H529*VLOOKUP(K$4,DM_TI_LE!$A$5:$B$30,2,FALSE)</f>
        <v>0</v>
      </c>
      <c r="AH529" s="326">
        <f>L529/$H529*VLOOKUP(L$4,DM_TI_LE!$A$5:$B$30,2,FALSE)</f>
        <v>0</v>
      </c>
      <c r="AI529" s="326">
        <f>M529/$H529*VLOOKUP(M$4,DM_TI_LE!$A$5:$B$30,2,FALSE)</f>
        <v>0</v>
      </c>
      <c r="AJ529" s="326">
        <f>N529/$H529*VLOOKUP(N$4,DM_TI_LE!$A$5:$B$30,2,FALSE)</f>
        <v>0</v>
      </c>
      <c r="AK529" s="326">
        <f>O529/$H529*VLOOKUP(O$4,DM_TI_LE!$A$5:$B$30,2,FALSE)</f>
        <v>0</v>
      </c>
      <c r="AL529" s="326">
        <f>P529/$H529*VLOOKUP(P$4,DM_TI_LE!$A$5:$B$30,2,FALSE)</f>
        <v>0</v>
      </c>
      <c r="AM529" s="326">
        <f>Q529/$H529*VLOOKUP(Q$4,DM_TI_LE!$A$5:$B$30,2,FALSE)</f>
        <v>0</v>
      </c>
      <c r="AN529" s="326">
        <f>R529/$H529*VLOOKUP(R$4,DM_TI_LE!$A$5:$B$30,2,FALSE)</f>
        <v>0</v>
      </c>
      <c r="AO529" s="326">
        <f>S529/$H529*VLOOKUP(S$4,DM_TI_LE!$A$5:$B$30,2,FALSE)</f>
        <v>0</v>
      </c>
      <c r="AP529" s="326">
        <f>T529/$H529*VLOOKUP(T$4,DM_TI_LE!$A$5:$B$30,2,FALSE)</f>
        <v>0</v>
      </c>
      <c r="AQ529" s="326">
        <f>U529/$H529*VLOOKUP(U$4,DM_TI_LE!$A$5:$B$30,2,FALSE)</f>
        <v>0</v>
      </c>
      <c r="AR529" s="326">
        <f>V529/$H529*VLOOKUP(V$4,DM_TI_LE!$A$5:$B$30,2,FALSE)</f>
        <v>0</v>
      </c>
      <c r="AS529" s="326">
        <f>W529/$H529*VLOOKUP(W$4,DM_TI_LE!$A$5:$B$30,2,FALSE)</f>
        <v>0</v>
      </c>
      <c r="AT529" s="326">
        <f>X529/$H529*VLOOKUP(X$4,DM_TI_LE!$A$5:$B$30,2,FALSE)</f>
        <v>0</v>
      </c>
      <c r="AU529" s="326">
        <f>Y529/$H529*VLOOKUP(Y$4,DM_TI_LE!$A$5:$B$30,2,FALSE)</f>
        <v>0</v>
      </c>
      <c r="AV529" s="326">
        <f>Z529/$H529*VLOOKUP(Z$4,DM_TI_LE!$A$5:$B$30,2,FALSE)</f>
        <v>0</v>
      </c>
      <c r="AW529" s="326">
        <f>AA529/$H529*VLOOKUP(AA$4,DM_TI_LE!$A$5:$B$30,2,FALSE)</f>
        <v>0</v>
      </c>
      <c r="AX529" s="326">
        <f>AB529/$H529*VLOOKUP(AB$4,DM_TI_LE!$A$5:$B$30,2,FALSE)</f>
        <v>0</v>
      </c>
      <c r="AY529" s="326">
        <f>AC529/$H529*VLOOKUP(AC$4,DM_TI_LE!$A$5:$B$30,2,FALSE)</f>
        <v>0</v>
      </c>
      <c r="AZ529" s="326">
        <f>AD529/$H529*VLOOKUP(AD$4,DM_TI_LE!$A$5:$B$30,2,FALSE)</f>
        <v>0</v>
      </c>
      <c r="BA529" s="327">
        <f>IF(CD529="HDHV",DM_TI_LE!$K$12*I529, SUM(AE529:AW529)*F529*E529*DM_HE_SO_LUONG_NS!$D$1*CE529)</f>
        <v>510000</v>
      </c>
      <c r="BB529" s="325"/>
      <c r="BC529" s="328">
        <f>VLOOKUP(B529,GD_LCD_HS_LNS!$B$4:$E$1000,4,FALSE)</f>
        <v>3875000</v>
      </c>
      <c r="BD529" s="329"/>
      <c r="BE529" s="325">
        <f>I529/26*$BC529*VLOOKUP(BE$4,DM_TI_LE!$A$5:$C$29,3,FALSE)</f>
        <v>0</v>
      </c>
      <c r="BF529" s="325">
        <f>J529/26*$BC529*VLOOKUP(BF$4,DM_TI_LE!$A$5:$C$29,3,FALSE)</f>
        <v>0</v>
      </c>
      <c r="BG529" s="325">
        <f>K529/26*$BC529*VLOOKUP(BG$4,DM_TI_LE!$A$5:$C$29,3,FALSE)</f>
        <v>0</v>
      </c>
      <c r="BH529" s="325">
        <f>L529/26*$BC529*VLOOKUP(BH$4,DM_TI_LE!$A$5:$C$29,3,FALSE)</f>
        <v>0</v>
      </c>
      <c r="BI529" s="325">
        <f>M529/26*$BC529*VLOOKUP(BI$4,DM_TI_LE!$A$5:$C$29,3,FALSE)</f>
        <v>0</v>
      </c>
      <c r="BJ529" s="325">
        <f>N529/26*$BC529*VLOOKUP(BJ$4,DM_TI_LE!$A$5:$C$29,3,FALSE)</f>
        <v>0</v>
      </c>
      <c r="BK529" s="325">
        <f>O529/26*$BC529*VLOOKUP(BK$4,DM_TI_LE!$A$5:$C$29,3,FALSE)</f>
        <v>0</v>
      </c>
      <c r="BL529" s="325">
        <f>P529/26*$BC529*VLOOKUP(BL$4,DM_TI_LE!$A$5:$C$29,3,FALSE)</f>
        <v>0</v>
      </c>
      <c r="BM529" s="325">
        <f>Q529/26*$BC529*VLOOKUP(BM$4,DM_TI_LE!$A$5:$C$29,3,FALSE)</f>
        <v>0</v>
      </c>
      <c r="BN529" s="325">
        <f>R529/26*$BC529*VLOOKUP(BN$4,DM_TI_LE!$A$5:$C$29,3,FALSE)</f>
        <v>0</v>
      </c>
      <c r="BO529" s="325">
        <f>S529/26*$BC529*VLOOKUP(BO$4,DM_TI_LE!$A$5:$C$29,3,FALSE)</f>
        <v>0</v>
      </c>
      <c r="BP529" s="325">
        <f>T529/26*$BC529*VLOOKUP(BP$4,DM_TI_LE!$A$5:$C$29,3,FALSE)</f>
        <v>0</v>
      </c>
      <c r="BQ529" s="325">
        <f>U529/26*$BC529*VLOOKUP(BQ$4,DM_TI_LE!$A$5:$C$29,3,FALSE)</f>
        <v>0</v>
      </c>
      <c r="BR529" s="325">
        <f>V529/26*$BC529*VLOOKUP(BR$4,DM_TI_LE!$A$5:$C$29,3,FALSE)</f>
        <v>0</v>
      </c>
      <c r="BS529" s="325">
        <f>W529/26*$BC529*VLOOKUP(BS$4,DM_TI_LE!$A$5:$C$29,3,FALSE)</f>
        <v>0</v>
      </c>
      <c r="BT529" s="325">
        <f>X529/26*$BC529*VLOOKUP(BT$4,DM_TI_LE!$A$5:$C$29,3,FALSE)</f>
        <v>0</v>
      </c>
      <c r="BU529" s="325">
        <f>Y529/26*$BC529*VLOOKUP(BU$4,DM_TI_LE!$A$5:$C$29,3,FALSE)</f>
        <v>0</v>
      </c>
      <c r="BV529" s="325">
        <f>Z529/26*$BC529*VLOOKUP(BV$4,DM_TI_LE!$A$5:$C$29,3,FALSE)</f>
        <v>0</v>
      </c>
      <c r="BW529" s="325">
        <f>AA529/26*$BC529*VLOOKUP(BW$4,DM_TI_LE!$A$5:$C$29,3,FALSE)</f>
        <v>0</v>
      </c>
      <c r="BX529" s="325">
        <f>AB529/26*$BC529*VLOOKUP(BX$4,DM_TI_LE!$A$5:$C$29,3,FALSE)</f>
        <v>0</v>
      </c>
      <c r="BY529" s="325">
        <f>AC529/26*$BC529*VLOOKUP(BY$4,DM_TI_LE!$A$5:$C$29,3,FALSE)</f>
        <v>0</v>
      </c>
      <c r="BZ529" s="325">
        <f>AD529/26*$BC529*VLOOKUP(BZ$4,DM_TI_LE!$A$5:$C$29,3,FALSE)</f>
        <v>0</v>
      </c>
      <c r="CA529" s="327">
        <f t="shared" si="0"/>
        <v>0</v>
      </c>
      <c r="CB529" s="329"/>
      <c r="CC529" s="327">
        <f t="shared" si="1"/>
        <v>510000</v>
      </c>
      <c r="CD529" s="138" t="str">
        <f>VLOOKUP(B529,GD_CHUNG!$B$481:$G$694,6,FALSE)</f>
        <v>HDHV</v>
      </c>
      <c r="CE529" s="330">
        <f>VLOOKUP(CD529,DM_TI_LE!$I$12:$J$16,2,FALSE)</f>
        <v>0</v>
      </c>
    </row>
    <row r="530" spans="1:83" ht="12.75" x14ac:dyDescent="0.2">
      <c r="A530" s="298">
        <v>526</v>
      </c>
      <c r="B530" s="299">
        <f>GD_CHUNG!B530</f>
        <v>201512</v>
      </c>
      <c r="C530" s="299" t="str">
        <f>GD_CHUNG!C530</f>
        <v>Nguyễn Kim Phượng</v>
      </c>
      <c r="D530" s="299" t="str">
        <f>GD_CHUNG!D530</f>
        <v>Nhân viên phục vụ hành khách</v>
      </c>
      <c r="E530" s="323">
        <f>VLOOKUP(B530,GD_CHAM_CONG!$C$6:$BJ$997,60,FALSE)</f>
        <v>1</v>
      </c>
      <c r="F530" s="323">
        <f>VLOOKUP(B530,GD_LCD_HS_LNS!$B$4:$F$1000,5,FALSE)</f>
        <v>1.6</v>
      </c>
      <c r="G530" s="331"/>
      <c r="H530" s="324">
        <f>VLOOKUP(B530,GD_CHAM_CONG!$C$6:$BD$997,37,FALSE)</f>
        <v>27</v>
      </c>
      <c r="I530" s="325">
        <f>VLOOKUP($B530,GD_CHAM_CONG!$C$480:$BF$997,38,FALSE)</f>
        <v>17</v>
      </c>
      <c r="J530" s="325">
        <f>VLOOKUP($B530,GD_CHAM_CONG!$C$480:$BF$997,39,FALSE)</f>
        <v>0</v>
      </c>
      <c r="K530" s="325">
        <f>VLOOKUP($B530,GD_CHAM_CONG!$C$480:$BF$997,40,FALSE)</f>
        <v>0</v>
      </c>
      <c r="L530" s="325">
        <f>VLOOKUP($B530,GD_CHAM_CONG!$C$480:$BF$997,41,FALSE)</f>
        <v>0</v>
      </c>
      <c r="M530" s="325">
        <f>VLOOKUP($B530,GD_CHAM_CONG!$C$480:$BF$997,42,FALSE)</f>
        <v>0</v>
      </c>
      <c r="N530" s="325">
        <f>VLOOKUP($B530,GD_CHAM_CONG!$C$480:$BF$997,43,FALSE)</f>
        <v>0</v>
      </c>
      <c r="O530" s="325">
        <f>VLOOKUP($B530,GD_CHAM_CONG!$C$480:$BF$997,44,FALSE)</f>
        <v>0</v>
      </c>
      <c r="P530" s="325">
        <f>VLOOKUP($B530,GD_CHAM_CONG!$C$480:$BF$997,45,FALSE)</f>
        <v>0</v>
      </c>
      <c r="Q530" s="325">
        <f>VLOOKUP($B530,GD_CHAM_CONG!$C$480:$BF$997,46,FALSE)</f>
        <v>0</v>
      </c>
      <c r="R530" s="325">
        <f>VLOOKUP($B530,GD_CHAM_CONG!$C$6:$BF$997,47,FALSE)</f>
        <v>0</v>
      </c>
      <c r="S530" s="325">
        <f>VLOOKUP($B530,GD_CHAM_CONG!$C$480:$BF$997,48,FALSE)</f>
        <v>0</v>
      </c>
      <c r="T530" s="325">
        <f>VLOOKUP($B530,GD_CHAM_CONG!$C$480:$BF$997,49,FALSE)</f>
        <v>0</v>
      </c>
      <c r="U530" s="325">
        <f>VLOOKUP($B530,GD_CHAM_CONG!$C$480:$BF$997,50,FALSE)</f>
        <v>0</v>
      </c>
      <c r="V530" s="325">
        <f>VLOOKUP($B530,GD_CHAM_CONG!$C$480:$BF$997,51,FALSE)</f>
        <v>0</v>
      </c>
      <c r="W530" s="325">
        <f>VLOOKUP($B530,GD_CHAM_CONG!$C$480:$BF$997,52,FALSE)</f>
        <v>0</v>
      </c>
      <c r="X530" s="325">
        <f>VLOOKUP($B530,GD_CHAM_CONG!$C$480:$BF$997,53,FALSE)</f>
        <v>0</v>
      </c>
      <c r="Y530" s="325">
        <f>VLOOKUP($B530,GD_CHAM_CONG!$C$480:$BF$997,54,FALSE)</f>
        <v>0</v>
      </c>
      <c r="Z530" s="325">
        <f>VLOOKUP($B530,GD_CHAM_CONG!$C$480:$BF$997,55,FALSE)</f>
        <v>0</v>
      </c>
      <c r="AA530" s="325">
        <f>VLOOKUP($B530,GD_CHAM_CONG!$C$480:$BF$997,56,FALSE)</f>
        <v>0</v>
      </c>
      <c r="AB530" s="325">
        <f>VLOOKUP($B530,GD_CHAM_CONG!$C$480:$BI$997,57,FALSE)</f>
        <v>0</v>
      </c>
      <c r="AC530" s="325">
        <f>VLOOKUP($B530,GD_CHAM_CONG!$C$480:$BI$997,58,FALSE)</f>
        <v>0</v>
      </c>
      <c r="AD530" s="325">
        <f>VLOOKUP($B530,GD_CHAM_CONG!$C$480:$BI$997,59,FALSE)</f>
        <v>0</v>
      </c>
      <c r="AE530" s="326">
        <f>I530/$H530*VLOOKUP(I$4,DM_TI_LE!$A$5:$B$30,2,FALSE)</f>
        <v>0.62962962962962965</v>
      </c>
      <c r="AF530" s="326">
        <f>J530/$H530*VLOOKUP(J$4,DM_TI_LE!$A$5:$B$30,2,FALSE)</f>
        <v>0</v>
      </c>
      <c r="AG530" s="326">
        <f>K530/$H530*VLOOKUP(K$4,DM_TI_LE!$A$5:$B$30,2,FALSE)</f>
        <v>0</v>
      </c>
      <c r="AH530" s="326">
        <f>L530/$H530*VLOOKUP(L$4,DM_TI_LE!$A$5:$B$30,2,FALSE)</f>
        <v>0</v>
      </c>
      <c r="AI530" s="326">
        <f>M530/$H530*VLOOKUP(M$4,DM_TI_LE!$A$5:$B$30,2,FALSE)</f>
        <v>0</v>
      </c>
      <c r="AJ530" s="326">
        <f>N530/$H530*VLOOKUP(N$4,DM_TI_LE!$A$5:$B$30,2,FALSE)</f>
        <v>0</v>
      </c>
      <c r="AK530" s="326">
        <f>O530/$H530*VLOOKUP(O$4,DM_TI_LE!$A$5:$B$30,2,FALSE)</f>
        <v>0</v>
      </c>
      <c r="AL530" s="326">
        <f>P530/$H530*VLOOKUP(P$4,DM_TI_LE!$A$5:$B$30,2,FALSE)</f>
        <v>0</v>
      </c>
      <c r="AM530" s="326">
        <f>Q530/$H530*VLOOKUP(Q$4,DM_TI_LE!$A$5:$B$30,2,FALSE)</f>
        <v>0</v>
      </c>
      <c r="AN530" s="326">
        <f>R530/$H530*VLOOKUP(R$4,DM_TI_LE!$A$5:$B$30,2,FALSE)</f>
        <v>0</v>
      </c>
      <c r="AO530" s="326">
        <f>S530/$H530*VLOOKUP(S$4,DM_TI_LE!$A$5:$B$30,2,FALSE)</f>
        <v>0</v>
      </c>
      <c r="AP530" s="326">
        <f>T530/$H530*VLOOKUP(T$4,DM_TI_LE!$A$5:$B$30,2,FALSE)</f>
        <v>0</v>
      </c>
      <c r="AQ530" s="326">
        <f>U530/$H530*VLOOKUP(U$4,DM_TI_LE!$A$5:$B$30,2,FALSE)</f>
        <v>0</v>
      </c>
      <c r="AR530" s="326">
        <f>V530/$H530*VLOOKUP(V$4,DM_TI_LE!$A$5:$B$30,2,FALSE)</f>
        <v>0</v>
      </c>
      <c r="AS530" s="326">
        <f>W530/$H530*VLOOKUP(W$4,DM_TI_LE!$A$5:$B$30,2,FALSE)</f>
        <v>0</v>
      </c>
      <c r="AT530" s="326">
        <f>X530/$H530*VLOOKUP(X$4,DM_TI_LE!$A$5:$B$30,2,FALSE)</f>
        <v>0</v>
      </c>
      <c r="AU530" s="326">
        <f>Y530/$H530*VLOOKUP(Y$4,DM_TI_LE!$A$5:$B$30,2,FALSE)</f>
        <v>0</v>
      </c>
      <c r="AV530" s="326">
        <f>Z530/$H530*VLOOKUP(Z$4,DM_TI_LE!$A$5:$B$30,2,FALSE)</f>
        <v>0</v>
      </c>
      <c r="AW530" s="326">
        <f>AA530/$H530*VLOOKUP(AA$4,DM_TI_LE!$A$5:$B$30,2,FALSE)</f>
        <v>0</v>
      </c>
      <c r="AX530" s="326">
        <f>AB530/$H530*VLOOKUP(AB$4,DM_TI_LE!$A$5:$B$30,2,FALSE)</f>
        <v>0</v>
      </c>
      <c r="AY530" s="326">
        <f>AC530/$H530*VLOOKUP(AC$4,DM_TI_LE!$A$5:$B$30,2,FALSE)</f>
        <v>0</v>
      </c>
      <c r="AZ530" s="326">
        <f>AD530/$H530*VLOOKUP(AD$4,DM_TI_LE!$A$5:$B$30,2,FALSE)</f>
        <v>0</v>
      </c>
      <c r="BA530" s="327">
        <f>IF(CD530="HDHV",DM_TI_LE!$K$12*I530, SUM(AE530:AW530)*F530*E530*DM_HE_SO_LUONG_NS!$D$1*CE530)</f>
        <v>510000</v>
      </c>
      <c r="BB530" s="325"/>
      <c r="BC530" s="328">
        <f>VLOOKUP(B530,GD_LCD_HS_LNS!$B$4:$E$1000,4,FALSE)</f>
        <v>3875000</v>
      </c>
      <c r="BD530" s="329"/>
      <c r="BE530" s="325">
        <f>I530/26*$BC530*VLOOKUP(BE$4,DM_TI_LE!$A$5:$C$29,3,FALSE)</f>
        <v>0</v>
      </c>
      <c r="BF530" s="325">
        <f>J530/26*$BC530*VLOOKUP(BF$4,DM_TI_LE!$A$5:$C$29,3,FALSE)</f>
        <v>0</v>
      </c>
      <c r="BG530" s="325">
        <f>K530/26*$BC530*VLOOKUP(BG$4,DM_TI_LE!$A$5:$C$29,3,FALSE)</f>
        <v>0</v>
      </c>
      <c r="BH530" s="325">
        <f>L530/26*$BC530*VLOOKUP(BH$4,DM_TI_LE!$A$5:$C$29,3,FALSE)</f>
        <v>0</v>
      </c>
      <c r="BI530" s="325">
        <f>M530/26*$BC530*VLOOKUP(BI$4,DM_TI_LE!$A$5:$C$29,3,FALSE)</f>
        <v>0</v>
      </c>
      <c r="BJ530" s="325">
        <f>N530/26*$BC530*VLOOKUP(BJ$4,DM_TI_LE!$A$5:$C$29,3,FALSE)</f>
        <v>0</v>
      </c>
      <c r="BK530" s="325">
        <f>O530/26*$BC530*VLOOKUP(BK$4,DM_TI_LE!$A$5:$C$29,3,FALSE)</f>
        <v>0</v>
      </c>
      <c r="BL530" s="325">
        <f>P530/26*$BC530*VLOOKUP(BL$4,DM_TI_LE!$A$5:$C$29,3,FALSE)</f>
        <v>0</v>
      </c>
      <c r="BM530" s="325">
        <f>Q530/26*$BC530*VLOOKUP(BM$4,DM_TI_LE!$A$5:$C$29,3,FALSE)</f>
        <v>0</v>
      </c>
      <c r="BN530" s="325">
        <f>R530/26*$BC530*VLOOKUP(BN$4,DM_TI_LE!$A$5:$C$29,3,FALSE)</f>
        <v>0</v>
      </c>
      <c r="BO530" s="325">
        <f>S530/26*$BC530*VLOOKUP(BO$4,DM_TI_LE!$A$5:$C$29,3,FALSE)</f>
        <v>0</v>
      </c>
      <c r="BP530" s="325">
        <f>T530/26*$BC530*VLOOKUP(BP$4,DM_TI_LE!$A$5:$C$29,3,FALSE)</f>
        <v>0</v>
      </c>
      <c r="BQ530" s="325">
        <f>U530/26*$BC530*VLOOKUP(BQ$4,DM_TI_LE!$A$5:$C$29,3,FALSE)</f>
        <v>0</v>
      </c>
      <c r="BR530" s="325">
        <f>V530/26*$BC530*VLOOKUP(BR$4,DM_TI_LE!$A$5:$C$29,3,FALSE)</f>
        <v>0</v>
      </c>
      <c r="BS530" s="325">
        <f>W530/26*$BC530*VLOOKUP(BS$4,DM_TI_LE!$A$5:$C$29,3,FALSE)</f>
        <v>0</v>
      </c>
      <c r="BT530" s="325">
        <f>X530/26*$BC530*VLOOKUP(BT$4,DM_TI_LE!$A$5:$C$29,3,FALSE)</f>
        <v>0</v>
      </c>
      <c r="BU530" s="325">
        <f>Y530/26*$BC530*VLOOKUP(BU$4,DM_TI_LE!$A$5:$C$29,3,FALSE)</f>
        <v>0</v>
      </c>
      <c r="BV530" s="325">
        <f>Z530/26*$BC530*VLOOKUP(BV$4,DM_TI_LE!$A$5:$C$29,3,FALSE)</f>
        <v>0</v>
      </c>
      <c r="BW530" s="325">
        <f>AA530/26*$BC530*VLOOKUP(BW$4,DM_TI_LE!$A$5:$C$29,3,FALSE)</f>
        <v>0</v>
      </c>
      <c r="BX530" s="325">
        <f>AB530/26*$BC530*VLOOKUP(BX$4,DM_TI_LE!$A$5:$C$29,3,FALSE)</f>
        <v>0</v>
      </c>
      <c r="BY530" s="325">
        <f>AC530/26*$BC530*VLOOKUP(BY$4,DM_TI_LE!$A$5:$C$29,3,FALSE)</f>
        <v>0</v>
      </c>
      <c r="BZ530" s="325">
        <f>AD530/26*$BC530*VLOOKUP(BZ$4,DM_TI_LE!$A$5:$C$29,3,FALSE)</f>
        <v>0</v>
      </c>
      <c r="CA530" s="327">
        <f t="shared" si="0"/>
        <v>0</v>
      </c>
      <c r="CB530" s="329"/>
      <c r="CC530" s="327">
        <f t="shared" si="1"/>
        <v>510000</v>
      </c>
      <c r="CD530" s="138" t="str">
        <f>VLOOKUP(B530,GD_CHUNG!$B$481:$G$694,6,FALSE)</f>
        <v>HDHV</v>
      </c>
      <c r="CE530" s="330">
        <f>VLOOKUP(CD530,DM_TI_LE!$I$12:$J$16,2,FALSE)</f>
        <v>0</v>
      </c>
    </row>
    <row r="531" spans="1:83" ht="12.75" x14ac:dyDescent="0.2">
      <c r="A531" s="298">
        <v>527</v>
      </c>
      <c r="B531" s="299">
        <f>GD_CHUNG!B531</f>
        <v>201513</v>
      </c>
      <c r="C531" s="299" t="str">
        <f>GD_CHUNG!C531</f>
        <v>Bùi Thị Minh Hạnh</v>
      </c>
      <c r="D531" s="299" t="str">
        <f>GD_CHUNG!D531</f>
        <v>Nhân viên phục vụ hành khách</v>
      </c>
      <c r="E531" s="323">
        <f>VLOOKUP(B531,GD_CHAM_CONG!$C$6:$BJ$997,60,FALSE)</f>
        <v>1</v>
      </c>
      <c r="F531" s="323">
        <f>VLOOKUP(B531,GD_LCD_HS_LNS!$B$4:$F$1000,5,FALSE)</f>
        <v>1.6</v>
      </c>
      <c r="G531" s="331"/>
      <c r="H531" s="324">
        <f>VLOOKUP(B531,GD_CHAM_CONG!$C$6:$BD$997,37,FALSE)</f>
        <v>27</v>
      </c>
      <c r="I531" s="325">
        <f>VLOOKUP($B531,GD_CHAM_CONG!$C$480:$BF$997,38,FALSE)</f>
        <v>17</v>
      </c>
      <c r="J531" s="325">
        <f>VLOOKUP($B531,GD_CHAM_CONG!$C$480:$BF$997,39,FALSE)</f>
        <v>0</v>
      </c>
      <c r="K531" s="325">
        <f>VLOOKUP($B531,GD_CHAM_CONG!$C$480:$BF$997,40,FALSE)</f>
        <v>0</v>
      </c>
      <c r="L531" s="325">
        <f>VLOOKUP($B531,GD_CHAM_CONG!$C$480:$BF$997,41,FALSE)</f>
        <v>0</v>
      </c>
      <c r="M531" s="325">
        <f>VLOOKUP($B531,GD_CHAM_CONG!$C$480:$BF$997,42,FALSE)</f>
        <v>0</v>
      </c>
      <c r="N531" s="325">
        <f>VLOOKUP($B531,GD_CHAM_CONG!$C$480:$BF$997,43,FALSE)</f>
        <v>0</v>
      </c>
      <c r="O531" s="325">
        <f>VLOOKUP($B531,GD_CHAM_CONG!$C$480:$BF$997,44,FALSE)</f>
        <v>0</v>
      </c>
      <c r="P531" s="325">
        <f>VLOOKUP($B531,GD_CHAM_CONG!$C$480:$BF$997,45,FALSE)</f>
        <v>0</v>
      </c>
      <c r="Q531" s="325">
        <f>VLOOKUP($B531,GD_CHAM_CONG!$C$480:$BF$997,46,FALSE)</f>
        <v>0</v>
      </c>
      <c r="R531" s="325">
        <f>VLOOKUP($B531,GD_CHAM_CONG!$C$6:$BF$997,47,FALSE)</f>
        <v>0</v>
      </c>
      <c r="S531" s="325">
        <f>VLOOKUP($B531,GD_CHAM_CONG!$C$480:$BF$997,48,FALSE)</f>
        <v>0</v>
      </c>
      <c r="T531" s="325">
        <f>VLOOKUP($B531,GD_CHAM_CONG!$C$480:$BF$997,49,FALSE)</f>
        <v>0</v>
      </c>
      <c r="U531" s="325">
        <f>VLOOKUP($B531,GD_CHAM_CONG!$C$480:$BF$997,50,FALSE)</f>
        <v>0</v>
      </c>
      <c r="V531" s="325">
        <f>VLOOKUP($B531,GD_CHAM_CONG!$C$480:$BF$997,51,FALSE)</f>
        <v>0</v>
      </c>
      <c r="W531" s="325">
        <f>VLOOKUP($B531,GD_CHAM_CONG!$C$480:$BF$997,52,FALSE)</f>
        <v>0</v>
      </c>
      <c r="X531" s="325">
        <f>VLOOKUP($B531,GD_CHAM_CONG!$C$480:$BF$997,53,FALSE)</f>
        <v>0</v>
      </c>
      <c r="Y531" s="325">
        <f>VLOOKUP($B531,GD_CHAM_CONG!$C$480:$BF$997,54,FALSE)</f>
        <v>0</v>
      </c>
      <c r="Z531" s="325">
        <f>VLOOKUP($B531,GD_CHAM_CONG!$C$480:$BF$997,55,FALSE)</f>
        <v>0</v>
      </c>
      <c r="AA531" s="325">
        <f>VLOOKUP($B531,GD_CHAM_CONG!$C$480:$BF$997,56,FALSE)</f>
        <v>0</v>
      </c>
      <c r="AB531" s="325">
        <f>VLOOKUP($B531,GD_CHAM_CONG!$C$480:$BI$997,57,FALSE)</f>
        <v>0</v>
      </c>
      <c r="AC531" s="325">
        <f>VLOOKUP($B531,GD_CHAM_CONG!$C$480:$BI$997,58,FALSE)</f>
        <v>0</v>
      </c>
      <c r="AD531" s="325">
        <f>VLOOKUP($B531,GD_CHAM_CONG!$C$480:$BI$997,59,FALSE)</f>
        <v>0</v>
      </c>
      <c r="AE531" s="326">
        <f>I531/$H531*VLOOKUP(I$4,DM_TI_LE!$A$5:$B$30,2,FALSE)</f>
        <v>0.62962962962962965</v>
      </c>
      <c r="AF531" s="326">
        <f>J531/$H531*VLOOKUP(J$4,DM_TI_LE!$A$5:$B$30,2,FALSE)</f>
        <v>0</v>
      </c>
      <c r="AG531" s="326">
        <f>K531/$H531*VLOOKUP(K$4,DM_TI_LE!$A$5:$B$30,2,FALSE)</f>
        <v>0</v>
      </c>
      <c r="AH531" s="326">
        <f>L531/$H531*VLOOKUP(L$4,DM_TI_LE!$A$5:$B$30,2,FALSE)</f>
        <v>0</v>
      </c>
      <c r="AI531" s="326">
        <f>M531/$H531*VLOOKUP(M$4,DM_TI_LE!$A$5:$B$30,2,FALSE)</f>
        <v>0</v>
      </c>
      <c r="AJ531" s="326">
        <f>N531/$H531*VLOOKUP(N$4,DM_TI_LE!$A$5:$B$30,2,FALSE)</f>
        <v>0</v>
      </c>
      <c r="AK531" s="326">
        <f>O531/$H531*VLOOKUP(O$4,DM_TI_LE!$A$5:$B$30,2,FALSE)</f>
        <v>0</v>
      </c>
      <c r="AL531" s="326">
        <f>P531/$H531*VLOOKUP(P$4,DM_TI_LE!$A$5:$B$30,2,FALSE)</f>
        <v>0</v>
      </c>
      <c r="AM531" s="326">
        <f>Q531/$H531*VLOOKUP(Q$4,DM_TI_LE!$A$5:$B$30,2,FALSE)</f>
        <v>0</v>
      </c>
      <c r="AN531" s="326">
        <f>R531/$H531*VLOOKUP(R$4,DM_TI_LE!$A$5:$B$30,2,FALSE)</f>
        <v>0</v>
      </c>
      <c r="AO531" s="326">
        <f>S531/$H531*VLOOKUP(S$4,DM_TI_LE!$A$5:$B$30,2,FALSE)</f>
        <v>0</v>
      </c>
      <c r="AP531" s="326">
        <f>T531/$H531*VLOOKUP(T$4,DM_TI_LE!$A$5:$B$30,2,FALSE)</f>
        <v>0</v>
      </c>
      <c r="AQ531" s="326">
        <f>U531/$H531*VLOOKUP(U$4,DM_TI_LE!$A$5:$B$30,2,FALSE)</f>
        <v>0</v>
      </c>
      <c r="AR531" s="326">
        <f>V531/$H531*VLOOKUP(V$4,DM_TI_LE!$A$5:$B$30,2,FALSE)</f>
        <v>0</v>
      </c>
      <c r="AS531" s="326">
        <f>W531/$H531*VLOOKUP(W$4,DM_TI_LE!$A$5:$B$30,2,FALSE)</f>
        <v>0</v>
      </c>
      <c r="AT531" s="326">
        <f>X531/$H531*VLOOKUP(X$4,DM_TI_LE!$A$5:$B$30,2,FALSE)</f>
        <v>0</v>
      </c>
      <c r="AU531" s="326">
        <f>Y531/$H531*VLOOKUP(Y$4,DM_TI_LE!$A$5:$B$30,2,FALSE)</f>
        <v>0</v>
      </c>
      <c r="AV531" s="326">
        <f>Z531/$H531*VLOOKUP(Z$4,DM_TI_LE!$A$5:$B$30,2,FALSE)</f>
        <v>0</v>
      </c>
      <c r="AW531" s="326">
        <f>AA531/$H531*VLOOKUP(AA$4,DM_TI_LE!$A$5:$B$30,2,FALSE)</f>
        <v>0</v>
      </c>
      <c r="AX531" s="326">
        <f>AB531/$H531*VLOOKUP(AB$4,DM_TI_LE!$A$5:$B$30,2,FALSE)</f>
        <v>0</v>
      </c>
      <c r="AY531" s="326">
        <f>AC531/$H531*VLOOKUP(AC$4,DM_TI_LE!$A$5:$B$30,2,FALSE)</f>
        <v>0</v>
      </c>
      <c r="AZ531" s="326">
        <f>AD531/$H531*VLOOKUP(AD$4,DM_TI_LE!$A$5:$B$30,2,FALSE)</f>
        <v>0</v>
      </c>
      <c r="BA531" s="327">
        <f>IF(CD531="HDHV",DM_TI_LE!$K$12*I531, SUM(AE531:AW531)*F531*E531*DM_HE_SO_LUONG_NS!$D$1*CE531)</f>
        <v>510000</v>
      </c>
      <c r="BB531" s="325"/>
      <c r="BC531" s="328">
        <f>VLOOKUP(B531,GD_LCD_HS_LNS!$B$4:$E$1000,4,FALSE)</f>
        <v>3875000</v>
      </c>
      <c r="BD531" s="329"/>
      <c r="BE531" s="325">
        <f>I531/26*$BC531*VLOOKUP(BE$4,DM_TI_LE!$A$5:$C$29,3,FALSE)</f>
        <v>0</v>
      </c>
      <c r="BF531" s="325">
        <f>J531/26*$BC531*VLOOKUP(BF$4,DM_TI_LE!$A$5:$C$29,3,FALSE)</f>
        <v>0</v>
      </c>
      <c r="BG531" s="325">
        <f>K531/26*$BC531*VLOOKUP(BG$4,DM_TI_LE!$A$5:$C$29,3,FALSE)</f>
        <v>0</v>
      </c>
      <c r="BH531" s="325">
        <f>L531/26*$BC531*VLOOKUP(BH$4,DM_TI_LE!$A$5:$C$29,3,FALSE)</f>
        <v>0</v>
      </c>
      <c r="BI531" s="325">
        <f>M531/26*$BC531*VLOOKUP(BI$4,DM_TI_LE!$A$5:$C$29,3,FALSE)</f>
        <v>0</v>
      </c>
      <c r="BJ531" s="325">
        <f>N531/26*$BC531*VLOOKUP(BJ$4,DM_TI_LE!$A$5:$C$29,3,FALSE)</f>
        <v>0</v>
      </c>
      <c r="BK531" s="325">
        <f>O531/26*$BC531*VLOOKUP(BK$4,DM_TI_LE!$A$5:$C$29,3,FALSE)</f>
        <v>0</v>
      </c>
      <c r="BL531" s="325">
        <f>P531/26*$BC531*VLOOKUP(BL$4,DM_TI_LE!$A$5:$C$29,3,FALSE)</f>
        <v>0</v>
      </c>
      <c r="BM531" s="325">
        <f>Q531/26*$BC531*VLOOKUP(BM$4,DM_TI_LE!$A$5:$C$29,3,FALSE)</f>
        <v>0</v>
      </c>
      <c r="BN531" s="325">
        <f>R531/26*$BC531*VLOOKUP(BN$4,DM_TI_LE!$A$5:$C$29,3,FALSE)</f>
        <v>0</v>
      </c>
      <c r="BO531" s="325">
        <f>S531/26*$BC531*VLOOKUP(BO$4,DM_TI_LE!$A$5:$C$29,3,FALSE)</f>
        <v>0</v>
      </c>
      <c r="BP531" s="325">
        <f>T531/26*$BC531*VLOOKUP(BP$4,DM_TI_LE!$A$5:$C$29,3,FALSE)</f>
        <v>0</v>
      </c>
      <c r="BQ531" s="325">
        <f>U531/26*$BC531*VLOOKUP(BQ$4,DM_TI_LE!$A$5:$C$29,3,FALSE)</f>
        <v>0</v>
      </c>
      <c r="BR531" s="325">
        <f>V531/26*$BC531*VLOOKUP(BR$4,DM_TI_LE!$A$5:$C$29,3,FALSE)</f>
        <v>0</v>
      </c>
      <c r="BS531" s="325">
        <f>W531/26*$BC531*VLOOKUP(BS$4,DM_TI_LE!$A$5:$C$29,3,FALSE)</f>
        <v>0</v>
      </c>
      <c r="BT531" s="325">
        <f>X531/26*$BC531*VLOOKUP(BT$4,DM_TI_LE!$A$5:$C$29,3,FALSE)</f>
        <v>0</v>
      </c>
      <c r="BU531" s="325">
        <f>Y531/26*$BC531*VLOOKUP(BU$4,DM_TI_LE!$A$5:$C$29,3,FALSE)</f>
        <v>0</v>
      </c>
      <c r="BV531" s="325">
        <f>Z531/26*$BC531*VLOOKUP(BV$4,DM_TI_LE!$A$5:$C$29,3,FALSE)</f>
        <v>0</v>
      </c>
      <c r="BW531" s="325">
        <f>AA531/26*$BC531*VLOOKUP(BW$4,DM_TI_LE!$A$5:$C$29,3,FALSE)</f>
        <v>0</v>
      </c>
      <c r="BX531" s="325">
        <f>AB531/26*$BC531*VLOOKUP(BX$4,DM_TI_LE!$A$5:$C$29,3,FALSE)</f>
        <v>0</v>
      </c>
      <c r="BY531" s="325">
        <f>AC531/26*$BC531*VLOOKUP(BY$4,DM_TI_LE!$A$5:$C$29,3,FALSE)</f>
        <v>0</v>
      </c>
      <c r="BZ531" s="325">
        <f>AD531/26*$BC531*VLOOKUP(BZ$4,DM_TI_LE!$A$5:$C$29,3,FALSE)</f>
        <v>0</v>
      </c>
      <c r="CA531" s="327">
        <f t="shared" si="0"/>
        <v>0</v>
      </c>
      <c r="CB531" s="329"/>
      <c r="CC531" s="327">
        <f t="shared" si="1"/>
        <v>510000</v>
      </c>
      <c r="CD531" s="138" t="str">
        <f>VLOOKUP(B531,GD_CHUNG!$B$481:$G$694,6,FALSE)</f>
        <v>HDHV</v>
      </c>
      <c r="CE531" s="330">
        <f>VLOOKUP(CD531,DM_TI_LE!$I$12:$J$16,2,FALSE)</f>
        <v>0</v>
      </c>
    </row>
    <row r="532" spans="1:83" ht="12.75" x14ac:dyDescent="0.2">
      <c r="A532" s="298">
        <v>528</v>
      </c>
      <c r="B532" s="299">
        <f>GD_CHUNG!B532</f>
        <v>201514</v>
      </c>
      <c r="C532" s="299" t="str">
        <f>GD_CHUNG!C532</f>
        <v>Đặng Thị Hải Yến</v>
      </c>
      <c r="D532" s="299" t="str">
        <f>GD_CHUNG!D532</f>
        <v>Nhân viên phục vụ hành khách</v>
      </c>
      <c r="E532" s="323">
        <f>VLOOKUP(B532,GD_CHAM_CONG!$C$6:$BJ$997,60,FALSE)</f>
        <v>1</v>
      </c>
      <c r="F532" s="323">
        <f>VLOOKUP(B532,GD_LCD_HS_LNS!$B$4:$F$1000,5,FALSE)</f>
        <v>1.6</v>
      </c>
      <c r="G532" s="331"/>
      <c r="H532" s="324">
        <f>VLOOKUP(B532,GD_CHAM_CONG!$C$6:$BD$997,37,FALSE)</f>
        <v>27</v>
      </c>
      <c r="I532" s="325">
        <f>VLOOKUP($B532,GD_CHAM_CONG!$C$480:$BF$997,38,FALSE)</f>
        <v>17</v>
      </c>
      <c r="J532" s="325">
        <f>VLOOKUP($B532,GD_CHAM_CONG!$C$480:$BF$997,39,FALSE)</f>
        <v>0</v>
      </c>
      <c r="K532" s="325">
        <f>VLOOKUP($B532,GD_CHAM_CONG!$C$480:$BF$997,40,FALSE)</f>
        <v>0</v>
      </c>
      <c r="L532" s="325">
        <f>VLOOKUP($B532,GD_CHAM_CONG!$C$480:$BF$997,41,FALSE)</f>
        <v>0</v>
      </c>
      <c r="M532" s="325">
        <f>VLOOKUP($B532,GD_CHAM_CONG!$C$480:$BF$997,42,FALSE)</f>
        <v>0</v>
      </c>
      <c r="N532" s="325">
        <f>VLOOKUP($B532,GD_CHAM_CONG!$C$480:$BF$997,43,FALSE)</f>
        <v>0</v>
      </c>
      <c r="O532" s="325">
        <f>VLOOKUP($B532,GD_CHAM_CONG!$C$480:$BF$997,44,FALSE)</f>
        <v>0</v>
      </c>
      <c r="P532" s="325">
        <f>VLOOKUP($B532,GD_CHAM_CONG!$C$480:$BF$997,45,FALSE)</f>
        <v>0</v>
      </c>
      <c r="Q532" s="325">
        <f>VLOOKUP($B532,GD_CHAM_CONG!$C$480:$BF$997,46,FALSE)</f>
        <v>0</v>
      </c>
      <c r="R532" s="325">
        <f>VLOOKUP($B532,GD_CHAM_CONG!$C$6:$BF$997,47,FALSE)</f>
        <v>0</v>
      </c>
      <c r="S532" s="325">
        <f>VLOOKUP($B532,GD_CHAM_CONG!$C$480:$BF$997,48,FALSE)</f>
        <v>0</v>
      </c>
      <c r="T532" s="325">
        <f>VLOOKUP($B532,GD_CHAM_CONG!$C$480:$BF$997,49,FALSE)</f>
        <v>0</v>
      </c>
      <c r="U532" s="325">
        <f>VLOOKUP($B532,GD_CHAM_CONG!$C$480:$BF$997,50,FALSE)</f>
        <v>0</v>
      </c>
      <c r="V532" s="325">
        <f>VLOOKUP($B532,GD_CHAM_CONG!$C$480:$BF$997,51,FALSE)</f>
        <v>0</v>
      </c>
      <c r="W532" s="325">
        <f>VLOOKUP($B532,GD_CHAM_CONG!$C$480:$BF$997,52,FALSE)</f>
        <v>0</v>
      </c>
      <c r="X532" s="325">
        <f>VLOOKUP($B532,GD_CHAM_CONG!$C$480:$BF$997,53,FALSE)</f>
        <v>0</v>
      </c>
      <c r="Y532" s="325">
        <f>VLOOKUP($B532,GD_CHAM_CONG!$C$480:$BF$997,54,FALSE)</f>
        <v>0</v>
      </c>
      <c r="Z532" s="325">
        <f>VLOOKUP($B532,GD_CHAM_CONG!$C$480:$BF$997,55,FALSE)</f>
        <v>0</v>
      </c>
      <c r="AA532" s="325">
        <f>VLOOKUP($B532,GD_CHAM_CONG!$C$480:$BF$997,56,FALSE)</f>
        <v>0</v>
      </c>
      <c r="AB532" s="325">
        <f>VLOOKUP($B532,GD_CHAM_CONG!$C$480:$BI$997,57,FALSE)</f>
        <v>0</v>
      </c>
      <c r="AC532" s="325">
        <f>VLOOKUP($B532,GD_CHAM_CONG!$C$480:$BI$997,58,FALSE)</f>
        <v>0</v>
      </c>
      <c r="AD532" s="325">
        <f>VLOOKUP($B532,GD_CHAM_CONG!$C$480:$BI$997,59,FALSE)</f>
        <v>0</v>
      </c>
      <c r="AE532" s="326">
        <f>I532/$H532*VLOOKUP(I$4,DM_TI_LE!$A$5:$B$30,2,FALSE)</f>
        <v>0.62962962962962965</v>
      </c>
      <c r="AF532" s="326">
        <f>J532/$H532*VLOOKUP(J$4,DM_TI_LE!$A$5:$B$30,2,FALSE)</f>
        <v>0</v>
      </c>
      <c r="AG532" s="326">
        <f>K532/$H532*VLOOKUP(K$4,DM_TI_LE!$A$5:$B$30,2,FALSE)</f>
        <v>0</v>
      </c>
      <c r="AH532" s="326">
        <f>L532/$H532*VLOOKUP(L$4,DM_TI_LE!$A$5:$B$30,2,FALSE)</f>
        <v>0</v>
      </c>
      <c r="AI532" s="326">
        <f>M532/$H532*VLOOKUP(M$4,DM_TI_LE!$A$5:$B$30,2,FALSE)</f>
        <v>0</v>
      </c>
      <c r="AJ532" s="326">
        <f>N532/$H532*VLOOKUP(N$4,DM_TI_LE!$A$5:$B$30,2,FALSE)</f>
        <v>0</v>
      </c>
      <c r="AK532" s="326">
        <f>O532/$H532*VLOOKUP(O$4,DM_TI_LE!$A$5:$B$30,2,FALSE)</f>
        <v>0</v>
      </c>
      <c r="AL532" s="326">
        <f>P532/$H532*VLOOKUP(P$4,DM_TI_LE!$A$5:$B$30,2,FALSE)</f>
        <v>0</v>
      </c>
      <c r="AM532" s="326">
        <f>Q532/$H532*VLOOKUP(Q$4,DM_TI_LE!$A$5:$B$30,2,FALSE)</f>
        <v>0</v>
      </c>
      <c r="AN532" s="326">
        <f>R532/$H532*VLOOKUP(R$4,DM_TI_LE!$A$5:$B$30,2,FALSE)</f>
        <v>0</v>
      </c>
      <c r="AO532" s="326">
        <f>S532/$H532*VLOOKUP(S$4,DM_TI_LE!$A$5:$B$30,2,FALSE)</f>
        <v>0</v>
      </c>
      <c r="AP532" s="326">
        <f>T532/$H532*VLOOKUP(T$4,DM_TI_LE!$A$5:$B$30,2,FALSE)</f>
        <v>0</v>
      </c>
      <c r="AQ532" s="326">
        <f>U532/$H532*VLOOKUP(U$4,DM_TI_LE!$A$5:$B$30,2,FALSE)</f>
        <v>0</v>
      </c>
      <c r="AR532" s="326">
        <f>V532/$H532*VLOOKUP(V$4,DM_TI_LE!$A$5:$B$30,2,FALSE)</f>
        <v>0</v>
      </c>
      <c r="AS532" s="326">
        <f>W532/$H532*VLOOKUP(W$4,DM_TI_LE!$A$5:$B$30,2,FALSE)</f>
        <v>0</v>
      </c>
      <c r="AT532" s="326">
        <f>X532/$H532*VLOOKUP(X$4,DM_TI_LE!$A$5:$B$30,2,FALSE)</f>
        <v>0</v>
      </c>
      <c r="AU532" s="326">
        <f>Y532/$H532*VLOOKUP(Y$4,DM_TI_LE!$A$5:$B$30,2,FALSE)</f>
        <v>0</v>
      </c>
      <c r="AV532" s="326">
        <f>Z532/$H532*VLOOKUP(Z$4,DM_TI_LE!$A$5:$B$30,2,FALSE)</f>
        <v>0</v>
      </c>
      <c r="AW532" s="326">
        <f>AA532/$H532*VLOOKUP(AA$4,DM_TI_LE!$A$5:$B$30,2,FALSE)</f>
        <v>0</v>
      </c>
      <c r="AX532" s="326">
        <f>AB532/$H532*VLOOKUP(AB$4,DM_TI_LE!$A$5:$B$30,2,FALSE)</f>
        <v>0</v>
      </c>
      <c r="AY532" s="326">
        <f>AC532/$H532*VLOOKUP(AC$4,DM_TI_LE!$A$5:$B$30,2,FALSE)</f>
        <v>0</v>
      </c>
      <c r="AZ532" s="326">
        <f>AD532/$H532*VLOOKUP(AD$4,DM_TI_LE!$A$5:$B$30,2,FALSE)</f>
        <v>0</v>
      </c>
      <c r="BA532" s="327">
        <f>IF(CD532="HDHV",DM_TI_LE!$K$12*I532, SUM(AE532:AW532)*F532*E532*DM_HE_SO_LUONG_NS!$D$1*CE532)</f>
        <v>510000</v>
      </c>
      <c r="BB532" s="325"/>
      <c r="BC532" s="328">
        <f>VLOOKUP(B532,GD_LCD_HS_LNS!$B$4:$E$1000,4,FALSE)</f>
        <v>3875000</v>
      </c>
      <c r="BD532" s="329"/>
      <c r="BE532" s="325">
        <f>I532/26*$BC532*VLOOKUP(BE$4,DM_TI_LE!$A$5:$C$29,3,FALSE)</f>
        <v>0</v>
      </c>
      <c r="BF532" s="325">
        <f>J532/26*$BC532*VLOOKUP(BF$4,DM_TI_LE!$A$5:$C$29,3,FALSE)</f>
        <v>0</v>
      </c>
      <c r="BG532" s="325">
        <f>K532/26*$BC532*VLOOKUP(BG$4,DM_TI_LE!$A$5:$C$29,3,FALSE)</f>
        <v>0</v>
      </c>
      <c r="BH532" s="325">
        <f>L532/26*$BC532*VLOOKUP(BH$4,DM_TI_LE!$A$5:$C$29,3,FALSE)</f>
        <v>0</v>
      </c>
      <c r="BI532" s="325">
        <f>M532/26*$BC532*VLOOKUP(BI$4,DM_TI_LE!$A$5:$C$29,3,FALSE)</f>
        <v>0</v>
      </c>
      <c r="BJ532" s="325">
        <f>N532/26*$BC532*VLOOKUP(BJ$4,DM_TI_LE!$A$5:$C$29,3,FALSE)</f>
        <v>0</v>
      </c>
      <c r="BK532" s="325">
        <f>O532/26*$BC532*VLOOKUP(BK$4,DM_TI_LE!$A$5:$C$29,3,FALSE)</f>
        <v>0</v>
      </c>
      <c r="BL532" s="325">
        <f>P532/26*$BC532*VLOOKUP(BL$4,DM_TI_LE!$A$5:$C$29,3,FALSE)</f>
        <v>0</v>
      </c>
      <c r="BM532" s="325">
        <f>Q532/26*$BC532*VLOOKUP(BM$4,DM_TI_LE!$A$5:$C$29,3,FALSE)</f>
        <v>0</v>
      </c>
      <c r="BN532" s="325">
        <f>R532/26*$BC532*VLOOKUP(BN$4,DM_TI_LE!$A$5:$C$29,3,FALSE)</f>
        <v>0</v>
      </c>
      <c r="BO532" s="325">
        <f>S532/26*$BC532*VLOOKUP(BO$4,DM_TI_LE!$A$5:$C$29,3,FALSE)</f>
        <v>0</v>
      </c>
      <c r="BP532" s="325">
        <f>T532/26*$BC532*VLOOKUP(BP$4,DM_TI_LE!$A$5:$C$29,3,FALSE)</f>
        <v>0</v>
      </c>
      <c r="BQ532" s="325">
        <f>U532/26*$BC532*VLOOKUP(BQ$4,DM_TI_LE!$A$5:$C$29,3,FALSE)</f>
        <v>0</v>
      </c>
      <c r="BR532" s="325">
        <f>V532/26*$BC532*VLOOKUP(BR$4,DM_TI_LE!$A$5:$C$29,3,FALSE)</f>
        <v>0</v>
      </c>
      <c r="BS532" s="325">
        <f>W532/26*$BC532*VLOOKUP(BS$4,DM_TI_LE!$A$5:$C$29,3,FALSE)</f>
        <v>0</v>
      </c>
      <c r="BT532" s="325">
        <f>X532/26*$BC532*VLOOKUP(BT$4,DM_TI_LE!$A$5:$C$29,3,FALSE)</f>
        <v>0</v>
      </c>
      <c r="BU532" s="325">
        <f>Y532/26*$BC532*VLOOKUP(BU$4,DM_TI_LE!$A$5:$C$29,3,FALSE)</f>
        <v>0</v>
      </c>
      <c r="BV532" s="325">
        <f>Z532/26*$BC532*VLOOKUP(BV$4,DM_TI_LE!$A$5:$C$29,3,FALSE)</f>
        <v>0</v>
      </c>
      <c r="BW532" s="325">
        <f>AA532/26*$BC532*VLOOKUP(BW$4,DM_TI_LE!$A$5:$C$29,3,FALSE)</f>
        <v>0</v>
      </c>
      <c r="BX532" s="325">
        <f>AB532/26*$BC532*VLOOKUP(BX$4,DM_TI_LE!$A$5:$C$29,3,FALSE)</f>
        <v>0</v>
      </c>
      <c r="BY532" s="325">
        <f>AC532/26*$BC532*VLOOKUP(BY$4,DM_TI_LE!$A$5:$C$29,3,FALSE)</f>
        <v>0</v>
      </c>
      <c r="BZ532" s="325">
        <f>AD532/26*$BC532*VLOOKUP(BZ$4,DM_TI_LE!$A$5:$C$29,3,FALSE)</f>
        <v>0</v>
      </c>
      <c r="CA532" s="327">
        <f t="shared" si="0"/>
        <v>0</v>
      </c>
      <c r="CB532" s="329"/>
      <c r="CC532" s="327">
        <f t="shared" si="1"/>
        <v>510000</v>
      </c>
      <c r="CD532" s="138" t="str">
        <f>VLOOKUP(B532,GD_CHUNG!$B$481:$G$694,6,FALSE)</f>
        <v>HDHV</v>
      </c>
      <c r="CE532" s="330">
        <f>VLOOKUP(CD532,DM_TI_LE!$I$12:$J$16,2,FALSE)</f>
        <v>0</v>
      </c>
    </row>
    <row r="533" spans="1:83" ht="12.75" x14ac:dyDescent="0.2">
      <c r="A533" s="298">
        <v>529</v>
      </c>
      <c r="B533" s="299">
        <f>GD_CHUNG!B533</f>
        <v>201515</v>
      </c>
      <c r="C533" s="299" t="str">
        <f>GD_CHUNG!C533</f>
        <v>Phạm Minh Dũng</v>
      </c>
      <c r="D533" s="299" t="str">
        <f>GD_CHUNG!D533</f>
        <v>Nhân viên phục vụ hành khách</v>
      </c>
      <c r="E533" s="323">
        <f>VLOOKUP(B533,GD_CHAM_CONG!$C$6:$BJ$997,60,FALSE)</f>
        <v>1</v>
      </c>
      <c r="F533" s="323">
        <f>VLOOKUP(B533,GD_LCD_HS_LNS!$B$4:$F$1000,5,FALSE)</f>
        <v>1.6</v>
      </c>
      <c r="G533" s="331"/>
      <c r="H533" s="324">
        <f>VLOOKUP(B533,GD_CHAM_CONG!$C$6:$BD$997,37,FALSE)</f>
        <v>27</v>
      </c>
      <c r="I533" s="325">
        <f>VLOOKUP($B533,GD_CHAM_CONG!$C$480:$BF$997,38,FALSE)</f>
        <v>17</v>
      </c>
      <c r="J533" s="325">
        <f>VLOOKUP($B533,GD_CHAM_CONG!$C$480:$BF$997,39,FALSE)</f>
        <v>0</v>
      </c>
      <c r="K533" s="325">
        <f>VLOOKUP($B533,GD_CHAM_CONG!$C$480:$BF$997,40,FALSE)</f>
        <v>0</v>
      </c>
      <c r="L533" s="325">
        <f>VLOOKUP($B533,GD_CHAM_CONG!$C$480:$BF$997,41,FALSE)</f>
        <v>0</v>
      </c>
      <c r="M533" s="325">
        <f>VLOOKUP($B533,GD_CHAM_CONG!$C$480:$BF$997,42,FALSE)</f>
        <v>0</v>
      </c>
      <c r="N533" s="325">
        <f>VLOOKUP($B533,GD_CHAM_CONG!$C$480:$BF$997,43,FALSE)</f>
        <v>0</v>
      </c>
      <c r="O533" s="325">
        <f>VLOOKUP($B533,GD_CHAM_CONG!$C$480:$BF$997,44,FALSE)</f>
        <v>0</v>
      </c>
      <c r="P533" s="325">
        <f>VLOOKUP($B533,GD_CHAM_CONG!$C$480:$BF$997,45,FALSE)</f>
        <v>0</v>
      </c>
      <c r="Q533" s="325">
        <f>VLOOKUP($B533,GD_CHAM_CONG!$C$480:$BF$997,46,FALSE)</f>
        <v>0</v>
      </c>
      <c r="R533" s="325">
        <f>VLOOKUP($B533,GD_CHAM_CONG!$C$6:$BF$997,47,FALSE)</f>
        <v>0</v>
      </c>
      <c r="S533" s="325">
        <f>VLOOKUP($B533,GD_CHAM_CONG!$C$480:$BF$997,48,FALSE)</f>
        <v>0</v>
      </c>
      <c r="T533" s="325">
        <f>VLOOKUP($B533,GD_CHAM_CONG!$C$480:$BF$997,49,FALSE)</f>
        <v>0</v>
      </c>
      <c r="U533" s="325">
        <f>VLOOKUP($B533,GD_CHAM_CONG!$C$480:$BF$997,50,FALSE)</f>
        <v>0</v>
      </c>
      <c r="V533" s="325">
        <f>VLOOKUP($B533,GD_CHAM_CONG!$C$480:$BF$997,51,FALSE)</f>
        <v>0</v>
      </c>
      <c r="W533" s="325">
        <f>VLOOKUP($B533,GD_CHAM_CONG!$C$480:$BF$997,52,FALSE)</f>
        <v>0</v>
      </c>
      <c r="X533" s="325">
        <f>VLOOKUP($B533,GD_CHAM_CONG!$C$480:$BF$997,53,FALSE)</f>
        <v>0</v>
      </c>
      <c r="Y533" s="325">
        <f>VLOOKUP($B533,GD_CHAM_CONG!$C$480:$BF$997,54,FALSE)</f>
        <v>0</v>
      </c>
      <c r="Z533" s="325">
        <f>VLOOKUP($B533,GD_CHAM_CONG!$C$480:$BF$997,55,FALSE)</f>
        <v>0</v>
      </c>
      <c r="AA533" s="325">
        <f>VLOOKUP($B533,GD_CHAM_CONG!$C$480:$BF$997,56,FALSE)</f>
        <v>0</v>
      </c>
      <c r="AB533" s="325">
        <f>VLOOKUP($B533,GD_CHAM_CONG!$C$480:$BI$997,57,FALSE)</f>
        <v>0</v>
      </c>
      <c r="AC533" s="325">
        <f>VLOOKUP($B533,GD_CHAM_CONG!$C$480:$BI$997,58,FALSE)</f>
        <v>0</v>
      </c>
      <c r="AD533" s="325">
        <f>VLOOKUP($B533,GD_CHAM_CONG!$C$480:$BI$997,59,FALSE)</f>
        <v>0</v>
      </c>
      <c r="AE533" s="326">
        <f>I533/$H533*VLOOKUP(I$4,DM_TI_LE!$A$5:$B$30,2,FALSE)</f>
        <v>0.62962962962962965</v>
      </c>
      <c r="AF533" s="326">
        <f>J533/$H533*VLOOKUP(J$4,DM_TI_LE!$A$5:$B$30,2,FALSE)</f>
        <v>0</v>
      </c>
      <c r="AG533" s="326">
        <f>K533/$H533*VLOOKUP(K$4,DM_TI_LE!$A$5:$B$30,2,FALSE)</f>
        <v>0</v>
      </c>
      <c r="AH533" s="326">
        <f>L533/$H533*VLOOKUP(L$4,DM_TI_LE!$A$5:$B$30,2,FALSE)</f>
        <v>0</v>
      </c>
      <c r="AI533" s="326">
        <f>M533/$H533*VLOOKUP(M$4,DM_TI_LE!$A$5:$B$30,2,FALSE)</f>
        <v>0</v>
      </c>
      <c r="AJ533" s="326">
        <f>N533/$H533*VLOOKUP(N$4,DM_TI_LE!$A$5:$B$30,2,FALSE)</f>
        <v>0</v>
      </c>
      <c r="AK533" s="326">
        <f>O533/$H533*VLOOKUP(O$4,DM_TI_LE!$A$5:$B$30,2,FALSE)</f>
        <v>0</v>
      </c>
      <c r="AL533" s="326">
        <f>P533/$H533*VLOOKUP(P$4,DM_TI_LE!$A$5:$B$30,2,FALSE)</f>
        <v>0</v>
      </c>
      <c r="AM533" s="326">
        <f>Q533/$H533*VLOOKUP(Q$4,DM_TI_LE!$A$5:$B$30,2,FALSE)</f>
        <v>0</v>
      </c>
      <c r="AN533" s="326">
        <f>R533/$H533*VLOOKUP(R$4,DM_TI_LE!$A$5:$B$30,2,FALSE)</f>
        <v>0</v>
      </c>
      <c r="AO533" s="326">
        <f>S533/$H533*VLOOKUP(S$4,DM_TI_LE!$A$5:$B$30,2,FALSE)</f>
        <v>0</v>
      </c>
      <c r="AP533" s="326">
        <f>T533/$H533*VLOOKUP(T$4,DM_TI_LE!$A$5:$B$30,2,FALSE)</f>
        <v>0</v>
      </c>
      <c r="AQ533" s="326">
        <f>U533/$H533*VLOOKUP(U$4,DM_TI_LE!$A$5:$B$30,2,FALSE)</f>
        <v>0</v>
      </c>
      <c r="AR533" s="326">
        <f>V533/$H533*VLOOKUP(V$4,DM_TI_LE!$A$5:$B$30,2,FALSE)</f>
        <v>0</v>
      </c>
      <c r="AS533" s="326">
        <f>W533/$H533*VLOOKUP(W$4,DM_TI_LE!$A$5:$B$30,2,FALSE)</f>
        <v>0</v>
      </c>
      <c r="AT533" s="326">
        <f>X533/$H533*VLOOKUP(X$4,DM_TI_LE!$A$5:$B$30,2,FALSE)</f>
        <v>0</v>
      </c>
      <c r="AU533" s="326">
        <f>Y533/$H533*VLOOKUP(Y$4,DM_TI_LE!$A$5:$B$30,2,FALSE)</f>
        <v>0</v>
      </c>
      <c r="AV533" s="326">
        <f>Z533/$H533*VLOOKUP(Z$4,DM_TI_LE!$A$5:$B$30,2,FALSE)</f>
        <v>0</v>
      </c>
      <c r="AW533" s="326">
        <f>AA533/$H533*VLOOKUP(AA$4,DM_TI_LE!$A$5:$B$30,2,FALSE)</f>
        <v>0</v>
      </c>
      <c r="AX533" s="326">
        <f>AB533/$H533*VLOOKUP(AB$4,DM_TI_LE!$A$5:$B$30,2,FALSE)</f>
        <v>0</v>
      </c>
      <c r="AY533" s="326">
        <f>AC533/$H533*VLOOKUP(AC$4,DM_TI_LE!$A$5:$B$30,2,FALSE)</f>
        <v>0</v>
      </c>
      <c r="AZ533" s="326">
        <f>AD533/$H533*VLOOKUP(AD$4,DM_TI_LE!$A$5:$B$30,2,FALSE)</f>
        <v>0</v>
      </c>
      <c r="BA533" s="327">
        <f>IF(CD533="HDHV",DM_TI_LE!$K$12*I533, SUM(AE533:AW533)*F533*E533*DM_HE_SO_LUONG_NS!$D$1*CE533)</f>
        <v>510000</v>
      </c>
      <c r="BB533" s="325"/>
      <c r="BC533" s="328">
        <f>VLOOKUP(B533,GD_LCD_HS_LNS!$B$4:$E$1000,4,FALSE)</f>
        <v>3875000</v>
      </c>
      <c r="BD533" s="329"/>
      <c r="BE533" s="325">
        <f>I533/26*$BC533*VLOOKUP(BE$4,DM_TI_LE!$A$5:$C$29,3,FALSE)</f>
        <v>0</v>
      </c>
      <c r="BF533" s="325">
        <f>J533/26*$BC533*VLOOKUP(BF$4,DM_TI_LE!$A$5:$C$29,3,FALSE)</f>
        <v>0</v>
      </c>
      <c r="BG533" s="325">
        <f>K533/26*$BC533*VLOOKUP(BG$4,DM_TI_LE!$A$5:$C$29,3,FALSE)</f>
        <v>0</v>
      </c>
      <c r="BH533" s="325">
        <f>L533/26*$BC533*VLOOKUP(BH$4,DM_TI_LE!$A$5:$C$29,3,FALSE)</f>
        <v>0</v>
      </c>
      <c r="BI533" s="325">
        <f>M533/26*$BC533*VLOOKUP(BI$4,DM_TI_LE!$A$5:$C$29,3,FALSE)</f>
        <v>0</v>
      </c>
      <c r="BJ533" s="325">
        <f>N533/26*$BC533*VLOOKUP(BJ$4,DM_TI_LE!$A$5:$C$29,3,FALSE)</f>
        <v>0</v>
      </c>
      <c r="BK533" s="325">
        <f>O533/26*$BC533*VLOOKUP(BK$4,DM_TI_LE!$A$5:$C$29,3,FALSE)</f>
        <v>0</v>
      </c>
      <c r="BL533" s="325">
        <f>P533/26*$BC533*VLOOKUP(BL$4,DM_TI_LE!$A$5:$C$29,3,FALSE)</f>
        <v>0</v>
      </c>
      <c r="BM533" s="325">
        <f>Q533/26*$BC533*VLOOKUP(BM$4,DM_TI_LE!$A$5:$C$29,3,FALSE)</f>
        <v>0</v>
      </c>
      <c r="BN533" s="325">
        <f>R533/26*$BC533*VLOOKUP(BN$4,DM_TI_LE!$A$5:$C$29,3,FALSE)</f>
        <v>0</v>
      </c>
      <c r="BO533" s="325">
        <f>S533/26*$BC533*VLOOKUP(BO$4,DM_TI_LE!$A$5:$C$29,3,FALSE)</f>
        <v>0</v>
      </c>
      <c r="BP533" s="325">
        <f>T533/26*$BC533*VLOOKUP(BP$4,DM_TI_LE!$A$5:$C$29,3,FALSE)</f>
        <v>0</v>
      </c>
      <c r="BQ533" s="325">
        <f>U533/26*$BC533*VLOOKUP(BQ$4,DM_TI_LE!$A$5:$C$29,3,FALSE)</f>
        <v>0</v>
      </c>
      <c r="BR533" s="325">
        <f>V533/26*$BC533*VLOOKUP(BR$4,DM_TI_LE!$A$5:$C$29,3,FALSE)</f>
        <v>0</v>
      </c>
      <c r="BS533" s="325">
        <f>W533/26*$BC533*VLOOKUP(BS$4,DM_TI_LE!$A$5:$C$29,3,FALSE)</f>
        <v>0</v>
      </c>
      <c r="BT533" s="325">
        <f>X533/26*$BC533*VLOOKUP(BT$4,DM_TI_LE!$A$5:$C$29,3,FALSE)</f>
        <v>0</v>
      </c>
      <c r="BU533" s="325">
        <f>Y533/26*$BC533*VLOOKUP(BU$4,DM_TI_LE!$A$5:$C$29,3,FALSE)</f>
        <v>0</v>
      </c>
      <c r="BV533" s="325">
        <f>Z533/26*$BC533*VLOOKUP(BV$4,DM_TI_LE!$A$5:$C$29,3,FALSE)</f>
        <v>0</v>
      </c>
      <c r="BW533" s="325">
        <f>AA533/26*$BC533*VLOOKUP(BW$4,DM_TI_LE!$A$5:$C$29,3,FALSE)</f>
        <v>0</v>
      </c>
      <c r="BX533" s="325">
        <f>AB533/26*$BC533*VLOOKUP(BX$4,DM_TI_LE!$A$5:$C$29,3,FALSE)</f>
        <v>0</v>
      </c>
      <c r="BY533" s="325">
        <f>AC533/26*$BC533*VLOOKUP(BY$4,DM_TI_LE!$A$5:$C$29,3,FALSE)</f>
        <v>0</v>
      </c>
      <c r="BZ533" s="325">
        <f>AD533/26*$BC533*VLOOKUP(BZ$4,DM_TI_LE!$A$5:$C$29,3,FALSE)</f>
        <v>0</v>
      </c>
      <c r="CA533" s="327">
        <f t="shared" si="0"/>
        <v>0</v>
      </c>
      <c r="CB533" s="329"/>
      <c r="CC533" s="327">
        <f t="shared" si="1"/>
        <v>510000</v>
      </c>
      <c r="CD533" s="138" t="str">
        <f>VLOOKUP(B533,GD_CHUNG!$B$481:$G$694,6,FALSE)</f>
        <v>HDHV</v>
      </c>
      <c r="CE533" s="330">
        <f>VLOOKUP(CD533,DM_TI_LE!$I$12:$J$16,2,FALSE)</f>
        <v>0</v>
      </c>
    </row>
    <row r="534" spans="1:83" ht="12.75" x14ac:dyDescent="0.2">
      <c r="A534" s="298">
        <v>536</v>
      </c>
      <c r="B534" s="299">
        <f>GD_CHUNG!B534</f>
        <v>13750</v>
      </c>
      <c r="C534" s="299" t="str">
        <f>GD_CHUNG!C534</f>
        <v>Lê Anh Hùng</v>
      </c>
      <c r="D534" s="299" t="str">
        <f>GD_CHUNG!D534</f>
        <v>NV Lái xe - VHTTB</v>
      </c>
      <c r="E534" s="323">
        <f>VLOOKUP(B534,GD_CHAM_CONG!$C$6:$BJ$997,60,FALSE)</f>
        <v>1</v>
      </c>
      <c r="F534" s="323">
        <f>VLOOKUP(B534,GD_LCD_HS_LNS!$B$4:$F$1000,5,FALSE)</f>
        <v>1.68</v>
      </c>
      <c r="G534" s="331"/>
      <c r="H534" s="324">
        <f>VLOOKUP(B534,GD_CHAM_CONG!$C$6:$BD$997,37,FALSE)</f>
        <v>27</v>
      </c>
      <c r="I534" s="325">
        <f>VLOOKUP($B534,GD_CHAM_CONG!$C$480:$BF$997,38,FALSE)</f>
        <v>16</v>
      </c>
      <c r="J534" s="325">
        <f>VLOOKUP($B534,GD_CHAM_CONG!$C$480:$BF$997,39,FALSE)</f>
        <v>0</v>
      </c>
      <c r="K534" s="325">
        <f>VLOOKUP($B534,GD_CHAM_CONG!$C$480:$BF$997,40,FALSE)</f>
        <v>0</v>
      </c>
      <c r="L534" s="325">
        <f>VLOOKUP($B534,GD_CHAM_CONG!$C$480:$BF$997,41,FALSE)</f>
        <v>0</v>
      </c>
      <c r="M534" s="325">
        <f>VLOOKUP($B534,GD_CHAM_CONG!$C$480:$BF$997,42,FALSE)</f>
        <v>0</v>
      </c>
      <c r="N534" s="325">
        <f>VLOOKUP($B534,GD_CHAM_CONG!$C$480:$BF$997,43,FALSE)</f>
        <v>0</v>
      </c>
      <c r="O534" s="325">
        <f>VLOOKUP($B534,GD_CHAM_CONG!$C$480:$BF$997,44,FALSE)</f>
        <v>0</v>
      </c>
      <c r="P534" s="325">
        <f>VLOOKUP($B534,GD_CHAM_CONG!$C$480:$BF$997,45,FALSE)</f>
        <v>0</v>
      </c>
      <c r="Q534" s="325">
        <f>VLOOKUP($B534,GD_CHAM_CONG!$C$480:$BF$997,46,FALSE)</f>
        <v>0</v>
      </c>
      <c r="R534" s="325">
        <f>VLOOKUP($B534,GD_CHAM_CONG!$C$6:$BF$997,47,FALSE)</f>
        <v>0</v>
      </c>
      <c r="S534" s="325">
        <f>VLOOKUP($B534,GD_CHAM_CONG!$C$480:$BF$997,48,FALSE)</f>
        <v>0</v>
      </c>
      <c r="T534" s="325">
        <f>VLOOKUP($B534,GD_CHAM_CONG!$C$480:$BF$997,49,FALSE)</f>
        <v>0</v>
      </c>
      <c r="U534" s="325">
        <f>VLOOKUP($B534,GD_CHAM_CONG!$C$480:$BF$997,50,FALSE)</f>
        <v>0</v>
      </c>
      <c r="V534" s="325">
        <f>VLOOKUP($B534,GD_CHAM_CONG!$C$480:$BF$997,51,FALSE)</f>
        <v>0</v>
      </c>
      <c r="W534" s="325">
        <f>VLOOKUP($B534,GD_CHAM_CONG!$C$480:$BF$997,52,FALSE)</f>
        <v>0</v>
      </c>
      <c r="X534" s="325">
        <f>VLOOKUP($B534,GD_CHAM_CONG!$C$480:$BF$997,53,FALSE)</f>
        <v>0</v>
      </c>
      <c r="Y534" s="325">
        <f>VLOOKUP($B534,GD_CHAM_CONG!$C$480:$BF$997,54,FALSE)</f>
        <v>0</v>
      </c>
      <c r="Z534" s="325">
        <f>VLOOKUP($B534,GD_CHAM_CONG!$C$480:$BF$997,55,FALSE)</f>
        <v>0</v>
      </c>
      <c r="AA534" s="325">
        <f>VLOOKUP($B534,GD_CHAM_CONG!$C$480:$BF$997,56,FALSE)</f>
        <v>0</v>
      </c>
      <c r="AB534" s="325">
        <f>VLOOKUP($B534,GD_CHAM_CONG!$C$480:$BI$997,57,FALSE)</f>
        <v>0</v>
      </c>
      <c r="AC534" s="325">
        <f>VLOOKUP($B534,GD_CHAM_CONG!$C$480:$BI$997,58,FALSE)</f>
        <v>0</v>
      </c>
      <c r="AD534" s="325">
        <f>VLOOKUP($B534,GD_CHAM_CONG!$C$480:$BI$997,59,FALSE)</f>
        <v>0</v>
      </c>
      <c r="AE534" s="326">
        <f>I534/$H534*VLOOKUP(I$4,DM_TI_LE!$A$5:$B$30,2,FALSE)</f>
        <v>0.59259259259259256</v>
      </c>
      <c r="AF534" s="326">
        <f>J534/$H534*VLOOKUP(J$4,DM_TI_LE!$A$5:$B$30,2,FALSE)</f>
        <v>0</v>
      </c>
      <c r="AG534" s="326">
        <f>K534/$H534*VLOOKUP(K$4,DM_TI_LE!$A$5:$B$30,2,FALSE)</f>
        <v>0</v>
      </c>
      <c r="AH534" s="326">
        <f>L534/$H534*VLOOKUP(L$4,DM_TI_LE!$A$5:$B$30,2,FALSE)</f>
        <v>0</v>
      </c>
      <c r="AI534" s="326">
        <f>M534/$H534*VLOOKUP(M$4,DM_TI_LE!$A$5:$B$30,2,FALSE)</f>
        <v>0</v>
      </c>
      <c r="AJ534" s="326">
        <f>N534/$H534*VLOOKUP(N$4,DM_TI_LE!$A$5:$B$30,2,FALSE)</f>
        <v>0</v>
      </c>
      <c r="AK534" s="326">
        <f>O534/$H534*VLOOKUP(O$4,DM_TI_LE!$A$5:$B$30,2,FALSE)</f>
        <v>0</v>
      </c>
      <c r="AL534" s="326">
        <f>P534/$H534*VLOOKUP(P$4,DM_TI_LE!$A$5:$B$30,2,FALSE)</f>
        <v>0</v>
      </c>
      <c r="AM534" s="326">
        <f>Q534/$H534*VLOOKUP(Q$4,DM_TI_LE!$A$5:$B$30,2,FALSE)</f>
        <v>0</v>
      </c>
      <c r="AN534" s="326">
        <f>R534/$H534*VLOOKUP(R$4,DM_TI_LE!$A$5:$B$30,2,FALSE)</f>
        <v>0</v>
      </c>
      <c r="AO534" s="326">
        <f>S534/$H534*VLOOKUP(S$4,DM_TI_LE!$A$5:$B$30,2,FALSE)</f>
        <v>0</v>
      </c>
      <c r="AP534" s="326">
        <f>T534/$H534*VLOOKUP(T$4,DM_TI_LE!$A$5:$B$30,2,FALSE)</f>
        <v>0</v>
      </c>
      <c r="AQ534" s="326">
        <f>U534/$H534*VLOOKUP(U$4,DM_TI_LE!$A$5:$B$30,2,FALSE)</f>
        <v>0</v>
      </c>
      <c r="AR534" s="326">
        <f>V534/$H534*VLOOKUP(V$4,DM_TI_LE!$A$5:$B$30,2,FALSE)</f>
        <v>0</v>
      </c>
      <c r="AS534" s="326">
        <f>W534/$H534*VLOOKUP(W$4,DM_TI_LE!$A$5:$B$30,2,FALSE)</f>
        <v>0</v>
      </c>
      <c r="AT534" s="326">
        <f>X534/$H534*VLOOKUP(X$4,DM_TI_LE!$A$5:$B$30,2,FALSE)</f>
        <v>0</v>
      </c>
      <c r="AU534" s="326">
        <f>Y534/$H534*VLOOKUP(Y$4,DM_TI_LE!$A$5:$B$30,2,FALSE)</f>
        <v>0</v>
      </c>
      <c r="AV534" s="326">
        <f>Z534/$H534*VLOOKUP(Z$4,DM_TI_LE!$A$5:$B$30,2,FALSE)</f>
        <v>0</v>
      </c>
      <c r="AW534" s="326">
        <f>AA534/$H534*VLOOKUP(AA$4,DM_TI_LE!$A$5:$B$30,2,FALSE)</f>
        <v>0</v>
      </c>
      <c r="AX534" s="326">
        <f>AB534/$H534*VLOOKUP(AB$4,DM_TI_LE!$A$5:$B$30,2,FALSE)</f>
        <v>0</v>
      </c>
      <c r="AY534" s="326">
        <f>AC534/$H534*VLOOKUP(AC$4,DM_TI_LE!$A$5:$B$30,2,FALSE)</f>
        <v>0</v>
      </c>
      <c r="AZ534" s="326">
        <f>AD534/$H534*VLOOKUP(AD$4,DM_TI_LE!$A$5:$B$30,2,FALSE)</f>
        <v>0</v>
      </c>
      <c r="BA534" s="327">
        <f>IF(CD534="HDHV",DM_TI_LE!$K$12*I534, SUM(AE534:AW534)*F534*E534*DM_HE_SO_LUONG_NS!$D$1*CE534)</f>
        <v>480000</v>
      </c>
      <c r="BB534" s="325"/>
      <c r="BC534" s="328">
        <f>VLOOKUP(B534,GD_LCD_HS_LNS!$B$4:$E$1000,4,FALSE)</f>
        <v>4166000</v>
      </c>
      <c r="BD534" s="329"/>
      <c r="BE534" s="325">
        <f>I534/26*$BC534*VLOOKUP(BE$4,DM_TI_LE!$A$5:$C$29,3,FALSE)</f>
        <v>0</v>
      </c>
      <c r="BF534" s="325">
        <f>J534/26*$BC534*VLOOKUP(BF$4,DM_TI_LE!$A$5:$C$29,3,FALSE)</f>
        <v>0</v>
      </c>
      <c r="BG534" s="325">
        <f>K534/26*$BC534*VLOOKUP(BG$4,DM_TI_LE!$A$5:$C$29,3,FALSE)</f>
        <v>0</v>
      </c>
      <c r="BH534" s="325">
        <f>L534/26*$BC534*VLOOKUP(BH$4,DM_TI_LE!$A$5:$C$29,3,FALSE)</f>
        <v>0</v>
      </c>
      <c r="BI534" s="325">
        <f>M534/26*$BC534*VLOOKUP(BI$4,DM_TI_LE!$A$5:$C$29,3,FALSE)</f>
        <v>0</v>
      </c>
      <c r="BJ534" s="325">
        <f>N534/26*$BC534*VLOOKUP(BJ$4,DM_TI_LE!$A$5:$C$29,3,FALSE)</f>
        <v>0</v>
      </c>
      <c r="BK534" s="325">
        <f>O534/26*$BC534*VLOOKUP(BK$4,DM_TI_LE!$A$5:$C$29,3,FALSE)</f>
        <v>0</v>
      </c>
      <c r="BL534" s="325">
        <f>P534/26*$BC534*VLOOKUP(BL$4,DM_TI_LE!$A$5:$C$29,3,FALSE)</f>
        <v>0</v>
      </c>
      <c r="BM534" s="325">
        <f>Q534/26*$BC534*VLOOKUP(BM$4,DM_TI_LE!$A$5:$C$29,3,FALSE)</f>
        <v>0</v>
      </c>
      <c r="BN534" s="325">
        <f>R534/26*$BC534*VLOOKUP(BN$4,DM_TI_LE!$A$5:$C$29,3,FALSE)</f>
        <v>0</v>
      </c>
      <c r="BO534" s="325">
        <f>S534/26*$BC534*VLOOKUP(BO$4,DM_TI_LE!$A$5:$C$29,3,FALSE)</f>
        <v>0</v>
      </c>
      <c r="BP534" s="325">
        <f>T534/26*$BC534*VLOOKUP(BP$4,DM_TI_LE!$A$5:$C$29,3,FALSE)</f>
        <v>0</v>
      </c>
      <c r="BQ534" s="325">
        <f>U534/26*$BC534*VLOOKUP(BQ$4,DM_TI_LE!$A$5:$C$29,3,FALSE)</f>
        <v>0</v>
      </c>
      <c r="BR534" s="325">
        <f>V534/26*$BC534*VLOOKUP(BR$4,DM_TI_LE!$A$5:$C$29,3,FALSE)</f>
        <v>0</v>
      </c>
      <c r="BS534" s="325">
        <f>W534/26*$BC534*VLOOKUP(BS$4,DM_TI_LE!$A$5:$C$29,3,FALSE)</f>
        <v>0</v>
      </c>
      <c r="BT534" s="325">
        <f>X534/26*$BC534*VLOOKUP(BT$4,DM_TI_LE!$A$5:$C$29,3,FALSE)</f>
        <v>0</v>
      </c>
      <c r="BU534" s="325">
        <f>Y534/26*$BC534*VLOOKUP(BU$4,DM_TI_LE!$A$5:$C$29,3,FALSE)</f>
        <v>0</v>
      </c>
      <c r="BV534" s="325">
        <f>Z534/26*$BC534*VLOOKUP(BV$4,DM_TI_LE!$A$5:$C$29,3,FALSE)</f>
        <v>0</v>
      </c>
      <c r="BW534" s="325">
        <f>AA534/26*$BC534*VLOOKUP(BW$4,DM_TI_LE!$A$5:$C$29,3,FALSE)</f>
        <v>0</v>
      </c>
      <c r="BX534" s="325">
        <f>AB534/26*$BC534*VLOOKUP(BX$4,DM_TI_LE!$A$5:$C$29,3,FALSE)</f>
        <v>0</v>
      </c>
      <c r="BY534" s="325">
        <f>AC534/26*$BC534*VLOOKUP(BY$4,DM_TI_LE!$A$5:$C$29,3,FALSE)</f>
        <v>0</v>
      </c>
      <c r="BZ534" s="325">
        <f>AD534/26*$BC534*VLOOKUP(BZ$4,DM_TI_LE!$A$5:$C$29,3,FALSE)</f>
        <v>0</v>
      </c>
      <c r="CA534" s="327">
        <f t="shared" si="0"/>
        <v>0</v>
      </c>
      <c r="CB534" s="329"/>
      <c r="CC534" s="327">
        <f t="shared" si="1"/>
        <v>480000</v>
      </c>
      <c r="CD534" s="138" t="str">
        <f>VLOOKUP(B534,GD_CHUNG!$B$481:$G$694,6,FALSE)</f>
        <v>HDHV</v>
      </c>
      <c r="CE534" s="330">
        <f>VLOOKUP(CD534,DM_TI_LE!$I$12:$J$16,2,FALSE)</f>
        <v>0</v>
      </c>
    </row>
    <row r="535" spans="1:83" ht="12.75" x14ac:dyDescent="0.2">
      <c r="A535" s="298">
        <v>537</v>
      </c>
      <c r="B535" s="299">
        <f>GD_CHUNG!B535</f>
        <v>13751</v>
      </c>
      <c r="C535" s="299" t="str">
        <f>GD_CHUNG!C535</f>
        <v>Nguyễn Mạnh Hùng</v>
      </c>
      <c r="D535" s="299" t="str">
        <f>GD_CHUNG!D535</f>
        <v>NV Lái xe - VHTTB</v>
      </c>
      <c r="E535" s="323">
        <f>VLOOKUP(B535,GD_CHAM_CONG!$C$6:$BJ$997,60,FALSE)</f>
        <v>1</v>
      </c>
      <c r="F535" s="323">
        <f>VLOOKUP(B535,GD_LCD_HS_LNS!$B$4:$F$1000,5,FALSE)</f>
        <v>1.68</v>
      </c>
      <c r="G535" s="331"/>
      <c r="H535" s="324">
        <f>VLOOKUP(B535,GD_CHAM_CONG!$C$6:$BD$997,37,FALSE)</f>
        <v>27</v>
      </c>
      <c r="I535" s="325">
        <f>VLOOKUP($B535,GD_CHAM_CONG!$C$480:$BF$997,38,FALSE)</f>
        <v>16</v>
      </c>
      <c r="J535" s="325">
        <f>VLOOKUP($B535,GD_CHAM_CONG!$C$480:$BF$997,39,FALSE)</f>
        <v>0</v>
      </c>
      <c r="K535" s="325">
        <f>VLOOKUP($B535,GD_CHAM_CONG!$C$480:$BF$997,40,FALSE)</f>
        <v>0</v>
      </c>
      <c r="L535" s="325">
        <f>VLOOKUP($B535,GD_CHAM_CONG!$C$480:$BF$997,41,FALSE)</f>
        <v>0</v>
      </c>
      <c r="M535" s="325">
        <f>VLOOKUP($B535,GD_CHAM_CONG!$C$480:$BF$997,42,FALSE)</f>
        <v>0</v>
      </c>
      <c r="N535" s="325">
        <f>VLOOKUP($B535,GD_CHAM_CONG!$C$480:$BF$997,43,FALSE)</f>
        <v>0</v>
      </c>
      <c r="O535" s="325">
        <f>VLOOKUP($B535,GD_CHAM_CONG!$C$480:$BF$997,44,FALSE)</f>
        <v>0</v>
      </c>
      <c r="P535" s="325">
        <f>VLOOKUP($B535,GD_CHAM_CONG!$C$480:$BF$997,45,FALSE)</f>
        <v>0</v>
      </c>
      <c r="Q535" s="325">
        <f>VLOOKUP($B535,GD_CHAM_CONG!$C$480:$BF$997,46,FALSE)</f>
        <v>0</v>
      </c>
      <c r="R535" s="325">
        <f>VLOOKUP($B535,GD_CHAM_CONG!$C$6:$BF$997,47,FALSE)</f>
        <v>0</v>
      </c>
      <c r="S535" s="325">
        <f>VLOOKUP($B535,GD_CHAM_CONG!$C$480:$BF$997,48,FALSE)</f>
        <v>0</v>
      </c>
      <c r="T535" s="325">
        <f>VLOOKUP($B535,GD_CHAM_CONG!$C$480:$BF$997,49,FALSE)</f>
        <v>0</v>
      </c>
      <c r="U535" s="325">
        <f>VLOOKUP($B535,GD_CHAM_CONG!$C$480:$BF$997,50,FALSE)</f>
        <v>0</v>
      </c>
      <c r="V535" s="325">
        <f>VLOOKUP($B535,GD_CHAM_CONG!$C$480:$BF$997,51,FALSE)</f>
        <v>0</v>
      </c>
      <c r="W535" s="325">
        <f>VLOOKUP($B535,GD_CHAM_CONG!$C$480:$BF$997,52,FALSE)</f>
        <v>0</v>
      </c>
      <c r="X535" s="325">
        <f>VLOOKUP($B535,GD_CHAM_CONG!$C$480:$BF$997,53,FALSE)</f>
        <v>0</v>
      </c>
      <c r="Y535" s="325">
        <f>VLOOKUP($B535,GD_CHAM_CONG!$C$480:$BF$997,54,FALSE)</f>
        <v>0</v>
      </c>
      <c r="Z535" s="325">
        <f>VLOOKUP($B535,GD_CHAM_CONG!$C$480:$BF$997,55,FALSE)</f>
        <v>0</v>
      </c>
      <c r="AA535" s="325">
        <f>VLOOKUP($B535,GD_CHAM_CONG!$C$480:$BF$997,56,FALSE)</f>
        <v>0</v>
      </c>
      <c r="AB535" s="325">
        <f>VLOOKUP($B535,GD_CHAM_CONG!$C$480:$BI$997,57,FALSE)</f>
        <v>0</v>
      </c>
      <c r="AC535" s="325">
        <f>VLOOKUP($B535,GD_CHAM_CONG!$C$480:$BI$997,58,FALSE)</f>
        <v>0</v>
      </c>
      <c r="AD535" s="325">
        <f>VLOOKUP($B535,GD_CHAM_CONG!$C$480:$BI$997,59,FALSE)</f>
        <v>0</v>
      </c>
      <c r="AE535" s="326">
        <f>I535/$H535*VLOOKUP(I$4,DM_TI_LE!$A$5:$B$30,2,FALSE)</f>
        <v>0.59259259259259256</v>
      </c>
      <c r="AF535" s="326">
        <f>J535/$H535*VLOOKUP(J$4,DM_TI_LE!$A$5:$B$30,2,FALSE)</f>
        <v>0</v>
      </c>
      <c r="AG535" s="326">
        <f>K535/$H535*VLOOKUP(K$4,DM_TI_LE!$A$5:$B$30,2,FALSE)</f>
        <v>0</v>
      </c>
      <c r="AH535" s="326">
        <f>L535/$H535*VLOOKUP(L$4,DM_TI_LE!$A$5:$B$30,2,FALSE)</f>
        <v>0</v>
      </c>
      <c r="AI535" s="326">
        <f>M535/$H535*VLOOKUP(M$4,DM_TI_LE!$A$5:$B$30,2,FALSE)</f>
        <v>0</v>
      </c>
      <c r="AJ535" s="326">
        <f>N535/$H535*VLOOKUP(N$4,DM_TI_LE!$A$5:$B$30,2,FALSE)</f>
        <v>0</v>
      </c>
      <c r="AK535" s="326">
        <f>O535/$H535*VLOOKUP(O$4,DM_TI_LE!$A$5:$B$30,2,FALSE)</f>
        <v>0</v>
      </c>
      <c r="AL535" s="326">
        <f>P535/$H535*VLOOKUP(P$4,DM_TI_LE!$A$5:$B$30,2,FALSE)</f>
        <v>0</v>
      </c>
      <c r="AM535" s="326">
        <f>Q535/$H535*VLOOKUP(Q$4,DM_TI_LE!$A$5:$B$30,2,FALSE)</f>
        <v>0</v>
      </c>
      <c r="AN535" s="326">
        <f>R535/$H535*VLOOKUP(R$4,DM_TI_LE!$A$5:$B$30,2,FALSE)</f>
        <v>0</v>
      </c>
      <c r="AO535" s="326">
        <f>S535/$H535*VLOOKUP(S$4,DM_TI_LE!$A$5:$B$30,2,FALSE)</f>
        <v>0</v>
      </c>
      <c r="AP535" s="326">
        <f>T535/$H535*VLOOKUP(T$4,DM_TI_LE!$A$5:$B$30,2,FALSE)</f>
        <v>0</v>
      </c>
      <c r="AQ535" s="326">
        <f>U535/$H535*VLOOKUP(U$4,DM_TI_LE!$A$5:$B$30,2,FALSE)</f>
        <v>0</v>
      </c>
      <c r="AR535" s="326">
        <f>V535/$H535*VLOOKUP(V$4,DM_TI_LE!$A$5:$B$30,2,FALSE)</f>
        <v>0</v>
      </c>
      <c r="AS535" s="326">
        <f>W535/$H535*VLOOKUP(W$4,DM_TI_LE!$A$5:$B$30,2,FALSE)</f>
        <v>0</v>
      </c>
      <c r="AT535" s="326">
        <f>X535/$H535*VLOOKUP(X$4,DM_TI_LE!$A$5:$B$30,2,FALSE)</f>
        <v>0</v>
      </c>
      <c r="AU535" s="326">
        <f>Y535/$H535*VLOOKUP(Y$4,DM_TI_LE!$A$5:$B$30,2,FALSE)</f>
        <v>0</v>
      </c>
      <c r="AV535" s="326">
        <f>Z535/$H535*VLOOKUP(Z$4,DM_TI_LE!$A$5:$B$30,2,FALSE)</f>
        <v>0</v>
      </c>
      <c r="AW535" s="326">
        <f>AA535/$H535*VLOOKUP(AA$4,DM_TI_LE!$A$5:$B$30,2,FALSE)</f>
        <v>0</v>
      </c>
      <c r="AX535" s="326">
        <f>AB535/$H535*VLOOKUP(AB$4,DM_TI_LE!$A$5:$B$30,2,FALSE)</f>
        <v>0</v>
      </c>
      <c r="AY535" s="326">
        <f>AC535/$H535*VLOOKUP(AC$4,DM_TI_LE!$A$5:$B$30,2,FALSE)</f>
        <v>0</v>
      </c>
      <c r="AZ535" s="326">
        <f>AD535/$H535*VLOOKUP(AD$4,DM_TI_LE!$A$5:$B$30,2,FALSE)</f>
        <v>0</v>
      </c>
      <c r="BA535" s="327">
        <f>IF(CD535="HDHV",DM_TI_LE!$K$12*I535, SUM(AE535:AW535)*F535*E535*DM_HE_SO_LUONG_NS!$D$1*CE535)</f>
        <v>480000</v>
      </c>
      <c r="BB535" s="325"/>
      <c r="BC535" s="328">
        <f>VLOOKUP(B535,GD_LCD_HS_LNS!$B$4:$E$1000,4,FALSE)</f>
        <v>4166000</v>
      </c>
      <c r="BD535" s="329"/>
      <c r="BE535" s="325">
        <f>I535/26*$BC535*VLOOKUP(BE$4,DM_TI_LE!$A$5:$C$29,3,FALSE)</f>
        <v>0</v>
      </c>
      <c r="BF535" s="325">
        <f>J535/26*$BC535*VLOOKUP(BF$4,DM_TI_LE!$A$5:$C$29,3,FALSE)</f>
        <v>0</v>
      </c>
      <c r="BG535" s="325">
        <f>K535/26*$BC535*VLOOKUP(BG$4,DM_TI_LE!$A$5:$C$29,3,FALSE)</f>
        <v>0</v>
      </c>
      <c r="BH535" s="325">
        <f>L535/26*$BC535*VLOOKUP(BH$4,DM_TI_LE!$A$5:$C$29,3,FALSE)</f>
        <v>0</v>
      </c>
      <c r="BI535" s="325">
        <f>M535/26*$BC535*VLOOKUP(BI$4,DM_TI_LE!$A$5:$C$29,3,FALSE)</f>
        <v>0</v>
      </c>
      <c r="BJ535" s="325">
        <f>N535/26*$BC535*VLOOKUP(BJ$4,DM_TI_LE!$A$5:$C$29,3,FALSE)</f>
        <v>0</v>
      </c>
      <c r="BK535" s="325">
        <f>O535/26*$BC535*VLOOKUP(BK$4,DM_TI_LE!$A$5:$C$29,3,FALSE)</f>
        <v>0</v>
      </c>
      <c r="BL535" s="325">
        <f>P535/26*$BC535*VLOOKUP(BL$4,DM_TI_LE!$A$5:$C$29,3,FALSE)</f>
        <v>0</v>
      </c>
      <c r="BM535" s="325">
        <f>Q535/26*$BC535*VLOOKUP(BM$4,DM_TI_LE!$A$5:$C$29,3,FALSE)</f>
        <v>0</v>
      </c>
      <c r="BN535" s="325">
        <f>R535/26*$BC535*VLOOKUP(BN$4,DM_TI_LE!$A$5:$C$29,3,FALSE)</f>
        <v>0</v>
      </c>
      <c r="BO535" s="325">
        <f>S535/26*$BC535*VLOOKUP(BO$4,DM_TI_LE!$A$5:$C$29,3,FALSE)</f>
        <v>0</v>
      </c>
      <c r="BP535" s="325">
        <f>T535/26*$BC535*VLOOKUP(BP$4,DM_TI_LE!$A$5:$C$29,3,FALSE)</f>
        <v>0</v>
      </c>
      <c r="BQ535" s="325">
        <f>U535/26*$BC535*VLOOKUP(BQ$4,DM_TI_LE!$A$5:$C$29,3,FALSE)</f>
        <v>0</v>
      </c>
      <c r="BR535" s="325">
        <f>V535/26*$BC535*VLOOKUP(BR$4,DM_TI_LE!$A$5:$C$29,3,FALSE)</f>
        <v>0</v>
      </c>
      <c r="BS535" s="325">
        <f>W535/26*$BC535*VLOOKUP(BS$4,DM_TI_LE!$A$5:$C$29,3,FALSE)</f>
        <v>0</v>
      </c>
      <c r="BT535" s="325">
        <f>X535/26*$BC535*VLOOKUP(BT$4,DM_TI_LE!$A$5:$C$29,3,FALSE)</f>
        <v>0</v>
      </c>
      <c r="BU535" s="325">
        <f>Y535/26*$BC535*VLOOKUP(BU$4,DM_TI_LE!$A$5:$C$29,3,FALSE)</f>
        <v>0</v>
      </c>
      <c r="BV535" s="325">
        <f>Z535/26*$BC535*VLOOKUP(BV$4,DM_TI_LE!$A$5:$C$29,3,FALSE)</f>
        <v>0</v>
      </c>
      <c r="BW535" s="325">
        <f>AA535/26*$BC535*VLOOKUP(BW$4,DM_TI_LE!$A$5:$C$29,3,FALSE)</f>
        <v>0</v>
      </c>
      <c r="BX535" s="325">
        <f>AB535/26*$BC535*VLOOKUP(BX$4,DM_TI_LE!$A$5:$C$29,3,FALSE)</f>
        <v>0</v>
      </c>
      <c r="BY535" s="325">
        <f>AC535/26*$BC535*VLOOKUP(BY$4,DM_TI_LE!$A$5:$C$29,3,FALSE)</f>
        <v>0</v>
      </c>
      <c r="BZ535" s="325">
        <f>AD535/26*$BC535*VLOOKUP(BZ$4,DM_TI_LE!$A$5:$C$29,3,FALSE)</f>
        <v>0</v>
      </c>
      <c r="CA535" s="327">
        <f t="shared" si="0"/>
        <v>0</v>
      </c>
      <c r="CB535" s="329"/>
      <c r="CC535" s="327">
        <f t="shared" si="1"/>
        <v>480000</v>
      </c>
      <c r="CD535" s="138" t="str">
        <f>VLOOKUP(B535,GD_CHUNG!$B$481:$G$694,6,FALSE)</f>
        <v>HDHV</v>
      </c>
      <c r="CE535" s="330">
        <f>VLOOKUP(CD535,DM_TI_LE!$I$12:$J$16,2,FALSE)</f>
        <v>0</v>
      </c>
    </row>
    <row r="536" spans="1:83" ht="12.75" x14ac:dyDescent="0.2">
      <c r="A536" s="151"/>
      <c r="B536" s="42"/>
      <c r="C536" s="151"/>
      <c r="D536" s="151"/>
      <c r="E536" s="332"/>
      <c r="F536" s="332"/>
      <c r="G536" s="333"/>
      <c r="H536" s="333"/>
      <c r="I536" s="104"/>
      <c r="J536" s="100"/>
      <c r="K536" s="100"/>
      <c r="L536" s="100"/>
      <c r="M536" s="100"/>
      <c r="N536" s="101"/>
      <c r="O536" s="101"/>
      <c r="P536" s="101"/>
      <c r="Q536" s="101"/>
      <c r="R536" s="101"/>
      <c r="S536" s="101"/>
      <c r="T536" s="103"/>
      <c r="U536" s="104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4"/>
      <c r="BB536" s="104"/>
      <c r="BC536" s="110"/>
      <c r="BD536" s="100"/>
      <c r="BE536" s="104"/>
      <c r="BF536" s="104"/>
      <c r="BG536" s="104"/>
      <c r="BH536" s="104"/>
      <c r="BI536" s="104"/>
      <c r="BJ536" s="104"/>
      <c r="BK536" s="104"/>
      <c r="BL536" s="104"/>
      <c r="BM536" s="104"/>
      <c r="BN536" s="104"/>
      <c r="BO536" s="104"/>
      <c r="BP536" s="104"/>
      <c r="BQ536" s="104"/>
      <c r="BR536" s="104"/>
      <c r="BS536" s="104"/>
      <c r="BT536" s="104"/>
      <c r="BU536" s="104"/>
      <c r="BV536" s="104"/>
      <c r="BW536" s="104"/>
      <c r="BX536" s="104"/>
      <c r="BY536" s="104"/>
      <c r="BZ536" s="104"/>
      <c r="CA536" s="100"/>
      <c r="CB536" s="100"/>
      <c r="CC536" s="100"/>
    </row>
    <row r="537" spans="1:83" ht="12.75" x14ac:dyDescent="0.2">
      <c r="A537" s="151"/>
      <c r="B537" s="42"/>
      <c r="C537" s="151"/>
      <c r="D537" s="151"/>
      <c r="E537" s="332"/>
      <c r="F537" s="332"/>
      <c r="G537" s="333"/>
      <c r="H537" s="333"/>
      <c r="I537" s="104"/>
      <c r="J537" s="100"/>
      <c r="K537" s="100"/>
      <c r="L537" s="100"/>
      <c r="M537" s="100"/>
      <c r="N537" s="101"/>
      <c r="O537" s="101"/>
      <c r="P537" s="101"/>
      <c r="Q537" s="101"/>
      <c r="R537" s="101"/>
      <c r="S537" s="101"/>
      <c r="T537" s="103"/>
      <c r="U537" s="104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4"/>
      <c r="BB537" s="104"/>
      <c r="BC537" s="110"/>
      <c r="BD537" s="100"/>
      <c r="BE537" s="104"/>
      <c r="BF537" s="104"/>
      <c r="BG537" s="104"/>
      <c r="BH537" s="104"/>
      <c r="BI537" s="104"/>
      <c r="BJ537" s="104"/>
      <c r="BK537" s="104"/>
      <c r="BL537" s="104"/>
      <c r="BM537" s="104"/>
      <c r="BN537" s="104"/>
      <c r="BO537" s="104"/>
      <c r="BP537" s="104"/>
      <c r="BQ537" s="104"/>
      <c r="BR537" s="104"/>
      <c r="BS537" s="104"/>
      <c r="BT537" s="104"/>
      <c r="BU537" s="104"/>
      <c r="BV537" s="104"/>
      <c r="BW537" s="104"/>
      <c r="BX537" s="104"/>
      <c r="BY537" s="104"/>
      <c r="BZ537" s="104"/>
      <c r="CA537" s="100"/>
      <c r="CB537" s="100"/>
      <c r="CC537" s="100"/>
    </row>
    <row r="538" spans="1:83" ht="12.75" x14ac:dyDescent="0.2">
      <c r="A538" s="151"/>
      <c r="B538" s="42"/>
      <c r="C538" s="151"/>
      <c r="D538" s="151"/>
      <c r="E538" s="332"/>
      <c r="F538" s="332"/>
      <c r="G538" s="333"/>
      <c r="H538" s="333"/>
      <c r="I538" s="104"/>
      <c r="J538" s="100"/>
      <c r="K538" s="100"/>
      <c r="L538" s="100"/>
      <c r="M538" s="100"/>
      <c r="N538" s="101"/>
      <c r="O538" s="101"/>
      <c r="P538" s="101"/>
      <c r="Q538" s="101"/>
      <c r="R538" s="101"/>
      <c r="S538" s="101"/>
      <c r="T538" s="103"/>
      <c r="U538" s="104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4"/>
      <c r="BB538" s="104"/>
      <c r="BC538" s="110"/>
      <c r="BD538" s="100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  <c r="BO538" s="104"/>
      <c r="BP538" s="104"/>
      <c r="BQ538" s="104"/>
      <c r="BR538" s="104"/>
      <c r="BS538" s="104"/>
      <c r="BT538" s="104"/>
      <c r="BU538" s="104"/>
      <c r="BV538" s="104"/>
      <c r="BW538" s="104"/>
      <c r="BX538" s="104"/>
      <c r="BY538" s="104"/>
      <c r="BZ538" s="104"/>
      <c r="CA538" s="100"/>
      <c r="CB538" s="100"/>
      <c r="CC538" s="100"/>
    </row>
    <row r="539" spans="1:83" ht="12.75" x14ac:dyDescent="0.2">
      <c r="A539" s="151"/>
      <c r="B539" s="42"/>
      <c r="C539" s="151"/>
      <c r="D539" s="151"/>
      <c r="E539" s="332"/>
      <c r="F539" s="332"/>
      <c r="G539" s="333"/>
      <c r="H539" s="333"/>
      <c r="I539" s="104"/>
      <c r="J539" s="100"/>
      <c r="K539" s="100"/>
      <c r="L539" s="100"/>
      <c r="M539" s="100"/>
      <c r="N539" s="101"/>
      <c r="O539" s="101"/>
      <c r="P539" s="101"/>
      <c r="Q539" s="101"/>
      <c r="R539" s="101"/>
      <c r="S539" s="101"/>
      <c r="T539" s="103"/>
      <c r="U539" s="104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4"/>
      <c r="BB539" s="104"/>
      <c r="BC539" s="110"/>
      <c r="BD539" s="100"/>
      <c r="BE539" s="104"/>
      <c r="BF539" s="104"/>
      <c r="BG539" s="104"/>
      <c r="BH539" s="104"/>
      <c r="BI539" s="104"/>
      <c r="BJ539" s="104"/>
      <c r="BK539" s="104"/>
      <c r="BL539" s="104"/>
      <c r="BM539" s="104"/>
      <c r="BN539" s="104"/>
      <c r="BO539" s="104"/>
      <c r="BP539" s="104"/>
      <c r="BQ539" s="104"/>
      <c r="BR539" s="104"/>
      <c r="BS539" s="104"/>
      <c r="BT539" s="104"/>
      <c r="BU539" s="104"/>
      <c r="BV539" s="104"/>
      <c r="BW539" s="104"/>
      <c r="BX539" s="104"/>
      <c r="BY539" s="104"/>
      <c r="BZ539" s="104"/>
      <c r="CA539" s="100"/>
      <c r="CB539" s="100"/>
      <c r="CC539" s="100"/>
    </row>
    <row r="540" spans="1:83" ht="12.75" x14ac:dyDescent="0.2">
      <c r="A540" s="151"/>
      <c r="B540" s="42"/>
      <c r="C540" s="151"/>
      <c r="D540" s="151"/>
      <c r="E540" s="332"/>
      <c r="F540" s="332"/>
      <c r="G540" s="333"/>
      <c r="H540" s="333"/>
      <c r="I540" s="104"/>
      <c r="J540" s="100"/>
      <c r="K540" s="100"/>
      <c r="L540" s="100"/>
      <c r="M540" s="100"/>
      <c r="N540" s="101"/>
      <c r="O540" s="101"/>
      <c r="P540" s="101"/>
      <c r="Q540" s="101"/>
      <c r="R540" s="101"/>
      <c r="S540" s="101"/>
      <c r="T540" s="103"/>
      <c r="U540" s="104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4"/>
      <c r="BB540" s="104"/>
      <c r="BC540" s="110"/>
      <c r="BD540" s="100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  <c r="BO540" s="104"/>
      <c r="BP540" s="104"/>
      <c r="BQ540" s="104"/>
      <c r="BR540" s="104"/>
      <c r="BS540" s="104"/>
      <c r="BT540" s="104"/>
      <c r="BU540" s="104"/>
      <c r="BV540" s="104"/>
      <c r="BW540" s="104"/>
      <c r="BX540" s="104"/>
      <c r="BY540" s="104"/>
      <c r="BZ540" s="104"/>
      <c r="CA540" s="100"/>
      <c r="CB540" s="100"/>
      <c r="CC540" s="100"/>
    </row>
    <row r="541" spans="1:83" ht="12.75" x14ac:dyDescent="0.2">
      <c r="A541" s="151"/>
      <c r="B541" s="42"/>
      <c r="C541" s="151"/>
      <c r="D541" s="151"/>
      <c r="E541" s="332"/>
      <c r="F541" s="332"/>
      <c r="G541" s="333"/>
      <c r="H541" s="333"/>
      <c r="I541" s="104"/>
      <c r="J541" s="100"/>
      <c r="K541" s="100"/>
      <c r="L541" s="100"/>
      <c r="M541" s="100"/>
      <c r="N541" s="101"/>
      <c r="O541" s="101"/>
      <c r="P541" s="101"/>
      <c r="Q541" s="101"/>
      <c r="R541" s="101"/>
      <c r="S541" s="101"/>
      <c r="T541" s="103"/>
      <c r="U541" s="104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4"/>
      <c r="BB541" s="104"/>
      <c r="BC541" s="110"/>
      <c r="BD541" s="100"/>
      <c r="BE541" s="104"/>
      <c r="BF541" s="104"/>
      <c r="BG541" s="104"/>
      <c r="BH541" s="104"/>
      <c r="BI541" s="104"/>
      <c r="BJ541" s="104"/>
      <c r="BK541" s="104"/>
      <c r="BL541" s="104"/>
      <c r="BM541" s="104"/>
      <c r="BN541" s="104"/>
      <c r="BO541" s="104"/>
      <c r="BP541" s="104"/>
      <c r="BQ541" s="104"/>
      <c r="BR541" s="104"/>
      <c r="BS541" s="104"/>
      <c r="BT541" s="104"/>
      <c r="BU541" s="104"/>
      <c r="BV541" s="104"/>
      <c r="BW541" s="104"/>
      <c r="BX541" s="104"/>
      <c r="BY541" s="104"/>
      <c r="BZ541" s="104"/>
      <c r="CA541" s="100"/>
      <c r="CB541" s="100"/>
      <c r="CC541" s="100"/>
    </row>
    <row r="542" spans="1:83" ht="12.75" x14ac:dyDescent="0.2">
      <c r="A542" s="151"/>
      <c r="B542" s="42"/>
      <c r="C542" s="151"/>
      <c r="D542" s="151"/>
      <c r="E542" s="332"/>
      <c r="F542" s="332"/>
      <c r="G542" s="333"/>
      <c r="H542" s="333"/>
      <c r="I542" s="104"/>
      <c r="J542" s="100"/>
      <c r="K542" s="100"/>
      <c r="L542" s="100"/>
      <c r="M542" s="100"/>
      <c r="N542" s="101"/>
      <c r="O542" s="101"/>
      <c r="P542" s="101"/>
      <c r="Q542" s="101"/>
      <c r="R542" s="101"/>
      <c r="S542" s="101"/>
      <c r="T542" s="103"/>
      <c r="U542" s="104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4"/>
      <c r="BB542" s="104"/>
      <c r="BC542" s="110"/>
      <c r="BD542" s="100"/>
      <c r="BE542" s="104"/>
      <c r="BF542" s="104"/>
      <c r="BG542" s="104"/>
      <c r="BH542" s="104"/>
      <c r="BI542" s="104"/>
      <c r="BJ542" s="104"/>
      <c r="BK542" s="104"/>
      <c r="BL542" s="104"/>
      <c r="BM542" s="104"/>
      <c r="BN542" s="104"/>
      <c r="BO542" s="104"/>
      <c r="BP542" s="104"/>
      <c r="BQ542" s="104"/>
      <c r="BR542" s="104"/>
      <c r="BS542" s="104"/>
      <c r="BT542" s="104"/>
      <c r="BU542" s="104"/>
      <c r="BV542" s="104"/>
      <c r="BW542" s="104"/>
      <c r="BX542" s="104"/>
      <c r="BY542" s="104"/>
      <c r="BZ542" s="104"/>
      <c r="CA542" s="100"/>
      <c r="CB542" s="100"/>
      <c r="CC542" s="100"/>
    </row>
    <row r="543" spans="1:83" ht="12.75" x14ac:dyDescent="0.2">
      <c r="A543" s="151"/>
      <c r="B543" s="42"/>
      <c r="C543" s="151"/>
      <c r="D543" s="151"/>
      <c r="E543" s="332"/>
      <c r="F543" s="332"/>
      <c r="G543" s="333"/>
      <c r="H543" s="333"/>
      <c r="I543" s="104"/>
      <c r="J543" s="100"/>
      <c r="K543" s="100"/>
      <c r="L543" s="100"/>
      <c r="M543" s="100"/>
      <c r="N543" s="101"/>
      <c r="O543" s="101"/>
      <c r="P543" s="101"/>
      <c r="Q543" s="101"/>
      <c r="R543" s="101"/>
      <c r="S543" s="101"/>
      <c r="T543" s="103"/>
      <c r="U543" s="104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4"/>
      <c r="BB543" s="104"/>
      <c r="BC543" s="110"/>
      <c r="BD543" s="100"/>
      <c r="BE543" s="104"/>
      <c r="BF543" s="104"/>
      <c r="BG543" s="104"/>
      <c r="BH543" s="104"/>
      <c r="BI543" s="104"/>
      <c r="BJ543" s="104"/>
      <c r="BK543" s="104"/>
      <c r="BL543" s="104"/>
      <c r="BM543" s="104"/>
      <c r="BN543" s="104"/>
      <c r="BO543" s="104"/>
      <c r="BP543" s="104"/>
      <c r="BQ543" s="104"/>
      <c r="BR543" s="104"/>
      <c r="BS543" s="104"/>
      <c r="BT543" s="104"/>
      <c r="BU543" s="104"/>
      <c r="BV543" s="104"/>
      <c r="BW543" s="104"/>
      <c r="BX543" s="104"/>
      <c r="BY543" s="104"/>
      <c r="BZ543" s="104"/>
      <c r="CA543" s="100"/>
      <c r="CB543" s="100"/>
      <c r="CC543" s="100"/>
    </row>
    <row r="544" spans="1:83" ht="12.75" x14ac:dyDescent="0.2">
      <c r="A544" s="151"/>
      <c r="B544" s="42"/>
      <c r="C544" s="151"/>
      <c r="D544" s="151"/>
      <c r="E544" s="332"/>
      <c r="F544" s="332"/>
      <c r="G544" s="333"/>
      <c r="H544" s="333"/>
      <c r="I544" s="104"/>
      <c r="J544" s="100"/>
      <c r="K544" s="100"/>
      <c r="L544" s="100"/>
      <c r="M544" s="100"/>
      <c r="N544" s="101"/>
      <c r="O544" s="101"/>
      <c r="P544" s="101"/>
      <c r="Q544" s="101"/>
      <c r="R544" s="101"/>
      <c r="S544" s="101"/>
      <c r="T544" s="103"/>
      <c r="U544" s="104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4"/>
      <c r="BB544" s="104"/>
      <c r="BC544" s="110"/>
      <c r="BD544" s="100"/>
      <c r="BE544" s="104"/>
      <c r="BF544" s="104"/>
      <c r="BG544" s="104"/>
      <c r="BH544" s="104"/>
      <c r="BI544" s="104"/>
      <c r="BJ544" s="104"/>
      <c r="BK544" s="104"/>
      <c r="BL544" s="104"/>
      <c r="BM544" s="104"/>
      <c r="BN544" s="104"/>
      <c r="BO544" s="104"/>
      <c r="BP544" s="104"/>
      <c r="BQ544" s="104"/>
      <c r="BR544" s="104"/>
      <c r="BS544" s="104"/>
      <c r="BT544" s="104"/>
      <c r="BU544" s="104"/>
      <c r="BV544" s="104"/>
      <c r="BW544" s="104"/>
      <c r="BX544" s="104"/>
      <c r="BY544" s="104"/>
      <c r="BZ544" s="104"/>
      <c r="CA544" s="100"/>
      <c r="CB544" s="100"/>
      <c r="CC544" s="100"/>
    </row>
    <row r="545" spans="1:81" ht="12.75" x14ac:dyDescent="0.2">
      <c r="A545" s="151"/>
      <c r="B545" s="42"/>
      <c r="C545" s="151"/>
      <c r="D545" s="151"/>
      <c r="E545" s="332"/>
      <c r="F545" s="332"/>
      <c r="G545" s="333"/>
      <c r="H545" s="333"/>
      <c r="I545" s="104"/>
      <c r="J545" s="100"/>
      <c r="K545" s="100"/>
      <c r="L545" s="100"/>
      <c r="M545" s="100"/>
      <c r="N545" s="101"/>
      <c r="O545" s="101"/>
      <c r="P545" s="101"/>
      <c r="Q545" s="101"/>
      <c r="R545" s="101"/>
      <c r="S545" s="101"/>
      <c r="T545" s="103"/>
      <c r="U545" s="104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4"/>
      <c r="BB545" s="104"/>
      <c r="BC545" s="110"/>
      <c r="BD545" s="100"/>
      <c r="BE545" s="104"/>
      <c r="BF545" s="104"/>
      <c r="BG545" s="104"/>
      <c r="BH545" s="104"/>
      <c r="BI545" s="104"/>
      <c r="BJ545" s="104"/>
      <c r="BK545" s="104"/>
      <c r="BL545" s="104"/>
      <c r="BM545" s="104"/>
      <c r="BN545" s="104"/>
      <c r="BO545" s="104"/>
      <c r="BP545" s="104"/>
      <c r="BQ545" s="104"/>
      <c r="BR545" s="104"/>
      <c r="BS545" s="104"/>
      <c r="BT545" s="104"/>
      <c r="BU545" s="104"/>
      <c r="BV545" s="104"/>
      <c r="BW545" s="104"/>
      <c r="BX545" s="104"/>
      <c r="BY545" s="104"/>
      <c r="BZ545" s="104"/>
      <c r="CA545" s="100"/>
      <c r="CB545" s="100"/>
      <c r="CC545" s="100"/>
    </row>
    <row r="546" spans="1:81" ht="12.75" x14ac:dyDescent="0.2">
      <c r="A546" s="151"/>
      <c r="B546" s="42"/>
      <c r="C546" s="151"/>
      <c r="D546" s="151"/>
      <c r="E546" s="332"/>
      <c r="F546" s="332"/>
      <c r="G546" s="333"/>
      <c r="H546" s="333"/>
      <c r="I546" s="104"/>
      <c r="J546" s="100"/>
      <c r="K546" s="100"/>
      <c r="L546" s="100"/>
      <c r="M546" s="100"/>
      <c r="N546" s="101"/>
      <c r="O546" s="101"/>
      <c r="P546" s="101"/>
      <c r="Q546" s="101"/>
      <c r="R546" s="101"/>
      <c r="S546" s="101"/>
      <c r="T546" s="103"/>
      <c r="U546" s="104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4"/>
      <c r="BB546" s="104"/>
      <c r="BC546" s="110"/>
      <c r="BD546" s="100"/>
      <c r="BE546" s="104"/>
      <c r="BF546" s="104"/>
      <c r="BG546" s="104"/>
      <c r="BH546" s="104"/>
      <c r="BI546" s="104"/>
      <c r="BJ546" s="104"/>
      <c r="BK546" s="104"/>
      <c r="BL546" s="104"/>
      <c r="BM546" s="104"/>
      <c r="BN546" s="104"/>
      <c r="BO546" s="104"/>
      <c r="BP546" s="104"/>
      <c r="BQ546" s="104"/>
      <c r="BR546" s="104"/>
      <c r="BS546" s="104"/>
      <c r="BT546" s="104"/>
      <c r="BU546" s="104"/>
      <c r="BV546" s="104"/>
      <c r="BW546" s="104"/>
      <c r="BX546" s="104"/>
      <c r="BY546" s="104"/>
      <c r="BZ546" s="104"/>
      <c r="CA546" s="100"/>
      <c r="CB546" s="100"/>
      <c r="CC546" s="100"/>
    </row>
    <row r="547" spans="1:81" ht="12.75" x14ac:dyDescent="0.2">
      <c r="A547" s="151"/>
      <c r="B547" s="42"/>
      <c r="C547" s="151"/>
      <c r="D547" s="151"/>
      <c r="E547" s="332"/>
      <c r="F547" s="332"/>
      <c r="G547" s="333"/>
      <c r="H547" s="333"/>
      <c r="I547" s="104"/>
      <c r="J547" s="100"/>
      <c r="K547" s="100"/>
      <c r="L547" s="100"/>
      <c r="M547" s="100"/>
      <c r="N547" s="101"/>
      <c r="O547" s="101"/>
      <c r="P547" s="101"/>
      <c r="Q547" s="101"/>
      <c r="R547" s="101"/>
      <c r="S547" s="101"/>
      <c r="T547" s="103"/>
      <c r="U547" s="104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4"/>
      <c r="BB547" s="104"/>
      <c r="BC547" s="110"/>
      <c r="BD547" s="100"/>
      <c r="BE547" s="104"/>
      <c r="BF547" s="104"/>
      <c r="BG547" s="104"/>
      <c r="BH547" s="104"/>
      <c r="BI547" s="104"/>
      <c r="BJ547" s="104"/>
      <c r="BK547" s="104"/>
      <c r="BL547" s="104"/>
      <c r="BM547" s="104"/>
      <c r="BN547" s="104"/>
      <c r="BO547" s="104"/>
      <c r="BP547" s="104"/>
      <c r="BQ547" s="104"/>
      <c r="BR547" s="104"/>
      <c r="BS547" s="104"/>
      <c r="BT547" s="104"/>
      <c r="BU547" s="104"/>
      <c r="BV547" s="104"/>
      <c r="BW547" s="104"/>
      <c r="BX547" s="104"/>
      <c r="BY547" s="104"/>
      <c r="BZ547" s="104"/>
      <c r="CA547" s="100"/>
      <c r="CB547" s="100"/>
      <c r="CC547" s="100"/>
    </row>
    <row r="548" spans="1:81" ht="12.75" x14ac:dyDescent="0.2">
      <c r="A548" s="151"/>
      <c r="B548" s="42"/>
      <c r="C548" s="151"/>
      <c r="D548" s="151"/>
      <c r="E548" s="332"/>
      <c r="F548" s="332"/>
      <c r="G548" s="333"/>
      <c r="H548" s="333"/>
      <c r="I548" s="104"/>
      <c r="J548" s="100"/>
      <c r="K548" s="100"/>
      <c r="L548" s="100"/>
      <c r="M548" s="100"/>
      <c r="N548" s="101"/>
      <c r="O548" s="101"/>
      <c r="P548" s="101"/>
      <c r="Q548" s="101"/>
      <c r="R548" s="101"/>
      <c r="S548" s="101"/>
      <c r="T548" s="103"/>
      <c r="U548" s="104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4"/>
      <c r="BB548" s="104"/>
      <c r="BC548" s="110"/>
      <c r="BD548" s="100"/>
      <c r="BE548" s="104"/>
      <c r="BF548" s="104"/>
      <c r="BG548" s="104"/>
      <c r="BH548" s="104"/>
      <c r="BI548" s="104"/>
      <c r="BJ548" s="104"/>
      <c r="BK548" s="104"/>
      <c r="BL548" s="104"/>
      <c r="BM548" s="104"/>
      <c r="BN548" s="104"/>
      <c r="BO548" s="104"/>
      <c r="BP548" s="104"/>
      <c r="BQ548" s="104"/>
      <c r="BR548" s="104"/>
      <c r="BS548" s="104"/>
      <c r="BT548" s="104"/>
      <c r="BU548" s="104"/>
      <c r="BV548" s="104"/>
      <c r="BW548" s="104"/>
      <c r="BX548" s="104"/>
      <c r="BY548" s="104"/>
      <c r="BZ548" s="104"/>
      <c r="CA548" s="100"/>
      <c r="CB548" s="100"/>
      <c r="CC548" s="100"/>
    </row>
    <row r="549" spans="1:81" ht="12.75" x14ac:dyDescent="0.2">
      <c r="A549" s="151"/>
      <c r="B549" s="42"/>
      <c r="C549" s="151"/>
      <c r="D549" s="151"/>
      <c r="E549" s="332"/>
      <c r="F549" s="332"/>
      <c r="G549" s="333"/>
      <c r="H549" s="333"/>
      <c r="I549" s="104"/>
      <c r="J549" s="100"/>
      <c r="K549" s="100"/>
      <c r="L549" s="100"/>
      <c r="M549" s="100"/>
      <c r="N549" s="101"/>
      <c r="O549" s="101"/>
      <c r="P549" s="101"/>
      <c r="Q549" s="101"/>
      <c r="R549" s="101"/>
      <c r="S549" s="101"/>
      <c r="T549" s="103"/>
      <c r="U549" s="104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4"/>
      <c r="BB549" s="104"/>
      <c r="BC549" s="110"/>
      <c r="BD549" s="100"/>
      <c r="BE549" s="104"/>
      <c r="BF549" s="104"/>
      <c r="BG549" s="104"/>
      <c r="BH549" s="104"/>
      <c r="BI549" s="104"/>
      <c r="BJ549" s="104"/>
      <c r="BK549" s="104"/>
      <c r="BL549" s="104"/>
      <c r="BM549" s="104"/>
      <c r="BN549" s="104"/>
      <c r="BO549" s="104"/>
      <c r="BP549" s="104"/>
      <c r="BQ549" s="104"/>
      <c r="BR549" s="104"/>
      <c r="BS549" s="104"/>
      <c r="BT549" s="104"/>
      <c r="BU549" s="104"/>
      <c r="BV549" s="104"/>
      <c r="BW549" s="104"/>
      <c r="BX549" s="104"/>
      <c r="BY549" s="104"/>
      <c r="BZ549" s="104"/>
      <c r="CA549" s="100"/>
      <c r="CB549" s="100"/>
      <c r="CC549" s="100"/>
    </row>
    <row r="550" spans="1:81" ht="12.75" x14ac:dyDescent="0.2">
      <c r="A550" s="151"/>
      <c r="B550" s="42"/>
      <c r="C550" s="151"/>
      <c r="D550" s="151"/>
      <c r="E550" s="332"/>
      <c r="F550" s="332"/>
      <c r="G550" s="333"/>
      <c r="H550" s="333"/>
      <c r="I550" s="104"/>
      <c r="J550" s="100"/>
      <c r="K550" s="100"/>
      <c r="L550" s="100"/>
      <c r="M550" s="100"/>
      <c r="N550" s="101"/>
      <c r="O550" s="101"/>
      <c r="P550" s="101"/>
      <c r="Q550" s="101"/>
      <c r="R550" s="101"/>
      <c r="S550" s="101"/>
      <c r="T550" s="103"/>
      <c r="U550" s="104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4"/>
      <c r="BB550" s="104"/>
      <c r="BC550" s="110"/>
      <c r="BD550" s="100"/>
      <c r="BE550" s="104"/>
      <c r="BF550" s="104"/>
      <c r="BG550" s="104"/>
      <c r="BH550" s="104"/>
      <c r="BI550" s="104"/>
      <c r="BJ550" s="104"/>
      <c r="BK550" s="104"/>
      <c r="BL550" s="104"/>
      <c r="BM550" s="104"/>
      <c r="BN550" s="104"/>
      <c r="BO550" s="104"/>
      <c r="BP550" s="104"/>
      <c r="BQ550" s="104"/>
      <c r="BR550" s="104"/>
      <c r="BS550" s="104"/>
      <c r="BT550" s="104"/>
      <c r="BU550" s="104"/>
      <c r="BV550" s="104"/>
      <c r="BW550" s="104"/>
      <c r="BX550" s="104"/>
      <c r="BY550" s="104"/>
      <c r="BZ550" s="104"/>
      <c r="CA550" s="100"/>
      <c r="CB550" s="100"/>
      <c r="CC550" s="100"/>
    </row>
    <row r="551" spans="1:81" ht="12.75" x14ac:dyDescent="0.2">
      <c r="A551" s="151"/>
      <c r="B551" s="42"/>
      <c r="C551" s="151"/>
      <c r="D551" s="151"/>
      <c r="E551" s="332"/>
      <c r="F551" s="332"/>
      <c r="G551" s="333"/>
      <c r="H551" s="333"/>
      <c r="I551" s="104"/>
      <c r="J551" s="100"/>
      <c r="K551" s="100"/>
      <c r="L551" s="100"/>
      <c r="M551" s="100"/>
      <c r="N551" s="101"/>
      <c r="O551" s="101"/>
      <c r="P551" s="101"/>
      <c r="Q551" s="101"/>
      <c r="R551" s="101"/>
      <c r="S551" s="101"/>
      <c r="T551" s="103"/>
      <c r="U551" s="104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4"/>
      <c r="BB551" s="104"/>
      <c r="BC551" s="110"/>
      <c r="BD551" s="100"/>
      <c r="BE551" s="104"/>
      <c r="BF551" s="104"/>
      <c r="BG551" s="104"/>
      <c r="BH551" s="104"/>
      <c r="BI551" s="104"/>
      <c r="BJ551" s="104"/>
      <c r="BK551" s="104"/>
      <c r="BL551" s="104"/>
      <c r="BM551" s="104"/>
      <c r="BN551" s="104"/>
      <c r="BO551" s="104"/>
      <c r="BP551" s="104"/>
      <c r="BQ551" s="104"/>
      <c r="BR551" s="104"/>
      <c r="BS551" s="104"/>
      <c r="BT551" s="104"/>
      <c r="BU551" s="104"/>
      <c r="BV551" s="104"/>
      <c r="BW551" s="104"/>
      <c r="BX551" s="104"/>
      <c r="BY551" s="104"/>
      <c r="BZ551" s="104"/>
      <c r="CA551" s="100"/>
      <c r="CB551" s="100"/>
      <c r="CC551" s="100"/>
    </row>
    <row r="552" spans="1:81" ht="12.75" x14ac:dyDescent="0.2">
      <c r="A552" s="151"/>
      <c r="B552" s="42"/>
      <c r="C552" s="151"/>
      <c r="D552" s="151"/>
      <c r="E552" s="332"/>
      <c r="F552" s="332"/>
      <c r="G552" s="333"/>
      <c r="H552" s="333"/>
      <c r="I552" s="104"/>
      <c r="J552" s="100"/>
      <c r="K552" s="100"/>
      <c r="L552" s="100"/>
      <c r="M552" s="100"/>
      <c r="N552" s="101"/>
      <c r="O552" s="101"/>
      <c r="P552" s="101"/>
      <c r="Q552" s="101"/>
      <c r="R552" s="101"/>
      <c r="S552" s="101"/>
      <c r="T552" s="103"/>
      <c r="U552" s="104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4"/>
      <c r="BB552" s="104"/>
      <c r="BC552" s="110"/>
      <c r="BD552" s="100"/>
      <c r="BE552" s="104"/>
      <c r="BF552" s="104"/>
      <c r="BG552" s="104"/>
      <c r="BH552" s="104"/>
      <c r="BI552" s="104"/>
      <c r="BJ552" s="104"/>
      <c r="BK552" s="104"/>
      <c r="BL552" s="104"/>
      <c r="BM552" s="104"/>
      <c r="BN552" s="104"/>
      <c r="BO552" s="104"/>
      <c r="BP552" s="104"/>
      <c r="BQ552" s="104"/>
      <c r="BR552" s="104"/>
      <c r="BS552" s="104"/>
      <c r="BT552" s="104"/>
      <c r="BU552" s="104"/>
      <c r="BV552" s="104"/>
      <c r="BW552" s="104"/>
      <c r="BX552" s="104"/>
      <c r="BY552" s="104"/>
      <c r="BZ552" s="104"/>
      <c r="CA552" s="100"/>
      <c r="CB552" s="100"/>
      <c r="CC552" s="100"/>
    </row>
    <row r="553" spans="1:81" ht="12.75" x14ac:dyDescent="0.2">
      <c r="A553" s="151"/>
      <c r="B553" s="42"/>
      <c r="C553" s="151"/>
      <c r="D553" s="151"/>
      <c r="E553" s="332"/>
      <c r="F553" s="332"/>
      <c r="G553" s="333"/>
      <c r="H553" s="333"/>
      <c r="I553" s="104"/>
      <c r="J553" s="100"/>
      <c r="K553" s="100"/>
      <c r="L553" s="100"/>
      <c r="M553" s="100"/>
      <c r="N553" s="101"/>
      <c r="O553" s="101"/>
      <c r="P553" s="101"/>
      <c r="Q553" s="101"/>
      <c r="R553" s="101"/>
      <c r="S553" s="101"/>
      <c r="T553" s="103"/>
      <c r="U553" s="104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4"/>
      <c r="BB553" s="104"/>
      <c r="BC553" s="110"/>
      <c r="BD553" s="100"/>
      <c r="BE553" s="104"/>
      <c r="BF553" s="104"/>
      <c r="BG553" s="104"/>
      <c r="BH553" s="104"/>
      <c r="BI553" s="104"/>
      <c r="BJ553" s="104"/>
      <c r="BK553" s="104"/>
      <c r="BL553" s="104"/>
      <c r="BM553" s="104"/>
      <c r="BN553" s="104"/>
      <c r="BO553" s="104"/>
      <c r="BP553" s="104"/>
      <c r="BQ553" s="104"/>
      <c r="BR553" s="104"/>
      <c r="BS553" s="104"/>
      <c r="BT553" s="104"/>
      <c r="BU553" s="104"/>
      <c r="BV553" s="104"/>
      <c r="BW553" s="104"/>
      <c r="BX553" s="104"/>
      <c r="BY553" s="104"/>
      <c r="BZ553" s="104"/>
      <c r="CA553" s="100"/>
      <c r="CB553" s="100"/>
      <c r="CC553" s="100"/>
    </row>
    <row r="554" spans="1:81" ht="12.75" x14ac:dyDescent="0.2">
      <c r="A554" s="151"/>
      <c r="B554" s="42"/>
      <c r="C554" s="151"/>
      <c r="D554" s="151"/>
      <c r="E554" s="332"/>
      <c r="F554" s="332"/>
      <c r="G554" s="333"/>
      <c r="H554" s="333"/>
      <c r="I554" s="104"/>
      <c r="J554" s="100"/>
      <c r="K554" s="100"/>
      <c r="L554" s="100"/>
      <c r="M554" s="100"/>
      <c r="N554" s="101"/>
      <c r="O554" s="101"/>
      <c r="P554" s="101"/>
      <c r="Q554" s="101"/>
      <c r="R554" s="101"/>
      <c r="S554" s="101"/>
      <c r="T554" s="103"/>
      <c r="U554" s="104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4"/>
      <c r="BB554" s="104"/>
      <c r="BC554" s="110"/>
      <c r="BD554" s="100"/>
      <c r="BE554" s="104"/>
      <c r="BF554" s="104"/>
      <c r="BG554" s="104"/>
      <c r="BH554" s="104"/>
      <c r="BI554" s="104"/>
      <c r="BJ554" s="104"/>
      <c r="BK554" s="104"/>
      <c r="BL554" s="104"/>
      <c r="BM554" s="104"/>
      <c r="BN554" s="104"/>
      <c r="BO554" s="104"/>
      <c r="BP554" s="104"/>
      <c r="BQ554" s="104"/>
      <c r="BR554" s="104"/>
      <c r="BS554" s="104"/>
      <c r="BT554" s="104"/>
      <c r="BU554" s="104"/>
      <c r="BV554" s="104"/>
      <c r="BW554" s="104"/>
      <c r="BX554" s="104"/>
      <c r="BY554" s="104"/>
      <c r="BZ554" s="104"/>
      <c r="CA554" s="100"/>
      <c r="CB554" s="100"/>
      <c r="CC554" s="100"/>
    </row>
    <row r="555" spans="1:81" ht="12.75" x14ac:dyDescent="0.2">
      <c r="A555" s="151"/>
      <c r="B555" s="42"/>
      <c r="C555" s="151"/>
      <c r="D555" s="151"/>
      <c r="E555" s="332"/>
      <c r="F555" s="332"/>
      <c r="G555" s="333"/>
      <c r="H555" s="333"/>
      <c r="I555" s="104"/>
      <c r="J555" s="100"/>
      <c r="K555" s="100"/>
      <c r="L555" s="100"/>
      <c r="M555" s="100"/>
      <c r="N555" s="101"/>
      <c r="O555" s="101"/>
      <c r="P555" s="101"/>
      <c r="Q555" s="101"/>
      <c r="R555" s="101"/>
      <c r="S555" s="101"/>
      <c r="T555" s="103"/>
      <c r="U555" s="104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4"/>
      <c r="BB555" s="104"/>
      <c r="BC555" s="110"/>
      <c r="BD555" s="100"/>
      <c r="BE555" s="104"/>
      <c r="BF555" s="104"/>
      <c r="BG555" s="104"/>
      <c r="BH555" s="104"/>
      <c r="BI555" s="104"/>
      <c r="BJ555" s="104"/>
      <c r="BK555" s="104"/>
      <c r="BL555" s="104"/>
      <c r="BM555" s="104"/>
      <c r="BN555" s="104"/>
      <c r="BO555" s="104"/>
      <c r="BP555" s="104"/>
      <c r="BQ555" s="104"/>
      <c r="BR555" s="104"/>
      <c r="BS555" s="104"/>
      <c r="BT555" s="104"/>
      <c r="BU555" s="104"/>
      <c r="BV555" s="104"/>
      <c r="BW555" s="104"/>
      <c r="BX555" s="104"/>
      <c r="BY555" s="104"/>
      <c r="BZ555" s="104"/>
      <c r="CA555" s="100"/>
      <c r="CB555" s="100"/>
      <c r="CC555" s="100"/>
    </row>
    <row r="556" spans="1:81" ht="12.75" x14ac:dyDescent="0.2">
      <c r="A556" s="151"/>
      <c r="B556" s="42"/>
      <c r="C556" s="151"/>
      <c r="D556" s="151"/>
      <c r="E556" s="332"/>
      <c r="F556" s="332"/>
      <c r="G556" s="333"/>
      <c r="H556" s="333"/>
      <c r="I556" s="104"/>
      <c r="J556" s="100"/>
      <c r="K556" s="100"/>
      <c r="L556" s="100"/>
      <c r="M556" s="100"/>
      <c r="N556" s="101"/>
      <c r="O556" s="101"/>
      <c r="P556" s="101"/>
      <c r="Q556" s="101"/>
      <c r="R556" s="101"/>
      <c r="S556" s="101"/>
      <c r="T556" s="103"/>
      <c r="U556" s="104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4"/>
      <c r="BB556" s="104"/>
      <c r="BC556" s="110"/>
      <c r="BD556" s="100"/>
      <c r="BE556" s="104"/>
      <c r="BF556" s="104"/>
      <c r="BG556" s="104"/>
      <c r="BH556" s="104"/>
      <c r="BI556" s="104"/>
      <c r="BJ556" s="104"/>
      <c r="BK556" s="104"/>
      <c r="BL556" s="104"/>
      <c r="BM556" s="104"/>
      <c r="BN556" s="104"/>
      <c r="BO556" s="104"/>
      <c r="BP556" s="104"/>
      <c r="BQ556" s="104"/>
      <c r="BR556" s="104"/>
      <c r="BS556" s="104"/>
      <c r="BT556" s="104"/>
      <c r="BU556" s="104"/>
      <c r="BV556" s="104"/>
      <c r="BW556" s="104"/>
      <c r="BX556" s="104"/>
      <c r="BY556" s="104"/>
      <c r="BZ556" s="104"/>
      <c r="CA556" s="100"/>
      <c r="CB556" s="100"/>
      <c r="CC556" s="100"/>
    </row>
    <row r="557" spans="1:81" ht="12.75" x14ac:dyDescent="0.2">
      <c r="A557" s="151"/>
      <c r="B557" s="42"/>
      <c r="C557" s="151"/>
      <c r="D557" s="151"/>
      <c r="E557" s="332"/>
      <c r="F557" s="332"/>
      <c r="G557" s="333"/>
      <c r="H557" s="333"/>
      <c r="I557" s="104"/>
      <c r="J557" s="100"/>
      <c r="K557" s="100"/>
      <c r="L557" s="100"/>
      <c r="M557" s="100"/>
      <c r="N557" s="101"/>
      <c r="O557" s="101"/>
      <c r="P557" s="101"/>
      <c r="Q557" s="101"/>
      <c r="R557" s="101"/>
      <c r="S557" s="101"/>
      <c r="T557" s="103"/>
      <c r="U557" s="104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4"/>
      <c r="BB557" s="104"/>
      <c r="BC557" s="110"/>
      <c r="BD557" s="100"/>
      <c r="BE557" s="104"/>
      <c r="BF557" s="104"/>
      <c r="BG557" s="104"/>
      <c r="BH557" s="104"/>
      <c r="BI557" s="104"/>
      <c r="BJ557" s="104"/>
      <c r="BK557" s="104"/>
      <c r="BL557" s="104"/>
      <c r="BM557" s="104"/>
      <c r="BN557" s="104"/>
      <c r="BO557" s="104"/>
      <c r="BP557" s="104"/>
      <c r="BQ557" s="104"/>
      <c r="BR557" s="104"/>
      <c r="BS557" s="104"/>
      <c r="BT557" s="104"/>
      <c r="BU557" s="104"/>
      <c r="BV557" s="104"/>
      <c r="BW557" s="104"/>
      <c r="BX557" s="104"/>
      <c r="BY557" s="104"/>
      <c r="BZ557" s="104"/>
      <c r="CA557" s="100"/>
      <c r="CB557" s="100"/>
      <c r="CC557" s="100"/>
    </row>
    <row r="558" spans="1:81" ht="12.75" x14ac:dyDescent="0.2">
      <c r="A558" s="151"/>
      <c r="B558" s="42"/>
      <c r="C558" s="151"/>
      <c r="D558" s="151"/>
      <c r="E558" s="332"/>
      <c r="F558" s="332"/>
      <c r="G558" s="333"/>
      <c r="H558" s="333"/>
      <c r="I558" s="104"/>
      <c r="J558" s="100"/>
      <c r="K558" s="100"/>
      <c r="L558" s="100"/>
      <c r="M558" s="100"/>
      <c r="N558" s="101"/>
      <c r="O558" s="101"/>
      <c r="P558" s="101"/>
      <c r="Q558" s="101"/>
      <c r="R558" s="101"/>
      <c r="S558" s="101"/>
      <c r="T558" s="103"/>
      <c r="U558" s="104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4"/>
      <c r="BB558" s="104"/>
      <c r="BC558" s="110"/>
      <c r="BD558" s="100"/>
      <c r="BE558" s="104"/>
      <c r="BF558" s="104"/>
      <c r="BG558" s="104"/>
      <c r="BH558" s="104"/>
      <c r="BI558" s="104"/>
      <c r="BJ558" s="104"/>
      <c r="BK558" s="104"/>
      <c r="BL558" s="104"/>
      <c r="BM558" s="104"/>
      <c r="BN558" s="104"/>
      <c r="BO558" s="104"/>
      <c r="BP558" s="104"/>
      <c r="BQ558" s="104"/>
      <c r="BR558" s="104"/>
      <c r="BS558" s="104"/>
      <c r="BT558" s="104"/>
      <c r="BU558" s="104"/>
      <c r="BV558" s="104"/>
      <c r="BW558" s="104"/>
      <c r="BX558" s="104"/>
      <c r="BY558" s="104"/>
      <c r="BZ558" s="104"/>
      <c r="CA558" s="100"/>
      <c r="CB558" s="100"/>
      <c r="CC558" s="100"/>
    </row>
    <row r="559" spans="1:81" ht="12.75" x14ac:dyDescent="0.2">
      <c r="A559" s="151"/>
      <c r="B559" s="42"/>
      <c r="C559" s="151"/>
      <c r="D559" s="151"/>
      <c r="E559" s="332"/>
      <c r="F559" s="332"/>
      <c r="G559" s="333"/>
      <c r="H559" s="333"/>
      <c r="I559" s="104"/>
      <c r="J559" s="100"/>
      <c r="K559" s="100"/>
      <c r="L559" s="100"/>
      <c r="M559" s="100"/>
      <c r="N559" s="101"/>
      <c r="O559" s="101"/>
      <c r="P559" s="101"/>
      <c r="Q559" s="101"/>
      <c r="R559" s="101"/>
      <c r="S559" s="101"/>
      <c r="T559" s="103"/>
      <c r="U559" s="104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4"/>
      <c r="BB559" s="104"/>
      <c r="BC559" s="110"/>
      <c r="BD559" s="100"/>
      <c r="BE559" s="104"/>
      <c r="BF559" s="104"/>
      <c r="BG559" s="104"/>
      <c r="BH559" s="104"/>
      <c r="BI559" s="104"/>
      <c r="BJ559" s="104"/>
      <c r="BK559" s="104"/>
      <c r="BL559" s="104"/>
      <c r="BM559" s="104"/>
      <c r="BN559" s="104"/>
      <c r="BO559" s="104"/>
      <c r="BP559" s="104"/>
      <c r="BQ559" s="104"/>
      <c r="BR559" s="104"/>
      <c r="BS559" s="104"/>
      <c r="BT559" s="104"/>
      <c r="BU559" s="104"/>
      <c r="BV559" s="104"/>
      <c r="BW559" s="104"/>
      <c r="BX559" s="104"/>
      <c r="BY559" s="104"/>
      <c r="BZ559" s="104"/>
      <c r="CA559" s="100"/>
      <c r="CB559" s="100"/>
      <c r="CC559" s="100"/>
    </row>
    <row r="560" spans="1:81" ht="12.75" x14ac:dyDescent="0.2">
      <c r="A560" s="151"/>
      <c r="B560" s="42"/>
      <c r="C560" s="151"/>
      <c r="D560" s="151"/>
      <c r="E560" s="332"/>
      <c r="F560" s="332"/>
      <c r="G560" s="333"/>
      <c r="H560" s="333"/>
      <c r="I560" s="104"/>
      <c r="J560" s="100"/>
      <c r="K560" s="100"/>
      <c r="L560" s="100"/>
      <c r="M560" s="100"/>
      <c r="N560" s="101"/>
      <c r="O560" s="101"/>
      <c r="P560" s="101"/>
      <c r="Q560" s="101"/>
      <c r="R560" s="101"/>
      <c r="S560" s="101"/>
      <c r="T560" s="103"/>
      <c r="U560" s="104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4"/>
      <c r="BB560" s="104"/>
      <c r="BC560" s="110"/>
      <c r="BD560" s="100"/>
      <c r="BE560" s="104"/>
      <c r="BF560" s="104"/>
      <c r="BG560" s="104"/>
      <c r="BH560" s="104"/>
      <c r="BI560" s="104"/>
      <c r="BJ560" s="104"/>
      <c r="BK560" s="104"/>
      <c r="BL560" s="104"/>
      <c r="BM560" s="104"/>
      <c r="BN560" s="104"/>
      <c r="BO560" s="104"/>
      <c r="BP560" s="104"/>
      <c r="BQ560" s="104"/>
      <c r="BR560" s="104"/>
      <c r="BS560" s="104"/>
      <c r="BT560" s="104"/>
      <c r="BU560" s="104"/>
      <c r="BV560" s="104"/>
      <c r="BW560" s="104"/>
      <c r="BX560" s="104"/>
      <c r="BY560" s="104"/>
      <c r="BZ560" s="104"/>
      <c r="CA560" s="100"/>
      <c r="CB560" s="100"/>
      <c r="CC560" s="100"/>
    </row>
    <row r="561" spans="1:81" ht="12.75" x14ac:dyDescent="0.2">
      <c r="A561" s="151"/>
      <c r="B561" s="42"/>
      <c r="C561" s="151"/>
      <c r="D561" s="151"/>
      <c r="E561" s="332"/>
      <c r="F561" s="332"/>
      <c r="G561" s="333"/>
      <c r="H561" s="333"/>
      <c r="I561" s="104"/>
      <c r="J561" s="100"/>
      <c r="K561" s="100"/>
      <c r="L561" s="100"/>
      <c r="M561" s="100"/>
      <c r="N561" s="101"/>
      <c r="O561" s="101"/>
      <c r="P561" s="101"/>
      <c r="Q561" s="101"/>
      <c r="R561" s="101"/>
      <c r="S561" s="101"/>
      <c r="T561" s="103"/>
      <c r="U561" s="104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4"/>
      <c r="BB561" s="104"/>
      <c r="BC561" s="110"/>
      <c r="BD561" s="100"/>
      <c r="BE561" s="104"/>
      <c r="BF561" s="104"/>
      <c r="BG561" s="104"/>
      <c r="BH561" s="104"/>
      <c r="BI561" s="104"/>
      <c r="BJ561" s="104"/>
      <c r="BK561" s="104"/>
      <c r="BL561" s="104"/>
      <c r="BM561" s="104"/>
      <c r="BN561" s="104"/>
      <c r="BO561" s="104"/>
      <c r="BP561" s="104"/>
      <c r="BQ561" s="104"/>
      <c r="BR561" s="104"/>
      <c r="BS561" s="104"/>
      <c r="BT561" s="104"/>
      <c r="BU561" s="104"/>
      <c r="BV561" s="104"/>
      <c r="BW561" s="104"/>
      <c r="BX561" s="104"/>
      <c r="BY561" s="104"/>
      <c r="BZ561" s="104"/>
      <c r="CA561" s="100"/>
      <c r="CB561" s="100"/>
      <c r="CC561" s="100"/>
    </row>
    <row r="562" spans="1:81" ht="12.75" x14ac:dyDescent="0.2">
      <c r="A562" s="151"/>
      <c r="B562" s="42"/>
      <c r="C562" s="151"/>
      <c r="D562" s="151"/>
      <c r="E562" s="334"/>
      <c r="F562" s="334"/>
      <c r="G562" s="335"/>
      <c r="H562" s="335"/>
      <c r="I562" s="104"/>
      <c r="J562" s="100"/>
      <c r="K562" s="100"/>
      <c r="L562" s="100"/>
      <c r="M562" s="100"/>
      <c r="N562" s="101"/>
      <c r="O562" s="101"/>
      <c r="P562" s="101"/>
      <c r="Q562" s="101"/>
      <c r="R562" s="101"/>
      <c r="S562" s="101"/>
      <c r="T562" s="103"/>
      <c r="U562" s="104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4"/>
      <c r="BB562" s="104"/>
      <c r="BC562" s="110"/>
      <c r="BD562" s="100"/>
      <c r="BE562" s="104"/>
      <c r="BF562" s="104"/>
      <c r="BG562" s="104"/>
      <c r="BH562" s="104"/>
      <c r="BI562" s="104"/>
      <c r="BJ562" s="104"/>
      <c r="BK562" s="104"/>
      <c r="BL562" s="104"/>
      <c r="BM562" s="104"/>
      <c r="BN562" s="104"/>
      <c r="BO562" s="104"/>
      <c r="BP562" s="104"/>
      <c r="BQ562" s="104"/>
      <c r="BR562" s="104"/>
      <c r="BS562" s="104"/>
      <c r="BT562" s="104"/>
      <c r="BU562" s="104"/>
      <c r="BV562" s="104"/>
      <c r="BW562" s="104"/>
      <c r="BX562" s="104"/>
      <c r="BY562" s="104"/>
      <c r="BZ562" s="104"/>
      <c r="CA562" s="100"/>
      <c r="CB562" s="100"/>
      <c r="CC562" s="100"/>
    </row>
    <row r="563" spans="1:81" ht="12.75" x14ac:dyDescent="0.2">
      <c r="A563" s="151"/>
      <c r="B563" s="42"/>
      <c r="C563" s="151"/>
      <c r="D563" s="151"/>
      <c r="E563" s="334"/>
      <c r="F563" s="334"/>
      <c r="G563" s="335"/>
      <c r="H563" s="335"/>
      <c r="I563" s="104"/>
      <c r="J563" s="100"/>
      <c r="K563" s="100"/>
      <c r="L563" s="100"/>
      <c r="M563" s="100"/>
      <c r="N563" s="101"/>
      <c r="O563" s="101"/>
      <c r="P563" s="101"/>
      <c r="Q563" s="101"/>
      <c r="R563" s="101"/>
      <c r="S563" s="101"/>
      <c r="T563" s="103"/>
      <c r="U563" s="104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4"/>
      <c r="BB563" s="104"/>
      <c r="BC563" s="110"/>
      <c r="BD563" s="100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  <c r="BO563" s="104"/>
      <c r="BP563" s="104"/>
      <c r="BQ563" s="104"/>
      <c r="BR563" s="104"/>
      <c r="BS563" s="104"/>
      <c r="BT563" s="104"/>
      <c r="BU563" s="104"/>
      <c r="BV563" s="104"/>
      <c r="BW563" s="104"/>
      <c r="BX563" s="104"/>
      <c r="BY563" s="104"/>
      <c r="BZ563" s="104"/>
      <c r="CA563" s="100"/>
      <c r="CB563" s="100"/>
      <c r="CC563" s="100"/>
    </row>
    <row r="564" spans="1:81" ht="12.75" x14ac:dyDescent="0.2">
      <c r="A564" s="151"/>
      <c r="B564" s="42"/>
      <c r="C564" s="151"/>
      <c r="D564" s="151"/>
      <c r="E564" s="334"/>
      <c r="F564" s="334"/>
      <c r="G564" s="335"/>
      <c r="H564" s="335"/>
      <c r="I564" s="104"/>
      <c r="J564" s="100"/>
      <c r="K564" s="100"/>
      <c r="L564" s="100"/>
      <c r="M564" s="100"/>
      <c r="N564" s="101"/>
      <c r="O564" s="101"/>
      <c r="P564" s="101"/>
      <c r="Q564" s="101"/>
      <c r="R564" s="101"/>
      <c r="S564" s="101"/>
      <c r="T564" s="103"/>
      <c r="U564" s="104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4"/>
      <c r="BB564" s="104"/>
      <c r="BC564" s="110"/>
      <c r="BD564" s="100"/>
      <c r="BE564" s="104"/>
      <c r="BF564" s="104"/>
      <c r="BG564" s="104"/>
      <c r="BH564" s="104"/>
      <c r="BI564" s="104"/>
      <c r="BJ564" s="104"/>
      <c r="BK564" s="104"/>
      <c r="BL564" s="104"/>
      <c r="BM564" s="104"/>
      <c r="BN564" s="104"/>
      <c r="BO564" s="104"/>
      <c r="BP564" s="104"/>
      <c r="BQ564" s="104"/>
      <c r="BR564" s="104"/>
      <c r="BS564" s="104"/>
      <c r="BT564" s="104"/>
      <c r="BU564" s="104"/>
      <c r="BV564" s="104"/>
      <c r="BW564" s="104"/>
      <c r="BX564" s="104"/>
      <c r="BY564" s="104"/>
      <c r="BZ564" s="104"/>
      <c r="CA564" s="100"/>
      <c r="CB564" s="100"/>
      <c r="CC564" s="100"/>
    </row>
    <row r="565" spans="1:81" ht="12.75" x14ac:dyDescent="0.2">
      <c r="A565" s="151"/>
      <c r="B565" s="42"/>
      <c r="C565" s="151"/>
      <c r="D565" s="151"/>
      <c r="E565" s="332"/>
      <c r="F565" s="332"/>
      <c r="G565" s="333"/>
      <c r="H565" s="333"/>
      <c r="I565" s="104"/>
      <c r="J565" s="100"/>
      <c r="K565" s="100"/>
      <c r="L565" s="100"/>
      <c r="M565" s="100"/>
      <c r="N565" s="101"/>
      <c r="O565" s="101"/>
      <c r="P565" s="101"/>
      <c r="Q565" s="101"/>
      <c r="R565" s="101"/>
      <c r="S565" s="101"/>
      <c r="T565" s="103"/>
      <c r="U565" s="104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4"/>
      <c r="BB565" s="104"/>
      <c r="BC565" s="110"/>
      <c r="BD565" s="100"/>
      <c r="BE565" s="104"/>
      <c r="BF565" s="104"/>
      <c r="BG565" s="104"/>
      <c r="BH565" s="104"/>
      <c r="BI565" s="104"/>
      <c r="BJ565" s="104"/>
      <c r="BK565" s="104"/>
      <c r="BL565" s="104"/>
      <c r="BM565" s="104"/>
      <c r="BN565" s="104"/>
      <c r="BO565" s="104"/>
      <c r="BP565" s="104"/>
      <c r="BQ565" s="104"/>
      <c r="BR565" s="104"/>
      <c r="BS565" s="104"/>
      <c r="BT565" s="104"/>
      <c r="BU565" s="104"/>
      <c r="BV565" s="104"/>
      <c r="BW565" s="104"/>
      <c r="BX565" s="104"/>
      <c r="BY565" s="104"/>
      <c r="BZ565" s="104"/>
      <c r="CA565" s="100"/>
      <c r="CB565" s="100"/>
      <c r="CC565" s="100"/>
    </row>
    <row r="566" spans="1:81" ht="12.75" x14ac:dyDescent="0.2">
      <c r="A566" s="151"/>
      <c r="B566" s="42"/>
      <c r="C566" s="151"/>
      <c r="D566" s="151"/>
      <c r="E566" s="334"/>
      <c r="F566" s="334"/>
      <c r="G566" s="335"/>
      <c r="H566" s="335"/>
      <c r="I566" s="104"/>
      <c r="J566" s="100"/>
      <c r="K566" s="100"/>
      <c r="L566" s="100"/>
      <c r="M566" s="100"/>
      <c r="N566" s="101"/>
      <c r="O566" s="101"/>
      <c r="P566" s="101"/>
      <c r="Q566" s="101"/>
      <c r="R566" s="101"/>
      <c r="S566" s="101"/>
      <c r="T566" s="103"/>
      <c r="U566" s="104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4"/>
      <c r="BB566" s="104"/>
      <c r="BC566" s="110"/>
      <c r="BD566" s="100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  <c r="BO566" s="104"/>
      <c r="BP566" s="104"/>
      <c r="BQ566" s="104"/>
      <c r="BR566" s="104"/>
      <c r="BS566" s="104"/>
      <c r="BT566" s="104"/>
      <c r="BU566" s="104"/>
      <c r="BV566" s="104"/>
      <c r="BW566" s="104"/>
      <c r="BX566" s="104"/>
      <c r="BY566" s="104"/>
      <c r="BZ566" s="104"/>
      <c r="CA566" s="100"/>
      <c r="CB566" s="100"/>
      <c r="CC566" s="100"/>
    </row>
    <row r="567" spans="1:81" ht="12.75" x14ac:dyDescent="0.2">
      <c r="A567" s="151"/>
      <c r="B567" s="42"/>
      <c r="C567" s="151"/>
      <c r="D567" s="151"/>
      <c r="E567" s="334"/>
      <c r="F567" s="334"/>
      <c r="G567" s="335"/>
      <c r="H567" s="335"/>
      <c r="I567" s="104"/>
      <c r="J567" s="100"/>
      <c r="K567" s="100"/>
      <c r="L567" s="100"/>
      <c r="M567" s="100"/>
      <c r="N567" s="101"/>
      <c r="O567" s="101"/>
      <c r="P567" s="101"/>
      <c r="Q567" s="101"/>
      <c r="R567" s="101"/>
      <c r="S567" s="101"/>
      <c r="T567" s="103"/>
      <c r="U567" s="104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4"/>
      <c r="BB567" s="104"/>
      <c r="BC567" s="110"/>
      <c r="BD567" s="100"/>
      <c r="BE567" s="104"/>
      <c r="BF567" s="104"/>
      <c r="BG567" s="104"/>
      <c r="BH567" s="104"/>
      <c r="BI567" s="104"/>
      <c r="BJ567" s="104"/>
      <c r="BK567" s="104"/>
      <c r="BL567" s="104"/>
      <c r="BM567" s="104"/>
      <c r="BN567" s="104"/>
      <c r="BO567" s="104"/>
      <c r="BP567" s="104"/>
      <c r="BQ567" s="104"/>
      <c r="BR567" s="104"/>
      <c r="BS567" s="104"/>
      <c r="BT567" s="104"/>
      <c r="BU567" s="104"/>
      <c r="BV567" s="104"/>
      <c r="BW567" s="104"/>
      <c r="BX567" s="104"/>
      <c r="BY567" s="104"/>
      <c r="BZ567" s="104"/>
      <c r="CA567" s="100"/>
      <c r="CB567" s="100"/>
      <c r="CC567" s="100"/>
    </row>
    <row r="568" spans="1:81" ht="12.75" x14ac:dyDescent="0.2">
      <c r="A568" s="151"/>
      <c r="B568" s="42"/>
      <c r="C568" s="151"/>
      <c r="D568" s="151"/>
      <c r="E568" s="332"/>
      <c r="F568" s="332"/>
      <c r="G568" s="333"/>
      <c r="H568" s="333"/>
      <c r="I568" s="104"/>
      <c r="J568" s="100"/>
      <c r="K568" s="100"/>
      <c r="L568" s="100"/>
      <c r="M568" s="100"/>
      <c r="N568" s="101"/>
      <c r="O568" s="101"/>
      <c r="P568" s="101"/>
      <c r="Q568" s="101"/>
      <c r="R568" s="101"/>
      <c r="S568" s="101"/>
      <c r="T568" s="103"/>
      <c r="U568" s="104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4"/>
      <c r="BB568" s="104"/>
      <c r="BC568" s="110"/>
      <c r="BD568" s="100"/>
      <c r="BE568" s="104"/>
      <c r="BF568" s="104"/>
      <c r="BG568" s="104"/>
      <c r="BH568" s="104"/>
      <c r="BI568" s="104"/>
      <c r="BJ568" s="104"/>
      <c r="BK568" s="104"/>
      <c r="BL568" s="104"/>
      <c r="BM568" s="104"/>
      <c r="BN568" s="104"/>
      <c r="BO568" s="104"/>
      <c r="BP568" s="104"/>
      <c r="BQ568" s="104"/>
      <c r="BR568" s="104"/>
      <c r="BS568" s="104"/>
      <c r="BT568" s="104"/>
      <c r="BU568" s="104"/>
      <c r="BV568" s="104"/>
      <c r="BW568" s="104"/>
      <c r="BX568" s="104"/>
      <c r="BY568" s="104"/>
      <c r="BZ568" s="104"/>
      <c r="CA568" s="100"/>
      <c r="CB568" s="100"/>
      <c r="CC568" s="100"/>
    </row>
    <row r="569" spans="1:81" ht="12.75" x14ac:dyDescent="0.2">
      <c r="A569" s="151"/>
      <c r="B569" s="42"/>
      <c r="C569" s="151"/>
      <c r="D569" s="151"/>
      <c r="E569" s="334"/>
      <c r="F569" s="334"/>
      <c r="G569" s="335"/>
      <c r="H569" s="335"/>
      <c r="I569" s="104"/>
      <c r="J569" s="100"/>
      <c r="K569" s="100"/>
      <c r="L569" s="100"/>
      <c r="M569" s="100"/>
      <c r="N569" s="101"/>
      <c r="O569" s="101"/>
      <c r="P569" s="101"/>
      <c r="Q569" s="101"/>
      <c r="R569" s="101"/>
      <c r="S569" s="101"/>
      <c r="T569" s="103"/>
      <c r="U569" s="104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4"/>
      <c r="BB569" s="104"/>
      <c r="BC569" s="110"/>
      <c r="BD569" s="100"/>
      <c r="BE569" s="104"/>
      <c r="BF569" s="104"/>
      <c r="BG569" s="104"/>
      <c r="BH569" s="104"/>
      <c r="BI569" s="104"/>
      <c r="BJ569" s="104"/>
      <c r="BK569" s="104"/>
      <c r="BL569" s="104"/>
      <c r="BM569" s="104"/>
      <c r="BN569" s="104"/>
      <c r="BO569" s="104"/>
      <c r="BP569" s="104"/>
      <c r="BQ569" s="104"/>
      <c r="BR569" s="104"/>
      <c r="BS569" s="104"/>
      <c r="BT569" s="104"/>
      <c r="BU569" s="104"/>
      <c r="BV569" s="104"/>
      <c r="BW569" s="104"/>
      <c r="BX569" s="104"/>
      <c r="BY569" s="104"/>
      <c r="BZ569" s="104"/>
      <c r="CA569" s="100"/>
      <c r="CB569" s="100"/>
      <c r="CC569" s="100"/>
    </row>
    <row r="570" spans="1:81" ht="12.75" x14ac:dyDescent="0.2">
      <c r="A570" s="151"/>
      <c r="B570" s="42"/>
      <c r="C570" s="151"/>
      <c r="D570" s="151"/>
      <c r="E570" s="332"/>
      <c r="F570" s="332"/>
      <c r="G570" s="333"/>
      <c r="H570" s="333"/>
      <c r="I570" s="104"/>
      <c r="J570" s="100"/>
      <c r="K570" s="100"/>
      <c r="L570" s="100"/>
      <c r="M570" s="100"/>
      <c r="N570" s="101"/>
      <c r="O570" s="101"/>
      <c r="P570" s="101"/>
      <c r="Q570" s="101"/>
      <c r="R570" s="101"/>
      <c r="S570" s="101"/>
      <c r="T570" s="103"/>
      <c r="U570" s="104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4"/>
      <c r="BB570" s="104"/>
      <c r="BC570" s="110"/>
      <c r="BD570" s="100"/>
      <c r="BE570" s="104"/>
      <c r="BF570" s="104"/>
      <c r="BG570" s="104"/>
      <c r="BH570" s="104"/>
      <c r="BI570" s="104"/>
      <c r="BJ570" s="104"/>
      <c r="BK570" s="104"/>
      <c r="BL570" s="104"/>
      <c r="BM570" s="104"/>
      <c r="BN570" s="104"/>
      <c r="BO570" s="104"/>
      <c r="BP570" s="104"/>
      <c r="BQ570" s="104"/>
      <c r="BR570" s="104"/>
      <c r="BS570" s="104"/>
      <c r="BT570" s="104"/>
      <c r="BU570" s="104"/>
      <c r="BV570" s="104"/>
      <c r="BW570" s="104"/>
      <c r="BX570" s="104"/>
      <c r="BY570" s="104"/>
      <c r="BZ570" s="104"/>
      <c r="CA570" s="100"/>
      <c r="CB570" s="100"/>
      <c r="CC570" s="100"/>
    </row>
    <row r="571" spans="1:81" ht="12.75" x14ac:dyDescent="0.2">
      <c r="A571" s="151"/>
      <c r="B571" s="42"/>
      <c r="C571" s="151"/>
      <c r="D571" s="151"/>
      <c r="E571" s="334"/>
      <c r="F571" s="334"/>
      <c r="G571" s="335"/>
      <c r="H571" s="335"/>
      <c r="I571" s="104"/>
      <c r="J571" s="100"/>
      <c r="K571" s="100"/>
      <c r="L571" s="100"/>
      <c r="M571" s="100"/>
      <c r="N571" s="101"/>
      <c r="O571" s="101"/>
      <c r="P571" s="101"/>
      <c r="Q571" s="101"/>
      <c r="R571" s="101"/>
      <c r="S571" s="101"/>
      <c r="T571" s="103"/>
      <c r="U571" s="104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4"/>
      <c r="BB571" s="104"/>
      <c r="BC571" s="110"/>
      <c r="BD571" s="100"/>
      <c r="BE571" s="104"/>
      <c r="BF571" s="104"/>
      <c r="BG571" s="104"/>
      <c r="BH571" s="104"/>
      <c r="BI571" s="104"/>
      <c r="BJ571" s="104"/>
      <c r="BK571" s="104"/>
      <c r="BL571" s="104"/>
      <c r="BM571" s="104"/>
      <c r="BN571" s="104"/>
      <c r="BO571" s="104"/>
      <c r="BP571" s="104"/>
      <c r="BQ571" s="104"/>
      <c r="BR571" s="104"/>
      <c r="BS571" s="104"/>
      <c r="BT571" s="104"/>
      <c r="BU571" s="104"/>
      <c r="BV571" s="104"/>
      <c r="BW571" s="104"/>
      <c r="BX571" s="104"/>
      <c r="BY571" s="104"/>
      <c r="BZ571" s="104"/>
      <c r="CA571" s="100"/>
      <c r="CB571" s="100"/>
      <c r="CC571" s="100"/>
    </row>
    <row r="572" spans="1:81" ht="12.75" x14ac:dyDescent="0.2">
      <c r="A572" s="151"/>
      <c r="B572" s="42"/>
      <c r="C572" s="151"/>
      <c r="D572" s="151"/>
      <c r="E572" s="332"/>
      <c r="F572" s="332"/>
      <c r="G572" s="333"/>
      <c r="H572" s="333"/>
      <c r="I572" s="104"/>
      <c r="J572" s="100"/>
      <c r="K572" s="100"/>
      <c r="L572" s="100"/>
      <c r="M572" s="100"/>
      <c r="N572" s="101"/>
      <c r="O572" s="101"/>
      <c r="P572" s="101"/>
      <c r="Q572" s="101"/>
      <c r="R572" s="101"/>
      <c r="S572" s="101"/>
      <c r="T572" s="103"/>
      <c r="U572" s="104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4"/>
      <c r="BB572" s="104"/>
      <c r="BC572" s="110"/>
      <c r="BD572" s="100"/>
      <c r="BE572" s="104"/>
      <c r="BF572" s="104"/>
      <c r="BG572" s="104"/>
      <c r="BH572" s="104"/>
      <c r="BI572" s="104"/>
      <c r="BJ572" s="104"/>
      <c r="BK572" s="104"/>
      <c r="BL572" s="104"/>
      <c r="BM572" s="104"/>
      <c r="BN572" s="104"/>
      <c r="BO572" s="104"/>
      <c r="BP572" s="104"/>
      <c r="BQ572" s="104"/>
      <c r="BR572" s="104"/>
      <c r="BS572" s="104"/>
      <c r="BT572" s="104"/>
      <c r="BU572" s="104"/>
      <c r="BV572" s="104"/>
      <c r="BW572" s="104"/>
      <c r="BX572" s="104"/>
      <c r="BY572" s="104"/>
      <c r="BZ572" s="104"/>
      <c r="CA572" s="100"/>
      <c r="CB572" s="100"/>
      <c r="CC572" s="100"/>
    </row>
    <row r="573" spans="1:81" ht="12.75" x14ac:dyDescent="0.2">
      <c r="A573" s="151"/>
      <c r="B573" s="42"/>
      <c r="C573" s="151"/>
      <c r="D573" s="151"/>
      <c r="E573" s="334"/>
      <c r="F573" s="334"/>
      <c r="G573" s="335"/>
      <c r="H573" s="335"/>
      <c r="I573" s="104"/>
      <c r="J573" s="100"/>
      <c r="K573" s="100"/>
      <c r="L573" s="100"/>
      <c r="M573" s="100"/>
      <c r="N573" s="101"/>
      <c r="O573" s="101"/>
      <c r="P573" s="101"/>
      <c r="Q573" s="101"/>
      <c r="R573" s="101"/>
      <c r="S573" s="101"/>
      <c r="T573" s="103"/>
      <c r="U573" s="104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4"/>
      <c r="BB573" s="104"/>
      <c r="BC573" s="110"/>
      <c r="BD573" s="100"/>
      <c r="BE573" s="104"/>
      <c r="BF573" s="104"/>
      <c r="BG573" s="104"/>
      <c r="BH573" s="104"/>
      <c r="BI573" s="104"/>
      <c r="BJ573" s="104"/>
      <c r="BK573" s="104"/>
      <c r="BL573" s="104"/>
      <c r="BM573" s="104"/>
      <c r="BN573" s="104"/>
      <c r="BO573" s="104"/>
      <c r="BP573" s="104"/>
      <c r="BQ573" s="104"/>
      <c r="BR573" s="104"/>
      <c r="BS573" s="104"/>
      <c r="BT573" s="104"/>
      <c r="BU573" s="104"/>
      <c r="BV573" s="104"/>
      <c r="BW573" s="104"/>
      <c r="BX573" s="104"/>
      <c r="BY573" s="104"/>
      <c r="BZ573" s="104"/>
      <c r="CA573" s="100"/>
      <c r="CB573" s="100"/>
      <c r="CC573" s="100"/>
    </row>
    <row r="574" spans="1:81" ht="12.75" x14ac:dyDescent="0.2">
      <c r="A574" s="151"/>
      <c r="B574" s="42"/>
      <c r="C574" s="151"/>
      <c r="D574" s="151"/>
      <c r="E574" s="332"/>
      <c r="F574" s="332"/>
      <c r="G574" s="333"/>
      <c r="H574" s="333"/>
      <c r="I574" s="104"/>
      <c r="J574" s="100"/>
      <c r="K574" s="100"/>
      <c r="L574" s="100"/>
      <c r="M574" s="100"/>
      <c r="N574" s="101"/>
      <c r="O574" s="101"/>
      <c r="P574" s="101"/>
      <c r="Q574" s="101"/>
      <c r="R574" s="101"/>
      <c r="S574" s="101"/>
      <c r="T574" s="103"/>
      <c r="U574" s="104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4"/>
      <c r="BB574" s="104"/>
      <c r="BC574" s="110"/>
      <c r="BD574" s="100"/>
      <c r="BE574" s="104"/>
      <c r="BF574" s="104"/>
      <c r="BG574" s="104"/>
      <c r="BH574" s="104"/>
      <c r="BI574" s="104"/>
      <c r="BJ574" s="104"/>
      <c r="BK574" s="104"/>
      <c r="BL574" s="104"/>
      <c r="BM574" s="104"/>
      <c r="BN574" s="104"/>
      <c r="BO574" s="104"/>
      <c r="BP574" s="104"/>
      <c r="BQ574" s="104"/>
      <c r="BR574" s="104"/>
      <c r="BS574" s="104"/>
      <c r="BT574" s="104"/>
      <c r="BU574" s="104"/>
      <c r="BV574" s="104"/>
      <c r="BW574" s="104"/>
      <c r="BX574" s="104"/>
      <c r="BY574" s="104"/>
      <c r="BZ574" s="104"/>
      <c r="CA574" s="100"/>
      <c r="CB574" s="100"/>
      <c r="CC574" s="100"/>
    </row>
    <row r="575" spans="1:81" ht="12.75" x14ac:dyDescent="0.2">
      <c r="A575" s="151"/>
      <c r="B575" s="42"/>
      <c r="C575" s="151"/>
      <c r="D575" s="151"/>
      <c r="E575" s="332"/>
      <c r="F575" s="332"/>
      <c r="G575" s="333"/>
      <c r="H575" s="333"/>
      <c r="I575" s="104"/>
      <c r="J575" s="100"/>
      <c r="K575" s="100"/>
      <c r="L575" s="100"/>
      <c r="M575" s="100"/>
      <c r="N575" s="101"/>
      <c r="O575" s="101"/>
      <c r="P575" s="101"/>
      <c r="Q575" s="101"/>
      <c r="R575" s="101"/>
      <c r="S575" s="101"/>
      <c r="T575" s="103"/>
      <c r="U575" s="104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4"/>
      <c r="BB575" s="104"/>
      <c r="BC575" s="110"/>
      <c r="BD575" s="100"/>
      <c r="BE575" s="104"/>
      <c r="BF575" s="104"/>
      <c r="BG575" s="104"/>
      <c r="BH575" s="104"/>
      <c r="BI575" s="104"/>
      <c r="BJ575" s="104"/>
      <c r="BK575" s="104"/>
      <c r="BL575" s="104"/>
      <c r="BM575" s="104"/>
      <c r="BN575" s="104"/>
      <c r="BO575" s="104"/>
      <c r="BP575" s="104"/>
      <c r="BQ575" s="104"/>
      <c r="BR575" s="104"/>
      <c r="BS575" s="104"/>
      <c r="BT575" s="104"/>
      <c r="BU575" s="104"/>
      <c r="BV575" s="104"/>
      <c r="BW575" s="104"/>
      <c r="BX575" s="104"/>
      <c r="BY575" s="104"/>
      <c r="BZ575" s="104"/>
      <c r="CA575" s="100"/>
      <c r="CB575" s="100"/>
      <c r="CC575" s="100"/>
    </row>
    <row r="576" spans="1:81" ht="12.75" x14ac:dyDescent="0.2">
      <c r="A576" s="151"/>
      <c r="B576" s="42"/>
      <c r="C576" s="151"/>
      <c r="D576" s="151"/>
      <c r="E576" s="334"/>
      <c r="F576" s="334"/>
      <c r="G576" s="335"/>
      <c r="H576" s="335"/>
      <c r="I576" s="104"/>
      <c r="J576" s="100"/>
      <c r="K576" s="100"/>
      <c r="L576" s="100"/>
      <c r="M576" s="100"/>
      <c r="N576" s="101"/>
      <c r="O576" s="101"/>
      <c r="P576" s="101"/>
      <c r="Q576" s="101"/>
      <c r="R576" s="101"/>
      <c r="S576" s="101"/>
      <c r="T576" s="103"/>
      <c r="U576" s="104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4"/>
      <c r="BB576" s="104"/>
      <c r="BC576" s="110"/>
      <c r="BD576" s="100"/>
      <c r="BE576" s="104"/>
      <c r="BF576" s="104"/>
      <c r="BG576" s="104"/>
      <c r="BH576" s="104"/>
      <c r="BI576" s="104"/>
      <c r="BJ576" s="104"/>
      <c r="BK576" s="104"/>
      <c r="BL576" s="104"/>
      <c r="BM576" s="104"/>
      <c r="BN576" s="104"/>
      <c r="BO576" s="104"/>
      <c r="BP576" s="104"/>
      <c r="BQ576" s="104"/>
      <c r="BR576" s="104"/>
      <c r="BS576" s="104"/>
      <c r="BT576" s="104"/>
      <c r="BU576" s="104"/>
      <c r="BV576" s="104"/>
      <c r="BW576" s="104"/>
      <c r="BX576" s="104"/>
      <c r="BY576" s="104"/>
      <c r="BZ576" s="104"/>
      <c r="CA576" s="100"/>
      <c r="CB576" s="100"/>
      <c r="CC576" s="100"/>
    </row>
    <row r="577" spans="1:81" ht="12.75" x14ac:dyDescent="0.2">
      <c r="A577" s="151"/>
      <c r="B577" s="42"/>
      <c r="C577" s="151"/>
      <c r="D577" s="151"/>
      <c r="E577" s="334"/>
      <c r="F577" s="334"/>
      <c r="G577" s="335"/>
      <c r="H577" s="335"/>
      <c r="I577" s="104"/>
      <c r="J577" s="100"/>
      <c r="K577" s="100"/>
      <c r="L577" s="100"/>
      <c r="M577" s="100"/>
      <c r="N577" s="101"/>
      <c r="O577" s="101"/>
      <c r="P577" s="101"/>
      <c r="Q577" s="101"/>
      <c r="R577" s="101"/>
      <c r="S577" s="101"/>
      <c r="T577" s="103"/>
      <c r="U577" s="104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4"/>
      <c r="BB577" s="104"/>
      <c r="BC577" s="110"/>
      <c r="BD577" s="100"/>
      <c r="BE577" s="104"/>
      <c r="BF577" s="104"/>
      <c r="BG577" s="104"/>
      <c r="BH577" s="104"/>
      <c r="BI577" s="104"/>
      <c r="BJ577" s="104"/>
      <c r="BK577" s="104"/>
      <c r="BL577" s="104"/>
      <c r="BM577" s="104"/>
      <c r="BN577" s="104"/>
      <c r="BO577" s="104"/>
      <c r="BP577" s="104"/>
      <c r="BQ577" s="104"/>
      <c r="BR577" s="104"/>
      <c r="BS577" s="104"/>
      <c r="BT577" s="104"/>
      <c r="BU577" s="104"/>
      <c r="BV577" s="104"/>
      <c r="BW577" s="104"/>
      <c r="BX577" s="104"/>
      <c r="BY577" s="104"/>
      <c r="BZ577" s="104"/>
      <c r="CA577" s="100"/>
      <c r="CB577" s="100"/>
      <c r="CC577" s="100"/>
    </row>
    <row r="578" spans="1:81" ht="12.75" x14ac:dyDescent="0.2">
      <c r="A578" s="151"/>
      <c r="B578" s="42"/>
      <c r="C578" s="151"/>
      <c r="D578" s="151"/>
      <c r="E578" s="334"/>
      <c r="F578" s="334"/>
      <c r="G578" s="335"/>
      <c r="H578" s="335"/>
      <c r="I578" s="104"/>
      <c r="J578" s="100"/>
      <c r="K578" s="100"/>
      <c r="L578" s="100"/>
      <c r="M578" s="100"/>
      <c r="N578" s="101"/>
      <c r="O578" s="101"/>
      <c r="P578" s="101"/>
      <c r="Q578" s="101"/>
      <c r="R578" s="101"/>
      <c r="S578" s="101"/>
      <c r="T578" s="103"/>
      <c r="U578" s="104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4"/>
      <c r="BB578" s="104"/>
      <c r="BC578" s="110"/>
      <c r="BD578" s="100"/>
      <c r="BE578" s="104"/>
      <c r="BF578" s="104"/>
      <c r="BG578" s="104"/>
      <c r="BH578" s="104"/>
      <c r="BI578" s="104"/>
      <c r="BJ578" s="104"/>
      <c r="BK578" s="104"/>
      <c r="BL578" s="104"/>
      <c r="BM578" s="104"/>
      <c r="BN578" s="104"/>
      <c r="BO578" s="104"/>
      <c r="BP578" s="104"/>
      <c r="BQ578" s="104"/>
      <c r="BR578" s="104"/>
      <c r="BS578" s="104"/>
      <c r="BT578" s="104"/>
      <c r="BU578" s="104"/>
      <c r="BV578" s="104"/>
      <c r="BW578" s="104"/>
      <c r="BX578" s="104"/>
      <c r="BY578" s="104"/>
      <c r="BZ578" s="104"/>
      <c r="CA578" s="100"/>
      <c r="CB578" s="100"/>
      <c r="CC578" s="100"/>
    </row>
    <row r="579" spans="1:81" ht="12.75" x14ac:dyDescent="0.2">
      <c r="A579" s="151"/>
      <c r="B579" s="42"/>
      <c r="C579" s="151"/>
      <c r="D579" s="151"/>
      <c r="E579" s="334"/>
      <c r="F579" s="334"/>
      <c r="G579" s="335"/>
      <c r="H579" s="335"/>
      <c r="I579" s="104"/>
      <c r="J579" s="100"/>
      <c r="K579" s="100"/>
      <c r="L579" s="100"/>
      <c r="M579" s="100"/>
      <c r="N579" s="101"/>
      <c r="O579" s="101"/>
      <c r="P579" s="101"/>
      <c r="Q579" s="101"/>
      <c r="R579" s="101"/>
      <c r="S579" s="101"/>
      <c r="T579" s="103"/>
      <c r="U579" s="104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4"/>
      <c r="BB579" s="104"/>
      <c r="BC579" s="110"/>
      <c r="BD579" s="100"/>
      <c r="BE579" s="104"/>
      <c r="BF579" s="104"/>
      <c r="BG579" s="104"/>
      <c r="BH579" s="104"/>
      <c r="BI579" s="104"/>
      <c r="BJ579" s="104"/>
      <c r="BK579" s="104"/>
      <c r="BL579" s="104"/>
      <c r="BM579" s="104"/>
      <c r="BN579" s="104"/>
      <c r="BO579" s="104"/>
      <c r="BP579" s="104"/>
      <c r="BQ579" s="104"/>
      <c r="BR579" s="104"/>
      <c r="BS579" s="104"/>
      <c r="BT579" s="104"/>
      <c r="BU579" s="104"/>
      <c r="BV579" s="104"/>
      <c r="BW579" s="104"/>
      <c r="BX579" s="104"/>
      <c r="BY579" s="104"/>
      <c r="BZ579" s="104"/>
      <c r="CA579" s="100"/>
      <c r="CB579" s="100"/>
      <c r="CC579" s="100"/>
    </row>
    <row r="580" spans="1:81" ht="12.75" x14ac:dyDescent="0.2">
      <c r="A580" s="151"/>
      <c r="B580" s="42"/>
      <c r="C580" s="151"/>
      <c r="D580" s="151"/>
      <c r="E580" s="332"/>
      <c r="F580" s="332"/>
      <c r="G580" s="333"/>
      <c r="H580" s="333"/>
      <c r="I580" s="104"/>
      <c r="J580" s="100"/>
      <c r="K580" s="100"/>
      <c r="L580" s="100"/>
      <c r="M580" s="100"/>
      <c r="N580" s="101"/>
      <c r="O580" s="101"/>
      <c r="P580" s="101"/>
      <c r="Q580" s="101"/>
      <c r="R580" s="101"/>
      <c r="S580" s="101"/>
      <c r="T580" s="103"/>
      <c r="U580" s="104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4"/>
      <c r="BB580" s="104"/>
      <c r="BC580" s="110"/>
      <c r="BD580" s="100"/>
      <c r="BE580" s="104"/>
      <c r="BF580" s="104"/>
      <c r="BG580" s="104"/>
      <c r="BH580" s="104"/>
      <c r="BI580" s="104"/>
      <c r="BJ580" s="104"/>
      <c r="BK580" s="104"/>
      <c r="BL580" s="104"/>
      <c r="BM580" s="104"/>
      <c r="BN580" s="104"/>
      <c r="BO580" s="104"/>
      <c r="BP580" s="104"/>
      <c r="BQ580" s="104"/>
      <c r="BR580" s="104"/>
      <c r="BS580" s="104"/>
      <c r="BT580" s="104"/>
      <c r="BU580" s="104"/>
      <c r="BV580" s="104"/>
      <c r="BW580" s="104"/>
      <c r="BX580" s="104"/>
      <c r="BY580" s="104"/>
      <c r="BZ580" s="104"/>
      <c r="CA580" s="100"/>
      <c r="CB580" s="100"/>
      <c r="CC580" s="100"/>
    </row>
    <row r="581" spans="1:81" ht="12.75" x14ac:dyDescent="0.2">
      <c r="A581" s="151"/>
      <c r="B581" s="42"/>
      <c r="C581" s="151"/>
      <c r="D581" s="151"/>
      <c r="E581" s="332"/>
      <c r="F581" s="332"/>
      <c r="G581" s="333"/>
      <c r="H581" s="333"/>
      <c r="I581" s="104"/>
      <c r="J581" s="100"/>
      <c r="K581" s="100"/>
      <c r="L581" s="100"/>
      <c r="M581" s="100"/>
      <c r="N581" s="101"/>
      <c r="O581" s="101"/>
      <c r="P581" s="101"/>
      <c r="Q581" s="101"/>
      <c r="R581" s="101"/>
      <c r="S581" s="101"/>
      <c r="T581" s="103"/>
      <c r="U581" s="104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4"/>
      <c r="BB581" s="104"/>
      <c r="BC581" s="110"/>
      <c r="BD581" s="100"/>
      <c r="BE581" s="104"/>
      <c r="BF581" s="104"/>
      <c r="BG581" s="104"/>
      <c r="BH581" s="104"/>
      <c r="BI581" s="104"/>
      <c r="BJ581" s="104"/>
      <c r="BK581" s="104"/>
      <c r="BL581" s="104"/>
      <c r="BM581" s="104"/>
      <c r="BN581" s="104"/>
      <c r="BO581" s="104"/>
      <c r="BP581" s="104"/>
      <c r="BQ581" s="104"/>
      <c r="BR581" s="104"/>
      <c r="BS581" s="104"/>
      <c r="BT581" s="104"/>
      <c r="BU581" s="104"/>
      <c r="BV581" s="104"/>
      <c r="BW581" s="104"/>
      <c r="BX581" s="104"/>
      <c r="BY581" s="104"/>
      <c r="BZ581" s="104"/>
      <c r="CA581" s="100"/>
      <c r="CB581" s="100"/>
      <c r="CC581" s="100"/>
    </row>
    <row r="582" spans="1:81" ht="12.75" x14ac:dyDescent="0.2">
      <c r="A582" s="151"/>
      <c r="B582" s="42"/>
      <c r="C582" s="151"/>
      <c r="D582" s="151"/>
      <c r="E582" s="334"/>
      <c r="F582" s="334"/>
      <c r="G582" s="335"/>
      <c r="H582" s="335"/>
      <c r="I582" s="104"/>
      <c r="J582" s="100"/>
      <c r="K582" s="100"/>
      <c r="L582" s="100"/>
      <c r="M582" s="100"/>
      <c r="N582" s="101"/>
      <c r="O582" s="101"/>
      <c r="P582" s="101"/>
      <c r="Q582" s="101"/>
      <c r="R582" s="101"/>
      <c r="S582" s="101"/>
      <c r="T582" s="103"/>
      <c r="U582" s="104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4"/>
      <c r="BB582" s="104"/>
      <c r="BC582" s="110"/>
      <c r="BD582" s="100"/>
      <c r="BE582" s="104"/>
      <c r="BF582" s="104"/>
      <c r="BG582" s="104"/>
      <c r="BH582" s="104"/>
      <c r="BI582" s="104"/>
      <c r="BJ582" s="104"/>
      <c r="BK582" s="104"/>
      <c r="BL582" s="104"/>
      <c r="BM582" s="104"/>
      <c r="BN582" s="104"/>
      <c r="BO582" s="104"/>
      <c r="BP582" s="104"/>
      <c r="BQ582" s="104"/>
      <c r="BR582" s="104"/>
      <c r="BS582" s="104"/>
      <c r="BT582" s="104"/>
      <c r="BU582" s="104"/>
      <c r="BV582" s="104"/>
      <c r="BW582" s="104"/>
      <c r="BX582" s="104"/>
      <c r="BY582" s="104"/>
      <c r="BZ582" s="104"/>
      <c r="CA582" s="100"/>
      <c r="CB582" s="100"/>
      <c r="CC582" s="100"/>
    </row>
    <row r="583" spans="1:81" ht="12.75" x14ac:dyDescent="0.2">
      <c r="A583" s="151"/>
      <c r="B583" s="42"/>
      <c r="C583" s="151"/>
      <c r="D583" s="151"/>
      <c r="E583" s="334"/>
      <c r="F583" s="334"/>
      <c r="G583" s="335"/>
      <c r="H583" s="335"/>
      <c r="I583" s="104"/>
      <c r="J583" s="100"/>
      <c r="K583" s="100"/>
      <c r="L583" s="100"/>
      <c r="M583" s="100"/>
      <c r="N583" s="101"/>
      <c r="O583" s="101"/>
      <c r="P583" s="101"/>
      <c r="Q583" s="101"/>
      <c r="R583" s="101"/>
      <c r="S583" s="101"/>
      <c r="T583" s="103"/>
      <c r="U583" s="104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4"/>
      <c r="BB583" s="104"/>
      <c r="BC583" s="110"/>
      <c r="BD583" s="100"/>
      <c r="BE583" s="104"/>
      <c r="BF583" s="104"/>
      <c r="BG583" s="104"/>
      <c r="BH583" s="104"/>
      <c r="BI583" s="104"/>
      <c r="BJ583" s="104"/>
      <c r="BK583" s="104"/>
      <c r="BL583" s="104"/>
      <c r="BM583" s="104"/>
      <c r="BN583" s="104"/>
      <c r="BO583" s="104"/>
      <c r="BP583" s="104"/>
      <c r="BQ583" s="104"/>
      <c r="BR583" s="104"/>
      <c r="BS583" s="104"/>
      <c r="BT583" s="104"/>
      <c r="BU583" s="104"/>
      <c r="BV583" s="104"/>
      <c r="BW583" s="104"/>
      <c r="BX583" s="104"/>
      <c r="BY583" s="104"/>
      <c r="BZ583" s="104"/>
      <c r="CA583" s="100"/>
      <c r="CB583" s="100"/>
      <c r="CC583" s="100"/>
    </row>
    <row r="584" spans="1:81" ht="12.75" x14ac:dyDescent="0.2">
      <c r="A584" s="151"/>
      <c r="B584" s="42"/>
      <c r="C584" s="151"/>
      <c r="D584" s="151"/>
      <c r="E584" s="334"/>
      <c r="F584" s="334"/>
      <c r="G584" s="335"/>
      <c r="H584" s="335"/>
      <c r="I584" s="104"/>
      <c r="J584" s="100"/>
      <c r="K584" s="100"/>
      <c r="L584" s="100"/>
      <c r="M584" s="100"/>
      <c r="N584" s="101"/>
      <c r="O584" s="101"/>
      <c r="P584" s="101"/>
      <c r="Q584" s="101"/>
      <c r="R584" s="101"/>
      <c r="S584" s="101"/>
      <c r="T584" s="103"/>
      <c r="U584" s="104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4"/>
      <c r="BB584" s="104"/>
      <c r="BC584" s="110"/>
      <c r="BD584" s="100"/>
      <c r="BE584" s="104"/>
      <c r="BF584" s="104"/>
      <c r="BG584" s="104"/>
      <c r="BH584" s="104"/>
      <c r="BI584" s="104"/>
      <c r="BJ584" s="104"/>
      <c r="BK584" s="104"/>
      <c r="BL584" s="104"/>
      <c r="BM584" s="104"/>
      <c r="BN584" s="104"/>
      <c r="BO584" s="104"/>
      <c r="BP584" s="104"/>
      <c r="BQ584" s="104"/>
      <c r="BR584" s="104"/>
      <c r="BS584" s="104"/>
      <c r="BT584" s="104"/>
      <c r="BU584" s="104"/>
      <c r="BV584" s="104"/>
      <c r="BW584" s="104"/>
      <c r="BX584" s="104"/>
      <c r="BY584" s="104"/>
      <c r="BZ584" s="104"/>
      <c r="CA584" s="100"/>
      <c r="CB584" s="100"/>
      <c r="CC584" s="100"/>
    </row>
    <row r="585" spans="1:81" ht="12.75" x14ac:dyDescent="0.2">
      <c r="A585" s="151"/>
      <c r="B585" s="42"/>
      <c r="C585" s="151"/>
      <c r="D585" s="151"/>
      <c r="E585" s="334"/>
      <c r="F585" s="334"/>
      <c r="G585" s="335"/>
      <c r="H585" s="335"/>
      <c r="I585" s="104"/>
      <c r="J585" s="100"/>
      <c r="K585" s="100"/>
      <c r="L585" s="100"/>
      <c r="M585" s="100"/>
      <c r="N585" s="101"/>
      <c r="O585" s="101"/>
      <c r="P585" s="101"/>
      <c r="Q585" s="101"/>
      <c r="R585" s="101"/>
      <c r="S585" s="101"/>
      <c r="T585" s="103"/>
      <c r="U585" s="104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4"/>
      <c r="BB585" s="104"/>
      <c r="BC585" s="110"/>
      <c r="BD585" s="100"/>
      <c r="BE585" s="104"/>
      <c r="BF585" s="104"/>
      <c r="BG585" s="104"/>
      <c r="BH585" s="104"/>
      <c r="BI585" s="104"/>
      <c r="BJ585" s="104"/>
      <c r="BK585" s="104"/>
      <c r="BL585" s="104"/>
      <c r="BM585" s="104"/>
      <c r="BN585" s="104"/>
      <c r="BO585" s="104"/>
      <c r="BP585" s="104"/>
      <c r="BQ585" s="104"/>
      <c r="BR585" s="104"/>
      <c r="BS585" s="104"/>
      <c r="BT585" s="104"/>
      <c r="BU585" s="104"/>
      <c r="BV585" s="104"/>
      <c r="BW585" s="104"/>
      <c r="BX585" s="104"/>
      <c r="BY585" s="104"/>
      <c r="BZ585" s="104"/>
      <c r="CA585" s="100"/>
      <c r="CB585" s="100"/>
      <c r="CC585" s="100"/>
    </row>
    <row r="586" spans="1:81" ht="12.75" x14ac:dyDescent="0.2">
      <c r="A586" s="151"/>
      <c r="B586" s="42"/>
      <c r="C586" s="151"/>
      <c r="D586" s="151"/>
      <c r="E586" s="334"/>
      <c r="F586" s="334"/>
      <c r="G586" s="335"/>
      <c r="H586" s="335"/>
      <c r="I586" s="104"/>
      <c r="J586" s="100"/>
      <c r="K586" s="100"/>
      <c r="L586" s="100"/>
      <c r="M586" s="100"/>
      <c r="N586" s="101"/>
      <c r="O586" s="101"/>
      <c r="P586" s="101"/>
      <c r="Q586" s="101"/>
      <c r="R586" s="101"/>
      <c r="S586" s="101"/>
      <c r="T586" s="103"/>
      <c r="U586" s="104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4"/>
      <c r="BB586" s="104"/>
      <c r="BC586" s="110"/>
      <c r="BD586" s="100"/>
      <c r="BE586" s="104"/>
      <c r="BF586" s="104"/>
      <c r="BG586" s="104"/>
      <c r="BH586" s="104"/>
      <c r="BI586" s="104"/>
      <c r="BJ586" s="104"/>
      <c r="BK586" s="104"/>
      <c r="BL586" s="104"/>
      <c r="BM586" s="104"/>
      <c r="BN586" s="104"/>
      <c r="BO586" s="104"/>
      <c r="BP586" s="104"/>
      <c r="BQ586" s="104"/>
      <c r="BR586" s="104"/>
      <c r="BS586" s="104"/>
      <c r="BT586" s="104"/>
      <c r="BU586" s="104"/>
      <c r="BV586" s="104"/>
      <c r="BW586" s="104"/>
      <c r="BX586" s="104"/>
      <c r="BY586" s="104"/>
      <c r="BZ586" s="104"/>
      <c r="CA586" s="100"/>
      <c r="CB586" s="100"/>
      <c r="CC586" s="100"/>
    </row>
    <row r="587" spans="1:81" ht="12.75" x14ac:dyDescent="0.2">
      <c r="A587" s="151"/>
      <c r="B587" s="42"/>
      <c r="C587" s="151"/>
      <c r="D587" s="151"/>
      <c r="E587" s="334"/>
      <c r="F587" s="334"/>
      <c r="G587" s="335"/>
      <c r="H587" s="335"/>
      <c r="I587" s="104"/>
      <c r="J587" s="100"/>
      <c r="K587" s="100"/>
      <c r="L587" s="100"/>
      <c r="M587" s="100"/>
      <c r="N587" s="101"/>
      <c r="O587" s="101"/>
      <c r="P587" s="101"/>
      <c r="Q587" s="101"/>
      <c r="R587" s="101"/>
      <c r="S587" s="101"/>
      <c r="T587" s="103"/>
      <c r="U587" s="104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4"/>
      <c r="BB587" s="104"/>
      <c r="BC587" s="110"/>
      <c r="BD587" s="100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  <c r="BO587" s="104"/>
      <c r="BP587" s="104"/>
      <c r="BQ587" s="104"/>
      <c r="BR587" s="104"/>
      <c r="BS587" s="104"/>
      <c r="BT587" s="104"/>
      <c r="BU587" s="104"/>
      <c r="BV587" s="104"/>
      <c r="BW587" s="104"/>
      <c r="BX587" s="104"/>
      <c r="BY587" s="104"/>
      <c r="BZ587" s="104"/>
      <c r="CA587" s="100"/>
      <c r="CB587" s="100"/>
      <c r="CC587" s="100"/>
    </row>
    <row r="588" spans="1:81" ht="12.75" x14ac:dyDescent="0.2">
      <c r="A588" s="151"/>
      <c r="B588" s="42"/>
      <c r="C588" s="151"/>
      <c r="D588" s="151"/>
      <c r="E588" s="334"/>
      <c r="F588" s="334"/>
      <c r="G588" s="335"/>
      <c r="H588" s="335"/>
      <c r="I588" s="104"/>
      <c r="J588" s="100"/>
      <c r="K588" s="100"/>
      <c r="L588" s="100"/>
      <c r="M588" s="100"/>
      <c r="N588" s="101"/>
      <c r="O588" s="101"/>
      <c r="P588" s="101"/>
      <c r="Q588" s="101"/>
      <c r="R588" s="101"/>
      <c r="S588" s="101"/>
      <c r="T588" s="103"/>
      <c r="U588" s="104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4"/>
      <c r="BB588" s="104"/>
      <c r="BC588" s="110"/>
      <c r="BD588" s="100"/>
      <c r="BE588" s="104"/>
      <c r="BF588" s="104"/>
      <c r="BG588" s="104"/>
      <c r="BH588" s="104"/>
      <c r="BI588" s="104"/>
      <c r="BJ588" s="104"/>
      <c r="BK588" s="104"/>
      <c r="BL588" s="104"/>
      <c r="BM588" s="104"/>
      <c r="BN588" s="104"/>
      <c r="BO588" s="104"/>
      <c r="BP588" s="104"/>
      <c r="BQ588" s="104"/>
      <c r="BR588" s="104"/>
      <c r="BS588" s="104"/>
      <c r="BT588" s="104"/>
      <c r="BU588" s="104"/>
      <c r="BV588" s="104"/>
      <c r="BW588" s="104"/>
      <c r="BX588" s="104"/>
      <c r="BY588" s="104"/>
      <c r="BZ588" s="104"/>
      <c r="CA588" s="100"/>
      <c r="CB588" s="100"/>
      <c r="CC588" s="100"/>
    </row>
    <row r="589" spans="1:81" ht="12.75" x14ac:dyDescent="0.2">
      <c r="A589" s="151"/>
      <c r="B589" s="42"/>
      <c r="C589" s="151"/>
      <c r="D589" s="151"/>
      <c r="E589" s="334"/>
      <c r="F589" s="334"/>
      <c r="G589" s="335"/>
      <c r="H589" s="335"/>
      <c r="I589" s="104"/>
      <c r="J589" s="100"/>
      <c r="K589" s="100"/>
      <c r="L589" s="100"/>
      <c r="M589" s="100"/>
      <c r="N589" s="101"/>
      <c r="O589" s="101"/>
      <c r="P589" s="101"/>
      <c r="Q589" s="101"/>
      <c r="R589" s="101"/>
      <c r="S589" s="101"/>
      <c r="T589" s="103"/>
      <c r="U589" s="104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4"/>
      <c r="BB589" s="104"/>
      <c r="BC589" s="110"/>
      <c r="BD589" s="100"/>
      <c r="BE589" s="104"/>
      <c r="BF589" s="104"/>
      <c r="BG589" s="104"/>
      <c r="BH589" s="104"/>
      <c r="BI589" s="104"/>
      <c r="BJ589" s="104"/>
      <c r="BK589" s="104"/>
      <c r="BL589" s="104"/>
      <c r="BM589" s="104"/>
      <c r="BN589" s="104"/>
      <c r="BO589" s="104"/>
      <c r="BP589" s="104"/>
      <c r="BQ589" s="104"/>
      <c r="BR589" s="104"/>
      <c r="BS589" s="104"/>
      <c r="BT589" s="104"/>
      <c r="BU589" s="104"/>
      <c r="BV589" s="104"/>
      <c r="BW589" s="104"/>
      <c r="BX589" s="104"/>
      <c r="BY589" s="104"/>
      <c r="BZ589" s="104"/>
      <c r="CA589" s="100"/>
      <c r="CB589" s="100"/>
      <c r="CC589" s="100"/>
    </row>
    <row r="590" spans="1:81" ht="12.75" x14ac:dyDescent="0.2">
      <c r="A590" s="151"/>
      <c r="B590" s="42"/>
      <c r="C590" s="151"/>
      <c r="D590" s="151"/>
      <c r="E590" s="334"/>
      <c r="F590" s="334"/>
      <c r="G590" s="335"/>
      <c r="H590" s="335"/>
      <c r="I590" s="104"/>
      <c r="J590" s="100"/>
      <c r="K590" s="100"/>
      <c r="L590" s="100"/>
      <c r="M590" s="100"/>
      <c r="N590" s="101"/>
      <c r="O590" s="101"/>
      <c r="P590" s="101"/>
      <c r="Q590" s="101"/>
      <c r="R590" s="101"/>
      <c r="S590" s="101"/>
      <c r="T590" s="103"/>
      <c r="U590" s="104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4"/>
      <c r="BB590" s="104"/>
      <c r="BC590" s="110"/>
      <c r="BD590" s="100"/>
      <c r="BE590" s="104"/>
      <c r="BF590" s="104"/>
      <c r="BG590" s="104"/>
      <c r="BH590" s="104"/>
      <c r="BI590" s="104"/>
      <c r="BJ590" s="104"/>
      <c r="BK590" s="104"/>
      <c r="BL590" s="104"/>
      <c r="BM590" s="104"/>
      <c r="BN590" s="104"/>
      <c r="BO590" s="104"/>
      <c r="BP590" s="104"/>
      <c r="BQ590" s="104"/>
      <c r="BR590" s="104"/>
      <c r="BS590" s="104"/>
      <c r="BT590" s="104"/>
      <c r="BU590" s="104"/>
      <c r="BV590" s="104"/>
      <c r="BW590" s="104"/>
      <c r="BX590" s="104"/>
      <c r="BY590" s="104"/>
      <c r="BZ590" s="104"/>
      <c r="CA590" s="100"/>
      <c r="CB590" s="100"/>
      <c r="CC590" s="100"/>
    </row>
    <row r="591" spans="1:81" ht="12.75" x14ac:dyDescent="0.2">
      <c r="A591" s="151"/>
      <c r="B591" s="42"/>
      <c r="C591" s="151"/>
      <c r="D591" s="151"/>
      <c r="E591" s="334"/>
      <c r="F591" s="334"/>
      <c r="G591" s="335"/>
      <c r="H591" s="335"/>
      <c r="I591" s="104"/>
      <c r="J591" s="100"/>
      <c r="K591" s="100"/>
      <c r="L591" s="100"/>
      <c r="M591" s="100"/>
      <c r="N591" s="101"/>
      <c r="O591" s="101"/>
      <c r="P591" s="101"/>
      <c r="Q591" s="101"/>
      <c r="R591" s="101"/>
      <c r="S591" s="101"/>
      <c r="T591" s="103"/>
      <c r="U591" s="104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4"/>
      <c r="BB591" s="104"/>
      <c r="BC591" s="110"/>
      <c r="BD591" s="100"/>
      <c r="BE591" s="104"/>
      <c r="BF591" s="104"/>
      <c r="BG591" s="104"/>
      <c r="BH591" s="104"/>
      <c r="BI591" s="104"/>
      <c r="BJ591" s="104"/>
      <c r="BK591" s="104"/>
      <c r="BL591" s="104"/>
      <c r="BM591" s="104"/>
      <c r="BN591" s="104"/>
      <c r="BO591" s="104"/>
      <c r="BP591" s="104"/>
      <c r="BQ591" s="104"/>
      <c r="BR591" s="104"/>
      <c r="BS591" s="104"/>
      <c r="BT591" s="104"/>
      <c r="BU591" s="104"/>
      <c r="BV591" s="104"/>
      <c r="BW591" s="104"/>
      <c r="BX591" s="104"/>
      <c r="BY591" s="104"/>
      <c r="BZ591" s="104"/>
      <c r="CA591" s="100"/>
      <c r="CB591" s="100"/>
      <c r="CC591" s="100"/>
    </row>
    <row r="592" spans="1:81" ht="12.75" x14ac:dyDescent="0.2">
      <c r="A592" s="151"/>
      <c r="B592" s="42"/>
      <c r="C592" s="151"/>
      <c r="D592" s="151"/>
      <c r="E592" s="334"/>
      <c r="F592" s="334"/>
      <c r="G592" s="335"/>
      <c r="H592" s="335"/>
      <c r="I592" s="104"/>
      <c r="J592" s="100"/>
      <c r="K592" s="100"/>
      <c r="L592" s="100"/>
      <c r="M592" s="100"/>
      <c r="N592" s="101"/>
      <c r="O592" s="101"/>
      <c r="P592" s="101"/>
      <c r="Q592" s="101"/>
      <c r="R592" s="101"/>
      <c r="S592" s="101"/>
      <c r="T592" s="103"/>
      <c r="U592" s="104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4"/>
      <c r="BB592" s="104"/>
      <c r="BC592" s="110"/>
      <c r="BD592" s="100"/>
      <c r="BE592" s="104"/>
      <c r="BF592" s="104"/>
      <c r="BG592" s="104"/>
      <c r="BH592" s="104"/>
      <c r="BI592" s="104"/>
      <c r="BJ592" s="104"/>
      <c r="BK592" s="104"/>
      <c r="BL592" s="104"/>
      <c r="BM592" s="104"/>
      <c r="BN592" s="104"/>
      <c r="BO592" s="104"/>
      <c r="BP592" s="104"/>
      <c r="BQ592" s="104"/>
      <c r="BR592" s="104"/>
      <c r="BS592" s="104"/>
      <c r="BT592" s="104"/>
      <c r="BU592" s="104"/>
      <c r="BV592" s="104"/>
      <c r="BW592" s="104"/>
      <c r="BX592" s="104"/>
      <c r="BY592" s="104"/>
      <c r="BZ592" s="104"/>
      <c r="CA592" s="100"/>
      <c r="CB592" s="100"/>
      <c r="CC592" s="100"/>
    </row>
    <row r="593" spans="1:81" ht="12.75" x14ac:dyDescent="0.2">
      <c r="A593" s="151"/>
      <c r="B593" s="42"/>
      <c r="C593" s="151"/>
      <c r="D593" s="151"/>
      <c r="E593" s="334"/>
      <c r="F593" s="334"/>
      <c r="G593" s="335"/>
      <c r="H593" s="335"/>
      <c r="I593" s="104"/>
      <c r="J593" s="100"/>
      <c r="K593" s="100"/>
      <c r="L593" s="100"/>
      <c r="M593" s="100"/>
      <c r="N593" s="101"/>
      <c r="O593" s="101"/>
      <c r="P593" s="101"/>
      <c r="Q593" s="101"/>
      <c r="R593" s="101"/>
      <c r="S593" s="101"/>
      <c r="T593" s="103"/>
      <c r="U593" s="104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4"/>
      <c r="BB593" s="104"/>
      <c r="BC593" s="110"/>
      <c r="BD593" s="100"/>
      <c r="BE593" s="104"/>
      <c r="BF593" s="104"/>
      <c r="BG593" s="104"/>
      <c r="BH593" s="104"/>
      <c r="BI593" s="104"/>
      <c r="BJ593" s="104"/>
      <c r="BK593" s="104"/>
      <c r="BL593" s="104"/>
      <c r="BM593" s="104"/>
      <c r="BN593" s="104"/>
      <c r="BO593" s="104"/>
      <c r="BP593" s="104"/>
      <c r="BQ593" s="104"/>
      <c r="BR593" s="104"/>
      <c r="BS593" s="104"/>
      <c r="BT593" s="104"/>
      <c r="BU593" s="104"/>
      <c r="BV593" s="104"/>
      <c r="BW593" s="104"/>
      <c r="BX593" s="104"/>
      <c r="BY593" s="104"/>
      <c r="BZ593" s="104"/>
      <c r="CA593" s="100"/>
      <c r="CB593" s="100"/>
      <c r="CC593" s="100"/>
    </row>
    <row r="594" spans="1:81" ht="12.75" x14ac:dyDescent="0.2">
      <c r="A594" s="151"/>
      <c r="B594" s="42"/>
      <c r="C594" s="151"/>
      <c r="D594" s="151"/>
      <c r="E594" s="334"/>
      <c r="F594" s="334"/>
      <c r="G594" s="335"/>
      <c r="H594" s="335"/>
      <c r="I594" s="104"/>
      <c r="J594" s="100"/>
      <c r="K594" s="100"/>
      <c r="L594" s="100"/>
      <c r="M594" s="100"/>
      <c r="N594" s="101"/>
      <c r="O594" s="101"/>
      <c r="P594" s="101"/>
      <c r="Q594" s="101"/>
      <c r="R594" s="101"/>
      <c r="S594" s="101"/>
      <c r="T594" s="103"/>
      <c r="U594" s="104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4"/>
      <c r="BB594" s="104"/>
      <c r="BC594" s="110"/>
      <c r="BD594" s="100"/>
      <c r="BE594" s="104"/>
      <c r="BF594" s="104"/>
      <c r="BG594" s="104"/>
      <c r="BH594" s="104"/>
      <c r="BI594" s="104"/>
      <c r="BJ594" s="104"/>
      <c r="BK594" s="104"/>
      <c r="BL594" s="104"/>
      <c r="BM594" s="104"/>
      <c r="BN594" s="104"/>
      <c r="BO594" s="104"/>
      <c r="BP594" s="104"/>
      <c r="BQ594" s="104"/>
      <c r="BR594" s="104"/>
      <c r="BS594" s="104"/>
      <c r="BT594" s="104"/>
      <c r="BU594" s="104"/>
      <c r="BV594" s="104"/>
      <c r="BW594" s="104"/>
      <c r="BX594" s="104"/>
      <c r="BY594" s="104"/>
      <c r="BZ594" s="104"/>
      <c r="CA594" s="100"/>
      <c r="CB594" s="100"/>
      <c r="CC594" s="100"/>
    </row>
    <row r="595" spans="1:81" ht="12.75" x14ac:dyDescent="0.2">
      <c r="A595" s="151"/>
      <c r="B595" s="42"/>
      <c r="C595" s="151"/>
      <c r="D595" s="151"/>
      <c r="E595" s="334"/>
      <c r="F595" s="334"/>
      <c r="G595" s="335"/>
      <c r="H595" s="335"/>
      <c r="I595" s="104"/>
      <c r="J595" s="100"/>
      <c r="K595" s="100"/>
      <c r="L595" s="100"/>
      <c r="M595" s="100"/>
      <c r="N595" s="101"/>
      <c r="O595" s="101"/>
      <c r="P595" s="101"/>
      <c r="Q595" s="101"/>
      <c r="R595" s="101"/>
      <c r="S595" s="101"/>
      <c r="T595" s="103"/>
      <c r="U595" s="104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4"/>
      <c r="BB595" s="104"/>
      <c r="BC595" s="110"/>
      <c r="BD595" s="100"/>
      <c r="BE595" s="104"/>
      <c r="BF595" s="104"/>
      <c r="BG595" s="104"/>
      <c r="BH595" s="104"/>
      <c r="BI595" s="104"/>
      <c r="BJ595" s="104"/>
      <c r="BK595" s="104"/>
      <c r="BL595" s="104"/>
      <c r="BM595" s="104"/>
      <c r="BN595" s="104"/>
      <c r="BO595" s="104"/>
      <c r="BP595" s="104"/>
      <c r="BQ595" s="104"/>
      <c r="BR595" s="104"/>
      <c r="BS595" s="104"/>
      <c r="BT595" s="104"/>
      <c r="BU595" s="104"/>
      <c r="BV595" s="104"/>
      <c r="BW595" s="104"/>
      <c r="BX595" s="104"/>
      <c r="BY595" s="104"/>
      <c r="BZ595" s="104"/>
      <c r="CA595" s="100"/>
      <c r="CB595" s="100"/>
      <c r="CC595" s="100"/>
    </row>
    <row r="596" spans="1:81" ht="12.75" x14ac:dyDescent="0.2">
      <c r="A596" s="151"/>
      <c r="B596" s="42"/>
      <c r="C596" s="151"/>
      <c r="D596" s="151"/>
      <c r="E596" s="334"/>
      <c r="F596" s="334"/>
      <c r="G596" s="335"/>
      <c r="H596" s="335"/>
      <c r="I596" s="104"/>
      <c r="J596" s="100"/>
      <c r="K596" s="100"/>
      <c r="L596" s="100"/>
      <c r="M596" s="100"/>
      <c r="N596" s="101"/>
      <c r="O596" s="101"/>
      <c r="P596" s="101"/>
      <c r="Q596" s="101"/>
      <c r="R596" s="101"/>
      <c r="S596" s="101"/>
      <c r="T596" s="103"/>
      <c r="U596" s="104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4"/>
      <c r="BB596" s="104"/>
      <c r="BC596" s="110"/>
      <c r="BD596" s="100"/>
      <c r="BE596" s="104"/>
      <c r="BF596" s="104"/>
      <c r="BG596" s="104"/>
      <c r="BH596" s="104"/>
      <c r="BI596" s="104"/>
      <c r="BJ596" s="104"/>
      <c r="BK596" s="104"/>
      <c r="BL596" s="104"/>
      <c r="BM596" s="104"/>
      <c r="BN596" s="104"/>
      <c r="BO596" s="104"/>
      <c r="BP596" s="104"/>
      <c r="BQ596" s="104"/>
      <c r="BR596" s="104"/>
      <c r="BS596" s="104"/>
      <c r="BT596" s="104"/>
      <c r="BU596" s="104"/>
      <c r="BV596" s="104"/>
      <c r="BW596" s="104"/>
      <c r="BX596" s="104"/>
      <c r="BY596" s="104"/>
      <c r="BZ596" s="104"/>
      <c r="CA596" s="100"/>
      <c r="CB596" s="100"/>
      <c r="CC596" s="100"/>
    </row>
    <row r="597" spans="1:81" ht="12.75" x14ac:dyDescent="0.2">
      <c r="A597" s="151"/>
      <c r="B597" s="42"/>
      <c r="C597" s="151"/>
      <c r="D597" s="151"/>
      <c r="E597" s="334"/>
      <c r="F597" s="334"/>
      <c r="G597" s="335"/>
      <c r="H597" s="335"/>
      <c r="I597" s="104"/>
      <c r="J597" s="100"/>
      <c r="K597" s="100"/>
      <c r="L597" s="100"/>
      <c r="M597" s="100"/>
      <c r="N597" s="101"/>
      <c r="O597" s="101"/>
      <c r="P597" s="101"/>
      <c r="Q597" s="101"/>
      <c r="R597" s="101"/>
      <c r="S597" s="101"/>
      <c r="T597" s="103"/>
      <c r="U597" s="104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4"/>
      <c r="BB597" s="104"/>
      <c r="BC597" s="110"/>
      <c r="BD597" s="100"/>
      <c r="BE597" s="104"/>
      <c r="BF597" s="104"/>
      <c r="BG597" s="104"/>
      <c r="BH597" s="104"/>
      <c r="BI597" s="104"/>
      <c r="BJ597" s="104"/>
      <c r="BK597" s="104"/>
      <c r="BL597" s="104"/>
      <c r="BM597" s="104"/>
      <c r="BN597" s="104"/>
      <c r="BO597" s="104"/>
      <c r="BP597" s="104"/>
      <c r="BQ597" s="104"/>
      <c r="BR597" s="104"/>
      <c r="BS597" s="104"/>
      <c r="BT597" s="104"/>
      <c r="BU597" s="104"/>
      <c r="BV597" s="104"/>
      <c r="BW597" s="104"/>
      <c r="BX597" s="104"/>
      <c r="BY597" s="104"/>
      <c r="BZ597" s="104"/>
      <c r="CA597" s="100"/>
      <c r="CB597" s="100"/>
      <c r="CC597" s="100"/>
    </row>
    <row r="598" spans="1:81" ht="12.75" x14ac:dyDescent="0.2">
      <c r="A598" s="151"/>
      <c r="B598" s="42"/>
      <c r="C598" s="151"/>
      <c r="D598" s="151"/>
      <c r="E598" s="334"/>
      <c r="F598" s="334"/>
      <c r="G598" s="335"/>
      <c r="H598" s="335"/>
      <c r="I598" s="104"/>
      <c r="J598" s="100"/>
      <c r="K598" s="100"/>
      <c r="L598" s="100"/>
      <c r="M598" s="100"/>
      <c r="N598" s="101"/>
      <c r="O598" s="101"/>
      <c r="P598" s="101"/>
      <c r="Q598" s="101"/>
      <c r="R598" s="101"/>
      <c r="S598" s="101"/>
      <c r="T598" s="103"/>
      <c r="U598" s="104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4"/>
      <c r="BB598" s="104"/>
      <c r="BC598" s="110"/>
      <c r="BD598" s="100"/>
      <c r="BE598" s="104"/>
      <c r="BF598" s="104"/>
      <c r="BG598" s="104"/>
      <c r="BH598" s="104"/>
      <c r="BI598" s="104"/>
      <c r="BJ598" s="104"/>
      <c r="BK598" s="104"/>
      <c r="BL598" s="104"/>
      <c r="BM598" s="104"/>
      <c r="BN598" s="104"/>
      <c r="BO598" s="104"/>
      <c r="BP598" s="104"/>
      <c r="BQ598" s="104"/>
      <c r="BR598" s="104"/>
      <c r="BS598" s="104"/>
      <c r="BT598" s="104"/>
      <c r="BU598" s="104"/>
      <c r="BV598" s="104"/>
      <c r="BW598" s="104"/>
      <c r="BX598" s="104"/>
      <c r="BY598" s="104"/>
      <c r="BZ598" s="104"/>
      <c r="CA598" s="100"/>
      <c r="CB598" s="100"/>
      <c r="CC598" s="100"/>
    </row>
    <row r="599" spans="1:81" ht="12.75" x14ac:dyDescent="0.2">
      <c r="A599" s="151"/>
      <c r="B599" s="42"/>
      <c r="C599" s="151"/>
      <c r="D599" s="151"/>
      <c r="E599" s="334"/>
      <c r="F599" s="334"/>
      <c r="G599" s="335"/>
      <c r="H599" s="335"/>
      <c r="I599" s="104"/>
      <c r="J599" s="100"/>
      <c r="K599" s="100"/>
      <c r="L599" s="100"/>
      <c r="M599" s="100"/>
      <c r="N599" s="101"/>
      <c r="O599" s="101"/>
      <c r="P599" s="101"/>
      <c r="Q599" s="101"/>
      <c r="R599" s="101"/>
      <c r="S599" s="101"/>
      <c r="T599" s="103"/>
      <c r="U599" s="104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4"/>
      <c r="BB599" s="104"/>
      <c r="BC599" s="110"/>
      <c r="BD599" s="100"/>
      <c r="BE599" s="104"/>
      <c r="BF599" s="104"/>
      <c r="BG599" s="104"/>
      <c r="BH599" s="104"/>
      <c r="BI599" s="104"/>
      <c r="BJ599" s="104"/>
      <c r="BK599" s="104"/>
      <c r="BL599" s="104"/>
      <c r="BM599" s="104"/>
      <c r="BN599" s="104"/>
      <c r="BO599" s="104"/>
      <c r="BP599" s="104"/>
      <c r="BQ599" s="104"/>
      <c r="BR599" s="104"/>
      <c r="BS599" s="104"/>
      <c r="BT599" s="104"/>
      <c r="BU599" s="104"/>
      <c r="BV599" s="104"/>
      <c r="BW599" s="104"/>
      <c r="BX599" s="104"/>
      <c r="BY599" s="104"/>
      <c r="BZ599" s="104"/>
      <c r="CA599" s="100"/>
      <c r="CB599" s="100"/>
      <c r="CC599" s="100"/>
    </row>
    <row r="600" spans="1:81" ht="12.75" x14ac:dyDescent="0.2">
      <c r="A600" s="151"/>
      <c r="B600" s="42"/>
      <c r="C600" s="151"/>
      <c r="D600" s="151"/>
      <c r="E600" s="334"/>
      <c r="F600" s="334"/>
      <c r="G600" s="335"/>
      <c r="H600" s="335"/>
      <c r="I600" s="104"/>
      <c r="J600" s="100"/>
      <c r="K600" s="100"/>
      <c r="L600" s="100"/>
      <c r="M600" s="100"/>
      <c r="N600" s="101"/>
      <c r="O600" s="101"/>
      <c r="P600" s="101"/>
      <c r="Q600" s="101"/>
      <c r="R600" s="101"/>
      <c r="S600" s="101"/>
      <c r="T600" s="103"/>
      <c r="U600" s="104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4"/>
      <c r="BB600" s="104"/>
      <c r="BC600" s="110"/>
      <c r="BD600" s="100"/>
      <c r="BE600" s="104"/>
      <c r="BF600" s="104"/>
      <c r="BG600" s="104"/>
      <c r="BH600" s="104"/>
      <c r="BI600" s="104"/>
      <c r="BJ600" s="104"/>
      <c r="BK600" s="104"/>
      <c r="BL600" s="104"/>
      <c r="BM600" s="104"/>
      <c r="BN600" s="104"/>
      <c r="BO600" s="104"/>
      <c r="BP600" s="104"/>
      <c r="BQ600" s="104"/>
      <c r="BR600" s="104"/>
      <c r="BS600" s="104"/>
      <c r="BT600" s="104"/>
      <c r="BU600" s="104"/>
      <c r="BV600" s="104"/>
      <c r="BW600" s="104"/>
      <c r="BX600" s="104"/>
      <c r="BY600" s="104"/>
      <c r="BZ600" s="104"/>
      <c r="CA600" s="100"/>
      <c r="CB600" s="100"/>
      <c r="CC600" s="100"/>
    </row>
    <row r="601" spans="1:81" ht="12.75" x14ac:dyDescent="0.2">
      <c r="A601" s="151"/>
      <c r="B601" s="42"/>
      <c r="C601" s="151"/>
      <c r="D601" s="151"/>
      <c r="E601" s="334"/>
      <c r="F601" s="334"/>
      <c r="G601" s="335"/>
      <c r="H601" s="335"/>
      <c r="I601" s="104"/>
      <c r="J601" s="100"/>
      <c r="K601" s="100"/>
      <c r="L601" s="100"/>
      <c r="M601" s="100"/>
      <c r="N601" s="101"/>
      <c r="O601" s="101"/>
      <c r="P601" s="101"/>
      <c r="Q601" s="101"/>
      <c r="R601" s="101"/>
      <c r="S601" s="101"/>
      <c r="T601" s="103"/>
      <c r="U601" s="104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4"/>
      <c r="BB601" s="104"/>
      <c r="BC601" s="110"/>
      <c r="BD601" s="100"/>
      <c r="BE601" s="104"/>
      <c r="BF601" s="104"/>
      <c r="BG601" s="104"/>
      <c r="BH601" s="104"/>
      <c r="BI601" s="104"/>
      <c r="BJ601" s="104"/>
      <c r="BK601" s="104"/>
      <c r="BL601" s="104"/>
      <c r="BM601" s="104"/>
      <c r="BN601" s="104"/>
      <c r="BO601" s="104"/>
      <c r="BP601" s="104"/>
      <c r="BQ601" s="104"/>
      <c r="BR601" s="104"/>
      <c r="BS601" s="104"/>
      <c r="BT601" s="104"/>
      <c r="BU601" s="104"/>
      <c r="BV601" s="104"/>
      <c r="BW601" s="104"/>
      <c r="BX601" s="104"/>
      <c r="BY601" s="104"/>
      <c r="BZ601" s="104"/>
      <c r="CA601" s="100"/>
      <c r="CB601" s="100"/>
      <c r="CC601" s="100"/>
    </row>
    <row r="602" spans="1:81" ht="12.75" x14ac:dyDescent="0.2">
      <c r="A602" s="151"/>
      <c r="B602" s="42"/>
      <c r="C602" s="151"/>
      <c r="D602" s="151"/>
      <c r="E602" s="334"/>
      <c r="F602" s="334"/>
      <c r="G602" s="335"/>
      <c r="H602" s="335"/>
      <c r="I602" s="104"/>
      <c r="J602" s="100"/>
      <c r="K602" s="100"/>
      <c r="L602" s="100"/>
      <c r="M602" s="100"/>
      <c r="N602" s="101"/>
      <c r="O602" s="101"/>
      <c r="P602" s="101"/>
      <c r="Q602" s="101"/>
      <c r="R602" s="101"/>
      <c r="S602" s="101"/>
      <c r="T602" s="103"/>
      <c r="U602" s="104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4"/>
      <c r="BB602" s="104"/>
      <c r="BC602" s="110"/>
      <c r="BD602" s="100"/>
      <c r="BE602" s="104"/>
      <c r="BF602" s="104"/>
      <c r="BG602" s="104"/>
      <c r="BH602" s="104"/>
      <c r="BI602" s="104"/>
      <c r="BJ602" s="104"/>
      <c r="BK602" s="104"/>
      <c r="BL602" s="104"/>
      <c r="BM602" s="104"/>
      <c r="BN602" s="104"/>
      <c r="BO602" s="104"/>
      <c r="BP602" s="104"/>
      <c r="BQ602" s="104"/>
      <c r="BR602" s="104"/>
      <c r="BS602" s="104"/>
      <c r="BT602" s="104"/>
      <c r="BU602" s="104"/>
      <c r="BV602" s="104"/>
      <c r="BW602" s="104"/>
      <c r="BX602" s="104"/>
      <c r="BY602" s="104"/>
      <c r="BZ602" s="104"/>
      <c r="CA602" s="100"/>
      <c r="CB602" s="100"/>
      <c r="CC602" s="100"/>
    </row>
    <row r="603" spans="1:81" ht="12.75" x14ac:dyDescent="0.2">
      <c r="A603" s="151"/>
      <c r="B603" s="42"/>
      <c r="C603" s="151"/>
      <c r="D603" s="151"/>
      <c r="E603" s="334"/>
      <c r="F603" s="334"/>
      <c r="G603" s="335"/>
      <c r="H603" s="335"/>
      <c r="I603" s="104"/>
      <c r="J603" s="100"/>
      <c r="K603" s="100"/>
      <c r="L603" s="100"/>
      <c r="M603" s="100"/>
      <c r="N603" s="101"/>
      <c r="O603" s="101"/>
      <c r="P603" s="101"/>
      <c r="Q603" s="101"/>
      <c r="R603" s="101"/>
      <c r="S603" s="101"/>
      <c r="T603" s="103"/>
      <c r="U603" s="104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4"/>
      <c r="BB603" s="104"/>
      <c r="BC603" s="110"/>
      <c r="BD603" s="100"/>
      <c r="BE603" s="104"/>
      <c r="BF603" s="104"/>
      <c r="BG603" s="104"/>
      <c r="BH603" s="104"/>
      <c r="BI603" s="104"/>
      <c r="BJ603" s="104"/>
      <c r="BK603" s="104"/>
      <c r="BL603" s="104"/>
      <c r="BM603" s="104"/>
      <c r="BN603" s="104"/>
      <c r="BO603" s="104"/>
      <c r="BP603" s="104"/>
      <c r="BQ603" s="104"/>
      <c r="BR603" s="104"/>
      <c r="BS603" s="104"/>
      <c r="BT603" s="104"/>
      <c r="BU603" s="104"/>
      <c r="BV603" s="104"/>
      <c r="BW603" s="104"/>
      <c r="BX603" s="104"/>
      <c r="BY603" s="104"/>
      <c r="BZ603" s="104"/>
      <c r="CA603" s="100"/>
      <c r="CB603" s="100"/>
      <c r="CC603" s="100"/>
    </row>
    <row r="604" spans="1:81" ht="12.75" x14ac:dyDescent="0.2">
      <c r="A604" s="151"/>
      <c r="B604" s="42"/>
      <c r="C604" s="151"/>
      <c r="D604" s="151"/>
      <c r="E604" s="334"/>
      <c r="F604" s="334"/>
      <c r="G604" s="335"/>
      <c r="H604" s="335"/>
      <c r="I604" s="104"/>
      <c r="J604" s="100"/>
      <c r="K604" s="100"/>
      <c r="L604" s="100"/>
      <c r="M604" s="100"/>
      <c r="N604" s="101"/>
      <c r="O604" s="101"/>
      <c r="P604" s="101"/>
      <c r="Q604" s="101"/>
      <c r="R604" s="101"/>
      <c r="S604" s="101"/>
      <c r="T604" s="103"/>
      <c r="U604" s="104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4"/>
      <c r="BB604" s="104"/>
      <c r="BC604" s="110"/>
      <c r="BD604" s="100"/>
      <c r="BE604" s="104"/>
      <c r="BF604" s="104"/>
      <c r="BG604" s="104"/>
      <c r="BH604" s="104"/>
      <c r="BI604" s="104"/>
      <c r="BJ604" s="104"/>
      <c r="BK604" s="104"/>
      <c r="BL604" s="104"/>
      <c r="BM604" s="104"/>
      <c r="BN604" s="104"/>
      <c r="BO604" s="104"/>
      <c r="BP604" s="104"/>
      <c r="BQ604" s="104"/>
      <c r="BR604" s="104"/>
      <c r="BS604" s="104"/>
      <c r="BT604" s="104"/>
      <c r="BU604" s="104"/>
      <c r="BV604" s="104"/>
      <c r="BW604" s="104"/>
      <c r="BX604" s="104"/>
      <c r="BY604" s="104"/>
      <c r="BZ604" s="104"/>
      <c r="CA604" s="100"/>
      <c r="CB604" s="100"/>
      <c r="CC604" s="100"/>
    </row>
    <row r="605" spans="1:81" ht="12.75" x14ac:dyDescent="0.2">
      <c r="A605" s="151"/>
      <c r="B605" s="42"/>
      <c r="C605" s="151"/>
      <c r="D605" s="151"/>
      <c r="E605" s="334"/>
      <c r="F605" s="334"/>
      <c r="G605" s="335"/>
      <c r="H605" s="335"/>
      <c r="I605" s="104"/>
      <c r="J605" s="100"/>
      <c r="K605" s="100"/>
      <c r="L605" s="100"/>
      <c r="M605" s="100"/>
      <c r="N605" s="101"/>
      <c r="O605" s="101"/>
      <c r="P605" s="101"/>
      <c r="Q605" s="101"/>
      <c r="R605" s="101"/>
      <c r="S605" s="101"/>
      <c r="T605" s="103"/>
      <c r="U605" s="104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4"/>
      <c r="BB605" s="104"/>
      <c r="BC605" s="110"/>
      <c r="BD605" s="100"/>
      <c r="BE605" s="104"/>
      <c r="BF605" s="104"/>
      <c r="BG605" s="104"/>
      <c r="BH605" s="104"/>
      <c r="BI605" s="104"/>
      <c r="BJ605" s="104"/>
      <c r="BK605" s="104"/>
      <c r="BL605" s="104"/>
      <c r="BM605" s="104"/>
      <c r="BN605" s="104"/>
      <c r="BO605" s="104"/>
      <c r="BP605" s="104"/>
      <c r="BQ605" s="104"/>
      <c r="BR605" s="104"/>
      <c r="BS605" s="104"/>
      <c r="BT605" s="104"/>
      <c r="BU605" s="104"/>
      <c r="BV605" s="104"/>
      <c r="BW605" s="104"/>
      <c r="BX605" s="104"/>
      <c r="BY605" s="104"/>
      <c r="BZ605" s="104"/>
      <c r="CA605" s="100"/>
      <c r="CB605" s="100"/>
      <c r="CC605" s="100"/>
    </row>
    <row r="606" spans="1:81" ht="12.75" x14ac:dyDescent="0.2">
      <c r="A606" s="151"/>
      <c r="B606" s="42"/>
      <c r="C606" s="151"/>
      <c r="D606" s="151"/>
      <c r="E606" s="334"/>
      <c r="F606" s="334"/>
      <c r="G606" s="335"/>
      <c r="H606" s="335"/>
      <c r="I606" s="104"/>
      <c r="J606" s="100"/>
      <c r="K606" s="100"/>
      <c r="L606" s="100"/>
      <c r="M606" s="100"/>
      <c r="N606" s="101"/>
      <c r="O606" s="101"/>
      <c r="P606" s="101"/>
      <c r="Q606" s="101"/>
      <c r="R606" s="101"/>
      <c r="S606" s="101"/>
      <c r="T606" s="103"/>
      <c r="U606" s="104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4"/>
      <c r="BB606" s="104"/>
      <c r="BC606" s="110"/>
      <c r="BD606" s="100"/>
      <c r="BE606" s="104"/>
      <c r="BF606" s="104"/>
      <c r="BG606" s="104"/>
      <c r="BH606" s="104"/>
      <c r="BI606" s="104"/>
      <c r="BJ606" s="104"/>
      <c r="BK606" s="104"/>
      <c r="BL606" s="104"/>
      <c r="BM606" s="104"/>
      <c r="BN606" s="104"/>
      <c r="BO606" s="104"/>
      <c r="BP606" s="104"/>
      <c r="BQ606" s="104"/>
      <c r="BR606" s="104"/>
      <c r="BS606" s="104"/>
      <c r="BT606" s="104"/>
      <c r="BU606" s="104"/>
      <c r="BV606" s="104"/>
      <c r="BW606" s="104"/>
      <c r="BX606" s="104"/>
      <c r="BY606" s="104"/>
      <c r="BZ606" s="104"/>
      <c r="CA606" s="100"/>
      <c r="CB606" s="100"/>
      <c r="CC606" s="100"/>
    </row>
    <row r="607" spans="1:81" ht="12.75" x14ac:dyDescent="0.2">
      <c r="A607" s="151"/>
      <c r="B607" s="42"/>
      <c r="C607" s="151"/>
      <c r="D607" s="151"/>
      <c r="E607" s="334"/>
      <c r="F607" s="334"/>
      <c r="G607" s="335"/>
      <c r="H607" s="335"/>
      <c r="I607" s="104"/>
      <c r="J607" s="100"/>
      <c r="K607" s="100"/>
      <c r="L607" s="100"/>
      <c r="M607" s="100"/>
      <c r="N607" s="101"/>
      <c r="O607" s="101"/>
      <c r="P607" s="101"/>
      <c r="Q607" s="101"/>
      <c r="R607" s="101"/>
      <c r="S607" s="101"/>
      <c r="T607" s="103"/>
      <c r="U607" s="104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4"/>
      <c r="BB607" s="104"/>
      <c r="BC607" s="110"/>
      <c r="BD607" s="100"/>
      <c r="BE607" s="104"/>
      <c r="BF607" s="104"/>
      <c r="BG607" s="104"/>
      <c r="BH607" s="104"/>
      <c r="BI607" s="104"/>
      <c r="BJ607" s="104"/>
      <c r="BK607" s="104"/>
      <c r="BL607" s="104"/>
      <c r="BM607" s="104"/>
      <c r="BN607" s="104"/>
      <c r="BO607" s="104"/>
      <c r="BP607" s="104"/>
      <c r="BQ607" s="104"/>
      <c r="BR607" s="104"/>
      <c r="BS607" s="104"/>
      <c r="BT607" s="104"/>
      <c r="BU607" s="104"/>
      <c r="BV607" s="104"/>
      <c r="BW607" s="104"/>
      <c r="BX607" s="104"/>
      <c r="BY607" s="104"/>
      <c r="BZ607" s="104"/>
      <c r="CA607" s="100"/>
      <c r="CB607" s="100"/>
      <c r="CC607" s="100"/>
    </row>
    <row r="608" spans="1:81" ht="12.75" x14ac:dyDescent="0.2">
      <c r="A608" s="151"/>
      <c r="B608" s="42"/>
      <c r="C608" s="151"/>
      <c r="D608" s="151"/>
      <c r="E608" s="334"/>
      <c r="F608" s="334"/>
      <c r="G608" s="335"/>
      <c r="H608" s="335"/>
      <c r="I608" s="104"/>
      <c r="J608" s="100"/>
      <c r="K608" s="100"/>
      <c r="L608" s="100"/>
      <c r="M608" s="100"/>
      <c r="N608" s="101"/>
      <c r="O608" s="101"/>
      <c r="P608" s="101"/>
      <c r="Q608" s="101"/>
      <c r="R608" s="101"/>
      <c r="S608" s="101"/>
      <c r="T608" s="103"/>
      <c r="U608" s="104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4"/>
      <c r="BB608" s="104"/>
      <c r="BC608" s="110"/>
      <c r="BD608" s="100"/>
      <c r="BE608" s="104"/>
      <c r="BF608" s="104"/>
      <c r="BG608" s="104"/>
      <c r="BH608" s="104"/>
      <c r="BI608" s="104"/>
      <c r="BJ608" s="104"/>
      <c r="BK608" s="104"/>
      <c r="BL608" s="104"/>
      <c r="BM608" s="104"/>
      <c r="BN608" s="104"/>
      <c r="BO608" s="104"/>
      <c r="BP608" s="104"/>
      <c r="BQ608" s="104"/>
      <c r="BR608" s="104"/>
      <c r="BS608" s="104"/>
      <c r="BT608" s="104"/>
      <c r="BU608" s="104"/>
      <c r="BV608" s="104"/>
      <c r="BW608" s="104"/>
      <c r="BX608" s="104"/>
      <c r="BY608" s="104"/>
      <c r="BZ608" s="104"/>
      <c r="CA608" s="100"/>
      <c r="CB608" s="100"/>
      <c r="CC608" s="100"/>
    </row>
    <row r="609" spans="1:81" ht="12.75" x14ac:dyDescent="0.2">
      <c r="A609" s="151"/>
      <c r="B609" s="42"/>
      <c r="C609" s="151"/>
      <c r="D609" s="151"/>
      <c r="E609" s="334"/>
      <c r="F609" s="334"/>
      <c r="G609" s="335"/>
      <c r="H609" s="335"/>
      <c r="I609" s="104"/>
      <c r="J609" s="100"/>
      <c r="K609" s="100"/>
      <c r="L609" s="100"/>
      <c r="M609" s="100"/>
      <c r="N609" s="101"/>
      <c r="O609" s="101"/>
      <c r="P609" s="101"/>
      <c r="Q609" s="101"/>
      <c r="R609" s="101"/>
      <c r="S609" s="101"/>
      <c r="T609" s="103"/>
      <c r="U609" s="104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4"/>
      <c r="BB609" s="104"/>
      <c r="BC609" s="110"/>
      <c r="BD609" s="100"/>
      <c r="BE609" s="104"/>
      <c r="BF609" s="104"/>
      <c r="BG609" s="104"/>
      <c r="BH609" s="104"/>
      <c r="BI609" s="104"/>
      <c r="BJ609" s="104"/>
      <c r="BK609" s="104"/>
      <c r="BL609" s="104"/>
      <c r="BM609" s="104"/>
      <c r="BN609" s="104"/>
      <c r="BO609" s="104"/>
      <c r="BP609" s="104"/>
      <c r="BQ609" s="104"/>
      <c r="BR609" s="104"/>
      <c r="BS609" s="104"/>
      <c r="BT609" s="104"/>
      <c r="BU609" s="104"/>
      <c r="BV609" s="104"/>
      <c r="BW609" s="104"/>
      <c r="BX609" s="104"/>
      <c r="BY609" s="104"/>
      <c r="BZ609" s="104"/>
      <c r="CA609" s="100"/>
      <c r="CB609" s="100"/>
      <c r="CC609" s="100"/>
    </row>
    <row r="610" spans="1:81" ht="12.75" x14ac:dyDescent="0.2">
      <c r="A610" s="151"/>
      <c r="B610" s="42"/>
      <c r="C610" s="151"/>
      <c r="D610" s="151"/>
      <c r="E610" s="334"/>
      <c r="F610" s="334"/>
      <c r="G610" s="335"/>
      <c r="H610" s="335"/>
      <c r="I610" s="104"/>
      <c r="J610" s="100"/>
      <c r="K610" s="100"/>
      <c r="L610" s="100"/>
      <c r="M610" s="100"/>
      <c r="N610" s="101"/>
      <c r="O610" s="101"/>
      <c r="P610" s="101"/>
      <c r="Q610" s="101"/>
      <c r="R610" s="101"/>
      <c r="S610" s="101"/>
      <c r="T610" s="103"/>
      <c r="U610" s="104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4"/>
      <c r="BB610" s="104"/>
      <c r="BC610" s="110"/>
      <c r="BD610" s="100"/>
      <c r="BE610" s="104"/>
      <c r="BF610" s="104"/>
      <c r="BG610" s="104"/>
      <c r="BH610" s="104"/>
      <c r="BI610" s="104"/>
      <c r="BJ610" s="104"/>
      <c r="BK610" s="104"/>
      <c r="BL610" s="104"/>
      <c r="BM610" s="104"/>
      <c r="BN610" s="104"/>
      <c r="BO610" s="104"/>
      <c r="BP610" s="104"/>
      <c r="BQ610" s="104"/>
      <c r="BR610" s="104"/>
      <c r="BS610" s="104"/>
      <c r="BT610" s="104"/>
      <c r="BU610" s="104"/>
      <c r="BV610" s="104"/>
      <c r="BW610" s="104"/>
      <c r="BX610" s="104"/>
      <c r="BY610" s="104"/>
      <c r="BZ610" s="104"/>
      <c r="CA610" s="100"/>
      <c r="CB610" s="100"/>
      <c r="CC610" s="100"/>
    </row>
    <row r="611" spans="1:81" ht="12.75" x14ac:dyDescent="0.2">
      <c r="A611" s="151"/>
      <c r="B611" s="42"/>
      <c r="C611" s="151"/>
      <c r="D611" s="151"/>
      <c r="E611" s="334"/>
      <c r="F611" s="334"/>
      <c r="G611" s="335"/>
      <c r="H611" s="335"/>
      <c r="I611" s="104"/>
      <c r="J611" s="100"/>
      <c r="K611" s="100"/>
      <c r="L611" s="100"/>
      <c r="M611" s="100"/>
      <c r="N611" s="101"/>
      <c r="O611" s="101"/>
      <c r="P611" s="101"/>
      <c r="Q611" s="101"/>
      <c r="R611" s="101"/>
      <c r="S611" s="101"/>
      <c r="T611" s="103"/>
      <c r="U611" s="104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4"/>
      <c r="BB611" s="104"/>
      <c r="BC611" s="110"/>
      <c r="BD611" s="100"/>
      <c r="BE611" s="104"/>
      <c r="BF611" s="104"/>
      <c r="BG611" s="104"/>
      <c r="BH611" s="104"/>
      <c r="BI611" s="104"/>
      <c r="BJ611" s="104"/>
      <c r="BK611" s="104"/>
      <c r="BL611" s="104"/>
      <c r="BM611" s="104"/>
      <c r="BN611" s="104"/>
      <c r="BO611" s="104"/>
      <c r="BP611" s="104"/>
      <c r="BQ611" s="104"/>
      <c r="BR611" s="104"/>
      <c r="BS611" s="104"/>
      <c r="BT611" s="104"/>
      <c r="BU611" s="104"/>
      <c r="BV611" s="104"/>
      <c r="BW611" s="104"/>
      <c r="BX611" s="104"/>
      <c r="BY611" s="104"/>
      <c r="BZ611" s="104"/>
      <c r="CA611" s="100"/>
      <c r="CB611" s="100"/>
      <c r="CC611" s="100"/>
    </row>
    <row r="612" spans="1:81" ht="12.75" x14ac:dyDescent="0.2">
      <c r="A612" s="151"/>
      <c r="B612" s="42"/>
      <c r="C612" s="151"/>
      <c r="D612" s="151"/>
      <c r="E612" s="334"/>
      <c r="F612" s="334"/>
      <c r="G612" s="335"/>
      <c r="H612" s="335"/>
      <c r="I612" s="104"/>
      <c r="J612" s="100"/>
      <c r="K612" s="100"/>
      <c r="L612" s="100"/>
      <c r="M612" s="100"/>
      <c r="N612" s="101"/>
      <c r="O612" s="101"/>
      <c r="P612" s="101"/>
      <c r="Q612" s="101"/>
      <c r="R612" s="101"/>
      <c r="S612" s="101"/>
      <c r="T612" s="103"/>
      <c r="U612" s="104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4"/>
      <c r="BB612" s="104"/>
      <c r="BC612" s="110"/>
      <c r="BD612" s="100"/>
      <c r="BE612" s="104"/>
      <c r="BF612" s="104"/>
      <c r="BG612" s="104"/>
      <c r="BH612" s="104"/>
      <c r="BI612" s="104"/>
      <c r="BJ612" s="104"/>
      <c r="BK612" s="104"/>
      <c r="BL612" s="104"/>
      <c r="BM612" s="104"/>
      <c r="BN612" s="104"/>
      <c r="BO612" s="104"/>
      <c r="BP612" s="104"/>
      <c r="BQ612" s="104"/>
      <c r="BR612" s="104"/>
      <c r="BS612" s="104"/>
      <c r="BT612" s="104"/>
      <c r="BU612" s="104"/>
      <c r="BV612" s="104"/>
      <c r="BW612" s="104"/>
      <c r="BX612" s="104"/>
      <c r="BY612" s="104"/>
      <c r="BZ612" s="104"/>
      <c r="CA612" s="100"/>
      <c r="CB612" s="100"/>
      <c r="CC612" s="100"/>
    </row>
    <row r="613" spans="1:81" ht="12.75" x14ac:dyDescent="0.2">
      <c r="A613" s="151"/>
      <c r="B613" s="42"/>
      <c r="C613" s="151"/>
      <c r="D613" s="151"/>
      <c r="E613" s="334"/>
      <c r="F613" s="334"/>
      <c r="G613" s="335"/>
      <c r="H613" s="335"/>
      <c r="I613" s="104"/>
      <c r="J613" s="100"/>
      <c r="K613" s="100"/>
      <c r="L613" s="100"/>
      <c r="M613" s="100"/>
      <c r="N613" s="101"/>
      <c r="O613" s="101"/>
      <c r="P613" s="101"/>
      <c r="Q613" s="101"/>
      <c r="R613" s="101"/>
      <c r="S613" s="101"/>
      <c r="T613" s="103"/>
      <c r="U613" s="104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4"/>
      <c r="BB613" s="104"/>
      <c r="BC613" s="110"/>
      <c r="BD613" s="100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  <c r="BO613" s="104"/>
      <c r="BP613" s="104"/>
      <c r="BQ613" s="104"/>
      <c r="BR613" s="104"/>
      <c r="BS613" s="104"/>
      <c r="BT613" s="104"/>
      <c r="BU613" s="104"/>
      <c r="BV613" s="104"/>
      <c r="BW613" s="104"/>
      <c r="BX613" s="104"/>
      <c r="BY613" s="104"/>
      <c r="BZ613" s="104"/>
      <c r="CA613" s="100"/>
      <c r="CB613" s="100"/>
      <c r="CC613" s="100"/>
    </row>
    <row r="614" spans="1:81" ht="12.75" x14ac:dyDescent="0.2">
      <c r="A614" s="151"/>
      <c r="B614" s="42"/>
      <c r="C614" s="151"/>
      <c r="D614" s="151"/>
      <c r="E614" s="334"/>
      <c r="F614" s="334"/>
      <c r="G614" s="335"/>
      <c r="H614" s="335"/>
      <c r="I614" s="104"/>
      <c r="J614" s="100"/>
      <c r="K614" s="100"/>
      <c r="L614" s="100"/>
      <c r="M614" s="100"/>
      <c r="N614" s="101"/>
      <c r="O614" s="101"/>
      <c r="P614" s="101"/>
      <c r="Q614" s="101"/>
      <c r="R614" s="101"/>
      <c r="S614" s="101"/>
      <c r="T614" s="103"/>
      <c r="U614" s="104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4"/>
      <c r="BB614" s="104"/>
      <c r="BC614" s="110"/>
      <c r="BD614" s="100"/>
      <c r="BE614" s="104"/>
      <c r="BF614" s="104"/>
      <c r="BG614" s="104"/>
      <c r="BH614" s="104"/>
      <c r="BI614" s="104"/>
      <c r="BJ614" s="104"/>
      <c r="BK614" s="104"/>
      <c r="BL614" s="104"/>
      <c r="BM614" s="104"/>
      <c r="BN614" s="104"/>
      <c r="BO614" s="104"/>
      <c r="BP614" s="104"/>
      <c r="BQ614" s="104"/>
      <c r="BR614" s="104"/>
      <c r="BS614" s="104"/>
      <c r="BT614" s="104"/>
      <c r="BU614" s="104"/>
      <c r="BV614" s="104"/>
      <c r="BW614" s="104"/>
      <c r="BX614" s="104"/>
      <c r="BY614" s="104"/>
      <c r="BZ614" s="104"/>
      <c r="CA614" s="100"/>
      <c r="CB614" s="100"/>
      <c r="CC614" s="100"/>
    </row>
    <row r="615" spans="1:81" ht="12.75" x14ac:dyDescent="0.2">
      <c r="A615" s="151"/>
      <c r="B615" s="42"/>
      <c r="C615" s="151"/>
      <c r="D615" s="151"/>
      <c r="E615" s="334"/>
      <c r="F615" s="334"/>
      <c r="G615" s="335"/>
      <c r="H615" s="335"/>
      <c r="I615" s="104"/>
      <c r="J615" s="100"/>
      <c r="K615" s="100"/>
      <c r="L615" s="100"/>
      <c r="M615" s="100"/>
      <c r="N615" s="101"/>
      <c r="O615" s="101"/>
      <c r="P615" s="101"/>
      <c r="Q615" s="101"/>
      <c r="R615" s="101"/>
      <c r="S615" s="101"/>
      <c r="T615" s="103"/>
      <c r="U615" s="104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4"/>
      <c r="BB615" s="104"/>
      <c r="BC615" s="110"/>
      <c r="BD615" s="100"/>
      <c r="BE615" s="104"/>
      <c r="BF615" s="104"/>
      <c r="BG615" s="104"/>
      <c r="BH615" s="104"/>
      <c r="BI615" s="104"/>
      <c r="BJ615" s="104"/>
      <c r="BK615" s="104"/>
      <c r="BL615" s="104"/>
      <c r="BM615" s="104"/>
      <c r="BN615" s="104"/>
      <c r="BO615" s="104"/>
      <c r="BP615" s="104"/>
      <c r="BQ615" s="104"/>
      <c r="BR615" s="104"/>
      <c r="BS615" s="104"/>
      <c r="BT615" s="104"/>
      <c r="BU615" s="104"/>
      <c r="BV615" s="104"/>
      <c r="BW615" s="104"/>
      <c r="BX615" s="104"/>
      <c r="BY615" s="104"/>
      <c r="BZ615" s="104"/>
      <c r="CA615" s="100"/>
      <c r="CB615" s="100"/>
      <c r="CC615" s="100"/>
    </row>
    <row r="616" spans="1:81" ht="12.75" x14ac:dyDescent="0.2">
      <c r="A616" s="151"/>
      <c r="B616" s="42"/>
      <c r="C616" s="151"/>
      <c r="D616" s="151"/>
      <c r="E616" s="334"/>
      <c r="F616" s="334"/>
      <c r="G616" s="335"/>
      <c r="H616" s="335"/>
      <c r="I616" s="104"/>
      <c r="J616" s="100"/>
      <c r="K616" s="100"/>
      <c r="L616" s="100"/>
      <c r="M616" s="100"/>
      <c r="N616" s="101"/>
      <c r="O616" s="101"/>
      <c r="P616" s="101"/>
      <c r="Q616" s="101"/>
      <c r="R616" s="101"/>
      <c r="S616" s="101"/>
      <c r="T616" s="103"/>
      <c r="U616" s="104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4"/>
      <c r="BB616" s="104"/>
      <c r="BC616" s="110"/>
      <c r="BD616" s="100"/>
      <c r="BE616" s="104"/>
      <c r="BF616" s="104"/>
      <c r="BG616" s="104"/>
      <c r="BH616" s="104"/>
      <c r="BI616" s="104"/>
      <c r="BJ616" s="104"/>
      <c r="BK616" s="104"/>
      <c r="BL616" s="104"/>
      <c r="BM616" s="104"/>
      <c r="BN616" s="104"/>
      <c r="BO616" s="104"/>
      <c r="BP616" s="104"/>
      <c r="BQ616" s="104"/>
      <c r="BR616" s="104"/>
      <c r="BS616" s="104"/>
      <c r="BT616" s="104"/>
      <c r="BU616" s="104"/>
      <c r="BV616" s="104"/>
      <c r="BW616" s="104"/>
      <c r="BX616" s="104"/>
      <c r="BY616" s="104"/>
      <c r="BZ616" s="104"/>
      <c r="CA616" s="100"/>
      <c r="CB616" s="100"/>
      <c r="CC616" s="100"/>
    </row>
    <row r="617" spans="1:81" ht="12.75" x14ac:dyDescent="0.2">
      <c r="A617" s="151"/>
      <c r="B617" s="42"/>
      <c r="C617" s="151"/>
      <c r="D617" s="151"/>
      <c r="E617" s="334"/>
      <c r="F617" s="334"/>
      <c r="G617" s="335"/>
      <c r="H617" s="335"/>
      <c r="I617" s="104"/>
      <c r="J617" s="100"/>
      <c r="K617" s="100"/>
      <c r="L617" s="100"/>
      <c r="M617" s="100"/>
      <c r="N617" s="101"/>
      <c r="O617" s="101"/>
      <c r="P617" s="101"/>
      <c r="Q617" s="101"/>
      <c r="R617" s="101"/>
      <c r="S617" s="101"/>
      <c r="T617" s="103"/>
      <c r="U617" s="104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4"/>
      <c r="BB617" s="104"/>
      <c r="BC617" s="110"/>
      <c r="BD617" s="100"/>
      <c r="BE617" s="104"/>
      <c r="BF617" s="104"/>
      <c r="BG617" s="104"/>
      <c r="BH617" s="104"/>
      <c r="BI617" s="104"/>
      <c r="BJ617" s="104"/>
      <c r="BK617" s="104"/>
      <c r="BL617" s="104"/>
      <c r="BM617" s="104"/>
      <c r="BN617" s="104"/>
      <c r="BO617" s="104"/>
      <c r="BP617" s="104"/>
      <c r="BQ617" s="104"/>
      <c r="BR617" s="104"/>
      <c r="BS617" s="104"/>
      <c r="BT617" s="104"/>
      <c r="BU617" s="104"/>
      <c r="BV617" s="104"/>
      <c r="BW617" s="104"/>
      <c r="BX617" s="104"/>
      <c r="BY617" s="104"/>
      <c r="BZ617" s="104"/>
      <c r="CA617" s="100"/>
      <c r="CB617" s="100"/>
      <c r="CC617" s="100"/>
    </row>
    <row r="618" spans="1:81" ht="12.75" x14ac:dyDescent="0.2">
      <c r="A618" s="151"/>
      <c r="B618" s="42"/>
      <c r="C618" s="151"/>
      <c r="D618" s="151"/>
      <c r="E618" s="334"/>
      <c r="F618" s="334"/>
      <c r="G618" s="335"/>
      <c r="H618" s="335"/>
      <c r="I618" s="104"/>
      <c r="J618" s="100"/>
      <c r="K618" s="100"/>
      <c r="L618" s="100"/>
      <c r="M618" s="100"/>
      <c r="N618" s="101"/>
      <c r="O618" s="101"/>
      <c r="P618" s="101"/>
      <c r="Q618" s="101"/>
      <c r="R618" s="101"/>
      <c r="S618" s="101"/>
      <c r="T618" s="103"/>
      <c r="U618" s="104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4"/>
      <c r="BB618" s="104"/>
      <c r="BC618" s="110"/>
      <c r="BD618" s="100"/>
      <c r="BE618" s="104"/>
      <c r="BF618" s="104"/>
      <c r="BG618" s="104"/>
      <c r="BH618" s="104"/>
      <c r="BI618" s="104"/>
      <c r="BJ618" s="104"/>
      <c r="BK618" s="104"/>
      <c r="BL618" s="104"/>
      <c r="BM618" s="104"/>
      <c r="BN618" s="104"/>
      <c r="BO618" s="104"/>
      <c r="BP618" s="104"/>
      <c r="BQ618" s="104"/>
      <c r="BR618" s="104"/>
      <c r="BS618" s="104"/>
      <c r="BT618" s="104"/>
      <c r="BU618" s="104"/>
      <c r="BV618" s="104"/>
      <c r="BW618" s="104"/>
      <c r="BX618" s="104"/>
      <c r="BY618" s="104"/>
      <c r="BZ618" s="104"/>
      <c r="CA618" s="100"/>
      <c r="CB618" s="100"/>
      <c r="CC618" s="100"/>
    </row>
    <row r="619" spans="1:81" ht="12.75" x14ac:dyDescent="0.2">
      <c r="A619" s="151"/>
      <c r="B619" s="42"/>
      <c r="C619" s="151"/>
      <c r="D619" s="151"/>
      <c r="E619" s="334"/>
      <c r="F619" s="334"/>
      <c r="G619" s="335"/>
      <c r="H619" s="335"/>
      <c r="I619" s="104"/>
      <c r="J619" s="100"/>
      <c r="K619" s="100"/>
      <c r="L619" s="100"/>
      <c r="M619" s="100"/>
      <c r="N619" s="101"/>
      <c r="O619" s="101"/>
      <c r="P619" s="101"/>
      <c r="Q619" s="101"/>
      <c r="R619" s="101"/>
      <c r="S619" s="101"/>
      <c r="T619" s="103"/>
      <c r="U619" s="104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4"/>
      <c r="BB619" s="104"/>
      <c r="BC619" s="110"/>
      <c r="BD619" s="100"/>
      <c r="BE619" s="104"/>
      <c r="BF619" s="104"/>
      <c r="BG619" s="104"/>
      <c r="BH619" s="104"/>
      <c r="BI619" s="104"/>
      <c r="BJ619" s="104"/>
      <c r="BK619" s="104"/>
      <c r="BL619" s="104"/>
      <c r="BM619" s="104"/>
      <c r="BN619" s="104"/>
      <c r="BO619" s="104"/>
      <c r="BP619" s="104"/>
      <c r="BQ619" s="104"/>
      <c r="BR619" s="104"/>
      <c r="BS619" s="104"/>
      <c r="BT619" s="104"/>
      <c r="BU619" s="104"/>
      <c r="BV619" s="104"/>
      <c r="BW619" s="104"/>
      <c r="BX619" s="104"/>
      <c r="BY619" s="104"/>
      <c r="BZ619" s="104"/>
      <c r="CA619" s="100"/>
      <c r="CB619" s="100"/>
      <c r="CC619" s="100"/>
    </row>
    <row r="620" spans="1:81" ht="12.75" x14ac:dyDescent="0.2">
      <c r="A620" s="151"/>
      <c r="B620" s="42"/>
      <c r="C620" s="151"/>
      <c r="D620" s="151"/>
      <c r="E620" s="334"/>
      <c r="F620" s="334"/>
      <c r="G620" s="335"/>
      <c r="H620" s="335"/>
      <c r="I620" s="104"/>
      <c r="J620" s="100"/>
      <c r="K620" s="100"/>
      <c r="L620" s="100"/>
      <c r="M620" s="100"/>
      <c r="N620" s="101"/>
      <c r="O620" s="101"/>
      <c r="P620" s="101"/>
      <c r="Q620" s="101"/>
      <c r="R620" s="101"/>
      <c r="S620" s="101"/>
      <c r="T620" s="103"/>
      <c r="U620" s="104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4"/>
      <c r="BB620" s="104"/>
      <c r="BC620" s="110"/>
      <c r="BD620" s="100"/>
      <c r="BE620" s="104"/>
      <c r="BF620" s="104"/>
      <c r="BG620" s="104"/>
      <c r="BH620" s="104"/>
      <c r="BI620" s="104"/>
      <c r="BJ620" s="104"/>
      <c r="BK620" s="104"/>
      <c r="BL620" s="104"/>
      <c r="BM620" s="104"/>
      <c r="BN620" s="104"/>
      <c r="BO620" s="104"/>
      <c r="BP620" s="104"/>
      <c r="BQ620" s="104"/>
      <c r="BR620" s="104"/>
      <c r="BS620" s="104"/>
      <c r="BT620" s="104"/>
      <c r="BU620" s="104"/>
      <c r="BV620" s="104"/>
      <c r="BW620" s="104"/>
      <c r="BX620" s="104"/>
      <c r="BY620" s="104"/>
      <c r="BZ620" s="104"/>
      <c r="CA620" s="100"/>
      <c r="CB620" s="100"/>
      <c r="CC620" s="100"/>
    </row>
    <row r="621" spans="1:81" ht="12.75" x14ac:dyDescent="0.2">
      <c r="A621" s="151"/>
      <c r="B621" s="42"/>
      <c r="C621" s="151"/>
      <c r="D621" s="151"/>
      <c r="E621" s="334"/>
      <c r="F621" s="334"/>
      <c r="G621" s="335"/>
      <c r="H621" s="335"/>
      <c r="I621" s="104"/>
      <c r="J621" s="100"/>
      <c r="K621" s="100"/>
      <c r="L621" s="100"/>
      <c r="M621" s="100"/>
      <c r="N621" s="101"/>
      <c r="O621" s="101"/>
      <c r="P621" s="101"/>
      <c r="Q621" s="101"/>
      <c r="R621" s="101"/>
      <c r="S621" s="101"/>
      <c r="T621" s="103"/>
      <c r="U621" s="104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4"/>
      <c r="BB621" s="104"/>
      <c r="BC621" s="110"/>
      <c r="BD621" s="100"/>
      <c r="BE621" s="104"/>
      <c r="BF621" s="104"/>
      <c r="BG621" s="104"/>
      <c r="BH621" s="104"/>
      <c r="BI621" s="104"/>
      <c r="BJ621" s="104"/>
      <c r="BK621" s="104"/>
      <c r="BL621" s="104"/>
      <c r="BM621" s="104"/>
      <c r="BN621" s="104"/>
      <c r="BO621" s="104"/>
      <c r="BP621" s="104"/>
      <c r="BQ621" s="104"/>
      <c r="BR621" s="104"/>
      <c r="BS621" s="104"/>
      <c r="BT621" s="104"/>
      <c r="BU621" s="104"/>
      <c r="BV621" s="104"/>
      <c r="BW621" s="104"/>
      <c r="BX621" s="104"/>
      <c r="BY621" s="104"/>
      <c r="BZ621" s="104"/>
      <c r="CA621" s="100"/>
      <c r="CB621" s="100"/>
      <c r="CC621" s="100"/>
    </row>
    <row r="622" spans="1:81" ht="12.75" x14ac:dyDescent="0.2">
      <c r="A622" s="151"/>
      <c r="B622" s="42"/>
      <c r="C622" s="151"/>
      <c r="D622" s="151"/>
      <c r="E622" s="334"/>
      <c r="F622" s="334"/>
      <c r="G622" s="335"/>
      <c r="H622" s="335"/>
      <c r="I622" s="104"/>
      <c r="J622" s="100"/>
      <c r="K622" s="100"/>
      <c r="L622" s="100"/>
      <c r="M622" s="100"/>
      <c r="N622" s="101"/>
      <c r="O622" s="101"/>
      <c r="P622" s="101"/>
      <c r="Q622" s="101"/>
      <c r="R622" s="101"/>
      <c r="S622" s="101"/>
      <c r="T622" s="103"/>
      <c r="U622" s="104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4"/>
      <c r="BB622" s="104"/>
      <c r="BC622" s="110"/>
      <c r="BD622" s="100"/>
      <c r="BE622" s="104"/>
      <c r="BF622" s="104"/>
      <c r="BG622" s="104"/>
      <c r="BH622" s="104"/>
      <c r="BI622" s="104"/>
      <c r="BJ622" s="104"/>
      <c r="BK622" s="104"/>
      <c r="BL622" s="104"/>
      <c r="BM622" s="104"/>
      <c r="BN622" s="104"/>
      <c r="BO622" s="104"/>
      <c r="BP622" s="104"/>
      <c r="BQ622" s="104"/>
      <c r="BR622" s="104"/>
      <c r="BS622" s="104"/>
      <c r="BT622" s="104"/>
      <c r="BU622" s="104"/>
      <c r="BV622" s="104"/>
      <c r="BW622" s="104"/>
      <c r="BX622" s="104"/>
      <c r="BY622" s="104"/>
      <c r="BZ622" s="104"/>
      <c r="CA622" s="100"/>
      <c r="CB622" s="100"/>
      <c r="CC622" s="100"/>
    </row>
    <row r="623" spans="1:81" ht="12.75" x14ac:dyDescent="0.2">
      <c r="A623" s="151"/>
      <c r="B623" s="42"/>
      <c r="C623" s="151"/>
      <c r="D623" s="151"/>
      <c r="E623" s="334"/>
      <c r="F623" s="334"/>
      <c r="G623" s="335"/>
      <c r="H623" s="335"/>
      <c r="I623" s="104"/>
      <c r="J623" s="100"/>
      <c r="K623" s="100"/>
      <c r="L623" s="100"/>
      <c r="M623" s="100"/>
      <c r="N623" s="101"/>
      <c r="O623" s="101"/>
      <c r="P623" s="101"/>
      <c r="Q623" s="101"/>
      <c r="R623" s="101"/>
      <c r="S623" s="101"/>
      <c r="T623" s="103"/>
      <c r="U623" s="104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4"/>
      <c r="BB623" s="104"/>
      <c r="BC623" s="110"/>
      <c r="BD623" s="100"/>
      <c r="BE623" s="104"/>
      <c r="BF623" s="104"/>
      <c r="BG623" s="104"/>
      <c r="BH623" s="104"/>
      <c r="BI623" s="104"/>
      <c r="BJ623" s="104"/>
      <c r="BK623" s="104"/>
      <c r="BL623" s="104"/>
      <c r="BM623" s="104"/>
      <c r="BN623" s="104"/>
      <c r="BO623" s="104"/>
      <c r="BP623" s="104"/>
      <c r="BQ623" s="104"/>
      <c r="BR623" s="104"/>
      <c r="BS623" s="104"/>
      <c r="BT623" s="104"/>
      <c r="BU623" s="104"/>
      <c r="BV623" s="104"/>
      <c r="BW623" s="104"/>
      <c r="BX623" s="104"/>
      <c r="BY623" s="104"/>
      <c r="BZ623" s="104"/>
      <c r="CA623" s="100"/>
      <c r="CB623" s="100"/>
      <c r="CC623" s="100"/>
    </row>
    <row r="624" spans="1:81" ht="12.75" x14ac:dyDescent="0.2">
      <c r="A624" s="151"/>
      <c r="B624" s="42"/>
      <c r="C624" s="151"/>
      <c r="D624" s="151"/>
      <c r="E624" s="334"/>
      <c r="F624" s="334"/>
      <c r="G624" s="335"/>
      <c r="H624" s="335"/>
      <c r="I624" s="104"/>
      <c r="J624" s="100"/>
      <c r="K624" s="100"/>
      <c r="L624" s="100"/>
      <c r="M624" s="100"/>
      <c r="N624" s="101"/>
      <c r="O624" s="101"/>
      <c r="P624" s="101"/>
      <c r="Q624" s="101"/>
      <c r="R624" s="101"/>
      <c r="S624" s="101"/>
      <c r="T624" s="103"/>
      <c r="U624" s="104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4"/>
      <c r="BB624" s="104"/>
      <c r="BC624" s="110"/>
      <c r="BD624" s="100"/>
      <c r="BE624" s="104"/>
      <c r="BF624" s="104"/>
      <c r="BG624" s="104"/>
      <c r="BH624" s="104"/>
      <c r="BI624" s="104"/>
      <c r="BJ624" s="104"/>
      <c r="BK624" s="104"/>
      <c r="BL624" s="104"/>
      <c r="BM624" s="104"/>
      <c r="BN624" s="104"/>
      <c r="BO624" s="104"/>
      <c r="BP624" s="104"/>
      <c r="BQ624" s="104"/>
      <c r="BR624" s="104"/>
      <c r="BS624" s="104"/>
      <c r="BT624" s="104"/>
      <c r="BU624" s="104"/>
      <c r="BV624" s="104"/>
      <c r="BW624" s="104"/>
      <c r="BX624" s="104"/>
      <c r="BY624" s="104"/>
      <c r="BZ624" s="104"/>
      <c r="CA624" s="100"/>
      <c r="CB624" s="100"/>
      <c r="CC624" s="100"/>
    </row>
    <row r="625" spans="1:81" ht="12.75" x14ac:dyDescent="0.2">
      <c r="A625" s="151"/>
      <c r="B625" s="42"/>
      <c r="C625" s="151"/>
      <c r="D625" s="151"/>
      <c r="E625" s="334"/>
      <c r="F625" s="334"/>
      <c r="G625" s="335"/>
      <c r="H625" s="335"/>
      <c r="I625" s="104"/>
      <c r="J625" s="100"/>
      <c r="K625" s="100"/>
      <c r="L625" s="100"/>
      <c r="M625" s="100"/>
      <c r="N625" s="101"/>
      <c r="O625" s="101"/>
      <c r="P625" s="101"/>
      <c r="Q625" s="101"/>
      <c r="R625" s="101"/>
      <c r="S625" s="101"/>
      <c r="T625" s="103"/>
      <c r="U625" s="104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4"/>
      <c r="BB625" s="104"/>
      <c r="BC625" s="110"/>
      <c r="BD625" s="100"/>
      <c r="BE625" s="104"/>
      <c r="BF625" s="104"/>
      <c r="BG625" s="104"/>
      <c r="BH625" s="104"/>
      <c r="BI625" s="104"/>
      <c r="BJ625" s="104"/>
      <c r="BK625" s="104"/>
      <c r="BL625" s="104"/>
      <c r="BM625" s="104"/>
      <c r="BN625" s="104"/>
      <c r="BO625" s="104"/>
      <c r="BP625" s="104"/>
      <c r="BQ625" s="104"/>
      <c r="BR625" s="104"/>
      <c r="BS625" s="104"/>
      <c r="BT625" s="104"/>
      <c r="BU625" s="104"/>
      <c r="BV625" s="104"/>
      <c r="BW625" s="104"/>
      <c r="BX625" s="104"/>
      <c r="BY625" s="104"/>
      <c r="BZ625" s="104"/>
      <c r="CA625" s="100"/>
      <c r="CB625" s="100"/>
      <c r="CC625" s="100"/>
    </row>
    <row r="626" spans="1:81" ht="12.75" x14ac:dyDescent="0.2">
      <c r="A626" s="151"/>
      <c r="B626" s="42"/>
      <c r="C626" s="151"/>
      <c r="D626" s="151"/>
      <c r="E626" s="334"/>
      <c r="F626" s="334"/>
      <c r="G626" s="335"/>
      <c r="H626" s="335"/>
      <c r="I626" s="104"/>
      <c r="J626" s="100"/>
      <c r="K626" s="100"/>
      <c r="L626" s="100"/>
      <c r="M626" s="100"/>
      <c r="N626" s="101"/>
      <c r="O626" s="101"/>
      <c r="P626" s="101"/>
      <c r="Q626" s="101"/>
      <c r="R626" s="101"/>
      <c r="S626" s="101"/>
      <c r="T626" s="103"/>
      <c r="U626" s="104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4"/>
      <c r="BB626" s="104"/>
      <c r="BC626" s="110"/>
      <c r="BD626" s="100"/>
      <c r="BE626" s="104"/>
      <c r="BF626" s="104"/>
      <c r="BG626" s="104"/>
      <c r="BH626" s="104"/>
      <c r="BI626" s="104"/>
      <c r="BJ626" s="104"/>
      <c r="BK626" s="104"/>
      <c r="BL626" s="104"/>
      <c r="BM626" s="104"/>
      <c r="BN626" s="104"/>
      <c r="BO626" s="104"/>
      <c r="BP626" s="104"/>
      <c r="BQ626" s="104"/>
      <c r="BR626" s="104"/>
      <c r="BS626" s="104"/>
      <c r="BT626" s="104"/>
      <c r="BU626" s="104"/>
      <c r="BV626" s="104"/>
      <c r="BW626" s="104"/>
      <c r="BX626" s="104"/>
      <c r="BY626" s="104"/>
      <c r="BZ626" s="104"/>
      <c r="CA626" s="100"/>
      <c r="CB626" s="100"/>
      <c r="CC626" s="100"/>
    </row>
    <row r="627" spans="1:81" ht="12.75" x14ac:dyDescent="0.2">
      <c r="A627" s="151"/>
      <c r="B627" s="42"/>
      <c r="C627" s="151"/>
      <c r="D627" s="151"/>
      <c r="E627" s="334"/>
      <c r="F627" s="334"/>
      <c r="G627" s="335"/>
      <c r="H627" s="335"/>
      <c r="I627" s="104"/>
      <c r="J627" s="100"/>
      <c r="K627" s="100"/>
      <c r="L627" s="100"/>
      <c r="M627" s="100"/>
      <c r="N627" s="101"/>
      <c r="O627" s="101"/>
      <c r="P627" s="101"/>
      <c r="Q627" s="101"/>
      <c r="R627" s="101"/>
      <c r="S627" s="101"/>
      <c r="T627" s="103"/>
      <c r="U627" s="104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4"/>
      <c r="BB627" s="104"/>
      <c r="BC627" s="110"/>
      <c r="BD627" s="100"/>
      <c r="BE627" s="104"/>
      <c r="BF627" s="104"/>
      <c r="BG627" s="104"/>
      <c r="BH627" s="104"/>
      <c r="BI627" s="104"/>
      <c r="BJ627" s="104"/>
      <c r="BK627" s="104"/>
      <c r="BL627" s="104"/>
      <c r="BM627" s="104"/>
      <c r="BN627" s="104"/>
      <c r="BO627" s="104"/>
      <c r="BP627" s="104"/>
      <c r="BQ627" s="104"/>
      <c r="BR627" s="104"/>
      <c r="BS627" s="104"/>
      <c r="BT627" s="104"/>
      <c r="BU627" s="104"/>
      <c r="BV627" s="104"/>
      <c r="BW627" s="104"/>
      <c r="BX627" s="104"/>
      <c r="BY627" s="104"/>
      <c r="BZ627" s="104"/>
      <c r="CA627" s="100"/>
      <c r="CB627" s="100"/>
      <c r="CC627" s="100"/>
    </row>
    <row r="628" spans="1:81" ht="12.75" x14ac:dyDescent="0.2">
      <c r="A628" s="151"/>
      <c r="B628" s="42"/>
      <c r="C628" s="151"/>
      <c r="D628" s="151"/>
      <c r="E628" s="334"/>
      <c r="F628" s="334"/>
      <c r="G628" s="335"/>
      <c r="H628" s="335"/>
      <c r="I628" s="104"/>
      <c r="J628" s="100"/>
      <c r="K628" s="100"/>
      <c r="L628" s="100"/>
      <c r="M628" s="100"/>
      <c r="N628" s="101"/>
      <c r="O628" s="101"/>
      <c r="P628" s="101"/>
      <c r="Q628" s="101"/>
      <c r="R628" s="101"/>
      <c r="S628" s="101"/>
      <c r="T628" s="103"/>
      <c r="U628" s="104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4"/>
      <c r="BB628" s="104"/>
      <c r="BC628" s="110"/>
      <c r="BD628" s="100"/>
      <c r="BE628" s="104"/>
      <c r="BF628" s="104"/>
      <c r="BG628" s="104"/>
      <c r="BH628" s="104"/>
      <c r="BI628" s="104"/>
      <c r="BJ628" s="104"/>
      <c r="BK628" s="104"/>
      <c r="BL628" s="104"/>
      <c r="BM628" s="104"/>
      <c r="BN628" s="104"/>
      <c r="BO628" s="104"/>
      <c r="BP628" s="104"/>
      <c r="BQ628" s="104"/>
      <c r="BR628" s="104"/>
      <c r="BS628" s="104"/>
      <c r="BT628" s="104"/>
      <c r="BU628" s="104"/>
      <c r="BV628" s="104"/>
      <c r="BW628" s="104"/>
      <c r="BX628" s="104"/>
      <c r="BY628" s="104"/>
      <c r="BZ628" s="104"/>
      <c r="CA628" s="100"/>
      <c r="CB628" s="100"/>
      <c r="CC628" s="100"/>
    </row>
    <row r="629" spans="1:81" ht="12.75" x14ac:dyDescent="0.2">
      <c r="A629" s="151"/>
      <c r="B629" s="42"/>
      <c r="C629" s="151"/>
      <c r="D629" s="151"/>
      <c r="E629" s="334"/>
      <c r="F629" s="334"/>
      <c r="G629" s="335"/>
      <c r="H629" s="335"/>
      <c r="I629" s="104"/>
      <c r="J629" s="100"/>
      <c r="K629" s="100"/>
      <c r="L629" s="100"/>
      <c r="M629" s="100"/>
      <c r="N629" s="101"/>
      <c r="O629" s="101"/>
      <c r="P629" s="101"/>
      <c r="Q629" s="101"/>
      <c r="R629" s="101"/>
      <c r="S629" s="101"/>
      <c r="T629" s="103"/>
      <c r="U629" s="104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4"/>
      <c r="BB629" s="104"/>
      <c r="BC629" s="110"/>
      <c r="BD629" s="100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  <c r="BO629" s="104"/>
      <c r="BP629" s="104"/>
      <c r="BQ629" s="104"/>
      <c r="BR629" s="104"/>
      <c r="BS629" s="104"/>
      <c r="BT629" s="104"/>
      <c r="BU629" s="104"/>
      <c r="BV629" s="104"/>
      <c r="BW629" s="104"/>
      <c r="BX629" s="104"/>
      <c r="BY629" s="104"/>
      <c r="BZ629" s="104"/>
      <c r="CA629" s="100"/>
      <c r="CB629" s="100"/>
      <c r="CC629" s="100"/>
    </row>
    <row r="630" spans="1:81" ht="12.75" x14ac:dyDescent="0.2">
      <c r="A630" s="151"/>
      <c r="B630" s="42"/>
      <c r="C630" s="151"/>
      <c r="D630" s="151"/>
      <c r="E630" s="334"/>
      <c r="F630" s="334"/>
      <c r="G630" s="335"/>
      <c r="H630" s="335"/>
      <c r="I630" s="104"/>
      <c r="J630" s="100"/>
      <c r="K630" s="100"/>
      <c r="L630" s="100"/>
      <c r="M630" s="100"/>
      <c r="N630" s="101"/>
      <c r="O630" s="101"/>
      <c r="P630" s="101"/>
      <c r="Q630" s="101"/>
      <c r="R630" s="101"/>
      <c r="S630" s="101"/>
      <c r="T630" s="103"/>
      <c r="U630" s="104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4"/>
      <c r="BB630" s="104"/>
      <c r="BC630" s="110"/>
      <c r="BD630" s="100"/>
      <c r="BE630" s="104"/>
      <c r="BF630" s="104"/>
      <c r="BG630" s="104"/>
      <c r="BH630" s="104"/>
      <c r="BI630" s="104"/>
      <c r="BJ630" s="104"/>
      <c r="BK630" s="104"/>
      <c r="BL630" s="104"/>
      <c r="BM630" s="104"/>
      <c r="BN630" s="104"/>
      <c r="BO630" s="104"/>
      <c r="BP630" s="104"/>
      <c r="BQ630" s="104"/>
      <c r="BR630" s="104"/>
      <c r="BS630" s="104"/>
      <c r="BT630" s="104"/>
      <c r="BU630" s="104"/>
      <c r="BV630" s="104"/>
      <c r="BW630" s="104"/>
      <c r="BX630" s="104"/>
      <c r="BY630" s="104"/>
      <c r="BZ630" s="104"/>
      <c r="CA630" s="100"/>
      <c r="CB630" s="100"/>
      <c r="CC630" s="100"/>
    </row>
    <row r="631" spans="1:81" ht="12.75" x14ac:dyDescent="0.2">
      <c r="A631" s="151"/>
      <c r="B631" s="42"/>
      <c r="C631" s="151"/>
      <c r="D631" s="151"/>
      <c r="E631" s="334"/>
      <c r="F631" s="334"/>
      <c r="G631" s="335"/>
      <c r="H631" s="335"/>
      <c r="I631" s="104"/>
      <c r="J631" s="100"/>
      <c r="K631" s="100"/>
      <c r="L631" s="100"/>
      <c r="M631" s="100"/>
      <c r="N631" s="101"/>
      <c r="O631" s="101"/>
      <c r="P631" s="101"/>
      <c r="Q631" s="101"/>
      <c r="R631" s="101"/>
      <c r="S631" s="101"/>
      <c r="T631" s="103"/>
      <c r="U631" s="104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4"/>
      <c r="BB631" s="104"/>
      <c r="BC631" s="110"/>
      <c r="BD631" s="100"/>
      <c r="BE631" s="104"/>
      <c r="BF631" s="104"/>
      <c r="BG631" s="104"/>
      <c r="BH631" s="104"/>
      <c r="BI631" s="104"/>
      <c r="BJ631" s="104"/>
      <c r="BK631" s="104"/>
      <c r="BL631" s="104"/>
      <c r="BM631" s="104"/>
      <c r="BN631" s="104"/>
      <c r="BO631" s="104"/>
      <c r="BP631" s="104"/>
      <c r="BQ631" s="104"/>
      <c r="BR631" s="104"/>
      <c r="BS631" s="104"/>
      <c r="BT631" s="104"/>
      <c r="BU631" s="104"/>
      <c r="BV631" s="104"/>
      <c r="BW631" s="104"/>
      <c r="BX631" s="104"/>
      <c r="BY631" s="104"/>
      <c r="BZ631" s="104"/>
      <c r="CA631" s="100"/>
      <c r="CB631" s="100"/>
      <c r="CC631" s="100"/>
    </row>
    <row r="632" spans="1:81" ht="12.75" x14ac:dyDescent="0.2">
      <c r="A632" s="151"/>
      <c r="B632" s="42"/>
      <c r="C632" s="151"/>
      <c r="D632" s="151"/>
      <c r="E632" s="334"/>
      <c r="F632" s="334"/>
      <c r="G632" s="335"/>
      <c r="H632" s="335"/>
      <c r="I632" s="104"/>
      <c r="J632" s="100"/>
      <c r="K632" s="100"/>
      <c r="L632" s="100"/>
      <c r="M632" s="100"/>
      <c r="N632" s="101"/>
      <c r="O632" s="101"/>
      <c r="P632" s="101"/>
      <c r="Q632" s="101"/>
      <c r="R632" s="101"/>
      <c r="S632" s="101"/>
      <c r="T632" s="103"/>
      <c r="U632" s="104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4"/>
      <c r="BB632" s="104"/>
      <c r="BC632" s="110"/>
      <c r="BD632" s="100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  <c r="BO632" s="104"/>
      <c r="BP632" s="104"/>
      <c r="BQ632" s="104"/>
      <c r="BR632" s="104"/>
      <c r="BS632" s="104"/>
      <c r="BT632" s="104"/>
      <c r="BU632" s="104"/>
      <c r="BV632" s="104"/>
      <c r="BW632" s="104"/>
      <c r="BX632" s="104"/>
      <c r="BY632" s="104"/>
      <c r="BZ632" s="104"/>
      <c r="CA632" s="100"/>
      <c r="CB632" s="100"/>
      <c r="CC632" s="100"/>
    </row>
    <row r="633" spans="1:81" ht="12.75" x14ac:dyDescent="0.2">
      <c r="A633" s="151"/>
      <c r="B633" s="42"/>
      <c r="C633" s="151"/>
      <c r="D633" s="151"/>
      <c r="E633" s="334"/>
      <c r="F633" s="334"/>
      <c r="G633" s="335"/>
      <c r="H633" s="335"/>
      <c r="I633" s="104"/>
      <c r="J633" s="100"/>
      <c r="K633" s="100"/>
      <c r="L633" s="100"/>
      <c r="M633" s="100"/>
      <c r="N633" s="101"/>
      <c r="O633" s="101"/>
      <c r="P633" s="101"/>
      <c r="Q633" s="101"/>
      <c r="R633" s="101"/>
      <c r="S633" s="101"/>
      <c r="T633" s="103"/>
      <c r="U633" s="104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4"/>
      <c r="BB633" s="104"/>
      <c r="BC633" s="110"/>
      <c r="BD633" s="100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  <c r="BO633" s="104"/>
      <c r="BP633" s="104"/>
      <c r="BQ633" s="104"/>
      <c r="BR633" s="104"/>
      <c r="BS633" s="104"/>
      <c r="BT633" s="104"/>
      <c r="BU633" s="104"/>
      <c r="BV633" s="104"/>
      <c r="BW633" s="104"/>
      <c r="BX633" s="104"/>
      <c r="BY633" s="104"/>
      <c r="BZ633" s="104"/>
      <c r="CA633" s="100"/>
      <c r="CB633" s="100"/>
      <c r="CC633" s="100"/>
    </row>
    <row r="634" spans="1:81" ht="12.75" x14ac:dyDescent="0.2">
      <c r="A634" s="151"/>
      <c r="B634" s="42"/>
      <c r="C634" s="151"/>
      <c r="D634" s="151"/>
      <c r="E634" s="334"/>
      <c r="F634" s="334"/>
      <c r="G634" s="335"/>
      <c r="H634" s="335"/>
      <c r="I634" s="104"/>
      <c r="J634" s="100"/>
      <c r="K634" s="100"/>
      <c r="L634" s="100"/>
      <c r="M634" s="100"/>
      <c r="N634" s="101"/>
      <c r="O634" s="101"/>
      <c r="P634" s="101"/>
      <c r="Q634" s="101"/>
      <c r="R634" s="101"/>
      <c r="S634" s="101"/>
      <c r="T634" s="103"/>
      <c r="U634" s="104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4"/>
      <c r="BB634" s="104"/>
      <c r="BC634" s="110"/>
      <c r="BD634" s="100"/>
      <c r="BE634" s="104"/>
      <c r="BF634" s="104"/>
      <c r="BG634" s="104"/>
      <c r="BH634" s="104"/>
      <c r="BI634" s="104"/>
      <c r="BJ634" s="104"/>
      <c r="BK634" s="104"/>
      <c r="BL634" s="104"/>
      <c r="BM634" s="104"/>
      <c r="BN634" s="104"/>
      <c r="BO634" s="104"/>
      <c r="BP634" s="104"/>
      <c r="BQ634" s="104"/>
      <c r="BR634" s="104"/>
      <c r="BS634" s="104"/>
      <c r="BT634" s="104"/>
      <c r="BU634" s="104"/>
      <c r="BV634" s="104"/>
      <c r="BW634" s="104"/>
      <c r="BX634" s="104"/>
      <c r="BY634" s="104"/>
      <c r="BZ634" s="104"/>
      <c r="CA634" s="100"/>
      <c r="CB634" s="100"/>
      <c r="CC634" s="100"/>
    </row>
    <row r="635" spans="1:81" ht="12.75" x14ac:dyDescent="0.2">
      <c r="A635" s="151"/>
      <c r="B635" s="42"/>
      <c r="C635" s="151"/>
      <c r="D635" s="151"/>
      <c r="E635" s="334"/>
      <c r="F635" s="334"/>
      <c r="G635" s="335"/>
      <c r="H635" s="335"/>
      <c r="I635" s="104"/>
      <c r="J635" s="100"/>
      <c r="K635" s="100"/>
      <c r="L635" s="100"/>
      <c r="M635" s="100"/>
      <c r="N635" s="101"/>
      <c r="O635" s="101"/>
      <c r="P635" s="101"/>
      <c r="Q635" s="101"/>
      <c r="R635" s="101"/>
      <c r="S635" s="101"/>
      <c r="T635" s="103"/>
      <c r="U635" s="104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4"/>
      <c r="BB635" s="104"/>
      <c r="BC635" s="110"/>
      <c r="BD635" s="100"/>
      <c r="BE635" s="104"/>
      <c r="BF635" s="104"/>
      <c r="BG635" s="104"/>
      <c r="BH635" s="104"/>
      <c r="BI635" s="104"/>
      <c r="BJ635" s="104"/>
      <c r="BK635" s="104"/>
      <c r="BL635" s="104"/>
      <c r="BM635" s="104"/>
      <c r="BN635" s="104"/>
      <c r="BO635" s="104"/>
      <c r="BP635" s="104"/>
      <c r="BQ635" s="104"/>
      <c r="BR635" s="104"/>
      <c r="BS635" s="104"/>
      <c r="BT635" s="104"/>
      <c r="BU635" s="104"/>
      <c r="BV635" s="104"/>
      <c r="BW635" s="104"/>
      <c r="BX635" s="104"/>
      <c r="BY635" s="104"/>
      <c r="BZ635" s="104"/>
      <c r="CA635" s="100"/>
      <c r="CB635" s="100"/>
      <c r="CC635" s="100"/>
    </row>
    <row r="636" spans="1:81" ht="12.75" x14ac:dyDescent="0.2">
      <c r="A636" s="151"/>
      <c r="B636" s="42"/>
      <c r="C636" s="151"/>
      <c r="D636" s="151"/>
      <c r="E636" s="334"/>
      <c r="F636" s="334"/>
      <c r="G636" s="335"/>
      <c r="H636" s="335"/>
      <c r="I636" s="104"/>
      <c r="J636" s="100"/>
      <c r="K636" s="100"/>
      <c r="L636" s="100"/>
      <c r="M636" s="100"/>
      <c r="N636" s="101"/>
      <c r="O636" s="101"/>
      <c r="P636" s="101"/>
      <c r="Q636" s="101"/>
      <c r="R636" s="101"/>
      <c r="S636" s="101"/>
      <c r="T636" s="103"/>
      <c r="U636" s="104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4"/>
      <c r="BB636" s="104"/>
      <c r="BC636" s="110"/>
      <c r="BD636" s="100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  <c r="BO636" s="104"/>
      <c r="BP636" s="104"/>
      <c r="BQ636" s="104"/>
      <c r="BR636" s="104"/>
      <c r="BS636" s="104"/>
      <c r="BT636" s="104"/>
      <c r="BU636" s="104"/>
      <c r="BV636" s="104"/>
      <c r="BW636" s="104"/>
      <c r="BX636" s="104"/>
      <c r="BY636" s="104"/>
      <c r="BZ636" s="104"/>
      <c r="CA636" s="100"/>
      <c r="CB636" s="100"/>
      <c r="CC636" s="100"/>
    </row>
    <row r="637" spans="1:81" ht="12.75" x14ac:dyDescent="0.2">
      <c r="A637" s="151"/>
      <c r="B637" s="42"/>
      <c r="C637" s="151"/>
      <c r="D637" s="151"/>
      <c r="E637" s="334"/>
      <c r="F637" s="334"/>
      <c r="G637" s="335"/>
      <c r="H637" s="335"/>
      <c r="I637" s="104"/>
      <c r="J637" s="100"/>
      <c r="K637" s="100"/>
      <c r="L637" s="100"/>
      <c r="M637" s="100"/>
      <c r="N637" s="101"/>
      <c r="O637" s="101"/>
      <c r="P637" s="101"/>
      <c r="Q637" s="101"/>
      <c r="R637" s="101"/>
      <c r="S637" s="101"/>
      <c r="T637" s="103"/>
      <c r="U637" s="104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4"/>
      <c r="BB637" s="104"/>
      <c r="BC637" s="110"/>
      <c r="BD637" s="100"/>
      <c r="BE637" s="104"/>
      <c r="BF637" s="104"/>
      <c r="BG637" s="104"/>
      <c r="BH637" s="104"/>
      <c r="BI637" s="104"/>
      <c r="BJ637" s="104"/>
      <c r="BK637" s="104"/>
      <c r="BL637" s="104"/>
      <c r="BM637" s="104"/>
      <c r="BN637" s="104"/>
      <c r="BO637" s="104"/>
      <c r="BP637" s="104"/>
      <c r="BQ637" s="104"/>
      <c r="BR637" s="104"/>
      <c r="BS637" s="104"/>
      <c r="BT637" s="104"/>
      <c r="BU637" s="104"/>
      <c r="BV637" s="104"/>
      <c r="BW637" s="104"/>
      <c r="BX637" s="104"/>
      <c r="BY637" s="104"/>
      <c r="BZ637" s="104"/>
      <c r="CA637" s="100"/>
      <c r="CB637" s="100"/>
      <c r="CC637" s="100"/>
    </row>
    <row r="638" spans="1:81" ht="12.75" x14ac:dyDescent="0.2">
      <c r="A638" s="151"/>
      <c r="B638" s="42"/>
      <c r="C638" s="151"/>
      <c r="D638" s="151"/>
      <c r="E638" s="334"/>
      <c r="F638" s="334"/>
      <c r="G638" s="335"/>
      <c r="H638" s="335"/>
      <c r="I638" s="104"/>
      <c r="J638" s="100"/>
      <c r="K638" s="100"/>
      <c r="L638" s="100"/>
      <c r="M638" s="100"/>
      <c r="N638" s="101"/>
      <c r="O638" s="101"/>
      <c r="P638" s="101"/>
      <c r="Q638" s="101"/>
      <c r="R638" s="101"/>
      <c r="S638" s="101"/>
      <c r="T638" s="103"/>
      <c r="U638" s="104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4"/>
      <c r="BB638" s="104"/>
      <c r="BC638" s="110"/>
      <c r="BD638" s="100"/>
      <c r="BE638" s="104"/>
      <c r="BF638" s="104"/>
      <c r="BG638" s="104"/>
      <c r="BH638" s="104"/>
      <c r="BI638" s="104"/>
      <c r="BJ638" s="104"/>
      <c r="BK638" s="104"/>
      <c r="BL638" s="104"/>
      <c r="BM638" s="104"/>
      <c r="BN638" s="104"/>
      <c r="BO638" s="104"/>
      <c r="BP638" s="104"/>
      <c r="BQ638" s="104"/>
      <c r="BR638" s="104"/>
      <c r="BS638" s="104"/>
      <c r="BT638" s="104"/>
      <c r="BU638" s="104"/>
      <c r="BV638" s="104"/>
      <c r="BW638" s="104"/>
      <c r="BX638" s="104"/>
      <c r="BY638" s="104"/>
      <c r="BZ638" s="104"/>
      <c r="CA638" s="100"/>
      <c r="CB638" s="100"/>
      <c r="CC638" s="100"/>
    </row>
    <row r="639" spans="1:81" ht="12.75" x14ac:dyDescent="0.2">
      <c r="A639" s="151"/>
      <c r="B639" s="42"/>
      <c r="C639" s="151"/>
      <c r="D639" s="151"/>
      <c r="E639" s="334"/>
      <c r="F639" s="334"/>
      <c r="G639" s="335"/>
      <c r="H639" s="335"/>
      <c r="I639" s="104"/>
      <c r="J639" s="100"/>
      <c r="K639" s="100"/>
      <c r="L639" s="100"/>
      <c r="M639" s="100"/>
      <c r="N639" s="101"/>
      <c r="O639" s="101"/>
      <c r="P639" s="101"/>
      <c r="Q639" s="101"/>
      <c r="R639" s="101"/>
      <c r="S639" s="101"/>
      <c r="T639" s="103"/>
      <c r="U639" s="104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4"/>
      <c r="BB639" s="104"/>
      <c r="BC639" s="110"/>
      <c r="BD639" s="100"/>
      <c r="BE639" s="104"/>
      <c r="BF639" s="104"/>
      <c r="BG639" s="104"/>
      <c r="BH639" s="104"/>
      <c r="BI639" s="104"/>
      <c r="BJ639" s="104"/>
      <c r="BK639" s="104"/>
      <c r="BL639" s="104"/>
      <c r="BM639" s="104"/>
      <c r="BN639" s="104"/>
      <c r="BO639" s="104"/>
      <c r="BP639" s="104"/>
      <c r="BQ639" s="104"/>
      <c r="BR639" s="104"/>
      <c r="BS639" s="104"/>
      <c r="BT639" s="104"/>
      <c r="BU639" s="104"/>
      <c r="BV639" s="104"/>
      <c r="BW639" s="104"/>
      <c r="BX639" s="104"/>
      <c r="BY639" s="104"/>
      <c r="BZ639" s="104"/>
      <c r="CA639" s="100"/>
      <c r="CB639" s="100"/>
      <c r="CC639" s="100"/>
    </row>
    <row r="640" spans="1:81" ht="12.75" x14ac:dyDescent="0.2">
      <c r="A640" s="151"/>
      <c r="B640" s="42"/>
      <c r="C640" s="151"/>
      <c r="D640" s="151"/>
      <c r="E640" s="334"/>
      <c r="F640" s="334"/>
      <c r="G640" s="335"/>
      <c r="H640" s="335"/>
      <c r="I640" s="104"/>
      <c r="J640" s="100"/>
      <c r="K640" s="100"/>
      <c r="L640" s="100"/>
      <c r="M640" s="100"/>
      <c r="N640" s="101"/>
      <c r="O640" s="101"/>
      <c r="P640" s="101"/>
      <c r="Q640" s="101"/>
      <c r="R640" s="101"/>
      <c r="S640" s="101"/>
      <c r="T640" s="103"/>
      <c r="U640" s="104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4"/>
      <c r="BB640" s="104"/>
      <c r="BC640" s="110"/>
      <c r="BD640" s="100"/>
      <c r="BE640" s="104"/>
      <c r="BF640" s="104"/>
      <c r="BG640" s="104"/>
      <c r="BH640" s="104"/>
      <c r="BI640" s="104"/>
      <c r="BJ640" s="104"/>
      <c r="BK640" s="104"/>
      <c r="BL640" s="104"/>
      <c r="BM640" s="104"/>
      <c r="BN640" s="104"/>
      <c r="BO640" s="104"/>
      <c r="BP640" s="104"/>
      <c r="BQ640" s="104"/>
      <c r="BR640" s="104"/>
      <c r="BS640" s="104"/>
      <c r="BT640" s="104"/>
      <c r="BU640" s="104"/>
      <c r="BV640" s="104"/>
      <c r="BW640" s="104"/>
      <c r="BX640" s="104"/>
      <c r="BY640" s="104"/>
      <c r="BZ640" s="104"/>
      <c r="CA640" s="100"/>
      <c r="CB640" s="100"/>
      <c r="CC640" s="100"/>
    </row>
    <row r="641" spans="1:81" ht="12.75" x14ac:dyDescent="0.2">
      <c r="A641" s="151"/>
      <c r="B641" s="42"/>
      <c r="C641" s="151"/>
      <c r="D641" s="151"/>
      <c r="E641" s="334"/>
      <c r="F641" s="334"/>
      <c r="G641" s="335"/>
      <c r="H641" s="335"/>
      <c r="I641" s="104"/>
      <c r="J641" s="100"/>
      <c r="K641" s="100"/>
      <c r="L641" s="100"/>
      <c r="M641" s="100"/>
      <c r="N641" s="101"/>
      <c r="O641" s="101"/>
      <c r="P641" s="101"/>
      <c r="Q641" s="101"/>
      <c r="R641" s="101"/>
      <c r="S641" s="101"/>
      <c r="T641" s="103"/>
      <c r="U641" s="104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4"/>
      <c r="BB641" s="104"/>
      <c r="BC641" s="110"/>
      <c r="BD641" s="100"/>
      <c r="BE641" s="104"/>
      <c r="BF641" s="104"/>
      <c r="BG641" s="104"/>
      <c r="BH641" s="104"/>
      <c r="BI641" s="104"/>
      <c r="BJ641" s="104"/>
      <c r="BK641" s="104"/>
      <c r="BL641" s="104"/>
      <c r="BM641" s="104"/>
      <c r="BN641" s="104"/>
      <c r="BO641" s="104"/>
      <c r="BP641" s="104"/>
      <c r="BQ641" s="104"/>
      <c r="BR641" s="104"/>
      <c r="BS641" s="104"/>
      <c r="BT641" s="104"/>
      <c r="BU641" s="104"/>
      <c r="BV641" s="104"/>
      <c r="BW641" s="104"/>
      <c r="BX641" s="104"/>
      <c r="BY641" s="104"/>
      <c r="BZ641" s="104"/>
      <c r="CA641" s="100"/>
      <c r="CB641" s="100"/>
      <c r="CC641" s="100"/>
    </row>
    <row r="642" spans="1:81" ht="12.75" x14ac:dyDescent="0.2">
      <c r="A642" s="151"/>
      <c r="B642" s="42"/>
      <c r="C642" s="151"/>
      <c r="D642" s="151"/>
      <c r="E642" s="334"/>
      <c r="F642" s="334"/>
      <c r="G642" s="335"/>
      <c r="H642" s="335"/>
      <c r="I642" s="104"/>
      <c r="J642" s="100"/>
      <c r="K642" s="100"/>
      <c r="L642" s="100"/>
      <c r="M642" s="100"/>
      <c r="N642" s="101"/>
      <c r="O642" s="101"/>
      <c r="P642" s="101"/>
      <c r="Q642" s="101"/>
      <c r="R642" s="101"/>
      <c r="S642" s="101"/>
      <c r="T642" s="103"/>
      <c r="U642" s="104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4"/>
      <c r="BB642" s="104"/>
      <c r="BC642" s="110"/>
      <c r="BD642" s="100"/>
      <c r="BE642" s="104"/>
      <c r="BF642" s="104"/>
      <c r="BG642" s="104"/>
      <c r="BH642" s="104"/>
      <c r="BI642" s="104"/>
      <c r="BJ642" s="104"/>
      <c r="BK642" s="104"/>
      <c r="BL642" s="104"/>
      <c r="BM642" s="104"/>
      <c r="BN642" s="104"/>
      <c r="BO642" s="104"/>
      <c r="BP642" s="104"/>
      <c r="BQ642" s="104"/>
      <c r="BR642" s="104"/>
      <c r="BS642" s="104"/>
      <c r="BT642" s="104"/>
      <c r="BU642" s="104"/>
      <c r="BV642" s="104"/>
      <c r="BW642" s="104"/>
      <c r="BX642" s="104"/>
      <c r="BY642" s="104"/>
      <c r="BZ642" s="104"/>
      <c r="CA642" s="100"/>
      <c r="CB642" s="100"/>
      <c r="CC642" s="100"/>
    </row>
    <row r="643" spans="1:81" ht="12.75" x14ac:dyDescent="0.2">
      <c r="A643" s="151"/>
      <c r="B643" s="42"/>
      <c r="C643" s="151"/>
      <c r="D643" s="151"/>
      <c r="E643" s="334"/>
      <c r="F643" s="334"/>
      <c r="G643" s="335"/>
      <c r="H643" s="335"/>
      <c r="I643" s="104"/>
      <c r="J643" s="100"/>
      <c r="K643" s="100"/>
      <c r="L643" s="100"/>
      <c r="M643" s="100"/>
      <c r="N643" s="101"/>
      <c r="O643" s="101"/>
      <c r="P643" s="101"/>
      <c r="Q643" s="101"/>
      <c r="R643" s="101"/>
      <c r="S643" s="101"/>
      <c r="T643" s="103"/>
      <c r="U643" s="104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4"/>
      <c r="BB643" s="104"/>
      <c r="BC643" s="110"/>
      <c r="BD643" s="100"/>
      <c r="BE643" s="104"/>
      <c r="BF643" s="104"/>
      <c r="BG643" s="104"/>
      <c r="BH643" s="104"/>
      <c r="BI643" s="104"/>
      <c r="BJ643" s="104"/>
      <c r="BK643" s="104"/>
      <c r="BL643" s="104"/>
      <c r="BM643" s="104"/>
      <c r="BN643" s="104"/>
      <c r="BO643" s="104"/>
      <c r="BP643" s="104"/>
      <c r="BQ643" s="104"/>
      <c r="BR643" s="104"/>
      <c r="BS643" s="104"/>
      <c r="BT643" s="104"/>
      <c r="BU643" s="104"/>
      <c r="BV643" s="104"/>
      <c r="BW643" s="104"/>
      <c r="BX643" s="104"/>
      <c r="BY643" s="104"/>
      <c r="BZ643" s="104"/>
      <c r="CA643" s="100"/>
      <c r="CB643" s="100"/>
      <c r="CC643" s="100"/>
    </row>
    <row r="644" spans="1:81" ht="12.75" x14ac:dyDescent="0.2">
      <c r="A644" s="151"/>
      <c r="B644" s="42"/>
      <c r="C644" s="151"/>
      <c r="D644" s="151"/>
      <c r="E644" s="334"/>
      <c r="F644" s="334"/>
      <c r="G644" s="335"/>
      <c r="H644" s="335"/>
      <c r="I644" s="104"/>
      <c r="J644" s="100"/>
      <c r="K644" s="100"/>
      <c r="L644" s="100"/>
      <c r="M644" s="100"/>
      <c r="N644" s="101"/>
      <c r="O644" s="101"/>
      <c r="P644" s="101"/>
      <c r="Q644" s="101"/>
      <c r="R644" s="101"/>
      <c r="S644" s="101"/>
      <c r="T644" s="103"/>
      <c r="U644" s="104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4"/>
      <c r="BB644" s="104"/>
      <c r="BC644" s="110"/>
      <c r="BD644" s="100"/>
      <c r="BE644" s="104"/>
      <c r="BF644" s="104"/>
      <c r="BG644" s="104"/>
      <c r="BH644" s="104"/>
      <c r="BI644" s="104"/>
      <c r="BJ644" s="104"/>
      <c r="BK644" s="104"/>
      <c r="BL644" s="104"/>
      <c r="BM644" s="104"/>
      <c r="BN644" s="104"/>
      <c r="BO644" s="104"/>
      <c r="BP644" s="104"/>
      <c r="BQ644" s="104"/>
      <c r="BR644" s="104"/>
      <c r="BS644" s="104"/>
      <c r="BT644" s="104"/>
      <c r="BU644" s="104"/>
      <c r="BV644" s="104"/>
      <c r="BW644" s="104"/>
      <c r="BX644" s="104"/>
      <c r="BY644" s="104"/>
      <c r="BZ644" s="104"/>
      <c r="CA644" s="100"/>
      <c r="CB644" s="100"/>
      <c r="CC644" s="100"/>
    </row>
    <row r="645" spans="1:81" ht="12.75" x14ac:dyDescent="0.2">
      <c r="A645" s="151"/>
      <c r="B645" s="42"/>
      <c r="C645" s="151"/>
      <c r="D645" s="151"/>
      <c r="E645" s="334"/>
      <c r="F645" s="334"/>
      <c r="G645" s="335"/>
      <c r="H645" s="335"/>
      <c r="I645" s="104"/>
      <c r="J645" s="100"/>
      <c r="K645" s="100"/>
      <c r="L645" s="100"/>
      <c r="M645" s="100"/>
      <c r="N645" s="101"/>
      <c r="O645" s="101"/>
      <c r="P645" s="101"/>
      <c r="Q645" s="101"/>
      <c r="R645" s="101"/>
      <c r="S645" s="101"/>
      <c r="T645" s="103"/>
      <c r="U645" s="104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4"/>
      <c r="BB645" s="104"/>
      <c r="BC645" s="110"/>
      <c r="BD645" s="100"/>
      <c r="BE645" s="104"/>
      <c r="BF645" s="104"/>
      <c r="BG645" s="104"/>
      <c r="BH645" s="104"/>
      <c r="BI645" s="104"/>
      <c r="BJ645" s="104"/>
      <c r="BK645" s="104"/>
      <c r="BL645" s="104"/>
      <c r="BM645" s="104"/>
      <c r="BN645" s="104"/>
      <c r="BO645" s="104"/>
      <c r="BP645" s="104"/>
      <c r="BQ645" s="104"/>
      <c r="BR645" s="104"/>
      <c r="BS645" s="104"/>
      <c r="BT645" s="104"/>
      <c r="BU645" s="104"/>
      <c r="BV645" s="104"/>
      <c r="BW645" s="104"/>
      <c r="BX645" s="104"/>
      <c r="BY645" s="104"/>
      <c r="BZ645" s="104"/>
      <c r="CA645" s="100"/>
      <c r="CB645" s="100"/>
      <c r="CC645" s="100"/>
    </row>
    <row r="646" spans="1:81" ht="12.75" x14ac:dyDescent="0.2">
      <c r="A646" s="151"/>
      <c r="B646" s="42"/>
      <c r="C646" s="151"/>
      <c r="D646" s="151"/>
      <c r="E646" s="334"/>
      <c r="F646" s="334"/>
      <c r="G646" s="335"/>
      <c r="H646" s="335"/>
      <c r="I646" s="104"/>
      <c r="J646" s="100"/>
      <c r="K646" s="100"/>
      <c r="L646" s="100"/>
      <c r="M646" s="100"/>
      <c r="N646" s="101"/>
      <c r="O646" s="101"/>
      <c r="P646" s="101"/>
      <c r="Q646" s="101"/>
      <c r="R646" s="101"/>
      <c r="S646" s="101"/>
      <c r="T646" s="103"/>
      <c r="U646" s="104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4"/>
      <c r="BB646" s="104"/>
      <c r="BC646" s="110"/>
      <c r="BD646" s="100"/>
      <c r="BE646" s="104"/>
      <c r="BF646" s="104"/>
      <c r="BG646" s="104"/>
      <c r="BH646" s="104"/>
      <c r="BI646" s="104"/>
      <c r="BJ646" s="104"/>
      <c r="BK646" s="104"/>
      <c r="BL646" s="104"/>
      <c r="BM646" s="104"/>
      <c r="BN646" s="104"/>
      <c r="BO646" s="104"/>
      <c r="BP646" s="104"/>
      <c r="BQ646" s="104"/>
      <c r="BR646" s="104"/>
      <c r="BS646" s="104"/>
      <c r="BT646" s="104"/>
      <c r="BU646" s="104"/>
      <c r="BV646" s="104"/>
      <c r="BW646" s="104"/>
      <c r="BX646" s="104"/>
      <c r="BY646" s="104"/>
      <c r="BZ646" s="104"/>
      <c r="CA646" s="100"/>
      <c r="CB646" s="100"/>
      <c r="CC646" s="100"/>
    </row>
    <row r="647" spans="1:81" ht="12.75" x14ac:dyDescent="0.2">
      <c r="A647" s="151"/>
      <c r="B647" s="42"/>
      <c r="C647" s="151"/>
      <c r="D647" s="151"/>
      <c r="E647" s="334"/>
      <c r="F647" s="334"/>
      <c r="G647" s="335"/>
      <c r="H647" s="335"/>
      <c r="I647" s="104"/>
      <c r="J647" s="100"/>
      <c r="K647" s="100"/>
      <c r="L647" s="100"/>
      <c r="M647" s="100"/>
      <c r="N647" s="101"/>
      <c r="O647" s="101"/>
      <c r="P647" s="101"/>
      <c r="Q647" s="101"/>
      <c r="R647" s="101"/>
      <c r="S647" s="101"/>
      <c r="T647" s="103"/>
      <c r="U647" s="104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4"/>
      <c r="BB647" s="104"/>
      <c r="BC647" s="110"/>
      <c r="BD647" s="100"/>
      <c r="BE647" s="104"/>
      <c r="BF647" s="104"/>
      <c r="BG647" s="104"/>
      <c r="BH647" s="104"/>
      <c r="BI647" s="104"/>
      <c r="BJ647" s="104"/>
      <c r="BK647" s="104"/>
      <c r="BL647" s="104"/>
      <c r="BM647" s="104"/>
      <c r="BN647" s="104"/>
      <c r="BO647" s="104"/>
      <c r="BP647" s="104"/>
      <c r="BQ647" s="104"/>
      <c r="BR647" s="104"/>
      <c r="BS647" s="104"/>
      <c r="BT647" s="104"/>
      <c r="BU647" s="104"/>
      <c r="BV647" s="104"/>
      <c r="BW647" s="104"/>
      <c r="BX647" s="104"/>
      <c r="BY647" s="104"/>
      <c r="BZ647" s="104"/>
      <c r="CA647" s="100"/>
      <c r="CB647" s="100"/>
      <c r="CC647" s="100"/>
    </row>
    <row r="648" spans="1:81" ht="12.75" x14ac:dyDescent="0.2">
      <c r="A648" s="151"/>
      <c r="B648" s="42"/>
      <c r="C648" s="151"/>
      <c r="D648" s="151"/>
      <c r="E648" s="334"/>
      <c r="F648" s="334"/>
      <c r="G648" s="335"/>
      <c r="H648" s="335"/>
      <c r="I648" s="104"/>
      <c r="J648" s="100"/>
      <c r="K648" s="100"/>
      <c r="L648" s="100"/>
      <c r="M648" s="100"/>
      <c r="N648" s="101"/>
      <c r="O648" s="101"/>
      <c r="P648" s="101"/>
      <c r="Q648" s="101"/>
      <c r="R648" s="101"/>
      <c r="S648" s="101"/>
      <c r="T648" s="103"/>
      <c r="U648" s="104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4"/>
      <c r="BB648" s="104"/>
      <c r="BC648" s="110"/>
      <c r="BD648" s="100"/>
      <c r="BE648" s="104"/>
      <c r="BF648" s="104"/>
      <c r="BG648" s="104"/>
      <c r="BH648" s="104"/>
      <c r="BI648" s="104"/>
      <c r="BJ648" s="104"/>
      <c r="BK648" s="104"/>
      <c r="BL648" s="104"/>
      <c r="BM648" s="104"/>
      <c r="BN648" s="104"/>
      <c r="BO648" s="104"/>
      <c r="BP648" s="104"/>
      <c r="BQ648" s="104"/>
      <c r="BR648" s="104"/>
      <c r="BS648" s="104"/>
      <c r="BT648" s="104"/>
      <c r="BU648" s="104"/>
      <c r="BV648" s="104"/>
      <c r="BW648" s="104"/>
      <c r="BX648" s="104"/>
      <c r="BY648" s="104"/>
      <c r="BZ648" s="104"/>
      <c r="CA648" s="100"/>
      <c r="CB648" s="100"/>
      <c r="CC648" s="100"/>
    </row>
    <row r="649" spans="1:81" ht="12.75" x14ac:dyDescent="0.2">
      <c r="A649" s="151"/>
      <c r="B649" s="42"/>
      <c r="C649" s="151"/>
      <c r="D649" s="151"/>
      <c r="E649" s="334"/>
      <c r="F649" s="334"/>
      <c r="G649" s="335"/>
      <c r="H649" s="335"/>
      <c r="I649" s="104"/>
      <c r="J649" s="100"/>
      <c r="K649" s="100"/>
      <c r="L649" s="100"/>
      <c r="M649" s="100"/>
      <c r="N649" s="101"/>
      <c r="O649" s="101"/>
      <c r="P649" s="101"/>
      <c r="Q649" s="101"/>
      <c r="R649" s="101"/>
      <c r="S649" s="101"/>
      <c r="T649" s="103"/>
      <c r="U649" s="104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4"/>
      <c r="BB649" s="104"/>
      <c r="BC649" s="110"/>
      <c r="BD649" s="100"/>
      <c r="BE649" s="104"/>
      <c r="BF649" s="104"/>
      <c r="BG649" s="104"/>
      <c r="BH649" s="104"/>
      <c r="BI649" s="104"/>
      <c r="BJ649" s="104"/>
      <c r="BK649" s="104"/>
      <c r="BL649" s="104"/>
      <c r="BM649" s="104"/>
      <c r="BN649" s="104"/>
      <c r="BO649" s="104"/>
      <c r="BP649" s="104"/>
      <c r="BQ649" s="104"/>
      <c r="BR649" s="104"/>
      <c r="BS649" s="104"/>
      <c r="BT649" s="104"/>
      <c r="BU649" s="104"/>
      <c r="BV649" s="104"/>
      <c r="BW649" s="104"/>
      <c r="BX649" s="104"/>
      <c r="BY649" s="104"/>
      <c r="BZ649" s="104"/>
      <c r="CA649" s="100"/>
      <c r="CB649" s="100"/>
      <c r="CC649" s="100"/>
    </row>
    <row r="650" spans="1:81" ht="12.75" x14ac:dyDescent="0.2">
      <c r="A650" s="151"/>
      <c r="B650" s="42"/>
      <c r="C650" s="151"/>
      <c r="D650" s="151"/>
      <c r="E650" s="334"/>
      <c r="F650" s="334"/>
      <c r="G650" s="335"/>
      <c r="H650" s="335"/>
      <c r="I650" s="104"/>
      <c r="J650" s="100"/>
      <c r="K650" s="100"/>
      <c r="L650" s="100"/>
      <c r="M650" s="100"/>
      <c r="N650" s="101"/>
      <c r="O650" s="101"/>
      <c r="P650" s="101"/>
      <c r="Q650" s="101"/>
      <c r="R650" s="101"/>
      <c r="S650" s="101"/>
      <c r="T650" s="103"/>
      <c r="U650" s="104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4"/>
      <c r="BB650" s="104"/>
      <c r="BC650" s="110"/>
      <c r="BD650" s="100"/>
      <c r="BE650" s="104"/>
      <c r="BF650" s="104"/>
      <c r="BG650" s="104"/>
      <c r="BH650" s="104"/>
      <c r="BI650" s="104"/>
      <c r="BJ650" s="104"/>
      <c r="BK650" s="104"/>
      <c r="BL650" s="104"/>
      <c r="BM650" s="104"/>
      <c r="BN650" s="104"/>
      <c r="BO650" s="104"/>
      <c r="BP650" s="104"/>
      <c r="BQ650" s="104"/>
      <c r="BR650" s="104"/>
      <c r="BS650" s="104"/>
      <c r="BT650" s="104"/>
      <c r="BU650" s="104"/>
      <c r="BV650" s="104"/>
      <c r="BW650" s="104"/>
      <c r="BX650" s="104"/>
      <c r="BY650" s="104"/>
      <c r="BZ650" s="104"/>
      <c r="CA650" s="100"/>
      <c r="CB650" s="100"/>
      <c r="CC650" s="100"/>
    </row>
    <row r="651" spans="1:81" ht="12.75" x14ac:dyDescent="0.2">
      <c r="A651" s="151"/>
      <c r="B651" s="42"/>
      <c r="C651" s="151"/>
      <c r="D651" s="151"/>
      <c r="E651" s="334"/>
      <c r="F651" s="334"/>
      <c r="G651" s="335"/>
      <c r="H651" s="335"/>
      <c r="I651" s="104"/>
      <c r="J651" s="100"/>
      <c r="K651" s="100"/>
      <c r="L651" s="100"/>
      <c r="M651" s="100"/>
      <c r="N651" s="101"/>
      <c r="O651" s="101"/>
      <c r="P651" s="101"/>
      <c r="Q651" s="101"/>
      <c r="R651" s="101"/>
      <c r="S651" s="101"/>
      <c r="T651" s="103"/>
      <c r="U651" s="104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4"/>
      <c r="BB651" s="104"/>
      <c r="BC651" s="110"/>
      <c r="BD651" s="100"/>
      <c r="BE651" s="104"/>
      <c r="BF651" s="104"/>
      <c r="BG651" s="104"/>
      <c r="BH651" s="104"/>
      <c r="BI651" s="104"/>
      <c r="BJ651" s="104"/>
      <c r="BK651" s="104"/>
      <c r="BL651" s="104"/>
      <c r="BM651" s="104"/>
      <c r="BN651" s="104"/>
      <c r="BO651" s="104"/>
      <c r="BP651" s="104"/>
      <c r="BQ651" s="104"/>
      <c r="BR651" s="104"/>
      <c r="BS651" s="104"/>
      <c r="BT651" s="104"/>
      <c r="BU651" s="104"/>
      <c r="BV651" s="104"/>
      <c r="BW651" s="104"/>
      <c r="BX651" s="104"/>
      <c r="BY651" s="104"/>
      <c r="BZ651" s="104"/>
      <c r="CA651" s="100"/>
      <c r="CB651" s="100"/>
      <c r="CC651" s="100"/>
    </row>
    <row r="652" spans="1:81" ht="12.75" x14ac:dyDescent="0.2">
      <c r="A652" s="151"/>
      <c r="B652" s="42"/>
      <c r="C652" s="151"/>
      <c r="D652" s="151"/>
      <c r="E652" s="334"/>
      <c r="F652" s="334"/>
      <c r="G652" s="335"/>
      <c r="H652" s="335"/>
      <c r="I652" s="104"/>
      <c r="J652" s="100"/>
      <c r="K652" s="100"/>
      <c r="L652" s="100"/>
      <c r="M652" s="100"/>
      <c r="N652" s="101"/>
      <c r="O652" s="101"/>
      <c r="P652" s="101"/>
      <c r="Q652" s="101"/>
      <c r="R652" s="101"/>
      <c r="S652" s="101"/>
      <c r="T652" s="103"/>
      <c r="U652" s="104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4"/>
      <c r="BB652" s="104"/>
      <c r="BC652" s="110"/>
      <c r="BD652" s="100"/>
      <c r="BE652" s="104"/>
      <c r="BF652" s="104"/>
      <c r="BG652" s="104"/>
      <c r="BH652" s="104"/>
      <c r="BI652" s="104"/>
      <c r="BJ652" s="104"/>
      <c r="BK652" s="104"/>
      <c r="BL652" s="104"/>
      <c r="BM652" s="104"/>
      <c r="BN652" s="104"/>
      <c r="BO652" s="104"/>
      <c r="BP652" s="104"/>
      <c r="BQ652" s="104"/>
      <c r="BR652" s="104"/>
      <c r="BS652" s="104"/>
      <c r="BT652" s="104"/>
      <c r="BU652" s="104"/>
      <c r="BV652" s="104"/>
      <c r="BW652" s="104"/>
      <c r="BX652" s="104"/>
      <c r="BY652" s="104"/>
      <c r="BZ652" s="104"/>
      <c r="CA652" s="100"/>
      <c r="CB652" s="100"/>
      <c r="CC652" s="100"/>
    </row>
    <row r="653" spans="1:81" ht="12.75" x14ac:dyDescent="0.2">
      <c r="A653" s="151"/>
      <c r="B653" s="42"/>
      <c r="C653" s="151"/>
      <c r="D653" s="151"/>
      <c r="E653" s="334"/>
      <c r="F653" s="334"/>
      <c r="G653" s="335"/>
      <c r="H653" s="335"/>
      <c r="I653" s="104"/>
      <c r="J653" s="100"/>
      <c r="K653" s="100"/>
      <c r="L653" s="100"/>
      <c r="M653" s="100"/>
      <c r="N653" s="101"/>
      <c r="O653" s="101"/>
      <c r="P653" s="101"/>
      <c r="Q653" s="101"/>
      <c r="R653" s="101"/>
      <c r="S653" s="101"/>
      <c r="T653" s="103"/>
      <c r="U653" s="104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4"/>
      <c r="BB653" s="104"/>
      <c r="BC653" s="110"/>
      <c r="BD653" s="100"/>
      <c r="BE653" s="104"/>
      <c r="BF653" s="104"/>
      <c r="BG653" s="104"/>
      <c r="BH653" s="104"/>
      <c r="BI653" s="104"/>
      <c r="BJ653" s="104"/>
      <c r="BK653" s="104"/>
      <c r="BL653" s="104"/>
      <c r="BM653" s="104"/>
      <c r="BN653" s="104"/>
      <c r="BO653" s="104"/>
      <c r="BP653" s="104"/>
      <c r="BQ653" s="104"/>
      <c r="BR653" s="104"/>
      <c r="BS653" s="104"/>
      <c r="BT653" s="104"/>
      <c r="BU653" s="104"/>
      <c r="BV653" s="104"/>
      <c r="BW653" s="104"/>
      <c r="BX653" s="104"/>
      <c r="BY653" s="104"/>
      <c r="BZ653" s="104"/>
      <c r="CA653" s="100"/>
      <c r="CB653" s="100"/>
      <c r="CC653" s="100"/>
    </row>
    <row r="654" spans="1:81" ht="12.75" x14ac:dyDescent="0.2">
      <c r="A654" s="151"/>
      <c r="B654" s="42"/>
      <c r="C654" s="151"/>
      <c r="D654" s="151"/>
      <c r="E654" s="334"/>
      <c r="F654" s="334"/>
      <c r="G654" s="335"/>
      <c r="H654" s="335"/>
      <c r="I654" s="104"/>
      <c r="J654" s="100"/>
      <c r="K654" s="100"/>
      <c r="L654" s="100"/>
      <c r="M654" s="100"/>
      <c r="N654" s="101"/>
      <c r="O654" s="101"/>
      <c r="P654" s="101"/>
      <c r="Q654" s="101"/>
      <c r="R654" s="101"/>
      <c r="S654" s="101"/>
      <c r="T654" s="103"/>
      <c r="U654" s="104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4"/>
      <c r="BB654" s="104"/>
      <c r="BC654" s="110"/>
      <c r="BD654" s="100"/>
      <c r="BE654" s="104"/>
      <c r="BF654" s="104"/>
      <c r="BG654" s="104"/>
      <c r="BH654" s="104"/>
      <c r="BI654" s="104"/>
      <c r="BJ654" s="104"/>
      <c r="BK654" s="104"/>
      <c r="BL654" s="104"/>
      <c r="BM654" s="104"/>
      <c r="BN654" s="104"/>
      <c r="BO654" s="104"/>
      <c r="BP654" s="104"/>
      <c r="BQ654" s="104"/>
      <c r="BR654" s="104"/>
      <c r="BS654" s="104"/>
      <c r="BT654" s="104"/>
      <c r="BU654" s="104"/>
      <c r="BV654" s="104"/>
      <c r="BW654" s="104"/>
      <c r="BX654" s="104"/>
      <c r="BY654" s="104"/>
      <c r="BZ654" s="104"/>
      <c r="CA654" s="100"/>
      <c r="CB654" s="100"/>
      <c r="CC654" s="100"/>
    </row>
    <row r="655" spans="1:81" ht="12.75" x14ac:dyDescent="0.2">
      <c r="A655" s="151"/>
      <c r="B655" s="42"/>
      <c r="C655" s="151"/>
      <c r="D655" s="151"/>
      <c r="E655" s="334"/>
      <c r="F655" s="334"/>
      <c r="G655" s="335"/>
      <c r="H655" s="335"/>
      <c r="I655" s="104"/>
      <c r="J655" s="100"/>
      <c r="K655" s="100"/>
      <c r="L655" s="100"/>
      <c r="M655" s="100"/>
      <c r="N655" s="101"/>
      <c r="O655" s="101"/>
      <c r="P655" s="101"/>
      <c r="Q655" s="101"/>
      <c r="R655" s="101"/>
      <c r="S655" s="101"/>
      <c r="T655" s="103"/>
      <c r="U655" s="104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4"/>
      <c r="BB655" s="104"/>
      <c r="BC655" s="110"/>
      <c r="BD655" s="100"/>
      <c r="BE655" s="104"/>
      <c r="BF655" s="104"/>
      <c r="BG655" s="104"/>
      <c r="BH655" s="104"/>
      <c r="BI655" s="104"/>
      <c r="BJ655" s="104"/>
      <c r="BK655" s="104"/>
      <c r="BL655" s="104"/>
      <c r="BM655" s="104"/>
      <c r="BN655" s="104"/>
      <c r="BO655" s="104"/>
      <c r="BP655" s="104"/>
      <c r="BQ655" s="104"/>
      <c r="BR655" s="104"/>
      <c r="BS655" s="104"/>
      <c r="BT655" s="104"/>
      <c r="BU655" s="104"/>
      <c r="BV655" s="104"/>
      <c r="BW655" s="104"/>
      <c r="BX655" s="104"/>
      <c r="BY655" s="104"/>
      <c r="BZ655" s="104"/>
      <c r="CA655" s="100"/>
      <c r="CB655" s="100"/>
      <c r="CC655" s="100"/>
    </row>
    <row r="656" spans="1:81" ht="12.75" x14ac:dyDescent="0.2">
      <c r="A656" s="151"/>
      <c r="B656" s="42"/>
      <c r="C656" s="151"/>
      <c r="D656" s="151"/>
      <c r="E656" s="334"/>
      <c r="F656" s="334"/>
      <c r="G656" s="335"/>
      <c r="H656" s="335"/>
      <c r="I656" s="104"/>
      <c r="J656" s="100"/>
      <c r="K656" s="100"/>
      <c r="L656" s="100"/>
      <c r="M656" s="100"/>
      <c r="N656" s="101"/>
      <c r="O656" s="101"/>
      <c r="P656" s="101"/>
      <c r="Q656" s="101"/>
      <c r="R656" s="101"/>
      <c r="S656" s="101"/>
      <c r="T656" s="103"/>
      <c r="U656" s="104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4"/>
      <c r="BB656" s="104"/>
      <c r="BC656" s="110"/>
      <c r="BD656" s="100"/>
      <c r="BE656" s="104"/>
      <c r="BF656" s="104"/>
      <c r="BG656" s="104"/>
      <c r="BH656" s="104"/>
      <c r="BI656" s="104"/>
      <c r="BJ656" s="104"/>
      <c r="BK656" s="104"/>
      <c r="BL656" s="104"/>
      <c r="BM656" s="104"/>
      <c r="BN656" s="104"/>
      <c r="BO656" s="104"/>
      <c r="BP656" s="104"/>
      <c r="BQ656" s="104"/>
      <c r="BR656" s="104"/>
      <c r="BS656" s="104"/>
      <c r="BT656" s="104"/>
      <c r="BU656" s="104"/>
      <c r="BV656" s="104"/>
      <c r="BW656" s="104"/>
      <c r="BX656" s="104"/>
      <c r="BY656" s="104"/>
      <c r="BZ656" s="104"/>
      <c r="CA656" s="100"/>
      <c r="CB656" s="100"/>
      <c r="CC656" s="100"/>
    </row>
    <row r="657" spans="1:81" ht="12.75" x14ac:dyDescent="0.2">
      <c r="A657" s="151"/>
      <c r="B657" s="42"/>
      <c r="C657" s="151"/>
      <c r="D657" s="151"/>
      <c r="E657" s="334"/>
      <c r="F657" s="334"/>
      <c r="G657" s="335"/>
      <c r="H657" s="335"/>
      <c r="I657" s="104"/>
      <c r="J657" s="100"/>
      <c r="K657" s="100"/>
      <c r="L657" s="100"/>
      <c r="M657" s="100"/>
      <c r="N657" s="101"/>
      <c r="O657" s="101"/>
      <c r="P657" s="101"/>
      <c r="Q657" s="101"/>
      <c r="R657" s="101"/>
      <c r="S657" s="101"/>
      <c r="T657" s="103"/>
      <c r="U657" s="104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4"/>
      <c r="BB657" s="104"/>
      <c r="BC657" s="110"/>
      <c r="BD657" s="100"/>
      <c r="BE657" s="104"/>
      <c r="BF657" s="104"/>
      <c r="BG657" s="104"/>
      <c r="BH657" s="104"/>
      <c r="BI657" s="104"/>
      <c r="BJ657" s="104"/>
      <c r="BK657" s="104"/>
      <c r="BL657" s="104"/>
      <c r="BM657" s="104"/>
      <c r="BN657" s="104"/>
      <c r="BO657" s="104"/>
      <c r="BP657" s="104"/>
      <c r="BQ657" s="104"/>
      <c r="BR657" s="104"/>
      <c r="BS657" s="104"/>
      <c r="BT657" s="104"/>
      <c r="BU657" s="104"/>
      <c r="BV657" s="104"/>
      <c r="BW657" s="104"/>
      <c r="BX657" s="104"/>
      <c r="BY657" s="104"/>
      <c r="BZ657" s="104"/>
      <c r="CA657" s="100"/>
      <c r="CB657" s="100"/>
      <c r="CC657" s="100"/>
    </row>
    <row r="658" spans="1:81" ht="12.75" x14ac:dyDescent="0.2">
      <c r="A658" s="151"/>
      <c r="B658" s="42"/>
      <c r="C658" s="151"/>
      <c r="D658" s="151"/>
      <c r="E658" s="334"/>
      <c r="F658" s="334"/>
      <c r="G658" s="335"/>
      <c r="H658" s="335"/>
      <c r="I658" s="104"/>
      <c r="J658" s="100"/>
      <c r="K658" s="100"/>
      <c r="L658" s="100"/>
      <c r="M658" s="100"/>
      <c r="N658" s="101"/>
      <c r="O658" s="101"/>
      <c r="P658" s="101"/>
      <c r="Q658" s="101"/>
      <c r="R658" s="101"/>
      <c r="S658" s="101"/>
      <c r="T658" s="103"/>
      <c r="U658" s="104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4"/>
      <c r="BB658" s="104"/>
      <c r="BC658" s="110"/>
      <c r="BD658" s="100"/>
      <c r="BE658" s="104"/>
      <c r="BF658" s="104"/>
      <c r="BG658" s="104"/>
      <c r="BH658" s="104"/>
      <c r="BI658" s="104"/>
      <c r="BJ658" s="104"/>
      <c r="BK658" s="104"/>
      <c r="BL658" s="104"/>
      <c r="BM658" s="104"/>
      <c r="BN658" s="104"/>
      <c r="BO658" s="104"/>
      <c r="BP658" s="104"/>
      <c r="BQ658" s="104"/>
      <c r="BR658" s="104"/>
      <c r="BS658" s="104"/>
      <c r="BT658" s="104"/>
      <c r="BU658" s="104"/>
      <c r="BV658" s="104"/>
      <c r="BW658" s="104"/>
      <c r="BX658" s="104"/>
      <c r="BY658" s="104"/>
      <c r="BZ658" s="104"/>
      <c r="CA658" s="100"/>
      <c r="CB658" s="100"/>
      <c r="CC658" s="100"/>
    </row>
    <row r="659" spans="1:81" ht="12.75" x14ac:dyDescent="0.2">
      <c r="A659" s="151"/>
      <c r="B659" s="42"/>
      <c r="C659" s="151"/>
      <c r="D659" s="151"/>
      <c r="E659" s="334"/>
      <c r="F659" s="334"/>
      <c r="G659" s="335"/>
      <c r="H659" s="335"/>
      <c r="I659" s="104"/>
      <c r="J659" s="100"/>
      <c r="K659" s="100"/>
      <c r="L659" s="100"/>
      <c r="M659" s="100"/>
      <c r="N659" s="101"/>
      <c r="O659" s="101"/>
      <c r="P659" s="101"/>
      <c r="Q659" s="101"/>
      <c r="R659" s="101"/>
      <c r="S659" s="101"/>
      <c r="T659" s="103"/>
      <c r="U659" s="104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4"/>
      <c r="BB659" s="104"/>
      <c r="BC659" s="110"/>
      <c r="BD659" s="100"/>
      <c r="BE659" s="104"/>
      <c r="BF659" s="104"/>
      <c r="BG659" s="104"/>
      <c r="BH659" s="104"/>
      <c r="BI659" s="104"/>
      <c r="BJ659" s="104"/>
      <c r="BK659" s="104"/>
      <c r="BL659" s="104"/>
      <c r="BM659" s="104"/>
      <c r="BN659" s="104"/>
      <c r="BO659" s="104"/>
      <c r="BP659" s="104"/>
      <c r="BQ659" s="104"/>
      <c r="BR659" s="104"/>
      <c r="BS659" s="104"/>
      <c r="BT659" s="104"/>
      <c r="BU659" s="104"/>
      <c r="BV659" s="104"/>
      <c r="BW659" s="104"/>
      <c r="BX659" s="104"/>
      <c r="BY659" s="104"/>
      <c r="BZ659" s="104"/>
      <c r="CA659" s="100"/>
      <c r="CB659" s="100"/>
      <c r="CC659" s="100"/>
    </row>
    <row r="660" spans="1:81" ht="12.75" x14ac:dyDescent="0.2">
      <c r="A660" s="151"/>
      <c r="B660" s="42"/>
      <c r="C660" s="151"/>
      <c r="D660" s="151"/>
      <c r="E660" s="334"/>
      <c r="F660" s="334"/>
      <c r="G660" s="335"/>
      <c r="H660" s="335"/>
      <c r="I660" s="104"/>
      <c r="J660" s="100"/>
      <c r="K660" s="100"/>
      <c r="L660" s="100"/>
      <c r="M660" s="100"/>
      <c r="N660" s="101"/>
      <c r="O660" s="101"/>
      <c r="P660" s="101"/>
      <c r="Q660" s="101"/>
      <c r="R660" s="101"/>
      <c r="S660" s="101"/>
      <c r="T660" s="103"/>
      <c r="U660" s="104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4"/>
      <c r="BB660" s="104"/>
      <c r="BC660" s="110"/>
      <c r="BD660" s="100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  <c r="BO660" s="104"/>
      <c r="BP660" s="104"/>
      <c r="BQ660" s="104"/>
      <c r="BR660" s="104"/>
      <c r="BS660" s="104"/>
      <c r="BT660" s="104"/>
      <c r="BU660" s="104"/>
      <c r="BV660" s="104"/>
      <c r="BW660" s="104"/>
      <c r="BX660" s="104"/>
      <c r="BY660" s="104"/>
      <c r="BZ660" s="104"/>
      <c r="CA660" s="100"/>
      <c r="CB660" s="100"/>
      <c r="CC660" s="100"/>
    </row>
    <row r="661" spans="1:81" ht="12.75" x14ac:dyDescent="0.2">
      <c r="A661" s="151"/>
      <c r="B661" s="42"/>
      <c r="C661" s="151"/>
      <c r="D661" s="151"/>
      <c r="E661" s="334"/>
      <c r="F661" s="334"/>
      <c r="G661" s="335"/>
      <c r="H661" s="335"/>
      <c r="I661" s="104"/>
      <c r="J661" s="100"/>
      <c r="K661" s="100"/>
      <c r="L661" s="100"/>
      <c r="M661" s="100"/>
      <c r="N661" s="101"/>
      <c r="O661" s="101"/>
      <c r="P661" s="101"/>
      <c r="Q661" s="101"/>
      <c r="R661" s="101"/>
      <c r="S661" s="101"/>
      <c r="T661" s="103"/>
      <c r="U661" s="104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4"/>
      <c r="BB661" s="104"/>
      <c r="BC661" s="110"/>
      <c r="BD661" s="100"/>
      <c r="BE661" s="104"/>
      <c r="BF661" s="104"/>
      <c r="BG661" s="104"/>
      <c r="BH661" s="104"/>
      <c r="BI661" s="104"/>
      <c r="BJ661" s="104"/>
      <c r="BK661" s="104"/>
      <c r="BL661" s="104"/>
      <c r="BM661" s="104"/>
      <c r="BN661" s="104"/>
      <c r="BO661" s="104"/>
      <c r="BP661" s="104"/>
      <c r="BQ661" s="104"/>
      <c r="BR661" s="104"/>
      <c r="BS661" s="104"/>
      <c r="BT661" s="104"/>
      <c r="BU661" s="104"/>
      <c r="BV661" s="104"/>
      <c r="BW661" s="104"/>
      <c r="BX661" s="104"/>
      <c r="BY661" s="104"/>
      <c r="BZ661" s="104"/>
      <c r="CA661" s="100"/>
      <c r="CB661" s="100"/>
      <c r="CC661" s="100"/>
    </row>
    <row r="662" spans="1:81" ht="12.75" x14ac:dyDescent="0.2">
      <c r="A662" s="151"/>
      <c r="B662" s="42"/>
      <c r="C662" s="151"/>
      <c r="D662" s="151"/>
      <c r="E662" s="334"/>
      <c r="F662" s="334"/>
      <c r="G662" s="335"/>
      <c r="H662" s="335"/>
      <c r="I662" s="104"/>
      <c r="J662" s="100"/>
      <c r="K662" s="100"/>
      <c r="L662" s="100"/>
      <c r="M662" s="100"/>
      <c r="N662" s="101"/>
      <c r="O662" s="101"/>
      <c r="P662" s="101"/>
      <c r="Q662" s="101"/>
      <c r="R662" s="101"/>
      <c r="S662" s="101"/>
      <c r="T662" s="103"/>
      <c r="U662" s="104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4"/>
      <c r="BB662" s="104"/>
      <c r="BC662" s="110"/>
      <c r="BD662" s="100"/>
      <c r="BE662" s="104"/>
      <c r="BF662" s="104"/>
      <c r="BG662" s="104"/>
      <c r="BH662" s="104"/>
      <c r="BI662" s="104"/>
      <c r="BJ662" s="104"/>
      <c r="BK662" s="104"/>
      <c r="BL662" s="104"/>
      <c r="BM662" s="104"/>
      <c r="BN662" s="104"/>
      <c r="BO662" s="104"/>
      <c r="BP662" s="104"/>
      <c r="BQ662" s="104"/>
      <c r="BR662" s="104"/>
      <c r="BS662" s="104"/>
      <c r="BT662" s="104"/>
      <c r="BU662" s="104"/>
      <c r="BV662" s="104"/>
      <c r="BW662" s="104"/>
      <c r="BX662" s="104"/>
      <c r="BY662" s="104"/>
      <c r="BZ662" s="104"/>
      <c r="CA662" s="100"/>
      <c r="CB662" s="100"/>
      <c r="CC662" s="100"/>
    </row>
    <row r="663" spans="1:81" ht="12.75" x14ac:dyDescent="0.2">
      <c r="A663" s="151"/>
      <c r="B663" s="42"/>
      <c r="C663" s="151"/>
      <c r="D663" s="151"/>
      <c r="E663" s="334"/>
      <c r="F663" s="334"/>
      <c r="G663" s="335"/>
      <c r="H663" s="335"/>
      <c r="I663" s="104"/>
      <c r="J663" s="100"/>
      <c r="K663" s="100"/>
      <c r="L663" s="100"/>
      <c r="M663" s="100"/>
      <c r="N663" s="101"/>
      <c r="O663" s="101"/>
      <c r="P663" s="101"/>
      <c r="Q663" s="101"/>
      <c r="R663" s="101"/>
      <c r="S663" s="101"/>
      <c r="T663" s="103"/>
      <c r="U663" s="104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4"/>
      <c r="BB663" s="104"/>
      <c r="BC663" s="110"/>
      <c r="BD663" s="100"/>
      <c r="BE663" s="104"/>
      <c r="BF663" s="104"/>
      <c r="BG663" s="104"/>
      <c r="BH663" s="104"/>
      <c r="BI663" s="104"/>
      <c r="BJ663" s="104"/>
      <c r="BK663" s="104"/>
      <c r="BL663" s="104"/>
      <c r="BM663" s="104"/>
      <c r="BN663" s="104"/>
      <c r="BO663" s="104"/>
      <c r="BP663" s="104"/>
      <c r="BQ663" s="104"/>
      <c r="BR663" s="104"/>
      <c r="BS663" s="104"/>
      <c r="BT663" s="104"/>
      <c r="BU663" s="104"/>
      <c r="BV663" s="104"/>
      <c r="BW663" s="104"/>
      <c r="BX663" s="104"/>
      <c r="BY663" s="104"/>
      <c r="BZ663" s="104"/>
      <c r="CA663" s="100"/>
      <c r="CB663" s="100"/>
      <c r="CC663" s="100"/>
    </row>
    <row r="664" spans="1:81" ht="12.75" x14ac:dyDescent="0.2">
      <c r="A664" s="151"/>
      <c r="B664" s="42"/>
      <c r="C664" s="151"/>
      <c r="D664" s="151"/>
      <c r="E664" s="334"/>
      <c r="F664" s="334"/>
      <c r="G664" s="335"/>
      <c r="H664" s="335"/>
      <c r="I664" s="104"/>
      <c r="J664" s="100"/>
      <c r="K664" s="100"/>
      <c r="L664" s="100"/>
      <c r="M664" s="100"/>
      <c r="N664" s="101"/>
      <c r="O664" s="101"/>
      <c r="P664" s="101"/>
      <c r="Q664" s="101"/>
      <c r="R664" s="101"/>
      <c r="S664" s="101"/>
      <c r="T664" s="103"/>
      <c r="U664" s="104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4"/>
      <c r="BB664" s="104"/>
      <c r="BC664" s="110"/>
      <c r="BD664" s="100"/>
      <c r="BE664" s="104"/>
      <c r="BF664" s="104"/>
      <c r="BG664" s="104"/>
      <c r="BH664" s="104"/>
      <c r="BI664" s="104"/>
      <c r="BJ664" s="104"/>
      <c r="BK664" s="104"/>
      <c r="BL664" s="104"/>
      <c r="BM664" s="104"/>
      <c r="BN664" s="104"/>
      <c r="BO664" s="104"/>
      <c r="BP664" s="104"/>
      <c r="BQ664" s="104"/>
      <c r="BR664" s="104"/>
      <c r="BS664" s="104"/>
      <c r="BT664" s="104"/>
      <c r="BU664" s="104"/>
      <c r="BV664" s="104"/>
      <c r="BW664" s="104"/>
      <c r="BX664" s="104"/>
      <c r="BY664" s="104"/>
      <c r="BZ664" s="104"/>
      <c r="CA664" s="100"/>
      <c r="CB664" s="100"/>
      <c r="CC664" s="100"/>
    </row>
    <row r="665" spans="1:81" ht="12.75" x14ac:dyDescent="0.2">
      <c r="A665" s="151"/>
      <c r="B665" s="42"/>
      <c r="C665" s="151"/>
      <c r="D665" s="151"/>
      <c r="E665" s="334"/>
      <c r="F665" s="334"/>
      <c r="G665" s="335"/>
      <c r="H665" s="335"/>
      <c r="I665" s="104"/>
      <c r="J665" s="100"/>
      <c r="K665" s="100"/>
      <c r="L665" s="100"/>
      <c r="M665" s="100"/>
      <c r="N665" s="101"/>
      <c r="O665" s="101"/>
      <c r="P665" s="101"/>
      <c r="Q665" s="101"/>
      <c r="R665" s="101"/>
      <c r="S665" s="101"/>
      <c r="T665" s="103"/>
      <c r="U665" s="104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4"/>
      <c r="BB665" s="104"/>
      <c r="BC665" s="110"/>
      <c r="BD665" s="100"/>
      <c r="BE665" s="104"/>
      <c r="BF665" s="104"/>
      <c r="BG665" s="104"/>
      <c r="BH665" s="104"/>
      <c r="BI665" s="104"/>
      <c r="BJ665" s="104"/>
      <c r="BK665" s="104"/>
      <c r="BL665" s="104"/>
      <c r="BM665" s="104"/>
      <c r="BN665" s="104"/>
      <c r="BO665" s="104"/>
      <c r="BP665" s="104"/>
      <c r="BQ665" s="104"/>
      <c r="BR665" s="104"/>
      <c r="BS665" s="104"/>
      <c r="BT665" s="104"/>
      <c r="BU665" s="104"/>
      <c r="BV665" s="104"/>
      <c r="BW665" s="104"/>
      <c r="BX665" s="104"/>
      <c r="BY665" s="104"/>
      <c r="BZ665" s="104"/>
      <c r="CA665" s="100"/>
      <c r="CB665" s="100"/>
      <c r="CC665" s="100"/>
    </row>
    <row r="666" spans="1:81" ht="12.75" x14ac:dyDescent="0.2">
      <c r="A666" s="151"/>
      <c r="B666" s="42"/>
      <c r="C666" s="151"/>
      <c r="D666" s="151"/>
      <c r="E666" s="334"/>
      <c r="F666" s="334"/>
      <c r="G666" s="335"/>
      <c r="H666" s="335"/>
      <c r="I666" s="104"/>
      <c r="J666" s="100"/>
      <c r="K666" s="100"/>
      <c r="L666" s="100"/>
      <c r="M666" s="100"/>
      <c r="N666" s="101"/>
      <c r="O666" s="101"/>
      <c r="P666" s="101"/>
      <c r="Q666" s="101"/>
      <c r="R666" s="101"/>
      <c r="S666" s="101"/>
      <c r="T666" s="103"/>
      <c r="U666" s="104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4"/>
      <c r="BB666" s="104"/>
      <c r="BC666" s="110"/>
      <c r="BD666" s="100"/>
      <c r="BE666" s="104"/>
      <c r="BF666" s="104"/>
      <c r="BG666" s="104"/>
      <c r="BH666" s="104"/>
      <c r="BI666" s="104"/>
      <c r="BJ666" s="104"/>
      <c r="BK666" s="104"/>
      <c r="BL666" s="104"/>
      <c r="BM666" s="104"/>
      <c r="BN666" s="104"/>
      <c r="BO666" s="104"/>
      <c r="BP666" s="104"/>
      <c r="BQ666" s="104"/>
      <c r="BR666" s="104"/>
      <c r="BS666" s="104"/>
      <c r="BT666" s="104"/>
      <c r="BU666" s="104"/>
      <c r="BV666" s="104"/>
      <c r="BW666" s="104"/>
      <c r="BX666" s="104"/>
      <c r="BY666" s="104"/>
      <c r="BZ666" s="104"/>
      <c r="CA666" s="100"/>
      <c r="CB666" s="100"/>
      <c r="CC666" s="100"/>
    </row>
    <row r="667" spans="1:81" ht="12.75" x14ac:dyDescent="0.2">
      <c r="A667" s="151"/>
      <c r="B667" s="42"/>
      <c r="C667" s="151"/>
      <c r="D667" s="151"/>
      <c r="E667" s="334"/>
      <c r="F667" s="334"/>
      <c r="G667" s="335"/>
      <c r="H667" s="335"/>
      <c r="I667" s="104"/>
      <c r="J667" s="100"/>
      <c r="K667" s="100"/>
      <c r="L667" s="100"/>
      <c r="M667" s="100"/>
      <c r="N667" s="101"/>
      <c r="O667" s="101"/>
      <c r="P667" s="101"/>
      <c r="Q667" s="101"/>
      <c r="R667" s="101"/>
      <c r="S667" s="101"/>
      <c r="T667" s="103"/>
      <c r="U667" s="104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4"/>
      <c r="BB667" s="104"/>
      <c r="BC667" s="110"/>
      <c r="BD667" s="100"/>
      <c r="BE667" s="104"/>
      <c r="BF667" s="104"/>
      <c r="BG667" s="104"/>
      <c r="BH667" s="104"/>
      <c r="BI667" s="104"/>
      <c r="BJ667" s="104"/>
      <c r="BK667" s="104"/>
      <c r="BL667" s="104"/>
      <c r="BM667" s="104"/>
      <c r="BN667" s="104"/>
      <c r="BO667" s="104"/>
      <c r="BP667" s="104"/>
      <c r="BQ667" s="104"/>
      <c r="BR667" s="104"/>
      <c r="BS667" s="104"/>
      <c r="BT667" s="104"/>
      <c r="BU667" s="104"/>
      <c r="BV667" s="104"/>
      <c r="BW667" s="104"/>
      <c r="BX667" s="104"/>
      <c r="BY667" s="104"/>
      <c r="BZ667" s="104"/>
      <c r="CA667" s="100"/>
      <c r="CB667" s="100"/>
      <c r="CC667" s="100"/>
    </row>
    <row r="668" spans="1:81" ht="12.75" x14ac:dyDescent="0.2">
      <c r="A668" s="151"/>
      <c r="B668" s="42"/>
      <c r="C668" s="151"/>
      <c r="D668" s="151"/>
      <c r="E668" s="334"/>
      <c r="F668" s="334"/>
      <c r="G668" s="335"/>
      <c r="H668" s="335"/>
      <c r="I668" s="104"/>
      <c r="J668" s="100"/>
      <c r="K668" s="100"/>
      <c r="L668" s="100"/>
      <c r="M668" s="100"/>
      <c r="N668" s="101"/>
      <c r="O668" s="101"/>
      <c r="P668" s="101"/>
      <c r="Q668" s="101"/>
      <c r="R668" s="101"/>
      <c r="S668" s="101"/>
      <c r="T668" s="103"/>
      <c r="U668" s="104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4"/>
      <c r="BB668" s="104"/>
      <c r="BC668" s="110"/>
      <c r="BD668" s="100"/>
      <c r="BE668" s="104"/>
      <c r="BF668" s="104"/>
      <c r="BG668" s="104"/>
      <c r="BH668" s="104"/>
      <c r="BI668" s="104"/>
      <c r="BJ668" s="104"/>
      <c r="BK668" s="104"/>
      <c r="BL668" s="104"/>
      <c r="BM668" s="104"/>
      <c r="BN668" s="104"/>
      <c r="BO668" s="104"/>
      <c r="BP668" s="104"/>
      <c r="BQ668" s="104"/>
      <c r="BR668" s="104"/>
      <c r="BS668" s="104"/>
      <c r="BT668" s="104"/>
      <c r="BU668" s="104"/>
      <c r="BV668" s="104"/>
      <c r="BW668" s="104"/>
      <c r="BX668" s="104"/>
      <c r="BY668" s="104"/>
      <c r="BZ668" s="104"/>
      <c r="CA668" s="100"/>
      <c r="CB668" s="100"/>
      <c r="CC668" s="100"/>
    </row>
    <row r="669" spans="1:81" ht="12.75" x14ac:dyDescent="0.2">
      <c r="A669" s="151"/>
      <c r="B669" s="42"/>
      <c r="C669" s="151"/>
      <c r="D669" s="151"/>
      <c r="E669" s="334"/>
      <c r="F669" s="334"/>
      <c r="G669" s="335"/>
      <c r="H669" s="335"/>
      <c r="I669" s="104"/>
      <c r="J669" s="100"/>
      <c r="K669" s="100"/>
      <c r="L669" s="100"/>
      <c r="M669" s="100"/>
      <c r="N669" s="101"/>
      <c r="O669" s="101"/>
      <c r="P669" s="101"/>
      <c r="Q669" s="101"/>
      <c r="R669" s="101"/>
      <c r="S669" s="101"/>
      <c r="T669" s="103"/>
      <c r="U669" s="104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4"/>
      <c r="BB669" s="104"/>
      <c r="BC669" s="110"/>
      <c r="BD669" s="100"/>
      <c r="BE669" s="104"/>
      <c r="BF669" s="104"/>
      <c r="BG669" s="104"/>
      <c r="BH669" s="104"/>
      <c r="BI669" s="104"/>
      <c r="BJ669" s="104"/>
      <c r="BK669" s="104"/>
      <c r="BL669" s="104"/>
      <c r="BM669" s="104"/>
      <c r="BN669" s="104"/>
      <c r="BO669" s="104"/>
      <c r="BP669" s="104"/>
      <c r="BQ669" s="104"/>
      <c r="BR669" s="104"/>
      <c r="BS669" s="104"/>
      <c r="BT669" s="104"/>
      <c r="BU669" s="104"/>
      <c r="BV669" s="104"/>
      <c r="BW669" s="104"/>
      <c r="BX669" s="104"/>
      <c r="BY669" s="104"/>
      <c r="BZ669" s="104"/>
      <c r="CA669" s="100"/>
      <c r="CB669" s="100"/>
      <c r="CC669" s="100"/>
    </row>
    <row r="670" spans="1:81" ht="12.75" x14ac:dyDescent="0.2">
      <c r="A670" s="151"/>
      <c r="B670" s="42"/>
      <c r="C670" s="151"/>
      <c r="D670" s="151"/>
      <c r="E670" s="334"/>
      <c r="F670" s="334"/>
      <c r="G670" s="335"/>
      <c r="H670" s="335"/>
      <c r="I670" s="104"/>
      <c r="J670" s="100"/>
      <c r="K670" s="100"/>
      <c r="L670" s="100"/>
      <c r="M670" s="100"/>
      <c r="N670" s="101"/>
      <c r="O670" s="101"/>
      <c r="P670" s="101"/>
      <c r="Q670" s="101"/>
      <c r="R670" s="101"/>
      <c r="S670" s="101"/>
      <c r="T670" s="103"/>
      <c r="U670" s="104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4"/>
      <c r="BB670" s="104"/>
      <c r="BC670" s="110"/>
      <c r="BD670" s="100"/>
      <c r="BE670" s="104"/>
      <c r="BF670" s="104"/>
      <c r="BG670" s="104"/>
      <c r="BH670" s="104"/>
      <c r="BI670" s="104"/>
      <c r="BJ670" s="104"/>
      <c r="BK670" s="104"/>
      <c r="BL670" s="104"/>
      <c r="BM670" s="104"/>
      <c r="BN670" s="104"/>
      <c r="BO670" s="104"/>
      <c r="BP670" s="104"/>
      <c r="BQ670" s="104"/>
      <c r="BR670" s="104"/>
      <c r="BS670" s="104"/>
      <c r="BT670" s="104"/>
      <c r="BU670" s="104"/>
      <c r="BV670" s="104"/>
      <c r="BW670" s="104"/>
      <c r="BX670" s="104"/>
      <c r="BY670" s="104"/>
      <c r="BZ670" s="104"/>
      <c r="CA670" s="100"/>
      <c r="CB670" s="100"/>
      <c r="CC670" s="100"/>
    </row>
    <row r="671" spans="1:81" ht="12.75" x14ac:dyDescent="0.2">
      <c r="A671" s="151"/>
      <c r="B671" s="42"/>
      <c r="C671" s="151"/>
      <c r="D671" s="151"/>
      <c r="E671" s="334"/>
      <c r="F671" s="334"/>
      <c r="G671" s="335"/>
      <c r="H671" s="335"/>
      <c r="I671" s="104"/>
      <c r="J671" s="100"/>
      <c r="K671" s="100"/>
      <c r="L671" s="100"/>
      <c r="M671" s="100"/>
      <c r="N671" s="101"/>
      <c r="O671" s="101"/>
      <c r="P671" s="101"/>
      <c r="Q671" s="101"/>
      <c r="R671" s="101"/>
      <c r="S671" s="101"/>
      <c r="T671" s="103"/>
      <c r="U671" s="104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4"/>
      <c r="BB671" s="104"/>
      <c r="BC671" s="110"/>
      <c r="BD671" s="100"/>
      <c r="BE671" s="104"/>
      <c r="BF671" s="104"/>
      <c r="BG671" s="104"/>
      <c r="BH671" s="104"/>
      <c r="BI671" s="104"/>
      <c r="BJ671" s="104"/>
      <c r="BK671" s="104"/>
      <c r="BL671" s="104"/>
      <c r="BM671" s="104"/>
      <c r="BN671" s="104"/>
      <c r="BO671" s="104"/>
      <c r="BP671" s="104"/>
      <c r="BQ671" s="104"/>
      <c r="BR671" s="104"/>
      <c r="BS671" s="104"/>
      <c r="BT671" s="104"/>
      <c r="BU671" s="104"/>
      <c r="BV671" s="104"/>
      <c r="BW671" s="104"/>
      <c r="BX671" s="104"/>
      <c r="BY671" s="104"/>
      <c r="BZ671" s="104"/>
      <c r="CA671" s="100"/>
      <c r="CB671" s="100"/>
      <c r="CC671" s="100"/>
    </row>
    <row r="672" spans="1:81" ht="12.75" x14ac:dyDescent="0.2">
      <c r="A672" s="151"/>
      <c r="B672" s="42"/>
      <c r="C672" s="151"/>
      <c r="D672" s="151"/>
      <c r="E672" s="334"/>
      <c r="F672" s="334"/>
      <c r="G672" s="335"/>
      <c r="H672" s="335"/>
      <c r="I672" s="104"/>
      <c r="J672" s="100"/>
      <c r="K672" s="100"/>
      <c r="L672" s="100"/>
      <c r="M672" s="100"/>
      <c r="N672" s="101"/>
      <c r="O672" s="101"/>
      <c r="P672" s="101"/>
      <c r="Q672" s="101"/>
      <c r="R672" s="101"/>
      <c r="S672" s="101"/>
      <c r="T672" s="103"/>
      <c r="U672" s="104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4"/>
      <c r="BB672" s="104"/>
      <c r="BC672" s="110"/>
      <c r="BD672" s="100"/>
      <c r="BE672" s="104"/>
      <c r="BF672" s="104"/>
      <c r="BG672" s="104"/>
      <c r="BH672" s="104"/>
      <c r="BI672" s="104"/>
      <c r="BJ672" s="104"/>
      <c r="BK672" s="104"/>
      <c r="BL672" s="104"/>
      <c r="BM672" s="104"/>
      <c r="BN672" s="104"/>
      <c r="BO672" s="104"/>
      <c r="BP672" s="104"/>
      <c r="BQ672" s="104"/>
      <c r="BR672" s="104"/>
      <c r="BS672" s="104"/>
      <c r="BT672" s="104"/>
      <c r="BU672" s="104"/>
      <c r="BV672" s="104"/>
      <c r="BW672" s="104"/>
      <c r="BX672" s="104"/>
      <c r="BY672" s="104"/>
      <c r="BZ672" s="104"/>
      <c r="CA672" s="100"/>
      <c r="CB672" s="100"/>
      <c r="CC672" s="100"/>
    </row>
    <row r="673" spans="1:81" ht="12.75" x14ac:dyDescent="0.2">
      <c r="A673" s="151"/>
      <c r="B673" s="42"/>
      <c r="C673" s="151"/>
      <c r="D673" s="151"/>
      <c r="E673" s="334"/>
      <c r="F673" s="334"/>
      <c r="G673" s="335"/>
      <c r="H673" s="335"/>
      <c r="I673" s="104"/>
      <c r="J673" s="100"/>
      <c r="K673" s="100"/>
      <c r="L673" s="100"/>
      <c r="M673" s="100"/>
      <c r="N673" s="101"/>
      <c r="O673" s="101"/>
      <c r="P673" s="101"/>
      <c r="Q673" s="101"/>
      <c r="R673" s="101"/>
      <c r="S673" s="101"/>
      <c r="T673" s="103"/>
      <c r="U673" s="104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4"/>
      <c r="BB673" s="104"/>
      <c r="BC673" s="110"/>
      <c r="BD673" s="100"/>
      <c r="BE673" s="104"/>
      <c r="BF673" s="104"/>
      <c r="BG673" s="104"/>
      <c r="BH673" s="104"/>
      <c r="BI673" s="104"/>
      <c r="BJ673" s="104"/>
      <c r="BK673" s="104"/>
      <c r="BL673" s="104"/>
      <c r="BM673" s="104"/>
      <c r="BN673" s="104"/>
      <c r="BO673" s="104"/>
      <c r="BP673" s="104"/>
      <c r="BQ673" s="104"/>
      <c r="BR673" s="104"/>
      <c r="BS673" s="104"/>
      <c r="BT673" s="104"/>
      <c r="BU673" s="104"/>
      <c r="BV673" s="104"/>
      <c r="BW673" s="104"/>
      <c r="BX673" s="104"/>
      <c r="BY673" s="104"/>
      <c r="BZ673" s="104"/>
      <c r="CA673" s="100"/>
      <c r="CB673" s="100"/>
      <c r="CC673" s="100"/>
    </row>
    <row r="674" spans="1:81" ht="12.75" x14ac:dyDescent="0.2">
      <c r="A674" s="151"/>
      <c r="B674" s="42"/>
      <c r="C674" s="151"/>
      <c r="D674" s="151"/>
      <c r="E674" s="334"/>
      <c r="F674" s="334"/>
      <c r="G674" s="335"/>
      <c r="H674" s="335"/>
      <c r="I674" s="104"/>
      <c r="J674" s="100"/>
      <c r="K674" s="100"/>
      <c r="L674" s="100"/>
      <c r="M674" s="100"/>
      <c r="N674" s="101"/>
      <c r="O674" s="101"/>
      <c r="P674" s="101"/>
      <c r="Q674" s="101"/>
      <c r="R674" s="101"/>
      <c r="S674" s="101"/>
      <c r="T674" s="103"/>
      <c r="U674" s="104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4"/>
      <c r="BB674" s="104"/>
      <c r="BC674" s="110"/>
      <c r="BD674" s="100"/>
      <c r="BE674" s="104"/>
      <c r="BF674" s="104"/>
      <c r="BG674" s="104"/>
      <c r="BH674" s="104"/>
      <c r="BI674" s="104"/>
      <c r="BJ674" s="104"/>
      <c r="BK674" s="104"/>
      <c r="BL674" s="104"/>
      <c r="BM674" s="104"/>
      <c r="BN674" s="104"/>
      <c r="BO674" s="104"/>
      <c r="BP674" s="104"/>
      <c r="BQ674" s="104"/>
      <c r="BR674" s="104"/>
      <c r="BS674" s="104"/>
      <c r="BT674" s="104"/>
      <c r="BU674" s="104"/>
      <c r="BV674" s="104"/>
      <c r="BW674" s="104"/>
      <c r="BX674" s="104"/>
      <c r="BY674" s="104"/>
      <c r="BZ674" s="104"/>
      <c r="CA674" s="100"/>
      <c r="CB674" s="100"/>
      <c r="CC674" s="100"/>
    </row>
    <row r="675" spans="1:81" ht="12.75" x14ac:dyDescent="0.2">
      <c r="A675" s="151"/>
      <c r="B675" s="42"/>
      <c r="C675" s="151"/>
      <c r="D675" s="151"/>
      <c r="E675" s="334"/>
      <c r="F675" s="334"/>
      <c r="G675" s="335"/>
      <c r="H675" s="335"/>
      <c r="I675" s="104"/>
      <c r="J675" s="100"/>
      <c r="K675" s="100"/>
      <c r="L675" s="100"/>
      <c r="M675" s="100"/>
      <c r="N675" s="101"/>
      <c r="O675" s="101"/>
      <c r="P675" s="101"/>
      <c r="Q675" s="101"/>
      <c r="R675" s="101"/>
      <c r="S675" s="101"/>
      <c r="T675" s="103"/>
      <c r="U675" s="104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4"/>
      <c r="BB675" s="104"/>
      <c r="BC675" s="110"/>
      <c r="BD675" s="100"/>
      <c r="BE675" s="104"/>
      <c r="BF675" s="104"/>
      <c r="BG675" s="104"/>
      <c r="BH675" s="104"/>
      <c r="BI675" s="104"/>
      <c r="BJ675" s="104"/>
      <c r="BK675" s="104"/>
      <c r="BL675" s="104"/>
      <c r="BM675" s="104"/>
      <c r="BN675" s="104"/>
      <c r="BO675" s="104"/>
      <c r="BP675" s="104"/>
      <c r="BQ675" s="104"/>
      <c r="BR675" s="104"/>
      <c r="BS675" s="104"/>
      <c r="BT675" s="104"/>
      <c r="BU675" s="104"/>
      <c r="BV675" s="104"/>
      <c r="BW675" s="104"/>
      <c r="BX675" s="104"/>
      <c r="BY675" s="104"/>
      <c r="BZ675" s="104"/>
      <c r="CA675" s="100"/>
      <c r="CB675" s="100"/>
      <c r="CC675" s="100"/>
    </row>
    <row r="676" spans="1:81" ht="12.75" x14ac:dyDescent="0.2">
      <c r="A676" s="151"/>
      <c r="B676" s="42"/>
      <c r="C676" s="151"/>
      <c r="D676" s="151"/>
      <c r="E676" s="334"/>
      <c r="F676" s="334"/>
      <c r="G676" s="335"/>
      <c r="H676" s="335"/>
      <c r="I676" s="104"/>
      <c r="J676" s="100"/>
      <c r="K676" s="100"/>
      <c r="L676" s="100"/>
      <c r="M676" s="100"/>
      <c r="N676" s="101"/>
      <c r="O676" s="101"/>
      <c r="P676" s="101"/>
      <c r="Q676" s="101"/>
      <c r="R676" s="101"/>
      <c r="S676" s="101"/>
      <c r="T676" s="103"/>
      <c r="U676" s="104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4"/>
      <c r="BB676" s="104"/>
      <c r="BC676" s="110"/>
      <c r="BD676" s="100"/>
      <c r="BE676" s="104"/>
      <c r="BF676" s="104"/>
      <c r="BG676" s="104"/>
      <c r="BH676" s="104"/>
      <c r="BI676" s="104"/>
      <c r="BJ676" s="104"/>
      <c r="BK676" s="104"/>
      <c r="BL676" s="104"/>
      <c r="BM676" s="104"/>
      <c r="BN676" s="104"/>
      <c r="BO676" s="104"/>
      <c r="BP676" s="104"/>
      <c r="BQ676" s="104"/>
      <c r="BR676" s="104"/>
      <c r="BS676" s="104"/>
      <c r="BT676" s="104"/>
      <c r="BU676" s="104"/>
      <c r="BV676" s="104"/>
      <c r="BW676" s="104"/>
      <c r="BX676" s="104"/>
      <c r="BY676" s="104"/>
      <c r="BZ676" s="104"/>
      <c r="CA676" s="100"/>
      <c r="CB676" s="100"/>
      <c r="CC676" s="100"/>
    </row>
    <row r="677" spans="1:81" ht="12.75" x14ac:dyDescent="0.2">
      <c r="A677" s="151"/>
      <c r="B677" s="42"/>
      <c r="C677" s="151"/>
      <c r="D677" s="151"/>
      <c r="E677" s="334"/>
      <c r="F677" s="334"/>
      <c r="G677" s="335"/>
      <c r="H677" s="335"/>
      <c r="I677" s="104"/>
      <c r="J677" s="100"/>
      <c r="K677" s="100"/>
      <c r="L677" s="100"/>
      <c r="M677" s="100"/>
      <c r="N677" s="101"/>
      <c r="O677" s="101"/>
      <c r="P677" s="101"/>
      <c r="Q677" s="101"/>
      <c r="R677" s="101"/>
      <c r="S677" s="101"/>
      <c r="T677" s="103"/>
      <c r="U677" s="104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4"/>
      <c r="BB677" s="104"/>
      <c r="BC677" s="110"/>
      <c r="BD677" s="100"/>
      <c r="BE677" s="104"/>
      <c r="BF677" s="104"/>
      <c r="BG677" s="104"/>
      <c r="BH677" s="104"/>
      <c r="BI677" s="104"/>
      <c r="BJ677" s="104"/>
      <c r="BK677" s="104"/>
      <c r="BL677" s="104"/>
      <c r="BM677" s="104"/>
      <c r="BN677" s="104"/>
      <c r="BO677" s="104"/>
      <c r="BP677" s="104"/>
      <c r="BQ677" s="104"/>
      <c r="BR677" s="104"/>
      <c r="BS677" s="104"/>
      <c r="BT677" s="104"/>
      <c r="BU677" s="104"/>
      <c r="BV677" s="104"/>
      <c r="BW677" s="104"/>
      <c r="BX677" s="104"/>
      <c r="BY677" s="104"/>
      <c r="BZ677" s="104"/>
      <c r="CA677" s="100"/>
      <c r="CB677" s="100"/>
      <c r="CC677" s="100"/>
    </row>
    <row r="678" spans="1:81" ht="12.75" x14ac:dyDescent="0.2">
      <c r="A678" s="151"/>
      <c r="B678" s="42"/>
      <c r="C678" s="151"/>
      <c r="D678" s="151"/>
      <c r="E678" s="334"/>
      <c r="F678" s="334"/>
      <c r="G678" s="335"/>
      <c r="H678" s="335"/>
      <c r="I678" s="104"/>
      <c r="J678" s="100"/>
      <c r="K678" s="100"/>
      <c r="L678" s="100"/>
      <c r="M678" s="100"/>
      <c r="N678" s="101"/>
      <c r="O678" s="101"/>
      <c r="P678" s="101"/>
      <c r="Q678" s="101"/>
      <c r="R678" s="101"/>
      <c r="S678" s="101"/>
      <c r="T678" s="103"/>
      <c r="U678" s="104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4"/>
      <c r="BB678" s="104"/>
      <c r="BC678" s="110"/>
      <c r="BD678" s="100"/>
      <c r="BE678" s="104"/>
      <c r="BF678" s="104"/>
      <c r="BG678" s="104"/>
      <c r="BH678" s="104"/>
      <c r="BI678" s="104"/>
      <c r="BJ678" s="104"/>
      <c r="BK678" s="104"/>
      <c r="BL678" s="104"/>
      <c r="BM678" s="104"/>
      <c r="BN678" s="104"/>
      <c r="BO678" s="104"/>
      <c r="BP678" s="104"/>
      <c r="BQ678" s="104"/>
      <c r="BR678" s="104"/>
      <c r="BS678" s="104"/>
      <c r="BT678" s="104"/>
      <c r="BU678" s="104"/>
      <c r="BV678" s="104"/>
      <c r="BW678" s="104"/>
      <c r="BX678" s="104"/>
      <c r="BY678" s="104"/>
      <c r="BZ678" s="104"/>
      <c r="CA678" s="100"/>
      <c r="CB678" s="100"/>
      <c r="CC678" s="100"/>
    </row>
    <row r="679" spans="1:81" ht="12.75" x14ac:dyDescent="0.2">
      <c r="A679" s="151"/>
      <c r="B679" s="42"/>
      <c r="C679" s="151"/>
      <c r="D679" s="151"/>
      <c r="E679" s="334"/>
      <c r="F679" s="334"/>
      <c r="G679" s="335"/>
      <c r="H679" s="335"/>
      <c r="I679" s="104"/>
      <c r="J679" s="100"/>
      <c r="K679" s="100"/>
      <c r="L679" s="100"/>
      <c r="M679" s="100"/>
      <c r="N679" s="101"/>
      <c r="O679" s="101"/>
      <c r="P679" s="101"/>
      <c r="Q679" s="101"/>
      <c r="R679" s="101"/>
      <c r="S679" s="101"/>
      <c r="T679" s="103"/>
      <c r="U679" s="104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4"/>
      <c r="BB679" s="104"/>
      <c r="BC679" s="110"/>
      <c r="BD679" s="100"/>
      <c r="BE679" s="104"/>
      <c r="BF679" s="104"/>
      <c r="BG679" s="104"/>
      <c r="BH679" s="104"/>
      <c r="BI679" s="104"/>
      <c r="BJ679" s="104"/>
      <c r="BK679" s="104"/>
      <c r="BL679" s="104"/>
      <c r="BM679" s="104"/>
      <c r="BN679" s="104"/>
      <c r="BO679" s="104"/>
      <c r="BP679" s="104"/>
      <c r="BQ679" s="104"/>
      <c r="BR679" s="104"/>
      <c r="BS679" s="104"/>
      <c r="BT679" s="104"/>
      <c r="BU679" s="104"/>
      <c r="BV679" s="104"/>
      <c r="BW679" s="104"/>
      <c r="BX679" s="104"/>
      <c r="BY679" s="104"/>
      <c r="BZ679" s="104"/>
      <c r="CA679" s="100"/>
      <c r="CB679" s="100"/>
      <c r="CC679" s="100"/>
    </row>
    <row r="680" spans="1:81" ht="12.75" x14ac:dyDescent="0.2">
      <c r="A680" s="151"/>
      <c r="B680" s="42"/>
      <c r="C680" s="151"/>
      <c r="D680" s="151"/>
      <c r="E680" s="334"/>
      <c r="F680" s="334"/>
      <c r="G680" s="335"/>
      <c r="H680" s="335"/>
      <c r="I680" s="104"/>
      <c r="J680" s="100"/>
      <c r="K680" s="100"/>
      <c r="L680" s="100"/>
      <c r="M680" s="100"/>
      <c r="N680" s="101"/>
      <c r="O680" s="101"/>
      <c r="P680" s="101"/>
      <c r="Q680" s="101"/>
      <c r="R680" s="101"/>
      <c r="S680" s="101"/>
      <c r="T680" s="103"/>
      <c r="U680" s="104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4"/>
      <c r="BB680" s="104"/>
      <c r="BC680" s="110"/>
      <c r="BD680" s="100"/>
      <c r="BE680" s="104"/>
      <c r="BF680" s="104"/>
      <c r="BG680" s="104"/>
      <c r="BH680" s="104"/>
      <c r="BI680" s="104"/>
      <c r="BJ680" s="104"/>
      <c r="BK680" s="104"/>
      <c r="BL680" s="104"/>
      <c r="BM680" s="104"/>
      <c r="BN680" s="104"/>
      <c r="BO680" s="104"/>
      <c r="BP680" s="104"/>
      <c r="BQ680" s="104"/>
      <c r="BR680" s="104"/>
      <c r="BS680" s="104"/>
      <c r="BT680" s="104"/>
      <c r="BU680" s="104"/>
      <c r="BV680" s="104"/>
      <c r="BW680" s="104"/>
      <c r="BX680" s="104"/>
      <c r="BY680" s="104"/>
      <c r="BZ680" s="104"/>
      <c r="CA680" s="100"/>
      <c r="CB680" s="100"/>
      <c r="CC680" s="100"/>
    </row>
    <row r="681" spans="1:81" ht="12.75" x14ac:dyDescent="0.2">
      <c r="A681" s="151"/>
      <c r="B681" s="42"/>
      <c r="C681" s="151"/>
      <c r="D681" s="151"/>
      <c r="E681" s="334"/>
      <c r="F681" s="334"/>
      <c r="G681" s="335"/>
      <c r="H681" s="335"/>
      <c r="I681" s="104"/>
      <c r="J681" s="100"/>
      <c r="K681" s="100"/>
      <c r="L681" s="100"/>
      <c r="M681" s="100"/>
      <c r="N681" s="101"/>
      <c r="O681" s="101"/>
      <c r="P681" s="101"/>
      <c r="Q681" s="101"/>
      <c r="R681" s="101"/>
      <c r="S681" s="101"/>
      <c r="T681" s="103"/>
      <c r="U681" s="104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4"/>
      <c r="BB681" s="104"/>
      <c r="BC681" s="110"/>
      <c r="BD681" s="100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  <c r="BO681" s="104"/>
      <c r="BP681" s="104"/>
      <c r="BQ681" s="104"/>
      <c r="BR681" s="104"/>
      <c r="BS681" s="104"/>
      <c r="BT681" s="104"/>
      <c r="BU681" s="104"/>
      <c r="BV681" s="104"/>
      <c r="BW681" s="104"/>
      <c r="BX681" s="104"/>
      <c r="BY681" s="104"/>
      <c r="BZ681" s="104"/>
      <c r="CA681" s="100"/>
      <c r="CB681" s="100"/>
      <c r="CC681" s="100"/>
    </row>
    <row r="682" spans="1:81" ht="12.75" x14ac:dyDescent="0.2">
      <c r="A682" s="151"/>
      <c r="B682" s="42"/>
      <c r="C682" s="151"/>
      <c r="D682" s="151"/>
      <c r="E682" s="334"/>
      <c r="F682" s="334"/>
      <c r="G682" s="335"/>
      <c r="H682" s="335"/>
      <c r="I682" s="104"/>
      <c r="J682" s="100"/>
      <c r="K682" s="100"/>
      <c r="L682" s="100"/>
      <c r="M682" s="100"/>
      <c r="N682" s="101"/>
      <c r="O682" s="101"/>
      <c r="P682" s="101"/>
      <c r="Q682" s="101"/>
      <c r="R682" s="101"/>
      <c r="S682" s="101"/>
      <c r="T682" s="103"/>
      <c r="U682" s="104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4"/>
      <c r="BB682" s="104"/>
      <c r="BC682" s="110"/>
      <c r="BD682" s="100"/>
      <c r="BE682" s="104"/>
      <c r="BF682" s="104"/>
      <c r="BG682" s="104"/>
      <c r="BH682" s="104"/>
      <c r="BI682" s="104"/>
      <c r="BJ682" s="104"/>
      <c r="BK682" s="104"/>
      <c r="BL682" s="104"/>
      <c r="BM682" s="104"/>
      <c r="BN682" s="104"/>
      <c r="BO682" s="104"/>
      <c r="BP682" s="104"/>
      <c r="BQ682" s="104"/>
      <c r="BR682" s="104"/>
      <c r="BS682" s="104"/>
      <c r="BT682" s="104"/>
      <c r="BU682" s="104"/>
      <c r="BV682" s="104"/>
      <c r="BW682" s="104"/>
      <c r="BX682" s="104"/>
      <c r="BY682" s="104"/>
      <c r="BZ682" s="104"/>
      <c r="CA682" s="100"/>
      <c r="CB682" s="100"/>
      <c r="CC682" s="100"/>
    </row>
    <row r="683" spans="1:81" ht="12.75" x14ac:dyDescent="0.2">
      <c r="A683" s="151"/>
      <c r="B683" s="42"/>
      <c r="C683" s="151"/>
      <c r="D683" s="151"/>
      <c r="E683" s="334"/>
      <c r="F683" s="334"/>
      <c r="G683" s="335"/>
      <c r="H683" s="335"/>
      <c r="I683" s="104"/>
      <c r="J683" s="100"/>
      <c r="K683" s="100"/>
      <c r="L683" s="100"/>
      <c r="M683" s="100"/>
      <c r="N683" s="101"/>
      <c r="O683" s="101"/>
      <c r="P683" s="101"/>
      <c r="Q683" s="101"/>
      <c r="R683" s="101"/>
      <c r="S683" s="101"/>
      <c r="T683" s="103"/>
      <c r="U683" s="104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4"/>
      <c r="BB683" s="104"/>
      <c r="BC683" s="110"/>
      <c r="BD683" s="100"/>
      <c r="BE683" s="104"/>
      <c r="BF683" s="104"/>
      <c r="BG683" s="104"/>
      <c r="BH683" s="104"/>
      <c r="BI683" s="104"/>
      <c r="BJ683" s="104"/>
      <c r="BK683" s="104"/>
      <c r="BL683" s="104"/>
      <c r="BM683" s="104"/>
      <c r="BN683" s="104"/>
      <c r="BO683" s="104"/>
      <c r="BP683" s="104"/>
      <c r="BQ683" s="104"/>
      <c r="BR683" s="104"/>
      <c r="BS683" s="104"/>
      <c r="BT683" s="104"/>
      <c r="BU683" s="104"/>
      <c r="BV683" s="104"/>
      <c r="BW683" s="104"/>
      <c r="BX683" s="104"/>
      <c r="BY683" s="104"/>
      <c r="BZ683" s="104"/>
      <c r="CA683" s="100"/>
      <c r="CB683" s="100"/>
      <c r="CC683" s="100"/>
    </row>
    <row r="684" spans="1:81" ht="12.75" x14ac:dyDescent="0.2">
      <c r="A684" s="151"/>
      <c r="B684" s="42"/>
      <c r="C684" s="151"/>
      <c r="D684" s="151"/>
      <c r="E684" s="334"/>
      <c r="F684" s="334"/>
      <c r="G684" s="335"/>
      <c r="H684" s="335"/>
      <c r="I684" s="104"/>
      <c r="J684" s="100"/>
      <c r="K684" s="100"/>
      <c r="L684" s="100"/>
      <c r="M684" s="100"/>
      <c r="N684" s="101"/>
      <c r="O684" s="101"/>
      <c r="P684" s="101"/>
      <c r="Q684" s="101"/>
      <c r="R684" s="101"/>
      <c r="S684" s="101"/>
      <c r="T684" s="103"/>
      <c r="U684" s="104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4"/>
      <c r="BB684" s="104"/>
      <c r="BC684" s="110"/>
      <c r="BD684" s="100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4"/>
      <c r="BO684" s="104"/>
      <c r="BP684" s="104"/>
      <c r="BQ684" s="104"/>
      <c r="BR684" s="104"/>
      <c r="BS684" s="104"/>
      <c r="BT684" s="104"/>
      <c r="BU684" s="104"/>
      <c r="BV684" s="104"/>
      <c r="BW684" s="104"/>
      <c r="BX684" s="104"/>
      <c r="BY684" s="104"/>
      <c r="BZ684" s="104"/>
      <c r="CA684" s="100"/>
      <c r="CB684" s="100"/>
      <c r="CC684" s="100"/>
    </row>
    <row r="685" spans="1:81" ht="12.75" x14ac:dyDescent="0.2">
      <c r="A685" s="151"/>
      <c r="B685" s="42"/>
      <c r="C685" s="151"/>
      <c r="D685" s="151"/>
      <c r="E685" s="334"/>
      <c r="F685" s="334"/>
      <c r="G685" s="335"/>
      <c r="H685" s="335"/>
      <c r="I685" s="104"/>
      <c r="J685" s="100"/>
      <c r="K685" s="100"/>
      <c r="L685" s="100"/>
      <c r="M685" s="100"/>
      <c r="N685" s="101"/>
      <c r="O685" s="101"/>
      <c r="P685" s="101"/>
      <c r="Q685" s="101"/>
      <c r="R685" s="101"/>
      <c r="S685" s="101"/>
      <c r="T685" s="103"/>
      <c r="U685" s="104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4"/>
      <c r="BB685" s="104"/>
      <c r="BC685" s="110"/>
      <c r="BD685" s="100"/>
      <c r="BE685" s="104"/>
      <c r="BF685" s="104"/>
      <c r="BG685" s="104"/>
      <c r="BH685" s="104"/>
      <c r="BI685" s="104"/>
      <c r="BJ685" s="104"/>
      <c r="BK685" s="104"/>
      <c r="BL685" s="104"/>
      <c r="BM685" s="104"/>
      <c r="BN685" s="104"/>
      <c r="BO685" s="104"/>
      <c r="BP685" s="104"/>
      <c r="BQ685" s="104"/>
      <c r="BR685" s="104"/>
      <c r="BS685" s="104"/>
      <c r="BT685" s="104"/>
      <c r="BU685" s="104"/>
      <c r="BV685" s="104"/>
      <c r="BW685" s="104"/>
      <c r="BX685" s="104"/>
      <c r="BY685" s="104"/>
      <c r="BZ685" s="104"/>
      <c r="CA685" s="100"/>
      <c r="CB685" s="100"/>
      <c r="CC685" s="100"/>
    </row>
    <row r="686" spans="1:81" ht="12.75" x14ac:dyDescent="0.2">
      <c r="A686" s="151"/>
      <c r="B686" s="42"/>
      <c r="C686" s="151"/>
      <c r="D686" s="151"/>
      <c r="E686" s="334"/>
      <c r="F686" s="334"/>
      <c r="G686" s="335"/>
      <c r="H686" s="335"/>
      <c r="I686" s="104"/>
      <c r="J686" s="100"/>
      <c r="K686" s="100"/>
      <c r="L686" s="100"/>
      <c r="M686" s="100"/>
      <c r="N686" s="101"/>
      <c r="O686" s="101"/>
      <c r="P686" s="101"/>
      <c r="Q686" s="101"/>
      <c r="R686" s="101"/>
      <c r="S686" s="101"/>
      <c r="T686" s="103"/>
      <c r="U686" s="104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4"/>
      <c r="BB686" s="104"/>
      <c r="BC686" s="110"/>
      <c r="BD686" s="100"/>
      <c r="BE686" s="104"/>
      <c r="BF686" s="104"/>
      <c r="BG686" s="104"/>
      <c r="BH686" s="104"/>
      <c r="BI686" s="104"/>
      <c r="BJ686" s="104"/>
      <c r="BK686" s="104"/>
      <c r="BL686" s="104"/>
      <c r="BM686" s="104"/>
      <c r="BN686" s="104"/>
      <c r="BO686" s="104"/>
      <c r="BP686" s="104"/>
      <c r="BQ686" s="104"/>
      <c r="BR686" s="104"/>
      <c r="BS686" s="104"/>
      <c r="BT686" s="104"/>
      <c r="BU686" s="104"/>
      <c r="BV686" s="104"/>
      <c r="BW686" s="104"/>
      <c r="BX686" s="104"/>
      <c r="BY686" s="104"/>
      <c r="BZ686" s="104"/>
      <c r="CA686" s="100"/>
      <c r="CB686" s="100"/>
      <c r="CC686" s="100"/>
    </row>
    <row r="687" spans="1:81" ht="12.75" x14ac:dyDescent="0.2">
      <c r="A687" s="151"/>
      <c r="B687" s="42"/>
      <c r="C687" s="151"/>
      <c r="D687" s="151"/>
      <c r="E687" s="334"/>
      <c r="F687" s="334"/>
      <c r="G687" s="335"/>
      <c r="H687" s="335"/>
      <c r="I687" s="104"/>
      <c r="J687" s="100"/>
      <c r="K687" s="100"/>
      <c r="L687" s="100"/>
      <c r="M687" s="100"/>
      <c r="N687" s="101"/>
      <c r="O687" s="101"/>
      <c r="P687" s="101"/>
      <c r="Q687" s="101"/>
      <c r="R687" s="101"/>
      <c r="S687" s="101"/>
      <c r="T687" s="103"/>
      <c r="U687" s="104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4"/>
      <c r="BB687" s="104"/>
      <c r="BC687" s="110"/>
      <c r="BD687" s="100"/>
      <c r="BE687" s="104"/>
      <c r="BF687" s="104"/>
      <c r="BG687" s="104"/>
      <c r="BH687" s="104"/>
      <c r="BI687" s="104"/>
      <c r="BJ687" s="104"/>
      <c r="BK687" s="104"/>
      <c r="BL687" s="104"/>
      <c r="BM687" s="104"/>
      <c r="BN687" s="104"/>
      <c r="BO687" s="104"/>
      <c r="BP687" s="104"/>
      <c r="BQ687" s="104"/>
      <c r="BR687" s="104"/>
      <c r="BS687" s="104"/>
      <c r="BT687" s="104"/>
      <c r="BU687" s="104"/>
      <c r="BV687" s="104"/>
      <c r="BW687" s="104"/>
      <c r="BX687" s="104"/>
      <c r="BY687" s="104"/>
      <c r="BZ687" s="104"/>
      <c r="CA687" s="100"/>
      <c r="CB687" s="100"/>
      <c r="CC687" s="100"/>
    </row>
    <row r="688" spans="1:81" ht="12.75" x14ac:dyDescent="0.2">
      <c r="A688" s="151"/>
      <c r="B688" s="42"/>
      <c r="C688" s="151"/>
      <c r="D688" s="151"/>
      <c r="E688" s="334"/>
      <c r="F688" s="334"/>
      <c r="G688" s="335"/>
      <c r="H688" s="335"/>
      <c r="I688" s="104"/>
      <c r="J688" s="100"/>
      <c r="K688" s="100"/>
      <c r="L688" s="100"/>
      <c r="M688" s="100"/>
      <c r="N688" s="101"/>
      <c r="O688" s="101"/>
      <c r="P688" s="101"/>
      <c r="Q688" s="101"/>
      <c r="R688" s="101"/>
      <c r="S688" s="101"/>
      <c r="T688" s="103"/>
      <c r="U688" s="104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4"/>
      <c r="BB688" s="104"/>
      <c r="BC688" s="110"/>
      <c r="BD688" s="100"/>
      <c r="BE688" s="104"/>
      <c r="BF688" s="104"/>
      <c r="BG688" s="104"/>
      <c r="BH688" s="104"/>
      <c r="BI688" s="104"/>
      <c r="BJ688" s="104"/>
      <c r="BK688" s="104"/>
      <c r="BL688" s="104"/>
      <c r="BM688" s="104"/>
      <c r="BN688" s="104"/>
      <c r="BO688" s="104"/>
      <c r="BP688" s="104"/>
      <c r="BQ688" s="104"/>
      <c r="BR688" s="104"/>
      <c r="BS688" s="104"/>
      <c r="BT688" s="104"/>
      <c r="BU688" s="104"/>
      <c r="BV688" s="104"/>
      <c r="BW688" s="104"/>
      <c r="BX688" s="104"/>
      <c r="BY688" s="104"/>
      <c r="BZ688" s="104"/>
      <c r="CA688" s="100"/>
      <c r="CB688" s="100"/>
      <c r="CC688" s="100"/>
    </row>
    <row r="689" spans="1:81" ht="12.75" x14ac:dyDescent="0.2">
      <c r="A689" s="151"/>
      <c r="B689" s="42"/>
      <c r="C689" s="151"/>
      <c r="D689" s="151"/>
      <c r="E689" s="334"/>
      <c r="F689" s="334"/>
      <c r="G689" s="335"/>
      <c r="H689" s="335"/>
      <c r="I689" s="104"/>
      <c r="J689" s="100"/>
      <c r="K689" s="100"/>
      <c r="L689" s="100"/>
      <c r="M689" s="100"/>
      <c r="N689" s="101"/>
      <c r="O689" s="101"/>
      <c r="P689" s="101"/>
      <c r="Q689" s="101"/>
      <c r="R689" s="101"/>
      <c r="S689" s="101"/>
      <c r="T689" s="103"/>
      <c r="U689" s="104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4"/>
      <c r="BB689" s="104"/>
      <c r="BC689" s="110"/>
      <c r="BD689" s="100"/>
      <c r="BE689" s="104"/>
      <c r="BF689" s="104"/>
      <c r="BG689" s="104"/>
      <c r="BH689" s="104"/>
      <c r="BI689" s="104"/>
      <c r="BJ689" s="104"/>
      <c r="BK689" s="104"/>
      <c r="BL689" s="104"/>
      <c r="BM689" s="104"/>
      <c r="BN689" s="104"/>
      <c r="BO689" s="104"/>
      <c r="BP689" s="104"/>
      <c r="BQ689" s="104"/>
      <c r="BR689" s="104"/>
      <c r="BS689" s="104"/>
      <c r="BT689" s="104"/>
      <c r="BU689" s="104"/>
      <c r="BV689" s="104"/>
      <c r="BW689" s="104"/>
      <c r="BX689" s="104"/>
      <c r="BY689" s="104"/>
      <c r="BZ689" s="104"/>
      <c r="CA689" s="100"/>
      <c r="CB689" s="100"/>
      <c r="CC689" s="100"/>
    </row>
    <row r="690" spans="1:81" ht="12.75" x14ac:dyDescent="0.2">
      <c r="A690" s="151"/>
      <c r="B690" s="42"/>
      <c r="C690" s="151"/>
      <c r="D690" s="151"/>
      <c r="E690" s="334"/>
      <c r="F690" s="334"/>
      <c r="G690" s="335"/>
      <c r="H690" s="335"/>
      <c r="I690" s="104"/>
      <c r="J690" s="100"/>
      <c r="K690" s="100"/>
      <c r="L690" s="100"/>
      <c r="M690" s="100"/>
      <c r="N690" s="101"/>
      <c r="O690" s="101"/>
      <c r="P690" s="101"/>
      <c r="Q690" s="101"/>
      <c r="R690" s="101"/>
      <c r="S690" s="101"/>
      <c r="T690" s="103"/>
      <c r="U690" s="104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4"/>
      <c r="BB690" s="104"/>
      <c r="BC690" s="110"/>
      <c r="BD690" s="100"/>
      <c r="BE690" s="104"/>
      <c r="BF690" s="104"/>
      <c r="BG690" s="104"/>
      <c r="BH690" s="104"/>
      <c r="BI690" s="104"/>
      <c r="BJ690" s="104"/>
      <c r="BK690" s="104"/>
      <c r="BL690" s="104"/>
      <c r="BM690" s="104"/>
      <c r="BN690" s="104"/>
      <c r="BO690" s="104"/>
      <c r="BP690" s="104"/>
      <c r="BQ690" s="104"/>
      <c r="BR690" s="104"/>
      <c r="BS690" s="104"/>
      <c r="BT690" s="104"/>
      <c r="BU690" s="104"/>
      <c r="BV690" s="104"/>
      <c r="BW690" s="104"/>
      <c r="BX690" s="104"/>
      <c r="BY690" s="104"/>
      <c r="BZ690" s="104"/>
      <c r="CA690" s="100"/>
      <c r="CB690" s="100"/>
      <c r="CC690" s="100"/>
    </row>
    <row r="691" spans="1:81" ht="12.75" x14ac:dyDescent="0.2">
      <c r="A691" s="151"/>
      <c r="B691" s="42"/>
      <c r="C691" s="151"/>
      <c r="D691" s="151"/>
      <c r="E691" s="334"/>
      <c r="F691" s="334"/>
      <c r="G691" s="335"/>
      <c r="H691" s="335"/>
      <c r="I691" s="104"/>
      <c r="J691" s="100"/>
      <c r="K691" s="100"/>
      <c r="L691" s="100"/>
      <c r="M691" s="100"/>
      <c r="N691" s="101"/>
      <c r="O691" s="101"/>
      <c r="P691" s="101"/>
      <c r="Q691" s="101"/>
      <c r="R691" s="101"/>
      <c r="S691" s="101"/>
      <c r="T691" s="103"/>
      <c r="U691" s="104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4"/>
      <c r="BB691" s="104"/>
      <c r="BC691" s="110"/>
      <c r="BD691" s="100"/>
      <c r="BE691" s="104"/>
      <c r="BF691" s="104"/>
      <c r="BG691" s="104"/>
      <c r="BH691" s="104"/>
      <c r="BI691" s="104"/>
      <c r="BJ691" s="104"/>
      <c r="BK691" s="104"/>
      <c r="BL691" s="104"/>
      <c r="BM691" s="104"/>
      <c r="BN691" s="104"/>
      <c r="BO691" s="104"/>
      <c r="BP691" s="104"/>
      <c r="BQ691" s="104"/>
      <c r="BR691" s="104"/>
      <c r="BS691" s="104"/>
      <c r="BT691" s="104"/>
      <c r="BU691" s="104"/>
      <c r="BV691" s="104"/>
      <c r="BW691" s="104"/>
      <c r="BX691" s="104"/>
      <c r="BY691" s="104"/>
      <c r="BZ691" s="104"/>
      <c r="CA691" s="100"/>
      <c r="CB691" s="100"/>
      <c r="CC691" s="100"/>
    </row>
    <row r="692" spans="1:81" ht="12.75" x14ac:dyDescent="0.2">
      <c r="A692" s="151"/>
      <c r="B692" s="42"/>
      <c r="C692" s="151"/>
      <c r="D692" s="151"/>
      <c r="E692" s="334"/>
      <c r="F692" s="334"/>
      <c r="G692" s="335"/>
      <c r="H692" s="335"/>
      <c r="I692" s="104"/>
      <c r="J692" s="100"/>
      <c r="K692" s="100"/>
      <c r="L692" s="100"/>
      <c r="M692" s="100"/>
      <c r="N692" s="101"/>
      <c r="O692" s="101"/>
      <c r="P692" s="101"/>
      <c r="Q692" s="101"/>
      <c r="R692" s="101"/>
      <c r="S692" s="101"/>
      <c r="T692" s="103"/>
      <c r="U692" s="104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4"/>
      <c r="BB692" s="104"/>
      <c r="BC692" s="110"/>
      <c r="BD692" s="100"/>
      <c r="BE692" s="104"/>
      <c r="BF692" s="104"/>
      <c r="BG692" s="104"/>
      <c r="BH692" s="104"/>
      <c r="BI692" s="104"/>
      <c r="BJ692" s="104"/>
      <c r="BK692" s="104"/>
      <c r="BL692" s="104"/>
      <c r="BM692" s="104"/>
      <c r="BN692" s="104"/>
      <c r="BO692" s="104"/>
      <c r="BP692" s="104"/>
      <c r="BQ692" s="104"/>
      <c r="BR692" s="104"/>
      <c r="BS692" s="104"/>
      <c r="BT692" s="104"/>
      <c r="BU692" s="104"/>
      <c r="BV692" s="104"/>
      <c r="BW692" s="104"/>
      <c r="BX692" s="104"/>
      <c r="BY692" s="104"/>
      <c r="BZ692" s="104"/>
      <c r="CA692" s="100"/>
      <c r="CB692" s="100"/>
      <c r="CC692" s="100"/>
    </row>
    <row r="693" spans="1:81" ht="12.75" x14ac:dyDescent="0.2">
      <c r="A693" s="151"/>
      <c r="B693" s="42"/>
      <c r="C693" s="151"/>
      <c r="D693" s="151"/>
      <c r="E693" s="334"/>
      <c r="F693" s="334"/>
      <c r="G693" s="335"/>
      <c r="H693" s="335"/>
      <c r="I693" s="104"/>
      <c r="J693" s="100"/>
      <c r="K693" s="100"/>
      <c r="L693" s="100"/>
      <c r="M693" s="100"/>
      <c r="N693" s="101"/>
      <c r="O693" s="101"/>
      <c r="P693" s="101"/>
      <c r="Q693" s="101"/>
      <c r="R693" s="101"/>
      <c r="S693" s="101"/>
      <c r="T693" s="103"/>
      <c r="U693" s="104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4"/>
      <c r="BB693" s="104"/>
      <c r="BC693" s="110"/>
      <c r="BD693" s="100"/>
      <c r="BE693" s="104"/>
      <c r="BF693" s="104"/>
      <c r="BG693" s="104"/>
      <c r="BH693" s="104"/>
      <c r="BI693" s="104"/>
      <c r="BJ693" s="104"/>
      <c r="BK693" s="104"/>
      <c r="BL693" s="104"/>
      <c r="BM693" s="104"/>
      <c r="BN693" s="104"/>
      <c r="BO693" s="104"/>
      <c r="BP693" s="104"/>
      <c r="BQ693" s="104"/>
      <c r="BR693" s="104"/>
      <c r="BS693" s="104"/>
      <c r="BT693" s="104"/>
      <c r="BU693" s="104"/>
      <c r="BV693" s="104"/>
      <c r="BW693" s="104"/>
      <c r="BX693" s="104"/>
      <c r="BY693" s="104"/>
      <c r="BZ693" s="104"/>
      <c r="CA693" s="100"/>
      <c r="CB693" s="100"/>
      <c r="CC693" s="100"/>
    </row>
    <row r="694" spans="1:81" ht="12.75" x14ac:dyDescent="0.2">
      <c r="A694" s="151"/>
      <c r="B694" s="42"/>
      <c r="C694" s="151"/>
      <c r="D694" s="151"/>
      <c r="E694" s="334"/>
      <c r="F694" s="334"/>
      <c r="G694" s="335"/>
      <c r="H694" s="335"/>
      <c r="I694" s="104"/>
      <c r="J694" s="100"/>
      <c r="K694" s="100"/>
      <c r="L694" s="100"/>
      <c r="M694" s="100"/>
      <c r="N694" s="101"/>
      <c r="O694" s="101"/>
      <c r="P694" s="101"/>
      <c r="Q694" s="101"/>
      <c r="R694" s="101"/>
      <c r="S694" s="101"/>
      <c r="T694" s="103"/>
      <c r="U694" s="104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4"/>
      <c r="BB694" s="104"/>
      <c r="BC694" s="110"/>
      <c r="BD694" s="100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  <c r="BO694" s="104"/>
      <c r="BP694" s="104"/>
      <c r="BQ694" s="104"/>
      <c r="BR694" s="104"/>
      <c r="BS694" s="104"/>
      <c r="BT694" s="104"/>
      <c r="BU694" s="104"/>
      <c r="BV694" s="104"/>
      <c r="BW694" s="104"/>
      <c r="BX694" s="104"/>
      <c r="BY694" s="104"/>
      <c r="BZ694" s="104"/>
      <c r="CA694" s="100"/>
      <c r="CB694" s="100"/>
      <c r="CC694" s="100"/>
    </row>
    <row r="695" spans="1:81" ht="12.75" x14ac:dyDescent="0.2">
      <c r="A695" s="151"/>
      <c r="B695" s="42"/>
      <c r="C695" s="151"/>
      <c r="D695" s="151"/>
      <c r="E695" s="334"/>
      <c r="F695" s="334"/>
      <c r="G695" s="335"/>
      <c r="H695" s="335"/>
      <c r="I695" s="104"/>
      <c r="J695" s="100"/>
      <c r="K695" s="100"/>
      <c r="L695" s="100"/>
      <c r="M695" s="100"/>
      <c r="N695" s="101"/>
      <c r="O695" s="101"/>
      <c r="P695" s="101"/>
      <c r="Q695" s="101"/>
      <c r="R695" s="101"/>
      <c r="S695" s="101"/>
      <c r="T695" s="103"/>
      <c r="U695" s="104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4"/>
      <c r="BB695" s="104"/>
      <c r="BC695" s="110"/>
      <c r="BD695" s="100"/>
      <c r="BE695" s="104"/>
      <c r="BF695" s="104"/>
      <c r="BG695" s="104"/>
      <c r="BH695" s="104"/>
      <c r="BI695" s="104"/>
      <c r="BJ695" s="104"/>
      <c r="BK695" s="104"/>
      <c r="BL695" s="104"/>
      <c r="BM695" s="104"/>
      <c r="BN695" s="104"/>
      <c r="BO695" s="104"/>
      <c r="BP695" s="104"/>
      <c r="BQ695" s="104"/>
      <c r="BR695" s="104"/>
      <c r="BS695" s="104"/>
      <c r="BT695" s="104"/>
      <c r="BU695" s="104"/>
      <c r="BV695" s="104"/>
      <c r="BW695" s="104"/>
      <c r="BX695" s="104"/>
      <c r="BY695" s="104"/>
      <c r="BZ695" s="104"/>
      <c r="CA695" s="100"/>
      <c r="CB695" s="100"/>
      <c r="CC695" s="100"/>
    </row>
    <row r="696" spans="1:81" ht="12.75" x14ac:dyDescent="0.2">
      <c r="A696" s="151"/>
      <c r="B696" s="42"/>
      <c r="C696" s="151"/>
      <c r="D696" s="151"/>
      <c r="E696" s="334"/>
      <c r="F696" s="334"/>
      <c r="G696" s="335"/>
      <c r="H696" s="335"/>
      <c r="I696" s="104"/>
      <c r="J696" s="100"/>
      <c r="K696" s="100"/>
      <c r="L696" s="100"/>
      <c r="M696" s="100"/>
      <c r="N696" s="101"/>
      <c r="O696" s="101"/>
      <c r="P696" s="101"/>
      <c r="Q696" s="101"/>
      <c r="R696" s="101"/>
      <c r="S696" s="101"/>
      <c r="T696" s="103"/>
      <c r="U696" s="104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4"/>
      <c r="BB696" s="104"/>
      <c r="BC696" s="110"/>
      <c r="BD696" s="100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  <c r="BO696" s="104"/>
      <c r="BP696" s="104"/>
      <c r="BQ696" s="104"/>
      <c r="BR696" s="104"/>
      <c r="BS696" s="104"/>
      <c r="BT696" s="104"/>
      <c r="BU696" s="104"/>
      <c r="BV696" s="104"/>
      <c r="BW696" s="104"/>
      <c r="BX696" s="104"/>
      <c r="BY696" s="104"/>
      <c r="BZ696" s="104"/>
      <c r="CA696" s="100"/>
      <c r="CB696" s="100"/>
      <c r="CC696" s="100"/>
    </row>
    <row r="697" spans="1:81" ht="12.75" x14ac:dyDescent="0.2">
      <c r="A697" s="151"/>
      <c r="B697" s="42"/>
      <c r="C697" s="151"/>
      <c r="D697" s="151"/>
      <c r="E697" s="334"/>
      <c r="F697" s="334"/>
      <c r="G697" s="335"/>
      <c r="H697" s="335"/>
      <c r="I697" s="104"/>
      <c r="J697" s="100"/>
      <c r="K697" s="100"/>
      <c r="L697" s="100"/>
      <c r="M697" s="100"/>
      <c r="N697" s="101"/>
      <c r="O697" s="101"/>
      <c r="P697" s="101"/>
      <c r="Q697" s="101"/>
      <c r="R697" s="101"/>
      <c r="S697" s="101"/>
      <c r="T697" s="103"/>
      <c r="U697" s="104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4"/>
      <c r="BB697" s="104"/>
      <c r="BC697" s="110"/>
      <c r="BD697" s="100"/>
      <c r="BE697" s="104"/>
      <c r="BF697" s="104"/>
      <c r="BG697" s="104"/>
      <c r="BH697" s="104"/>
      <c r="BI697" s="104"/>
      <c r="BJ697" s="104"/>
      <c r="BK697" s="104"/>
      <c r="BL697" s="104"/>
      <c r="BM697" s="104"/>
      <c r="BN697" s="104"/>
      <c r="BO697" s="104"/>
      <c r="BP697" s="104"/>
      <c r="BQ697" s="104"/>
      <c r="BR697" s="104"/>
      <c r="BS697" s="104"/>
      <c r="BT697" s="104"/>
      <c r="BU697" s="104"/>
      <c r="BV697" s="104"/>
      <c r="BW697" s="104"/>
      <c r="BX697" s="104"/>
      <c r="BY697" s="104"/>
      <c r="BZ697" s="104"/>
      <c r="CA697" s="100"/>
      <c r="CB697" s="100"/>
      <c r="CC697" s="100"/>
    </row>
    <row r="698" spans="1:81" ht="12.75" x14ac:dyDescent="0.2">
      <c r="A698" s="151"/>
      <c r="B698" s="42"/>
      <c r="C698" s="151"/>
      <c r="D698" s="151"/>
      <c r="E698" s="334"/>
      <c r="F698" s="334"/>
      <c r="G698" s="335"/>
      <c r="H698" s="335"/>
      <c r="I698" s="104"/>
      <c r="J698" s="100"/>
      <c r="K698" s="100"/>
      <c r="L698" s="100"/>
      <c r="M698" s="100"/>
      <c r="N698" s="101"/>
      <c r="O698" s="101"/>
      <c r="P698" s="101"/>
      <c r="Q698" s="101"/>
      <c r="R698" s="101"/>
      <c r="S698" s="101"/>
      <c r="T698" s="103"/>
      <c r="U698" s="104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4"/>
      <c r="BB698" s="104"/>
      <c r="BC698" s="110"/>
      <c r="BD698" s="100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  <c r="BO698" s="104"/>
      <c r="BP698" s="104"/>
      <c r="BQ698" s="104"/>
      <c r="BR698" s="104"/>
      <c r="BS698" s="104"/>
      <c r="BT698" s="104"/>
      <c r="BU698" s="104"/>
      <c r="BV698" s="104"/>
      <c r="BW698" s="104"/>
      <c r="BX698" s="104"/>
      <c r="BY698" s="104"/>
      <c r="BZ698" s="104"/>
      <c r="CA698" s="100"/>
      <c r="CB698" s="100"/>
      <c r="CC698" s="100"/>
    </row>
    <row r="699" spans="1:81" ht="12.75" x14ac:dyDescent="0.2">
      <c r="A699" s="151"/>
      <c r="B699" s="42"/>
      <c r="C699" s="151"/>
      <c r="D699" s="151"/>
      <c r="E699" s="334"/>
      <c r="F699" s="334"/>
      <c r="G699" s="335"/>
      <c r="H699" s="335"/>
      <c r="I699" s="104"/>
      <c r="J699" s="100"/>
      <c r="K699" s="100"/>
      <c r="L699" s="100"/>
      <c r="M699" s="100"/>
      <c r="N699" s="101"/>
      <c r="O699" s="101"/>
      <c r="P699" s="101"/>
      <c r="Q699" s="101"/>
      <c r="R699" s="101"/>
      <c r="S699" s="101"/>
      <c r="T699" s="103"/>
      <c r="U699" s="104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4"/>
      <c r="BB699" s="104"/>
      <c r="BC699" s="110"/>
      <c r="BD699" s="100"/>
      <c r="BE699" s="104"/>
      <c r="BF699" s="104"/>
      <c r="BG699" s="104"/>
      <c r="BH699" s="104"/>
      <c r="BI699" s="104"/>
      <c r="BJ699" s="104"/>
      <c r="BK699" s="104"/>
      <c r="BL699" s="104"/>
      <c r="BM699" s="104"/>
      <c r="BN699" s="104"/>
      <c r="BO699" s="104"/>
      <c r="BP699" s="104"/>
      <c r="BQ699" s="104"/>
      <c r="BR699" s="104"/>
      <c r="BS699" s="104"/>
      <c r="BT699" s="104"/>
      <c r="BU699" s="104"/>
      <c r="BV699" s="104"/>
      <c r="BW699" s="104"/>
      <c r="BX699" s="104"/>
      <c r="BY699" s="104"/>
      <c r="BZ699" s="104"/>
      <c r="CA699" s="100"/>
      <c r="CB699" s="100"/>
      <c r="CC699" s="100"/>
    </row>
    <row r="700" spans="1:81" ht="12.75" x14ac:dyDescent="0.2">
      <c r="A700" s="151"/>
      <c r="B700" s="42"/>
      <c r="C700" s="151"/>
      <c r="D700" s="151"/>
      <c r="E700" s="334"/>
      <c r="F700" s="334"/>
      <c r="G700" s="335"/>
      <c r="H700" s="335"/>
      <c r="I700" s="104"/>
      <c r="J700" s="100"/>
      <c r="K700" s="100"/>
      <c r="L700" s="100"/>
      <c r="M700" s="100"/>
      <c r="N700" s="101"/>
      <c r="O700" s="101"/>
      <c r="P700" s="101"/>
      <c r="Q700" s="101"/>
      <c r="R700" s="101"/>
      <c r="S700" s="101"/>
      <c r="T700" s="103"/>
      <c r="U700" s="104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4"/>
      <c r="BB700" s="104"/>
      <c r="BC700" s="110"/>
      <c r="BD700" s="100"/>
      <c r="BE700" s="104"/>
      <c r="BF700" s="104"/>
      <c r="BG700" s="104"/>
      <c r="BH700" s="104"/>
      <c r="BI700" s="104"/>
      <c r="BJ700" s="104"/>
      <c r="BK700" s="104"/>
      <c r="BL700" s="104"/>
      <c r="BM700" s="104"/>
      <c r="BN700" s="104"/>
      <c r="BO700" s="104"/>
      <c r="BP700" s="104"/>
      <c r="BQ700" s="104"/>
      <c r="BR700" s="104"/>
      <c r="BS700" s="104"/>
      <c r="BT700" s="104"/>
      <c r="BU700" s="104"/>
      <c r="BV700" s="104"/>
      <c r="BW700" s="104"/>
      <c r="BX700" s="104"/>
      <c r="BY700" s="104"/>
      <c r="BZ700" s="104"/>
      <c r="CA700" s="100"/>
      <c r="CB700" s="100"/>
      <c r="CC700" s="100"/>
    </row>
    <row r="701" spans="1:81" ht="12.75" x14ac:dyDescent="0.2">
      <c r="A701" s="151"/>
      <c r="B701" s="42"/>
      <c r="C701" s="151"/>
      <c r="D701" s="151"/>
      <c r="E701" s="334"/>
      <c r="F701" s="334"/>
      <c r="G701" s="335"/>
      <c r="H701" s="335"/>
      <c r="I701" s="104"/>
      <c r="J701" s="100"/>
      <c r="K701" s="100"/>
      <c r="L701" s="100"/>
      <c r="M701" s="100"/>
      <c r="N701" s="101"/>
      <c r="O701" s="101"/>
      <c r="P701" s="101"/>
      <c r="Q701" s="101"/>
      <c r="R701" s="101"/>
      <c r="S701" s="101"/>
      <c r="T701" s="103"/>
      <c r="U701" s="104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4"/>
      <c r="BB701" s="104"/>
      <c r="BC701" s="110"/>
      <c r="BD701" s="100"/>
      <c r="BE701" s="104"/>
      <c r="BF701" s="104"/>
      <c r="BG701" s="104"/>
      <c r="BH701" s="104"/>
      <c r="BI701" s="104"/>
      <c r="BJ701" s="104"/>
      <c r="BK701" s="104"/>
      <c r="BL701" s="104"/>
      <c r="BM701" s="104"/>
      <c r="BN701" s="104"/>
      <c r="BO701" s="104"/>
      <c r="BP701" s="104"/>
      <c r="BQ701" s="104"/>
      <c r="BR701" s="104"/>
      <c r="BS701" s="104"/>
      <c r="BT701" s="104"/>
      <c r="BU701" s="104"/>
      <c r="BV701" s="104"/>
      <c r="BW701" s="104"/>
      <c r="BX701" s="104"/>
      <c r="BY701" s="104"/>
      <c r="BZ701" s="104"/>
      <c r="CA701" s="100"/>
      <c r="CB701" s="100"/>
      <c r="CC701" s="100"/>
    </row>
    <row r="702" spans="1:81" ht="12.75" x14ac:dyDescent="0.2">
      <c r="A702" s="151"/>
      <c r="B702" s="42"/>
      <c r="C702" s="151"/>
      <c r="D702" s="151"/>
      <c r="E702" s="334"/>
      <c r="F702" s="334"/>
      <c r="G702" s="335"/>
      <c r="H702" s="335"/>
      <c r="I702" s="104"/>
      <c r="J702" s="100"/>
      <c r="K702" s="100"/>
      <c r="L702" s="100"/>
      <c r="M702" s="100"/>
      <c r="N702" s="101"/>
      <c r="O702" s="101"/>
      <c r="P702" s="101"/>
      <c r="Q702" s="101"/>
      <c r="R702" s="101"/>
      <c r="S702" s="101"/>
      <c r="T702" s="103"/>
      <c r="U702" s="104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4"/>
      <c r="BB702" s="104"/>
      <c r="BC702" s="110"/>
      <c r="BD702" s="100"/>
      <c r="BE702" s="104"/>
      <c r="BF702" s="104"/>
      <c r="BG702" s="104"/>
      <c r="BH702" s="104"/>
      <c r="BI702" s="104"/>
      <c r="BJ702" s="104"/>
      <c r="BK702" s="104"/>
      <c r="BL702" s="104"/>
      <c r="BM702" s="104"/>
      <c r="BN702" s="104"/>
      <c r="BO702" s="104"/>
      <c r="BP702" s="104"/>
      <c r="BQ702" s="104"/>
      <c r="BR702" s="104"/>
      <c r="BS702" s="104"/>
      <c r="BT702" s="104"/>
      <c r="BU702" s="104"/>
      <c r="BV702" s="104"/>
      <c r="BW702" s="104"/>
      <c r="BX702" s="104"/>
      <c r="BY702" s="104"/>
      <c r="BZ702" s="104"/>
      <c r="CA702" s="100"/>
      <c r="CB702" s="100"/>
      <c r="CC702" s="100"/>
    </row>
    <row r="703" spans="1:81" ht="12.75" x14ac:dyDescent="0.2">
      <c r="A703" s="151"/>
      <c r="B703" s="42"/>
      <c r="C703" s="151"/>
      <c r="D703" s="151"/>
      <c r="E703" s="334"/>
      <c r="F703" s="334"/>
      <c r="G703" s="335"/>
      <c r="H703" s="335"/>
      <c r="I703" s="104"/>
      <c r="J703" s="100"/>
      <c r="K703" s="100"/>
      <c r="L703" s="100"/>
      <c r="M703" s="100"/>
      <c r="N703" s="101"/>
      <c r="O703" s="101"/>
      <c r="P703" s="101"/>
      <c r="Q703" s="101"/>
      <c r="R703" s="101"/>
      <c r="S703" s="101"/>
      <c r="T703" s="103"/>
      <c r="U703" s="104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4"/>
      <c r="BB703" s="104"/>
      <c r="BC703" s="110"/>
      <c r="BD703" s="100"/>
      <c r="BE703" s="104"/>
      <c r="BF703" s="104"/>
      <c r="BG703" s="104"/>
      <c r="BH703" s="104"/>
      <c r="BI703" s="104"/>
      <c r="BJ703" s="104"/>
      <c r="BK703" s="104"/>
      <c r="BL703" s="104"/>
      <c r="BM703" s="104"/>
      <c r="BN703" s="104"/>
      <c r="BO703" s="104"/>
      <c r="BP703" s="104"/>
      <c r="BQ703" s="104"/>
      <c r="BR703" s="104"/>
      <c r="BS703" s="104"/>
      <c r="BT703" s="104"/>
      <c r="BU703" s="104"/>
      <c r="BV703" s="104"/>
      <c r="BW703" s="104"/>
      <c r="BX703" s="104"/>
      <c r="BY703" s="104"/>
      <c r="BZ703" s="104"/>
      <c r="CA703" s="100"/>
      <c r="CB703" s="100"/>
      <c r="CC703" s="100"/>
    </row>
    <row r="704" spans="1:81" ht="12.75" x14ac:dyDescent="0.2">
      <c r="A704" s="151"/>
      <c r="B704" s="42"/>
      <c r="C704" s="151"/>
      <c r="D704" s="151"/>
      <c r="E704" s="334"/>
      <c r="F704" s="334"/>
      <c r="G704" s="335"/>
      <c r="H704" s="335"/>
      <c r="I704" s="104"/>
      <c r="J704" s="100"/>
      <c r="K704" s="100"/>
      <c r="L704" s="100"/>
      <c r="M704" s="100"/>
      <c r="N704" s="101"/>
      <c r="O704" s="101"/>
      <c r="P704" s="101"/>
      <c r="Q704" s="101"/>
      <c r="R704" s="101"/>
      <c r="S704" s="101"/>
      <c r="T704" s="103"/>
      <c r="U704" s="104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4"/>
      <c r="BB704" s="104"/>
      <c r="BC704" s="110"/>
      <c r="BD704" s="100"/>
      <c r="BE704" s="104"/>
      <c r="BF704" s="104"/>
      <c r="BG704" s="104"/>
      <c r="BH704" s="104"/>
      <c r="BI704" s="104"/>
      <c r="BJ704" s="104"/>
      <c r="BK704" s="104"/>
      <c r="BL704" s="104"/>
      <c r="BM704" s="104"/>
      <c r="BN704" s="104"/>
      <c r="BO704" s="104"/>
      <c r="BP704" s="104"/>
      <c r="BQ704" s="104"/>
      <c r="BR704" s="104"/>
      <c r="BS704" s="104"/>
      <c r="BT704" s="104"/>
      <c r="BU704" s="104"/>
      <c r="BV704" s="104"/>
      <c r="BW704" s="104"/>
      <c r="BX704" s="104"/>
      <c r="BY704" s="104"/>
      <c r="BZ704" s="104"/>
      <c r="CA704" s="100"/>
      <c r="CB704" s="100"/>
      <c r="CC704" s="100"/>
    </row>
    <row r="705" spans="1:81" ht="12.75" x14ac:dyDescent="0.2">
      <c r="A705" s="151"/>
      <c r="B705" s="42"/>
      <c r="C705" s="151"/>
      <c r="D705" s="151"/>
      <c r="E705" s="334"/>
      <c r="F705" s="334"/>
      <c r="G705" s="335"/>
      <c r="H705" s="335"/>
      <c r="I705" s="104"/>
      <c r="J705" s="100"/>
      <c r="K705" s="100"/>
      <c r="L705" s="100"/>
      <c r="M705" s="100"/>
      <c r="N705" s="101"/>
      <c r="O705" s="101"/>
      <c r="P705" s="101"/>
      <c r="Q705" s="101"/>
      <c r="R705" s="101"/>
      <c r="S705" s="101"/>
      <c r="T705" s="103"/>
      <c r="U705" s="104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4"/>
      <c r="BB705" s="104"/>
      <c r="BC705" s="110"/>
      <c r="BD705" s="100"/>
      <c r="BE705" s="104"/>
      <c r="BF705" s="104"/>
      <c r="BG705" s="104"/>
      <c r="BH705" s="104"/>
      <c r="BI705" s="104"/>
      <c r="BJ705" s="104"/>
      <c r="BK705" s="104"/>
      <c r="BL705" s="104"/>
      <c r="BM705" s="104"/>
      <c r="BN705" s="104"/>
      <c r="BO705" s="104"/>
      <c r="BP705" s="104"/>
      <c r="BQ705" s="104"/>
      <c r="BR705" s="104"/>
      <c r="BS705" s="104"/>
      <c r="BT705" s="104"/>
      <c r="BU705" s="104"/>
      <c r="BV705" s="104"/>
      <c r="BW705" s="104"/>
      <c r="BX705" s="104"/>
      <c r="BY705" s="104"/>
      <c r="BZ705" s="104"/>
      <c r="CA705" s="100"/>
      <c r="CB705" s="100"/>
      <c r="CC705" s="100"/>
    </row>
    <row r="706" spans="1:81" ht="12.75" x14ac:dyDescent="0.2">
      <c r="A706" s="151"/>
      <c r="B706" s="42"/>
      <c r="C706" s="151"/>
      <c r="D706" s="151"/>
      <c r="E706" s="334"/>
      <c r="F706" s="334"/>
      <c r="G706" s="335"/>
      <c r="H706" s="335"/>
      <c r="I706" s="104"/>
      <c r="J706" s="100"/>
      <c r="K706" s="100"/>
      <c r="L706" s="100"/>
      <c r="M706" s="100"/>
      <c r="N706" s="101"/>
      <c r="O706" s="101"/>
      <c r="P706" s="101"/>
      <c r="Q706" s="101"/>
      <c r="R706" s="101"/>
      <c r="S706" s="101"/>
      <c r="T706" s="103"/>
      <c r="U706" s="104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4"/>
      <c r="BB706" s="104"/>
      <c r="BC706" s="110"/>
      <c r="BD706" s="100"/>
      <c r="BE706" s="104"/>
      <c r="BF706" s="104"/>
      <c r="BG706" s="104"/>
      <c r="BH706" s="104"/>
      <c r="BI706" s="104"/>
      <c r="BJ706" s="104"/>
      <c r="BK706" s="104"/>
      <c r="BL706" s="104"/>
      <c r="BM706" s="104"/>
      <c r="BN706" s="104"/>
      <c r="BO706" s="104"/>
      <c r="BP706" s="104"/>
      <c r="BQ706" s="104"/>
      <c r="BR706" s="104"/>
      <c r="BS706" s="104"/>
      <c r="BT706" s="104"/>
      <c r="BU706" s="104"/>
      <c r="BV706" s="104"/>
      <c r="BW706" s="104"/>
      <c r="BX706" s="104"/>
      <c r="BY706" s="104"/>
      <c r="BZ706" s="104"/>
      <c r="CA706" s="100"/>
      <c r="CB706" s="100"/>
      <c r="CC706" s="100"/>
    </row>
    <row r="707" spans="1:81" ht="12.75" x14ac:dyDescent="0.2">
      <c r="A707" s="151"/>
      <c r="B707" s="42"/>
      <c r="C707" s="151"/>
      <c r="D707" s="151"/>
      <c r="E707" s="334"/>
      <c r="F707" s="334"/>
      <c r="G707" s="335"/>
      <c r="H707" s="335"/>
      <c r="I707" s="104"/>
      <c r="J707" s="100"/>
      <c r="K707" s="100"/>
      <c r="L707" s="100"/>
      <c r="M707" s="100"/>
      <c r="N707" s="101"/>
      <c r="O707" s="101"/>
      <c r="P707" s="101"/>
      <c r="Q707" s="101"/>
      <c r="R707" s="101"/>
      <c r="S707" s="101"/>
      <c r="T707" s="103"/>
      <c r="U707" s="104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4"/>
      <c r="BB707" s="104"/>
      <c r="BC707" s="110"/>
      <c r="BD707" s="100"/>
      <c r="BE707" s="104"/>
      <c r="BF707" s="104"/>
      <c r="BG707" s="104"/>
      <c r="BH707" s="104"/>
      <c r="BI707" s="104"/>
      <c r="BJ707" s="104"/>
      <c r="BK707" s="104"/>
      <c r="BL707" s="104"/>
      <c r="BM707" s="104"/>
      <c r="BN707" s="104"/>
      <c r="BO707" s="104"/>
      <c r="BP707" s="104"/>
      <c r="BQ707" s="104"/>
      <c r="BR707" s="104"/>
      <c r="BS707" s="104"/>
      <c r="BT707" s="104"/>
      <c r="BU707" s="104"/>
      <c r="BV707" s="104"/>
      <c r="BW707" s="104"/>
      <c r="BX707" s="104"/>
      <c r="BY707" s="104"/>
      <c r="BZ707" s="104"/>
      <c r="CA707" s="100"/>
      <c r="CB707" s="100"/>
      <c r="CC707" s="100"/>
    </row>
    <row r="708" spans="1:81" ht="12.75" x14ac:dyDescent="0.2">
      <c r="A708" s="151"/>
      <c r="B708" s="42"/>
      <c r="C708" s="151"/>
      <c r="D708" s="151"/>
      <c r="E708" s="334"/>
      <c r="F708" s="334"/>
      <c r="G708" s="335"/>
      <c r="H708" s="335"/>
      <c r="I708" s="104"/>
      <c r="J708" s="100"/>
      <c r="K708" s="100"/>
      <c r="L708" s="100"/>
      <c r="M708" s="100"/>
      <c r="N708" s="101"/>
      <c r="O708" s="101"/>
      <c r="P708" s="101"/>
      <c r="Q708" s="101"/>
      <c r="R708" s="101"/>
      <c r="S708" s="101"/>
      <c r="T708" s="103"/>
      <c r="U708" s="104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4"/>
      <c r="BB708" s="104"/>
      <c r="BC708" s="110"/>
      <c r="BD708" s="100"/>
      <c r="BE708" s="104"/>
      <c r="BF708" s="104"/>
      <c r="BG708" s="104"/>
      <c r="BH708" s="104"/>
      <c r="BI708" s="104"/>
      <c r="BJ708" s="104"/>
      <c r="BK708" s="104"/>
      <c r="BL708" s="104"/>
      <c r="BM708" s="104"/>
      <c r="BN708" s="104"/>
      <c r="BO708" s="104"/>
      <c r="BP708" s="104"/>
      <c r="BQ708" s="104"/>
      <c r="BR708" s="104"/>
      <c r="BS708" s="104"/>
      <c r="BT708" s="104"/>
      <c r="BU708" s="104"/>
      <c r="BV708" s="104"/>
      <c r="BW708" s="104"/>
      <c r="BX708" s="104"/>
      <c r="BY708" s="104"/>
      <c r="BZ708" s="104"/>
      <c r="CA708" s="100"/>
      <c r="CB708" s="100"/>
      <c r="CC708" s="100"/>
    </row>
    <row r="709" spans="1:81" ht="12.75" x14ac:dyDescent="0.2">
      <c r="A709" s="151"/>
      <c r="B709" s="42"/>
      <c r="C709" s="151"/>
      <c r="D709" s="151"/>
      <c r="E709" s="334"/>
      <c r="F709" s="334"/>
      <c r="G709" s="335"/>
      <c r="H709" s="335"/>
      <c r="I709" s="104"/>
      <c r="J709" s="100"/>
      <c r="K709" s="100"/>
      <c r="L709" s="100"/>
      <c r="M709" s="100"/>
      <c r="N709" s="101"/>
      <c r="O709" s="101"/>
      <c r="P709" s="101"/>
      <c r="Q709" s="101"/>
      <c r="R709" s="101"/>
      <c r="S709" s="101"/>
      <c r="T709" s="103"/>
      <c r="U709" s="104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4"/>
      <c r="BB709" s="104"/>
      <c r="BC709" s="110"/>
      <c r="BD709" s="100"/>
      <c r="BE709" s="104"/>
      <c r="BF709" s="104"/>
      <c r="BG709" s="104"/>
      <c r="BH709" s="104"/>
      <c r="BI709" s="104"/>
      <c r="BJ709" s="104"/>
      <c r="BK709" s="104"/>
      <c r="BL709" s="104"/>
      <c r="BM709" s="104"/>
      <c r="BN709" s="104"/>
      <c r="BO709" s="104"/>
      <c r="BP709" s="104"/>
      <c r="BQ709" s="104"/>
      <c r="BR709" s="104"/>
      <c r="BS709" s="104"/>
      <c r="BT709" s="104"/>
      <c r="BU709" s="104"/>
      <c r="BV709" s="104"/>
      <c r="BW709" s="104"/>
      <c r="BX709" s="104"/>
      <c r="BY709" s="104"/>
      <c r="BZ709" s="104"/>
      <c r="CA709" s="100"/>
      <c r="CB709" s="100"/>
      <c r="CC709" s="100"/>
    </row>
    <row r="710" spans="1:81" ht="12.75" x14ac:dyDescent="0.2">
      <c r="A710" s="151"/>
      <c r="B710" s="42"/>
      <c r="C710" s="151"/>
      <c r="D710" s="151"/>
      <c r="E710" s="334"/>
      <c r="F710" s="334"/>
      <c r="G710" s="335"/>
      <c r="H710" s="335"/>
      <c r="I710" s="104"/>
      <c r="J710" s="100"/>
      <c r="K710" s="100"/>
      <c r="L710" s="100"/>
      <c r="M710" s="100"/>
      <c r="N710" s="101"/>
      <c r="O710" s="101"/>
      <c r="P710" s="101"/>
      <c r="Q710" s="101"/>
      <c r="R710" s="101"/>
      <c r="S710" s="101"/>
      <c r="T710" s="103"/>
      <c r="U710" s="104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4"/>
      <c r="BB710" s="104"/>
      <c r="BC710" s="110"/>
      <c r="BD710" s="100"/>
      <c r="BE710" s="104"/>
      <c r="BF710" s="104"/>
      <c r="BG710" s="104"/>
      <c r="BH710" s="104"/>
      <c r="BI710" s="104"/>
      <c r="BJ710" s="104"/>
      <c r="BK710" s="104"/>
      <c r="BL710" s="104"/>
      <c r="BM710" s="104"/>
      <c r="BN710" s="104"/>
      <c r="BO710" s="104"/>
      <c r="BP710" s="104"/>
      <c r="BQ710" s="104"/>
      <c r="BR710" s="104"/>
      <c r="BS710" s="104"/>
      <c r="BT710" s="104"/>
      <c r="BU710" s="104"/>
      <c r="BV710" s="104"/>
      <c r="BW710" s="104"/>
      <c r="BX710" s="104"/>
      <c r="BY710" s="104"/>
      <c r="BZ710" s="104"/>
      <c r="CA710" s="100"/>
      <c r="CB710" s="100"/>
      <c r="CC710" s="100"/>
    </row>
    <row r="711" spans="1:81" ht="12.75" x14ac:dyDescent="0.2">
      <c r="A711" s="151"/>
      <c r="B711" s="42"/>
      <c r="C711" s="151"/>
      <c r="D711" s="151"/>
      <c r="E711" s="334"/>
      <c r="F711" s="334"/>
      <c r="G711" s="335"/>
      <c r="H711" s="335"/>
      <c r="I711" s="104"/>
      <c r="J711" s="100"/>
      <c r="K711" s="100"/>
      <c r="L711" s="100"/>
      <c r="M711" s="100"/>
      <c r="N711" s="101"/>
      <c r="O711" s="101"/>
      <c r="P711" s="101"/>
      <c r="Q711" s="101"/>
      <c r="R711" s="101"/>
      <c r="S711" s="101"/>
      <c r="T711" s="103"/>
      <c r="U711" s="104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4"/>
      <c r="BB711" s="104"/>
      <c r="BC711" s="110"/>
      <c r="BD711" s="100"/>
      <c r="BE711" s="104"/>
      <c r="BF711" s="104"/>
      <c r="BG711" s="104"/>
      <c r="BH711" s="104"/>
      <c r="BI711" s="104"/>
      <c r="BJ711" s="104"/>
      <c r="BK711" s="104"/>
      <c r="BL711" s="104"/>
      <c r="BM711" s="104"/>
      <c r="BN711" s="104"/>
      <c r="BO711" s="104"/>
      <c r="BP711" s="104"/>
      <c r="BQ711" s="104"/>
      <c r="BR711" s="104"/>
      <c r="BS711" s="104"/>
      <c r="BT711" s="104"/>
      <c r="BU711" s="104"/>
      <c r="BV711" s="104"/>
      <c r="BW711" s="104"/>
      <c r="BX711" s="104"/>
      <c r="BY711" s="104"/>
      <c r="BZ711" s="104"/>
      <c r="CA711" s="100"/>
      <c r="CB711" s="100"/>
      <c r="CC711" s="100"/>
    </row>
    <row r="712" spans="1:81" ht="12.75" x14ac:dyDescent="0.2">
      <c r="A712" s="151"/>
      <c r="B712" s="42"/>
      <c r="C712" s="151"/>
      <c r="D712" s="151"/>
      <c r="E712" s="334"/>
      <c r="F712" s="334"/>
      <c r="G712" s="335"/>
      <c r="H712" s="335"/>
      <c r="I712" s="104"/>
      <c r="J712" s="100"/>
      <c r="K712" s="100"/>
      <c r="L712" s="100"/>
      <c r="M712" s="100"/>
      <c r="N712" s="101"/>
      <c r="O712" s="101"/>
      <c r="P712" s="101"/>
      <c r="Q712" s="101"/>
      <c r="R712" s="101"/>
      <c r="S712" s="101"/>
      <c r="T712" s="103"/>
      <c r="U712" s="104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4"/>
      <c r="BB712" s="104"/>
      <c r="BC712" s="110"/>
      <c r="BD712" s="100"/>
      <c r="BE712" s="104"/>
      <c r="BF712" s="104"/>
      <c r="BG712" s="104"/>
      <c r="BH712" s="104"/>
      <c r="BI712" s="104"/>
      <c r="BJ712" s="104"/>
      <c r="BK712" s="104"/>
      <c r="BL712" s="104"/>
      <c r="BM712" s="104"/>
      <c r="BN712" s="104"/>
      <c r="BO712" s="104"/>
      <c r="BP712" s="104"/>
      <c r="BQ712" s="104"/>
      <c r="BR712" s="104"/>
      <c r="BS712" s="104"/>
      <c r="BT712" s="104"/>
      <c r="BU712" s="104"/>
      <c r="BV712" s="104"/>
      <c r="BW712" s="104"/>
      <c r="BX712" s="104"/>
      <c r="BY712" s="104"/>
      <c r="BZ712" s="104"/>
      <c r="CA712" s="100"/>
      <c r="CB712" s="100"/>
      <c r="CC712" s="100"/>
    </row>
    <row r="713" spans="1:81" ht="12.75" x14ac:dyDescent="0.2">
      <c r="A713" s="151"/>
      <c r="B713" s="42"/>
      <c r="C713" s="151"/>
      <c r="D713" s="151"/>
      <c r="E713" s="334"/>
      <c r="F713" s="334"/>
      <c r="G713" s="335"/>
      <c r="H713" s="335"/>
      <c r="I713" s="104"/>
      <c r="J713" s="100"/>
      <c r="K713" s="100"/>
      <c r="L713" s="100"/>
      <c r="M713" s="100"/>
      <c r="N713" s="101"/>
      <c r="O713" s="101"/>
      <c r="P713" s="101"/>
      <c r="Q713" s="101"/>
      <c r="R713" s="101"/>
      <c r="S713" s="101"/>
      <c r="T713" s="103"/>
      <c r="U713" s="104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4"/>
      <c r="BB713" s="104"/>
      <c r="BC713" s="110"/>
      <c r="BD713" s="100"/>
      <c r="BE713" s="104"/>
      <c r="BF713" s="104"/>
      <c r="BG713" s="104"/>
      <c r="BH713" s="104"/>
      <c r="BI713" s="104"/>
      <c r="BJ713" s="104"/>
      <c r="BK713" s="104"/>
      <c r="BL713" s="104"/>
      <c r="BM713" s="104"/>
      <c r="BN713" s="104"/>
      <c r="BO713" s="104"/>
      <c r="BP713" s="104"/>
      <c r="BQ713" s="104"/>
      <c r="BR713" s="104"/>
      <c r="BS713" s="104"/>
      <c r="BT713" s="104"/>
      <c r="BU713" s="104"/>
      <c r="BV713" s="104"/>
      <c r="BW713" s="104"/>
      <c r="BX713" s="104"/>
      <c r="BY713" s="104"/>
      <c r="BZ713" s="104"/>
      <c r="CA713" s="100"/>
      <c r="CB713" s="100"/>
      <c r="CC713" s="100"/>
    </row>
    <row r="714" spans="1:81" ht="12.75" x14ac:dyDescent="0.2">
      <c r="A714" s="151"/>
      <c r="B714" s="42"/>
      <c r="C714" s="151"/>
      <c r="D714" s="151"/>
      <c r="E714" s="334"/>
      <c r="F714" s="334"/>
      <c r="G714" s="335"/>
      <c r="H714" s="335"/>
      <c r="I714" s="104"/>
      <c r="J714" s="100"/>
      <c r="K714" s="100"/>
      <c r="L714" s="100"/>
      <c r="M714" s="100"/>
      <c r="N714" s="101"/>
      <c r="O714" s="101"/>
      <c r="P714" s="101"/>
      <c r="Q714" s="101"/>
      <c r="R714" s="101"/>
      <c r="S714" s="101"/>
      <c r="T714" s="103"/>
      <c r="U714" s="104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4"/>
      <c r="BB714" s="104"/>
      <c r="BC714" s="110"/>
      <c r="BD714" s="100"/>
      <c r="BE714" s="104"/>
      <c r="BF714" s="104"/>
      <c r="BG714" s="104"/>
      <c r="BH714" s="104"/>
      <c r="BI714" s="104"/>
      <c r="BJ714" s="104"/>
      <c r="BK714" s="104"/>
      <c r="BL714" s="104"/>
      <c r="BM714" s="104"/>
      <c r="BN714" s="104"/>
      <c r="BO714" s="104"/>
      <c r="BP714" s="104"/>
      <c r="BQ714" s="104"/>
      <c r="BR714" s="104"/>
      <c r="BS714" s="104"/>
      <c r="BT714" s="104"/>
      <c r="BU714" s="104"/>
      <c r="BV714" s="104"/>
      <c r="BW714" s="104"/>
      <c r="BX714" s="104"/>
      <c r="BY714" s="104"/>
      <c r="BZ714" s="104"/>
      <c r="CA714" s="100"/>
      <c r="CB714" s="100"/>
      <c r="CC714" s="100"/>
    </row>
    <row r="715" spans="1:81" ht="12.75" x14ac:dyDescent="0.2">
      <c r="A715" s="151"/>
      <c r="B715" s="42"/>
      <c r="C715" s="151"/>
      <c r="D715" s="151"/>
      <c r="E715" s="334"/>
      <c r="F715" s="334"/>
      <c r="G715" s="335"/>
      <c r="H715" s="335"/>
      <c r="I715" s="104"/>
      <c r="J715" s="100"/>
      <c r="K715" s="100"/>
      <c r="L715" s="100"/>
      <c r="M715" s="100"/>
      <c r="N715" s="101"/>
      <c r="O715" s="101"/>
      <c r="P715" s="101"/>
      <c r="Q715" s="101"/>
      <c r="R715" s="101"/>
      <c r="S715" s="101"/>
      <c r="T715" s="103"/>
      <c r="U715" s="104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4"/>
      <c r="BB715" s="104"/>
      <c r="BC715" s="110"/>
      <c r="BD715" s="100"/>
      <c r="BE715" s="104"/>
      <c r="BF715" s="104"/>
      <c r="BG715" s="104"/>
      <c r="BH715" s="104"/>
      <c r="BI715" s="104"/>
      <c r="BJ715" s="104"/>
      <c r="BK715" s="104"/>
      <c r="BL715" s="104"/>
      <c r="BM715" s="104"/>
      <c r="BN715" s="104"/>
      <c r="BO715" s="104"/>
      <c r="BP715" s="104"/>
      <c r="BQ715" s="104"/>
      <c r="BR715" s="104"/>
      <c r="BS715" s="104"/>
      <c r="BT715" s="104"/>
      <c r="BU715" s="104"/>
      <c r="BV715" s="104"/>
      <c r="BW715" s="104"/>
      <c r="BX715" s="104"/>
      <c r="BY715" s="104"/>
      <c r="BZ715" s="104"/>
      <c r="CA715" s="100"/>
      <c r="CB715" s="100"/>
      <c r="CC715" s="100"/>
    </row>
    <row r="716" spans="1:81" ht="12.75" x14ac:dyDescent="0.2">
      <c r="A716" s="151"/>
      <c r="B716" s="42"/>
      <c r="C716" s="151"/>
      <c r="D716" s="151"/>
      <c r="E716" s="334"/>
      <c r="F716" s="334"/>
      <c r="G716" s="335"/>
      <c r="H716" s="335"/>
      <c r="I716" s="104"/>
      <c r="J716" s="100"/>
      <c r="K716" s="100"/>
      <c r="L716" s="100"/>
      <c r="M716" s="100"/>
      <c r="N716" s="101"/>
      <c r="O716" s="101"/>
      <c r="P716" s="101"/>
      <c r="Q716" s="101"/>
      <c r="R716" s="101"/>
      <c r="S716" s="101"/>
      <c r="T716" s="103"/>
      <c r="U716" s="104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4"/>
      <c r="BB716" s="104"/>
      <c r="BC716" s="110"/>
      <c r="BD716" s="100"/>
      <c r="BE716" s="104"/>
      <c r="BF716" s="104"/>
      <c r="BG716" s="104"/>
      <c r="BH716" s="104"/>
      <c r="BI716" s="104"/>
      <c r="BJ716" s="104"/>
      <c r="BK716" s="104"/>
      <c r="BL716" s="104"/>
      <c r="BM716" s="104"/>
      <c r="BN716" s="104"/>
      <c r="BO716" s="104"/>
      <c r="BP716" s="104"/>
      <c r="BQ716" s="104"/>
      <c r="BR716" s="104"/>
      <c r="BS716" s="104"/>
      <c r="BT716" s="104"/>
      <c r="BU716" s="104"/>
      <c r="BV716" s="104"/>
      <c r="BW716" s="104"/>
      <c r="BX716" s="104"/>
      <c r="BY716" s="104"/>
      <c r="BZ716" s="104"/>
      <c r="CA716" s="100"/>
      <c r="CB716" s="100"/>
      <c r="CC716" s="100"/>
    </row>
    <row r="717" spans="1:81" ht="12.75" x14ac:dyDescent="0.2">
      <c r="A717" s="151"/>
      <c r="B717" s="42"/>
      <c r="C717" s="151"/>
      <c r="D717" s="151"/>
      <c r="E717" s="334"/>
      <c r="F717" s="334"/>
      <c r="G717" s="335"/>
      <c r="H717" s="335"/>
      <c r="I717" s="104"/>
      <c r="J717" s="100"/>
      <c r="K717" s="100"/>
      <c r="L717" s="100"/>
      <c r="M717" s="100"/>
      <c r="N717" s="101"/>
      <c r="O717" s="101"/>
      <c r="P717" s="101"/>
      <c r="Q717" s="101"/>
      <c r="R717" s="101"/>
      <c r="S717" s="101"/>
      <c r="T717" s="103"/>
      <c r="U717" s="104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4"/>
      <c r="BB717" s="104"/>
      <c r="BC717" s="110"/>
      <c r="BD717" s="100"/>
      <c r="BE717" s="104"/>
      <c r="BF717" s="104"/>
      <c r="BG717" s="104"/>
      <c r="BH717" s="104"/>
      <c r="BI717" s="104"/>
      <c r="BJ717" s="104"/>
      <c r="BK717" s="104"/>
      <c r="BL717" s="104"/>
      <c r="BM717" s="104"/>
      <c r="BN717" s="104"/>
      <c r="BO717" s="104"/>
      <c r="BP717" s="104"/>
      <c r="BQ717" s="104"/>
      <c r="BR717" s="104"/>
      <c r="BS717" s="104"/>
      <c r="BT717" s="104"/>
      <c r="BU717" s="104"/>
      <c r="BV717" s="104"/>
      <c r="BW717" s="104"/>
      <c r="BX717" s="104"/>
      <c r="BY717" s="104"/>
      <c r="BZ717" s="104"/>
      <c r="CA717" s="100"/>
      <c r="CB717" s="100"/>
      <c r="CC717" s="100"/>
    </row>
    <row r="718" spans="1:81" ht="12.75" x14ac:dyDescent="0.2">
      <c r="A718" s="151"/>
      <c r="B718" s="42"/>
      <c r="C718" s="151"/>
      <c r="D718" s="151"/>
      <c r="E718" s="334"/>
      <c r="F718" s="334"/>
      <c r="G718" s="335"/>
      <c r="H718" s="335"/>
      <c r="I718" s="104"/>
      <c r="J718" s="100"/>
      <c r="K718" s="100"/>
      <c r="L718" s="100"/>
      <c r="M718" s="100"/>
      <c r="N718" s="101"/>
      <c r="O718" s="101"/>
      <c r="P718" s="101"/>
      <c r="Q718" s="101"/>
      <c r="R718" s="101"/>
      <c r="S718" s="101"/>
      <c r="T718" s="103"/>
      <c r="U718" s="104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4"/>
      <c r="BB718" s="104"/>
      <c r="BC718" s="110"/>
      <c r="BD718" s="100"/>
      <c r="BE718" s="104"/>
      <c r="BF718" s="104"/>
      <c r="BG718" s="104"/>
      <c r="BH718" s="104"/>
      <c r="BI718" s="104"/>
      <c r="BJ718" s="104"/>
      <c r="BK718" s="104"/>
      <c r="BL718" s="104"/>
      <c r="BM718" s="104"/>
      <c r="BN718" s="104"/>
      <c r="BO718" s="104"/>
      <c r="BP718" s="104"/>
      <c r="BQ718" s="104"/>
      <c r="BR718" s="104"/>
      <c r="BS718" s="104"/>
      <c r="BT718" s="104"/>
      <c r="BU718" s="104"/>
      <c r="BV718" s="104"/>
      <c r="BW718" s="104"/>
      <c r="BX718" s="104"/>
      <c r="BY718" s="104"/>
      <c r="BZ718" s="104"/>
      <c r="CA718" s="100"/>
      <c r="CB718" s="100"/>
      <c r="CC718" s="100"/>
    </row>
    <row r="719" spans="1:81" ht="12.75" x14ac:dyDescent="0.2">
      <c r="A719" s="151"/>
      <c r="B719" s="42"/>
      <c r="C719" s="151"/>
      <c r="D719" s="151"/>
      <c r="E719" s="334"/>
      <c r="F719" s="334"/>
      <c r="G719" s="335"/>
      <c r="H719" s="335"/>
      <c r="I719" s="104"/>
      <c r="J719" s="100"/>
      <c r="K719" s="100"/>
      <c r="L719" s="100"/>
      <c r="M719" s="100"/>
      <c r="N719" s="101"/>
      <c r="O719" s="101"/>
      <c r="P719" s="101"/>
      <c r="Q719" s="101"/>
      <c r="R719" s="101"/>
      <c r="S719" s="101"/>
      <c r="T719" s="103"/>
      <c r="U719" s="104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4"/>
      <c r="BB719" s="104"/>
      <c r="BC719" s="110"/>
      <c r="BD719" s="100"/>
      <c r="BE719" s="104"/>
      <c r="BF719" s="104"/>
      <c r="BG719" s="104"/>
      <c r="BH719" s="104"/>
      <c r="BI719" s="104"/>
      <c r="BJ719" s="104"/>
      <c r="BK719" s="104"/>
      <c r="BL719" s="104"/>
      <c r="BM719" s="104"/>
      <c r="BN719" s="104"/>
      <c r="BO719" s="104"/>
      <c r="BP719" s="104"/>
      <c r="BQ719" s="104"/>
      <c r="BR719" s="104"/>
      <c r="BS719" s="104"/>
      <c r="BT719" s="104"/>
      <c r="BU719" s="104"/>
      <c r="BV719" s="104"/>
      <c r="BW719" s="104"/>
      <c r="BX719" s="104"/>
      <c r="BY719" s="104"/>
      <c r="BZ719" s="104"/>
      <c r="CA719" s="100"/>
      <c r="CB719" s="100"/>
      <c r="CC719" s="100"/>
    </row>
    <row r="720" spans="1:81" ht="12.75" x14ac:dyDescent="0.2">
      <c r="A720" s="151"/>
      <c r="B720" s="42"/>
      <c r="C720" s="151"/>
      <c r="D720" s="151"/>
      <c r="E720" s="334"/>
      <c r="F720" s="334"/>
      <c r="G720" s="335"/>
      <c r="H720" s="335"/>
      <c r="I720" s="104"/>
      <c r="J720" s="100"/>
      <c r="K720" s="100"/>
      <c r="L720" s="100"/>
      <c r="M720" s="100"/>
      <c r="N720" s="101"/>
      <c r="O720" s="101"/>
      <c r="P720" s="101"/>
      <c r="Q720" s="101"/>
      <c r="R720" s="101"/>
      <c r="S720" s="101"/>
      <c r="T720" s="103"/>
      <c r="U720" s="104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4"/>
      <c r="BB720" s="104"/>
      <c r="BC720" s="110"/>
      <c r="BD720" s="100"/>
      <c r="BE720" s="104"/>
      <c r="BF720" s="104"/>
      <c r="BG720" s="104"/>
      <c r="BH720" s="104"/>
      <c r="BI720" s="104"/>
      <c r="BJ720" s="104"/>
      <c r="BK720" s="104"/>
      <c r="BL720" s="104"/>
      <c r="BM720" s="104"/>
      <c r="BN720" s="104"/>
      <c r="BO720" s="104"/>
      <c r="BP720" s="104"/>
      <c r="BQ720" s="104"/>
      <c r="BR720" s="104"/>
      <c r="BS720" s="104"/>
      <c r="BT720" s="104"/>
      <c r="BU720" s="104"/>
      <c r="BV720" s="104"/>
      <c r="BW720" s="104"/>
      <c r="BX720" s="104"/>
      <c r="BY720" s="104"/>
      <c r="BZ720" s="104"/>
      <c r="CA720" s="100"/>
      <c r="CB720" s="100"/>
      <c r="CC720" s="100"/>
    </row>
    <row r="721" spans="1:81" ht="12.75" x14ac:dyDescent="0.2">
      <c r="A721" s="151"/>
      <c r="B721" s="42"/>
      <c r="C721" s="151"/>
      <c r="D721" s="151"/>
      <c r="E721" s="334"/>
      <c r="F721" s="334"/>
      <c r="G721" s="335"/>
      <c r="H721" s="335"/>
      <c r="I721" s="104"/>
      <c r="J721" s="100"/>
      <c r="K721" s="100"/>
      <c r="L721" s="100"/>
      <c r="M721" s="100"/>
      <c r="N721" s="101"/>
      <c r="O721" s="101"/>
      <c r="P721" s="101"/>
      <c r="Q721" s="101"/>
      <c r="R721" s="101"/>
      <c r="S721" s="101"/>
      <c r="T721" s="103"/>
      <c r="U721" s="104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4"/>
      <c r="BB721" s="104"/>
      <c r="BC721" s="110"/>
      <c r="BD721" s="100"/>
      <c r="BE721" s="104"/>
      <c r="BF721" s="104"/>
      <c r="BG721" s="104"/>
      <c r="BH721" s="104"/>
      <c r="BI721" s="104"/>
      <c r="BJ721" s="104"/>
      <c r="BK721" s="104"/>
      <c r="BL721" s="104"/>
      <c r="BM721" s="104"/>
      <c r="BN721" s="104"/>
      <c r="BO721" s="104"/>
      <c r="BP721" s="104"/>
      <c r="BQ721" s="104"/>
      <c r="BR721" s="104"/>
      <c r="BS721" s="104"/>
      <c r="BT721" s="104"/>
      <c r="BU721" s="104"/>
      <c r="BV721" s="104"/>
      <c r="BW721" s="104"/>
      <c r="BX721" s="104"/>
      <c r="BY721" s="104"/>
      <c r="BZ721" s="104"/>
      <c r="CA721" s="100"/>
      <c r="CB721" s="100"/>
      <c r="CC721" s="100"/>
    </row>
    <row r="722" spans="1:81" ht="12.75" x14ac:dyDescent="0.2">
      <c r="A722" s="151"/>
      <c r="B722" s="42"/>
      <c r="C722" s="151"/>
      <c r="D722" s="151"/>
      <c r="E722" s="334"/>
      <c r="F722" s="334"/>
      <c r="G722" s="335"/>
      <c r="H722" s="335"/>
      <c r="I722" s="104"/>
      <c r="J722" s="100"/>
      <c r="K722" s="100"/>
      <c r="L722" s="100"/>
      <c r="M722" s="100"/>
      <c r="N722" s="101"/>
      <c r="O722" s="101"/>
      <c r="P722" s="101"/>
      <c r="Q722" s="101"/>
      <c r="R722" s="101"/>
      <c r="S722" s="101"/>
      <c r="T722" s="103"/>
      <c r="U722" s="104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4"/>
      <c r="BB722" s="104"/>
      <c r="BC722" s="110"/>
      <c r="BD722" s="100"/>
      <c r="BE722" s="104"/>
      <c r="BF722" s="104"/>
      <c r="BG722" s="104"/>
      <c r="BH722" s="104"/>
      <c r="BI722" s="104"/>
      <c r="BJ722" s="104"/>
      <c r="BK722" s="104"/>
      <c r="BL722" s="104"/>
      <c r="BM722" s="104"/>
      <c r="BN722" s="104"/>
      <c r="BO722" s="104"/>
      <c r="BP722" s="104"/>
      <c r="BQ722" s="104"/>
      <c r="BR722" s="104"/>
      <c r="BS722" s="104"/>
      <c r="BT722" s="104"/>
      <c r="BU722" s="104"/>
      <c r="BV722" s="104"/>
      <c r="BW722" s="104"/>
      <c r="BX722" s="104"/>
      <c r="BY722" s="104"/>
      <c r="BZ722" s="104"/>
      <c r="CA722" s="100"/>
      <c r="CB722" s="100"/>
      <c r="CC722" s="100"/>
    </row>
    <row r="723" spans="1:81" ht="12.75" x14ac:dyDescent="0.2">
      <c r="A723" s="151"/>
      <c r="B723" s="42"/>
      <c r="C723" s="151"/>
      <c r="D723" s="151"/>
      <c r="E723" s="334"/>
      <c r="F723" s="334"/>
      <c r="G723" s="335"/>
      <c r="H723" s="335"/>
      <c r="I723" s="104"/>
      <c r="J723" s="100"/>
      <c r="K723" s="100"/>
      <c r="L723" s="100"/>
      <c r="M723" s="100"/>
      <c r="N723" s="101"/>
      <c r="O723" s="101"/>
      <c r="P723" s="101"/>
      <c r="Q723" s="101"/>
      <c r="R723" s="101"/>
      <c r="S723" s="101"/>
      <c r="T723" s="103"/>
      <c r="U723" s="104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4"/>
      <c r="BB723" s="104"/>
      <c r="BC723" s="110"/>
      <c r="BD723" s="100"/>
      <c r="BE723" s="104"/>
      <c r="BF723" s="104"/>
      <c r="BG723" s="104"/>
      <c r="BH723" s="104"/>
      <c r="BI723" s="104"/>
      <c r="BJ723" s="104"/>
      <c r="BK723" s="104"/>
      <c r="BL723" s="104"/>
      <c r="BM723" s="104"/>
      <c r="BN723" s="104"/>
      <c r="BO723" s="104"/>
      <c r="BP723" s="104"/>
      <c r="BQ723" s="104"/>
      <c r="BR723" s="104"/>
      <c r="BS723" s="104"/>
      <c r="BT723" s="104"/>
      <c r="BU723" s="104"/>
      <c r="BV723" s="104"/>
      <c r="BW723" s="104"/>
      <c r="BX723" s="104"/>
      <c r="BY723" s="104"/>
      <c r="BZ723" s="104"/>
      <c r="CA723" s="100"/>
      <c r="CB723" s="100"/>
      <c r="CC723" s="100"/>
    </row>
    <row r="724" spans="1:81" ht="12.75" x14ac:dyDescent="0.2">
      <c r="A724" s="151"/>
      <c r="B724" s="42"/>
      <c r="C724" s="151"/>
      <c r="D724" s="151"/>
      <c r="E724" s="334"/>
      <c r="F724" s="334"/>
      <c r="G724" s="335"/>
      <c r="H724" s="335"/>
      <c r="I724" s="104"/>
      <c r="J724" s="100"/>
      <c r="K724" s="100"/>
      <c r="L724" s="100"/>
      <c r="M724" s="100"/>
      <c r="N724" s="101"/>
      <c r="O724" s="101"/>
      <c r="P724" s="101"/>
      <c r="Q724" s="101"/>
      <c r="R724" s="101"/>
      <c r="S724" s="101"/>
      <c r="T724" s="103"/>
      <c r="U724" s="104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4"/>
      <c r="BB724" s="104"/>
      <c r="BC724" s="110"/>
      <c r="BD724" s="100"/>
      <c r="BE724" s="104"/>
      <c r="BF724" s="104"/>
      <c r="BG724" s="104"/>
      <c r="BH724" s="104"/>
      <c r="BI724" s="104"/>
      <c r="BJ724" s="104"/>
      <c r="BK724" s="104"/>
      <c r="BL724" s="104"/>
      <c r="BM724" s="104"/>
      <c r="BN724" s="104"/>
      <c r="BO724" s="104"/>
      <c r="BP724" s="104"/>
      <c r="BQ724" s="104"/>
      <c r="BR724" s="104"/>
      <c r="BS724" s="104"/>
      <c r="BT724" s="104"/>
      <c r="BU724" s="104"/>
      <c r="BV724" s="104"/>
      <c r="BW724" s="104"/>
      <c r="BX724" s="104"/>
      <c r="BY724" s="104"/>
      <c r="BZ724" s="104"/>
      <c r="CA724" s="100"/>
      <c r="CB724" s="100"/>
      <c r="CC724" s="100"/>
    </row>
    <row r="725" spans="1:81" ht="12.75" x14ac:dyDescent="0.2">
      <c r="A725" s="151"/>
      <c r="B725" s="42"/>
      <c r="C725" s="151"/>
      <c r="D725" s="151"/>
      <c r="E725" s="334"/>
      <c r="F725" s="334"/>
      <c r="G725" s="335"/>
      <c r="H725" s="335"/>
      <c r="I725" s="104"/>
      <c r="J725" s="100"/>
      <c r="K725" s="100"/>
      <c r="L725" s="100"/>
      <c r="M725" s="100"/>
      <c r="N725" s="101"/>
      <c r="O725" s="101"/>
      <c r="P725" s="101"/>
      <c r="Q725" s="101"/>
      <c r="R725" s="101"/>
      <c r="S725" s="101"/>
      <c r="T725" s="103"/>
      <c r="U725" s="104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4"/>
      <c r="BB725" s="104"/>
      <c r="BC725" s="110"/>
      <c r="BD725" s="100"/>
      <c r="BE725" s="104"/>
      <c r="BF725" s="104"/>
      <c r="BG725" s="104"/>
      <c r="BH725" s="104"/>
      <c r="BI725" s="104"/>
      <c r="BJ725" s="104"/>
      <c r="BK725" s="104"/>
      <c r="BL725" s="104"/>
      <c r="BM725" s="104"/>
      <c r="BN725" s="104"/>
      <c r="BO725" s="104"/>
      <c r="BP725" s="104"/>
      <c r="BQ725" s="104"/>
      <c r="BR725" s="104"/>
      <c r="BS725" s="104"/>
      <c r="BT725" s="104"/>
      <c r="BU725" s="104"/>
      <c r="BV725" s="104"/>
      <c r="BW725" s="104"/>
      <c r="BX725" s="104"/>
      <c r="BY725" s="104"/>
      <c r="BZ725" s="104"/>
      <c r="CA725" s="100"/>
      <c r="CB725" s="100"/>
      <c r="CC725" s="100"/>
    </row>
    <row r="726" spans="1:81" ht="12.75" x14ac:dyDescent="0.2">
      <c r="A726" s="151"/>
      <c r="B726" s="42"/>
      <c r="C726" s="151"/>
      <c r="D726" s="151"/>
      <c r="E726" s="334"/>
      <c r="F726" s="334"/>
      <c r="G726" s="335"/>
      <c r="H726" s="335"/>
      <c r="I726" s="104"/>
      <c r="J726" s="100"/>
      <c r="K726" s="100"/>
      <c r="L726" s="100"/>
      <c r="M726" s="100"/>
      <c r="N726" s="101"/>
      <c r="O726" s="101"/>
      <c r="P726" s="101"/>
      <c r="Q726" s="101"/>
      <c r="R726" s="101"/>
      <c r="S726" s="101"/>
      <c r="T726" s="103"/>
      <c r="U726" s="104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4"/>
      <c r="BB726" s="104"/>
      <c r="BC726" s="110"/>
      <c r="BD726" s="100"/>
      <c r="BE726" s="104"/>
      <c r="BF726" s="104"/>
      <c r="BG726" s="104"/>
      <c r="BH726" s="104"/>
      <c r="BI726" s="104"/>
      <c r="BJ726" s="104"/>
      <c r="BK726" s="104"/>
      <c r="BL726" s="104"/>
      <c r="BM726" s="104"/>
      <c r="BN726" s="104"/>
      <c r="BO726" s="104"/>
      <c r="BP726" s="104"/>
      <c r="BQ726" s="104"/>
      <c r="BR726" s="104"/>
      <c r="BS726" s="104"/>
      <c r="BT726" s="104"/>
      <c r="BU726" s="104"/>
      <c r="BV726" s="104"/>
      <c r="BW726" s="104"/>
      <c r="BX726" s="104"/>
      <c r="BY726" s="104"/>
      <c r="BZ726" s="104"/>
      <c r="CA726" s="100"/>
      <c r="CB726" s="100"/>
      <c r="CC726" s="100"/>
    </row>
    <row r="727" spans="1:81" ht="12.75" x14ac:dyDescent="0.2">
      <c r="A727" s="151"/>
      <c r="B727" s="42"/>
      <c r="C727" s="151"/>
      <c r="D727" s="151"/>
      <c r="E727" s="334"/>
      <c r="F727" s="334"/>
      <c r="G727" s="335"/>
      <c r="H727" s="335"/>
      <c r="I727" s="104"/>
      <c r="J727" s="100"/>
      <c r="K727" s="100"/>
      <c r="L727" s="100"/>
      <c r="M727" s="100"/>
      <c r="N727" s="101"/>
      <c r="O727" s="101"/>
      <c r="P727" s="101"/>
      <c r="Q727" s="101"/>
      <c r="R727" s="101"/>
      <c r="S727" s="101"/>
      <c r="T727" s="103"/>
      <c r="U727" s="104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4"/>
      <c r="BB727" s="104"/>
      <c r="BC727" s="110"/>
      <c r="BD727" s="100"/>
      <c r="BE727" s="104"/>
      <c r="BF727" s="104"/>
      <c r="BG727" s="104"/>
      <c r="BH727" s="104"/>
      <c r="BI727" s="104"/>
      <c r="BJ727" s="104"/>
      <c r="BK727" s="104"/>
      <c r="BL727" s="104"/>
      <c r="BM727" s="104"/>
      <c r="BN727" s="104"/>
      <c r="BO727" s="104"/>
      <c r="BP727" s="104"/>
      <c r="BQ727" s="104"/>
      <c r="BR727" s="104"/>
      <c r="BS727" s="104"/>
      <c r="BT727" s="104"/>
      <c r="BU727" s="104"/>
      <c r="BV727" s="104"/>
      <c r="BW727" s="104"/>
      <c r="BX727" s="104"/>
      <c r="BY727" s="104"/>
      <c r="BZ727" s="104"/>
      <c r="CA727" s="100"/>
      <c r="CB727" s="100"/>
      <c r="CC727" s="100"/>
    </row>
    <row r="728" spans="1:81" ht="12.75" x14ac:dyDescent="0.2">
      <c r="A728" s="151"/>
      <c r="B728" s="42"/>
      <c r="C728" s="151"/>
      <c r="D728" s="151"/>
      <c r="E728" s="334"/>
      <c r="F728" s="334"/>
      <c r="G728" s="335"/>
      <c r="H728" s="335"/>
      <c r="I728" s="104"/>
      <c r="J728" s="100"/>
      <c r="K728" s="100"/>
      <c r="L728" s="100"/>
      <c r="M728" s="100"/>
      <c r="N728" s="101"/>
      <c r="O728" s="101"/>
      <c r="P728" s="101"/>
      <c r="Q728" s="101"/>
      <c r="R728" s="101"/>
      <c r="S728" s="101"/>
      <c r="T728" s="103"/>
      <c r="U728" s="104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4"/>
      <c r="BB728" s="104"/>
      <c r="BC728" s="110"/>
      <c r="BD728" s="100"/>
      <c r="BE728" s="104"/>
      <c r="BF728" s="104"/>
      <c r="BG728" s="104"/>
      <c r="BH728" s="104"/>
      <c r="BI728" s="104"/>
      <c r="BJ728" s="104"/>
      <c r="BK728" s="104"/>
      <c r="BL728" s="104"/>
      <c r="BM728" s="104"/>
      <c r="BN728" s="104"/>
      <c r="BO728" s="104"/>
      <c r="BP728" s="104"/>
      <c r="BQ728" s="104"/>
      <c r="BR728" s="104"/>
      <c r="BS728" s="104"/>
      <c r="BT728" s="104"/>
      <c r="BU728" s="104"/>
      <c r="BV728" s="104"/>
      <c r="BW728" s="104"/>
      <c r="BX728" s="104"/>
      <c r="BY728" s="104"/>
      <c r="BZ728" s="104"/>
      <c r="CA728" s="100"/>
      <c r="CB728" s="100"/>
      <c r="CC728" s="100"/>
    </row>
    <row r="729" spans="1:81" ht="12.75" x14ac:dyDescent="0.2">
      <c r="A729" s="151"/>
      <c r="B729" s="42"/>
      <c r="C729" s="151"/>
      <c r="D729" s="151"/>
      <c r="E729" s="334"/>
      <c r="F729" s="334"/>
      <c r="G729" s="335"/>
      <c r="H729" s="335"/>
      <c r="I729" s="104"/>
      <c r="J729" s="100"/>
      <c r="K729" s="100"/>
      <c r="L729" s="100"/>
      <c r="M729" s="100"/>
      <c r="N729" s="101"/>
      <c r="O729" s="101"/>
      <c r="P729" s="101"/>
      <c r="Q729" s="101"/>
      <c r="R729" s="101"/>
      <c r="S729" s="101"/>
      <c r="T729" s="103"/>
      <c r="U729" s="104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4"/>
      <c r="BB729" s="104"/>
      <c r="BC729" s="110"/>
      <c r="BD729" s="100"/>
      <c r="BE729" s="104"/>
      <c r="BF729" s="104"/>
      <c r="BG729" s="104"/>
      <c r="BH729" s="104"/>
      <c r="BI729" s="104"/>
      <c r="BJ729" s="104"/>
      <c r="BK729" s="104"/>
      <c r="BL729" s="104"/>
      <c r="BM729" s="104"/>
      <c r="BN729" s="104"/>
      <c r="BO729" s="104"/>
      <c r="BP729" s="104"/>
      <c r="BQ729" s="104"/>
      <c r="BR729" s="104"/>
      <c r="BS729" s="104"/>
      <c r="BT729" s="104"/>
      <c r="BU729" s="104"/>
      <c r="BV729" s="104"/>
      <c r="BW729" s="104"/>
      <c r="BX729" s="104"/>
      <c r="BY729" s="104"/>
      <c r="BZ729" s="104"/>
      <c r="CA729" s="100"/>
      <c r="CB729" s="100"/>
      <c r="CC729" s="100"/>
    </row>
    <row r="730" spans="1:81" ht="12.75" x14ac:dyDescent="0.2">
      <c r="A730" s="151"/>
      <c r="B730" s="42"/>
      <c r="C730" s="151"/>
      <c r="D730" s="151"/>
      <c r="E730" s="334"/>
      <c r="F730" s="334"/>
      <c r="G730" s="335"/>
      <c r="H730" s="335"/>
      <c r="I730" s="104"/>
      <c r="J730" s="100"/>
      <c r="K730" s="100"/>
      <c r="L730" s="100"/>
      <c r="M730" s="100"/>
      <c r="N730" s="101"/>
      <c r="O730" s="101"/>
      <c r="P730" s="101"/>
      <c r="Q730" s="101"/>
      <c r="R730" s="101"/>
      <c r="S730" s="101"/>
      <c r="T730" s="103"/>
      <c r="U730" s="104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4"/>
      <c r="BB730" s="104"/>
      <c r="BC730" s="110"/>
      <c r="BD730" s="100"/>
      <c r="BE730" s="104"/>
      <c r="BF730" s="104"/>
      <c r="BG730" s="104"/>
      <c r="BH730" s="104"/>
      <c r="BI730" s="104"/>
      <c r="BJ730" s="104"/>
      <c r="BK730" s="104"/>
      <c r="BL730" s="104"/>
      <c r="BM730" s="104"/>
      <c r="BN730" s="104"/>
      <c r="BO730" s="104"/>
      <c r="BP730" s="104"/>
      <c r="BQ730" s="104"/>
      <c r="BR730" s="104"/>
      <c r="BS730" s="104"/>
      <c r="BT730" s="104"/>
      <c r="BU730" s="104"/>
      <c r="BV730" s="104"/>
      <c r="BW730" s="104"/>
      <c r="BX730" s="104"/>
      <c r="BY730" s="104"/>
      <c r="BZ730" s="104"/>
      <c r="CA730" s="100"/>
      <c r="CB730" s="100"/>
      <c r="CC730" s="100"/>
    </row>
    <row r="731" spans="1:81" ht="12.75" x14ac:dyDescent="0.2">
      <c r="A731" s="151"/>
      <c r="B731" s="42"/>
      <c r="C731" s="151"/>
      <c r="D731" s="151"/>
      <c r="E731" s="334"/>
      <c r="F731" s="334"/>
      <c r="G731" s="335"/>
      <c r="H731" s="335"/>
      <c r="I731" s="104"/>
      <c r="J731" s="100"/>
      <c r="K731" s="100"/>
      <c r="L731" s="100"/>
      <c r="M731" s="100"/>
      <c r="N731" s="101"/>
      <c r="O731" s="101"/>
      <c r="P731" s="101"/>
      <c r="Q731" s="101"/>
      <c r="R731" s="101"/>
      <c r="S731" s="101"/>
      <c r="T731" s="103"/>
      <c r="U731" s="104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4"/>
      <c r="BB731" s="104"/>
      <c r="BC731" s="110"/>
      <c r="BD731" s="100"/>
      <c r="BE731" s="104"/>
      <c r="BF731" s="104"/>
      <c r="BG731" s="104"/>
      <c r="BH731" s="104"/>
      <c r="BI731" s="104"/>
      <c r="BJ731" s="104"/>
      <c r="BK731" s="104"/>
      <c r="BL731" s="104"/>
      <c r="BM731" s="104"/>
      <c r="BN731" s="104"/>
      <c r="BO731" s="104"/>
      <c r="BP731" s="104"/>
      <c r="BQ731" s="104"/>
      <c r="BR731" s="104"/>
      <c r="BS731" s="104"/>
      <c r="BT731" s="104"/>
      <c r="BU731" s="104"/>
      <c r="BV731" s="104"/>
      <c r="BW731" s="104"/>
      <c r="BX731" s="104"/>
      <c r="BY731" s="104"/>
      <c r="BZ731" s="104"/>
      <c r="CA731" s="100"/>
      <c r="CB731" s="100"/>
      <c r="CC731" s="100"/>
    </row>
    <row r="732" spans="1:81" ht="12.75" x14ac:dyDescent="0.2">
      <c r="A732" s="151"/>
      <c r="B732" s="42"/>
      <c r="C732" s="151"/>
      <c r="D732" s="151"/>
      <c r="E732" s="334"/>
      <c r="F732" s="334"/>
      <c r="G732" s="335"/>
      <c r="H732" s="335"/>
      <c r="I732" s="104"/>
      <c r="J732" s="100"/>
      <c r="K732" s="100"/>
      <c r="L732" s="100"/>
      <c r="M732" s="100"/>
      <c r="N732" s="101"/>
      <c r="O732" s="101"/>
      <c r="P732" s="101"/>
      <c r="Q732" s="101"/>
      <c r="R732" s="101"/>
      <c r="S732" s="101"/>
      <c r="T732" s="103"/>
      <c r="U732" s="104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4"/>
      <c r="BB732" s="104"/>
      <c r="BC732" s="110"/>
      <c r="BD732" s="100"/>
      <c r="BE732" s="104"/>
      <c r="BF732" s="104"/>
      <c r="BG732" s="104"/>
      <c r="BH732" s="104"/>
      <c r="BI732" s="104"/>
      <c r="BJ732" s="104"/>
      <c r="BK732" s="104"/>
      <c r="BL732" s="104"/>
      <c r="BM732" s="104"/>
      <c r="BN732" s="104"/>
      <c r="BO732" s="104"/>
      <c r="BP732" s="104"/>
      <c r="BQ732" s="104"/>
      <c r="BR732" s="104"/>
      <c r="BS732" s="104"/>
      <c r="BT732" s="104"/>
      <c r="BU732" s="104"/>
      <c r="BV732" s="104"/>
      <c r="BW732" s="104"/>
      <c r="BX732" s="104"/>
      <c r="BY732" s="104"/>
      <c r="BZ732" s="104"/>
      <c r="CA732" s="100"/>
      <c r="CB732" s="100"/>
      <c r="CC732" s="100"/>
    </row>
    <row r="733" spans="1:81" ht="12.75" x14ac:dyDescent="0.2">
      <c r="A733" s="151"/>
      <c r="B733" s="42"/>
      <c r="C733" s="151"/>
      <c r="D733" s="151"/>
      <c r="E733" s="334"/>
      <c r="F733" s="334"/>
      <c r="G733" s="335"/>
      <c r="H733" s="335"/>
      <c r="I733" s="104"/>
      <c r="J733" s="100"/>
      <c r="K733" s="100"/>
      <c r="L733" s="100"/>
      <c r="M733" s="100"/>
      <c r="N733" s="101"/>
      <c r="O733" s="101"/>
      <c r="P733" s="101"/>
      <c r="Q733" s="101"/>
      <c r="R733" s="101"/>
      <c r="S733" s="101"/>
      <c r="T733" s="103"/>
      <c r="U733" s="104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4"/>
      <c r="BB733" s="104"/>
      <c r="BC733" s="110"/>
      <c r="BD733" s="100"/>
      <c r="BE733" s="104"/>
      <c r="BF733" s="104"/>
      <c r="BG733" s="104"/>
      <c r="BH733" s="104"/>
      <c r="BI733" s="104"/>
      <c r="BJ733" s="104"/>
      <c r="BK733" s="104"/>
      <c r="BL733" s="104"/>
      <c r="BM733" s="104"/>
      <c r="BN733" s="104"/>
      <c r="BO733" s="104"/>
      <c r="BP733" s="104"/>
      <c r="BQ733" s="104"/>
      <c r="BR733" s="104"/>
      <c r="BS733" s="104"/>
      <c r="BT733" s="104"/>
      <c r="BU733" s="104"/>
      <c r="BV733" s="104"/>
      <c r="BW733" s="104"/>
      <c r="BX733" s="104"/>
      <c r="BY733" s="104"/>
      <c r="BZ733" s="104"/>
      <c r="CA733" s="100"/>
      <c r="CB733" s="100"/>
      <c r="CC733" s="100"/>
    </row>
    <row r="734" spans="1:81" ht="12.75" x14ac:dyDescent="0.2">
      <c r="A734" s="151"/>
      <c r="B734" s="42"/>
      <c r="C734" s="151"/>
      <c r="D734" s="151"/>
      <c r="E734" s="334"/>
      <c r="F734" s="334"/>
      <c r="G734" s="335"/>
      <c r="H734" s="335"/>
      <c r="I734" s="104"/>
      <c r="J734" s="100"/>
      <c r="K734" s="100"/>
      <c r="L734" s="100"/>
      <c r="M734" s="100"/>
      <c r="N734" s="101"/>
      <c r="O734" s="101"/>
      <c r="P734" s="101"/>
      <c r="Q734" s="101"/>
      <c r="R734" s="101"/>
      <c r="S734" s="101"/>
      <c r="T734" s="103"/>
      <c r="U734" s="104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4"/>
      <c r="BB734" s="104"/>
      <c r="BC734" s="110"/>
      <c r="BD734" s="100"/>
      <c r="BE734" s="104"/>
      <c r="BF734" s="104"/>
      <c r="BG734" s="104"/>
      <c r="BH734" s="104"/>
      <c r="BI734" s="104"/>
      <c r="BJ734" s="104"/>
      <c r="BK734" s="104"/>
      <c r="BL734" s="104"/>
      <c r="BM734" s="104"/>
      <c r="BN734" s="104"/>
      <c r="BO734" s="104"/>
      <c r="BP734" s="104"/>
      <c r="BQ734" s="104"/>
      <c r="BR734" s="104"/>
      <c r="BS734" s="104"/>
      <c r="BT734" s="104"/>
      <c r="BU734" s="104"/>
      <c r="BV734" s="104"/>
      <c r="BW734" s="104"/>
      <c r="BX734" s="104"/>
      <c r="BY734" s="104"/>
      <c r="BZ734" s="104"/>
      <c r="CA734" s="100"/>
      <c r="CB734" s="100"/>
      <c r="CC734" s="100"/>
    </row>
    <row r="735" spans="1:81" ht="12.75" x14ac:dyDescent="0.2">
      <c r="A735" s="151"/>
      <c r="B735" s="42"/>
      <c r="C735" s="151"/>
      <c r="D735" s="151"/>
      <c r="E735" s="334"/>
      <c r="F735" s="334"/>
      <c r="G735" s="335"/>
      <c r="H735" s="335"/>
      <c r="I735" s="104"/>
      <c r="J735" s="100"/>
      <c r="K735" s="100"/>
      <c r="L735" s="100"/>
      <c r="M735" s="100"/>
      <c r="N735" s="101"/>
      <c r="O735" s="101"/>
      <c r="P735" s="101"/>
      <c r="Q735" s="101"/>
      <c r="R735" s="101"/>
      <c r="S735" s="101"/>
      <c r="T735" s="103"/>
      <c r="U735" s="104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4"/>
      <c r="BB735" s="104"/>
      <c r="BC735" s="110"/>
      <c r="BD735" s="100"/>
      <c r="BE735" s="104"/>
      <c r="BF735" s="104"/>
      <c r="BG735" s="104"/>
      <c r="BH735" s="104"/>
      <c r="BI735" s="104"/>
      <c r="BJ735" s="104"/>
      <c r="BK735" s="104"/>
      <c r="BL735" s="104"/>
      <c r="BM735" s="104"/>
      <c r="BN735" s="104"/>
      <c r="BO735" s="104"/>
      <c r="BP735" s="104"/>
      <c r="BQ735" s="104"/>
      <c r="BR735" s="104"/>
      <c r="BS735" s="104"/>
      <c r="BT735" s="104"/>
      <c r="BU735" s="104"/>
      <c r="BV735" s="104"/>
      <c r="BW735" s="104"/>
      <c r="BX735" s="104"/>
      <c r="BY735" s="104"/>
      <c r="BZ735" s="104"/>
      <c r="CA735" s="100"/>
      <c r="CB735" s="100"/>
      <c r="CC735" s="100"/>
    </row>
    <row r="736" spans="1:81" ht="12.75" x14ac:dyDescent="0.2">
      <c r="A736" s="151"/>
      <c r="B736" s="42"/>
      <c r="C736" s="151"/>
      <c r="D736" s="151"/>
      <c r="E736" s="334"/>
      <c r="F736" s="334"/>
      <c r="G736" s="335"/>
      <c r="H736" s="335"/>
      <c r="I736" s="104"/>
      <c r="J736" s="100"/>
      <c r="K736" s="100"/>
      <c r="L736" s="100"/>
      <c r="M736" s="100"/>
      <c r="N736" s="101"/>
      <c r="O736" s="101"/>
      <c r="P736" s="101"/>
      <c r="Q736" s="101"/>
      <c r="R736" s="101"/>
      <c r="S736" s="101"/>
      <c r="T736" s="103"/>
      <c r="U736" s="104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4"/>
      <c r="BB736" s="104"/>
      <c r="BC736" s="110"/>
      <c r="BD736" s="100"/>
      <c r="BE736" s="104"/>
      <c r="BF736" s="104"/>
      <c r="BG736" s="104"/>
      <c r="BH736" s="104"/>
      <c r="BI736" s="104"/>
      <c r="BJ736" s="104"/>
      <c r="BK736" s="104"/>
      <c r="BL736" s="104"/>
      <c r="BM736" s="104"/>
      <c r="BN736" s="104"/>
      <c r="BO736" s="104"/>
      <c r="BP736" s="104"/>
      <c r="BQ736" s="104"/>
      <c r="BR736" s="104"/>
      <c r="BS736" s="104"/>
      <c r="BT736" s="104"/>
      <c r="BU736" s="104"/>
      <c r="BV736" s="104"/>
      <c r="BW736" s="104"/>
      <c r="BX736" s="104"/>
      <c r="BY736" s="104"/>
      <c r="BZ736" s="104"/>
      <c r="CA736" s="100"/>
      <c r="CB736" s="100"/>
      <c r="CC736" s="100"/>
    </row>
    <row r="737" spans="1:81" ht="12.75" x14ac:dyDescent="0.2">
      <c r="A737" s="151"/>
      <c r="B737" s="42"/>
      <c r="C737" s="151"/>
      <c r="D737" s="151"/>
      <c r="E737" s="334"/>
      <c r="F737" s="334"/>
      <c r="G737" s="335"/>
      <c r="H737" s="335"/>
      <c r="I737" s="104"/>
      <c r="J737" s="100"/>
      <c r="K737" s="100"/>
      <c r="L737" s="100"/>
      <c r="M737" s="100"/>
      <c r="N737" s="101"/>
      <c r="O737" s="101"/>
      <c r="P737" s="101"/>
      <c r="Q737" s="101"/>
      <c r="R737" s="101"/>
      <c r="S737" s="101"/>
      <c r="T737" s="103"/>
      <c r="U737" s="104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4"/>
      <c r="BB737" s="104"/>
      <c r="BC737" s="110"/>
      <c r="BD737" s="100"/>
      <c r="BE737" s="104"/>
      <c r="BF737" s="104"/>
      <c r="BG737" s="104"/>
      <c r="BH737" s="104"/>
      <c r="BI737" s="104"/>
      <c r="BJ737" s="104"/>
      <c r="BK737" s="104"/>
      <c r="BL737" s="104"/>
      <c r="BM737" s="104"/>
      <c r="BN737" s="104"/>
      <c r="BO737" s="104"/>
      <c r="BP737" s="104"/>
      <c r="BQ737" s="104"/>
      <c r="BR737" s="104"/>
      <c r="BS737" s="104"/>
      <c r="BT737" s="104"/>
      <c r="BU737" s="104"/>
      <c r="BV737" s="104"/>
      <c r="BW737" s="104"/>
      <c r="BX737" s="104"/>
      <c r="BY737" s="104"/>
      <c r="BZ737" s="104"/>
      <c r="CA737" s="100"/>
      <c r="CB737" s="100"/>
      <c r="CC737" s="100"/>
    </row>
    <row r="738" spans="1:81" ht="12.75" x14ac:dyDescent="0.2">
      <c r="A738" s="151"/>
      <c r="B738" s="42"/>
      <c r="C738" s="151"/>
      <c r="D738" s="151"/>
      <c r="E738" s="334"/>
      <c r="F738" s="334"/>
      <c r="G738" s="335"/>
      <c r="H738" s="335"/>
      <c r="I738" s="104"/>
      <c r="J738" s="100"/>
      <c r="K738" s="100"/>
      <c r="L738" s="100"/>
      <c r="M738" s="100"/>
      <c r="N738" s="101"/>
      <c r="O738" s="101"/>
      <c r="P738" s="101"/>
      <c r="Q738" s="101"/>
      <c r="R738" s="101"/>
      <c r="S738" s="101"/>
      <c r="T738" s="103"/>
      <c r="U738" s="104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4"/>
      <c r="BB738" s="104"/>
      <c r="BC738" s="110"/>
      <c r="BD738" s="100"/>
      <c r="BE738" s="104"/>
      <c r="BF738" s="104"/>
      <c r="BG738" s="104"/>
      <c r="BH738" s="104"/>
      <c r="BI738" s="104"/>
      <c r="BJ738" s="104"/>
      <c r="BK738" s="104"/>
      <c r="BL738" s="104"/>
      <c r="BM738" s="104"/>
      <c r="BN738" s="104"/>
      <c r="BO738" s="104"/>
      <c r="BP738" s="104"/>
      <c r="BQ738" s="104"/>
      <c r="BR738" s="104"/>
      <c r="BS738" s="104"/>
      <c r="BT738" s="104"/>
      <c r="BU738" s="104"/>
      <c r="BV738" s="104"/>
      <c r="BW738" s="104"/>
      <c r="BX738" s="104"/>
      <c r="BY738" s="104"/>
      <c r="BZ738" s="104"/>
      <c r="CA738" s="100"/>
      <c r="CB738" s="100"/>
      <c r="CC738" s="100"/>
    </row>
    <row r="739" spans="1:81" ht="12.75" x14ac:dyDescent="0.2">
      <c r="A739" s="151"/>
      <c r="B739" s="42"/>
      <c r="C739" s="151"/>
      <c r="D739" s="151"/>
      <c r="E739" s="334"/>
      <c r="F739" s="334"/>
      <c r="G739" s="335"/>
      <c r="H739" s="335"/>
      <c r="I739" s="104"/>
      <c r="J739" s="100"/>
      <c r="K739" s="100"/>
      <c r="L739" s="100"/>
      <c r="M739" s="100"/>
      <c r="N739" s="101"/>
      <c r="O739" s="101"/>
      <c r="P739" s="101"/>
      <c r="Q739" s="101"/>
      <c r="R739" s="101"/>
      <c r="S739" s="101"/>
      <c r="T739" s="103"/>
      <c r="U739" s="104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4"/>
      <c r="BB739" s="104"/>
      <c r="BC739" s="110"/>
      <c r="BD739" s="100"/>
      <c r="BE739" s="104"/>
      <c r="BF739" s="104"/>
      <c r="BG739" s="104"/>
      <c r="BH739" s="104"/>
      <c r="BI739" s="104"/>
      <c r="BJ739" s="104"/>
      <c r="BK739" s="104"/>
      <c r="BL739" s="104"/>
      <c r="BM739" s="104"/>
      <c r="BN739" s="104"/>
      <c r="BO739" s="104"/>
      <c r="BP739" s="104"/>
      <c r="BQ739" s="104"/>
      <c r="BR739" s="104"/>
      <c r="BS739" s="104"/>
      <c r="BT739" s="104"/>
      <c r="BU739" s="104"/>
      <c r="BV739" s="104"/>
      <c r="BW739" s="104"/>
      <c r="BX739" s="104"/>
      <c r="BY739" s="104"/>
      <c r="BZ739" s="104"/>
      <c r="CA739" s="100"/>
      <c r="CB739" s="100"/>
      <c r="CC739" s="100"/>
    </row>
    <row r="740" spans="1:81" ht="12.75" x14ac:dyDescent="0.2">
      <c r="A740" s="151"/>
      <c r="B740" s="42"/>
      <c r="C740" s="151"/>
      <c r="D740" s="151"/>
      <c r="E740" s="334"/>
      <c r="F740" s="334"/>
      <c r="G740" s="335"/>
      <c r="H740" s="335"/>
      <c r="I740" s="104"/>
      <c r="J740" s="100"/>
      <c r="K740" s="100"/>
      <c r="L740" s="100"/>
      <c r="M740" s="100"/>
      <c r="N740" s="101"/>
      <c r="O740" s="101"/>
      <c r="P740" s="101"/>
      <c r="Q740" s="101"/>
      <c r="R740" s="101"/>
      <c r="S740" s="101"/>
      <c r="T740" s="103"/>
      <c r="U740" s="104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4"/>
      <c r="BB740" s="104"/>
      <c r="BC740" s="110"/>
      <c r="BD740" s="100"/>
      <c r="BE740" s="104"/>
      <c r="BF740" s="104"/>
      <c r="BG740" s="104"/>
      <c r="BH740" s="104"/>
      <c r="BI740" s="104"/>
      <c r="BJ740" s="104"/>
      <c r="BK740" s="104"/>
      <c r="BL740" s="104"/>
      <c r="BM740" s="104"/>
      <c r="BN740" s="104"/>
      <c r="BO740" s="104"/>
      <c r="BP740" s="104"/>
      <c r="BQ740" s="104"/>
      <c r="BR740" s="104"/>
      <c r="BS740" s="104"/>
      <c r="BT740" s="104"/>
      <c r="BU740" s="104"/>
      <c r="BV740" s="104"/>
      <c r="BW740" s="104"/>
      <c r="BX740" s="104"/>
      <c r="BY740" s="104"/>
      <c r="BZ740" s="104"/>
      <c r="CA740" s="100"/>
      <c r="CB740" s="100"/>
      <c r="CC740" s="100"/>
    </row>
    <row r="741" spans="1:81" ht="12.75" x14ac:dyDescent="0.2">
      <c r="A741" s="151"/>
      <c r="B741" s="42"/>
      <c r="C741" s="151"/>
      <c r="D741" s="151"/>
      <c r="E741" s="334"/>
      <c r="F741" s="334"/>
      <c r="G741" s="335"/>
      <c r="H741" s="335"/>
      <c r="I741" s="104"/>
      <c r="J741" s="100"/>
      <c r="K741" s="100"/>
      <c r="L741" s="100"/>
      <c r="M741" s="100"/>
      <c r="N741" s="101"/>
      <c r="O741" s="101"/>
      <c r="P741" s="101"/>
      <c r="Q741" s="101"/>
      <c r="R741" s="101"/>
      <c r="S741" s="101"/>
      <c r="T741" s="103"/>
      <c r="U741" s="104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4"/>
      <c r="BB741" s="104"/>
      <c r="BC741" s="110"/>
      <c r="BD741" s="100"/>
      <c r="BE741" s="104"/>
      <c r="BF741" s="104"/>
      <c r="BG741" s="104"/>
      <c r="BH741" s="104"/>
      <c r="BI741" s="104"/>
      <c r="BJ741" s="104"/>
      <c r="BK741" s="104"/>
      <c r="BL741" s="104"/>
      <c r="BM741" s="104"/>
      <c r="BN741" s="104"/>
      <c r="BO741" s="104"/>
      <c r="BP741" s="104"/>
      <c r="BQ741" s="104"/>
      <c r="BR741" s="104"/>
      <c r="BS741" s="104"/>
      <c r="BT741" s="104"/>
      <c r="BU741" s="104"/>
      <c r="BV741" s="104"/>
      <c r="BW741" s="104"/>
      <c r="BX741" s="104"/>
      <c r="BY741" s="104"/>
      <c r="BZ741" s="104"/>
      <c r="CA741" s="100"/>
      <c r="CB741" s="100"/>
      <c r="CC741" s="100"/>
    </row>
    <row r="742" spans="1:81" ht="12.75" x14ac:dyDescent="0.2">
      <c r="A742" s="151"/>
      <c r="B742" s="42"/>
      <c r="C742" s="151"/>
      <c r="D742" s="151"/>
      <c r="E742" s="334"/>
      <c r="F742" s="334"/>
      <c r="G742" s="335"/>
      <c r="H742" s="335"/>
      <c r="I742" s="104"/>
      <c r="J742" s="100"/>
      <c r="K742" s="100"/>
      <c r="L742" s="100"/>
      <c r="M742" s="100"/>
      <c r="N742" s="101"/>
      <c r="O742" s="101"/>
      <c r="P742" s="101"/>
      <c r="Q742" s="101"/>
      <c r="R742" s="101"/>
      <c r="S742" s="101"/>
      <c r="T742" s="103"/>
      <c r="U742" s="104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4"/>
      <c r="BB742" s="104"/>
      <c r="BC742" s="110"/>
      <c r="BD742" s="100"/>
      <c r="BE742" s="104"/>
      <c r="BF742" s="104"/>
      <c r="BG742" s="104"/>
      <c r="BH742" s="104"/>
      <c r="BI742" s="104"/>
      <c r="BJ742" s="104"/>
      <c r="BK742" s="104"/>
      <c r="BL742" s="104"/>
      <c r="BM742" s="104"/>
      <c r="BN742" s="104"/>
      <c r="BO742" s="104"/>
      <c r="BP742" s="104"/>
      <c r="BQ742" s="104"/>
      <c r="BR742" s="104"/>
      <c r="BS742" s="104"/>
      <c r="BT742" s="104"/>
      <c r="BU742" s="104"/>
      <c r="BV742" s="104"/>
      <c r="BW742" s="104"/>
      <c r="BX742" s="104"/>
      <c r="BY742" s="104"/>
      <c r="BZ742" s="104"/>
      <c r="CA742" s="100"/>
      <c r="CB742" s="100"/>
      <c r="CC742" s="100"/>
    </row>
    <row r="743" spans="1:81" ht="12.75" x14ac:dyDescent="0.2">
      <c r="A743" s="151"/>
      <c r="B743" s="42"/>
      <c r="C743" s="151"/>
      <c r="D743" s="151"/>
      <c r="E743" s="334"/>
      <c r="F743" s="334"/>
      <c r="G743" s="335"/>
      <c r="H743" s="335"/>
      <c r="I743" s="104"/>
      <c r="J743" s="100"/>
      <c r="K743" s="100"/>
      <c r="L743" s="100"/>
      <c r="M743" s="100"/>
      <c r="N743" s="101"/>
      <c r="O743" s="101"/>
      <c r="P743" s="101"/>
      <c r="Q743" s="101"/>
      <c r="R743" s="101"/>
      <c r="S743" s="101"/>
      <c r="T743" s="103"/>
      <c r="U743" s="104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4"/>
      <c r="BB743" s="104"/>
      <c r="BC743" s="110"/>
      <c r="BD743" s="100"/>
      <c r="BE743" s="104"/>
      <c r="BF743" s="104"/>
      <c r="BG743" s="104"/>
      <c r="BH743" s="104"/>
      <c r="BI743" s="104"/>
      <c r="BJ743" s="104"/>
      <c r="BK743" s="104"/>
      <c r="BL743" s="104"/>
      <c r="BM743" s="104"/>
      <c r="BN743" s="104"/>
      <c r="BO743" s="104"/>
      <c r="BP743" s="104"/>
      <c r="BQ743" s="104"/>
      <c r="BR743" s="104"/>
      <c r="BS743" s="104"/>
      <c r="BT743" s="104"/>
      <c r="BU743" s="104"/>
      <c r="BV743" s="104"/>
      <c r="BW743" s="104"/>
      <c r="BX743" s="104"/>
      <c r="BY743" s="104"/>
      <c r="BZ743" s="104"/>
      <c r="CA743" s="100"/>
      <c r="CB743" s="100"/>
      <c r="CC743" s="100"/>
    </row>
    <row r="744" spans="1:81" ht="12.75" x14ac:dyDescent="0.2">
      <c r="A744" s="151"/>
      <c r="B744" s="42"/>
      <c r="C744" s="151"/>
      <c r="D744" s="151"/>
      <c r="E744" s="334"/>
      <c r="F744" s="334"/>
      <c r="G744" s="335"/>
      <c r="H744" s="335"/>
      <c r="I744" s="104"/>
      <c r="J744" s="100"/>
      <c r="K744" s="100"/>
      <c r="L744" s="100"/>
      <c r="M744" s="100"/>
      <c r="N744" s="101"/>
      <c r="O744" s="101"/>
      <c r="P744" s="101"/>
      <c r="Q744" s="101"/>
      <c r="R744" s="101"/>
      <c r="S744" s="101"/>
      <c r="T744" s="103"/>
      <c r="U744" s="104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4"/>
      <c r="BB744" s="104"/>
      <c r="BC744" s="110"/>
      <c r="BD744" s="100"/>
      <c r="BE744" s="104"/>
      <c r="BF744" s="104"/>
      <c r="BG744" s="104"/>
      <c r="BH744" s="104"/>
      <c r="BI744" s="104"/>
      <c r="BJ744" s="104"/>
      <c r="BK744" s="104"/>
      <c r="BL744" s="104"/>
      <c r="BM744" s="104"/>
      <c r="BN744" s="104"/>
      <c r="BO744" s="104"/>
      <c r="BP744" s="104"/>
      <c r="BQ744" s="104"/>
      <c r="BR744" s="104"/>
      <c r="BS744" s="104"/>
      <c r="BT744" s="104"/>
      <c r="BU744" s="104"/>
      <c r="BV744" s="104"/>
      <c r="BW744" s="104"/>
      <c r="BX744" s="104"/>
      <c r="BY744" s="104"/>
      <c r="BZ744" s="104"/>
      <c r="CA744" s="100"/>
      <c r="CB744" s="100"/>
      <c r="CC744" s="100"/>
    </row>
    <row r="745" spans="1:81" ht="12.75" x14ac:dyDescent="0.2">
      <c r="A745" s="151"/>
      <c r="B745" s="42"/>
      <c r="C745" s="151"/>
      <c r="D745" s="151"/>
      <c r="E745" s="334"/>
      <c r="F745" s="334"/>
      <c r="G745" s="335"/>
      <c r="H745" s="335"/>
      <c r="I745" s="104"/>
      <c r="J745" s="100"/>
      <c r="K745" s="100"/>
      <c r="L745" s="100"/>
      <c r="M745" s="100"/>
      <c r="N745" s="101"/>
      <c r="O745" s="101"/>
      <c r="P745" s="101"/>
      <c r="Q745" s="101"/>
      <c r="R745" s="101"/>
      <c r="S745" s="101"/>
      <c r="T745" s="103"/>
      <c r="U745" s="104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4"/>
      <c r="BB745" s="104"/>
      <c r="BC745" s="110"/>
      <c r="BD745" s="100"/>
      <c r="BE745" s="104"/>
      <c r="BF745" s="104"/>
      <c r="BG745" s="104"/>
      <c r="BH745" s="104"/>
      <c r="BI745" s="104"/>
      <c r="BJ745" s="104"/>
      <c r="BK745" s="104"/>
      <c r="BL745" s="104"/>
      <c r="BM745" s="104"/>
      <c r="BN745" s="104"/>
      <c r="BO745" s="104"/>
      <c r="BP745" s="104"/>
      <c r="BQ745" s="104"/>
      <c r="BR745" s="104"/>
      <c r="BS745" s="104"/>
      <c r="BT745" s="104"/>
      <c r="BU745" s="104"/>
      <c r="BV745" s="104"/>
      <c r="BW745" s="104"/>
      <c r="BX745" s="104"/>
      <c r="BY745" s="104"/>
      <c r="BZ745" s="104"/>
      <c r="CA745" s="100"/>
      <c r="CB745" s="100"/>
      <c r="CC745" s="100"/>
    </row>
    <row r="746" spans="1:81" ht="12.75" x14ac:dyDescent="0.2">
      <c r="A746" s="151"/>
      <c r="B746" s="42"/>
      <c r="C746" s="151"/>
      <c r="D746" s="151"/>
      <c r="E746" s="334"/>
      <c r="F746" s="334"/>
      <c r="G746" s="335"/>
      <c r="H746" s="335"/>
      <c r="I746" s="104"/>
      <c r="J746" s="100"/>
      <c r="K746" s="100"/>
      <c r="L746" s="100"/>
      <c r="M746" s="100"/>
      <c r="N746" s="101"/>
      <c r="O746" s="101"/>
      <c r="P746" s="101"/>
      <c r="Q746" s="101"/>
      <c r="R746" s="101"/>
      <c r="S746" s="101"/>
      <c r="T746" s="103"/>
      <c r="U746" s="104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4"/>
      <c r="BB746" s="104"/>
      <c r="BC746" s="110"/>
      <c r="BD746" s="100"/>
      <c r="BE746" s="104"/>
      <c r="BF746" s="104"/>
      <c r="BG746" s="104"/>
      <c r="BH746" s="104"/>
      <c r="BI746" s="104"/>
      <c r="BJ746" s="104"/>
      <c r="BK746" s="104"/>
      <c r="BL746" s="104"/>
      <c r="BM746" s="104"/>
      <c r="BN746" s="104"/>
      <c r="BO746" s="104"/>
      <c r="BP746" s="104"/>
      <c r="BQ746" s="104"/>
      <c r="BR746" s="104"/>
      <c r="BS746" s="104"/>
      <c r="BT746" s="104"/>
      <c r="BU746" s="104"/>
      <c r="BV746" s="104"/>
      <c r="BW746" s="104"/>
      <c r="BX746" s="104"/>
      <c r="BY746" s="104"/>
      <c r="BZ746" s="104"/>
      <c r="CA746" s="100"/>
      <c r="CB746" s="100"/>
      <c r="CC746" s="100"/>
    </row>
    <row r="747" spans="1:81" ht="12.75" x14ac:dyDescent="0.2">
      <c r="A747" s="151"/>
      <c r="B747" s="42"/>
      <c r="C747" s="151"/>
      <c r="D747" s="151"/>
      <c r="E747" s="334"/>
      <c r="F747" s="334"/>
      <c r="G747" s="335"/>
      <c r="H747" s="335"/>
      <c r="I747" s="104"/>
      <c r="J747" s="100"/>
      <c r="K747" s="100"/>
      <c r="L747" s="100"/>
      <c r="M747" s="100"/>
      <c r="N747" s="101"/>
      <c r="O747" s="101"/>
      <c r="P747" s="101"/>
      <c r="Q747" s="101"/>
      <c r="R747" s="101"/>
      <c r="S747" s="101"/>
      <c r="T747" s="103"/>
      <c r="U747" s="104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4"/>
      <c r="BB747" s="104"/>
      <c r="BC747" s="110"/>
      <c r="BD747" s="100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  <c r="BO747" s="104"/>
      <c r="BP747" s="104"/>
      <c r="BQ747" s="104"/>
      <c r="BR747" s="104"/>
      <c r="BS747" s="104"/>
      <c r="BT747" s="104"/>
      <c r="BU747" s="104"/>
      <c r="BV747" s="104"/>
      <c r="BW747" s="104"/>
      <c r="BX747" s="104"/>
      <c r="BY747" s="104"/>
      <c r="BZ747" s="104"/>
      <c r="CA747" s="100"/>
      <c r="CB747" s="100"/>
      <c r="CC747" s="100"/>
    </row>
    <row r="748" spans="1:81" ht="12.75" x14ac:dyDescent="0.2">
      <c r="A748" s="151"/>
      <c r="B748" s="42"/>
      <c r="C748" s="151"/>
      <c r="D748" s="151"/>
      <c r="E748" s="334"/>
      <c r="F748" s="334"/>
      <c r="G748" s="335"/>
      <c r="H748" s="335"/>
      <c r="I748" s="104"/>
      <c r="J748" s="100"/>
      <c r="K748" s="100"/>
      <c r="L748" s="100"/>
      <c r="M748" s="100"/>
      <c r="N748" s="101"/>
      <c r="O748" s="101"/>
      <c r="P748" s="101"/>
      <c r="Q748" s="101"/>
      <c r="R748" s="101"/>
      <c r="S748" s="101"/>
      <c r="T748" s="103"/>
      <c r="U748" s="104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4"/>
      <c r="BB748" s="104"/>
      <c r="BC748" s="110"/>
      <c r="BD748" s="100"/>
      <c r="BE748" s="104"/>
      <c r="BF748" s="104"/>
      <c r="BG748" s="104"/>
      <c r="BH748" s="104"/>
      <c r="BI748" s="104"/>
      <c r="BJ748" s="104"/>
      <c r="BK748" s="104"/>
      <c r="BL748" s="104"/>
      <c r="BM748" s="104"/>
      <c r="BN748" s="104"/>
      <c r="BO748" s="104"/>
      <c r="BP748" s="104"/>
      <c r="BQ748" s="104"/>
      <c r="BR748" s="104"/>
      <c r="BS748" s="104"/>
      <c r="BT748" s="104"/>
      <c r="BU748" s="104"/>
      <c r="BV748" s="104"/>
      <c r="BW748" s="104"/>
      <c r="BX748" s="104"/>
      <c r="BY748" s="104"/>
      <c r="BZ748" s="104"/>
      <c r="CA748" s="100"/>
      <c r="CB748" s="100"/>
      <c r="CC748" s="100"/>
    </row>
    <row r="749" spans="1:81" ht="12.75" x14ac:dyDescent="0.2">
      <c r="A749" s="151"/>
      <c r="B749" s="42"/>
      <c r="C749" s="151"/>
      <c r="D749" s="151"/>
      <c r="E749" s="334"/>
      <c r="F749" s="334"/>
      <c r="G749" s="335"/>
      <c r="H749" s="335"/>
      <c r="I749" s="104"/>
      <c r="J749" s="100"/>
      <c r="K749" s="100"/>
      <c r="L749" s="100"/>
      <c r="M749" s="100"/>
      <c r="N749" s="101"/>
      <c r="O749" s="101"/>
      <c r="P749" s="101"/>
      <c r="Q749" s="101"/>
      <c r="R749" s="101"/>
      <c r="S749" s="101"/>
      <c r="T749" s="103"/>
      <c r="U749" s="104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4"/>
      <c r="BB749" s="104"/>
      <c r="BC749" s="110"/>
      <c r="BD749" s="100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  <c r="BO749" s="104"/>
      <c r="BP749" s="104"/>
      <c r="BQ749" s="104"/>
      <c r="BR749" s="104"/>
      <c r="BS749" s="104"/>
      <c r="BT749" s="104"/>
      <c r="BU749" s="104"/>
      <c r="BV749" s="104"/>
      <c r="BW749" s="104"/>
      <c r="BX749" s="104"/>
      <c r="BY749" s="104"/>
      <c r="BZ749" s="104"/>
      <c r="CA749" s="100"/>
      <c r="CB749" s="100"/>
      <c r="CC749" s="100"/>
    </row>
    <row r="750" spans="1:81" ht="12.75" x14ac:dyDescent="0.2">
      <c r="A750" s="151"/>
      <c r="B750" s="42"/>
      <c r="C750" s="151"/>
      <c r="D750" s="151"/>
      <c r="E750" s="334"/>
      <c r="F750" s="334"/>
      <c r="G750" s="335"/>
      <c r="H750" s="335"/>
      <c r="I750" s="104"/>
      <c r="J750" s="100"/>
      <c r="K750" s="100"/>
      <c r="L750" s="100"/>
      <c r="M750" s="100"/>
      <c r="N750" s="101"/>
      <c r="O750" s="101"/>
      <c r="P750" s="101"/>
      <c r="Q750" s="101"/>
      <c r="R750" s="101"/>
      <c r="S750" s="101"/>
      <c r="T750" s="103"/>
      <c r="U750" s="104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4"/>
      <c r="BB750" s="104"/>
      <c r="BC750" s="110"/>
      <c r="BD750" s="100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  <c r="BO750" s="104"/>
      <c r="BP750" s="104"/>
      <c r="BQ750" s="104"/>
      <c r="BR750" s="104"/>
      <c r="BS750" s="104"/>
      <c r="BT750" s="104"/>
      <c r="BU750" s="104"/>
      <c r="BV750" s="104"/>
      <c r="BW750" s="104"/>
      <c r="BX750" s="104"/>
      <c r="BY750" s="104"/>
      <c r="BZ750" s="104"/>
      <c r="CA750" s="100"/>
      <c r="CB750" s="100"/>
      <c r="CC750" s="100"/>
    </row>
    <row r="751" spans="1:81" ht="12.75" x14ac:dyDescent="0.2">
      <c r="A751" s="151"/>
      <c r="B751" s="42"/>
      <c r="C751" s="151"/>
      <c r="D751" s="151"/>
      <c r="E751" s="334"/>
      <c r="F751" s="334"/>
      <c r="G751" s="335"/>
      <c r="H751" s="335"/>
      <c r="I751" s="104"/>
      <c r="J751" s="100"/>
      <c r="K751" s="100"/>
      <c r="L751" s="100"/>
      <c r="M751" s="100"/>
      <c r="N751" s="101"/>
      <c r="O751" s="101"/>
      <c r="P751" s="101"/>
      <c r="Q751" s="101"/>
      <c r="R751" s="101"/>
      <c r="S751" s="101"/>
      <c r="T751" s="103"/>
      <c r="U751" s="104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4"/>
      <c r="BB751" s="104"/>
      <c r="BC751" s="110"/>
      <c r="BD751" s="100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  <c r="BO751" s="104"/>
      <c r="BP751" s="104"/>
      <c r="BQ751" s="104"/>
      <c r="BR751" s="104"/>
      <c r="BS751" s="104"/>
      <c r="BT751" s="104"/>
      <c r="BU751" s="104"/>
      <c r="BV751" s="104"/>
      <c r="BW751" s="104"/>
      <c r="BX751" s="104"/>
      <c r="BY751" s="104"/>
      <c r="BZ751" s="104"/>
      <c r="CA751" s="100"/>
      <c r="CB751" s="100"/>
      <c r="CC751" s="100"/>
    </row>
    <row r="752" spans="1:81" ht="12.75" x14ac:dyDescent="0.2">
      <c r="A752" s="151"/>
      <c r="B752" s="42"/>
      <c r="C752" s="151"/>
      <c r="D752" s="151"/>
      <c r="E752" s="334"/>
      <c r="F752" s="334"/>
      <c r="G752" s="335"/>
      <c r="H752" s="335"/>
      <c r="I752" s="104"/>
      <c r="J752" s="100"/>
      <c r="K752" s="100"/>
      <c r="L752" s="100"/>
      <c r="M752" s="100"/>
      <c r="N752" s="101"/>
      <c r="O752" s="101"/>
      <c r="P752" s="101"/>
      <c r="Q752" s="101"/>
      <c r="R752" s="101"/>
      <c r="S752" s="101"/>
      <c r="T752" s="103"/>
      <c r="U752" s="104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4"/>
      <c r="BB752" s="104"/>
      <c r="BC752" s="110"/>
      <c r="BD752" s="100"/>
      <c r="BE752" s="104"/>
      <c r="BF752" s="104"/>
      <c r="BG752" s="104"/>
      <c r="BH752" s="104"/>
      <c r="BI752" s="104"/>
      <c r="BJ752" s="104"/>
      <c r="BK752" s="104"/>
      <c r="BL752" s="104"/>
      <c r="BM752" s="104"/>
      <c r="BN752" s="104"/>
      <c r="BO752" s="104"/>
      <c r="BP752" s="104"/>
      <c r="BQ752" s="104"/>
      <c r="BR752" s="104"/>
      <c r="BS752" s="104"/>
      <c r="BT752" s="104"/>
      <c r="BU752" s="104"/>
      <c r="BV752" s="104"/>
      <c r="BW752" s="104"/>
      <c r="BX752" s="104"/>
      <c r="BY752" s="104"/>
      <c r="BZ752" s="104"/>
      <c r="CA752" s="100"/>
      <c r="CB752" s="100"/>
      <c r="CC752" s="100"/>
    </row>
    <row r="753" spans="1:81" ht="12.75" x14ac:dyDescent="0.2">
      <c r="A753" s="151"/>
      <c r="B753" s="42"/>
      <c r="C753" s="151"/>
      <c r="D753" s="151"/>
      <c r="E753" s="334"/>
      <c r="F753" s="334"/>
      <c r="G753" s="335"/>
      <c r="H753" s="335"/>
      <c r="I753" s="104"/>
      <c r="J753" s="100"/>
      <c r="K753" s="100"/>
      <c r="L753" s="100"/>
      <c r="M753" s="100"/>
      <c r="N753" s="101"/>
      <c r="O753" s="101"/>
      <c r="P753" s="101"/>
      <c r="Q753" s="101"/>
      <c r="R753" s="101"/>
      <c r="S753" s="101"/>
      <c r="T753" s="103"/>
      <c r="U753" s="104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4"/>
      <c r="BB753" s="104"/>
      <c r="BC753" s="110"/>
      <c r="BD753" s="100"/>
      <c r="BE753" s="104"/>
      <c r="BF753" s="104"/>
      <c r="BG753" s="104"/>
      <c r="BH753" s="104"/>
      <c r="BI753" s="104"/>
      <c r="BJ753" s="104"/>
      <c r="BK753" s="104"/>
      <c r="BL753" s="104"/>
      <c r="BM753" s="104"/>
      <c r="BN753" s="104"/>
      <c r="BO753" s="104"/>
      <c r="BP753" s="104"/>
      <c r="BQ753" s="104"/>
      <c r="BR753" s="104"/>
      <c r="BS753" s="104"/>
      <c r="BT753" s="104"/>
      <c r="BU753" s="104"/>
      <c r="BV753" s="104"/>
      <c r="BW753" s="104"/>
      <c r="BX753" s="104"/>
      <c r="BY753" s="104"/>
      <c r="BZ753" s="104"/>
      <c r="CA753" s="100"/>
      <c r="CB753" s="100"/>
      <c r="CC753" s="100"/>
    </row>
    <row r="754" spans="1:81" ht="12.75" x14ac:dyDescent="0.2">
      <c r="A754" s="151"/>
      <c r="B754" s="42"/>
      <c r="C754" s="151"/>
      <c r="D754" s="151"/>
      <c r="E754" s="334"/>
      <c r="F754" s="334"/>
      <c r="G754" s="335"/>
      <c r="H754" s="335"/>
      <c r="I754" s="104"/>
      <c r="J754" s="100"/>
      <c r="K754" s="100"/>
      <c r="L754" s="100"/>
      <c r="M754" s="100"/>
      <c r="N754" s="101"/>
      <c r="O754" s="101"/>
      <c r="P754" s="101"/>
      <c r="Q754" s="101"/>
      <c r="R754" s="101"/>
      <c r="S754" s="101"/>
      <c r="T754" s="103"/>
      <c r="U754" s="104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4"/>
      <c r="BB754" s="104"/>
      <c r="BC754" s="110"/>
      <c r="BD754" s="100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  <c r="BO754" s="104"/>
      <c r="BP754" s="104"/>
      <c r="BQ754" s="104"/>
      <c r="BR754" s="104"/>
      <c r="BS754" s="104"/>
      <c r="BT754" s="104"/>
      <c r="BU754" s="104"/>
      <c r="BV754" s="104"/>
      <c r="BW754" s="104"/>
      <c r="BX754" s="104"/>
      <c r="BY754" s="104"/>
      <c r="BZ754" s="104"/>
      <c r="CA754" s="100"/>
      <c r="CB754" s="100"/>
      <c r="CC754" s="100"/>
    </row>
    <row r="755" spans="1:81" ht="12.75" x14ac:dyDescent="0.2">
      <c r="A755" s="151"/>
      <c r="B755" s="42"/>
      <c r="C755" s="151"/>
      <c r="D755" s="151"/>
      <c r="E755" s="334"/>
      <c r="F755" s="334"/>
      <c r="G755" s="335"/>
      <c r="H755" s="335"/>
      <c r="I755" s="104"/>
      <c r="J755" s="100"/>
      <c r="K755" s="100"/>
      <c r="L755" s="100"/>
      <c r="M755" s="100"/>
      <c r="N755" s="101"/>
      <c r="O755" s="101"/>
      <c r="P755" s="101"/>
      <c r="Q755" s="101"/>
      <c r="R755" s="101"/>
      <c r="S755" s="101"/>
      <c r="T755" s="103"/>
      <c r="U755" s="104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4"/>
      <c r="BB755" s="104"/>
      <c r="BC755" s="110"/>
      <c r="BD755" s="100"/>
      <c r="BE755" s="104"/>
      <c r="BF755" s="104"/>
      <c r="BG755" s="104"/>
      <c r="BH755" s="104"/>
      <c r="BI755" s="104"/>
      <c r="BJ755" s="104"/>
      <c r="BK755" s="104"/>
      <c r="BL755" s="104"/>
      <c r="BM755" s="104"/>
      <c r="BN755" s="104"/>
      <c r="BO755" s="104"/>
      <c r="BP755" s="104"/>
      <c r="BQ755" s="104"/>
      <c r="BR755" s="104"/>
      <c r="BS755" s="104"/>
      <c r="BT755" s="104"/>
      <c r="BU755" s="104"/>
      <c r="BV755" s="104"/>
      <c r="BW755" s="104"/>
      <c r="BX755" s="104"/>
      <c r="BY755" s="104"/>
      <c r="BZ755" s="104"/>
      <c r="CA755" s="100"/>
      <c r="CB755" s="100"/>
      <c r="CC755" s="100"/>
    </row>
    <row r="756" spans="1:81" ht="12.75" x14ac:dyDescent="0.2">
      <c r="A756" s="151"/>
      <c r="B756" s="42"/>
      <c r="C756" s="151"/>
      <c r="D756" s="151"/>
      <c r="E756" s="334"/>
      <c r="F756" s="334"/>
      <c r="G756" s="335"/>
      <c r="H756" s="335"/>
      <c r="I756" s="104"/>
      <c r="J756" s="100"/>
      <c r="K756" s="100"/>
      <c r="L756" s="100"/>
      <c r="M756" s="100"/>
      <c r="N756" s="101"/>
      <c r="O756" s="101"/>
      <c r="P756" s="101"/>
      <c r="Q756" s="101"/>
      <c r="R756" s="101"/>
      <c r="S756" s="101"/>
      <c r="T756" s="103"/>
      <c r="U756" s="104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4"/>
      <c r="BB756" s="104"/>
      <c r="BC756" s="110"/>
      <c r="BD756" s="100"/>
      <c r="BE756" s="104"/>
      <c r="BF756" s="104"/>
      <c r="BG756" s="104"/>
      <c r="BH756" s="104"/>
      <c r="BI756" s="104"/>
      <c r="BJ756" s="104"/>
      <c r="BK756" s="104"/>
      <c r="BL756" s="104"/>
      <c r="BM756" s="104"/>
      <c r="BN756" s="104"/>
      <c r="BO756" s="104"/>
      <c r="BP756" s="104"/>
      <c r="BQ756" s="104"/>
      <c r="BR756" s="104"/>
      <c r="BS756" s="104"/>
      <c r="BT756" s="104"/>
      <c r="BU756" s="104"/>
      <c r="BV756" s="104"/>
      <c r="BW756" s="104"/>
      <c r="BX756" s="104"/>
      <c r="BY756" s="104"/>
      <c r="BZ756" s="104"/>
      <c r="CA756" s="100"/>
      <c r="CB756" s="100"/>
      <c r="CC756" s="100"/>
    </row>
    <row r="757" spans="1:81" ht="12.75" x14ac:dyDescent="0.2">
      <c r="A757" s="151"/>
      <c r="B757" s="42"/>
      <c r="C757" s="151"/>
      <c r="D757" s="151"/>
      <c r="E757" s="334"/>
      <c r="F757" s="334"/>
      <c r="G757" s="335"/>
      <c r="H757" s="335"/>
      <c r="I757" s="104"/>
      <c r="J757" s="100"/>
      <c r="K757" s="100"/>
      <c r="L757" s="100"/>
      <c r="M757" s="100"/>
      <c r="N757" s="101"/>
      <c r="O757" s="101"/>
      <c r="P757" s="101"/>
      <c r="Q757" s="101"/>
      <c r="R757" s="101"/>
      <c r="S757" s="101"/>
      <c r="T757" s="103"/>
      <c r="U757" s="104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4"/>
      <c r="BB757" s="104"/>
      <c r="BC757" s="110"/>
      <c r="BD757" s="100"/>
      <c r="BE757" s="104"/>
      <c r="BF757" s="104"/>
      <c r="BG757" s="104"/>
      <c r="BH757" s="104"/>
      <c r="BI757" s="104"/>
      <c r="BJ757" s="104"/>
      <c r="BK757" s="104"/>
      <c r="BL757" s="104"/>
      <c r="BM757" s="104"/>
      <c r="BN757" s="104"/>
      <c r="BO757" s="104"/>
      <c r="BP757" s="104"/>
      <c r="BQ757" s="104"/>
      <c r="BR757" s="104"/>
      <c r="BS757" s="104"/>
      <c r="BT757" s="104"/>
      <c r="BU757" s="104"/>
      <c r="BV757" s="104"/>
      <c r="BW757" s="104"/>
      <c r="BX757" s="104"/>
      <c r="BY757" s="104"/>
      <c r="BZ757" s="104"/>
      <c r="CA757" s="100"/>
      <c r="CB757" s="100"/>
      <c r="CC757" s="100"/>
    </row>
    <row r="758" spans="1:81" ht="12.75" x14ac:dyDescent="0.2">
      <c r="A758" s="151"/>
      <c r="B758" s="42"/>
      <c r="C758" s="151"/>
      <c r="D758" s="151"/>
      <c r="E758" s="334"/>
      <c r="F758" s="334"/>
      <c r="G758" s="335"/>
      <c r="H758" s="335"/>
      <c r="I758" s="104"/>
      <c r="J758" s="100"/>
      <c r="K758" s="100"/>
      <c r="L758" s="100"/>
      <c r="M758" s="100"/>
      <c r="N758" s="101"/>
      <c r="O758" s="101"/>
      <c r="P758" s="101"/>
      <c r="Q758" s="101"/>
      <c r="R758" s="101"/>
      <c r="S758" s="101"/>
      <c r="T758" s="103"/>
      <c r="U758" s="104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4"/>
      <c r="BB758" s="104"/>
      <c r="BC758" s="110"/>
      <c r="BD758" s="100"/>
      <c r="BE758" s="104"/>
      <c r="BF758" s="104"/>
      <c r="BG758" s="104"/>
      <c r="BH758" s="104"/>
      <c r="BI758" s="104"/>
      <c r="BJ758" s="104"/>
      <c r="BK758" s="104"/>
      <c r="BL758" s="104"/>
      <c r="BM758" s="104"/>
      <c r="BN758" s="104"/>
      <c r="BO758" s="104"/>
      <c r="BP758" s="104"/>
      <c r="BQ758" s="104"/>
      <c r="BR758" s="104"/>
      <c r="BS758" s="104"/>
      <c r="BT758" s="104"/>
      <c r="BU758" s="104"/>
      <c r="BV758" s="104"/>
      <c r="BW758" s="104"/>
      <c r="BX758" s="104"/>
      <c r="BY758" s="104"/>
      <c r="BZ758" s="104"/>
      <c r="CA758" s="100"/>
      <c r="CB758" s="100"/>
      <c r="CC758" s="100"/>
    </row>
    <row r="759" spans="1:81" ht="12.75" x14ac:dyDescent="0.2">
      <c r="A759" s="151"/>
      <c r="B759" s="42"/>
      <c r="C759" s="151"/>
      <c r="D759" s="151"/>
      <c r="E759" s="334"/>
      <c r="F759" s="334"/>
      <c r="G759" s="335"/>
      <c r="H759" s="335"/>
      <c r="I759" s="104"/>
      <c r="J759" s="100"/>
      <c r="K759" s="100"/>
      <c r="L759" s="100"/>
      <c r="M759" s="100"/>
      <c r="N759" s="101"/>
      <c r="O759" s="101"/>
      <c r="P759" s="101"/>
      <c r="Q759" s="101"/>
      <c r="R759" s="101"/>
      <c r="S759" s="101"/>
      <c r="T759" s="103"/>
      <c r="U759" s="104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4"/>
      <c r="BB759" s="104"/>
      <c r="BC759" s="110"/>
      <c r="BD759" s="100"/>
      <c r="BE759" s="104"/>
      <c r="BF759" s="104"/>
      <c r="BG759" s="104"/>
      <c r="BH759" s="104"/>
      <c r="BI759" s="104"/>
      <c r="BJ759" s="104"/>
      <c r="BK759" s="104"/>
      <c r="BL759" s="104"/>
      <c r="BM759" s="104"/>
      <c r="BN759" s="104"/>
      <c r="BO759" s="104"/>
      <c r="BP759" s="104"/>
      <c r="BQ759" s="104"/>
      <c r="BR759" s="104"/>
      <c r="BS759" s="104"/>
      <c r="BT759" s="104"/>
      <c r="BU759" s="104"/>
      <c r="BV759" s="104"/>
      <c r="BW759" s="104"/>
      <c r="BX759" s="104"/>
      <c r="BY759" s="104"/>
      <c r="BZ759" s="104"/>
      <c r="CA759" s="100"/>
      <c r="CB759" s="100"/>
      <c r="CC759" s="100"/>
    </row>
    <row r="760" spans="1:81" ht="12.75" x14ac:dyDescent="0.2">
      <c r="A760" s="151"/>
      <c r="B760" s="42"/>
      <c r="C760" s="151"/>
      <c r="D760" s="151"/>
      <c r="E760" s="334"/>
      <c r="F760" s="334"/>
      <c r="G760" s="335"/>
      <c r="H760" s="335"/>
      <c r="I760" s="104"/>
      <c r="J760" s="100"/>
      <c r="K760" s="100"/>
      <c r="L760" s="100"/>
      <c r="M760" s="100"/>
      <c r="N760" s="101"/>
      <c r="O760" s="101"/>
      <c r="P760" s="101"/>
      <c r="Q760" s="101"/>
      <c r="R760" s="101"/>
      <c r="S760" s="101"/>
      <c r="T760" s="103"/>
      <c r="U760" s="104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4"/>
      <c r="BB760" s="104"/>
      <c r="BC760" s="110"/>
      <c r="BD760" s="100"/>
      <c r="BE760" s="104"/>
      <c r="BF760" s="104"/>
      <c r="BG760" s="104"/>
      <c r="BH760" s="104"/>
      <c r="BI760" s="104"/>
      <c r="BJ760" s="104"/>
      <c r="BK760" s="104"/>
      <c r="BL760" s="104"/>
      <c r="BM760" s="104"/>
      <c r="BN760" s="104"/>
      <c r="BO760" s="104"/>
      <c r="BP760" s="104"/>
      <c r="BQ760" s="104"/>
      <c r="BR760" s="104"/>
      <c r="BS760" s="104"/>
      <c r="BT760" s="104"/>
      <c r="BU760" s="104"/>
      <c r="BV760" s="104"/>
      <c r="BW760" s="104"/>
      <c r="BX760" s="104"/>
      <c r="BY760" s="104"/>
      <c r="BZ760" s="104"/>
      <c r="CA760" s="100"/>
      <c r="CB760" s="100"/>
      <c r="CC760" s="100"/>
    </row>
    <row r="761" spans="1:81" ht="12.75" x14ac:dyDescent="0.2">
      <c r="A761" s="151"/>
      <c r="B761" s="42"/>
      <c r="C761" s="151"/>
      <c r="D761" s="151"/>
      <c r="E761" s="334"/>
      <c r="F761" s="334"/>
      <c r="G761" s="335"/>
      <c r="H761" s="335"/>
      <c r="I761" s="104"/>
      <c r="J761" s="100"/>
      <c r="K761" s="100"/>
      <c r="L761" s="100"/>
      <c r="M761" s="100"/>
      <c r="N761" s="101"/>
      <c r="O761" s="101"/>
      <c r="P761" s="101"/>
      <c r="Q761" s="101"/>
      <c r="R761" s="101"/>
      <c r="S761" s="101"/>
      <c r="T761" s="103"/>
      <c r="U761" s="104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4"/>
      <c r="BB761" s="104"/>
      <c r="BC761" s="110"/>
      <c r="BD761" s="100"/>
      <c r="BE761" s="104"/>
      <c r="BF761" s="104"/>
      <c r="BG761" s="104"/>
      <c r="BH761" s="104"/>
      <c r="BI761" s="104"/>
      <c r="BJ761" s="104"/>
      <c r="BK761" s="104"/>
      <c r="BL761" s="104"/>
      <c r="BM761" s="104"/>
      <c r="BN761" s="104"/>
      <c r="BO761" s="104"/>
      <c r="BP761" s="104"/>
      <c r="BQ761" s="104"/>
      <c r="BR761" s="104"/>
      <c r="BS761" s="104"/>
      <c r="BT761" s="104"/>
      <c r="BU761" s="104"/>
      <c r="BV761" s="104"/>
      <c r="BW761" s="104"/>
      <c r="BX761" s="104"/>
      <c r="BY761" s="104"/>
      <c r="BZ761" s="104"/>
      <c r="CA761" s="100"/>
      <c r="CB761" s="100"/>
      <c r="CC761" s="100"/>
    </row>
    <row r="762" spans="1:81" ht="12.75" x14ac:dyDescent="0.2">
      <c r="A762" s="151"/>
      <c r="B762" s="42"/>
      <c r="C762" s="151"/>
      <c r="D762" s="151"/>
      <c r="E762" s="334"/>
      <c r="F762" s="334"/>
      <c r="G762" s="335"/>
      <c r="H762" s="335"/>
      <c r="I762" s="104"/>
      <c r="J762" s="100"/>
      <c r="K762" s="100"/>
      <c r="L762" s="100"/>
      <c r="M762" s="100"/>
      <c r="N762" s="101"/>
      <c r="O762" s="101"/>
      <c r="P762" s="101"/>
      <c r="Q762" s="101"/>
      <c r="R762" s="101"/>
      <c r="S762" s="101"/>
      <c r="T762" s="103"/>
      <c r="U762" s="104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4"/>
      <c r="BB762" s="104"/>
      <c r="BC762" s="110"/>
      <c r="BD762" s="100"/>
      <c r="BE762" s="104"/>
      <c r="BF762" s="104"/>
      <c r="BG762" s="104"/>
      <c r="BH762" s="104"/>
      <c r="BI762" s="104"/>
      <c r="BJ762" s="104"/>
      <c r="BK762" s="104"/>
      <c r="BL762" s="104"/>
      <c r="BM762" s="104"/>
      <c r="BN762" s="104"/>
      <c r="BO762" s="104"/>
      <c r="BP762" s="104"/>
      <c r="BQ762" s="104"/>
      <c r="BR762" s="104"/>
      <c r="BS762" s="104"/>
      <c r="BT762" s="104"/>
      <c r="BU762" s="104"/>
      <c r="BV762" s="104"/>
      <c r="BW762" s="104"/>
      <c r="BX762" s="104"/>
      <c r="BY762" s="104"/>
      <c r="BZ762" s="104"/>
      <c r="CA762" s="100"/>
      <c r="CB762" s="100"/>
      <c r="CC762" s="100"/>
    </row>
    <row r="763" spans="1:81" ht="12.75" x14ac:dyDescent="0.2">
      <c r="A763" s="151"/>
      <c r="B763" s="42"/>
      <c r="C763" s="151"/>
      <c r="D763" s="151"/>
      <c r="E763" s="334"/>
      <c r="F763" s="334"/>
      <c r="G763" s="335"/>
      <c r="H763" s="335"/>
      <c r="I763" s="104"/>
      <c r="J763" s="100"/>
      <c r="K763" s="100"/>
      <c r="L763" s="100"/>
      <c r="M763" s="100"/>
      <c r="N763" s="101"/>
      <c r="O763" s="101"/>
      <c r="P763" s="101"/>
      <c r="Q763" s="101"/>
      <c r="R763" s="101"/>
      <c r="S763" s="101"/>
      <c r="T763" s="103"/>
      <c r="U763" s="104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4"/>
      <c r="BB763" s="104"/>
      <c r="BC763" s="110"/>
      <c r="BD763" s="100"/>
      <c r="BE763" s="104"/>
      <c r="BF763" s="104"/>
      <c r="BG763" s="104"/>
      <c r="BH763" s="104"/>
      <c r="BI763" s="104"/>
      <c r="BJ763" s="104"/>
      <c r="BK763" s="104"/>
      <c r="BL763" s="104"/>
      <c r="BM763" s="104"/>
      <c r="BN763" s="104"/>
      <c r="BO763" s="104"/>
      <c r="BP763" s="104"/>
      <c r="BQ763" s="104"/>
      <c r="BR763" s="104"/>
      <c r="BS763" s="104"/>
      <c r="BT763" s="104"/>
      <c r="BU763" s="104"/>
      <c r="BV763" s="104"/>
      <c r="BW763" s="104"/>
      <c r="BX763" s="104"/>
      <c r="BY763" s="104"/>
      <c r="BZ763" s="104"/>
      <c r="CA763" s="100"/>
      <c r="CB763" s="100"/>
      <c r="CC763" s="100"/>
    </row>
    <row r="764" spans="1:81" ht="12.75" x14ac:dyDescent="0.2">
      <c r="A764" s="151"/>
      <c r="B764" s="42"/>
      <c r="C764" s="151"/>
      <c r="D764" s="151"/>
      <c r="E764" s="334"/>
      <c r="F764" s="334"/>
      <c r="G764" s="335"/>
      <c r="H764" s="335"/>
      <c r="I764" s="104"/>
      <c r="J764" s="100"/>
      <c r="K764" s="100"/>
      <c r="L764" s="100"/>
      <c r="M764" s="100"/>
      <c r="N764" s="101"/>
      <c r="O764" s="101"/>
      <c r="P764" s="101"/>
      <c r="Q764" s="101"/>
      <c r="R764" s="101"/>
      <c r="S764" s="101"/>
      <c r="T764" s="103"/>
      <c r="U764" s="104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4"/>
      <c r="BB764" s="104"/>
      <c r="BC764" s="110"/>
      <c r="BD764" s="100"/>
      <c r="BE764" s="104"/>
      <c r="BF764" s="104"/>
      <c r="BG764" s="104"/>
      <c r="BH764" s="104"/>
      <c r="BI764" s="104"/>
      <c r="BJ764" s="104"/>
      <c r="BK764" s="104"/>
      <c r="BL764" s="104"/>
      <c r="BM764" s="104"/>
      <c r="BN764" s="104"/>
      <c r="BO764" s="104"/>
      <c r="BP764" s="104"/>
      <c r="BQ764" s="104"/>
      <c r="BR764" s="104"/>
      <c r="BS764" s="104"/>
      <c r="BT764" s="104"/>
      <c r="BU764" s="104"/>
      <c r="BV764" s="104"/>
      <c r="BW764" s="104"/>
      <c r="BX764" s="104"/>
      <c r="BY764" s="104"/>
      <c r="BZ764" s="104"/>
      <c r="CA764" s="100"/>
      <c r="CB764" s="100"/>
      <c r="CC764" s="100"/>
    </row>
    <row r="765" spans="1:81" ht="12.75" x14ac:dyDescent="0.2">
      <c r="A765" s="151"/>
      <c r="B765" s="42"/>
      <c r="C765" s="151"/>
      <c r="D765" s="151"/>
      <c r="E765" s="334"/>
      <c r="F765" s="334"/>
      <c r="G765" s="335"/>
      <c r="H765" s="335"/>
      <c r="I765" s="104"/>
      <c r="J765" s="100"/>
      <c r="K765" s="100"/>
      <c r="L765" s="100"/>
      <c r="M765" s="100"/>
      <c r="N765" s="101"/>
      <c r="O765" s="101"/>
      <c r="P765" s="101"/>
      <c r="Q765" s="101"/>
      <c r="R765" s="101"/>
      <c r="S765" s="101"/>
      <c r="T765" s="103"/>
      <c r="U765" s="104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4"/>
      <c r="BB765" s="104"/>
      <c r="BC765" s="110"/>
      <c r="BD765" s="100"/>
      <c r="BE765" s="104"/>
      <c r="BF765" s="104"/>
      <c r="BG765" s="104"/>
      <c r="BH765" s="104"/>
      <c r="BI765" s="104"/>
      <c r="BJ765" s="104"/>
      <c r="BK765" s="104"/>
      <c r="BL765" s="104"/>
      <c r="BM765" s="104"/>
      <c r="BN765" s="104"/>
      <c r="BO765" s="104"/>
      <c r="BP765" s="104"/>
      <c r="BQ765" s="104"/>
      <c r="BR765" s="104"/>
      <c r="BS765" s="104"/>
      <c r="BT765" s="104"/>
      <c r="BU765" s="104"/>
      <c r="BV765" s="104"/>
      <c r="BW765" s="104"/>
      <c r="BX765" s="104"/>
      <c r="BY765" s="104"/>
      <c r="BZ765" s="104"/>
      <c r="CA765" s="100"/>
      <c r="CB765" s="100"/>
      <c r="CC765" s="100"/>
    </row>
    <row r="766" spans="1:81" ht="12.75" x14ac:dyDescent="0.2">
      <c r="A766" s="151"/>
      <c r="B766" s="42"/>
      <c r="C766" s="151"/>
      <c r="D766" s="151"/>
      <c r="E766" s="334"/>
      <c r="F766" s="334"/>
      <c r="G766" s="335"/>
      <c r="H766" s="335"/>
      <c r="I766" s="104"/>
      <c r="J766" s="100"/>
      <c r="K766" s="100"/>
      <c r="L766" s="100"/>
      <c r="M766" s="100"/>
      <c r="N766" s="101"/>
      <c r="O766" s="101"/>
      <c r="P766" s="101"/>
      <c r="Q766" s="101"/>
      <c r="R766" s="101"/>
      <c r="S766" s="101"/>
      <c r="T766" s="103"/>
      <c r="U766" s="104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4"/>
      <c r="BB766" s="104"/>
      <c r="BC766" s="110"/>
      <c r="BD766" s="100"/>
      <c r="BE766" s="104"/>
      <c r="BF766" s="104"/>
      <c r="BG766" s="104"/>
      <c r="BH766" s="104"/>
      <c r="BI766" s="104"/>
      <c r="BJ766" s="104"/>
      <c r="BK766" s="104"/>
      <c r="BL766" s="104"/>
      <c r="BM766" s="104"/>
      <c r="BN766" s="104"/>
      <c r="BO766" s="104"/>
      <c r="BP766" s="104"/>
      <c r="BQ766" s="104"/>
      <c r="BR766" s="104"/>
      <c r="BS766" s="104"/>
      <c r="BT766" s="104"/>
      <c r="BU766" s="104"/>
      <c r="BV766" s="104"/>
      <c r="BW766" s="104"/>
      <c r="BX766" s="104"/>
      <c r="BY766" s="104"/>
      <c r="BZ766" s="104"/>
      <c r="CA766" s="100"/>
      <c r="CB766" s="100"/>
      <c r="CC766" s="100"/>
    </row>
    <row r="767" spans="1:81" ht="12.75" x14ac:dyDescent="0.2">
      <c r="A767" s="151"/>
      <c r="B767" s="42"/>
      <c r="C767" s="151"/>
      <c r="D767" s="151"/>
      <c r="E767" s="334"/>
      <c r="F767" s="334"/>
      <c r="G767" s="335"/>
      <c r="H767" s="335"/>
      <c r="I767" s="104"/>
      <c r="J767" s="100"/>
      <c r="K767" s="100"/>
      <c r="L767" s="100"/>
      <c r="M767" s="100"/>
      <c r="N767" s="101"/>
      <c r="O767" s="101"/>
      <c r="P767" s="101"/>
      <c r="Q767" s="101"/>
      <c r="R767" s="101"/>
      <c r="S767" s="101"/>
      <c r="T767" s="103"/>
      <c r="U767" s="104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4"/>
      <c r="BB767" s="104"/>
      <c r="BC767" s="110"/>
      <c r="BD767" s="100"/>
      <c r="BE767" s="104"/>
      <c r="BF767" s="104"/>
      <c r="BG767" s="104"/>
      <c r="BH767" s="104"/>
      <c r="BI767" s="104"/>
      <c r="BJ767" s="104"/>
      <c r="BK767" s="104"/>
      <c r="BL767" s="104"/>
      <c r="BM767" s="104"/>
      <c r="BN767" s="104"/>
      <c r="BO767" s="104"/>
      <c r="BP767" s="104"/>
      <c r="BQ767" s="104"/>
      <c r="BR767" s="104"/>
      <c r="BS767" s="104"/>
      <c r="BT767" s="104"/>
      <c r="BU767" s="104"/>
      <c r="BV767" s="104"/>
      <c r="BW767" s="104"/>
      <c r="BX767" s="104"/>
      <c r="BY767" s="104"/>
      <c r="BZ767" s="104"/>
      <c r="CA767" s="100"/>
      <c r="CB767" s="100"/>
      <c r="CC767" s="100"/>
    </row>
    <row r="768" spans="1:81" ht="12.75" x14ac:dyDescent="0.2">
      <c r="A768" s="151"/>
      <c r="B768" s="42"/>
      <c r="C768" s="151"/>
      <c r="D768" s="151"/>
      <c r="E768" s="334"/>
      <c r="F768" s="334"/>
      <c r="G768" s="335"/>
      <c r="H768" s="335"/>
      <c r="I768" s="104"/>
      <c r="J768" s="100"/>
      <c r="K768" s="100"/>
      <c r="L768" s="100"/>
      <c r="M768" s="100"/>
      <c r="N768" s="101"/>
      <c r="O768" s="101"/>
      <c r="P768" s="101"/>
      <c r="Q768" s="101"/>
      <c r="R768" s="101"/>
      <c r="S768" s="101"/>
      <c r="T768" s="103"/>
      <c r="U768" s="104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4"/>
      <c r="BB768" s="104"/>
      <c r="BC768" s="110"/>
      <c r="BD768" s="100"/>
      <c r="BE768" s="104"/>
      <c r="BF768" s="104"/>
      <c r="BG768" s="104"/>
      <c r="BH768" s="104"/>
      <c r="BI768" s="104"/>
      <c r="BJ768" s="104"/>
      <c r="BK768" s="104"/>
      <c r="BL768" s="104"/>
      <c r="BM768" s="104"/>
      <c r="BN768" s="104"/>
      <c r="BO768" s="104"/>
      <c r="BP768" s="104"/>
      <c r="BQ768" s="104"/>
      <c r="BR768" s="104"/>
      <c r="BS768" s="104"/>
      <c r="BT768" s="104"/>
      <c r="BU768" s="104"/>
      <c r="BV768" s="104"/>
      <c r="BW768" s="104"/>
      <c r="BX768" s="104"/>
      <c r="BY768" s="104"/>
      <c r="BZ768" s="104"/>
      <c r="CA768" s="100"/>
      <c r="CB768" s="100"/>
      <c r="CC768" s="100"/>
    </row>
    <row r="769" spans="1:81" ht="12.75" x14ac:dyDescent="0.2">
      <c r="A769" s="151"/>
      <c r="B769" s="42"/>
      <c r="C769" s="151"/>
      <c r="D769" s="151"/>
      <c r="E769" s="334"/>
      <c r="F769" s="334"/>
      <c r="G769" s="335"/>
      <c r="H769" s="335"/>
      <c r="I769" s="104"/>
      <c r="J769" s="100"/>
      <c r="K769" s="100"/>
      <c r="L769" s="100"/>
      <c r="M769" s="100"/>
      <c r="N769" s="101"/>
      <c r="O769" s="101"/>
      <c r="P769" s="101"/>
      <c r="Q769" s="101"/>
      <c r="R769" s="101"/>
      <c r="S769" s="101"/>
      <c r="T769" s="103"/>
      <c r="U769" s="104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4"/>
      <c r="BB769" s="104"/>
      <c r="BC769" s="110"/>
      <c r="BD769" s="100"/>
      <c r="BE769" s="104"/>
      <c r="BF769" s="104"/>
      <c r="BG769" s="104"/>
      <c r="BH769" s="104"/>
      <c r="BI769" s="104"/>
      <c r="BJ769" s="104"/>
      <c r="BK769" s="104"/>
      <c r="BL769" s="104"/>
      <c r="BM769" s="104"/>
      <c r="BN769" s="104"/>
      <c r="BO769" s="104"/>
      <c r="BP769" s="104"/>
      <c r="BQ769" s="104"/>
      <c r="BR769" s="104"/>
      <c r="BS769" s="104"/>
      <c r="BT769" s="104"/>
      <c r="BU769" s="104"/>
      <c r="BV769" s="104"/>
      <c r="BW769" s="104"/>
      <c r="BX769" s="104"/>
      <c r="BY769" s="104"/>
      <c r="BZ769" s="104"/>
      <c r="CA769" s="100"/>
      <c r="CB769" s="100"/>
      <c r="CC769" s="100"/>
    </row>
    <row r="770" spans="1:81" ht="12.75" x14ac:dyDescent="0.2">
      <c r="A770" s="151"/>
      <c r="B770" s="42"/>
      <c r="C770" s="151"/>
      <c r="D770" s="151"/>
      <c r="E770" s="334"/>
      <c r="F770" s="334"/>
      <c r="G770" s="335"/>
      <c r="H770" s="335"/>
      <c r="I770" s="104"/>
      <c r="J770" s="100"/>
      <c r="K770" s="100"/>
      <c r="L770" s="100"/>
      <c r="M770" s="100"/>
      <c r="N770" s="101"/>
      <c r="O770" s="101"/>
      <c r="P770" s="101"/>
      <c r="Q770" s="101"/>
      <c r="R770" s="101"/>
      <c r="S770" s="101"/>
      <c r="T770" s="103"/>
      <c r="U770" s="104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4"/>
      <c r="BB770" s="104"/>
      <c r="BC770" s="110"/>
      <c r="BD770" s="100"/>
      <c r="BE770" s="104"/>
      <c r="BF770" s="104"/>
      <c r="BG770" s="104"/>
      <c r="BH770" s="104"/>
      <c r="BI770" s="104"/>
      <c r="BJ770" s="104"/>
      <c r="BK770" s="104"/>
      <c r="BL770" s="104"/>
      <c r="BM770" s="104"/>
      <c r="BN770" s="104"/>
      <c r="BO770" s="104"/>
      <c r="BP770" s="104"/>
      <c r="BQ770" s="104"/>
      <c r="BR770" s="104"/>
      <c r="BS770" s="104"/>
      <c r="BT770" s="104"/>
      <c r="BU770" s="104"/>
      <c r="BV770" s="104"/>
      <c r="BW770" s="104"/>
      <c r="BX770" s="104"/>
      <c r="BY770" s="104"/>
      <c r="BZ770" s="104"/>
      <c r="CA770" s="100"/>
      <c r="CB770" s="100"/>
      <c r="CC770" s="100"/>
    </row>
    <row r="771" spans="1:81" ht="12.75" x14ac:dyDescent="0.2">
      <c r="A771" s="151"/>
      <c r="B771" s="42"/>
      <c r="C771" s="151"/>
      <c r="D771" s="151"/>
      <c r="E771" s="334"/>
      <c r="F771" s="334"/>
      <c r="G771" s="335"/>
      <c r="H771" s="335"/>
      <c r="I771" s="104"/>
      <c r="J771" s="100"/>
      <c r="K771" s="100"/>
      <c r="L771" s="100"/>
      <c r="M771" s="100"/>
      <c r="N771" s="101"/>
      <c r="O771" s="101"/>
      <c r="P771" s="101"/>
      <c r="Q771" s="101"/>
      <c r="R771" s="101"/>
      <c r="S771" s="101"/>
      <c r="T771" s="103"/>
      <c r="U771" s="104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4"/>
      <c r="BB771" s="104"/>
      <c r="BC771" s="110"/>
      <c r="BD771" s="100"/>
      <c r="BE771" s="104"/>
      <c r="BF771" s="104"/>
      <c r="BG771" s="104"/>
      <c r="BH771" s="104"/>
      <c r="BI771" s="104"/>
      <c r="BJ771" s="104"/>
      <c r="BK771" s="104"/>
      <c r="BL771" s="104"/>
      <c r="BM771" s="104"/>
      <c r="BN771" s="104"/>
      <c r="BO771" s="104"/>
      <c r="BP771" s="104"/>
      <c r="BQ771" s="104"/>
      <c r="BR771" s="104"/>
      <c r="BS771" s="104"/>
      <c r="BT771" s="104"/>
      <c r="BU771" s="104"/>
      <c r="BV771" s="104"/>
      <c r="BW771" s="104"/>
      <c r="BX771" s="104"/>
      <c r="BY771" s="104"/>
      <c r="BZ771" s="104"/>
      <c r="CA771" s="100"/>
      <c r="CB771" s="100"/>
      <c r="CC771" s="100"/>
    </row>
    <row r="772" spans="1:81" ht="12.75" x14ac:dyDescent="0.2">
      <c r="A772" s="151"/>
      <c r="B772" s="42"/>
      <c r="C772" s="151"/>
      <c r="D772" s="151"/>
      <c r="E772" s="334"/>
      <c r="F772" s="334"/>
      <c r="G772" s="335"/>
      <c r="H772" s="335"/>
      <c r="I772" s="104"/>
      <c r="J772" s="100"/>
      <c r="K772" s="100"/>
      <c r="L772" s="100"/>
      <c r="M772" s="100"/>
      <c r="N772" s="101"/>
      <c r="O772" s="101"/>
      <c r="P772" s="101"/>
      <c r="Q772" s="101"/>
      <c r="R772" s="101"/>
      <c r="S772" s="101"/>
      <c r="T772" s="103"/>
      <c r="U772" s="104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4"/>
      <c r="BB772" s="104"/>
      <c r="BC772" s="110"/>
      <c r="BD772" s="100"/>
      <c r="BE772" s="104"/>
      <c r="BF772" s="104"/>
      <c r="BG772" s="104"/>
      <c r="BH772" s="104"/>
      <c r="BI772" s="104"/>
      <c r="BJ772" s="104"/>
      <c r="BK772" s="104"/>
      <c r="BL772" s="104"/>
      <c r="BM772" s="104"/>
      <c r="BN772" s="104"/>
      <c r="BO772" s="104"/>
      <c r="BP772" s="104"/>
      <c r="BQ772" s="104"/>
      <c r="BR772" s="104"/>
      <c r="BS772" s="104"/>
      <c r="BT772" s="104"/>
      <c r="BU772" s="104"/>
      <c r="BV772" s="104"/>
      <c r="BW772" s="104"/>
      <c r="BX772" s="104"/>
      <c r="BY772" s="104"/>
      <c r="BZ772" s="104"/>
      <c r="CA772" s="100"/>
      <c r="CB772" s="100"/>
      <c r="CC772" s="100"/>
    </row>
    <row r="773" spans="1:81" ht="12.75" x14ac:dyDescent="0.2">
      <c r="A773" s="151"/>
      <c r="B773" s="42"/>
      <c r="C773" s="151"/>
      <c r="D773" s="151"/>
      <c r="E773" s="334"/>
      <c r="F773" s="334"/>
      <c r="G773" s="335"/>
      <c r="H773" s="335"/>
      <c r="I773" s="104"/>
      <c r="J773" s="100"/>
      <c r="K773" s="100"/>
      <c r="L773" s="100"/>
      <c r="M773" s="100"/>
      <c r="N773" s="101"/>
      <c r="O773" s="101"/>
      <c r="P773" s="101"/>
      <c r="Q773" s="101"/>
      <c r="R773" s="101"/>
      <c r="S773" s="101"/>
      <c r="T773" s="103"/>
      <c r="U773" s="104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4"/>
      <c r="BB773" s="104"/>
      <c r="BC773" s="110"/>
      <c r="BD773" s="100"/>
      <c r="BE773" s="104"/>
      <c r="BF773" s="104"/>
      <c r="BG773" s="104"/>
      <c r="BH773" s="104"/>
      <c r="BI773" s="104"/>
      <c r="BJ773" s="104"/>
      <c r="BK773" s="104"/>
      <c r="BL773" s="104"/>
      <c r="BM773" s="104"/>
      <c r="BN773" s="104"/>
      <c r="BO773" s="104"/>
      <c r="BP773" s="104"/>
      <c r="BQ773" s="104"/>
      <c r="BR773" s="104"/>
      <c r="BS773" s="104"/>
      <c r="BT773" s="104"/>
      <c r="BU773" s="104"/>
      <c r="BV773" s="104"/>
      <c r="BW773" s="104"/>
      <c r="BX773" s="104"/>
      <c r="BY773" s="104"/>
      <c r="BZ773" s="104"/>
      <c r="CA773" s="100"/>
      <c r="CB773" s="100"/>
      <c r="CC773" s="100"/>
    </row>
    <row r="774" spans="1:81" ht="12.75" x14ac:dyDescent="0.2">
      <c r="A774" s="151"/>
      <c r="B774" s="42"/>
      <c r="C774" s="151"/>
      <c r="D774" s="151"/>
      <c r="E774" s="334"/>
      <c r="F774" s="334"/>
      <c r="G774" s="335"/>
      <c r="H774" s="335"/>
      <c r="I774" s="104"/>
      <c r="J774" s="100"/>
      <c r="K774" s="100"/>
      <c r="L774" s="100"/>
      <c r="M774" s="100"/>
      <c r="N774" s="101"/>
      <c r="O774" s="101"/>
      <c r="P774" s="101"/>
      <c r="Q774" s="101"/>
      <c r="R774" s="101"/>
      <c r="S774" s="101"/>
      <c r="T774" s="103"/>
      <c r="U774" s="104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4"/>
      <c r="BB774" s="104"/>
      <c r="BC774" s="110"/>
      <c r="BD774" s="100"/>
      <c r="BE774" s="104"/>
      <c r="BF774" s="104"/>
      <c r="BG774" s="104"/>
      <c r="BH774" s="104"/>
      <c r="BI774" s="104"/>
      <c r="BJ774" s="104"/>
      <c r="BK774" s="104"/>
      <c r="BL774" s="104"/>
      <c r="BM774" s="104"/>
      <c r="BN774" s="104"/>
      <c r="BO774" s="104"/>
      <c r="BP774" s="104"/>
      <c r="BQ774" s="104"/>
      <c r="BR774" s="104"/>
      <c r="BS774" s="104"/>
      <c r="BT774" s="104"/>
      <c r="BU774" s="104"/>
      <c r="BV774" s="104"/>
      <c r="BW774" s="104"/>
      <c r="BX774" s="104"/>
      <c r="BY774" s="104"/>
      <c r="BZ774" s="104"/>
      <c r="CA774" s="100"/>
      <c r="CB774" s="100"/>
      <c r="CC774" s="100"/>
    </row>
    <row r="775" spans="1:81" ht="12.75" x14ac:dyDescent="0.2">
      <c r="A775" s="151"/>
      <c r="B775" s="42"/>
      <c r="C775" s="151"/>
      <c r="D775" s="151"/>
      <c r="E775" s="334"/>
      <c r="F775" s="334"/>
      <c r="G775" s="335"/>
      <c r="H775" s="335"/>
      <c r="I775" s="104"/>
      <c r="J775" s="100"/>
      <c r="K775" s="100"/>
      <c r="L775" s="100"/>
      <c r="M775" s="100"/>
      <c r="N775" s="101"/>
      <c r="O775" s="101"/>
      <c r="P775" s="101"/>
      <c r="Q775" s="101"/>
      <c r="R775" s="101"/>
      <c r="S775" s="101"/>
      <c r="T775" s="103"/>
      <c r="U775" s="104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4"/>
      <c r="BB775" s="104"/>
      <c r="BC775" s="110"/>
      <c r="BD775" s="100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  <c r="BO775" s="104"/>
      <c r="BP775" s="104"/>
      <c r="BQ775" s="104"/>
      <c r="BR775" s="104"/>
      <c r="BS775" s="104"/>
      <c r="BT775" s="104"/>
      <c r="BU775" s="104"/>
      <c r="BV775" s="104"/>
      <c r="BW775" s="104"/>
      <c r="BX775" s="104"/>
      <c r="BY775" s="104"/>
      <c r="BZ775" s="104"/>
      <c r="CA775" s="100"/>
      <c r="CB775" s="100"/>
      <c r="CC775" s="100"/>
    </row>
    <row r="776" spans="1:81" ht="12.75" x14ac:dyDescent="0.2">
      <c r="A776" s="151"/>
      <c r="B776" s="42"/>
      <c r="C776" s="151"/>
      <c r="D776" s="151"/>
      <c r="E776" s="334"/>
      <c r="F776" s="334"/>
      <c r="G776" s="335"/>
      <c r="H776" s="335"/>
      <c r="I776" s="104"/>
      <c r="J776" s="100"/>
      <c r="K776" s="100"/>
      <c r="L776" s="100"/>
      <c r="M776" s="100"/>
      <c r="N776" s="101"/>
      <c r="O776" s="101"/>
      <c r="P776" s="101"/>
      <c r="Q776" s="101"/>
      <c r="R776" s="101"/>
      <c r="S776" s="101"/>
      <c r="T776" s="103"/>
      <c r="U776" s="104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4"/>
      <c r="BB776" s="104"/>
      <c r="BC776" s="110"/>
      <c r="BD776" s="100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  <c r="BO776" s="104"/>
      <c r="BP776" s="104"/>
      <c r="BQ776" s="104"/>
      <c r="BR776" s="104"/>
      <c r="BS776" s="104"/>
      <c r="BT776" s="104"/>
      <c r="BU776" s="104"/>
      <c r="BV776" s="104"/>
      <c r="BW776" s="104"/>
      <c r="BX776" s="104"/>
      <c r="BY776" s="104"/>
      <c r="BZ776" s="104"/>
      <c r="CA776" s="100"/>
      <c r="CB776" s="100"/>
      <c r="CC776" s="100"/>
    </row>
    <row r="777" spans="1:81" ht="12.75" x14ac:dyDescent="0.2">
      <c r="A777" s="151"/>
      <c r="B777" s="42"/>
      <c r="C777" s="151"/>
      <c r="D777" s="151"/>
      <c r="E777" s="334"/>
      <c r="F777" s="334"/>
      <c r="G777" s="335"/>
      <c r="H777" s="335"/>
      <c r="I777" s="104"/>
      <c r="J777" s="100"/>
      <c r="K777" s="100"/>
      <c r="L777" s="100"/>
      <c r="M777" s="100"/>
      <c r="N777" s="101"/>
      <c r="O777" s="101"/>
      <c r="P777" s="101"/>
      <c r="Q777" s="101"/>
      <c r="R777" s="101"/>
      <c r="S777" s="101"/>
      <c r="T777" s="103"/>
      <c r="U777" s="104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4"/>
      <c r="BB777" s="104"/>
      <c r="BC777" s="110"/>
      <c r="BD777" s="100"/>
      <c r="BE777" s="104"/>
      <c r="BF777" s="104"/>
      <c r="BG777" s="104"/>
      <c r="BH777" s="104"/>
      <c r="BI777" s="104"/>
      <c r="BJ777" s="104"/>
      <c r="BK777" s="104"/>
      <c r="BL777" s="104"/>
      <c r="BM777" s="104"/>
      <c r="BN777" s="104"/>
      <c r="BO777" s="104"/>
      <c r="BP777" s="104"/>
      <c r="BQ777" s="104"/>
      <c r="BR777" s="104"/>
      <c r="BS777" s="104"/>
      <c r="BT777" s="104"/>
      <c r="BU777" s="104"/>
      <c r="BV777" s="104"/>
      <c r="BW777" s="104"/>
      <c r="BX777" s="104"/>
      <c r="BY777" s="104"/>
      <c r="BZ777" s="104"/>
      <c r="CA777" s="100"/>
      <c r="CB777" s="100"/>
      <c r="CC777" s="100"/>
    </row>
    <row r="778" spans="1:81" ht="12.75" x14ac:dyDescent="0.2">
      <c r="A778" s="151"/>
      <c r="B778" s="42"/>
      <c r="C778" s="151"/>
      <c r="D778" s="151"/>
      <c r="E778" s="334"/>
      <c r="F778" s="334"/>
      <c r="G778" s="335"/>
      <c r="H778" s="335"/>
      <c r="I778" s="104"/>
      <c r="J778" s="100"/>
      <c r="K778" s="100"/>
      <c r="L778" s="100"/>
      <c r="M778" s="100"/>
      <c r="N778" s="101"/>
      <c r="O778" s="101"/>
      <c r="P778" s="101"/>
      <c r="Q778" s="101"/>
      <c r="R778" s="101"/>
      <c r="S778" s="101"/>
      <c r="T778" s="103"/>
      <c r="U778" s="104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4"/>
      <c r="BB778" s="104"/>
      <c r="BC778" s="110"/>
      <c r="BD778" s="100"/>
      <c r="BE778" s="104"/>
      <c r="BF778" s="104"/>
      <c r="BG778" s="104"/>
      <c r="BH778" s="104"/>
      <c r="BI778" s="104"/>
      <c r="BJ778" s="104"/>
      <c r="BK778" s="104"/>
      <c r="BL778" s="104"/>
      <c r="BM778" s="104"/>
      <c r="BN778" s="104"/>
      <c r="BO778" s="104"/>
      <c r="BP778" s="104"/>
      <c r="BQ778" s="104"/>
      <c r="BR778" s="104"/>
      <c r="BS778" s="104"/>
      <c r="BT778" s="104"/>
      <c r="BU778" s="104"/>
      <c r="BV778" s="104"/>
      <c r="BW778" s="104"/>
      <c r="BX778" s="104"/>
      <c r="BY778" s="104"/>
      <c r="BZ778" s="104"/>
      <c r="CA778" s="100"/>
      <c r="CB778" s="100"/>
      <c r="CC778" s="100"/>
    </row>
    <row r="779" spans="1:81" ht="12.75" x14ac:dyDescent="0.2">
      <c r="A779" s="151"/>
      <c r="B779" s="42"/>
      <c r="C779" s="151"/>
      <c r="D779" s="151"/>
      <c r="E779" s="334"/>
      <c r="F779" s="334"/>
      <c r="G779" s="335"/>
      <c r="H779" s="335"/>
      <c r="I779" s="104"/>
      <c r="J779" s="100"/>
      <c r="K779" s="100"/>
      <c r="L779" s="100"/>
      <c r="M779" s="100"/>
      <c r="N779" s="101"/>
      <c r="O779" s="101"/>
      <c r="P779" s="101"/>
      <c r="Q779" s="101"/>
      <c r="R779" s="101"/>
      <c r="S779" s="101"/>
      <c r="T779" s="103"/>
      <c r="U779" s="104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4"/>
      <c r="BB779" s="104"/>
      <c r="BC779" s="110"/>
      <c r="BD779" s="100"/>
      <c r="BE779" s="104"/>
      <c r="BF779" s="104"/>
      <c r="BG779" s="104"/>
      <c r="BH779" s="104"/>
      <c r="BI779" s="104"/>
      <c r="BJ779" s="104"/>
      <c r="BK779" s="104"/>
      <c r="BL779" s="104"/>
      <c r="BM779" s="104"/>
      <c r="BN779" s="104"/>
      <c r="BO779" s="104"/>
      <c r="BP779" s="104"/>
      <c r="BQ779" s="104"/>
      <c r="BR779" s="104"/>
      <c r="BS779" s="104"/>
      <c r="BT779" s="104"/>
      <c r="BU779" s="104"/>
      <c r="BV779" s="104"/>
      <c r="BW779" s="104"/>
      <c r="BX779" s="104"/>
      <c r="BY779" s="104"/>
      <c r="BZ779" s="104"/>
      <c r="CA779" s="100"/>
      <c r="CB779" s="100"/>
      <c r="CC779" s="100"/>
    </row>
    <row r="780" spans="1:81" ht="12.75" x14ac:dyDescent="0.2">
      <c r="A780" s="151"/>
      <c r="B780" s="42"/>
      <c r="C780" s="151"/>
      <c r="D780" s="151"/>
      <c r="E780" s="334"/>
      <c r="F780" s="334"/>
      <c r="G780" s="335"/>
      <c r="H780" s="335"/>
      <c r="I780" s="104"/>
      <c r="J780" s="100"/>
      <c r="K780" s="100"/>
      <c r="L780" s="100"/>
      <c r="M780" s="100"/>
      <c r="N780" s="101"/>
      <c r="O780" s="101"/>
      <c r="P780" s="101"/>
      <c r="Q780" s="101"/>
      <c r="R780" s="101"/>
      <c r="S780" s="101"/>
      <c r="T780" s="103"/>
      <c r="U780" s="104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4"/>
      <c r="BB780" s="104"/>
      <c r="BC780" s="110"/>
      <c r="BD780" s="100"/>
      <c r="BE780" s="104"/>
      <c r="BF780" s="104"/>
      <c r="BG780" s="104"/>
      <c r="BH780" s="104"/>
      <c r="BI780" s="104"/>
      <c r="BJ780" s="104"/>
      <c r="BK780" s="104"/>
      <c r="BL780" s="104"/>
      <c r="BM780" s="104"/>
      <c r="BN780" s="104"/>
      <c r="BO780" s="104"/>
      <c r="BP780" s="104"/>
      <c r="BQ780" s="104"/>
      <c r="BR780" s="104"/>
      <c r="BS780" s="104"/>
      <c r="BT780" s="104"/>
      <c r="BU780" s="104"/>
      <c r="BV780" s="104"/>
      <c r="BW780" s="104"/>
      <c r="BX780" s="104"/>
      <c r="BY780" s="104"/>
      <c r="BZ780" s="104"/>
      <c r="CA780" s="100"/>
      <c r="CB780" s="100"/>
      <c r="CC780" s="100"/>
    </row>
    <row r="781" spans="1:81" ht="12.75" x14ac:dyDescent="0.2">
      <c r="A781" s="151"/>
      <c r="B781" s="42"/>
      <c r="C781" s="151"/>
      <c r="D781" s="151"/>
      <c r="E781" s="334"/>
      <c r="F781" s="334"/>
      <c r="G781" s="335"/>
      <c r="H781" s="335"/>
      <c r="I781" s="104"/>
      <c r="J781" s="100"/>
      <c r="K781" s="100"/>
      <c r="L781" s="100"/>
      <c r="M781" s="100"/>
      <c r="N781" s="101"/>
      <c r="O781" s="101"/>
      <c r="P781" s="101"/>
      <c r="Q781" s="101"/>
      <c r="R781" s="101"/>
      <c r="S781" s="101"/>
      <c r="T781" s="103"/>
      <c r="U781" s="104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4"/>
      <c r="BB781" s="104"/>
      <c r="BC781" s="110"/>
      <c r="BD781" s="100"/>
      <c r="BE781" s="104"/>
      <c r="BF781" s="104"/>
      <c r="BG781" s="104"/>
      <c r="BH781" s="104"/>
      <c r="BI781" s="104"/>
      <c r="BJ781" s="104"/>
      <c r="BK781" s="104"/>
      <c r="BL781" s="104"/>
      <c r="BM781" s="104"/>
      <c r="BN781" s="104"/>
      <c r="BO781" s="104"/>
      <c r="BP781" s="104"/>
      <c r="BQ781" s="104"/>
      <c r="BR781" s="104"/>
      <c r="BS781" s="104"/>
      <c r="BT781" s="104"/>
      <c r="BU781" s="104"/>
      <c r="BV781" s="104"/>
      <c r="BW781" s="104"/>
      <c r="BX781" s="104"/>
      <c r="BY781" s="104"/>
      <c r="BZ781" s="104"/>
      <c r="CA781" s="100"/>
      <c r="CB781" s="100"/>
      <c r="CC781" s="100"/>
    </row>
    <row r="782" spans="1:81" ht="12.75" x14ac:dyDescent="0.2">
      <c r="A782" s="151"/>
      <c r="B782" s="42"/>
      <c r="C782" s="151"/>
      <c r="D782" s="151"/>
      <c r="E782" s="334"/>
      <c r="F782" s="334"/>
      <c r="G782" s="335"/>
      <c r="H782" s="335"/>
      <c r="I782" s="104"/>
      <c r="J782" s="100"/>
      <c r="K782" s="100"/>
      <c r="L782" s="100"/>
      <c r="M782" s="100"/>
      <c r="N782" s="101"/>
      <c r="O782" s="101"/>
      <c r="P782" s="101"/>
      <c r="Q782" s="101"/>
      <c r="R782" s="101"/>
      <c r="S782" s="101"/>
      <c r="T782" s="103"/>
      <c r="U782" s="104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4"/>
      <c r="BB782" s="104"/>
      <c r="BC782" s="110"/>
      <c r="BD782" s="100"/>
      <c r="BE782" s="104"/>
      <c r="BF782" s="104"/>
      <c r="BG782" s="104"/>
      <c r="BH782" s="104"/>
      <c r="BI782" s="104"/>
      <c r="BJ782" s="104"/>
      <c r="BK782" s="104"/>
      <c r="BL782" s="104"/>
      <c r="BM782" s="104"/>
      <c r="BN782" s="104"/>
      <c r="BO782" s="104"/>
      <c r="BP782" s="104"/>
      <c r="BQ782" s="104"/>
      <c r="BR782" s="104"/>
      <c r="BS782" s="104"/>
      <c r="BT782" s="104"/>
      <c r="BU782" s="104"/>
      <c r="BV782" s="104"/>
      <c r="BW782" s="104"/>
      <c r="BX782" s="104"/>
      <c r="BY782" s="104"/>
      <c r="BZ782" s="104"/>
      <c r="CA782" s="100"/>
      <c r="CB782" s="100"/>
      <c r="CC782" s="100"/>
    </row>
    <row r="783" spans="1:81" ht="12.75" x14ac:dyDescent="0.2">
      <c r="A783" s="151"/>
      <c r="B783" s="42"/>
      <c r="C783" s="151"/>
      <c r="D783" s="151"/>
      <c r="E783" s="334"/>
      <c r="F783" s="334"/>
      <c r="G783" s="335"/>
      <c r="H783" s="335"/>
      <c r="I783" s="104"/>
      <c r="J783" s="100"/>
      <c r="K783" s="100"/>
      <c r="L783" s="100"/>
      <c r="M783" s="100"/>
      <c r="N783" s="101"/>
      <c r="O783" s="101"/>
      <c r="P783" s="101"/>
      <c r="Q783" s="101"/>
      <c r="R783" s="101"/>
      <c r="S783" s="101"/>
      <c r="T783" s="103"/>
      <c r="U783" s="104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4"/>
      <c r="BB783" s="104"/>
      <c r="BC783" s="110"/>
      <c r="BD783" s="100"/>
      <c r="BE783" s="104"/>
      <c r="BF783" s="104"/>
      <c r="BG783" s="104"/>
      <c r="BH783" s="104"/>
      <c r="BI783" s="104"/>
      <c r="BJ783" s="104"/>
      <c r="BK783" s="104"/>
      <c r="BL783" s="104"/>
      <c r="BM783" s="104"/>
      <c r="BN783" s="104"/>
      <c r="BO783" s="104"/>
      <c r="BP783" s="104"/>
      <c r="BQ783" s="104"/>
      <c r="BR783" s="104"/>
      <c r="BS783" s="104"/>
      <c r="BT783" s="104"/>
      <c r="BU783" s="104"/>
      <c r="BV783" s="104"/>
      <c r="BW783" s="104"/>
      <c r="BX783" s="104"/>
      <c r="BY783" s="104"/>
      <c r="BZ783" s="104"/>
      <c r="CA783" s="100"/>
      <c r="CB783" s="100"/>
      <c r="CC783" s="100"/>
    </row>
    <row r="784" spans="1:81" ht="12.75" x14ac:dyDescent="0.2">
      <c r="A784" s="151"/>
      <c r="B784" s="42"/>
      <c r="C784" s="151"/>
      <c r="D784" s="151"/>
      <c r="E784" s="334"/>
      <c r="F784" s="334"/>
      <c r="G784" s="335"/>
      <c r="H784" s="335"/>
      <c r="I784" s="104"/>
      <c r="J784" s="100"/>
      <c r="K784" s="100"/>
      <c r="L784" s="100"/>
      <c r="M784" s="100"/>
      <c r="N784" s="101"/>
      <c r="O784" s="101"/>
      <c r="P784" s="101"/>
      <c r="Q784" s="101"/>
      <c r="R784" s="101"/>
      <c r="S784" s="101"/>
      <c r="T784" s="103"/>
      <c r="U784" s="104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4"/>
      <c r="BB784" s="104"/>
      <c r="BC784" s="110"/>
      <c r="BD784" s="100"/>
      <c r="BE784" s="104"/>
      <c r="BF784" s="104"/>
      <c r="BG784" s="104"/>
      <c r="BH784" s="104"/>
      <c r="BI784" s="104"/>
      <c r="BJ784" s="104"/>
      <c r="BK784" s="104"/>
      <c r="BL784" s="104"/>
      <c r="BM784" s="104"/>
      <c r="BN784" s="104"/>
      <c r="BO784" s="104"/>
      <c r="BP784" s="104"/>
      <c r="BQ784" s="104"/>
      <c r="BR784" s="104"/>
      <c r="BS784" s="104"/>
      <c r="BT784" s="104"/>
      <c r="BU784" s="104"/>
      <c r="BV784" s="104"/>
      <c r="BW784" s="104"/>
      <c r="BX784" s="104"/>
      <c r="BY784" s="104"/>
      <c r="BZ784" s="104"/>
      <c r="CA784" s="100"/>
      <c r="CB784" s="100"/>
      <c r="CC784" s="100"/>
    </row>
    <row r="785" spans="1:81" ht="12.75" x14ac:dyDescent="0.2">
      <c r="A785" s="151"/>
      <c r="B785" s="42"/>
      <c r="C785" s="151"/>
      <c r="D785" s="151"/>
      <c r="E785" s="334"/>
      <c r="F785" s="334"/>
      <c r="G785" s="335"/>
      <c r="H785" s="335"/>
      <c r="I785" s="104"/>
      <c r="J785" s="100"/>
      <c r="K785" s="100"/>
      <c r="L785" s="100"/>
      <c r="M785" s="100"/>
      <c r="N785" s="101"/>
      <c r="O785" s="101"/>
      <c r="P785" s="101"/>
      <c r="Q785" s="101"/>
      <c r="R785" s="101"/>
      <c r="S785" s="101"/>
      <c r="T785" s="103"/>
      <c r="U785" s="104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4"/>
      <c r="BB785" s="104"/>
      <c r="BC785" s="110"/>
      <c r="BD785" s="100"/>
      <c r="BE785" s="104"/>
      <c r="BF785" s="104"/>
      <c r="BG785" s="104"/>
      <c r="BH785" s="104"/>
      <c r="BI785" s="104"/>
      <c r="BJ785" s="104"/>
      <c r="BK785" s="104"/>
      <c r="BL785" s="104"/>
      <c r="BM785" s="104"/>
      <c r="BN785" s="104"/>
      <c r="BO785" s="104"/>
      <c r="BP785" s="104"/>
      <c r="BQ785" s="104"/>
      <c r="BR785" s="104"/>
      <c r="BS785" s="104"/>
      <c r="BT785" s="104"/>
      <c r="BU785" s="104"/>
      <c r="BV785" s="104"/>
      <c r="BW785" s="104"/>
      <c r="BX785" s="104"/>
      <c r="BY785" s="104"/>
      <c r="BZ785" s="104"/>
      <c r="CA785" s="100"/>
      <c r="CB785" s="100"/>
      <c r="CC785" s="100"/>
    </row>
    <row r="786" spans="1:81" ht="12.75" x14ac:dyDescent="0.2">
      <c r="A786" s="151"/>
      <c r="B786" s="42"/>
      <c r="C786" s="151"/>
      <c r="D786" s="151"/>
      <c r="E786" s="334"/>
      <c r="F786" s="334"/>
      <c r="G786" s="335"/>
      <c r="H786" s="335"/>
      <c r="I786" s="104"/>
      <c r="J786" s="100"/>
      <c r="K786" s="100"/>
      <c r="L786" s="100"/>
      <c r="M786" s="100"/>
      <c r="N786" s="101"/>
      <c r="O786" s="101"/>
      <c r="P786" s="101"/>
      <c r="Q786" s="101"/>
      <c r="R786" s="101"/>
      <c r="S786" s="101"/>
      <c r="T786" s="103"/>
      <c r="U786" s="104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4"/>
      <c r="BB786" s="104"/>
      <c r="BC786" s="110"/>
      <c r="BD786" s="100"/>
      <c r="BE786" s="104"/>
      <c r="BF786" s="104"/>
      <c r="BG786" s="104"/>
      <c r="BH786" s="104"/>
      <c r="BI786" s="104"/>
      <c r="BJ786" s="104"/>
      <c r="BK786" s="104"/>
      <c r="BL786" s="104"/>
      <c r="BM786" s="104"/>
      <c r="BN786" s="104"/>
      <c r="BO786" s="104"/>
      <c r="BP786" s="104"/>
      <c r="BQ786" s="104"/>
      <c r="BR786" s="104"/>
      <c r="BS786" s="104"/>
      <c r="BT786" s="104"/>
      <c r="BU786" s="104"/>
      <c r="BV786" s="104"/>
      <c r="BW786" s="104"/>
      <c r="BX786" s="104"/>
      <c r="BY786" s="104"/>
      <c r="BZ786" s="104"/>
      <c r="CA786" s="100"/>
      <c r="CB786" s="100"/>
      <c r="CC786" s="100"/>
    </row>
    <row r="787" spans="1:81" ht="12.75" x14ac:dyDescent="0.2">
      <c r="A787" s="151"/>
      <c r="B787" s="42"/>
      <c r="C787" s="151"/>
      <c r="D787" s="151"/>
      <c r="E787" s="334"/>
      <c r="F787" s="334"/>
      <c r="G787" s="335"/>
      <c r="H787" s="335"/>
      <c r="I787" s="104"/>
      <c r="J787" s="100"/>
      <c r="K787" s="100"/>
      <c r="L787" s="100"/>
      <c r="M787" s="100"/>
      <c r="N787" s="101"/>
      <c r="O787" s="101"/>
      <c r="P787" s="101"/>
      <c r="Q787" s="101"/>
      <c r="R787" s="101"/>
      <c r="S787" s="101"/>
      <c r="T787" s="103"/>
      <c r="U787" s="104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4"/>
      <c r="BB787" s="104"/>
      <c r="BC787" s="110"/>
      <c r="BD787" s="100"/>
      <c r="BE787" s="104"/>
      <c r="BF787" s="104"/>
      <c r="BG787" s="104"/>
      <c r="BH787" s="104"/>
      <c r="BI787" s="104"/>
      <c r="BJ787" s="104"/>
      <c r="BK787" s="104"/>
      <c r="BL787" s="104"/>
      <c r="BM787" s="104"/>
      <c r="BN787" s="104"/>
      <c r="BO787" s="104"/>
      <c r="BP787" s="104"/>
      <c r="BQ787" s="104"/>
      <c r="BR787" s="104"/>
      <c r="BS787" s="104"/>
      <c r="BT787" s="104"/>
      <c r="BU787" s="104"/>
      <c r="BV787" s="104"/>
      <c r="BW787" s="104"/>
      <c r="BX787" s="104"/>
      <c r="BY787" s="104"/>
      <c r="BZ787" s="104"/>
      <c r="CA787" s="100"/>
      <c r="CB787" s="100"/>
      <c r="CC787" s="100"/>
    </row>
    <row r="788" spans="1:81" ht="12.75" x14ac:dyDescent="0.2">
      <c r="A788" s="151"/>
      <c r="B788" s="42"/>
      <c r="C788" s="151"/>
      <c r="D788" s="151"/>
      <c r="E788" s="334"/>
      <c r="F788" s="334"/>
      <c r="G788" s="335"/>
      <c r="H788" s="335"/>
      <c r="I788" s="104"/>
      <c r="J788" s="100"/>
      <c r="K788" s="100"/>
      <c r="L788" s="100"/>
      <c r="M788" s="100"/>
      <c r="N788" s="101"/>
      <c r="O788" s="101"/>
      <c r="P788" s="101"/>
      <c r="Q788" s="101"/>
      <c r="R788" s="101"/>
      <c r="S788" s="101"/>
      <c r="T788" s="103"/>
      <c r="U788" s="104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4"/>
      <c r="BB788" s="104"/>
      <c r="BC788" s="110"/>
      <c r="BD788" s="100"/>
      <c r="BE788" s="104"/>
      <c r="BF788" s="104"/>
      <c r="BG788" s="104"/>
      <c r="BH788" s="104"/>
      <c r="BI788" s="104"/>
      <c r="BJ788" s="104"/>
      <c r="BK788" s="104"/>
      <c r="BL788" s="104"/>
      <c r="BM788" s="104"/>
      <c r="BN788" s="104"/>
      <c r="BO788" s="104"/>
      <c r="BP788" s="104"/>
      <c r="BQ788" s="104"/>
      <c r="BR788" s="104"/>
      <c r="BS788" s="104"/>
      <c r="BT788" s="104"/>
      <c r="BU788" s="104"/>
      <c r="BV788" s="104"/>
      <c r="BW788" s="104"/>
      <c r="BX788" s="104"/>
      <c r="BY788" s="104"/>
      <c r="BZ788" s="104"/>
      <c r="CA788" s="100"/>
      <c r="CB788" s="100"/>
      <c r="CC788" s="100"/>
    </row>
    <row r="789" spans="1:81" ht="12.75" x14ac:dyDescent="0.2">
      <c r="A789" s="151"/>
      <c r="B789" s="42"/>
      <c r="C789" s="151"/>
      <c r="D789" s="151"/>
      <c r="E789" s="334"/>
      <c r="F789" s="334"/>
      <c r="G789" s="335"/>
      <c r="H789" s="335"/>
      <c r="I789" s="104"/>
      <c r="J789" s="100"/>
      <c r="K789" s="100"/>
      <c r="L789" s="100"/>
      <c r="M789" s="100"/>
      <c r="N789" s="101"/>
      <c r="O789" s="101"/>
      <c r="P789" s="101"/>
      <c r="Q789" s="101"/>
      <c r="R789" s="101"/>
      <c r="S789" s="101"/>
      <c r="T789" s="103"/>
      <c r="U789" s="104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4"/>
      <c r="BB789" s="104"/>
      <c r="BC789" s="110"/>
      <c r="BD789" s="100"/>
      <c r="BE789" s="104"/>
      <c r="BF789" s="104"/>
      <c r="BG789" s="104"/>
      <c r="BH789" s="104"/>
      <c r="BI789" s="104"/>
      <c r="BJ789" s="104"/>
      <c r="BK789" s="104"/>
      <c r="BL789" s="104"/>
      <c r="BM789" s="104"/>
      <c r="BN789" s="104"/>
      <c r="BO789" s="104"/>
      <c r="BP789" s="104"/>
      <c r="BQ789" s="104"/>
      <c r="BR789" s="104"/>
      <c r="BS789" s="104"/>
      <c r="BT789" s="104"/>
      <c r="BU789" s="104"/>
      <c r="BV789" s="104"/>
      <c r="BW789" s="104"/>
      <c r="BX789" s="104"/>
      <c r="BY789" s="104"/>
      <c r="BZ789" s="104"/>
      <c r="CA789" s="100"/>
      <c r="CB789" s="100"/>
      <c r="CC789" s="100"/>
    </row>
    <row r="790" spans="1:81" ht="12.75" x14ac:dyDescent="0.2">
      <c r="A790" s="151"/>
      <c r="B790" s="42"/>
      <c r="C790" s="151"/>
      <c r="D790" s="151"/>
      <c r="E790" s="334"/>
      <c r="F790" s="334"/>
      <c r="G790" s="335"/>
      <c r="H790" s="335"/>
      <c r="I790" s="104"/>
      <c r="J790" s="100"/>
      <c r="K790" s="100"/>
      <c r="L790" s="100"/>
      <c r="M790" s="100"/>
      <c r="N790" s="101"/>
      <c r="O790" s="101"/>
      <c r="P790" s="101"/>
      <c r="Q790" s="101"/>
      <c r="R790" s="101"/>
      <c r="S790" s="101"/>
      <c r="T790" s="103"/>
      <c r="U790" s="104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4"/>
      <c r="BB790" s="104"/>
      <c r="BC790" s="110"/>
      <c r="BD790" s="100"/>
      <c r="BE790" s="104"/>
      <c r="BF790" s="104"/>
      <c r="BG790" s="104"/>
      <c r="BH790" s="104"/>
      <c r="BI790" s="104"/>
      <c r="BJ790" s="104"/>
      <c r="BK790" s="104"/>
      <c r="BL790" s="104"/>
      <c r="BM790" s="104"/>
      <c r="BN790" s="104"/>
      <c r="BO790" s="104"/>
      <c r="BP790" s="104"/>
      <c r="BQ790" s="104"/>
      <c r="BR790" s="104"/>
      <c r="BS790" s="104"/>
      <c r="BT790" s="104"/>
      <c r="BU790" s="104"/>
      <c r="BV790" s="104"/>
      <c r="BW790" s="104"/>
      <c r="BX790" s="104"/>
      <c r="BY790" s="104"/>
      <c r="BZ790" s="104"/>
      <c r="CA790" s="100"/>
      <c r="CB790" s="100"/>
      <c r="CC790" s="100"/>
    </row>
    <row r="791" spans="1:81" ht="12.75" x14ac:dyDescent="0.2">
      <c r="A791" s="151"/>
      <c r="B791" s="42"/>
      <c r="C791" s="151"/>
      <c r="D791" s="151"/>
      <c r="E791" s="334"/>
      <c r="F791" s="334"/>
      <c r="G791" s="335"/>
      <c r="H791" s="335"/>
      <c r="I791" s="104"/>
      <c r="J791" s="100"/>
      <c r="K791" s="100"/>
      <c r="L791" s="100"/>
      <c r="M791" s="100"/>
      <c r="N791" s="101"/>
      <c r="O791" s="101"/>
      <c r="P791" s="101"/>
      <c r="Q791" s="101"/>
      <c r="R791" s="101"/>
      <c r="S791" s="101"/>
      <c r="T791" s="103"/>
      <c r="U791" s="104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4"/>
      <c r="BB791" s="104"/>
      <c r="BC791" s="110"/>
      <c r="BD791" s="100"/>
      <c r="BE791" s="104"/>
      <c r="BF791" s="104"/>
      <c r="BG791" s="104"/>
      <c r="BH791" s="104"/>
      <c r="BI791" s="104"/>
      <c r="BJ791" s="104"/>
      <c r="BK791" s="104"/>
      <c r="BL791" s="104"/>
      <c r="BM791" s="104"/>
      <c r="BN791" s="104"/>
      <c r="BO791" s="104"/>
      <c r="BP791" s="104"/>
      <c r="BQ791" s="104"/>
      <c r="BR791" s="104"/>
      <c r="BS791" s="104"/>
      <c r="BT791" s="104"/>
      <c r="BU791" s="104"/>
      <c r="BV791" s="104"/>
      <c r="BW791" s="104"/>
      <c r="BX791" s="104"/>
      <c r="BY791" s="104"/>
      <c r="BZ791" s="104"/>
      <c r="CA791" s="100"/>
      <c r="CB791" s="100"/>
      <c r="CC791" s="100"/>
    </row>
    <row r="792" spans="1:81" ht="12.75" x14ac:dyDescent="0.2">
      <c r="A792" s="151"/>
      <c r="B792" s="42"/>
      <c r="C792" s="151"/>
      <c r="D792" s="151"/>
      <c r="E792" s="334"/>
      <c r="F792" s="334"/>
      <c r="G792" s="335"/>
      <c r="H792" s="335"/>
      <c r="I792" s="104"/>
      <c r="J792" s="100"/>
      <c r="K792" s="100"/>
      <c r="L792" s="100"/>
      <c r="M792" s="100"/>
      <c r="N792" s="101"/>
      <c r="O792" s="101"/>
      <c r="P792" s="101"/>
      <c r="Q792" s="101"/>
      <c r="R792" s="101"/>
      <c r="S792" s="101"/>
      <c r="T792" s="103"/>
      <c r="U792" s="104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4"/>
      <c r="BB792" s="104"/>
      <c r="BC792" s="110"/>
      <c r="BD792" s="100"/>
      <c r="BE792" s="104"/>
      <c r="BF792" s="104"/>
      <c r="BG792" s="104"/>
      <c r="BH792" s="104"/>
      <c r="BI792" s="104"/>
      <c r="BJ792" s="104"/>
      <c r="BK792" s="104"/>
      <c r="BL792" s="104"/>
      <c r="BM792" s="104"/>
      <c r="BN792" s="104"/>
      <c r="BO792" s="104"/>
      <c r="BP792" s="104"/>
      <c r="BQ792" s="104"/>
      <c r="BR792" s="104"/>
      <c r="BS792" s="104"/>
      <c r="BT792" s="104"/>
      <c r="BU792" s="104"/>
      <c r="BV792" s="104"/>
      <c r="BW792" s="104"/>
      <c r="BX792" s="104"/>
      <c r="BY792" s="104"/>
      <c r="BZ792" s="104"/>
      <c r="CA792" s="100"/>
      <c r="CB792" s="100"/>
      <c r="CC792" s="100"/>
    </row>
    <row r="793" spans="1:81" ht="12.75" x14ac:dyDescent="0.2">
      <c r="A793" s="151"/>
      <c r="B793" s="42"/>
      <c r="C793" s="151"/>
      <c r="D793" s="151"/>
      <c r="E793" s="334"/>
      <c r="F793" s="334"/>
      <c r="G793" s="335"/>
      <c r="H793" s="335"/>
      <c r="I793" s="104"/>
      <c r="J793" s="100"/>
      <c r="K793" s="100"/>
      <c r="L793" s="100"/>
      <c r="M793" s="100"/>
      <c r="N793" s="101"/>
      <c r="O793" s="101"/>
      <c r="P793" s="101"/>
      <c r="Q793" s="101"/>
      <c r="R793" s="101"/>
      <c r="S793" s="101"/>
      <c r="T793" s="103"/>
      <c r="U793" s="104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4"/>
      <c r="BB793" s="104"/>
      <c r="BC793" s="110"/>
      <c r="BD793" s="100"/>
      <c r="BE793" s="104"/>
      <c r="BF793" s="104"/>
      <c r="BG793" s="104"/>
      <c r="BH793" s="104"/>
      <c r="BI793" s="104"/>
      <c r="BJ793" s="104"/>
      <c r="BK793" s="104"/>
      <c r="BL793" s="104"/>
      <c r="BM793" s="104"/>
      <c r="BN793" s="104"/>
      <c r="BO793" s="104"/>
      <c r="BP793" s="104"/>
      <c r="BQ793" s="104"/>
      <c r="BR793" s="104"/>
      <c r="BS793" s="104"/>
      <c r="BT793" s="104"/>
      <c r="BU793" s="104"/>
      <c r="BV793" s="104"/>
      <c r="BW793" s="104"/>
      <c r="BX793" s="104"/>
      <c r="BY793" s="104"/>
      <c r="BZ793" s="104"/>
      <c r="CA793" s="100"/>
      <c r="CB793" s="100"/>
      <c r="CC793" s="100"/>
    </row>
    <row r="794" spans="1:81" ht="12.75" x14ac:dyDescent="0.2">
      <c r="A794" s="151"/>
      <c r="B794" s="42"/>
      <c r="C794" s="151"/>
      <c r="D794" s="151"/>
      <c r="E794" s="334"/>
      <c r="F794" s="334"/>
      <c r="G794" s="335"/>
      <c r="H794" s="335"/>
      <c r="I794" s="104"/>
      <c r="J794" s="100"/>
      <c r="K794" s="100"/>
      <c r="L794" s="100"/>
      <c r="M794" s="100"/>
      <c r="N794" s="101"/>
      <c r="O794" s="101"/>
      <c r="P794" s="101"/>
      <c r="Q794" s="101"/>
      <c r="R794" s="101"/>
      <c r="S794" s="101"/>
      <c r="T794" s="103"/>
      <c r="U794" s="104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4"/>
      <c r="BB794" s="104"/>
      <c r="BC794" s="110"/>
      <c r="BD794" s="100"/>
      <c r="BE794" s="104"/>
      <c r="BF794" s="104"/>
      <c r="BG794" s="104"/>
      <c r="BH794" s="104"/>
      <c r="BI794" s="104"/>
      <c r="BJ794" s="104"/>
      <c r="BK794" s="104"/>
      <c r="BL794" s="104"/>
      <c r="BM794" s="104"/>
      <c r="BN794" s="104"/>
      <c r="BO794" s="104"/>
      <c r="BP794" s="104"/>
      <c r="BQ794" s="104"/>
      <c r="BR794" s="104"/>
      <c r="BS794" s="104"/>
      <c r="BT794" s="104"/>
      <c r="BU794" s="104"/>
      <c r="BV794" s="104"/>
      <c r="BW794" s="104"/>
      <c r="BX794" s="104"/>
      <c r="BY794" s="104"/>
      <c r="BZ794" s="104"/>
      <c r="CA794" s="100"/>
      <c r="CB794" s="100"/>
      <c r="CC794" s="100"/>
    </row>
    <row r="795" spans="1:81" ht="12.75" x14ac:dyDescent="0.2">
      <c r="A795" s="151"/>
      <c r="B795" s="42"/>
      <c r="C795" s="151"/>
      <c r="D795" s="151"/>
      <c r="E795" s="334"/>
      <c r="F795" s="334"/>
      <c r="G795" s="335"/>
      <c r="H795" s="335"/>
      <c r="I795" s="104"/>
      <c r="J795" s="100"/>
      <c r="K795" s="100"/>
      <c r="L795" s="100"/>
      <c r="M795" s="100"/>
      <c r="N795" s="101"/>
      <c r="O795" s="101"/>
      <c r="P795" s="101"/>
      <c r="Q795" s="101"/>
      <c r="R795" s="101"/>
      <c r="S795" s="101"/>
      <c r="T795" s="103"/>
      <c r="U795" s="104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4"/>
      <c r="BB795" s="104"/>
      <c r="BC795" s="110"/>
      <c r="BD795" s="100"/>
      <c r="BE795" s="104"/>
      <c r="BF795" s="104"/>
      <c r="BG795" s="104"/>
      <c r="BH795" s="104"/>
      <c r="BI795" s="104"/>
      <c r="BJ795" s="104"/>
      <c r="BK795" s="104"/>
      <c r="BL795" s="104"/>
      <c r="BM795" s="104"/>
      <c r="BN795" s="104"/>
      <c r="BO795" s="104"/>
      <c r="BP795" s="104"/>
      <c r="BQ795" s="104"/>
      <c r="BR795" s="104"/>
      <c r="BS795" s="104"/>
      <c r="BT795" s="104"/>
      <c r="BU795" s="104"/>
      <c r="BV795" s="104"/>
      <c r="BW795" s="104"/>
      <c r="BX795" s="104"/>
      <c r="BY795" s="104"/>
      <c r="BZ795" s="104"/>
      <c r="CA795" s="100"/>
      <c r="CB795" s="100"/>
      <c r="CC795" s="100"/>
    </row>
    <row r="796" spans="1:81" ht="12.75" x14ac:dyDescent="0.2">
      <c r="A796" s="151"/>
      <c r="B796" s="42"/>
      <c r="C796" s="151"/>
      <c r="D796" s="151"/>
      <c r="E796" s="334"/>
      <c r="F796" s="334"/>
      <c r="G796" s="335"/>
      <c r="H796" s="335"/>
      <c r="I796" s="104"/>
      <c r="J796" s="100"/>
      <c r="K796" s="100"/>
      <c r="L796" s="100"/>
      <c r="M796" s="100"/>
      <c r="N796" s="101"/>
      <c r="O796" s="101"/>
      <c r="P796" s="101"/>
      <c r="Q796" s="101"/>
      <c r="R796" s="101"/>
      <c r="S796" s="101"/>
      <c r="T796" s="103"/>
      <c r="U796" s="104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4"/>
      <c r="BB796" s="104"/>
      <c r="BC796" s="110"/>
      <c r="BD796" s="100"/>
      <c r="BE796" s="104"/>
      <c r="BF796" s="104"/>
      <c r="BG796" s="104"/>
      <c r="BH796" s="104"/>
      <c r="BI796" s="104"/>
      <c r="BJ796" s="104"/>
      <c r="BK796" s="104"/>
      <c r="BL796" s="104"/>
      <c r="BM796" s="104"/>
      <c r="BN796" s="104"/>
      <c r="BO796" s="104"/>
      <c r="BP796" s="104"/>
      <c r="BQ796" s="104"/>
      <c r="BR796" s="104"/>
      <c r="BS796" s="104"/>
      <c r="BT796" s="104"/>
      <c r="BU796" s="104"/>
      <c r="BV796" s="104"/>
      <c r="BW796" s="104"/>
      <c r="BX796" s="104"/>
      <c r="BY796" s="104"/>
      <c r="BZ796" s="104"/>
      <c r="CA796" s="100"/>
      <c r="CB796" s="100"/>
      <c r="CC796" s="100"/>
    </row>
    <row r="797" spans="1:81" ht="12.75" x14ac:dyDescent="0.2">
      <c r="A797" s="151"/>
      <c r="B797" s="42"/>
      <c r="C797" s="151"/>
      <c r="D797" s="151"/>
      <c r="E797" s="334"/>
      <c r="F797" s="334"/>
      <c r="G797" s="335"/>
      <c r="H797" s="335"/>
      <c r="I797" s="104"/>
      <c r="J797" s="100"/>
      <c r="K797" s="100"/>
      <c r="L797" s="100"/>
      <c r="M797" s="100"/>
      <c r="N797" s="101"/>
      <c r="O797" s="101"/>
      <c r="P797" s="101"/>
      <c r="Q797" s="101"/>
      <c r="R797" s="101"/>
      <c r="S797" s="101"/>
      <c r="T797" s="103"/>
      <c r="U797" s="104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4"/>
      <c r="BB797" s="104"/>
      <c r="BC797" s="110"/>
      <c r="BD797" s="100"/>
      <c r="BE797" s="104"/>
      <c r="BF797" s="104"/>
      <c r="BG797" s="104"/>
      <c r="BH797" s="104"/>
      <c r="BI797" s="104"/>
      <c r="BJ797" s="104"/>
      <c r="BK797" s="104"/>
      <c r="BL797" s="104"/>
      <c r="BM797" s="104"/>
      <c r="BN797" s="104"/>
      <c r="BO797" s="104"/>
      <c r="BP797" s="104"/>
      <c r="BQ797" s="104"/>
      <c r="BR797" s="104"/>
      <c r="BS797" s="104"/>
      <c r="BT797" s="104"/>
      <c r="BU797" s="104"/>
      <c r="BV797" s="104"/>
      <c r="BW797" s="104"/>
      <c r="BX797" s="104"/>
      <c r="BY797" s="104"/>
      <c r="BZ797" s="104"/>
      <c r="CA797" s="100"/>
      <c r="CB797" s="100"/>
      <c r="CC797" s="100"/>
    </row>
    <row r="798" spans="1:81" ht="12.75" x14ac:dyDescent="0.2">
      <c r="A798" s="151"/>
      <c r="B798" s="42"/>
      <c r="C798" s="151"/>
      <c r="D798" s="151"/>
      <c r="E798" s="334"/>
      <c r="F798" s="334"/>
      <c r="G798" s="335"/>
      <c r="H798" s="335"/>
      <c r="I798" s="104"/>
      <c r="J798" s="100"/>
      <c r="K798" s="100"/>
      <c r="L798" s="100"/>
      <c r="M798" s="100"/>
      <c r="N798" s="101"/>
      <c r="O798" s="101"/>
      <c r="P798" s="101"/>
      <c r="Q798" s="101"/>
      <c r="R798" s="101"/>
      <c r="S798" s="101"/>
      <c r="T798" s="103"/>
      <c r="U798" s="104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4"/>
      <c r="BB798" s="104"/>
      <c r="BC798" s="110"/>
      <c r="BD798" s="100"/>
      <c r="BE798" s="104"/>
      <c r="BF798" s="104"/>
      <c r="BG798" s="104"/>
      <c r="BH798" s="104"/>
      <c r="BI798" s="104"/>
      <c r="BJ798" s="104"/>
      <c r="BK798" s="104"/>
      <c r="BL798" s="104"/>
      <c r="BM798" s="104"/>
      <c r="BN798" s="104"/>
      <c r="BO798" s="104"/>
      <c r="BP798" s="104"/>
      <c r="BQ798" s="104"/>
      <c r="BR798" s="104"/>
      <c r="BS798" s="104"/>
      <c r="BT798" s="104"/>
      <c r="BU798" s="104"/>
      <c r="BV798" s="104"/>
      <c r="BW798" s="104"/>
      <c r="BX798" s="104"/>
      <c r="BY798" s="104"/>
      <c r="BZ798" s="104"/>
      <c r="CA798" s="100"/>
      <c r="CB798" s="100"/>
      <c r="CC798" s="100"/>
    </row>
    <row r="799" spans="1:81" ht="12.75" x14ac:dyDescent="0.2">
      <c r="A799" s="151"/>
      <c r="B799" s="42"/>
      <c r="C799" s="151"/>
      <c r="D799" s="151"/>
      <c r="E799" s="334"/>
      <c r="F799" s="334"/>
      <c r="G799" s="335"/>
      <c r="H799" s="335"/>
      <c r="I799" s="104"/>
      <c r="J799" s="100"/>
      <c r="K799" s="100"/>
      <c r="L799" s="100"/>
      <c r="M799" s="100"/>
      <c r="N799" s="101"/>
      <c r="O799" s="101"/>
      <c r="P799" s="101"/>
      <c r="Q799" s="101"/>
      <c r="R799" s="101"/>
      <c r="S799" s="101"/>
      <c r="T799" s="103"/>
      <c r="U799" s="104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4"/>
      <c r="BB799" s="104"/>
      <c r="BC799" s="110"/>
      <c r="BD799" s="100"/>
      <c r="BE799" s="104"/>
      <c r="BF799" s="104"/>
      <c r="BG799" s="104"/>
      <c r="BH799" s="104"/>
      <c r="BI799" s="104"/>
      <c r="BJ799" s="104"/>
      <c r="BK799" s="104"/>
      <c r="BL799" s="104"/>
      <c r="BM799" s="104"/>
      <c r="BN799" s="104"/>
      <c r="BO799" s="104"/>
      <c r="BP799" s="104"/>
      <c r="BQ799" s="104"/>
      <c r="BR799" s="104"/>
      <c r="BS799" s="104"/>
      <c r="BT799" s="104"/>
      <c r="BU799" s="104"/>
      <c r="BV799" s="104"/>
      <c r="BW799" s="104"/>
      <c r="BX799" s="104"/>
      <c r="BY799" s="104"/>
      <c r="BZ799" s="104"/>
      <c r="CA799" s="100"/>
      <c r="CB799" s="100"/>
      <c r="CC799" s="100"/>
    </row>
    <row r="800" spans="1:81" ht="12.75" x14ac:dyDescent="0.2">
      <c r="A800" s="151"/>
      <c r="B800" s="42"/>
      <c r="C800" s="151"/>
      <c r="D800" s="151"/>
      <c r="E800" s="334"/>
      <c r="F800" s="334"/>
      <c r="G800" s="335"/>
      <c r="H800" s="335"/>
      <c r="I800" s="104"/>
      <c r="J800" s="100"/>
      <c r="K800" s="100"/>
      <c r="L800" s="100"/>
      <c r="M800" s="100"/>
      <c r="N800" s="101"/>
      <c r="O800" s="101"/>
      <c r="P800" s="101"/>
      <c r="Q800" s="101"/>
      <c r="R800" s="101"/>
      <c r="S800" s="101"/>
      <c r="T800" s="103"/>
      <c r="U800" s="104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4"/>
      <c r="BB800" s="104"/>
      <c r="BC800" s="110"/>
      <c r="BD800" s="100"/>
      <c r="BE800" s="104"/>
      <c r="BF800" s="104"/>
      <c r="BG800" s="104"/>
      <c r="BH800" s="104"/>
      <c r="BI800" s="104"/>
      <c r="BJ800" s="104"/>
      <c r="BK800" s="104"/>
      <c r="BL800" s="104"/>
      <c r="BM800" s="104"/>
      <c r="BN800" s="104"/>
      <c r="BO800" s="104"/>
      <c r="BP800" s="104"/>
      <c r="BQ800" s="104"/>
      <c r="BR800" s="104"/>
      <c r="BS800" s="104"/>
      <c r="BT800" s="104"/>
      <c r="BU800" s="104"/>
      <c r="BV800" s="104"/>
      <c r="BW800" s="104"/>
      <c r="BX800" s="104"/>
      <c r="BY800" s="104"/>
      <c r="BZ800" s="104"/>
      <c r="CA800" s="100"/>
      <c r="CB800" s="100"/>
      <c r="CC800" s="100"/>
    </row>
    <row r="801" spans="1:81" ht="12.75" x14ac:dyDescent="0.2">
      <c r="A801" s="151"/>
      <c r="B801" s="42"/>
      <c r="C801" s="151"/>
      <c r="D801" s="151"/>
      <c r="E801" s="334"/>
      <c r="F801" s="334"/>
      <c r="G801" s="335"/>
      <c r="H801" s="335"/>
      <c r="I801" s="104"/>
      <c r="J801" s="100"/>
      <c r="K801" s="100"/>
      <c r="L801" s="100"/>
      <c r="M801" s="100"/>
      <c r="N801" s="101"/>
      <c r="O801" s="101"/>
      <c r="P801" s="101"/>
      <c r="Q801" s="101"/>
      <c r="R801" s="101"/>
      <c r="S801" s="101"/>
      <c r="T801" s="103"/>
      <c r="U801" s="104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4"/>
      <c r="BB801" s="104"/>
      <c r="BC801" s="110"/>
      <c r="BD801" s="100"/>
      <c r="BE801" s="104"/>
      <c r="BF801" s="104"/>
      <c r="BG801" s="104"/>
      <c r="BH801" s="104"/>
      <c r="BI801" s="104"/>
      <c r="BJ801" s="104"/>
      <c r="BK801" s="104"/>
      <c r="BL801" s="104"/>
      <c r="BM801" s="104"/>
      <c r="BN801" s="104"/>
      <c r="BO801" s="104"/>
      <c r="BP801" s="104"/>
      <c r="BQ801" s="104"/>
      <c r="BR801" s="104"/>
      <c r="BS801" s="104"/>
      <c r="BT801" s="104"/>
      <c r="BU801" s="104"/>
      <c r="BV801" s="104"/>
      <c r="BW801" s="104"/>
      <c r="BX801" s="104"/>
      <c r="BY801" s="104"/>
      <c r="BZ801" s="104"/>
      <c r="CA801" s="100"/>
      <c r="CB801" s="100"/>
      <c r="CC801" s="100"/>
    </row>
    <row r="802" spans="1:81" ht="12.75" x14ac:dyDescent="0.2">
      <c r="A802" s="151"/>
      <c r="B802" s="42"/>
      <c r="C802" s="151"/>
      <c r="D802" s="151"/>
      <c r="E802" s="334"/>
      <c r="F802" s="334"/>
      <c r="G802" s="335"/>
      <c r="H802" s="335"/>
      <c r="I802" s="104"/>
      <c r="J802" s="100"/>
      <c r="K802" s="100"/>
      <c r="L802" s="100"/>
      <c r="M802" s="100"/>
      <c r="N802" s="101"/>
      <c r="O802" s="101"/>
      <c r="P802" s="101"/>
      <c r="Q802" s="101"/>
      <c r="R802" s="101"/>
      <c r="S802" s="101"/>
      <c r="T802" s="103"/>
      <c r="U802" s="104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4"/>
      <c r="BB802" s="104"/>
      <c r="BC802" s="110"/>
      <c r="BD802" s="100"/>
      <c r="BE802" s="104"/>
      <c r="BF802" s="104"/>
      <c r="BG802" s="104"/>
      <c r="BH802" s="104"/>
      <c r="BI802" s="104"/>
      <c r="BJ802" s="104"/>
      <c r="BK802" s="104"/>
      <c r="BL802" s="104"/>
      <c r="BM802" s="104"/>
      <c r="BN802" s="104"/>
      <c r="BO802" s="104"/>
      <c r="BP802" s="104"/>
      <c r="BQ802" s="104"/>
      <c r="BR802" s="104"/>
      <c r="BS802" s="104"/>
      <c r="BT802" s="104"/>
      <c r="BU802" s="104"/>
      <c r="BV802" s="104"/>
      <c r="BW802" s="104"/>
      <c r="BX802" s="104"/>
      <c r="BY802" s="104"/>
      <c r="BZ802" s="104"/>
      <c r="CA802" s="100"/>
      <c r="CB802" s="100"/>
      <c r="CC802" s="100"/>
    </row>
    <row r="803" spans="1:81" ht="12.75" x14ac:dyDescent="0.2">
      <c r="A803" s="151"/>
      <c r="B803" s="42"/>
      <c r="C803" s="151"/>
      <c r="D803" s="151"/>
      <c r="E803" s="334"/>
      <c r="F803" s="334"/>
      <c r="G803" s="335"/>
      <c r="H803" s="335"/>
      <c r="I803" s="104"/>
      <c r="J803" s="100"/>
      <c r="K803" s="100"/>
      <c r="L803" s="100"/>
      <c r="M803" s="100"/>
      <c r="N803" s="101"/>
      <c r="O803" s="101"/>
      <c r="P803" s="101"/>
      <c r="Q803" s="101"/>
      <c r="R803" s="101"/>
      <c r="S803" s="101"/>
      <c r="T803" s="103"/>
      <c r="U803" s="104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4"/>
      <c r="BB803" s="104"/>
      <c r="BC803" s="110"/>
      <c r="BD803" s="100"/>
      <c r="BE803" s="104"/>
      <c r="BF803" s="104"/>
      <c r="BG803" s="104"/>
      <c r="BH803" s="104"/>
      <c r="BI803" s="104"/>
      <c r="BJ803" s="104"/>
      <c r="BK803" s="104"/>
      <c r="BL803" s="104"/>
      <c r="BM803" s="104"/>
      <c r="BN803" s="104"/>
      <c r="BO803" s="104"/>
      <c r="BP803" s="104"/>
      <c r="BQ803" s="104"/>
      <c r="BR803" s="104"/>
      <c r="BS803" s="104"/>
      <c r="BT803" s="104"/>
      <c r="BU803" s="104"/>
      <c r="BV803" s="104"/>
      <c r="BW803" s="104"/>
      <c r="BX803" s="104"/>
      <c r="BY803" s="104"/>
      <c r="BZ803" s="104"/>
      <c r="CA803" s="100"/>
      <c r="CB803" s="100"/>
      <c r="CC803" s="100"/>
    </row>
    <row r="804" spans="1:81" ht="12.75" x14ac:dyDescent="0.2">
      <c r="A804" s="151"/>
      <c r="B804" s="42"/>
      <c r="C804" s="151"/>
      <c r="D804" s="151"/>
      <c r="E804" s="334"/>
      <c r="F804" s="334"/>
      <c r="G804" s="335"/>
      <c r="H804" s="335"/>
      <c r="I804" s="104"/>
      <c r="J804" s="100"/>
      <c r="K804" s="100"/>
      <c r="L804" s="100"/>
      <c r="M804" s="100"/>
      <c r="N804" s="101"/>
      <c r="O804" s="101"/>
      <c r="P804" s="101"/>
      <c r="Q804" s="101"/>
      <c r="R804" s="101"/>
      <c r="S804" s="101"/>
      <c r="T804" s="103"/>
      <c r="U804" s="104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4"/>
      <c r="BB804" s="104"/>
      <c r="BC804" s="110"/>
      <c r="BD804" s="100"/>
      <c r="BE804" s="104"/>
      <c r="BF804" s="104"/>
      <c r="BG804" s="104"/>
      <c r="BH804" s="104"/>
      <c r="BI804" s="104"/>
      <c r="BJ804" s="104"/>
      <c r="BK804" s="104"/>
      <c r="BL804" s="104"/>
      <c r="BM804" s="104"/>
      <c r="BN804" s="104"/>
      <c r="BO804" s="104"/>
      <c r="BP804" s="104"/>
      <c r="BQ804" s="104"/>
      <c r="BR804" s="104"/>
      <c r="BS804" s="104"/>
      <c r="BT804" s="104"/>
      <c r="BU804" s="104"/>
      <c r="BV804" s="104"/>
      <c r="BW804" s="104"/>
      <c r="BX804" s="104"/>
      <c r="BY804" s="104"/>
      <c r="BZ804" s="104"/>
      <c r="CA804" s="100"/>
      <c r="CB804" s="100"/>
      <c r="CC804" s="100"/>
    </row>
    <row r="805" spans="1:81" ht="12.75" x14ac:dyDescent="0.2">
      <c r="A805" s="151"/>
      <c r="B805" s="42"/>
      <c r="C805" s="151"/>
      <c r="D805" s="151"/>
      <c r="E805" s="334"/>
      <c r="F805" s="334"/>
      <c r="G805" s="335"/>
      <c r="H805" s="335"/>
      <c r="I805" s="104"/>
      <c r="J805" s="100"/>
      <c r="K805" s="100"/>
      <c r="L805" s="100"/>
      <c r="M805" s="100"/>
      <c r="N805" s="101"/>
      <c r="O805" s="101"/>
      <c r="P805" s="101"/>
      <c r="Q805" s="101"/>
      <c r="R805" s="101"/>
      <c r="S805" s="101"/>
      <c r="T805" s="103"/>
      <c r="U805" s="104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4"/>
      <c r="BB805" s="104"/>
      <c r="BC805" s="110"/>
      <c r="BD805" s="100"/>
      <c r="BE805" s="104"/>
      <c r="BF805" s="104"/>
      <c r="BG805" s="104"/>
      <c r="BH805" s="104"/>
      <c r="BI805" s="104"/>
      <c r="BJ805" s="104"/>
      <c r="BK805" s="104"/>
      <c r="BL805" s="104"/>
      <c r="BM805" s="104"/>
      <c r="BN805" s="104"/>
      <c r="BO805" s="104"/>
      <c r="BP805" s="104"/>
      <c r="BQ805" s="104"/>
      <c r="BR805" s="104"/>
      <c r="BS805" s="104"/>
      <c r="BT805" s="104"/>
      <c r="BU805" s="104"/>
      <c r="BV805" s="104"/>
      <c r="BW805" s="104"/>
      <c r="BX805" s="104"/>
      <c r="BY805" s="104"/>
      <c r="BZ805" s="104"/>
      <c r="CA805" s="100"/>
      <c r="CB805" s="100"/>
      <c r="CC805" s="100"/>
    </row>
    <row r="806" spans="1:81" ht="12.75" x14ac:dyDescent="0.2">
      <c r="A806" s="151"/>
      <c r="B806" s="42"/>
      <c r="C806" s="151"/>
      <c r="D806" s="151"/>
      <c r="E806" s="334"/>
      <c r="F806" s="334"/>
      <c r="G806" s="335"/>
      <c r="H806" s="335"/>
      <c r="I806" s="104"/>
      <c r="J806" s="100"/>
      <c r="K806" s="100"/>
      <c r="L806" s="100"/>
      <c r="M806" s="100"/>
      <c r="N806" s="101"/>
      <c r="O806" s="101"/>
      <c r="P806" s="101"/>
      <c r="Q806" s="101"/>
      <c r="R806" s="101"/>
      <c r="S806" s="101"/>
      <c r="T806" s="103"/>
      <c r="U806" s="104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4"/>
      <c r="BB806" s="104"/>
      <c r="BC806" s="110"/>
      <c r="BD806" s="100"/>
      <c r="BE806" s="104"/>
      <c r="BF806" s="104"/>
      <c r="BG806" s="104"/>
      <c r="BH806" s="104"/>
      <c r="BI806" s="104"/>
      <c r="BJ806" s="104"/>
      <c r="BK806" s="104"/>
      <c r="BL806" s="104"/>
      <c r="BM806" s="104"/>
      <c r="BN806" s="104"/>
      <c r="BO806" s="104"/>
      <c r="BP806" s="104"/>
      <c r="BQ806" s="104"/>
      <c r="BR806" s="104"/>
      <c r="BS806" s="104"/>
      <c r="BT806" s="104"/>
      <c r="BU806" s="104"/>
      <c r="BV806" s="104"/>
      <c r="BW806" s="104"/>
      <c r="BX806" s="104"/>
      <c r="BY806" s="104"/>
      <c r="BZ806" s="104"/>
      <c r="CA806" s="100"/>
      <c r="CB806" s="100"/>
      <c r="CC806" s="100"/>
    </row>
    <row r="807" spans="1:81" ht="12.75" x14ac:dyDescent="0.2">
      <c r="A807" s="151"/>
      <c r="B807" s="42"/>
      <c r="C807" s="151"/>
      <c r="D807" s="151"/>
      <c r="E807" s="334"/>
      <c r="F807" s="334"/>
      <c r="G807" s="335"/>
      <c r="H807" s="335"/>
      <c r="I807" s="104"/>
      <c r="J807" s="100"/>
      <c r="K807" s="100"/>
      <c r="L807" s="100"/>
      <c r="M807" s="100"/>
      <c r="N807" s="101"/>
      <c r="O807" s="101"/>
      <c r="P807" s="101"/>
      <c r="Q807" s="101"/>
      <c r="R807" s="101"/>
      <c r="S807" s="101"/>
      <c r="T807" s="103"/>
      <c r="U807" s="104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4"/>
      <c r="BB807" s="104"/>
      <c r="BC807" s="110"/>
      <c r="BD807" s="100"/>
      <c r="BE807" s="104"/>
      <c r="BF807" s="104"/>
      <c r="BG807" s="104"/>
      <c r="BH807" s="104"/>
      <c r="BI807" s="104"/>
      <c r="BJ807" s="104"/>
      <c r="BK807" s="104"/>
      <c r="BL807" s="104"/>
      <c r="BM807" s="104"/>
      <c r="BN807" s="104"/>
      <c r="BO807" s="104"/>
      <c r="BP807" s="104"/>
      <c r="BQ807" s="104"/>
      <c r="BR807" s="104"/>
      <c r="BS807" s="104"/>
      <c r="BT807" s="104"/>
      <c r="BU807" s="104"/>
      <c r="BV807" s="104"/>
      <c r="BW807" s="104"/>
      <c r="BX807" s="104"/>
      <c r="BY807" s="104"/>
      <c r="BZ807" s="104"/>
      <c r="CA807" s="100"/>
      <c r="CB807" s="100"/>
      <c r="CC807" s="100"/>
    </row>
    <row r="808" spans="1:81" ht="12.75" x14ac:dyDescent="0.2">
      <c r="A808" s="151"/>
      <c r="B808" s="42"/>
      <c r="C808" s="151"/>
      <c r="D808" s="151"/>
      <c r="E808" s="334"/>
      <c r="F808" s="334"/>
      <c r="G808" s="335"/>
      <c r="H808" s="335"/>
      <c r="I808" s="104"/>
      <c r="J808" s="100"/>
      <c r="K808" s="100"/>
      <c r="L808" s="100"/>
      <c r="M808" s="100"/>
      <c r="N808" s="101"/>
      <c r="O808" s="101"/>
      <c r="P808" s="101"/>
      <c r="Q808" s="101"/>
      <c r="R808" s="101"/>
      <c r="S808" s="101"/>
      <c r="T808" s="103"/>
      <c r="U808" s="104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4"/>
      <c r="BB808" s="104"/>
      <c r="BC808" s="110"/>
      <c r="BD808" s="100"/>
      <c r="BE808" s="104"/>
      <c r="BF808" s="104"/>
      <c r="BG808" s="104"/>
      <c r="BH808" s="104"/>
      <c r="BI808" s="104"/>
      <c r="BJ808" s="104"/>
      <c r="BK808" s="104"/>
      <c r="BL808" s="104"/>
      <c r="BM808" s="104"/>
      <c r="BN808" s="104"/>
      <c r="BO808" s="104"/>
      <c r="BP808" s="104"/>
      <c r="BQ808" s="104"/>
      <c r="BR808" s="104"/>
      <c r="BS808" s="104"/>
      <c r="BT808" s="104"/>
      <c r="BU808" s="104"/>
      <c r="BV808" s="104"/>
      <c r="BW808" s="104"/>
      <c r="BX808" s="104"/>
      <c r="BY808" s="104"/>
      <c r="BZ808" s="104"/>
      <c r="CA808" s="100"/>
      <c r="CB808" s="100"/>
      <c r="CC808" s="100"/>
    </row>
    <row r="809" spans="1:81" ht="12.75" x14ac:dyDescent="0.2">
      <c r="A809" s="151"/>
      <c r="B809" s="42"/>
      <c r="C809" s="151"/>
      <c r="D809" s="151"/>
      <c r="E809" s="334"/>
      <c r="F809" s="334"/>
      <c r="G809" s="335"/>
      <c r="H809" s="335"/>
      <c r="I809" s="104"/>
      <c r="J809" s="100"/>
      <c r="K809" s="100"/>
      <c r="L809" s="100"/>
      <c r="M809" s="100"/>
      <c r="N809" s="101"/>
      <c r="O809" s="101"/>
      <c r="P809" s="101"/>
      <c r="Q809" s="101"/>
      <c r="R809" s="101"/>
      <c r="S809" s="101"/>
      <c r="T809" s="103"/>
      <c r="U809" s="104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4"/>
      <c r="BB809" s="104"/>
      <c r="BC809" s="110"/>
      <c r="BD809" s="100"/>
      <c r="BE809" s="104"/>
      <c r="BF809" s="104"/>
      <c r="BG809" s="104"/>
      <c r="BH809" s="104"/>
      <c r="BI809" s="104"/>
      <c r="BJ809" s="104"/>
      <c r="BK809" s="104"/>
      <c r="BL809" s="104"/>
      <c r="BM809" s="104"/>
      <c r="BN809" s="104"/>
      <c r="BO809" s="104"/>
      <c r="BP809" s="104"/>
      <c r="BQ809" s="104"/>
      <c r="BR809" s="104"/>
      <c r="BS809" s="104"/>
      <c r="BT809" s="104"/>
      <c r="BU809" s="104"/>
      <c r="BV809" s="104"/>
      <c r="BW809" s="104"/>
      <c r="BX809" s="104"/>
      <c r="BY809" s="104"/>
      <c r="BZ809" s="104"/>
      <c r="CA809" s="100"/>
      <c r="CB809" s="100"/>
      <c r="CC809" s="100"/>
    </row>
    <row r="810" spans="1:81" ht="12.75" x14ac:dyDescent="0.2">
      <c r="A810" s="151"/>
      <c r="B810" s="42"/>
      <c r="C810" s="151"/>
      <c r="D810" s="151"/>
      <c r="E810" s="334"/>
      <c r="F810" s="334"/>
      <c r="G810" s="335"/>
      <c r="H810" s="335"/>
      <c r="I810" s="104"/>
      <c r="J810" s="100"/>
      <c r="K810" s="100"/>
      <c r="L810" s="100"/>
      <c r="M810" s="100"/>
      <c r="N810" s="101"/>
      <c r="O810" s="101"/>
      <c r="P810" s="101"/>
      <c r="Q810" s="101"/>
      <c r="R810" s="101"/>
      <c r="S810" s="101"/>
      <c r="T810" s="103"/>
      <c r="U810" s="104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4"/>
      <c r="BB810" s="104"/>
      <c r="BC810" s="110"/>
      <c r="BD810" s="100"/>
      <c r="BE810" s="104"/>
      <c r="BF810" s="104"/>
      <c r="BG810" s="104"/>
      <c r="BH810" s="104"/>
      <c r="BI810" s="104"/>
      <c r="BJ810" s="104"/>
      <c r="BK810" s="104"/>
      <c r="BL810" s="104"/>
      <c r="BM810" s="104"/>
      <c r="BN810" s="104"/>
      <c r="BO810" s="104"/>
      <c r="BP810" s="104"/>
      <c r="BQ810" s="104"/>
      <c r="BR810" s="104"/>
      <c r="BS810" s="104"/>
      <c r="BT810" s="104"/>
      <c r="BU810" s="104"/>
      <c r="BV810" s="104"/>
      <c r="BW810" s="104"/>
      <c r="BX810" s="104"/>
      <c r="BY810" s="104"/>
      <c r="BZ810" s="104"/>
      <c r="CA810" s="100"/>
      <c r="CB810" s="100"/>
      <c r="CC810" s="100"/>
    </row>
    <row r="811" spans="1:81" ht="12.75" x14ac:dyDescent="0.2">
      <c r="A811" s="151"/>
      <c r="B811" s="42"/>
      <c r="C811" s="151"/>
      <c r="D811" s="151"/>
      <c r="E811" s="334"/>
      <c r="F811" s="334"/>
      <c r="G811" s="335"/>
      <c r="H811" s="335"/>
      <c r="I811" s="104"/>
      <c r="J811" s="100"/>
      <c r="K811" s="100"/>
      <c r="L811" s="100"/>
      <c r="M811" s="100"/>
      <c r="N811" s="101"/>
      <c r="O811" s="101"/>
      <c r="P811" s="101"/>
      <c r="Q811" s="101"/>
      <c r="R811" s="101"/>
      <c r="S811" s="101"/>
      <c r="T811" s="103"/>
      <c r="U811" s="104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4"/>
      <c r="BB811" s="104"/>
      <c r="BC811" s="110"/>
      <c r="BD811" s="100"/>
      <c r="BE811" s="104"/>
      <c r="BF811" s="104"/>
      <c r="BG811" s="104"/>
      <c r="BH811" s="104"/>
      <c r="BI811" s="104"/>
      <c r="BJ811" s="104"/>
      <c r="BK811" s="104"/>
      <c r="BL811" s="104"/>
      <c r="BM811" s="104"/>
      <c r="BN811" s="104"/>
      <c r="BO811" s="104"/>
      <c r="BP811" s="104"/>
      <c r="BQ811" s="104"/>
      <c r="BR811" s="104"/>
      <c r="BS811" s="104"/>
      <c r="BT811" s="104"/>
      <c r="BU811" s="104"/>
      <c r="BV811" s="104"/>
      <c r="BW811" s="104"/>
      <c r="BX811" s="104"/>
      <c r="BY811" s="104"/>
      <c r="BZ811" s="104"/>
      <c r="CA811" s="100"/>
      <c r="CB811" s="100"/>
      <c r="CC811" s="100"/>
    </row>
    <row r="812" spans="1:81" ht="12.75" x14ac:dyDescent="0.2">
      <c r="A812" s="151"/>
      <c r="B812" s="42"/>
      <c r="C812" s="151"/>
      <c r="D812" s="151"/>
      <c r="E812" s="334"/>
      <c r="F812" s="334"/>
      <c r="G812" s="335"/>
      <c r="H812" s="335"/>
      <c r="I812" s="104"/>
      <c r="J812" s="100"/>
      <c r="K812" s="100"/>
      <c r="L812" s="100"/>
      <c r="M812" s="100"/>
      <c r="N812" s="101"/>
      <c r="O812" s="101"/>
      <c r="P812" s="101"/>
      <c r="Q812" s="101"/>
      <c r="R812" s="101"/>
      <c r="S812" s="101"/>
      <c r="T812" s="103"/>
      <c r="U812" s="104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4"/>
      <c r="BB812" s="104"/>
      <c r="BC812" s="110"/>
      <c r="BD812" s="100"/>
      <c r="BE812" s="104"/>
      <c r="BF812" s="104"/>
      <c r="BG812" s="104"/>
      <c r="BH812" s="104"/>
      <c r="BI812" s="104"/>
      <c r="BJ812" s="104"/>
      <c r="BK812" s="104"/>
      <c r="BL812" s="104"/>
      <c r="BM812" s="104"/>
      <c r="BN812" s="104"/>
      <c r="BO812" s="104"/>
      <c r="BP812" s="104"/>
      <c r="BQ812" s="104"/>
      <c r="BR812" s="104"/>
      <c r="BS812" s="104"/>
      <c r="BT812" s="104"/>
      <c r="BU812" s="104"/>
      <c r="BV812" s="104"/>
      <c r="BW812" s="104"/>
      <c r="BX812" s="104"/>
      <c r="BY812" s="104"/>
      <c r="BZ812" s="104"/>
      <c r="CA812" s="100"/>
      <c r="CB812" s="100"/>
      <c r="CC812" s="100"/>
    </row>
    <row r="813" spans="1:81" ht="12.75" x14ac:dyDescent="0.2">
      <c r="A813" s="151"/>
      <c r="B813" s="42"/>
      <c r="C813" s="151"/>
      <c r="D813" s="151"/>
      <c r="E813" s="334"/>
      <c r="F813" s="334"/>
      <c r="G813" s="335"/>
      <c r="H813" s="335"/>
      <c r="I813" s="104"/>
      <c r="J813" s="100"/>
      <c r="K813" s="100"/>
      <c r="L813" s="100"/>
      <c r="M813" s="100"/>
      <c r="N813" s="101"/>
      <c r="O813" s="101"/>
      <c r="P813" s="101"/>
      <c r="Q813" s="101"/>
      <c r="R813" s="101"/>
      <c r="S813" s="101"/>
      <c r="T813" s="103"/>
      <c r="U813" s="104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4"/>
      <c r="BB813" s="104"/>
      <c r="BC813" s="110"/>
      <c r="BD813" s="100"/>
      <c r="BE813" s="104"/>
      <c r="BF813" s="104"/>
      <c r="BG813" s="104"/>
      <c r="BH813" s="104"/>
      <c r="BI813" s="104"/>
      <c r="BJ813" s="104"/>
      <c r="BK813" s="104"/>
      <c r="BL813" s="104"/>
      <c r="BM813" s="104"/>
      <c r="BN813" s="104"/>
      <c r="BO813" s="104"/>
      <c r="BP813" s="104"/>
      <c r="BQ813" s="104"/>
      <c r="BR813" s="104"/>
      <c r="BS813" s="104"/>
      <c r="BT813" s="104"/>
      <c r="BU813" s="104"/>
      <c r="BV813" s="104"/>
      <c r="BW813" s="104"/>
      <c r="BX813" s="104"/>
      <c r="BY813" s="104"/>
      <c r="BZ813" s="104"/>
      <c r="CA813" s="100"/>
      <c r="CB813" s="100"/>
      <c r="CC813" s="100"/>
    </row>
    <row r="814" spans="1:81" ht="12.75" x14ac:dyDescent="0.2">
      <c r="A814" s="151"/>
      <c r="B814" s="42"/>
      <c r="C814" s="151"/>
      <c r="D814" s="151"/>
      <c r="E814" s="334"/>
      <c r="F814" s="334"/>
      <c r="G814" s="335"/>
      <c r="H814" s="335"/>
      <c r="I814" s="104"/>
      <c r="J814" s="100"/>
      <c r="K814" s="100"/>
      <c r="L814" s="100"/>
      <c r="M814" s="100"/>
      <c r="N814" s="101"/>
      <c r="O814" s="101"/>
      <c r="P814" s="101"/>
      <c r="Q814" s="101"/>
      <c r="R814" s="101"/>
      <c r="S814" s="101"/>
      <c r="T814" s="103"/>
      <c r="U814" s="104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4"/>
      <c r="BB814" s="104"/>
      <c r="BC814" s="110"/>
      <c r="BD814" s="100"/>
      <c r="BE814" s="104"/>
      <c r="BF814" s="104"/>
      <c r="BG814" s="104"/>
      <c r="BH814" s="104"/>
      <c r="BI814" s="104"/>
      <c r="BJ814" s="104"/>
      <c r="BK814" s="104"/>
      <c r="BL814" s="104"/>
      <c r="BM814" s="104"/>
      <c r="BN814" s="104"/>
      <c r="BO814" s="104"/>
      <c r="BP814" s="104"/>
      <c r="BQ814" s="104"/>
      <c r="BR814" s="104"/>
      <c r="BS814" s="104"/>
      <c r="BT814" s="104"/>
      <c r="BU814" s="104"/>
      <c r="BV814" s="104"/>
      <c r="BW814" s="104"/>
      <c r="BX814" s="104"/>
      <c r="BY814" s="104"/>
      <c r="BZ814" s="104"/>
      <c r="CA814" s="100"/>
      <c r="CB814" s="100"/>
      <c r="CC814" s="100"/>
    </row>
    <row r="815" spans="1:81" ht="12.75" x14ac:dyDescent="0.2">
      <c r="A815" s="151"/>
      <c r="B815" s="42"/>
      <c r="C815" s="151"/>
      <c r="D815" s="151"/>
      <c r="E815" s="334"/>
      <c r="F815" s="334"/>
      <c r="G815" s="335"/>
      <c r="H815" s="335"/>
      <c r="I815" s="104"/>
      <c r="J815" s="100"/>
      <c r="K815" s="100"/>
      <c r="L815" s="100"/>
      <c r="M815" s="100"/>
      <c r="N815" s="101"/>
      <c r="O815" s="101"/>
      <c r="P815" s="101"/>
      <c r="Q815" s="101"/>
      <c r="R815" s="101"/>
      <c r="S815" s="101"/>
      <c r="T815" s="103"/>
      <c r="U815" s="104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4"/>
      <c r="BB815" s="104"/>
      <c r="BC815" s="110"/>
      <c r="BD815" s="100"/>
      <c r="BE815" s="104"/>
      <c r="BF815" s="104"/>
      <c r="BG815" s="104"/>
      <c r="BH815" s="104"/>
      <c r="BI815" s="104"/>
      <c r="BJ815" s="104"/>
      <c r="BK815" s="104"/>
      <c r="BL815" s="104"/>
      <c r="BM815" s="104"/>
      <c r="BN815" s="104"/>
      <c r="BO815" s="104"/>
      <c r="BP815" s="104"/>
      <c r="BQ815" s="104"/>
      <c r="BR815" s="104"/>
      <c r="BS815" s="104"/>
      <c r="BT815" s="104"/>
      <c r="BU815" s="104"/>
      <c r="BV815" s="104"/>
      <c r="BW815" s="104"/>
      <c r="BX815" s="104"/>
      <c r="BY815" s="104"/>
      <c r="BZ815" s="104"/>
      <c r="CA815" s="100"/>
      <c r="CB815" s="100"/>
      <c r="CC815" s="100"/>
    </row>
    <row r="816" spans="1:81" ht="12.75" x14ac:dyDescent="0.2">
      <c r="A816" s="151"/>
      <c r="B816" s="42"/>
      <c r="C816" s="151"/>
      <c r="D816" s="151"/>
      <c r="E816" s="334"/>
      <c r="F816" s="334"/>
      <c r="G816" s="335"/>
      <c r="H816" s="335"/>
      <c r="I816" s="104"/>
      <c r="J816" s="100"/>
      <c r="K816" s="100"/>
      <c r="L816" s="100"/>
      <c r="M816" s="100"/>
      <c r="N816" s="101"/>
      <c r="O816" s="101"/>
      <c r="P816" s="101"/>
      <c r="Q816" s="101"/>
      <c r="R816" s="101"/>
      <c r="S816" s="101"/>
      <c r="T816" s="103"/>
      <c r="U816" s="104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4"/>
      <c r="BB816" s="104"/>
      <c r="BC816" s="110"/>
      <c r="BD816" s="100"/>
      <c r="BE816" s="104"/>
      <c r="BF816" s="104"/>
      <c r="BG816" s="104"/>
      <c r="BH816" s="104"/>
      <c r="BI816" s="104"/>
      <c r="BJ816" s="104"/>
      <c r="BK816" s="104"/>
      <c r="BL816" s="104"/>
      <c r="BM816" s="104"/>
      <c r="BN816" s="104"/>
      <c r="BO816" s="104"/>
      <c r="BP816" s="104"/>
      <c r="BQ816" s="104"/>
      <c r="BR816" s="104"/>
      <c r="BS816" s="104"/>
      <c r="BT816" s="104"/>
      <c r="BU816" s="104"/>
      <c r="BV816" s="104"/>
      <c r="BW816" s="104"/>
      <c r="BX816" s="104"/>
      <c r="BY816" s="104"/>
      <c r="BZ816" s="104"/>
      <c r="CA816" s="100"/>
      <c r="CB816" s="100"/>
      <c r="CC816" s="100"/>
    </row>
    <row r="817" spans="1:81" ht="12.75" x14ac:dyDescent="0.2">
      <c r="A817" s="151"/>
      <c r="B817" s="42"/>
      <c r="C817" s="151"/>
      <c r="D817" s="151"/>
      <c r="E817" s="334"/>
      <c r="F817" s="334"/>
      <c r="G817" s="335"/>
      <c r="H817" s="335"/>
      <c r="I817" s="104"/>
      <c r="J817" s="100"/>
      <c r="K817" s="100"/>
      <c r="L817" s="100"/>
      <c r="M817" s="100"/>
      <c r="N817" s="101"/>
      <c r="O817" s="101"/>
      <c r="P817" s="101"/>
      <c r="Q817" s="101"/>
      <c r="R817" s="101"/>
      <c r="S817" s="101"/>
      <c r="T817" s="103"/>
      <c r="U817" s="104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4"/>
      <c r="BB817" s="104"/>
      <c r="BC817" s="110"/>
      <c r="BD817" s="100"/>
      <c r="BE817" s="104"/>
      <c r="BF817" s="104"/>
      <c r="BG817" s="104"/>
      <c r="BH817" s="104"/>
      <c r="BI817" s="104"/>
      <c r="BJ817" s="104"/>
      <c r="BK817" s="104"/>
      <c r="BL817" s="104"/>
      <c r="BM817" s="104"/>
      <c r="BN817" s="104"/>
      <c r="BO817" s="104"/>
      <c r="BP817" s="104"/>
      <c r="BQ817" s="104"/>
      <c r="BR817" s="104"/>
      <c r="BS817" s="104"/>
      <c r="BT817" s="104"/>
      <c r="BU817" s="104"/>
      <c r="BV817" s="104"/>
      <c r="BW817" s="104"/>
      <c r="BX817" s="104"/>
      <c r="BY817" s="104"/>
      <c r="BZ817" s="104"/>
      <c r="CA817" s="100"/>
      <c r="CB817" s="100"/>
      <c r="CC817" s="100"/>
    </row>
    <row r="818" spans="1:81" ht="12.75" x14ac:dyDescent="0.2">
      <c r="A818" s="151"/>
      <c r="B818" s="42"/>
      <c r="C818" s="151"/>
      <c r="D818" s="151"/>
      <c r="E818" s="334"/>
      <c r="F818" s="334"/>
      <c r="G818" s="335"/>
      <c r="H818" s="335"/>
      <c r="I818" s="104"/>
      <c r="J818" s="100"/>
      <c r="K818" s="100"/>
      <c r="L818" s="100"/>
      <c r="M818" s="100"/>
      <c r="N818" s="101"/>
      <c r="O818" s="101"/>
      <c r="P818" s="101"/>
      <c r="Q818" s="101"/>
      <c r="R818" s="101"/>
      <c r="S818" s="101"/>
      <c r="T818" s="103"/>
      <c r="U818" s="104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4"/>
      <c r="BB818" s="104"/>
      <c r="BC818" s="110"/>
      <c r="BD818" s="100"/>
      <c r="BE818" s="104"/>
      <c r="BF818" s="104"/>
      <c r="BG818" s="104"/>
      <c r="BH818" s="104"/>
      <c r="BI818" s="104"/>
      <c r="BJ818" s="104"/>
      <c r="BK818" s="104"/>
      <c r="BL818" s="104"/>
      <c r="BM818" s="104"/>
      <c r="BN818" s="104"/>
      <c r="BO818" s="104"/>
      <c r="BP818" s="104"/>
      <c r="BQ818" s="104"/>
      <c r="BR818" s="104"/>
      <c r="BS818" s="104"/>
      <c r="BT818" s="104"/>
      <c r="BU818" s="104"/>
      <c r="BV818" s="104"/>
      <c r="BW818" s="104"/>
      <c r="BX818" s="104"/>
      <c r="BY818" s="104"/>
      <c r="BZ818" s="104"/>
      <c r="CA818" s="100"/>
      <c r="CB818" s="100"/>
      <c r="CC818" s="100"/>
    </row>
    <row r="819" spans="1:81" ht="12.75" x14ac:dyDescent="0.2">
      <c r="A819" s="151"/>
      <c r="B819" s="42"/>
      <c r="C819" s="151"/>
      <c r="D819" s="151"/>
      <c r="E819" s="334"/>
      <c r="F819" s="334"/>
      <c r="G819" s="335"/>
      <c r="H819" s="335"/>
      <c r="I819" s="104"/>
      <c r="J819" s="100"/>
      <c r="K819" s="100"/>
      <c r="L819" s="100"/>
      <c r="M819" s="100"/>
      <c r="N819" s="101"/>
      <c r="O819" s="101"/>
      <c r="P819" s="101"/>
      <c r="Q819" s="101"/>
      <c r="R819" s="101"/>
      <c r="S819" s="101"/>
      <c r="T819" s="103"/>
      <c r="U819" s="104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4"/>
      <c r="BB819" s="104"/>
      <c r="BC819" s="110"/>
      <c r="BD819" s="100"/>
      <c r="BE819" s="104"/>
      <c r="BF819" s="104"/>
      <c r="BG819" s="104"/>
      <c r="BH819" s="104"/>
      <c r="BI819" s="104"/>
      <c r="BJ819" s="104"/>
      <c r="BK819" s="104"/>
      <c r="BL819" s="104"/>
      <c r="BM819" s="104"/>
      <c r="BN819" s="104"/>
      <c r="BO819" s="104"/>
      <c r="BP819" s="104"/>
      <c r="BQ819" s="104"/>
      <c r="BR819" s="104"/>
      <c r="BS819" s="104"/>
      <c r="BT819" s="104"/>
      <c r="BU819" s="104"/>
      <c r="BV819" s="104"/>
      <c r="BW819" s="104"/>
      <c r="BX819" s="104"/>
      <c r="BY819" s="104"/>
      <c r="BZ819" s="104"/>
      <c r="CA819" s="100"/>
      <c r="CB819" s="100"/>
      <c r="CC819" s="100"/>
    </row>
    <row r="820" spans="1:81" ht="12.75" x14ac:dyDescent="0.2">
      <c r="A820" s="151"/>
      <c r="B820" s="42"/>
      <c r="C820" s="151"/>
      <c r="D820" s="151"/>
      <c r="E820" s="334"/>
      <c r="F820" s="334"/>
      <c r="G820" s="335"/>
      <c r="H820" s="335"/>
      <c r="I820" s="104"/>
      <c r="J820" s="100"/>
      <c r="K820" s="100"/>
      <c r="L820" s="100"/>
      <c r="M820" s="100"/>
      <c r="N820" s="101"/>
      <c r="O820" s="101"/>
      <c r="P820" s="101"/>
      <c r="Q820" s="101"/>
      <c r="R820" s="101"/>
      <c r="S820" s="101"/>
      <c r="T820" s="103"/>
      <c r="U820" s="104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4"/>
      <c r="BB820" s="104"/>
      <c r="BC820" s="110"/>
      <c r="BD820" s="100"/>
      <c r="BE820" s="104"/>
      <c r="BF820" s="104"/>
      <c r="BG820" s="104"/>
      <c r="BH820" s="104"/>
      <c r="BI820" s="104"/>
      <c r="BJ820" s="104"/>
      <c r="BK820" s="104"/>
      <c r="BL820" s="104"/>
      <c r="BM820" s="104"/>
      <c r="BN820" s="104"/>
      <c r="BO820" s="104"/>
      <c r="BP820" s="104"/>
      <c r="BQ820" s="104"/>
      <c r="BR820" s="104"/>
      <c r="BS820" s="104"/>
      <c r="BT820" s="104"/>
      <c r="BU820" s="104"/>
      <c r="BV820" s="104"/>
      <c r="BW820" s="104"/>
      <c r="BX820" s="104"/>
      <c r="BY820" s="104"/>
      <c r="BZ820" s="104"/>
      <c r="CA820" s="100"/>
      <c r="CB820" s="100"/>
      <c r="CC820" s="100"/>
    </row>
    <row r="821" spans="1:81" ht="12.75" x14ac:dyDescent="0.2">
      <c r="A821" s="151"/>
      <c r="B821" s="42"/>
      <c r="C821" s="151"/>
      <c r="D821" s="151"/>
      <c r="E821" s="334"/>
      <c r="F821" s="334"/>
      <c r="G821" s="335"/>
      <c r="H821" s="335"/>
      <c r="I821" s="104"/>
      <c r="J821" s="100"/>
      <c r="K821" s="100"/>
      <c r="L821" s="100"/>
      <c r="M821" s="100"/>
      <c r="N821" s="101"/>
      <c r="O821" s="101"/>
      <c r="P821" s="101"/>
      <c r="Q821" s="101"/>
      <c r="R821" s="101"/>
      <c r="S821" s="101"/>
      <c r="T821" s="103"/>
      <c r="U821" s="104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4"/>
      <c r="BB821" s="104"/>
      <c r="BC821" s="110"/>
      <c r="BD821" s="100"/>
      <c r="BE821" s="104"/>
      <c r="BF821" s="104"/>
      <c r="BG821" s="104"/>
      <c r="BH821" s="104"/>
      <c r="BI821" s="104"/>
      <c r="BJ821" s="104"/>
      <c r="BK821" s="104"/>
      <c r="BL821" s="104"/>
      <c r="BM821" s="104"/>
      <c r="BN821" s="104"/>
      <c r="BO821" s="104"/>
      <c r="BP821" s="104"/>
      <c r="BQ821" s="104"/>
      <c r="BR821" s="104"/>
      <c r="BS821" s="104"/>
      <c r="BT821" s="104"/>
      <c r="BU821" s="104"/>
      <c r="BV821" s="104"/>
      <c r="BW821" s="104"/>
      <c r="BX821" s="104"/>
      <c r="BY821" s="104"/>
      <c r="BZ821" s="104"/>
      <c r="CA821" s="100"/>
      <c r="CB821" s="100"/>
      <c r="CC821" s="100"/>
    </row>
    <row r="822" spans="1:81" ht="12.75" x14ac:dyDescent="0.2">
      <c r="A822" s="151"/>
      <c r="B822" s="42"/>
      <c r="C822" s="151"/>
      <c r="D822" s="151"/>
      <c r="E822" s="334"/>
      <c r="F822" s="334"/>
      <c r="G822" s="335"/>
      <c r="H822" s="335"/>
      <c r="I822" s="104"/>
      <c r="J822" s="100"/>
      <c r="K822" s="100"/>
      <c r="L822" s="100"/>
      <c r="M822" s="100"/>
      <c r="N822" s="101"/>
      <c r="O822" s="101"/>
      <c r="P822" s="101"/>
      <c r="Q822" s="101"/>
      <c r="R822" s="101"/>
      <c r="S822" s="101"/>
      <c r="T822" s="103"/>
      <c r="U822" s="104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4"/>
      <c r="BB822" s="104"/>
      <c r="BC822" s="110"/>
      <c r="BD822" s="100"/>
      <c r="BE822" s="104"/>
      <c r="BF822" s="104"/>
      <c r="BG822" s="104"/>
      <c r="BH822" s="104"/>
      <c r="BI822" s="104"/>
      <c r="BJ822" s="104"/>
      <c r="BK822" s="104"/>
      <c r="BL822" s="104"/>
      <c r="BM822" s="104"/>
      <c r="BN822" s="104"/>
      <c r="BO822" s="104"/>
      <c r="BP822" s="104"/>
      <c r="BQ822" s="104"/>
      <c r="BR822" s="104"/>
      <c r="BS822" s="104"/>
      <c r="BT822" s="104"/>
      <c r="BU822" s="104"/>
      <c r="BV822" s="104"/>
      <c r="BW822" s="104"/>
      <c r="BX822" s="104"/>
      <c r="BY822" s="104"/>
      <c r="BZ822" s="104"/>
      <c r="CA822" s="100"/>
      <c r="CB822" s="100"/>
      <c r="CC822" s="100"/>
    </row>
    <row r="823" spans="1:81" ht="12.75" x14ac:dyDescent="0.2">
      <c r="A823" s="151"/>
      <c r="B823" s="42"/>
      <c r="C823" s="151"/>
      <c r="D823" s="151"/>
      <c r="E823" s="334"/>
      <c r="F823" s="334"/>
      <c r="G823" s="335"/>
      <c r="H823" s="335"/>
      <c r="I823" s="104"/>
      <c r="J823" s="100"/>
      <c r="K823" s="100"/>
      <c r="L823" s="100"/>
      <c r="M823" s="100"/>
      <c r="N823" s="101"/>
      <c r="O823" s="101"/>
      <c r="P823" s="101"/>
      <c r="Q823" s="101"/>
      <c r="R823" s="101"/>
      <c r="S823" s="101"/>
      <c r="T823" s="103"/>
      <c r="U823" s="104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4"/>
      <c r="BB823" s="104"/>
      <c r="BC823" s="110"/>
      <c r="BD823" s="100"/>
      <c r="BE823" s="104"/>
      <c r="BF823" s="104"/>
      <c r="BG823" s="104"/>
      <c r="BH823" s="104"/>
      <c r="BI823" s="104"/>
      <c r="BJ823" s="104"/>
      <c r="BK823" s="104"/>
      <c r="BL823" s="104"/>
      <c r="BM823" s="104"/>
      <c r="BN823" s="104"/>
      <c r="BO823" s="104"/>
      <c r="BP823" s="104"/>
      <c r="BQ823" s="104"/>
      <c r="BR823" s="104"/>
      <c r="BS823" s="104"/>
      <c r="BT823" s="104"/>
      <c r="BU823" s="104"/>
      <c r="BV823" s="104"/>
      <c r="BW823" s="104"/>
      <c r="BX823" s="104"/>
      <c r="BY823" s="104"/>
      <c r="BZ823" s="104"/>
      <c r="CA823" s="100"/>
      <c r="CB823" s="100"/>
      <c r="CC823" s="100"/>
    </row>
    <row r="824" spans="1:81" ht="12.75" x14ac:dyDescent="0.2">
      <c r="A824" s="151"/>
      <c r="B824" s="42"/>
      <c r="C824" s="151"/>
      <c r="D824" s="151"/>
      <c r="E824" s="334"/>
      <c r="F824" s="334"/>
      <c r="G824" s="335"/>
      <c r="H824" s="335"/>
      <c r="I824" s="104"/>
      <c r="J824" s="100"/>
      <c r="K824" s="100"/>
      <c r="L824" s="100"/>
      <c r="M824" s="100"/>
      <c r="N824" s="101"/>
      <c r="O824" s="101"/>
      <c r="P824" s="101"/>
      <c r="Q824" s="101"/>
      <c r="R824" s="101"/>
      <c r="S824" s="101"/>
      <c r="T824" s="103"/>
      <c r="U824" s="104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4"/>
      <c r="BB824" s="104"/>
      <c r="BC824" s="110"/>
      <c r="BD824" s="100"/>
      <c r="BE824" s="104"/>
      <c r="BF824" s="104"/>
      <c r="BG824" s="104"/>
      <c r="BH824" s="104"/>
      <c r="BI824" s="104"/>
      <c r="BJ824" s="104"/>
      <c r="BK824" s="104"/>
      <c r="BL824" s="104"/>
      <c r="BM824" s="104"/>
      <c r="BN824" s="104"/>
      <c r="BO824" s="104"/>
      <c r="BP824" s="104"/>
      <c r="BQ824" s="104"/>
      <c r="BR824" s="104"/>
      <c r="BS824" s="104"/>
      <c r="BT824" s="104"/>
      <c r="BU824" s="104"/>
      <c r="BV824" s="104"/>
      <c r="BW824" s="104"/>
      <c r="BX824" s="104"/>
      <c r="BY824" s="104"/>
      <c r="BZ824" s="104"/>
      <c r="CA824" s="100"/>
      <c r="CB824" s="100"/>
      <c r="CC824" s="100"/>
    </row>
    <row r="825" spans="1:81" ht="12.75" x14ac:dyDescent="0.2">
      <c r="A825" s="151"/>
      <c r="B825" s="42"/>
      <c r="C825" s="151"/>
      <c r="D825" s="151"/>
      <c r="E825" s="334"/>
      <c r="F825" s="334"/>
      <c r="G825" s="335"/>
      <c r="H825" s="335"/>
      <c r="I825" s="104"/>
      <c r="J825" s="100"/>
      <c r="K825" s="100"/>
      <c r="L825" s="100"/>
      <c r="M825" s="100"/>
      <c r="N825" s="101"/>
      <c r="O825" s="101"/>
      <c r="P825" s="101"/>
      <c r="Q825" s="101"/>
      <c r="R825" s="101"/>
      <c r="S825" s="101"/>
      <c r="T825" s="103"/>
      <c r="U825" s="104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4"/>
      <c r="BB825" s="104"/>
      <c r="BC825" s="110"/>
      <c r="BD825" s="100"/>
      <c r="BE825" s="104"/>
      <c r="BF825" s="104"/>
      <c r="BG825" s="104"/>
      <c r="BH825" s="104"/>
      <c r="BI825" s="104"/>
      <c r="BJ825" s="104"/>
      <c r="BK825" s="104"/>
      <c r="BL825" s="104"/>
      <c r="BM825" s="104"/>
      <c r="BN825" s="104"/>
      <c r="BO825" s="104"/>
      <c r="BP825" s="104"/>
      <c r="BQ825" s="104"/>
      <c r="BR825" s="104"/>
      <c r="BS825" s="104"/>
      <c r="BT825" s="104"/>
      <c r="BU825" s="104"/>
      <c r="BV825" s="104"/>
      <c r="BW825" s="104"/>
      <c r="BX825" s="104"/>
      <c r="BY825" s="104"/>
      <c r="BZ825" s="104"/>
      <c r="CA825" s="100"/>
      <c r="CB825" s="100"/>
      <c r="CC825" s="100"/>
    </row>
    <row r="826" spans="1:81" ht="12.75" x14ac:dyDescent="0.2">
      <c r="A826" s="151"/>
      <c r="B826" s="42"/>
      <c r="C826" s="151"/>
      <c r="D826" s="151"/>
      <c r="E826" s="334"/>
      <c r="F826" s="334"/>
      <c r="G826" s="335"/>
      <c r="H826" s="335"/>
      <c r="I826" s="104"/>
      <c r="J826" s="100"/>
      <c r="K826" s="100"/>
      <c r="L826" s="100"/>
      <c r="M826" s="100"/>
      <c r="N826" s="101"/>
      <c r="O826" s="101"/>
      <c r="P826" s="101"/>
      <c r="Q826" s="101"/>
      <c r="R826" s="101"/>
      <c r="S826" s="101"/>
      <c r="T826" s="103"/>
      <c r="U826" s="104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4"/>
      <c r="BB826" s="104"/>
      <c r="BC826" s="110"/>
      <c r="BD826" s="100"/>
      <c r="BE826" s="104"/>
      <c r="BF826" s="104"/>
      <c r="BG826" s="104"/>
      <c r="BH826" s="104"/>
      <c r="BI826" s="104"/>
      <c r="BJ826" s="104"/>
      <c r="BK826" s="104"/>
      <c r="BL826" s="104"/>
      <c r="BM826" s="104"/>
      <c r="BN826" s="104"/>
      <c r="BO826" s="104"/>
      <c r="BP826" s="104"/>
      <c r="BQ826" s="104"/>
      <c r="BR826" s="104"/>
      <c r="BS826" s="104"/>
      <c r="BT826" s="104"/>
      <c r="BU826" s="104"/>
      <c r="BV826" s="104"/>
      <c r="BW826" s="104"/>
      <c r="BX826" s="104"/>
      <c r="BY826" s="104"/>
      <c r="BZ826" s="104"/>
      <c r="CA826" s="100"/>
      <c r="CB826" s="100"/>
      <c r="CC826" s="100"/>
    </row>
    <row r="827" spans="1:81" ht="12.75" x14ac:dyDescent="0.2">
      <c r="A827" s="151"/>
      <c r="B827" s="42"/>
      <c r="C827" s="151"/>
      <c r="D827" s="151"/>
      <c r="E827" s="334"/>
      <c r="F827" s="334"/>
      <c r="G827" s="335"/>
      <c r="H827" s="335"/>
      <c r="I827" s="104"/>
      <c r="J827" s="100"/>
      <c r="K827" s="100"/>
      <c r="L827" s="100"/>
      <c r="M827" s="100"/>
      <c r="N827" s="101"/>
      <c r="O827" s="101"/>
      <c r="P827" s="101"/>
      <c r="Q827" s="101"/>
      <c r="R827" s="101"/>
      <c r="S827" s="101"/>
      <c r="T827" s="103"/>
      <c r="U827" s="104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4"/>
      <c r="BB827" s="104"/>
      <c r="BC827" s="110"/>
      <c r="BD827" s="100"/>
      <c r="BE827" s="104"/>
      <c r="BF827" s="104"/>
      <c r="BG827" s="104"/>
      <c r="BH827" s="104"/>
      <c r="BI827" s="104"/>
      <c r="BJ827" s="104"/>
      <c r="BK827" s="104"/>
      <c r="BL827" s="104"/>
      <c r="BM827" s="104"/>
      <c r="BN827" s="104"/>
      <c r="BO827" s="104"/>
      <c r="BP827" s="104"/>
      <c r="BQ827" s="104"/>
      <c r="BR827" s="104"/>
      <c r="BS827" s="104"/>
      <c r="BT827" s="104"/>
      <c r="BU827" s="104"/>
      <c r="BV827" s="104"/>
      <c r="BW827" s="104"/>
      <c r="BX827" s="104"/>
      <c r="BY827" s="104"/>
      <c r="BZ827" s="104"/>
      <c r="CA827" s="100"/>
      <c r="CB827" s="100"/>
      <c r="CC827" s="100"/>
    </row>
    <row r="828" spans="1:81" ht="12.75" x14ac:dyDescent="0.2">
      <c r="A828" s="151"/>
      <c r="B828" s="42"/>
      <c r="C828" s="151"/>
      <c r="D828" s="151"/>
      <c r="E828" s="334"/>
      <c r="F828" s="334"/>
      <c r="G828" s="335"/>
      <c r="H828" s="335"/>
      <c r="I828" s="104"/>
      <c r="J828" s="100"/>
      <c r="K828" s="100"/>
      <c r="L828" s="100"/>
      <c r="M828" s="100"/>
      <c r="N828" s="101"/>
      <c r="O828" s="101"/>
      <c r="P828" s="101"/>
      <c r="Q828" s="101"/>
      <c r="R828" s="101"/>
      <c r="S828" s="101"/>
      <c r="T828" s="103"/>
      <c r="U828" s="104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4"/>
      <c r="BB828" s="104"/>
      <c r="BC828" s="110"/>
      <c r="BD828" s="100"/>
      <c r="BE828" s="104"/>
      <c r="BF828" s="104"/>
      <c r="BG828" s="104"/>
      <c r="BH828" s="104"/>
      <c r="BI828" s="104"/>
      <c r="BJ828" s="104"/>
      <c r="BK828" s="104"/>
      <c r="BL828" s="104"/>
      <c r="BM828" s="104"/>
      <c r="BN828" s="104"/>
      <c r="BO828" s="104"/>
      <c r="BP828" s="104"/>
      <c r="BQ828" s="104"/>
      <c r="BR828" s="104"/>
      <c r="BS828" s="104"/>
      <c r="BT828" s="104"/>
      <c r="BU828" s="104"/>
      <c r="BV828" s="104"/>
      <c r="BW828" s="104"/>
      <c r="BX828" s="104"/>
      <c r="BY828" s="104"/>
      <c r="BZ828" s="104"/>
      <c r="CA828" s="100"/>
      <c r="CB828" s="100"/>
      <c r="CC828" s="100"/>
    </row>
    <row r="829" spans="1:81" ht="12.75" x14ac:dyDescent="0.2">
      <c r="A829" s="151"/>
      <c r="B829" s="42"/>
      <c r="C829" s="151"/>
      <c r="D829" s="151"/>
      <c r="E829" s="334"/>
      <c r="F829" s="334"/>
      <c r="G829" s="335"/>
      <c r="H829" s="335"/>
      <c r="I829" s="104"/>
      <c r="J829" s="100"/>
      <c r="K829" s="100"/>
      <c r="L829" s="100"/>
      <c r="M829" s="100"/>
      <c r="N829" s="101"/>
      <c r="O829" s="101"/>
      <c r="P829" s="101"/>
      <c r="Q829" s="101"/>
      <c r="R829" s="101"/>
      <c r="S829" s="101"/>
      <c r="T829" s="103"/>
      <c r="U829" s="104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4"/>
      <c r="BB829" s="104"/>
      <c r="BC829" s="110"/>
      <c r="BD829" s="100"/>
      <c r="BE829" s="104"/>
      <c r="BF829" s="104"/>
      <c r="BG829" s="104"/>
      <c r="BH829" s="104"/>
      <c r="BI829" s="104"/>
      <c r="BJ829" s="104"/>
      <c r="BK829" s="104"/>
      <c r="BL829" s="104"/>
      <c r="BM829" s="104"/>
      <c r="BN829" s="104"/>
      <c r="BO829" s="104"/>
      <c r="BP829" s="104"/>
      <c r="BQ829" s="104"/>
      <c r="BR829" s="104"/>
      <c r="BS829" s="104"/>
      <c r="BT829" s="104"/>
      <c r="BU829" s="104"/>
      <c r="BV829" s="104"/>
      <c r="BW829" s="104"/>
      <c r="BX829" s="104"/>
      <c r="BY829" s="104"/>
      <c r="BZ829" s="104"/>
      <c r="CA829" s="100"/>
      <c r="CB829" s="100"/>
      <c r="CC829" s="100"/>
    </row>
    <row r="830" spans="1:81" ht="12.75" x14ac:dyDescent="0.2">
      <c r="A830" s="151"/>
      <c r="B830" s="42"/>
      <c r="C830" s="151"/>
      <c r="D830" s="151"/>
      <c r="E830" s="334"/>
      <c r="F830" s="334"/>
      <c r="G830" s="335"/>
      <c r="H830" s="335"/>
      <c r="I830" s="104"/>
      <c r="J830" s="100"/>
      <c r="K830" s="100"/>
      <c r="L830" s="100"/>
      <c r="M830" s="100"/>
      <c r="N830" s="101"/>
      <c r="O830" s="101"/>
      <c r="P830" s="101"/>
      <c r="Q830" s="101"/>
      <c r="R830" s="101"/>
      <c r="S830" s="101"/>
      <c r="T830" s="103"/>
      <c r="U830" s="104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4"/>
      <c r="BB830" s="104"/>
      <c r="BC830" s="110"/>
      <c r="BD830" s="100"/>
      <c r="BE830" s="104"/>
      <c r="BF830" s="104"/>
      <c r="BG830" s="104"/>
      <c r="BH830" s="104"/>
      <c r="BI830" s="104"/>
      <c r="BJ830" s="104"/>
      <c r="BK830" s="104"/>
      <c r="BL830" s="104"/>
      <c r="BM830" s="104"/>
      <c r="BN830" s="104"/>
      <c r="BO830" s="104"/>
      <c r="BP830" s="104"/>
      <c r="BQ830" s="104"/>
      <c r="BR830" s="104"/>
      <c r="BS830" s="104"/>
      <c r="BT830" s="104"/>
      <c r="BU830" s="104"/>
      <c r="BV830" s="104"/>
      <c r="BW830" s="104"/>
      <c r="BX830" s="104"/>
      <c r="BY830" s="104"/>
      <c r="BZ830" s="104"/>
      <c r="CA830" s="100"/>
      <c r="CB830" s="100"/>
      <c r="CC830" s="100"/>
    </row>
    <row r="831" spans="1:81" ht="12.75" x14ac:dyDescent="0.2">
      <c r="A831" s="151"/>
      <c r="B831" s="42"/>
      <c r="C831" s="151"/>
      <c r="D831" s="151"/>
      <c r="E831" s="334"/>
      <c r="F831" s="334"/>
      <c r="G831" s="335"/>
      <c r="H831" s="335"/>
      <c r="I831" s="104"/>
      <c r="J831" s="100"/>
      <c r="K831" s="100"/>
      <c r="L831" s="100"/>
      <c r="M831" s="100"/>
      <c r="N831" s="101"/>
      <c r="O831" s="101"/>
      <c r="P831" s="101"/>
      <c r="Q831" s="101"/>
      <c r="R831" s="101"/>
      <c r="S831" s="101"/>
      <c r="T831" s="103"/>
      <c r="U831" s="104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4"/>
      <c r="BB831" s="104"/>
      <c r="BC831" s="110"/>
      <c r="BD831" s="100"/>
      <c r="BE831" s="104"/>
      <c r="BF831" s="104"/>
      <c r="BG831" s="104"/>
      <c r="BH831" s="104"/>
      <c r="BI831" s="104"/>
      <c r="BJ831" s="104"/>
      <c r="BK831" s="104"/>
      <c r="BL831" s="104"/>
      <c r="BM831" s="104"/>
      <c r="BN831" s="104"/>
      <c r="BO831" s="104"/>
      <c r="BP831" s="104"/>
      <c r="BQ831" s="104"/>
      <c r="BR831" s="104"/>
      <c r="BS831" s="104"/>
      <c r="BT831" s="104"/>
      <c r="BU831" s="104"/>
      <c r="BV831" s="104"/>
      <c r="BW831" s="104"/>
      <c r="BX831" s="104"/>
      <c r="BY831" s="104"/>
      <c r="BZ831" s="104"/>
      <c r="CA831" s="100"/>
      <c r="CB831" s="100"/>
      <c r="CC831" s="100"/>
    </row>
    <row r="832" spans="1:81" ht="12.75" x14ac:dyDescent="0.2">
      <c r="A832" s="151"/>
      <c r="B832" s="42"/>
      <c r="C832" s="151"/>
      <c r="D832" s="151"/>
      <c r="E832" s="334"/>
      <c r="F832" s="334"/>
      <c r="G832" s="335"/>
      <c r="H832" s="335"/>
      <c r="I832" s="104"/>
      <c r="J832" s="100"/>
      <c r="K832" s="100"/>
      <c r="L832" s="100"/>
      <c r="M832" s="100"/>
      <c r="N832" s="101"/>
      <c r="O832" s="101"/>
      <c r="P832" s="101"/>
      <c r="Q832" s="101"/>
      <c r="R832" s="101"/>
      <c r="S832" s="101"/>
      <c r="T832" s="103"/>
      <c r="U832" s="104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4"/>
      <c r="BB832" s="104"/>
      <c r="BC832" s="110"/>
      <c r="BD832" s="100"/>
      <c r="BE832" s="104"/>
      <c r="BF832" s="104"/>
      <c r="BG832" s="104"/>
      <c r="BH832" s="104"/>
      <c r="BI832" s="104"/>
      <c r="BJ832" s="104"/>
      <c r="BK832" s="104"/>
      <c r="BL832" s="104"/>
      <c r="BM832" s="104"/>
      <c r="BN832" s="104"/>
      <c r="BO832" s="104"/>
      <c r="BP832" s="104"/>
      <c r="BQ832" s="104"/>
      <c r="BR832" s="104"/>
      <c r="BS832" s="104"/>
      <c r="BT832" s="104"/>
      <c r="BU832" s="104"/>
      <c r="BV832" s="104"/>
      <c r="BW832" s="104"/>
      <c r="BX832" s="104"/>
      <c r="BY832" s="104"/>
      <c r="BZ832" s="104"/>
      <c r="CA832" s="100"/>
      <c r="CB832" s="100"/>
      <c r="CC832" s="100"/>
    </row>
    <row r="833" spans="1:81" ht="12.75" x14ac:dyDescent="0.2">
      <c r="A833" s="151"/>
      <c r="B833" s="42"/>
      <c r="C833" s="151"/>
      <c r="D833" s="151"/>
      <c r="E833" s="334"/>
      <c r="F833" s="334"/>
      <c r="G833" s="335"/>
      <c r="H833" s="335"/>
      <c r="I833" s="104"/>
      <c r="J833" s="100"/>
      <c r="K833" s="100"/>
      <c r="L833" s="100"/>
      <c r="M833" s="100"/>
      <c r="N833" s="101"/>
      <c r="O833" s="101"/>
      <c r="P833" s="101"/>
      <c r="Q833" s="101"/>
      <c r="R833" s="101"/>
      <c r="S833" s="101"/>
      <c r="T833" s="103"/>
      <c r="U833" s="104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4"/>
      <c r="BB833" s="104"/>
      <c r="BC833" s="110"/>
      <c r="BD833" s="100"/>
      <c r="BE833" s="104"/>
      <c r="BF833" s="104"/>
      <c r="BG833" s="104"/>
      <c r="BH833" s="104"/>
      <c r="BI833" s="104"/>
      <c r="BJ833" s="104"/>
      <c r="BK833" s="104"/>
      <c r="BL833" s="104"/>
      <c r="BM833" s="104"/>
      <c r="BN833" s="104"/>
      <c r="BO833" s="104"/>
      <c r="BP833" s="104"/>
      <c r="BQ833" s="104"/>
      <c r="BR833" s="104"/>
      <c r="BS833" s="104"/>
      <c r="BT833" s="104"/>
      <c r="BU833" s="104"/>
      <c r="BV833" s="104"/>
      <c r="BW833" s="104"/>
      <c r="BX833" s="104"/>
      <c r="BY833" s="104"/>
      <c r="BZ833" s="104"/>
      <c r="CA833" s="100"/>
      <c r="CB833" s="100"/>
      <c r="CC833" s="100"/>
    </row>
    <row r="834" spans="1:81" ht="12.75" x14ac:dyDescent="0.2">
      <c r="A834" s="151"/>
      <c r="B834" s="42"/>
      <c r="C834" s="151"/>
      <c r="D834" s="151"/>
      <c r="E834" s="334"/>
      <c r="F834" s="334"/>
      <c r="G834" s="335"/>
      <c r="H834" s="335"/>
      <c r="I834" s="104"/>
      <c r="J834" s="100"/>
      <c r="K834" s="100"/>
      <c r="L834" s="100"/>
      <c r="M834" s="100"/>
      <c r="N834" s="101"/>
      <c r="O834" s="101"/>
      <c r="P834" s="101"/>
      <c r="Q834" s="101"/>
      <c r="R834" s="101"/>
      <c r="S834" s="101"/>
      <c r="T834" s="103"/>
      <c r="U834" s="104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4"/>
      <c r="BB834" s="104"/>
      <c r="BC834" s="110"/>
      <c r="BD834" s="100"/>
      <c r="BE834" s="104"/>
      <c r="BF834" s="104"/>
      <c r="BG834" s="104"/>
      <c r="BH834" s="104"/>
      <c r="BI834" s="104"/>
      <c r="BJ834" s="104"/>
      <c r="BK834" s="104"/>
      <c r="BL834" s="104"/>
      <c r="BM834" s="104"/>
      <c r="BN834" s="104"/>
      <c r="BO834" s="104"/>
      <c r="BP834" s="104"/>
      <c r="BQ834" s="104"/>
      <c r="BR834" s="104"/>
      <c r="BS834" s="104"/>
      <c r="BT834" s="104"/>
      <c r="BU834" s="104"/>
      <c r="BV834" s="104"/>
      <c r="BW834" s="104"/>
      <c r="BX834" s="104"/>
      <c r="BY834" s="104"/>
      <c r="BZ834" s="104"/>
      <c r="CA834" s="100"/>
      <c r="CB834" s="100"/>
      <c r="CC834" s="100"/>
    </row>
    <row r="835" spans="1:81" ht="12.75" x14ac:dyDescent="0.2">
      <c r="A835" s="151"/>
      <c r="B835" s="42"/>
      <c r="C835" s="151"/>
      <c r="D835" s="151"/>
      <c r="E835" s="334"/>
      <c r="F835" s="334"/>
      <c r="G835" s="335"/>
      <c r="H835" s="335"/>
      <c r="I835" s="104"/>
      <c r="J835" s="100"/>
      <c r="K835" s="100"/>
      <c r="L835" s="100"/>
      <c r="M835" s="100"/>
      <c r="N835" s="101"/>
      <c r="O835" s="101"/>
      <c r="P835" s="101"/>
      <c r="Q835" s="101"/>
      <c r="R835" s="101"/>
      <c r="S835" s="101"/>
      <c r="T835" s="103"/>
      <c r="U835" s="104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4"/>
      <c r="BB835" s="104"/>
      <c r="BC835" s="110"/>
      <c r="BD835" s="100"/>
      <c r="BE835" s="104"/>
      <c r="BF835" s="104"/>
      <c r="BG835" s="104"/>
      <c r="BH835" s="104"/>
      <c r="BI835" s="104"/>
      <c r="BJ835" s="104"/>
      <c r="BK835" s="104"/>
      <c r="BL835" s="104"/>
      <c r="BM835" s="104"/>
      <c r="BN835" s="104"/>
      <c r="BO835" s="104"/>
      <c r="BP835" s="104"/>
      <c r="BQ835" s="104"/>
      <c r="BR835" s="104"/>
      <c r="BS835" s="104"/>
      <c r="BT835" s="104"/>
      <c r="BU835" s="104"/>
      <c r="BV835" s="104"/>
      <c r="BW835" s="104"/>
      <c r="BX835" s="104"/>
      <c r="BY835" s="104"/>
      <c r="BZ835" s="104"/>
      <c r="CA835" s="100"/>
      <c r="CB835" s="100"/>
      <c r="CC835" s="100"/>
    </row>
    <row r="836" spans="1:81" ht="12.75" x14ac:dyDescent="0.2">
      <c r="A836" s="151"/>
      <c r="B836" s="42"/>
      <c r="C836" s="151"/>
      <c r="D836" s="151"/>
      <c r="E836" s="334"/>
      <c r="F836" s="334"/>
      <c r="G836" s="335"/>
      <c r="H836" s="335"/>
      <c r="I836" s="104"/>
      <c r="J836" s="100"/>
      <c r="K836" s="100"/>
      <c r="L836" s="100"/>
      <c r="M836" s="100"/>
      <c r="N836" s="101"/>
      <c r="O836" s="101"/>
      <c r="P836" s="101"/>
      <c r="Q836" s="101"/>
      <c r="R836" s="101"/>
      <c r="S836" s="101"/>
      <c r="T836" s="103"/>
      <c r="U836" s="104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4"/>
      <c r="BB836" s="104"/>
      <c r="BC836" s="110"/>
      <c r="BD836" s="100"/>
      <c r="BE836" s="104"/>
      <c r="BF836" s="104"/>
      <c r="BG836" s="104"/>
      <c r="BH836" s="104"/>
      <c r="BI836" s="104"/>
      <c r="BJ836" s="104"/>
      <c r="BK836" s="104"/>
      <c r="BL836" s="104"/>
      <c r="BM836" s="104"/>
      <c r="BN836" s="104"/>
      <c r="BO836" s="104"/>
      <c r="BP836" s="104"/>
      <c r="BQ836" s="104"/>
      <c r="BR836" s="104"/>
      <c r="BS836" s="104"/>
      <c r="BT836" s="104"/>
      <c r="BU836" s="104"/>
      <c r="BV836" s="104"/>
      <c r="BW836" s="104"/>
      <c r="BX836" s="104"/>
      <c r="BY836" s="104"/>
      <c r="BZ836" s="104"/>
      <c r="CA836" s="100"/>
      <c r="CB836" s="100"/>
      <c r="CC836" s="100"/>
    </row>
    <row r="837" spans="1:81" ht="12.75" x14ac:dyDescent="0.2">
      <c r="A837" s="151"/>
      <c r="B837" s="42"/>
      <c r="C837" s="151"/>
      <c r="D837" s="151"/>
      <c r="E837" s="334"/>
      <c r="F837" s="334"/>
      <c r="G837" s="335"/>
      <c r="H837" s="335"/>
      <c r="I837" s="104"/>
      <c r="J837" s="100"/>
      <c r="K837" s="100"/>
      <c r="L837" s="100"/>
      <c r="M837" s="100"/>
      <c r="N837" s="101"/>
      <c r="O837" s="101"/>
      <c r="P837" s="101"/>
      <c r="Q837" s="101"/>
      <c r="R837" s="101"/>
      <c r="S837" s="101"/>
      <c r="T837" s="103"/>
      <c r="U837" s="104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4"/>
      <c r="BB837" s="104"/>
      <c r="BC837" s="110"/>
      <c r="BD837" s="100"/>
      <c r="BE837" s="104"/>
      <c r="BF837" s="104"/>
      <c r="BG837" s="104"/>
      <c r="BH837" s="104"/>
      <c r="BI837" s="104"/>
      <c r="BJ837" s="104"/>
      <c r="BK837" s="104"/>
      <c r="BL837" s="104"/>
      <c r="BM837" s="104"/>
      <c r="BN837" s="104"/>
      <c r="BO837" s="104"/>
      <c r="BP837" s="104"/>
      <c r="BQ837" s="104"/>
      <c r="BR837" s="104"/>
      <c r="BS837" s="104"/>
      <c r="BT837" s="104"/>
      <c r="BU837" s="104"/>
      <c r="BV837" s="104"/>
      <c r="BW837" s="104"/>
      <c r="BX837" s="104"/>
      <c r="BY837" s="104"/>
      <c r="BZ837" s="104"/>
      <c r="CA837" s="100"/>
      <c r="CB837" s="100"/>
      <c r="CC837" s="100"/>
    </row>
    <row r="838" spans="1:81" ht="12.75" x14ac:dyDescent="0.2">
      <c r="A838" s="151"/>
      <c r="B838" s="42"/>
      <c r="C838" s="151"/>
      <c r="D838" s="151"/>
      <c r="E838" s="334"/>
      <c r="F838" s="334"/>
      <c r="G838" s="335"/>
      <c r="H838" s="335"/>
      <c r="I838" s="104"/>
      <c r="J838" s="100"/>
      <c r="K838" s="100"/>
      <c r="L838" s="100"/>
      <c r="M838" s="100"/>
      <c r="N838" s="101"/>
      <c r="O838" s="101"/>
      <c r="P838" s="101"/>
      <c r="Q838" s="101"/>
      <c r="R838" s="101"/>
      <c r="S838" s="101"/>
      <c r="T838" s="103"/>
      <c r="U838" s="104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4"/>
      <c r="BB838" s="104"/>
      <c r="BC838" s="110"/>
      <c r="BD838" s="100"/>
      <c r="BE838" s="104"/>
      <c r="BF838" s="104"/>
      <c r="BG838" s="104"/>
      <c r="BH838" s="104"/>
      <c r="BI838" s="104"/>
      <c r="BJ838" s="104"/>
      <c r="BK838" s="104"/>
      <c r="BL838" s="104"/>
      <c r="BM838" s="104"/>
      <c r="BN838" s="104"/>
      <c r="BO838" s="104"/>
      <c r="BP838" s="104"/>
      <c r="BQ838" s="104"/>
      <c r="BR838" s="104"/>
      <c r="BS838" s="104"/>
      <c r="BT838" s="104"/>
      <c r="BU838" s="104"/>
      <c r="BV838" s="104"/>
      <c r="BW838" s="104"/>
      <c r="BX838" s="104"/>
      <c r="BY838" s="104"/>
      <c r="BZ838" s="104"/>
      <c r="CA838" s="100"/>
      <c r="CB838" s="100"/>
      <c r="CC838" s="100"/>
    </row>
    <row r="839" spans="1:81" ht="12.75" x14ac:dyDescent="0.2">
      <c r="A839" s="151"/>
      <c r="B839" s="42"/>
      <c r="C839" s="151"/>
      <c r="D839" s="151"/>
      <c r="E839" s="334"/>
      <c r="F839" s="334"/>
      <c r="G839" s="335"/>
      <c r="H839" s="335"/>
      <c r="I839" s="104"/>
      <c r="J839" s="100"/>
      <c r="K839" s="100"/>
      <c r="L839" s="100"/>
      <c r="M839" s="100"/>
      <c r="N839" s="101"/>
      <c r="O839" s="101"/>
      <c r="P839" s="101"/>
      <c r="Q839" s="101"/>
      <c r="R839" s="101"/>
      <c r="S839" s="101"/>
      <c r="T839" s="103"/>
      <c r="U839" s="104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4"/>
      <c r="BB839" s="104"/>
      <c r="BC839" s="110"/>
      <c r="BD839" s="100"/>
      <c r="BE839" s="104"/>
      <c r="BF839" s="104"/>
      <c r="BG839" s="104"/>
      <c r="BH839" s="104"/>
      <c r="BI839" s="104"/>
      <c r="BJ839" s="104"/>
      <c r="BK839" s="104"/>
      <c r="BL839" s="104"/>
      <c r="BM839" s="104"/>
      <c r="BN839" s="104"/>
      <c r="BO839" s="104"/>
      <c r="BP839" s="104"/>
      <c r="BQ839" s="104"/>
      <c r="BR839" s="104"/>
      <c r="BS839" s="104"/>
      <c r="BT839" s="104"/>
      <c r="BU839" s="104"/>
      <c r="BV839" s="104"/>
      <c r="BW839" s="104"/>
      <c r="BX839" s="104"/>
      <c r="BY839" s="104"/>
      <c r="BZ839" s="104"/>
      <c r="CA839" s="100"/>
      <c r="CB839" s="100"/>
      <c r="CC839" s="100"/>
    </row>
    <row r="840" spans="1:81" ht="12.75" x14ac:dyDescent="0.2">
      <c r="A840" s="151"/>
      <c r="B840" s="42"/>
      <c r="C840" s="151"/>
      <c r="D840" s="151"/>
      <c r="E840" s="334"/>
      <c r="F840" s="334"/>
      <c r="G840" s="335"/>
      <c r="H840" s="335"/>
      <c r="I840" s="104"/>
      <c r="J840" s="100"/>
      <c r="K840" s="100"/>
      <c r="L840" s="100"/>
      <c r="M840" s="100"/>
      <c r="N840" s="101"/>
      <c r="O840" s="101"/>
      <c r="P840" s="101"/>
      <c r="Q840" s="101"/>
      <c r="R840" s="101"/>
      <c r="S840" s="101"/>
      <c r="T840" s="103"/>
      <c r="U840" s="104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4"/>
      <c r="BB840" s="104"/>
      <c r="BC840" s="110"/>
      <c r="BD840" s="100"/>
      <c r="BE840" s="104"/>
      <c r="BF840" s="104"/>
      <c r="BG840" s="104"/>
      <c r="BH840" s="104"/>
      <c r="BI840" s="104"/>
      <c r="BJ840" s="104"/>
      <c r="BK840" s="104"/>
      <c r="BL840" s="104"/>
      <c r="BM840" s="104"/>
      <c r="BN840" s="104"/>
      <c r="BO840" s="104"/>
      <c r="BP840" s="104"/>
      <c r="BQ840" s="104"/>
      <c r="BR840" s="104"/>
      <c r="BS840" s="104"/>
      <c r="BT840" s="104"/>
      <c r="BU840" s="104"/>
      <c r="BV840" s="104"/>
      <c r="BW840" s="104"/>
      <c r="BX840" s="104"/>
      <c r="BY840" s="104"/>
      <c r="BZ840" s="104"/>
      <c r="CA840" s="100"/>
      <c r="CB840" s="100"/>
      <c r="CC840" s="100"/>
    </row>
    <row r="841" spans="1:81" ht="12.75" x14ac:dyDescent="0.2">
      <c r="A841" s="151"/>
      <c r="B841" s="42"/>
      <c r="C841" s="151"/>
      <c r="D841" s="151"/>
      <c r="E841" s="334"/>
      <c r="F841" s="334"/>
      <c r="G841" s="335"/>
      <c r="H841" s="335"/>
      <c r="I841" s="104"/>
      <c r="J841" s="100"/>
      <c r="K841" s="100"/>
      <c r="L841" s="100"/>
      <c r="M841" s="100"/>
      <c r="N841" s="101"/>
      <c r="O841" s="101"/>
      <c r="P841" s="101"/>
      <c r="Q841" s="101"/>
      <c r="R841" s="101"/>
      <c r="S841" s="101"/>
      <c r="T841" s="103"/>
      <c r="U841" s="104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4"/>
      <c r="BB841" s="104"/>
      <c r="BC841" s="110"/>
      <c r="BD841" s="100"/>
      <c r="BE841" s="104"/>
      <c r="BF841" s="104"/>
      <c r="BG841" s="104"/>
      <c r="BH841" s="104"/>
      <c r="BI841" s="104"/>
      <c r="BJ841" s="104"/>
      <c r="BK841" s="104"/>
      <c r="BL841" s="104"/>
      <c r="BM841" s="104"/>
      <c r="BN841" s="104"/>
      <c r="BO841" s="104"/>
      <c r="BP841" s="104"/>
      <c r="BQ841" s="104"/>
      <c r="BR841" s="104"/>
      <c r="BS841" s="104"/>
      <c r="BT841" s="104"/>
      <c r="BU841" s="104"/>
      <c r="BV841" s="104"/>
      <c r="BW841" s="104"/>
      <c r="BX841" s="104"/>
      <c r="BY841" s="104"/>
      <c r="BZ841" s="104"/>
      <c r="CA841" s="100"/>
      <c r="CB841" s="100"/>
      <c r="CC841" s="100"/>
    </row>
    <row r="842" spans="1:81" ht="12.75" x14ac:dyDescent="0.2">
      <c r="A842" s="151"/>
      <c r="B842" s="42"/>
      <c r="C842" s="151"/>
      <c r="D842" s="151"/>
      <c r="E842" s="334"/>
      <c r="F842" s="334"/>
      <c r="G842" s="335"/>
      <c r="H842" s="335"/>
      <c r="I842" s="104"/>
      <c r="J842" s="100"/>
      <c r="K842" s="100"/>
      <c r="L842" s="100"/>
      <c r="M842" s="100"/>
      <c r="N842" s="101"/>
      <c r="O842" s="101"/>
      <c r="P842" s="101"/>
      <c r="Q842" s="101"/>
      <c r="R842" s="101"/>
      <c r="S842" s="101"/>
      <c r="T842" s="103"/>
      <c r="U842" s="104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4"/>
      <c r="BB842" s="104"/>
      <c r="BC842" s="110"/>
      <c r="BD842" s="100"/>
      <c r="BE842" s="104"/>
      <c r="BF842" s="104"/>
      <c r="BG842" s="104"/>
      <c r="BH842" s="104"/>
      <c r="BI842" s="104"/>
      <c r="BJ842" s="104"/>
      <c r="BK842" s="104"/>
      <c r="BL842" s="104"/>
      <c r="BM842" s="104"/>
      <c r="BN842" s="104"/>
      <c r="BO842" s="104"/>
      <c r="BP842" s="104"/>
      <c r="BQ842" s="104"/>
      <c r="BR842" s="104"/>
      <c r="BS842" s="104"/>
      <c r="BT842" s="104"/>
      <c r="BU842" s="104"/>
      <c r="BV842" s="104"/>
      <c r="BW842" s="104"/>
      <c r="BX842" s="104"/>
      <c r="BY842" s="104"/>
      <c r="BZ842" s="104"/>
      <c r="CA842" s="100"/>
      <c r="CB842" s="100"/>
      <c r="CC842" s="100"/>
    </row>
    <row r="843" spans="1:81" ht="12.75" x14ac:dyDescent="0.2">
      <c r="A843" s="151"/>
      <c r="B843" s="42"/>
      <c r="C843" s="151"/>
      <c r="D843" s="151"/>
      <c r="E843" s="334"/>
      <c r="F843" s="334"/>
      <c r="G843" s="335"/>
      <c r="H843" s="335"/>
      <c r="I843" s="104"/>
      <c r="J843" s="100"/>
      <c r="K843" s="100"/>
      <c r="L843" s="100"/>
      <c r="M843" s="100"/>
      <c r="N843" s="101"/>
      <c r="O843" s="101"/>
      <c r="P843" s="101"/>
      <c r="Q843" s="101"/>
      <c r="R843" s="101"/>
      <c r="S843" s="101"/>
      <c r="T843" s="103"/>
      <c r="U843" s="104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4"/>
      <c r="BB843" s="104"/>
      <c r="BC843" s="110"/>
      <c r="BD843" s="100"/>
      <c r="BE843" s="104"/>
      <c r="BF843" s="104"/>
      <c r="BG843" s="104"/>
      <c r="BH843" s="104"/>
      <c r="BI843" s="104"/>
      <c r="BJ843" s="104"/>
      <c r="BK843" s="104"/>
      <c r="BL843" s="104"/>
      <c r="BM843" s="104"/>
      <c r="BN843" s="104"/>
      <c r="BO843" s="104"/>
      <c r="BP843" s="104"/>
      <c r="BQ843" s="104"/>
      <c r="BR843" s="104"/>
      <c r="BS843" s="104"/>
      <c r="BT843" s="104"/>
      <c r="BU843" s="104"/>
      <c r="BV843" s="104"/>
      <c r="BW843" s="104"/>
      <c r="BX843" s="104"/>
      <c r="BY843" s="104"/>
      <c r="BZ843" s="104"/>
      <c r="CA843" s="100"/>
      <c r="CB843" s="100"/>
      <c r="CC843" s="100"/>
    </row>
    <row r="844" spans="1:81" ht="12.75" x14ac:dyDescent="0.2">
      <c r="A844" s="151"/>
      <c r="B844" s="42"/>
      <c r="C844" s="151"/>
      <c r="D844" s="151"/>
      <c r="E844" s="334"/>
      <c r="F844" s="334"/>
      <c r="G844" s="335"/>
      <c r="H844" s="335"/>
      <c r="I844" s="104"/>
      <c r="J844" s="100"/>
      <c r="K844" s="100"/>
      <c r="L844" s="100"/>
      <c r="M844" s="100"/>
      <c r="N844" s="101"/>
      <c r="O844" s="101"/>
      <c r="P844" s="101"/>
      <c r="Q844" s="101"/>
      <c r="R844" s="101"/>
      <c r="S844" s="101"/>
      <c r="T844" s="103"/>
      <c r="U844" s="104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4"/>
      <c r="BB844" s="104"/>
      <c r="BC844" s="110"/>
      <c r="BD844" s="100"/>
      <c r="BE844" s="104"/>
      <c r="BF844" s="104"/>
      <c r="BG844" s="104"/>
      <c r="BH844" s="104"/>
      <c r="BI844" s="104"/>
      <c r="BJ844" s="104"/>
      <c r="BK844" s="104"/>
      <c r="BL844" s="104"/>
      <c r="BM844" s="104"/>
      <c r="BN844" s="104"/>
      <c r="BO844" s="104"/>
      <c r="BP844" s="104"/>
      <c r="BQ844" s="104"/>
      <c r="BR844" s="104"/>
      <c r="BS844" s="104"/>
      <c r="BT844" s="104"/>
      <c r="BU844" s="104"/>
      <c r="BV844" s="104"/>
      <c r="BW844" s="104"/>
      <c r="BX844" s="104"/>
      <c r="BY844" s="104"/>
      <c r="BZ844" s="104"/>
      <c r="CA844" s="100"/>
      <c r="CB844" s="100"/>
      <c r="CC844" s="100"/>
    </row>
    <row r="845" spans="1:81" ht="12.75" x14ac:dyDescent="0.2">
      <c r="A845" s="151"/>
      <c r="B845" s="42"/>
      <c r="C845" s="151"/>
      <c r="D845" s="151"/>
      <c r="E845" s="334"/>
      <c r="F845" s="334"/>
      <c r="G845" s="335"/>
      <c r="H845" s="335"/>
      <c r="I845" s="104"/>
      <c r="J845" s="100"/>
      <c r="K845" s="100"/>
      <c r="L845" s="100"/>
      <c r="M845" s="100"/>
      <c r="N845" s="101"/>
      <c r="O845" s="101"/>
      <c r="P845" s="101"/>
      <c r="Q845" s="101"/>
      <c r="R845" s="101"/>
      <c r="S845" s="101"/>
      <c r="T845" s="103"/>
      <c r="U845" s="104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4"/>
      <c r="BB845" s="104"/>
      <c r="BC845" s="110"/>
      <c r="BD845" s="100"/>
      <c r="BE845" s="104"/>
      <c r="BF845" s="104"/>
      <c r="BG845" s="104"/>
      <c r="BH845" s="104"/>
      <c r="BI845" s="104"/>
      <c r="BJ845" s="104"/>
      <c r="BK845" s="104"/>
      <c r="BL845" s="104"/>
      <c r="BM845" s="104"/>
      <c r="BN845" s="104"/>
      <c r="BO845" s="104"/>
      <c r="BP845" s="104"/>
      <c r="BQ845" s="104"/>
      <c r="BR845" s="104"/>
      <c r="BS845" s="104"/>
      <c r="BT845" s="104"/>
      <c r="BU845" s="104"/>
      <c r="BV845" s="104"/>
      <c r="BW845" s="104"/>
      <c r="BX845" s="104"/>
      <c r="BY845" s="104"/>
      <c r="BZ845" s="104"/>
      <c r="CA845" s="100"/>
      <c r="CB845" s="100"/>
      <c r="CC845" s="100"/>
    </row>
    <row r="846" spans="1:81" ht="12.75" x14ac:dyDescent="0.2">
      <c r="A846" s="151"/>
      <c r="B846" s="42"/>
      <c r="C846" s="151"/>
      <c r="D846" s="151"/>
      <c r="E846" s="334"/>
      <c r="F846" s="334"/>
      <c r="G846" s="335"/>
      <c r="H846" s="335"/>
      <c r="I846" s="104"/>
      <c r="J846" s="100"/>
      <c r="K846" s="100"/>
      <c r="L846" s="100"/>
      <c r="M846" s="100"/>
      <c r="N846" s="101"/>
      <c r="O846" s="101"/>
      <c r="P846" s="101"/>
      <c r="Q846" s="101"/>
      <c r="R846" s="101"/>
      <c r="S846" s="101"/>
      <c r="T846" s="103"/>
      <c r="U846" s="104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4"/>
      <c r="BB846" s="104"/>
      <c r="BC846" s="110"/>
      <c r="BD846" s="100"/>
      <c r="BE846" s="104"/>
      <c r="BF846" s="104"/>
      <c r="BG846" s="104"/>
      <c r="BH846" s="104"/>
      <c r="BI846" s="104"/>
      <c r="BJ846" s="104"/>
      <c r="BK846" s="104"/>
      <c r="BL846" s="104"/>
      <c r="BM846" s="104"/>
      <c r="BN846" s="104"/>
      <c r="BO846" s="104"/>
      <c r="BP846" s="104"/>
      <c r="BQ846" s="104"/>
      <c r="BR846" s="104"/>
      <c r="BS846" s="104"/>
      <c r="BT846" s="104"/>
      <c r="BU846" s="104"/>
      <c r="BV846" s="104"/>
      <c r="BW846" s="104"/>
      <c r="BX846" s="104"/>
      <c r="BY846" s="104"/>
      <c r="BZ846" s="104"/>
      <c r="CA846" s="100"/>
      <c r="CB846" s="100"/>
      <c r="CC846" s="100"/>
    </row>
    <row r="847" spans="1:81" ht="12.75" x14ac:dyDescent="0.2">
      <c r="A847" s="151"/>
      <c r="B847" s="42"/>
      <c r="C847" s="151"/>
      <c r="D847" s="151"/>
      <c r="E847" s="334"/>
      <c r="F847" s="334"/>
      <c r="G847" s="335"/>
      <c r="H847" s="335"/>
      <c r="I847" s="104"/>
      <c r="J847" s="100"/>
      <c r="K847" s="100"/>
      <c r="L847" s="100"/>
      <c r="M847" s="100"/>
      <c r="N847" s="101"/>
      <c r="O847" s="101"/>
      <c r="P847" s="101"/>
      <c r="Q847" s="101"/>
      <c r="R847" s="101"/>
      <c r="S847" s="101"/>
      <c r="T847" s="103"/>
      <c r="U847" s="104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4"/>
      <c r="BB847" s="104"/>
      <c r="BC847" s="110"/>
      <c r="BD847" s="100"/>
      <c r="BE847" s="104"/>
      <c r="BF847" s="104"/>
      <c r="BG847" s="104"/>
      <c r="BH847" s="104"/>
      <c r="BI847" s="104"/>
      <c r="BJ847" s="104"/>
      <c r="BK847" s="104"/>
      <c r="BL847" s="104"/>
      <c r="BM847" s="104"/>
      <c r="BN847" s="104"/>
      <c r="BO847" s="104"/>
      <c r="BP847" s="104"/>
      <c r="BQ847" s="104"/>
      <c r="BR847" s="104"/>
      <c r="BS847" s="104"/>
      <c r="BT847" s="104"/>
      <c r="BU847" s="104"/>
      <c r="BV847" s="104"/>
      <c r="BW847" s="104"/>
      <c r="BX847" s="104"/>
      <c r="BY847" s="104"/>
      <c r="BZ847" s="104"/>
      <c r="CA847" s="100"/>
      <c r="CB847" s="100"/>
      <c r="CC847" s="100"/>
    </row>
    <row r="848" spans="1:81" ht="12.75" x14ac:dyDescent="0.2">
      <c r="A848" s="151"/>
      <c r="B848" s="42"/>
      <c r="C848" s="151"/>
      <c r="D848" s="151"/>
      <c r="E848" s="334"/>
      <c r="F848" s="334"/>
      <c r="G848" s="335"/>
      <c r="H848" s="335"/>
      <c r="I848" s="104"/>
      <c r="J848" s="100"/>
      <c r="K848" s="100"/>
      <c r="L848" s="100"/>
      <c r="M848" s="100"/>
      <c r="N848" s="101"/>
      <c r="O848" s="101"/>
      <c r="P848" s="101"/>
      <c r="Q848" s="101"/>
      <c r="R848" s="101"/>
      <c r="S848" s="101"/>
      <c r="T848" s="103"/>
      <c r="U848" s="104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4"/>
      <c r="BB848" s="104"/>
      <c r="BC848" s="110"/>
      <c r="BD848" s="100"/>
      <c r="BE848" s="104"/>
      <c r="BF848" s="104"/>
      <c r="BG848" s="104"/>
      <c r="BH848" s="104"/>
      <c r="BI848" s="104"/>
      <c r="BJ848" s="104"/>
      <c r="BK848" s="104"/>
      <c r="BL848" s="104"/>
      <c r="BM848" s="104"/>
      <c r="BN848" s="104"/>
      <c r="BO848" s="104"/>
      <c r="BP848" s="104"/>
      <c r="BQ848" s="104"/>
      <c r="BR848" s="104"/>
      <c r="BS848" s="104"/>
      <c r="BT848" s="104"/>
      <c r="BU848" s="104"/>
      <c r="BV848" s="104"/>
      <c r="BW848" s="104"/>
      <c r="BX848" s="104"/>
      <c r="BY848" s="104"/>
      <c r="BZ848" s="104"/>
      <c r="CA848" s="100"/>
      <c r="CB848" s="100"/>
      <c r="CC848" s="100"/>
    </row>
    <row r="849" spans="1:81" ht="12.75" x14ac:dyDescent="0.2">
      <c r="A849" s="151"/>
      <c r="B849" s="42"/>
      <c r="C849" s="151"/>
      <c r="D849" s="151"/>
      <c r="E849" s="334"/>
      <c r="F849" s="334"/>
      <c r="G849" s="335"/>
      <c r="H849" s="335"/>
      <c r="I849" s="104"/>
      <c r="J849" s="100"/>
      <c r="K849" s="100"/>
      <c r="L849" s="100"/>
      <c r="M849" s="100"/>
      <c r="N849" s="101"/>
      <c r="O849" s="101"/>
      <c r="P849" s="101"/>
      <c r="Q849" s="101"/>
      <c r="R849" s="101"/>
      <c r="S849" s="101"/>
      <c r="T849" s="103"/>
      <c r="U849" s="104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4"/>
      <c r="BB849" s="104"/>
      <c r="BC849" s="110"/>
      <c r="BD849" s="100"/>
      <c r="BE849" s="104"/>
      <c r="BF849" s="104"/>
      <c r="BG849" s="104"/>
      <c r="BH849" s="104"/>
      <c r="BI849" s="104"/>
      <c r="BJ849" s="104"/>
      <c r="BK849" s="104"/>
      <c r="BL849" s="104"/>
      <c r="BM849" s="104"/>
      <c r="BN849" s="104"/>
      <c r="BO849" s="104"/>
      <c r="BP849" s="104"/>
      <c r="BQ849" s="104"/>
      <c r="BR849" s="104"/>
      <c r="BS849" s="104"/>
      <c r="BT849" s="104"/>
      <c r="BU849" s="104"/>
      <c r="BV849" s="104"/>
      <c r="BW849" s="104"/>
      <c r="BX849" s="104"/>
      <c r="BY849" s="104"/>
      <c r="BZ849" s="104"/>
      <c r="CA849" s="100"/>
      <c r="CB849" s="100"/>
      <c r="CC849" s="100"/>
    </row>
    <row r="850" spans="1:81" ht="12.75" x14ac:dyDescent="0.2">
      <c r="A850" s="151"/>
      <c r="B850" s="42"/>
      <c r="C850" s="151"/>
      <c r="D850" s="151"/>
      <c r="E850" s="334"/>
      <c r="F850" s="334"/>
      <c r="G850" s="335"/>
      <c r="H850" s="335"/>
      <c r="I850" s="104"/>
      <c r="J850" s="100"/>
      <c r="K850" s="100"/>
      <c r="L850" s="100"/>
      <c r="M850" s="100"/>
      <c r="N850" s="101"/>
      <c r="O850" s="101"/>
      <c r="P850" s="101"/>
      <c r="Q850" s="101"/>
      <c r="R850" s="101"/>
      <c r="S850" s="101"/>
      <c r="T850" s="103"/>
      <c r="U850" s="104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4"/>
      <c r="BB850" s="104"/>
      <c r="BC850" s="110"/>
      <c r="BD850" s="100"/>
      <c r="BE850" s="104"/>
      <c r="BF850" s="104"/>
      <c r="BG850" s="104"/>
      <c r="BH850" s="104"/>
      <c r="BI850" s="104"/>
      <c r="BJ850" s="104"/>
      <c r="BK850" s="104"/>
      <c r="BL850" s="104"/>
      <c r="BM850" s="104"/>
      <c r="BN850" s="104"/>
      <c r="BO850" s="104"/>
      <c r="BP850" s="104"/>
      <c r="BQ850" s="104"/>
      <c r="BR850" s="104"/>
      <c r="BS850" s="104"/>
      <c r="BT850" s="104"/>
      <c r="BU850" s="104"/>
      <c r="BV850" s="104"/>
      <c r="BW850" s="104"/>
      <c r="BX850" s="104"/>
      <c r="BY850" s="104"/>
      <c r="BZ850" s="104"/>
      <c r="CA850" s="100"/>
      <c r="CB850" s="100"/>
      <c r="CC850" s="100"/>
    </row>
    <row r="851" spans="1:81" ht="12.75" x14ac:dyDescent="0.2">
      <c r="A851" s="151"/>
      <c r="B851" s="42"/>
      <c r="C851" s="151"/>
      <c r="D851" s="151"/>
      <c r="E851" s="334"/>
      <c r="F851" s="334"/>
      <c r="G851" s="335"/>
      <c r="H851" s="335"/>
      <c r="I851" s="104"/>
      <c r="J851" s="100"/>
      <c r="K851" s="100"/>
      <c r="L851" s="100"/>
      <c r="M851" s="100"/>
      <c r="N851" s="101"/>
      <c r="O851" s="101"/>
      <c r="P851" s="101"/>
      <c r="Q851" s="101"/>
      <c r="R851" s="101"/>
      <c r="S851" s="101"/>
      <c r="T851" s="103"/>
      <c r="U851" s="104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4"/>
      <c r="BB851" s="104"/>
      <c r="BC851" s="110"/>
      <c r="BD851" s="100"/>
      <c r="BE851" s="104"/>
      <c r="BF851" s="104"/>
      <c r="BG851" s="104"/>
      <c r="BH851" s="104"/>
      <c r="BI851" s="104"/>
      <c r="BJ851" s="104"/>
      <c r="BK851" s="104"/>
      <c r="BL851" s="104"/>
      <c r="BM851" s="104"/>
      <c r="BN851" s="104"/>
      <c r="BO851" s="104"/>
      <c r="BP851" s="104"/>
      <c r="BQ851" s="104"/>
      <c r="BR851" s="104"/>
      <c r="BS851" s="104"/>
      <c r="BT851" s="104"/>
      <c r="BU851" s="104"/>
      <c r="BV851" s="104"/>
      <c r="BW851" s="104"/>
      <c r="BX851" s="104"/>
      <c r="BY851" s="104"/>
      <c r="BZ851" s="104"/>
      <c r="CA851" s="100"/>
      <c r="CB851" s="100"/>
      <c r="CC851" s="100"/>
    </row>
    <row r="852" spans="1:81" ht="12.75" x14ac:dyDescent="0.2">
      <c r="A852" s="151"/>
      <c r="B852" s="42"/>
      <c r="C852" s="151"/>
      <c r="D852" s="151"/>
      <c r="E852" s="334"/>
      <c r="F852" s="334"/>
      <c r="G852" s="335"/>
      <c r="H852" s="335"/>
      <c r="I852" s="104"/>
      <c r="J852" s="100"/>
      <c r="K852" s="100"/>
      <c r="L852" s="100"/>
      <c r="M852" s="100"/>
      <c r="N852" s="101"/>
      <c r="O852" s="101"/>
      <c r="P852" s="101"/>
      <c r="Q852" s="101"/>
      <c r="R852" s="101"/>
      <c r="S852" s="101"/>
      <c r="T852" s="103"/>
      <c r="U852" s="104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4"/>
      <c r="BB852" s="104"/>
      <c r="BC852" s="110"/>
      <c r="BD852" s="100"/>
      <c r="BE852" s="104"/>
      <c r="BF852" s="104"/>
      <c r="BG852" s="104"/>
      <c r="BH852" s="104"/>
      <c r="BI852" s="104"/>
      <c r="BJ852" s="104"/>
      <c r="BK852" s="104"/>
      <c r="BL852" s="104"/>
      <c r="BM852" s="104"/>
      <c r="BN852" s="104"/>
      <c r="BO852" s="104"/>
      <c r="BP852" s="104"/>
      <c r="BQ852" s="104"/>
      <c r="BR852" s="104"/>
      <c r="BS852" s="104"/>
      <c r="BT852" s="104"/>
      <c r="BU852" s="104"/>
      <c r="BV852" s="104"/>
      <c r="BW852" s="104"/>
      <c r="BX852" s="104"/>
      <c r="BY852" s="104"/>
      <c r="BZ852" s="104"/>
      <c r="CA852" s="100"/>
      <c r="CB852" s="100"/>
      <c r="CC852" s="100"/>
    </row>
    <row r="853" spans="1:81" ht="12.75" x14ac:dyDescent="0.2">
      <c r="A853" s="151"/>
      <c r="B853" s="42"/>
      <c r="C853" s="151"/>
      <c r="D853" s="151"/>
      <c r="E853" s="334"/>
      <c r="F853" s="334"/>
      <c r="G853" s="335"/>
      <c r="H853" s="335"/>
      <c r="I853" s="104"/>
      <c r="J853" s="100"/>
      <c r="K853" s="100"/>
      <c r="L853" s="100"/>
      <c r="M853" s="100"/>
      <c r="N853" s="101"/>
      <c r="O853" s="101"/>
      <c r="P853" s="101"/>
      <c r="Q853" s="101"/>
      <c r="R853" s="101"/>
      <c r="S853" s="101"/>
      <c r="T853" s="103"/>
      <c r="U853" s="104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4"/>
      <c r="BB853" s="104"/>
      <c r="BC853" s="110"/>
      <c r="BD853" s="100"/>
      <c r="BE853" s="104"/>
      <c r="BF853" s="104"/>
      <c r="BG853" s="104"/>
      <c r="BH853" s="104"/>
      <c r="BI853" s="104"/>
      <c r="BJ853" s="104"/>
      <c r="BK853" s="104"/>
      <c r="BL853" s="104"/>
      <c r="BM853" s="104"/>
      <c r="BN853" s="104"/>
      <c r="BO853" s="104"/>
      <c r="BP853" s="104"/>
      <c r="BQ853" s="104"/>
      <c r="BR853" s="104"/>
      <c r="BS853" s="104"/>
      <c r="BT853" s="104"/>
      <c r="BU853" s="104"/>
      <c r="BV853" s="104"/>
      <c r="BW853" s="104"/>
      <c r="BX853" s="104"/>
      <c r="BY853" s="104"/>
      <c r="BZ853" s="104"/>
      <c r="CA853" s="100"/>
      <c r="CB853" s="100"/>
      <c r="CC853" s="100"/>
    </row>
    <row r="854" spans="1:81" ht="12.75" x14ac:dyDescent="0.2">
      <c r="A854" s="151"/>
      <c r="B854" s="42"/>
      <c r="C854" s="151"/>
      <c r="D854" s="151"/>
      <c r="E854" s="334"/>
      <c r="F854" s="334"/>
      <c r="G854" s="335"/>
      <c r="H854" s="335"/>
      <c r="I854" s="104"/>
      <c r="J854" s="100"/>
      <c r="K854" s="100"/>
      <c r="L854" s="100"/>
      <c r="M854" s="100"/>
      <c r="N854" s="101"/>
      <c r="O854" s="101"/>
      <c r="P854" s="101"/>
      <c r="Q854" s="101"/>
      <c r="R854" s="101"/>
      <c r="S854" s="101"/>
      <c r="T854" s="103"/>
      <c r="U854" s="104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4"/>
      <c r="BB854" s="104"/>
      <c r="BC854" s="110"/>
      <c r="BD854" s="100"/>
      <c r="BE854" s="104"/>
      <c r="BF854" s="104"/>
      <c r="BG854" s="104"/>
      <c r="BH854" s="104"/>
      <c r="BI854" s="104"/>
      <c r="BJ854" s="104"/>
      <c r="BK854" s="104"/>
      <c r="BL854" s="104"/>
      <c r="BM854" s="104"/>
      <c r="BN854" s="104"/>
      <c r="BO854" s="104"/>
      <c r="BP854" s="104"/>
      <c r="BQ854" s="104"/>
      <c r="BR854" s="104"/>
      <c r="BS854" s="104"/>
      <c r="BT854" s="104"/>
      <c r="BU854" s="104"/>
      <c r="BV854" s="104"/>
      <c r="BW854" s="104"/>
      <c r="BX854" s="104"/>
      <c r="BY854" s="104"/>
      <c r="BZ854" s="104"/>
      <c r="CA854" s="100"/>
      <c r="CB854" s="100"/>
      <c r="CC854" s="100"/>
    </row>
    <row r="855" spans="1:81" ht="12.75" x14ac:dyDescent="0.2">
      <c r="A855" s="151"/>
      <c r="B855" s="42"/>
      <c r="C855" s="151"/>
      <c r="D855" s="151"/>
      <c r="E855" s="334"/>
      <c r="F855" s="334"/>
      <c r="G855" s="335"/>
      <c r="H855" s="335"/>
      <c r="I855" s="104"/>
      <c r="J855" s="100"/>
      <c r="K855" s="100"/>
      <c r="L855" s="100"/>
      <c r="M855" s="100"/>
      <c r="N855" s="101"/>
      <c r="O855" s="101"/>
      <c r="P855" s="101"/>
      <c r="Q855" s="101"/>
      <c r="R855" s="101"/>
      <c r="S855" s="101"/>
      <c r="T855" s="103"/>
      <c r="U855" s="104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4"/>
      <c r="BB855" s="104"/>
      <c r="BC855" s="110"/>
      <c r="BD855" s="100"/>
      <c r="BE855" s="104"/>
      <c r="BF855" s="104"/>
      <c r="BG855" s="104"/>
      <c r="BH855" s="104"/>
      <c r="BI855" s="104"/>
      <c r="BJ855" s="104"/>
      <c r="BK855" s="104"/>
      <c r="BL855" s="104"/>
      <c r="BM855" s="104"/>
      <c r="BN855" s="104"/>
      <c r="BO855" s="104"/>
      <c r="BP855" s="104"/>
      <c r="BQ855" s="104"/>
      <c r="BR855" s="104"/>
      <c r="BS855" s="104"/>
      <c r="BT855" s="104"/>
      <c r="BU855" s="104"/>
      <c r="BV855" s="104"/>
      <c r="BW855" s="104"/>
      <c r="BX855" s="104"/>
      <c r="BY855" s="104"/>
      <c r="BZ855" s="104"/>
      <c r="CA855" s="100"/>
      <c r="CB855" s="100"/>
      <c r="CC855" s="100"/>
    </row>
    <row r="856" spans="1:81" ht="12.75" x14ac:dyDescent="0.2">
      <c r="A856" s="151"/>
      <c r="B856" s="42"/>
      <c r="C856" s="151"/>
      <c r="D856" s="151"/>
      <c r="E856" s="334"/>
      <c r="F856" s="334"/>
      <c r="G856" s="335"/>
      <c r="H856" s="335"/>
      <c r="I856" s="104"/>
      <c r="J856" s="100"/>
      <c r="K856" s="100"/>
      <c r="L856" s="100"/>
      <c r="M856" s="100"/>
      <c r="N856" s="101"/>
      <c r="O856" s="101"/>
      <c r="P856" s="101"/>
      <c r="Q856" s="101"/>
      <c r="R856" s="101"/>
      <c r="S856" s="101"/>
      <c r="T856" s="103"/>
      <c r="U856" s="104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4"/>
      <c r="BB856" s="104"/>
      <c r="BC856" s="110"/>
      <c r="BD856" s="100"/>
      <c r="BE856" s="104"/>
      <c r="BF856" s="104"/>
      <c r="BG856" s="104"/>
      <c r="BH856" s="104"/>
      <c r="BI856" s="104"/>
      <c r="BJ856" s="104"/>
      <c r="BK856" s="104"/>
      <c r="BL856" s="104"/>
      <c r="BM856" s="104"/>
      <c r="BN856" s="104"/>
      <c r="BO856" s="104"/>
      <c r="BP856" s="104"/>
      <c r="BQ856" s="104"/>
      <c r="BR856" s="104"/>
      <c r="BS856" s="104"/>
      <c r="BT856" s="104"/>
      <c r="BU856" s="104"/>
      <c r="BV856" s="104"/>
      <c r="BW856" s="104"/>
      <c r="BX856" s="104"/>
      <c r="BY856" s="104"/>
      <c r="BZ856" s="104"/>
      <c r="CA856" s="100"/>
      <c r="CB856" s="100"/>
      <c r="CC856" s="100"/>
    </row>
    <row r="857" spans="1:81" ht="12.75" x14ac:dyDescent="0.2">
      <c r="A857" s="151"/>
      <c r="B857" s="42"/>
      <c r="C857" s="151"/>
      <c r="D857" s="151"/>
      <c r="E857" s="334"/>
      <c r="F857" s="334"/>
      <c r="G857" s="335"/>
      <c r="H857" s="335"/>
      <c r="I857" s="104"/>
      <c r="J857" s="100"/>
      <c r="K857" s="100"/>
      <c r="L857" s="100"/>
      <c r="M857" s="100"/>
      <c r="N857" s="101"/>
      <c r="O857" s="101"/>
      <c r="P857" s="101"/>
      <c r="Q857" s="101"/>
      <c r="R857" s="101"/>
      <c r="S857" s="101"/>
      <c r="T857" s="103"/>
      <c r="U857" s="104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4"/>
      <c r="BB857" s="104"/>
      <c r="BC857" s="110"/>
      <c r="BD857" s="100"/>
      <c r="BE857" s="104"/>
      <c r="BF857" s="104"/>
      <c r="BG857" s="104"/>
      <c r="BH857" s="104"/>
      <c r="BI857" s="104"/>
      <c r="BJ857" s="104"/>
      <c r="BK857" s="104"/>
      <c r="BL857" s="104"/>
      <c r="BM857" s="104"/>
      <c r="BN857" s="104"/>
      <c r="BO857" s="104"/>
      <c r="BP857" s="104"/>
      <c r="BQ857" s="104"/>
      <c r="BR857" s="104"/>
      <c r="BS857" s="104"/>
      <c r="BT857" s="104"/>
      <c r="BU857" s="104"/>
      <c r="BV857" s="104"/>
      <c r="BW857" s="104"/>
      <c r="BX857" s="104"/>
      <c r="BY857" s="104"/>
      <c r="BZ857" s="104"/>
      <c r="CA857" s="100"/>
      <c r="CB857" s="100"/>
      <c r="CC857" s="100"/>
    </row>
    <row r="858" spans="1:81" ht="12.75" x14ac:dyDescent="0.2">
      <c r="A858" s="151"/>
      <c r="B858" s="42"/>
      <c r="C858" s="151"/>
      <c r="D858" s="151"/>
      <c r="E858" s="334"/>
      <c r="F858" s="334"/>
      <c r="G858" s="335"/>
      <c r="H858" s="335"/>
      <c r="I858" s="104"/>
      <c r="J858" s="100"/>
      <c r="K858" s="100"/>
      <c r="L858" s="100"/>
      <c r="M858" s="100"/>
      <c r="N858" s="101"/>
      <c r="O858" s="101"/>
      <c r="P858" s="101"/>
      <c r="Q858" s="101"/>
      <c r="R858" s="101"/>
      <c r="S858" s="101"/>
      <c r="T858" s="103"/>
      <c r="U858" s="104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4"/>
      <c r="BB858" s="104"/>
      <c r="BC858" s="110"/>
      <c r="BD858" s="100"/>
      <c r="BE858" s="104"/>
      <c r="BF858" s="104"/>
      <c r="BG858" s="104"/>
      <c r="BH858" s="104"/>
      <c r="BI858" s="104"/>
      <c r="BJ858" s="104"/>
      <c r="BK858" s="104"/>
      <c r="BL858" s="104"/>
      <c r="BM858" s="104"/>
      <c r="BN858" s="104"/>
      <c r="BO858" s="104"/>
      <c r="BP858" s="104"/>
      <c r="BQ858" s="104"/>
      <c r="BR858" s="104"/>
      <c r="BS858" s="104"/>
      <c r="BT858" s="104"/>
      <c r="BU858" s="104"/>
      <c r="BV858" s="104"/>
      <c r="BW858" s="104"/>
      <c r="BX858" s="104"/>
      <c r="BY858" s="104"/>
      <c r="BZ858" s="104"/>
      <c r="CA858" s="100"/>
      <c r="CB858" s="100"/>
      <c r="CC858" s="100"/>
    </row>
    <row r="859" spans="1:81" ht="12.75" x14ac:dyDescent="0.2">
      <c r="A859" s="151"/>
      <c r="B859" s="42"/>
      <c r="C859" s="151"/>
      <c r="D859" s="151"/>
      <c r="E859" s="334"/>
      <c r="F859" s="334"/>
      <c r="G859" s="335"/>
      <c r="H859" s="335"/>
      <c r="I859" s="104"/>
      <c r="J859" s="100"/>
      <c r="K859" s="100"/>
      <c r="L859" s="100"/>
      <c r="M859" s="100"/>
      <c r="N859" s="101"/>
      <c r="O859" s="101"/>
      <c r="P859" s="101"/>
      <c r="Q859" s="101"/>
      <c r="R859" s="101"/>
      <c r="S859" s="101"/>
      <c r="T859" s="103"/>
      <c r="U859" s="104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4"/>
      <c r="BB859" s="104"/>
      <c r="BC859" s="110"/>
      <c r="BD859" s="100"/>
      <c r="BE859" s="104"/>
      <c r="BF859" s="104"/>
      <c r="BG859" s="104"/>
      <c r="BH859" s="104"/>
      <c r="BI859" s="104"/>
      <c r="BJ859" s="104"/>
      <c r="BK859" s="104"/>
      <c r="BL859" s="104"/>
      <c r="BM859" s="104"/>
      <c r="BN859" s="104"/>
      <c r="BO859" s="104"/>
      <c r="BP859" s="104"/>
      <c r="BQ859" s="104"/>
      <c r="BR859" s="104"/>
      <c r="BS859" s="104"/>
      <c r="BT859" s="104"/>
      <c r="BU859" s="104"/>
      <c r="BV859" s="104"/>
      <c r="BW859" s="104"/>
      <c r="BX859" s="104"/>
      <c r="BY859" s="104"/>
      <c r="BZ859" s="104"/>
      <c r="CA859" s="100"/>
      <c r="CB859" s="100"/>
      <c r="CC859" s="100"/>
    </row>
    <row r="860" spans="1:81" ht="12.75" x14ac:dyDescent="0.2">
      <c r="A860" s="151"/>
      <c r="B860" s="42"/>
      <c r="C860" s="151"/>
      <c r="D860" s="151"/>
      <c r="E860" s="334"/>
      <c r="F860" s="334"/>
      <c r="G860" s="335"/>
      <c r="H860" s="335"/>
      <c r="I860" s="104"/>
      <c r="J860" s="100"/>
      <c r="K860" s="100"/>
      <c r="L860" s="100"/>
      <c r="M860" s="100"/>
      <c r="N860" s="101"/>
      <c r="O860" s="101"/>
      <c r="P860" s="101"/>
      <c r="Q860" s="101"/>
      <c r="R860" s="101"/>
      <c r="S860" s="101"/>
      <c r="T860" s="103"/>
      <c r="U860" s="104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4"/>
      <c r="BB860" s="104"/>
      <c r="BC860" s="110"/>
      <c r="BD860" s="100"/>
      <c r="BE860" s="104"/>
      <c r="BF860" s="104"/>
      <c r="BG860" s="104"/>
      <c r="BH860" s="104"/>
      <c r="BI860" s="104"/>
      <c r="BJ860" s="104"/>
      <c r="BK860" s="104"/>
      <c r="BL860" s="104"/>
      <c r="BM860" s="104"/>
      <c r="BN860" s="104"/>
      <c r="BO860" s="104"/>
      <c r="BP860" s="104"/>
      <c r="BQ860" s="104"/>
      <c r="BR860" s="104"/>
      <c r="BS860" s="104"/>
      <c r="BT860" s="104"/>
      <c r="BU860" s="104"/>
      <c r="BV860" s="104"/>
      <c r="BW860" s="104"/>
      <c r="BX860" s="104"/>
      <c r="BY860" s="104"/>
      <c r="BZ860" s="104"/>
      <c r="CA860" s="100"/>
      <c r="CB860" s="100"/>
      <c r="CC860" s="100"/>
    </row>
    <row r="861" spans="1:81" ht="12.75" x14ac:dyDescent="0.2">
      <c r="A861" s="151"/>
      <c r="B861" s="42"/>
      <c r="C861" s="151"/>
      <c r="D861" s="151"/>
      <c r="E861" s="334"/>
      <c r="F861" s="334"/>
      <c r="G861" s="335"/>
      <c r="H861" s="335"/>
      <c r="I861" s="104"/>
      <c r="J861" s="100"/>
      <c r="K861" s="100"/>
      <c r="L861" s="100"/>
      <c r="M861" s="100"/>
      <c r="N861" s="101"/>
      <c r="O861" s="101"/>
      <c r="P861" s="101"/>
      <c r="Q861" s="101"/>
      <c r="R861" s="101"/>
      <c r="S861" s="101"/>
      <c r="T861" s="103"/>
      <c r="U861" s="104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4"/>
      <c r="BB861" s="104"/>
      <c r="BC861" s="110"/>
      <c r="BD861" s="100"/>
      <c r="BE861" s="104"/>
      <c r="BF861" s="104"/>
      <c r="BG861" s="104"/>
      <c r="BH861" s="104"/>
      <c r="BI861" s="104"/>
      <c r="BJ861" s="104"/>
      <c r="BK861" s="104"/>
      <c r="BL861" s="104"/>
      <c r="BM861" s="104"/>
      <c r="BN861" s="104"/>
      <c r="BO861" s="104"/>
      <c r="BP861" s="104"/>
      <c r="BQ861" s="104"/>
      <c r="BR861" s="104"/>
      <c r="BS861" s="104"/>
      <c r="BT861" s="104"/>
      <c r="BU861" s="104"/>
      <c r="BV861" s="104"/>
      <c r="BW861" s="104"/>
      <c r="BX861" s="104"/>
      <c r="BY861" s="104"/>
      <c r="BZ861" s="104"/>
      <c r="CA861" s="100"/>
      <c r="CB861" s="100"/>
      <c r="CC861" s="100"/>
    </row>
    <row r="862" spans="1:81" ht="12.75" x14ac:dyDescent="0.2">
      <c r="A862" s="151"/>
      <c r="B862" s="42"/>
      <c r="C862" s="151"/>
      <c r="D862" s="151"/>
      <c r="E862" s="334"/>
      <c r="F862" s="334"/>
      <c r="G862" s="335"/>
      <c r="H862" s="335"/>
      <c r="I862" s="104"/>
      <c r="J862" s="100"/>
      <c r="K862" s="100"/>
      <c r="L862" s="100"/>
      <c r="M862" s="100"/>
      <c r="N862" s="101"/>
      <c r="O862" s="101"/>
      <c r="P862" s="101"/>
      <c r="Q862" s="101"/>
      <c r="R862" s="101"/>
      <c r="S862" s="101"/>
      <c r="T862" s="103"/>
      <c r="U862" s="104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4"/>
      <c r="BB862" s="104"/>
      <c r="BC862" s="110"/>
      <c r="BD862" s="100"/>
      <c r="BE862" s="104"/>
      <c r="BF862" s="104"/>
      <c r="BG862" s="104"/>
      <c r="BH862" s="104"/>
      <c r="BI862" s="104"/>
      <c r="BJ862" s="104"/>
      <c r="BK862" s="104"/>
      <c r="BL862" s="104"/>
      <c r="BM862" s="104"/>
      <c r="BN862" s="104"/>
      <c r="BO862" s="104"/>
      <c r="BP862" s="104"/>
      <c r="BQ862" s="104"/>
      <c r="BR862" s="104"/>
      <c r="BS862" s="104"/>
      <c r="BT862" s="104"/>
      <c r="BU862" s="104"/>
      <c r="BV862" s="104"/>
      <c r="BW862" s="104"/>
      <c r="BX862" s="104"/>
      <c r="BY862" s="104"/>
      <c r="BZ862" s="104"/>
      <c r="CA862" s="100"/>
      <c r="CB862" s="100"/>
      <c r="CC862" s="100"/>
    </row>
    <row r="863" spans="1:81" ht="12.75" x14ac:dyDescent="0.2">
      <c r="A863" s="151"/>
      <c r="B863" s="42"/>
      <c r="C863" s="151"/>
      <c r="D863" s="151"/>
      <c r="E863" s="334"/>
      <c r="F863" s="334"/>
      <c r="G863" s="335"/>
      <c r="H863" s="335"/>
      <c r="I863" s="104"/>
      <c r="J863" s="100"/>
      <c r="K863" s="100"/>
      <c r="L863" s="100"/>
      <c r="M863" s="100"/>
      <c r="N863" s="101"/>
      <c r="O863" s="101"/>
      <c r="P863" s="101"/>
      <c r="Q863" s="101"/>
      <c r="R863" s="101"/>
      <c r="S863" s="101"/>
      <c r="T863" s="103"/>
      <c r="U863" s="104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4"/>
      <c r="BB863" s="104"/>
      <c r="BC863" s="110"/>
      <c r="BD863" s="100"/>
      <c r="BE863" s="104"/>
      <c r="BF863" s="104"/>
      <c r="BG863" s="104"/>
      <c r="BH863" s="104"/>
      <c r="BI863" s="104"/>
      <c r="BJ863" s="104"/>
      <c r="BK863" s="104"/>
      <c r="BL863" s="104"/>
      <c r="BM863" s="104"/>
      <c r="BN863" s="104"/>
      <c r="BO863" s="104"/>
      <c r="BP863" s="104"/>
      <c r="BQ863" s="104"/>
      <c r="BR863" s="104"/>
      <c r="BS863" s="104"/>
      <c r="BT863" s="104"/>
      <c r="BU863" s="104"/>
      <c r="BV863" s="104"/>
      <c r="BW863" s="104"/>
      <c r="BX863" s="104"/>
      <c r="BY863" s="104"/>
      <c r="BZ863" s="104"/>
      <c r="CA863" s="100"/>
      <c r="CB863" s="100"/>
      <c r="CC863" s="100"/>
    </row>
    <row r="864" spans="1:81" ht="12.75" x14ac:dyDescent="0.2">
      <c r="A864" s="151"/>
      <c r="B864" s="42"/>
      <c r="C864" s="151"/>
      <c r="D864" s="151"/>
      <c r="E864" s="334"/>
      <c r="F864" s="334"/>
      <c r="G864" s="335"/>
      <c r="H864" s="335"/>
      <c r="I864" s="104"/>
      <c r="J864" s="100"/>
      <c r="K864" s="100"/>
      <c r="L864" s="100"/>
      <c r="M864" s="100"/>
      <c r="N864" s="101"/>
      <c r="O864" s="101"/>
      <c r="P864" s="101"/>
      <c r="Q864" s="101"/>
      <c r="R864" s="101"/>
      <c r="S864" s="101"/>
      <c r="T864" s="103"/>
      <c r="U864" s="104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4"/>
      <c r="BB864" s="104"/>
      <c r="BC864" s="110"/>
      <c r="BD864" s="100"/>
      <c r="BE864" s="104"/>
      <c r="BF864" s="104"/>
      <c r="BG864" s="104"/>
      <c r="BH864" s="104"/>
      <c r="BI864" s="104"/>
      <c r="BJ864" s="104"/>
      <c r="BK864" s="104"/>
      <c r="BL864" s="104"/>
      <c r="BM864" s="104"/>
      <c r="BN864" s="104"/>
      <c r="BO864" s="104"/>
      <c r="BP864" s="104"/>
      <c r="BQ864" s="104"/>
      <c r="BR864" s="104"/>
      <c r="BS864" s="104"/>
      <c r="BT864" s="104"/>
      <c r="BU864" s="104"/>
      <c r="BV864" s="104"/>
      <c r="BW864" s="104"/>
      <c r="BX864" s="104"/>
      <c r="BY864" s="104"/>
      <c r="BZ864" s="104"/>
      <c r="CA864" s="100"/>
      <c r="CB864" s="100"/>
      <c r="CC864" s="100"/>
    </row>
    <row r="865" spans="1:81" ht="12.75" x14ac:dyDescent="0.2">
      <c r="A865" s="151"/>
      <c r="B865" s="42"/>
      <c r="C865" s="151"/>
      <c r="D865" s="151"/>
      <c r="E865" s="334"/>
      <c r="F865" s="334"/>
      <c r="G865" s="335"/>
      <c r="H865" s="335"/>
      <c r="I865" s="104"/>
      <c r="J865" s="100"/>
      <c r="K865" s="100"/>
      <c r="L865" s="100"/>
      <c r="M865" s="100"/>
      <c r="N865" s="101"/>
      <c r="O865" s="101"/>
      <c r="P865" s="101"/>
      <c r="Q865" s="101"/>
      <c r="R865" s="101"/>
      <c r="S865" s="101"/>
      <c r="T865" s="103"/>
      <c r="U865" s="104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4"/>
      <c r="BB865" s="104"/>
      <c r="BC865" s="110"/>
      <c r="BD865" s="100"/>
      <c r="BE865" s="104"/>
      <c r="BF865" s="104"/>
      <c r="BG865" s="104"/>
      <c r="BH865" s="104"/>
      <c r="BI865" s="104"/>
      <c r="BJ865" s="104"/>
      <c r="BK865" s="104"/>
      <c r="BL865" s="104"/>
      <c r="BM865" s="104"/>
      <c r="BN865" s="104"/>
      <c r="BO865" s="104"/>
      <c r="BP865" s="104"/>
      <c r="BQ865" s="104"/>
      <c r="BR865" s="104"/>
      <c r="BS865" s="104"/>
      <c r="BT865" s="104"/>
      <c r="BU865" s="104"/>
      <c r="BV865" s="104"/>
      <c r="BW865" s="104"/>
      <c r="BX865" s="104"/>
      <c r="BY865" s="104"/>
      <c r="BZ865" s="104"/>
      <c r="CA865" s="100"/>
      <c r="CB865" s="100"/>
      <c r="CC865" s="100"/>
    </row>
    <row r="866" spans="1:81" ht="12.75" x14ac:dyDescent="0.2">
      <c r="A866" s="151"/>
      <c r="B866" s="42"/>
      <c r="C866" s="151"/>
      <c r="D866" s="151"/>
      <c r="E866" s="334"/>
      <c r="F866" s="334"/>
      <c r="G866" s="335"/>
      <c r="H866" s="335"/>
      <c r="I866" s="104"/>
      <c r="J866" s="100"/>
      <c r="K866" s="100"/>
      <c r="L866" s="100"/>
      <c r="M866" s="100"/>
      <c r="N866" s="101"/>
      <c r="O866" s="101"/>
      <c r="P866" s="101"/>
      <c r="Q866" s="101"/>
      <c r="R866" s="101"/>
      <c r="S866" s="101"/>
      <c r="T866" s="103"/>
      <c r="U866" s="104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4"/>
      <c r="BB866" s="104"/>
      <c r="BC866" s="110"/>
      <c r="BD866" s="100"/>
      <c r="BE866" s="104"/>
      <c r="BF866" s="104"/>
      <c r="BG866" s="104"/>
      <c r="BH866" s="104"/>
      <c r="BI866" s="104"/>
      <c r="BJ866" s="104"/>
      <c r="BK866" s="104"/>
      <c r="BL866" s="104"/>
      <c r="BM866" s="104"/>
      <c r="BN866" s="104"/>
      <c r="BO866" s="104"/>
      <c r="BP866" s="104"/>
      <c r="BQ866" s="104"/>
      <c r="BR866" s="104"/>
      <c r="BS866" s="104"/>
      <c r="BT866" s="104"/>
      <c r="BU866" s="104"/>
      <c r="BV866" s="104"/>
      <c r="BW866" s="104"/>
      <c r="BX866" s="104"/>
      <c r="BY866" s="104"/>
      <c r="BZ866" s="104"/>
      <c r="CA866" s="100"/>
      <c r="CB866" s="100"/>
      <c r="CC866" s="100"/>
    </row>
    <row r="867" spans="1:81" ht="12.75" x14ac:dyDescent="0.2">
      <c r="A867" s="151"/>
      <c r="B867" s="42"/>
      <c r="C867" s="151"/>
      <c r="D867" s="151"/>
      <c r="E867" s="334"/>
      <c r="F867" s="334"/>
      <c r="G867" s="335"/>
      <c r="H867" s="335"/>
      <c r="I867" s="104"/>
      <c r="J867" s="100"/>
      <c r="K867" s="100"/>
      <c r="L867" s="100"/>
      <c r="M867" s="100"/>
      <c r="N867" s="101"/>
      <c r="O867" s="101"/>
      <c r="P867" s="101"/>
      <c r="Q867" s="101"/>
      <c r="R867" s="101"/>
      <c r="S867" s="101"/>
      <c r="T867" s="103"/>
      <c r="U867" s="104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4"/>
      <c r="BB867" s="104"/>
      <c r="BC867" s="110"/>
      <c r="BD867" s="100"/>
      <c r="BE867" s="104"/>
      <c r="BF867" s="104"/>
      <c r="BG867" s="104"/>
      <c r="BH867" s="104"/>
      <c r="BI867" s="104"/>
      <c r="BJ867" s="104"/>
      <c r="BK867" s="104"/>
      <c r="BL867" s="104"/>
      <c r="BM867" s="104"/>
      <c r="BN867" s="104"/>
      <c r="BO867" s="104"/>
      <c r="BP867" s="104"/>
      <c r="BQ867" s="104"/>
      <c r="BR867" s="104"/>
      <c r="BS867" s="104"/>
      <c r="BT867" s="104"/>
      <c r="BU867" s="104"/>
      <c r="BV867" s="104"/>
      <c r="BW867" s="104"/>
      <c r="BX867" s="104"/>
      <c r="BY867" s="104"/>
      <c r="BZ867" s="104"/>
      <c r="CA867" s="100"/>
      <c r="CB867" s="100"/>
      <c r="CC867" s="100"/>
    </row>
    <row r="868" spans="1:81" ht="12.75" x14ac:dyDescent="0.2">
      <c r="A868" s="151"/>
      <c r="B868" s="42"/>
      <c r="C868" s="151"/>
      <c r="D868" s="151"/>
      <c r="E868" s="334"/>
      <c r="F868" s="334"/>
      <c r="G868" s="335"/>
      <c r="H868" s="335"/>
      <c r="I868" s="104"/>
      <c r="J868" s="100"/>
      <c r="K868" s="100"/>
      <c r="L868" s="100"/>
      <c r="M868" s="100"/>
      <c r="N868" s="101"/>
      <c r="O868" s="101"/>
      <c r="P868" s="101"/>
      <c r="Q868" s="101"/>
      <c r="R868" s="101"/>
      <c r="S868" s="101"/>
      <c r="T868" s="103"/>
      <c r="U868" s="104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4"/>
      <c r="BB868" s="104"/>
      <c r="BC868" s="110"/>
      <c r="BD868" s="100"/>
      <c r="BE868" s="104"/>
      <c r="BF868" s="104"/>
      <c r="BG868" s="104"/>
      <c r="BH868" s="104"/>
      <c r="BI868" s="104"/>
      <c r="BJ868" s="104"/>
      <c r="BK868" s="104"/>
      <c r="BL868" s="104"/>
      <c r="BM868" s="104"/>
      <c r="BN868" s="104"/>
      <c r="BO868" s="104"/>
      <c r="BP868" s="104"/>
      <c r="BQ868" s="104"/>
      <c r="BR868" s="104"/>
      <c r="BS868" s="104"/>
      <c r="BT868" s="104"/>
      <c r="BU868" s="104"/>
      <c r="BV868" s="104"/>
      <c r="BW868" s="104"/>
      <c r="BX868" s="104"/>
      <c r="BY868" s="104"/>
      <c r="BZ868" s="104"/>
      <c r="CA868" s="100"/>
      <c r="CB868" s="100"/>
      <c r="CC868" s="100"/>
    </row>
    <row r="869" spans="1:81" ht="12.75" x14ac:dyDescent="0.2">
      <c r="A869" s="151"/>
      <c r="B869" s="42"/>
      <c r="C869" s="151"/>
      <c r="D869" s="151"/>
      <c r="E869" s="334"/>
      <c r="F869" s="334"/>
      <c r="G869" s="335"/>
      <c r="H869" s="335"/>
      <c r="I869" s="104"/>
      <c r="J869" s="100"/>
      <c r="K869" s="100"/>
      <c r="L869" s="100"/>
      <c r="M869" s="100"/>
      <c r="N869" s="101"/>
      <c r="O869" s="101"/>
      <c r="P869" s="101"/>
      <c r="Q869" s="101"/>
      <c r="R869" s="101"/>
      <c r="S869" s="101"/>
      <c r="T869" s="103"/>
      <c r="U869" s="104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4"/>
      <c r="BB869" s="104"/>
      <c r="BC869" s="110"/>
      <c r="BD869" s="100"/>
      <c r="BE869" s="104"/>
      <c r="BF869" s="104"/>
      <c r="BG869" s="104"/>
      <c r="BH869" s="104"/>
      <c r="BI869" s="104"/>
      <c r="BJ869" s="104"/>
      <c r="BK869" s="104"/>
      <c r="BL869" s="104"/>
      <c r="BM869" s="104"/>
      <c r="BN869" s="104"/>
      <c r="BO869" s="104"/>
      <c r="BP869" s="104"/>
      <c r="BQ869" s="104"/>
      <c r="BR869" s="104"/>
      <c r="BS869" s="104"/>
      <c r="BT869" s="104"/>
      <c r="BU869" s="104"/>
      <c r="BV869" s="104"/>
      <c r="BW869" s="104"/>
      <c r="BX869" s="104"/>
      <c r="BY869" s="104"/>
      <c r="BZ869" s="104"/>
      <c r="CA869" s="100"/>
      <c r="CB869" s="100"/>
      <c r="CC869" s="100"/>
    </row>
    <row r="870" spans="1:81" ht="12.75" x14ac:dyDescent="0.2">
      <c r="A870" s="151"/>
      <c r="B870" s="42"/>
      <c r="C870" s="151"/>
      <c r="D870" s="151"/>
      <c r="E870" s="334"/>
      <c r="F870" s="334"/>
      <c r="G870" s="335"/>
      <c r="H870" s="335"/>
      <c r="I870" s="104"/>
      <c r="J870" s="100"/>
      <c r="K870" s="100"/>
      <c r="L870" s="100"/>
      <c r="M870" s="100"/>
      <c r="N870" s="101"/>
      <c r="O870" s="101"/>
      <c r="P870" s="101"/>
      <c r="Q870" s="101"/>
      <c r="R870" s="101"/>
      <c r="S870" s="101"/>
      <c r="T870" s="103"/>
      <c r="U870" s="104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4"/>
      <c r="BB870" s="104"/>
      <c r="BC870" s="110"/>
      <c r="BD870" s="100"/>
      <c r="BE870" s="104"/>
      <c r="BF870" s="104"/>
      <c r="BG870" s="104"/>
      <c r="BH870" s="104"/>
      <c r="BI870" s="104"/>
      <c r="BJ870" s="104"/>
      <c r="BK870" s="104"/>
      <c r="BL870" s="104"/>
      <c r="BM870" s="104"/>
      <c r="BN870" s="104"/>
      <c r="BO870" s="104"/>
      <c r="BP870" s="104"/>
      <c r="BQ870" s="104"/>
      <c r="BR870" s="104"/>
      <c r="BS870" s="104"/>
      <c r="BT870" s="104"/>
      <c r="BU870" s="104"/>
      <c r="BV870" s="104"/>
      <c r="BW870" s="104"/>
      <c r="BX870" s="104"/>
      <c r="BY870" s="104"/>
      <c r="BZ870" s="104"/>
      <c r="CA870" s="100"/>
      <c r="CB870" s="100"/>
      <c r="CC870" s="100"/>
    </row>
    <row r="871" spans="1:81" ht="12.75" x14ac:dyDescent="0.2">
      <c r="A871" s="151"/>
      <c r="B871" s="42"/>
      <c r="C871" s="151"/>
      <c r="D871" s="151"/>
      <c r="E871" s="334"/>
      <c r="F871" s="334"/>
      <c r="G871" s="335"/>
      <c r="H871" s="335"/>
      <c r="I871" s="104"/>
      <c r="J871" s="100"/>
      <c r="K871" s="100"/>
      <c r="L871" s="100"/>
      <c r="M871" s="100"/>
      <c r="N871" s="101"/>
      <c r="O871" s="101"/>
      <c r="P871" s="101"/>
      <c r="Q871" s="101"/>
      <c r="R871" s="101"/>
      <c r="S871" s="101"/>
      <c r="T871" s="103"/>
      <c r="U871" s="104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4"/>
      <c r="BB871" s="104"/>
      <c r="BC871" s="110"/>
      <c r="BD871" s="100"/>
      <c r="BE871" s="104"/>
      <c r="BF871" s="104"/>
      <c r="BG871" s="104"/>
      <c r="BH871" s="104"/>
      <c r="BI871" s="104"/>
      <c r="BJ871" s="104"/>
      <c r="BK871" s="104"/>
      <c r="BL871" s="104"/>
      <c r="BM871" s="104"/>
      <c r="BN871" s="104"/>
      <c r="BO871" s="104"/>
      <c r="BP871" s="104"/>
      <c r="BQ871" s="104"/>
      <c r="BR871" s="104"/>
      <c r="BS871" s="104"/>
      <c r="BT871" s="104"/>
      <c r="BU871" s="104"/>
      <c r="BV871" s="104"/>
      <c r="BW871" s="104"/>
      <c r="BX871" s="104"/>
      <c r="BY871" s="104"/>
      <c r="BZ871" s="104"/>
      <c r="CA871" s="100"/>
      <c r="CB871" s="100"/>
      <c r="CC871" s="100"/>
    </row>
    <row r="872" spans="1:81" ht="12.75" x14ac:dyDescent="0.2">
      <c r="A872" s="151"/>
      <c r="B872" s="42"/>
      <c r="C872" s="151"/>
      <c r="D872" s="151"/>
      <c r="E872" s="334"/>
      <c r="F872" s="334"/>
      <c r="G872" s="335"/>
      <c r="H872" s="335"/>
      <c r="I872" s="104"/>
      <c r="J872" s="100"/>
      <c r="K872" s="100"/>
      <c r="L872" s="100"/>
      <c r="M872" s="100"/>
      <c r="N872" s="101"/>
      <c r="O872" s="101"/>
      <c r="P872" s="101"/>
      <c r="Q872" s="101"/>
      <c r="R872" s="101"/>
      <c r="S872" s="101"/>
      <c r="T872" s="103"/>
      <c r="U872" s="104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4"/>
      <c r="BB872" s="104"/>
      <c r="BC872" s="110"/>
      <c r="BD872" s="100"/>
      <c r="BE872" s="104"/>
      <c r="BF872" s="104"/>
      <c r="BG872" s="104"/>
      <c r="BH872" s="104"/>
      <c r="BI872" s="104"/>
      <c r="BJ872" s="104"/>
      <c r="BK872" s="104"/>
      <c r="BL872" s="104"/>
      <c r="BM872" s="104"/>
      <c r="BN872" s="104"/>
      <c r="BO872" s="104"/>
      <c r="BP872" s="104"/>
      <c r="BQ872" s="104"/>
      <c r="BR872" s="104"/>
      <c r="BS872" s="104"/>
      <c r="BT872" s="104"/>
      <c r="BU872" s="104"/>
      <c r="BV872" s="104"/>
      <c r="BW872" s="104"/>
      <c r="BX872" s="104"/>
      <c r="BY872" s="104"/>
      <c r="BZ872" s="104"/>
      <c r="CA872" s="100"/>
      <c r="CB872" s="100"/>
      <c r="CC872" s="100"/>
    </row>
    <row r="873" spans="1:81" ht="12.75" x14ac:dyDescent="0.2">
      <c r="A873" s="151"/>
      <c r="B873" s="42"/>
      <c r="C873" s="151"/>
      <c r="D873" s="151"/>
      <c r="E873" s="334"/>
      <c r="F873" s="334"/>
      <c r="G873" s="335"/>
      <c r="H873" s="335"/>
      <c r="I873" s="104"/>
      <c r="J873" s="100"/>
      <c r="K873" s="100"/>
      <c r="L873" s="100"/>
      <c r="M873" s="100"/>
      <c r="N873" s="101"/>
      <c r="O873" s="101"/>
      <c r="P873" s="101"/>
      <c r="Q873" s="101"/>
      <c r="R873" s="101"/>
      <c r="S873" s="101"/>
      <c r="T873" s="103"/>
      <c r="U873" s="104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4"/>
      <c r="BB873" s="104"/>
      <c r="BC873" s="110"/>
      <c r="BD873" s="100"/>
      <c r="BE873" s="104"/>
      <c r="BF873" s="104"/>
      <c r="BG873" s="104"/>
      <c r="BH873" s="104"/>
      <c r="BI873" s="104"/>
      <c r="BJ873" s="104"/>
      <c r="BK873" s="104"/>
      <c r="BL873" s="104"/>
      <c r="BM873" s="104"/>
      <c r="BN873" s="104"/>
      <c r="BO873" s="104"/>
      <c r="BP873" s="104"/>
      <c r="BQ873" s="104"/>
      <c r="BR873" s="104"/>
      <c r="BS873" s="104"/>
      <c r="BT873" s="104"/>
      <c r="BU873" s="104"/>
      <c r="BV873" s="104"/>
      <c r="BW873" s="104"/>
      <c r="BX873" s="104"/>
      <c r="BY873" s="104"/>
      <c r="BZ873" s="104"/>
      <c r="CA873" s="100"/>
      <c r="CB873" s="100"/>
      <c r="CC873" s="100"/>
    </row>
    <row r="874" spans="1:81" ht="12.75" x14ac:dyDescent="0.2">
      <c r="A874" s="151"/>
      <c r="B874" s="42"/>
      <c r="C874" s="151"/>
      <c r="D874" s="151"/>
      <c r="E874" s="334"/>
      <c r="F874" s="334"/>
      <c r="G874" s="335"/>
      <c r="H874" s="335"/>
      <c r="I874" s="104"/>
      <c r="J874" s="100"/>
      <c r="K874" s="100"/>
      <c r="L874" s="100"/>
      <c r="M874" s="100"/>
      <c r="N874" s="101"/>
      <c r="O874" s="101"/>
      <c r="P874" s="101"/>
      <c r="Q874" s="101"/>
      <c r="R874" s="101"/>
      <c r="S874" s="101"/>
      <c r="T874" s="103"/>
      <c r="U874" s="104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4"/>
      <c r="BB874" s="104"/>
      <c r="BC874" s="110"/>
      <c r="BD874" s="100"/>
      <c r="BE874" s="104"/>
      <c r="BF874" s="104"/>
      <c r="BG874" s="104"/>
      <c r="BH874" s="104"/>
      <c r="BI874" s="104"/>
      <c r="BJ874" s="104"/>
      <c r="BK874" s="104"/>
      <c r="BL874" s="104"/>
      <c r="BM874" s="104"/>
      <c r="BN874" s="104"/>
      <c r="BO874" s="104"/>
      <c r="BP874" s="104"/>
      <c r="BQ874" s="104"/>
      <c r="BR874" s="104"/>
      <c r="BS874" s="104"/>
      <c r="BT874" s="104"/>
      <c r="BU874" s="104"/>
      <c r="BV874" s="104"/>
      <c r="BW874" s="104"/>
      <c r="BX874" s="104"/>
      <c r="BY874" s="104"/>
      <c r="BZ874" s="104"/>
      <c r="CA874" s="100"/>
      <c r="CB874" s="100"/>
      <c r="CC874" s="100"/>
    </row>
    <row r="875" spans="1:81" ht="12.75" x14ac:dyDescent="0.2">
      <c r="A875" s="151"/>
      <c r="B875" s="42"/>
      <c r="C875" s="151"/>
      <c r="D875" s="151"/>
      <c r="E875" s="334"/>
      <c r="F875" s="334"/>
      <c r="G875" s="335"/>
      <c r="H875" s="335"/>
      <c r="I875" s="104"/>
      <c r="J875" s="100"/>
      <c r="K875" s="100"/>
      <c r="L875" s="100"/>
      <c r="M875" s="100"/>
      <c r="N875" s="101"/>
      <c r="O875" s="101"/>
      <c r="P875" s="101"/>
      <c r="Q875" s="101"/>
      <c r="R875" s="101"/>
      <c r="S875" s="101"/>
      <c r="T875" s="103"/>
      <c r="U875" s="104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4"/>
      <c r="BB875" s="104"/>
      <c r="BC875" s="110"/>
      <c r="BD875" s="100"/>
      <c r="BE875" s="104"/>
      <c r="BF875" s="104"/>
      <c r="BG875" s="104"/>
      <c r="BH875" s="104"/>
      <c r="BI875" s="104"/>
      <c r="BJ875" s="104"/>
      <c r="BK875" s="104"/>
      <c r="BL875" s="104"/>
      <c r="BM875" s="104"/>
      <c r="BN875" s="104"/>
      <c r="BO875" s="104"/>
      <c r="BP875" s="104"/>
      <c r="BQ875" s="104"/>
      <c r="BR875" s="104"/>
      <c r="BS875" s="104"/>
      <c r="BT875" s="104"/>
      <c r="BU875" s="104"/>
      <c r="BV875" s="104"/>
      <c r="BW875" s="104"/>
      <c r="BX875" s="104"/>
      <c r="BY875" s="104"/>
      <c r="BZ875" s="104"/>
      <c r="CA875" s="100"/>
      <c r="CB875" s="100"/>
      <c r="CC875" s="100"/>
    </row>
    <row r="876" spans="1:81" ht="12.75" x14ac:dyDescent="0.2">
      <c r="A876" s="151"/>
      <c r="B876" s="42"/>
      <c r="C876" s="151"/>
      <c r="D876" s="151"/>
      <c r="E876" s="334"/>
      <c r="F876" s="334"/>
      <c r="G876" s="335"/>
      <c r="H876" s="335"/>
      <c r="I876" s="104"/>
      <c r="J876" s="100"/>
      <c r="K876" s="100"/>
      <c r="L876" s="100"/>
      <c r="M876" s="100"/>
      <c r="N876" s="101"/>
      <c r="O876" s="101"/>
      <c r="P876" s="101"/>
      <c r="Q876" s="101"/>
      <c r="R876" s="101"/>
      <c r="S876" s="101"/>
      <c r="T876" s="103"/>
      <c r="U876" s="104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4"/>
      <c r="BB876" s="104"/>
      <c r="BC876" s="110"/>
      <c r="BD876" s="100"/>
      <c r="BE876" s="104"/>
      <c r="BF876" s="104"/>
      <c r="BG876" s="104"/>
      <c r="BH876" s="104"/>
      <c r="BI876" s="104"/>
      <c r="BJ876" s="104"/>
      <c r="BK876" s="104"/>
      <c r="BL876" s="104"/>
      <c r="BM876" s="104"/>
      <c r="BN876" s="104"/>
      <c r="BO876" s="104"/>
      <c r="BP876" s="104"/>
      <c r="BQ876" s="104"/>
      <c r="BR876" s="104"/>
      <c r="BS876" s="104"/>
      <c r="BT876" s="104"/>
      <c r="BU876" s="104"/>
      <c r="BV876" s="104"/>
      <c r="BW876" s="104"/>
      <c r="BX876" s="104"/>
      <c r="BY876" s="104"/>
      <c r="BZ876" s="104"/>
      <c r="CA876" s="100"/>
      <c r="CB876" s="100"/>
      <c r="CC876" s="100"/>
    </row>
    <row r="877" spans="1:81" ht="12.75" x14ac:dyDescent="0.2">
      <c r="A877" s="151"/>
      <c r="B877" s="42"/>
      <c r="C877" s="151"/>
      <c r="D877" s="151"/>
      <c r="E877" s="334"/>
      <c r="F877" s="334"/>
      <c r="G877" s="335"/>
      <c r="H877" s="335"/>
      <c r="I877" s="104"/>
      <c r="J877" s="100"/>
      <c r="K877" s="100"/>
      <c r="L877" s="100"/>
      <c r="M877" s="100"/>
      <c r="N877" s="101"/>
      <c r="O877" s="101"/>
      <c r="P877" s="101"/>
      <c r="Q877" s="101"/>
      <c r="R877" s="101"/>
      <c r="S877" s="101"/>
      <c r="T877" s="103"/>
      <c r="U877" s="104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4"/>
      <c r="BB877" s="104"/>
      <c r="BC877" s="110"/>
      <c r="BD877" s="100"/>
      <c r="BE877" s="104"/>
      <c r="BF877" s="104"/>
      <c r="BG877" s="104"/>
      <c r="BH877" s="104"/>
      <c r="BI877" s="104"/>
      <c r="BJ877" s="104"/>
      <c r="BK877" s="104"/>
      <c r="BL877" s="104"/>
      <c r="BM877" s="104"/>
      <c r="BN877" s="104"/>
      <c r="BO877" s="104"/>
      <c r="BP877" s="104"/>
      <c r="BQ877" s="104"/>
      <c r="BR877" s="104"/>
      <c r="BS877" s="104"/>
      <c r="BT877" s="104"/>
      <c r="BU877" s="104"/>
      <c r="BV877" s="104"/>
      <c r="BW877" s="104"/>
      <c r="BX877" s="104"/>
      <c r="BY877" s="104"/>
      <c r="BZ877" s="104"/>
      <c r="CA877" s="100"/>
      <c r="CB877" s="100"/>
      <c r="CC877" s="100"/>
    </row>
    <row r="878" spans="1:81" ht="12.75" x14ac:dyDescent="0.2">
      <c r="A878" s="151"/>
      <c r="B878" s="42"/>
      <c r="C878" s="151"/>
      <c r="D878" s="151"/>
      <c r="E878" s="334"/>
      <c r="F878" s="334"/>
      <c r="G878" s="335"/>
      <c r="H878" s="335"/>
      <c r="I878" s="104"/>
      <c r="J878" s="100"/>
      <c r="K878" s="100"/>
      <c r="L878" s="100"/>
      <c r="M878" s="100"/>
      <c r="N878" s="101"/>
      <c r="O878" s="101"/>
      <c r="P878" s="101"/>
      <c r="Q878" s="101"/>
      <c r="R878" s="101"/>
      <c r="S878" s="101"/>
      <c r="T878" s="103"/>
      <c r="U878" s="104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4"/>
      <c r="BB878" s="104"/>
      <c r="BC878" s="110"/>
      <c r="BD878" s="100"/>
      <c r="BE878" s="104"/>
      <c r="BF878" s="104"/>
      <c r="BG878" s="104"/>
      <c r="BH878" s="104"/>
      <c r="BI878" s="104"/>
      <c r="BJ878" s="104"/>
      <c r="BK878" s="104"/>
      <c r="BL878" s="104"/>
      <c r="BM878" s="104"/>
      <c r="BN878" s="104"/>
      <c r="BO878" s="104"/>
      <c r="BP878" s="104"/>
      <c r="BQ878" s="104"/>
      <c r="BR878" s="104"/>
      <c r="BS878" s="104"/>
      <c r="BT878" s="104"/>
      <c r="BU878" s="104"/>
      <c r="BV878" s="104"/>
      <c r="BW878" s="104"/>
      <c r="BX878" s="104"/>
      <c r="BY878" s="104"/>
      <c r="BZ878" s="104"/>
      <c r="CA878" s="100"/>
      <c r="CB878" s="100"/>
      <c r="CC878" s="100"/>
    </row>
    <row r="879" spans="1:81" ht="12.75" x14ac:dyDescent="0.2">
      <c r="A879" s="151"/>
      <c r="B879" s="42"/>
      <c r="C879" s="151"/>
      <c r="D879" s="151"/>
      <c r="E879" s="334"/>
      <c r="F879" s="334"/>
      <c r="G879" s="335"/>
      <c r="H879" s="335"/>
      <c r="I879" s="104"/>
      <c r="J879" s="100"/>
      <c r="K879" s="100"/>
      <c r="L879" s="100"/>
      <c r="M879" s="100"/>
      <c r="N879" s="101"/>
      <c r="O879" s="101"/>
      <c r="P879" s="101"/>
      <c r="Q879" s="101"/>
      <c r="R879" s="101"/>
      <c r="S879" s="101"/>
      <c r="T879" s="103"/>
      <c r="U879" s="104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4"/>
      <c r="BB879" s="104"/>
      <c r="BC879" s="110"/>
      <c r="BD879" s="100"/>
      <c r="BE879" s="104"/>
      <c r="BF879" s="104"/>
      <c r="BG879" s="104"/>
      <c r="BH879" s="104"/>
      <c r="BI879" s="104"/>
      <c r="BJ879" s="104"/>
      <c r="BK879" s="104"/>
      <c r="BL879" s="104"/>
      <c r="BM879" s="104"/>
      <c r="BN879" s="104"/>
      <c r="BO879" s="104"/>
      <c r="BP879" s="104"/>
      <c r="BQ879" s="104"/>
      <c r="BR879" s="104"/>
      <c r="BS879" s="104"/>
      <c r="BT879" s="104"/>
      <c r="BU879" s="104"/>
      <c r="BV879" s="104"/>
      <c r="BW879" s="104"/>
      <c r="BX879" s="104"/>
      <c r="BY879" s="104"/>
      <c r="BZ879" s="104"/>
      <c r="CA879" s="100"/>
      <c r="CB879" s="100"/>
      <c r="CC879" s="100"/>
    </row>
    <row r="880" spans="1:81" ht="12.75" x14ac:dyDescent="0.2">
      <c r="A880" s="151"/>
      <c r="B880" s="42"/>
      <c r="C880" s="151"/>
      <c r="D880" s="151"/>
      <c r="E880" s="334"/>
      <c r="F880" s="334"/>
      <c r="G880" s="335"/>
      <c r="H880" s="335"/>
      <c r="I880" s="104"/>
      <c r="J880" s="100"/>
      <c r="K880" s="100"/>
      <c r="L880" s="100"/>
      <c r="M880" s="100"/>
      <c r="N880" s="101"/>
      <c r="O880" s="101"/>
      <c r="P880" s="101"/>
      <c r="Q880" s="101"/>
      <c r="R880" s="101"/>
      <c r="S880" s="101"/>
      <c r="T880" s="103"/>
      <c r="U880" s="104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4"/>
      <c r="BB880" s="104"/>
      <c r="BC880" s="110"/>
      <c r="BD880" s="100"/>
      <c r="BE880" s="104"/>
      <c r="BF880" s="104"/>
      <c r="BG880" s="104"/>
      <c r="BH880" s="104"/>
      <c r="BI880" s="104"/>
      <c r="BJ880" s="104"/>
      <c r="BK880" s="104"/>
      <c r="BL880" s="104"/>
      <c r="BM880" s="104"/>
      <c r="BN880" s="104"/>
      <c r="BO880" s="104"/>
      <c r="BP880" s="104"/>
      <c r="BQ880" s="104"/>
      <c r="BR880" s="104"/>
      <c r="BS880" s="104"/>
      <c r="BT880" s="104"/>
      <c r="BU880" s="104"/>
      <c r="BV880" s="104"/>
      <c r="BW880" s="104"/>
      <c r="BX880" s="104"/>
      <c r="BY880" s="104"/>
      <c r="BZ880" s="104"/>
      <c r="CA880" s="100"/>
      <c r="CB880" s="100"/>
      <c r="CC880" s="100"/>
    </row>
    <row r="881" spans="1:81" ht="12.75" x14ac:dyDescent="0.2">
      <c r="A881" s="151"/>
      <c r="B881" s="42"/>
      <c r="C881" s="151"/>
      <c r="D881" s="151"/>
      <c r="E881" s="334"/>
      <c r="F881" s="334"/>
      <c r="G881" s="335"/>
      <c r="H881" s="335"/>
      <c r="I881" s="104"/>
      <c r="J881" s="100"/>
      <c r="K881" s="100"/>
      <c r="L881" s="100"/>
      <c r="M881" s="100"/>
      <c r="N881" s="101"/>
      <c r="O881" s="101"/>
      <c r="P881" s="101"/>
      <c r="Q881" s="101"/>
      <c r="R881" s="101"/>
      <c r="S881" s="101"/>
      <c r="T881" s="103"/>
      <c r="U881" s="104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4"/>
      <c r="BB881" s="104"/>
      <c r="BC881" s="110"/>
      <c r="BD881" s="100"/>
      <c r="BE881" s="104"/>
      <c r="BF881" s="104"/>
      <c r="BG881" s="104"/>
      <c r="BH881" s="104"/>
      <c r="BI881" s="104"/>
      <c r="BJ881" s="104"/>
      <c r="BK881" s="104"/>
      <c r="BL881" s="104"/>
      <c r="BM881" s="104"/>
      <c r="BN881" s="104"/>
      <c r="BO881" s="104"/>
      <c r="BP881" s="104"/>
      <c r="BQ881" s="104"/>
      <c r="BR881" s="104"/>
      <c r="BS881" s="104"/>
      <c r="BT881" s="104"/>
      <c r="BU881" s="104"/>
      <c r="BV881" s="104"/>
      <c r="BW881" s="104"/>
      <c r="BX881" s="104"/>
      <c r="BY881" s="104"/>
      <c r="BZ881" s="104"/>
      <c r="CA881" s="100"/>
      <c r="CB881" s="100"/>
      <c r="CC881" s="100"/>
    </row>
    <row r="882" spans="1:81" ht="12.75" x14ac:dyDescent="0.2">
      <c r="A882" s="151"/>
      <c r="B882" s="42"/>
      <c r="C882" s="151"/>
      <c r="D882" s="151"/>
      <c r="E882" s="334"/>
      <c r="F882" s="334"/>
      <c r="G882" s="335"/>
      <c r="H882" s="335"/>
      <c r="I882" s="104"/>
      <c r="J882" s="100"/>
      <c r="K882" s="100"/>
      <c r="L882" s="100"/>
      <c r="M882" s="100"/>
      <c r="N882" s="101"/>
      <c r="O882" s="101"/>
      <c r="P882" s="101"/>
      <c r="Q882" s="101"/>
      <c r="R882" s="101"/>
      <c r="S882" s="101"/>
      <c r="T882" s="103"/>
      <c r="U882" s="104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4"/>
      <c r="BB882" s="104"/>
      <c r="BC882" s="110"/>
      <c r="BD882" s="100"/>
      <c r="BE882" s="104"/>
      <c r="BF882" s="104"/>
      <c r="BG882" s="104"/>
      <c r="BH882" s="104"/>
      <c r="BI882" s="104"/>
      <c r="BJ882" s="104"/>
      <c r="BK882" s="104"/>
      <c r="BL882" s="104"/>
      <c r="BM882" s="104"/>
      <c r="BN882" s="104"/>
      <c r="BO882" s="104"/>
      <c r="BP882" s="104"/>
      <c r="BQ882" s="104"/>
      <c r="BR882" s="104"/>
      <c r="BS882" s="104"/>
      <c r="BT882" s="104"/>
      <c r="BU882" s="104"/>
      <c r="BV882" s="104"/>
      <c r="BW882" s="104"/>
      <c r="BX882" s="104"/>
      <c r="BY882" s="104"/>
      <c r="BZ882" s="104"/>
      <c r="CA882" s="100"/>
      <c r="CB882" s="100"/>
      <c r="CC882" s="100"/>
    </row>
    <row r="883" spans="1:81" ht="12.75" x14ac:dyDescent="0.2">
      <c r="A883" s="151"/>
      <c r="B883" s="42"/>
      <c r="C883" s="151"/>
      <c r="D883" s="151"/>
      <c r="E883" s="334"/>
      <c r="F883" s="334"/>
      <c r="G883" s="335"/>
      <c r="H883" s="335"/>
      <c r="I883" s="104"/>
      <c r="J883" s="100"/>
      <c r="K883" s="100"/>
      <c r="L883" s="100"/>
      <c r="M883" s="100"/>
      <c r="N883" s="101"/>
      <c r="O883" s="101"/>
      <c r="P883" s="101"/>
      <c r="Q883" s="101"/>
      <c r="R883" s="101"/>
      <c r="S883" s="101"/>
      <c r="T883" s="103"/>
      <c r="U883" s="104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4"/>
      <c r="BB883" s="104"/>
      <c r="BC883" s="110"/>
      <c r="BD883" s="100"/>
      <c r="BE883" s="104"/>
      <c r="BF883" s="104"/>
      <c r="BG883" s="104"/>
      <c r="BH883" s="104"/>
      <c r="BI883" s="104"/>
      <c r="BJ883" s="104"/>
      <c r="BK883" s="104"/>
      <c r="BL883" s="104"/>
      <c r="BM883" s="104"/>
      <c r="BN883" s="104"/>
      <c r="BO883" s="104"/>
      <c r="BP883" s="104"/>
      <c r="BQ883" s="104"/>
      <c r="BR883" s="104"/>
      <c r="BS883" s="104"/>
      <c r="BT883" s="104"/>
      <c r="BU883" s="104"/>
      <c r="BV883" s="104"/>
      <c r="BW883" s="104"/>
      <c r="BX883" s="104"/>
      <c r="BY883" s="104"/>
      <c r="BZ883" s="104"/>
      <c r="CA883" s="100"/>
      <c r="CB883" s="100"/>
      <c r="CC883" s="100"/>
    </row>
    <row r="884" spans="1:81" ht="12.75" x14ac:dyDescent="0.2">
      <c r="A884" s="151"/>
      <c r="B884" s="42"/>
      <c r="C884" s="151"/>
      <c r="D884" s="151"/>
      <c r="E884" s="334"/>
      <c r="F884" s="334"/>
      <c r="G884" s="335"/>
      <c r="H884" s="335"/>
      <c r="I884" s="104"/>
      <c r="J884" s="100"/>
      <c r="K884" s="100"/>
      <c r="L884" s="100"/>
      <c r="M884" s="100"/>
      <c r="N884" s="101"/>
      <c r="O884" s="101"/>
      <c r="P884" s="101"/>
      <c r="Q884" s="101"/>
      <c r="R884" s="101"/>
      <c r="S884" s="101"/>
      <c r="T884" s="103"/>
      <c r="U884" s="104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4"/>
      <c r="BB884" s="104"/>
      <c r="BC884" s="110"/>
      <c r="BD884" s="100"/>
      <c r="BE884" s="104"/>
      <c r="BF884" s="104"/>
      <c r="BG884" s="104"/>
      <c r="BH884" s="104"/>
      <c r="BI884" s="104"/>
      <c r="BJ884" s="104"/>
      <c r="BK884" s="104"/>
      <c r="BL884" s="104"/>
      <c r="BM884" s="104"/>
      <c r="BN884" s="104"/>
      <c r="BO884" s="104"/>
      <c r="BP884" s="104"/>
      <c r="BQ884" s="104"/>
      <c r="BR884" s="104"/>
      <c r="BS884" s="104"/>
      <c r="BT884" s="104"/>
      <c r="BU884" s="104"/>
      <c r="BV884" s="104"/>
      <c r="BW884" s="104"/>
      <c r="BX884" s="104"/>
      <c r="BY884" s="104"/>
      <c r="BZ884" s="104"/>
      <c r="CA884" s="100"/>
      <c r="CB884" s="100"/>
      <c r="CC884" s="100"/>
    </row>
    <row r="885" spans="1:81" ht="12.75" x14ac:dyDescent="0.2">
      <c r="A885" s="151"/>
      <c r="B885" s="42"/>
      <c r="C885" s="151"/>
      <c r="D885" s="151"/>
      <c r="E885" s="334"/>
      <c r="F885" s="334"/>
      <c r="G885" s="335"/>
      <c r="H885" s="335"/>
      <c r="I885" s="104"/>
      <c r="J885" s="100"/>
      <c r="K885" s="100"/>
      <c r="L885" s="100"/>
      <c r="M885" s="100"/>
      <c r="N885" s="101"/>
      <c r="O885" s="101"/>
      <c r="P885" s="101"/>
      <c r="Q885" s="101"/>
      <c r="R885" s="101"/>
      <c r="S885" s="101"/>
      <c r="T885" s="103"/>
      <c r="U885" s="104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4"/>
      <c r="BB885" s="104"/>
      <c r="BC885" s="110"/>
      <c r="BD885" s="100"/>
      <c r="BE885" s="104"/>
      <c r="BF885" s="104"/>
      <c r="BG885" s="104"/>
      <c r="BH885" s="104"/>
      <c r="BI885" s="104"/>
      <c r="BJ885" s="104"/>
      <c r="BK885" s="104"/>
      <c r="BL885" s="104"/>
      <c r="BM885" s="104"/>
      <c r="BN885" s="104"/>
      <c r="BO885" s="104"/>
      <c r="BP885" s="104"/>
      <c r="BQ885" s="104"/>
      <c r="BR885" s="104"/>
      <c r="BS885" s="104"/>
      <c r="BT885" s="104"/>
      <c r="BU885" s="104"/>
      <c r="BV885" s="104"/>
      <c r="BW885" s="104"/>
      <c r="BX885" s="104"/>
      <c r="BY885" s="104"/>
      <c r="BZ885" s="104"/>
      <c r="CA885" s="100"/>
      <c r="CB885" s="100"/>
      <c r="CC885" s="100"/>
    </row>
    <row r="886" spans="1:81" ht="12.75" x14ac:dyDescent="0.2">
      <c r="A886" s="151"/>
      <c r="B886" s="42"/>
      <c r="C886" s="151"/>
      <c r="D886" s="151"/>
      <c r="E886" s="334"/>
      <c r="F886" s="334"/>
      <c r="G886" s="335"/>
      <c r="H886" s="335"/>
      <c r="I886" s="104"/>
      <c r="J886" s="100"/>
      <c r="K886" s="100"/>
      <c r="L886" s="100"/>
      <c r="M886" s="100"/>
      <c r="N886" s="101"/>
      <c r="O886" s="101"/>
      <c r="P886" s="101"/>
      <c r="Q886" s="101"/>
      <c r="R886" s="101"/>
      <c r="S886" s="101"/>
      <c r="T886" s="103"/>
      <c r="U886" s="104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4"/>
      <c r="BB886" s="104"/>
      <c r="BC886" s="110"/>
      <c r="BD886" s="100"/>
      <c r="BE886" s="104"/>
      <c r="BF886" s="104"/>
      <c r="BG886" s="104"/>
      <c r="BH886" s="104"/>
      <c r="BI886" s="104"/>
      <c r="BJ886" s="104"/>
      <c r="BK886" s="104"/>
      <c r="BL886" s="104"/>
      <c r="BM886" s="104"/>
      <c r="BN886" s="104"/>
      <c r="BO886" s="104"/>
      <c r="BP886" s="104"/>
      <c r="BQ886" s="104"/>
      <c r="BR886" s="104"/>
      <c r="BS886" s="104"/>
      <c r="BT886" s="104"/>
      <c r="BU886" s="104"/>
      <c r="BV886" s="104"/>
      <c r="BW886" s="104"/>
      <c r="BX886" s="104"/>
      <c r="BY886" s="104"/>
      <c r="BZ886" s="104"/>
      <c r="CA886" s="100"/>
      <c r="CB886" s="100"/>
      <c r="CC886" s="100"/>
    </row>
    <row r="887" spans="1:81" ht="12.75" x14ac:dyDescent="0.2">
      <c r="A887" s="151"/>
      <c r="B887" s="42"/>
      <c r="C887" s="151"/>
      <c r="D887" s="151"/>
      <c r="E887" s="334"/>
      <c r="F887" s="334"/>
      <c r="G887" s="335"/>
      <c r="H887" s="335"/>
      <c r="I887" s="104"/>
      <c r="J887" s="100"/>
      <c r="K887" s="100"/>
      <c r="L887" s="100"/>
      <c r="M887" s="100"/>
      <c r="N887" s="101"/>
      <c r="O887" s="101"/>
      <c r="P887" s="101"/>
      <c r="Q887" s="101"/>
      <c r="R887" s="101"/>
      <c r="S887" s="101"/>
      <c r="T887" s="103"/>
      <c r="U887" s="104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4"/>
      <c r="BB887" s="104"/>
      <c r="BC887" s="110"/>
      <c r="BD887" s="100"/>
      <c r="BE887" s="104"/>
      <c r="BF887" s="104"/>
      <c r="BG887" s="104"/>
      <c r="BH887" s="104"/>
      <c r="BI887" s="104"/>
      <c r="BJ887" s="104"/>
      <c r="BK887" s="104"/>
      <c r="BL887" s="104"/>
      <c r="BM887" s="104"/>
      <c r="BN887" s="104"/>
      <c r="BO887" s="104"/>
      <c r="BP887" s="104"/>
      <c r="BQ887" s="104"/>
      <c r="BR887" s="104"/>
      <c r="BS887" s="104"/>
      <c r="BT887" s="104"/>
      <c r="BU887" s="104"/>
      <c r="BV887" s="104"/>
      <c r="BW887" s="104"/>
      <c r="BX887" s="104"/>
      <c r="BY887" s="104"/>
      <c r="BZ887" s="104"/>
      <c r="CA887" s="100"/>
      <c r="CB887" s="100"/>
      <c r="CC887" s="100"/>
    </row>
    <row r="888" spans="1:81" ht="12.75" x14ac:dyDescent="0.2">
      <c r="A888" s="151"/>
      <c r="B888" s="42"/>
      <c r="C888" s="151"/>
      <c r="D888" s="151"/>
      <c r="E888" s="334"/>
      <c r="F888" s="334"/>
      <c r="G888" s="335"/>
      <c r="H888" s="335"/>
      <c r="I888" s="104"/>
      <c r="J888" s="100"/>
      <c r="K888" s="100"/>
      <c r="L888" s="100"/>
      <c r="M888" s="100"/>
      <c r="N888" s="101"/>
      <c r="O888" s="101"/>
      <c r="P888" s="101"/>
      <c r="Q888" s="101"/>
      <c r="R888" s="101"/>
      <c r="S888" s="101"/>
      <c r="T888" s="103"/>
      <c r="U888" s="104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4"/>
      <c r="BB888" s="104"/>
      <c r="BC888" s="110"/>
      <c r="BD888" s="100"/>
      <c r="BE888" s="104"/>
      <c r="BF888" s="104"/>
      <c r="BG888" s="104"/>
      <c r="BH888" s="104"/>
      <c r="BI888" s="104"/>
      <c r="BJ888" s="104"/>
      <c r="BK888" s="104"/>
      <c r="BL888" s="104"/>
      <c r="BM888" s="104"/>
      <c r="BN888" s="104"/>
      <c r="BO888" s="104"/>
      <c r="BP888" s="104"/>
      <c r="BQ888" s="104"/>
      <c r="BR888" s="104"/>
      <c r="BS888" s="104"/>
      <c r="BT888" s="104"/>
      <c r="BU888" s="104"/>
      <c r="BV888" s="104"/>
      <c r="BW888" s="104"/>
      <c r="BX888" s="104"/>
      <c r="BY888" s="104"/>
      <c r="BZ888" s="104"/>
      <c r="CA888" s="100"/>
      <c r="CB888" s="100"/>
      <c r="CC888" s="100"/>
    </row>
    <row r="889" spans="1:81" ht="12.75" x14ac:dyDescent="0.2">
      <c r="A889" s="151"/>
      <c r="B889" s="42"/>
      <c r="C889" s="151"/>
      <c r="D889" s="151"/>
      <c r="E889" s="334"/>
      <c r="F889" s="334"/>
      <c r="G889" s="335"/>
      <c r="H889" s="335"/>
      <c r="I889" s="104"/>
      <c r="J889" s="100"/>
      <c r="K889" s="100"/>
      <c r="L889" s="100"/>
      <c r="M889" s="100"/>
      <c r="N889" s="101"/>
      <c r="O889" s="101"/>
      <c r="P889" s="101"/>
      <c r="Q889" s="101"/>
      <c r="R889" s="101"/>
      <c r="S889" s="101"/>
      <c r="T889" s="103"/>
      <c r="U889" s="104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4"/>
      <c r="BB889" s="104"/>
      <c r="BC889" s="110"/>
      <c r="BD889" s="100"/>
      <c r="BE889" s="104"/>
      <c r="BF889" s="104"/>
      <c r="BG889" s="104"/>
      <c r="BH889" s="104"/>
      <c r="BI889" s="104"/>
      <c r="BJ889" s="104"/>
      <c r="BK889" s="104"/>
      <c r="BL889" s="104"/>
      <c r="BM889" s="104"/>
      <c r="BN889" s="104"/>
      <c r="BO889" s="104"/>
      <c r="BP889" s="104"/>
      <c r="BQ889" s="104"/>
      <c r="BR889" s="104"/>
      <c r="BS889" s="104"/>
      <c r="BT889" s="104"/>
      <c r="BU889" s="104"/>
      <c r="BV889" s="104"/>
      <c r="BW889" s="104"/>
      <c r="BX889" s="104"/>
      <c r="BY889" s="104"/>
      <c r="BZ889" s="104"/>
      <c r="CA889" s="100"/>
      <c r="CB889" s="100"/>
      <c r="CC889" s="100"/>
    </row>
    <row r="890" spans="1:81" ht="12.75" x14ac:dyDescent="0.2">
      <c r="A890" s="151"/>
      <c r="B890" s="42"/>
      <c r="C890" s="151"/>
      <c r="D890" s="151"/>
      <c r="E890" s="334"/>
      <c r="F890" s="334"/>
      <c r="G890" s="335"/>
      <c r="H890" s="335"/>
      <c r="I890" s="104"/>
      <c r="J890" s="100"/>
      <c r="K890" s="100"/>
      <c r="L890" s="100"/>
      <c r="M890" s="100"/>
      <c r="N890" s="101"/>
      <c r="O890" s="101"/>
      <c r="P890" s="101"/>
      <c r="Q890" s="101"/>
      <c r="R890" s="101"/>
      <c r="S890" s="101"/>
      <c r="T890" s="103"/>
      <c r="U890" s="104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4"/>
      <c r="BB890" s="104"/>
      <c r="BC890" s="110"/>
      <c r="BD890" s="100"/>
      <c r="BE890" s="104"/>
      <c r="BF890" s="104"/>
      <c r="BG890" s="104"/>
      <c r="BH890" s="104"/>
      <c r="BI890" s="104"/>
      <c r="BJ890" s="104"/>
      <c r="BK890" s="104"/>
      <c r="BL890" s="104"/>
      <c r="BM890" s="104"/>
      <c r="BN890" s="104"/>
      <c r="BO890" s="104"/>
      <c r="BP890" s="104"/>
      <c r="BQ890" s="104"/>
      <c r="BR890" s="104"/>
      <c r="BS890" s="104"/>
      <c r="BT890" s="104"/>
      <c r="BU890" s="104"/>
      <c r="BV890" s="104"/>
      <c r="BW890" s="104"/>
      <c r="BX890" s="104"/>
      <c r="BY890" s="104"/>
      <c r="BZ890" s="104"/>
      <c r="CA890" s="100"/>
      <c r="CB890" s="100"/>
      <c r="CC890" s="100"/>
    </row>
    <row r="891" spans="1:81" ht="12.75" x14ac:dyDescent="0.2">
      <c r="A891" s="100"/>
      <c r="B891" s="42"/>
      <c r="C891" s="100"/>
      <c r="D891" s="100"/>
      <c r="E891" s="336"/>
      <c r="F891" s="336"/>
      <c r="G891" s="337"/>
      <c r="H891" s="337"/>
      <c r="I891" s="104"/>
      <c r="J891" s="100"/>
      <c r="K891" s="100"/>
      <c r="L891" s="100"/>
      <c r="M891" s="100"/>
      <c r="N891" s="101"/>
      <c r="O891" s="101"/>
      <c r="P891" s="101"/>
      <c r="Q891" s="101"/>
      <c r="R891" s="101"/>
      <c r="S891" s="101"/>
      <c r="T891" s="103"/>
      <c r="U891" s="104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4"/>
      <c r="BB891" s="104"/>
      <c r="BC891" s="110"/>
      <c r="BD891" s="100"/>
      <c r="BE891" s="104"/>
      <c r="BF891" s="104"/>
      <c r="BG891" s="104"/>
      <c r="BH891" s="104"/>
      <c r="BI891" s="104"/>
      <c r="BJ891" s="104"/>
      <c r="BK891" s="104"/>
      <c r="BL891" s="104"/>
      <c r="BM891" s="104"/>
      <c r="BN891" s="104"/>
      <c r="BO891" s="104"/>
      <c r="BP891" s="104"/>
      <c r="BQ891" s="104"/>
      <c r="BR891" s="104"/>
      <c r="BS891" s="104"/>
      <c r="BT891" s="104"/>
      <c r="BU891" s="104"/>
      <c r="BV891" s="104"/>
      <c r="BW891" s="104"/>
      <c r="BX891" s="104"/>
      <c r="BY891" s="104"/>
      <c r="BZ891" s="104"/>
      <c r="CA891" s="100"/>
      <c r="CB891" s="100"/>
      <c r="CC891" s="100"/>
    </row>
    <row r="892" spans="1:81" ht="12.75" x14ac:dyDescent="0.2">
      <c r="A892" s="100"/>
      <c r="B892" s="42"/>
      <c r="C892" s="100"/>
      <c r="D892" s="100"/>
      <c r="E892" s="336"/>
      <c r="F892" s="336"/>
      <c r="G892" s="337"/>
      <c r="H892" s="337"/>
      <c r="I892" s="104"/>
      <c r="J892" s="100"/>
      <c r="K892" s="100"/>
      <c r="L892" s="100"/>
      <c r="M892" s="100"/>
      <c r="N892" s="101"/>
      <c r="O892" s="101"/>
      <c r="P892" s="101"/>
      <c r="Q892" s="101"/>
      <c r="R892" s="101"/>
      <c r="S892" s="101"/>
      <c r="T892" s="103"/>
      <c r="U892" s="104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4"/>
      <c r="BB892" s="104"/>
      <c r="BC892" s="110"/>
      <c r="BD892" s="100"/>
      <c r="BE892" s="104"/>
      <c r="BF892" s="104"/>
      <c r="BG892" s="104"/>
      <c r="BH892" s="104"/>
      <c r="BI892" s="104"/>
      <c r="BJ892" s="104"/>
      <c r="BK892" s="104"/>
      <c r="BL892" s="104"/>
      <c r="BM892" s="104"/>
      <c r="BN892" s="104"/>
      <c r="BO892" s="104"/>
      <c r="BP892" s="104"/>
      <c r="BQ892" s="104"/>
      <c r="BR892" s="104"/>
      <c r="BS892" s="104"/>
      <c r="BT892" s="104"/>
      <c r="BU892" s="104"/>
      <c r="BV892" s="104"/>
      <c r="BW892" s="104"/>
      <c r="BX892" s="104"/>
      <c r="BY892" s="104"/>
      <c r="BZ892" s="104"/>
      <c r="CA892" s="100"/>
      <c r="CB892" s="100"/>
      <c r="CC892" s="100"/>
    </row>
    <row r="893" spans="1:81" ht="12.75" x14ac:dyDescent="0.2">
      <c r="A893" s="100"/>
      <c r="B893" s="42"/>
      <c r="C893" s="100"/>
      <c r="D893" s="100"/>
      <c r="E893" s="336"/>
      <c r="F893" s="336"/>
      <c r="G893" s="337"/>
      <c r="H893" s="337"/>
      <c r="I893" s="104"/>
      <c r="J893" s="100"/>
      <c r="K893" s="100"/>
      <c r="L893" s="100"/>
      <c r="M893" s="100"/>
      <c r="N893" s="101"/>
      <c r="O893" s="101"/>
      <c r="P893" s="101"/>
      <c r="Q893" s="101"/>
      <c r="R893" s="101"/>
      <c r="S893" s="101"/>
      <c r="T893" s="103"/>
      <c r="U893" s="104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4"/>
      <c r="BB893" s="104"/>
      <c r="BC893" s="110"/>
      <c r="BD893" s="100"/>
      <c r="BE893" s="104"/>
      <c r="BF893" s="104"/>
      <c r="BG893" s="104"/>
      <c r="BH893" s="104"/>
      <c r="BI893" s="104"/>
      <c r="BJ893" s="104"/>
      <c r="BK893" s="104"/>
      <c r="BL893" s="104"/>
      <c r="BM893" s="104"/>
      <c r="BN893" s="104"/>
      <c r="BO893" s="104"/>
      <c r="BP893" s="104"/>
      <c r="BQ893" s="104"/>
      <c r="BR893" s="104"/>
      <c r="BS893" s="104"/>
      <c r="BT893" s="104"/>
      <c r="BU893" s="104"/>
      <c r="BV893" s="104"/>
      <c r="BW893" s="104"/>
      <c r="BX893" s="104"/>
      <c r="BY893" s="104"/>
      <c r="BZ893" s="104"/>
      <c r="CA893" s="100"/>
      <c r="CB893" s="100"/>
      <c r="CC893" s="100"/>
    </row>
    <row r="894" spans="1:81" ht="12.75" x14ac:dyDescent="0.2">
      <c r="A894" s="100"/>
      <c r="B894" s="42"/>
      <c r="C894" s="100"/>
      <c r="D894" s="100"/>
      <c r="E894" s="336"/>
      <c r="F894" s="336"/>
      <c r="G894" s="337"/>
      <c r="H894" s="337"/>
      <c r="I894" s="104"/>
      <c r="J894" s="100"/>
      <c r="K894" s="100"/>
      <c r="L894" s="100"/>
      <c r="M894" s="100"/>
      <c r="N894" s="101"/>
      <c r="O894" s="101"/>
      <c r="P894" s="101"/>
      <c r="Q894" s="101"/>
      <c r="R894" s="101"/>
      <c r="S894" s="101"/>
      <c r="T894" s="103"/>
      <c r="U894" s="104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4"/>
      <c r="BB894" s="104"/>
      <c r="BC894" s="110"/>
      <c r="BD894" s="100"/>
      <c r="BE894" s="104"/>
      <c r="BF894" s="104"/>
      <c r="BG894" s="104"/>
      <c r="BH894" s="104"/>
      <c r="BI894" s="104"/>
      <c r="BJ894" s="104"/>
      <c r="BK894" s="104"/>
      <c r="BL894" s="104"/>
      <c r="BM894" s="104"/>
      <c r="BN894" s="104"/>
      <c r="BO894" s="104"/>
      <c r="BP894" s="104"/>
      <c r="BQ894" s="104"/>
      <c r="BR894" s="104"/>
      <c r="BS894" s="104"/>
      <c r="BT894" s="104"/>
      <c r="BU894" s="104"/>
      <c r="BV894" s="104"/>
      <c r="BW894" s="104"/>
      <c r="BX894" s="104"/>
      <c r="BY894" s="104"/>
      <c r="BZ894" s="104"/>
      <c r="CA894" s="100"/>
      <c r="CB894" s="100"/>
      <c r="CC894" s="100"/>
    </row>
    <row r="895" spans="1:81" ht="12.75" x14ac:dyDescent="0.2">
      <c r="A895" s="100"/>
      <c r="B895" s="42"/>
      <c r="C895" s="100"/>
      <c r="D895" s="100"/>
      <c r="E895" s="336"/>
      <c r="F895" s="336"/>
      <c r="G895" s="337"/>
      <c r="H895" s="337"/>
      <c r="I895" s="104"/>
      <c r="J895" s="100"/>
      <c r="K895" s="100"/>
      <c r="L895" s="100"/>
      <c r="M895" s="100"/>
      <c r="N895" s="101"/>
      <c r="O895" s="101"/>
      <c r="P895" s="101"/>
      <c r="Q895" s="101"/>
      <c r="R895" s="101"/>
      <c r="S895" s="101"/>
      <c r="T895" s="103"/>
      <c r="U895" s="104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4"/>
      <c r="BB895" s="104"/>
      <c r="BC895" s="110"/>
      <c r="BD895" s="100"/>
      <c r="BE895" s="104"/>
      <c r="BF895" s="104"/>
      <c r="BG895" s="104"/>
      <c r="BH895" s="104"/>
      <c r="BI895" s="104"/>
      <c r="BJ895" s="104"/>
      <c r="BK895" s="104"/>
      <c r="BL895" s="104"/>
      <c r="BM895" s="104"/>
      <c r="BN895" s="104"/>
      <c r="BO895" s="104"/>
      <c r="BP895" s="104"/>
      <c r="BQ895" s="104"/>
      <c r="BR895" s="104"/>
      <c r="BS895" s="104"/>
      <c r="BT895" s="104"/>
      <c r="BU895" s="104"/>
      <c r="BV895" s="104"/>
      <c r="BW895" s="104"/>
      <c r="BX895" s="104"/>
      <c r="BY895" s="104"/>
      <c r="BZ895" s="104"/>
      <c r="CA895" s="100"/>
      <c r="CB895" s="100"/>
      <c r="CC895" s="100"/>
    </row>
    <row r="896" spans="1:81" ht="12.75" x14ac:dyDescent="0.2">
      <c r="A896" s="100"/>
      <c r="B896" s="42"/>
      <c r="C896" s="100"/>
      <c r="D896" s="100"/>
      <c r="E896" s="336"/>
      <c r="F896" s="336"/>
      <c r="G896" s="337"/>
      <c r="H896" s="337"/>
      <c r="I896" s="104"/>
      <c r="J896" s="100"/>
      <c r="K896" s="100"/>
      <c r="L896" s="100"/>
      <c r="M896" s="100"/>
      <c r="N896" s="101"/>
      <c r="O896" s="101"/>
      <c r="P896" s="101"/>
      <c r="Q896" s="101"/>
      <c r="R896" s="101"/>
      <c r="S896" s="101"/>
      <c r="T896" s="103"/>
      <c r="U896" s="104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4"/>
      <c r="BB896" s="104"/>
      <c r="BC896" s="110"/>
      <c r="BD896" s="100"/>
      <c r="BE896" s="104"/>
      <c r="BF896" s="104"/>
      <c r="BG896" s="104"/>
      <c r="BH896" s="104"/>
      <c r="BI896" s="104"/>
      <c r="BJ896" s="104"/>
      <c r="BK896" s="104"/>
      <c r="BL896" s="104"/>
      <c r="BM896" s="104"/>
      <c r="BN896" s="104"/>
      <c r="BO896" s="104"/>
      <c r="BP896" s="104"/>
      <c r="BQ896" s="104"/>
      <c r="BR896" s="104"/>
      <c r="BS896" s="104"/>
      <c r="BT896" s="104"/>
      <c r="BU896" s="104"/>
      <c r="BV896" s="104"/>
      <c r="BW896" s="104"/>
      <c r="BX896" s="104"/>
      <c r="BY896" s="104"/>
      <c r="BZ896" s="104"/>
      <c r="CA896" s="100"/>
      <c r="CB896" s="100"/>
      <c r="CC896" s="100"/>
    </row>
    <row r="897" spans="1:81" ht="12.75" x14ac:dyDescent="0.2">
      <c r="A897" s="100"/>
      <c r="B897" s="42"/>
      <c r="C897" s="100"/>
      <c r="D897" s="100"/>
      <c r="E897" s="336"/>
      <c r="F897" s="336"/>
      <c r="G897" s="337"/>
      <c r="H897" s="337"/>
      <c r="I897" s="104"/>
      <c r="J897" s="100"/>
      <c r="K897" s="100"/>
      <c r="L897" s="100"/>
      <c r="M897" s="100"/>
      <c r="N897" s="101"/>
      <c r="O897" s="101"/>
      <c r="P897" s="101"/>
      <c r="Q897" s="101"/>
      <c r="R897" s="101"/>
      <c r="S897" s="101"/>
      <c r="T897" s="103"/>
      <c r="U897" s="104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4"/>
      <c r="BB897" s="104"/>
      <c r="BC897" s="110"/>
      <c r="BD897" s="100"/>
      <c r="BE897" s="104"/>
      <c r="BF897" s="104"/>
      <c r="BG897" s="104"/>
      <c r="BH897" s="104"/>
      <c r="BI897" s="104"/>
      <c r="BJ897" s="104"/>
      <c r="BK897" s="104"/>
      <c r="BL897" s="104"/>
      <c r="BM897" s="104"/>
      <c r="BN897" s="104"/>
      <c r="BO897" s="104"/>
      <c r="BP897" s="104"/>
      <c r="BQ897" s="104"/>
      <c r="BR897" s="104"/>
      <c r="BS897" s="104"/>
      <c r="BT897" s="104"/>
      <c r="BU897" s="104"/>
      <c r="BV897" s="104"/>
      <c r="BW897" s="104"/>
      <c r="BX897" s="104"/>
      <c r="BY897" s="104"/>
      <c r="BZ897" s="104"/>
      <c r="CA897" s="100"/>
      <c r="CB897" s="100"/>
      <c r="CC897" s="100"/>
    </row>
    <row r="898" spans="1:81" ht="12.75" x14ac:dyDescent="0.2">
      <c r="A898" s="100"/>
      <c r="B898" s="42"/>
      <c r="C898" s="100"/>
      <c r="D898" s="100"/>
      <c r="E898" s="336"/>
      <c r="F898" s="336"/>
      <c r="G898" s="337"/>
      <c r="H898" s="337"/>
      <c r="I898" s="104"/>
      <c r="J898" s="100"/>
      <c r="K898" s="100"/>
      <c r="L898" s="100"/>
      <c r="M898" s="100"/>
      <c r="N898" s="101"/>
      <c r="O898" s="101"/>
      <c r="P898" s="101"/>
      <c r="Q898" s="101"/>
      <c r="R898" s="101"/>
      <c r="S898" s="101"/>
      <c r="T898" s="103"/>
      <c r="U898" s="104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4"/>
      <c r="BB898" s="104"/>
      <c r="BC898" s="110"/>
      <c r="BD898" s="100"/>
      <c r="BE898" s="104"/>
      <c r="BF898" s="104"/>
      <c r="BG898" s="104"/>
      <c r="BH898" s="104"/>
      <c r="BI898" s="104"/>
      <c r="BJ898" s="104"/>
      <c r="BK898" s="104"/>
      <c r="BL898" s="104"/>
      <c r="BM898" s="104"/>
      <c r="BN898" s="104"/>
      <c r="BO898" s="104"/>
      <c r="BP898" s="104"/>
      <c r="BQ898" s="104"/>
      <c r="BR898" s="104"/>
      <c r="BS898" s="104"/>
      <c r="BT898" s="104"/>
      <c r="BU898" s="104"/>
      <c r="BV898" s="104"/>
      <c r="BW898" s="104"/>
      <c r="BX898" s="104"/>
      <c r="BY898" s="104"/>
      <c r="BZ898" s="104"/>
      <c r="CA898" s="100"/>
      <c r="CB898" s="100"/>
      <c r="CC898" s="100"/>
    </row>
    <row r="899" spans="1:81" ht="12.75" x14ac:dyDescent="0.2">
      <c r="A899" s="100"/>
      <c r="B899" s="42"/>
      <c r="C899" s="100"/>
      <c r="D899" s="100"/>
      <c r="E899" s="336"/>
      <c r="F899" s="336"/>
      <c r="G899" s="337"/>
      <c r="H899" s="337"/>
      <c r="I899" s="104"/>
      <c r="J899" s="100"/>
      <c r="K899" s="100"/>
      <c r="L899" s="100"/>
      <c r="M899" s="100"/>
      <c r="N899" s="101"/>
      <c r="O899" s="101"/>
      <c r="P899" s="101"/>
      <c r="Q899" s="101"/>
      <c r="R899" s="101"/>
      <c r="S899" s="101"/>
      <c r="T899" s="103"/>
      <c r="U899" s="104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4"/>
      <c r="BB899" s="104"/>
      <c r="BC899" s="110"/>
      <c r="BD899" s="100"/>
      <c r="BE899" s="104"/>
      <c r="BF899" s="104"/>
      <c r="BG899" s="104"/>
      <c r="BH899" s="104"/>
      <c r="BI899" s="104"/>
      <c r="BJ899" s="104"/>
      <c r="BK899" s="104"/>
      <c r="BL899" s="104"/>
      <c r="BM899" s="104"/>
      <c r="BN899" s="104"/>
      <c r="BO899" s="104"/>
      <c r="BP899" s="104"/>
      <c r="BQ899" s="104"/>
      <c r="BR899" s="104"/>
      <c r="BS899" s="104"/>
      <c r="BT899" s="104"/>
      <c r="BU899" s="104"/>
      <c r="BV899" s="104"/>
      <c r="BW899" s="104"/>
      <c r="BX899" s="104"/>
      <c r="BY899" s="104"/>
      <c r="BZ899" s="104"/>
      <c r="CA899" s="100"/>
      <c r="CB899" s="100"/>
      <c r="CC899" s="100"/>
    </row>
    <row r="900" spans="1:81" ht="12.75" x14ac:dyDescent="0.2">
      <c r="A900" s="100"/>
      <c r="B900" s="42"/>
      <c r="C900" s="100"/>
      <c r="D900" s="100"/>
      <c r="E900" s="336"/>
      <c r="F900" s="336"/>
      <c r="G900" s="337"/>
      <c r="H900" s="337"/>
      <c r="I900" s="104"/>
      <c r="J900" s="100"/>
      <c r="K900" s="100"/>
      <c r="L900" s="100"/>
      <c r="M900" s="100"/>
      <c r="N900" s="101"/>
      <c r="O900" s="101"/>
      <c r="P900" s="101"/>
      <c r="Q900" s="101"/>
      <c r="R900" s="101"/>
      <c r="S900" s="101"/>
      <c r="T900" s="103"/>
      <c r="U900" s="104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4"/>
      <c r="BB900" s="104"/>
      <c r="BC900" s="110"/>
      <c r="BD900" s="100"/>
      <c r="BE900" s="104"/>
      <c r="BF900" s="104"/>
      <c r="BG900" s="104"/>
      <c r="BH900" s="104"/>
      <c r="BI900" s="104"/>
      <c r="BJ900" s="104"/>
      <c r="BK900" s="104"/>
      <c r="BL900" s="104"/>
      <c r="BM900" s="104"/>
      <c r="BN900" s="104"/>
      <c r="BO900" s="104"/>
      <c r="BP900" s="104"/>
      <c r="BQ900" s="104"/>
      <c r="BR900" s="104"/>
      <c r="BS900" s="104"/>
      <c r="BT900" s="104"/>
      <c r="BU900" s="104"/>
      <c r="BV900" s="104"/>
      <c r="BW900" s="104"/>
      <c r="BX900" s="104"/>
      <c r="BY900" s="104"/>
      <c r="BZ900" s="104"/>
      <c r="CA900" s="100"/>
      <c r="CB900" s="100"/>
      <c r="CC900" s="100"/>
    </row>
    <row r="901" spans="1:81" ht="12.75" x14ac:dyDescent="0.2">
      <c r="A901" s="100"/>
      <c r="B901" s="42"/>
      <c r="C901" s="100"/>
      <c r="D901" s="100"/>
      <c r="E901" s="336"/>
      <c r="F901" s="336"/>
      <c r="G901" s="337"/>
      <c r="H901" s="337"/>
      <c r="I901" s="104"/>
      <c r="J901" s="100"/>
      <c r="K901" s="100"/>
      <c r="L901" s="100"/>
      <c r="M901" s="100"/>
      <c r="N901" s="101"/>
      <c r="O901" s="101"/>
      <c r="P901" s="101"/>
      <c r="Q901" s="101"/>
      <c r="R901" s="101"/>
      <c r="S901" s="101"/>
      <c r="T901" s="103"/>
      <c r="U901" s="104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4"/>
      <c r="BB901" s="104"/>
      <c r="BC901" s="110"/>
      <c r="BD901" s="100"/>
      <c r="BE901" s="104"/>
      <c r="BF901" s="104"/>
      <c r="BG901" s="104"/>
      <c r="BH901" s="104"/>
      <c r="BI901" s="104"/>
      <c r="BJ901" s="104"/>
      <c r="BK901" s="104"/>
      <c r="BL901" s="104"/>
      <c r="BM901" s="104"/>
      <c r="BN901" s="104"/>
      <c r="BO901" s="104"/>
      <c r="BP901" s="104"/>
      <c r="BQ901" s="104"/>
      <c r="BR901" s="104"/>
      <c r="BS901" s="104"/>
      <c r="BT901" s="104"/>
      <c r="BU901" s="104"/>
      <c r="BV901" s="104"/>
      <c r="BW901" s="104"/>
      <c r="BX901" s="104"/>
      <c r="BY901" s="104"/>
      <c r="BZ901" s="104"/>
      <c r="CA901" s="100"/>
      <c r="CB901" s="100"/>
      <c r="CC901" s="100"/>
    </row>
    <row r="902" spans="1:81" ht="12.75" x14ac:dyDescent="0.2">
      <c r="A902" s="100"/>
      <c r="B902" s="42"/>
      <c r="C902" s="100"/>
      <c r="D902" s="100"/>
      <c r="E902" s="336"/>
      <c r="F902" s="336"/>
      <c r="G902" s="337"/>
      <c r="H902" s="337"/>
      <c r="I902" s="104"/>
      <c r="J902" s="100"/>
      <c r="K902" s="100"/>
      <c r="L902" s="100"/>
      <c r="M902" s="100"/>
      <c r="N902" s="101"/>
      <c r="O902" s="101"/>
      <c r="P902" s="101"/>
      <c r="Q902" s="101"/>
      <c r="R902" s="101"/>
      <c r="S902" s="101"/>
      <c r="T902" s="103"/>
      <c r="U902" s="104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4"/>
      <c r="BB902" s="104"/>
      <c r="BC902" s="110"/>
      <c r="BD902" s="100"/>
      <c r="BE902" s="104"/>
      <c r="BF902" s="104"/>
      <c r="BG902" s="104"/>
      <c r="BH902" s="104"/>
      <c r="BI902" s="104"/>
      <c r="BJ902" s="104"/>
      <c r="BK902" s="104"/>
      <c r="BL902" s="104"/>
      <c r="BM902" s="104"/>
      <c r="BN902" s="104"/>
      <c r="BO902" s="104"/>
      <c r="BP902" s="104"/>
      <c r="BQ902" s="104"/>
      <c r="BR902" s="104"/>
      <c r="BS902" s="104"/>
      <c r="BT902" s="104"/>
      <c r="BU902" s="104"/>
      <c r="BV902" s="104"/>
      <c r="BW902" s="104"/>
      <c r="BX902" s="104"/>
      <c r="BY902" s="104"/>
      <c r="BZ902" s="104"/>
      <c r="CA902" s="100"/>
      <c r="CB902" s="100"/>
      <c r="CC902" s="100"/>
    </row>
    <row r="903" spans="1:81" ht="12.75" x14ac:dyDescent="0.2">
      <c r="A903" s="100"/>
      <c r="B903" s="42"/>
      <c r="C903" s="100"/>
      <c r="D903" s="100"/>
      <c r="E903" s="336"/>
      <c r="F903" s="336"/>
      <c r="G903" s="337"/>
      <c r="H903" s="337"/>
      <c r="I903" s="104"/>
      <c r="J903" s="100"/>
      <c r="K903" s="100"/>
      <c r="L903" s="100"/>
      <c r="M903" s="100"/>
      <c r="N903" s="101"/>
      <c r="O903" s="101"/>
      <c r="P903" s="101"/>
      <c r="Q903" s="101"/>
      <c r="R903" s="101"/>
      <c r="S903" s="101"/>
      <c r="T903" s="103"/>
      <c r="U903" s="104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4"/>
      <c r="BB903" s="104"/>
      <c r="BC903" s="110"/>
      <c r="BD903" s="100"/>
      <c r="BE903" s="104"/>
      <c r="BF903" s="104"/>
      <c r="BG903" s="104"/>
      <c r="BH903" s="104"/>
      <c r="BI903" s="104"/>
      <c r="BJ903" s="104"/>
      <c r="BK903" s="104"/>
      <c r="BL903" s="104"/>
      <c r="BM903" s="104"/>
      <c r="BN903" s="104"/>
      <c r="BO903" s="104"/>
      <c r="BP903" s="104"/>
      <c r="BQ903" s="104"/>
      <c r="BR903" s="104"/>
      <c r="BS903" s="104"/>
      <c r="BT903" s="104"/>
      <c r="BU903" s="104"/>
      <c r="BV903" s="104"/>
      <c r="BW903" s="104"/>
      <c r="BX903" s="104"/>
      <c r="BY903" s="104"/>
      <c r="BZ903" s="104"/>
      <c r="CA903" s="100"/>
      <c r="CB903" s="100"/>
      <c r="CC903" s="100"/>
    </row>
    <row r="904" spans="1:81" ht="12.75" x14ac:dyDescent="0.2">
      <c r="A904" s="100"/>
      <c r="B904" s="42"/>
      <c r="C904" s="100"/>
      <c r="D904" s="100"/>
      <c r="E904" s="336"/>
      <c r="F904" s="336"/>
      <c r="G904" s="337"/>
      <c r="H904" s="337"/>
      <c r="I904" s="104"/>
      <c r="J904" s="100"/>
      <c r="K904" s="100"/>
      <c r="L904" s="100"/>
      <c r="M904" s="100"/>
      <c r="N904" s="101"/>
      <c r="O904" s="101"/>
      <c r="P904" s="101"/>
      <c r="Q904" s="101"/>
      <c r="R904" s="101"/>
      <c r="S904" s="101"/>
      <c r="T904" s="103"/>
      <c r="U904" s="104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4"/>
      <c r="BB904" s="104"/>
      <c r="BC904" s="110"/>
      <c r="BD904" s="100"/>
      <c r="BE904" s="104"/>
      <c r="BF904" s="104"/>
      <c r="BG904" s="104"/>
      <c r="BH904" s="104"/>
      <c r="BI904" s="104"/>
      <c r="BJ904" s="104"/>
      <c r="BK904" s="104"/>
      <c r="BL904" s="104"/>
      <c r="BM904" s="104"/>
      <c r="BN904" s="104"/>
      <c r="BO904" s="104"/>
      <c r="BP904" s="104"/>
      <c r="BQ904" s="104"/>
      <c r="BR904" s="104"/>
      <c r="BS904" s="104"/>
      <c r="BT904" s="104"/>
      <c r="BU904" s="104"/>
      <c r="BV904" s="104"/>
      <c r="BW904" s="104"/>
      <c r="BX904" s="104"/>
      <c r="BY904" s="104"/>
      <c r="BZ904" s="104"/>
      <c r="CA904" s="100"/>
      <c r="CB904" s="100"/>
      <c r="CC904" s="100"/>
    </row>
    <row r="905" spans="1:81" ht="12.75" x14ac:dyDescent="0.2">
      <c r="A905" s="100"/>
      <c r="B905" s="42"/>
      <c r="C905" s="100"/>
      <c r="D905" s="100"/>
      <c r="E905" s="336"/>
      <c r="F905" s="336"/>
      <c r="G905" s="337"/>
      <c r="H905" s="337"/>
      <c r="I905" s="104"/>
      <c r="J905" s="100"/>
      <c r="K905" s="100"/>
      <c r="L905" s="100"/>
      <c r="M905" s="100"/>
      <c r="N905" s="101"/>
      <c r="O905" s="101"/>
      <c r="P905" s="101"/>
      <c r="Q905" s="101"/>
      <c r="R905" s="101"/>
      <c r="S905" s="101"/>
      <c r="T905" s="103"/>
      <c r="U905" s="104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4"/>
      <c r="BB905" s="104"/>
      <c r="BC905" s="110"/>
      <c r="BD905" s="100"/>
      <c r="BE905" s="104"/>
      <c r="BF905" s="104"/>
      <c r="BG905" s="104"/>
      <c r="BH905" s="104"/>
      <c r="BI905" s="104"/>
      <c r="BJ905" s="104"/>
      <c r="BK905" s="104"/>
      <c r="BL905" s="104"/>
      <c r="BM905" s="104"/>
      <c r="BN905" s="104"/>
      <c r="BO905" s="104"/>
      <c r="BP905" s="104"/>
      <c r="BQ905" s="104"/>
      <c r="BR905" s="104"/>
      <c r="BS905" s="104"/>
      <c r="BT905" s="104"/>
      <c r="BU905" s="104"/>
      <c r="BV905" s="104"/>
      <c r="BW905" s="104"/>
      <c r="BX905" s="104"/>
      <c r="BY905" s="104"/>
      <c r="BZ905" s="104"/>
      <c r="CA905" s="100"/>
      <c r="CB905" s="100"/>
      <c r="CC905" s="100"/>
    </row>
    <row r="906" spans="1:81" ht="12.75" x14ac:dyDescent="0.2">
      <c r="A906" s="100"/>
      <c r="B906" s="42"/>
      <c r="C906" s="100"/>
      <c r="D906" s="100"/>
      <c r="E906" s="336"/>
      <c r="F906" s="336"/>
      <c r="G906" s="337"/>
      <c r="H906" s="337"/>
      <c r="I906" s="104"/>
      <c r="J906" s="100"/>
      <c r="K906" s="100"/>
      <c r="L906" s="100"/>
      <c r="M906" s="100"/>
      <c r="N906" s="101"/>
      <c r="O906" s="101"/>
      <c r="P906" s="101"/>
      <c r="Q906" s="101"/>
      <c r="R906" s="101"/>
      <c r="S906" s="101"/>
      <c r="T906" s="103"/>
      <c r="U906" s="104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4"/>
      <c r="BB906" s="104"/>
      <c r="BC906" s="110"/>
      <c r="BD906" s="100"/>
      <c r="BE906" s="104"/>
      <c r="BF906" s="104"/>
      <c r="BG906" s="104"/>
      <c r="BH906" s="104"/>
      <c r="BI906" s="104"/>
      <c r="BJ906" s="104"/>
      <c r="BK906" s="104"/>
      <c r="BL906" s="104"/>
      <c r="BM906" s="104"/>
      <c r="BN906" s="104"/>
      <c r="BO906" s="104"/>
      <c r="BP906" s="104"/>
      <c r="BQ906" s="104"/>
      <c r="BR906" s="104"/>
      <c r="BS906" s="104"/>
      <c r="BT906" s="104"/>
      <c r="BU906" s="104"/>
      <c r="BV906" s="104"/>
      <c r="BW906" s="104"/>
      <c r="BX906" s="104"/>
      <c r="BY906" s="104"/>
      <c r="BZ906" s="104"/>
      <c r="CA906" s="100"/>
      <c r="CB906" s="100"/>
      <c r="CC906" s="100"/>
    </row>
    <row r="907" spans="1:81" ht="12.75" x14ac:dyDescent="0.2">
      <c r="A907" s="100"/>
      <c r="B907" s="42"/>
      <c r="C907" s="100"/>
      <c r="D907" s="100"/>
      <c r="E907" s="336"/>
      <c r="F907" s="336"/>
      <c r="G907" s="337"/>
      <c r="H907" s="337"/>
      <c r="I907" s="104"/>
      <c r="J907" s="100"/>
      <c r="K907" s="100"/>
      <c r="L907" s="100"/>
      <c r="M907" s="100"/>
      <c r="N907" s="101"/>
      <c r="O907" s="101"/>
      <c r="P907" s="101"/>
      <c r="Q907" s="101"/>
      <c r="R907" s="101"/>
      <c r="S907" s="101"/>
      <c r="T907" s="103"/>
      <c r="U907" s="104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4"/>
      <c r="BB907" s="104"/>
      <c r="BC907" s="110"/>
      <c r="BD907" s="100"/>
      <c r="BE907" s="104"/>
      <c r="BF907" s="104"/>
      <c r="BG907" s="104"/>
      <c r="BH907" s="104"/>
      <c r="BI907" s="104"/>
      <c r="BJ907" s="104"/>
      <c r="BK907" s="104"/>
      <c r="BL907" s="104"/>
      <c r="BM907" s="104"/>
      <c r="BN907" s="104"/>
      <c r="BO907" s="104"/>
      <c r="BP907" s="104"/>
      <c r="BQ907" s="104"/>
      <c r="BR907" s="104"/>
      <c r="BS907" s="104"/>
      <c r="BT907" s="104"/>
      <c r="BU907" s="104"/>
      <c r="BV907" s="104"/>
      <c r="BW907" s="104"/>
      <c r="BX907" s="104"/>
      <c r="BY907" s="104"/>
      <c r="BZ907" s="104"/>
      <c r="CA907" s="100"/>
      <c r="CB907" s="100"/>
      <c r="CC907" s="100"/>
    </row>
    <row r="908" spans="1:81" ht="12.75" x14ac:dyDescent="0.2">
      <c r="A908" s="100"/>
      <c r="B908" s="42"/>
      <c r="C908" s="100"/>
      <c r="D908" s="100"/>
      <c r="E908" s="336"/>
      <c r="F908" s="336"/>
      <c r="G908" s="337"/>
      <c r="H908" s="337"/>
      <c r="I908" s="104"/>
      <c r="J908" s="100"/>
      <c r="K908" s="100"/>
      <c r="L908" s="100"/>
      <c r="M908" s="100"/>
      <c r="N908" s="101"/>
      <c r="O908" s="101"/>
      <c r="P908" s="101"/>
      <c r="Q908" s="101"/>
      <c r="R908" s="101"/>
      <c r="S908" s="101"/>
      <c r="T908" s="103"/>
      <c r="U908" s="104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4"/>
      <c r="BB908" s="104"/>
      <c r="BC908" s="110"/>
      <c r="BD908" s="100"/>
      <c r="BE908" s="104"/>
      <c r="BF908" s="104"/>
      <c r="BG908" s="104"/>
      <c r="BH908" s="104"/>
      <c r="BI908" s="104"/>
      <c r="BJ908" s="104"/>
      <c r="BK908" s="104"/>
      <c r="BL908" s="104"/>
      <c r="BM908" s="104"/>
      <c r="BN908" s="104"/>
      <c r="BO908" s="104"/>
      <c r="BP908" s="104"/>
      <c r="BQ908" s="104"/>
      <c r="BR908" s="104"/>
      <c r="BS908" s="104"/>
      <c r="BT908" s="104"/>
      <c r="BU908" s="104"/>
      <c r="BV908" s="104"/>
      <c r="BW908" s="104"/>
      <c r="BX908" s="104"/>
      <c r="BY908" s="104"/>
      <c r="BZ908" s="104"/>
      <c r="CA908" s="100"/>
      <c r="CB908" s="100"/>
      <c r="CC908" s="100"/>
    </row>
    <row r="909" spans="1:81" ht="12.75" x14ac:dyDescent="0.2">
      <c r="A909" s="100"/>
      <c r="B909" s="42"/>
      <c r="C909" s="100"/>
      <c r="D909" s="100"/>
      <c r="E909" s="336"/>
      <c r="F909" s="336"/>
      <c r="G909" s="337"/>
      <c r="H909" s="337"/>
      <c r="I909" s="104"/>
      <c r="J909" s="100"/>
      <c r="K909" s="100"/>
      <c r="L909" s="100"/>
      <c r="M909" s="100"/>
      <c r="N909" s="101"/>
      <c r="O909" s="101"/>
      <c r="P909" s="101"/>
      <c r="Q909" s="101"/>
      <c r="R909" s="101"/>
      <c r="S909" s="101"/>
      <c r="T909" s="103"/>
      <c r="U909" s="104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4"/>
      <c r="BB909" s="104"/>
      <c r="BC909" s="110"/>
      <c r="BD909" s="100"/>
      <c r="BE909" s="104"/>
      <c r="BF909" s="104"/>
      <c r="BG909" s="104"/>
      <c r="BH909" s="104"/>
      <c r="BI909" s="104"/>
      <c r="BJ909" s="104"/>
      <c r="BK909" s="104"/>
      <c r="BL909" s="104"/>
      <c r="BM909" s="104"/>
      <c r="BN909" s="104"/>
      <c r="BO909" s="104"/>
      <c r="BP909" s="104"/>
      <c r="BQ909" s="104"/>
      <c r="BR909" s="104"/>
      <c r="BS909" s="104"/>
      <c r="BT909" s="104"/>
      <c r="BU909" s="104"/>
      <c r="BV909" s="104"/>
      <c r="BW909" s="104"/>
      <c r="BX909" s="104"/>
      <c r="BY909" s="104"/>
      <c r="BZ909" s="104"/>
      <c r="CA909" s="100"/>
      <c r="CB909" s="100"/>
      <c r="CC909" s="100"/>
    </row>
    <row r="910" spans="1:81" ht="12.75" x14ac:dyDescent="0.2">
      <c r="A910" s="100"/>
      <c r="B910" s="42"/>
      <c r="C910" s="100"/>
      <c r="D910" s="100"/>
      <c r="E910" s="336"/>
      <c r="F910" s="336"/>
      <c r="G910" s="337"/>
      <c r="H910" s="337"/>
      <c r="I910" s="104"/>
      <c r="J910" s="100"/>
      <c r="K910" s="100"/>
      <c r="L910" s="100"/>
      <c r="M910" s="100"/>
      <c r="N910" s="101"/>
      <c r="O910" s="101"/>
      <c r="P910" s="101"/>
      <c r="Q910" s="101"/>
      <c r="R910" s="101"/>
      <c r="S910" s="101"/>
      <c r="T910" s="103"/>
      <c r="U910" s="104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4"/>
      <c r="BB910" s="104"/>
      <c r="BC910" s="110"/>
      <c r="BD910" s="100"/>
      <c r="BE910" s="104"/>
      <c r="BF910" s="104"/>
      <c r="BG910" s="104"/>
      <c r="BH910" s="104"/>
      <c r="BI910" s="104"/>
      <c r="BJ910" s="104"/>
      <c r="BK910" s="104"/>
      <c r="BL910" s="104"/>
      <c r="BM910" s="104"/>
      <c r="BN910" s="104"/>
      <c r="BO910" s="104"/>
      <c r="BP910" s="104"/>
      <c r="BQ910" s="104"/>
      <c r="BR910" s="104"/>
      <c r="BS910" s="104"/>
      <c r="BT910" s="104"/>
      <c r="BU910" s="104"/>
      <c r="BV910" s="104"/>
      <c r="BW910" s="104"/>
      <c r="BX910" s="104"/>
      <c r="BY910" s="104"/>
      <c r="BZ910" s="104"/>
      <c r="CA910" s="100"/>
      <c r="CB910" s="100"/>
      <c r="CC910" s="100"/>
    </row>
    <row r="911" spans="1:81" ht="12.75" x14ac:dyDescent="0.2">
      <c r="A911" s="100"/>
      <c r="B911" s="42"/>
      <c r="C911" s="100"/>
      <c r="D911" s="100"/>
      <c r="E911" s="336"/>
      <c r="F911" s="336"/>
      <c r="G911" s="337"/>
      <c r="H911" s="337"/>
      <c r="I911" s="104"/>
      <c r="J911" s="100"/>
      <c r="K911" s="100"/>
      <c r="L911" s="100"/>
      <c r="M911" s="100"/>
      <c r="N911" s="101"/>
      <c r="O911" s="101"/>
      <c r="P911" s="101"/>
      <c r="Q911" s="101"/>
      <c r="R911" s="101"/>
      <c r="S911" s="101"/>
      <c r="T911" s="103"/>
      <c r="U911" s="104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4"/>
      <c r="BB911" s="104"/>
      <c r="BC911" s="110"/>
      <c r="BD911" s="100"/>
      <c r="BE911" s="104"/>
      <c r="BF911" s="104"/>
      <c r="BG911" s="104"/>
      <c r="BH911" s="104"/>
      <c r="BI911" s="104"/>
      <c r="BJ911" s="104"/>
      <c r="BK911" s="104"/>
      <c r="BL911" s="104"/>
      <c r="BM911" s="104"/>
      <c r="BN911" s="104"/>
      <c r="BO911" s="104"/>
      <c r="BP911" s="104"/>
      <c r="BQ911" s="104"/>
      <c r="BR911" s="104"/>
      <c r="BS911" s="104"/>
      <c r="BT911" s="104"/>
      <c r="BU911" s="104"/>
      <c r="BV911" s="104"/>
      <c r="BW911" s="104"/>
      <c r="BX911" s="104"/>
      <c r="BY911" s="104"/>
      <c r="BZ911" s="104"/>
      <c r="CA911" s="100"/>
      <c r="CB911" s="100"/>
      <c r="CC911" s="100"/>
    </row>
    <row r="912" spans="1:81" ht="12.75" x14ac:dyDescent="0.2">
      <c r="A912" s="100"/>
      <c r="B912" s="42"/>
      <c r="C912" s="100"/>
      <c r="D912" s="100"/>
      <c r="E912" s="336"/>
      <c r="F912" s="336"/>
      <c r="G912" s="337"/>
      <c r="H912" s="337"/>
      <c r="I912" s="104"/>
      <c r="J912" s="100"/>
      <c r="K912" s="100"/>
      <c r="L912" s="100"/>
      <c r="M912" s="100"/>
      <c r="N912" s="101"/>
      <c r="O912" s="101"/>
      <c r="P912" s="101"/>
      <c r="Q912" s="101"/>
      <c r="R912" s="101"/>
      <c r="S912" s="101"/>
      <c r="T912" s="103"/>
      <c r="U912" s="104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4"/>
      <c r="BB912" s="104"/>
      <c r="BC912" s="110"/>
      <c r="BD912" s="100"/>
      <c r="BE912" s="104"/>
      <c r="BF912" s="104"/>
      <c r="BG912" s="104"/>
      <c r="BH912" s="104"/>
      <c r="BI912" s="104"/>
      <c r="BJ912" s="104"/>
      <c r="BK912" s="104"/>
      <c r="BL912" s="104"/>
      <c r="BM912" s="104"/>
      <c r="BN912" s="104"/>
      <c r="BO912" s="104"/>
      <c r="BP912" s="104"/>
      <c r="BQ912" s="104"/>
      <c r="BR912" s="104"/>
      <c r="BS912" s="104"/>
      <c r="BT912" s="104"/>
      <c r="BU912" s="104"/>
      <c r="BV912" s="104"/>
      <c r="BW912" s="104"/>
      <c r="BX912" s="104"/>
      <c r="BY912" s="104"/>
      <c r="BZ912" s="104"/>
      <c r="CA912" s="100"/>
      <c r="CB912" s="100"/>
      <c r="CC912" s="100"/>
    </row>
    <row r="913" spans="1:81" ht="12.75" x14ac:dyDescent="0.2">
      <c r="A913" s="100"/>
      <c r="B913" s="42"/>
      <c r="C913" s="100"/>
      <c r="D913" s="100"/>
      <c r="E913" s="336"/>
      <c r="F913" s="336"/>
      <c r="G913" s="337"/>
      <c r="H913" s="337"/>
      <c r="I913" s="104"/>
      <c r="J913" s="100"/>
      <c r="K913" s="100"/>
      <c r="L913" s="100"/>
      <c r="M913" s="100"/>
      <c r="N913" s="101"/>
      <c r="O913" s="101"/>
      <c r="P913" s="101"/>
      <c r="Q913" s="101"/>
      <c r="R913" s="101"/>
      <c r="S913" s="101"/>
      <c r="T913" s="103"/>
      <c r="U913" s="104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4"/>
      <c r="BB913" s="104"/>
      <c r="BC913" s="110"/>
      <c r="BD913" s="100"/>
      <c r="BE913" s="104"/>
      <c r="BF913" s="104"/>
      <c r="BG913" s="104"/>
      <c r="BH913" s="104"/>
      <c r="BI913" s="104"/>
      <c r="BJ913" s="104"/>
      <c r="BK913" s="104"/>
      <c r="BL913" s="104"/>
      <c r="BM913" s="104"/>
      <c r="BN913" s="104"/>
      <c r="BO913" s="104"/>
      <c r="BP913" s="104"/>
      <c r="BQ913" s="104"/>
      <c r="BR913" s="104"/>
      <c r="BS913" s="104"/>
      <c r="BT913" s="104"/>
      <c r="BU913" s="104"/>
      <c r="BV913" s="104"/>
      <c r="BW913" s="104"/>
      <c r="BX913" s="104"/>
      <c r="BY913" s="104"/>
      <c r="BZ913" s="104"/>
      <c r="CA913" s="100"/>
      <c r="CB913" s="100"/>
      <c r="CC913" s="100"/>
    </row>
    <row r="914" spans="1:81" ht="12.75" x14ac:dyDescent="0.2">
      <c r="A914" s="100"/>
      <c r="B914" s="42"/>
      <c r="C914" s="100"/>
      <c r="D914" s="100"/>
      <c r="E914" s="336"/>
      <c r="F914" s="336"/>
      <c r="G914" s="337"/>
      <c r="H914" s="337"/>
      <c r="I914" s="104"/>
      <c r="J914" s="100"/>
      <c r="K914" s="100"/>
      <c r="L914" s="100"/>
      <c r="M914" s="100"/>
      <c r="N914" s="101"/>
      <c r="O914" s="101"/>
      <c r="P914" s="101"/>
      <c r="Q914" s="101"/>
      <c r="R914" s="101"/>
      <c r="S914" s="101"/>
      <c r="T914" s="103"/>
      <c r="U914" s="104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4"/>
      <c r="BB914" s="104"/>
      <c r="BC914" s="110"/>
      <c r="BD914" s="100"/>
      <c r="BE914" s="104"/>
      <c r="BF914" s="104"/>
      <c r="BG914" s="104"/>
      <c r="BH914" s="104"/>
      <c r="BI914" s="104"/>
      <c r="BJ914" s="104"/>
      <c r="BK914" s="104"/>
      <c r="BL914" s="104"/>
      <c r="BM914" s="104"/>
      <c r="BN914" s="104"/>
      <c r="BO914" s="104"/>
      <c r="BP914" s="104"/>
      <c r="BQ914" s="104"/>
      <c r="BR914" s="104"/>
      <c r="BS914" s="104"/>
      <c r="BT914" s="104"/>
      <c r="BU914" s="104"/>
      <c r="BV914" s="104"/>
      <c r="BW914" s="104"/>
      <c r="BX914" s="104"/>
      <c r="BY914" s="104"/>
      <c r="BZ914" s="104"/>
      <c r="CA914" s="100"/>
      <c r="CB914" s="100"/>
      <c r="CC914" s="100"/>
    </row>
    <row r="915" spans="1:81" ht="12.75" x14ac:dyDescent="0.2">
      <c r="A915" s="100"/>
      <c r="B915" s="42"/>
      <c r="C915" s="100"/>
      <c r="D915" s="100"/>
      <c r="E915" s="336"/>
      <c r="F915" s="336"/>
      <c r="G915" s="337"/>
      <c r="H915" s="337"/>
      <c r="I915" s="104"/>
      <c r="J915" s="100"/>
      <c r="K915" s="100"/>
      <c r="L915" s="100"/>
      <c r="M915" s="100"/>
      <c r="N915" s="101"/>
      <c r="O915" s="101"/>
      <c r="P915" s="101"/>
      <c r="Q915" s="101"/>
      <c r="R915" s="101"/>
      <c r="S915" s="101"/>
      <c r="T915" s="103"/>
      <c r="U915" s="104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4"/>
      <c r="BB915" s="104"/>
      <c r="BC915" s="110"/>
      <c r="BD915" s="100"/>
      <c r="BE915" s="104"/>
      <c r="BF915" s="104"/>
      <c r="BG915" s="104"/>
      <c r="BH915" s="104"/>
      <c r="BI915" s="104"/>
      <c r="BJ915" s="104"/>
      <c r="BK915" s="104"/>
      <c r="BL915" s="104"/>
      <c r="BM915" s="104"/>
      <c r="BN915" s="104"/>
      <c r="BO915" s="104"/>
      <c r="BP915" s="104"/>
      <c r="BQ915" s="104"/>
      <c r="BR915" s="104"/>
      <c r="BS915" s="104"/>
      <c r="BT915" s="104"/>
      <c r="BU915" s="104"/>
      <c r="BV915" s="104"/>
      <c r="BW915" s="104"/>
      <c r="BX915" s="104"/>
      <c r="BY915" s="104"/>
      <c r="BZ915" s="104"/>
      <c r="CA915" s="100"/>
      <c r="CB915" s="100"/>
      <c r="CC915" s="100"/>
    </row>
    <row r="916" spans="1:81" ht="12.75" x14ac:dyDescent="0.2">
      <c r="A916" s="100"/>
      <c r="B916" s="42"/>
      <c r="C916" s="100"/>
      <c r="D916" s="100"/>
      <c r="E916" s="336"/>
      <c r="F916" s="336"/>
      <c r="G916" s="337"/>
      <c r="H916" s="337"/>
      <c r="I916" s="104"/>
      <c r="J916" s="100"/>
      <c r="K916" s="100"/>
      <c r="L916" s="100"/>
      <c r="M916" s="100"/>
      <c r="N916" s="101"/>
      <c r="O916" s="101"/>
      <c r="P916" s="101"/>
      <c r="Q916" s="101"/>
      <c r="R916" s="101"/>
      <c r="S916" s="101"/>
      <c r="T916" s="103"/>
      <c r="U916" s="104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4"/>
      <c r="BB916" s="104"/>
      <c r="BC916" s="110"/>
      <c r="BD916" s="100"/>
      <c r="BE916" s="104"/>
      <c r="BF916" s="104"/>
      <c r="BG916" s="104"/>
      <c r="BH916" s="104"/>
      <c r="BI916" s="104"/>
      <c r="BJ916" s="104"/>
      <c r="BK916" s="104"/>
      <c r="BL916" s="104"/>
      <c r="BM916" s="104"/>
      <c r="BN916" s="104"/>
      <c r="BO916" s="104"/>
      <c r="BP916" s="104"/>
      <c r="BQ916" s="104"/>
      <c r="BR916" s="104"/>
      <c r="BS916" s="104"/>
      <c r="BT916" s="104"/>
      <c r="BU916" s="104"/>
      <c r="BV916" s="104"/>
      <c r="BW916" s="104"/>
      <c r="BX916" s="104"/>
      <c r="BY916" s="104"/>
      <c r="BZ916" s="104"/>
      <c r="CA916" s="100"/>
      <c r="CB916" s="100"/>
      <c r="CC916" s="100"/>
    </row>
    <row r="917" spans="1:81" ht="12.75" x14ac:dyDescent="0.2">
      <c r="A917" s="100"/>
      <c r="B917" s="42"/>
      <c r="C917" s="100"/>
      <c r="D917" s="100"/>
      <c r="E917" s="336"/>
      <c r="F917" s="336"/>
      <c r="G917" s="337"/>
      <c r="H917" s="337"/>
      <c r="I917" s="104"/>
      <c r="J917" s="100"/>
      <c r="K917" s="100"/>
      <c r="L917" s="100"/>
      <c r="M917" s="100"/>
      <c r="N917" s="101"/>
      <c r="O917" s="101"/>
      <c r="P917" s="101"/>
      <c r="Q917" s="101"/>
      <c r="R917" s="101"/>
      <c r="S917" s="101"/>
      <c r="T917" s="103"/>
      <c r="U917" s="104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4"/>
      <c r="BB917" s="104"/>
      <c r="BC917" s="110"/>
      <c r="BD917" s="100"/>
      <c r="BE917" s="104"/>
      <c r="BF917" s="104"/>
      <c r="BG917" s="104"/>
      <c r="BH917" s="104"/>
      <c r="BI917" s="104"/>
      <c r="BJ917" s="104"/>
      <c r="BK917" s="104"/>
      <c r="BL917" s="104"/>
      <c r="BM917" s="104"/>
      <c r="BN917" s="104"/>
      <c r="BO917" s="104"/>
      <c r="BP917" s="104"/>
      <c r="BQ917" s="104"/>
      <c r="BR917" s="104"/>
      <c r="BS917" s="104"/>
      <c r="BT917" s="104"/>
      <c r="BU917" s="104"/>
      <c r="BV917" s="104"/>
      <c r="BW917" s="104"/>
      <c r="BX917" s="104"/>
      <c r="BY917" s="104"/>
      <c r="BZ917" s="104"/>
      <c r="CA917" s="100"/>
      <c r="CB917" s="100"/>
      <c r="CC917" s="100"/>
    </row>
    <row r="918" spans="1:81" ht="12.75" x14ac:dyDescent="0.2">
      <c r="A918" s="100"/>
      <c r="B918" s="42"/>
      <c r="C918" s="100"/>
      <c r="D918" s="100"/>
      <c r="E918" s="336"/>
      <c r="F918" s="336"/>
      <c r="G918" s="337"/>
      <c r="H918" s="337"/>
      <c r="I918" s="104"/>
      <c r="J918" s="100"/>
      <c r="K918" s="100"/>
      <c r="L918" s="100"/>
      <c r="M918" s="100"/>
      <c r="N918" s="101"/>
      <c r="O918" s="101"/>
      <c r="P918" s="101"/>
      <c r="Q918" s="101"/>
      <c r="R918" s="101"/>
      <c r="S918" s="101"/>
      <c r="T918" s="103"/>
      <c r="U918" s="104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4"/>
      <c r="BB918" s="104"/>
      <c r="BC918" s="110"/>
      <c r="BD918" s="100"/>
      <c r="BE918" s="104"/>
      <c r="BF918" s="104"/>
      <c r="BG918" s="104"/>
      <c r="BH918" s="104"/>
      <c r="BI918" s="104"/>
      <c r="BJ918" s="104"/>
      <c r="BK918" s="104"/>
      <c r="BL918" s="104"/>
      <c r="BM918" s="104"/>
      <c r="BN918" s="104"/>
      <c r="BO918" s="104"/>
      <c r="BP918" s="104"/>
      <c r="BQ918" s="104"/>
      <c r="BR918" s="104"/>
      <c r="BS918" s="104"/>
      <c r="BT918" s="104"/>
      <c r="BU918" s="104"/>
      <c r="BV918" s="104"/>
      <c r="BW918" s="104"/>
      <c r="BX918" s="104"/>
      <c r="BY918" s="104"/>
      <c r="BZ918" s="104"/>
      <c r="CA918" s="100"/>
      <c r="CB918" s="100"/>
      <c r="CC918" s="100"/>
    </row>
    <row r="919" spans="1:81" ht="12.75" x14ac:dyDescent="0.2">
      <c r="A919" s="100"/>
      <c r="B919" s="42"/>
      <c r="C919" s="100"/>
      <c r="D919" s="100"/>
      <c r="E919" s="336"/>
      <c r="F919" s="336"/>
      <c r="G919" s="337"/>
      <c r="H919" s="337"/>
      <c r="I919" s="104"/>
      <c r="J919" s="100"/>
      <c r="K919" s="100"/>
      <c r="L919" s="100"/>
      <c r="M919" s="100"/>
      <c r="N919" s="101"/>
      <c r="O919" s="101"/>
      <c r="P919" s="101"/>
      <c r="Q919" s="101"/>
      <c r="R919" s="101"/>
      <c r="S919" s="101"/>
      <c r="T919" s="103"/>
      <c r="U919" s="104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4"/>
      <c r="BB919" s="104"/>
      <c r="BC919" s="110"/>
      <c r="BD919" s="100"/>
      <c r="BE919" s="104"/>
      <c r="BF919" s="104"/>
      <c r="BG919" s="104"/>
      <c r="BH919" s="104"/>
      <c r="BI919" s="104"/>
      <c r="BJ919" s="104"/>
      <c r="BK919" s="104"/>
      <c r="BL919" s="104"/>
      <c r="BM919" s="104"/>
      <c r="BN919" s="104"/>
      <c r="BO919" s="104"/>
      <c r="BP919" s="104"/>
      <c r="BQ919" s="104"/>
      <c r="BR919" s="104"/>
      <c r="BS919" s="104"/>
      <c r="BT919" s="104"/>
      <c r="BU919" s="104"/>
      <c r="BV919" s="104"/>
      <c r="BW919" s="104"/>
      <c r="BX919" s="104"/>
      <c r="BY919" s="104"/>
      <c r="BZ919" s="104"/>
      <c r="CA919" s="100"/>
      <c r="CB919" s="100"/>
      <c r="CC919" s="100"/>
    </row>
    <row r="920" spans="1:81" ht="12.75" x14ac:dyDescent="0.2">
      <c r="A920" s="100"/>
      <c r="B920" s="42"/>
      <c r="C920" s="100"/>
      <c r="D920" s="100"/>
      <c r="E920" s="336"/>
      <c r="F920" s="336"/>
      <c r="G920" s="337"/>
      <c r="H920" s="337"/>
      <c r="I920" s="104"/>
      <c r="J920" s="100"/>
      <c r="K920" s="100"/>
      <c r="L920" s="100"/>
      <c r="M920" s="100"/>
      <c r="N920" s="101"/>
      <c r="O920" s="101"/>
      <c r="P920" s="101"/>
      <c r="Q920" s="101"/>
      <c r="R920" s="101"/>
      <c r="S920" s="101"/>
      <c r="T920" s="103"/>
      <c r="U920" s="104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4"/>
      <c r="BB920" s="104"/>
      <c r="BC920" s="110"/>
      <c r="BD920" s="100"/>
      <c r="BE920" s="104"/>
      <c r="BF920" s="104"/>
      <c r="BG920" s="104"/>
      <c r="BH920" s="104"/>
      <c r="BI920" s="104"/>
      <c r="BJ920" s="104"/>
      <c r="BK920" s="104"/>
      <c r="BL920" s="104"/>
      <c r="BM920" s="104"/>
      <c r="BN920" s="104"/>
      <c r="BO920" s="104"/>
      <c r="BP920" s="104"/>
      <c r="BQ920" s="104"/>
      <c r="BR920" s="104"/>
      <c r="BS920" s="104"/>
      <c r="BT920" s="104"/>
      <c r="BU920" s="104"/>
      <c r="BV920" s="104"/>
      <c r="BW920" s="104"/>
      <c r="BX920" s="104"/>
      <c r="BY920" s="104"/>
      <c r="BZ920" s="104"/>
      <c r="CA920" s="100"/>
      <c r="CB920" s="100"/>
      <c r="CC920" s="100"/>
    </row>
    <row r="921" spans="1:81" ht="12.75" x14ac:dyDescent="0.2">
      <c r="A921" s="100"/>
      <c r="B921" s="42"/>
      <c r="C921" s="100"/>
      <c r="D921" s="100"/>
      <c r="E921" s="336"/>
      <c r="F921" s="336"/>
      <c r="G921" s="337"/>
      <c r="H921" s="337"/>
      <c r="I921" s="104"/>
      <c r="J921" s="100"/>
      <c r="K921" s="100"/>
      <c r="L921" s="100"/>
      <c r="M921" s="100"/>
      <c r="N921" s="101"/>
      <c r="O921" s="101"/>
      <c r="P921" s="101"/>
      <c r="Q921" s="101"/>
      <c r="R921" s="101"/>
      <c r="S921" s="101"/>
      <c r="T921" s="103"/>
      <c r="U921" s="104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4"/>
      <c r="BB921" s="104"/>
      <c r="BC921" s="110"/>
      <c r="BD921" s="100"/>
      <c r="BE921" s="104"/>
      <c r="BF921" s="104"/>
      <c r="BG921" s="104"/>
      <c r="BH921" s="104"/>
      <c r="BI921" s="104"/>
      <c r="BJ921" s="104"/>
      <c r="BK921" s="104"/>
      <c r="BL921" s="104"/>
      <c r="BM921" s="104"/>
      <c r="BN921" s="104"/>
      <c r="BO921" s="104"/>
      <c r="BP921" s="104"/>
      <c r="BQ921" s="104"/>
      <c r="BR921" s="104"/>
      <c r="BS921" s="104"/>
      <c r="BT921" s="104"/>
      <c r="BU921" s="104"/>
      <c r="BV921" s="104"/>
      <c r="BW921" s="104"/>
      <c r="BX921" s="104"/>
      <c r="BY921" s="104"/>
      <c r="BZ921" s="104"/>
      <c r="CA921" s="100"/>
      <c r="CB921" s="100"/>
      <c r="CC921" s="100"/>
    </row>
    <row r="922" spans="1:81" ht="12.75" x14ac:dyDescent="0.2">
      <c r="A922" s="100"/>
      <c r="B922" s="42"/>
      <c r="C922" s="100"/>
      <c r="D922" s="100"/>
      <c r="E922" s="336"/>
      <c r="F922" s="336"/>
      <c r="G922" s="337"/>
      <c r="H922" s="337"/>
      <c r="I922" s="104"/>
      <c r="J922" s="100"/>
      <c r="K922" s="100"/>
      <c r="L922" s="100"/>
      <c r="M922" s="100"/>
      <c r="N922" s="101"/>
      <c r="O922" s="101"/>
      <c r="P922" s="101"/>
      <c r="Q922" s="101"/>
      <c r="R922" s="101"/>
      <c r="S922" s="101"/>
      <c r="T922" s="103"/>
      <c r="U922" s="104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4"/>
      <c r="BB922" s="104"/>
      <c r="BC922" s="110"/>
      <c r="BD922" s="100"/>
      <c r="BE922" s="104"/>
      <c r="BF922" s="104"/>
      <c r="BG922" s="104"/>
      <c r="BH922" s="104"/>
      <c r="BI922" s="104"/>
      <c r="BJ922" s="104"/>
      <c r="BK922" s="104"/>
      <c r="BL922" s="104"/>
      <c r="BM922" s="104"/>
      <c r="BN922" s="104"/>
      <c r="BO922" s="104"/>
      <c r="BP922" s="104"/>
      <c r="BQ922" s="104"/>
      <c r="BR922" s="104"/>
      <c r="BS922" s="104"/>
      <c r="BT922" s="104"/>
      <c r="BU922" s="104"/>
      <c r="BV922" s="104"/>
      <c r="BW922" s="104"/>
      <c r="BX922" s="104"/>
      <c r="BY922" s="104"/>
      <c r="BZ922" s="104"/>
      <c r="CA922" s="100"/>
      <c r="CB922" s="100"/>
      <c r="CC922" s="100"/>
    </row>
    <row r="923" spans="1:81" ht="12.75" x14ac:dyDescent="0.2">
      <c r="A923" s="100"/>
      <c r="B923" s="42"/>
      <c r="C923" s="100"/>
      <c r="D923" s="100"/>
      <c r="E923" s="336"/>
      <c r="F923" s="336"/>
      <c r="G923" s="337"/>
      <c r="H923" s="337"/>
      <c r="I923" s="104"/>
      <c r="J923" s="100"/>
      <c r="K923" s="100"/>
      <c r="L923" s="100"/>
      <c r="M923" s="100"/>
      <c r="N923" s="101"/>
      <c r="O923" s="101"/>
      <c r="P923" s="101"/>
      <c r="Q923" s="101"/>
      <c r="R923" s="101"/>
      <c r="S923" s="101"/>
      <c r="T923" s="103"/>
      <c r="U923" s="104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4"/>
      <c r="BB923" s="104"/>
      <c r="BC923" s="110"/>
      <c r="BD923" s="100"/>
      <c r="BE923" s="104"/>
      <c r="BF923" s="104"/>
      <c r="BG923" s="104"/>
      <c r="BH923" s="104"/>
      <c r="BI923" s="104"/>
      <c r="BJ923" s="104"/>
      <c r="BK923" s="104"/>
      <c r="BL923" s="104"/>
      <c r="BM923" s="104"/>
      <c r="BN923" s="104"/>
      <c r="BO923" s="104"/>
      <c r="BP923" s="104"/>
      <c r="BQ923" s="104"/>
      <c r="BR923" s="104"/>
      <c r="BS923" s="104"/>
      <c r="BT923" s="104"/>
      <c r="BU923" s="104"/>
      <c r="BV923" s="104"/>
      <c r="BW923" s="104"/>
      <c r="BX923" s="104"/>
      <c r="BY923" s="104"/>
      <c r="BZ923" s="104"/>
      <c r="CA923" s="100"/>
      <c r="CB923" s="100"/>
      <c r="CC923" s="100"/>
    </row>
    <row r="924" spans="1:81" ht="12.75" x14ac:dyDescent="0.2">
      <c r="A924" s="100"/>
      <c r="B924" s="42"/>
      <c r="C924" s="100"/>
      <c r="D924" s="100"/>
      <c r="E924" s="336"/>
      <c r="F924" s="336"/>
      <c r="G924" s="337"/>
      <c r="H924" s="337"/>
      <c r="I924" s="104"/>
      <c r="J924" s="100"/>
      <c r="K924" s="100"/>
      <c r="L924" s="100"/>
      <c r="M924" s="100"/>
      <c r="N924" s="101"/>
      <c r="O924" s="101"/>
      <c r="P924" s="101"/>
      <c r="Q924" s="101"/>
      <c r="R924" s="101"/>
      <c r="S924" s="101"/>
      <c r="T924" s="103"/>
      <c r="U924" s="104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4"/>
      <c r="BB924" s="104"/>
      <c r="BC924" s="110"/>
      <c r="BD924" s="100"/>
      <c r="BE924" s="104"/>
      <c r="BF924" s="104"/>
      <c r="BG924" s="104"/>
      <c r="BH924" s="104"/>
      <c r="BI924" s="104"/>
      <c r="BJ924" s="104"/>
      <c r="BK924" s="104"/>
      <c r="BL924" s="104"/>
      <c r="BM924" s="104"/>
      <c r="BN924" s="104"/>
      <c r="BO924" s="104"/>
      <c r="BP924" s="104"/>
      <c r="BQ924" s="104"/>
      <c r="BR924" s="104"/>
      <c r="BS924" s="104"/>
      <c r="BT924" s="104"/>
      <c r="BU924" s="104"/>
      <c r="BV924" s="104"/>
      <c r="BW924" s="104"/>
      <c r="BX924" s="104"/>
      <c r="BY924" s="104"/>
      <c r="BZ924" s="104"/>
      <c r="CA924" s="100"/>
      <c r="CB924" s="100"/>
      <c r="CC924" s="100"/>
    </row>
    <row r="925" spans="1:81" ht="12.75" x14ac:dyDescent="0.2">
      <c r="A925" s="100"/>
      <c r="B925" s="42"/>
      <c r="C925" s="100"/>
      <c r="D925" s="100"/>
      <c r="E925" s="336"/>
      <c r="F925" s="336"/>
      <c r="G925" s="337"/>
      <c r="H925" s="337"/>
      <c r="I925" s="104"/>
      <c r="J925" s="100"/>
      <c r="K925" s="100"/>
      <c r="L925" s="100"/>
      <c r="M925" s="100"/>
      <c r="N925" s="101"/>
      <c r="O925" s="101"/>
      <c r="P925" s="101"/>
      <c r="Q925" s="101"/>
      <c r="R925" s="101"/>
      <c r="S925" s="101"/>
      <c r="T925" s="103"/>
      <c r="U925" s="104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4"/>
      <c r="BB925" s="104"/>
      <c r="BC925" s="110"/>
      <c r="BD925" s="100"/>
      <c r="BE925" s="104"/>
      <c r="BF925" s="104"/>
      <c r="BG925" s="104"/>
      <c r="BH925" s="104"/>
      <c r="BI925" s="104"/>
      <c r="BJ925" s="104"/>
      <c r="BK925" s="104"/>
      <c r="BL925" s="104"/>
      <c r="BM925" s="104"/>
      <c r="BN925" s="104"/>
      <c r="BO925" s="104"/>
      <c r="BP925" s="104"/>
      <c r="BQ925" s="104"/>
      <c r="BR925" s="104"/>
      <c r="BS925" s="104"/>
      <c r="BT925" s="104"/>
      <c r="BU925" s="104"/>
      <c r="BV925" s="104"/>
      <c r="BW925" s="104"/>
      <c r="BX925" s="104"/>
      <c r="BY925" s="104"/>
      <c r="BZ925" s="104"/>
      <c r="CA925" s="100"/>
      <c r="CB925" s="100"/>
      <c r="CC925" s="100"/>
    </row>
    <row r="926" spans="1:81" ht="12.75" x14ac:dyDescent="0.2">
      <c r="A926" s="100"/>
      <c r="B926" s="42"/>
      <c r="C926" s="100"/>
      <c r="D926" s="100"/>
      <c r="E926" s="336"/>
      <c r="F926" s="336"/>
      <c r="G926" s="337"/>
      <c r="H926" s="337"/>
      <c r="I926" s="104"/>
      <c r="J926" s="100"/>
      <c r="K926" s="100"/>
      <c r="L926" s="100"/>
      <c r="M926" s="100"/>
      <c r="N926" s="101"/>
      <c r="O926" s="101"/>
      <c r="P926" s="101"/>
      <c r="Q926" s="101"/>
      <c r="R926" s="101"/>
      <c r="S926" s="101"/>
      <c r="T926" s="103"/>
      <c r="U926" s="104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4"/>
      <c r="BB926" s="104"/>
      <c r="BC926" s="110"/>
      <c r="BD926" s="100"/>
      <c r="BE926" s="104"/>
      <c r="BF926" s="104"/>
      <c r="BG926" s="104"/>
      <c r="BH926" s="104"/>
      <c r="BI926" s="104"/>
      <c r="BJ926" s="104"/>
      <c r="BK926" s="104"/>
      <c r="BL926" s="104"/>
      <c r="BM926" s="104"/>
      <c r="BN926" s="104"/>
      <c r="BO926" s="104"/>
      <c r="BP926" s="104"/>
      <c r="BQ926" s="104"/>
      <c r="BR926" s="104"/>
      <c r="BS926" s="104"/>
      <c r="BT926" s="104"/>
      <c r="BU926" s="104"/>
      <c r="BV926" s="104"/>
      <c r="BW926" s="104"/>
      <c r="BX926" s="104"/>
      <c r="BY926" s="104"/>
      <c r="BZ926" s="104"/>
      <c r="CA926" s="100"/>
      <c r="CB926" s="100"/>
      <c r="CC926" s="100"/>
    </row>
    <row r="927" spans="1:81" ht="12.75" x14ac:dyDescent="0.2">
      <c r="A927" s="100"/>
      <c r="B927" s="42"/>
      <c r="C927" s="100"/>
      <c r="D927" s="100"/>
      <c r="E927" s="336"/>
      <c r="F927" s="336"/>
      <c r="G927" s="337"/>
      <c r="H927" s="337"/>
      <c r="I927" s="104"/>
      <c r="J927" s="100"/>
      <c r="K927" s="100"/>
      <c r="L927" s="100"/>
      <c r="M927" s="100"/>
      <c r="N927" s="101"/>
      <c r="O927" s="101"/>
      <c r="P927" s="101"/>
      <c r="Q927" s="101"/>
      <c r="R927" s="101"/>
      <c r="S927" s="101"/>
      <c r="T927" s="103"/>
      <c r="U927" s="104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4"/>
      <c r="BB927" s="104"/>
      <c r="BC927" s="110"/>
      <c r="BD927" s="100"/>
      <c r="BE927" s="104"/>
      <c r="BF927" s="104"/>
      <c r="BG927" s="104"/>
      <c r="BH927" s="104"/>
      <c r="BI927" s="104"/>
      <c r="BJ927" s="104"/>
      <c r="BK927" s="104"/>
      <c r="BL927" s="104"/>
      <c r="BM927" s="104"/>
      <c r="BN927" s="104"/>
      <c r="BO927" s="104"/>
      <c r="BP927" s="104"/>
      <c r="BQ927" s="104"/>
      <c r="BR927" s="104"/>
      <c r="BS927" s="104"/>
      <c r="BT927" s="104"/>
      <c r="BU927" s="104"/>
      <c r="BV927" s="104"/>
      <c r="BW927" s="104"/>
      <c r="BX927" s="104"/>
      <c r="BY927" s="104"/>
      <c r="BZ927" s="104"/>
      <c r="CA927" s="100"/>
      <c r="CB927" s="100"/>
      <c r="CC927" s="100"/>
    </row>
    <row r="928" spans="1:81" ht="12.75" x14ac:dyDescent="0.2">
      <c r="A928" s="100"/>
      <c r="B928" s="42"/>
      <c r="C928" s="100"/>
      <c r="D928" s="100"/>
      <c r="E928" s="336"/>
      <c r="F928" s="336"/>
      <c r="G928" s="337"/>
      <c r="H928" s="337"/>
      <c r="I928" s="104"/>
      <c r="J928" s="100"/>
      <c r="K928" s="100"/>
      <c r="L928" s="100"/>
      <c r="M928" s="100"/>
      <c r="N928" s="101"/>
      <c r="O928" s="101"/>
      <c r="P928" s="101"/>
      <c r="Q928" s="101"/>
      <c r="R928" s="101"/>
      <c r="S928" s="101"/>
      <c r="T928" s="103"/>
      <c r="U928" s="104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4"/>
      <c r="BB928" s="104"/>
      <c r="BC928" s="110"/>
      <c r="BD928" s="100"/>
      <c r="BE928" s="104"/>
      <c r="BF928" s="104"/>
      <c r="BG928" s="104"/>
      <c r="BH928" s="104"/>
      <c r="BI928" s="104"/>
      <c r="BJ928" s="104"/>
      <c r="BK928" s="104"/>
      <c r="BL928" s="104"/>
      <c r="BM928" s="104"/>
      <c r="BN928" s="104"/>
      <c r="BO928" s="104"/>
      <c r="BP928" s="104"/>
      <c r="BQ928" s="104"/>
      <c r="BR928" s="104"/>
      <c r="BS928" s="104"/>
      <c r="BT928" s="104"/>
      <c r="BU928" s="104"/>
      <c r="BV928" s="104"/>
      <c r="BW928" s="104"/>
      <c r="BX928" s="104"/>
      <c r="BY928" s="104"/>
      <c r="BZ928" s="104"/>
      <c r="CA928" s="100"/>
      <c r="CB928" s="100"/>
      <c r="CC928" s="100"/>
    </row>
    <row r="929" spans="1:81" ht="12.75" x14ac:dyDescent="0.2">
      <c r="A929" s="100"/>
      <c r="B929" s="42"/>
      <c r="C929" s="100"/>
      <c r="D929" s="100"/>
      <c r="E929" s="336"/>
      <c r="F929" s="336"/>
      <c r="G929" s="337"/>
      <c r="H929" s="337"/>
      <c r="I929" s="104"/>
      <c r="J929" s="100"/>
      <c r="K929" s="100"/>
      <c r="L929" s="100"/>
      <c r="M929" s="100"/>
      <c r="N929" s="101"/>
      <c r="O929" s="101"/>
      <c r="P929" s="101"/>
      <c r="Q929" s="101"/>
      <c r="R929" s="101"/>
      <c r="S929" s="101"/>
      <c r="T929" s="103"/>
      <c r="U929" s="104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4"/>
      <c r="BB929" s="104"/>
      <c r="BC929" s="110"/>
      <c r="BD929" s="100"/>
      <c r="BE929" s="104"/>
      <c r="BF929" s="104"/>
      <c r="BG929" s="104"/>
      <c r="BH929" s="104"/>
      <c r="BI929" s="104"/>
      <c r="BJ929" s="104"/>
      <c r="BK929" s="104"/>
      <c r="BL929" s="104"/>
      <c r="BM929" s="104"/>
      <c r="BN929" s="104"/>
      <c r="BO929" s="104"/>
      <c r="BP929" s="104"/>
      <c r="BQ929" s="104"/>
      <c r="BR929" s="104"/>
      <c r="BS929" s="104"/>
      <c r="BT929" s="104"/>
      <c r="BU929" s="104"/>
      <c r="BV929" s="104"/>
      <c r="BW929" s="104"/>
      <c r="BX929" s="104"/>
      <c r="BY929" s="104"/>
      <c r="BZ929" s="104"/>
      <c r="CA929" s="100"/>
      <c r="CB929" s="100"/>
      <c r="CC929" s="100"/>
    </row>
    <row r="930" spans="1:81" ht="12.75" x14ac:dyDescent="0.2">
      <c r="A930" s="100"/>
      <c r="B930" s="42"/>
      <c r="C930" s="100"/>
      <c r="D930" s="100"/>
      <c r="E930" s="336"/>
      <c r="F930" s="336"/>
      <c r="G930" s="337"/>
      <c r="H930" s="337"/>
      <c r="I930" s="104"/>
      <c r="J930" s="100"/>
      <c r="K930" s="100"/>
      <c r="L930" s="100"/>
      <c r="M930" s="100"/>
      <c r="N930" s="101"/>
      <c r="O930" s="101"/>
      <c r="P930" s="101"/>
      <c r="Q930" s="101"/>
      <c r="R930" s="101"/>
      <c r="S930" s="101"/>
      <c r="T930" s="103"/>
      <c r="U930" s="104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4"/>
      <c r="BB930" s="104"/>
      <c r="BC930" s="110"/>
      <c r="BD930" s="100"/>
      <c r="BE930" s="104"/>
      <c r="BF930" s="104"/>
      <c r="BG930" s="104"/>
      <c r="BH930" s="104"/>
      <c r="BI930" s="104"/>
      <c r="BJ930" s="104"/>
      <c r="BK930" s="104"/>
      <c r="BL930" s="104"/>
      <c r="BM930" s="104"/>
      <c r="BN930" s="104"/>
      <c r="BO930" s="104"/>
      <c r="BP930" s="104"/>
      <c r="BQ930" s="104"/>
      <c r="BR930" s="104"/>
      <c r="BS930" s="104"/>
      <c r="BT930" s="104"/>
      <c r="BU930" s="104"/>
      <c r="BV930" s="104"/>
      <c r="BW930" s="104"/>
      <c r="BX930" s="104"/>
      <c r="BY930" s="104"/>
      <c r="BZ930" s="104"/>
      <c r="CA930" s="100"/>
      <c r="CB930" s="100"/>
      <c r="CC930" s="100"/>
    </row>
    <row r="931" spans="1:81" ht="12.75" x14ac:dyDescent="0.2">
      <c r="A931" s="100"/>
      <c r="B931" s="42"/>
      <c r="C931" s="100"/>
      <c r="D931" s="100"/>
      <c r="E931" s="336"/>
      <c r="F931" s="336"/>
      <c r="G931" s="337"/>
      <c r="H931" s="337"/>
      <c r="I931" s="104"/>
      <c r="J931" s="100"/>
      <c r="K931" s="100"/>
      <c r="L931" s="100"/>
      <c r="M931" s="100"/>
      <c r="N931" s="101"/>
      <c r="O931" s="101"/>
      <c r="P931" s="101"/>
      <c r="Q931" s="101"/>
      <c r="R931" s="101"/>
      <c r="S931" s="101"/>
      <c r="T931" s="103"/>
      <c r="U931" s="104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4"/>
      <c r="BB931" s="104"/>
      <c r="BC931" s="110"/>
      <c r="BD931" s="100"/>
      <c r="BE931" s="104"/>
      <c r="BF931" s="104"/>
      <c r="BG931" s="104"/>
      <c r="BH931" s="104"/>
      <c r="BI931" s="104"/>
      <c r="BJ931" s="104"/>
      <c r="BK931" s="104"/>
      <c r="BL931" s="104"/>
      <c r="BM931" s="104"/>
      <c r="BN931" s="104"/>
      <c r="BO931" s="104"/>
      <c r="BP931" s="104"/>
      <c r="BQ931" s="104"/>
      <c r="BR931" s="104"/>
      <c r="BS931" s="104"/>
      <c r="BT931" s="104"/>
      <c r="BU931" s="104"/>
      <c r="BV931" s="104"/>
      <c r="BW931" s="104"/>
      <c r="BX931" s="104"/>
      <c r="BY931" s="104"/>
      <c r="BZ931" s="104"/>
      <c r="CA931" s="100"/>
      <c r="CB931" s="100"/>
      <c r="CC931" s="100"/>
    </row>
    <row r="932" spans="1:81" ht="12.75" x14ac:dyDescent="0.2">
      <c r="A932" s="100"/>
      <c r="B932" s="42"/>
      <c r="C932" s="100"/>
      <c r="D932" s="100"/>
      <c r="E932" s="336"/>
      <c r="F932" s="336"/>
      <c r="G932" s="337"/>
      <c r="H932" s="337"/>
      <c r="I932" s="104"/>
      <c r="J932" s="100"/>
      <c r="K932" s="100"/>
      <c r="L932" s="100"/>
      <c r="M932" s="100"/>
      <c r="N932" s="101"/>
      <c r="O932" s="101"/>
      <c r="P932" s="101"/>
      <c r="Q932" s="101"/>
      <c r="R932" s="101"/>
      <c r="S932" s="101"/>
      <c r="T932" s="103"/>
      <c r="U932" s="104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4"/>
      <c r="BB932" s="104"/>
      <c r="BC932" s="110"/>
      <c r="BD932" s="100"/>
      <c r="BE932" s="104"/>
      <c r="BF932" s="104"/>
      <c r="BG932" s="104"/>
      <c r="BH932" s="104"/>
      <c r="BI932" s="104"/>
      <c r="BJ932" s="104"/>
      <c r="BK932" s="104"/>
      <c r="BL932" s="104"/>
      <c r="BM932" s="104"/>
      <c r="BN932" s="104"/>
      <c r="BO932" s="104"/>
      <c r="BP932" s="104"/>
      <c r="BQ932" s="104"/>
      <c r="BR932" s="104"/>
      <c r="BS932" s="104"/>
      <c r="BT932" s="104"/>
      <c r="BU932" s="104"/>
      <c r="BV932" s="104"/>
      <c r="BW932" s="104"/>
      <c r="BX932" s="104"/>
      <c r="BY932" s="104"/>
      <c r="BZ932" s="104"/>
      <c r="CA932" s="100"/>
      <c r="CB932" s="100"/>
      <c r="CC932" s="100"/>
    </row>
    <row r="933" spans="1:81" ht="12.75" x14ac:dyDescent="0.2">
      <c r="A933" s="100"/>
      <c r="B933" s="42"/>
      <c r="C933" s="100"/>
      <c r="D933" s="100"/>
      <c r="E933" s="336"/>
      <c r="F933" s="336"/>
      <c r="G933" s="337"/>
      <c r="H933" s="337"/>
      <c r="I933" s="104"/>
      <c r="J933" s="100"/>
      <c r="K933" s="100"/>
      <c r="L933" s="100"/>
      <c r="M933" s="100"/>
      <c r="N933" s="101"/>
      <c r="O933" s="101"/>
      <c r="P933" s="101"/>
      <c r="Q933" s="101"/>
      <c r="R933" s="101"/>
      <c r="S933" s="101"/>
      <c r="T933" s="103"/>
      <c r="U933" s="104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4"/>
      <c r="BB933" s="104"/>
      <c r="BC933" s="110"/>
      <c r="BD933" s="100"/>
      <c r="BE933" s="104"/>
      <c r="BF933" s="104"/>
      <c r="BG933" s="104"/>
      <c r="BH933" s="104"/>
      <c r="BI933" s="104"/>
      <c r="BJ933" s="104"/>
      <c r="BK933" s="104"/>
      <c r="BL933" s="104"/>
      <c r="BM933" s="104"/>
      <c r="BN933" s="104"/>
      <c r="BO933" s="104"/>
      <c r="BP933" s="104"/>
      <c r="BQ933" s="104"/>
      <c r="BR933" s="104"/>
      <c r="BS933" s="104"/>
      <c r="BT933" s="104"/>
      <c r="BU933" s="104"/>
      <c r="BV933" s="104"/>
      <c r="BW933" s="104"/>
      <c r="BX933" s="104"/>
      <c r="BY933" s="104"/>
      <c r="BZ933" s="104"/>
      <c r="CA933" s="100"/>
      <c r="CB933" s="100"/>
      <c r="CC933" s="100"/>
    </row>
    <row r="934" spans="1:81" ht="12.75" x14ac:dyDescent="0.2">
      <c r="A934" s="100"/>
      <c r="B934" s="42"/>
      <c r="C934" s="100"/>
      <c r="D934" s="100"/>
      <c r="E934" s="336"/>
      <c r="F934" s="336"/>
      <c r="G934" s="337"/>
      <c r="H934" s="337"/>
      <c r="I934" s="104"/>
      <c r="J934" s="100"/>
      <c r="K934" s="100"/>
      <c r="L934" s="100"/>
      <c r="M934" s="100"/>
      <c r="N934" s="101"/>
      <c r="O934" s="101"/>
      <c r="P934" s="101"/>
      <c r="Q934" s="101"/>
      <c r="R934" s="101"/>
      <c r="S934" s="101"/>
      <c r="T934" s="103"/>
      <c r="U934" s="104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4"/>
      <c r="BB934" s="104"/>
      <c r="BC934" s="110"/>
      <c r="BD934" s="100"/>
      <c r="BE934" s="104"/>
      <c r="BF934" s="104"/>
      <c r="BG934" s="104"/>
      <c r="BH934" s="104"/>
      <c r="BI934" s="104"/>
      <c r="BJ934" s="104"/>
      <c r="BK934" s="104"/>
      <c r="BL934" s="104"/>
      <c r="BM934" s="104"/>
      <c r="BN934" s="104"/>
      <c r="BO934" s="104"/>
      <c r="BP934" s="104"/>
      <c r="BQ934" s="104"/>
      <c r="BR934" s="104"/>
      <c r="BS934" s="104"/>
      <c r="BT934" s="104"/>
      <c r="BU934" s="104"/>
      <c r="BV934" s="104"/>
      <c r="BW934" s="104"/>
      <c r="BX934" s="104"/>
      <c r="BY934" s="104"/>
      <c r="BZ934" s="104"/>
      <c r="CA934" s="100"/>
      <c r="CB934" s="100"/>
      <c r="CC934" s="100"/>
    </row>
    <row r="935" spans="1:81" ht="12.75" x14ac:dyDescent="0.2">
      <c r="A935" s="100"/>
      <c r="B935" s="42"/>
      <c r="C935" s="100"/>
      <c r="D935" s="100"/>
      <c r="E935" s="336"/>
      <c r="F935" s="336"/>
      <c r="G935" s="337"/>
      <c r="H935" s="337"/>
      <c r="I935" s="104"/>
      <c r="J935" s="100"/>
      <c r="K935" s="100"/>
      <c r="L935" s="100"/>
      <c r="M935" s="100"/>
      <c r="N935" s="101"/>
      <c r="O935" s="101"/>
      <c r="P935" s="101"/>
      <c r="Q935" s="101"/>
      <c r="R935" s="101"/>
      <c r="S935" s="101"/>
      <c r="T935" s="103"/>
      <c r="U935" s="104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4"/>
      <c r="BB935" s="104"/>
      <c r="BC935" s="110"/>
      <c r="BD935" s="100"/>
      <c r="BE935" s="104"/>
      <c r="BF935" s="104"/>
      <c r="BG935" s="104"/>
      <c r="BH935" s="104"/>
      <c r="BI935" s="104"/>
      <c r="BJ935" s="104"/>
      <c r="BK935" s="104"/>
      <c r="BL935" s="104"/>
      <c r="BM935" s="104"/>
      <c r="BN935" s="104"/>
      <c r="BO935" s="104"/>
      <c r="BP935" s="104"/>
      <c r="BQ935" s="104"/>
      <c r="BR935" s="104"/>
      <c r="BS935" s="104"/>
      <c r="BT935" s="104"/>
      <c r="BU935" s="104"/>
      <c r="BV935" s="104"/>
      <c r="BW935" s="104"/>
      <c r="BX935" s="104"/>
      <c r="BY935" s="104"/>
      <c r="BZ935" s="104"/>
      <c r="CA935" s="100"/>
      <c r="CB935" s="100"/>
      <c r="CC935" s="100"/>
    </row>
    <row r="936" spans="1:81" ht="12.75" x14ac:dyDescent="0.2">
      <c r="A936" s="100"/>
      <c r="B936" s="42"/>
      <c r="C936" s="100"/>
      <c r="D936" s="100"/>
      <c r="E936" s="336"/>
      <c r="F936" s="336"/>
      <c r="G936" s="337"/>
      <c r="H936" s="337"/>
      <c r="I936" s="104"/>
      <c r="J936" s="100"/>
      <c r="K936" s="100"/>
      <c r="L936" s="100"/>
      <c r="M936" s="100"/>
      <c r="N936" s="101"/>
      <c r="O936" s="101"/>
      <c r="P936" s="101"/>
      <c r="Q936" s="101"/>
      <c r="R936" s="101"/>
      <c r="S936" s="101"/>
      <c r="T936" s="103"/>
      <c r="U936" s="104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4"/>
      <c r="BB936" s="104"/>
      <c r="BC936" s="110"/>
      <c r="BD936" s="100"/>
      <c r="BE936" s="104"/>
      <c r="BF936" s="104"/>
      <c r="BG936" s="104"/>
      <c r="BH936" s="104"/>
      <c r="BI936" s="104"/>
      <c r="BJ936" s="104"/>
      <c r="BK936" s="104"/>
      <c r="BL936" s="104"/>
      <c r="BM936" s="104"/>
      <c r="BN936" s="104"/>
      <c r="BO936" s="104"/>
      <c r="BP936" s="104"/>
      <c r="BQ936" s="104"/>
      <c r="BR936" s="104"/>
      <c r="BS936" s="104"/>
      <c r="BT936" s="104"/>
      <c r="BU936" s="104"/>
      <c r="BV936" s="104"/>
      <c r="BW936" s="104"/>
      <c r="BX936" s="104"/>
      <c r="BY936" s="104"/>
      <c r="BZ936" s="104"/>
      <c r="CA936" s="100"/>
      <c r="CB936" s="100"/>
      <c r="CC936" s="100"/>
    </row>
    <row r="937" spans="1:81" ht="12.75" x14ac:dyDescent="0.2">
      <c r="A937" s="100"/>
      <c r="B937" s="42"/>
      <c r="C937" s="100"/>
      <c r="D937" s="100"/>
      <c r="E937" s="336"/>
      <c r="F937" s="336"/>
      <c r="G937" s="337"/>
      <c r="H937" s="337"/>
      <c r="I937" s="104"/>
      <c r="J937" s="100"/>
      <c r="K937" s="100"/>
      <c r="L937" s="100"/>
      <c r="M937" s="100"/>
      <c r="N937" s="101"/>
      <c r="O937" s="101"/>
      <c r="P937" s="101"/>
      <c r="Q937" s="101"/>
      <c r="R937" s="101"/>
      <c r="S937" s="101"/>
      <c r="T937" s="103"/>
      <c r="U937" s="104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4"/>
      <c r="BB937" s="104"/>
      <c r="BC937" s="110"/>
      <c r="BD937" s="100"/>
      <c r="BE937" s="104"/>
      <c r="BF937" s="104"/>
      <c r="BG937" s="104"/>
      <c r="BH937" s="104"/>
      <c r="BI937" s="104"/>
      <c r="BJ937" s="104"/>
      <c r="BK937" s="104"/>
      <c r="BL937" s="104"/>
      <c r="BM937" s="104"/>
      <c r="BN937" s="104"/>
      <c r="BO937" s="104"/>
      <c r="BP937" s="104"/>
      <c r="BQ937" s="104"/>
      <c r="BR937" s="104"/>
      <c r="BS937" s="104"/>
      <c r="BT937" s="104"/>
      <c r="BU937" s="104"/>
      <c r="BV937" s="104"/>
      <c r="BW937" s="104"/>
      <c r="BX937" s="104"/>
      <c r="BY937" s="104"/>
      <c r="BZ937" s="104"/>
      <c r="CA937" s="100"/>
      <c r="CB937" s="100"/>
      <c r="CC937" s="100"/>
    </row>
    <row r="938" spans="1:81" ht="12.75" x14ac:dyDescent="0.2">
      <c r="A938" s="100"/>
      <c r="B938" s="42"/>
      <c r="C938" s="100"/>
      <c r="D938" s="100"/>
      <c r="E938" s="336"/>
      <c r="F938" s="336"/>
      <c r="G938" s="337"/>
      <c r="H938" s="337"/>
      <c r="I938" s="104"/>
      <c r="J938" s="100"/>
      <c r="K938" s="100"/>
      <c r="L938" s="100"/>
      <c r="M938" s="100"/>
      <c r="N938" s="101"/>
      <c r="O938" s="101"/>
      <c r="P938" s="101"/>
      <c r="Q938" s="101"/>
      <c r="R938" s="101"/>
      <c r="S938" s="101"/>
      <c r="T938" s="103"/>
      <c r="U938" s="104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4"/>
      <c r="BB938" s="104"/>
      <c r="BC938" s="110"/>
      <c r="BD938" s="100"/>
      <c r="BE938" s="104"/>
      <c r="BF938" s="104"/>
      <c r="BG938" s="104"/>
      <c r="BH938" s="104"/>
      <c r="BI938" s="104"/>
      <c r="BJ938" s="104"/>
      <c r="BK938" s="104"/>
      <c r="BL938" s="104"/>
      <c r="BM938" s="104"/>
      <c r="BN938" s="104"/>
      <c r="BO938" s="104"/>
      <c r="BP938" s="104"/>
      <c r="BQ938" s="104"/>
      <c r="BR938" s="104"/>
      <c r="BS938" s="104"/>
      <c r="BT938" s="104"/>
      <c r="BU938" s="104"/>
      <c r="BV938" s="104"/>
      <c r="BW938" s="104"/>
      <c r="BX938" s="104"/>
      <c r="BY938" s="104"/>
      <c r="BZ938" s="104"/>
      <c r="CA938" s="100"/>
      <c r="CB938" s="100"/>
      <c r="CC938" s="100"/>
    </row>
    <row r="939" spans="1:81" ht="12.75" x14ac:dyDescent="0.2">
      <c r="A939" s="100"/>
      <c r="B939" s="42"/>
      <c r="C939" s="100"/>
      <c r="D939" s="100"/>
      <c r="E939" s="336"/>
      <c r="F939" s="336"/>
      <c r="G939" s="337"/>
      <c r="H939" s="337"/>
      <c r="I939" s="104"/>
      <c r="J939" s="100"/>
      <c r="K939" s="100"/>
      <c r="L939" s="100"/>
      <c r="M939" s="100"/>
      <c r="N939" s="101"/>
      <c r="O939" s="101"/>
      <c r="P939" s="101"/>
      <c r="Q939" s="101"/>
      <c r="R939" s="101"/>
      <c r="S939" s="101"/>
      <c r="T939" s="103"/>
      <c r="U939" s="104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4"/>
      <c r="BB939" s="104"/>
      <c r="BC939" s="110"/>
      <c r="BD939" s="100"/>
      <c r="BE939" s="104"/>
      <c r="BF939" s="104"/>
      <c r="BG939" s="104"/>
      <c r="BH939" s="104"/>
      <c r="BI939" s="104"/>
      <c r="BJ939" s="104"/>
      <c r="BK939" s="104"/>
      <c r="BL939" s="104"/>
      <c r="BM939" s="104"/>
      <c r="BN939" s="104"/>
      <c r="BO939" s="104"/>
      <c r="BP939" s="104"/>
      <c r="BQ939" s="104"/>
      <c r="BR939" s="104"/>
      <c r="BS939" s="104"/>
      <c r="BT939" s="104"/>
      <c r="BU939" s="104"/>
      <c r="BV939" s="104"/>
      <c r="BW939" s="104"/>
      <c r="BX939" s="104"/>
      <c r="BY939" s="104"/>
      <c r="BZ939" s="104"/>
      <c r="CA939" s="100"/>
      <c r="CB939" s="100"/>
      <c r="CC939" s="100"/>
    </row>
    <row r="940" spans="1:81" ht="12.75" x14ac:dyDescent="0.2">
      <c r="A940" s="100"/>
      <c r="B940" s="42"/>
      <c r="C940" s="100"/>
      <c r="D940" s="100"/>
      <c r="E940" s="336"/>
      <c r="F940" s="336"/>
      <c r="G940" s="337"/>
      <c r="H940" s="337"/>
      <c r="I940" s="104"/>
      <c r="J940" s="100"/>
      <c r="K940" s="100"/>
      <c r="L940" s="100"/>
      <c r="M940" s="100"/>
      <c r="N940" s="101"/>
      <c r="O940" s="101"/>
      <c r="P940" s="101"/>
      <c r="Q940" s="101"/>
      <c r="R940" s="101"/>
      <c r="S940" s="101"/>
      <c r="T940" s="103"/>
      <c r="U940" s="104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4"/>
      <c r="BB940" s="104"/>
      <c r="BC940" s="110"/>
      <c r="BD940" s="100"/>
      <c r="BE940" s="104"/>
      <c r="BF940" s="104"/>
      <c r="BG940" s="104"/>
      <c r="BH940" s="104"/>
      <c r="BI940" s="104"/>
      <c r="BJ940" s="104"/>
      <c r="BK940" s="104"/>
      <c r="BL940" s="104"/>
      <c r="BM940" s="104"/>
      <c r="BN940" s="104"/>
      <c r="BO940" s="104"/>
      <c r="BP940" s="104"/>
      <c r="BQ940" s="104"/>
      <c r="BR940" s="104"/>
      <c r="BS940" s="104"/>
      <c r="BT940" s="104"/>
      <c r="BU940" s="104"/>
      <c r="BV940" s="104"/>
      <c r="BW940" s="104"/>
      <c r="BX940" s="104"/>
      <c r="BY940" s="104"/>
      <c r="BZ940" s="104"/>
      <c r="CA940" s="100"/>
      <c r="CB940" s="100"/>
      <c r="CC940" s="100"/>
    </row>
    <row r="941" spans="1:81" ht="12.75" x14ac:dyDescent="0.2">
      <c r="A941" s="100"/>
      <c r="B941" s="42"/>
      <c r="C941" s="100"/>
      <c r="D941" s="100"/>
      <c r="E941" s="336"/>
      <c r="F941" s="336"/>
      <c r="G941" s="337"/>
      <c r="H941" s="337"/>
      <c r="I941" s="104"/>
      <c r="J941" s="100"/>
      <c r="K941" s="100"/>
      <c r="L941" s="100"/>
      <c r="M941" s="100"/>
      <c r="N941" s="101"/>
      <c r="O941" s="101"/>
      <c r="P941" s="101"/>
      <c r="Q941" s="101"/>
      <c r="R941" s="101"/>
      <c r="S941" s="101"/>
      <c r="T941" s="103"/>
      <c r="U941" s="104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4"/>
      <c r="BB941" s="104"/>
      <c r="BC941" s="110"/>
      <c r="BD941" s="100"/>
      <c r="BE941" s="104"/>
      <c r="BF941" s="104"/>
      <c r="BG941" s="104"/>
      <c r="BH941" s="104"/>
      <c r="BI941" s="104"/>
      <c r="BJ941" s="104"/>
      <c r="BK941" s="104"/>
      <c r="BL941" s="104"/>
      <c r="BM941" s="104"/>
      <c r="BN941" s="104"/>
      <c r="BO941" s="104"/>
      <c r="BP941" s="104"/>
      <c r="BQ941" s="104"/>
      <c r="BR941" s="104"/>
      <c r="BS941" s="104"/>
      <c r="BT941" s="104"/>
      <c r="BU941" s="104"/>
      <c r="BV941" s="104"/>
      <c r="BW941" s="104"/>
      <c r="BX941" s="104"/>
      <c r="BY941" s="104"/>
      <c r="BZ941" s="104"/>
      <c r="CA941" s="100"/>
      <c r="CB941" s="100"/>
      <c r="CC941" s="100"/>
    </row>
    <row r="942" spans="1:81" ht="12.75" x14ac:dyDescent="0.2">
      <c r="A942" s="100"/>
      <c r="B942" s="42"/>
      <c r="C942" s="100"/>
      <c r="D942" s="100"/>
      <c r="E942" s="336"/>
      <c r="F942" s="336"/>
      <c r="G942" s="337"/>
      <c r="H942" s="337"/>
      <c r="I942" s="104"/>
      <c r="J942" s="100"/>
      <c r="K942" s="100"/>
      <c r="L942" s="100"/>
      <c r="M942" s="100"/>
      <c r="N942" s="101"/>
      <c r="O942" s="101"/>
      <c r="P942" s="101"/>
      <c r="Q942" s="101"/>
      <c r="R942" s="101"/>
      <c r="S942" s="101"/>
      <c r="T942" s="103"/>
      <c r="U942" s="104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4"/>
      <c r="BB942" s="104"/>
      <c r="BC942" s="110"/>
      <c r="BD942" s="100"/>
      <c r="BE942" s="104"/>
      <c r="BF942" s="104"/>
      <c r="BG942" s="104"/>
      <c r="BH942" s="104"/>
      <c r="BI942" s="104"/>
      <c r="BJ942" s="104"/>
      <c r="BK942" s="104"/>
      <c r="BL942" s="104"/>
      <c r="BM942" s="104"/>
      <c r="BN942" s="104"/>
      <c r="BO942" s="104"/>
      <c r="BP942" s="104"/>
      <c r="BQ942" s="104"/>
      <c r="BR942" s="104"/>
      <c r="BS942" s="104"/>
      <c r="BT942" s="104"/>
      <c r="BU942" s="104"/>
      <c r="BV942" s="104"/>
      <c r="BW942" s="104"/>
      <c r="BX942" s="104"/>
      <c r="BY942" s="104"/>
      <c r="BZ942" s="104"/>
      <c r="CA942" s="100"/>
      <c r="CB942" s="100"/>
      <c r="CC942" s="100"/>
    </row>
    <row r="943" spans="1:81" ht="12.75" x14ac:dyDescent="0.2">
      <c r="A943" s="100"/>
      <c r="B943" s="42"/>
      <c r="C943" s="100"/>
      <c r="D943" s="100"/>
      <c r="E943" s="336"/>
      <c r="F943" s="336"/>
      <c r="G943" s="337"/>
      <c r="H943" s="337"/>
      <c r="I943" s="104"/>
      <c r="J943" s="100"/>
      <c r="K943" s="100"/>
      <c r="L943" s="100"/>
      <c r="M943" s="100"/>
      <c r="N943" s="101"/>
      <c r="O943" s="101"/>
      <c r="P943" s="101"/>
      <c r="Q943" s="101"/>
      <c r="R943" s="101"/>
      <c r="S943" s="101"/>
      <c r="T943" s="103"/>
      <c r="U943" s="104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4"/>
      <c r="BB943" s="104"/>
      <c r="BC943" s="110"/>
      <c r="BD943" s="100"/>
      <c r="BE943" s="104"/>
      <c r="BF943" s="104"/>
      <c r="BG943" s="104"/>
      <c r="BH943" s="104"/>
      <c r="BI943" s="104"/>
      <c r="BJ943" s="104"/>
      <c r="BK943" s="104"/>
      <c r="BL943" s="104"/>
      <c r="BM943" s="104"/>
      <c r="BN943" s="104"/>
      <c r="BO943" s="104"/>
      <c r="BP943" s="104"/>
      <c r="BQ943" s="104"/>
      <c r="BR943" s="104"/>
      <c r="BS943" s="104"/>
      <c r="BT943" s="104"/>
      <c r="BU943" s="104"/>
      <c r="BV943" s="104"/>
      <c r="BW943" s="104"/>
      <c r="BX943" s="104"/>
      <c r="BY943" s="104"/>
      <c r="BZ943" s="104"/>
      <c r="CA943" s="100"/>
      <c r="CB943" s="100"/>
      <c r="CC943" s="100"/>
    </row>
    <row r="944" spans="1:81" ht="12.75" x14ac:dyDescent="0.2">
      <c r="A944" s="100"/>
      <c r="B944" s="42"/>
      <c r="C944" s="100"/>
      <c r="D944" s="100"/>
      <c r="E944" s="336"/>
      <c r="F944" s="336"/>
      <c r="G944" s="337"/>
      <c r="H944" s="337"/>
      <c r="I944" s="104"/>
      <c r="J944" s="100"/>
      <c r="K944" s="100"/>
      <c r="L944" s="100"/>
      <c r="M944" s="100"/>
      <c r="N944" s="101"/>
      <c r="O944" s="101"/>
      <c r="P944" s="101"/>
      <c r="Q944" s="101"/>
      <c r="R944" s="101"/>
      <c r="S944" s="101"/>
      <c r="T944" s="103"/>
      <c r="U944" s="104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4"/>
      <c r="BB944" s="104"/>
      <c r="BC944" s="110"/>
      <c r="BD944" s="100"/>
      <c r="BE944" s="104"/>
      <c r="BF944" s="104"/>
      <c r="BG944" s="104"/>
      <c r="BH944" s="104"/>
      <c r="BI944" s="104"/>
      <c r="BJ944" s="104"/>
      <c r="BK944" s="104"/>
      <c r="BL944" s="104"/>
      <c r="BM944" s="104"/>
      <c r="BN944" s="104"/>
      <c r="BO944" s="104"/>
      <c r="BP944" s="104"/>
      <c r="BQ944" s="104"/>
      <c r="BR944" s="104"/>
      <c r="BS944" s="104"/>
      <c r="BT944" s="104"/>
      <c r="BU944" s="104"/>
      <c r="BV944" s="104"/>
      <c r="BW944" s="104"/>
      <c r="BX944" s="104"/>
      <c r="BY944" s="104"/>
      <c r="BZ944" s="104"/>
      <c r="CA944" s="100"/>
      <c r="CB944" s="100"/>
      <c r="CC944" s="100"/>
    </row>
    <row r="945" spans="1:81" ht="12.75" x14ac:dyDescent="0.2">
      <c r="A945" s="100"/>
      <c r="B945" s="42"/>
      <c r="C945" s="100"/>
      <c r="D945" s="100"/>
      <c r="E945" s="336"/>
      <c r="F945" s="336"/>
      <c r="G945" s="337"/>
      <c r="H945" s="337"/>
      <c r="I945" s="104"/>
      <c r="J945" s="100"/>
      <c r="K945" s="100"/>
      <c r="L945" s="100"/>
      <c r="M945" s="100"/>
      <c r="N945" s="101"/>
      <c r="O945" s="101"/>
      <c r="P945" s="101"/>
      <c r="Q945" s="101"/>
      <c r="R945" s="101"/>
      <c r="S945" s="101"/>
      <c r="T945" s="103"/>
      <c r="U945" s="104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4"/>
      <c r="BB945" s="104"/>
      <c r="BC945" s="110"/>
      <c r="BD945" s="100"/>
      <c r="BE945" s="104"/>
      <c r="BF945" s="104"/>
      <c r="BG945" s="104"/>
      <c r="BH945" s="104"/>
      <c r="BI945" s="104"/>
      <c r="BJ945" s="104"/>
      <c r="BK945" s="104"/>
      <c r="BL945" s="104"/>
      <c r="BM945" s="104"/>
      <c r="BN945" s="104"/>
      <c r="BO945" s="104"/>
      <c r="BP945" s="104"/>
      <c r="BQ945" s="104"/>
      <c r="BR945" s="104"/>
      <c r="BS945" s="104"/>
      <c r="BT945" s="104"/>
      <c r="BU945" s="104"/>
      <c r="BV945" s="104"/>
      <c r="BW945" s="104"/>
      <c r="BX945" s="104"/>
      <c r="BY945" s="104"/>
      <c r="BZ945" s="104"/>
      <c r="CA945" s="100"/>
      <c r="CB945" s="100"/>
      <c r="CC945" s="100"/>
    </row>
    <row r="946" spans="1:81" ht="12.75" x14ac:dyDescent="0.2">
      <c r="A946" s="100"/>
      <c r="B946" s="42"/>
      <c r="C946" s="100"/>
      <c r="D946" s="100"/>
      <c r="E946" s="336"/>
      <c r="F946" s="336"/>
      <c r="G946" s="337"/>
      <c r="H946" s="337"/>
      <c r="I946" s="104"/>
      <c r="J946" s="100"/>
      <c r="K946" s="100"/>
      <c r="L946" s="100"/>
      <c r="M946" s="100"/>
      <c r="N946" s="101"/>
      <c r="O946" s="101"/>
      <c r="P946" s="101"/>
      <c r="Q946" s="101"/>
      <c r="R946" s="101"/>
      <c r="S946" s="101"/>
      <c r="T946" s="103"/>
      <c r="U946" s="104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4"/>
      <c r="BB946" s="104"/>
      <c r="BC946" s="110"/>
      <c r="BD946" s="100"/>
      <c r="BE946" s="104"/>
      <c r="BF946" s="104"/>
      <c r="BG946" s="104"/>
      <c r="BH946" s="104"/>
      <c r="BI946" s="104"/>
      <c r="BJ946" s="104"/>
      <c r="BK946" s="104"/>
      <c r="BL946" s="104"/>
      <c r="BM946" s="104"/>
      <c r="BN946" s="104"/>
      <c r="BO946" s="104"/>
      <c r="BP946" s="104"/>
      <c r="BQ946" s="104"/>
      <c r="BR946" s="104"/>
      <c r="BS946" s="104"/>
      <c r="BT946" s="104"/>
      <c r="BU946" s="104"/>
      <c r="BV946" s="104"/>
      <c r="BW946" s="104"/>
      <c r="BX946" s="104"/>
      <c r="BY946" s="104"/>
      <c r="BZ946" s="104"/>
      <c r="CA946" s="100"/>
      <c r="CB946" s="100"/>
      <c r="CC946" s="100"/>
    </row>
    <row r="947" spans="1:81" ht="12.75" x14ac:dyDescent="0.2">
      <c r="A947" s="100"/>
      <c r="B947" s="42"/>
      <c r="C947" s="100"/>
      <c r="D947" s="100"/>
      <c r="E947" s="336"/>
      <c r="F947" s="336"/>
      <c r="G947" s="337"/>
      <c r="H947" s="337"/>
      <c r="I947" s="104"/>
      <c r="J947" s="100"/>
      <c r="K947" s="100"/>
      <c r="L947" s="100"/>
      <c r="M947" s="100"/>
      <c r="N947" s="101"/>
      <c r="O947" s="101"/>
      <c r="P947" s="101"/>
      <c r="Q947" s="101"/>
      <c r="R947" s="101"/>
      <c r="S947" s="101"/>
      <c r="T947" s="103"/>
      <c r="U947" s="104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4"/>
      <c r="BB947" s="104"/>
      <c r="BC947" s="110"/>
      <c r="BD947" s="100"/>
      <c r="BE947" s="104"/>
      <c r="BF947" s="104"/>
      <c r="BG947" s="104"/>
      <c r="BH947" s="104"/>
      <c r="BI947" s="104"/>
      <c r="BJ947" s="104"/>
      <c r="BK947" s="104"/>
      <c r="BL947" s="104"/>
      <c r="BM947" s="104"/>
      <c r="BN947" s="104"/>
      <c r="BO947" s="104"/>
      <c r="BP947" s="104"/>
      <c r="BQ947" s="104"/>
      <c r="BR947" s="104"/>
      <c r="BS947" s="104"/>
      <c r="BT947" s="104"/>
      <c r="BU947" s="104"/>
      <c r="BV947" s="104"/>
      <c r="BW947" s="104"/>
      <c r="BX947" s="104"/>
      <c r="BY947" s="104"/>
      <c r="BZ947" s="104"/>
      <c r="CA947" s="100"/>
      <c r="CB947" s="100"/>
      <c r="CC947" s="100"/>
    </row>
    <row r="948" spans="1:81" ht="12.75" x14ac:dyDescent="0.2">
      <c r="A948" s="100"/>
      <c r="B948" s="42"/>
      <c r="C948" s="100"/>
      <c r="D948" s="100"/>
      <c r="E948" s="336"/>
      <c r="F948" s="336"/>
      <c r="G948" s="337"/>
      <c r="H948" s="337"/>
      <c r="I948" s="104"/>
      <c r="J948" s="100"/>
      <c r="K948" s="100"/>
      <c r="L948" s="100"/>
      <c r="M948" s="100"/>
      <c r="N948" s="101"/>
      <c r="O948" s="101"/>
      <c r="P948" s="101"/>
      <c r="Q948" s="101"/>
      <c r="R948" s="101"/>
      <c r="S948" s="101"/>
      <c r="T948" s="103"/>
      <c r="U948" s="104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4"/>
      <c r="BB948" s="104"/>
      <c r="BC948" s="110"/>
      <c r="BD948" s="100"/>
      <c r="BE948" s="104"/>
      <c r="BF948" s="104"/>
      <c r="BG948" s="104"/>
      <c r="BH948" s="104"/>
      <c r="BI948" s="104"/>
      <c r="BJ948" s="104"/>
      <c r="BK948" s="104"/>
      <c r="BL948" s="104"/>
      <c r="BM948" s="104"/>
      <c r="BN948" s="104"/>
      <c r="BO948" s="104"/>
      <c r="BP948" s="104"/>
      <c r="BQ948" s="104"/>
      <c r="BR948" s="104"/>
      <c r="BS948" s="104"/>
      <c r="BT948" s="104"/>
      <c r="BU948" s="104"/>
      <c r="BV948" s="104"/>
      <c r="BW948" s="104"/>
      <c r="BX948" s="104"/>
      <c r="BY948" s="104"/>
      <c r="BZ948" s="104"/>
      <c r="CA948" s="100"/>
      <c r="CB948" s="100"/>
      <c r="CC948" s="100"/>
    </row>
    <row r="949" spans="1:81" ht="12.75" x14ac:dyDescent="0.2">
      <c r="A949" s="100"/>
      <c r="B949" s="42"/>
      <c r="C949" s="100"/>
      <c r="D949" s="100"/>
      <c r="E949" s="336"/>
      <c r="F949" s="336"/>
      <c r="G949" s="337"/>
      <c r="H949" s="337"/>
      <c r="I949" s="104"/>
      <c r="J949" s="100"/>
      <c r="K949" s="100"/>
      <c r="L949" s="100"/>
      <c r="M949" s="100"/>
      <c r="N949" s="101"/>
      <c r="O949" s="101"/>
      <c r="P949" s="101"/>
      <c r="Q949" s="101"/>
      <c r="R949" s="101"/>
      <c r="S949" s="101"/>
      <c r="T949" s="103"/>
      <c r="U949" s="104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4"/>
      <c r="BB949" s="104"/>
      <c r="BC949" s="110"/>
      <c r="BD949" s="100"/>
      <c r="BE949" s="104"/>
      <c r="BF949" s="104"/>
      <c r="BG949" s="104"/>
      <c r="BH949" s="104"/>
      <c r="BI949" s="104"/>
      <c r="BJ949" s="104"/>
      <c r="BK949" s="104"/>
      <c r="BL949" s="104"/>
      <c r="BM949" s="104"/>
      <c r="BN949" s="104"/>
      <c r="BO949" s="104"/>
      <c r="BP949" s="104"/>
      <c r="BQ949" s="104"/>
      <c r="BR949" s="104"/>
      <c r="BS949" s="104"/>
      <c r="BT949" s="104"/>
      <c r="BU949" s="104"/>
      <c r="BV949" s="104"/>
      <c r="BW949" s="104"/>
      <c r="BX949" s="104"/>
      <c r="BY949" s="104"/>
      <c r="BZ949" s="104"/>
      <c r="CA949" s="100"/>
      <c r="CB949" s="100"/>
      <c r="CC949" s="100"/>
    </row>
    <row r="950" spans="1:81" ht="12.75" x14ac:dyDescent="0.2">
      <c r="A950" s="100"/>
      <c r="B950" s="42"/>
      <c r="C950" s="100"/>
      <c r="D950" s="100"/>
      <c r="E950" s="336"/>
      <c r="F950" s="336"/>
      <c r="G950" s="337"/>
      <c r="H950" s="337"/>
      <c r="I950" s="104"/>
      <c r="J950" s="100"/>
      <c r="K950" s="100"/>
      <c r="L950" s="100"/>
      <c r="M950" s="100"/>
      <c r="N950" s="101"/>
      <c r="O950" s="101"/>
      <c r="P950" s="101"/>
      <c r="Q950" s="101"/>
      <c r="R950" s="101"/>
      <c r="S950" s="101"/>
      <c r="T950" s="103"/>
      <c r="U950" s="104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4"/>
      <c r="BB950" s="104"/>
      <c r="BC950" s="110"/>
      <c r="BD950" s="100"/>
      <c r="BE950" s="104"/>
      <c r="BF950" s="104"/>
      <c r="BG950" s="104"/>
      <c r="BH950" s="104"/>
      <c r="BI950" s="104"/>
      <c r="BJ950" s="104"/>
      <c r="BK950" s="104"/>
      <c r="BL950" s="104"/>
      <c r="BM950" s="104"/>
      <c r="BN950" s="104"/>
      <c r="BO950" s="104"/>
      <c r="BP950" s="104"/>
      <c r="BQ950" s="104"/>
      <c r="BR950" s="104"/>
      <c r="BS950" s="104"/>
      <c r="BT950" s="104"/>
      <c r="BU950" s="104"/>
      <c r="BV950" s="104"/>
      <c r="BW950" s="104"/>
      <c r="BX950" s="104"/>
      <c r="BY950" s="104"/>
      <c r="BZ950" s="104"/>
      <c r="CA950" s="100"/>
      <c r="CB950" s="100"/>
      <c r="CC950" s="100"/>
    </row>
    <row r="951" spans="1:81" ht="12.75" x14ac:dyDescent="0.2">
      <c r="A951" s="100"/>
      <c r="B951" s="42"/>
      <c r="C951" s="100"/>
      <c r="D951" s="100"/>
      <c r="E951" s="336"/>
      <c r="F951" s="336"/>
      <c r="G951" s="337"/>
      <c r="H951" s="337"/>
      <c r="I951" s="104"/>
      <c r="J951" s="100"/>
      <c r="K951" s="100"/>
      <c r="L951" s="100"/>
      <c r="M951" s="100"/>
      <c r="N951" s="101"/>
      <c r="O951" s="101"/>
      <c r="P951" s="101"/>
      <c r="Q951" s="101"/>
      <c r="R951" s="101"/>
      <c r="S951" s="101"/>
      <c r="T951" s="103"/>
      <c r="U951" s="104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4"/>
      <c r="BB951" s="104"/>
      <c r="BC951" s="110"/>
      <c r="BD951" s="100"/>
      <c r="BE951" s="104"/>
      <c r="BF951" s="104"/>
      <c r="BG951" s="104"/>
      <c r="BH951" s="104"/>
      <c r="BI951" s="104"/>
      <c r="BJ951" s="104"/>
      <c r="BK951" s="104"/>
      <c r="BL951" s="104"/>
      <c r="BM951" s="104"/>
      <c r="BN951" s="104"/>
      <c r="BO951" s="104"/>
      <c r="BP951" s="104"/>
      <c r="BQ951" s="104"/>
      <c r="BR951" s="104"/>
      <c r="BS951" s="104"/>
      <c r="BT951" s="104"/>
      <c r="BU951" s="104"/>
      <c r="BV951" s="104"/>
      <c r="BW951" s="104"/>
      <c r="BX951" s="104"/>
      <c r="BY951" s="104"/>
      <c r="BZ951" s="104"/>
      <c r="CA951" s="100"/>
      <c r="CB951" s="100"/>
      <c r="CC951" s="100"/>
    </row>
    <row r="952" spans="1:81" ht="12.75" x14ac:dyDescent="0.2">
      <c r="A952" s="100"/>
      <c r="B952" s="42"/>
      <c r="C952" s="100"/>
      <c r="D952" s="100"/>
      <c r="E952" s="336"/>
      <c r="F952" s="336"/>
      <c r="G952" s="337"/>
      <c r="H952" s="337"/>
      <c r="I952" s="104"/>
      <c r="J952" s="100"/>
      <c r="K952" s="100"/>
      <c r="L952" s="100"/>
      <c r="M952" s="100"/>
      <c r="N952" s="101"/>
      <c r="O952" s="101"/>
      <c r="P952" s="101"/>
      <c r="Q952" s="101"/>
      <c r="R952" s="101"/>
      <c r="S952" s="101"/>
      <c r="T952" s="103"/>
      <c r="U952" s="104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4"/>
      <c r="BB952" s="104"/>
      <c r="BC952" s="110"/>
      <c r="BD952" s="100"/>
      <c r="BE952" s="104"/>
      <c r="BF952" s="104"/>
      <c r="BG952" s="104"/>
      <c r="BH952" s="104"/>
      <c r="BI952" s="104"/>
      <c r="BJ952" s="104"/>
      <c r="BK952" s="104"/>
      <c r="BL952" s="104"/>
      <c r="BM952" s="104"/>
      <c r="BN952" s="104"/>
      <c r="BO952" s="104"/>
      <c r="BP952" s="104"/>
      <c r="BQ952" s="104"/>
      <c r="BR952" s="104"/>
      <c r="BS952" s="104"/>
      <c r="BT952" s="104"/>
      <c r="BU952" s="104"/>
      <c r="BV952" s="104"/>
      <c r="BW952" s="104"/>
      <c r="BX952" s="104"/>
      <c r="BY952" s="104"/>
      <c r="BZ952" s="104"/>
      <c r="CA952" s="100"/>
      <c r="CB952" s="100"/>
      <c r="CC952" s="100"/>
    </row>
    <row r="953" spans="1:81" ht="12.75" x14ac:dyDescent="0.2">
      <c r="A953" s="100"/>
      <c r="B953" s="42"/>
      <c r="C953" s="100"/>
      <c r="D953" s="100"/>
      <c r="E953" s="336"/>
      <c r="F953" s="336"/>
      <c r="G953" s="337"/>
      <c r="H953" s="337"/>
      <c r="I953" s="104"/>
      <c r="J953" s="100"/>
      <c r="K953" s="100"/>
      <c r="L953" s="100"/>
      <c r="M953" s="100"/>
      <c r="N953" s="101"/>
      <c r="O953" s="101"/>
      <c r="P953" s="101"/>
      <c r="Q953" s="101"/>
      <c r="R953" s="101"/>
      <c r="S953" s="101"/>
      <c r="T953" s="103"/>
      <c r="U953" s="104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4"/>
      <c r="BB953" s="104"/>
      <c r="BC953" s="110"/>
      <c r="BD953" s="100"/>
      <c r="BE953" s="104"/>
      <c r="BF953" s="104"/>
      <c r="BG953" s="104"/>
      <c r="BH953" s="104"/>
      <c r="BI953" s="104"/>
      <c r="BJ953" s="104"/>
      <c r="BK953" s="104"/>
      <c r="BL953" s="104"/>
      <c r="BM953" s="104"/>
      <c r="BN953" s="104"/>
      <c r="BO953" s="104"/>
      <c r="BP953" s="104"/>
      <c r="BQ953" s="104"/>
      <c r="BR953" s="104"/>
      <c r="BS953" s="104"/>
      <c r="BT953" s="104"/>
      <c r="BU953" s="104"/>
      <c r="BV953" s="104"/>
      <c r="BW953" s="104"/>
      <c r="BX953" s="104"/>
      <c r="BY953" s="104"/>
      <c r="BZ953" s="104"/>
      <c r="CA953" s="100"/>
      <c r="CB953" s="100"/>
      <c r="CC953" s="100"/>
    </row>
    <row r="954" spans="1:81" ht="12.75" x14ac:dyDescent="0.2">
      <c r="A954" s="100"/>
      <c r="B954" s="42"/>
      <c r="C954" s="100"/>
      <c r="D954" s="100"/>
      <c r="E954" s="336"/>
      <c r="F954" s="336"/>
      <c r="G954" s="337"/>
      <c r="H954" s="337"/>
      <c r="I954" s="104"/>
      <c r="J954" s="100"/>
      <c r="K954" s="100"/>
      <c r="L954" s="100"/>
      <c r="M954" s="100"/>
      <c r="N954" s="101"/>
      <c r="O954" s="101"/>
      <c r="P954" s="101"/>
      <c r="Q954" s="101"/>
      <c r="R954" s="101"/>
      <c r="S954" s="101"/>
      <c r="T954" s="103"/>
      <c r="U954" s="104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4"/>
      <c r="BB954" s="104"/>
      <c r="BC954" s="110"/>
      <c r="BD954" s="100"/>
      <c r="BE954" s="104"/>
      <c r="BF954" s="104"/>
      <c r="BG954" s="104"/>
      <c r="BH954" s="104"/>
      <c r="BI954" s="104"/>
      <c r="BJ954" s="104"/>
      <c r="BK954" s="104"/>
      <c r="BL954" s="104"/>
      <c r="BM954" s="104"/>
      <c r="BN954" s="104"/>
      <c r="BO954" s="104"/>
      <c r="BP954" s="104"/>
      <c r="BQ954" s="104"/>
      <c r="BR954" s="104"/>
      <c r="BS954" s="104"/>
      <c r="BT954" s="104"/>
      <c r="BU954" s="104"/>
      <c r="BV954" s="104"/>
      <c r="BW954" s="104"/>
      <c r="BX954" s="104"/>
      <c r="BY954" s="104"/>
      <c r="BZ954" s="104"/>
      <c r="CA954" s="100"/>
      <c r="CB954" s="100"/>
      <c r="CC954" s="100"/>
    </row>
    <row r="955" spans="1:81" ht="12.75" x14ac:dyDescent="0.2">
      <c r="A955" s="100"/>
      <c r="B955" s="42"/>
      <c r="C955" s="100"/>
      <c r="D955" s="100"/>
      <c r="E955" s="336"/>
      <c r="F955" s="336"/>
      <c r="G955" s="337"/>
      <c r="H955" s="337"/>
      <c r="I955" s="104"/>
      <c r="J955" s="100"/>
      <c r="K955" s="100"/>
      <c r="L955" s="100"/>
      <c r="M955" s="100"/>
      <c r="N955" s="101"/>
      <c r="O955" s="101"/>
      <c r="P955" s="101"/>
      <c r="Q955" s="101"/>
      <c r="R955" s="101"/>
      <c r="S955" s="101"/>
      <c r="T955" s="103"/>
      <c r="U955" s="104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4"/>
      <c r="BB955" s="104"/>
      <c r="BC955" s="110"/>
      <c r="BD955" s="100"/>
      <c r="BE955" s="104"/>
      <c r="BF955" s="104"/>
      <c r="BG955" s="104"/>
      <c r="BH955" s="104"/>
      <c r="BI955" s="104"/>
      <c r="BJ955" s="104"/>
      <c r="BK955" s="104"/>
      <c r="BL955" s="104"/>
      <c r="BM955" s="104"/>
      <c r="BN955" s="104"/>
      <c r="BO955" s="104"/>
      <c r="BP955" s="104"/>
      <c r="BQ955" s="104"/>
      <c r="BR955" s="104"/>
      <c r="BS955" s="104"/>
      <c r="BT955" s="104"/>
      <c r="BU955" s="104"/>
      <c r="BV955" s="104"/>
      <c r="BW955" s="104"/>
      <c r="BX955" s="104"/>
      <c r="BY955" s="104"/>
      <c r="BZ955" s="104"/>
      <c r="CA955" s="100"/>
      <c r="CB955" s="100"/>
      <c r="CC955" s="100"/>
    </row>
    <row r="956" spans="1:81" ht="12.75" x14ac:dyDescent="0.2">
      <c r="A956" s="100"/>
      <c r="B956" s="42"/>
      <c r="C956" s="100"/>
      <c r="D956" s="100"/>
      <c r="E956" s="336"/>
      <c r="F956" s="336"/>
      <c r="G956" s="337"/>
      <c r="H956" s="337"/>
      <c r="I956" s="104"/>
      <c r="J956" s="100"/>
      <c r="K956" s="100"/>
      <c r="L956" s="100"/>
      <c r="M956" s="100"/>
      <c r="N956" s="101"/>
      <c r="O956" s="101"/>
      <c r="P956" s="101"/>
      <c r="Q956" s="101"/>
      <c r="R956" s="101"/>
      <c r="S956" s="101"/>
      <c r="T956" s="103"/>
      <c r="U956" s="104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4"/>
      <c r="BB956" s="104"/>
      <c r="BC956" s="110"/>
      <c r="BD956" s="100"/>
      <c r="BE956" s="104"/>
      <c r="BF956" s="104"/>
      <c r="BG956" s="104"/>
      <c r="BH956" s="104"/>
      <c r="BI956" s="104"/>
      <c r="BJ956" s="104"/>
      <c r="BK956" s="104"/>
      <c r="BL956" s="104"/>
      <c r="BM956" s="104"/>
      <c r="BN956" s="104"/>
      <c r="BO956" s="104"/>
      <c r="BP956" s="104"/>
      <c r="BQ956" s="104"/>
      <c r="BR956" s="104"/>
      <c r="BS956" s="104"/>
      <c r="BT956" s="104"/>
      <c r="BU956" s="104"/>
      <c r="BV956" s="104"/>
      <c r="BW956" s="104"/>
      <c r="BX956" s="104"/>
      <c r="BY956" s="104"/>
      <c r="BZ956" s="104"/>
      <c r="CA956" s="100"/>
      <c r="CB956" s="100"/>
      <c r="CC956" s="100"/>
    </row>
    <row r="957" spans="1:81" ht="12.75" x14ac:dyDescent="0.2">
      <c r="A957" s="100"/>
      <c r="B957" s="42"/>
      <c r="C957" s="100"/>
      <c r="D957" s="100"/>
      <c r="E957" s="336"/>
      <c r="F957" s="336"/>
      <c r="G957" s="337"/>
      <c r="H957" s="337"/>
      <c r="I957" s="104"/>
      <c r="J957" s="100"/>
      <c r="K957" s="100"/>
      <c r="L957" s="100"/>
      <c r="M957" s="100"/>
      <c r="N957" s="101"/>
      <c r="O957" s="101"/>
      <c r="P957" s="101"/>
      <c r="Q957" s="101"/>
      <c r="R957" s="101"/>
      <c r="S957" s="101"/>
      <c r="T957" s="103"/>
      <c r="U957" s="104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4"/>
      <c r="BB957" s="104"/>
      <c r="BC957" s="110"/>
      <c r="BD957" s="100"/>
      <c r="BE957" s="104"/>
      <c r="BF957" s="104"/>
      <c r="BG957" s="104"/>
      <c r="BH957" s="104"/>
      <c r="BI957" s="104"/>
      <c r="BJ957" s="104"/>
      <c r="BK957" s="104"/>
      <c r="BL957" s="104"/>
      <c r="BM957" s="104"/>
      <c r="BN957" s="104"/>
      <c r="BO957" s="104"/>
      <c r="BP957" s="104"/>
      <c r="BQ957" s="104"/>
      <c r="BR957" s="104"/>
      <c r="BS957" s="104"/>
      <c r="BT957" s="104"/>
      <c r="BU957" s="104"/>
      <c r="BV957" s="104"/>
      <c r="BW957" s="104"/>
      <c r="BX957" s="104"/>
      <c r="BY957" s="104"/>
      <c r="BZ957" s="104"/>
      <c r="CA957" s="100"/>
      <c r="CB957" s="100"/>
      <c r="CC957" s="100"/>
    </row>
    <row r="958" spans="1:81" ht="12.75" x14ac:dyDescent="0.2">
      <c r="A958" s="100"/>
      <c r="B958" s="42"/>
      <c r="C958" s="100"/>
      <c r="D958" s="100"/>
      <c r="E958" s="336"/>
      <c r="F958" s="336"/>
      <c r="G958" s="337"/>
      <c r="H958" s="337"/>
      <c r="I958" s="104"/>
      <c r="J958" s="100"/>
      <c r="K958" s="100"/>
      <c r="L958" s="100"/>
      <c r="M958" s="100"/>
      <c r="N958" s="101"/>
      <c r="O958" s="101"/>
      <c r="P958" s="101"/>
      <c r="Q958" s="101"/>
      <c r="R958" s="101"/>
      <c r="S958" s="101"/>
      <c r="T958" s="103"/>
      <c r="U958" s="104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4"/>
      <c r="BB958" s="104"/>
      <c r="BC958" s="110"/>
      <c r="BD958" s="100"/>
      <c r="BE958" s="104"/>
      <c r="BF958" s="104"/>
      <c r="BG958" s="104"/>
      <c r="BH958" s="104"/>
      <c r="BI958" s="104"/>
      <c r="BJ958" s="104"/>
      <c r="BK958" s="104"/>
      <c r="BL958" s="104"/>
      <c r="BM958" s="104"/>
      <c r="BN958" s="104"/>
      <c r="BO958" s="104"/>
      <c r="BP958" s="104"/>
      <c r="BQ958" s="104"/>
      <c r="BR958" s="104"/>
      <c r="BS958" s="104"/>
      <c r="BT958" s="104"/>
      <c r="BU958" s="104"/>
      <c r="BV958" s="104"/>
      <c r="BW958" s="104"/>
      <c r="BX958" s="104"/>
      <c r="BY958" s="104"/>
      <c r="BZ958" s="104"/>
      <c r="CA958" s="100"/>
      <c r="CB958" s="100"/>
      <c r="CC958" s="100"/>
    </row>
    <row r="959" spans="1:81" ht="12.75" x14ac:dyDescent="0.2">
      <c r="A959" s="100"/>
      <c r="B959" s="42"/>
      <c r="C959" s="100"/>
      <c r="D959" s="100"/>
      <c r="E959" s="336"/>
      <c r="F959" s="336"/>
      <c r="G959" s="337"/>
      <c r="H959" s="337"/>
      <c r="I959" s="104"/>
      <c r="J959" s="100"/>
      <c r="K959" s="100"/>
      <c r="L959" s="100"/>
      <c r="M959" s="100"/>
      <c r="N959" s="101"/>
      <c r="O959" s="101"/>
      <c r="P959" s="101"/>
      <c r="Q959" s="101"/>
      <c r="R959" s="101"/>
      <c r="S959" s="101"/>
      <c r="T959" s="103"/>
      <c r="U959" s="104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4"/>
      <c r="BB959" s="104"/>
      <c r="BC959" s="110"/>
      <c r="BD959" s="100"/>
      <c r="BE959" s="104"/>
      <c r="BF959" s="104"/>
      <c r="BG959" s="104"/>
      <c r="BH959" s="104"/>
      <c r="BI959" s="104"/>
      <c r="BJ959" s="104"/>
      <c r="BK959" s="104"/>
      <c r="BL959" s="104"/>
      <c r="BM959" s="104"/>
      <c r="BN959" s="104"/>
      <c r="BO959" s="104"/>
      <c r="BP959" s="104"/>
      <c r="BQ959" s="104"/>
      <c r="BR959" s="104"/>
      <c r="BS959" s="104"/>
      <c r="BT959" s="104"/>
      <c r="BU959" s="104"/>
      <c r="BV959" s="104"/>
      <c r="BW959" s="104"/>
      <c r="BX959" s="104"/>
      <c r="BY959" s="104"/>
      <c r="BZ959" s="104"/>
      <c r="CA959" s="100"/>
      <c r="CB959" s="100"/>
      <c r="CC959" s="100"/>
    </row>
    <row r="960" spans="1:81" ht="12.75" x14ac:dyDescent="0.2">
      <c r="A960" s="100"/>
      <c r="B960" s="42"/>
      <c r="C960" s="100"/>
      <c r="D960" s="100"/>
      <c r="E960" s="336"/>
      <c r="F960" s="336"/>
      <c r="G960" s="337"/>
      <c r="H960" s="337"/>
      <c r="I960" s="104"/>
      <c r="J960" s="100"/>
      <c r="K960" s="100"/>
      <c r="L960" s="100"/>
      <c r="M960" s="100"/>
      <c r="N960" s="101"/>
      <c r="O960" s="101"/>
      <c r="P960" s="101"/>
      <c r="Q960" s="101"/>
      <c r="R960" s="101"/>
      <c r="S960" s="101"/>
      <c r="T960" s="103"/>
      <c r="U960" s="104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4"/>
      <c r="BB960" s="104"/>
      <c r="BC960" s="110"/>
      <c r="BD960" s="100"/>
      <c r="BE960" s="104"/>
      <c r="BF960" s="104"/>
      <c r="BG960" s="104"/>
      <c r="BH960" s="104"/>
      <c r="BI960" s="104"/>
      <c r="BJ960" s="104"/>
      <c r="BK960" s="104"/>
      <c r="BL960" s="104"/>
      <c r="BM960" s="104"/>
      <c r="BN960" s="104"/>
      <c r="BO960" s="104"/>
      <c r="BP960" s="104"/>
      <c r="BQ960" s="104"/>
      <c r="BR960" s="104"/>
      <c r="BS960" s="104"/>
      <c r="BT960" s="104"/>
      <c r="BU960" s="104"/>
      <c r="BV960" s="104"/>
      <c r="BW960" s="104"/>
      <c r="BX960" s="104"/>
      <c r="BY960" s="104"/>
      <c r="BZ960" s="104"/>
      <c r="CA960" s="100"/>
      <c r="CB960" s="100"/>
      <c r="CC960" s="100"/>
    </row>
    <row r="961" spans="1:81" ht="12.75" x14ac:dyDescent="0.2">
      <c r="A961" s="100"/>
      <c r="B961" s="42"/>
      <c r="C961" s="100"/>
      <c r="D961" s="100"/>
      <c r="E961" s="336"/>
      <c r="F961" s="336"/>
      <c r="G961" s="337"/>
      <c r="H961" s="337"/>
      <c r="I961" s="104"/>
      <c r="J961" s="100"/>
      <c r="K961" s="100"/>
      <c r="L961" s="100"/>
      <c r="M961" s="100"/>
      <c r="N961" s="101"/>
      <c r="O961" s="101"/>
      <c r="P961" s="101"/>
      <c r="Q961" s="101"/>
      <c r="R961" s="101"/>
      <c r="S961" s="101"/>
      <c r="T961" s="103"/>
      <c r="U961" s="104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4"/>
      <c r="BB961" s="104"/>
      <c r="BC961" s="110"/>
      <c r="BD961" s="100"/>
      <c r="BE961" s="104"/>
      <c r="BF961" s="104"/>
      <c r="BG961" s="104"/>
      <c r="BH961" s="104"/>
      <c r="BI961" s="104"/>
      <c r="BJ961" s="104"/>
      <c r="BK961" s="104"/>
      <c r="BL961" s="104"/>
      <c r="BM961" s="104"/>
      <c r="BN961" s="104"/>
      <c r="BO961" s="104"/>
      <c r="BP961" s="104"/>
      <c r="BQ961" s="104"/>
      <c r="BR961" s="104"/>
      <c r="BS961" s="104"/>
      <c r="BT961" s="104"/>
      <c r="BU961" s="104"/>
      <c r="BV961" s="104"/>
      <c r="BW961" s="104"/>
      <c r="BX961" s="104"/>
      <c r="BY961" s="104"/>
      <c r="BZ961" s="104"/>
      <c r="CA961" s="100"/>
      <c r="CB961" s="100"/>
      <c r="CC961" s="100"/>
    </row>
    <row r="962" spans="1:81" ht="12.75" x14ac:dyDescent="0.2">
      <c r="A962" s="100"/>
      <c r="B962" s="42"/>
      <c r="C962" s="100"/>
      <c r="D962" s="100"/>
      <c r="E962" s="336"/>
      <c r="F962" s="336"/>
      <c r="G962" s="337"/>
      <c r="H962" s="337"/>
      <c r="I962" s="104"/>
      <c r="J962" s="100"/>
      <c r="K962" s="100"/>
      <c r="L962" s="100"/>
      <c r="M962" s="100"/>
      <c r="N962" s="101"/>
      <c r="O962" s="101"/>
      <c r="P962" s="101"/>
      <c r="Q962" s="101"/>
      <c r="R962" s="101"/>
      <c r="S962" s="101"/>
      <c r="T962" s="103"/>
      <c r="U962" s="104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4"/>
      <c r="BB962" s="104"/>
      <c r="BC962" s="110"/>
      <c r="BD962" s="100"/>
      <c r="BE962" s="104"/>
      <c r="BF962" s="104"/>
      <c r="BG962" s="104"/>
      <c r="BH962" s="104"/>
      <c r="BI962" s="104"/>
      <c r="BJ962" s="104"/>
      <c r="BK962" s="104"/>
      <c r="BL962" s="104"/>
      <c r="BM962" s="104"/>
      <c r="BN962" s="104"/>
      <c r="BO962" s="104"/>
      <c r="BP962" s="104"/>
      <c r="BQ962" s="104"/>
      <c r="BR962" s="104"/>
      <c r="BS962" s="104"/>
      <c r="BT962" s="104"/>
      <c r="BU962" s="104"/>
      <c r="BV962" s="104"/>
      <c r="BW962" s="104"/>
      <c r="BX962" s="104"/>
      <c r="BY962" s="104"/>
      <c r="BZ962" s="104"/>
      <c r="CA962" s="100"/>
      <c r="CB962" s="100"/>
      <c r="CC962" s="100"/>
    </row>
    <row r="963" spans="1:81" ht="12.75" x14ac:dyDescent="0.2">
      <c r="A963" s="100"/>
      <c r="B963" s="42"/>
      <c r="C963" s="100"/>
      <c r="D963" s="100"/>
      <c r="E963" s="336"/>
      <c r="F963" s="336"/>
      <c r="G963" s="337"/>
      <c r="H963" s="337"/>
      <c r="I963" s="104"/>
      <c r="J963" s="100"/>
      <c r="K963" s="100"/>
      <c r="L963" s="100"/>
      <c r="M963" s="100"/>
      <c r="N963" s="101"/>
      <c r="O963" s="101"/>
      <c r="P963" s="101"/>
      <c r="Q963" s="101"/>
      <c r="R963" s="101"/>
      <c r="S963" s="101"/>
      <c r="T963" s="103"/>
      <c r="U963" s="104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4"/>
      <c r="BB963" s="104"/>
      <c r="BC963" s="110"/>
      <c r="BD963" s="100"/>
      <c r="BE963" s="104"/>
      <c r="BF963" s="104"/>
      <c r="BG963" s="104"/>
      <c r="BH963" s="104"/>
      <c r="BI963" s="104"/>
      <c r="BJ963" s="104"/>
      <c r="BK963" s="104"/>
      <c r="BL963" s="104"/>
      <c r="BM963" s="104"/>
      <c r="BN963" s="104"/>
      <c r="BO963" s="104"/>
      <c r="BP963" s="104"/>
      <c r="BQ963" s="104"/>
      <c r="BR963" s="104"/>
      <c r="BS963" s="104"/>
      <c r="BT963" s="104"/>
      <c r="BU963" s="104"/>
      <c r="BV963" s="104"/>
      <c r="BW963" s="104"/>
      <c r="BX963" s="104"/>
      <c r="BY963" s="104"/>
      <c r="BZ963" s="104"/>
      <c r="CA963" s="100"/>
      <c r="CB963" s="100"/>
      <c r="CC963" s="100"/>
    </row>
    <row r="964" spans="1:81" ht="12.75" x14ac:dyDescent="0.2">
      <c r="A964" s="100"/>
      <c r="B964" s="42"/>
      <c r="C964" s="100"/>
      <c r="D964" s="100"/>
      <c r="E964" s="336"/>
      <c r="F964" s="336"/>
      <c r="G964" s="337"/>
      <c r="H964" s="337"/>
      <c r="I964" s="104"/>
      <c r="J964" s="100"/>
      <c r="K964" s="100"/>
      <c r="L964" s="100"/>
      <c r="M964" s="100"/>
      <c r="N964" s="101"/>
      <c r="O964" s="101"/>
      <c r="P964" s="101"/>
      <c r="Q964" s="101"/>
      <c r="R964" s="101"/>
      <c r="S964" s="101"/>
      <c r="T964" s="103"/>
      <c r="U964" s="104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4"/>
      <c r="BB964" s="104"/>
      <c r="BC964" s="110"/>
      <c r="BD964" s="100"/>
      <c r="BE964" s="104"/>
      <c r="BF964" s="104"/>
      <c r="BG964" s="104"/>
      <c r="BH964" s="104"/>
      <c r="BI964" s="104"/>
      <c r="BJ964" s="104"/>
      <c r="BK964" s="104"/>
      <c r="BL964" s="104"/>
      <c r="BM964" s="104"/>
      <c r="BN964" s="104"/>
      <c r="BO964" s="104"/>
      <c r="BP964" s="104"/>
      <c r="BQ964" s="104"/>
      <c r="BR964" s="104"/>
      <c r="BS964" s="104"/>
      <c r="BT964" s="104"/>
      <c r="BU964" s="104"/>
      <c r="BV964" s="104"/>
      <c r="BW964" s="104"/>
      <c r="BX964" s="104"/>
      <c r="BY964" s="104"/>
      <c r="BZ964" s="104"/>
      <c r="CA964" s="100"/>
      <c r="CB964" s="100"/>
      <c r="CC964" s="100"/>
    </row>
    <row r="965" spans="1:81" ht="12.75" x14ac:dyDescent="0.2">
      <c r="A965" s="100"/>
      <c r="B965" s="42"/>
      <c r="C965" s="100"/>
      <c r="D965" s="100"/>
      <c r="E965" s="336"/>
      <c r="F965" s="336"/>
      <c r="G965" s="337"/>
      <c r="H965" s="337"/>
      <c r="I965" s="104"/>
      <c r="J965" s="100"/>
      <c r="K965" s="100"/>
      <c r="L965" s="100"/>
      <c r="M965" s="100"/>
      <c r="N965" s="101"/>
      <c r="O965" s="101"/>
      <c r="P965" s="101"/>
      <c r="Q965" s="101"/>
      <c r="R965" s="101"/>
      <c r="S965" s="101"/>
      <c r="T965" s="103"/>
      <c r="U965" s="104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4"/>
      <c r="BB965" s="104"/>
      <c r="BC965" s="110"/>
      <c r="BD965" s="100"/>
      <c r="BE965" s="104"/>
      <c r="BF965" s="104"/>
      <c r="BG965" s="104"/>
      <c r="BH965" s="104"/>
      <c r="BI965" s="104"/>
      <c r="BJ965" s="104"/>
      <c r="BK965" s="104"/>
      <c r="BL965" s="104"/>
      <c r="BM965" s="104"/>
      <c r="BN965" s="104"/>
      <c r="BO965" s="104"/>
      <c r="BP965" s="104"/>
      <c r="BQ965" s="104"/>
      <c r="BR965" s="104"/>
      <c r="BS965" s="104"/>
      <c r="BT965" s="104"/>
      <c r="BU965" s="104"/>
      <c r="BV965" s="104"/>
      <c r="BW965" s="104"/>
      <c r="BX965" s="104"/>
      <c r="BY965" s="104"/>
      <c r="BZ965" s="104"/>
      <c r="CA965" s="100"/>
      <c r="CB965" s="100"/>
      <c r="CC965" s="100"/>
    </row>
    <row r="966" spans="1:81" ht="12.75" x14ac:dyDescent="0.2">
      <c r="A966" s="100"/>
      <c r="B966" s="42"/>
      <c r="C966" s="100"/>
      <c r="D966" s="100"/>
      <c r="E966" s="336"/>
      <c r="F966" s="336"/>
      <c r="G966" s="337"/>
      <c r="H966" s="337"/>
      <c r="I966" s="104"/>
      <c r="J966" s="100"/>
      <c r="K966" s="100"/>
      <c r="L966" s="100"/>
      <c r="M966" s="100"/>
      <c r="N966" s="101"/>
      <c r="O966" s="101"/>
      <c r="P966" s="101"/>
      <c r="Q966" s="101"/>
      <c r="R966" s="101"/>
      <c r="S966" s="101"/>
      <c r="T966" s="103"/>
      <c r="U966" s="104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4"/>
      <c r="BB966" s="104"/>
      <c r="BC966" s="110"/>
      <c r="BD966" s="100"/>
      <c r="BE966" s="104"/>
      <c r="BF966" s="104"/>
      <c r="BG966" s="104"/>
      <c r="BH966" s="104"/>
      <c r="BI966" s="104"/>
      <c r="BJ966" s="104"/>
      <c r="BK966" s="104"/>
      <c r="BL966" s="104"/>
      <c r="BM966" s="104"/>
      <c r="BN966" s="104"/>
      <c r="BO966" s="104"/>
      <c r="BP966" s="104"/>
      <c r="BQ966" s="104"/>
      <c r="BR966" s="104"/>
      <c r="BS966" s="104"/>
      <c r="BT966" s="104"/>
      <c r="BU966" s="104"/>
      <c r="BV966" s="104"/>
      <c r="BW966" s="104"/>
      <c r="BX966" s="104"/>
      <c r="BY966" s="104"/>
      <c r="BZ966" s="104"/>
      <c r="CA966" s="100"/>
      <c r="CB966" s="100"/>
      <c r="CC966" s="100"/>
    </row>
    <row r="967" spans="1:81" ht="12.75" x14ac:dyDescent="0.2">
      <c r="A967" s="100"/>
      <c r="B967" s="42"/>
      <c r="C967" s="100"/>
      <c r="D967" s="100"/>
      <c r="E967" s="336"/>
      <c r="F967" s="336"/>
      <c r="G967" s="337"/>
      <c r="H967" s="337"/>
      <c r="I967" s="104"/>
      <c r="J967" s="100"/>
      <c r="K967" s="100"/>
      <c r="L967" s="100"/>
      <c r="M967" s="100"/>
      <c r="N967" s="101"/>
      <c r="O967" s="101"/>
      <c r="P967" s="101"/>
      <c r="Q967" s="101"/>
      <c r="R967" s="101"/>
      <c r="S967" s="101"/>
      <c r="T967" s="103"/>
      <c r="U967" s="104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4"/>
      <c r="BB967" s="104"/>
      <c r="BC967" s="110"/>
      <c r="BD967" s="100"/>
      <c r="BE967" s="104"/>
      <c r="BF967" s="104"/>
      <c r="BG967" s="104"/>
      <c r="BH967" s="104"/>
      <c r="BI967" s="104"/>
      <c r="BJ967" s="104"/>
      <c r="BK967" s="104"/>
      <c r="BL967" s="104"/>
      <c r="BM967" s="104"/>
      <c r="BN967" s="104"/>
      <c r="BO967" s="104"/>
      <c r="BP967" s="104"/>
      <c r="BQ967" s="104"/>
      <c r="BR967" s="104"/>
      <c r="BS967" s="104"/>
      <c r="BT967" s="104"/>
      <c r="BU967" s="104"/>
      <c r="BV967" s="104"/>
      <c r="BW967" s="104"/>
      <c r="BX967" s="104"/>
      <c r="BY967" s="104"/>
      <c r="BZ967" s="104"/>
      <c r="CA967" s="100"/>
      <c r="CB967" s="100"/>
      <c r="CC967" s="100"/>
    </row>
    <row r="968" spans="1:81" ht="12.75" x14ac:dyDescent="0.2">
      <c r="A968" s="100"/>
      <c r="B968" s="42"/>
      <c r="C968" s="100"/>
      <c r="D968" s="100"/>
      <c r="E968" s="336"/>
      <c r="F968" s="336"/>
      <c r="G968" s="337"/>
      <c r="H968" s="337"/>
      <c r="I968" s="104"/>
      <c r="J968" s="100"/>
      <c r="K968" s="100"/>
      <c r="L968" s="100"/>
      <c r="M968" s="100"/>
      <c r="N968" s="101"/>
      <c r="O968" s="101"/>
      <c r="P968" s="101"/>
      <c r="Q968" s="101"/>
      <c r="R968" s="101"/>
      <c r="S968" s="101"/>
      <c r="T968" s="103"/>
      <c r="U968" s="104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4"/>
      <c r="BB968" s="104"/>
      <c r="BC968" s="110"/>
      <c r="BD968" s="100"/>
      <c r="BE968" s="104"/>
      <c r="BF968" s="104"/>
      <c r="BG968" s="104"/>
      <c r="BH968" s="104"/>
      <c r="BI968" s="104"/>
      <c r="BJ968" s="104"/>
      <c r="BK968" s="104"/>
      <c r="BL968" s="104"/>
      <c r="BM968" s="104"/>
      <c r="BN968" s="104"/>
      <c r="BO968" s="104"/>
      <c r="BP968" s="104"/>
      <c r="BQ968" s="104"/>
      <c r="BR968" s="104"/>
      <c r="BS968" s="104"/>
      <c r="BT968" s="104"/>
      <c r="BU968" s="104"/>
      <c r="BV968" s="104"/>
      <c r="BW968" s="104"/>
      <c r="BX968" s="104"/>
      <c r="BY968" s="104"/>
      <c r="BZ968" s="104"/>
      <c r="CA968" s="100"/>
      <c r="CB968" s="100"/>
      <c r="CC968" s="100"/>
    </row>
    <row r="969" spans="1:81" ht="12.75" x14ac:dyDescent="0.2">
      <c r="A969" s="100"/>
      <c r="B969" s="42"/>
      <c r="C969" s="100"/>
      <c r="D969" s="100"/>
      <c r="E969" s="336"/>
      <c r="F969" s="336"/>
      <c r="G969" s="337"/>
      <c r="H969" s="337"/>
      <c r="I969" s="104"/>
      <c r="J969" s="100"/>
      <c r="K969" s="100"/>
      <c r="L969" s="100"/>
      <c r="M969" s="100"/>
      <c r="N969" s="101"/>
      <c r="O969" s="101"/>
      <c r="P969" s="101"/>
      <c r="Q969" s="101"/>
      <c r="R969" s="101"/>
      <c r="S969" s="101"/>
      <c r="T969" s="103"/>
      <c r="U969" s="104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4"/>
      <c r="BB969" s="104"/>
      <c r="BC969" s="110"/>
      <c r="BD969" s="100"/>
      <c r="BE969" s="104"/>
      <c r="BF969" s="104"/>
      <c r="BG969" s="104"/>
      <c r="BH969" s="104"/>
      <c r="BI969" s="104"/>
      <c r="BJ969" s="104"/>
      <c r="BK969" s="104"/>
      <c r="BL969" s="104"/>
      <c r="BM969" s="104"/>
      <c r="BN969" s="104"/>
      <c r="BO969" s="104"/>
      <c r="BP969" s="104"/>
      <c r="BQ969" s="104"/>
      <c r="BR969" s="104"/>
      <c r="BS969" s="104"/>
      <c r="BT969" s="104"/>
      <c r="BU969" s="104"/>
      <c r="BV969" s="104"/>
      <c r="BW969" s="104"/>
      <c r="BX969" s="104"/>
      <c r="BY969" s="104"/>
      <c r="BZ969" s="104"/>
      <c r="CA969" s="100"/>
      <c r="CB969" s="100"/>
      <c r="CC969" s="100"/>
    </row>
    <row r="970" spans="1:81" ht="12.75" x14ac:dyDescent="0.2">
      <c r="A970" s="100"/>
      <c r="B970" s="42"/>
      <c r="C970" s="100"/>
      <c r="D970" s="100"/>
      <c r="E970" s="336"/>
      <c r="F970" s="336"/>
      <c r="G970" s="337"/>
      <c r="H970" s="337"/>
      <c r="I970" s="104"/>
      <c r="J970" s="100"/>
      <c r="K970" s="100"/>
      <c r="L970" s="100"/>
      <c r="M970" s="100"/>
      <c r="N970" s="101"/>
      <c r="O970" s="101"/>
      <c r="P970" s="101"/>
      <c r="Q970" s="101"/>
      <c r="R970" s="101"/>
      <c r="S970" s="101"/>
      <c r="T970" s="103"/>
      <c r="U970" s="104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4"/>
      <c r="BB970" s="104"/>
      <c r="BC970" s="110"/>
      <c r="BD970" s="100"/>
      <c r="BE970" s="104"/>
      <c r="BF970" s="104"/>
      <c r="BG970" s="104"/>
      <c r="BH970" s="104"/>
      <c r="BI970" s="104"/>
      <c r="BJ970" s="104"/>
      <c r="BK970" s="104"/>
      <c r="BL970" s="104"/>
      <c r="BM970" s="104"/>
      <c r="BN970" s="104"/>
      <c r="BO970" s="104"/>
      <c r="BP970" s="104"/>
      <c r="BQ970" s="104"/>
      <c r="BR970" s="104"/>
      <c r="BS970" s="104"/>
      <c r="BT970" s="104"/>
      <c r="BU970" s="104"/>
      <c r="BV970" s="104"/>
      <c r="BW970" s="104"/>
      <c r="BX970" s="104"/>
      <c r="BY970" s="104"/>
      <c r="BZ970" s="104"/>
      <c r="CA970" s="100"/>
      <c r="CB970" s="100"/>
      <c r="CC970" s="100"/>
    </row>
    <row r="971" spans="1:81" ht="12.75" x14ac:dyDescent="0.2">
      <c r="A971" s="100"/>
      <c r="B971" s="42"/>
      <c r="C971" s="100"/>
      <c r="D971" s="100"/>
      <c r="E971" s="336"/>
      <c r="F971" s="336"/>
      <c r="G971" s="337"/>
      <c r="H971" s="337"/>
      <c r="I971" s="104"/>
      <c r="J971" s="100"/>
      <c r="K971" s="100"/>
      <c r="L971" s="100"/>
      <c r="M971" s="100"/>
      <c r="N971" s="101"/>
      <c r="O971" s="101"/>
      <c r="P971" s="101"/>
      <c r="Q971" s="101"/>
      <c r="R971" s="101"/>
      <c r="S971" s="101"/>
      <c r="T971" s="103"/>
      <c r="U971" s="104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4"/>
      <c r="BB971" s="104"/>
      <c r="BC971" s="110"/>
      <c r="BD971" s="100"/>
      <c r="BE971" s="104"/>
      <c r="BF971" s="104"/>
      <c r="BG971" s="104"/>
      <c r="BH971" s="104"/>
      <c r="BI971" s="104"/>
      <c r="BJ971" s="104"/>
      <c r="BK971" s="104"/>
      <c r="BL971" s="104"/>
      <c r="BM971" s="104"/>
      <c r="BN971" s="104"/>
      <c r="BO971" s="104"/>
      <c r="BP971" s="104"/>
      <c r="BQ971" s="104"/>
      <c r="BR971" s="104"/>
      <c r="BS971" s="104"/>
      <c r="BT971" s="104"/>
      <c r="BU971" s="104"/>
      <c r="BV971" s="104"/>
      <c r="BW971" s="104"/>
      <c r="BX971" s="104"/>
      <c r="BY971" s="104"/>
      <c r="BZ971" s="104"/>
      <c r="CA971" s="100"/>
      <c r="CB971" s="100"/>
      <c r="CC971" s="100"/>
    </row>
    <row r="972" spans="1:81" ht="12.75" x14ac:dyDescent="0.2">
      <c r="A972" s="100"/>
      <c r="B972" s="42"/>
      <c r="C972" s="100"/>
      <c r="D972" s="100"/>
      <c r="E972" s="336"/>
      <c r="F972" s="336"/>
      <c r="G972" s="337"/>
      <c r="H972" s="337"/>
      <c r="I972" s="104"/>
      <c r="J972" s="100"/>
      <c r="K972" s="100"/>
      <c r="L972" s="100"/>
      <c r="M972" s="100"/>
      <c r="N972" s="101"/>
      <c r="O972" s="101"/>
      <c r="P972" s="101"/>
      <c r="Q972" s="101"/>
      <c r="R972" s="101"/>
      <c r="S972" s="101"/>
      <c r="T972" s="103"/>
      <c r="U972" s="104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4"/>
      <c r="BB972" s="104"/>
      <c r="BC972" s="110"/>
      <c r="BD972" s="100"/>
      <c r="BE972" s="104"/>
      <c r="BF972" s="104"/>
      <c r="BG972" s="104"/>
      <c r="BH972" s="104"/>
      <c r="BI972" s="104"/>
      <c r="BJ972" s="104"/>
      <c r="BK972" s="104"/>
      <c r="BL972" s="104"/>
      <c r="BM972" s="104"/>
      <c r="BN972" s="104"/>
      <c r="BO972" s="104"/>
      <c r="BP972" s="104"/>
      <c r="BQ972" s="104"/>
      <c r="BR972" s="104"/>
      <c r="BS972" s="104"/>
      <c r="BT972" s="104"/>
      <c r="BU972" s="104"/>
      <c r="BV972" s="104"/>
      <c r="BW972" s="104"/>
      <c r="BX972" s="104"/>
      <c r="BY972" s="104"/>
      <c r="BZ972" s="104"/>
      <c r="CA972" s="100"/>
      <c r="CB972" s="100"/>
      <c r="CC972" s="100"/>
    </row>
    <row r="973" spans="1:81" ht="12.75" x14ac:dyDescent="0.2">
      <c r="A973" s="100"/>
      <c r="B973" s="42"/>
      <c r="C973" s="100"/>
      <c r="D973" s="100"/>
      <c r="E973" s="336"/>
      <c r="F973" s="336"/>
      <c r="G973" s="337"/>
      <c r="H973" s="337"/>
      <c r="I973" s="104"/>
      <c r="J973" s="100"/>
      <c r="K973" s="100"/>
      <c r="L973" s="100"/>
      <c r="M973" s="100"/>
      <c r="N973" s="101"/>
      <c r="O973" s="101"/>
      <c r="P973" s="101"/>
      <c r="Q973" s="101"/>
      <c r="R973" s="101"/>
      <c r="S973" s="101"/>
      <c r="T973" s="103"/>
      <c r="U973" s="104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4"/>
      <c r="BB973" s="104"/>
      <c r="BC973" s="110"/>
      <c r="BD973" s="100"/>
      <c r="BE973" s="104"/>
      <c r="BF973" s="104"/>
      <c r="BG973" s="104"/>
      <c r="BH973" s="104"/>
      <c r="BI973" s="104"/>
      <c r="BJ973" s="104"/>
      <c r="BK973" s="104"/>
      <c r="BL973" s="104"/>
      <c r="BM973" s="104"/>
      <c r="BN973" s="104"/>
      <c r="BO973" s="104"/>
      <c r="BP973" s="104"/>
      <c r="BQ973" s="104"/>
      <c r="BR973" s="104"/>
      <c r="BS973" s="104"/>
      <c r="BT973" s="104"/>
      <c r="BU973" s="104"/>
      <c r="BV973" s="104"/>
      <c r="BW973" s="104"/>
      <c r="BX973" s="104"/>
      <c r="BY973" s="104"/>
      <c r="BZ973" s="104"/>
      <c r="CA973" s="100"/>
      <c r="CB973" s="100"/>
      <c r="CC973" s="100"/>
    </row>
    <row r="974" spans="1:81" ht="12.75" x14ac:dyDescent="0.2">
      <c r="A974" s="100"/>
      <c r="B974" s="42"/>
      <c r="C974" s="100"/>
      <c r="D974" s="100"/>
      <c r="E974" s="336"/>
      <c r="F974" s="336"/>
      <c r="G974" s="337"/>
      <c r="H974" s="337"/>
      <c r="I974" s="104"/>
      <c r="J974" s="100"/>
      <c r="K974" s="100"/>
      <c r="L974" s="100"/>
      <c r="M974" s="100"/>
      <c r="N974" s="101"/>
      <c r="O974" s="101"/>
      <c r="P974" s="101"/>
      <c r="Q974" s="101"/>
      <c r="R974" s="101"/>
      <c r="S974" s="101"/>
      <c r="T974" s="103"/>
      <c r="U974" s="104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4"/>
      <c r="BB974" s="104"/>
      <c r="BC974" s="110"/>
      <c r="BD974" s="100"/>
      <c r="BE974" s="104"/>
      <c r="BF974" s="104"/>
      <c r="BG974" s="104"/>
      <c r="BH974" s="104"/>
      <c r="BI974" s="104"/>
      <c r="BJ974" s="104"/>
      <c r="BK974" s="104"/>
      <c r="BL974" s="104"/>
      <c r="BM974" s="104"/>
      <c r="BN974" s="104"/>
      <c r="BO974" s="104"/>
      <c r="BP974" s="104"/>
      <c r="BQ974" s="104"/>
      <c r="BR974" s="104"/>
      <c r="BS974" s="104"/>
      <c r="BT974" s="104"/>
      <c r="BU974" s="104"/>
      <c r="BV974" s="104"/>
      <c r="BW974" s="104"/>
      <c r="BX974" s="104"/>
      <c r="BY974" s="104"/>
      <c r="BZ974" s="104"/>
      <c r="CA974" s="100"/>
      <c r="CB974" s="100"/>
      <c r="CC974" s="100"/>
    </row>
    <row r="975" spans="1:81" ht="12.75" x14ac:dyDescent="0.2">
      <c r="A975" s="100"/>
      <c r="B975" s="42"/>
      <c r="C975" s="100"/>
      <c r="D975" s="100"/>
      <c r="E975" s="336"/>
      <c r="F975" s="336"/>
      <c r="G975" s="337"/>
      <c r="H975" s="337"/>
      <c r="I975" s="104"/>
      <c r="J975" s="100"/>
      <c r="K975" s="100"/>
      <c r="L975" s="100"/>
      <c r="M975" s="100"/>
      <c r="N975" s="101"/>
      <c r="O975" s="101"/>
      <c r="P975" s="101"/>
      <c r="Q975" s="101"/>
      <c r="R975" s="101"/>
      <c r="S975" s="101"/>
      <c r="T975" s="103"/>
      <c r="U975" s="104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4"/>
      <c r="BB975" s="104"/>
      <c r="BC975" s="110"/>
      <c r="BD975" s="100"/>
      <c r="BE975" s="104"/>
      <c r="BF975" s="104"/>
      <c r="BG975" s="104"/>
      <c r="BH975" s="104"/>
      <c r="BI975" s="104"/>
      <c r="BJ975" s="104"/>
      <c r="BK975" s="104"/>
      <c r="BL975" s="104"/>
      <c r="BM975" s="104"/>
      <c r="BN975" s="104"/>
      <c r="BO975" s="104"/>
      <c r="BP975" s="104"/>
      <c r="BQ975" s="104"/>
      <c r="BR975" s="104"/>
      <c r="BS975" s="104"/>
      <c r="BT975" s="104"/>
      <c r="BU975" s="104"/>
      <c r="BV975" s="104"/>
      <c r="BW975" s="104"/>
      <c r="BX975" s="104"/>
      <c r="BY975" s="104"/>
      <c r="BZ975" s="104"/>
      <c r="CA975" s="100"/>
      <c r="CB975" s="100"/>
      <c r="CC975" s="100"/>
    </row>
    <row r="976" spans="1:81" ht="12.75" x14ac:dyDescent="0.2">
      <c r="A976" s="100"/>
      <c r="B976" s="42"/>
      <c r="C976" s="100"/>
      <c r="D976" s="100"/>
      <c r="E976" s="336"/>
      <c r="F976" s="336"/>
      <c r="G976" s="337"/>
      <c r="H976" s="337"/>
      <c r="I976" s="104"/>
      <c r="J976" s="100"/>
      <c r="K976" s="100"/>
      <c r="L976" s="100"/>
      <c r="M976" s="100"/>
      <c r="N976" s="101"/>
      <c r="O976" s="101"/>
      <c r="P976" s="101"/>
      <c r="Q976" s="101"/>
      <c r="R976" s="101"/>
      <c r="S976" s="101"/>
      <c r="T976" s="103"/>
      <c r="U976" s="104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4"/>
      <c r="BB976" s="104"/>
      <c r="BC976" s="110"/>
      <c r="BD976" s="100"/>
      <c r="BE976" s="104"/>
      <c r="BF976" s="104"/>
      <c r="BG976" s="104"/>
      <c r="BH976" s="104"/>
      <c r="BI976" s="104"/>
      <c r="BJ976" s="104"/>
      <c r="BK976" s="104"/>
      <c r="BL976" s="104"/>
      <c r="BM976" s="104"/>
      <c r="BN976" s="104"/>
      <c r="BO976" s="104"/>
      <c r="BP976" s="104"/>
      <c r="BQ976" s="104"/>
      <c r="BR976" s="104"/>
      <c r="BS976" s="104"/>
      <c r="BT976" s="104"/>
      <c r="BU976" s="104"/>
      <c r="BV976" s="104"/>
      <c r="BW976" s="104"/>
      <c r="BX976" s="104"/>
      <c r="BY976" s="104"/>
      <c r="BZ976" s="104"/>
      <c r="CA976" s="100"/>
      <c r="CB976" s="100"/>
      <c r="CC976" s="100"/>
    </row>
    <row r="977" spans="1:81" ht="12.75" x14ac:dyDescent="0.2">
      <c r="A977" s="100"/>
      <c r="B977" s="42"/>
      <c r="C977" s="100"/>
      <c r="D977" s="100"/>
      <c r="E977" s="336"/>
      <c r="F977" s="336"/>
      <c r="G977" s="337"/>
      <c r="H977" s="337"/>
      <c r="I977" s="104"/>
      <c r="J977" s="100"/>
      <c r="K977" s="100"/>
      <c r="L977" s="100"/>
      <c r="M977" s="100"/>
      <c r="N977" s="101"/>
      <c r="O977" s="101"/>
      <c r="P977" s="101"/>
      <c r="Q977" s="101"/>
      <c r="R977" s="101"/>
      <c r="S977" s="101"/>
      <c r="T977" s="103"/>
      <c r="U977" s="104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4"/>
      <c r="BB977" s="104"/>
      <c r="BC977" s="110"/>
      <c r="BD977" s="100"/>
      <c r="BE977" s="104"/>
      <c r="BF977" s="104"/>
      <c r="BG977" s="104"/>
      <c r="BH977" s="104"/>
      <c r="BI977" s="104"/>
      <c r="BJ977" s="104"/>
      <c r="BK977" s="104"/>
      <c r="BL977" s="104"/>
      <c r="BM977" s="104"/>
      <c r="BN977" s="104"/>
      <c r="BO977" s="104"/>
      <c r="BP977" s="104"/>
      <c r="BQ977" s="104"/>
      <c r="BR977" s="104"/>
      <c r="BS977" s="104"/>
      <c r="BT977" s="104"/>
      <c r="BU977" s="104"/>
      <c r="BV977" s="104"/>
      <c r="BW977" s="104"/>
      <c r="BX977" s="104"/>
      <c r="BY977" s="104"/>
      <c r="BZ977" s="104"/>
      <c r="CA977" s="100"/>
      <c r="CB977" s="100"/>
      <c r="CC977" s="100"/>
    </row>
    <row r="978" spans="1:81" ht="12.75" x14ac:dyDescent="0.2">
      <c r="A978" s="100"/>
      <c r="B978" s="42"/>
      <c r="C978" s="100"/>
      <c r="D978" s="100"/>
      <c r="E978" s="336"/>
      <c r="F978" s="336"/>
      <c r="G978" s="337"/>
      <c r="H978" s="337"/>
      <c r="I978" s="104"/>
      <c r="J978" s="100"/>
      <c r="K978" s="100"/>
      <c r="L978" s="100"/>
      <c r="M978" s="100"/>
      <c r="N978" s="101"/>
      <c r="O978" s="101"/>
      <c r="P978" s="101"/>
      <c r="Q978" s="101"/>
      <c r="R978" s="101"/>
      <c r="S978" s="101"/>
      <c r="T978" s="103"/>
      <c r="U978" s="104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4"/>
      <c r="BB978" s="104"/>
      <c r="BC978" s="110"/>
      <c r="BD978" s="100"/>
      <c r="BE978" s="104"/>
      <c r="BF978" s="104"/>
      <c r="BG978" s="104"/>
      <c r="BH978" s="104"/>
      <c r="BI978" s="104"/>
      <c r="BJ978" s="104"/>
      <c r="BK978" s="104"/>
      <c r="BL978" s="104"/>
      <c r="BM978" s="104"/>
      <c r="BN978" s="104"/>
      <c r="BO978" s="104"/>
      <c r="BP978" s="104"/>
      <c r="BQ978" s="104"/>
      <c r="BR978" s="104"/>
      <c r="BS978" s="104"/>
      <c r="BT978" s="104"/>
      <c r="BU978" s="104"/>
      <c r="BV978" s="104"/>
      <c r="BW978" s="104"/>
      <c r="BX978" s="104"/>
      <c r="BY978" s="104"/>
      <c r="BZ978" s="104"/>
      <c r="CA978" s="100"/>
      <c r="CB978" s="100"/>
      <c r="CC978" s="100"/>
    </row>
    <row r="979" spans="1:81" ht="12.75" x14ac:dyDescent="0.2">
      <c r="A979" s="100"/>
      <c r="B979" s="42"/>
      <c r="C979" s="100"/>
      <c r="D979" s="100"/>
      <c r="E979" s="336"/>
      <c r="F979" s="336"/>
      <c r="G979" s="337"/>
      <c r="H979" s="337"/>
      <c r="I979" s="104"/>
      <c r="J979" s="100"/>
      <c r="K979" s="100"/>
      <c r="L979" s="100"/>
      <c r="M979" s="100"/>
      <c r="N979" s="101"/>
      <c r="O979" s="101"/>
      <c r="P979" s="101"/>
      <c r="Q979" s="101"/>
      <c r="R979" s="101"/>
      <c r="S979" s="101"/>
      <c r="T979" s="103"/>
      <c r="U979" s="104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4"/>
      <c r="BB979" s="104"/>
      <c r="BC979" s="110"/>
      <c r="BD979" s="100"/>
      <c r="BE979" s="104"/>
      <c r="BF979" s="104"/>
      <c r="BG979" s="104"/>
      <c r="BH979" s="104"/>
      <c r="BI979" s="104"/>
      <c r="BJ979" s="104"/>
      <c r="BK979" s="104"/>
      <c r="BL979" s="104"/>
      <c r="BM979" s="104"/>
      <c r="BN979" s="104"/>
      <c r="BO979" s="104"/>
      <c r="BP979" s="104"/>
      <c r="BQ979" s="104"/>
      <c r="BR979" s="104"/>
      <c r="BS979" s="104"/>
      <c r="BT979" s="104"/>
      <c r="BU979" s="104"/>
      <c r="BV979" s="104"/>
      <c r="BW979" s="104"/>
      <c r="BX979" s="104"/>
      <c r="BY979" s="104"/>
      <c r="BZ979" s="104"/>
      <c r="CA979" s="100"/>
      <c r="CB979" s="100"/>
      <c r="CC979" s="100"/>
    </row>
    <row r="980" spans="1:81" ht="12.75" x14ac:dyDescent="0.2">
      <c r="A980" s="100"/>
      <c r="B980" s="42"/>
      <c r="C980" s="100"/>
      <c r="D980" s="100"/>
      <c r="E980" s="336"/>
      <c r="F980" s="336"/>
      <c r="G980" s="337"/>
      <c r="H980" s="337"/>
      <c r="I980" s="104"/>
      <c r="J980" s="100"/>
      <c r="K980" s="100"/>
      <c r="L980" s="100"/>
      <c r="M980" s="100"/>
      <c r="N980" s="101"/>
      <c r="O980" s="101"/>
      <c r="P980" s="101"/>
      <c r="Q980" s="101"/>
      <c r="R980" s="101"/>
      <c r="S980" s="101"/>
      <c r="T980" s="103"/>
      <c r="U980" s="104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4"/>
      <c r="BB980" s="104"/>
      <c r="BC980" s="110"/>
      <c r="BD980" s="100"/>
      <c r="BE980" s="104"/>
      <c r="BF980" s="104"/>
      <c r="BG980" s="104"/>
      <c r="BH980" s="104"/>
      <c r="BI980" s="104"/>
      <c r="BJ980" s="104"/>
      <c r="BK980" s="104"/>
      <c r="BL980" s="104"/>
      <c r="BM980" s="104"/>
      <c r="BN980" s="104"/>
      <c r="BO980" s="104"/>
      <c r="BP980" s="104"/>
      <c r="BQ980" s="104"/>
      <c r="BR980" s="104"/>
      <c r="BS980" s="104"/>
      <c r="BT980" s="104"/>
      <c r="BU980" s="104"/>
      <c r="BV980" s="104"/>
      <c r="BW980" s="104"/>
      <c r="BX980" s="104"/>
      <c r="BY980" s="104"/>
      <c r="BZ980" s="104"/>
      <c r="CA980" s="100"/>
      <c r="CB980" s="100"/>
      <c r="CC980" s="100"/>
    </row>
    <row r="981" spans="1:81" ht="12.75" x14ac:dyDescent="0.2">
      <c r="A981" s="100"/>
      <c r="B981" s="42"/>
      <c r="C981" s="100"/>
      <c r="D981" s="100"/>
      <c r="E981" s="336"/>
      <c r="F981" s="336"/>
      <c r="G981" s="337"/>
      <c r="H981" s="337"/>
      <c r="I981" s="104"/>
      <c r="J981" s="100"/>
      <c r="K981" s="100"/>
      <c r="L981" s="100"/>
      <c r="M981" s="100"/>
      <c r="N981" s="101"/>
      <c r="O981" s="101"/>
      <c r="P981" s="101"/>
      <c r="Q981" s="101"/>
      <c r="R981" s="101"/>
      <c r="S981" s="101"/>
      <c r="T981" s="103"/>
      <c r="U981" s="104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4"/>
      <c r="BB981" s="104"/>
      <c r="BC981" s="110"/>
      <c r="BD981" s="100"/>
      <c r="BE981" s="104"/>
      <c r="BF981" s="104"/>
      <c r="BG981" s="104"/>
      <c r="BH981" s="104"/>
      <c r="BI981" s="104"/>
      <c r="BJ981" s="104"/>
      <c r="BK981" s="104"/>
      <c r="BL981" s="104"/>
      <c r="BM981" s="104"/>
      <c r="BN981" s="104"/>
      <c r="BO981" s="104"/>
      <c r="BP981" s="104"/>
      <c r="BQ981" s="104"/>
      <c r="BR981" s="104"/>
      <c r="BS981" s="104"/>
      <c r="BT981" s="104"/>
      <c r="BU981" s="104"/>
      <c r="BV981" s="104"/>
      <c r="BW981" s="104"/>
      <c r="BX981" s="104"/>
      <c r="BY981" s="104"/>
      <c r="BZ981" s="104"/>
      <c r="CA981" s="100"/>
      <c r="CB981" s="100"/>
      <c r="CC981" s="100"/>
    </row>
    <row r="982" spans="1:81" ht="12.75" x14ac:dyDescent="0.2">
      <c r="A982" s="100"/>
      <c r="B982" s="42"/>
      <c r="C982" s="100"/>
      <c r="D982" s="100"/>
      <c r="E982" s="336"/>
      <c r="F982" s="336"/>
      <c r="G982" s="337"/>
      <c r="H982" s="337"/>
      <c r="I982" s="104"/>
      <c r="J982" s="100"/>
      <c r="K982" s="100"/>
      <c r="L982" s="100"/>
      <c r="M982" s="100"/>
      <c r="N982" s="101"/>
      <c r="O982" s="101"/>
      <c r="P982" s="101"/>
      <c r="Q982" s="101"/>
      <c r="R982" s="101"/>
      <c r="S982" s="101"/>
      <c r="T982" s="103"/>
      <c r="U982" s="104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4"/>
      <c r="BB982" s="104"/>
      <c r="BC982" s="110"/>
      <c r="BD982" s="100"/>
      <c r="BE982" s="104"/>
      <c r="BF982" s="104"/>
      <c r="BG982" s="104"/>
      <c r="BH982" s="104"/>
      <c r="BI982" s="104"/>
      <c r="BJ982" s="104"/>
      <c r="BK982" s="104"/>
      <c r="BL982" s="104"/>
      <c r="BM982" s="104"/>
      <c r="BN982" s="104"/>
      <c r="BO982" s="104"/>
      <c r="BP982" s="104"/>
      <c r="BQ982" s="104"/>
      <c r="BR982" s="104"/>
      <c r="BS982" s="104"/>
      <c r="BT982" s="104"/>
      <c r="BU982" s="104"/>
      <c r="BV982" s="104"/>
      <c r="BW982" s="104"/>
      <c r="BX982" s="104"/>
      <c r="BY982" s="104"/>
      <c r="BZ982" s="104"/>
      <c r="CA982" s="100"/>
      <c r="CB982" s="100"/>
      <c r="CC982" s="100"/>
    </row>
    <row r="983" spans="1:81" ht="12.75" x14ac:dyDescent="0.2">
      <c r="A983" s="100"/>
      <c r="B983" s="42"/>
      <c r="C983" s="100"/>
      <c r="D983" s="100"/>
      <c r="E983" s="336"/>
      <c r="F983" s="336"/>
      <c r="G983" s="337"/>
      <c r="H983" s="337"/>
      <c r="I983" s="104"/>
      <c r="J983" s="100"/>
      <c r="K983" s="100"/>
      <c r="L983" s="100"/>
      <c r="M983" s="100"/>
      <c r="N983" s="101"/>
      <c r="O983" s="101"/>
      <c r="P983" s="101"/>
      <c r="Q983" s="101"/>
      <c r="R983" s="101"/>
      <c r="S983" s="101"/>
      <c r="T983" s="103"/>
      <c r="U983" s="104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4"/>
      <c r="BB983" s="104"/>
      <c r="BC983" s="110"/>
      <c r="BD983" s="100"/>
      <c r="BE983" s="104"/>
      <c r="BF983" s="104"/>
      <c r="BG983" s="104"/>
      <c r="BH983" s="104"/>
      <c r="BI983" s="104"/>
      <c r="BJ983" s="104"/>
      <c r="BK983" s="104"/>
      <c r="BL983" s="104"/>
      <c r="BM983" s="104"/>
      <c r="BN983" s="104"/>
      <c r="BO983" s="104"/>
      <c r="BP983" s="104"/>
      <c r="BQ983" s="104"/>
      <c r="BR983" s="104"/>
      <c r="BS983" s="104"/>
      <c r="BT983" s="104"/>
      <c r="BU983" s="104"/>
      <c r="BV983" s="104"/>
      <c r="BW983" s="104"/>
      <c r="BX983" s="104"/>
      <c r="BY983" s="104"/>
      <c r="BZ983" s="104"/>
      <c r="CA983" s="100"/>
      <c r="CB983" s="100"/>
      <c r="CC983" s="100"/>
    </row>
    <row r="984" spans="1:81" ht="12.75" x14ac:dyDescent="0.2">
      <c r="A984" s="100"/>
      <c r="B984" s="42"/>
      <c r="C984" s="100"/>
      <c r="D984" s="100"/>
      <c r="E984" s="336"/>
      <c r="F984" s="336"/>
      <c r="G984" s="337"/>
      <c r="H984" s="337"/>
      <c r="I984" s="104"/>
      <c r="J984" s="100"/>
      <c r="K984" s="100"/>
      <c r="L984" s="100"/>
      <c r="M984" s="100"/>
      <c r="N984" s="101"/>
      <c r="O984" s="101"/>
      <c r="P984" s="101"/>
      <c r="Q984" s="101"/>
      <c r="R984" s="101"/>
      <c r="S984" s="101"/>
      <c r="T984" s="103"/>
      <c r="U984" s="104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4"/>
      <c r="BB984" s="104"/>
      <c r="BC984" s="110"/>
      <c r="BD984" s="100"/>
      <c r="BE984" s="104"/>
      <c r="BF984" s="104"/>
      <c r="BG984" s="104"/>
      <c r="BH984" s="104"/>
      <c r="BI984" s="104"/>
      <c r="BJ984" s="104"/>
      <c r="BK984" s="104"/>
      <c r="BL984" s="104"/>
      <c r="BM984" s="104"/>
      <c r="BN984" s="104"/>
      <c r="BO984" s="104"/>
      <c r="BP984" s="104"/>
      <c r="BQ984" s="104"/>
      <c r="BR984" s="104"/>
      <c r="BS984" s="104"/>
      <c r="BT984" s="104"/>
      <c r="BU984" s="104"/>
      <c r="BV984" s="104"/>
      <c r="BW984" s="104"/>
      <c r="BX984" s="104"/>
      <c r="BY984" s="104"/>
      <c r="BZ984" s="104"/>
      <c r="CA984" s="100"/>
      <c r="CB984" s="100"/>
      <c r="CC984" s="100"/>
    </row>
    <row r="985" spans="1:81" ht="12.75" x14ac:dyDescent="0.2">
      <c r="A985" s="100"/>
      <c r="B985" s="42"/>
      <c r="C985" s="100"/>
      <c r="D985" s="100"/>
      <c r="E985" s="336"/>
      <c r="F985" s="336"/>
      <c r="G985" s="337"/>
      <c r="H985" s="337"/>
      <c r="I985" s="104"/>
      <c r="J985" s="100"/>
      <c r="K985" s="100"/>
      <c r="L985" s="100"/>
      <c r="M985" s="100"/>
      <c r="N985" s="101"/>
      <c r="O985" s="101"/>
      <c r="P985" s="101"/>
      <c r="Q985" s="101"/>
      <c r="R985" s="101"/>
      <c r="S985" s="101"/>
      <c r="T985" s="103"/>
      <c r="U985" s="104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4"/>
      <c r="BB985" s="104"/>
      <c r="BC985" s="110"/>
      <c r="BD985" s="100"/>
      <c r="BE985" s="104"/>
      <c r="BF985" s="104"/>
      <c r="BG985" s="104"/>
      <c r="BH985" s="104"/>
      <c r="BI985" s="104"/>
      <c r="BJ985" s="104"/>
      <c r="BK985" s="104"/>
      <c r="BL985" s="104"/>
      <c r="BM985" s="104"/>
      <c r="BN985" s="104"/>
      <c r="BO985" s="104"/>
      <c r="BP985" s="104"/>
      <c r="BQ985" s="104"/>
      <c r="BR985" s="104"/>
      <c r="BS985" s="104"/>
      <c r="BT985" s="104"/>
      <c r="BU985" s="104"/>
      <c r="BV985" s="104"/>
      <c r="BW985" s="104"/>
      <c r="BX985" s="104"/>
      <c r="BY985" s="104"/>
      <c r="BZ985" s="104"/>
      <c r="CA985" s="100"/>
      <c r="CB985" s="100"/>
      <c r="CC985" s="100"/>
    </row>
    <row r="986" spans="1:81" ht="12.75" x14ac:dyDescent="0.2">
      <c r="A986" s="100"/>
      <c r="B986" s="42"/>
      <c r="C986" s="100"/>
      <c r="D986" s="100"/>
      <c r="E986" s="336"/>
      <c r="F986" s="336"/>
      <c r="G986" s="337"/>
      <c r="H986" s="337"/>
      <c r="I986" s="104"/>
      <c r="J986" s="100"/>
      <c r="K986" s="100"/>
      <c r="L986" s="100"/>
      <c r="M986" s="100"/>
      <c r="N986" s="101"/>
      <c r="O986" s="101"/>
      <c r="P986" s="101"/>
      <c r="Q986" s="101"/>
      <c r="R986" s="101"/>
      <c r="S986" s="101"/>
      <c r="T986" s="103"/>
      <c r="U986" s="104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4"/>
      <c r="BB986" s="104"/>
      <c r="BC986" s="110"/>
      <c r="BD986" s="100"/>
      <c r="BE986" s="104"/>
      <c r="BF986" s="104"/>
      <c r="BG986" s="104"/>
      <c r="BH986" s="104"/>
      <c r="BI986" s="104"/>
      <c r="BJ986" s="104"/>
      <c r="BK986" s="104"/>
      <c r="BL986" s="104"/>
      <c r="BM986" s="104"/>
      <c r="BN986" s="104"/>
      <c r="BO986" s="104"/>
      <c r="BP986" s="104"/>
      <c r="BQ986" s="104"/>
      <c r="BR986" s="104"/>
      <c r="BS986" s="104"/>
      <c r="BT986" s="104"/>
      <c r="BU986" s="104"/>
      <c r="BV986" s="104"/>
      <c r="BW986" s="104"/>
      <c r="BX986" s="104"/>
      <c r="BY986" s="104"/>
      <c r="BZ986" s="104"/>
      <c r="CA986" s="100"/>
      <c r="CB986" s="100"/>
      <c r="CC986" s="100"/>
    </row>
    <row r="987" spans="1:81" ht="12.75" x14ac:dyDescent="0.2">
      <c r="A987" s="100"/>
      <c r="B987" s="42"/>
      <c r="C987" s="100"/>
      <c r="D987" s="100"/>
      <c r="E987" s="336"/>
      <c r="F987" s="336"/>
      <c r="G987" s="337"/>
      <c r="H987" s="337"/>
      <c r="I987" s="104"/>
      <c r="J987" s="100"/>
      <c r="K987" s="100"/>
      <c r="L987" s="100"/>
      <c r="M987" s="100"/>
      <c r="N987" s="101"/>
      <c r="O987" s="101"/>
      <c r="P987" s="101"/>
      <c r="Q987" s="101"/>
      <c r="R987" s="101"/>
      <c r="S987" s="101"/>
      <c r="T987" s="103"/>
      <c r="U987" s="104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4"/>
      <c r="BB987" s="104"/>
      <c r="BC987" s="110"/>
      <c r="BD987" s="100"/>
      <c r="BE987" s="104"/>
      <c r="BF987" s="104"/>
      <c r="BG987" s="104"/>
      <c r="BH987" s="104"/>
      <c r="BI987" s="104"/>
      <c r="BJ987" s="104"/>
      <c r="BK987" s="104"/>
      <c r="BL987" s="104"/>
      <c r="BM987" s="104"/>
      <c r="BN987" s="104"/>
      <c r="BO987" s="104"/>
      <c r="BP987" s="104"/>
      <c r="BQ987" s="104"/>
      <c r="BR987" s="104"/>
      <c r="BS987" s="104"/>
      <c r="BT987" s="104"/>
      <c r="BU987" s="104"/>
      <c r="BV987" s="104"/>
      <c r="BW987" s="104"/>
      <c r="BX987" s="104"/>
      <c r="BY987" s="104"/>
      <c r="BZ987" s="104"/>
      <c r="CA987" s="100"/>
      <c r="CB987" s="100"/>
      <c r="CC987" s="100"/>
    </row>
    <row r="988" spans="1:81" ht="12.75" x14ac:dyDescent="0.2">
      <c r="A988" s="100"/>
      <c r="B988" s="42"/>
      <c r="C988" s="100"/>
      <c r="D988" s="100"/>
      <c r="E988" s="336"/>
      <c r="F988" s="336"/>
      <c r="G988" s="337"/>
      <c r="H988" s="337"/>
      <c r="I988" s="104"/>
      <c r="J988" s="100"/>
      <c r="K988" s="100"/>
      <c r="L988" s="100"/>
      <c r="M988" s="100"/>
      <c r="N988" s="101"/>
      <c r="O988" s="101"/>
      <c r="P988" s="101"/>
      <c r="Q988" s="101"/>
      <c r="R988" s="101"/>
      <c r="S988" s="101"/>
      <c r="T988" s="103"/>
      <c r="U988" s="104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4"/>
      <c r="BB988" s="104"/>
      <c r="BC988" s="110"/>
      <c r="BD988" s="100"/>
      <c r="BE988" s="104"/>
      <c r="BF988" s="104"/>
      <c r="BG988" s="104"/>
      <c r="BH988" s="104"/>
      <c r="BI988" s="104"/>
      <c r="BJ988" s="104"/>
      <c r="BK988" s="104"/>
      <c r="BL988" s="104"/>
      <c r="BM988" s="104"/>
      <c r="BN988" s="104"/>
      <c r="BO988" s="104"/>
      <c r="BP988" s="104"/>
      <c r="BQ988" s="104"/>
      <c r="BR988" s="104"/>
      <c r="BS988" s="104"/>
      <c r="BT988" s="104"/>
      <c r="BU988" s="104"/>
      <c r="BV988" s="104"/>
      <c r="BW988" s="104"/>
      <c r="BX988" s="104"/>
      <c r="BY988" s="104"/>
      <c r="BZ988" s="104"/>
      <c r="CA988" s="100"/>
      <c r="CB988" s="100"/>
      <c r="CC988" s="100"/>
    </row>
    <row r="989" spans="1:81" ht="12.75" x14ac:dyDescent="0.2">
      <c r="A989" s="100"/>
      <c r="B989" s="42"/>
      <c r="C989" s="100"/>
      <c r="D989" s="100"/>
      <c r="E989" s="336"/>
      <c r="F989" s="336"/>
      <c r="G989" s="337"/>
      <c r="H989" s="337"/>
      <c r="I989" s="104"/>
      <c r="J989" s="100"/>
      <c r="K989" s="100"/>
      <c r="L989" s="100"/>
      <c r="M989" s="100"/>
      <c r="N989" s="101"/>
      <c r="O989" s="101"/>
      <c r="P989" s="101"/>
      <c r="Q989" s="101"/>
      <c r="R989" s="101"/>
      <c r="S989" s="101"/>
      <c r="T989" s="103"/>
      <c r="U989" s="104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4"/>
      <c r="BB989" s="104"/>
      <c r="BC989" s="110"/>
      <c r="BD989" s="100"/>
      <c r="BE989" s="104"/>
      <c r="BF989" s="104"/>
      <c r="BG989" s="104"/>
      <c r="BH989" s="104"/>
      <c r="BI989" s="104"/>
      <c r="BJ989" s="104"/>
      <c r="BK989" s="104"/>
      <c r="BL989" s="104"/>
      <c r="BM989" s="104"/>
      <c r="BN989" s="104"/>
      <c r="BO989" s="104"/>
      <c r="BP989" s="104"/>
      <c r="BQ989" s="104"/>
      <c r="BR989" s="104"/>
      <c r="BS989" s="104"/>
      <c r="BT989" s="104"/>
      <c r="BU989" s="104"/>
      <c r="BV989" s="104"/>
      <c r="BW989" s="104"/>
      <c r="BX989" s="104"/>
      <c r="BY989" s="104"/>
      <c r="BZ989" s="104"/>
      <c r="CA989" s="100"/>
      <c r="CB989" s="100"/>
      <c r="CC989" s="100"/>
    </row>
  </sheetData>
  <mergeCells count="3">
    <mergeCell ref="I3:Y3"/>
    <mergeCell ref="AE3:AU3"/>
    <mergeCell ref="BE3:BW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933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3" max="3" width="22" customWidth="1"/>
    <col min="4" max="4" width="21" customWidth="1"/>
    <col min="6" max="6" width="18.28515625" customWidth="1"/>
    <col min="7" max="7" width="18.7109375" customWidth="1"/>
    <col min="8" max="8" width="17" customWidth="1"/>
    <col min="9" max="9" width="24.140625" customWidth="1"/>
  </cols>
  <sheetData>
    <row r="1" spans="1:25" ht="15.75" customHeight="1" x14ac:dyDescent="0.2">
      <c r="B1" s="42"/>
      <c r="E1" s="43"/>
      <c r="F1" s="43"/>
      <c r="G1" s="76"/>
    </row>
    <row r="2" spans="1:25" ht="15.75" customHeight="1" x14ac:dyDescent="0.2">
      <c r="B2" s="22">
        <v>1</v>
      </c>
      <c r="C2" s="22">
        <v>2</v>
      </c>
      <c r="D2" s="22">
        <v>3</v>
      </c>
      <c r="E2" s="32">
        <v>4</v>
      </c>
      <c r="F2" s="32">
        <v>5</v>
      </c>
      <c r="G2" s="93">
        <v>6</v>
      </c>
      <c r="H2" s="22">
        <v>7</v>
      </c>
    </row>
    <row r="3" spans="1:25" ht="15.75" customHeight="1" x14ac:dyDescent="0.2">
      <c r="B3" s="42"/>
      <c r="E3" s="43"/>
      <c r="F3" s="43"/>
      <c r="G3" s="76"/>
    </row>
    <row r="4" spans="1:25" ht="15.75" customHeight="1" x14ac:dyDescent="0.2">
      <c r="A4" s="94" t="s">
        <v>3</v>
      </c>
      <c r="B4" s="94" t="s">
        <v>119</v>
      </c>
      <c r="C4" s="94" t="s">
        <v>164</v>
      </c>
      <c r="D4" s="94" t="s">
        <v>165</v>
      </c>
      <c r="E4" s="95" t="s">
        <v>166</v>
      </c>
      <c r="F4" s="95" t="s">
        <v>167</v>
      </c>
      <c r="G4" s="114" t="s">
        <v>168</v>
      </c>
      <c r="H4" s="144" t="s">
        <v>199</v>
      </c>
      <c r="I4" s="144" t="s">
        <v>231</v>
      </c>
      <c r="J4" s="144" t="s">
        <v>232</v>
      </c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</row>
    <row r="5" spans="1:25" ht="15.75" customHeight="1" x14ac:dyDescent="0.2">
      <c r="A5" s="49">
        <v>1</v>
      </c>
      <c r="B5" s="206">
        <f>GD_CHUNG!B5</f>
        <v>10530</v>
      </c>
      <c r="C5" s="206" t="str">
        <f>GD_CHUNG!C5</f>
        <v>Bùi Tuấn Anh</v>
      </c>
      <c r="D5" s="206" t="str">
        <f>GD_CHUNG!D5</f>
        <v>Giám đốc</v>
      </c>
      <c r="E5" s="43">
        <f>VLOOKUP(B5,RPT_TONG_HOP!$B$4:$T$988,19,FALSE)</f>
        <v>75680000</v>
      </c>
      <c r="F5" s="43">
        <f>VLOOKUP(B5,RPT_CAC_KHOAN_GIAM_TRU!$B$4:$M$1000,12,FALSE)</f>
        <v>2010455</v>
      </c>
      <c r="G5" s="76">
        <f t="shared" ref="G5:G535" si="0">E5-F5+I5</f>
        <v>131139090</v>
      </c>
      <c r="H5" s="43">
        <f>IF(G5&lt;0,0,IF(G5&lt;DM_TI_LE!$E$11,G5*DM_TI_LE!$F$11+DM_TI_LE!$G$11,IF(G5&lt;DM_TI_LE!$E$12,G5*DM_TI_LE!$F$12+DM_TI_LE!$G$12,IF(G5&lt;DM_TI_LE!$E$13,G5*DM_TI_LE!$F$13+DM_TI_LE!$G$13,IF(G5&lt;DM_TI_LE!$E$14,G5*DM_TI_LE!$F$14+DM_TI_LE!$G$14,IF(G5&lt;DM_TI_LE!$E$15,G5*DM_TI_LE!$F$15+DM_TI_LE!$G$15,IF(G5&lt;DM_TI_LE!$E$16,G5*DM_TI_LE!$F$16+DM_TI_LE!$G$16,G5*DM_TI_LE!$F$17+DM_TI_LE!$G$17)))))))-J5</f>
        <v>24657817.5</v>
      </c>
      <c r="I5" s="167">
        <v>57469545</v>
      </c>
      <c r="J5" s="32">
        <v>11390864</v>
      </c>
    </row>
    <row r="6" spans="1:25" ht="15.75" customHeight="1" x14ac:dyDescent="0.2">
      <c r="A6" s="49">
        <v>2</v>
      </c>
      <c r="B6" s="206">
        <f>GD_CHUNG!B6</f>
        <v>10532</v>
      </c>
      <c r="C6" s="206" t="str">
        <f>GD_CHUNG!C6</f>
        <v>Vũ Trung Thành</v>
      </c>
      <c r="D6" s="206" t="str">
        <f>GD_CHUNG!D6</f>
        <v>Phó Giám đốc</v>
      </c>
      <c r="E6" s="43">
        <f>VLOOKUP(B6,RPT_TONG_HOP!$B$4:$T$988,19,FALSE)</f>
        <v>60680000</v>
      </c>
      <c r="F6" s="43">
        <f>VLOOKUP(B6,RPT_CAC_KHOAN_GIAM_TRU!$B$4:$M$1000,12,FALSE)</f>
        <v>1807070</v>
      </c>
      <c r="G6" s="76">
        <f t="shared" si="0"/>
        <v>101545860</v>
      </c>
      <c r="H6" s="43">
        <f>IF(G6&lt;0,0,IF(G6&lt;DM_TI_LE!$E$11,G6*DM_TI_LE!$F$11+DM_TI_LE!$G$11,IF(G6&lt;DM_TI_LE!$E$12,G6*DM_TI_LE!$F$12+DM_TI_LE!$G$12,IF(G6&lt;DM_TI_LE!$E$13,G6*DM_TI_LE!$F$13+DM_TI_LE!$G$13,IF(G6&lt;DM_TI_LE!$E$14,G6*DM_TI_LE!$F$14+DM_TI_LE!$G$14,IF(G6&lt;DM_TI_LE!$E$15,G6*DM_TI_LE!$F$15+DM_TI_LE!$G$15,IF(G6&lt;DM_TI_LE!$E$16,G6*DM_TI_LE!$F$16+DM_TI_LE!$G$16,G6*DM_TI_LE!$F$17+DM_TI_LE!$G$17)))))))-J6</f>
        <v>18272818</v>
      </c>
      <c r="I6" s="167">
        <v>42672930</v>
      </c>
      <c r="J6" s="32">
        <v>7418233</v>
      </c>
    </row>
    <row r="7" spans="1:25" ht="15.75" customHeight="1" x14ac:dyDescent="0.2">
      <c r="A7" s="49">
        <v>3</v>
      </c>
      <c r="B7" s="206">
        <f>GD_CHUNG!B7</f>
        <v>10806</v>
      </c>
      <c r="C7" s="206" t="str">
        <f>GD_CHUNG!C7</f>
        <v>Phương Hồng Minh</v>
      </c>
      <c r="D7" s="206" t="str">
        <f>GD_CHUNG!D7</f>
        <v>Phó Giám đốc</v>
      </c>
      <c r="E7" s="43">
        <f>VLOOKUP(B7,RPT_TONG_HOP!$B$4:$T$988,19,FALSE)</f>
        <v>60680000</v>
      </c>
      <c r="F7" s="43">
        <f>VLOOKUP(B7,RPT_CAC_KHOAN_GIAM_TRU!$B$4:$M$1000,12,FALSE)</f>
        <v>1807070</v>
      </c>
      <c r="G7" s="76">
        <f t="shared" si="0"/>
        <v>101545860</v>
      </c>
      <c r="H7" s="43">
        <f>IF(G7&lt;0,0,IF(G7&lt;DM_TI_LE!$E$11,G7*DM_TI_LE!$F$11+DM_TI_LE!$G$11,IF(G7&lt;DM_TI_LE!$E$12,G7*DM_TI_LE!$F$12+DM_TI_LE!$G$12,IF(G7&lt;DM_TI_LE!$E$13,G7*DM_TI_LE!$F$13+DM_TI_LE!$G$13,IF(G7&lt;DM_TI_LE!$E$14,G7*DM_TI_LE!$F$14+DM_TI_LE!$G$14,IF(G7&lt;DM_TI_LE!$E$15,G7*DM_TI_LE!$F$15+DM_TI_LE!$G$15,IF(G7&lt;DM_TI_LE!$E$16,G7*DM_TI_LE!$F$16+DM_TI_LE!$G$16,G7*DM_TI_LE!$F$17+DM_TI_LE!$G$17)))))))-J7</f>
        <v>18272818</v>
      </c>
      <c r="I7" s="167">
        <v>42672930</v>
      </c>
      <c r="J7" s="32">
        <v>7418233</v>
      </c>
    </row>
    <row r="8" spans="1:25" ht="15.75" customHeight="1" x14ac:dyDescent="0.2">
      <c r="A8" s="49">
        <v>4</v>
      </c>
      <c r="B8" s="206">
        <f>GD_CHUNG!B8</f>
        <v>10796</v>
      </c>
      <c r="C8" s="206" t="str">
        <f>GD_CHUNG!C8</f>
        <v>Trần Thị Thúy Oanh</v>
      </c>
      <c r="D8" s="206" t="str">
        <f>GD_CHUNG!D8</f>
        <v>Trưởng phòng</v>
      </c>
      <c r="E8" s="43">
        <f>VLOOKUP(B8,RPT_TONG_HOP!$B$4:$T$988,19,FALSE)</f>
        <v>50680000</v>
      </c>
      <c r="F8" s="43">
        <f>VLOOKUP(B8,RPT_CAC_KHOAN_GIAM_TRU!$B$4:$M$1000,12,FALSE)</f>
        <v>1583315</v>
      </c>
      <c r="G8" s="76">
        <f t="shared" si="0"/>
        <v>85593370</v>
      </c>
      <c r="H8" s="43">
        <f>IF(G8&lt;0,0,IF(G8&lt;DM_TI_LE!$E$11,G8*DM_TI_LE!$F$11+DM_TI_LE!$G$11,IF(G8&lt;DM_TI_LE!$E$12,G8*DM_TI_LE!$F$12+DM_TI_LE!$G$12,IF(G8&lt;DM_TI_LE!$E$13,G8*DM_TI_LE!$F$13+DM_TI_LE!$G$13,IF(G8&lt;DM_TI_LE!$E$14,G8*DM_TI_LE!$F$14+DM_TI_LE!$G$14,IF(G8&lt;DM_TI_LE!$E$15,G8*DM_TI_LE!$F$15+DM_TI_LE!$G$15,IF(G8&lt;DM_TI_LE!$E$16,G8*DM_TI_LE!$F$16+DM_TI_LE!$G$16,G8*DM_TI_LE!$F$17+DM_TI_LE!$G$17)))))))-J8</f>
        <v>14233508.499999996</v>
      </c>
      <c r="I8" s="167">
        <v>36496685</v>
      </c>
      <c r="J8" s="32">
        <v>5874171</v>
      </c>
    </row>
    <row r="9" spans="1:25" ht="15.75" customHeight="1" x14ac:dyDescent="0.2">
      <c r="A9" s="49">
        <v>5</v>
      </c>
      <c r="B9" s="206">
        <f>GD_CHUNG!B9</f>
        <v>10555</v>
      </c>
      <c r="C9" s="206" t="str">
        <f>GD_CHUNG!C9</f>
        <v>Nguyễn Ngọc Nguyên</v>
      </c>
      <c r="D9" s="206" t="str">
        <f>GD_CHUNG!D9</f>
        <v>Trưởng phòng</v>
      </c>
      <c r="E9" s="43">
        <f>VLOOKUP(B9,RPT_TONG_HOP!$B$4:$T$988,19,FALSE)</f>
        <v>29165000</v>
      </c>
      <c r="F9" s="43">
        <f>VLOOKUP(B9,RPT_CAC_KHOAN_GIAM_TRU!$B$4:$M$1000,12,FALSE)</f>
        <v>1257815</v>
      </c>
      <c r="G9" s="76">
        <f t="shared" si="0"/>
        <v>39614370</v>
      </c>
      <c r="H9" s="43">
        <f>IF(G9&lt;0,0,IF(G9&lt;DM_TI_LE!$E$11,G9*DM_TI_LE!$F$11+DM_TI_LE!$G$11,IF(G9&lt;DM_TI_LE!$E$12,G9*DM_TI_LE!$F$12+DM_TI_LE!$G$12,IF(G9&lt;DM_TI_LE!$E$13,G9*DM_TI_LE!$F$13+DM_TI_LE!$G$13,IF(G9&lt;DM_TI_LE!$E$14,G9*DM_TI_LE!$F$14+DM_TI_LE!$G$14,IF(G9&lt;DM_TI_LE!$E$15,G9*DM_TI_LE!$F$15+DM_TI_LE!$G$15,IF(G9&lt;DM_TI_LE!$E$16,G9*DM_TI_LE!$F$16+DM_TI_LE!$G$16,G9*DM_TI_LE!$F$17+DM_TI_LE!$G$17)))))))-J9</f>
        <v>5647514.4999999981</v>
      </c>
      <c r="I9" s="167">
        <v>11707185</v>
      </c>
      <c r="J9" s="32">
        <v>1006078</v>
      </c>
    </row>
    <row r="10" spans="1:25" ht="15.75" customHeight="1" x14ac:dyDescent="0.2">
      <c r="A10" s="49">
        <v>6</v>
      </c>
      <c r="B10" s="206">
        <f>GD_CHUNG!B10</f>
        <v>10554</v>
      </c>
      <c r="C10" s="206" t="str">
        <f>GD_CHUNG!C10</f>
        <v>Nguyễn Đình Tuyến</v>
      </c>
      <c r="D10" s="206" t="str">
        <f>GD_CHUNG!D10</f>
        <v>Phó Trưởng Phòng</v>
      </c>
      <c r="E10" s="43">
        <f>VLOOKUP(B10,RPT_TONG_HOP!$B$4:$T$988,19,FALSE)</f>
        <v>24035000</v>
      </c>
      <c r="F10" s="43">
        <f>VLOOKUP(B10,RPT_CAC_KHOAN_GIAM_TRU!$B$4:$M$1000,12,FALSE)</f>
        <v>1237445</v>
      </c>
      <c r="G10" s="76">
        <f t="shared" si="0"/>
        <v>29395110</v>
      </c>
      <c r="H10" s="43">
        <f>IF(G10&lt;0,0,IF(G10&lt;DM_TI_LE!$E$11,G10*DM_TI_LE!$F$11+DM_TI_LE!$G$11,IF(G10&lt;DM_TI_LE!$E$12,G10*DM_TI_LE!$F$12+DM_TI_LE!$G$12,IF(G10&lt;DM_TI_LE!$E$13,G10*DM_TI_LE!$F$13+DM_TI_LE!$G$13,IF(G10&lt;DM_TI_LE!$E$14,G10*DM_TI_LE!$F$14+DM_TI_LE!$G$14,IF(G10&lt;DM_TI_LE!$E$15,G10*DM_TI_LE!$F$15+DM_TI_LE!$G$15,IF(G10&lt;DM_TI_LE!$E$16,G10*DM_TI_LE!$F$16+DM_TI_LE!$G$16,G10*DM_TI_LE!$F$17+DM_TI_LE!$G$17)))))))-J10</f>
        <v>3819265.9999999991</v>
      </c>
      <c r="I10" s="167">
        <v>6597555</v>
      </c>
      <c r="J10" s="32">
        <v>409756</v>
      </c>
    </row>
    <row r="11" spans="1:25" ht="15.75" customHeight="1" x14ac:dyDescent="0.2">
      <c r="A11" s="49">
        <v>7</v>
      </c>
      <c r="B11" s="206">
        <f>GD_CHUNG!B11</f>
        <v>10534</v>
      </c>
      <c r="C11" s="206" t="str">
        <f>GD_CHUNG!C11</f>
        <v>Nguyễn Tiến Hải</v>
      </c>
      <c r="D11" s="206" t="str">
        <f>GD_CHUNG!D11</f>
        <v>KS CNTT</v>
      </c>
      <c r="E11" s="43">
        <f>VLOOKUP(B11,RPT_TONG_HOP!$B$4:$T$988,19,FALSE)</f>
        <v>13099999.999999998</v>
      </c>
      <c r="F11" s="43">
        <f>VLOOKUP(B11,RPT_CAC_KHOAN_GIAM_TRU!$B$4:$M$1000,12,FALSE)</f>
        <v>1156070</v>
      </c>
      <c r="G11" s="76">
        <f t="shared" si="0"/>
        <v>14887859.999999998</v>
      </c>
      <c r="H11" s="43">
        <f>IF(G11&lt;0,0,IF(G11&lt;DM_TI_LE!$E$11,G11*DM_TI_LE!$F$11+DM_TI_LE!$G$11,IF(G11&lt;DM_TI_LE!$E$12,G11*DM_TI_LE!$F$12+DM_TI_LE!$G$12,IF(G11&lt;DM_TI_LE!$E$13,G11*DM_TI_LE!$F$13+DM_TI_LE!$G$13,IF(G11&lt;DM_TI_LE!$E$14,G11*DM_TI_LE!$F$14+DM_TI_LE!$G$14,IF(G11&lt;DM_TI_LE!$E$15,G11*DM_TI_LE!$F$15+DM_TI_LE!$G$15,IF(G11&lt;DM_TI_LE!$E$16,G11*DM_TI_LE!$F$16+DM_TI_LE!$G$16,G11*DM_TI_LE!$F$17+DM_TI_LE!$G$17)))))))-J11</f>
        <v>1335981.9999999995</v>
      </c>
      <c r="I11" s="167">
        <v>2943930</v>
      </c>
      <c r="J11" s="32">
        <v>147197</v>
      </c>
    </row>
    <row r="12" spans="1:25" ht="15.75" customHeight="1" x14ac:dyDescent="0.2">
      <c r="A12" s="49">
        <v>8</v>
      </c>
      <c r="B12" s="206">
        <f>GD_CHUNG!B12</f>
        <v>11084</v>
      </c>
      <c r="C12" s="206" t="str">
        <f>GD_CHUNG!C12</f>
        <v>Ngô Trí Dũng</v>
      </c>
      <c r="D12" s="206" t="str">
        <f>GD_CHUNG!D12</f>
        <v>KS CNTT</v>
      </c>
      <c r="E12" s="43">
        <f>VLOOKUP(B12,RPT_TONG_HOP!$B$4:$T$988,19,FALSE)</f>
        <v>11030000</v>
      </c>
      <c r="F12" s="43">
        <f>VLOOKUP(B12,RPT_CAC_KHOAN_GIAM_TRU!$B$4:$M$1000,12,FALSE)</f>
        <v>1156070</v>
      </c>
      <c r="G12" s="76">
        <f t="shared" si="0"/>
        <v>10747860</v>
      </c>
      <c r="H12" s="43">
        <f>IF(G12&lt;0,0,IF(G12&lt;DM_TI_LE!$E$11,G12*DM_TI_LE!$F$11+DM_TI_LE!$G$11,IF(G12&lt;DM_TI_LE!$E$12,G12*DM_TI_LE!$F$12+DM_TI_LE!$G$12,IF(G12&lt;DM_TI_LE!$E$13,G12*DM_TI_LE!$F$13+DM_TI_LE!$G$13,IF(G12&lt;DM_TI_LE!$E$14,G12*DM_TI_LE!$F$14+DM_TI_LE!$G$14,IF(G12&lt;DM_TI_LE!$E$15,G12*DM_TI_LE!$F$15+DM_TI_LE!$G$15,IF(G12&lt;DM_TI_LE!$E$16,G12*DM_TI_LE!$F$16+DM_TI_LE!$G$16,G12*DM_TI_LE!$F$17+DM_TI_LE!$G$17)))))))-J12</f>
        <v>818482</v>
      </c>
      <c r="I12" s="167">
        <v>873930</v>
      </c>
      <c r="J12" s="32">
        <v>43697</v>
      </c>
    </row>
    <row r="13" spans="1:25" ht="15.75" customHeight="1" x14ac:dyDescent="0.2">
      <c r="A13" s="49">
        <v>9</v>
      </c>
      <c r="B13" s="206">
        <f>GD_CHUNG!B13</f>
        <v>11085</v>
      </c>
      <c r="C13" s="206" t="str">
        <f>GD_CHUNG!C13</f>
        <v>Phạm Văn Chiến</v>
      </c>
      <c r="D13" s="206" t="str">
        <f>GD_CHUNG!D13</f>
        <v>KS CNTT</v>
      </c>
      <c r="E13" s="43">
        <f>VLOOKUP(B13,RPT_TONG_HOP!$B$4:$T$988,19,FALSE)</f>
        <v>11030000</v>
      </c>
      <c r="F13" s="43">
        <f>VLOOKUP(B13,RPT_CAC_KHOAN_GIAM_TRU!$B$4:$M$1000,12,FALSE)</f>
        <v>1156070</v>
      </c>
      <c r="G13" s="76">
        <f t="shared" si="0"/>
        <v>7665360</v>
      </c>
      <c r="H13" s="43">
        <f>IF(G13&lt;0,0,IF(G13&lt;DM_TI_LE!$E$11,G13*DM_TI_LE!$F$11+DM_TI_LE!$G$11,IF(G13&lt;DM_TI_LE!$E$12,G13*DM_TI_LE!$F$12+DM_TI_LE!$G$12,IF(G13&lt;DM_TI_LE!$E$13,G13*DM_TI_LE!$F$13+DM_TI_LE!$G$13,IF(G13&lt;DM_TI_LE!$E$14,G13*DM_TI_LE!$F$14+DM_TI_LE!$G$14,IF(G13&lt;DM_TI_LE!$E$15,G13*DM_TI_LE!$F$15+DM_TI_LE!$G$15,IF(G13&lt;DM_TI_LE!$E$16,G13*DM_TI_LE!$F$16+DM_TI_LE!$G$16,G13*DM_TI_LE!$F$17+DM_TI_LE!$G$17)))))))-J13</f>
        <v>516536</v>
      </c>
      <c r="I13" s="167">
        <v>-2208570</v>
      </c>
      <c r="J13" s="22">
        <v>0</v>
      </c>
    </row>
    <row r="14" spans="1:25" ht="15.75" customHeight="1" x14ac:dyDescent="0.2">
      <c r="A14" s="49">
        <v>10</v>
      </c>
      <c r="B14" s="206">
        <f>GD_CHUNG!B14</f>
        <v>11862</v>
      </c>
      <c r="C14" s="206" t="str">
        <f>GD_CHUNG!C14</f>
        <v>Đỗ Việt Anh</v>
      </c>
      <c r="D14" s="206" t="str">
        <f>GD_CHUNG!D14</f>
        <v>Nhân viên CNTT</v>
      </c>
      <c r="E14" s="43">
        <f>VLOOKUP(B14,RPT_TONG_HOP!$B$4:$T$988,19,FALSE)</f>
        <v>11030000</v>
      </c>
      <c r="F14" s="43">
        <f>VLOOKUP(B14,RPT_CAC_KHOAN_GIAM_TRU!$B$4:$M$1000,12,FALSE)</f>
        <v>1156070</v>
      </c>
      <c r="G14" s="76">
        <f t="shared" si="0"/>
        <v>10747860</v>
      </c>
      <c r="H14" s="43">
        <f>IF(G14&lt;0,0,IF(G14&lt;DM_TI_LE!$E$11,G14*DM_TI_LE!$F$11+DM_TI_LE!$G$11,IF(G14&lt;DM_TI_LE!$E$12,G14*DM_TI_LE!$F$12+DM_TI_LE!$G$12,IF(G14&lt;DM_TI_LE!$E$13,G14*DM_TI_LE!$F$13+DM_TI_LE!$G$13,IF(G14&lt;DM_TI_LE!$E$14,G14*DM_TI_LE!$F$14+DM_TI_LE!$G$14,IF(G14&lt;DM_TI_LE!$E$15,G14*DM_TI_LE!$F$15+DM_TI_LE!$G$15,IF(G14&lt;DM_TI_LE!$E$16,G14*DM_TI_LE!$F$16+DM_TI_LE!$G$16,G14*DM_TI_LE!$F$17+DM_TI_LE!$G$17)))))))-J14</f>
        <v>818482</v>
      </c>
      <c r="I14" s="167">
        <v>873930</v>
      </c>
      <c r="J14" s="32">
        <v>43697</v>
      </c>
    </row>
    <row r="15" spans="1:25" ht="15.75" customHeight="1" x14ac:dyDescent="0.2">
      <c r="A15" s="49">
        <v>11</v>
      </c>
      <c r="B15" s="206">
        <f>GD_CHUNG!B15</f>
        <v>11767</v>
      </c>
      <c r="C15" s="206" t="str">
        <f>GD_CHUNG!C15</f>
        <v>Nguyễn Thành Trung</v>
      </c>
      <c r="D15" s="206" t="str">
        <f>GD_CHUNG!D15</f>
        <v>NV HDCX - CBTT</v>
      </c>
      <c r="E15" s="43">
        <f>VLOOKUP(B15,RPT_TONG_HOP!$B$4:$T$988,19,FALSE)</f>
        <v>7565000</v>
      </c>
      <c r="F15" s="43">
        <f>VLOOKUP(B15,RPT_CAC_KHOAN_GIAM_TRU!$B$4:$M$1000,12,FALSE)</f>
        <v>1097060</v>
      </c>
      <c r="G15" s="76">
        <f t="shared" si="0"/>
        <v>3935880</v>
      </c>
      <c r="H15" s="43">
        <f>IF(G15&lt;0,0,IF(G15&lt;DM_TI_LE!$E$11,G15*DM_TI_LE!$F$11+DM_TI_LE!$G$11,IF(G15&lt;DM_TI_LE!$E$12,G15*DM_TI_LE!$F$12+DM_TI_LE!$G$12,IF(G15&lt;DM_TI_LE!$E$13,G15*DM_TI_LE!$F$13+DM_TI_LE!$G$13,IF(G15&lt;DM_TI_LE!$E$14,G15*DM_TI_LE!$F$14+DM_TI_LE!$G$14,IF(G15&lt;DM_TI_LE!$E$15,G15*DM_TI_LE!$F$15+DM_TI_LE!$G$15,IF(G15&lt;DM_TI_LE!$E$16,G15*DM_TI_LE!$F$16+DM_TI_LE!$G$16,G15*DM_TI_LE!$F$17+DM_TI_LE!$G$17)))))))-J15</f>
        <v>196794</v>
      </c>
      <c r="I15" s="167">
        <v>-2532060</v>
      </c>
      <c r="J15" s="22">
        <v>0</v>
      </c>
    </row>
    <row r="16" spans="1:25" ht="15.75" customHeight="1" x14ac:dyDescent="0.2">
      <c r="A16" s="49">
        <v>12</v>
      </c>
      <c r="B16" s="206">
        <f>GD_CHUNG!B16</f>
        <v>10537</v>
      </c>
      <c r="C16" s="206" t="str">
        <f>GD_CHUNG!C16</f>
        <v>Bùi Anh Khắc</v>
      </c>
      <c r="D16" s="206" t="str">
        <f>GD_CHUNG!D16</f>
        <v>NV Tài liệu và HDCX</v>
      </c>
      <c r="E16" s="43">
        <f>VLOOKUP(B16,RPT_TONG_HOP!$B$4:$T$988,19,FALSE)</f>
        <v>11474499.999999998</v>
      </c>
      <c r="F16" s="43">
        <f>VLOOKUP(B16,RPT_CAC_KHOAN_GIAM_TRU!$B$4:$M$1000,12,FALSE)</f>
        <v>1097060</v>
      </c>
      <c r="G16" s="76">
        <f t="shared" si="0"/>
        <v>12290379.999999998</v>
      </c>
      <c r="H16" s="43">
        <f>IF(G16&lt;0,0,IF(G16&lt;DM_TI_LE!$E$11,G16*DM_TI_LE!$F$11+DM_TI_LE!$G$11,IF(G16&lt;DM_TI_LE!$E$12,G16*DM_TI_LE!$F$12+DM_TI_LE!$G$12,IF(G16&lt;DM_TI_LE!$E$13,G16*DM_TI_LE!$F$13+DM_TI_LE!$G$13,IF(G16&lt;DM_TI_LE!$E$14,G16*DM_TI_LE!$F$14+DM_TI_LE!$G$14,IF(G16&lt;DM_TI_LE!$E$15,G16*DM_TI_LE!$F$15+DM_TI_LE!$G$15,IF(G16&lt;DM_TI_LE!$E$16,G16*DM_TI_LE!$F$16+DM_TI_LE!$G$16,G16*DM_TI_LE!$F$17+DM_TI_LE!$G$17)))))))-J16</f>
        <v>997909.99999999977</v>
      </c>
      <c r="I16" s="167">
        <v>1912940</v>
      </c>
      <c r="J16" s="32">
        <v>95647</v>
      </c>
    </row>
    <row r="17" spans="1:10" ht="15.75" customHeight="1" x14ac:dyDescent="0.2">
      <c r="A17" s="49">
        <v>13</v>
      </c>
      <c r="B17" s="206">
        <f>GD_CHUNG!B17</f>
        <v>10538</v>
      </c>
      <c r="C17" s="206" t="str">
        <f>GD_CHUNG!C17</f>
        <v>Nguyễn Danh Trường</v>
      </c>
      <c r="D17" s="206" t="str">
        <f>GD_CHUNG!D17</f>
        <v>NV Tài liệu và HDCX</v>
      </c>
      <c r="E17" s="43">
        <f>VLOOKUP(B17,RPT_TONG_HOP!$B$4:$T$988,19,FALSE)</f>
        <v>10085000</v>
      </c>
      <c r="F17" s="43">
        <f>VLOOKUP(B17,RPT_CAC_KHOAN_GIAM_TRU!$B$4:$M$1000,12,FALSE)</f>
        <v>1097060</v>
      </c>
      <c r="G17" s="76">
        <f t="shared" si="0"/>
        <v>331264.61999999918</v>
      </c>
      <c r="H17" s="43">
        <f>IF(G17&lt;0,0,IF(G17&lt;DM_TI_LE!$E$11,G17*DM_TI_LE!$F$11+DM_TI_LE!$G$11,IF(G17&lt;DM_TI_LE!$E$12,G17*DM_TI_LE!$F$12+DM_TI_LE!$G$12,IF(G17&lt;DM_TI_LE!$E$13,G17*DM_TI_LE!$F$13+DM_TI_LE!$G$13,IF(G17&lt;DM_TI_LE!$E$14,G17*DM_TI_LE!$F$14+DM_TI_LE!$G$14,IF(G17&lt;DM_TI_LE!$E$15,G17*DM_TI_LE!$F$15+DM_TI_LE!$G$15,IF(G17&lt;DM_TI_LE!$E$16,G17*DM_TI_LE!$F$16+DM_TI_LE!$G$16,G17*DM_TI_LE!$F$17+DM_TI_LE!$G$17)))))))-J17</f>
        <v>16563.23099999996</v>
      </c>
      <c r="I17" s="167">
        <v>-8656675.3800000008</v>
      </c>
      <c r="J17" s="22">
        <v>0</v>
      </c>
    </row>
    <row r="18" spans="1:10" ht="15.75" customHeight="1" x14ac:dyDescent="0.2">
      <c r="A18" s="49">
        <v>14</v>
      </c>
      <c r="B18" s="206">
        <f>GD_CHUNG!B18</f>
        <v>10540</v>
      </c>
      <c r="C18" s="206" t="str">
        <f>GD_CHUNG!C18</f>
        <v>Nguyễn Thị Việt Hà</v>
      </c>
      <c r="D18" s="206" t="str">
        <f>GD_CHUNG!D18</f>
        <v>NV Tài liệu và HDCX</v>
      </c>
      <c r="E18" s="43">
        <f>VLOOKUP(B18,RPT_TONG_HOP!$B$4:$T$988,19,FALSE)</f>
        <v>832500.00000000012</v>
      </c>
      <c r="F18" s="43">
        <f>VLOOKUP(B18,RPT_CAC_KHOAN_GIAM_TRU!$B$4:$M$1000,12,FALSE)</f>
        <v>0</v>
      </c>
      <c r="G18" s="76">
        <f t="shared" si="0"/>
        <v>-8629615.3800000008</v>
      </c>
      <c r="H18" s="43">
        <f>IF(G18&lt;0,0,IF(G18&lt;DM_TI_LE!$E$11,G18*DM_TI_LE!$F$11+DM_TI_LE!$G$11,IF(G18&lt;DM_TI_LE!$E$12,G18*DM_TI_LE!$F$12+DM_TI_LE!$G$12,IF(G18&lt;DM_TI_LE!$E$13,G18*DM_TI_LE!$F$13+DM_TI_LE!$G$13,IF(G18&lt;DM_TI_LE!$E$14,G18*DM_TI_LE!$F$14+DM_TI_LE!$G$14,IF(G18&lt;DM_TI_LE!$E$15,G18*DM_TI_LE!$F$15+DM_TI_LE!$G$15,IF(G18&lt;DM_TI_LE!$E$16,G18*DM_TI_LE!$F$16+DM_TI_LE!$G$16,G18*DM_TI_LE!$F$17+DM_TI_LE!$G$17)))))))-J18</f>
        <v>0</v>
      </c>
      <c r="I18" s="167">
        <v>-9462115.3800000008</v>
      </c>
      <c r="J18" s="22">
        <v>0</v>
      </c>
    </row>
    <row r="19" spans="1:10" ht="15.75" customHeight="1" x14ac:dyDescent="0.2">
      <c r="A19" s="49">
        <v>15</v>
      </c>
      <c r="B19" s="206">
        <f>GD_CHUNG!B19</f>
        <v>10542</v>
      </c>
      <c r="C19" s="206" t="str">
        <f>GD_CHUNG!C19</f>
        <v>Trần Minh Hải</v>
      </c>
      <c r="D19" s="206" t="str">
        <f>GD_CHUNG!D19</f>
        <v>NV Tài liệu và HDCX</v>
      </c>
      <c r="E19" s="43">
        <f>VLOOKUP(B19,RPT_TONG_HOP!$B$4:$T$988,19,FALSE)</f>
        <v>11794999.999999998</v>
      </c>
      <c r="F19" s="43">
        <f>VLOOKUP(B19,RPT_CAC_KHOAN_GIAM_TRU!$B$4:$M$1000,12,FALSE)</f>
        <v>1156070</v>
      </c>
      <c r="G19" s="76">
        <f t="shared" si="0"/>
        <v>9262859.9999999981</v>
      </c>
      <c r="H19" s="43">
        <f>IF(G19&lt;0,0,IF(G19&lt;DM_TI_LE!$E$11,G19*DM_TI_LE!$F$11+DM_TI_LE!$G$11,IF(G19&lt;DM_TI_LE!$E$12,G19*DM_TI_LE!$F$12+DM_TI_LE!$G$12,IF(G19&lt;DM_TI_LE!$E$13,G19*DM_TI_LE!$F$13+DM_TI_LE!$G$13,IF(G19&lt;DM_TI_LE!$E$14,G19*DM_TI_LE!$F$14+DM_TI_LE!$G$14,IF(G19&lt;DM_TI_LE!$E$15,G19*DM_TI_LE!$F$15+DM_TI_LE!$G$15,IF(G19&lt;DM_TI_LE!$E$16,G19*DM_TI_LE!$F$16+DM_TI_LE!$G$16,G19*DM_TI_LE!$F$17+DM_TI_LE!$G$17)))))))-J19</f>
        <v>676285.99999999988</v>
      </c>
      <c r="I19" s="167">
        <v>-1376070</v>
      </c>
      <c r="J19" s="22">
        <v>0</v>
      </c>
    </row>
    <row r="20" spans="1:10" ht="15.75" customHeight="1" x14ac:dyDescent="0.2">
      <c r="A20" s="49">
        <v>16</v>
      </c>
      <c r="B20" s="206">
        <f>GD_CHUNG!B20</f>
        <v>10543</v>
      </c>
      <c r="C20" s="206" t="str">
        <f>GD_CHUNG!C20</f>
        <v>Nguyễn Thị Thơm</v>
      </c>
      <c r="D20" s="206" t="str">
        <f>GD_CHUNG!D20</f>
        <v>NV Tài liệu và HDCX</v>
      </c>
      <c r="E20" s="43">
        <f>VLOOKUP(B20,RPT_TONG_HOP!$B$4:$T$988,19,FALSE)</f>
        <v>9005000</v>
      </c>
      <c r="F20" s="43">
        <f>VLOOKUP(B20,RPT_CAC_KHOAN_GIAM_TRU!$B$4:$M$1000,12,FALSE)</f>
        <v>1097060</v>
      </c>
      <c r="G20" s="76">
        <f t="shared" si="0"/>
        <v>6815880</v>
      </c>
      <c r="H20" s="43">
        <f>IF(G20&lt;0,0,IF(G20&lt;DM_TI_LE!$E$11,G20*DM_TI_LE!$F$11+DM_TI_LE!$G$11,IF(G20&lt;DM_TI_LE!$E$12,G20*DM_TI_LE!$F$12+DM_TI_LE!$G$12,IF(G20&lt;DM_TI_LE!$E$13,G20*DM_TI_LE!$F$13+DM_TI_LE!$G$13,IF(G20&lt;DM_TI_LE!$E$14,G20*DM_TI_LE!$F$14+DM_TI_LE!$G$14,IF(G20&lt;DM_TI_LE!$E$15,G20*DM_TI_LE!$F$15+DM_TI_LE!$G$15,IF(G20&lt;DM_TI_LE!$E$16,G20*DM_TI_LE!$F$16+DM_TI_LE!$G$16,G20*DM_TI_LE!$F$17+DM_TI_LE!$G$17)))))))-J20</f>
        <v>431588</v>
      </c>
      <c r="I20" s="167">
        <v>-1092060</v>
      </c>
      <c r="J20" s="22">
        <v>0</v>
      </c>
    </row>
    <row r="21" spans="1:10" ht="15.75" customHeight="1" x14ac:dyDescent="0.2">
      <c r="A21" s="49">
        <v>17</v>
      </c>
      <c r="B21" s="206">
        <f>GD_CHUNG!B21</f>
        <v>10544</v>
      </c>
      <c r="C21" s="206" t="str">
        <f>GD_CHUNG!C21</f>
        <v>Trần Thị Yến Nga</v>
      </c>
      <c r="D21" s="206" t="str">
        <f>GD_CHUNG!D21</f>
        <v>NV Tài liệu và HDCX</v>
      </c>
      <c r="E21" s="43">
        <f>VLOOKUP(B21,RPT_TONG_HOP!$B$4:$T$988,19,FALSE)</f>
        <v>9005000</v>
      </c>
      <c r="F21" s="43">
        <f>VLOOKUP(B21,RPT_CAC_KHOAN_GIAM_TRU!$B$4:$M$1000,12,FALSE)</f>
        <v>1097060</v>
      </c>
      <c r="G21" s="76">
        <f t="shared" si="0"/>
        <v>-3984120</v>
      </c>
      <c r="H21" s="43">
        <f>IF(G21&lt;0,0,IF(G21&lt;DM_TI_LE!$E$11,G21*DM_TI_LE!$F$11+DM_TI_LE!$G$11,IF(G21&lt;DM_TI_LE!$E$12,G21*DM_TI_LE!$F$12+DM_TI_LE!$G$12,IF(G21&lt;DM_TI_LE!$E$13,G21*DM_TI_LE!$F$13+DM_TI_LE!$G$13,IF(G21&lt;DM_TI_LE!$E$14,G21*DM_TI_LE!$F$14+DM_TI_LE!$G$14,IF(G21&lt;DM_TI_LE!$E$15,G21*DM_TI_LE!$F$15+DM_TI_LE!$G$15,IF(G21&lt;DM_TI_LE!$E$16,G21*DM_TI_LE!$F$16+DM_TI_LE!$G$16,G21*DM_TI_LE!$F$17+DM_TI_LE!$G$17)))))))-J21</f>
        <v>0</v>
      </c>
      <c r="I21" s="167">
        <v>-11892060</v>
      </c>
      <c r="J21" s="22">
        <v>0</v>
      </c>
    </row>
    <row r="22" spans="1:10" ht="15.75" customHeight="1" x14ac:dyDescent="0.2">
      <c r="A22" s="49">
        <v>18</v>
      </c>
      <c r="B22" s="206">
        <f>GD_CHUNG!B22</f>
        <v>10545</v>
      </c>
      <c r="C22" s="206" t="str">
        <f>GD_CHUNG!C22</f>
        <v>Ngô Thanh Hiệp</v>
      </c>
      <c r="D22" s="206" t="str">
        <f>GD_CHUNG!D22</f>
        <v>NV Tài liệu và HDCX</v>
      </c>
      <c r="E22" s="43">
        <f>VLOOKUP(B22,RPT_TONG_HOP!$B$4:$T$988,19,FALSE)</f>
        <v>12380000</v>
      </c>
      <c r="F22" s="43">
        <f>VLOOKUP(B22,RPT_CAC_KHOAN_GIAM_TRU!$B$4:$M$1000,12,FALSE)</f>
        <v>1156070</v>
      </c>
      <c r="G22" s="76">
        <f t="shared" si="0"/>
        <v>6247860</v>
      </c>
      <c r="H22" s="43">
        <f>IF(G22&lt;0,0,IF(G22&lt;DM_TI_LE!$E$11,G22*DM_TI_LE!$F$11+DM_TI_LE!$G$11,IF(G22&lt;DM_TI_LE!$E$12,G22*DM_TI_LE!$F$12+DM_TI_LE!$G$12,IF(G22&lt;DM_TI_LE!$E$13,G22*DM_TI_LE!$F$13+DM_TI_LE!$G$13,IF(G22&lt;DM_TI_LE!$E$14,G22*DM_TI_LE!$F$14+DM_TI_LE!$G$14,IF(G22&lt;DM_TI_LE!$E$15,G22*DM_TI_LE!$F$15+DM_TI_LE!$G$15,IF(G22&lt;DM_TI_LE!$E$16,G22*DM_TI_LE!$F$16+DM_TI_LE!$G$16,G22*DM_TI_LE!$F$17+DM_TI_LE!$G$17)))))))-J22</f>
        <v>374786</v>
      </c>
      <c r="I22" s="167">
        <v>-4976070</v>
      </c>
      <c r="J22" s="22">
        <v>0</v>
      </c>
    </row>
    <row r="23" spans="1:10" ht="15.75" customHeight="1" x14ac:dyDescent="0.2">
      <c r="A23" s="49">
        <v>19</v>
      </c>
      <c r="B23" s="206">
        <f>GD_CHUNG!B23</f>
        <v>10546</v>
      </c>
      <c r="C23" s="206" t="str">
        <f>GD_CHUNG!C23</f>
        <v>Tạ Đăng Việt</v>
      </c>
      <c r="D23" s="206" t="str">
        <f>GD_CHUNG!D23</f>
        <v>NV Tài liệu và HDCX</v>
      </c>
      <c r="E23" s="43">
        <f>VLOOKUP(B23,RPT_TONG_HOP!$B$4:$T$988,19,FALSE)</f>
        <v>10040000</v>
      </c>
      <c r="F23" s="43">
        <f>VLOOKUP(B23,RPT_CAC_KHOAN_GIAM_TRU!$B$4:$M$1000,12,FALSE)</f>
        <v>1097060</v>
      </c>
      <c r="G23" s="76">
        <f t="shared" si="0"/>
        <v>8885880</v>
      </c>
      <c r="H23" s="43">
        <f>IF(G23&lt;0,0,IF(G23&lt;DM_TI_LE!$E$11,G23*DM_TI_LE!$F$11+DM_TI_LE!$G$11,IF(G23&lt;DM_TI_LE!$E$12,G23*DM_TI_LE!$F$12+DM_TI_LE!$G$12,IF(G23&lt;DM_TI_LE!$E$13,G23*DM_TI_LE!$F$13+DM_TI_LE!$G$13,IF(G23&lt;DM_TI_LE!$E$14,G23*DM_TI_LE!$F$14+DM_TI_LE!$G$14,IF(G23&lt;DM_TI_LE!$E$15,G23*DM_TI_LE!$F$15+DM_TI_LE!$G$15,IF(G23&lt;DM_TI_LE!$E$16,G23*DM_TI_LE!$F$16+DM_TI_LE!$G$16,G23*DM_TI_LE!$F$17+DM_TI_LE!$G$17)))))))-J23</f>
        <v>638588</v>
      </c>
      <c r="I23" s="167">
        <v>-57060</v>
      </c>
      <c r="J23" s="22">
        <v>0</v>
      </c>
    </row>
    <row r="24" spans="1:10" ht="14.25" x14ac:dyDescent="0.2">
      <c r="A24" s="49">
        <v>20</v>
      </c>
      <c r="B24" s="206">
        <f>GD_CHUNG!B24</f>
        <v>10547</v>
      </c>
      <c r="C24" s="206" t="str">
        <f>GD_CHUNG!C24</f>
        <v>Đào Thanh Hải</v>
      </c>
      <c r="D24" s="206" t="str">
        <f>GD_CHUNG!D24</f>
        <v>NV Tài liệu và HDCX</v>
      </c>
      <c r="E24" s="43">
        <f>VLOOKUP(B24,RPT_TONG_HOP!$B$4:$T$988,19,FALSE)</f>
        <v>7947500</v>
      </c>
      <c r="F24" s="43">
        <f>VLOOKUP(B24,RPT_CAC_KHOAN_GIAM_TRU!$B$4:$M$1000,12,FALSE)</f>
        <v>1097060</v>
      </c>
      <c r="G24" s="76">
        <f t="shared" si="0"/>
        <v>5555880</v>
      </c>
      <c r="H24" s="43">
        <f>IF(G24&lt;0,0,IF(G24&lt;DM_TI_LE!$E$11,G24*DM_TI_LE!$F$11+DM_TI_LE!$G$11,IF(G24&lt;DM_TI_LE!$E$12,G24*DM_TI_LE!$F$12+DM_TI_LE!$G$12,IF(G24&lt;DM_TI_LE!$E$13,G24*DM_TI_LE!$F$13+DM_TI_LE!$G$13,IF(G24&lt;DM_TI_LE!$E$14,G24*DM_TI_LE!$F$14+DM_TI_LE!$G$14,IF(G24&lt;DM_TI_LE!$E$15,G24*DM_TI_LE!$F$15+DM_TI_LE!$G$15,IF(G24&lt;DM_TI_LE!$E$16,G24*DM_TI_LE!$F$16+DM_TI_LE!$G$16,G24*DM_TI_LE!$F$17+DM_TI_LE!$G$17)))))))-J24</f>
        <v>305588</v>
      </c>
      <c r="I24" s="167">
        <v>-1294560</v>
      </c>
      <c r="J24" s="22">
        <v>0</v>
      </c>
    </row>
    <row r="25" spans="1:10" ht="14.25" x14ac:dyDescent="0.2">
      <c r="A25" s="49">
        <v>21</v>
      </c>
      <c r="B25" s="206">
        <f>GD_CHUNG!B25</f>
        <v>10549</v>
      </c>
      <c r="C25" s="206" t="str">
        <f>GD_CHUNG!C25</f>
        <v>Nguyễn Thanh Hải</v>
      </c>
      <c r="D25" s="206" t="str">
        <f>GD_CHUNG!D25</f>
        <v>NV Tài liệu và HDCX</v>
      </c>
      <c r="E25" s="43">
        <f>VLOOKUP(B25,RPT_TONG_HOP!$B$4:$T$988,19,FALSE)</f>
        <v>10040000</v>
      </c>
      <c r="F25" s="43">
        <f>VLOOKUP(B25,RPT_CAC_KHOAN_GIAM_TRU!$B$4:$M$1000,12,FALSE)</f>
        <v>1097060</v>
      </c>
      <c r="G25" s="76">
        <f t="shared" si="0"/>
        <v>8885880</v>
      </c>
      <c r="H25" s="43">
        <f>IF(G25&lt;0,0,IF(G25&lt;DM_TI_LE!$E$11,G25*DM_TI_LE!$F$11+DM_TI_LE!$G$11,IF(G25&lt;DM_TI_LE!$E$12,G25*DM_TI_LE!$F$12+DM_TI_LE!$G$12,IF(G25&lt;DM_TI_LE!$E$13,G25*DM_TI_LE!$F$13+DM_TI_LE!$G$13,IF(G25&lt;DM_TI_LE!$E$14,G25*DM_TI_LE!$F$14+DM_TI_LE!$G$14,IF(G25&lt;DM_TI_LE!$E$15,G25*DM_TI_LE!$F$15+DM_TI_LE!$G$15,IF(G25&lt;DM_TI_LE!$E$16,G25*DM_TI_LE!$F$16+DM_TI_LE!$G$16,G25*DM_TI_LE!$F$17+DM_TI_LE!$G$17)))))))-J25</f>
        <v>638588</v>
      </c>
      <c r="I25" s="167">
        <v>-57060</v>
      </c>
      <c r="J25" s="22">
        <v>0</v>
      </c>
    </row>
    <row r="26" spans="1:10" ht="14.25" x14ac:dyDescent="0.2">
      <c r="A26" s="49">
        <v>22</v>
      </c>
      <c r="B26" s="206">
        <f>GD_CHUNG!B26</f>
        <v>10550</v>
      </c>
      <c r="C26" s="206" t="str">
        <f>GD_CHUNG!C26</f>
        <v>Vũ Đức Thiện</v>
      </c>
      <c r="D26" s="206" t="str">
        <f>GD_CHUNG!D26</f>
        <v>NV Tài liệu và HDCX</v>
      </c>
      <c r="E26" s="43">
        <f>VLOOKUP(B26,RPT_TONG_HOP!$B$4:$T$988,19,FALSE)</f>
        <v>9792500</v>
      </c>
      <c r="F26" s="43">
        <f>VLOOKUP(B26,RPT_CAC_KHOAN_GIAM_TRU!$B$4:$M$1000,12,FALSE)</f>
        <v>1097060</v>
      </c>
      <c r="G26" s="76">
        <f t="shared" si="0"/>
        <v>7884630</v>
      </c>
      <c r="H26" s="43">
        <f>IF(G26&lt;0,0,IF(G26&lt;DM_TI_LE!$E$11,G26*DM_TI_LE!$F$11+DM_TI_LE!$G$11,IF(G26&lt;DM_TI_LE!$E$12,G26*DM_TI_LE!$F$12+DM_TI_LE!$G$12,IF(G26&lt;DM_TI_LE!$E$13,G26*DM_TI_LE!$F$13+DM_TI_LE!$G$13,IF(G26&lt;DM_TI_LE!$E$14,G26*DM_TI_LE!$F$14+DM_TI_LE!$G$14,IF(G26&lt;DM_TI_LE!$E$15,G26*DM_TI_LE!$F$15+DM_TI_LE!$G$15,IF(G26&lt;DM_TI_LE!$E$16,G26*DM_TI_LE!$F$16+DM_TI_LE!$G$16,G26*DM_TI_LE!$F$17+DM_TI_LE!$G$17)))))))-J26</f>
        <v>538463</v>
      </c>
      <c r="I26" s="167">
        <v>-810810</v>
      </c>
      <c r="J26" s="22">
        <v>0</v>
      </c>
    </row>
    <row r="27" spans="1:10" ht="14.25" x14ac:dyDescent="0.2">
      <c r="A27" s="49">
        <v>23</v>
      </c>
      <c r="B27" s="206">
        <f>GD_CHUNG!B27</f>
        <v>10551</v>
      </c>
      <c r="C27" s="206" t="str">
        <f>GD_CHUNG!C27</f>
        <v>Ngô Ngọc Long</v>
      </c>
      <c r="D27" s="206" t="str">
        <f>GD_CHUNG!D27</f>
        <v>NV Tài liệu và HDCX</v>
      </c>
      <c r="E27" s="43">
        <f>VLOOKUP(B27,RPT_TONG_HOP!$B$4:$T$988,19,FALSE)</f>
        <v>12965000.000000002</v>
      </c>
      <c r="F27" s="43">
        <f>VLOOKUP(B27,RPT_CAC_KHOAN_GIAM_TRU!$B$4:$M$1000,12,FALSE)</f>
        <v>1156070</v>
      </c>
      <c r="G27" s="76">
        <f t="shared" si="0"/>
        <v>3232860.0000000019</v>
      </c>
      <c r="H27" s="43">
        <f>IF(G27&lt;0,0,IF(G27&lt;DM_TI_LE!$E$11,G27*DM_TI_LE!$F$11+DM_TI_LE!$G$11,IF(G27&lt;DM_TI_LE!$E$12,G27*DM_TI_LE!$F$12+DM_TI_LE!$G$12,IF(G27&lt;DM_TI_LE!$E$13,G27*DM_TI_LE!$F$13+DM_TI_LE!$G$13,IF(G27&lt;DM_TI_LE!$E$14,G27*DM_TI_LE!$F$14+DM_TI_LE!$G$14,IF(G27&lt;DM_TI_LE!$E$15,G27*DM_TI_LE!$F$15+DM_TI_LE!$G$15,IF(G27&lt;DM_TI_LE!$E$16,G27*DM_TI_LE!$F$16+DM_TI_LE!$G$16,G27*DM_TI_LE!$F$17+DM_TI_LE!$G$17)))))))-J27</f>
        <v>161643.00000000012</v>
      </c>
      <c r="I27" s="167">
        <v>-8576070</v>
      </c>
      <c r="J27" s="22">
        <v>0</v>
      </c>
    </row>
    <row r="28" spans="1:10" ht="14.25" x14ac:dyDescent="0.2">
      <c r="A28" s="49">
        <v>24</v>
      </c>
      <c r="B28" s="206">
        <f>GD_CHUNG!B28</f>
        <v>10552</v>
      </c>
      <c r="C28" s="206" t="str">
        <f>GD_CHUNG!C28</f>
        <v>Nguyễn Thúy Hà</v>
      </c>
      <c r="D28" s="206" t="str">
        <f>GD_CHUNG!D28</f>
        <v>NV Tài liệu và HDCX</v>
      </c>
      <c r="E28" s="43">
        <f>VLOOKUP(B28,RPT_TONG_HOP!$B$4:$T$988,19,FALSE)</f>
        <v>10220000</v>
      </c>
      <c r="F28" s="43">
        <f>VLOOKUP(B28,RPT_CAC_KHOAN_GIAM_TRU!$B$4:$M$1000,12,FALSE)</f>
        <v>1097060</v>
      </c>
      <c r="G28" s="76">
        <f t="shared" si="0"/>
        <v>9245880</v>
      </c>
      <c r="H28" s="43">
        <f>IF(G28&lt;0,0,IF(G28&lt;DM_TI_LE!$E$11,G28*DM_TI_LE!$F$11+DM_TI_LE!$G$11,IF(G28&lt;DM_TI_LE!$E$12,G28*DM_TI_LE!$F$12+DM_TI_LE!$G$12,IF(G28&lt;DM_TI_LE!$E$13,G28*DM_TI_LE!$F$13+DM_TI_LE!$G$13,IF(G28&lt;DM_TI_LE!$E$14,G28*DM_TI_LE!$F$14+DM_TI_LE!$G$14,IF(G28&lt;DM_TI_LE!$E$15,G28*DM_TI_LE!$F$15+DM_TI_LE!$G$15,IF(G28&lt;DM_TI_LE!$E$16,G28*DM_TI_LE!$F$16+DM_TI_LE!$G$16,G28*DM_TI_LE!$F$17+DM_TI_LE!$G$17)))))))-J28</f>
        <v>668441</v>
      </c>
      <c r="I28" s="167">
        <v>122940</v>
      </c>
      <c r="J28" s="32">
        <v>6147</v>
      </c>
    </row>
    <row r="29" spans="1:10" ht="14.25" x14ac:dyDescent="0.2">
      <c r="A29" s="49">
        <v>25</v>
      </c>
      <c r="B29" s="206">
        <f>GD_CHUNG!B29</f>
        <v>10553</v>
      </c>
      <c r="C29" s="206" t="str">
        <f>GD_CHUNG!C29</f>
        <v>Đỗ Thanh Tùng</v>
      </c>
      <c r="D29" s="206" t="str">
        <f>GD_CHUNG!D29</f>
        <v>NV Tài liệu và HDCX</v>
      </c>
      <c r="E29" s="43">
        <f>VLOOKUP(B29,RPT_TONG_HOP!$B$4:$T$988,19,FALSE)</f>
        <v>10840000</v>
      </c>
      <c r="F29" s="43">
        <f>VLOOKUP(B29,RPT_CAC_KHOAN_GIAM_TRU!$B$4:$M$1000,12,FALSE)</f>
        <v>1097060</v>
      </c>
      <c r="G29" s="76">
        <f t="shared" si="0"/>
        <v>6885880</v>
      </c>
      <c r="H29" s="43">
        <f>IF(G29&lt;0,0,IF(G29&lt;DM_TI_LE!$E$11,G29*DM_TI_LE!$F$11+DM_TI_LE!$G$11,IF(G29&lt;DM_TI_LE!$E$12,G29*DM_TI_LE!$F$12+DM_TI_LE!$G$12,IF(G29&lt;DM_TI_LE!$E$13,G29*DM_TI_LE!$F$13+DM_TI_LE!$G$13,IF(G29&lt;DM_TI_LE!$E$14,G29*DM_TI_LE!$F$14+DM_TI_LE!$G$14,IF(G29&lt;DM_TI_LE!$E$15,G29*DM_TI_LE!$F$15+DM_TI_LE!$G$15,IF(G29&lt;DM_TI_LE!$E$16,G29*DM_TI_LE!$F$16+DM_TI_LE!$G$16,G29*DM_TI_LE!$F$17+DM_TI_LE!$G$17)))))))-J29</f>
        <v>438588</v>
      </c>
      <c r="I29" s="167">
        <v>-2857060</v>
      </c>
      <c r="J29" s="22">
        <v>0</v>
      </c>
    </row>
    <row r="30" spans="1:10" ht="14.25" x14ac:dyDescent="0.2">
      <c r="A30" s="49">
        <v>26</v>
      </c>
      <c r="B30" s="206">
        <f>GD_CHUNG!B30</f>
        <v>11126</v>
      </c>
      <c r="C30" s="206" t="str">
        <f>GD_CHUNG!C30</f>
        <v>Nguyễn Thị Thanh Hoa</v>
      </c>
      <c r="D30" s="206" t="str">
        <f>GD_CHUNG!D30</f>
        <v>NV Tài liệu và HDCX</v>
      </c>
      <c r="E30" s="43">
        <f>VLOOKUP(B30,RPT_TONG_HOP!$B$4:$T$988,19,FALSE)</f>
        <v>8172500</v>
      </c>
      <c r="F30" s="43">
        <f>VLOOKUP(B30,RPT_CAC_KHOAN_GIAM_TRU!$B$4:$M$1000,12,FALSE)</f>
        <v>1097060</v>
      </c>
      <c r="G30" s="76">
        <f t="shared" si="0"/>
        <v>5983380</v>
      </c>
      <c r="H30" s="43">
        <f>IF(G30&lt;0,0,IF(G30&lt;DM_TI_LE!$E$11,G30*DM_TI_LE!$F$11+DM_TI_LE!$G$11,IF(G30&lt;DM_TI_LE!$E$12,G30*DM_TI_LE!$F$12+DM_TI_LE!$G$12,IF(G30&lt;DM_TI_LE!$E$13,G30*DM_TI_LE!$F$13+DM_TI_LE!$G$13,IF(G30&lt;DM_TI_LE!$E$14,G30*DM_TI_LE!$F$14+DM_TI_LE!$G$14,IF(G30&lt;DM_TI_LE!$E$15,G30*DM_TI_LE!$F$15+DM_TI_LE!$G$15,IF(G30&lt;DM_TI_LE!$E$16,G30*DM_TI_LE!$F$16+DM_TI_LE!$G$16,G30*DM_TI_LE!$F$17+DM_TI_LE!$G$17)))))))-J30</f>
        <v>348338</v>
      </c>
      <c r="I30" s="167">
        <v>-1092060</v>
      </c>
      <c r="J30" s="22">
        <v>0</v>
      </c>
    </row>
    <row r="31" spans="1:10" ht="14.25" x14ac:dyDescent="0.2">
      <c r="A31" s="49">
        <v>27</v>
      </c>
      <c r="B31" s="206">
        <f>GD_CHUNG!B31</f>
        <v>11127</v>
      </c>
      <c r="C31" s="206" t="str">
        <f>GD_CHUNG!C31</f>
        <v>Phí Thị Huyền Trang</v>
      </c>
      <c r="D31" s="206" t="str">
        <f>GD_CHUNG!D31</f>
        <v>NV Tài liệu và HDCX</v>
      </c>
      <c r="E31" s="43">
        <f>VLOOKUP(B31,RPT_TONG_HOP!$B$4:$T$988,19,FALSE)</f>
        <v>9005000</v>
      </c>
      <c r="F31" s="43">
        <f>VLOOKUP(B31,RPT_CAC_KHOAN_GIAM_TRU!$B$4:$M$1000,12,FALSE)</f>
        <v>1097060</v>
      </c>
      <c r="G31" s="76">
        <f t="shared" si="0"/>
        <v>3632130</v>
      </c>
      <c r="H31" s="43">
        <f>IF(G31&lt;0,0,IF(G31&lt;DM_TI_LE!$E$11,G31*DM_TI_LE!$F$11+DM_TI_LE!$G$11,IF(G31&lt;DM_TI_LE!$E$12,G31*DM_TI_LE!$F$12+DM_TI_LE!$G$12,IF(G31&lt;DM_TI_LE!$E$13,G31*DM_TI_LE!$F$13+DM_TI_LE!$G$13,IF(G31&lt;DM_TI_LE!$E$14,G31*DM_TI_LE!$F$14+DM_TI_LE!$G$14,IF(G31&lt;DM_TI_LE!$E$15,G31*DM_TI_LE!$F$15+DM_TI_LE!$G$15,IF(G31&lt;DM_TI_LE!$E$16,G31*DM_TI_LE!$F$16+DM_TI_LE!$G$16,G31*DM_TI_LE!$F$17+DM_TI_LE!$G$17)))))))-J31</f>
        <v>181606.5</v>
      </c>
      <c r="I31" s="167">
        <v>-4275810</v>
      </c>
      <c r="J31" s="22">
        <v>0</v>
      </c>
    </row>
    <row r="32" spans="1:10" ht="14.25" x14ac:dyDescent="0.2">
      <c r="A32" s="49">
        <v>28</v>
      </c>
      <c r="B32" s="206">
        <f>GD_CHUNG!B32</f>
        <v>11128</v>
      </c>
      <c r="C32" s="206" t="str">
        <f>GD_CHUNG!C32</f>
        <v>Hoàng Thị Yến</v>
      </c>
      <c r="D32" s="206" t="str">
        <f>GD_CHUNG!D32</f>
        <v>NV Tài liệu và HDCX</v>
      </c>
      <c r="E32" s="43">
        <f>VLOOKUP(B32,RPT_TONG_HOP!$B$4:$T$988,19,FALSE)</f>
        <v>9005000</v>
      </c>
      <c r="F32" s="43">
        <f>VLOOKUP(B32,RPT_CAC_KHOAN_GIAM_TRU!$B$4:$M$1000,12,FALSE)</f>
        <v>1097060</v>
      </c>
      <c r="G32" s="76">
        <f t="shared" si="0"/>
        <v>6815880</v>
      </c>
      <c r="H32" s="43">
        <f>IF(G32&lt;0,0,IF(G32&lt;DM_TI_LE!$E$11,G32*DM_TI_LE!$F$11+DM_TI_LE!$G$11,IF(G32&lt;DM_TI_LE!$E$12,G32*DM_TI_LE!$F$12+DM_TI_LE!$G$12,IF(G32&lt;DM_TI_LE!$E$13,G32*DM_TI_LE!$F$13+DM_TI_LE!$G$13,IF(G32&lt;DM_TI_LE!$E$14,G32*DM_TI_LE!$F$14+DM_TI_LE!$G$14,IF(G32&lt;DM_TI_LE!$E$15,G32*DM_TI_LE!$F$15+DM_TI_LE!$G$15,IF(G32&lt;DM_TI_LE!$E$16,G32*DM_TI_LE!$F$16+DM_TI_LE!$G$16,G32*DM_TI_LE!$F$17+DM_TI_LE!$G$17)))))))-J32</f>
        <v>431588</v>
      </c>
      <c r="I32" s="167">
        <v>-1092060</v>
      </c>
      <c r="J32" s="22">
        <v>0</v>
      </c>
    </row>
    <row r="33" spans="1:10" ht="14.25" x14ac:dyDescent="0.2">
      <c r="A33" s="49">
        <v>29</v>
      </c>
      <c r="B33" s="206">
        <f>GD_CHUNG!B33</f>
        <v>11130</v>
      </c>
      <c r="C33" s="206" t="str">
        <f>GD_CHUNG!C33</f>
        <v>Nguyễn Đình Trung</v>
      </c>
      <c r="D33" s="206" t="str">
        <f>GD_CHUNG!D33</f>
        <v>NV Tài liệu và HDCX</v>
      </c>
      <c r="E33" s="43">
        <f>VLOOKUP(B33,RPT_TONG_HOP!$B$4:$T$988,19,FALSE)</f>
        <v>9230000</v>
      </c>
      <c r="F33" s="43">
        <f>VLOOKUP(B33,RPT_CAC_KHOAN_GIAM_TRU!$B$4:$M$1000,12,FALSE)</f>
        <v>1097060</v>
      </c>
      <c r="G33" s="76">
        <f t="shared" si="0"/>
        <v>65880</v>
      </c>
      <c r="H33" s="43">
        <f>IF(G33&lt;0,0,IF(G33&lt;DM_TI_LE!$E$11,G33*DM_TI_LE!$F$11+DM_TI_LE!$G$11,IF(G33&lt;DM_TI_LE!$E$12,G33*DM_TI_LE!$F$12+DM_TI_LE!$G$12,IF(G33&lt;DM_TI_LE!$E$13,G33*DM_TI_LE!$F$13+DM_TI_LE!$G$13,IF(G33&lt;DM_TI_LE!$E$14,G33*DM_TI_LE!$F$14+DM_TI_LE!$G$14,IF(G33&lt;DM_TI_LE!$E$15,G33*DM_TI_LE!$F$15+DM_TI_LE!$G$15,IF(G33&lt;DM_TI_LE!$E$16,G33*DM_TI_LE!$F$16+DM_TI_LE!$G$16,G33*DM_TI_LE!$F$17+DM_TI_LE!$G$17)))))))-J33</f>
        <v>3294</v>
      </c>
      <c r="I33" s="167">
        <v>-8067060</v>
      </c>
      <c r="J33" s="22">
        <v>0</v>
      </c>
    </row>
    <row r="34" spans="1:10" ht="14.25" x14ac:dyDescent="0.2">
      <c r="A34" s="49">
        <v>30</v>
      </c>
      <c r="B34" s="206">
        <f>GD_CHUNG!B34</f>
        <v>11131</v>
      </c>
      <c r="C34" s="206" t="str">
        <f>GD_CHUNG!C34</f>
        <v>Vũ Tuấn Anh</v>
      </c>
      <c r="D34" s="206" t="str">
        <f>GD_CHUNG!D34</f>
        <v>NV Tài liệu và HDCX</v>
      </c>
      <c r="E34" s="43">
        <f>VLOOKUP(B34,RPT_TONG_HOP!$B$4:$T$988,19,FALSE)</f>
        <v>8375000</v>
      </c>
      <c r="F34" s="43">
        <f>VLOOKUP(B34,RPT_CAC_KHOAN_GIAM_TRU!$B$4:$M$1000,12,FALSE)</f>
        <v>1097060</v>
      </c>
      <c r="G34" s="76">
        <f t="shared" si="0"/>
        <v>6410880</v>
      </c>
      <c r="H34" s="43">
        <f>IF(G34&lt;0,0,IF(G34&lt;DM_TI_LE!$E$11,G34*DM_TI_LE!$F$11+DM_TI_LE!$G$11,IF(G34&lt;DM_TI_LE!$E$12,G34*DM_TI_LE!$F$12+DM_TI_LE!$G$12,IF(G34&lt;DM_TI_LE!$E$13,G34*DM_TI_LE!$F$13+DM_TI_LE!$G$13,IF(G34&lt;DM_TI_LE!$E$14,G34*DM_TI_LE!$F$14+DM_TI_LE!$G$14,IF(G34&lt;DM_TI_LE!$E$15,G34*DM_TI_LE!$F$15+DM_TI_LE!$G$15,IF(G34&lt;DM_TI_LE!$E$16,G34*DM_TI_LE!$F$16+DM_TI_LE!$G$16,G34*DM_TI_LE!$F$17+DM_TI_LE!$G$17)))))))-J34</f>
        <v>391088</v>
      </c>
      <c r="I34" s="167">
        <v>-867060</v>
      </c>
      <c r="J34" s="22">
        <v>0</v>
      </c>
    </row>
    <row r="35" spans="1:10" ht="14.25" x14ac:dyDescent="0.2">
      <c r="A35" s="49">
        <v>31</v>
      </c>
      <c r="B35" s="206">
        <f>GD_CHUNG!B35</f>
        <v>12552</v>
      </c>
      <c r="C35" s="206" t="str">
        <f>GD_CHUNG!C35</f>
        <v>Mai Hoàng Phương</v>
      </c>
      <c r="D35" s="206" t="str">
        <f>GD_CHUNG!D35</f>
        <v>NV Tài liệu và HDCX</v>
      </c>
      <c r="E35" s="43">
        <f>VLOOKUP(B35,RPT_TONG_HOP!$B$4:$T$988,19,FALSE)</f>
        <v>8780000</v>
      </c>
      <c r="F35" s="43">
        <f>VLOOKUP(B35,RPT_CAC_KHOAN_GIAM_TRU!$B$4:$M$1000,12,FALSE)</f>
        <v>1097060</v>
      </c>
      <c r="G35" s="76">
        <f t="shared" si="0"/>
        <v>5960880</v>
      </c>
      <c r="H35" s="43">
        <f>IF(G35&lt;0,0,IF(G35&lt;DM_TI_LE!$E$11,G35*DM_TI_LE!$F$11+DM_TI_LE!$G$11,IF(G35&lt;DM_TI_LE!$E$12,G35*DM_TI_LE!$F$12+DM_TI_LE!$G$12,IF(G35&lt;DM_TI_LE!$E$13,G35*DM_TI_LE!$F$13+DM_TI_LE!$G$13,IF(G35&lt;DM_TI_LE!$E$14,G35*DM_TI_LE!$F$14+DM_TI_LE!$G$14,IF(G35&lt;DM_TI_LE!$E$15,G35*DM_TI_LE!$F$15+DM_TI_LE!$G$15,IF(G35&lt;DM_TI_LE!$E$16,G35*DM_TI_LE!$F$16+DM_TI_LE!$G$16,G35*DM_TI_LE!$F$17+DM_TI_LE!$G$17)))))))-J35</f>
        <v>346088</v>
      </c>
      <c r="I35" s="167">
        <v>-1722060</v>
      </c>
      <c r="J35" s="22">
        <v>0</v>
      </c>
    </row>
    <row r="36" spans="1:10" ht="14.25" x14ac:dyDescent="0.2">
      <c r="A36" s="49">
        <v>32</v>
      </c>
      <c r="B36" s="206">
        <f>GD_CHUNG!B36</f>
        <v>12553</v>
      </c>
      <c r="C36" s="206" t="str">
        <f>GD_CHUNG!C36</f>
        <v>Phạm Duy Hải</v>
      </c>
      <c r="D36" s="206" t="str">
        <f>GD_CHUNG!D36</f>
        <v>NV Tài liệu và HDCX</v>
      </c>
      <c r="E36" s="43">
        <f>VLOOKUP(B36,RPT_TONG_HOP!$B$4:$T$988,19,FALSE)</f>
        <v>8780000</v>
      </c>
      <c r="F36" s="43">
        <f>VLOOKUP(B36,RPT_CAC_KHOAN_GIAM_TRU!$B$4:$M$1000,12,FALSE)</f>
        <v>1097060</v>
      </c>
      <c r="G36" s="76">
        <f t="shared" si="0"/>
        <v>6770880</v>
      </c>
      <c r="H36" s="43">
        <f>IF(G36&lt;0,0,IF(G36&lt;DM_TI_LE!$E$11,G36*DM_TI_LE!$F$11+DM_TI_LE!$G$11,IF(G36&lt;DM_TI_LE!$E$12,G36*DM_TI_LE!$F$12+DM_TI_LE!$G$12,IF(G36&lt;DM_TI_LE!$E$13,G36*DM_TI_LE!$F$13+DM_TI_LE!$G$13,IF(G36&lt;DM_TI_LE!$E$14,G36*DM_TI_LE!$F$14+DM_TI_LE!$G$14,IF(G36&lt;DM_TI_LE!$E$15,G36*DM_TI_LE!$F$15+DM_TI_LE!$G$15,IF(G36&lt;DM_TI_LE!$E$16,G36*DM_TI_LE!$F$16+DM_TI_LE!$G$16,G36*DM_TI_LE!$F$17+DM_TI_LE!$G$17)))))))-J36</f>
        <v>427088</v>
      </c>
      <c r="I36" s="167">
        <v>-912060</v>
      </c>
      <c r="J36" s="22">
        <v>0</v>
      </c>
    </row>
    <row r="37" spans="1:10" ht="14.25" x14ac:dyDescent="0.2">
      <c r="A37" s="49">
        <v>33</v>
      </c>
      <c r="B37" s="206">
        <f>GD_CHUNG!B37</f>
        <v>12565</v>
      </c>
      <c r="C37" s="206" t="str">
        <f>GD_CHUNG!C37</f>
        <v>Vũ Trọng Nghĩa</v>
      </c>
      <c r="D37" s="206" t="str">
        <f>GD_CHUNG!D37</f>
        <v>NV Tài liệu và HDCX</v>
      </c>
      <c r="E37" s="43">
        <f>VLOOKUP(B37,RPT_TONG_HOP!$B$4:$T$988,19,FALSE)</f>
        <v>8780000</v>
      </c>
      <c r="F37" s="43">
        <f>VLOOKUP(B37,RPT_CAC_KHOAN_GIAM_TRU!$B$4:$M$1000,12,FALSE)</f>
        <v>1097060</v>
      </c>
      <c r="G37" s="76">
        <f t="shared" si="0"/>
        <v>6365880</v>
      </c>
      <c r="H37" s="43">
        <f>IF(G37&lt;0,0,IF(G37&lt;DM_TI_LE!$E$11,G37*DM_TI_LE!$F$11+DM_TI_LE!$G$11,IF(G37&lt;DM_TI_LE!$E$12,G37*DM_TI_LE!$F$12+DM_TI_LE!$G$12,IF(G37&lt;DM_TI_LE!$E$13,G37*DM_TI_LE!$F$13+DM_TI_LE!$G$13,IF(G37&lt;DM_TI_LE!$E$14,G37*DM_TI_LE!$F$14+DM_TI_LE!$G$14,IF(G37&lt;DM_TI_LE!$E$15,G37*DM_TI_LE!$F$15+DM_TI_LE!$G$15,IF(G37&lt;DM_TI_LE!$E$16,G37*DM_TI_LE!$F$16+DM_TI_LE!$G$16,G37*DM_TI_LE!$F$17+DM_TI_LE!$G$17)))))))-J37</f>
        <v>386588</v>
      </c>
      <c r="I37" s="167">
        <v>-1317060</v>
      </c>
      <c r="J37" s="22">
        <v>0</v>
      </c>
    </row>
    <row r="38" spans="1:10" ht="14.25" x14ac:dyDescent="0.2">
      <c r="A38" s="49">
        <v>34</v>
      </c>
      <c r="B38" s="206">
        <f>GD_CHUNG!B38</f>
        <v>12566</v>
      </c>
      <c r="C38" s="206" t="str">
        <f>GD_CHUNG!C38</f>
        <v>Hoàng Duy Thái</v>
      </c>
      <c r="D38" s="206" t="str">
        <f>GD_CHUNG!D38</f>
        <v>NV Tài liệu và HDCX</v>
      </c>
      <c r="E38" s="43">
        <f>VLOOKUP(B38,RPT_TONG_HOP!$B$4:$T$988,19,FALSE)</f>
        <v>8780000</v>
      </c>
      <c r="F38" s="43">
        <f>VLOOKUP(B38,RPT_CAC_KHOAN_GIAM_TRU!$B$4:$M$1000,12,FALSE)</f>
        <v>1097060</v>
      </c>
      <c r="G38" s="76">
        <f t="shared" si="0"/>
        <v>6365880</v>
      </c>
      <c r="H38" s="43">
        <f>IF(G38&lt;0,0,IF(G38&lt;DM_TI_LE!$E$11,G38*DM_TI_LE!$F$11+DM_TI_LE!$G$11,IF(G38&lt;DM_TI_LE!$E$12,G38*DM_TI_LE!$F$12+DM_TI_LE!$G$12,IF(G38&lt;DM_TI_LE!$E$13,G38*DM_TI_LE!$F$13+DM_TI_LE!$G$13,IF(G38&lt;DM_TI_LE!$E$14,G38*DM_TI_LE!$F$14+DM_TI_LE!$G$14,IF(G38&lt;DM_TI_LE!$E$15,G38*DM_TI_LE!$F$15+DM_TI_LE!$G$15,IF(G38&lt;DM_TI_LE!$E$16,G38*DM_TI_LE!$F$16+DM_TI_LE!$G$16,G38*DM_TI_LE!$F$17+DM_TI_LE!$G$17)))))))-J38</f>
        <v>386588</v>
      </c>
      <c r="I38" s="167">
        <v>-1317060</v>
      </c>
      <c r="J38" s="22">
        <v>0</v>
      </c>
    </row>
    <row r="39" spans="1:10" ht="14.25" x14ac:dyDescent="0.2">
      <c r="A39" s="49">
        <v>35</v>
      </c>
      <c r="B39" s="206">
        <f>GD_CHUNG!B39</f>
        <v>13356</v>
      </c>
      <c r="C39" s="206" t="str">
        <f>GD_CHUNG!C39</f>
        <v>Trần Anh Sơn</v>
      </c>
      <c r="D39" s="206" t="str">
        <f>GD_CHUNG!D39</f>
        <v>NV Tài liệu và HDCX</v>
      </c>
      <c r="E39" s="43">
        <f>VLOOKUP(B39,RPT_TONG_HOP!$B$4:$T$988,19,FALSE)</f>
        <v>9185000</v>
      </c>
      <c r="F39" s="43">
        <f>VLOOKUP(B39,RPT_CAC_KHOAN_GIAM_TRU!$B$4:$M$1000,12,FALSE)</f>
        <v>1097060</v>
      </c>
      <c r="G39" s="76">
        <f t="shared" si="0"/>
        <v>5960880</v>
      </c>
      <c r="H39" s="43">
        <f>IF(G39&lt;0,0,IF(G39&lt;DM_TI_LE!$E$11,G39*DM_TI_LE!$F$11+DM_TI_LE!$G$11,IF(G39&lt;DM_TI_LE!$E$12,G39*DM_TI_LE!$F$12+DM_TI_LE!$G$12,IF(G39&lt;DM_TI_LE!$E$13,G39*DM_TI_LE!$F$13+DM_TI_LE!$G$13,IF(G39&lt;DM_TI_LE!$E$14,G39*DM_TI_LE!$F$14+DM_TI_LE!$G$14,IF(G39&lt;DM_TI_LE!$E$15,G39*DM_TI_LE!$F$15+DM_TI_LE!$G$15,IF(G39&lt;DM_TI_LE!$E$16,G39*DM_TI_LE!$F$16+DM_TI_LE!$G$16,G39*DM_TI_LE!$F$17+DM_TI_LE!$G$17)))))))-J39</f>
        <v>346088</v>
      </c>
      <c r="I39" s="167">
        <v>-2127060</v>
      </c>
      <c r="J39" s="22">
        <v>0</v>
      </c>
    </row>
    <row r="40" spans="1:10" ht="14.25" x14ac:dyDescent="0.2">
      <c r="A40" s="49">
        <v>36</v>
      </c>
      <c r="B40" s="206">
        <f>GD_CHUNG!B40</f>
        <v>13357</v>
      </c>
      <c r="C40" s="206" t="str">
        <f>GD_CHUNG!C40</f>
        <v>Nguyễn Trường Giang</v>
      </c>
      <c r="D40" s="206" t="str">
        <f>GD_CHUNG!D40</f>
        <v>NV Tài liệu và HDCX</v>
      </c>
      <c r="E40" s="43">
        <f>VLOOKUP(B40,RPT_TONG_HOP!$B$4:$T$988,19,FALSE)</f>
        <v>8780000</v>
      </c>
      <c r="F40" s="43">
        <f>VLOOKUP(B40,RPT_CAC_KHOAN_GIAM_TRU!$B$4:$M$1000,12,FALSE)</f>
        <v>1097060</v>
      </c>
      <c r="G40" s="76">
        <f t="shared" si="0"/>
        <v>6770880</v>
      </c>
      <c r="H40" s="43">
        <f>IF(G40&lt;0,0,IF(G40&lt;DM_TI_LE!$E$11,G40*DM_TI_LE!$F$11+DM_TI_LE!$G$11,IF(G40&lt;DM_TI_LE!$E$12,G40*DM_TI_LE!$F$12+DM_TI_LE!$G$12,IF(G40&lt;DM_TI_LE!$E$13,G40*DM_TI_LE!$F$13+DM_TI_LE!$G$13,IF(G40&lt;DM_TI_LE!$E$14,G40*DM_TI_LE!$F$14+DM_TI_LE!$G$14,IF(G40&lt;DM_TI_LE!$E$15,G40*DM_TI_LE!$F$15+DM_TI_LE!$G$15,IF(G40&lt;DM_TI_LE!$E$16,G40*DM_TI_LE!$F$16+DM_TI_LE!$G$16,G40*DM_TI_LE!$F$17+DM_TI_LE!$G$17)))))))-J40</f>
        <v>427088</v>
      </c>
      <c r="I40" s="167">
        <v>-912060</v>
      </c>
      <c r="J40" s="22">
        <v>0</v>
      </c>
    </row>
    <row r="41" spans="1:10" ht="14.25" x14ac:dyDescent="0.2">
      <c r="A41" s="49">
        <v>37</v>
      </c>
      <c r="B41" s="206">
        <f>GD_CHUNG!B41</f>
        <v>13358</v>
      </c>
      <c r="C41" s="206" t="str">
        <f>GD_CHUNG!C41</f>
        <v>Phan Thế Chung</v>
      </c>
      <c r="D41" s="206" t="str">
        <f>GD_CHUNG!D41</f>
        <v>NV Tài liệu và HDCX</v>
      </c>
      <c r="E41" s="43">
        <f>VLOOKUP(B41,RPT_TONG_HOP!$B$4:$T$988,19,FALSE)</f>
        <v>7400336.1823361833</v>
      </c>
      <c r="F41" s="43">
        <f>VLOOKUP(B41,RPT_CAC_KHOAN_GIAM_TRU!$B$4:$M$1000,12,FALSE)</f>
        <v>996319.25925925921</v>
      </c>
      <c r="G41" s="76">
        <f t="shared" si="0"/>
        <v>5086956.9230769239</v>
      </c>
      <c r="H41" s="43">
        <f>IF(G41&lt;0,0,IF(G41&lt;DM_TI_LE!$E$11,G41*DM_TI_LE!$F$11+DM_TI_LE!$G$11,IF(G41&lt;DM_TI_LE!$E$12,G41*DM_TI_LE!$F$12+DM_TI_LE!$G$12,IF(G41&lt;DM_TI_LE!$E$13,G41*DM_TI_LE!$F$13+DM_TI_LE!$G$13,IF(G41&lt;DM_TI_LE!$E$14,G41*DM_TI_LE!$F$14+DM_TI_LE!$G$14,IF(G41&lt;DM_TI_LE!$E$15,G41*DM_TI_LE!$F$15+DM_TI_LE!$G$15,IF(G41&lt;DM_TI_LE!$E$16,G41*DM_TI_LE!$F$16+DM_TI_LE!$G$16,G41*DM_TI_LE!$F$17+DM_TI_LE!$G$17)))))))-J41</f>
        <v>258695.69230769243</v>
      </c>
      <c r="I41" s="167">
        <v>-1317060</v>
      </c>
      <c r="J41" s="22">
        <v>0</v>
      </c>
    </row>
    <row r="42" spans="1:10" ht="14.25" x14ac:dyDescent="0.2">
      <c r="A42" s="49">
        <v>38</v>
      </c>
      <c r="B42" s="206">
        <f>GD_CHUNG!B42</f>
        <v>13359</v>
      </c>
      <c r="C42" s="206" t="str">
        <f>GD_CHUNG!C42</f>
        <v>Dương Đức An</v>
      </c>
      <c r="D42" s="206" t="str">
        <f>GD_CHUNG!D42</f>
        <v>NV Tài liệu và HDCX</v>
      </c>
      <c r="E42" s="43">
        <f>VLOOKUP(B42,RPT_TONG_HOP!$B$4:$T$988,19,FALSE)</f>
        <v>9590000</v>
      </c>
      <c r="F42" s="43">
        <f>VLOOKUP(B42,RPT_CAC_KHOAN_GIAM_TRU!$B$4:$M$1000,12,FALSE)</f>
        <v>1097060</v>
      </c>
      <c r="G42" s="76">
        <f t="shared" si="0"/>
        <v>7175880</v>
      </c>
      <c r="H42" s="43">
        <f>IF(G42&lt;0,0,IF(G42&lt;DM_TI_LE!$E$11,G42*DM_TI_LE!$F$11+DM_TI_LE!$G$11,IF(G42&lt;DM_TI_LE!$E$12,G42*DM_TI_LE!$F$12+DM_TI_LE!$G$12,IF(G42&lt;DM_TI_LE!$E$13,G42*DM_TI_LE!$F$13+DM_TI_LE!$G$13,IF(G42&lt;DM_TI_LE!$E$14,G42*DM_TI_LE!$F$14+DM_TI_LE!$G$14,IF(G42&lt;DM_TI_LE!$E$15,G42*DM_TI_LE!$F$15+DM_TI_LE!$G$15,IF(G42&lt;DM_TI_LE!$E$16,G42*DM_TI_LE!$F$16+DM_TI_LE!$G$16,G42*DM_TI_LE!$F$17+DM_TI_LE!$G$17)))))))-J42</f>
        <v>467588</v>
      </c>
      <c r="I42" s="167">
        <v>-1317060</v>
      </c>
      <c r="J42" s="22">
        <v>0</v>
      </c>
    </row>
    <row r="43" spans="1:10" ht="14.25" x14ac:dyDescent="0.2">
      <c r="A43" s="49">
        <v>39</v>
      </c>
      <c r="B43" s="206">
        <f>GD_CHUNG!B43</f>
        <v>13360</v>
      </c>
      <c r="C43" s="206" t="str">
        <f>GD_CHUNG!C43</f>
        <v>Nguyễn Tự Tuyền</v>
      </c>
      <c r="D43" s="206" t="str">
        <f>GD_CHUNG!D43</f>
        <v>NV Tài liệu và HDCX</v>
      </c>
      <c r="E43" s="43">
        <f>VLOOKUP(B43,RPT_TONG_HOP!$B$4:$T$988,19,FALSE)</f>
        <v>8375000</v>
      </c>
      <c r="F43" s="43">
        <f>VLOOKUP(B43,RPT_CAC_KHOAN_GIAM_TRU!$B$4:$M$1000,12,FALSE)</f>
        <v>1097060</v>
      </c>
      <c r="G43" s="76">
        <f t="shared" si="0"/>
        <v>6365880</v>
      </c>
      <c r="H43" s="43">
        <f>IF(G43&lt;0,0,IF(G43&lt;DM_TI_LE!$E$11,G43*DM_TI_LE!$F$11+DM_TI_LE!$G$11,IF(G43&lt;DM_TI_LE!$E$12,G43*DM_TI_LE!$F$12+DM_TI_LE!$G$12,IF(G43&lt;DM_TI_LE!$E$13,G43*DM_TI_LE!$F$13+DM_TI_LE!$G$13,IF(G43&lt;DM_TI_LE!$E$14,G43*DM_TI_LE!$F$14+DM_TI_LE!$G$14,IF(G43&lt;DM_TI_LE!$E$15,G43*DM_TI_LE!$F$15+DM_TI_LE!$G$15,IF(G43&lt;DM_TI_LE!$E$16,G43*DM_TI_LE!$F$16+DM_TI_LE!$G$16,G43*DM_TI_LE!$F$17+DM_TI_LE!$G$17)))))))-J43</f>
        <v>386588</v>
      </c>
      <c r="I43" s="167">
        <v>-912060</v>
      </c>
      <c r="J43" s="22">
        <v>0</v>
      </c>
    </row>
    <row r="44" spans="1:10" ht="14.25" x14ac:dyDescent="0.2">
      <c r="A44" s="49">
        <v>40</v>
      </c>
      <c r="B44" s="206">
        <f>GD_CHUNG!B44</f>
        <v>10535</v>
      </c>
      <c r="C44" s="206" t="str">
        <f>GD_CHUNG!C44</f>
        <v>Nguyễn Văn Duẩn</v>
      </c>
      <c r="D44" s="206" t="str">
        <f>GD_CHUNG!D44</f>
        <v>Nv Thống kê</v>
      </c>
      <c r="E44" s="43">
        <f>VLOOKUP(B44,RPT_TONG_HOP!$B$4:$T$988,19,FALSE)</f>
        <v>10580000</v>
      </c>
      <c r="F44" s="43">
        <f>VLOOKUP(B44,RPT_CAC_KHOAN_GIAM_TRU!$B$4:$M$1000,12,FALSE)</f>
        <v>1046240</v>
      </c>
      <c r="G44" s="76">
        <f t="shared" si="0"/>
        <v>6467520</v>
      </c>
      <c r="H44" s="43">
        <f>IF(G44&lt;0,0,IF(G44&lt;DM_TI_LE!$E$11,G44*DM_TI_LE!$F$11+DM_TI_LE!$G$11,IF(G44&lt;DM_TI_LE!$E$12,G44*DM_TI_LE!$F$12+DM_TI_LE!$G$12,IF(G44&lt;DM_TI_LE!$E$13,G44*DM_TI_LE!$F$13+DM_TI_LE!$G$13,IF(G44&lt;DM_TI_LE!$E$14,G44*DM_TI_LE!$F$14+DM_TI_LE!$G$14,IF(G44&lt;DM_TI_LE!$E$15,G44*DM_TI_LE!$F$15+DM_TI_LE!$G$15,IF(G44&lt;DM_TI_LE!$E$16,G44*DM_TI_LE!$F$16+DM_TI_LE!$G$16,G44*DM_TI_LE!$F$17+DM_TI_LE!$G$17)))))))-J44</f>
        <v>396752</v>
      </c>
      <c r="I44" s="167">
        <v>-3066240</v>
      </c>
      <c r="J44" s="22">
        <v>0</v>
      </c>
    </row>
    <row r="45" spans="1:10" ht="14.25" x14ac:dyDescent="0.2">
      <c r="A45" s="49">
        <v>41</v>
      </c>
      <c r="B45" s="206">
        <f>GD_CHUNG!B45</f>
        <v>13527</v>
      </c>
      <c r="C45" s="206" t="str">
        <f>GD_CHUNG!C45</f>
        <v>Chu Lữ Thu Phương</v>
      </c>
      <c r="D45" s="206" t="str">
        <f>GD_CHUNG!D45</f>
        <v>NV Thủ tục bay, không báo</v>
      </c>
      <c r="E45" s="43">
        <f>VLOOKUP(B45,RPT_TONG_HOP!$B$4:$T$988,19,FALSE)</f>
        <v>8759750</v>
      </c>
      <c r="F45" s="43">
        <f>VLOOKUP(B45,RPT_CAC_KHOAN_GIAM_TRU!$B$4:$M$1000,12,FALSE)</f>
        <v>1097060</v>
      </c>
      <c r="G45" s="76">
        <f t="shared" si="0"/>
        <v>6795630</v>
      </c>
      <c r="H45" s="43">
        <f>IF(G45&lt;0,0,IF(G45&lt;DM_TI_LE!$E$11,G45*DM_TI_LE!$F$11+DM_TI_LE!$G$11,IF(G45&lt;DM_TI_LE!$E$12,G45*DM_TI_LE!$F$12+DM_TI_LE!$G$12,IF(G45&lt;DM_TI_LE!$E$13,G45*DM_TI_LE!$F$13+DM_TI_LE!$G$13,IF(G45&lt;DM_TI_LE!$E$14,G45*DM_TI_LE!$F$14+DM_TI_LE!$G$14,IF(G45&lt;DM_TI_LE!$E$15,G45*DM_TI_LE!$F$15+DM_TI_LE!$G$15,IF(G45&lt;DM_TI_LE!$E$16,G45*DM_TI_LE!$F$16+DM_TI_LE!$G$16,G45*DM_TI_LE!$F$17+DM_TI_LE!$G$17)))))))-J45</f>
        <v>429563</v>
      </c>
      <c r="I45" s="167">
        <v>-867060</v>
      </c>
      <c r="J45" s="22">
        <v>0</v>
      </c>
    </row>
    <row r="46" spans="1:10" ht="14.25" x14ac:dyDescent="0.2">
      <c r="A46" s="49">
        <v>42</v>
      </c>
      <c r="B46" s="206">
        <f>GD_CHUNG!B46</f>
        <v>13528</v>
      </c>
      <c r="C46" s="206" t="str">
        <f>GD_CHUNG!C46</f>
        <v>Cao Thị Trà Giang</v>
      </c>
      <c r="D46" s="206" t="str">
        <f>GD_CHUNG!D46</f>
        <v>NV Thủ tục bay, không báo</v>
      </c>
      <c r="E46" s="43">
        <f>VLOOKUP(B46,RPT_TONG_HOP!$B$4:$T$988,19,FALSE)</f>
        <v>8759750</v>
      </c>
      <c r="F46" s="43">
        <f>VLOOKUP(B46,RPT_CAC_KHOAN_GIAM_TRU!$B$4:$M$1000,12,FALSE)</f>
        <v>1097060</v>
      </c>
      <c r="G46" s="76">
        <f t="shared" si="0"/>
        <v>6795630</v>
      </c>
      <c r="H46" s="43">
        <f>IF(G46&lt;0,0,IF(G46&lt;DM_TI_LE!$E$11,G46*DM_TI_LE!$F$11+DM_TI_LE!$G$11,IF(G46&lt;DM_TI_LE!$E$12,G46*DM_TI_LE!$F$12+DM_TI_LE!$G$12,IF(G46&lt;DM_TI_LE!$E$13,G46*DM_TI_LE!$F$13+DM_TI_LE!$G$13,IF(G46&lt;DM_TI_LE!$E$14,G46*DM_TI_LE!$F$14+DM_TI_LE!$G$14,IF(G46&lt;DM_TI_LE!$E$15,G46*DM_TI_LE!$F$15+DM_TI_LE!$G$15,IF(G46&lt;DM_TI_LE!$E$16,G46*DM_TI_LE!$F$16+DM_TI_LE!$G$16,G46*DM_TI_LE!$F$17+DM_TI_LE!$G$17)))))))-J46</f>
        <v>429563</v>
      </c>
      <c r="I46" s="167">
        <v>-867060</v>
      </c>
      <c r="J46" s="22">
        <v>0</v>
      </c>
    </row>
    <row r="47" spans="1:10" ht="14.25" x14ac:dyDescent="0.2">
      <c r="A47" s="49">
        <v>43</v>
      </c>
      <c r="B47" s="206">
        <f>GD_CHUNG!B47</f>
        <v>10536</v>
      </c>
      <c r="C47" s="206" t="str">
        <f>GD_CHUNG!C47</f>
        <v>Nguyễn Tiến Dũng</v>
      </c>
      <c r="D47" s="206" t="str">
        <f>GD_CHUNG!D47</f>
        <v>NV ULD</v>
      </c>
      <c r="E47" s="43">
        <f>VLOOKUP(B47,RPT_TONG_HOP!$B$4:$T$988,19,FALSE)</f>
        <v>8712500</v>
      </c>
      <c r="F47" s="43">
        <f>VLOOKUP(B47,RPT_CAC_KHOAN_GIAM_TRU!$B$4:$M$1000,12,FALSE)</f>
        <v>1076690</v>
      </c>
      <c r="G47" s="76">
        <f t="shared" si="0"/>
        <v>5889120</v>
      </c>
      <c r="H47" s="43">
        <f>IF(G47&lt;0,0,IF(G47&lt;DM_TI_LE!$E$11,G47*DM_TI_LE!$F$11+DM_TI_LE!$G$11,IF(G47&lt;DM_TI_LE!$E$12,G47*DM_TI_LE!$F$12+DM_TI_LE!$G$12,IF(G47&lt;DM_TI_LE!$E$13,G47*DM_TI_LE!$F$13+DM_TI_LE!$G$13,IF(G47&lt;DM_TI_LE!$E$14,G47*DM_TI_LE!$F$14+DM_TI_LE!$G$14,IF(G47&lt;DM_TI_LE!$E$15,G47*DM_TI_LE!$F$15+DM_TI_LE!$G$15,IF(G47&lt;DM_TI_LE!$E$16,G47*DM_TI_LE!$F$16+DM_TI_LE!$G$16,G47*DM_TI_LE!$F$17+DM_TI_LE!$G$17)))))))-J47</f>
        <v>338912</v>
      </c>
      <c r="I47" s="167">
        <v>-1746690</v>
      </c>
      <c r="J47" s="22">
        <v>0</v>
      </c>
    </row>
    <row r="48" spans="1:10" ht="14.25" x14ac:dyDescent="0.2">
      <c r="A48" s="49">
        <v>44</v>
      </c>
      <c r="B48" s="206">
        <f>GD_CHUNG!B48</f>
        <v>11355</v>
      </c>
      <c r="C48" s="206" t="str">
        <f>GD_CHUNG!C48</f>
        <v>Văn Anh Tuấn</v>
      </c>
      <c r="D48" s="206" t="str">
        <f>GD_CHUNG!D48</f>
        <v>NV ULD</v>
      </c>
      <c r="E48" s="43">
        <f>VLOOKUP(B48,RPT_TONG_HOP!$B$4:$T$988,19,FALSE)</f>
        <v>7880000</v>
      </c>
      <c r="F48" s="43">
        <f>VLOOKUP(B48,RPT_CAC_KHOAN_GIAM_TRU!$B$4:$M$1000,12,FALSE)</f>
        <v>1076690</v>
      </c>
      <c r="G48" s="76">
        <f t="shared" si="0"/>
        <v>4606620</v>
      </c>
      <c r="H48" s="43">
        <f>IF(G48&lt;0,0,IF(G48&lt;DM_TI_LE!$E$11,G48*DM_TI_LE!$F$11+DM_TI_LE!$G$11,IF(G48&lt;DM_TI_LE!$E$12,G48*DM_TI_LE!$F$12+DM_TI_LE!$G$12,IF(G48&lt;DM_TI_LE!$E$13,G48*DM_TI_LE!$F$13+DM_TI_LE!$G$13,IF(G48&lt;DM_TI_LE!$E$14,G48*DM_TI_LE!$F$14+DM_TI_LE!$G$14,IF(G48&lt;DM_TI_LE!$E$15,G48*DM_TI_LE!$F$15+DM_TI_LE!$G$15,IF(G48&lt;DM_TI_LE!$E$16,G48*DM_TI_LE!$F$16+DM_TI_LE!$G$16,G48*DM_TI_LE!$F$17+DM_TI_LE!$G$17)))))))-J48</f>
        <v>230331</v>
      </c>
      <c r="I48" s="167">
        <v>-2196690</v>
      </c>
      <c r="J48" s="22">
        <v>0</v>
      </c>
    </row>
    <row r="49" spans="1:10" ht="14.25" x14ac:dyDescent="0.2">
      <c r="A49" s="49">
        <v>45</v>
      </c>
      <c r="B49" s="206">
        <f>GD_CHUNG!B49</f>
        <v>12593</v>
      </c>
      <c r="C49" s="206" t="str">
        <f>GD_CHUNG!C49</f>
        <v>Phạm Trần Tuấn Minh</v>
      </c>
      <c r="D49" s="206" t="str">
        <f>GD_CHUNG!D49</f>
        <v>NV ULD</v>
      </c>
      <c r="E49" s="43">
        <f>VLOOKUP(B49,RPT_TONG_HOP!$B$4:$T$988,19,FALSE)</f>
        <v>7880000</v>
      </c>
      <c r="F49" s="43">
        <f>VLOOKUP(B49,RPT_CAC_KHOAN_GIAM_TRU!$B$4:$M$1000,12,FALSE)</f>
        <v>1076690</v>
      </c>
      <c r="G49" s="76">
        <f t="shared" si="0"/>
        <v>4606620</v>
      </c>
      <c r="H49" s="43">
        <f>IF(G49&lt;0,0,IF(G49&lt;DM_TI_LE!$E$11,G49*DM_TI_LE!$F$11+DM_TI_LE!$G$11,IF(G49&lt;DM_TI_LE!$E$12,G49*DM_TI_LE!$F$12+DM_TI_LE!$G$12,IF(G49&lt;DM_TI_LE!$E$13,G49*DM_TI_LE!$F$13+DM_TI_LE!$G$13,IF(G49&lt;DM_TI_LE!$E$14,G49*DM_TI_LE!$F$14+DM_TI_LE!$G$14,IF(G49&lt;DM_TI_LE!$E$15,G49*DM_TI_LE!$F$15+DM_TI_LE!$G$15,IF(G49&lt;DM_TI_LE!$E$16,G49*DM_TI_LE!$F$16+DM_TI_LE!$G$16,G49*DM_TI_LE!$F$17+DM_TI_LE!$G$17)))))))-J49</f>
        <v>230331</v>
      </c>
      <c r="I49" s="167">
        <v>-2196690</v>
      </c>
      <c r="J49" s="22">
        <v>0</v>
      </c>
    </row>
    <row r="50" spans="1:10" ht="14.25" x14ac:dyDescent="0.2">
      <c r="A50" s="49">
        <v>46</v>
      </c>
      <c r="B50" s="206">
        <f>GD_CHUNG!B50</f>
        <v>12594</v>
      </c>
      <c r="C50" s="206" t="str">
        <f>GD_CHUNG!C50</f>
        <v>Đỗ Đình Quân</v>
      </c>
      <c r="D50" s="206" t="str">
        <f>GD_CHUNG!D50</f>
        <v>NV ULD</v>
      </c>
      <c r="E50" s="43">
        <f>VLOOKUP(B50,RPT_TONG_HOP!$B$4:$T$988,19,FALSE)</f>
        <v>7160000.0000000009</v>
      </c>
      <c r="F50" s="43">
        <f>VLOOKUP(B50,RPT_CAC_KHOAN_GIAM_TRU!$B$4:$M$1000,12,FALSE)</f>
        <v>1076690</v>
      </c>
      <c r="G50" s="76">
        <f t="shared" si="0"/>
        <v>3886620.0000000009</v>
      </c>
      <c r="H50" s="43">
        <f>IF(G50&lt;0,0,IF(G50&lt;DM_TI_LE!$E$11,G50*DM_TI_LE!$F$11+DM_TI_LE!$G$11,IF(G50&lt;DM_TI_LE!$E$12,G50*DM_TI_LE!$F$12+DM_TI_LE!$G$12,IF(G50&lt;DM_TI_LE!$E$13,G50*DM_TI_LE!$F$13+DM_TI_LE!$G$13,IF(G50&lt;DM_TI_LE!$E$14,G50*DM_TI_LE!$F$14+DM_TI_LE!$G$14,IF(G50&lt;DM_TI_LE!$E$15,G50*DM_TI_LE!$F$15+DM_TI_LE!$G$15,IF(G50&lt;DM_TI_LE!$E$16,G50*DM_TI_LE!$F$16+DM_TI_LE!$G$16,G50*DM_TI_LE!$F$17+DM_TI_LE!$G$17)))))))-J50</f>
        <v>194331.00000000006</v>
      </c>
      <c r="I50" s="167">
        <v>-2196690</v>
      </c>
      <c r="J50" s="22">
        <v>0</v>
      </c>
    </row>
    <row r="51" spans="1:10" ht="14.25" x14ac:dyDescent="0.2">
      <c r="A51" s="49">
        <v>47</v>
      </c>
      <c r="B51" s="206">
        <f>GD_CHUNG!B51</f>
        <v>12595</v>
      </c>
      <c r="C51" s="206" t="str">
        <f>GD_CHUNG!C51</f>
        <v>Lê Văn Lương</v>
      </c>
      <c r="D51" s="206" t="str">
        <f>GD_CHUNG!D51</f>
        <v>NV ULD</v>
      </c>
      <c r="E51" s="43">
        <f>VLOOKUP(B51,RPT_TONG_HOP!$B$4:$T$988,19,FALSE)</f>
        <v>7880000</v>
      </c>
      <c r="F51" s="43">
        <f>VLOOKUP(B51,RPT_CAC_KHOAN_GIAM_TRU!$B$4:$M$1000,12,FALSE)</f>
        <v>1076690</v>
      </c>
      <c r="G51" s="76">
        <f t="shared" si="0"/>
        <v>4606620</v>
      </c>
      <c r="H51" s="43">
        <f>IF(G51&lt;0,0,IF(G51&lt;DM_TI_LE!$E$11,G51*DM_TI_LE!$F$11+DM_TI_LE!$G$11,IF(G51&lt;DM_TI_LE!$E$12,G51*DM_TI_LE!$F$12+DM_TI_LE!$G$12,IF(G51&lt;DM_TI_LE!$E$13,G51*DM_TI_LE!$F$13+DM_TI_LE!$G$13,IF(G51&lt;DM_TI_LE!$E$14,G51*DM_TI_LE!$F$14+DM_TI_LE!$G$14,IF(G51&lt;DM_TI_LE!$E$15,G51*DM_TI_LE!$F$15+DM_TI_LE!$G$15,IF(G51&lt;DM_TI_LE!$E$16,G51*DM_TI_LE!$F$16+DM_TI_LE!$G$16,G51*DM_TI_LE!$F$17+DM_TI_LE!$G$17)))))))-J51</f>
        <v>230331</v>
      </c>
      <c r="I51" s="167">
        <v>-2196690</v>
      </c>
      <c r="J51" s="22">
        <v>0</v>
      </c>
    </row>
    <row r="52" spans="1:10" ht="14.25" x14ac:dyDescent="0.2">
      <c r="A52" s="49">
        <v>48</v>
      </c>
      <c r="B52" s="206">
        <f>GD_CHUNG!B52</f>
        <v>13669</v>
      </c>
      <c r="C52" s="206" t="str">
        <f>GD_CHUNG!C52</f>
        <v>Nguyễn Duy Hải</v>
      </c>
      <c r="D52" s="206" t="str">
        <f>GD_CHUNG!D52</f>
        <v>NV ULD</v>
      </c>
      <c r="E52" s="43">
        <f>VLOOKUP(B52,RPT_TONG_HOP!$B$4:$T$988,19,FALSE)</f>
        <v>7160000</v>
      </c>
      <c r="F52" s="43">
        <f>VLOOKUP(B52,RPT_CAC_KHOAN_GIAM_TRU!$B$4:$M$1000,12,FALSE)</f>
        <v>680000</v>
      </c>
      <c r="G52" s="76">
        <f t="shared" si="0"/>
        <v>4283310</v>
      </c>
      <c r="H52" s="43">
        <f>IF(G52&lt;0,0,IF(G52&lt;DM_TI_LE!$E$11,G52*DM_TI_LE!$F$11+DM_TI_LE!$G$11,IF(G52&lt;DM_TI_LE!$E$12,G52*DM_TI_LE!$F$12+DM_TI_LE!$G$12,IF(G52&lt;DM_TI_LE!$E$13,G52*DM_TI_LE!$F$13+DM_TI_LE!$G$13,IF(G52&lt;DM_TI_LE!$E$14,G52*DM_TI_LE!$F$14+DM_TI_LE!$G$14,IF(G52&lt;DM_TI_LE!$E$15,G52*DM_TI_LE!$F$15+DM_TI_LE!$G$15,IF(G52&lt;DM_TI_LE!$E$16,G52*DM_TI_LE!$F$16+DM_TI_LE!$G$16,G52*DM_TI_LE!$F$17+DM_TI_LE!$G$17)))))))-J52</f>
        <v>214165.5</v>
      </c>
      <c r="I52" s="167">
        <v>-2196690</v>
      </c>
      <c r="J52" s="22">
        <v>0</v>
      </c>
    </row>
    <row r="53" spans="1:10" ht="14.25" x14ac:dyDescent="0.2">
      <c r="A53" s="49">
        <v>49</v>
      </c>
      <c r="B53" s="206">
        <f>GD_CHUNG!B53</f>
        <v>13102</v>
      </c>
      <c r="C53" s="206" t="str">
        <f>GD_CHUNG!C53</f>
        <v>Ngô Văn Sơn</v>
      </c>
      <c r="D53" s="206" t="str">
        <f>GD_CHUNG!D53</f>
        <v>Nviên HDCX</v>
      </c>
      <c r="E53" s="43">
        <f>VLOOKUP(B53,RPT_TONG_HOP!$B$4:$T$988,19,FALSE)</f>
        <v>7970000.0000000009</v>
      </c>
      <c r="F53" s="43">
        <f>VLOOKUP(B53,RPT_CAC_KHOAN_GIAM_TRU!$B$4:$M$1000,12,FALSE)</f>
        <v>1097060</v>
      </c>
      <c r="G53" s="76">
        <f t="shared" si="0"/>
        <v>5555880.0000000009</v>
      </c>
      <c r="H53" s="43">
        <f>IF(G53&lt;0,0,IF(G53&lt;DM_TI_LE!$E$11,G53*DM_TI_LE!$F$11+DM_TI_LE!$G$11,IF(G53&lt;DM_TI_LE!$E$12,G53*DM_TI_LE!$F$12+DM_TI_LE!$G$12,IF(G53&lt;DM_TI_LE!$E$13,G53*DM_TI_LE!$F$13+DM_TI_LE!$G$13,IF(G53&lt;DM_TI_LE!$E$14,G53*DM_TI_LE!$F$14+DM_TI_LE!$G$14,IF(G53&lt;DM_TI_LE!$E$15,G53*DM_TI_LE!$F$15+DM_TI_LE!$G$15,IF(G53&lt;DM_TI_LE!$E$16,G53*DM_TI_LE!$F$16+DM_TI_LE!$G$16,G53*DM_TI_LE!$F$17+DM_TI_LE!$G$17)))))))-J53</f>
        <v>305588.00000000012</v>
      </c>
      <c r="I53" s="167">
        <v>-1317060</v>
      </c>
      <c r="J53" s="22">
        <v>0</v>
      </c>
    </row>
    <row r="54" spans="1:10" ht="14.25" x14ac:dyDescent="0.2">
      <c r="A54" s="49">
        <v>50</v>
      </c>
      <c r="B54" s="206">
        <f>GD_CHUNG!B54</f>
        <v>13777</v>
      </c>
      <c r="C54" s="206" t="str">
        <f>GD_CHUNG!C54</f>
        <v>Nguyễn Đức Huy</v>
      </c>
      <c r="D54" s="206" t="str">
        <f>GD_CHUNG!D54</f>
        <v>Nhân viên cân bằng trọng tải nhóm 2</v>
      </c>
      <c r="E54" s="43">
        <f>VLOOKUP(B54,RPT_TONG_HOP!$B$4:$T$988,19,FALSE)</f>
        <v>4468518.5185185187</v>
      </c>
      <c r="F54" s="43">
        <f>VLOOKUP(B54,RPT_CAC_KHOAN_GIAM_TRU!$B$4:$M$1000,12,FALSE)</f>
        <v>9478518.5185185187</v>
      </c>
      <c r="G54" s="76">
        <f t="shared" si="0"/>
        <v>-5010000</v>
      </c>
      <c r="H54" s="43">
        <f>IF(G54&lt;0,0,IF(G54&lt;DM_TI_LE!$E$11,G54*DM_TI_LE!$F$11+DM_TI_LE!$G$11,IF(G54&lt;DM_TI_LE!$E$12,G54*DM_TI_LE!$F$12+DM_TI_LE!$G$12,IF(G54&lt;DM_TI_LE!$E$13,G54*DM_TI_LE!$F$13+DM_TI_LE!$G$13,IF(G54&lt;DM_TI_LE!$E$14,G54*DM_TI_LE!$F$14+DM_TI_LE!$G$14,IF(G54&lt;DM_TI_LE!$E$15,G54*DM_TI_LE!$F$15+DM_TI_LE!$G$15,IF(G54&lt;DM_TI_LE!$E$16,G54*DM_TI_LE!$F$16+DM_TI_LE!$G$16,G54*DM_TI_LE!$F$17+DM_TI_LE!$G$17)))))))-J54</f>
        <v>0</v>
      </c>
    </row>
    <row r="55" spans="1:10" ht="14.25" x14ac:dyDescent="0.2">
      <c r="A55" s="49">
        <v>51</v>
      </c>
      <c r="B55" s="206">
        <f>GD_CHUNG!B55</f>
        <v>13783</v>
      </c>
      <c r="C55" s="206" t="str">
        <f>GD_CHUNG!C55</f>
        <v>Trần Đăng Khoa</v>
      </c>
      <c r="D55" s="206" t="str">
        <f>GD_CHUNG!D55</f>
        <v>Nhân viên cân bằng trọng tải nhóm 2</v>
      </c>
      <c r="E55" s="43">
        <f>VLOOKUP(B55,RPT_TONG_HOP!$B$4:$T$988,19,FALSE)</f>
        <v>4468518.5185185187</v>
      </c>
      <c r="F55" s="43">
        <f>VLOOKUP(B55,RPT_CAC_KHOAN_GIAM_TRU!$B$4:$M$1000,12,FALSE)</f>
        <v>9478518.5185185187</v>
      </c>
      <c r="G55" s="76">
        <f t="shared" si="0"/>
        <v>-5010000</v>
      </c>
      <c r="H55" s="43">
        <f>IF(G55&lt;0,0,IF(G55&lt;DM_TI_LE!$E$11,G55*DM_TI_LE!$F$11+DM_TI_LE!$G$11,IF(G55&lt;DM_TI_LE!$E$12,G55*DM_TI_LE!$F$12+DM_TI_LE!$G$12,IF(G55&lt;DM_TI_LE!$E$13,G55*DM_TI_LE!$F$13+DM_TI_LE!$G$13,IF(G55&lt;DM_TI_LE!$E$14,G55*DM_TI_LE!$F$14+DM_TI_LE!$G$14,IF(G55&lt;DM_TI_LE!$E$15,G55*DM_TI_LE!$F$15+DM_TI_LE!$G$15,IF(G55&lt;DM_TI_LE!$E$16,G55*DM_TI_LE!$F$16+DM_TI_LE!$G$16,G55*DM_TI_LE!$F$17+DM_TI_LE!$G$17)))))))-J55</f>
        <v>0</v>
      </c>
    </row>
    <row r="56" spans="1:10" ht="14.25" x14ac:dyDescent="0.2">
      <c r="A56" s="49">
        <v>52</v>
      </c>
      <c r="B56" s="206">
        <f>GD_CHUNG!B56</f>
        <v>13785</v>
      </c>
      <c r="C56" s="206" t="str">
        <f>GD_CHUNG!C56</f>
        <v>Nguyễn Thị Nam Phương</v>
      </c>
      <c r="D56" s="206" t="str">
        <f>GD_CHUNG!D56</f>
        <v>Nhân viên cân bằng trọng tải nhóm 2</v>
      </c>
      <c r="E56" s="43">
        <f>VLOOKUP(B56,RPT_TONG_HOP!$B$4:$T$988,19,FALSE)</f>
        <v>3762962.9629629627</v>
      </c>
      <c r="F56" s="43">
        <f>VLOOKUP(B56,RPT_CAC_KHOAN_GIAM_TRU!$B$4:$M$1000,12,FALSE)</f>
        <v>9402962.9629629627</v>
      </c>
      <c r="G56" s="76">
        <f t="shared" si="0"/>
        <v>-5640000</v>
      </c>
      <c r="H56" s="43">
        <f>IF(G56&lt;0,0,IF(G56&lt;DM_TI_LE!$E$11,G56*DM_TI_LE!$F$11+DM_TI_LE!$G$11,IF(G56&lt;DM_TI_LE!$E$12,G56*DM_TI_LE!$F$12+DM_TI_LE!$G$12,IF(G56&lt;DM_TI_LE!$E$13,G56*DM_TI_LE!$F$13+DM_TI_LE!$G$13,IF(G56&lt;DM_TI_LE!$E$14,G56*DM_TI_LE!$F$14+DM_TI_LE!$G$14,IF(G56&lt;DM_TI_LE!$E$15,G56*DM_TI_LE!$F$15+DM_TI_LE!$G$15,IF(G56&lt;DM_TI_LE!$E$16,G56*DM_TI_LE!$F$16+DM_TI_LE!$G$16,G56*DM_TI_LE!$F$17+DM_TI_LE!$G$17)))))))-J56</f>
        <v>0</v>
      </c>
    </row>
    <row r="57" spans="1:10" ht="14.25" x14ac:dyDescent="0.2">
      <c r="A57" s="49">
        <v>53</v>
      </c>
      <c r="B57" s="206">
        <f>GD_CHUNG!B57</f>
        <v>13786</v>
      </c>
      <c r="C57" s="206" t="str">
        <f>GD_CHUNG!C57</f>
        <v>Đinh Đức Nam</v>
      </c>
      <c r="D57" s="206" t="str">
        <f>GD_CHUNG!D57</f>
        <v>Nhân viên cân bằng trọng tải nhóm 2</v>
      </c>
      <c r="E57" s="43">
        <f>VLOOKUP(B57,RPT_TONG_HOP!$B$4:$T$988,19,FALSE)</f>
        <v>4468518.5185185187</v>
      </c>
      <c r="F57" s="43">
        <f>VLOOKUP(B57,RPT_CAC_KHOAN_GIAM_TRU!$B$4:$M$1000,12,FALSE)</f>
        <v>9478518.5185185187</v>
      </c>
      <c r="G57" s="76">
        <f t="shared" si="0"/>
        <v>-5010000</v>
      </c>
      <c r="H57" s="43">
        <f>IF(G57&lt;0,0,IF(G57&lt;DM_TI_LE!$E$11,G57*DM_TI_LE!$F$11+DM_TI_LE!$G$11,IF(G57&lt;DM_TI_LE!$E$12,G57*DM_TI_LE!$F$12+DM_TI_LE!$G$12,IF(G57&lt;DM_TI_LE!$E$13,G57*DM_TI_LE!$F$13+DM_TI_LE!$G$13,IF(G57&lt;DM_TI_LE!$E$14,G57*DM_TI_LE!$F$14+DM_TI_LE!$G$14,IF(G57&lt;DM_TI_LE!$E$15,G57*DM_TI_LE!$F$15+DM_TI_LE!$G$15,IF(G57&lt;DM_TI_LE!$E$16,G57*DM_TI_LE!$F$16+DM_TI_LE!$G$16,G57*DM_TI_LE!$F$17+DM_TI_LE!$G$17)))))))-J57</f>
        <v>0</v>
      </c>
    </row>
    <row r="58" spans="1:10" ht="14.25" x14ac:dyDescent="0.2">
      <c r="A58" s="49">
        <v>54</v>
      </c>
      <c r="B58" s="206">
        <f>GD_CHUNG!B58</f>
        <v>13787</v>
      </c>
      <c r="C58" s="206" t="str">
        <f>GD_CHUNG!C58</f>
        <v>Nguyễn Thái Sơn</v>
      </c>
      <c r="D58" s="206" t="str">
        <f>GD_CHUNG!D58</f>
        <v>Nhân viên cân bằng trọng tải nhóm 2</v>
      </c>
      <c r="E58" s="43">
        <f>VLOOKUP(B58,RPT_TONG_HOP!$B$4:$T$988,19,FALSE)</f>
        <v>4468518.5185185187</v>
      </c>
      <c r="F58" s="43">
        <f>VLOOKUP(B58,RPT_CAC_KHOAN_GIAM_TRU!$B$4:$M$1000,12,FALSE)</f>
        <v>9478518.5185185187</v>
      </c>
      <c r="G58" s="76">
        <f t="shared" si="0"/>
        <v>-5010000</v>
      </c>
      <c r="H58" s="43">
        <f>IF(G58&lt;0,0,IF(G58&lt;DM_TI_LE!$E$11,G58*DM_TI_LE!$F$11+DM_TI_LE!$G$11,IF(G58&lt;DM_TI_LE!$E$12,G58*DM_TI_LE!$F$12+DM_TI_LE!$G$12,IF(G58&lt;DM_TI_LE!$E$13,G58*DM_TI_LE!$F$13+DM_TI_LE!$G$13,IF(G58&lt;DM_TI_LE!$E$14,G58*DM_TI_LE!$F$14+DM_TI_LE!$G$14,IF(G58&lt;DM_TI_LE!$E$15,G58*DM_TI_LE!$F$15+DM_TI_LE!$G$15,IF(G58&lt;DM_TI_LE!$E$16,G58*DM_TI_LE!$F$16+DM_TI_LE!$G$16,G58*DM_TI_LE!$F$17+DM_TI_LE!$G$17)))))))-J58</f>
        <v>0</v>
      </c>
    </row>
    <row r="59" spans="1:10" ht="14.25" x14ac:dyDescent="0.2">
      <c r="A59" s="49">
        <v>55</v>
      </c>
      <c r="B59" s="206">
        <f>GD_CHUNG!B59</f>
        <v>13788</v>
      </c>
      <c r="C59" s="206" t="str">
        <f>GD_CHUNG!C59</f>
        <v>Nguyễn Thành Luân</v>
      </c>
      <c r="D59" s="206" t="str">
        <f>GD_CHUNG!D59</f>
        <v>Nhân viên cân bằng trọng tải nhóm 2</v>
      </c>
      <c r="E59" s="43">
        <f>VLOOKUP(B59,RPT_TONG_HOP!$B$4:$T$988,19,FALSE)</f>
        <v>4468518.5185185187</v>
      </c>
      <c r="F59" s="43">
        <f>VLOOKUP(B59,RPT_CAC_KHOAN_GIAM_TRU!$B$4:$M$1000,12,FALSE)</f>
        <v>9478518.5185185187</v>
      </c>
      <c r="G59" s="76">
        <f t="shared" si="0"/>
        <v>-5010000</v>
      </c>
      <c r="H59" s="43">
        <f>IF(G59&lt;0,0,IF(G59&lt;DM_TI_LE!$E$11,G59*DM_TI_LE!$F$11+DM_TI_LE!$G$11,IF(G59&lt;DM_TI_LE!$E$12,G59*DM_TI_LE!$F$12+DM_TI_LE!$G$12,IF(G59&lt;DM_TI_LE!$E$13,G59*DM_TI_LE!$F$13+DM_TI_LE!$G$13,IF(G59&lt;DM_TI_LE!$E$14,G59*DM_TI_LE!$F$14+DM_TI_LE!$G$14,IF(G59&lt;DM_TI_LE!$E$15,G59*DM_TI_LE!$F$15+DM_TI_LE!$G$15,IF(G59&lt;DM_TI_LE!$E$16,G59*DM_TI_LE!$F$16+DM_TI_LE!$G$16,G59*DM_TI_LE!$F$17+DM_TI_LE!$G$17)))))))-J59</f>
        <v>0</v>
      </c>
    </row>
    <row r="60" spans="1:10" ht="14.25" x14ac:dyDescent="0.2">
      <c r="A60" s="49">
        <v>56</v>
      </c>
      <c r="B60" s="206">
        <f>GD_CHUNG!B60</f>
        <v>13789</v>
      </c>
      <c r="C60" s="206" t="str">
        <f>GD_CHUNG!C60</f>
        <v>Nguyễn Mạnh Cường</v>
      </c>
      <c r="D60" s="206" t="str">
        <f>GD_CHUNG!D60</f>
        <v>Nhân viên cân bằng trọng tải nhóm 2</v>
      </c>
      <c r="E60" s="43">
        <f>VLOOKUP(B60,RPT_TONG_HOP!$B$4:$T$988,19,FALSE)</f>
        <v>4468518.5185185187</v>
      </c>
      <c r="F60" s="43">
        <f>VLOOKUP(B60,RPT_CAC_KHOAN_GIAM_TRU!$B$4:$M$1000,12,FALSE)</f>
        <v>9478518.5185185187</v>
      </c>
      <c r="G60" s="76">
        <f t="shared" si="0"/>
        <v>-5010000</v>
      </c>
      <c r="H60" s="43">
        <f>IF(G60&lt;0,0,IF(G60&lt;DM_TI_LE!$E$11,G60*DM_TI_LE!$F$11+DM_TI_LE!$G$11,IF(G60&lt;DM_TI_LE!$E$12,G60*DM_TI_LE!$F$12+DM_TI_LE!$G$12,IF(G60&lt;DM_TI_LE!$E$13,G60*DM_TI_LE!$F$13+DM_TI_LE!$G$13,IF(G60&lt;DM_TI_LE!$E$14,G60*DM_TI_LE!$F$14+DM_TI_LE!$G$14,IF(G60&lt;DM_TI_LE!$E$15,G60*DM_TI_LE!$F$15+DM_TI_LE!$G$15,IF(G60&lt;DM_TI_LE!$E$16,G60*DM_TI_LE!$F$16+DM_TI_LE!$G$16,G60*DM_TI_LE!$F$17+DM_TI_LE!$G$17)))))))-J60</f>
        <v>0</v>
      </c>
    </row>
    <row r="61" spans="1:10" ht="14.25" x14ac:dyDescent="0.2">
      <c r="A61" s="49">
        <v>57</v>
      </c>
      <c r="B61" s="206">
        <f>GD_CHUNG!B61</f>
        <v>13790</v>
      </c>
      <c r="C61" s="206" t="str">
        <f>GD_CHUNG!C61</f>
        <v>Trần Đức Hạnh</v>
      </c>
      <c r="D61" s="206" t="str">
        <f>GD_CHUNG!D61</f>
        <v>Nhân viên cân bằng trọng tải nhóm 2</v>
      </c>
      <c r="E61" s="43">
        <f>VLOOKUP(B61,RPT_TONG_HOP!$B$4:$T$988,19,FALSE)</f>
        <v>4468518.5185185187</v>
      </c>
      <c r="F61" s="43">
        <f>VLOOKUP(B61,RPT_CAC_KHOAN_GIAM_TRU!$B$4:$M$1000,12,FALSE)</f>
        <v>9478518.5185185187</v>
      </c>
      <c r="G61" s="76">
        <f t="shared" si="0"/>
        <v>-5010000</v>
      </c>
      <c r="H61" s="43">
        <f>IF(G61&lt;0,0,IF(G61&lt;DM_TI_LE!$E$11,G61*DM_TI_LE!$F$11+DM_TI_LE!$G$11,IF(G61&lt;DM_TI_LE!$E$12,G61*DM_TI_LE!$F$12+DM_TI_LE!$G$12,IF(G61&lt;DM_TI_LE!$E$13,G61*DM_TI_LE!$F$13+DM_TI_LE!$G$13,IF(G61&lt;DM_TI_LE!$E$14,G61*DM_TI_LE!$F$14+DM_TI_LE!$G$14,IF(G61&lt;DM_TI_LE!$E$15,G61*DM_TI_LE!$F$15+DM_TI_LE!$G$15,IF(G61&lt;DM_TI_LE!$E$16,G61*DM_TI_LE!$F$16+DM_TI_LE!$G$16,G61*DM_TI_LE!$F$17+DM_TI_LE!$G$17)))))))-J61</f>
        <v>0</v>
      </c>
    </row>
    <row r="62" spans="1:10" ht="14.25" x14ac:dyDescent="0.2">
      <c r="A62" s="49">
        <v>58</v>
      </c>
      <c r="B62" s="206">
        <f>GD_CHUNG!B62</f>
        <v>13791</v>
      </c>
      <c r="C62" s="206" t="str">
        <f>GD_CHUNG!C62</f>
        <v>Nguyễn Danh Huy</v>
      </c>
      <c r="D62" s="206" t="str">
        <f>GD_CHUNG!D62</f>
        <v>Nhân viên cân bằng trọng tải nhóm 2</v>
      </c>
      <c r="E62" s="43">
        <f>VLOOKUP(B62,RPT_TONG_HOP!$B$4:$T$988,19,FALSE)</f>
        <v>4468518.5185185187</v>
      </c>
      <c r="F62" s="43">
        <f>VLOOKUP(B62,RPT_CAC_KHOAN_GIAM_TRU!$B$4:$M$1000,12,FALSE)</f>
        <v>9478518.5185185187</v>
      </c>
      <c r="G62" s="76">
        <f t="shared" si="0"/>
        <v>-5010000</v>
      </c>
      <c r="H62" s="43">
        <f>IF(G62&lt;0,0,IF(G62&lt;DM_TI_LE!$E$11,G62*DM_TI_LE!$F$11+DM_TI_LE!$G$11,IF(G62&lt;DM_TI_LE!$E$12,G62*DM_TI_LE!$F$12+DM_TI_LE!$G$12,IF(G62&lt;DM_TI_LE!$E$13,G62*DM_TI_LE!$F$13+DM_TI_LE!$G$13,IF(G62&lt;DM_TI_LE!$E$14,G62*DM_TI_LE!$F$14+DM_TI_LE!$G$14,IF(G62&lt;DM_TI_LE!$E$15,G62*DM_TI_LE!$F$15+DM_TI_LE!$G$15,IF(G62&lt;DM_TI_LE!$E$16,G62*DM_TI_LE!$F$16+DM_TI_LE!$G$16,G62*DM_TI_LE!$F$17+DM_TI_LE!$G$17)))))))-J62</f>
        <v>0</v>
      </c>
    </row>
    <row r="63" spans="1:10" ht="14.25" x14ac:dyDescent="0.2">
      <c r="A63" s="49">
        <v>59</v>
      </c>
      <c r="B63" s="206">
        <f>GD_CHUNG!B63</f>
        <v>13792</v>
      </c>
      <c r="C63" s="206" t="str">
        <f>GD_CHUNG!C63</f>
        <v>Lê Xuân Điệp</v>
      </c>
      <c r="D63" s="206" t="str">
        <f>GD_CHUNG!D63</f>
        <v>Nhân viên cân bằng trọng tải nhóm 2</v>
      </c>
      <c r="E63" s="43">
        <f>VLOOKUP(B63,RPT_TONG_HOP!$B$4:$T$988,19,FALSE)</f>
        <v>4468518.5185185187</v>
      </c>
      <c r="F63" s="43">
        <f>VLOOKUP(B63,RPT_CAC_KHOAN_GIAM_TRU!$B$4:$M$1000,12,FALSE)</f>
        <v>9478518.5185185187</v>
      </c>
      <c r="G63" s="76">
        <f t="shared" si="0"/>
        <v>-5010000</v>
      </c>
      <c r="H63" s="43">
        <f>IF(G63&lt;0,0,IF(G63&lt;DM_TI_LE!$E$11,G63*DM_TI_LE!$F$11+DM_TI_LE!$G$11,IF(G63&lt;DM_TI_LE!$E$12,G63*DM_TI_LE!$F$12+DM_TI_LE!$G$12,IF(G63&lt;DM_TI_LE!$E$13,G63*DM_TI_LE!$F$13+DM_TI_LE!$G$13,IF(G63&lt;DM_TI_LE!$E$14,G63*DM_TI_LE!$F$14+DM_TI_LE!$G$14,IF(G63&lt;DM_TI_LE!$E$15,G63*DM_TI_LE!$F$15+DM_TI_LE!$G$15,IF(G63&lt;DM_TI_LE!$E$16,G63*DM_TI_LE!$F$16+DM_TI_LE!$G$16,G63*DM_TI_LE!$F$17+DM_TI_LE!$G$17)))))))-J63</f>
        <v>0</v>
      </c>
    </row>
    <row r="64" spans="1:10" ht="14.25" x14ac:dyDescent="0.2">
      <c r="A64" s="49">
        <v>60</v>
      </c>
      <c r="B64" s="206">
        <f>GD_CHUNG!B64</f>
        <v>13793</v>
      </c>
      <c r="C64" s="206" t="str">
        <f>GD_CHUNG!C64</f>
        <v>Trần Hoàng Kiên</v>
      </c>
      <c r="D64" s="206" t="str">
        <f>GD_CHUNG!D64</f>
        <v>Nhân viên cân bằng trọng tải nhóm 2</v>
      </c>
      <c r="E64" s="43">
        <f>VLOOKUP(B64,RPT_TONG_HOP!$B$4:$T$988,19,FALSE)</f>
        <v>4468518.5185185187</v>
      </c>
      <c r="F64" s="43">
        <f>VLOOKUP(B64,RPT_CAC_KHOAN_GIAM_TRU!$B$4:$M$1000,12,FALSE)</f>
        <v>9478518.5185185187</v>
      </c>
      <c r="G64" s="76">
        <f t="shared" si="0"/>
        <v>-5010000</v>
      </c>
      <c r="H64" s="43">
        <f>IF(G64&lt;0,0,IF(G64&lt;DM_TI_LE!$E$11,G64*DM_TI_LE!$F$11+DM_TI_LE!$G$11,IF(G64&lt;DM_TI_LE!$E$12,G64*DM_TI_LE!$F$12+DM_TI_LE!$G$12,IF(G64&lt;DM_TI_LE!$E$13,G64*DM_TI_LE!$F$13+DM_TI_LE!$G$13,IF(G64&lt;DM_TI_LE!$E$14,G64*DM_TI_LE!$F$14+DM_TI_LE!$G$14,IF(G64&lt;DM_TI_LE!$E$15,G64*DM_TI_LE!$F$15+DM_TI_LE!$G$15,IF(G64&lt;DM_TI_LE!$E$16,G64*DM_TI_LE!$F$16+DM_TI_LE!$G$16,G64*DM_TI_LE!$F$17+DM_TI_LE!$G$17)))))))-J64</f>
        <v>0</v>
      </c>
    </row>
    <row r="65" spans="1:10" ht="14.25" x14ac:dyDescent="0.2">
      <c r="A65" s="49">
        <v>61</v>
      </c>
      <c r="B65" s="206">
        <f>GD_CHUNG!B65</f>
        <v>13794</v>
      </c>
      <c r="C65" s="206" t="str">
        <f>GD_CHUNG!C65</f>
        <v>Đặng Lê Minh</v>
      </c>
      <c r="D65" s="206" t="str">
        <f>GD_CHUNG!D65</f>
        <v>Nhân viên cân bằng trọng tải nhóm 2</v>
      </c>
      <c r="E65" s="43">
        <f>VLOOKUP(B65,RPT_TONG_HOP!$B$4:$T$988,19,FALSE)</f>
        <v>4468518.5185185187</v>
      </c>
      <c r="F65" s="43">
        <f>VLOOKUP(B65,RPT_CAC_KHOAN_GIAM_TRU!$B$4:$M$1000,12,FALSE)</f>
        <v>9478518.5185185187</v>
      </c>
      <c r="G65" s="76">
        <f t="shared" si="0"/>
        <v>-5010000</v>
      </c>
      <c r="H65" s="43">
        <f>IF(G65&lt;0,0,IF(G65&lt;DM_TI_LE!$E$11,G65*DM_TI_LE!$F$11+DM_TI_LE!$G$11,IF(G65&lt;DM_TI_LE!$E$12,G65*DM_TI_LE!$F$12+DM_TI_LE!$G$12,IF(G65&lt;DM_TI_LE!$E$13,G65*DM_TI_LE!$F$13+DM_TI_LE!$G$13,IF(G65&lt;DM_TI_LE!$E$14,G65*DM_TI_LE!$F$14+DM_TI_LE!$G$14,IF(G65&lt;DM_TI_LE!$E$15,G65*DM_TI_LE!$F$15+DM_TI_LE!$G$15,IF(G65&lt;DM_TI_LE!$E$16,G65*DM_TI_LE!$F$16+DM_TI_LE!$G$16,G65*DM_TI_LE!$F$17+DM_TI_LE!$G$17)))))))-J65</f>
        <v>0</v>
      </c>
    </row>
    <row r="66" spans="1:10" ht="14.25" x14ac:dyDescent="0.2">
      <c r="A66" s="49">
        <v>62</v>
      </c>
      <c r="B66" s="206">
        <f>GD_CHUNG!B66</f>
        <v>201503</v>
      </c>
      <c r="C66" s="206" t="str">
        <f>GD_CHUNG!C66</f>
        <v>Nguyễn Việt Hà</v>
      </c>
      <c r="D66" s="206" t="str">
        <f>GD_CHUNG!D66</f>
        <v>Nhân viên cân bằng trọng tải nhóm 2</v>
      </c>
      <c r="E66" s="43">
        <f>VLOOKUP(B66,RPT_TONG_HOP!$B$4:$T$988,19,FALSE)</f>
        <v>4468518.5185185187</v>
      </c>
      <c r="F66" s="43">
        <f>VLOOKUP(B66,RPT_CAC_KHOAN_GIAM_TRU!$B$4:$M$1000,12,FALSE)</f>
        <v>9478518.5185185187</v>
      </c>
      <c r="G66" s="76">
        <f t="shared" si="0"/>
        <v>-5010000</v>
      </c>
      <c r="H66" s="43">
        <f>IF(G66&lt;0,0,IF(G66&lt;DM_TI_LE!$E$11,G66*DM_TI_LE!$F$11+DM_TI_LE!$G$11,IF(G66&lt;DM_TI_LE!$E$12,G66*DM_TI_LE!$F$12+DM_TI_LE!$G$12,IF(G66&lt;DM_TI_LE!$E$13,G66*DM_TI_LE!$F$13+DM_TI_LE!$G$13,IF(G66&lt;DM_TI_LE!$E$14,G66*DM_TI_LE!$F$14+DM_TI_LE!$G$14,IF(G66&lt;DM_TI_LE!$E$15,G66*DM_TI_LE!$F$15+DM_TI_LE!$G$15,IF(G66&lt;DM_TI_LE!$E$16,G66*DM_TI_LE!$F$16+DM_TI_LE!$G$16,G66*DM_TI_LE!$F$17+DM_TI_LE!$G$17)))))))-J66</f>
        <v>0</v>
      </c>
    </row>
    <row r="67" spans="1:10" ht="14.25" x14ac:dyDescent="0.2">
      <c r="A67" s="49">
        <v>63</v>
      </c>
      <c r="B67" s="206">
        <f>GD_CHUNG!B67</f>
        <v>201504</v>
      </c>
      <c r="C67" s="206" t="str">
        <f>GD_CHUNG!C67</f>
        <v>Lê Khánh Toàn</v>
      </c>
      <c r="D67" s="206" t="str">
        <f>GD_CHUNG!D67</f>
        <v>Nhân viên cân bằng trọng tải nhóm 2</v>
      </c>
      <c r="E67" s="43">
        <f>VLOOKUP(B67,RPT_TONG_HOP!$B$4:$T$988,19,FALSE)</f>
        <v>4468518.5185185187</v>
      </c>
      <c r="F67" s="43">
        <f>VLOOKUP(B67,RPT_CAC_KHOAN_GIAM_TRU!$B$4:$M$1000,12,FALSE)</f>
        <v>9478518.5185185187</v>
      </c>
      <c r="G67" s="76">
        <f t="shared" si="0"/>
        <v>-5010000</v>
      </c>
      <c r="H67" s="43">
        <f>IF(G67&lt;0,0,IF(G67&lt;DM_TI_LE!$E$11,G67*DM_TI_LE!$F$11+DM_TI_LE!$G$11,IF(G67&lt;DM_TI_LE!$E$12,G67*DM_TI_LE!$F$12+DM_TI_LE!$G$12,IF(G67&lt;DM_TI_LE!$E$13,G67*DM_TI_LE!$F$13+DM_TI_LE!$G$13,IF(G67&lt;DM_TI_LE!$E$14,G67*DM_TI_LE!$F$14+DM_TI_LE!$G$14,IF(G67&lt;DM_TI_LE!$E$15,G67*DM_TI_LE!$F$15+DM_TI_LE!$G$15,IF(G67&lt;DM_TI_LE!$E$16,G67*DM_TI_LE!$F$16+DM_TI_LE!$G$16,G67*DM_TI_LE!$F$17+DM_TI_LE!$G$17)))))))-J67</f>
        <v>0</v>
      </c>
    </row>
    <row r="68" spans="1:10" ht="14.25" x14ac:dyDescent="0.2">
      <c r="A68" s="49">
        <v>64</v>
      </c>
      <c r="B68" s="206">
        <f>GD_CHUNG!B68</f>
        <v>10642</v>
      </c>
      <c r="C68" s="206" t="str">
        <f>GD_CHUNG!C68</f>
        <v>Lương Văn Thăng</v>
      </c>
      <c r="D68" s="206" t="str">
        <f>GD_CHUNG!D68</f>
        <v>Trưởng phòng</v>
      </c>
      <c r="E68" s="43">
        <f>VLOOKUP(B68,RPT_TONG_HOP!$B$4:$T$988,19,FALSE)</f>
        <v>29165000</v>
      </c>
      <c r="F68" s="43">
        <f>VLOOKUP(B68,RPT_CAC_KHOAN_GIAM_TRU!$B$4:$M$1000,12,FALSE)</f>
        <v>1257815</v>
      </c>
      <c r="G68" s="76">
        <f t="shared" si="0"/>
        <v>39614370</v>
      </c>
      <c r="H68" s="43">
        <f>IF(G68&lt;0,0,IF(G68&lt;DM_TI_LE!$E$11,G68*DM_TI_LE!$F$11+DM_TI_LE!$G$11,IF(G68&lt;DM_TI_LE!$E$12,G68*DM_TI_LE!$F$12+DM_TI_LE!$G$12,IF(G68&lt;DM_TI_LE!$E$13,G68*DM_TI_LE!$F$13+DM_TI_LE!$G$13,IF(G68&lt;DM_TI_LE!$E$14,G68*DM_TI_LE!$F$14+DM_TI_LE!$G$14,IF(G68&lt;DM_TI_LE!$E$15,G68*DM_TI_LE!$F$15+DM_TI_LE!$G$15,IF(G68&lt;DM_TI_LE!$E$16,G68*DM_TI_LE!$F$16+DM_TI_LE!$G$16,G68*DM_TI_LE!$F$17+DM_TI_LE!$G$17)))))))-J68</f>
        <v>5647514.4999999981</v>
      </c>
      <c r="I68" s="167">
        <v>11707185</v>
      </c>
      <c r="J68" s="32">
        <v>1006078</v>
      </c>
    </row>
    <row r="69" spans="1:10" ht="14.25" x14ac:dyDescent="0.2">
      <c r="A69" s="49">
        <v>65</v>
      </c>
      <c r="B69" s="206">
        <f>GD_CHUNG!B69</f>
        <v>10559</v>
      </c>
      <c r="C69" s="206" t="str">
        <f>GD_CHUNG!C69</f>
        <v>Nguyễn Tiến Hiệp</v>
      </c>
      <c r="D69" s="206" t="str">
        <f>GD_CHUNG!D69</f>
        <v>NV Kế hoạch</v>
      </c>
      <c r="E69" s="43">
        <f>VLOOKUP(B69,RPT_TONG_HOP!$B$4:$T$988,19,FALSE)</f>
        <v>13099999.999999998</v>
      </c>
      <c r="F69" s="43">
        <f>VLOOKUP(B69,RPT_CAC_KHOAN_GIAM_TRU!$B$4:$M$1000,12,FALSE)</f>
        <v>1156070</v>
      </c>
      <c r="G69" s="76">
        <f t="shared" si="0"/>
        <v>7687859.9999999981</v>
      </c>
      <c r="H69" s="43">
        <f>IF(G69&lt;0,0,IF(G69&lt;DM_TI_LE!$E$11,G69*DM_TI_LE!$F$11+DM_TI_LE!$G$11,IF(G69&lt;DM_TI_LE!$E$12,G69*DM_TI_LE!$F$12+DM_TI_LE!$G$12,IF(G69&lt;DM_TI_LE!$E$13,G69*DM_TI_LE!$F$13+DM_TI_LE!$G$13,IF(G69&lt;DM_TI_LE!$E$14,G69*DM_TI_LE!$F$14+DM_TI_LE!$G$14,IF(G69&lt;DM_TI_LE!$E$15,G69*DM_TI_LE!$F$15+DM_TI_LE!$G$15,IF(G69&lt;DM_TI_LE!$E$16,G69*DM_TI_LE!$F$16+DM_TI_LE!$G$16,G69*DM_TI_LE!$F$17+DM_TI_LE!$G$17)))))))-J69</f>
        <v>518785.99999999988</v>
      </c>
      <c r="I69" s="167">
        <v>-4256070</v>
      </c>
      <c r="J69" s="22">
        <v>0</v>
      </c>
    </row>
    <row r="70" spans="1:10" ht="14.25" x14ac:dyDescent="0.2">
      <c r="A70" s="49">
        <v>66</v>
      </c>
      <c r="B70" s="206">
        <f>GD_CHUNG!B70</f>
        <v>10594</v>
      </c>
      <c r="C70" s="206" t="str">
        <f>GD_CHUNG!C70</f>
        <v>Lê Thị Thu Huyền</v>
      </c>
      <c r="D70" s="206" t="str">
        <f>GD_CHUNG!D70</f>
        <v>NV Kế hoạch</v>
      </c>
      <c r="E70" s="43">
        <f>VLOOKUP(B70,RPT_TONG_HOP!$B$4:$T$988,19,FALSE)</f>
        <v>10580000</v>
      </c>
      <c r="F70" s="43">
        <f>VLOOKUP(B70,RPT_CAC_KHOAN_GIAM_TRU!$B$4:$M$1000,12,FALSE)</f>
        <v>1046240</v>
      </c>
      <c r="G70" s="76">
        <f t="shared" si="0"/>
        <v>10067520</v>
      </c>
      <c r="H70" s="43">
        <f>IF(G70&lt;0,0,IF(G70&lt;DM_TI_LE!$E$11,G70*DM_TI_LE!$F$11+DM_TI_LE!$G$11,IF(G70&lt;DM_TI_LE!$E$12,G70*DM_TI_LE!$F$12+DM_TI_LE!$G$12,IF(G70&lt;DM_TI_LE!$E$13,G70*DM_TI_LE!$F$13+DM_TI_LE!$G$13,IF(G70&lt;DM_TI_LE!$E$14,G70*DM_TI_LE!$F$14+DM_TI_LE!$G$14,IF(G70&lt;DM_TI_LE!$E$15,G70*DM_TI_LE!$F$15+DM_TI_LE!$G$15,IF(G70&lt;DM_TI_LE!$E$16,G70*DM_TI_LE!$F$16+DM_TI_LE!$G$16,G70*DM_TI_LE!$F$17+DM_TI_LE!$G$17)))))))-J70</f>
        <v>733440</v>
      </c>
      <c r="I70" s="167">
        <v>533760</v>
      </c>
      <c r="J70" s="32">
        <v>26688</v>
      </c>
    </row>
    <row r="71" spans="1:10" ht="14.25" x14ac:dyDescent="0.2">
      <c r="A71" s="49">
        <v>67</v>
      </c>
      <c r="B71" s="206">
        <f>GD_CHUNG!B71</f>
        <v>11146</v>
      </c>
      <c r="C71" s="206" t="str">
        <f>GD_CHUNG!C71</f>
        <v>Trần Việt Phương</v>
      </c>
      <c r="D71" s="206" t="str">
        <f>GD_CHUNG!D71</f>
        <v>NV Kế hoạch</v>
      </c>
      <c r="E71" s="43">
        <f>VLOOKUP(B71,RPT_TONG_HOP!$B$4:$T$988,19,FALSE)</f>
        <v>12380000</v>
      </c>
      <c r="F71" s="43">
        <f>VLOOKUP(B71,RPT_CAC_KHOAN_GIAM_TRU!$B$4:$M$1000,12,FALSE)</f>
        <v>1046240</v>
      </c>
      <c r="G71" s="76">
        <f t="shared" si="0"/>
        <v>6467520</v>
      </c>
      <c r="H71" s="43">
        <f>IF(G71&lt;0,0,IF(G71&lt;DM_TI_LE!$E$11,G71*DM_TI_LE!$F$11+DM_TI_LE!$G$11,IF(G71&lt;DM_TI_LE!$E$12,G71*DM_TI_LE!$F$12+DM_TI_LE!$G$12,IF(G71&lt;DM_TI_LE!$E$13,G71*DM_TI_LE!$F$13+DM_TI_LE!$G$13,IF(G71&lt;DM_TI_LE!$E$14,G71*DM_TI_LE!$F$14+DM_TI_LE!$G$14,IF(G71&lt;DM_TI_LE!$E$15,G71*DM_TI_LE!$F$15+DM_TI_LE!$G$15,IF(G71&lt;DM_TI_LE!$E$16,G71*DM_TI_LE!$F$16+DM_TI_LE!$G$16,G71*DM_TI_LE!$F$17+DM_TI_LE!$G$17)))))))-J71</f>
        <v>396752</v>
      </c>
      <c r="I71" s="167">
        <v>-4866240</v>
      </c>
      <c r="J71" s="22">
        <v>0</v>
      </c>
    </row>
    <row r="72" spans="1:10" ht="14.25" x14ac:dyDescent="0.2">
      <c r="A72" s="49">
        <v>68</v>
      </c>
      <c r="B72" s="206">
        <f>GD_CHUNG!B72</f>
        <v>10623</v>
      </c>
      <c r="C72" s="206" t="str">
        <f>GD_CHUNG!C72</f>
        <v>Bùi Đức Hưng</v>
      </c>
      <c r="D72" s="206" t="str">
        <f>GD_CHUNG!D72</f>
        <v>NV Marketing</v>
      </c>
      <c r="E72" s="43">
        <f>VLOOKUP(B72,RPT_TONG_HOP!$B$4:$T$988,19,FALSE)</f>
        <v>12380000</v>
      </c>
      <c r="F72" s="43">
        <f>VLOOKUP(B72,RPT_CAC_KHOAN_GIAM_TRU!$B$4:$M$1000,12,FALSE)</f>
        <v>1156070</v>
      </c>
      <c r="G72" s="76">
        <f t="shared" si="0"/>
        <v>10432860</v>
      </c>
      <c r="H72" s="43">
        <f>IF(G72&lt;0,0,IF(G72&lt;DM_TI_LE!$E$11,G72*DM_TI_LE!$F$11+DM_TI_LE!$G$11,IF(G72&lt;DM_TI_LE!$E$12,G72*DM_TI_LE!$F$12+DM_TI_LE!$G$12,IF(G72&lt;DM_TI_LE!$E$13,G72*DM_TI_LE!$F$13+DM_TI_LE!$G$13,IF(G72&lt;DM_TI_LE!$E$14,G72*DM_TI_LE!$F$14+DM_TI_LE!$G$14,IF(G72&lt;DM_TI_LE!$E$15,G72*DM_TI_LE!$F$15+DM_TI_LE!$G$15,IF(G72&lt;DM_TI_LE!$E$16,G72*DM_TI_LE!$F$16+DM_TI_LE!$G$16,G72*DM_TI_LE!$F$17+DM_TI_LE!$G$17)))))))-J72</f>
        <v>814929</v>
      </c>
      <c r="I72" s="167">
        <v>-791070</v>
      </c>
      <c r="J72" s="22">
        <v>0</v>
      </c>
    </row>
    <row r="73" spans="1:10" ht="14.25" x14ac:dyDescent="0.2">
      <c r="A73" s="49">
        <v>69</v>
      </c>
      <c r="B73" s="206">
        <f>GD_CHUNG!B73</f>
        <v>11129</v>
      </c>
      <c r="C73" s="206" t="str">
        <f>GD_CHUNG!C73</f>
        <v>Nguyễn Văn Hiệp</v>
      </c>
      <c r="D73" s="206" t="str">
        <f>GD_CHUNG!D73</f>
        <v>NV Tài liệu và HDCX</v>
      </c>
      <c r="E73" s="43">
        <f>VLOOKUP(B73,RPT_TONG_HOP!$B$4:$T$988,19,FALSE)</f>
        <v>12380000</v>
      </c>
      <c r="F73" s="43">
        <f>VLOOKUP(B73,RPT_CAC_KHOAN_GIAM_TRU!$B$4:$M$1000,12,FALSE)</f>
        <v>1156070</v>
      </c>
      <c r="G73" s="76">
        <f t="shared" si="0"/>
        <v>13447860</v>
      </c>
      <c r="H73" s="43">
        <f>IF(G73&lt;0,0,IF(G73&lt;DM_TI_LE!$E$11,G73*DM_TI_LE!$F$11+DM_TI_LE!$G$11,IF(G73&lt;DM_TI_LE!$E$12,G73*DM_TI_LE!$F$12+DM_TI_LE!$G$12,IF(G73&lt;DM_TI_LE!$E$13,G73*DM_TI_LE!$F$13+DM_TI_LE!$G$13,IF(G73&lt;DM_TI_LE!$E$14,G73*DM_TI_LE!$F$14+DM_TI_LE!$G$14,IF(G73&lt;DM_TI_LE!$E$15,G73*DM_TI_LE!$F$15+DM_TI_LE!$G$15,IF(G73&lt;DM_TI_LE!$E$16,G73*DM_TI_LE!$F$16+DM_TI_LE!$G$16,G73*DM_TI_LE!$F$17+DM_TI_LE!$G$17)))))))-J73</f>
        <v>1155982</v>
      </c>
      <c r="I73" s="167">
        <v>2223930</v>
      </c>
      <c r="J73" s="32">
        <v>111197</v>
      </c>
    </row>
    <row r="74" spans="1:10" ht="14.25" x14ac:dyDescent="0.2">
      <c r="A74" s="49">
        <v>70</v>
      </c>
      <c r="B74" s="206">
        <f>GD_CHUNG!B74</f>
        <v>10561</v>
      </c>
      <c r="C74" s="206" t="str">
        <f>GD_CHUNG!C74</f>
        <v>Vũ Quảng Ba</v>
      </c>
      <c r="D74" s="206" t="str">
        <f>GD_CHUNG!D74</f>
        <v>NV Thủ kho</v>
      </c>
      <c r="E74" s="43">
        <f>VLOOKUP(B74,RPT_TONG_HOP!$B$4:$T$988,19,FALSE)</f>
        <v>10849999.999999998</v>
      </c>
      <c r="F74" s="43">
        <f>VLOOKUP(B74,RPT_CAC_KHOAN_GIAM_TRU!$B$4:$M$1000,12,FALSE)</f>
        <v>1076690</v>
      </c>
      <c r="G74" s="76">
        <f t="shared" si="0"/>
        <v>6946619.9999999981</v>
      </c>
      <c r="H74" s="43">
        <f>IF(G74&lt;0,0,IF(G74&lt;DM_TI_LE!$E$11,G74*DM_TI_LE!$F$11+DM_TI_LE!$G$11,IF(G74&lt;DM_TI_LE!$E$12,G74*DM_TI_LE!$F$12+DM_TI_LE!$G$12,IF(G74&lt;DM_TI_LE!$E$13,G74*DM_TI_LE!$F$13+DM_TI_LE!$G$13,IF(G74&lt;DM_TI_LE!$E$14,G74*DM_TI_LE!$F$14+DM_TI_LE!$G$14,IF(G74&lt;DM_TI_LE!$E$15,G74*DM_TI_LE!$F$15+DM_TI_LE!$G$15,IF(G74&lt;DM_TI_LE!$E$16,G74*DM_TI_LE!$F$16+DM_TI_LE!$G$16,G74*DM_TI_LE!$F$17+DM_TI_LE!$G$17)))))))-J74</f>
        <v>444661.99999999988</v>
      </c>
      <c r="I74" s="167">
        <v>-2826690</v>
      </c>
      <c r="J74" s="22">
        <v>0</v>
      </c>
    </row>
    <row r="75" spans="1:10" ht="14.25" x14ac:dyDescent="0.2">
      <c r="A75" s="49">
        <v>71</v>
      </c>
      <c r="B75" s="206">
        <f>GD_CHUNG!B75</f>
        <v>10784</v>
      </c>
      <c r="C75" s="206" t="str">
        <f>GD_CHUNG!C75</f>
        <v>Lê Thị Thạch</v>
      </c>
      <c r="D75" s="206" t="str">
        <f>GD_CHUNG!D75</f>
        <v>NV Thủ kho</v>
      </c>
      <c r="E75" s="43">
        <f>VLOOKUP(B75,RPT_TONG_HOP!$B$4:$T$988,19,FALSE)</f>
        <v>9230000</v>
      </c>
      <c r="F75" s="43">
        <f>VLOOKUP(B75,RPT_CAC_KHOAN_GIAM_TRU!$B$4:$M$1000,12,FALSE)</f>
        <v>1046240</v>
      </c>
      <c r="G75" s="76">
        <f t="shared" si="0"/>
        <v>3767520</v>
      </c>
      <c r="H75" s="43">
        <f>IF(G75&lt;0,0,IF(G75&lt;DM_TI_LE!$E$11,G75*DM_TI_LE!$F$11+DM_TI_LE!$G$11,IF(G75&lt;DM_TI_LE!$E$12,G75*DM_TI_LE!$F$12+DM_TI_LE!$G$12,IF(G75&lt;DM_TI_LE!$E$13,G75*DM_TI_LE!$F$13+DM_TI_LE!$G$13,IF(G75&lt;DM_TI_LE!$E$14,G75*DM_TI_LE!$F$14+DM_TI_LE!$G$14,IF(G75&lt;DM_TI_LE!$E$15,G75*DM_TI_LE!$F$15+DM_TI_LE!$G$15,IF(G75&lt;DM_TI_LE!$E$16,G75*DM_TI_LE!$F$16+DM_TI_LE!$G$16,G75*DM_TI_LE!$F$17+DM_TI_LE!$G$17)))))))-J75</f>
        <v>188376</v>
      </c>
      <c r="I75" s="167">
        <v>-4416240</v>
      </c>
      <c r="J75" s="22">
        <v>0</v>
      </c>
    </row>
    <row r="76" spans="1:10" ht="14.25" x14ac:dyDescent="0.2">
      <c r="A76" s="49">
        <v>72</v>
      </c>
      <c r="B76" s="206">
        <f>GD_CHUNG!B76</f>
        <v>10558</v>
      </c>
      <c r="C76" s="206" t="str">
        <f>GD_CHUNG!C76</f>
        <v>Vương Hoàng Linh</v>
      </c>
      <c r="D76" s="206" t="str">
        <f>GD_CHUNG!D76</f>
        <v>Chuyên viên pháp lý</v>
      </c>
      <c r="E76" s="43">
        <f>VLOOKUP(B76,RPT_TONG_HOP!$B$4:$T$988,19,FALSE)</f>
        <v>12479000</v>
      </c>
      <c r="F76" s="43">
        <f>VLOOKUP(B76,RPT_CAC_KHOAN_GIAM_TRU!$B$4:$M$1000,12,FALSE)</f>
        <v>1156070</v>
      </c>
      <c r="G76" s="76">
        <f t="shared" si="0"/>
        <v>10666860</v>
      </c>
      <c r="H76" s="43">
        <f>IF(G76&lt;0,0,IF(G76&lt;DM_TI_LE!$E$11,G76*DM_TI_LE!$F$11+DM_TI_LE!$G$11,IF(G76&lt;DM_TI_LE!$E$12,G76*DM_TI_LE!$F$12+DM_TI_LE!$G$12,IF(G76&lt;DM_TI_LE!$E$13,G76*DM_TI_LE!$F$13+DM_TI_LE!$G$13,IF(G76&lt;DM_TI_LE!$E$14,G76*DM_TI_LE!$F$14+DM_TI_LE!$G$14,IF(G76&lt;DM_TI_LE!$E$15,G76*DM_TI_LE!$F$15+DM_TI_LE!$G$15,IF(G76&lt;DM_TI_LE!$E$16,G76*DM_TI_LE!$F$16+DM_TI_LE!$G$16,G76*DM_TI_LE!$F$17+DM_TI_LE!$G$17)))))))-J76</f>
        <v>850029</v>
      </c>
      <c r="I76" s="167">
        <v>-656070</v>
      </c>
      <c r="J76" s="22">
        <v>0</v>
      </c>
    </row>
    <row r="77" spans="1:10" ht="14.25" x14ac:dyDescent="0.2">
      <c r="A77" s="49">
        <v>73</v>
      </c>
      <c r="B77" s="206">
        <f>GD_CHUNG!B77</f>
        <v>10564</v>
      </c>
      <c r="C77" s="206" t="str">
        <f>GD_CHUNG!C77</f>
        <v>Nguyễn Thị Quỳnh Anh</v>
      </c>
      <c r="D77" s="206" t="str">
        <f>GD_CHUNG!D77</f>
        <v>Nv Thống kê</v>
      </c>
      <c r="E77" s="43">
        <f>VLOOKUP(B77,RPT_TONG_HOP!$B$4:$T$988,19,FALSE)</f>
        <v>10580000</v>
      </c>
      <c r="F77" s="43">
        <f>VLOOKUP(B77,RPT_CAC_KHOAN_GIAM_TRU!$B$4:$M$1000,12,FALSE)</f>
        <v>1046240</v>
      </c>
      <c r="G77" s="76">
        <f t="shared" si="0"/>
        <v>1919981.54</v>
      </c>
      <c r="H77" s="43">
        <f>IF(G77&lt;0,0,IF(G77&lt;DM_TI_LE!$E$11,G77*DM_TI_LE!$F$11+DM_TI_LE!$G$11,IF(G77&lt;DM_TI_LE!$E$12,G77*DM_TI_LE!$F$12+DM_TI_LE!$G$12,IF(G77&lt;DM_TI_LE!$E$13,G77*DM_TI_LE!$F$13+DM_TI_LE!$G$13,IF(G77&lt;DM_TI_LE!$E$14,G77*DM_TI_LE!$F$14+DM_TI_LE!$G$14,IF(G77&lt;DM_TI_LE!$E$15,G77*DM_TI_LE!$F$15+DM_TI_LE!$G$15,IF(G77&lt;DM_TI_LE!$E$16,G77*DM_TI_LE!$F$16+DM_TI_LE!$G$16,G77*DM_TI_LE!$F$17+DM_TI_LE!$G$17)))))))-J77</f>
        <v>95999.077000000005</v>
      </c>
      <c r="I77" s="167">
        <v>-7613778.46</v>
      </c>
      <c r="J77" s="22">
        <v>0</v>
      </c>
    </row>
    <row r="78" spans="1:10" ht="14.25" x14ac:dyDescent="0.2">
      <c r="A78" s="49">
        <v>74</v>
      </c>
      <c r="B78" s="206">
        <f>GD_CHUNG!B78</f>
        <v>10641</v>
      </c>
      <c r="C78" s="206" t="str">
        <f>GD_CHUNG!C78</f>
        <v>Nguyễn Kim Oanh</v>
      </c>
      <c r="D78" s="206" t="str">
        <f>GD_CHUNG!D78</f>
        <v>Trưởng phòng</v>
      </c>
      <c r="E78" s="43">
        <f>VLOOKUP(B78,RPT_TONG_HOP!$B$4:$T$988,19,FALSE)</f>
        <v>29165000</v>
      </c>
      <c r="F78" s="43">
        <f>VLOOKUP(B78,RPT_CAC_KHOAN_GIAM_TRU!$B$4:$M$1000,12,FALSE)</f>
        <v>1257815</v>
      </c>
      <c r="G78" s="76">
        <f t="shared" si="0"/>
        <v>39614370</v>
      </c>
      <c r="H78" s="43">
        <f>IF(G78&lt;0,0,IF(G78&lt;DM_TI_LE!$E$11,G78*DM_TI_LE!$F$11+DM_TI_LE!$G$11,IF(G78&lt;DM_TI_LE!$E$12,G78*DM_TI_LE!$F$12+DM_TI_LE!$G$12,IF(G78&lt;DM_TI_LE!$E$13,G78*DM_TI_LE!$F$13+DM_TI_LE!$G$13,IF(G78&lt;DM_TI_LE!$E$14,G78*DM_TI_LE!$F$14+DM_TI_LE!$G$14,IF(G78&lt;DM_TI_LE!$E$15,G78*DM_TI_LE!$F$15+DM_TI_LE!$G$15,IF(G78&lt;DM_TI_LE!$E$16,G78*DM_TI_LE!$F$16+DM_TI_LE!$G$16,G78*DM_TI_LE!$F$17+DM_TI_LE!$G$17)))))))-J78</f>
        <v>5647514.4999999981</v>
      </c>
      <c r="I78" s="167">
        <v>11707185</v>
      </c>
      <c r="J78" s="32">
        <v>1006078</v>
      </c>
    </row>
    <row r="79" spans="1:10" ht="14.25" x14ac:dyDescent="0.2">
      <c r="A79" s="49">
        <v>75</v>
      </c>
      <c r="B79" s="206">
        <f>GD_CHUNG!B79</f>
        <v>10640</v>
      </c>
      <c r="C79" s="206" t="str">
        <f>GD_CHUNG!C79</f>
        <v>Trần Phương Dung</v>
      </c>
      <c r="D79" s="206" t="str">
        <f>GD_CHUNG!D79</f>
        <v>Phó Trưởng Phòng</v>
      </c>
      <c r="E79" s="43">
        <f>VLOOKUP(B79,RPT_TONG_HOP!$B$4:$T$988,19,FALSE)</f>
        <v>24035000</v>
      </c>
      <c r="F79" s="43">
        <f>VLOOKUP(B79,RPT_CAC_KHOAN_GIAM_TRU!$B$4:$M$1000,12,FALSE)</f>
        <v>1237445</v>
      </c>
      <c r="G79" s="76">
        <f t="shared" si="0"/>
        <v>25795110</v>
      </c>
      <c r="H79" s="43">
        <f>IF(G79&lt;0,0,IF(G79&lt;DM_TI_LE!$E$11,G79*DM_TI_LE!$F$11+DM_TI_LE!$G$11,IF(G79&lt;DM_TI_LE!$E$12,G79*DM_TI_LE!$F$12+DM_TI_LE!$G$12,IF(G79&lt;DM_TI_LE!$E$13,G79*DM_TI_LE!$F$13+DM_TI_LE!$G$13,IF(G79&lt;DM_TI_LE!$E$14,G79*DM_TI_LE!$F$14+DM_TI_LE!$G$14,IF(G79&lt;DM_TI_LE!$E$15,G79*DM_TI_LE!$F$15+DM_TI_LE!$G$15,IF(G79&lt;DM_TI_LE!$E$16,G79*DM_TI_LE!$F$16+DM_TI_LE!$G$16,G79*DM_TI_LE!$F$17+DM_TI_LE!$G$17)))))))-J79</f>
        <v>3359144</v>
      </c>
      <c r="I79" s="167">
        <v>2997555</v>
      </c>
      <c r="J79" s="32">
        <v>149878</v>
      </c>
    </row>
    <row r="80" spans="1:10" ht="14.25" x14ac:dyDescent="0.2">
      <c r="A80" s="49">
        <v>76</v>
      </c>
      <c r="B80" s="206">
        <f>GD_CHUNG!B80</f>
        <v>10629</v>
      </c>
      <c r="C80" s="206" t="str">
        <f>GD_CHUNG!C80</f>
        <v>Nguyễn Thị Cúc</v>
      </c>
      <c r="D80" s="206" t="str">
        <f>GD_CHUNG!D80</f>
        <v>Đội trưởng</v>
      </c>
      <c r="E80" s="43">
        <f>VLOOKUP(B80,RPT_TONG_HOP!$B$4:$T$988,19,FALSE)</f>
        <v>3891240.7407407407</v>
      </c>
      <c r="F80" s="43">
        <f>VLOOKUP(B80,RPT_CAC_KHOAN_GIAM_TRU!$B$4:$M$1000,12,FALSE)</f>
        <v>100740.74074074073</v>
      </c>
      <c r="G80" s="76">
        <f t="shared" si="0"/>
        <v>-7014000</v>
      </c>
      <c r="H80" s="43">
        <f>IF(G80&lt;0,0,IF(G80&lt;DM_TI_LE!$E$11,G80*DM_TI_LE!$F$11+DM_TI_LE!$G$11,IF(G80&lt;DM_TI_LE!$E$12,G80*DM_TI_LE!$F$12+DM_TI_LE!$G$12,IF(G80&lt;DM_TI_LE!$E$13,G80*DM_TI_LE!$F$13+DM_TI_LE!$G$13,IF(G80&lt;DM_TI_LE!$E$14,G80*DM_TI_LE!$F$14+DM_TI_LE!$G$14,IF(G80&lt;DM_TI_LE!$E$15,G80*DM_TI_LE!$F$15+DM_TI_LE!$G$15,IF(G80&lt;DM_TI_LE!$E$16,G80*DM_TI_LE!$F$16+DM_TI_LE!$G$16,G80*DM_TI_LE!$F$17+DM_TI_LE!$G$17)))))))-J80</f>
        <v>0</v>
      </c>
      <c r="I80" s="167">
        <v>-10804500</v>
      </c>
      <c r="J80" s="22">
        <v>0</v>
      </c>
    </row>
    <row r="81" spans="1:10" ht="14.25" x14ac:dyDescent="0.2">
      <c r="A81" s="49">
        <v>77</v>
      </c>
      <c r="B81" s="206">
        <f>GD_CHUNG!B81</f>
        <v>10628</v>
      </c>
      <c r="C81" s="206" t="str">
        <f>GD_CHUNG!C81</f>
        <v>Nguyễn Thị Thu Hà</v>
      </c>
      <c r="D81" s="206" t="str">
        <f>GD_CHUNG!D81</f>
        <v>Phó đội trưởng</v>
      </c>
      <c r="E81" s="43">
        <f>VLOOKUP(B81,RPT_TONG_HOP!$B$4:$T$988,19,FALSE)</f>
        <v>15395000</v>
      </c>
      <c r="F81" s="43">
        <f>VLOOKUP(B81,RPT_CAC_KHOAN_GIAM_TRU!$B$4:$M$1000,12,FALSE)</f>
        <v>1196705</v>
      </c>
      <c r="G81" s="76">
        <f t="shared" si="0"/>
        <v>15796590</v>
      </c>
      <c r="H81" s="43">
        <f>IF(G81&lt;0,0,IF(G81&lt;DM_TI_LE!$E$11,G81*DM_TI_LE!$F$11+DM_TI_LE!$G$11,IF(G81&lt;DM_TI_LE!$E$12,G81*DM_TI_LE!$F$12+DM_TI_LE!$G$12,IF(G81&lt;DM_TI_LE!$E$13,G81*DM_TI_LE!$F$13+DM_TI_LE!$G$13,IF(G81&lt;DM_TI_LE!$E$14,G81*DM_TI_LE!$F$14+DM_TI_LE!$G$14,IF(G81&lt;DM_TI_LE!$E$15,G81*DM_TI_LE!$F$15+DM_TI_LE!$G$15,IF(G81&lt;DM_TI_LE!$E$16,G81*DM_TI_LE!$F$16+DM_TI_LE!$G$16,G81*DM_TI_LE!$F$17+DM_TI_LE!$G$17)))))))-J81</f>
        <v>1539573.5</v>
      </c>
      <c r="I81" s="167">
        <v>1598295</v>
      </c>
      <c r="J81" s="32">
        <v>79915</v>
      </c>
    </row>
    <row r="82" spans="1:10" ht="14.25" x14ac:dyDescent="0.2">
      <c r="A82" s="49">
        <v>78</v>
      </c>
      <c r="B82" s="206">
        <f>GD_CHUNG!B82</f>
        <v>12555</v>
      </c>
      <c r="C82" s="206" t="str">
        <f>GD_CHUNG!C82</f>
        <v>Đinh Thanh Ngân</v>
      </c>
      <c r="D82" s="206" t="str">
        <f>GD_CHUNG!D82</f>
        <v>Nhân viên phục vụ hành khách hàng hóa</v>
      </c>
      <c r="E82" s="43">
        <f>VLOOKUP(B82,RPT_TONG_HOP!$B$4:$T$988,19,FALSE)</f>
        <v>7880000</v>
      </c>
      <c r="F82" s="43">
        <f>VLOOKUP(B82,RPT_CAC_KHOAN_GIAM_TRU!$B$4:$M$1000,12,FALSE)</f>
        <v>1086875</v>
      </c>
      <c r="G82" s="76">
        <f t="shared" si="0"/>
        <v>4946250</v>
      </c>
      <c r="H82" s="43">
        <f>IF(G82&lt;0,0,IF(G82&lt;DM_TI_LE!$E$11,G82*DM_TI_LE!$F$11+DM_TI_LE!$G$11,IF(G82&lt;DM_TI_LE!$E$12,G82*DM_TI_LE!$F$12+DM_TI_LE!$G$12,IF(G82&lt;DM_TI_LE!$E$13,G82*DM_TI_LE!$F$13+DM_TI_LE!$G$13,IF(G82&lt;DM_TI_LE!$E$14,G82*DM_TI_LE!$F$14+DM_TI_LE!$G$14,IF(G82&lt;DM_TI_LE!$E$15,G82*DM_TI_LE!$F$15+DM_TI_LE!$G$15,IF(G82&lt;DM_TI_LE!$E$16,G82*DM_TI_LE!$F$16+DM_TI_LE!$G$16,G82*DM_TI_LE!$F$17+DM_TI_LE!$G$17)))))))-J82</f>
        <v>247312.5</v>
      </c>
      <c r="I82" s="167">
        <v>-1846875</v>
      </c>
      <c r="J82" s="22">
        <v>0</v>
      </c>
    </row>
    <row r="83" spans="1:10" ht="14.25" x14ac:dyDescent="0.2">
      <c r="A83" s="49">
        <v>79</v>
      </c>
      <c r="B83" s="206">
        <f>GD_CHUNG!B83</f>
        <v>12561</v>
      </c>
      <c r="C83" s="206" t="str">
        <f>GD_CHUNG!C83</f>
        <v>Lê Thị Hồng Vân</v>
      </c>
      <c r="D83" s="206" t="str">
        <f>GD_CHUNG!D83</f>
        <v>Nhân viên phục vụ hành khách hàng hóa</v>
      </c>
      <c r="E83" s="43">
        <f>VLOOKUP(B83,RPT_TONG_HOP!$B$4:$T$988,19,FALSE)</f>
        <v>7880000</v>
      </c>
      <c r="F83" s="43">
        <f>VLOOKUP(B83,RPT_CAC_KHOAN_GIAM_TRU!$B$4:$M$1000,12,FALSE)</f>
        <v>1086875</v>
      </c>
      <c r="G83" s="76">
        <f t="shared" si="0"/>
        <v>4586250</v>
      </c>
      <c r="H83" s="43">
        <f>IF(G83&lt;0,0,IF(G83&lt;DM_TI_LE!$E$11,G83*DM_TI_LE!$F$11+DM_TI_LE!$G$11,IF(G83&lt;DM_TI_LE!$E$12,G83*DM_TI_LE!$F$12+DM_TI_LE!$G$12,IF(G83&lt;DM_TI_LE!$E$13,G83*DM_TI_LE!$F$13+DM_TI_LE!$G$13,IF(G83&lt;DM_TI_LE!$E$14,G83*DM_TI_LE!$F$14+DM_TI_LE!$G$14,IF(G83&lt;DM_TI_LE!$E$15,G83*DM_TI_LE!$F$15+DM_TI_LE!$G$15,IF(G83&lt;DM_TI_LE!$E$16,G83*DM_TI_LE!$F$16+DM_TI_LE!$G$16,G83*DM_TI_LE!$F$17+DM_TI_LE!$G$17)))))))-J83</f>
        <v>229312.5</v>
      </c>
      <c r="I83" s="167">
        <v>-2206875</v>
      </c>
      <c r="J83" s="22">
        <v>0</v>
      </c>
    </row>
    <row r="84" spans="1:10" ht="14.25" x14ac:dyDescent="0.2">
      <c r="A84" s="49">
        <v>80</v>
      </c>
      <c r="B84" s="206">
        <f>GD_CHUNG!B84</f>
        <v>12564</v>
      </c>
      <c r="C84" s="206" t="str">
        <f>GD_CHUNG!C84</f>
        <v>Đặng Thị Thu Hà</v>
      </c>
      <c r="D84" s="206" t="str">
        <f>GD_CHUNG!D84</f>
        <v>Nhân viên phục vụ hành khách hàng hóa</v>
      </c>
      <c r="E84" s="43">
        <f>VLOOKUP(B84,RPT_TONG_HOP!$B$4:$T$988,19,FALSE)</f>
        <v>8240000.0000000009</v>
      </c>
      <c r="F84" s="43">
        <f>VLOOKUP(B84,RPT_CAC_KHOAN_GIAM_TRU!$B$4:$M$1000,12,FALSE)</f>
        <v>1086875</v>
      </c>
      <c r="G84" s="76">
        <f t="shared" si="0"/>
        <v>4946250.0000000009</v>
      </c>
      <c r="H84" s="43">
        <f>IF(G84&lt;0,0,IF(G84&lt;DM_TI_LE!$E$11,G84*DM_TI_LE!$F$11+DM_TI_LE!$G$11,IF(G84&lt;DM_TI_LE!$E$12,G84*DM_TI_LE!$F$12+DM_TI_LE!$G$12,IF(G84&lt;DM_TI_LE!$E$13,G84*DM_TI_LE!$F$13+DM_TI_LE!$G$13,IF(G84&lt;DM_TI_LE!$E$14,G84*DM_TI_LE!$F$14+DM_TI_LE!$G$14,IF(G84&lt;DM_TI_LE!$E$15,G84*DM_TI_LE!$F$15+DM_TI_LE!$G$15,IF(G84&lt;DM_TI_LE!$E$16,G84*DM_TI_LE!$F$16+DM_TI_LE!$G$16,G84*DM_TI_LE!$F$17+DM_TI_LE!$G$17)))))))-J84</f>
        <v>247312.50000000006</v>
      </c>
      <c r="I84" s="167">
        <v>-2206875</v>
      </c>
      <c r="J84" s="22">
        <v>0</v>
      </c>
    </row>
    <row r="85" spans="1:10" ht="14.25" x14ac:dyDescent="0.2">
      <c r="A85" s="49">
        <v>81</v>
      </c>
      <c r="B85" s="206">
        <f>GD_CHUNG!B85</f>
        <v>12569</v>
      </c>
      <c r="C85" s="206" t="str">
        <f>GD_CHUNG!C85</f>
        <v>Cấn Hà An</v>
      </c>
      <c r="D85" s="206" t="str">
        <f>GD_CHUNG!D85</f>
        <v>Nhân viên phục vụ hành khách hàng hóa</v>
      </c>
      <c r="E85" s="43">
        <f>VLOOKUP(B85,RPT_TONG_HOP!$B$4:$T$988,19,FALSE)</f>
        <v>7934814.8148148153</v>
      </c>
      <c r="F85" s="43">
        <f>VLOOKUP(B85,RPT_CAC_KHOAN_GIAM_TRU!$B$4:$M$1000,12,FALSE)</f>
        <v>1061689.8148148148</v>
      </c>
      <c r="G85" s="76">
        <f t="shared" si="0"/>
        <v>4666250</v>
      </c>
      <c r="H85" s="43">
        <f>IF(G85&lt;0,0,IF(G85&lt;DM_TI_LE!$E$11,G85*DM_TI_LE!$F$11+DM_TI_LE!$G$11,IF(G85&lt;DM_TI_LE!$E$12,G85*DM_TI_LE!$F$12+DM_TI_LE!$G$12,IF(G85&lt;DM_TI_LE!$E$13,G85*DM_TI_LE!$F$13+DM_TI_LE!$G$13,IF(G85&lt;DM_TI_LE!$E$14,G85*DM_TI_LE!$F$14+DM_TI_LE!$G$14,IF(G85&lt;DM_TI_LE!$E$15,G85*DM_TI_LE!$F$15+DM_TI_LE!$G$15,IF(G85&lt;DM_TI_LE!$E$16,G85*DM_TI_LE!$F$16+DM_TI_LE!$G$16,G85*DM_TI_LE!$F$17+DM_TI_LE!$G$17)))))))-J85</f>
        <v>233312.5</v>
      </c>
      <c r="I85" s="167">
        <v>-2206875</v>
      </c>
      <c r="J85" s="22">
        <v>0</v>
      </c>
    </row>
    <row r="86" spans="1:10" ht="14.25" x14ac:dyDescent="0.2">
      <c r="A86" s="49">
        <v>82</v>
      </c>
      <c r="B86" s="206">
        <f>GD_CHUNG!B86</f>
        <v>12570</v>
      </c>
      <c r="C86" s="206" t="str">
        <f>GD_CHUNG!C86</f>
        <v>Nguyễn Hoàng Hải</v>
      </c>
      <c r="D86" s="206" t="str">
        <f>GD_CHUNG!D86</f>
        <v>Nhân viên phục vụ hành khách hàng hóa</v>
      </c>
      <c r="E86" s="43">
        <f>VLOOKUP(B86,RPT_TONG_HOP!$B$4:$T$988,19,FALSE)</f>
        <v>7880000</v>
      </c>
      <c r="F86" s="43">
        <f>VLOOKUP(B86,RPT_CAC_KHOAN_GIAM_TRU!$B$4:$M$1000,12,FALSE)</f>
        <v>1086875</v>
      </c>
      <c r="G86" s="76">
        <f t="shared" si="0"/>
        <v>4586250</v>
      </c>
      <c r="H86" s="43">
        <f>IF(G86&lt;0,0,IF(G86&lt;DM_TI_LE!$E$11,G86*DM_TI_LE!$F$11+DM_TI_LE!$G$11,IF(G86&lt;DM_TI_LE!$E$12,G86*DM_TI_LE!$F$12+DM_TI_LE!$G$12,IF(G86&lt;DM_TI_LE!$E$13,G86*DM_TI_LE!$F$13+DM_TI_LE!$G$13,IF(G86&lt;DM_TI_LE!$E$14,G86*DM_TI_LE!$F$14+DM_TI_LE!$G$14,IF(G86&lt;DM_TI_LE!$E$15,G86*DM_TI_LE!$F$15+DM_TI_LE!$G$15,IF(G86&lt;DM_TI_LE!$E$16,G86*DM_TI_LE!$F$16+DM_TI_LE!$G$16,G86*DM_TI_LE!$F$17+DM_TI_LE!$G$17)))))))-J86</f>
        <v>229312.5</v>
      </c>
      <c r="I86" s="167">
        <v>-2206875</v>
      </c>
      <c r="J86" s="22">
        <v>0</v>
      </c>
    </row>
    <row r="87" spans="1:10" ht="14.25" x14ac:dyDescent="0.2">
      <c r="A87" s="49">
        <v>83</v>
      </c>
      <c r="B87" s="206">
        <f>GD_CHUNG!B87</f>
        <v>13382</v>
      </c>
      <c r="C87" s="206" t="str">
        <f>GD_CHUNG!C87</f>
        <v>Nguyễn Thị Bích Thảo</v>
      </c>
      <c r="D87" s="206" t="str">
        <f>GD_CHUNG!D87</f>
        <v>Nhân viên phục vụ hành khách hàng hóa</v>
      </c>
      <c r="E87" s="43">
        <f>VLOOKUP(B87,RPT_TONG_HOP!$B$4:$T$988,19,FALSE)</f>
        <v>7172148.1481481474</v>
      </c>
      <c r="F87" s="43">
        <f>VLOOKUP(B87,RPT_CAC_KHOAN_GIAM_TRU!$B$4:$M$1000,12,FALSE)</f>
        <v>1061689.8148148148</v>
      </c>
      <c r="G87" s="76">
        <f t="shared" si="0"/>
        <v>3903583.3333333321</v>
      </c>
      <c r="H87" s="43">
        <f>IF(G87&lt;0,0,IF(G87&lt;DM_TI_LE!$E$11,G87*DM_TI_LE!$F$11+DM_TI_LE!$G$11,IF(G87&lt;DM_TI_LE!$E$12,G87*DM_TI_LE!$F$12+DM_TI_LE!$G$12,IF(G87&lt;DM_TI_LE!$E$13,G87*DM_TI_LE!$F$13+DM_TI_LE!$G$13,IF(G87&lt;DM_TI_LE!$E$14,G87*DM_TI_LE!$F$14+DM_TI_LE!$G$14,IF(G87&lt;DM_TI_LE!$E$15,G87*DM_TI_LE!$F$15+DM_TI_LE!$G$15,IF(G87&lt;DM_TI_LE!$E$16,G87*DM_TI_LE!$F$16+DM_TI_LE!$G$16,G87*DM_TI_LE!$F$17+DM_TI_LE!$G$17)))))))-J87</f>
        <v>195179.16666666663</v>
      </c>
      <c r="I87" s="167">
        <v>-2206875</v>
      </c>
      <c r="J87" s="22">
        <v>0</v>
      </c>
    </row>
    <row r="88" spans="1:10" ht="14.25" x14ac:dyDescent="0.2">
      <c r="A88" s="49">
        <v>84</v>
      </c>
      <c r="B88" s="206">
        <f>GD_CHUNG!B88</f>
        <v>10570</v>
      </c>
      <c r="C88" s="206" t="str">
        <f>GD_CHUNG!C88</f>
        <v>Phạm Anh Dũng</v>
      </c>
      <c r="D88" s="206" t="str">
        <f>GD_CHUNG!D88</f>
        <v>NV PVHK</v>
      </c>
      <c r="E88" s="43">
        <f>VLOOKUP(B88,RPT_TONG_HOP!$B$4:$T$988,19,FALSE)</f>
        <v>10420000</v>
      </c>
      <c r="F88" s="43">
        <f>VLOOKUP(B88,RPT_CAC_KHOAN_GIAM_TRU!$B$4:$M$1000,12,FALSE)</f>
        <v>1086875</v>
      </c>
      <c r="G88" s="76">
        <f t="shared" si="0"/>
        <v>9666250</v>
      </c>
      <c r="H88" s="43">
        <f>IF(G88&lt;0,0,IF(G88&lt;DM_TI_LE!$E$11,G88*DM_TI_LE!$F$11+DM_TI_LE!$G$11,IF(G88&lt;DM_TI_LE!$E$12,G88*DM_TI_LE!$F$12+DM_TI_LE!$G$12,IF(G88&lt;DM_TI_LE!$E$13,G88*DM_TI_LE!$F$13+DM_TI_LE!$G$13,IF(G88&lt;DM_TI_LE!$E$14,G88*DM_TI_LE!$F$14+DM_TI_LE!$G$14,IF(G88&lt;DM_TI_LE!$E$15,G88*DM_TI_LE!$F$15+DM_TI_LE!$G$15,IF(G88&lt;DM_TI_LE!$E$16,G88*DM_TI_LE!$F$16+DM_TI_LE!$G$16,G88*DM_TI_LE!$F$17+DM_TI_LE!$G$17)))))))-J88</f>
        <v>699969</v>
      </c>
      <c r="I88" s="167">
        <v>333125</v>
      </c>
      <c r="J88" s="32">
        <v>16656</v>
      </c>
    </row>
    <row r="89" spans="1:10" ht="14.25" x14ac:dyDescent="0.2">
      <c r="A89" s="49">
        <v>85</v>
      </c>
      <c r="B89" s="206">
        <f>GD_CHUNG!B89</f>
        <v>10583</v>
      </c>
      <c r="C89" s="206" t="str">
        <f>GD_CHUNG!C89</f>
        <v>Nguyễn Thanh Huy</v>
      </c>
      <c r="D89" s="206" t="str">
        <f>GD_CHUNG!D89</f>
        <v>NV PVHK</v>
      </c>
      <c r="E89" s="43">
        <f>VLOOKUP(B89,RPT_TONG_HOP!$B$4:$T$988,19,FALSE)</f>
        <v>9385000</v>
      </c>
      <c r="F89" s="43">
        <f>VLOOKUP(B89,RPT_CAC_KHOAN_GIAM_TRU!$B$4:$M$1000,12,FALSE)</f>
        <v>1086875</v>
      </c>
      <c r="G89" s="76">
        <f t="shared" si="0"/>
        <v>3996250</v>
      </c>
      <c r="H89" s="43">
        <f>IF(G89&lt;0,0,IF(G89&lt;DM_TI_LE!$E$11,G89*DM_TI_LE!$F$11+DM_TI_LE!$G$11,IF(G89&lt;DM_TI_LE!$E$12,G89*DM_TI_LE!$F$12+DM_TI_LE!$G$12,IF(G89&lt;DM_TI_LE!$E$13,G89*DM_TI_LE!$F$13+DM_TI_LE!$G$13,IF(G89&lt;DM_TI_LE!$E$14,G89*DM_TI_LE!$F$14+DM_TI_LE!$G$14,IF(G89&lt;DM_TI_LE!$E$15,G89*DM_TI_LE!$F$15+DM_TI_LE!$G$15,IF(G89&lt;DM_TI_LE!$E$16,G89*DM_TI_LE!$F$16+DM_TI_LE!$G$16,G89*DM_TI_LE!$F$17+DM_TI_LE!$G$17)))))))-J89</f>
        <v>199812.5</v>
      </c>
      <c r="I89" s="167">
        <v>-4301875</v>
      </c>
      <c r="J89" s="22">
        <v>0</v>
      </c>
    </row>
    <row r="90" spans="1:10" ht="14.25" x14ac:dyDescent="0.2">
      <c r="A90" s="49">
        <v>86</v>
      </c>
      <c r="B90" s="206">
        <f>GD_CHUNG!B90</f>
        <v>10585</v>
      </c>
      <c r="C90" s="206" t="str">
        <f>GD_CHUNG!C90</f>
        <v>Nguyễn Thị Minh Thu</v>
      </c>
      <c r="D90" s="206" t="str">
        <f>GD_CHUNG!D90</f>
        <v>NV PVHK</v>
      </c>
      <c r="E90" s="43">
        <f>VLOOKUP(B90,RPT_TONG_HOP!$B$4:$T$988,19,FALSE)</f>
        <v>9385000</v>
      </c>
      <c r="F90" s="43">
        <f>VLOOKUP(B90,RPT_CAC_KHOAN_GIAM_TRU!$B$4:$M$1000,12,FALSE)</f>
        <v>1086875</v>
      </c>
      <c r="G90" s="76">
        <f t="shared" si="0"/>
        <v>8023750</v>
      </c>
      <c r="H90" s="43">
        <f>IF(G90&lt;0,0,IF(G90&lt;DM_TI_LE!$E$11,G90*DM_TI_LE!$F$11+DM_TI_LE!$G$11,IF(G90&lt;DM_TI_LE!$E$12,G90*DM_TI_LE!$F$12+DM_TI_LE!$G$12,IF(G90&lt;DM_TI_LE!$E$13,G90*DM_TI_LE!$F$13+DM_TI_LE!$G$13,IF(G90&lt;DM_TI_LE!$E$14,G90*DM_TI_LE!$F$14+DM_TI_LE!$G$14,IF(G90&lt;DM_TI_LE!$E$15,G90*DM_TI_LE!$F$15+DM_TI_LE!$G$15,IF(G90&lt;DM_TI_LE!$E$16,G90*DM_TI_LE!$F$16+DM_TI_LE!$G$16,G90*DM_TI_LE!$F$17+DM_TI_LE!$G$17)))))))-J90</f>
        <v>552375</v>
      </c>
      <c r="I90" s="167">
        <v>-274375</v>
      </c>
      <c r="J90" s="22">
        <v>0</v>
      </c>
    </row>
    <row r="91" spans="1:10" ht="14.25" x14ac:dyDescent="0.2">
      <c r="A91" s="49">
        <v>87</v>
      </c>
      <c r="B91" s="206">
        <f>GD_CHUNG!B91</f>
        <v>10586</v>
      </c>
      <c r="C91" s="206" t="str">
        <f>GD_CHUNG!C91</f>
        <v>Nguyễn Thu Hằng</v>
      </c>
      <c r="D91" s="206" t="str">
        <f>GD_CHUNG!D91</f>
        <v>NV PVHK</v>
      </c>
      <c r="E91" s="43">
        <f>VLOOKUP(B91,RPT_TONG_HOP!$B$4:$T$988,19,FALSE)</f>
        <v>9230000</v>
      </c>
      <c r="F91" s="43">
        <f>VLOOKUP(B91,RPT_CAC_KHOAN_GIAM_TRU!$B$4:$M$1000,12,FALSE)</f>
        <v>1086875</v>
      </c>
      <c r="G91" s="76">
        <f t="shared" si="0"/>
        <v>86250</v>
      </c>
      <c r="H91" s="43">
        <f>IF(G91&lt;0,0,IF(G91&lt;DM_TI_LE!$E$11,G91*DM_TI_LE!$F$11+DM_TI_LE!$G$11,IF(G91&lt;DM_TI_LE!$E$12,G91*DM_TI_LE!$F$12+DM_TI_LE!$G$12,IF(G91&lt;DM_TI_LE!$E$13,G91*DM_TI_LE!$F$13+DM_TI_LE!$G$13,IF(G91&lt;DM_TI_LE!$E$14,G91*DM_TI_LE!$F$14+DM_TI_LE!$G$14,IF(G91&lt;DM_TI_LE!$E$15,G91*DM_TI_LE!$F$15+DM_TI_LE!$G$15,IF(G91&lt;DM_TI_LE!$E$16,G91*DM_TI_LE!$F$16+DM_TI_LE!$G$16,G91*DM_TI_LE!$F$17+DM_TI_LE!$G$17)))))))-J91</f>
        <v>4312.5</v>
      </c>
      <c r="I91" s="167">
        <v>-8056875</v>
      </c>
      <c r="J91" s="22">
        <v>0</v>
      </c>
    </row>
    <row r="92" spans="1:10" ht="14.25" x14ac:dyDescent="0.2">
      <c r="A92" s="49">
        <v>88</v>
      </c>
      <c r="B92" s="206">
        <f>GD_CHUNG!B92</f>
        <v>10600</v>
      </c>
      <c r="C92" s="206" t="str">
        <f>GD_CHUNG!C92</f>
        <v>Nguyễn Thị Vân Anh</v>
      </c>
      <c r="D92" s="206" t="str">
        <f>GD_CHUNG!D92</f>
        <v>NV PVHK</v>
      </c>
      <c r="E92" s="43">
        <f>VLOOKUP(B92,RPT_TONG_HOP!$B$4:$T$988,19,FALSE)</f>
        <v>7376000.0000000009</v>
      </c>
      <c r="F92" s="43">
        <f>VLOOKUP(B92,RPT_CAC_KHOAN_GIAM_TRU!$B$4:$M$1000,12,FALSE)</f>
        <v>1086875</v>
      </c>
      <c r="G92" s="76">
        <f t="shared" si="0"/>
        <v>3528403.850000001</v>
      </c>
      <c r="H92" s="43">
        <f>IF(G92&lt;0,0,IF(G92&lt;DM_TI_LE!$E$11,G92*DM_TI_LE!$F$11+DM_TI_LE!$G$11,IF(G92&lt;DM_TI_LE!$E$12,G92*DM_TI_LE!$F$12+DM_TI_LE!$G$12,IF(G92&lt;DM_TI_LE!$E$13,G92*DM_TI_LE!$F$13+DM_TI_LE!$G$13,IF(G92&lt;DM_TI_LE!$E$14,G92*DM_TI_LE!$F$14+DM_TI_LE!$G$14,IF(G92&lt;DM_TI_LE!$E$15,G92*DM_TI_LE!$F$15+DM_TI_LE!$G$15,IF(G92&lt;DM_TI_LE!$E$16,G92*DM_TI_LE!$F$16+DM_TI_LE!$G$16,G92*DM_TI_LE!$F$17+DM_TI_LE!$G$17)))))))-J92</f>
        <v>176420.19250000006</v>
      </c>
      <c r="I92" s="167">
        <v>-2760721.15</v>
      </c>
      <c r="J92" s="22">
        <v>0</v>
      </c>
    </row>
    <row r="93" spans="1:10" ht="14.25" x14ac:dyDescent="0.2">
      <c r="A93" s="49">
        <v>89</v>
      </c>
      <c r="B93" s="206">
        <f>GD_CHUNG!B93</f>
        <v>10601</v>
      </c>
      <c r="C93" s="206" t="str">
        <f>GD_CHUNG!C93</f>
        <v>Phan Thị Hạnh</v>
      </c>
      <c r="D93" s="206" t="str">
        <f>GD_CHUNG!D93</f>
        <v>NV PVHK</v>
      </c>
      <c r="E93" s="43">
        <f>VLOOKUP(B93,RPT_TONG_HOP!$B$4:$T$988,19,FALSE)</f>
        <v>7880000</v>
      </c>
      <c r="F93" s="43">
        <f>VLOOKUP(B93,RPT_CAC_KHOAN_GIAM_TRU!$B$4:$M$1000,12,FALSE)</f>
        <v>1086875</v>
      </c>
      <c r="G93" s="76">
        <f t="shared" si="0"/>
        <v>986250</v>
      </c>
      <c r="H93" s="43">
        <f>IF(G93&lt;0,0,IF(G93&lt;DM_TI_LE!$E$11,G93*DM_TI_LE!$F$11+DM_TI_LE!$G$11,IF(G93&lt;DM_TI_LE!$E$12,G93*DM_TI_LE!$F$12+DM_TI_LE!$G$12,IF(G93&lt;DM_TI_LE!$E$13,G93*DM_TI_LE!$F$13+DM_TI_LE!$G$13,IF(G93&lt;DM_TI_LE!$E$14,G93*DM_TI_LE!$F$14+DM_TI_LE!$G$14,IF(G93&lt;DM_TI_LE!$E$15,G93*DM_TI_LE!$F$15+DM_TI_LE!$G$15,IF(G93&lt;DM_TI_LE!$E$16,G93*DM_TI_LE!$F$16+DM_TI_LE!$G$16,G93*DM_TI_LE!$F$17+DM_TI_LE!$G$17)))))))-J93</f>
        <v>49312.5</v>
      </c>
      <c r="I93" s="167">
        <v>-5806875</v>
      </c>
      <c r="J93" s="22">
        <v>0</v>
      </c>
    </row>
    <row r="94" spans="1:10" ht="14.25" x14ac:dyDescent="0.2">
      <c r="A94" s="49">
        <v>90</v>
      </c>
      <c r="B94" s="206">
        <f>GD_CHUNG!B94</f>
        <v>10608</v>
      </c>
      <c r="C94" s="206" t="str">
        <f>GD_CHUNG!C94</f>
        <v>Nguyễn Thị Hương</v>
      </c>
      <c r="D94" s="206" t="str">
        <f>GD_CHUNG!D94</f>
        <v>NV PVHK</v>
      </c>
      <c r="E94" s="43">
        <f>VLOOKUP(B94,RPT_TONG_HOP!$B$4:$T$988,19,FALSE)</f>
        <v>8485000</v>
      </c>
      <c r="F94" s="43">
        <f>VLOOKUP(B94,RPT_CAC_KHOAN_GIAM_TRU!$B$4:$M$1000,12,FALSE)</f>
        <v>1086875</v>
      </c>
      <c r="G94" s="76">
        <f t="shared" si="0"/>
        <v>2578750</v>
      </c>
      <c r="H94" s="43">
        <f>IF(G94&lt;0,0,IF(G94&lt;DM_TI_LE!$E$11,G94*DM_TI_LE!$F$11+DM_TI_LE!$G$11,IF(G94&lt;DM_TI_LE!$E$12,G94*DM_TI_LE!$F$12+DM_TI_LE!$G$12,IF(G94&lt;DM_TI_LE!$E$13,G94*DM_TI_LE!$F$13+DM_TI_LE!$G$13,IF(G94&lt;DM_TI_LE!$E$14,G94*DM_TI_LE!$F$14+DM_TI_LE!$G$14,IF(G94&lt;DM_TI_LE!$E$15,G94*DM_TI_LE!$F$15+DM_TI_LE!$G$15,IF(G94&lt;DM_TI_LE!$E$16,G94*DM_TI_LE!$F$16+DM_TI_LE!$G$16,G94*DM_TI_LE!$F$17+DM_TI_LE!$G$17)))))))-J94</f>
        <v>128937.5</v>
      </c>
      <c r="I94" s="167">
        <v>-4819375</v>
      </c>
      <c r="J94" s="22">
        <v>0</v>
      </c>
    </row>
    <row r="95" spans="1:10" ht="14.25" x14ac:dyDescent="0.2">
      <c r="A95" s="49">
        <v>91</v>
      </c>
      <c r="B95" s="206">
        <f>GD_CHUNG!B95</f>
        <v>10624</v>
      </c>
      <c r="C95" s="206" t="str">
        <f>GD_CHUNG!C95</f>
        <v>Nguyễn Huyền Trang</v>
      </c>
      <c r="D95" s="206" t="str">
        <f>GD_CHUNG!D95</f>
        <v>NV PVHK</v>
      </c>
      <c r="E95" s="43">
        <f>VLOOKUP(B95,RPT_TONG_HOP!$B$4:$T$988,19,FALSE)</f>
        <v>765000</v>
      </c>
      <c r="F95" s="43">
        <f>VLOOKUP(B95,RPT_CAC_KHOAN_GIAM_TRU!$B$4:$M$1000,12,FALSE)</f>
        <v>0</v>
      </c>
      <c r="G95" s="76">
        <f t="shared" si="0"/>
        <v>-11070000</v>
      </c>
      <c r="H95" s="43">
        <f>IF(G95&lt;0,0,IF(G95&lt;DM_TI_LE!$E$11,G95*DM_TI_LE!$F$11+DM_TI_LE!$G$11,IF(G95&lt;DM_TI_LE!$E$12,G95*DM_TI_LE!$F$12+DM_TI_LE!$G$12,IF(G95&lt;DM_TI_LE!$E$13,G95*DM_TI_LE!$F$13+DM_TI_LE!$G$13,IF(G95&lt;DM_TI_LE!$E$14,G95*DM_TI_LE!$F$14+DM_TI_LE!$G$14,IF(G95&lt;DM_TI_LE!$E$15,G95*DM_TI_LE!$F$15+DM_TI_LE!$G$15,IF(G95&lt;DM_TI_LE!$E$16,G95*DM_TI_LE!$F$16+DM_TI_LE!$G$16,G95*DM_TI_LE!$F$17+DM_TI_LE!$G$17)))))))-J95</f>
        <v>0</v>
      </c>
      <c r="I95" s="167">
        <v>-11835000</v>
      </c>
      <c r="J95" s="22">
        <v>0</v>
      </c>
    </row>
    <row r="96" spans="1:10" ht="14.25" x14ac:dyDescent="0.2">
      <c r="A96" s="49">
        <v>92</v>
      </c>
      <c r="B96" s="206">
        <f>GD_CHUNG!B96</f>
        <v>10625</v>
      </c>
      <c r="C96" s="206" t="str">
        <f>GD_CHUNG!C96</f>
        <v>Vương Thị Thanh Nhàn</v>
      </c>
      <c r="D96" s="206" t="str">
        <f>GD_CHUNG!D96</f>
        <v>NV PVHK</v>
      </c>
      <c r="E96" s="43">
        <f>VLOOKUP(B96,RPT_TONG_HOP!$B$4:$T$988,19,FALSE)</f>
        <v>9879999.9999999981</v>
      </c>
      <c r="F96" s="43">
        <f>VLOOKUP(B96,RPT_CAC_KHOAN_GIAM_TRU!$B$4:$M$1000,12,FALSE)</f>
        <v>1086875</v>
      </c>
      <c r="G96" s="76">
        <f t="shared" si="0"/>
        <v>4986249.9999999981</v>
      </c>
      <c r="H96" s="43">
        <f>IF(G96&lt;0,0,IF(G96&lt;DM_TI_LE!$E$11,G96*DM_TI_LE!$F$11+DM_TI_LE!$G$11,IF(G96&lt;DM_TI_LE!$E$12,G96*DM_TI_LE!$F$12+DM_TI_LE!$G$12,IF(G96&lt;DM_TI_LE!$E$13,G96*DM_TI_LE!$F$13+DM_TI_LE!$G$13,IF(G96&lt;DM_TI_LE!$E$14,G96*DM_TI_LE!$F$14+DM_TI_LE!$G$14,IF(G96&lt;DM_TI_LE!$E$15,G96*DM_TI_LE!$F$15+DM_TI_LE!$G$15,IF(G96&lt;DM_TI_LE!$E$16,G96*DM_TI_LE!$F$16+DM_TI_LE!$G$16,G96*DM_TI_LE!$F$17+DM_TI_LE!$G$17)))))))-J96</f>
        <v>249312.49999999991</v>
      </c>
      <c r="I96" s="167">
        <v>-3806875</v>
      </c>
      <c r="J96" s="22">
        <v>0</v>
      </c>
    </row>
    <row r="97" spans="1:10" ht="14.25" x14ac:dyDescent="0.2">
      <c r="A97" s="49">
        <v>93</v>
      </c>
      <c r="B97" s="206">
        <f>GD_CHUNG!B97</f>
        <v>10633</v>
      </c>
      <c r="C97" s="206" t="str">
        <f>GD_CHUNG!C97</f>
        <v>Quàng Thị Phúc</v>
      </c>
      <c r="D97" s="206" t="str">
        <f>GD_CHUNG!D97</f>
        <v>NV PVHK</v>
      </c>
      <c r="E97" s="43">
        <f>VLOOKUP(B97,RPT_TONG_HOP!$B$4:$T$988,19,FALSE)</f>
        <v>10465000</v>
      </c>
      <c r="F97" s="43">
        <f>VLOOKUP(B97,RPT_CAC_KHOAN_GIAM_TRU!$B$4:$M$1000,12,FALSE)</f>
        <v>1158065</v>
      </c>
      <c r="G97" s="76">
        <f t="shared" si="0"/>
        <v>4510870</v>
      </c>
      <c r="H97" s="43">
        <f>IF(G97&lt;0,0,IF(G97&lt;DM_TI_LE!$E$11,G97*DM_TI_LE!$F$11+DM_TI_LE!$G$11,IF(G97&lt;DM_TI_LE!$E$12,G97*DM_TI_LE!$F$12+DM_TI_LE!$G$12,IF(G97&lt;DM_TI_LE!$E$13,G97*DM_TI_LE!$F$13+DM_TI_LE!$G$13,IF(G97&lt;DM_TI_LE!$E$14,G97*DM_TI_LE!$F$14+DM_TI_LE!$G$14,IF(G97&lt;DM_TI_LE!$E$15,G97*DM_TI_LE!$F$15+DM_TI_LE!$G$15,IF(G97&lt;DM_TI_LE!$E$16,G97*DM_TI_LE!$F$16+DM_TI_LE!$G$16,G97*DM_TI_LE!$F$17+DM_TI_LE!$G$17)))))))-J97</f>
        <v>225543.5</v>
      </c>
      <c r="I97" s="167">
        <v>-4796065</v>
      </c>
      <c r="J97" s="22">
        <v>0</v>
      </c>
    </row>
    <row r="98" spans="1:10" ht="14.25" x14ac:dyDescent="0.2">
      <c r="A98" s="49">
        <v>94</v>
      </c>
      <c r="B98" s="206">
        <f>GD_CHUNG!B98</f>
        <v>10634</v>
      </c>
      <c r="C98" s="206" t="str">
        <f>GD_CHUNG!C98</f>
        <v>Phạm Thị Thanh Hoa</v>
      </c>
      <c r="D98" s="206" t="str">
        <f>GD_CHUNG!D98</f>
        <v>NV PVHK</v>
      </c>
      <c r="E98" s="43">
        <f>VLOOKUP(B98,RPT_TONG_HOP!$B$4:$T$988,19,FALSE)</f>
        <v>10332250</v>
      </c>
      <c r="F98" s="43">
        <f>VLOOKUP(B98,RPT_CAC_KHOAN_GIAM_TRU!$B$4:$M$1000,12,FALSE)</f>
        <v>1086875</v>
      </c>
      <c r="G98" s="76">
        <f t="shared" si="0"/>
        <v>5438500</v>
      </c>
      <c r="H98" s="43">
        <f>IF(G98&lt;0,0,IF(G98&lt;DM_TI_LE!$E$11,G98*DM_TI_LE!$F$11+DM_TI_LE!$G$11,IF(G98&lt;DM_TI_LE!$E$12,G98*DM_TI_LE!$F$12+DM_TI_LE!$G$12,IF(G98&lt;DM_TI_LE!$E$13,G98*DM_TI_LE!$F$13+DM_TI_LE!$G$13,IF(G98&lt;DM_TI_LE!$E$14,G98*DM_TI_LE!$F$14+DM_TI_LE!$G$14,IF(G98&lt;DM_TI_LE!$E$15,G98*DM_TI_LE!$F$15+DM_TI_LE!$G$15,IF(G98&lt;DM_TI_LE!$E$16,G98*DM_TI_LE!$F$16+DM_TI_LE!$G$16,G98*DM_TI_LE!$F$17+DM_TI_LE!$G$17)))))))-J98</f>
        <v>293850</v>
      </c>
      <c r="I98" s="167">
        <v>-3806875</v>
      </c>
      <c r="J98" s="22">
        <v>0</v>
      </c>
    </row>
    <row r="99" spans="1:10" ht="14.25" x14ac:dyDescent="0.2">
      <c r="A99" s="49">
        <v>95</v>
      </c>
      <c r="B99" s="206">
        <f>GD_CHUNG!B99</f>
        <v>10635</v>
      </c>
      <c r="C99" s="206" t="str">
        <f>GD_CHUNG!C99</f>
        <v>Đào Thị Mận</v>
      </c>
      <c r="D99" s="206" t="str">
        <f>GD_CHUNG!D99</f>
        <v>NV PVHK</v>
      </c>
      <c r="E99" s="43">
        <f>VLOOKUP(B99,RPT_TONG_HOP!$B$4:$T$988,19,FALSE)</f>
        <v>8780000</v>
      </c>
      <c r="F99" s="43">
        <f>VLOOKUP(B99,RPT_CAC_KHOAN_GIAM_TRU!$B$4:$M$1000,12,FALSE)</f>
        <v>1158065</v>
      </c>
      <c r="G99" s="76">
        <f t="shared" si="0"/>
        <v>2643870</v>
      </c>
      <c r="H99" s="43">
        <f>IF(G99&lt;0,0,IF(G99&lt;DM_TI_LE!$E$11,G99*DM_TI_LE!$F$11+DM_TI_LE!$G$11,IF(G99&lt;DM_TI_LE!$E$12,G99*DM_TI_LE!$F$12+DM_TI_LE!$G$12,IF(G99&lt;DM_TI_LE!$E$13,G99*DM_TI_LE!$F$13+DM_TI_LE!$G$13,IF(G99&lt;DM_TI_LE!$E$14,G99*DM_TI_LE!$F$14+DM_TI_LE!$G$14,IF(G99&lt;DM_TI_LE!$E$15,G99*DM_TI_LE!$F$15+DM_TI_LE!$G$15,IF(G99&lt;DM_TI_LE!$E$16,G99*DM_TI_LE!$F$16+DM_TI_LE!$G$16,G99*DM_TI_LE!$F$17+DM_TI_LE!$G$17)))))))-J99</f>
        <v>132193.5</v>
      </c>
      <c r="I99" s="167">
        <v>-4978065</v>
      </c>
      <c r="J99" s="22">
        <v>0</v>
      </c>
    </row>
    <row r="100" spans="1:10" ht="14.25" x14ac:dyDescent="0.2">
      <c r="A100" s="49">
        <v>96</v>
      </c>
      <c r="B100" s="206">
        <f>GD_CHUNG!B100</f>
        <v>11105</v>
      </c>
      <c r="C100" s="206" t="str">
        <f>GD_CHUNG!C100</f>
        <v>Ngô Minh Thanh</v>
      </c>
      <c r="D100" s="206" t="str">
        <f>GD_CHUNG!D100</f>
        <v>NV PVHK</v>
      </c>
      <c r="E100" s="43">
        <f>VLOOKUP(B100,RPT_TONG_HOP!$B$4:$T$988,19,FALSE)</f>
        <v>7880000</v>
      </c>
      <c r="F100" s="43">
        <f>VLOOKUP(B100,RPT_CAC_KHOAN_GIAM_TRU!$B$4:$M$1000,12,FALSE)</f>
        <v>1086875</v>
      </c>
      <c r="G100" s="76">
        <f t="shared" si="0"/>
        <v>4442250</v>
      </c>
      <c r="H100" s="43">
        <f>IF(G100&lt;0,0,IF(G100&lt;DM_TI_LE!$E$11,G100*DM_TI_LE!$F$11+DM_TI_LE!$G$11,IF(G100&lt;DM_TI_LE!$E$12,G100*DM_TI_LE!$F$12+DM_TI_LE!$G$12,IF(G100&lt;DM_TI_LE!$E$13,G100*DM_TI_LE!$F$13+DM_TI_LE!$G$13,IF(G100&lt;DM_TI_LE!$E$14,G100*DM_TI_LE!$F$14+DM_TI_LE!$G$14,IF(G100&lt;DM_TI_LE!$E$15,G100*DM_TI_LE!$F$15+DM_TI_LE!$G$15,IF(G100&lt;DM_TI_LE!$E$16,G100*DM_TI_LE!$F$16+DM_TI_LE!$G$16,G100*DM_TI_LE!$F$17+DM_TI_LE!$G$17)))))))-J100</f>
        <v>222112.5</v>
      </c>
      <c r="I100" s="167">
        <v>-2350875</v>
      </c>
      <c r="J100" s="22">
        <v>0</v>
      </c>
    </row>
    <row r="101" spans="1:10" ht="14.25" x14ac:dyDescent="0.2">
      <c r="A101" s="49">
        <v>97</v>
      </c>
      <c r="B101" s="206">
        <f>GD_CHUNG!B101</f>
        <v>11107</v>
      </c>
      <c r="C101" s="206" t="str">
        <f>GD_CHUNG!C101</f>
        <v>Vũ Thị Thơm</v>
      </c>
      <c r="D101" s="206" t="str">
        <f>GD_CHUNG!D101</f>
        <v>NV PVHK</v>
      </c>
      <c r="E101" s="43">
        <f>VLOOKUP(B101,RPT_TONG_HOP!$B$4:$T$988,19,FALSE)</f>
        <v>7880000</v>
      </c>
      <c r="F101" s="43">
        <f>VLOOKUP(B101,RPT_CAC_KHOAN_GIAM_TRU!$B$4:$M$1000,12,FALSE)</f>
        <v>1086875</v>
      </c>
      <c r="G101" s="76">
        <f t="shared" si="0"/>
        <v>4586250</v>
      </c>
      <c r="H101" s="43">
        <f>IF(G101&lt;0,0,IF(G101&lt;DM_TI_LE!$E$11,G101*DM_TI_LE!$F$11+DM_TI_LE!$G$11,IF(G101&lt;DM_TI_LE!$E$12,G101*DM_TI_LE!$F$12+DM_TI_LE!$G$12,IF(G101&lt;DM_TI_LE!$E$13,G101*DM_TI_LE!$F$13+DM_TI_LE!$G$13,IF(G101&lt;DM_TI_LE!$E$14,G101*DM_TI_LE!$F$14+DM_TI_LE!$G$14,IF(G101&lt;DM_TI_LE!$E$15,G101*DM_TI_LE!$F$15+DM_TI_LE!$G$15,IF(G101&lt;DM_TI_LE!$E$16,G101*DM_TI_LE!$F$16+DM_TI_LE!$G$16,G101*DM_TI_LE!$F$17+DM_TI_LE!$G$17)))))))-J101</f>
        <v>229312.5</v>
      </c>
      <c r="I101" s="167">
        <v>-2206875</v>
      </c>
      <c r="J101" s="22">
        <v>0</v>
      </c>
    </row>
    <row r="102" spans="1:10" ht="14.25" x14ac:dyDescent="0.2">
      <c r="A102" s="49">
        <v>98</v>
      </c>
      <c r="B102" s="206">
        <f>GD_CHUNG!B102</f>
        <v>11109</v>
      </c>
      <c r="C102" s="206" t="str">
        <f>GD_CHUNG!C102</f>
        <v>Phạm Thành Việt</v>
      </c>
      <c r="D102" s="206" t="str">
        <f>GD_CHUNG!D102</f>
        <v>NV PVHK</v>
      </c>
      <c r="E102" s="43">
        <f>VLOOKUP(B102,RPT_TONG_HOP!$B$4:$T$988,19,FALSE)</f>
        <v>7736000</v>
      </c>
      <c r="F102" s="43">
        <f>VLOOKUP(B102,RPT_CAC_KHOAN_GIAM_TRU!$B$4:$M$1000,12,FALSE)</f>
        <v>1086875</v>
      </c>
      <c r="G102" s="76">
        <f t="shared" si="0"/>
        <v>842250</v>
      </c>
      <c r="H102" s="43">
        <f>IF(G102&lt;0,0,IF(G102&lt;DM_TI_LE!$E$11,G102*DM_TI_LE!$F$11+DM_TI_LE!$G$11,IF(G102&lt;DM_TI_LE!$E$12,G102*DM_TI_LE!$F$12+DM_TI_LE!$G$12,IF(G102&lt;DM_TI_LE!$E$13,G102*DM_TI_LE!$F$13+DM_TI_LE!$G$13,IF(G102&lt;DM_TI_LE!$E$14,G102*DM_TI_LE!$F$14+DM_TI_LE!$G$14,IF(G102&lt;DM_TI_LE!$E$15,G102*DM_TI_LE!$F$15+DM_TI_LE!$G$15,IF(G102&lt;DM_TI_LE!$E$16,G102*DM_TI_LE!$F$16+DM_TI_LE!$G$16,G102*DM_TI_LE!$F$17+DM_TI_LE!$G$17)))))))-J102</f>
        <v>42112.5</v>
      </c>
      <c r="I102" s="167">
        <v>-5806875</v>
      </c>
      <c r="J102" s="22">
        <v>0</v>
      </c>
    </row>
    <row r="103" spans="1:10" ht="14.25" x14ac:dyDescent="0.2">
      <c r="A103" s="49">
        <v>99</v>
      </c>
      <c r="B103" s="206">
        <f>GD_CHUNG!B103</f>
        <v>11766</v>
      </c>
      <c r="C103" s="206" t="str">
        <f>GD_CHUNG!C103</f>
        <v>Nguyễn Thị Vân</v>
      </c>
      <c r="D103" s="206" t="str">
        <f>GD_CHUNG!D103</f>
        <v>NV PVHK</v>
      </c>
      <c r="E103" s="43">
        <f>VLOOKUP(B103,RPT_TONG_HOP!$B$4:$T$988,19,FALSE)</f>
        <v>7376000.0000000009</v>
      </c>
      <c r="F103" s="43">
        <f>VLOOKUP(B103,RPT_CAC_KHOAN_GIAM_TRU!$B$4:$M$1000,12,FALSE)</f>
        <v>1086875</v>
      </c>
      <c r="G103" s="76">
        <f t="shared" si="0"/>
        <v>482250.00000000093</v>
      </c>
      <c r="H103" s="43">
        <f>IF(G103&lt;0,0,IF(G103&lt;DM_TI_LE!$E$11,G103*DM_TI_LE!$F$11+DM_TI_LE!$G$11,IF(G103&lt;DM_TI_LE!$E$12,G103*DM_TI_LE!$F$12+DM_TI_LE!$G$12,IF(G103&lt;DM_TI_LE!$E$13,G103*DM_TI_LE!$F$13+DM_TI_LE!$G$13,IF(G103&lt;DM_TI_LE!$E$14,G103*DM_TI_LE!$F$14+DM_TI_LE!$G$14,IF(G103&lt;DM_TI_LE!$E$15,G103*DM_TI_LE!$F$15+DM_TI_LE!$G$15,IF(G103&lt;DM_TI_LE!$E$16,G103*DM_TI_LE!$F$16+DM_TI_LE!$G$16,G103*DM_TI_LE!$F$17+DM_TI_LE!$G$17)))))))-J103</f>
        <v>24112.500000000047</v>
      </c>
      <c r="I103" s="167">
        <v>-5806875</v>
      </c>
      <c r="J103" s="22">
        <v>0</v>
      </c>
    </row>
    <row r="104" spans="1:10" ht="14.25" x14ac:dyDescent="0.2">
      <c r="A104" s="49">
        <v>100</v>
      </c>
      <c r="B104" s="206">
        <f>GD_CHUNG!B104</f>
        <v>13096</v>
      </c>
      <c r="C104" s="206" t="str">
        <f>GD_CHUNG!C104</f>
        <v>Đinh Văn Long</v>
      </c>
      <c r="D104" s="206" t="str">
        <f>GD_CHUNG!D104</f>
        <v>NV PVHK</v>
      </c>
      <c r="E104" s="43">
        <f>VLOOKUP(B104,RPT_TONG_HOP!$B$4:$T$988,19,FALSE)</f>
        <v>7880000</v>
      </c>
      <c r="F104" s="43">
        <f>VLOOKUP(B104,RPT_CAC_KHOAN_GIAM_TRU!$B$4:$M$1000,12,FALSE)</f>
        <v>1086875</v>
      </c>
      <c r="G104" s="76">
        <f t="shared" si="0"/>
        <v>4586250</v>
      </c>
      <c r="H104" s="43">
        <f>IF(G104&lt;0,0,IF(G104&lt;DM_TI_LE!$E$11,G104*DM_TI_LE!$F$11+DM_TI_LE!$G$11,IF(G104&lt;DM_TI_LE!$E$12,G104*DM_TI_LE!$F$12+DM_TI_LE!$G$12,IF(G104&lt;DM_TI_LE!$E$13,G104*DM_TI_LE!$F$13+DM_TI_LE!$G$13,IF(G104&lt;DM_TI_LE!$E$14,G104*DM_TI_LE!$F$14+DM_TI_LE!$G$14,IF(G104&lt;DM_TI_LE!$E$15,G104*DM_TI_LE!$F$15+DM_TI_LE!$G$15,IF(G104&lt;DM_TI_LE!$E$16,G104*DM_TI_LE!$F$16+DM_TI_LE!$G$16,G104*DM_TI_LE!$F$17+DM_TI_LE!$G$17)))))))-J104</f>
        <v>229312.5</v>
      </c>
      <c r="I104" s="167">
        <v>-2206875</v>
      </c>
      <c r="J104" s="22">
        <v>0</v>
      </c>
    </row>
    <row r="105" spans="1:10" ht="14.25" x14ac:dyDescent="0.2">
      <c r="A105" s="49">
        <v>101</v>
      </c>
      <c r="B105" s="206">
        <f>GD_CHUNG!B105</f>
        <v>10778</v>
      </c>
      <c r="C105" s="206" t="str">
        <f>GD_CHUNG!C105</f>
        <v>Nguyễn Thị Hồng Anh</v>
      </c>
      <c r="D105" s="206" t="str">
        <f>GD_CHUNG!D105</f>
        <v>Nv VS MB</v>
      </c>
      <c r="E105" s="43">
        <f>VLOOKUP(B105,RPT_TONG_HOP!$B$4:$T$988,19,FALSE)</f>
        <v>7520000</v>
      </c>
      <c r="F105" s="43">
        <f>VLOOKUP(B105,RPT_CAC_KHOAN_GIAM_TRU!$B$4:$M$1000,12,FALSE)</f>
        <v>1086875</v>
      </c>
      <c r="G105" s="76">
        <f t="shared" si="0"/>
        <v>4127625</v>
      </c>
      <c r="H105" s="43">
        <f>IF(G105&lt;0,0,IF(G105&lt;DM_TI_LE!$E$11,G105*DM_TI_LE!$F$11+DM_TI_LE!$G$11,IF(G105&lt;DM_TI_LE!$E$12,G105*DM_TI_LE!$F$12+DM_TI_LE!$G$12,IF(G105&lt;DM_TI_LE!$E$13,G105*DM_TI_LE!$F$13+DM_TI_LE!$G$13,IF(G105&lt;DM_TI_LE!$E$14,G105*DM_TI_LE!$F$14+DM_TI_LE!$G$14,IF(G105&lt;DM_TI_LE!$E$15,G105*DM_TI_LE!$F$15+DM_TI_LE!$G$15,IF(G105&lt;DM_TI_LE!$E$16,G105*DM_TI_LE!$F$16+DM_TI_LE!$G$16,G105*DM_TI_LE!$F$17+DM_TI_LE!$G$17)))))))-J105</f>
        <v>206381.25</v>
      </c>
      <c r="I105" s="167">
        <v>-2305500</v>
      </c>
      <c r="J105" s="22">
        <v>0</v>
      </c>
    </row>
    <row r="106" spans="1:10" ht="14.25" x14ac:dyDescent="0.2">
      <c r="A106" s="49">
        <v>102</v>
      </c>
      <c r="B106" s="206">
        <f>GD_CHUNG!B106</f>
        <v>11765</v>
      </c>
      <c r="C106" s="206" t="str">
        <f>GD_CHUNG!C106</f>
        <v>Hoàng Thị Hồng Nhung</v>
      </c>
      <c r="D106" s="206" t="str">
        <f>GD_CHUNG!D106</f>
        <v>NV PVHK</v>
      </c>
      <c r="E106" s="43">
        <f>VLOOKUP(B106,RPT_TONG_HOP!$B$4:$T$988,19,FALSE)</f>
        <v>6128888.888888889</v>
      </c>
      <c r="F106" s="43">
        <f>VLOOKUP(B106,RPT_CAC_KHOAN_GIAM_TRU!$B$4:$M$1000,12,FALSE)</f>
        <v>935763.88888888888</v>
      </c>
      <c r="G106" s="76">
        <f t="shared" si="0"/>
        <v>3346250</v>
      </c>
      <c r="H106" s="43">
        <f>IF(G106&lt;0,0,IF(G106&lt;DM_TI_LE!$E$11,G106*DM_TI_LE!$F$11+DM_TI_LE!$G$11,IF(G106&lt;DM_TI_LE!$E$12,G106*DM_TI_LE!$F$12+DM_TI_LE!$G$12,IF(G106&lt;DM_TI_LE!$E$13,G106*DM_TI_LE!$F$13+DM_TI_LE!$G$13,IF(G106&lt;DM_TI_LE!$E$14,G106*DM_TI_LE!$F$14+DM_TI_LE!$G$14,IF(G106&lt;DM_TI_LE!$E$15,G106*DM_TI_LE!$F$15+DM_TI_LE!$G$15,IF(G106&lt;DM_TI_LE!$E$16,G106*DM_TI_LE!$F$16+DM_TI_LE!$G$16,G106*DM_TI_LE!$F$17+DM_TI_LE!$G$17)))))))-J106</f>
        <v>167312.5</v>
      </c>
      <c r="I106" s="167">
        <v>-1846875</v>
      </c>
      <c r="J106" s="22">
        <v>0</v>
      </c>
    </row>
    <row r="107" spans="1:10" ht="14.25" x14ac:dyDescent="0.2">
      <c r="A107" s="49">
        <v>103</v>
      </c>
      <c r="B107" s="206">
        <f>GD_CHUNG!B107</f>
        <v>10631</v>
      </c>
      <c r="C107" s="206" t="str">
        <f>GD_CHUNG!C107</f>
        <v>Nguyễn Thị Phương Mai</v>
      </c>
      <c r="D107" s="206" t="str">
        <f>GD_CHUNG!D107</f>
        <v>Đội trưởng</v>
      </c>
      <c r="E107" s="43">
        <f>VLOOKUP(B107,RPT_TONG_HOP!$B$4:$T$988,19,FALSE)</f>
        <v>18096350</v>
      </c>
      <c r="F107" s="43">
        <f>VLOOKUP(B107,RPT_CAC_KHOAN_GIAM_TRU!$B$4:$M$1000,12,FALSE)</f>
        <v>1217075</v>
      </c>
      <c r="G107" s="76">
        <f t="shared" si="0"/>
        <v>21697200</v>
      </c>
      <c r="H107" s="43">
        <f>IF(G107&lt;0,0,IF(G107&lt;DM_TI_LE!$E$11,G107*DM_TI_LE!$F$11+DM_TI_LE!$G$11,IF(G107&lt;DM_TI_LE!$E$12,G107*DM_TI_LE!$F$12+DM_TI_LE!$G$12,IF(G107&lt;DM_TI_LE!$E$13,G107*DM_TI_LE!$F$13+DM_TI_LE!$G$13,IF(G107&lt;DM_TI_LE!$E$14,G107*DM_TI_LE!$F$14+DM_TI_LE!$G$14,IF(G107&lt;DM_TI_LE!$E$15,G107*DM_TI_LE!$F$15+DM_TI_LE!$G$15,IF(G107&lt;DM_TI_LE!$E$16,G107*DM_TI_LE!$F$16+DM_TI_LE!$G$16,G107*DM_TI_LE!$F$17+DM_TI_LE!$G$17)))))))-J107</f>
        <v>2448544</v>
      </c>
      <c r="I107" s="167">
        <v>4817925</v>
      </c>
      <c r="J107" s="32">
        <v>240896</v>
      </c>
    </row>
    <row r="108" spans="1:10" ht="14.25" x14ac:dyDescent="0.2">
      <c r="A108" s="49">
        <v>104</v>
      </c>
      <c r="B108" s="206">
        <f>GD_CHUNG!B108</f>
        <v>10630</v>
      </c>
      <c r="C108" s="206" t="str">
        <f>GD_CHUNG!C108</f>
        <v>Nguyễn Thị Thu Hương</v>
      </c>
      <c r="D108" s="206" t="str">
        <f>GD_CHUNG!D108</f>
        <v>Đội phó</v>
      </c>
      <c r="E108" s="43">
        <f>VLOOKUP(B108,RPT_TONG_HOP!$B$4:$T$988,19,FALSE)</f>
        <v>14953550</v>
      </c>
      <c r="F108" s="43">
        <f>VLOOKUP(B108,RPT_CAC_KHOAN_GIAM_TRU!$B$4:$M$1000,12,FALSE)</f>
        <v>1196705</v>
      </c>
      <c r="G108" s="76">
        <f t="shared" si="0"/>
        <v>11755140</v>
      </c>
      <c r="H108" s="43">
        <f>IF(G108&lt;0,0,IF(G108&lt;DM_TI_LE!$E$11,G108*DM_TI_LE!$F$11+DM_TI_LE!$G$11,IF(G108&lt;DM_TI_LE!$E$12,G108*DM_TI_LE!$F$12+DM_TI_LE!$G$12,IF(G108&lt;DM_TI_LE!$E$13,G108*DM_TI_LE!$F$13+DM_TI_LE!$G$13,IF(G108&lt;DM_TI_LE!$E$14,G108*DM_TI_LE!$F$14+DM_TI_LE!$G$14,IF(G108&lt;DM_TI_LE!$E$15,G108*DM_TI_LE!$F$15+DM_TI_LE!$G$15,IF(G108&lt;DM_TI_LE!$E$16,G108*DM_TI_LE!$F$16+DM_TI_LE!$G$16,G108*DM_TI_LE!$F$17+DM_TI_LE!$G$17)))))))-J108</f>
        <v>1013271</v>
      </c>
      <c r="I108" s="167">
        <v>-2001705</v>
      </c>
      <c r="J108" s="22">
        <v>0</v>
      </c>
    </row>
    <row r="109" spans="1:10" ht="14.25" x14ac:dyDescent="0.2">
      <c r="A109" s="49">
        <v>105</v>
      </c>
      <c r="B109" s="206">
        <f>GD_CHUNG!B109</f>
        <v>12549</v>
      </c>
      <c r="C109" s="206" t="str">
        <f>GD_CHUNG!C109</f>
        <v>Nguyễn Tuấn Linh</v>
      </c>
      <c r="D109" s="206" t="str">
        <f>GD_CHUNG!D109</f>
        <v>Nhân viên phục vụ hành khách hàng hóa</v>
      </c>
      <c r="E109" s="43">
        <f>VLOOKUP(B109,RPT_TONG_HOP!$B$4:$T$988,19,FALSE)</f>
        <v>7479259.2592592603</v>
      </c>
      <c r="F109" s="43">
        <f>VLOOKUP(B109,RPT_CAC_KHOAN_GIAM_TRU!$B$4:$M$1000,12,FALSE)</f>
        <v>986134.25925925921</v>
      </c>
      <c r="G109" s="76">
        <f t="shared" si="0"/>
        <v>3494250.0000000009</v>
      </c>
      <c r="H109" s="43">
        <f>IF(G109&lt;0,0,IF(G109&lt;DM_TI_LE!$E$11,G109*DM_TI_LE!$F$11+DM_TI_LE!$G$11,IF(G109&lt;DM_TI_LE!$E$12,G109*DM_TI_LE!$F$12+DM_TI_LE!$G$12,IF(G109&lt;DM_TI_LE!$E$13,G109*DM_TI_LE!$F$13+DM_TI_LE!$G$13,IF(G109&lt;DM_TI_LE!$E$14,G109*DM_TI_LE!$F$14+DM_TI_LE!$G$14,IF(G109&lt;DM_TI_LE!$E$15,G109*DM_TI_LE!$F$15+DM_TI_LE!$G$15,IF(G109&lt;DM_TI_LE!$E$16,G109*DM_TI_LE!$F$16+DM_TI_LE!$G$16,G109*DM_TI_LE!$F$17+DM_TI_LE!$G$17)))))))-J109</f>
        <v>174712.50000000006</v>
      </c>
      <c r="I109" s="167">
        <v>-2998875</v>
      </c>
      <c r="J109" s="22">
        <v>0</v>
      </c>
    </row>
    <row r="110" spans="1:10" ht="14.25" x14ac:dyDescent="0.2">
      <c r="A110" s="49">
        <v>106</v>
      </c>
      <c r="B110" s="206">
        <f>GD_CHUNG!B110</f>
        <v>12568</v>
      </c>
      <c r="C110" s="206" t="str">
        <f>GD_CHUNG!C110</f>
        <v>Nguyễn Thị Hồng Minh</v>
      </c>
      <c r="D110" s="206" t="str">
        <f>GD_CHUNG!D110</f>
        <v>Nhân viên phục vụ hành khách hàng hóa</v>
      </c>
      <c r="E110" s="43">
        <f>VLOOKUP(B110,RPT_TONG_HOP!$B$4:$T$988,19,FALSE)</f>
        <v>9185000</v>
      </c>
      <c r="F110" s="43">
        <f>VLOOKUP(B110,RPT_CAC_KHOAN_GIAM_TRU!$B$4:$M$1000,12,FALSE)</f>
        <v>1086875</v>
      </c>
      <c r="G110" s="76">
        <f t="shared" si="0"/>
        <v>5891250</v>
      </c>
      <c r="H110" s="43">
        <f>IF(G110&lt;0,0,IF(G110&lt;DM_TI_LE!$E$11,G110*DM_TI_LE!$F$11+DM_TI_LE!$G$11,IF(G110&lt;DM_TI_LE!$E$12,G110*DM_TI_LE!$F$12+DM_TI_LE!$G$12,IF(G110&lt;DM_TI_LE!$E$13,G110*DM_TI_LE!$F$13+DM_TI_LE!$G$13,IF(G110&lt;DM_TI_LE!$E$14,G110*DM_TI_LE!$F$14+DM_TI_LE!$G$14,IF(G110&lt;DM_TI_LE!$E$15,G110*DM_TI_LE!$F$15+DM_TI_LE!$G$15,IF(G110&lt;DM_TI_LE!$E$16,G110*DM_TI_LE!$F$16+DM_TI_LE!$G$16,G110*DM_TI_LE!$F$17+DM_TI_LE!$G$17)))))))-J110</f>
        <v>339125</v>
      </c>
      <c r="I110" s="167">
        <v>-2206875</v>
      </c>
      <c r="J110" s="22">
        <v>0</v>
      </c>
    </row>
    <row r="111" spans="1:10" ht="14.25" x14ac:dyDescent="0.2">
      <c r="A111" s="49">
        <v>107</v>
      </c>
      <c r="B111" s="206">
        <f>GD_CHUNG!B111</f>
        <v>12571</v>
      </c>
      <c r="C111" s="206" t="str">
        <f>GD_CHUNG!C111</f>
        <v>Ngô Thị Diễm Quỳnh</v>
      </c>
      <c r="D111" s="206" t="str">
        <f>GD_CHUNG!D111</f>
        <v>Nhân viên phục vụ hành khách hàng hóa</v>
      </c>
      <c r="E111" s="43">
        <f>VLOOKUP(B111,RPT_TONG_HOP!$B$4:$T$988,19,FALSE)</f>
        <v>8132000.0000000009</v>
      </c>
      <c r="F111" s="43">
        <f>VLOOKUP(B111,RPT_CAC_KHOAN_GIAM_TRU!$B$4:$M$1000,12,FALSE)</f>
        <v>1086875</v>
      </c>
      <c r="G111" s="76">
        <f t="shared" si="0"/>
        <v>5198250.0000000009</v>
      </c>
      <c r="H111" s="43">
        <f>IF(G111&lt;0,0,IF(G111&lt;DM_TI_LE!$E$11,G111*DM_TI_LE!$F$11+DM_TI_LE!$G$11,IF(G111&lt;DM_TI_LE!$E$12,G111*DM_TI_LE!$F$12+DM_TI_LE!$G$12,IF(G111&lt;DM_TI_LE!$E$13,G111*DM_TI_LE!$F$13+DM_TI_LE!$G$13,IF(G111&lt;DM_TI_LE!$E$14,G111*DM_TI_LE!$F$14+DM_TI_LE!$G$14,IF(G111&lt;DM_TI_LE!$E$15,G111*DM_TI_LE!$F$15+DM_TI_LE!$G$15,IF(G111&lt;DM_TI_LE!$E$16,G111*DM_TI_LE!$F$16+DM_TI_LE!$G$16,G111*DM_TI_LE!$F$17+DM_TI_LE!$G$17)))))))-J111</f>
        <v>269825.00000000012</v>
      </c>
      <c r="I111" s="167">
        <v>-1846875</v>
      </c>
      <c r="J111" s="22">
        <v>0</v>
      </c>
    </row>
    <row r="112" spans="1:10" ht="14.25" x14ac:dyDescent="0.2">
      <c r="A112" s="49">
        <v>108</v>
      </c>
      <c r="B112" s="206">
        <f>GD_CHUNG!B112</f>
        <v>13370</v>
      </c>
      <c r="C112" s="206" t="str">
        <f>GD_CHUNG!C112</f>
        <v>Đinh Đức Điệp</v>
      </c>
      <c r="D112" s="206" t="str">
        <f>GD_CHUNG!D112</f>
        <v>Nhân viên phục vụ hành khách hàng hóa</v>
      </c>
      <c r="E112" s="43">
        <f>VLOOKUP(B112,RPT_TONG_HOP!$B$4:$T$988,19,FALSE)</f>
        <v>7448000</v>
      </c>
      <c r="F112" s="43">
        <f>VLOOKUP(B112,RPT_CAC_KHOAN_GIAM_TRU!$B$4:$M$1000,12,FALSE)</f>
        <v>1086875</v>
      </c>
      <c r="G112" s="76">
        <f t="shared" si="0"/>
        <v>4154250</v>
      </c>
      <c r="H112" s="43">
        <f>IF(G112&lt;0,0,IF(G112&lt;DM_TI_LE!$E$11,G112*DM_TI_LE!$F$11+DM_TI_LE!$G$11,IF(G112&lt;DM_TI_LE!$E$12,G112*DM_TI_LE!$F$12+DM_TI_LE!$G$12,IF(G112&lt;DM_TI_LE!$E$13,G112*DM_TI_LE!$F$13+DM_TI_LE!$G$13,IF(G112&lt;DM_TI_LE!$E$14,G112*DM_TI_LE!$F$14+DM_TI_LE!$G$14,IF(G112&lt;DM_TI_LE!$E$15,G112*DM_TI_LE!$F$15+DM_TI_LE!$G$15,IF(G112&lt;DM_TI_LE!$E$16,G112*DM_TI_LE!$F$16+DM_TI_LE!$G$16,G112*DM_TI_LE!$F$17+DM_TI_LE!$G$17)))))))-J112</f>
        <v>207712.5</v>
      </c>
      <c r="I112" s="167">
        <v>-2206875</v>
      </c>
      <c r="J112" s="22">
        <v>0</v>
      </c>
    </row>
    <row r="113" spans="1:10" ht="14.25" x14ac:dyDescent="0.2">
      <c r="A113" s="49">
        <v>109</v>
      </c>
      <c r="B113" s="206">
        <f>GD_CHUNG!B113</f>
        <v>13372</v>
      </c>
      <c r="C113" s="206" t="str">
        <f>GD_CHUNG!C113</f>
        <v>Trần Thị Hoa Lý</v>
      </c>
      <c r="D113" s="206" t="str">
        <f>GD_CHUNG!D113</f>
        <v>Nhân viên phục vụ hành khách hàng hóa</v>
      </c>
      <c r="E113" s="43">
        <f>VLOOKUP(B113,RPT_TONG_HOP!$B$4:$T$988,19,FALSE)</f>
        <v>7376000.0000000009</v>
      </c>
      <c r="F113" s="43">
        <f>VLOOKUP(B113,RPT_CAC_KHOAN_GIAM_TRU!$B$4:$M$1000,12,FALSE)</f>
        <v>1086875</v>
      </c>
      <c r="G113" s="76">
        <f t="shared" si="0"/>
        <v>4082250.0000000009</v>
      </c>
      <c r="H113" s="43">
        <f>IF(G113&lt;0,0,IF(G113&lt;DM_TI_LE!$E$11,G113*DM_TI_LE!$F$11+DM_TI_LE!$G$11,IF(G113&lt;DM_TI_LE!$E$12,G113*DM_TI_LE!$F$12+DM_TI_LE!$G$12,IF(G113&lt;DM_TI_LE!$E$13,G113*DM_TI_LE!$F$13+DM_TI_LE!$G$13,IF(G113&lt;DM_TI_LE!$E$14,G113*DM_TI_LE!$F$14+DM_TI_LE!$G$14,IF(G113&lt;DM_TI_LE!$E$15,G113*DM_TI_LE!$F$15+DM_TI_LE!$G$15,IF(G113&lt;DM_TI_LE!$E$16,G113*DM_TI_LE!$F$16+DM_TI_LE!$G$16,G113*DM_TI_LE!$F$17+DM_TI_LE!$G$17)))))))-J113</f>
        <v>204112.50000000006</v>
      </c>
      <c r="I113" s="167">
        <v>-2206875</v>
      </c>
      <c r="J113" s="22">
        <v>0</v>
      </c>
    </row>
    <row r="114" spans="1:10" ht="14.25" x14ac:dyDescent="0.2">
      <c r="A114" s="49">
        <v>110</v>
      </c>
      <c r="B114" s="206">
        <f>GD_CHUNG!B114</f>
        <v>13376</v>
      </c>
      <c r="C114" s="206" t="str">
        <f>GD_CHUNG!C114</f>
        <v>Vũ Thùy Linh</v>
      </c>
      <c r="D114" s="206" t="str">
        <f>GD_CHUNG!D114</f>
        <v>Nhân viên phục vụ hành khách hàng hóa</v>
      </c>
      <c r="E114" s="43">
        <f>VLOOKUP(B114,RPT_TONG_HOP!$B$4:$T$988,19,FALSE)</f>
        <v>7880000</v>
      </c>
      <c r="F114" s="43">
        <f>VLOOKUP(B114,RPT_CAC_KHOAN_GIAM_TRU!$B$4:$M$1000,12,FALSE)</f>
        <v>1086875</v>
      </c>
      <c r="G114" s="76">
        <f t="shared" si="0"/>
        <v>4586250</v>
      </c>
      <c r="H114" s="43">
        <f>IF(G114&lt;0,0,IF(G114&lt;DM_TI_LE!$E$11,G114*DM_TI_LE!$F$11+DM_TI_LE!$G$11,IF(G114&lt;DM_TI_LE!$E$12,G114*DM_TI_LE!$F$12+DM_TI_LE!$G$12,IF(G114&lt;DM_TI_LE!$E$13,G114*DM_TI_LE!$F$13+DM_TI_LE!$G$13,IF(G114&lt;DM_TI_LE!$E$14,G114*DM_TI_LE!$F$14+DM_TI_LE!$G$14,IF(G114&lt;DM_TI_LE!$E$15,G114*DM_TI_LE!$F$15+DM_TI_LE!$G$15,IF(G114&lt;DM_TI_LE!$E$16,G114*DM_TI_LE!$F$16+DM_TI_LE!$G$16,G114*DM_TI_LE!$F$17+DM_TI_LE!$G$17)))))))-J114</f>
        <v>229312.5</v>
      </c>
      <c r="I114" s="167">
        <v>-2206875</v>
      </c>
      <c r="J114" s="22">
        <v>0</v>
      </c>
    </row>
    <row r="115" spans="1:10" ht="14.25" x14ac:dyDescent="0.2">
      <c r="A115" s="49">
        <v>111</v>
      </c>
      <c r="B115" s="206">
        <f>GD_CHUNG!B115</f>
        <v>13377</v>
      </c>
      <c r="C115" s="206" t="str">
        <f>GD_CHUNG!C115</f>
        <v>Vũ Thị Bích Dung</v>
      </c>
      <c r="D115" s="206" t="str">
        <f>GD_CHUNG!D115</f>
        <v>Nhân viên phục vụ hành khách hàng hóa</v>
      </c>
      <c r="E115" s="43">
        <f>VLOOKUP(B115,RPT_TONG_HOP!$B$4:$T$988,19,FALSE)</f>
        <v>7736000</v>
      </c>
      <c r="F115" s="43">
        <f>VLOOKUP(B115,RPT_CAC_KHOAN_GIAM_TRU!$B$4:$M$1000,12,FALSE)</f>
        <v>1086875</v>
      </c>
      <c r="G115" s="76">
        <f t="shared" si="0"/>
        <v>4442250</v>
      </c>
      <c r="H115" s="43">
        <f>IF(G115&lt;0,0,IF(G115&lt;DM_TI_LE!$E$11,G115*DM_TI_LE!$F$11+DM_TI_LE!$G$11,IF(G115&lt;DM_TI_LE!$E$12,G115*DM_TI_LE!$F$12+DM_TI_LE!$G$12,IF(G115&lt;DM_TI_LE!$E$13,G115*DM_TI_LE!$F$13+DM_TI_LE!$G$13,IF(G115&lt;DM_TI_LE!$E$14,G115*DM_TI_LE!$F$14+DM_TI_LE!$G$14,IF(G115&lt;DM_TI_LE!$E$15,G115*DM_TI_LE!$F$15+DM_TI_LE!$G$15,IF(G115&lt;DM_TI_LE!$E$16,G115*DM_TI_LE!$F$16+DM_TI_LE!$G$16,G115*DM_TI_LE!$F$17+DM_TI_LE!$G$17)))))))-J115</f>
        <v>222112.5</v>
      </c>
      <c r="I115" s="167">
        <v>-2206875</v>
      </c>
      <c r="J115" s="22">
        <v>0</v>
      </c>
    </row>
    <row r="116" spans="1:10" ht="14.25" x14ac:dyDescent="0.2">
      <c r="A116" s="49">
        <v>112</v>
      </c>
      <c r="B116" s="206">
        <f>GD_CHUNG!B116</f>
        <v>13378</v>
      </c>
      <c r="C116" s="206" t="str">
        <f>GD_CHUNG!C116</f>
        <v>Nguyễn Bảo Ngân</v>
      </c>
      <c r="D116" s="206" t="str">
        <f>GD_CHUNG!D116</f>
        <v>Nhân viên phục vụ hành khách hàng hóa</v>
      </c>
      <c r="E116" s="43">
        <f>VLOOKUP(B116,RPT_TONG_HOP!$B$4:$T$988,19,FALSE)</f>
        <v>7664000</v>
      </c>
      <c r="F116" s="43">
        <f>VLOOKUP(B116,RPT_CAC_KHOAN_GIAM_TRU!$B$4:$M$1000,12,FALSE)</f>
        <v>1086875</v>
      </c>
      <c r="G116" s="76">
        <f t="shared" si="0"/>
        <v>4226250</v>
      </c>
      <c r="H116" s="43">
        <f>IF(G116&lt;0,0,IF(G116&lt;DM_TI_LE!$E$11,G116*DM_TI_LE!$F$11+DM_TI_LE!$G$11,IF(G116&lt;DM_TI_LE!$E$12,G116*DM_TI_LE!$F$12+DM_TI_LE!$G$12,IF(G116&lt;DM_TI_LE!$E$13,G116*DM_TI_LE!$F$13+DM_TI_LE!$G$13,IF(G116&lt;DM_TI_LE!$E$14,G116*DM_TI_LE!$F$14+DM_TI_LE!$G$14,IF(G116&lt;DM_TI_LE!$E$15,G116*DM_TI_LE!$F$15+DM_TI_LE!$G$15,IF(G116&lt;DM_TI_LE!$E$16,G116*DM_TI_LE!$F$16+DM_TI_LE!$G$16,G116*DM_TI_LE!$F$17+DM_TI_LE!$G$17)))))))-J116</f>
        <v>211312.5</v>
      </c>
      <c r="I116" s="167">
        <v>-2350875</v>
      </c>
      <c r="J116" s="22">
        <v>0</v>
      </c>
    </row>
    <row r="117" spans="1:10" ht="14.25" x14ac:dyDescent="0.2">
      <c r="A117" s="49">
        <v>113</v>
      </c>
      <c r="B117" s="206">
        <f>GD_CHUNG!B117</f>
        <v>13379</v>
      </c>
      <c r="C117" s="206" t="str">
        <f>GD_CHUNG!C117</f>
        <v>Nguyễn Thùy Linh</v>
      </c>
      <c r="D117" s="206" t="str">
        <f>GD_CHUNG!D117</f>
        <v>Nhân viên phục vụ hành khách hàng hóa</v>
      </c>
      <c r="E117" s="43">
        <f>VLOOKUP(B117,RPT_TONG_HOP!$B$4:$T$988,19,FALSE)</f>
        <v>7664000</v>
      </c>
      <c r="F117" s="43">
        <f>VLOOKUP(B117,RPT_CAC_KHOAN_GIAM_TRU!$B$4:$M$1000,12,FALSE)</f>
        <v>1086875</v>
      </c>
      <c r="G117" s="76">
        <f t="shared" si="0"/>
        <v>4370250</v>
      </c>
      <c r="H117" s="43">
        <f>IF(G117&lt;0,0,IF(G117&lt;DM_TI_LE!$E$11,G117*DM_TI_LE!$F$11+DM_TI_LE!$G$11,IF(G117&lt;DM_TI_LE!$E$12,G117*DM_TI_LE!$F$12+DM_TI_LE!$G$12,IF(G117&lt;DM_TI_LE!$E$13,G117*DM_TI_LE!$F$13+DM_TI_LE!$G$13,IF(G117&lt;DM_TI_LE!$E$14,G117*DM_TI_LE!$F$14+DM_TI_LE!$G$14,IF(G117&lt;DM_TI_LE!$E$15,G117*DM_TI_LE!$F$15+DM_TI_LE!$G$15,IF(G117&lt;DM_TI_LE!$E$16,G117*DM_TI_LE!$F$16+DM_TI_LE!$G$16,G117*DM_TI_LE!$F$17+DM_TI_LE!$G$17)))))))-J117</f>
        <v>218512.5</v>
      </c>
      <c r="I117" s="167">
        <v>-2206875</v>
      </c>
      <c r="J117" s="22">
        <v>0</v>
      </c>
    </row>
    <row r="118" spans="1:10" ht="14.25" x14ac:dyDescent="0.2">
      <c r="A118" s="49">
        <v>114</v>
      </c>
      <c r="B118" s="206">
        <f>GD_CHUNG!B118</f>
        <v>13674</v>
      </c>
      <c r="C118" s="206" t="str">
        <f>GD_CHUNG!C118</f>
        <v>Lê Thị Minh Phượng</v>
      </c>
      <c r="D118" s="206" t="str">
        <f>GD_CHUNG!D118</f>
        <v>Nhân viên phục vụ hành khách hàng hóa</v>
      </c>
      <c r="E118" s="43">
        <f>VLOOKUP(B118,RPT_TONG_HOP!$B$4:$T$988,19,FALSE)</f>
        <v>7736000</v>
      </c>
      <c r="F118" s="43">
        <f>VLOOKUP(B118,RPT_CAC_KHOAN_GIAM_TRU!$B$4:$M$1000,12,FALSE)</f>
        <v>1086875</v>
      </c>
      <c r="G118" s="76">
        <f t="shared" si="0"/>
        <v>4298250</v>
      </c>
      <c r="H118" s="43">
        <f>IF(G118&lt;0,0,IF(G118&lt;DM_TI_LE!$E$11,G118*DM_TI_LE!$F$11+DM_TI_LE!$G$11,IF(G118&lt;DM_TI_LE!$E$12,G118*DM_TI_LE!$F$12+DM_TI_LE!$G$12,IF(G118&lt;DM_TI_LE!$E$13,G118*DM_TI_LE!$F$13+DM_TI_LE!$G$13,IF(G118&lt;DM_TI_LE!$E$14,G118*DM_TI_LE!$F$14+DM_TI_LE!$G$14,IF(G118&lt;DM_TI_LE!$E$15,G118*DM_TI_LE!$F$15+DM_TI_LE!$G$15,IF(G118&lt;DM_TI_LE!$E$16,G118*DM_TI_LE!$F$16+DM_TI_LE!$G$16,G118*DM_TI_LE!$F$17+DM_TI_LE!$G$17)))))))-J118</f>
        <v>214912.5</v>
      </c>
      <c r="I118" s="167">
        <v>-2350875</v>
      </c>
      <c r="J118" s="22">
        <v>0</v>
      </c>
    </row>
    <row r="119" spans="1:10" ht="14.25" x14ac:dyDescent="0.2">
      <c r="A119" s="49">
        <v>115</v>
      </c>
      <c r="B119" s="206">
        <f>GD_CHUNG!B119</f>
        <v>13675</v>
      </c>
      <c r="C119" s="206" t="str">
        <f>GD_CHUNG!C119</f>
        <v>Võ Thị Kiều Oanh</v>
      </c>
      <c r="D119" s="206" t="str">
        <f>GD_CHUNG!D119</f>
        <v>Nhân viên phục vụ hành khách hàng hóa</v>
      </c>
      <c r="E119" s="43">
        <f>VLOOKUP(B119,RPT_TONG_HOP!$B$4:$T$988,19,FALSE)</f>
        <v>7736000</v>
      </c>
      <c r="F119" s="43">
        <f>VLOOKUP(B119,RPT_CAC_KHOAN_GIAM_TRU!$B$4:$M$1000,12,FALSE)</f>
        <v>1086875</v>
      </c>
      <c r="G119" s="76">
        <f t="shared" si="0"/>
        <v>4442250</v>
      </c>
      <c r="H119" s="43">
        <f>IF(G119&lt;0,0,IF(G119&lt;DM_TI_LE!$E$11,G119*DM_TI_LE!$F$11+DM_TI_LE!$G$11,IF(G119&lt;DM_TI_LE!$E$12,G119*DM_TI_LE!$F$12+DM_TI_LE!$G$12,IF(G119&lt;DM_TI_LE!$E$13,G119*DM_TI_LE!$F$13+DM_TI_LE!$G$13,IF(G119&lt;DM_TI_LE!$E$14,G119*DM_TI_LE!$F$14+DM_TI_LE!$G$14,IF(G119&lt;DM_TI_LE!$E$15,G119*DM_TI_LE!$F$15+DM_TI_LE!$G$15,IF(G119&lt;DM_TI_LE!$E$16,G119*DM_TI_LE!$F$16+DM_TI_LE!$G$16,G119*DM_TI_LE!$F$17+DM_TI_LE!$G$17)))))))-J119</f>
        <v>222112.5</v>
      </c>
      <c r="I119" s="167">
        <v>-2206875</v>
      </c>
      <c r="J119" s="22">
        <v>0</v>
      </c>
    </row>
    <row r="120" spans="1:10" ht="14.25" x14ac:dyDescent="0.2">
      <c r="A120" s="49">
        <v>116</v>
      </c>
      <c r="B120" s="206">
        <f>GD_CHUNG!B120</f>
        <v>13676</v>
      </c>
      <c r="C120" s="206" t="str">
        <f>GD_CHUNG!C120</f>
        <v>Trần Thị Bích Ngọc</v>
      </c>
      <c r="D120" s="206" t="str">
        <f>GD_CHUNG!D120</f>
        <v>Nhân viên phục vụ hành khách hàng hóa</v>
      </c>
      <c r="E120" s="43">
        <f>VLOOKUP(B120,RPT_TONG_HOP!$B$4:$T$988,19,FALSE)</f>
        <v>7588148.1481481474</v>
      </c>
      <c r="F120" s="43">
        <f>VLOOKUP(B120,RPT_CAC_KHOAN_GIAM_TRU!$B$4:$M$1000,12,FALSE)</f>
        <v>1061689.8148148148</v>
      </c>
      <c r="G120" s="76">
        <f t="shared" si="0"/>
        <v>4319583.3333333321</v>
      </c>
      <c r="H120" s="43">
        <f>IF(G120&lt;0,0,IF(G120&lt;DM_TI_LE!$E$11,G120*DM_TI_LE!$F$11+DM_TI_LE!$G$11,IF(G120&lt;DM_TI_LE!$E$12,G120*DM_TI_LE!$F$12+DM_TI_LE!$G$12,IF(G120&lt;DM_TI_LE!$E$13,G120*DM_TI_LE!$F$13+DM_TI_LE!$G$13,IF(G120&lt;DM_TI_LE!$E$14,G120*DM_TI_LE!$F$14+DM_TI_LE!$G$14,IF(G120&lt;DM_TI_LE!$E$15,G120*DM_TI_LE!$F$15+DM_TI_LE!$G$15,IF(G120&lt;DM_TI_LE!$E$16,G120*DM_TI_LE!$F$16+DM_TI_LE!$G$16,G120*DM_TI_LE!$F$17+DM_TI_LE!$G$17)))))))-J120</f>
        <v>215979.16666666663</v>
      </c>
      <c r="I120" s="167">
        <v>-2206875</v>
      </c>
      <c r="J120" s="22">
        <v>0</v>
      </c>
    </row>
    <row r="121" spans="1:10" ht="14.25" x14ac:dyDescent="0.2">
      <c r="A121" s="49">
        <v>117</v>
      </c>
      <c r="B121" s="206">
        <f>GD_CHUNG!B121</f>
        <v>10569</v>
      </c>
      <c r="C121" s="206" t="str">
        <f>GD_CHUNG!C121</f>
        <v>Đàm Thu Hường</v>
      </c>
      <c r="D121" s="206" t="str">
        <f>GD_CHUNG!D121</f>
        <v>NV PVHK</v>
      </c>
      <c r="E121" s="43">
        <f>VLOOKUP(B121,RPT_TONG_HOP!$B$4:$T$988,19,FALSE)</f>
        <v>10646600</v>
      </c>
      <c r="F121" s="43">
        <f>VLOOKUP(B121,RPT_CAC_KHOAN_GIAM_TRU!$B$4:$M$1000,12,FALSE)</f>
        <v>1158065</v>
      </c>
      <c r="G121" s="76">
        <f t="shared" si="0"/>
        <v>7088970</v>
      </c>
      <c r="H121" s="43">
        <f>IF(G121&lt;0,0,IF(G121&lt;DM_TI_LE!$E$11,G121*DM_TI_LE!$F$11+DM_TI_LE!$G$11,IF(G121&lt;DM_TI_LE!$E$12,G121*DM_TI_LE!$F$12+DM_TI_LE!$G$12,IF(G121&lt;DM_TI_LE!$E$13,G121*DM_TI_LE!$F$13+DM_TI_LE!$G$13,IF(G121&lt;DM_TI_LE!$E$14,G121*DM_TI_LE!$F$14+DM_TI_LE!$G$14,IF(G121&lt;DM_TI_LE!$E$15,G121*DM_TI_LE!$F$15+DM_TI_LE!$G$15,IF(G121&lt;DM_TI_LE!$E$16,G121*DM_TI_LE!$F$16+DM_TI_LE!$G$16,G121*DM_TI_LE!$F$17+DM_TI_LE!$G$17)))))))-J121</f>
        <v>458897</v>
      </c>
      <c r="I121" s="167">
        <v>-2399565</v>
      </c>
      <c r="J121" s="22">
        <v>0</v>
      </c>
    </row>
    <row r="122" spans="1:10" ht="14.25" x14ac:dyDescent="0.2">
      <c r="A122" s="49">
        <v>118</v>
      </c>
      <c r="B122" s="206">
        <f>GD_CHUNG!B122</f>
        <v>10571</v>
      </c>
      <c r="C122" s="206" t="str">
        <f>GD_CHUNG!C122</f>
        <v>Nguyễn Thị Thùy Dung</v>
      </c>
      <c r="D122" s="206" t="str">
        <f>GD_CHUNG!D122</f>
        <v>NV PVHK</v>
      </c>
      <c r="E122" s="43">
        <f>VLOOKUP(B122,RPT_TONG_HOP!$B$4:$T$988,19,FALSE)</f>
        <v>10420000</v>
      </c>
      <c r="F122" s="43">
        <f>VLOOKUP(B122,RPT_CAC_KHOAN_GIAM_TRU!$B$4:$M$1000,12,FALSE)</f>
        <v>1086875</v>
      </c>
      <c r="G122" s="76">
        <f t="shared" si="0"/>
        <v>9666250</v>
      </c>
      <c r="H122" s="43">
        <f>IF(G122&lt;0,0,IF(G122&lt;DM_TI_LE!$E$11,G122*DM_TI_LE!$F$11+DM_TI_LE!$G$11,IF(G122&lt;DM_TI_LE!$E$12,G122*DM_TI_LE!$F$12+DM_TI_LE!$G$12,IF(G122&lt;DM_TI_LE!$E$13,G122*DM_TI_LE!$F$13+DM_TI_LE!$G$13,IF(G122&lt;DM_TI_LE!$E$14,G122*DM_TI_LE!$F$14+DM_TI_LE!$G$14,IF(G122&lt;DM_TI_LE!$E$15,G122*DM_TI_LE!$F$15+DM_TI_LE!$G$15,IF(G122&lt;DM_TI_LE!$E$16,G122*DM_TI_LE!$F$16+DM_TI_LE!$G$16,G122*DM_TI_LE!$F$17+DM_TI_LE!$G$17)))))))-J122</f>
        <v>699969</v>
      </c>
      <c r="I122" s="167">
        <v>333125</v>
      </c>
      <c r="J122" s="32">
        <v>16656</v>
      </c>
    </row>
    <row r="123" spans="1:10" ht="14.25" x14ac:dyDescent="0.2">
      <c r="A123" s="49">
        <v>119</v>
      </c>
      <c r="B123" s="206">
        <f>GD_CHUNG!B123</f>
        <v>10578</v>
      </c>
      <c r="C123" s="206" t="str">
        <f>GD_CHUNG!C123</f>
        <v>Bùi Việt Quang</v>
      </c>
      <c r="D123" s="206" t="str">
        <f>GD_CHUNG!D123</f>
        <v>NV PVHK</v>
      </c>
      <c r="E123" s="43">
        <f>VLOOKUP(B123,RPT_TONG_HOP!$B$4:$T$988,19,FALSE)</f>
        <v>9724999.9999999981</v>
      </c>
      <c r="F123" s="43">
        <f>VLOOKUP(B123,RPT_CAC_KHOAN_GIAM_TRU!$B$4:$M$1000,12,FALSE)</f>
        <v>1086875</v>
      </c>
      <c r="G123" s="76">
        <f t="shared" si="0"/>
        <v>8276249.9999999981</v>
      </c>
      <c r="H123" s="43">
        <f>IF(G123&lt;0,0,IF(G123&lt;DM_TI_LE!$E$11,G123*DM_TI_LE!$F$11+DM_TI_LE!$G$11,IF(G123&lt;DM_TI_LE!$E$12,G123*DM_TI_LE!$F$12+DM_TI_LE!$G$12,IF(G123&lt;DM_TI_LE!$E$13,G123*DM_TI_LE!$F$13+DM_TI_LE!$G$13,IF(G123&lt;DM_TI_LE!$E$14,G123*DM_TI_LE!$F$14+DM_TI_LE!$G$14,IF(G123&lt;DM_TI_LE!$E$15,G123*DM_TI_LE!$F$15+DM_TI_LE!$G$15,IF(G123&lt;DM_TI_LE!$E$16,G123*DM_TI_LE!$F$16+DM_TI_LE!$G$16,G123*DM_TI_LE!$F$17+DM_TI_LE!$G$17)))))))-J123</f>
        <v>577624.99999999988</v>
      </c>
      <c r="I123" s="167">
        <v>-361875</v>
      </c>
      <c r="J123" s="22">
        <v>0</v>
      </c>
    </row>
    <row r="124" spans="1:10" ht="14.25" x14ac:dyDescent="0.2">
      <c r="A124" s="49">
        <v>120</v>
      </c>
      <c r="B124" s="206">
        <f>GD_CHUNG!B124</f>
        <v>10589</v>
      </c>
      <c r="C124" s="206" t="str">
        <f>GD_CHUNG!C124</f>
        <v>Phạm Thị Ba</v>
      </c>
      <c r="D124" s="206" t="str">
        <f>GD_CHUNG!D124</f>
        <v>NV PVHK</v>
      </c>
      <c r="E124" s="43">
        <f>VLOOKUP(B124,RPT_TONG_HOP!$B$4:$T$988,19,FALSE)</f>
        <v>9275000</v>
      </c>
      <c r="F124" s="43">
        <f>VLOOKUP(B124,RPT_CAC_KHOAN_GIAM_TRU!$B$4:$M$1000,12,FALSE)</f>
        <v>1086875</v>
      </c>
      <c r="G124" s="76">
        <f t="shared" si="0"/>
        <v>7806000</v>
      </c>
      <c r="H124" s="43">
        <f>IF(G124&lt;0,0,IF(G124&lt;DM_TI_LE!$E$11,G124*DM_TI_LE!$F$11+DM_TI_LE!$G$11,IF(G124&lt;DM_TI_LE!$E$12,G124*DM_TI_LE!$F$12+DM_TI_LE!$G$12,IF(G124&lt;DM_TI_LE!$E$13,G124*DM_TI_LE!$F$13+DM_TI_LE!$G$13,IF(G124&lt;DM_TI_LE!$E$14,G124*DM_TI_LE!$F$14+DM_TI_LE!$G$14,IF(G124&lt;DM_TI_LE!$E$15,G124*DM_TI_LE!$F$15+DM_TI_LE!$G$15,IF(G124&lt;DM_TI_LE!$E$16,G124*DM_TI_LE!$F$16+DM_TI_LE!$G$16,G124*DM_TI_LE!$F$17+DM_TI_LE!$G$17)))))))-J124</f>
        <v>530600</v>
      </c>
      <c r="I124" s="167">
        <v>-382125</v>
      </c>
      <c r="J124" s="22">
        <v>0</v>
      </c>
    </row>
    <row r="125" spans="1:10" ht="14.25" x14ac:dyDescent="0.2">
      <c r="A125" s="49">
        <v>121</v>
      </c>
      <c r="B125" s="206">
        <f>GD_CHUNG!B125</f>
        <v>10591</v>
      </c>
      <c r="C125" s="206" t="str">
        <f>GD_CHUNG!C125</f>
        <v>Vũ Phương Thanh</v>
      </c>
      <c r="D125" s="206" t="str">
        <f>GD_CHUNG!D125</f>
        <v>NV PVHK</v>
      </c>
      <c r="E125" s="43">
        <f>VLOOKUP(B125,RPT_TONG_HOP!$B$4:$T$988,19,FALSE)</f>
        <v>9859750</v>
      </c>
      <c r="F125" s="43">
        <f>VLOOKUP(B125,RPT_CAC_KHOAN_GIAM_TRU!$B$4:$M$1000,12,FALSE)</f>
        <v>1086875</v>
      </c>
      <c r="G125" s="76">
        <f t="shared" si="0"/>
        <v>7686250</v>
      </c>
      <c r="H125" s="43">
        <f>IF(G125&lt;0,0,IF(G125&lt;DM_TI_LE!$E$11,G125*DM_TI_LE!$F$11+DM_TI_LE!$G$11,IF(G125&lt;DM_TI_LE!$E$12,G125*DM_TI_LE!$F$12+DM_TI_LE!$G$12,IF(G125&lt;DM_TI_LE!$E$13,G125*DM_TI_LE!$F$13+DM_TI_LE!$G$13,IF(G125&lt;DM_TI_LE!$E$14,G125*DM_TI_LE!$F$14+DM_TI_LE!$G$14,IF(G125&lt;DM_TI_LE!$E$15,G125*DM_TI_LE!$F$15+DM_TI_LE!$G$15,IF(G125&lt;DM_TI_LE!$E$16,G125*DM_TI_LE!$F$16+DM_TI_LE!$G$16,G125*DM_TI_LE!$F$17+DM_TI_LE!$G$17)))))))-J125</f>
        <v>518625</v>
      </c>
      <c r="I125" s="167">
        <v>-1086625</v>
      </c>
      <c r="J125" s="22">
        <v>0</v>
      </c>
    </row>
    <row r="126" spans="1:10" ht="14.25" x14ac:dyDescent="0.2">
      <c r="A126" s="49">
        <v>122</v>
      </c>
      <c r="B126" s="206">
        <f>GD_CHUNG!B126</f>
        <v>10596</v>
      </c>
      <c r="C126" s="206" t="str">
        <f>GD_CHUNG!C126</f>
        <v>Phạm Thị Ánh Hồng</v>
      </c>
      <c r="D126" s="206" t="str">
        <f>GD_CHUNG!D126</f>
        <v>NV PVHK</v>
      </c>
      <c r="E126" s="43">
        <f>VLOOKUP(B126,RPT_TONG_HOP!$B$4:$T$988,19,FALSE)</f>
        <v>8935000</v>
      </c>
      <c r="F126" s="43">
        <f>VLOOKUP(B126,RPT_CAC_KHOAN_GIAM_TRU!$B$4:$M$1000,12,FALSE)</f>
        <v>1086875</v>
      </c>
      <c r="G126" s="76">
        <f t="shared" si="0"/>
        <v>3096250</v>
      </c>
      <c r="H126" s="43">
        <f>IF(G126&lt;0,0,IF(G126&lt;DM_TI_LE!$E$11,G126*DM_TI_LE!$F$11+DM_TI_LE!$G$11,IF(G126&lt;DM_TI_LE!$E$12,G126*DM_TI_LE!$F$12+DM_TI_LE!$G$12,IF(G126&lt;DM_TI_LE!$E$13,G126*DM_TI_LE!$F$13+DM_TI_LE!$G$13,IF(G126&lt;DM_TI_LE!$E$14,G126*DM_TI_LE!$F$14+DM_TI_LE!$G$14,IF(G126&lt;DM_TI_LE!$E$15,G126*DM_TI_LE!$F$15+DM_TI_LE!$G$15,IF(G126&lt;DM_TI_LE!$E$16,G126*DM_TI_LE!$F$16+DM_TI_LE!$G$16,G126*DM_TI_LE!$F$17+DM_TI_LE!$G$17)))))))-J126</f>
        <v>154812.5</v>
      </c>
      <c r="I126" s="167">
        <v>-4751875</v>
      </c>
      <c r="J126" s="22">
        <v>0</v>
      </c>
    </row>
    <row r="127" spans="1:10" ht="14.25" x14ac:dyDescent="0.2">
      <c r="A127" s="49">
        <v>123</v>
      </c>
      <c r="B127" s="206">
        <f>GD_CHUNG!B127</f>
        <v>10597</v>
      </c>
      <c r="C127" s="206" t="str">
        <f>GD_CHUNG!C127</f>
        <v>Nguyễn Thị Thu Sang</v>
      </c>
      <c r="D127" s="206" t="str">
        <f>GD_CHUNG!D127</f>
        <v>NV PVHK</v>
      </c>
      <c r="E127" s="43">
        <f>VLOOKUP(B127,RPT_TONG_HOP!$B$4:$T$988,19,FALSE)</f>
        <v>8780000</v>
      </c>
      <c r="F127" s="43">
        <f>VLOOKUP(B127,RPT_CAC_KHOAN_GIAM_TRU!$B$4:$M$1000,12,FALSE)</f>
        <v>1086875</v>
      </c>
      <c r="G127" s="76">
        <f t="shared" si="0"/>
        <v>2959326.92</v>
      </c>
      <c r="H127" s="43">
        <f>IF(G127&lt;0,0,IF(G127&lt;DM_TI_LE!$E$11,G127*DM_TI_LE!$F$11+DM_TI_LE!$G$11,IF(G127&lt;DM_TI_LE!$E$12,G127*DM_TI_LE!$F$12+DM_TI_LE!$G$12,IF(G127&lt;DM_TI_LE!$E$13,G127*DM_TI_LE!$F$13+DM_TI_LE!$G$13,IF(G127&lt;DM_TI_LE!$E$14,G127*DM_TI_LE!$F$14+DM_TI_LE!$G$14,IF(G127&lt;DM_TI_LE!$E$15,G127*DM_TI_LE!$F$15+DM_TI_LE!$G$15,IF(G127&lt;DM_TI_LE!$E$16,G127*DM_TI_LE!$F$16+DM_TI_LE!$G$16,G127*DM_TI_LE!$F$17+DM_TI_LE!$G$17)))))))-J127</f>
        <v>147966.34599999999</v>
      </c>
      <c r="I127" s="167">
        <v>-4733798.08</v>
      </c>
      <c r="J127" s="22">
        <v>0</v>
      </c>
    </row>
    <row r="128" spans="1:10" ht="14.25" x14ac:dyDescent="0.2">
      <c r="A128" s="49">
        <v>124</v>
      </c>
      <c r="B128" s="206">
        <f>GD_CHUNG!B128</f>
        <v>10598</v>
      </c>
      <c r="C128" s="206" t="str">
        <f>GD_CHUNG!C128</f>
        <v>Nguyễn Ngọc Quân</v>
      </c>
      <c r="D128" s="206" t="str">
        <f>GD_CHUNG!D128</f>
        <v>Phó đội trưởng</v>
      </c>
      <c r="E128" s="43">
        <f>VLOOKUP(B128,RPT_TONG_HOP!$B$4:$T$988,19,FALSE)</f>
        <v>15395000</v>
      </c>
      <c r="F128" s="43">
        <f>VLOOKUP(B128,RPT_CAC_KHOAN_GIAM_TRU!$B$4:$M$1000,12,FALSE)</f>
        <v>1196705</v>
      </c>
      <c r="G128" s="76">
        <f t="shared" si="0"/>
        <v>18660840</v>
      </c>
      <c r="H128" s="43">
        <f>IF(G128&lt;0,0,IF(G128&lt;DM_TI_LE!$E$11,G128*DM_TI_LE!$F$11+DM_TI_LE!$G$11,IF(G128&lt;DM_TI_LE!$E$12,G128*DM_TI_LE!$F$12+DM_TI_LE!$G$12,IF(G128&lt;DM_TI_LE!$E$13,G128*DM_TI_LE!$F$13+DM_TI_LE!$G$13,IF(G128&lt;DM_TI_LE!$E$14,G128*DM_TI_LE!$F$14+DM_TI_LE!$G$14,IF(G128&lt;DM_TI_LE!$E$15,G128*DM_TI_LE!$F$15+DM_TI_LE!$G$15,IF(G128&lt;DM_TI_LE!$E$16,G128*DM_TI_LE!$F$16+DM_TI_LE!$G$16,G128*DM_TI_LE!$F$17+DM_TI_LE!$G$17)))))))-J128</f>
        <v>1859040.9999999995</v>
      </c>
      <c r="I128" s="167">
        <v>4462545</v>
      </c>
      <c r="J128" s="32">
        <v>223127</v>
      </c>
    </row>
    <row r="129" spans="1:10" ht="14.25" x14ac:dyDescent="0.2">
      <c r="A129" s="49">
        <v>125</v>
      </c>
      <c r="B129" s="206">
        <f>GD_CHUNG!B129</f>
        <v>10602</v>
      </c>
      <c r="C129" s="206" t="str">
        <f>GD_CHUNG!C129</f>
        <v>Nguyễn Thị Thu Trang</v>
      </c>
      <c r="D129" s="206" t="str">
        <f>GD_CHUNG!D129</f>
        <v>NV PVHK</v>
      </c>
      <c r="E129" s="43">
        <f>VLOOKUP(B129,RPT_TONG_HOP!$B$4:$T$988,19,FALSE)</f>
        <v>8935000</v>
      </c>
      <c r="F129" s="43">
        <f>VLOOKUP(B129,RPT_CAC_KHOAN_GIAM_TRU!$B$4:$M$1000,12,FALSE)</f>
        <v>1086875</v>
      </c>
      <c r="G129" s="76">
        <f t="shared" si="0"/>
        <v>3501250</v>
      </c>
      <c r="H129" s="43">
        <f>IF(G129&lt;0,0,IF(G129&lt;DM_TI_LE!$E$11,G129*DM_TI_LE!$F$11+DM_TI_LE!$G$11,IF(G129&lt;DM_TI_LE!$E$12,G129*DM_TI_LE!$F$12+DM_TI_LE!$G$12,IF(G129&lt;DM_TI_LE!$E$13,G129*DM_TI_LE!$F$13+DM_TI_LE!$G$13,IF(G129&lt;DM_TI_LE!$E$14,G129*DM_TI_LE!$F$14+DM_TI_LE!$G$14,IF(G129&lt;DM_TI_LE!$E$15,G129*DM_TI_LE!$F$15+DM_TI_LE!$G$15,IF(G129&lt;DM_TI_LE!$E$16,G129*DM_TI_LE!$F$16+DM_TI_LE!$G$16,G129*DM_TI_LE!$F$17+DM_TI_LE!$G$17)))))))-J129</f>
        <v>175062.5</v>
      </c>
      <c r="I129" s="167">
        <v>-4346875</v>
      </c>
      <c r="J129" s="22">
        <v>0</v>
      </c>
    </row>
    <row r="130" spans="1:10" ht="14.25" x14ac:dyDescent="0.2">
      <c r="A130" s="49">
        <v>126</v>
      </c>
      <c r="B130" s="206">
        <f>GD_CHUNG!B130</f>
        <v>10603</v>
      </c>
      <c r="C130" s="206" t="str">
        <f>GD_CHUNG!C130</f>
        <v>Nguyễn Thị Vân Anh</v>
      </c>
      <c r="D130" s="206" t="str">
        <f>GD_CHUNG!D130</f>
        <v>NV PVHK</v>
      </c>
      <c r="E130" s="43">
        <f>VLOOKUP(B130,RPT_TONG_HOP!$B$4:$T$988,19,FALSE)</f>
        <v>8240000.0000000009</v>
      </c>
      <c r="F130" s="43">
        <f>VLOOKUP(B130,RPT_CAC_KHOAN_GIAM_TRU!$B$4:$M$1000,12,FALSE)</f>
        <v>1086875</v>
      </c>
      <c r="G130" s="76">
        <f t="shared" si="0"/>
        <v>1346250.0000000009</v>
      </c>
      <c r="H130" s="43">
        <f>IF(G130&lt;0,0,IF(G130&lt;DM_TI_LE!$E$11,G130*DM_TI_LE!$F$11+DM_TI_LE!$G$11,IF(G130&lt;DM_TI_LE!$E$12,G130*DM_TI_LE!$F$12+DM_TI_LE!$G$12,IF(G130&lt;DM_TI_LE!$E$13,G130*DM_TI_LE!$F$13+DM_TI_LE!$G$13,IF(G130&lt;DM_TI_LE!$E$14,G130*DM_TI_LE!$F$14+DM_TI_LE!$G$14,IF(G130&lt;DM_TI_LE!$E$15,G130*DM_TI_LE!$F$15+DM_TI_LE!$G$15,IF(G130&lt;DM_TI_LE!$E$16,G130*DM_TI_LE!$F$16+DM_TI_LE!$G$16,G130*DM_TI_LE!$F$17+DM_TI_LE!$G$17)))))))-J130</f>
        <v>67312.500000000044</v>
      </c>
      <c r="I130" s="167">
        <v>-5806875</v>
      </c>
      <c r="J130" s="22">
        <v>0</v>
      </c>
    </row>
    <row r="131" spans="1:10" ht="14.25" x14ac:dyDescent="0.2">
      <c r="A131" s="49">
        <v>127</v>
      </c>
      <c r="B131" s="206">
        <f>GD_CHUNG!B131</f>
        <v>10618</v>
      </c>
      <c r="C131" s="206" t="str">
        <f>GD_CHUNG!C131</f>
        <v>Nguyễn Thị Hằng</v>
      </c>
      <c r="D131" s="206" t="str">
        <f>GD_CHUNG!D131</f>
        <v>NV PVHK</v>
      </c>
      <c r="E131" s="43">
        <f>VLOOKUP(B131,RPT_TONG_HOP!$B$4:$T$988,19,FALSE)</f>
        <v>7985750</v>
      </c>
      <c r="F131" s="43">
        <f>VLOOKUP(B131,RPT_CAC_KHOAN_GIAM_TRU!$B$4:$M$1000,12,FALSE)</f>
        <v>1086875</v>
      </c>
      <c r="G131" s="76">
        <f t="shared" si="0"/>
        <v>-2458430.7699999996</v>
      </c>
      <c r="H131" s="43">
        <f>IF(G131&lt;0,0,IF(G131&lt;DM_TI_LE!$E$11,G131*DM_TI_LE!$F$11+DM_TI_LE!$G$11,IF(G131&lt;DM_TI_LE!$E$12,G131*DM_TI_LE!$F$12+DM_TI_LE!$G$12,IF(G131&lt;DM_TI_LE!$E$13,G131*DM_TI_LE!$F$13+DM_TI_LE!$G$13,IF(G131&lt;DM_TI_LE!$E$14,G131*DM_TI_LE!$F$14+DM_TI_LE!$G$14,IF(G131&lt;DM_TI_LE!$E$15,G131*DM_TI_LE!$F$15+DM_TI_LE!$G$15,IF(G131&lt;DM_TI_LE!$E$16,G131*DM_TI_LE!$F$16+DM_TI_LE!$G$16,G131*DM_TI_LE!$F$17+DM_TI_LE!$G$17)))))))-J131</f>
        <v>0</v>
      </c>
      <c r="I131" s="167">
        <v>-9357305.7699999996</v>
      </c>
      <c r="J131" s="22">
        <v>0</v>
      </c>
    </row>
    <row r="132" spans="1:10" ht="14.25" x14ac:dyDescent="0.2">
      <c r="A132" s="49">
        <v>128</v>
      </c>
      <c r="B132" s="206">
        <f>GD_CHUNG!B132</f>
        <v>10619</v>
      </c>
      <c r="C132" s="206" t="str">
        <f>GD_CHUNG!C132</f>
        <v>Phạm Thị Thu Hương</v>
      </c>
      <c r="D132" s="206" t="str">
        <f>GD_CHUNG!D132</f>
        <v>NV PVHK</v>
      </c>
      <c r="E132" s="43">
        <f>VLOOKUP(B132,RPT_TONG_HOP!$B$4:$T$988,19,FALSE)</f>
        <v>9699099.9999999981</v>
      </c>
      <c r="F132" s="43">
        <f>VLOOKUP(B132,RPT_CAC_KHOAN_GIAM_TRU!$B$4:$M$1000,12,FALSE)</f>
        <v>1086875</v>
      </c>
      <c r="G132" s="76">
        <f t="shared" si="0"/>
        <v>8405349.9999999981</v>
      </c>
      <c r="H132" s="43">
        <f>IF(G132&lt;0,0,IF(G132&lt;DM_TI_LE!$E$11,G132*DM_TI_LE!$F$11+DM_TI_LE!$G$11,IF(G132&lt;DM_TI_LE!$E$12,G132*DM_TI_LE!$F$12+DM_TI_LE!$G$12,IF(G132&lt;DM_TI_LE!$E$13,G132*DM_TI_LE!$F$13+DM_TI_LE!$G$13,IF(G132&lt;DM_TI_LE!$E$14,G132*DM_TI_LE!$F$14+DM_TI_LE!$G$14,IF(G132&lt;DM_TI_LE!$E$15,G132*DM_TI_LE!$F$15+DM_TI_LE!$G$15,IF(G132&lt;DM_TI_LE!$E$16,G132*DM_TI_LE!$F$16+DM_TI_LE!$G$16,G132*DM_TI_LE!$F$17+DM_TI_LE!$G$17)))))))-J132</f>
        <v>590534.99999999988</v>
      </c>
      <c r="I132" s="167">
        <v>-206875</v>
      </c>
      <c r="J132" s="22">
        <v>0</v>
      </c>
    </row>
    <row r="133" spans="1:10" ht="14.25" x14ac:dyDescent="0.2">
      <c r="A133" s="49">
        <v>129</v>
      </c>
      <c r="B133" s="206">
        <f>GD_CHUNG!B133</f>
        <v>10620</v>
      </c>
      <c r="C133" s="206" t="str">
        <f>GD_CHUNG!C133</f>
        <v>Trần Thị Thu</v>
      </c>
      <c r="D133" s="206" t="str">
        <f>GD_CHUNG!D133</f>
        <v>NV PVHK</v>
      </c>
      <c r="E133" s="43">
        <f>VLOOKUP(B133,RPT_TONG_HOP!$B$4:$T$988,19,FALSE)</f>
        <v>5967787.0370370355</v>
      </c>
      <c r="F133" s="43">
        <f>VLOOKUP(B133,RPT_CAC_KHOAN_GIAM_TRU!$B$4:$M$1000,12,FALSE)</f>
        <v>910578.70370370359</v>
      </c>
      <c r="G133" s="76">
        <f t="shared" si="0"/>
        <v>-6777791.6666666679</v>
      </c>
      <c r="H133" s="43">
        <f>IF(G133&lt;0,0,IF(G133&lt;DM_TI_LE!$E$11,G133*DM_TI_LE!$F$11+DM_TI_LE!$G$11,IF(G133&lt;DM_TI_LE!$E$12,G133*DM_TI_LE!$F$12+DM_TI_LE!$G$12,IF(G133&lt;DM_TI_LE!$E$13,G133*DM_TI_LE!$F$13+DM_TI_LE!$G$13,IF(G133&lt;DM_TI_LE!$E$14,G133*DM_TI_LE!$F$14+DM_TI_LE!$G$14,IF(G133&lt;DM_TI_LE!$E$15,G133*DM_TI_LE!$F$15+DM_TI_LE!$G$15,IF(G133&lt;DM_TI_LE!$E$16,G133*DM_TI_LE!$F$16+DM_TI_LE!$G$16,G133*DM_TI_LE!$F$17+DM_TI_LE!$G$17)))))))-J133</f>
        <v>0</v>
      </c>
      <c r="I133" s="167">
        <v>-11835000</v>
      </c>
      <c r="J133" s="22">
        <v>0</v>
      </c>
    </row>
    <row r="134" spans="1:10" ht="14.25" x14ac:dyDescent="0.2">
      <c r="A134" s="49">
        <v>130</v>
      </c>
      <c r="B134" s="206">
        <f>GD_CHUNG!B134</f>
        <v>10621</v>
      </c>
      <c r="C134" s="206" t="str">
        <f>GD_CHUNG!C134</f>
        <v>Hoàng Anh Trang</v>
      </c>
      <c r="D134" s="206" t="str">
        <f>GD_CHUNG!D134</f>
        <v>NV PVHK</v>
      </c>
      <c r="E134" s="43">
        <f>VLOOKUP(B134,RPT_TONG_HOP!$B$4:$T$988,19,FALSE)</f>
        <v>7565000</v>
      </c>
      <c r="F134" s="43">
        <f>VLOOKUP(B134,RPT_CAC_KHOAN_GIAM_TRU!$B$4:$M$1000,12,FALSE)</f>
        <v>1086875</v>
      </c>
      <c r="G134" s="76">
        <f t="shared" si="0"/>
        <v>1121250</v>
      </c>
      <c r="H134" s="43">
        <f>IF(G134&lt;0,0,IF(G134&lt;DM_TI_LE!$E$11,G134*DM_TI_LE!$F$11+DM_TI_LE!$G$11,IF(G134&lt;DM_TI_LE!$E$12,G134*DM_TI_LE!$F$12+DM_TI_LE!$G$12,IF(G134&lt;DM_TI_LE!$E$13,G134*DM_TI_LE!$F$13+DM_TI_LE!$G$13,IF(G134&lt;DM_TI_LE!$E$14,G134*DM_TI_LE!$F$14+DM_TI_LE!$G$14,IF(G134&lt;DM_TI_LE!$E$15,G134*DM_TI_LE!$F$15+DM_TI_LE!$G$15,IF(G134&lt;DM_TI_LE!$E$16,G134*DM_TI_LE!$F$16+DM_TI_LE!$G$16,G134*DM_TI_LE!$F$17+DM_TI_LE!$G$17)))))))-J134</f>
        <v>56062.5</v>
      </c>
      <c r="I134" s="167">
        <v>-5356875</v>
      </c>
      <c r="J134" s="22">
        <v>0</v>
      </c>
    </row>
    <row r="135" spans="1:10" ht="14.25" x14ac:dyDescent="0.2">
      <c r="A135" s="49">
        <v>131</v>
      </c>
      <c r="B135" s="206">
        <f>GD_CHUNG!B135</f>
        <v>11111</v>
      </c>
      <c r="C135" s="206" t="str">
        <f>GD_CHUNG!C135</f>
        <v>Phạm Kim Hoàn</v>
      </c>
      <c r="D135" s="206" t="str">
        <f>GD_CHUNG!D135</f>
        <v>NV PVHK</v>
      </c>
      <c r="E135" s="43">
        <f>VLOOKUP(B135,RPT_TONG_HOP!$B$4:$T$988,19,FALSE)</f>
        <v>7880000</v>
      </c>
      <c r="F135" s="43">
        <f>VLOOKUP(B135,RPT_CAC_KHOAN_GIAM_TRU!$B$4:$M$1000,12,FALSE)</f>
        <v>1086875</v>
      </c>
      <c r="G135" s="76">
        <f t="shared" si="0"/>
        <v>4586250</v>
      </c>
      <c r="H135" s="43">
        <f>IF(G135&lt;0,0,IF(G135&lt;DM_TI_LE!$E$11,G135*DM_TI_LE!$F$11+DM_TI_LE!$G$11,IF(G135&lt;DM_TI_LE!$E$12,G135*DM_TI_LE!$F$12+DM_TI_LE!$G$12,IF(G135&lt;DM_TI_LE!$E$13,G135*DM_TI_LE!$F$13+DM_TI_LE!$G$13,IF(G135&lt;DM_TI_LE!$E$14,G135*DM_TI_LE!$F$14+DM_TI_LE!$G$14,IF(G135&lt;DM_TI_LE!$E$15,G135*DM_TI_LE!$F$15+DM_TI_LE!$G$15,IF(G135&lt;DM_TI_LE!$E$16,G135*DM_TI_LE!$F$16+DM_TI_LE!$G$16,G135*DM_TI_LE!$F$17+DM_TI_LE!$G$17)))))))-J135</f>
        <v>229312.5</v>
      </c>
      <c r="I135" s="167">
        <v>-2206875</v>
      </c>
      <c r="J135" s="22">
        <v>0</v>
      </c>
    </row>
    <row r="136" spans="1:10" ht="14.25" x14ac:dyDescent="0.2">
      <c r="A136" s="49">
        <v>132</v>
      </c>
      <c r="B136" s="206">
        <f>GD_CHUNG!B136</f>
        <v>11116</v>
      </c>
      <c r="C136" s="206" t="str">
        <f>GD_CHUNG!C136</f>
        <v>Đỗ Thanh Bình</v>
      </c>
      <c r="D136" s="206" t="str">
        <f>GD_CHUNG!D136</f>
        <v>NV PVHK</v>
      </c>
      <c r="E136" s="43">
        <f>VLOOKUP(B136,RPT_TONG_HOP!$B$4:$T$988,19,FALSE)</f>
        <v>8375000</v>
      </c>
      <c r="F136" s="43">
        <f>VLOOKUP(B136,RPT_CAC_KHOAN_GIAM_TRU!$B$4:$M$1000,12,FALSE)</f>
        <v>1086875</v>
      </c>
      <c r="G136" s="76">
        <f t="shared" si="0"/>
        <v>4766250</v>
      </c>
      <c r="H136" s="43">
        <f>IF(G136&lt;0,0,IF(G136&lt;DM_TI_LE!$E$11,G136*DM_TI_LE!$F$11+DM_TI_LE!$G$11,IF(G136&lt;DM_TI_LE!$E$12,G136*DM_TI_LE!$F$12+DM_TI_LE!$G$12,IF(G136&lt;DM_TI_LE!$E$13,G136*DM_TI_LE!$F$13+DM_TI_LE!$G$13,IF(G136&lt;DM_TI_LE!$E$14,G136*DM_TI_LE!$F$14+DM_TI_LE!$G$14,IF(G136&lt;DM_TI_LE!$E$15,G136*DM_TI_LE!$F$15+DM_TI_LE!$G$15,IF(G136&lt;DM_TI_LE!$E$16,G136*DM_TI_LE!$F$16+DM_TI_LE!$G$16,G136*DM_TI_LE!$F$17+DM_TI_LE!$G$17)))))))-J136</f>
        <v>238312.5</v>
      </c>
      <c r="I136" s="167">
        <v>-2521875</v>
      </c>
      <c r="J136" s="22">
        <v>0</v>
      </c>
    </row>
    <row r="137" spans="1:10" ht="14.25" x14ac:dyDescent="0.2">
      <c r="A137" s="49">
        <v>133</v>
      </c>
      <c r="B137" s="206">
        <f>GD_CHUNG!B137</f>
        <v>11119</v>
      </c>
      <c r="C137" s="206" t="str">
        <f>GD_CHUNG!C137</f>
        <v>Nguyễn Hương Quỳnh</v>
      </c>
      <c r="D137" s="206" t="str">
        <f>GD_CHUNG!D137</f>
        <v>NV PVHK</v>
      </c>
      <c r="E137" s="43">
        <f>VLOOKUP(B137,RPT_TONG_HOP!$B$4:$T$988,19,FALSE)</f>
        <v>8780000</v>
      </c>
      <c r="F137" s="43">
        <f>VLOOKUP(B137,RPT_CAC_KHOAN_GIAM_TRU!$B$4:$M$1000,12,FALSE)</f>
        <v>1086875</v>
      </c>
      <c r="G137" s="76">
        <f t="shared" si="0"/>
        <v>6386250</v>
      </c>
      <c r="H137" s="43">
        <f>IF(G137&lt;0,0,IF(G137&lt;DM_TI_LE!$E$11,G137*DM_TI_LE!$F$11+DM_TI_LE!$G$11,IF(G137&lt;DM_TI_LE!$E$12,G137*DM_TI_LE!$F$12+DM_TI_LE!$G$12,IF(G137&lt;DM_TI_LE!$E$13,G137*DM_TI_LE!$F$13+DM_TI_LE!$G$13,IF(G137&lt;DM_TI_LE!$E$14,G137*DM_TI_LE!$F$14+DM_TI_LE!$G$14,IF(G137&lt;DM_TI_LE!$E$15,G137*DM_TI_LE!$F$15+DM_TI_LE!$G$15,IF(G137&lt;DM_TI_LE!$E$16,G137*DM_TI_LE!$F$16+DM_TI_LE!$G$16,G137*DM_TI_LE!$F$17+DM_TI_LE!$G$17)))))))-J137</f>
        <v>388625</v>
      </c>
      <c r="I137" s="167">
        <v>-1306875</v>
      </c>
      <c r="J137" s="22">
        <v>0</v>
      </c>
    </row>
    <row r="138" spans="1:10" ht="14.25" x14ac:dyDescent="0.2">
      <c r="A138" s="49">
        <v>134</v>
      </c>
      <c r="B138" s="206">
        <f>GD_CHUNG!B138</f>
        <v>11123</v>
      </c>
      <c r="C138" s="206" t="str">
        <f>GD_CHUNG!C138</f>
        <v>Bùi Thị Bảo Ngọc</v>
      </c>
      <c r="D138" s="206" t="str">
        <f>GD_CHUNG!D138</f>
        <v>NV PVHK</v>
      </c>
      <c r="E138" s="43">
        <f>VLOOKUP(B138,RPT_TONG_HOP!$B$4:$T$988,19,FALSE)</f>
        <v>7736000</v>
      </c>
      <c r="F138" s="43">
        <f>VLOOKUP(B138,RPT_CAC_KHOAN_GIAM_TRU!$B$4:$M$1000,12,FALSE)</f>
        <v>1086875</v>
      </c>
      <c r="G138" s="76">
        <f t="shared" si="0"/>
        <v>3578250</v>
      </c>
      <c r="H138" s="43">
        <f>IF(G138&lt;0,0,IF(G138&lt;DM_TI_LE!$E$11,G138*DM_TI_LE!$F$11+DM_TI_LE!$G$11,IF(G138&lt;DM_TI_LE!$E$12,G138*DM_TI_LE!$F$12+DM_TI_LE!$G$12,IF(G138&lt;DM_TI_LE!$E$13,G138*DM_TI_LE!$F$13+DM_TI_LE!$G$13,IF(G138&lt;DM_TI_LE!$E$14,G138*DM_TI_LE!$F$14+DM_TI_LE!$G$14,IF(G138&lt;DM_TI_LE!$E$15,G138*DM_TI_LE!$F$15+DM_TI_LE!$G$15,IF(G138&lt;DM_TI_LE!$E$16,G138*DM_TI_LE!$F$16+DM_TI_LE!$G$16,G138*DM_TI_LE!$F$17+DM_TI_LE!$G$17)))))))-J138</f>
        <v>178912.5</v>
      </c>
      <c r="I138" s="167">
        <v>-3070875</v>
      </c>
      <c r="J138" s="22">
        <v>0</v>
      </c>
    </row>
    <row r="139" spans="1:10" ht="14.25" x14ac:dyDescent="0.2">
      <c r="A139" s="49">
        <v>135</v>
      </c>
      <c r="B139" s="206">
        <f>GD_CHUNG!B139</f>
        <v>11764</v>
      </c>
      <c r="C139" s="206" t="str">
        <f>GD_CHUNG!C139</f>
        <v>Nguyễn Thu Huyền</v>
      </c>
      <c r="D139" s="206" t="str">
        <f>GD_CHUNG!D139</f>
        <v>NV PVHK</v>
      </c>
      <c r="E139" s="43">
        <f>VLOOKUP(B139,RPT_TONG_HOP!$B$4:$T$988,19,FALSE)</f>
        <v>720000.00000000012</v>
      </c>
      <c r="F139" s="43">
        <f>VLOOKUP(B139,RPT_CAC_KHOAN_GIAM_TRU!$B$4:$M$1000,12,FALSE)</f>
        <v>0</v>
      </c>
      <c r="G139" s="76">
        <f t="shared" si="0"/>
        <v>-7560000</v>
      </c>
      <c r="H139" s="43">
        <f>IF(G139&lt;0,0,IF(G139&lt;DM_TI_LE!$E$11,G139*DM_TI_LE!$F$11+DM_TI_LE!$G$11,IF(G139&lt;DM_TI_LE!$E$12,G139*DM_TI_LE!$F$12+DM_TI_LE!$G$12,IF(G139&lt;DM_TI_LE!$E$13,G139*DM_TI_LE!$F$13+DM_TI_LE!$G$13,IF(G139&lt;DM_TI_LE!$E$14,G139*DM_TI_LE!$F$14+DM_TI_LE!$G$14,IF(G139&lt;DM_TI_LE!$E$15,G139*DM_TI_LE!$F$15+DM_TI_LE!$G$15,IF(G139&lt;DM_TI_LE!$E$16,G139*DM_TI_LE!$F$16+DM_TI_LE!$G$16,G139*DM_TI_LE!$F$17+DM_TI_LE!$G$17)))))))-J139</f>
        <v>0</v>
      </c>
      <c r="I139" s="167">
        <v>-8280000</v>
      </c>
      <c r="J139" s="22">
        <v>0</v>
      </c>
    </row>
    <row r="140" spans="1:10" ht="14.25" x14ac:dyDescent="0.2">
      <c r="A140" s="49">
        <v>136</v>
      </c>
      <c r="B140" s="206">
        <f>GD_CHUNG!B140</f>
        <v>12281</v>
      </c>
      <c r="C140" s="206" t="str">
        <f>GD_CHUNG!C140</f>
        <v>Nguyễn Minh Phương</v>
      </c>
      <c r="D140" s="206" t="str">
        <f>GD_CHUNG!D140</f>
        <v>NV PVHK</v>
      </c>
      <c r="E140" s="43">
        <f>VLOOKUP(B140,RPT_TONG_HOP!$B$4:$T$988,19,FALSE)</f>
        <v>720000.00000000012</v>
      </c>
      <c r="F140" s="43">
        <f>VLOOKUP(B140,RPT_CAC_KHOAN_GIAM_TRU!$B$4:$M$1000,12,FALSE)</f>
        <v>0</v>
      </c>
      <c r="G140" s="76">
        <f t="shared" si="0"/>
        <v>-11160000</v>
      </c>
      <c r="H140" s="43">
        <f>IF(G140&lt;0,0,IF(G140&lt;DM_TI_LE!$E$11,G140*DM_TI_LE!$F$11+DM_TI_LE!$G$11,IF(G140&lt;DM_TI_LE!$E$12,G140*DM_TI_LE!$F$12+DM_TI_LE!$G$12,IF(G140&lt;DM_TI_LE!$E$13,G140*DM_TI_LE!$F$13+DM_TI_LE!$G$13,IF(G140&lt;DM_TI_LE!$E$14,G140*DM_TI_LE!$F$14+DM_TI_LE!$G$14,IF(G140&lt;DM_TI_LE!$E$15,G140*DM_TI_LE!$F$15+DM_TI_LE!$G$15,IF(G140&lt;DM_TI_LE!$E$16,G140*DM_TI_LE!$F$16+DM_TI_LE!$G$16,G140*DM_TI_LE!$F$17+DM_TI_LE!$G$17)))))))-J140</f>
        <v>0</v>
      </c>
      <c r="I140" s="167">
        <v>-11880000</v>
      </c>
      <c r="J140" s="22">
        <v>0</v>
      </c>
    </row>
    <row r="141" spans="1:10" ht="14.25" x14ac:dyDescent="0.2">
      <c r="A141" s="49">
        <v>137</v>
      </c>
      <c r="B141" s="206">
        <f>GD_CHUNG!B141</f>
        <v>13097</v>
      </c>
      <c r="C141" s="206" t="str">
        <f>GD_CHUNG!C141</f>
        <v>Nguyễn Thu Quỳnh</v>
      </c>
      <c r="D141" s="206" t="str">
        <f>GD_CHUNG!D141</f>
        <v>NV PVHK</v>
      </c>
      <c r="E141" s="43">
        <f>VLOOKUP(B141,RPT_TONG_HOP!$B$4:$T$988,19,FALSE)</f>
        <v>8240000.0000000009</v>
      </c>
      <c r="F141" s="43">
        <f>VLOOKUP(B141,RPT_CAC_KHOAN_GIAM_TRU!$B$4:$M$1000,12,FALSE)</f>
        <v>1086875</v>
      </c>
      <c r="G141" s="76">
        <f t="shared" si="0"/>
        <v>4946250.0000000009</v>
      </c>
      <c r="H141" s="43">
        <f>IF(G141&lt;0,0,IF(G141&lt;DM_TI_LE!$E$11,G141*DM_TI_LE!$F$11+DM_TI_LE!$G$11,IF(G141&lt;DM_TI_LE!$E$12,G141*DM_TI_LE!$F$12+DM_TI_LE!$G$12,IF(G141&lt;DM_TI_LE!$E$13,G141*DM_TI_LE!$F$13+DM_TI_LE!$G$13,IF(G141&lt;DM_TI_LE!$E$14,G141*DM_TI_LE!$F$14+DM_TI_LE!$G$14,IF(G141&lt;DM_TI_LE!$E$15,G141*DM_TI_LE!$F$15+DM_TI_LE!$G$15,IF(G141&lt;DM_TI_LE!$E$16,G141*DM_TI_LE!$F$16+DM_TI_LE!$G$16,G141*DM_TI_LE!$F$17+DM_TI_LE!$G$17)))))))-J141</f>
        <v>247312.50000000006</v>
      </c>
      <c r="I141" s="167">
        <v>-2206875</v>
      </c>
      <c r="J141" s="22">
        <v>0</v>
      </c>
    </row>
    <row r="142" spans="1:10" ht="14.25" x14ac:dyDescent="0.2">
      <c r="A142" s="49">
        <v>138</v>
      </c>
      <c r="B142" s="206">
        <f>GD_CHUNG!B142</f>
        <v>13101</v>
      </c>
      <c r="C142" s="206" t="str">
        <f>GD_CHUNG!C142</f>
        <v>Trần Thị Huệ</v>
      </c>
      <c r="D142" s="206" t="str">
        <f>GD_CHUNG!D142</f>
        <v>NV PVHK</v>
      </c>
      <c r="E142" s="43">
        <f>VLOOKUP(B142,RPT_TONG_HOP!$B$4:$T$988,19,FALSE)</f>
        <v>7736000</v>
      </c>
      <c r="F142" s="43">
        <f>VLOOKUP(B142,RPT_CAC_KHOAN_GIAM_TRU!$B$4:$M$1000,12,FALSE)</f>
        <v>1086875</v>
      </c>
      <c r="G142" s="76">
        <f t="shared" si="0"/>
        <v>4442250</v>
      </c>
      <c r="H142" s="43">
        <f>IF(G142&lt;0,0,IF(G142&lt;DM_TI_LE!$E$11,G142*DM_TI_LE!$F$11+DM_TI_LE!$G$11,IF(G142&lt;DM_TI_LE!$E$12,G142*DM_TI_LE!$F$12+DM_TI_LE!$G$12,IF(G142&lt;DM_TI_LE!$E$13,G142*DM_TI_LE!$F$13+DM_TI_LE!$G$13,IF(G142&lt;DM_TI_LE!$E$14,G142*DM_TI_LE!$F$14+DM_TI_LE!$G$14,IF(G142&lt;DM_TI_LE!$E$15,G142*DM_TI_LE!$F$15+DM_TI_LE!$G$15,IF(G142&lt;DM_TI_LE!$E$16,G142*DM_TI_LE!$F$16+DM_TI_LE!$G$16,G142*DM_TI_LE!$F$17+DM_TI_LE!$G$17)))))))-J142</f>
        <v>222112.5</v>
      </c>
      <c r="I142" s="167">
        <v>-2206875</v>
      </c>
      <c r="J142" s="22">
        <v>0</v>
      </c>
    </row>
    <row r="143" spans="1:10" ht="14.25" x14ac:dyDescent="0.2">
      <c r="A143" s="49">
        <v>139</v>
      </c>
      <c r="B143" s="206">
        <f>GD_CHUNG!B143</f>
        <v>13532</v>
      </c>
      <c r="C143" s="206" t="str">
        <f>GD_CHUNG!C143</f>
        <v>Nguyễn Tuấn Cường</v>
      </c>
      <c r="D143" s="206" t="str">
        <f>GD_CHUNG!D143</f>
        <v>NV PVHK</v>
      </c>
      <c r="E143" s="43">
        <f>VLOOKUP(B143,RPT_TONG_HOP!$B$4:$T$988,19,FALSE)</f>
        <v>7880000</v>
      </c>
      <c r="F143" s="43">
        <f>VLOOKUP(B143,RPT_CAC_KHOAN_GIAM_TRU!$B$4:$M$1000,12,FALSE)</f>
        <v>1086875</v>
      </c>
      <c r="G143" s="76">
        <f t="shared" si="0"/>
        <v>4586250</v>
      </c>
      <c r="H143" s="43">
        <f>IF(G143&lt;0,0,IF(G143&lt;DM_TI_LE!$E$11,G143*DM_TI_LE!$F$11+DM_TI_LE!$G$11,IF(G143&lt;DM_TI_LE!$E$12,G143*DM_TI_LE!$F$12+DM_TI_LE!$G$12,IF(G143&lt;DM_TI_LE!$E$13,G143*DM_TI_LE!$F$13+DM_TI_LE!$G$13,IF(G143&lt;DM_TI_LE!$E$14,G143*DM_TI_LE!$F$14+DM_TI_LE!$G$14,IF(G143&lt;DM_TI_LE!$E$15,G143*DM_TI_LE!$F$15+DM_TI_LE!$G$15,IF(G143&lt;DM_TI_LE!$E$16,G143*DM_TI_LE!$F$16+DM_TI_LE!$G$16,G143*DM_TI_LE!$F$17+DM_TI_LE!$G$17)))))))-J143</f>
        <v>229312.5</v>
      </c>
      <c r="I143" s="167">
        <v>-2206875</v>
      </c>
      <c r="J143" s="22">
        <v>0</v>
      </c>
    </row>
    <row r="144" spans="1:10" ht="14.25" x14ac:dyDescent="0.2">
      <c r="A144" s="49">
        <v>140</v>
      </c>
      <c r="B144" s="206">
        <f>GD_CHUNG!B144</f>
        <v>11357</v>
      </c>
      <c r="C144" s="206" t="str">
        <f>GD_CHUNG!C144</f>
        <v>Nguyễn Việt Dũng</v>
      </c>
      <c r="D144" s="206" t="str">
        <f>GD_CHUNG!D144</f>
        <v>NV PVHK</v>
      </c>
      <c r="E144" s="43">
        <f>VLOOKUP(B144,RPT_TONG_HOP!$B$4:$T$988,19,FALSE)</f>
        <v>7804444.4444444431</v>
      </c>
      <c r="F144" s="43">
        <f>VLOOKUP(B144,RPT_CAC_KHOAN_GIAM_TRU!$B$4:$M$1000,12,FALSE)</f>
        <v>1011319.4444444444</v>
      </c>
      <c r="G144" s="76">
        <f t="shared" si="0"/>
        <v>5237019.2299999986</v>
      </c>
      <c r="H144" s="43">
        <f>IF(G144&lt;0,0,IF(G144&lt;DM_TI_LE!$E$11,G144*DM_TI_LE!$F$11+DM_TI_LE!$G$11,IF(G144&lt;DM_TI_LE!$E$12,G144*DM_TI_LE!$F$12+DM_TI_LE!$G$12,IF(G144&lt;DM_TI_LE!$E$13,G144*DM_TI_LE!$F$13+DM_TI_LE!$G$13,IF(G144&lt;DM_TI_LE!$E$14,G144*DM_TI_LE!$F$14+DM_TI_LE!$G$14,IF(G144&lt;DM_TI_LE!$E$15,G144*DM_TI_LE!$F$15+DM_TI_LE!$G$15,IF(G144&lt;DM_TI_LE!$E$16,G144*DM_TI_LE!$F$16+DM_TI_LE!$G$16,G144*DM_TI_LE!$F$17+DM_TI_LE!$G$17)))))))-J144</f>
        <v>273701.92299999989</v>
      </c>
      <c r="I144" s="167">
        <v>-1556105.77</v>
      </c>
      <c r="J144" s="22">
        <v>0</v>
      </c>
    </row>
    <row r="145" spans="1:10" ht="14.25" x14ac:dyDescent="0.2">
      <c r="A145" s="49">
        <v>141</v>
      </c>
      <c r="B145" s="206">
        <f>GD_CHUNG!B145</f>
        <v>201501</v>
      </c>
      <c r="C145" s="206" t="str">
        <f>GD_CHUNG!C145</f>
        <v>Nguyễn Mỹ Hạnh</v>
      </c>
      <c r="D145" s="206" t="str">
        <f>GD_CHUNG!D145</f>
        <v>NV PVHK</v>
      </c>
      <c r="E145" s="43">
        <f>VLOOKUP(B145,RPT_TONG_HOP!$B$4:$T$988,19,FALSE)</f>
        <v>7160000</v>
      </c>
      <c r="F145" s="43">
        <f>VLOOKUP(B145,RPT_CAC_KHOAN_GIAM_TRU!$B$4:$M$1000,12,FALSE)</f>
        <v>1086875</v>
      </c>
      <c r="G145" s="76">
        <f t="shared" si="0"/>
        <v>950048.08000000007</v>
      </c>
      <c r="H145" s="43">
        <f>IF(G145&lt;0,0,IF(G145&lt;DM_TI_LE!$E$11,G145*DM_TI_LE!$F$11+DM_TI_LE!$G$11,IF(G145&lt;DM_TI_LE!$E$12,G145*DM_TI_LE!$F$12+DM_TI_LE!$G$12,IF(G145&lt;DM_TI_LE!$E$13,G145*DM_TI_LE!$F$13+DM_TI_LE!$G$13,IF(G145&lt;DM_TI_LE!$E$14,G145*DM_TI_LE!$F$14+DM_TI_LE!$G$14,IF(G145&lt;DM_TI_LE!$E$15,G145*DM_TI_LE!$F$15+DM_TI_LE!$G$15,IF(G145&lt;DM_TI_LE!$E$16,G145*DM_TI_LE!$F$16+DM_TI_LE!$G$16,G145*DM_TI_LE!$F$17+DM_TI_LE!$G$17)))))))-J145</f>
        <v>47502.40400000001</v>
      </c>
      <c r="I145" s="167">
        <v>-5123076.92</v>
      </c>
      <c r="J145" s="22">
        <v>0</v>
      </c>
    </row>
    <row r="146" spans="1:10" ht="14.25" x14ac:dyDescent="0.2">
      <c r="A146" s="49">
        <v>142</v>
      </c>
      <c r="B146" s="206">
        <f>GD_CHUNG!B146</f>
        <v>10632</v>
      </c>
      <c r="C146" s="206" t="str">
        <f>GD_CHUNG!C146</f>
        <v>Trần Thanh Hiếu</v>
      </c>
      <c r="D146" s="206" t="str">
        <f>GD_CHUNG!D146</f>
        <v>Đội phó</v>
      </c>
      <c r="E146" s="43">
        <f>VLOOKUP(B146,RPT_TONG_HOP!$B$4:$T$988,19,FALSE)</f>
        <v>18096350</v>
      </c>
      <c r="F146" s="43">
        <f>VLOOKUP(B146,RPT_CAC_KHOAN_GIAM_TRU!$B$4:$M$1000,12,FALSE)</f>
        <v>1217075</v>
      </c>
      <c r="G146" s="76">
        <f t="shared" si="0"/>
        <v>14497200</v>
      </c>
      <c r="H146" s="43">
        <f>IF(G146&lt;0,0,IF(G146&lt;DM_TI_LE!$E$11,G146*DM_TI_LE!$F$11+DM_TI_LE!$G$11,IF(G146&lt;DM_TI_LE!$E$12,G146*DM_TI_LE!$F$12+DM_TI_LE!$G$12,IF(G146&lt;DM_TI_LE!$E$13,G146*DM_TI_LE!$F$13+DM_TI_LE!$G$13,IF(G146&lt;DM_TI_LE!$E$14,G146*DM_TI_LE!$F$14+DM_TI_LE!$G$14,IF(G146&lt;DM_TI_LE!$E$15,G146*DM_TI_LE!$F$15+DM_TI_LE!$G$15,IF(G146&lt;DM_TI_LE!$E$16,G146*DM_TI_LE!$F$16+DM_TI_LE!$G$16,G146*DM_TI_LE!$F$17+DM_TI_LE!$G$17)))))))-J146</f>
        <v>1424580</v>
      </c>
      <c r="I146" s="167">
        <v>-2382075</v>
      </c>
      <c r="J146" s="22">
        <v>0</v>
      </c>
    </row>
    <row r="147" spans="1:10" ht="14.25" x14ac:dyDescent="0.2">
      <c r="A147" s="49">
        <v>143</v>
      </c>
      <c r="B147" s="206">
        <f>GD_CHUNG!B147</f>
        <v>12557</v>
      </c>
      <c r="C147" s="206" t="str">
        <f>GD_CHUNG!C147</f>
        <v>Nguyễn Thị Lan</v>
      </c>
      <c r="D147" s="206" t="str">
        <f>GD_CHUNG!D147</f>
        <v>Nhân viên phục vụ hành khách hàng hóa</v>
      </c>
      <c r="E147" s="43">
        <f>VLOOKUP(B147,RPT_TONG_HOP!$B$4:$T$988,19,FALSE)</f>
        <v>9144500</v>
      </c>
      <c r="F147" s="43">
        <f>VLOOKUP(B147,RPT_CAC_KHOAN_GIAM_TRU!$B$4:$M$1000,12,FALSE)</f>
        <v>1086875</v>
      </c>
      <c r="G147" s="76">
        <f t="shared" si="0"/>
        <v>5850750</v>
      </c>
      <c r="H147" s="43">
        <f>IF(G147&lt;0,0,IF(G147&lt;DM_TI_LE!$E$11,G147*DM_TI_LE!$F$11+DM_TI_LE!$G$11,IF(G147&lt;DM_TI_LE!$E$12,G147*DM_TI_LE!$F$12+DM_TI_LE!$G$12,IF(G147&lt;DM_TI_LE!$E$13,G147*DM_TI_LE!$F$13+DM_TI_LE!$G$13,IF(G147&lt;DM_TI_LE!$E$14,G147*DM_TI_LE!$F$14+DM_TI_LE!$G$14,IF(G147&lt;DM_TI_LE!$E$15,G147*DM_TI_LE!$F$15+DM_TI_LE!$G$15,IF(G147&lt;DM_TI_LE!$E$16,G147*DM_TI_LE!$F$16+DM_TI_LE!$G$16,G147*DM_TI_LE!$F$17+DM_TI_LE!$G$17)))))))-J147</f>
        <v>335075</v>
      </c>
      <c r="I147" s="167">
        <v>-2206875</v>
      </c>
      <c r="J147" s="22">
        <v>0</v>
      </c>
    </row>
    <row r="148" spans="1:10" ht="14.25" x14ac:dyDescent="0.2">
      <c r="A148" s="49">
        <v>144</v>
      </c>
      <c r="B148" s="206">
        <f>GD_CHUNG!B148</f>
        <v>12559</v>
      </c>
      <c r="C148" s="206" t="str">
        <f>GD_CHUNG!C148</f>
        <v>Phạm Thị Mai Giang</v>
      </c>
      <c r="D148" s="206" t="str">
        <f>GD_CHUNG!D148</f>
        <v>Nhân viên phục vụ hành khách hàng hóa</v>
      </c>
      <c r="E148" s="43">
        <f>VLOOKUP(B148,RPT_TONG_HOP!$B$4:$T$988,19,FALSE)</f>
        <v>4661082.6210826207</v>
      </c>
      <c r="F148" s="43">
        <f>VLOOKUP(B148,RPT_CAC_KHOAN_GIAM_TRU!$B$4:$M$1000,12,FALSE)</f>
        <v>658726.8518518518</v>
      </c>
      <c r="G148" s="76">
        <f t="shared" si="0"/>
        <v>1795480.769230769</v>
      </c>
      <c r="H148" s="43">
        <f>IF(G148&lt;0,0,IF(G148&lt;DM_TI_LE!$E$11,G148*DM_TI_LE!$F$11+DM_TI_LE!$G$11,IF(G148&lt;DM_TI_LE!$E$12,G148*DM_TI_LE!$F$12+DM_TI_LE!$G$12,IF(G148&lt;DM_TI_LE!$E$13,G148*DM_TI_LE!$F$13+DM_TI_LE!$G$13,IF(G148&lt;DM_TI_LE!$E$14,G148*DM_TI_LE!$F$14+DM_TI_LE!$G$14,IF(G148&lt;DM_TI_LE!$E$15,G148*DM_TI_LE!$F$15+DM_TI_LE!$G$15,IF(G148&lt;DM_TI_LE!$E$16,G148*DM_TI_LE!$F$16+DM_TI_LE!$G$16,G148*DM_TI_LE!$F$17+DM_TI_LE!$G$17)))))))-J148</f>
        <v>89774.038461538454</v>
      </c>
      <c r="I148" s="167">
        <v>-2206875</v>
      </c>
      <c r="J148" s="22">
        <v>0</v>
      </c>
    </row>
    <row r="149" spans="1:10" ht="14.25" x14ac:dyDescent="0.2">
      <c r="A149" s="49">
        <v>145</v>
      </c>
      <c r="B149" s="206">
        <f>GD_CHUNG!B149</f>
        <v>12562</v>
      </c>
      <c r="C149" s="206" t="str">
        <f>GD_CHUNG!C149</f>
        <v>Đỗ Thị Thu Trang</v>
      </c>
      <c r="D149" s="206" t="str">
        <f>GD_CHUNG!D149</f>
        <v>Nhân viên phục vụ hành khách hàng hóa</v>
      </c>
      <c r="E149" s="43">
        <f>VLOOKUP(B149,RPT_TONG_HOP!$B$4:$T$988,19,FALSE)</f>
        <v>7880000</v>
      </c>
      <c r="F149" s="43">
        <f>VLOOKUP(B149,RPT_CAC_KHOAN_GIAM_TRU!$B$4:$M$1000,12,FALSE)</f>
        <v>1086875</v>
      </c>
      <c r="G149" s="76">
        <f t="shared" si="0"/>
        <v>-894057.69000000041</v>
      </c>
      <c r="H149" s="43">
        <f>IF(G149&lt;0,0,IF(G149&lt;DM_TI_LE!$E$11,G149*DM_TI_LE!$F$11+DM_TI_LE!$G$11,IF(G149&lt;DM_TI_LE!$E$12,G149*DM_TI_LE!$F$12+DM_TI_LE!$G$12,IF(G149&lt;DM_TI_LE!$E$13,G149*DM_TI_LE!$F$13+DM_TI_LE!$G$13,IF(G149&lt;DM_TI_LE!$E$14,G149*DM_TI_LE!$F$14+DM_TI_LE!$G$14,IF(G149&lt;DM_TI_LE!$E$15,G149*DM_TI_LE!$F$15+DM_TI_LE!$G$15,IF(G149&lt;DM_TI_LE!$E$16,G149*DM_TI_LE!$F$16+DM_TI_LE!$G$16,G149*DM_TI_LE!$F$17+DM_TI_LE!$G$17)))))))-J149</f>
        <v>0</v>
      </c>
      <c r="I149" s="167">
        <v>-7687182.6900000004</v>
      </c>
      <c r="J149" s="22">
        <v>0</v>
      </c>
    </row>
    <row r="150" spans="1:10" ht="14.25" x14ac:dyDescent="0.2">
      <c r="A150" s="49">
        <v>146</v>
      </c>
      <c r="B150" s="206">
        <f>GD_CHUNG!B150</f>
        <v>12563</v>
      </c>
      <c r="C150" s="206" t="str">
        <f>GD_CHUNG!C150</f>
        <v>Trịnh Khánh Linh</v>
      </c>
      <c r="D150" s="206" t="str">
        <f>GD_CHUNG!D150</f>
        <v>Nhân viên phục vụ hành khách hàng hóa</v>
      </c>
      <c r="E150" s="43">
        <f>VLOOKUP(B150,RPT_TONG_HOP!$B$4:$T$988,19,FALSE)</f>
        <v>9230000</v>
      </c>
      <c r="F150" s="43">
        <f>VLOOKUP(B150,RPT_CAC_KHOAN_GIAM_TRU!$B$4:$M$1000,12,FALSE)</f>
        <v>1086875</v>
      </c>
      <c r="G150" s="76">
        <f t="shared" si="0"/>
        <v>5936250</v>
      </c>
      <c r="H150" s="43">
        <f>IF(G150&lt;0,0,IF(G150&lt;DM_TI_LE!$E$11,G150*DM_TI_LE!$F$11+DM_TI_LE!$G$11,IF(G150&lt;DM_TI_LE!$E$12,G150*DM_TI_LE!$F$12+DM_TI_LE!$G$12,IF(G150&lt;DM_TI_LE!$E$13,G150*DM_TI_LE!$F$13+DM_TI_LE!$G$13,IF(G150&lt;DM_TI_LE!$E$14,G150*DM_TI_LE!$F$14+DM_TI_LE!$G$14,IF(G150&lt;DM_TI_LE!$E$15,G150*DM_TI_LE!$F$15+DM_TI_LE!$G$15,IF(G150&lt;DM_TI_LE!$E$16,G150*DM_TI_LE!$F$16+DM_TI_LE!$G$16,G150*DM_TI_LE!$F$17+DM_TI_LE!$G$17)))))))-J150</f>
        <v>343625</v>
      </c>
      <c r="I150" s="167">
        <v>-2206875</v>
      </c>
      <c r="J150" s="22">
        <v>0</v>
      </c>
    </row>
    <row r="151" spans="1:10" ht="14.25" x14ac:dyDescent="0.2">
      <c r="A151" s="49">
        <v>147</v>
      </c>
      <c r="B151" s="206">
        <f>GD_CHUNG!B151</f>
        <v>12567</v>
      </c>
      <c r="C151" s="206" t="str">
        <f>GD_CHUNG!C151</f>
        <v>Nguyễn Thị Hải Yến</v>
      </c>
      <c r="D151" s="206" t="str">
        <f>GD_CHUNG!D151</f>
        <v>Nhân viên phục vụ hành khách hàng hóa</v>
      </c>
      <c r="E151" s="43">
        <f>VLOOKUP(B151,RPT_TONG_HOP!$B$4:$T$988,19,FALSE)</f>
        <v>8802500</v>
      </c>
      <c r="F151" s="43">
        <f>VLOOKUP(B151,RPT_CAC_KHOAN_GIAM_TRU!$B$4:$M$1000,12,FALSE)</f>
        <v>1086875</v>
      </c>
      <c r="G151" s="76">
        <f t="shared" si="0"/>
        <v>5508750</v>
      </c>
      <c r="H151" s="43">
        <f>IF(G151&lt;0,0,IF(G151&lt;DM_TI_LE!$E$11,G151*DM_TI_LE!$F$11+DM_TI_LE!$G$11,IF(G151&lt;DM_TI_LE!$E$12,G151*DM_TI_LE!$F$12+DM_TI_LE!$G$12,IF(G151&lt;DM_TI_LE!$E$13,G151*DM_TI_LE!$F$13+DM_TI_LE!$G$13,IF(G151&lt;DM_TI_LE!$E$14,G151*DM_TI_LE!$F$14+DM_TI_LE!$G$14,IF(G151&lt;DM_TI_LE!$E$15,G151*DM_TI_LE!$F$15+DM_TI_LE!$G$15,IF(G151&lt;DM_TI_LE!$E$16,G151*DM_TI_LE!$F$16+DM_TI_LE!$G$16,G151*DM_TI_LE!$F$17+DM_TI_LE!$G$17)))))))-J151</f>
        <v>300875</v>
      </c>
      <c r="I151" s="167">
        <v>-2206875</v>
      </c>
      <c r="J151" s="22">
        <v>0</v>
      </c>
    </row>
    <row r="152" spans="1:10" ht="14.25" x14ac:dyDescent="0.2">
      <c r="A152" s="49">
        <v>148</v>
      </c>
      <c r="B152" s="206">
        <f>GD_CHUNG!B152</f>
        <v>13361</v>
      </c>
      <c r="C152" s="206" t="str">
        <f>GD_CHUNG!C152</f>
        <v>Mai Thế Anh</v>
      </c>
      <c r="D152" s="206" t="str">
        <f>GD_CHUNG!D152</f>
        <v>Nhân viên phục vụ hành khách hàng hóa</v>
      </c>
      <c r="E152" s="43">
        <f>VLOOKUP(B152,RPT_TONG_HOP!$B$4:$T$988,19,FALSE)</f>
        <v>7880000</v>
      </c>
      <c r="F152" s="43">
        <f>VLOOKUP(B152,RPT_CAC_KHOAN_GIAM_TRU!$B$4:$M$1000,12,FALSE)</f>
        <v>1086875</v>
      </c>
      <c r="G152" s="76">
        <f t="shared" si="0"/>
        <v>4586250</v>
      </c>
      <c r="H152" s="43">
        <f>IF(G152&lt;0,0,IF(G152&lt;DM_TI_LE!$E$11,G152*DM_TI_LE!$F$11+DM_TI_LE!$G$11,IF(G152&lt;DM_TI_LE!$E$12,G152*DM_TI_LE!$F$12+DM_TI_LE!$G$12,IF(G152&lt;DM_TI_LE!$E$13,G152*DM_TI_LE!$F$13+DM_TI_LE!$G$13,IF(G152&lt;DM_TI_LE!$E$14,G152*DM_TI_LE!$F$14+DM_TI_LE!$G$14,IF(G152&lt;DM_TI_LE!$E$15,G152*DM_TI_LE!$F$15+DM_TI_LE!$G$15,IF(G152&lt;DM_TI_LE!$E$16,G152*DM_TI_LE!$F$16+DM_TI_LE!$G$16,G152*DM_TI_LE!$F$17+DM_TI_LE!$G$17)))))))-J152</f>
        <v>229312.5</v>
      </c>
      <c r="I152" s="167">
        <v>-2206875</v>
      </c>
      <c r="J152" s="22">
        <v>0</v>
      </c>
    </row>
    <row r="153" spans="1:10" ht="14.25" x14ac:dyDescent="0.2">
      <c r="A153" s="49">
        <v>149</v>
      </c>
      <c r="B153" s="206">
        <f>GD_CHUNG!B153</f>
        <v>13373</v>
      </c>
      <c r="C153" s="206" t="str">
        <f>GD_CHUNG!C153</f>
        <v>Trần Thị Sơn</v>
      </c>
      <c r="D153" s="206" t="str">
        <f>GD_CHUNG!D153</f>
        <v>Nhân viên phục vụ hành khách hàng hóa</v>
      </c>
      <c r="E153" s="43">
        <f>VLOOKUP(B153,RPT_TONG_HOP!$B$4:$T$988,19,FALSE)</f>
        <v>7304000.0000000009</v>
      </c>
      <c r="F153" s="43">
        <f>VLOOKUP(B153,RPT_CAC_KHOAN_GIAM_TRU!$B$4:$M$1000,12,FALSE)</f>
        <v>1086875</v>
      </c>
      <c r="G153" s="76">
        <f t="shared" si="0"/>
        <v>3506250.0000000009</v>
      </c>
      <c r="H153" s="43">
        <f>IF(G153&lt;0,0,IF(G153&lt;DM_TI_LE!$E$11,G153*DM_TI_LE!$F$11+DM_TI_LE!$G$11,IF(G153&lt;DM_TI_LE!$E$12,G153*DM_TI_LE!$F$12+DM_TI_LE!$G$12,IF(G153&lt;DM_TI_LE!$E$13,G153*DM_TI_LE!$F$13+DM_TI_LE!$G$13,IF(G153&lt;DM_TI_LE!$E$14,G153*DM_TI_LE!$F$14+DM_TI_LE!$G$14,IF(G153&lt;DM_TI_LE!$E$15,G153*DM_TI_LE!$F$15+DM_TI_LE!$G$15,IF(G153&lt;DM_TI_LE!$E$16,G153*DM_TI_LE!$F$16+DM_TI_LE!$G$16,G153*DM_TI_LE!$F$17+DM_TI_LE!$G$17)))))))-J153</f>
        <v>175312.50000000006</v>
      </c>
      <c r="I153" s="167">
        <v>-2710875</v>
      </c>
      <c r="J153" s="22">
        <v>0</v>
      </c>
    </row>
    <row r="154" spans="1:10" ht="14.25" x14ac:dyDescent="0.2">
      <c r="A154" s="49">
        <v>150</v>
      </c>
      <c r="B154" s="206">
        <f>GD_CHUNG!B154</f>
        <v>13380</v>
      </c>
      <c r="C154" s="206" t="str">
        <f>GD_CHUNG!C154</f>
        <v>Nguyễn Thị Yến Hương</v>
      </c>
      <c r="D154" s="206" t="str">
        <f>GD_CHUNG!D154</f>
        <v>Nhân viên phục vụ hành khách hàng hóa</v>
      </c>
      <c r="E154" s="43">
        <f>VLOOKUP(B154,RPT_TONG_HOP!$B$4:$T$988,19,FALSE)</f>
        <v>7880000</v>
      </c>
      <c r="F154" s="43">
        <f>VLOOKUP(B154,RPT_CAC_KHOAN_GIAM_TRU!$B$4:$M$1000,12,FALSE)</f>
        <v>1086875</v>
      </c>
      <c r="G154" s="76">
        <f t="shared" si="0"/>
        <v>4442250</v>
      </c>
      <c r="H154" s="43">
        <f>IF(G154&lt;0,0,IF(G154&lt;DM_TI_LE!$E$11,G154*DM_TI_LE!$F$11+DM_TI_LE!$G$11,IF(G154&lt;DM_TI_LE!$E$12,G154*DM_TI_LE!$F$12+DM_TI_LE!$G$12,IF(G154&lt;DM_TI_LE!$E$13,G154*DM_TI_LE!$F$13+DM_TI_LE!$G$13,IF(G154&lt;DM_TI_LE!$E$14,G154*DM_TI_LE!$F$14+DM_TI_LE!$G$14,IF(G154&lt;DM_TI_LE!$E$15,G154*DM_TI_LE!$F$15+DM_TI_LE!$G$15,IF(G154&lt;DM_TI_LE!$E$16,G154*DM_TI_LE!$F$16+DM_TI_LE!$G$16,G154*DM_TI_LE!$F$17+DM_TI_LE!$G$17)))))))-J154</f>
        <v>222112.5</v>
      </c>
      <c r="I154" s="167">
        <v>-2350875</v>
      </c>
      <c r="J154" s="22">
        <v>0</v>
      </c>
    </row>
    <row r="155" spans="1:10" ht="14.25" x14ac:dyDescent="0.2">
      <c r="A155" s="49">
        <v>151</v>
      </c>
      <c r="B155" s="206">
        <f>GD_CHUNG!B155</f>
        <v>13405</v>
      </c>
      <c r="C155" s="206" t="str">
        <f>GD_CHUNG!C155</f>
        <v>Nguyễn Thị Thúy Hằng</v>
      </c>
      <c r="D155" s="206" t="str">
        <f>GD_CHUNG!D155</f>
        <v>Nhân viên phục vụ hành khách hàng hóa</v>
      </c>
      <c r="E155" s="43">
        <f>VLOOKUP(B155,RPT_TONG_HOP!$B$4:$T$988,19,FALSE)</f>
        <v>8240000.0000000009</v>
      </c>
      <c r="F155" s="43">
        <f>VLOOKUP(B155,RPT_CAC_KHOAN_GIAM_TRU!$B$4:$M$1000,12,FALSE)</f>
        <v>1086875</v>
      </c>
      <c r="G155" s="76">
        <f t="shared" si="0"/>
        <v>4586250.0000000009</v>
      </c>
      <c r="H155" s="43">
        <f>IF(G155&lt;0,0,IF(G155&lt;DM_TI_LE!$E$11,G155*DM_TI_LE!$F$11+DM_TI_LE!$G$11,IF(G155&lt;DM_TI_LE!$E$12,G155*DM_TI_LE!$F$12+DM_TI_LE!$G$12,IF(G155&lt;DM_TI_LE!$E$13,G155*DM_TI_LE!$F$13+DM_TI_LE!$G$13,IF(G155&lt;DM_TI_LE!$E$14,G155*DM_TI_LE!$F$14+DM_TI_LE!$G$14,IF(G155&lt;DM_TI_LE!$E$15,G155*DM_TI_LE!$F$15+DM_TI_LE!$G$15,IF(G155&lt;DM_TI_LE!$E$16,G155*DM_TI_LE!$F$16+DM_TI_LE!$G$16,G155*DM_TI_LE!$F$17+DM_TI_LE!$G$17)))))))-J155</f>
        <v>229312.50000000006</v>
      </c>
      <c r="I155" s="167">
        <v>-2566875</v>
      </c>
      <c r="J155" s="22">
        <v>0</v>
      </c>
    </row>
    <row r="156" spans="1:10" ht="14.25" x14ac:dyDescent="0.2">
      <c r="A156" s="49">
        <v>152</v>
      </c>
      <c r="B156" s="206">
        <f>GD_CHUNG!B156</f>
        <v>13670</v>
      </c>
      <c r="C156" s="206" t="str">
        <f>GD_CHUNG!C156</f>
        <v>Nguyễn Thảo Ly</v>
      </c>
      <c r="D156" s="206" t="str">
        <f>GD_CHUNG!D156</f>
        <v>Nhân viên phục vụ hành khách hàng hóa</v>
      </c>
      <c r="E156" s="43">
        <f>VLOOKUP(B156,RPT_TONG_HOP!$B$4:$T$988,19,FALSE)</f>
        <v>7160000.0000000009</v>
      </c>
      <c r="F156" s="43">
        <f>VLOOKUP(B156,RPT_CAC_KHOAN_GIAM_TRU!$B$4:$M$1000,12,FALSE)</f>
        <v>1086875</v>
      </c>
      <c r="G156" s="76">
        <f t="shared" si="0"/>
        <v>4226250.0000000009</v>
      </c>
      <c r="H156" s="43">
        <f>IF(G156&lt;0,0,IF(G156&lt;DM_TI_LE!$E$11,G156*DM_TI_LE!$F$11+DM_TI_LE!$G$11,IF(G156&lt;DM_TI_LE!$E$12,G156*DM_TI_LE!$F$12+DM_TI_LE!$G$12,IF(G156&lt;DM_TI_LE!$E$13,G156*DM_TI_LE!$F$13+DM_TI_LE!$G$13,IF(G156&lt;DM_TI_LE!$E$14,G156*DM_TI_LE!$F$14+DM_TI_LE!$G$14,IF(G156&lt;DM_TI_LE!$E$15,G156*DM_TI_LE!$F$15+DM_TI_LE!$G$15,IF(G156&lt;DM_TI_LE!$E$16,G156*DM_TI_LE!$F$16+DM_TI_LE!$G$16,G156*DM_TI_LE!$F$17+DM_TI_LE!$G$17)))))))-J156</f>
        <v>211312.50000000006</v>
      </c>
      <c r="I156" s="167">
        <v>-1846875</v>
      </c>
      <c r="J156" s="22">
        <v>0</v>
      </c>
    </row>
    <row r="157" spans="1:10" ht="14.25" x14ac:dyDescent="0.2">
      <c r="A157" s="49">
        <v>153</v>
      </c>
      <c r="B157" s="206">
        <f>GD_CHUNG!B157</f>
        <v>13671</v>
      </c>
      <c r="C157" s="206" t="str">
        <f>GD_CHUNG!C157</f>
        <v>Nguyễn Thị Phương Thảo</v>
      </c>
      <c r="D157" s="206" t="str">
        <f>GD_CHUNG!D157</f>
        <v>Nhân viên phục vụ hành khách hàng hóa</v>
      </c>
      <c r="E157" s="43">
        <f>VLOOKUP(B157,RPT_TONG_HOP!$B$4:$T$988,19,FALSE)</f>
        <v>7664000</v>
      </c>
      <c r="F157" s="43">
        <f>VLOOKUP(B157,RPT_CAC_KHOAN_GIAM_TRU!$B$4:$M$1000,12,FALSE)</f>
        <v>1086875</v>
      </c>
      <c r="G157" s="76">
        <f t="shared" si="0"/>
        <v>3284711.54</v>
      </c>
      <c r="H157" s="43">
        <f>IF(G157&lt;0,0,IF(G157&lt;DM_TI_LE!$E$11,G157*DM_TI_LE!$F$11+DM_TI_LE!$G$11,IF(G157&lt;DM_TI_LE!$E$12,G157*DM_TI_LE!$F$12+DM_TI_LE!$G$12,IF(G157&lt;DM_TI_LE!$E$13,G157*DM_TI_LE!$F$13+DM_TI_LE!$G$13,IF(G157&lt;DM_TI_LE!$E$14,G157*DM_TI_LE!$F$14+DM_TI_LE!$G$14,IF(G157&lt;DM_TI_LE!$E$15,G157*DM_TI_LE!$F$15+DM_TI_LE!$G$15,IF(G157&lt;DM_TI_LE!$E$16,G157*DM_TI_LE!$F$16+DM_TI_LE!$G$16,G157*DM_TI_LE!$F$17+DM_TI_LE!$G$17)))))))-J157</f>
        <v>164235.57700000002</v>
      </c>
      <c r="I157" s="167">
        <v>-3292413.46</v>
      </c>
      <c r="J157" s="22">
        <v>0</v>
      </c>
    </row>
    <row r="158" spans="1:10" ht="14.25" x14ac:dyDescent="0.2">
      <c r="A158" s="49">
        <v>154</v>
      </c>
      <c r="B158" s="206">
        <f>GD_CHUNG!B158</f>
        <v>13672</v>
      </c>
      <c r="C158" s="206" t="str">
        <f>GD_CHUNG!C158</f>
        <v>Mai Thị Huyền Trang</v>
      </c>
      <c r="D158" s="206" t="str">
        <f>GD_CHUNG!D158</f>
        <v>Nhân viên phục vụ hành khách hàng hóa</v>
      </c>
      <c r="E158" s="43">
        <f>VLOOKUP(B158,RPT_TONG_HOP!$B$4:$T$988,19,FALSE)</f>
        <v>7376000.0000000009</v>
      </c>
      <c r="F158" s="43">
        <f>VLOOKUP(B158,RPT_CAC_KHOAN_GIAM_TRU!$B$4:$M$1000,12,FALSE)</f>
        <v>1086875</v>
      </c>
      <c r="G158" s="76">
        <f t="shared" si="0"/>
        <v>4082250.0000000009</v>
      </c>
      <c r="H158" s="43">
        <f>IF(G158&lt;0,0,IF(G158&lt;DM_TI_LE!$E$11,G158*DM_TI_LE!$F$11+DM_TI_LE!$G$11,IF(G158&lt;DM_TI_LE!$E$12,G158*DM_TI_LE!$F$12+DM_TI_LE!$G$12,IF(G158&lt;DM_TI_LE!$E$13,G158*DM_TI_LE!$F$13+DM_TI_LE!$G$13,IF(G158&lt;DM_TI_LE!$E$14,G158*DM_TI_LE!$F$14+DM_TI_LE!$G$14,IF(G158&lt;DM_TI_LE!$E$15,G158*DM_TI_LE!$F$15+DM_TI_LE!$G$15,IF(G158&lt;DM_TI_LE!$E$16,G158*DM_TI_LE!$F$16+DM_TI_LE!$G$16,G158*DM_TI_LE!$F$17+DM_TI_LE!$G$17)))))))-J158</f>
        <v>204112.50000000006</v>
      </c>
      <c r="I158" s="167">
        <v>-2206875</v>
      </c>
      <c r="J158" s="22">
        <v>0</v>
      </c>
    </row>
    <row r="159" spans="1:10" ht="14.25" x14ac:dyDescent="0.2">
      <c r="A159" s="49">
        <v>155</v>
      </c>
      <c r="B159" s="206">
        <f>GD_CHUNG!B159</f>
        <v>13673</v>
      </c>
      <c r="C159" s="206" t="str">
        <f>GD_CHUNG!C159</f>
        <v>Đỗ Văn Thắng</v>
      </c>
      <c r="D159" s="206" t="str">
        <f>GD_CHUNG!D159</f>
        <v>Nhân viên phục vụ hành khách hàng hóa</v>
      </c>
      <c r="E159" s="43">
        <f>VLOOKUP(B159,RPT_TONG_HOP!$B$4:$T$988,19,FALSE)</f>
        <v>6629629.6296296306</v>
      </c>
      <c r="F159" s="43">
        <f>VLOOKUP(B159,RPT_CAC_KHOAN_GIAM_TRU!$B$4:$M$1000,12,FALSE)</f>
        <v>1036504.6296296297</v>
      </c>
      <c r="G159" s="76">
        <f t="shared" si="0"/>
        <v>3314250.0000000009</v>
      </c>
      <c r="H159" s="43">
        <f>IF(G159&lt;0,0,IF(G159&lt;DM_TI_LE!$E$11,G159*DM_TI_LE!$F$11+DM_TI_LE!$G$11,IF(G159&lt;DM_TI_LE!$E$12,G159*DM_TI_LE!$F$12+DM_TI_LE!$G$12,IF(G159&lt;DM_TI_LE!$E$13,G159*DM_TI_LE!$F$13+DM_TI_LE!$G$13,IF(G159&lt;DM_TI_LE!$E$14,G159*DM_TI_LE!$F$14+DM_TI_LE!$G$14,IF(G159&lt;DM_TI_LE!$E$15,G159*DM_TI_LE!$F$15+DM_TI_LE!$G$15,IF(G159&lt;DM_TI_LE!$E$16,G159*DM_TI_LE!$F$16+DM_TI_LE!$G$16,G159*DM_TI_LE!$F$17+DM_TI_LE!$G$17)))))))-J159</f>
        <v>165712.50000000006</v>
      </c>
      <c r="I159" s="167">
        <v>-2278875</v>
      </c>
      <c r="J159" s="22">
        <v>0</v>
      </c>
    </row>
    <row r="160" spans="1:10" ht="14.25" x14ac:dyDescent="0.2">
      <c r="A160" s="49">
        <v>156</v>
      </c>
      <c r="B160" s="206">
        <f>GD_CHUNG!B160</f>
        <v>10572</v>
      </c>
      <c r="C160" s="206" t="str">
        <f>GD_CHUNG!C160</f>
        <v>Võ Thị Hồng Minh</v>
      </c>
      <c r="D160" s="206" t="str">
        <f>GD_CHUNG!D160</f>
        <v>NV PVHK</v>
      </c>
      <c r="E160" s="43">
        <f>VLOOKUP(B160,RPT_TONG_HOP!$B$4:$T$988,19,FALSE)</f>
        <v>10132450</v>
      </c>
      <c r="F160" s="43">
        <f>VLOOKUP(B160,RPT_CAC_KHOAN_GIAM_TRU!$B$4:$M$1000,12,FALSE)</f>
        <v>1086875</v>
      </c>
      <c r="G160" s="76">
        <f t="shared" si="0"/>
        <v>5778700</v>
      </c>
      <c r="H160" s="43">
        <f>IF(G160&lt;0,0,IF(G160&lt;DM_TI_LE!$E$11,G160*DM_TI_LE!$F$11+DM_TI_LE!$G$11,IF(G160&lt;DM_TI_LE!$E$12,G160*DM_TI_LE!$F$12+DM_TI_LE!$G$12,IF(G160&lt;DM_TI_LE!$E$13,G160*DM_TI_LE!$F$13+DM_TI_LE!$G$13,IF(G160&lt;DM_TI_LE!$E$14,G160*DM_TI_LE!$F$14+DM_TI_LE!$G$14,IF(G160&lt;DM_TI_LE!$E$15,G160*DM_TI_LE!$F$15+DM_TI_LE!$G$15,IF(G160&lt;DM_TI_LE!$E$16,G160*DM_TI_LE!$F$16+DM_TI_LE!$G$16,G160*DM_TI_LE!$F$17+DM_TI_LE!$G$17)))))))-J160</f>
        <v>327870</v>
      </c>
      <c r="I160" s="167">
        <v>-3266875</v>
      </c>
      <c r="J160" s="22">
        <v>0</v>
      </c>
    </row>
    <row r="161" spans="1:10" ht="14.25" x14ac:dyDescent="0.2">
      <c r="A161" s="49">
        <v>157</v>
      </c>
      <c r="B161" s="206">
        <f>GD_CHUNG!B161</f>
        <v>10574</v>
      </c>
      <c r="C161" s="206" t="str">
        <f>GD_CHUNG!C161</f>
        <v>Nguyễn Thị Hồng Duyên</v>
      </c>
      <c r="D161" s="206" t="str">
        <f>GD_CHUNG!D161</f>
        <v>NV PVHK</v>
      </c>
      <c r="E161" s="43">
        <f>VLOOKUP(B161,RPT_TONG_HOP!$B$4:$T$988,19,FALSE)</f>
        <v>9785750</v>
      </c>
      <c r="F161" s="43">
        <f>VLOOKUP(B161,RPT_CAC_KHOAN_GIAM_TRU!$B$4:$M$1000,12,FALSE)</f>
        <v>1086875</v>
      </c>
      <c r="G161" s="76">
        <f t="shared" si="0"/>
        <v>1677000</v>
      </c>
      <c r="H161" s="43">
        <f>IF(G161&lt;0,0,IF(G161&lt;DM_TI_LE!$E$11,G161*DM_TI_LE!$F$11+DM_TI_LE!$G$11,IF(G161&lt;DM_TI_LE!$E$12,G161*DM_TI_LE!$F$12+DM_TI_LE!$G$12,IF(G161&lt;DM_TI_LE!$E$13,G161*DM_TI_LE!$F$13+DM_TI_LE!$G$13,IF(G161&lt;DM_TI_LE!$E$14,G161*DM_TI_LE!$F$14+DM_TI_LE!$G$14,IF(G161&lt;DM_TI_LE!$E$15,G161*DM_TI_LE!$F$15+DM_TI_LE!$G$15,IF(G161&lt;DM_TI_LE!$E$16,G161*DM_TI_LE!$F$16+DM_TI_LE!$G$16,G161*DM_TI_LE!$F$17+DM_TI_LE!$G$17)))))))-J161</f>
        <v>83850</v>
      </c>
      <c r="I161" s="167">
        <v>-7021875</v>
      </c>
      <c r="J161" s="22">
        <v>0</v>
      </c>
    </row>
    <row r="162" spans="1:10" ht="14.25" x14ac:dyDescent="0.2">
      <c r="A162" s="49">
        <v>158</v>
      </c>
      <c r="B162" s="206">
        <f>GD_CHUNG!B162</f>
        <v>10575</v>
      </c>
      <c r="C162" s="206" t="str">
        <f>GD_CHUNG!C162</f>
        <v>Phan Thị Thu Hường</v>
      </c>
      <c r="D162" s="206" t="str">
        <f>GD_CHUNG!D162</f>
        <v>Phó đội trường</v>
      </c>
      <c r="E162" s="43">
        <f>VLOOKUP(B162,RPT_TONG_HOP!$B$4:$T$988,19,FALSE)</f>
        <v>15395000</v>
      </c>
      <c r="F162" s="43">
        <f>VLOOKUP(B162,RPT_CAC_KHOAN_GIAM_TRU!$B$4:$M$1000,12,FALSE)</f>
        <v>1196705</v>
      </c>
      <c r="G162" s="76">
        <f t="shared" si="0"/>
        <v>12196590</v>
      </c>
      <c r="H162" s="43">
        <f>IF(G162&lt;0,0,IF(G162&lt;DM_TI_LE!$E$11,G162*DM_TI_LE!$F$11+DM_TI_LE!$G$11,IF(G162&lt;DM_TI_LE!$E$12,G162*DM_TI_LE!$F$12+DM_TI_LE!$G$12,IF(G162&lt;DM_TI_LE!$E$13,G162*DM_TI_LE!$F$13+DM_TI_LE!$G$13,IF(G162&lt;DM_TI_LE!$E$14,G162*DM_TI_LE!$F$14+DM_TI_LE!$G$14,IF(G162&lt;DM_TI_LE!$E$15,G162*DM_TI_LE!$F$15+DM_TI_LE!$G$15,IF(G162&lt;DM_TI_LE!$E$16,G162*DM_TI_LE!$F$16+DM_TI_LE!$G$16,G162*DM_TI_LE!$F$17+DM_TI_LE!$G$17)))))))-J162</f>
        <v>1079488.5</v>
      </c>
      <c r="I162" s="167">
        <v>-2001705</v>
      </c>
      <c r="J162" s="22">
        <v>0</v>
      </c>
    </row>
    <row r="163" spans="1:10" ht="14.25" x14ac:dyDescent="0.2">
      <c r="A163" s="49">
        <v>159</v>
      </c>
      <c r="B163" s="206">
        <f>GD_CHUNG!B163</f>
        <v>10579</v>
      </c>
      <c r="C163" s="206" t="str">
        <f>GD_CHUNG!C163</f>
        <v>Tạ Thị Cẩm Vân</v>
      </c>
      <c r="D163" s="206" t="str">
        <f>GD_CHUNG!D163</f>
        <v>NV PVHK</v>
      </c>
      <c r="E163" s="43">
        <f>VLOOKUP(B163,RPT_TONG_HOP!$B$4:$T$988,19,FALSE)</f>
        <v>2504425.9259259254</v>
      </c>
      <c r="F163" s="43">
        <f>VLOOKUP(B163,RPT_CAC_KHOAN_GIAM_TRU!$B$4:$M$1000,12,FALSE)</f>
        <v>125925.92592592591</v>
      </c>
      <c r="G163" s="76">
        <f t="shared" si="0"/>
        <v>-717413.46000000043</v>
      </c>
      <c r="H163" s="43">
        <f>IF(G163&lt;0,0,IF(G163&lt;DM_TI_LE!$E$11,G163*DM_TI_LE!$F$11+DM_TI_LE!$G$11,IF(G163&lt;DM_TI_LE!$E$12,G163*DM_TI_LE!$F$12+DM_TI_LE!$G$12,IF(G163&lt;DM_TI_LE!$E$13,G163*DM_TI_LE!$F$13+DM_TI_LE!$G$13,IF(G163&lt;DM_TI_LE!$E$14,G163*DM_TI_LE!$F$14+DM_TI_LE!$G$14,IF(G163&lt;DM_TI_LE!$E$15,G163*DM_TI_LE!$F$15+DM_TI_LE!$G$15,IF(G163&lt;DM_TI_LE!$E$16,G163*DM_TI_LE!$F$16+DM_TI_LE!$G$16,G163*DM_TI_LE!$F$17+DM_TI_LE!$G$17)))))))-J163</f>
        <v>0</v>
      </c>
      <c r="I163" s="167">
        <v>-3095913.46</v>
      </c>
      <c r="J163" s="22">
        <v>0</v>
      </c>
    </row>
    <row r="164" spans="1:10" ht="14.25" x14ac:dyDescent="0.2">
      <c r="A164" s="49">
        <v>160</v>
      </c>
      <c r="B164" s="206">
        <f>GD_CHUNG!B164</f>
        <v>10581</v>
      </c>
      <c r="C164" s="206" t="str">
        <f>GD_CHUNG!C164</f>
        <v>Nguyễn Thị Hoài</v>
      </c>
      <c r="D164" s="206" t="str">
        <f>GD_CHUNG!D164</f>
        <v>NV PVHK</v>
      </c>
      <c r="E164" s="43">
        <f>VLOOKUP(B164,RPT_TONG_HOP!$B$4:$T$988,19,FALSE)</f>
        <v>9385000</v>
      </c>
      <c r="F164" s="43">
        <f>VLOOKUP(B164,RPT_CAC_KHOAN_GIAM_TRU!$B$4:$M$1000,12,FALSE)</f>
        <v>1086875</v>
      </c>
      <c r="G164" s="76">
        <f t="shared" si="0"/>
        <v>8023750</v>
      </c>
      <c r="H164" s="43">
        <f>IF(G164&lt;0,0,IF(G164&lt;DM_TI_LE!$E$11,G164*DM_TI_LE!$F$11+DM_TI_LE!$G$11,IF(G164&lt;DM_TI_LE!$E$12,G164*DM_TI_LE!$F$12+DM_TI_LE!$G$12,IF(G164&lt;DM_TI_LE!$E$13,G164*DM_TI_LE!$F$13+DM_TI_LE!$G$13,IF(G164&lt;DM_TI_LE!$E$14,G164*DM_TI_LE!$F$14+DM_TI_LE!$G$14,IF(G164&lt;DM_TI_LE!$E$15,G164*DM_TI_LE!$F$15+DM_TI_LE!$G$15,IF(G164&lt;DM_TI_LE!$E$16,G164*DM_TI_LE!$F$16+DM_TI_LE!$G$16,G164*DM_TI_LE!$F$17+DM_TI_LE!$G$17)))))))-J164</f>
        <v>552375</v>
      </c>
      <c r="I164" s="167">
        <v>-274375</v>
      </c>
      <c r="J164" s="22">
        <v>0</v>
      </c>
    </row>
    <row r="165" spans="1:10" ht="14.25" x14ac:dyDescent="0.2">
      <c r="A165" s="49">
        <v>161</v>
      </c>
      <c r="B165" s="206">
        <f>GD_CHUNG!B165</f>
        <v>10604</v>
      </c>
      <c r="C165" s="206" t="str">
        <f>GD_CHUNG!C165</f>
        <v>Nguyễn Thị Hồng</v>
      </c>
      <c r="D165" s="206" t="str">
        <f>GD_CHUNG!D165</f>
        <v>NV PVHK</v>
      </c>
      <c r="E165" s="43">
        <f>VLOOKUP(B165,RPT_TONG_HOP!$B$4:$T$988,19,FALSE)</f>
        <v>8537000</v>
      </c>
      <c r="F165" s="43">
        <f>VLOOKUP(B165,RPT_CAC_KHOAN_GIAM_TRU!$B$4:$M$1000,12,FALSE)</f>
        <v>1086875</v>
      </c>
      <c r="G165" s="76">
        <f t="shared" si="0"/>
        <v>6143250</v>
      </c>
      <c r="H165" s="43">
        <f>IF(G165&lt;0,0,IF(G165&lt;DM_TI_LE!$E$11,G165*DM_TI_LE!$F$11+DM_TI_LE!$G$11,IF(G165&lt;DM_TI_LE!$E$12,G165*DM_TI_LE!$F$12+DM_TI_LE!$G$12,IF(G165&lt;DM_TI_LE!$E$13,G165*DM_TI_LE!$F$13+DM_TI_LE!$G$13,IF(G165&lt;DM_TI_LE!$E$14,G165*DM_TI_LE!$F$14+DM_TI_LE!$G$14,IF(G165&lt;DM_TI_LE!$E$15,G165*DM_TI_LE!$F$15+DM_TI_LE!$G$15,IF(G165&lt;DM_TI_LE!$E$16,G165*DM_TI_LE!$F$16+DM_TI_LE!$G$16,G165*DM_TI_LE!$F$17+DM_TI_LE!$G$17)))))))-J165</f>
        <v>364325</v>
      </c>
      <c r="I165" s="167">
        <v>-1306875</v>
      </c>
      <c r="J165" s="22">
        <v>0</v>
      </c>
    </row>
    <row r="166" spans="1:10" ht="14.25" x14ac:dyDescent="0.2">
      <c r="A166" s="49">
        <v>162</v>
      </c>
      <c r="B166" s="206">
        <f>GD_CHUNG!B166</f>
        <v>10605</v>
      </c>
      <c r="C166" s="206" t="str">
        <f>GD_CHUNG!C166</f>
        <v>Nguyễn Thị Thùy Dương</v>
      </c>
      <c r="D166" s="206" t="str">
        <f>GD_CHUNG!D166</f>
        <v>NV PVHK</v>
      </c>
      <c r="E166" s="43">
        <f>VLOOKUP(B166,RPT_TONG_HOP!$B$4:$T$988,19,FALSE)</f>
        <v>0</v>
      </c>
      <c r="F166" s="43">
        <f>VLOOKUP(B166,RPT_CAC_KHOAN_GIAM_TRU!$B$4:$M$1000,12,FALSE)</f>
        <v>0</v>
      </c>
      <c r="G166" s="76">
        <f t="shared" si="0"/>
        <v>-6739759.6200000001</v>
      </c>
      <c r="H166" s="43">
        <f>IF(G166&lt;0,0,IF(G166&lt;DM_TI_LE!$E$11,G166*DM_TI_LE!$F$11+DM_TI_LE!$G$11,IF(G166&lt;DM_TI_LE!$E$12,G166*DM_TI_LE!$F$12+DM_TI_LE!$G$12,IF(G166&lt;DM_TI_LE!$E$13,G166*DM_TI_LE!$F$13+DM_TI_LE!$G$13,IF(G166&lt;DM_TI_LE!$E$14,G166*DM_TI_LE!$F$14+DM_TI_LE!$G$14,IF(G166&lt;DM_TI_LE!$E$15,G166*DM_TI_LE!$F$15+DM_TI_LE!$G$15,IF(G166&lt;DM_TI_LE!$E$16,G166*DM_TI_LE!$F$16+DM_TI_LE!$G$16,G166*DM_TI_LE!$F$17+DM_TI_LE!$G$17)))))))-J166</f>
        <v>0</v>
      </c>
      <c r="I166" s="167">
        <v>-6739759.6200000001</v>
      </c>
      <c r="J166" s="22">
        <v>0</v>
      </c>
    </row>
    <row r="167" spans="1:10" ht="14.25" x14ac:dyDescent="0.2">
      <c r="A167" s="49">
        <v>163</v>
      </c>
      <c r="B167" s="206">
        <f>GD_CHUNG!B167</f>
        <v>10611</v>
      </c>
      <c r="C167" s="206" t="str">
        <f>GD_CHUNG!C167</f>
        <v>Hoàng Thị Huyền Diệu</v>
      </c>
      <c r="D167" s="206" t="str">
        <f>GD_CHUNG!D167</f>
        <v>NV PVHK</v>
      </c>
      <c r="E167" s="43">
        <f>VLOOKUP(B167,RPT_TONG_HOP!$B$4:$T$988,19,FALSE)</f>
        <v>8827250</v>
      </c>
      <c r="F167" s="43">
        <f>VLOOKUP(B167,RPT_CAC_KHOAN_GIAM_TRU!$B$4:$M$1000,12,FALSE)</f>
        <v>1086875</v>
      </c>
      <c r="G167" s="76">
        <f t="shared" si="0"/>
        <v>8397750</v>
      </c>
      <c r="H167" s="43">
        <f>IF(G167&lt;0,0,IF(G167&lt;DM_TI_LE!$E$11,G167*DM_TI_LE!$F$11+DM_TI_LE!$G$11,IF(G167&lt;DM_TI_LE!$E$12,G167*DM_TI_LE!$F$12+DM_TI_LE!$G$12,IF(G167&lt;DM_TI_LE!$E$13,G167*DM_TI_LE!$F$13+DM_TI_LE!$G$13,IF(G167&lt;DM_TI_LE!$E$14,G167*DM_TI_LE!$F$14+DM_TI_LE!$G$14,IF(G167&lt;DM_TI_LE!$E$15,G167*DM_TI_LE!$F$15+DM_TI_LE!$G$15,IF(G167&lt;DM_TI_LE!$E$16,G167*DM_TI_LE!$F$16+DM_TI_LE!$G$16,G167*DM_TI_LE!$F$17+DM_TI_LE!$G$17)))))))-J167</f>
        <v>556906</v>
      </c>
      <c r="I167" s="167">
        <v>657375</v>
      </c>
      <c r="J167" s="32">
        <v>32869</v>
      </c>
    </row>
    <row r="168" spans="1:10" ht="14.25" x14ac:dyDescent="0.2">
      <c r="A168" s="49">
        <v>164</v>
      </c>
      <c r="B168" s="206">
        <f>GD_CHUNG!B168</f>
        <v>10612</v>
      </c>
      <c r="C168" s="206" t="str">
        <f>GD_CHUNG!C168</f>
        <v>Tạ Thị Phượng</v>
      </c>
      <c r="D168" s="206" t="str">
        <f>GD_CHUNG!D168</f>
        <v>NV PVHK</v>
      </c>
      <c r="E168" s="43">
        <f>VLOOKUP(B168,RPT_TONG_HOP!$B$4:$T$988,19,FALSE)</f>
        <v>10332250</v>
      </c>
      <c r="F168" s="43">
        <f>VLOOKUP(B168,RPT_CAC_KHOAN_GIAM_TRU!$B$4:$M$1000,12,FALSE)</f>
        <v>1086875</v>
      </c>
      <c r="G168" s="76">
        <f t="shared" si="0"/>
        <v>843550</v>
      </c>
      <c r="H168" s="43">
        <f>IF(G168&lt;0,0,IF(G168&lt;DM_TI_LE!$E$11,G168*DM_TI_LE!$F$11+DM_TI_LE!$G$11,IF(G168&lt;DM_TI_LE!$E$12,G168*DM_TI_LE!$F$12+DM_TI_LE!$G$12,IF(G168&lt;DM_TI_LE!$E$13,G168*DM_TI_LE!$F$13+DM_TI_LE!$G$13,IF(G168&lt;DM_TI_LE!$E$14,G168*DM_TI_LE!$F$14+DM_TI_LE!$G$14,IF(G168&lt;DM_TI_LE!$E$15,G168*DM_TI_LE!$F$15+DM_TI_LE!$G$15,IF(G168&lt;DM_TI_LE!$E$16,G168*DM_TI_LE!$F$16+DM_TI_LE!$G$16,G168*DM_TI_LE!$F$17+DM_TI_LE!$G$17)))))))-J168</f>
        <v>42177.5</v>
      </c>
      <c r="I168" s="167">
        <v>-8401825</v>
      </c>
      <c r="J168" s="22">
        <v>0</v>
      </c>
    </row>
    <row r="169" spans="1:10" ht="14.25" x14ac:dyDescent="0.2">
      <c r="A169" s="49">
        <v>165</v>
      </c>
      <c r="B169" s="206">
        <f>GD_CHUNG!B169</f>
        <v>10613</v>
      </c>
      <c r="C169" s="206" t="str">
        <f>GD_CHUNG!C169</f>
        <v>Nguyễn Thị Hường</v>
      </c>
      <c r="D169" s="206" t="str">
        <f>GD_CHUNG!D169</f>
        <v>NV PVHK</v>
      </c>
      <c r="E169" s="43">
        <f>VLOOKUP(B169,RPT_TONG_HOP!$B$4:$T$988,19,FALSE)</f>
        <v>9785750</v>
      </c>
      <c r="F169" s="43">
        <f>VLOOKUP(B169,RPT_CAC_KHOAN_GIAM_TRU!$B$4:$M$1000,12,FALSE)</f>
        <v>1086875</v>
      </c>
      <c r="G169" s="76">
        <f t="shared" si="0"/>
        <v>4989450</v>
      </c>
      <c r="H169" s="43">
        <f>IF(G169&lt;0,0,IF(G169&lt;DM_TI_LE!$E$11,G169*DM_TI_LE!$F$11+DM_TI_LE!$G$11,IF(G169&lt;DM_TI_LE!$E$12,G169*DM_TI_LE!$F$12+DM_TI_LE!$G$12,IF(G169&lt;DM_TI_LE!$E$13,G169*DM_TI_LE!$F$13+DM_TI_LE!$G$13,IF(G169&lt;DM_TI_LE!$E$14,G169*DM_TI_LE!$F$14+DM_TI_LE!$G$14,IF(G169&lt;DM_TI_LE!$E$15,G169*DM_TI_LE!$F$15+DM_TI_LE!$G$15,IF(G169&lt;DM_TI_LE!$E$16,G169*DM_TI_LE!$F$16+DM_TI_LE!$G$16,G169*DM_TI_LE!$F$17+DM_TI_LE!$G$17)))))))-J169</f>
        <v>249472.5</v>
      </c>
      <c r="I169" s="167">
        <v>-3709425</v>
      </c>
      <c r="J169" s="22">
        <v>0</v>
      </c>
    </row>
    <row r="170" spans="1:10" ht="14.25" x14ac:dyDescent="0.2">
      <c r="A170" s="49">
        <v>166</v>
      </c>
      <c r="B170" s="206">
        <f>GD_CHUNG!B170</f>
        <v>10616</v>
      </c>
      <c r="C170" s="206" t="str">
        <f>GD_CHUNG!C170</f>
        <v>Đỗ Thanh Thủy</v>
      </c>
      <c r="D170" s="206" t="str">
        <f>GD_CHUNG!D170</f>
        <v>NV PVHK</v>
      </c>
      <c r="E170" s="43">
        <f>VLOOKUP(B170,RPT_TONG_HOP!$B$4:$T$988,19,FALSE)</f>
        <v>15395000</v>
      </c>
      <c r="F170" s="43">
        <f>VLOOKUP(B170,RPT_CAC_KHOAN_GIAM_TRU!$B$4:$M$1000,12,FALSE)</f>
        <v>1196705</v>
      </c>
      <c r="G170" s="76">
        <f t="shared" si="0"/>
        <v>15796590</v>
      </c>
      <c r="H170" s="43">
        <f>IF(G170&lt;0,0,IF(G170&lt;DM_TI_LE!$E$11,G170*DM_TI_LE!$F$11+DM_TI_LE!$G$11,IF(G170&lt;DM_TI_LE!$E$12,G170*DM_TI_LE!$F$12+DM_TI_LE!$G$12,IF(G170&lt;DM_TI_LE!$E$13,G170*DM_TI_LE!$F$13+DM_TI_LE!$G$13,IF(G170&lt;DM_TI_LE!$E$14,G170*DM_TI_LE!$F$14+DM_TI_LE!$G$14,IF(G170&lt;DM_TI_LE!$E$15,G170*DM_TI_LE!$F$15+DM_TI_LE!$G$15,IF(G170&lt;DM_TI_LE!$E$16,G170*DM_TI_LE!$F$16+DM_TI_LE!$G$16,G170*DM_TI_LE!$F$17+DM_TI_LE!$G$17)))))))-J170</f>
        <v>1539573.5</v>
      </c>
      <c r="I170" s="167">
        <v>1598295</v>
      </c>
      <c r="J170" s="32">
        <v>79915</v>
      </c>
    </row>
    <row r="171" spans="1:10" ht="14.25" x14ac:dyDescent="0.2">
      <c r="A171" s="49">
        <v>167</v>
      </c>
      <c r="B171" s="206">
        <f>GD_CHUNG!B171</f>
        <v>10617</v>
      </c>
      <c r="C171" s="206" t="str">
        <f>GD_CHUNG!C171</f>
        <v>Ngô Thị Hường</v>
      </c>
      <c r="D171" s="206" t="str">
        <f>GD_CHUNG!D171</f>
        <v>NV PVHK</v>
      </c>
      <c r="E171" s="43">
        <f>VLOOKUP(B171,RPT_TONG_HOP!$B$4:$T$988,19,FALSE)</f>
        <v>10420000</v>
      </c>
      <c r="F171" s="43">
        <f>VLOOKUP(B171,RPT_CAC_KHOAN_GIAM_TRU!$B$4:$M$1000,12,FALSE)</f>
        <v>1086875</v>
      </c>
      <c r="G171" s="76">
        <f t="shared" si="0"/>
        <v>6066250</v>
      </c>
      <c r="H171" s="43">
        <f>IF(G171&lt;0,0,IF(G171&lt;DM_TI_LE!$E$11,G171*DM_TI_LE!$F$11+DM_TI_LE!$G$11,IF(G171&lt;DM_TI_LE!$E$12,G171*DM_TI_LE!$F$12+DM_TI_LE!$G$12,IF(G171&lt;DM_TI_LE!$E$13,G171*DM_TI_LE!$F$13+DM_TI_LE!$G$13,IF(G171&lt;DM_TI_LE!$E$14,G171*DM_TI_LE!$F$14+DM_TI_LE!$G$14,IF(G171&lt;DM_TI_LE!$E$15,G171*DM_TI_LE!$F$15+DM_TI_LE!$G$15,IF(G171&lt;DM_TI_LE!$E$16,G171*DM_TI_LE!$F$16+DM_TI_LE!$G$16,G171*DM_TI_LE!$F$17+DM_TI_LE!$G$17)))))))-J171</f>
        <v>356625</v>
      </c>
      <c r="I171" s="167">
        <v>-3266875</v>
      </c>
      <c r="J171" s="22">
        <v>0</v>
      </c>
    </row>
    <row r="172" spans="1:10" ht="14.25" x14ac:dyDescent="0.2">
      <c r="A172" s="49">
        <v>168</v>
      </c>
      <c r="B172" s="206">
        <f>GD_CHUNG!B172</f>
        <v>10627</v>
      </c>
      <c r="C172" s="206" t="str">
        <f>GD_CHUNG!C172</f>
        <v>Trần Thị Thu</v>
      </c>
      <c r="D172" s="206" t="str">
        <f>GD_CHUNG!D172</f>
        <v>NV PVHK</v>
      </c>
      <c r="E172" s="43">
        <f>VLOOKUP(B172,RPT_TONG_HOP!$B$4:$T$988,19,FALSE)</f>
        <v>9879999.9999999981</v>
      </c>
      <c r="F172" s="43">
        <f>VLOOKUP(B172,RPT_CAC_KHOAN_GIAM_TRU!$B$4:$M$1000,12,FALSE)</f>
        <v>1086875</v>
      </c>
      <c r="G172" s="76">
        <f t="shared" si="0"/>
        <v>8043549.9999999981</v>
      </c>
      <c r="H172" s="43">
        <f>IF(G172&lt;0,0,IF(G172&lt;DM_TI_LE!$E$11,G172*DM_TI_LE!$F$11+DM_TI_LE!$G$11,IF(G172&lt;DM_TI_LE!$E$12,G172*DM_TI_LE!$F$12+DM_TI_LE!$G$12,IF(G172&lt;DM_TI_LE!$E$13,G172*DM_TI_LE!$F$13+DM_TI_LE!$G$13,IF(G172&lt;DM_TI_LE!$E$14,G172*DM_TI_LE!$F$14+DM_TI_LE!$G$14,IF(G172&lt;DM_TI_LE!$E$15,G172*DM_TI_LE!$F$15+DM_TI_LE!$G$15,IF(G172&lt;DM_TI_LE!$E$16,G172*DM_TI_LE!$F$16+DM_TI_LE!$G$16,G172*DM_TI_LE!$F$17+DM_TI_LE!$G$17)))))))-J172</f>
        <v>554354.99999999988</v>
      </c>
      <c r="I172" s="167">
        <v>-749575</v>
      </c>
      <c r="J172" s="22">
        <v>0</v>
      </c>
    </row>
    <row r="173" spans="1:10" ht="14.25" x14ac:dyDescent="0.2">
      <c r="A173" s="49">
        <v>169</v>
      </c>
      <c r="B173" s="206">
        <f>GD_CHUNG!B173</f>
        <v>11110</v>
      </c>
      <c r="C173" s="206" t="str">
        <f>GD_CHUNG!C173</f>
        <v>Đinh Thị Vân Anh</v>
      </c>
      <c r="D173" s="206" t="str">
        <f>GD_CHUNG!D173</f>
        <v>NV PVHK</v>
      </c>
      <c r="E173" s="43">
        <f>VLOOKUP(B173,RPT_TONG_HOP!$B$4:$T$988,19,FALSE)</f>
        <v>9185000</v>
      </c>
      <c r="F173" s="43">
        <f>VLOOKUP(B173,RPT_CAC_KHOAN_GIAM_TRU!$B$4:$M$1000,12,FALSE)</f>
        <v>1086875</v>
      </c>
      <c r="G173" s="76">
        <f t="shared" si="0"/>
        <v>6791250</v>
      </c>
      <c r="H173" s="43">
        <f>IF(G173&lt;0,0,IF(G173&lt;DM_TI_LE!$E$11,G173*DM_TI_LE!$F$11+DM_TI_LE!$G$11,IF(G173&lt;DM_TI_LE!$E$12,G173*DM_TI_LE!$F$12+DM_TI_LE!$G$12,IF(G173&lt;DM_TI_LE!$E$13,G173*DM_TI_LE!$F$13+DM_TI_LE!$G$13,IF(G173&lt;DM_TI_LE!$E$14,G173*DM_TI_LE!$F$14+DM_TI_LE!$G$14,IF(G173&lt;DM_TI_LE!$E$15,G173*DM_TI_LE!$F$15+DM_TI_LE!$G$15,IF(G173&lt;DM_TI_LE!$E$16,G173*DM_TI_LE!$F$16+DM_TI_LE!$G$16,G173*DM_TI_LE!$F$17+DM_TI_LE!$G$17)))))))-J173</f>
        <v>429125</v>
      </c>
      <c r="I173" s="167">
        <v>-1306875</v>
      </c>
      <c r="J173" s="22">
        <v>0</v>
      </c>
    </row>
    <row r="174" spans="1:10" ht="14.25" x14ac:dyDescent="0.2">
      <c r="A174" s="49">
        <v>170</v>
      </c>
      <c r="B174" s="206">
        <f>GD_CHUNG!B174</f>
        <v>11113</v>
      </c>
      <c r="C174" s="206" t="str">
        <f>GD_CHUNG!C174</f>
        <v>Trịnh Thị Hạnh</v>
      </c>
      <c r="D174" s="206" t="str">
        <f>GD_CHUNG!D174</f>
        <v>NV PVHK</v>
      </c>
      <c r="E174" s="43">
        <f>VLOOKUP(B174,RPT_TONG_HOP!$B$4:$T$988,19,FALSE)</f>
        <v>8780000</v>
      </c>
      <c r="F174" s="43">
        <f>VLOOKUP(B174,RPT_CAC_KHOAN_GIAM_TRU!$B$4:$M$1000,12,FALSE)</f>
        <v>1086875</v>
      </c>
      <c r="G174" s="76">
        <f t="shared" si="0"/>
        <v>6386250</v>
      </c>
      <c r="H174" s="43">
        <f>IF(G174&lt;0,0,IF(G174&lt;DM_TI_LE!$E$11,G174*DM_TI_LE!$F$11+DM_TI_LE!$G$11,IF(G174&lt;DM_TI_LE!$E$12,G174*DM_TI_LE!$F$12+DM_TI_LE!$G$12,IF(G174&lt;DM_TI_LE!$E$13,G174*DM_TI_LE!$F$13+DM_TI_LE!$G$13,IF(G174&lt;DM_TI_LE!$E$14,G174*DM_TI_LE!$F$14+DM_TI_LE!$G$14,IF(G174&lt;DM_TI_LE!$E$15,G174*DM_TI_LE!$F$15+DM_TI_LE!$G$15,IF(G174&lt;DM_TI_LE!$E$16,G174*DM_TI_LE!$F$16+DM_TI_LE!$G$16,G174*DM_TI_LE!$F$17+DM_TI_LE!$G$17)))))))-J174</f>
        <v>388625</v>
      </c>
      <c r="I174" s="167">
        <v>-1306875</v>
      </c>
      <c r="J174" s="22">
        <v>0</v>
      </c>
    </row>
    <row r="175" spans="1:10" ht="14.25" x14ac:dyDescent="0.2">
      <c r="A175" s="49">
        <v>171</v>
      </c>
      <c r="B175" s="206">
        <f>GD_CHUNG!B175</f>
        <v>11114</v>
      </c>
      <c r="C175" s="206" t="str">
        <f>GD_CHUNG!C175</f>
        <v>Đoàn Thu Hoa</v>
      </c>
      <c r="D175" s="206" t="str">
        <f>GD_CHUNG!D175</f>
        <v>NV PVHK</v>
      </c>
      <c r="E175" s="43">
        <f>VLOOKUP(B175,RPT_TONG_HOP!$B$4:$T$988,19,FALSE)</f>
        <v>9385000</v>
      </c>
      <c r="F175" s="43">
        <f>VLOOKUP(B175,RPT_CAC_KHOAN_GIAM_TRU!$B$4:$M$1000,12,FALSE)</f>
        <v>1086875</v>
      </c>
      <c r="G175" s="76">
        <f t="shared" si="0"/>
        <v>7339750</v>
      </c>
      <c r="H175" s="43">
        <f>IF(G175&lt;0,0,IF(G175&lt;DM_TI_LE!$E$11,G175*DM_TI_LE!$F$11+DM_TI_LE!$G$11,IF(G175&lt;DM_TI_LE!$E$12,G175*DM_TI_LE!$F$12+DM_TI_LE!$G$12,IF(G175&lt;DM_TI_LE!$E$13,G175*DM_TI_LE!$F$13+DM_TI_LE!$G$13,IF(G175&lt;DM_TI_LE!$E$14,G175*DM_TI_LE!$F$14+DM_TI_LE!$G$14,IF(G175&lt;DM_TI_LE!$E$15,G175*DM_TI_LE!$F$15+DM_TI_LE!$G$15,IF(G175&lt;DM_TI_LE!$E$16,G175*DM_TI_LE!$F$16+DM_TI_LE!$G$16,G175*DM_TI_LE!$F$17+DM_TI_LE!$G$17)))))))-J175</f>
        <v>483975</v>
      </c>
      <c r="I175" s="167">
        <v>-958375</v>
      </c>
      <c r="J175" s="22">
        <v>0</v>
      </c>
    </row>
    <row r="176" spans="1:10" ht="14.25" x14ac:dyDescent="0.2">
      <c r="A176" s="49">
        <v>172</v>
      </c>
      <c r="B176" s="206">
        <f>GD_CHUNG!B176</f>
        <v>11115</v>
      </c>
      <c r="C176" s="206" t="str">
        <f>GD_CHUNG!C176</f>
        <v>Mai Thị Ngọc</v>
      </c>
      <c r="D176" s="206" t="str">
        <f>GD_CHUNG!D176</f>
        <v>NV PVHK</v>
      </c>
      <c r="E176" s="43">
        <f>VLOOKUP(B176,RPT_TONG_HOP!$B$4:$T$988,19,FALSE)</f>
        <v>8780000</v>
      </c>
      <c r="F176" s="43">
        <f>VLOOKUP(B176,RPT_CAC_KHOAN_GIAM_TRU!$B$4:$M$1000,12,FALSE)</f>
        <v>1086875</v>
      </c>
      <c r="G176" s="76">
        <f t="shared" si="0"/>
        <v>6386250</v>
      </c>
      <c r="H176" s="43">
        <f>IF(G176&lt;0,0,IF(G176&lt;DM_TI_LE!$E$11,G176*DM_TI_LE!$F$11+DM_TI_LE!$G$11,IF(G176&lt;DM_TI_LE!$E$12,G176*DM_TI_LE!$F$12+DM_TI_LE!$G$12,IF(G176&lt;DM_TI_LE!$E$13,G176*DM_TI_LE!$F$13+DM_TI_LE!$G$13,IF(G176&lt;DM_TI_LE!$E$14,G176*DM_TI_LE!$F$14+DM_TI_LE!$G$14,IF(G176&lt;DM_TI_LE!$E$15,G176*DM_TI_LE!$F$15+DM_TI_LE!$G$15,IF(G176&lt;DM_TI_LE!$E$16,G176*DM_TI_LE!$F$16+DM_TI_LE!$G$16,G176*DM_TI_LE!$F$17+DM_TI_LE!$G$17)))))))-J176</f>
        <v>388625</v>
      </c>
      <c r="I176" s="167">
        <v>-1306875</v>
      </c>
      <c r="J176" s="22">
        <v>0</v>
      </c>
    </row>
    <row r="177" spans="1:10" ht="14.25" x14ac:dyDescent="0.2">
      <c r="A177" s="49">
        <v>173</v>
      </c>
      <c r="B177" s="206">
        <f>GD_CHUNG!B177</f>
        <v>11118</v>
      </c>
      <c r="C177" s="206" t="str">
        <f>GD_CHUNG!C177</f>
        <v>Lã Thị Thu Hương</v>
      </c>
      <c r="D177" s="206" t="str">
        <f>GD_CHUNG!D177</f>
        <v>NV PVHK</v>
      </c>
      <c r="E177" s="43">
        <f>VLOOKUP(B177,RPT_TONG_HOP!$B$4:$T$988,19,FALSE)</f>
        <v>9230000</v>
      </c>
      <c r="F177" s="43">
        <f>VLOOKUP(B177,RPT_CAC_KHOAN_GIAM_TRU!$B$4:$M$1000,12,FALSE)</f>
        <v>1086875</v>
      </c>
      <c r="G177" s="76">
        <f t="shared" si="0"/>
        <v>-1838365.3800000008</v>
      </c>
      <c r="H177" s="43">
        <f>IF(G177&lt;0,0,IF(G177&lt;DM_TI_LE!$E$11,G177*DM_TI_LE!$F$11+DM_TI_LE!$G$11,IF(G177&lt;DM_TI_LE!$E$12,G177*DM_TI_LE!$F$12+DM_TI_LE!$G$12,IF(G177&lt;DM_TI_LE!$E$13,G177*DM_TI_LE!$F$13+DM_TI_LE!$G$13,IF(G177&lt;DM_TI_LE!$E$14,G177*DM_TI_LE!$F$14+DM_TI_LE!$G$14,IF(G177&lt;DM_TI_LE!$E$15,G177*DM_TI_LE!$F$15+DM_TI_LE!$G$15,IF(G177&lt;DM_TI_LE!$E$16,G177*DM_TI_LE!$F$16+DM_TI_LE!$G$16,G177*DM_TI_LE!$F$17+DM_TI_LE!$G$17)))))))-J177</f>
        <v>0</v>
      </c>
      <c r="I177" s="167">
        <v>-9981490.3800000008</v>
      </c>
      <c r="J177" s="22">
        <v>0</v>
      </c>
    </row>
    <row r="178" spans="1:10" ht="14.25" x14ac:dyDescent="0.2">
      <c r="A178" s="49">
        <v>174</v>
      </c>
      <c r="B178" s="206">
        <f>GD_CHUNG!B178</f>
        <v>11120</v>
      </c>
      <c r="C178" s="206" t="str">
        <f>GD_CHUNG!C178</f>
        <v>Đỗ Hương Trà</v>
      </c>
      <c r="D178" s="206" t="str">
        <f>GD_CHUNG!D178</f>
        <v>NV PVHK</v>
      </c>
      <c r="E178" s="43">
        <f>VLOOKUP(B178,RPT_TONG_HOP!$B$4:$T$988,19,FALSE)</f>
        <v>8537000</v>
      </c>
      <c r="F178" s="43">
        <f>VLOOKUP(B178,RPT_CAC_KHOAN_GIAM_TRU!$B$4:$M$1000,12,FALSE)</f>
        <v>1086875</v>
      </c>
      <c r="G178" s="76">
        <f t="shared" si="0"/>
        <v>5208634.62</v>
      </c>
      <c r="H178" s="43">
        <f>IF(G178&lt;0,0,IF(G178&lt;DM_TI_LE!$E$11,G178*DM_TI_LE!$F$11+DM_TI_LE!$G$11,IF(G178&lt;DM_TI_LE!$E$12,G178*DM_TI_LE!$F$12+DM_TI_LE!$G$12,IF(G178&lt;DM_TI_LE!$E$13,G178*DM_TI_LE!$F$13+DM_TI_LE!$G$13,IF(G178&lt;DM_TI_LE!$E$14,G178*DM_TI_LE!$F$14+DM_TI_LE!$G$14,IF(G178&lt;DM_TI_LE!$E$15,G178*DM_TI_LE!$F$15+DM_TI_LE!$G$15,IF(G178&lt;DM_TI_LE!$E$16,G178*DM_TI_LE!$F$16+DM_TI_LE!$G$16,G178*DM_TI_LE!$F$17+DM_TI_LE!$G$17)))))))-J178</f>
        <v>270863.46200000006</v>
      </c>
      <c r="I178" s="167">
        <v>-2241490.38</v>
      </c>
      <c r="J178" s="22">
        <v>0</v>
      </c>
    </row>
    <row r="179" spans="1:10" ht="14.25" x14ac:dyDescent="0.2">
      <c r="A179" s="49">
        <v>175</v>
      </c>
      <c r="B179" s="206">
        <f>GD_CHUNG!B179</f>
        <v>11121</v>
      </c>
      <c r="C179" s="206" t="str">
        <f>GD_CHUNG!C179</f>
        <v>Nguyễn Hiền Hạnh</v>
      </c>
      <c r="D179" s="206" t="str">
        <f>GD_CHUNG!D179</f>
        <v>NV PVHK</v>
      </c>
      <c r="E179" s="43">
        <f>VLOOKUP(B179,RPT_TONG_HOP!$B$4:$T$988,19,FALSE)</f>
        <v>9385000</v>
      </c>
      <c r="F179" s="43">
        <f>VLOOKUP(B179,RPT_CAC_KHOAN_GIAM_TRU!$B$4:$M$1000,12,FALSE)</f>
        <v>1086875</v>
      </c>
      <c r="G179" s="76">
        <f t="shared" si="0"/>
        <v>7596250</v>
      </c>
      <c r="H179" s="43">
        <f>IF(G179&lt;0,0,IF(G179&lt;DM_TI_LE!$E$11,G179*DM_TI_LE!$F$11+DM_TI_LE!$G$11,IF(G179&lt;DM_TI_LE!$E$12,G179*DM_TI_LE!$F$12+DM_TI_LE!$G$12,IF(G179&lt;DM_TI_LE!$E$13,G179*DM_TI_LE!$F$13+DM_TI_LE!$G$13,IF(G179&lt;DM_TI_LE!$E$14,G179*DM_TI_LE!$F$14+DM_TI_LE!$G$14,IF(G179&lt;DM_TI_LE!$E$15,G179*DM_TI_LE!$F$15+DM_TI_LE!$G$15,IF(G179&lt;DM_TI_LE!$E$16,G179*DM_TI_LE!$F$16+DM_TI_LE!$G$16,G179*DM_TI_LE!$F$17+DM_TI_LE!$G$17)))))))-J179</f>
        <v>509625</v>
      </c>
      <c r="I179" s="167">
        <v>-701875</v>
      </c>
      <c r="J179" s="22">
        <v>0</v>
      </c>
    </row>
    <row r="180" spans="1:10" ht="14.25" x14ac:dyDescent="0.2">
      <c r="A180" s="49">
        <v>176</v>
      </c>
      <c r="B180" s="206">
        <f>GD_CHUNG!B180</f>
        <v>13753</v>
      </c>
      <c r="C180" s="206" t="str">
        <f>GD_CHUNG!C180</f>
        <v>Phan Thanh Hà</v>
      </c>
      <c r="D180" s="206" t="str">
        <f>GD_CHUNG!D180</f>
        <v>Nhân viên phục vụ hành khách</v>
      </c>
      <c r="E180" s="43">
        <f>VLOOKUP(B180,RPT_TONG_HOP!$B$4:$T$988,19,FALSE)</f>
        <v>2118518.5185185182</v>
      </c>
      <c r="F180" s="43">
        <f>VLOOKUP(B180,RPT_CAC_KHOAN_GIAM_TRU!$B$4:$M$1000,12,FALSE)</f>
        <v>9251851.8518518526</v>
      </c>
      <c r="G180" s="76">
        <f t="shared" si="0"/>
        <v>-7133333.333333334</v>
      </c>
      <c r="H180" s="43">
        <f>IF(G180&lt;0,0,IF(G180&lt;DM_TI_LE!$E$11,G180*DM_TI_LE!$F$11+DM_TI_LE!$G$11,IF(G180&lt;DM_TI_LE!$E$12,G180*DM_TI_LE!$F$12+DM_TI_LE!$G$12,IF(G180&lt;DM_TI_LE!$E$13,G180*DM_TI_LE!$F$13+DM_TI_LE!$G$13,IF(G180&lt;DM_TI_LE!$E$14,G180*DM_TI_LE!$F$14+DM_TI_LE!$G$14,IF(G180&lt;DM_TI_LE!$E$15,G180*DM_TI_LE!$F$15+DM_TI_LE!$G$15,IF(G180&lt;DM_TI_LE!$E$16,G180*DM_TI_LE!$F$16+DM_TI_LE!$G$16,G180*DM_TI_LE!$F$17+DM_TI_LE!$G$17)))))))-J180</f>
        <v>0</v>
      </c>
    </row>
    <row r="181" spans="1:10" ht="14.25" x14ac:dyDescent="0.2">
      <c r="A181" s="49">
        <v>177</v>
      </c>
      <c r="B181" s="206">
        <f>GD_CHUNG!B181</f>
        <v>13758</v>
      </c>
      <c r="C181" s="206" t="str">
        <f>GD_CHUNG!C181</f>
        <v>Trần Vân Anh</v>
      </c>
      <c r="D181" s="206" t="str">
        <f>GD_CHUNG!D181</f>
        <v>Nhân viên phục vụ hành khách</v>
      </c>
      <c r="E181" s="43">
        <f>VLOOKUP(B181,RPT_TONG_HOP!$B$4:$T$988,19,FALSE)</f>
        <v>2118518.5185185182</v>
      </c>
      <c r="F181" s="43">
        <f>VLOOKUP(B181,RPT_CAC_KHOAN_GIAM_TRU!$B$4:$M$1000,12,FALSE)</f>
        <v>9251851.8518518526</v>
      </c>
      <c r="G181" s="76">
        <f t="shared" si="0"/>
        <v>-7133333.333333334</v>
      </c>
      <c r="H181" s="43">
        <f>IF(G181&lt;0,0,IF(G181&lt;DM_TI_LE!$E$11,G181*DM_TI_LE!$F$11+DM_TI_LE!$G$11,IF(G181&lt;DM_TI_LE!$E$12,G181*DM_TI_LE!$F$12+DM_TI_LE!$G$12,IF(G181&lt;DM_TI_LE!$E$13,G181*DM_TI_LE!$F$13+DM_TI_LE!$G$13,IF(G181&lt;DM_TI_LE!$E$14,G181*DM_TI_LE!$F$14+DM_TI_LE!$G$14,IF(G181&lt;DM_TI_LE!$E$15,G181*DM_TI_LE!$F$15+DM_TI_LE!$G$15,IF(G181&lt;DM_TI_LE!$E$16,G181*DM_TI_LE!$F$16+DM_TI_LE!$G$16,G181*DM_TI_LE!$F$17+DM_TI_LE!$G$17)))))))-J181</f>
        <v>0</v>
      </c>
    </row>
    <row r="182" spans="1:10" ht="14.25" x14ac:dyDescent="0.2">
      <c r="A182" s="49">
        <v>178</v>
      </c>
      <c r="B182" s="206">
        <f>GD_CHUNG!B182</f>
        <v>13759</v>
      </c>
      <c r="C182" s="206" t="str">
        <f>GD_CHUNG!C182</f>
        <v>Nguyễn Thị Thanh Loan</v>
      </c>
      <c r="D182" s="206" t="str">
        <f>GD_CHUNG!D182</f>
        <v>Nhân viên phục vụ hành khách</v>
      </c>
      <c r="E182" s="43">
        <f>VLOOKUP(B182,RPT_TONG_HOP!$B$4:$T$988,19,FALSE)</f>
        <v>2118518.5185185182</v>
      </c>
      <c r="F182" s="43">
        <f>VLOOKUP(B182,RPT_CAC_KHOAN_GIAM_TRU!$B$4:$M$1000,12,FALSE)</f>
        <v>9251851.8518518526</v>
      </c>
      <c r="G182" s="76">
        <f t="shared" si="0"/>
        <v>-7133333.333333334</v>
      </c>
      <c r="H182" s="43">
        <f>IF(G182&lt;0,0,IF(G182&lt;DM_TI_LE!$E$11,G182*DM_TI_LE!$F$11+DM_TI_LE!$G$11,IF(G182&lt;DM_TI_LE!$E$12,G182*DM_TI_LE!$F$12+DM_TI_LE!$G$12,IF(G182&lt;DM_TI_LE!$E$13,G182*DM_TI_LE!$F$13+DM_TI_LE!$G$13,IF(G182&lt;DM_TI_LE!$E$14,G182*DM_TI_LE!$F$14+DM_TI_LE!$G$14,IF(G182&lt;DM_TI_LE!$E$15,G182*DM_TI_LE!$F$15+DM_TI_LE!$G$15,IF(G182&lt;DM_TI_LE!$E$16,G182*DM_TI_LE!$F$16+DM_TI_LE!$G$16,G182*DM_TI_LE!$F$17+DM_TI_LE!$G$17)))))))-J182</f>
        <v>0</v>
      </c>
    </row>
    <row r="183" spans="1:10" ht="14.25" x14ac:dyDescent="0.2">
      <c r="A183" s="49">
        <v>179</v>
      </c>
      <c r="B183" s="206">
        <f>GD_CHUNG!B183</f>
        <v>13760</v>
      </c>
      <c r="C183" s="206" t="str">
        <f>GD_CHUNG!C183</f>
        <v>Trần Thùy Trang</v>
      </c>
      <c r="D183" s="206" t="str">
        <f>GD_CHUNG!D183</f>
        <v>Nhân viên phục vụ hành khách</v>
      </c>
      <c r="E183" s="43">
        <f>VLOOKUP(B183,RPT_TONG_HOP!$B$4:$T$988,19,FALSE)</f>
        <v>2118518.5185185182</v>
      </c>
      <c r="F183" s="43">
        <f>VLOOKUP(B183,RPT_CAC_KHOAN_GIAM_TRU!$B$4:$M$1000,12,FALSE)</f>
        <v>9251851.8518518526</v>
      </c>
      <c r="G183" s="76">
        <f t="shared" si="0"/>
        <v>-7133333.333333334</v>
      </c>
      <c r="H183" s="43">
        <f>IF(G183&lt;0,0,IF(G183&lt;DM_TI_LE!$E$11,G183*DM_TI_LE!$F$11+DM_TI_LE!$G$11,IF(G183&lt;DM_TI_LE!$E$12,G183*DM_TI_LE!$F$12+DM_TI_LE!$G$12,IF(G183&lt;DM_TI_LE!$E$13,G183*DM_TI_LE!$F$13+DM_TI_LE!$G$13,IF(G183&lt;DM_TI_LE!$E$14,G183*DM_TI_LE!$F$14+DM_TI_LE!$G$14,IF(G183&lt;DM_TI_LE!$E$15,G183*DM_TI_LE!$F$15+DM_TI_LE!$G$15,IF(G183&lt;DM_TI_LE!$E$16,G183*DM_TI_LE!$F$16+DM_TI_LE!$G$16,G183*DM_TI_LE!$F$17+DM_TI_LE!$G$17)))))))-J183</f>
        <v>0</v>
      </c>
    </row>
    <row r="184" spans="1:10" ht="14.25" x14ac:dyDescent="0.2">
      <c r="A184" s="49">
        <v>180</v>
      </c>
      <c r="B184" s="206">
        <f>GD_CHUNG!B184</f>
        <v>13762</v>
      </c>
      <c r="C184" s="206" t="str">
        <f>GD_CHUNG!C184</f>
        <v>Bùi Thị Út</v>
      </c>
      <c r="D184" s="206" t="str">
        <f>GD_CHUNG!D184</f>
        <v>Nhân viên phục vụ hành khách</v>
      </c>
      <c r="E184" s="43">
        <f>VLOOKUP(B184,RPT_TONG_HOP!$B$4:$T$988,19,FALSE)</f>
        <v>2118518.5185185182</v>
      </c>
      <c r="F184" s="43">
        <f>VLOOKUP(B184,RPT_CAC_KHOAN_GIAM_TRU!$B$4:$M$1000,12,FALSE)</f>
        <v>9251851.8518518526</v>
      </c>
      <c r="G184" s="76">
        <f t="shared" si="0"/>
        <v>-7133333.333333334</v>
      </c>
      <c r="H184" s="43">
        <f>IF(G184&lt;0,0,IF(G184&lt;DM_TI_LE!$E$11,G184*DM_TI_LE!$F$11+DM_TI_LE!$G$11,IF(G184&lt;DM_TI_LE!$E$12,G184*DM_TI_LE!$F$12+DM_TI_LE!$G$12,IF(G184&lt;DM_TI_LE!$E$13,G184*DM_TI_LE!$F$13+DM_TI_LE!$G$13,IF(G184&lt;DM_TI_LE!$E$14,G184*DM_TI_LE!$F$14+DM_TI_LE!$G$14,IF(G184&lt;DM_TI_LE!$E$15,G184*DM_TI_LE!$F$15+DM_TI_LE!$G$15,IF(G184&lt;DM_TI_LE!$E$16,G184*DM_TI_LE!$F$16+DM_TI_LE!$G$16,G184*DM_TI_LE!$F$17+DM_TI_LE!$G$17)))))))-J184</f>
        <v>0</v>
      </c>
    </row>
    <row r="185" spans="1:10" ht="14.25" x14ac:dyDescent="0.2">
      <c r="A185" s="49">
        <v>181</v>
      </c>
      <c r="B185" s="206">
        <f>GD_CHUNG!B185</f>
        <v>13763</v>
      </c>
      <c r="C185" s="206" t="str">
        <f>GD_CHUNG!C185</f>
        <v>Lê Mai Anh</v>
      </c>
      <c r="D185" s="206" t="str">
        <f>GD_CHUNG!D185</f>
        <v>Nhân viên phục vụ hành khách</v>
      </c>
      <c r="E185" s="43">
        <f>VLOOKUP(B185,RPT_TONG_HOP!$B$4:$T$988,19,FALSE)</f>
        <v>2118518.5185185182</v>
      </c>
      <c r="F185" s="43">
        <f>VLOOKUP(B185,RPT_CAC_KHOAN_GIAM_TRU!$B$4:$M$1000,12,FALSE)</f>
        <v>9251851.8518518526</v>
      </c>
      <c r="G185" s="76">
        <f t="shared" si="0"/>
        <v>-7133333.333333334</v>
      </c>
      <c r="H185" s="43">
        <f>IF(G185&lt;0,0,IF(G185&lt;DM_TI_LE!$E$11,G185*DM_TI_LE!$F$11+DM_TI_LE!$G$11,IF(G185&lt;DM_TI_LE!$E$12,G185*DM_TI_LE!$F$12+DM_TI_LE!$G$12,IF(G185&lt;DM_TI_LE!$E$13,G185*DM_TI_LE!$F$13+DM_TI_LE!$G$13,IF(G185&lt;DM_TI_LE!$E$14,G185*DM_TI_LE!$F$14+DM_TI_LE!$G$14,IF(G185&lt;DM_TI_LE!$E$15,G185*DM_TI_LE!$F$15+DM_TI_LE!$G$15,IF(G185&lt;DM_TI_LE!$E$16,G185*DM_TI_LE!$F$16+DM_TI_LE!$G$16,G185*DM_TI_LE!$F$17+DM_TI_LE!$G$17)))))))-J185</f>
        <v>0</v>
      </c>
    </row>
    <row r="186" spans="1:10" ht="14.25" x14ac:dyDescent="0.2">
      <c r="A186" s="49">
        <v>182</v>
      </c>
      <c r="B186" s="206">
        <f>GD_CHUNG!B186</f>
        <v>13764</v>
      </c>
      <c r="C186" s="206" t="str">
        <f>GD_CHUNG!C186</f>
        <v>Đỗ Thị Ngọc Hà</v>
      </c>
      <c r="D186" s="206" t="str">
        <f>GD_CHUNG!D186</f>
        <v>Nhân viên phục vụ hành khách</v>
      </c>
      <c r="E186" s="43">
        <f>VLOOKUP(B186,RPT_TONG_HOP!$B$4:$T$988,19,FALSE)</f>
        <v>2118518.5185185182</v>
      </c>
      <c r="F186" s="43">
        <f>VLOOKUP(B186,RPT_CAC_KHOAN_GIAM_TRU!$B$4:$M$1000,12,FALSE)</f>
        <v>9251851.8518518526</v>
      </c>
      <c r="G186" s="76">
        <f t="shared" si="0"/>
        <v>-7133333.333333334</v>
      </c>
      <c r="H186" s="43">
        <f>IF(G186&lt;0,0,IF(G186&lt;DM_TI_LE!$E$11,G186*DM_TI_LE!$F$11+DM_TI_LE!$G$11,IF(G186&lt;DM_TI_LE!$E$12,G186*DM_TI_LE!$F$12+DM_TI_LE!$G$12,IF(G186&lt;DM_TI_LE!$E$13,G186*DM_TI_LE!$F$13+DM_TI_LE!$G$13,IF(G186&lt;DM_TI_LE!$E$14,G186*DM_TI_LE!$F$14+DM_TI_LE!$G$14,IF(G186&lt;DM_TI_LE!$E$15,G186*DM_TI_LE!$F$15+DM_TI_LE!$G$15,IF(G186&lt;DM_TI_LE!$E$16,G186*DM_TI_LE!$F$16+DM_TI_LE!$G$16,G186*DM_TI_LE!$F$17+DM_TI_LE!$G$17)))))))-J186</f>
        <v>0</v>
      </c>
    </row>
    <row r="187" spans="1:10" ht="14.25" x14ac:dyDescent="0.2">
      <c r="A187" s="49">
        <v>183</v>
      </c>
      <c r="B187" s="206">
        <f>GD_CHUNG!B187</f>
        <v>13765</v>
      </c>
      <c r="C187" s="206" t="str">
        <f>GD_CHUNG!C187</f>
        <v>Phạm Tú Châu</v>
      </c>
      <c r="D187" s="206" t="str">
        <f>GD_CHUNG!D187</f>
        <v>Nhân viên phục vụ hành khách</v>
      </c>
      <c r="E187" s="43">
        <f>VLOOKUP(B187,RPT_TONG_HOP!$B$4:$T$988,19,FALSE)</f>
        <v>2118518.5185185182</v>
      </c>
      <c r="F187" s="43">
        <f>VLOOKUP(B187,RPT_CAC_KHOAN_GIAM_TRU!$B$4:$M$1000,12,FALSE)</f>
        <v>9251851.8518518526</v>
      </c>
      <c r="G187" s="76">
        <f t="shared" si="0"/>
        <v>-7133333.333333334</v>
      </c>
      <c r="H187" s="43">
        <f>IF(G187&lt;0,0,IF(G187&lt;DM_TI_LE!$E$11,G187*DM_TI_LE!$F$11+DM_TI_LE!$G$11,IF(G187&lt;DM_TI_LE!$E$12,G187*DM_TI_LE!$F$12+DM_TI_LE!$G$12,IF(G187&lt;DM_TI_LE!$E$13,G187*DM_TI_LE!$F$13+DM_TI_LE!$G$13,IF(G187&lt;DM_TI_LE!$E$14,G187*DM_TI_LE!$F$14+DM_TI_LE!$G$14,IF(G187&lt;DM_TI_LE!$E$15,G187*DM_TI_LE!$F$15+DM_TI_LE!$G$15,IF(G187&lt;DM_TI_LE!$E$16,G187*DM_TI_LE!$F$16+DM_TI_LE!$G$16,G187*DM_TI_LE!$F$17+DM_TI_LE!$G$17)))))))-J187</f>
        <v>0</v>
      </c>
    </row>
    <row r="188" spans="1:10" ht="14.25" x14ac:dyDescent="0.2">
      <c r="A188" s="49">
        <v>184</v>
      </c>
      <c r="B188" s="206">
        <f>GD_CHUNG!B188</f>
        <v>13766</v>
      </c>
      <c r="C188" s="206" t="str">
        <f>GD_CHUNG!C188</f>
        <v>Nguyễn Thị Phương Dung</v>
      </c>
      <c r="D188" s="206" t="str">
        <f>GD_CHUNG!D188</f>
        <v>Nhân viên phục vụ hành khách</v>
      </c>
      <c r="E188" s="43">
        <f>VLOOKUP(B188,RPT_TONG_HOP!$B$4:$T$988,19,FALSE)</f>
        <v>2118518.5185185182</v>
      </c>
      <c r="F188" s="43">
        <f>VLOOKUP(B188,RPT_CAC_KHOAN_GIAM_TRU!$B$4:$M$1000,12,FALSE)</f>
        <v>9251851.8518518526</v>
      </c>
      <c r="G188" s="76">
        <f t="shared" si="0"/>
        <v>-7133333.333333334</v>
      </c>
      <c r="H188" s="43">
        <f>IF(G188&lt;0,0,IF(G188&lt;DM_TI_LE!$E$11,G188*DM_TI_LE!$F$11+DM_TI_LE!$G$11,IF(G188&lt;DM_TI_LE!$E$12,G188*DM_TI_LE!$F$12+DM_TI_LE!$G$12,IF(G188&lt;DM_TI_LE!$E$13,G188*DM_TI_LE!$F$13+DM_TI_LE!$G$13,IF(G188&lt;DM_TI_LE!$E$14,G188*DM_TI_LE!$F$14+DM_TI_LE!$G$14,IF(G188&lt;DM_TI_LE!$E$15,G188*DM_TI_LE!$F$15+DM_TI_LE!$G$15,IF(G188&lt;DM_TI_LE!$E$16,G188*DM_TI_LE!$F$16+DM_TI_LE!$G$16,G188*DM_TI_LE!$F$17+DM_TI_LE!$G$17)))))))-J188</f>
        <v>0</v>
      </c>
    </row>
    <row r="189" spans="1:10" ht="14.25" x14ac:dyDescent="0.2">
      <c r="A189" s="49">
        <v>185</v>
      </c>
      <c r="B189" s="206">
        <f>GD_CHUNG!B189</f>
        <v>13767</v>
      </c>
      <c r="C189" s="206" t="str">
        <f>GD_CHUNG!C189</f>
        <v>Trần Thị Phương Anh</v>
      </c>
      <c r="D189" s="206" t="str">
        <f>GD_CHUNG!D189</f>
        <v>Nhân viên phục vụ hành khách</v>
      </c>
      <c r="E189" s="43">
        <f>VLOOKUP(B189,RPT_TONG_HOP!$B$4:$T$988,19,FALSE)</f>
        <v>2118518.5185185182</v>
      </c>
      <c r="F189" s="43">
        <f>VLOOKUP(B189,RPT_CAC_KHOAN_GIAM_TRU!$B$4:$M$1000,12,FALSE)</f>
        <v>9251851.8518518526</v>
      </c>
      <c r="G189" s="76">
        <f t="shared" si="0"/>
        <v>-7133333.333333334</v>
      </c>
      <c r="H189" s="43">
        <f>IF(G189&lt;0,0,IF(G189&lt;DM_TI_LE!$E$11,G189*DM_TI_LE!$F$11+DM_TI_LE!$G$11,IF(G189&lt;DM_TI_LE!$E$12,G189*DM_TI_LE!$F$12+DM_TI_LE!$G$12,IF(G189&lt;DM_TI_LE!$E$13,G189*DM_TI_LE!$F$13+DM_TI_LE!$G$13,IF(G189&lt;DM_TI_LE!$E$14,G189*DM_TI_LE!$F$14+DM_TI_LE!$G$14,IF(G189&lt;DM_TI_LE!$E$15,G189*DM_TI_LE!$F$15+DM_TI_LE!$G$15,IF(G189&lt;DM_TI_LE!$E$16,G189*DM_TI_LE!$F$16+DM_TI_LE!$G$16,G189*DM_TI_LE!$F$17+DM_TI_LE!$G$17)))))))-J189</f>
        <v>0</v>
      </c>
    </row>
    <row r="190" spans="1:10" ht="14.25" x14ac:dyDescent="0.2">
      <c r="A190" s="49">
        <v>186</v>
      </c>
      <c r="B190" s="206">
        <f>GD_CHUNG!B190</f>
        <v>13769</v>
      </c>
      <c r="C190" s="206" t="str">
        <f>GD_CHUNG!C190</f>
        <v>Nguyễn Thị Hồng Thu</v>
      </c>
      <c r="D190" s="206" t="str">
        <f>GD_CHUNG!D190</f>
        <v>Nhân viên phục vụ hành khách</v>
      </c>
      <c r="E190" s="43">
        <f>VLOOKUP(B190,RPT_TONG_HOP!$B$4:$T$988,19,FALSE)</f>
        <v>2118518.5185185182</v>
      </c>
      <c r="F190" s="43">
        <f>VLOOKUP(B190,RPT_CAC_KHOAN_GIAM_TRU!$B$4:$M$1000,12,FALSE)</f>
        <v>9251851.8518518526</v>
      </c>
      <c r="G190" s="76">
        <f t="shared" si="0"/>
        <v>-7133333.333333334</v>
      </c>
      <c r="H190" s="43">
        <f>IF(G190&lt;0,0,IF(G190&lt;DM_TI_LE!$E$11,G190*DM_TI_LE!$F$11+DM_TI_LE!$G$11,IF(G190&lt;DM_TI_LE!$E$12,G190*DM_TI_LE!$F$12+DM_TI_LE!$G$12,IF(G190&lt;DM_TI_LE!$E$13,G190*DM_TI_LE!$F$13+DM_TI_LE!$G$13,IF(G190&lt;DM_TI_LE!$E$14,G190*DM_TI_LE!$F$14+DM_TI_LE!$G$14,IF(G190&lt;DM_TI_LE!$E$15,G190*DM_TI_LE!$F$15+DM_TI_LE!$G$15,IF(G190&lt;DM_TI_LE!$E$16,G190*DM_TI_LE!$F$16+DM_TI_LE!$G$16,G190*DM_TI_LE!$F$17+DM_TI_LE!$G$17)))))))-J190</f>
        <v>0</v>
      </c>
    </row>
    <row r="191" spans="1:10" ht="14.25" x14ac:dyDescent="0.2">
      <c r="A191" s="49">
        <v>187</v>
      </c>
      <c r="B191" s="206">
        <f>GD_CHUNG!B191</f>
        <v>13770</v>
      </c>
      <c r="C191" s="206" t="str">
        <f>GD_CHUNG!C191</f>
        <v>Nguyễn Thị Thanh Phương</v>
      </c>
      <c r="D191" s="206" t="str">
        <f>GD_CHUNG!D191</f>
        <v>Nhân viên phục vụ hành khách</v>
      </c>
      <c r="E191" s="43" t="e">
        <f>VLOOKUP(B191,RPT_TONG_HOP!$B$4:$T$988,19,FALSE)</f>
        <v>#N/A</v>
      </c>
      <c r="F191" s="43">
        <f>VLOOKUP(B191,RPT_CAC_KHOAN_GIAM_TRU!$B$4:$M$1000,12,FALSE)</f>
        <v>9428148.1481481474</v>
      </c>
      <c r="G191" s="76" t="e">
        <f t="shared" si="0"/>
        <v>#N/A</v>
      </c>
      <c r="H191" s="43" t="e">
        <f>IF(G191&lt;0,0,IF(G191&lt;DM_TI_LE!$E$11,G191*DM_TI_LE!$F$11+DM_TI_LE!$G$11,IF(G191&lt;DM_TI_LE!$E$12,G191*DM_TI_LE!$F$12+DM_TI_LE!$G$12,IF(G191&lt;DM_TI_LE!$E$13,G191*DM_TI_LE!$F$13+DM_TI_LE!$G$13,IF(G191&lt;DM_TI_LE!$E$14,G191*DM_TI_LE!$F$14+DM_TI_LE!$G$14,IF(G191&lt;DM_TI_LE!$E$15,G191*DM_TI_LE!$F$15+DM_TI_LE!$G$15,IF(G191&lt;DM_TI_LE!$E$16,G191*DM_TI_LE!$F$16+DM_TI_LE!$G$16,G191*DM_TI_LE!$F$17+DM_TI_LE!$G$17)))))))-J191</f>
        <v>#N/A</v>
      </c>
    </row>
    <row r="192" spans="1:10" ht="14.25" x14ac:dyDescent="0.2">
      <c r="A192" s="49">
        <v>188</v>
      </c>
      <c r="B192" s="206">
        <f>GD_CHUNG!B192</f>
        <v>13771</v>
      </c>
      <c r="C192" s="206" t="str">
        <f>GD_CHUNG!C192</f>
        <v>Nguyễn Thị Thoa</v>
      </c>
      <c r="D192" s="206" t="str">
        <f>GD_CHUNG!D192</f>
        <v>Nhân viên phục vụ hành khách</v>
      </c>
      <c r="E192" s="43">
        <f>VLOOKUP(B192,RPT_TONG_HOP!$B$4:$T$988,19,FALSE)</f>
        <v>2118518.5185185182</v>
      </c>
      <c r="F192" s="43">
        <f>VLOOKUP(B192,RPT_CAC_KHOAN_GIAM_TRU!$B$4:$M$1000,12,FALSE)</f>
        <v>9251851.8518518526</v>
      </c>
      <c r="G192" s="76">
        <f t="shared" si="0"/>
        <v>-7133333.333333334</v>
      </c>
      <c r="H192" s="43">
        <f>IF(G192&lt;0,0,IF(G192&lt;DM_TI_LE!$E$11,G192*DM_TI_LE!$F$11+DM_TI_LE!$G$11,IF(G192&lt;DM_TI_LE!$E$12,G192*DM_TI_LE!$F$12+DM_TI_LE!$G$12,IF(G192&lt;DM_TI_LE!$E$13,G192*DM_TI_LE!$F$13+DM_TI_LE!$G$13,IF(G192&lt;DM_TI_LE!$E$14,G192*DM_TI_LE!$F$14+DM_TI_LE!$G$14,IF(G192&lt;DM_TI_LE!$E$15,G192*DM_TI_LE!$F$15+DM_TI_LE!$G$15,IF(G192&lt;DM_TI_LE!$E$16,G192*DM_TI_LE!$F$16+DM_TI_LE!$G$16,G192*DM_TI_LE!$F$17+DM_TI_LE!$G$17)))))))-J192</f>
        <v>0</v>
      </c>
    </row>
    <row r="193" spans="1:8" ht="14.25" x14ac:dyDescent="0.2">
      <c r="A193" s="49">
        <v>189</v>
      </c>
      <c r="B193" s="206">
        <f>GD_CHUNG!B193</f>
        <v>13772</v>
      </c>
      <c r="C193" s="206" t="str">
        <f>GD_CHUNG!C193</f>
        <v>Nguyễn Thị Thu Thủy</v>
      </c>
      <c r="D193" s="206" t="str">
        <f>GD_CHUNG!D193</f>
        <v>Nhân viên phục vụ hành khách</v>
      </c>
      <c r="E193" s="43">
        <f>VLOOKUP(B193,RPT_TONG_HOP!$B$4:$T$988,19,FALSE)</f>
        <v>2118518.5185185182</v>
      </c>
      <c r="F193" s="43">
        <f>VLOOKUP(B193,RPT_CAC_KHOAN_GIAM_TRU!$B$4:$M$1000,12,FALSE)</f>
        <v>9251851.8518518526</v>
      </c>
      <c r="G193" s="76">
        <f t="shared" si="0"/>
        <v>-7133333.333333334</v>
      </c>
      <c r="H193" s="43">
        <f>IF(G193&lt;0,0,IF(G193&lt;DM_TI_LE!$E$11,G193*DM_TI_LE!$F$11+DM_TI_LE!$G$11,IF(G193&lt;DM_TI_LE!$E$12,G193*DM_TI_LE!$F$12+DM_TI_LE!$G$12,IF(G193&lt;DM_TI_LE!$E$13,G193*DM_TI_LE!$F$13+DM_TI_LE!$G$13,IF(G193&lt;DM_TI_LE!$E$14,G193*DM_TI_LE!$F$14+DM_TI_LE!$G$14,IF(G193&lt;DM_TI_LE!$E$15,G193*DM_TI_LE!$F$15+DM_TI_LE!$G$15,IF(G193&lt;DM_TI_LE!$E$16,G193*DM_TI_LE!$F$16+DM_TI_LE!$G$16,G193*DM_TI_LE!$F$17+DM_TI_LE!$G$17)))))))-J193</f>
        <v>0</v>
      </c>
    </row>
    <row r="194" spans="1:8" ht="14.25" x14ac:dyDescent="0.2">
      <c r="A194" s="49">
        <v>190</v>
      </c>
      <c r="B194" s="206">
        <f>GD_CHUNG!B194</f>
        <v>13773</v>
      </c>
      <c r="C194" s="206" t="str">
        <f>GD_CHUNG!C194</f>
        <v>Nguyễn Thị Trang</v>
      </c>
      <c r="D194" s="206" t="str">
        <f>GD_CHUNG!D194</f>
        <v>Nhân viên phục vụ hành khách</v>
      </c>
      <c r="E194" s="43">
        <f>VLOOKUP(B194,RPT_TONG_HOP!$B$4:$T$988,19,FALSE)</f>
        <v>2118518.5185185182</v>
      </c>
      <c r="F194" s="43">
        <f>VLOOKUP(B194,RPT_CAC_KHOAN_GIAM_TRU!$B$4:$M$1000,12,FALSE)</f>
        <v>9251851.8518518526</v>
      </c>
      <c r="G194" s="76">
        <f t="shared" si="0"/>
        <v>-7133333.333333334</v>
      </c>
      <c r="H194" s="43">
        <f>IF(G194&lt;0,0,IF(G194&lt;DM_TI_LE!$E$11,G194*DM_TI_LE!$F$11+DM_TI_LE!$G$11,IF(G194&lt;DM_TI_LE!$E$12,G194*DM_TI_LE!$F$12+DM_TI_LE!$G$12,IF(G194&lt;DM_TI_LE!$E$13,G194*DM_TI_LE!$F$13+DM_TI_LE!$G$13,IF(G194&lt;DM_TI_LE!$E$14,G194*DM_TI_LE!$F$14+DM_TI_LE!$G$14,IF(G194&lt;DM_TI_LE!$E$15,G194*DM_TI_LE!$F$15+DM_TI_LE!$G$15,IF(G194&lt;DM_TI_LE!$E$16,G194*DM_TI_LE!$F$16+DM_TI_LE!$G$16,G194*DM_TI_LE!$F$17+DM_TI_LE!$G$17)))))))-J194</f>
        <v>0</v>
      </c>
    </row>
    <row r="195" spans="1:8" ht="14.25" x14ac:dyDescent="0.2">
      <c r="A195" s="49">
        <v>191</v>
      </c>
      <c r="B195" s="206">
        <f>GD_CHUNG!B195</f>
        <v>13774</v>
      </c>
      <c r="C195" s="206" t="str">
        <f>GD_CHUNG!C195</f>
        <v>Hoàng Thị Kiều Trang</v>
      </c>
      <c r="D195" s="206" t="str">
        <f>GD_CHUNG!D195</f>
        <v>Nhân viên phục vụ hành khách</v>
      </c>
      <c r="E195" s="43">
        <f>VLOOKUP(B195,RPT_TONG_HOP!$B$4:$T$988,19,FALSE)</f>
        <v>2118518.5185185182</v>
      </c>
      <c r="F195" s="43">
        <f>VLOOKUP(B195,RPT_CAC_KHOAN_GIAM_TRU!$B$4:$M$1000,12,FALSE)</f>
        <v>9251851.8518518526</v>
      </c>
      <c r="G195" s="76">
        <f t="shared" si="0"/>
        <v>-7133333.333333334</v>
      </c>
      <c r="H195" s="43">
        <f>IF(G195&lt;0,0,IF(G195&lt;DM_TI_LE!$E$11,G195*DM_TI_LE!$F$11+DM_TI_LE!$G$11,IF(G195&lt;DM_TI_LE!$E$12,G195*DM_TI_LE!$F$12+DM_TI_LE!$G$12,IF(G195&lt;DM_TI_LE!$E$13,G195*DM_TI_LE!$F$13+DM_TI_LE!$G$13,IF(G195&lt;DM_TI_LE!$E$14,G195*DM_TI_LE!$F$14+DM_TI_LE!$G$14,IF(G195&lt;DM_TI_LE!$E$15,G195*DM_TI_LE!$F$15+DM_TI_LE!$G$15,IF(G195&lt;DM_TI_LE!$E$16,G195*DM_TI_LE!$F$16+DM_TI_LE!$G$16,G195*DM_TI_LE!$F$17+DM_TI_LE!$G$17)))))))-J195</f>
        <v>0</v>
      </c>
    </row>
    <row r="196" spans="1:8" ht="14.25" x14ac:dyDescent="0.2">
      <c r="A196" s="49">
        <v>192</v>
      </c>
      <c r="B196" s="206">
        <f>GD_CHUNG!B196</f>
        <v>13775</v>
      </c>
      <c r="C196" s="206" t="str">
        <f>GD_CHUNG!C196</f>
        <v>Ngô Thị Thơm</v>
      </c>
      <c r="D196" s="206" t="str">
        <f>GD_CHUNG!D196</f>
        <v>Nhân viên phục vụ hành khách</v>
      </c>
      <c r="E196" s="43">
        <f>VLOOKUP(B196,RPT_TONG_HOP!$B$4:$T$988,19,FALSE)</f>
        <v>2118518.5185185182</v>
      </c>
      <c r="F196" s="43">
        <f>VLOOKUP(B196,RPT_CAC_KHOAN_GIAM_TRU!$B$4:$M$1000,12,FALSE)</f>
        <v>9251851.8518518526</v>
      </c>
      <c r="G196" s="76">
        <f t="shared" si="0"/>
        <v>-7133333.333333334</v>
      </c>
      <c r="H196" s="43">
        <f>IF(G196&lt;0,0,IF(G196&lt;DM_TI_LE!$E$11,G196*DM_TI_LE!$F$11+DM_TI_LE!$G$11,IF(G196&lt;DM_TI_LE!$E$12,G196*DM_TI_LE!$F$12+DM_TI_LE!$G$12,IF(G196&lt;DM_TI_LE!$E$13,G196*DM_TI_LE!$F$13+DM_TI_LE!$G$13,IF(G196&lt;DM_TI_LE!$E$14,G196*DM_TI_LE!$F$14+DM_TI_LE!$G$14,IF(G196&lt;DM_TI_LE!$E$15,G196*DM_TI_LE!$F$15+DM_TI_LE!$G$15,IF(G196&lt;DM_TI_LE!$E$16,G196*DM_TI_LE!$F$16+DM_TI_LE!$G$16,G196*DM_TI_LE!$F$17+DM_TI_LE!$G$17)))))))-J196</f>
        <v>0</v>
      </c>
    </row>
    <row r="197" spans="1:8" ht="14.25" x14ac:dyDescent="0.2">
      <c r="A197" s="49">
        <v>193</v>
      </c>
      <c r="B197" s="206">
        <f>GD_CHUNG!B197</f>
        <v>13776</v>
      </c>
      <c r="C197" s="206" t="str">
        <f>GD_CHUNG!C197</f>
        <v>Đặng Thị Thùy Dương</v>
      </c>
      <c r="D197" s="206" t="str">
        <f>GD_CHUNG!D197</f>
        <v>Nhân viên phục vụ hành khách</v>
      </c>
      <c r="E197" s="43">
        <f>VLOOKUP(B197,RPT_TONG_HOP!$B$4:$T$988,19,FALSE)</f>
        <v>2118518.5185185182</v>
      </c>
      <c r="F197" s="43">
        <f>VLOOKUP(B197,RPT_CAC_KHOAN_GIAM_TRU!$B$4:$M$1000,12,FALSE)</f>
        <v>9251851.8518518526</v>
      </c>
      <c r="G197" s="76">
        <f t="shared" si="0"/>
        <v>-7133333.333333334</v>
      </c>
      <c r="H197" s="43">
        <f>IF(G197&lt;0,0,IF(G197&lt;DM_TI_LE!$E$11,G197*DM_TI_LE!$F$11+DM_TI_LE!$G$11,IF(G197&lt;DM_TI_LE!$E$12,G197*DM_TI_LE!$F$12+DM_TI_LE!$G$12,IF(G197&lt;DM_TI_LE!$E$13,G197*DM_TI_LE!$F$13+DM_TI_LE!$G$13,IF(G197&lt;DM_TI_LE!$E$14,G197*DM_TI_LE!$F$14+DM_TI_LE!$G$14,IF(G197&lt;DM_TI_LE!$E$15,G197*DM_TI_LE!$F$15+DM_TI_LE!$G$15,IF(G197&lt;DM_TI_LE!$E$16,G197*DM_TI_LE!$F$16+DM_TI_LE!$G$16,G197*DM_TI_LE!$F$17+DM_TI_LE!$G$17)))))))-J197</f>
        <v>0</v>
      </c>
    </row>
    <row r="198" spans="1:8" ht="14.25" x14ac:dyDescent="0.2">
      <c r="A198" s="49">
        <v>194</v>
      </c>
      <c r="B198" s="206">
        <f>GD_CHUNG!B198</f>
        <v>13778</v>
      </c>
      <c r="C198" s="206" t="str">
        <f>GD_CHUNG!C198</f>
        <v>Nguyễn Phương Cương</v>
      </c>
      <c r="D198" s="206" t="str">
        <f>GD_CHUNG!D198</f>
        <v>Nhân viên phục vụ hành khách</v>
      </c>
      <c r="E198" s="43">
        <f>VLOOKUP(B198,RPT_TONG_HOP!$B$4:$T$988,19,FALSE)</f>
        <v>2118518.5185185182</v>
      </c>
      <c r="F198" s="43">
        <f>VLOOKUP(B198,RPT_CAC_KHOAN_GIAM_TRU!$B$4:$M$1000,12,FALSE)</f>
        <v>9251851.8518518526</v>
      </c>
      <c r="G198" s="76">
        <f t="shared" si="0"/>
        <v>-7133333.333333334</v>
      </c>
      <c r="H198" s="43">
        <f>IF(G198&lt;0,0,IF(G198&lt;DM_TI_LE!$E$11,G198*DM_TI_LE!$F$11+DM_TI_LE!$G$11,IF(G198&lt;DM_TI_LE!$E$12,G198*DM_TI_LE!$F$12+DM_TI_LE!$G$12,IF(G198&lt;DM_TI_LE!$E$13,G198*DM_TI_LE!$F$13+DM_TI_LE!$G$13,IF(G198&lt;DM_TI_LE!$E$14,G198*DM_TI_LE!$F$14+DM_TI_LE!$G$14,IF(G198&lt;DM_TI_LE!$E$15,G198*DM_TI_LE!$F$15+DM_TI_LE!$G$15,IF(G198&lt;DM_TI_LE!$E$16,G198*DM_TI_LE!$F$16+DM_TI_LE!$G$16,G198*DM_TI_LE!$F$17+DM_TI_LE!$G$17)))))))-J198</f>
        <v>0</v>
      </c>
    </row>
    <row r="199" spans="1:8" ht="14.25" x14ac:dyDescent="0.2">
      <c r="A199" s="49">
        <v>195</v>
      </c>
      <c r="B199" s="206">
        <f>GD_CHUNG!B199</f>
        <v>13779</v>
      </c>
      <c r="C199" s="206" t="str">
        <f>GD_CHUNG!C199</f>
        <v>Lê Hoàng Gia</v>
      </c>
      <c r="D199" s="206" t="str">
        <f>GD_CHUNG!D199</f>
        <v>Nhân viên phục vụ hành khách</v>
      </c>
      <c r="E199" s="43">
        <f>VLOOKUP(B199,RPT_TONG_HOP!$B$4:$T$988,19,FALSE)</f>
        <v>2118518.5185185182</v>
      </c>
      <c r="F199" s="43">
        <f>VLOOKUP(B199,RPT_CAC_KHOAN_GIAM_TRU!$B$4:$M$1000,12,FALSE)</f>
        <v>9251851.8518518526</v>
      </c>
      <c r="G199" s="76">
        <f t="shared" si="0"/>
        <v>-7133333.333333334</v>
      </c>
      <c r="H199" s="43">
        <f>IF(G199&lt;0,0,IF(G199&lt;DM_TI_LE!$E$11,G199*DM_TI_LE!$F$11+DM_TI_LE!$G$11,IF(G199&lt;DM_TI_LE!$E$12,G199*DM_TI_LE!$F$12+DM_TI_LE!$G$12,IF(G199&lt;DM_TI_LE!$E$13,G199*DM_TI_LE!$F$13+DM_TI_LE!$G$13,IF(G199&lt;DM_TI_LE!$E$14,G199*DM_TI_LE!$F$14+DM_TI_LE!$G$14,IF(G199&lt;DM_TI_LE!$E$15,G199*DM_TI_LE!$F$15+DM_TI_LE!$G$15,IF(G199&lt;DM_TI_LE!$E$16,G199*DM_TI_LE!$F$16+DM_TI_LE!$G$16,G199*DM_TI_LE!$F$17+DM_TI_LE!$G$17)))))))-J199</f>
        <v>0</v>
      </c>
    </row>
    <row r="200" spans="1:8" ht="14.25" x14ac:dyDescent="0.2">
      <c r="A200" s="49">
        <v>196</v>
      </c>
      <c r="B200" s="206">
        <f>GD_CHUNG!B200</f>
        <v>13780</v>
      </c>
      <c r="C200" s="206" t="str">
        <f>GD_CHUNG!C200</f>
        <v>Nguyễn Quang Hà Sơn</v>
      </c>
      <c r="D200" s="206" t="str">
        <f>GD_CHUNG!D200</f>
        <v>Nhân viên phục vụ hành khách</v>
      </c>
      <c r="E200" s="43">
        <f>VLOOKUP(B200,RPT_TONG_HOP!$B$4:$T$988,19,FALSE)</f>
        <v>2118518.5185185182</v>
      </c>
      <c r="F200" s="43">
        <f>VLOOKUP(B200,RPT_CAC_KHOAN_GIAM_TRU!$B$4:$M$1000,12,FALSE)</f>
        <v>9251851.8518518526</v>
      </c>
      <c r="G200" s="76">
        <f t="shared" si="0"/>
        <v>-7133333.333333334</v>
      </c>
      <c r="H200" s="43">
        <f>IF(G200&lt;0,0,IF(G200&lt;DM_TI_LE!$E$11,G200*DM_TI_LE!$F$11+DM_TI_LE!$G$11,IF(G200&lt;DM_TI_LE!$E$12,G200*DM_TI_LE!$F$12+DM_TI_LE!$G$12,IF(G200&lt;DM_TI_LE!$E$13,G200*DM_TI_LE!$F$13+DM_TI_LE!$G$13,IF(G200&lt;DM_TI_LE!$E$14,G200*DM_TI_LE!$F$14+DM_TI_LE!$G$14,IF(G200&lt;DM_TI_LE!$E$15,G200*DM_TI_LE!$F$15+DM_TI_LE!$G$15,IF(G200&lt;DM_TI_LE!$E$16,G200*DM_TI_LE!$F$16+DM_TI_LE!$G$16,G200*DM_TI_LE!$F$17+DM_TI_LE!$G$17)))))))-J200</f>
        <v>0</v>
      </c>
    </row>
    <row r="201" spans="1:8" ht="14.25" x14ac:dyDescent="0.2">
      <c r="A201" s="49">
        <v>197</v>
      </c>
      <c r="B201" s="206">
        <f>GD_CHUNG!B201</f>
        <v>13781</v>
      </c>
      <c r="C201" s="206" t="str">
        <f>GD_CHUNG!C201</f>
        <v>Bùi Anh Tuấn</v>
      </c>
      <c r="D201" s="206" t="str">
        <f>GD_CHUNG!D201</f>
        <v>Nhân viên phục vụ hành khách</v>
      </c>
      <c r="E201" s="43">
        <f>VLOOKUP(B201,RPT_TONG_HOP!$B$4:$T$988,19,FALSE)</f>
        <v>2118518.5185185182</v>
      </c>
      <c r="F201" s="43">
        <f>VLOOKUP(B201,RPT_CAC_KHOAN_GIAM_TRU!$B$4:$M$1000,12,FALSE)</f>
        <v>9251851.8518518526</v>
      </c>
      <c r="G201" s="76">
        <f t="shared" si="0"/>
        <v>-7133333.333333334</v>
      </c>
      <c r="H201" s="43">
        <f>IF(G201&lt;0,0,IF(G201&lt;DM_TI_LE!$E$11,G201*DM_TI_LE!$F$11+DM_TI_LE!$G$11,IF(G201&lt;DM_TI_LE!$E$12,G201*DM_TI_LE!$F$12+DM_TI_LE!$G$12,IF(G201&lt;DM_TI_LE!$E$13,G201*DM_TI_LE!$F$13+DM_TI_LE!$G$13,IF(G201&lt;DM_TI_LE!$E$14,G201*DM_TI_LE!$F$14+DM_TI_LE!$G$14,IF(G201&lt;DM_TI_LE!$E$15,G201*DM_TI_LE!$F$15+DM_TI_LE!$G$15,IF(G201&lt;DM_TI_LE!$E$16,G201*DM_TI_LE!$F$16+DM_TI_LE!$G$16,G201*DM_TI_LE!$F$17+DM_TI_LE!$G$17)))))))-J201</f>
        <v>0</v>
      </c>
    </row>
    <row r="202" spans="1:8" ht="14.25" x14ac:dyDescent="0.2">
      <c r="A202" s="49">
        <v>198</v>
      </c>
      <c r="B202" s="206">
        <f>GD_CHUNG!B202</f>
        <v>13782</v>
      </c>
      <c r="C202" s="206" t="str">
        <f>GD_CHUNG!C202</f>
        <v>Hoàng Thanh Tùng</v>
      </c>
      <c r="D202" s="206" t="str">
        <f>GD_CHUNG!D202</f>
        <v>Nhân viên phục vụ hành khách</v>
      </c>
      <c r="E202" s="43">
        <f>VLOOKUP(B202,RPT_TONG_HOP!$B$4:$T$988,19,FALSE)</f>
        <v>2118518.5185185182</v>
      </c>
      <c r="F202" s="43">
        <f>VLOOKUP(B202,RPT_CAC_KHOAN_GIAM_TRU!$B$4:$M$1000,12,FALSE)</f>
        <v>9251851.8518518526</v>
      </c>
      <c r="G202" s="76">
        <f t="shared" si="0"/>
        <v>-7133333.333333334</v>
      </c>
      <c r="H202" s="43">
        <f>IF(G202&lt;0,0,IF(G202&lt;DM_TI_LE!$E$11,G202*DM_TI_LE!$F$11+DM_TI_LE!$G$11,IF(G202&lt;DM_TI_LE!$E$12,G202*DM_TI_LE!$F$12+DM_TI_LE!$G$12,IF(G202&lt;DM_TI_LE!$E$13,G202*DM_TI_LE!$F$13+DM_TI_LE!$G$13,IF(G202&lt;DM_TI_LE!$E$14,G202*DM_TI_LE!$F$14+DM_TI_LE!$G$14,IF(G202&lt;DM_TI_LE!$E$15,G202*DM_TI_LE!$F$15+DM_TI_LE!$G$15,IF(G202&lt;DM_TI_LE!$E$16,G202*DM_TI_LE!$F$16+DM_TI_LE!$G$16,G202*DM_TI_LE!$F$17+DM_TI_LE!$G$17)))))))-J202</f>
        <v>0</v>
      </c>
    </row>
    <row r="203" spans="1:8" ht="14.25" x14ac:dyDescent="0.2">
      <c r="A203" s="49">
        <v>199</v>
      </c>
      <c r="B203" s="206">
        <f>GD_CHUNG!B203</f>
        <v>13784</v>
      </c>
      <c r="C203" s="206" t="str">
        <f>GD_CHUNG!C203</f>
        <v>Đoàn Duy Anh</v>
      </c>
      <c r="D203" s="206" t="str">
        <f>GD_CHUNG!D203</f>
        <v>Nhân viên phục vụ hành khách</v>
      </c>
      <c r="E203" s="43">
        <f>VLOOKUP(B203,RPT_TONG_HOP!$B$4:$T$988,19,FALSE)</f>
        <v>2118518.5185185182</v>
      </c>
      <c r="F203" s="43">
        <f>VLOOKUP(B203,RPT_CAC_KHOAN_GIAM_TRU!$B$4:$M$1000,12,FALSE)</f>
        <v>9251851.8518518526</v>
      </c>
      <c r="G203" s="76">
        <f t="shared" si="0"/>
        <v>-7133333.333333334</v>
      </c>
      <c r="H203" s="43">
        <f>IF(G203&lt;0,0,IF(G203&lt;DM_TI_LE!$E$11,G203*DM_TI_LE!$F$11+DM_TI_LE!$G$11,IF(G203&lt;DM_TI_LE!$E$12,G203*DM_TI_LE!$F$12+DM_TI_LE!$G$12,IF(G203&lt;DM_TI_LE!$E$13,G203*DM_TI_LE!$F$13+DM_TI_LE!$G$13,IF(G203&lt;DM_TI_LE!$E$14,G203*DM_TI_LE!$F$14+DM_TI_LE!$G$14,IF(G203&lt;DM_TI_LE!$E$15,G203*DM_TI_LE!$F$15+DM_TI_LE!$G$15,IF(G203&lt;DM_TI_LE!$E$16,G203*DM_TI_LE!$F$16+DM_TI_LE!$G$16,G203*DM_TI_LE!$F$17+DM_TI_LE!$G$17)))))))-J203</f>
        <v>0</v>
      </c>
    </row>
    <row r="204" spans="1:8" ht="14.25" x14ac:dyDescent="0.2">
      <c r="A204" s="49">
        <v>200</v>
      </c>
      <c r="B204" s="206">
        <f>GD_CHUNG!B204</f>
        <v>13754</v>
      </c>
      <c r="C204" s="206" t="str">
        <f>GD_CHUNG!C204</f>
        <v>Đinh Kiều Trang</v>
      </c>
      <c r="D204" s="206" t="str">
        <f>GD_CHUNG!D204</f>
        <v>Nhân viên phục vụ hành khách</v>
      </c>
      <c r="E204" s="43">
        <f>VLOOKUP(B204,RPT_TONG_HOP!$B$4:$T$988,19,FALSE)</f>
        <v>2118518.5185185182</v>
      </c>
      <c r="F204" s="43">
        <f>VLOOKUP(B204,RPT_CAC_KHOAN_GIAM_TRU!$B$4:$M$1000,12,FALSE)</f>
        <v>9251851.8518518526</v>
      </c>
      <c r="G204" s="76">
        <f t="shared" si="0"/>
        <v>-7133333.333333334</v>
      </c>
      <c r="H204" s="43">
        <f>IF(G204&lt;0,0,IF(G204&lt;DM_TI_LE!$E$11,G204*DM_TI_LE!$F$11+DM_TI_LE!$G$11,IF(G204&lt;DM_TI_LE!$E$12,G204*DM_TI_LE!$F$12+DM_TI_LE!$G$12,IF(G204&lt;DM_TI_LE!$E$13,G204*DM_TI_LE!$F$13+DM_TI_LE!$G$13,IF(G204&lt;DM_TI_LE!$E$14,G204*DM_TI_LE!$F$14+DM_TI_LE!$G$14,IF(G204&lt;DM_TI_LE!$E$15,G204*DM_TI_LE!$F$15+DM_TI_LE!$G$15,IF(G204&lt;DM_TI_LE!$E$16,G204*DM_TI_LE!$F$16+DM_TI_LE!$G$16,G204*DM_TI_LE!$F$17+DM_TI_LE!$G$17)))))))-J204</f>
        <v>0</v>
      </c>
    </row>
    <row r="205" spans="1:8" ht="14.25" x14ac:dyDescent="0.2">
      <c r="A205" s="49">
        <v>201</v>
      </c>
      <c r="B205" s="206">
        <f>GD_CHUNG!B205</f>
        <v>13756</v>
      </c>
      <c r="C205" s="206" t="str">
        <f>GD_CHUNG!C205</f>
        <v>Nguyễn Thị Diệu Hoa</v>
      </c>
      <c r="D205" s="206" t="str">
        <f>GD_CHUNG!D205</f>
        <v>Nhân viên phục vụ hành khách</v>
      </c>
      <c r="E205" s="43">
        <f>VLOOKUP(B205,RPT_TONG_HOP!$B$4:$T$988,19,FALSE)</f>
        <v>2118518.5185185182</v>
      </c>
      <c r="F205" s="43">
        <f>VLOOKUP(B205,RPT_CAC_KHOAN_GIAM_TRU!$B$4:$M$1000,12,FALSE)</f>
        <v>9251851.8518518526</v>
      </c>
      <c r="G205" s="76">
        <f t="shared" si="0"/>
        <v>-7133333.333333334</v>
      </c>
      <c r="H205" s="43">
        <f>IF(G205&lt;0,0,IF(G205&lt;DM_TI_LE!$E$11,G205*DM_TI_LE!$F$11+DM_TI_LE!$G$11,IF(G205&lt;DM_TI_LE!$E$12,G205*DM_TI_LE!$F$12+DM_TI_LE!$G$12,IF(G205&lt;DM_TI_LE!$E$13,G205*DM_TI_LE!$F$13+DM_TI_LE!$G$13,IF(G205&lt;DM_TI_LE!$E$14,G205*DM_TI_LE!$F$14+DM_TI_LE!$G$14,IF(G205&lt;DM_TI_LE!$E$15,G205*DM_TI_LE!$F$15+DM_TI_LE!$G$15,IF(G205&lt;DM_TI_LE!$E$16,G205*DM_TI_LE!$F$16+DM_TI_LE!$G$16,G205*DM_TI_LE!$F$17+DM_TI_LE!$G$17)))))))-J205</f>
        <v>0</v>
      </c>
    </row>
    <row r="206" spans="1:8" ht="14.25" x14ac:dyDescent="0.2">
      <c r="A206" s="49">
        <v>202</v>
      </c>
      <c r="B206" s="206">
        <f>GD_CHUNG!B206</f>
        <v>13757</v>
      </c>
      <c r="C206" s="206" t="str">
        <f>GD_CHUNG!C206</f>
        <v>Trần Thanh Trang</v>
      </c>
      <c r="D206" s="206" t="str">
        <f>GD_CHUNG!D206</f>
        <v>Nhân viên phục vụ hành khách</v>
      </c>
      <c r="E206" s="43">
        <f>VLOOKUP(B206,RPT_TONG_HOP!$B$4:$T$988,19,FALSE)</f>
        <v>2118518.5185185182</v>
      </c>
      <c r="F206" s="43">
        <f>VLOOKUP(B206,RPT_CAC_KHOAN_GIAM_TRU!$B$4:$M$1000,12,FALSE)</f>
        <v>9251851.8518518526</v>
      </c>
      <c r="G206" s="76">
        <f t="shared" si="0"/>
        <v>-7133333.333333334</v>
      </c>
      <c r="H206" s="43">
        <f>IF(G206&lt;0,0,IF(G206&lt;DM_TI_LE!$E$11,G206*DM_TI_LE!$F$11+DM_TI_LE!$G$11,IF(G206&lt;DM_TI_LE!$E$12,G206*DM_TI_LE!$F$12+DM_TI_LE!$G$12,IF(G206&lt;DM_TI_LE!$E$13,G206*DM_TI_LE!$F$13+DM_TI_LE!$G$13,IF(G206&lt;DM_TI_LE!$E$14,G206*DM_TI_LE!$F$14+DM_TI_LE!$G$14,IF(G206&lt;DM_TI_LE!$E$15,G206*DM_TI_LE!$F$15+DM_TI_LE!$G$15,IF(G206&lt;DM_TI_LE!$E$16,G206*DM_TI_LE!$F$16+DM_TI_LE!$G$16,G206*DM_TI_LE!$F$17+DM_TI_LE!$G$17)))))))-J206</f>
        <v>0</v>
      </c>
    </row>
    <row r="207" spans="1:8" ht="14.25" x14ac:dyDescent="0.2">
      <c r="A207" s="49">
        <v>203</v>
      </c>
      <c r="B207" s="206">
        <f>GD_CHUNG!B207</f>
        <v>13768</v>
      </c>
      <c r="C207" s="206" t="str">
        <f>GD_CHUNG!C207</f>
        <v>Mạc Thị Thùy Dương</v>
      </c>
      <c r="D207" s="206" t="str">
        <f>GD_CHUNG!D207</f>
        <v>Nhân viên phục vụ hành khách</v>
      </c>
      <c r="E207" s="43">
        <f>VLOOKUP(B207,RPT_TONG_HOP!$B$4:$T$988,19,FALSE)</f>
        <v>2118518.5185185182</v>
      </c>
      <c r="F207" s="43">
        <f>VLOOKUP(B207,RPT_CAC_KHOAN_GIAM_TRU!$B$4:$M$1000,12,FALSE)</f>
        <v>9251851.8518518526</v>
      </c>
      <c r="G207" s="76">
        <f t="shared" si="0"/>
        <v>-7133333.333333334</v>
      </c>
      <c r="H207" s="43">
        <f>IF(G207&lt;0,0,IF(G207&lt;DM_TI_LE!$E$11,G207*DM_TI_LE!$F$11+DM_TI_LE!$G$11,IF(G207&lt;DM_TI_LE!$E$12,G207*DM_TI_LE!$F$12+DM_TI_LE!$G$12,IF(G207&lt;DM_TI_LE!$E$13,G207*DM_TI_LE!$F$13+DM_TI_LE!$G$13,IF(G207&lt;DM_TI_LE!$E$14,G207*DM_TI_LE!$F$14+DM_TI_LE!$G$14,IF(G207&lt;DM_TI_LE!$E$15,G207*DM_TI_LE!$F$15+DM_TI_LE!$G$15,IF(G207&lt;DM_TI_LE!$E$16,G207*DM_TI_LE!$F$16+DM_TI_LE!$G$16,G207*DM_TI_LE!$F$17+DM_TI_LE!$G$17)))))))-J207</f>
        <v>0</v>
      </c>
    </row>
    <row r="208" spans="1:8" ht="14.25" x14ac:dyDescent="0.2">
      <c r="A208" s="49">
        <v>204</v>
      </c>
      <c r="B208" s="206">
        <f>GD_CHUNG!B208</f>
        <v>201505</v>
      </c>
      <c r="C208" s="206" t="str">
        <f>GD_CHUNG!C208</f>
        <v>Nguyễn Văn Lập</v>
      </c>
      <c r="D208" s="206" t="str">
        <f>GD_CHUNG!D208</f>
        <v>Nhân viên phục vụ hành khách</v>
      </c>
      <c r="E208" s="43">
        <f>VLOOKUP(B208,RPT_TONG_HOP!$B$4:$T$988,19,FALSE)</f>
        <v>2118518.5185185182</v>
      </c>
      <c r="F208" s="43">
        <f>VLOOKUP(B208,RPT_CAC_KHOAN_GIAM_TRU!$B$4:$M$1000,12,FALSE)</f>
        <v>9251851.8518518526</v>
      </c>
      <c r="G208" s="76">
        <f t="shared" si="0"/>
        <v>-7133333.333333334</v>
      </c>
      <c r="H208" s="43">
        <f>IF(G208&lt;0,0,IF(G208&lt;DM_TI_LE!$E$11,G208*DM_TI_LE!$F$11+DM_TI_LE!$G$11,IF(G208&lt;DM_TI_LE!$E$12,G208*DM_TI_LE!$F$12+DM_TI_LE!$G$12,IF(G208&lt;DM_TI_LE!$E$13,G208*DM_TI_LE!$F$13+DM_TI_LE!$G$13,IF(G208&lt;DM_TI_LE!$E$14,G208*DM_TI_LE!$F$14+DM_TI_LE!$G$14,IF(G208&lt;DM_TI_LE!$E$15,G208*DM_TI_LE!$F$15+DM_TI_LE!$G$15,IF(G208&lt;DM_TI_LE!$E$16,G208*DM_TI_LE!$F$16+DM_TI_LE!$G$16,G208*DM_TI_LE!$F$17+DM_TI_LE!$G$17)))))))-J208</f>
        <v>0</v>
      </c>
    </row>
    <row r="209" spans="1:10" ht="14.25" x14ac:dyDescent="0.2">
      <c r="A209" s="49">
        <v>205</v>
      </c>
      <c r="B209" s="206">
        <f>GD_CHUNG!B209</f>
        <v>201506</v>
      </c>
      <c r="C209" s="206" t="str">
        <f>GD_CHUNG!C209</f>
        <v>Đặng Thị Hằng Linh</v>
      </c>
      <c r="D209" s="206" t="str">
        <f>GD_CHUNG!D209</f>
        <v>Nhân viên phục vụ hành khách</v>
      </c>
      <c r="E209" s="43">
        <f>VLOOKUP(B209,RPT_TONG_HOP!$B$4:$T$988,19,FALSE)</f>
        <v>2118518.5185185182</v>
      </c>
      <c r="F209" s="43">
        <f>VLOOKUP(B209,RPT_CAC_KHOAN_GIAM_TRU!$B$4:$M$1000,12,FALSE)</f>
        <v>9251851.8518518526</v>
      </c>
      <c r="G209" s="76">
        <f t="shared" si="0"/>
        <v>-7133333.333333334</v>
      </c>
      <c r="H209" s="43">
        <f>IF(G209&lt;0,0,IF(G209&lt;DM_TI_LE!$E$11,G209*DM_TI_LE!$F$11+DM_TI_LE!$G$11,IF(G209&lt;DM_TI_LE!$E$12,G209*DM_TI_LE!$F$12+DM_TI_LE!$G$12,IF(G209&lt;DM_TI_LE!$E$13,G209*DM_TI_LE!$F$13+DM_TI_LE!$G$13,IF(G209&lt;DM_TI_LE!$E$14,G209*DM_TI_LE!$F$14+DM_TI_LE!$G$14,IF(G209&lt;DM_TI_LE!$E$15,G209*DM_TI_LE!$F$15+DM_TI_LE!$G$15,IF(G209&lt;DM_TI_LE!$E$16,G209*DM_TI_LE!$F$16+DM_TI_LE!$G$16,G209*DM_TI_LE!$F$17+DM_TI_LE!$G$17)))))))-J209</f>
        <v>0</v>
      </c>
    </row>
    <row r="210" spans="1:10" ht="14.25" x14ac:dyDescent="0.2">
      <c r="A210" s="49">
        <v>206</v>
      </c>
      <c r="B210" s="206">
        <f>GD_CHUNG!B210</f>
        <v>201507</v>
      </c>
      <c r="C210" s="206" t="str">
        <f>GD_CHUNG!C210</f>
        <v>Hà Ngọc Bích</v>
      </c>
      <c r="D210" s="206" t="str">
        <f>GD_CHUNG!D210</f>
        <v>Nhân viên phục vụ hành khách</v>
      </c>
      <c r="E210" s="43">
        <f>VLOOKUP(B210,RPT_TONG_HOP!$B$4:$T$988,19,FALSE)</f>
        <v>2118518.5185185182</v>
      </c>
      <c r="F210" s="43">
        <f>VLOOKUP(B210,RPT_CAC_KHOAN_GIAM_TRU!$B$4:$M$1000,12,FALSE)</f>
        <v>9251851.8518518526</v>
      </c>
      <c r="G210" s="76">
        <f t="shared" si="0"/>
        <v>-7133333.333333334</v>
      </c>
      <c r="H210" s="43">
        <f>IF(G210&lt;0,0,IF(G210&lt;DM_TI_LE!$E$11,G210*DM_TI_LE!$F$11+DM_TI_LE!$G$11,IF(G210&lt;DM_TI_LE!$E$12,G210*DM_TI_LE!$F$12+DM_TI_LE!$G$12,IF(G210&lt;DM_TI_LE!$E$13,G210*DM_TI_LE!$F$13+DM_TI_LE!$G$13,IF(G210&lt;DM_TI_LE!$E$14,G210*DM_TI_LE!$F$14+DM_TI_LE!$G$14,IF(G210&lt;DM_TI_LE!$E$15,G210*DM_TI_LE!$F$15+DM_TI_LE!$G$15,IF(G210&lt;DM_TI_LE!$E$16,G210*DM_TI_LE!$F$16+DM_TI_LE!$G$16,G210*DM_TI_LE!$F$17+DM_TI_LE!$G$17)))))))-J210</f>
        <v>0</v>
      </c>
    </row>
    <row r="211" spans="1:10" ht="14.25" x14ac:dyDescent="0.2">
      <c r="A211" s="49">
        <v>207</v>
      </c>
      <c r="B211" s="206">
        <f>GD_CHUNG!B211</f>
        <v>201508</v>
      </c>
      <c r="C211" s="206" t="str">
        <f>GD_CHUNG!C211</f>
        <v>Nguyễn Minh Đức</v>
      </c>
      <c r="D211" s="206" t="str">
        <f>GD_CHUNG!D211</f>
        <v>Nhân viên phục vụ hành khách</v>
      </c>
      <c r="E211" s="43">
        <f>VLOOKUP(B211,RPT_TONG_HOP!$B$4:$T$988,19,FALSE)</f>
        <v>2118518.5185185182</v>
      </c>
      <c r="F211" s="43">
        <f>VLOOKUP(B211,RPT_CAC_KHOAN_GIAM_TRU!$B$4:$M$1000,12,FALSE)</f>
        <v>9251851.8518518526</v>
      </c>
      <c r="G211" s="76">
        <f t="shared" si="0"/>
        <v>-7133333.333333334</v>
      </c>
      <c r="H211" s="43">
        <f>IF(G211&lt;0,0,IF(G211&lt;DM_TI_LE!$E$11,G211*DM_TI_LE!$F$11+DM_TI_LE!$G$11,IF(G211&lt;DM_TI_LE!$E$12,G211*DM_TI_LE!$F$12+DM_TI_LE!$G$12,IF(G211&lt;DM_TI_LE!$E$13,G211*DM_TI_LE!$F$13+DM_TI_LE!$G$13,IF(G211&lt;DM_TI_LE!$E$14,G211*DM_TI_LE!$F$14+DM_TI_LE!$G$14,IF(G211&lt;DM_TI_LE!$E$15,G211*DM_TI_LE!$F$15+DM_TI_LE!$G$15,IF(G211&lt;DM_TI_LE!$E$16,G211*DM_TI_LE!$F$16+DM_TI_LE!$G$16,G211*DM_TI_LE!$F$17+DM_TI_LE!$G$17)))))))-J211</f>
        <v>0</v>
      </c>
    </row>
    <row r="212" spans="1:10" ht="14.25" x14ac:dyDescent="0.2">
      <c r="A212" s="49">
        <v>208</v>
      </c>
      <c r="B212" s="206">
        <f>GD_CHUNG!B212</f>
        <v>201509</v>
      </c>
      <c r="C212" s="206" t="str">
        <f>GD_CHUNG!C212</f>
        <v>Trần Hữu Dũng</v>
      </c>
      <c r="D212" s="206" t="str">
        <f>GD_CHUNG!D212</f>
        <v>Nhân viên phục vụ hành khách</v>
      </c>
      <c r="E212" s="43">
        <f>VLOOKUP(B212,RPT_TONG_HOP!$B$4:$T$988,19,FALSE)</f>
        <v>2118518.5185185182</v>
      </c>
      <c r="F212" s="43">
        <f>VLOOKUP(B212,RPT_CAC_KHOAN_GIAM_TRU!$B$4:$M$1000,12,FALSE)</f>
        <v>9251851.8518518526</v>
      </c>
      <c r="G212" s="76">
        <f t="shared" si="0"/>
        <v>-7133333.333333334</v>
      </c>
      <c r="H212" s="43">
        <f>IF(G212&lt;0,0,IF(G212&lt;DM_TI_LE!$E$11,G212*DM_TI_LE!$F$11+DM_TI_LE!$G$11,IF(G212&lt;DM_TI_LE!$E$12,G212*DM_TI_LE!$F$12+DM_TI_LE!$G$12,IF(G212&lt;DM_TI_LE!$E$13,G212*DM_TI_LE!$F$13+DM_TI_LE!$G$13,IF(G212&lt;DM_TI_LE!$E$14,G212*DM_TI_LE!$F$14+DM_TI_LE!$G$14,IF(G212&lt;DM_TI_LE!$E$15,G212*DM_TI_LE!$F$15+DM_TI_LE!$G$15,IF(G212&lt;DM_TI_LE!$E$16,G212*DM_TI_LE!$F$16+DM_TI_LE!$G$16,G212*DM_TI_LE!$F$17+DM_TI_LE!$G$17)))))))-J212</f>
        <v>0</v>
      </c>
    </row>
    <row r="213" spans="1:10" ht="14.25" x14ac:dyDescent="0.2">
      <c r="A213" s="49">
        <v>209</v>
      </c>
      <c r="B213" s="206">
        <f>GD_CHUNG!B213</f>
        <v>201510</v>
      </c>
      <c r="C213" s="206" t="str">
        <f>GD_CHUNG!C213</f>
        <v>Lương Quốc Chính</v>
      </c>
      <c r="D213" s="206" t="str">
        <f>GD_CHUNG!D213</f>
        <v>Nhân viên phục vụ hành khách</v>
      </c>
      <c r="E213" s="43">
        <f>VLOOKUP(B213,RPT_TONG_HOP!$B$4:$T$988,19,FALSE)</f>
        <v>2118518.5185185182</v>
      </c>
      <c r="F213" s="43">
        <f>VLOOKUP(B213,RPT_CAC_KHOAN_GIAM_TRU!$B$4:$M$1000,12,FALSE)</f>
        <v>9251851.8518518526</v>
      </c>
      <c r="G213" s="76">
        <f t="shared" si="0"/>
        <v>-7133333.333333334</v>
      </c>
      <c r="H213" s="43">
        <f>IF(G213&lt;0,0,IF(G213&lt;DM_TI_LE!$E$11,G213*DM_TI_LE!$F$11+DM_TI_LE!$G$11,IF(G213&lt;DM_TI_LE!$E$12,G213*DM_TI_LE!$F$12+DM_TI_LE!$G$12,IF(G213&lt;DM_TI_LE!$E$13,G213*DM_TI_LE!$F$13+DM_TI_LE!$G$13,IF(G213&lt;DM_TI_LE!$E$14,G213*DM_TI_LE!$F$14+DM_TI_LE!$G$14,IF(G213&lt;DM_TI_LE!$E$15,G213*DM_TI_LE!$F$15+DM_TI_LE!$G$15,IF(G213&lt;DM_TI_LE!$E$16,G213*DM_TI_LE!$F$16+DM_TI_LE!$G$16,G213*DM_TI_LE!$F$17+DM_TI_LE!$G$17)))))))-J213</f>
        <v>0</v>
      </c>
    </row>
    <row r="214" spans="1:10" ht="14.25" x14ac:dyDescent="0.2">
      <c r="A214" s="49">
        <v>210</v>
      </c>
      <c r="B214" s="206">
        <f>GD_CHUNG!B214</f>
        <v>201511</v>
      </c>
      <c r="C214" s="206" t="str">
        <f>GD_CHUNG!C214</f>
        <v>Trần Thị Nga</v>
      </c>
      <c r="D214" s="206" t="str">
        <f>GD_CHUNG!D214</f>
        <v>Nhân viên phục vụ hành khách</v>
      </c>
      <c r="E214" s="43">
        <f>VLOOKUP(B214,RPT_TONG_HOP!$B$4:$T$988,19,FALSE)</f>
        <v>2118518.5185185182</v>
      </c>
      <c r="F214" s="43">
        <f>VLOOKUP(B214,RPT_CAC_KHOAN_GIAM_TRU!$B$4:$M$1000,12,FALSE)</f>
        <v>9251851.8518518526</v>
      </c>
      <c r="G214" s="76">
        <f t="shared" si="0"/>
        <v>-7133333.333333334</v>
      </c>
      <c r="H214" s="43">
        <f>IF(G214&lt;0,0,IF(G214&lt;DM_TI_LE!$E$11,G214*DM_TI_LE!$F$11+DM_TI_LE!$G$11,IF(G214&lt;DM_TI_LE!$E$12,G214*DM_TI_LE!$F$12+DM_TI_LE!$G$12,IF(G214&lt;DM_TI_LE!$E$13,G214*DM_TI_LE!$F$13+DM_TI_LE!$G$13,IF(G214&lt;DM_TI_LE!$E$14,G214*DM_TI_LE!$F$14+DM_TI_LE!$G$14,IF(G214&lt;DM_TI_LE!$E$15,G214*DM_TI_LE!$F$15+DM_TI_LE!$G$15,IF(G214&lt;DM_TI_LE!$E$16,G214*DM_TI_LE!$F$16+DM_TI_LE!$G$16,G214*DM_TI_LE!$F$17+DM_TI_LE!$G$17)))))))-J214</f>
        <v>0</v>
      </c>
    </row>
    <row r="215" spans="1:10" ht="14.25" x14ac:dyDescent="0.2">
      <c r="A215" s="49">
        <v>211</v>
      </c>
      <c r="B215" s="206">
        <f>GD_CHUNG!B215</f>
        <v>201512</v>
      </c>
      <c r="C215" s="206" t="str">
        <f>GD_CHUNG!C215</f>
        <v>Nguyễn Kim Phượng</v>
      </c>
      <c r="D215" s="206" t="str">
        <f>GD_CHUNG!D215</f>
        <v>Nhân viên phục vụ hành khách</v>
      </c>
      <c r="E215" s="43">
        <f>VLOOKUP(B215,RPT_TONG_HOP!$B$4:$T$988,19,FALSE)</f>
        <v>2118518.5185185182</v>
      </c>
      <c r="F215" s="43">
        <f>VLOOKUP(B215,RPT_CAC_KHOAN_GIAM_TRU!$B$4:$M$1000,12,FALSE)</f>
        <v>9251851.8518518526</v>
      </c>
      <c r="G215" s="76">
        <f t="shared" si="0"/>
        <v>-7133333.333333334</v>
      </c>
      <c r="H215" s="43">
        <f>IF(G215&lt;0,0,IF(G215&lt;DM_TI_LE!$E$11,G215*DM_TI_LE!$F$11+DM_TI_LE!$G$11,IF(G215&lt;DM_TI_LE!$E$12,G215*DM_TI_LE!$F$12+DM_TI_LE!$G$12,IF(G215&lt;DM_TI_LE!$E$13,G215*DM_TI_LE!$F$13+DM_TI_LE!$G$13,IF(G215&lt;DM_TI_LE!$E$14,G215*DM_TI_LE!$F$14+DM_TI_LE!$G$14,IF(G215&lt;DM_TI_LE!$E$15,G215*DM_TI_LE!$F$15+DM_TI_LE!$G$15,IF(G215&lt;DM_TI_LE!$E$16,G215*DM_TI_LE!$F$16+DM_TI_LE!$G$16,G215*DM_TI_LE!$F$17+DM_TI_LE!$G$17)))))))-J215</f>
        <v>0</v>
      </c>
    </row>
    <row r="216" spans="1:10" ht="14.25" x14ac:dyDescent="0.2">
      <c r="A216" s="49">
        <v>212</v>
      </c>
      <c r="B216" s="206">
        <f>GD_CHUNG!B216</f>
        <v>201513</v>
      </c>
      <c r="C216" s="206" t="str">
        <f>GD_CHUNG!C216</f>
        <v>Bùi Thị Minh Hạnh</v>
      </c>
      <c r="D216" s="206" t="str">
        <f>GD_CHUNG!D216</f>
        <v>Nhân viên phục vụ hành khách</v>
      </c>
      <c r="E216" s="43">
        <f>VLOOKUP(B216,RPT_TONG_HOP!$B$4:$T$988,19,FALSE)</f>
        <v>2118518.5185185182</v>
      </c>
      <c r="F216" s="43">
        <f>VLOOKUP(B216,RPT_CAC_KHOAN_GIAM_TRU!$B$4:$M$1000,12,FALSE)</f>
        <v>9251851.8518518526</v>
      </c>
      <c r="G216" s="76">
        <f t="shared" si="0"/>
        <v>-7133333.333333334</v>
      </c>
      <c r="H216" s="43">
        <f>IF(G216&lt;0,0,IF(G216&lt;DM_TI_LE!$E$11,G216*DM_TI_LE!$F$11+DM_TI_LE!$G$11,IF(G216&lt;DM_TI_LE!$E$12,G216*DM_TI_LE!$F$12+DM_TI_LE!$G$12,IF(G216&lt;DM_TI_LE!$E$13,G216*DM_TI_LE!$F$13+DM_TI_LE!$G$13,IF(G216&lt;DM_TI_LE!$E$14,G216*DM_TI_LE!$F$14+DM_TI_LE!$G$14,IF(G216&lt;DM_TI_LE!$E$15,G216*DM_TI_LE!$F$15+DM_TI_LE!$G$15,IF(G216&lt;DM_TI_LE!$E$16,G216*DM_TI_LE!$F$16+DM_TI_LE!$G$16,G216*DM_TI_LE!$F$17+DM_TI_LE!$G$17)))))))-J216</f>
        <v>0</v>
      </c>
    </row>
    <row r="217" spans="1:10" ht="14.25" x14ac:dyDescent="0.2">
      <c r="A217" s="49">
        <v>213</v>
      </c>
      <c r="B217" s="206">
        <f>GD_CHUNG!B217</f>
        <v>201514</v>
      </c>
      <c r="C217" s="206" t="str">
        <f>GD_CHUNG!C217</f>
        <v>Đặng Thị Hải Yến</v>
      </c>
      <c r="D217" s="206" t="str">
        <f>GD_CHUNG!D217</f>
        <v>Nhân viên phục vụ hành khách</v>
      </c>
      <c r="E217" s="43">
        <f>VLOOKUP(B217,RPT_TONG_HOP!$B$4:$T$988,19,FALSE)</f>
        <v>2118518.5185185182</v>
      </c>
      <c r="F217" s="43">
        <f>VLOOKUP(B217,RPT_CAC_KHOAN_GIAM_TRU!$B$4:$M$1000,12,FALSE)</f>
        <v>9251851.8518518526</v>
      </c>
      <c r="G217" s="76">
        <f t="shared" si="0"/>
        <v>-7133333.333333334</v>
      </c>
      <c r="H217" s="43">
        <f>IF(G217&lt;0,0,IF(G217&lt;DM_TI_LE!$E$11,G217*DM_TI_LE!$F$11+DM_TI_LE!$G$11,IF(G217&lt;DM_TI_LE!$E$12,G217*DM_TI_LE!$F$12+DM_TI_LE!$G$12,IF(G217&lt;DM_TI_LE!$E$13,G217*DM_TI_LE!$F$13+DM_TI_LE!$G$13,IF(G217&lt;DM_TI_LE!$E$14,G217*DM_TI_LE!$F$14+DM_TI_LE!$G$14,IF(G217&lt;DM_TI_LE!$E$15,G217*DM_TI_LE!$F$15+DM_TI_LE!$G$15,IF(G217&lt;DM_TI_LE!$E$16,G217*DM_TI_LE!$F$16+DM_TI_LE!$G$16,G217*DM_TI_LE!$F$17+DM_TI_LE!$G$17)))))))-J217</f>
        <v>0</v>
      </c>
    </row>
    <row r="218" spans="1:10" ht="14.25" x14ac:dyDescent="0.2">
      <c r="A218" s="49">
        <v>214</v>
      </c>
      <c r="B218" s="206">
        <f>GD_CHUNG!B218</f>
        <v>201515</v>
      </c>
      <c r="C218" s="206" t="str">
        <f>GD_CHUNG!C218</f>
        <v>Phạm Minh Dũng</v>
      </c>
      <c r="D218" s="206" t="str">
        <f>GD_CHUNG!D218</f>
        <v>Nhân viên phục vụ hành khách</v>
      </c>
      <c r="E218" s="43">
        <f>VLOOKUP(B218,RPT_TONG_HOP!$B$4:$T$988,19,FALSE)</f>
        <v>2118518.5185185182</v>
      </c>
      <c r="F218" s="43">
        <f>VLOOKUP(B218,RPT_CAC_KHOAN_GIAM_TRU!$B$4:$M$1000,12,FALSE)</f>
        <v>9251851.8518518526</v>
      </c>
      <c r="G218" s="76">
        <f t="shared" si="0"/>
        <v>-7133333.333333334</v>
      </c>
      <c r="H218" s="43">
        <f>IF(G218&lt;0,0,IF(G218&lt;DM_TI_LE!$E$11,G218*DM_TI_LE!$F$11+DM_TI_LE!$G$11,IF(G218&lt;DM_TI_LE!$E$12,G218*DM_TI_LE!$F$12+DM_TI_LE!$G$12,IF(G218&lt;DM_TI_LE!$E$13,G218*DM_TI_LE!$F$13+DM_TI_LE!$G$13,IF(G218&lt;DM_TI_LE!$E$14,G218*DM_TI_LE!$F$14+DM_TI_LE!$G$14,IF(G218&lt;DM_TI_LE!$E$15,G218*DM_TI_LE!$F$15+DM_TI_LE!$G$15,IF(G218&lt;DM_TI_LE!$E$16,G218*DM_TI_LE!$F$16+DM_TI_LE!$G$16,G218*DM_TI_LE!$F$17+DM_TI_LE!$G$17)))))))-J218</f>
        <v>0</v>
      </c>
    </row>
    <row r="219" spans="1:10" ht="14.25" x14ac:dyDescent="0.2">
      <c r="A219" s="49">
        <v>215</v>
      </c>
      <c r="B219" s="206">
        <f>GD_CHUNG!B219</f>
        <v>10599</v>
      </c>
      <c r="C219" s="206" t="str">
        <f>GD_CHUNG!C219</f>
        <v>Đào Thu Giang</v>
      </c>
      <c r="D219" s="206" t="str">
        <f>GD_CHUNG!D219</f>
        <v>NV PVHK</v>
      </c>
      <c r="E219" s="43">
        <f>VLOOKUP(B219,RPT_TONG_HOP!$B$4:$T$988,19,FALSE)</f>
        <v>7330199.4301994303</v>
      </c>
      <c r="F219" s="43">
        <f>VLOOKUP(B219,RPT_CAC_KHOAN_GIAM_TRU!$B$4:$M$1000,12,FALSE)</f>
        <v>835023.14814814809</v>
      </c>
      <c r="G219" s="76">
        <f t="shared" si="0"/>
        <v>2083301.282051282</v>
      </c>
      <c r="H219" s="43">
        <f>IF(G219&lt;0,0,IF(G219&lt;DM_TI_LE!$E$11,G219*DM_TI_LE!$F$11+DM_TI_LE!$G$11,IF(G219&lt;DM_TI_LE!$E$12,G219*DM_TI_LE!$F$12+DM_TI_LE!$G$12,IF(G219&lt;DM_TI_LE!$E$13,G219*DM_TI_LE!$F$13+DM_TI_LE!$G$13,IF(G219&lt;DM_TI_LE!$E$14,G219*DM_TI_LE!$F$14+DM_TI_LE!$G$14,IF(G219&lt;DM_TI_LE!$E$15,G219*DM_TI_LE!$F$15+DM_TI_LE!$G$15,IF(G219&lt;DM_TI_LE!$E$16,G219*DM_TI_LE!$F$16+DM_TI_LE!$G$16,G219*DM_TI_LE!$F$17+DM_TI_LE!$G$17)))))))-J219</f>
        <v>104165.06410256411</v>
      </c>
      <c r="I219" s="167">
        <v>-4411875</v>
      </c>
      <c r="J219" s="22">
        <v>0</v>
      </c>
    </row>
    <row r="220" spans="1:10" ht="14.25" x14ac:dyDescent="0.2">
      <c r="A220" s="49">
        <v>216</v>
      </c>
      <c r="B220" s="206">
        <f>GD_CHUNG!B220</f>
        <v>10765</v>
      </c>
      <c r="C220" s="206" t="str">
        <f>GD_CHUNG!C220</f>
        <v>Nguyễn Thị Thuý</v>
      </c>
      <c r="D220" s="206" t="str">
        <f>GD_CHUNG!D220</f>
        <v>Nv Thống kê</v>
      </c>
      <c r="E220" s="43">
        <f>VLOOKUP(B220,RPT_TONG_HOP!$B$4:$T$988,19,FALSE)</f>
        <v>9230000</v>
      </c>
      <c r="F220" s="43">
        <f>VLOOKUP(B220,RPT_CAC_KHOAN_GIAM_TRU!$B$4:$M$1000,12,FALSE)</f>
        <v>1046240</v>
      </c>
      <c r="G220" s="76">
        <f t="shared" si="0"/>
        <v>167520</v>
      </c>
      <c r="H220" s="43">
        <f>IF(G220&lt;0,0,IF(G220&lt;DM_TI_LE!$E$11,G220*DM_TI_LE!$F$11+DM_TI_LE!$G$11,IF(G220&lt;DM_TI_LE!$E$12,G220*DM_TI_LE!$F$12+DM_TI_LE!$G$12,IF(G220&lt;DM_TI_LE!$E$13,G220*DM_TI_LE!$F$13+DM_TI_LE!$G$13,IF(G220&lt;DM_TI_LE!$E$14,G220*DM_TI_LE!$F$14+DM_TI_LE!$G$14,IF(G220&lt;DM_TI_LE!$E$15,G220*DM_TI_LE!$F$15+DM_TI_LE!$G$15,IF(G220&lt;DM_TI_LE!$E$16,G220*DM_TI_LE!$F$16+DM_TI_LE!$G$16,G220*DM_TI_LE!$F$17+DM_TI_LE!$G$17)))))))-J220</f>
        <v>8376</v>
      </c>
      <c r="I220" s="167">
        <v>-8016240</v>
      </c>
      <c r="J220" s="22">
        <v>0</v>
      </c>
    </row>
    <row r="221" spans="1:10" ht="14.25" x14ac:dyDescent="0.2">
      <c r="A221" s="49">
        <v>217</v>
      </c>
      <c r="B221" s="206">
        <f>GD_CHUNG!B221</f>
        <v>10787</v>
      </c>
      <c r="C221" s="206" t="str">
        <f>GD_CHUNG!C221</f>
        <v>Lê Đình Tuấn</v>
      </c>
      <c r="D221" s="206" t="str">
        <f>GD_CHUNG!D221</f>
        <v>Trưởng phòng</v>
      </c>
      <c r="E221" s="43">
        <f>VLOOKUP(B221,RPT_TONG_HOP!$B$4:$T$988,19,FALSE)</f>
        <v>30589250.000000004</v>
      </c>
      <c r="F221" s="43">
        <f>VLOOKUP(B221,RPT_CAC_KHOAN_GIAM_TRU!$B$4:$M$1000,12,FALSE)</f>
        <v>1257815</v>
      </c>
      <c r="G221" s="76">
        <f t="shared" si="0"/>
        <v>41038620</v>
      </c>
      <c r="H221" s="43">
        <f>IF(G221&lt;0,0,IF(G221&lt;DM_TI_LE!$E$11,G221*DM_TI_LE!$F$11+DM_TI_LE!$G$11,IF(G221&lt;DM_TI_LE!$E$12,G221*DM_TI_LE!$F$12+DM_TI_LE!$G$12,IF(G221&lt;DM_TI_LE!$E$13,G221*DM_TI_LE!$F$13+DM_TI_LE!$G$13,IF(G221&lt;DM_TI_LE!$E$14,G221*DM_TI_LE!$F$14+DM_TI_LE!$G$14,IF(G221&lt;DM_TI_LE!$E$15,G221*DM_TI_LE!$F$15+DM_TI_LE!$G$15,IF(G221&lt;DM_TI_LE!$E$16,G221*DM_TI_LE!$F$16+DM_TI_LE!$G$16,G221*DM_TI_LE!$F$17+DM_TI_LE!$G$17)))))))-J221</f>
        <v>6003576.9999999981</v>
      </c>
      <c r="I221" s="32">
        <v>11707185</v>
      </c>
      <c r="J221" s="32">
        <v>1006078</v>
      </c>
    </row>
    <row r="222" spans="1:10" ht="14.25" x14ac:dyDescent="0.2">
      <c r="A222" s="49">
        <v>218</v>
      </c>
      <c r="B222" s="206">
        <f>GD_CHUNG!B222</f>
        <v>10753</v>
      </c>
      <c r="C222" s="206" t="str">
        <f>GD_CHUNG!C222</f>
        <v>Hoàng Việt Cường</v>
      </c>
      <c r="D222" s="206" t="str">
        <f>GD_CHUNG!D222</f>
        <v>Phó Trưởng Phòng</v>
      </c>
      <c r="E222" s="43">
        <f>VLOOKUP(B222,RPT_TONG_HOP!$B$4:$T$988,19,FALSE)</f>
        <v>24035000</v>
      </c>
      <c r="F222" s="43">
        <f>VLOOKUP(B222,RPT_CAC_KHOAN_GIAM_TRU!$B$4:$M$1000,12,FALSE)</f>
        <v>1237445</v>
      </c>
      <c r="G222" s="76">
        <f t="shared" si="0"/>
        <v>29395110</v>
      </c>
      <c r="H222" s="43">
        <f>IF(G222&lt;0,0,IF(G222&lt;DM_TI_LE!$E$11,G222*DM_TI_LE!$F$11+DM_TI_LE!$G$11,IF(G222&lt;DM_TI_LE!$E$12,G222*DM_TI_LE!$F$12+DM_TI_LE!$G$12,IF(G222&lt;DM_TI_LE!$E$13,G222*DM_TI_LE!$F$13+DM_TI_LE!$G$13,IF(G222&lt;DM_TI_LE!$E$14,G222*DM_TI_LE!$F$14+DM_TI_LE!$G$14,IF(G222&lt;DM_TI_LE!$E$15,G222*DM_TI_LE!$F$15+DM_TI_LE!$G$15,IF(G222&lt;DM_TI_LE!$E$16,G222*DM_TI_LE!$F$16+DM_TI_LE!$G$16,G222*DM_TI_LE!$F$17+DM_TI_LE!$G$17)))))))-J222</f>
        <v>3819265.9999999991</v>
      </c>
      <c r="I222" s="32">
        <v>6597555</v>
      </c>
      <c r="J222" s="32">
        <v>409756</v>
      </c>
    </row>
    <row r="223" spans="1:10" ht="14.25" x14ac:dyDescent="0.2">
      <c r="A223" s="49">
        <v>219</v>
      </c>
      <c r="B223" s="206">
        <f>GD_CHUNG!B223</f>
        <v>10785</v>
      </c>
      <c r="C223" s="206" t="str">
        <f>GD_CHUNG!C223</f>
        <v>Nguyễn Duy Thái</v>
      </c>
      <c r="D223" s="206" t="str">
        <f>GD_CHUNG!D223</f>
        <v>Phó Trưởng Phòng</v>
      </c>
      <c r="E223" s="43">
        <f>VLOOKUP(B223,RPT_TONG_HOP!$B$4:$T$988,19,FALSE)</f>
        <v>24035000</v>
      </c>
      <c r="F223" s="43">
        <f>VLOOKUP(B223,RPT_CAC_KHOAN_GIAM_TRU!$B$4:$M$1000,12,FALSE)</f>
        <v>1237445</v>
      </c>
      <c r="G223" s="76">
        <f t="shared" si="0"/>
        <v>25795110</v>
      </c>
      <c r="H223" s="43">
        <f>IF(G223&lt;0,0,IF(G223&lt;DM_TI_LE!$E$11,G223*DM_TI_LE!$F$11+DM_TI_LE!$G$11,IF(G223&lt;DM_TI_LE!$E$12,G223*DM_TI_LE!$F$12+DM_TI_LE!$G$12,IF(G223&lt;DM_TI_LE!$E$13,G223*DM_TI_LE!$F$13+DM_TI_LE!$G$13,IF(G223&lt;DM_TI_LE!$E$14,G223*DM_TI_LE!$F$14+DM_TI_LE!$G$14,IF(G223&lt;DM_TI_LE!$E$15,G223*DM_TI_LE!$F$15+DM_TI_LE!$G$15,IF(G223&lt;DM_TI_LE!$E$16,G223*DM_TI_LE!$F$16+DM_TI_LE!$G$16,G223*DM_TI_LE!$F$17+DM_TI_LE!$G$17)))))))-J223</f>
        <v>3359144</v>
      </c>
      <c r="I223" s="32">
        <v>2997555</v>
      </c>
      <c r="J223" s="32">
        <v>149878</v>
      </c>
    </row>
    <row r="224" spans="1:10" ht="14.25" x14ac:dyDescent="0.2">
      <c r="A224" s="49">
        <v>220</v>
      </c>
      <c r="B224" s="206">
        <f>GD_CHUNG!B224</f>
        <v>10786</v>
      </c>
      <c r="C224" s="206" t="str">
        <f>GD_CHUNG!C224</f>
        <v>Nguyễn Hà Thanh</v>
      </c>
      <c r="D224" s="206" t="str">
        <f>GD_CHUNG!D224</f>
        <v>Phó Trưởng Phòng</v>
      </c>
      <c r="E224" s="43">
        <f>VLOOKUP(B224,RPT_TONG_HOP!$B$4:$T$988,19,FALSE)</f>
        <v>24035000</v>
      </c>
      <c r="F224" s="43">
        <f>VLOOKUP(B224,RPT_CAC_KHOAN_GIAM_TRU!$B$4:$M$1000,12,FALSE)</f>
        <v>1237445</v>
      </c>
      <c r="G224" s="76">
        <f t="shared" si="0"/>
        <v>25795110</v>
      </c>
      <c r="H224" s="43">
        <f>IF(G224&lt;0,0,IF(G224&lt;DM_TI_LE!$E$11,G224*DM_TI_LE!$F$11+DM_TI_LE!$G$11,IF(G224&lt;DM_TI_LE!$E$12,G224*DM_TI_LE!$F$12+DM_TI_LE!$G$12,IF(G224&lt;DM_TI_LE!$E$13,G224*DM_TI_LE!$F$13+DM_TI_LE!$G$13,IF(G224&lt;DM_TI_LE!$E$14,G224*DM_TI_LE!$F$14+DM_TI_LE!$G$14,IF(G224&lt;DM_TI_LE!$E$15,G224*DM_TI_LE!$F$15+DM_TI_LE!$G$15,IF(G224&lt;DM_TI_LE!$E$16,G224*DM_TI_LE!$F$16+DM_TI_LE!$G$16,G224*DM_TI_LE!$F$17+DM_TI_LE!$G$17)))))))-J224</f>
        <v>3359144</v>
      </c>
      <c r="I224" s="32">
        <v>2997555</v>
      </c>
      <c r="J224" s="32">
        <v>149878</v>
      </c>
    </row>
    <row r="225" spans="1:10" ht="14.25" x14ac:dyDescent="0.2">
      <c r="A225" s="49">
        <v>221</v>
      </c>
      <c r="B225" s="206">
        <f>GD_CHUNG!B225</f>
        <v>10704</v>
      </c>
      <c r="C225" s="206" t="str">
        <f>GD_CHUNG!C225</f>
        <v>Ngô Quốc Khánh</v>
      </c>
      <c r="D225" s="206" t="str">
        <f>GD_CHUNG!D225</f>
        <v>Đội phó</v>
      </c>
      <c r="E225" s="43">
        <f>VLOOKUP(B225,RPT_TONG_HOP!$B$4:$T$988,19,FALSE)</f>
        <v>16130749.999999998</v>
      </c>
      <c r="F225" s="43">
        <f>VLOOKUP(B225,RPT_CAC_KHOAN_GIAM_TRU!$B$4:$M$1000,12,FALSE)</f>
        <v>1259810</v>
      </c>
      <c r="G225" s="76">
        <f t="shared" si="0"/>
        <v>12806129.999999998</v>
      </c>
      <c r="H225" s="43">
        <f>IF(G225&lt;0,0,IF(G225&lt;DM_TI_LE!$E$11,G225*DM_TI_LE!$F$11+DM_TI_LE!$G$11,IF(G225&lt;DM_TI_LE!$E$12,G225*DM_TI_LE!$F$12+DM_TI_LE!$G$12,IF(G225&lt;DM_TI_LE!$E$13,G225*DM_TI_LE!$F$13+DM_TI_LE!$G$13,IF(G225&lt;DM_TI_LE!$E$14,G225*DM_TI_LE!$F$14+DM_TI_LE!$G$14,IF(G225&lt;DM_TI_LE!$E$15,G225*DM_TI_LE!$F$15+DM_TI_LE!$G$15,IF(G225&lt;DM_TI_LE!$E$16,G225*DM_TI_LE!$F$16+DM_TI_LE!$G$16,G225*DM_TI_LE!$F$17+DM_TI_LE!$G$17)))))))-J225</f>
        <v>1170919.4999999995</v>
      </c>
      <c r="I225" s="167">
        <v>-2064810</v>
      </c>
      <c r="J225" s="22">
        <v>0</v>
      </c>
    </row>
    <row r="226" spans="1:10" ht="14.25" x14ac:dyDescent="0.2">
      <c r="A226" s="49">
        <v>222</v>
      </c>
      <c r="B226" s="206">
        <f>GD_CHUNG!B226</f>
        <v>10686</v>
      </c>
      <c r="C226" s="206" t="str">
        <f>GD_CHUNG!C226</f>
        <v>Đỗ Anh Tuấn</v>
      </c>
      <c r="D226" s="206" t="str">
        <f>GD_CHUNG!D226</f>
        <v>NV Lái xe - VHTTB</v>
      </c>
      <c r="E226" s="43">
        <f>VLOOKUP(B226,RPT_TONG_HOP!$B$4:$T$988,19,FALSE)</f>
        <v>10310000</v>
      </c>
      <c r="F226" s="43">
        <f>VLOOKUP(B226,RPT_CAC_KHOAN_GIAM_TRU!$B$4:$M$1000,12,FALSE)</f>
        <v>1196705</v>
      </c>
      <c r="G226" s="76">
        <f t="shared" si="0"/>
        <v>2026590</v>
      </c>
      <c r="H226" s="43">
        <f>IF(G226&lt;0,0,IF(G226&lt;DM_TI_LE!$E$11,G226*DM_TI_LE!$F$11+DM_TI_LE!$G$11,IF(G226&lt;DM_TI_LE!$E$12,G226*DM_TI_LE!$F$12+DM_TI_LE!$G$12,IF(G226&lt;DM_TI_LE!$E$13,G226*DM_TI_LE!$F$13+DM_TI_LE!$G$13,IF(G226&lt;DM_TI_LE!$E$14,G226*DM_TI_LE!$F$14+DM_TI_LE!$G$14,IF(G226&lt;DM_TI_LE!$E$15,G226*DM_TI_LE!$F$15+DM_TI_LE!$G$15,IF(G226&lt;DM_TI_LE!$E$16,G226*DM_TI_LE!$F$16+DM_TI_LE!$G$16,G226*DM_TI_LE!$F$17+DM_TI_LE!$G$17)))))))-J226</f>
        <v>101329.5</v>
      </c>
      <c r="I226" s="167">
        <v>-7086705</v>
      </c>
      <c r="J226" s="22">
        <v>0</v>
      </c>
    </row>
    <row r="227" spans="1:10" ht="14.25" x14ac:dyDescent="0.2">
      <c r="A227" s="49">
        <v>223</v>
      </c>
      <c r="B227" s="206">
        <f>GD_CHUNG!B227</f>
        <v>10687</v>
      </c>
      <c r="C227" s="206" t="str">
        <f>GD_CHUNG!C227</f>
        <v>Lê Hồng Nam</v>
      </c>
      <c r="D227" s="206" t="str">
        <f>GD_CHUNG!D227</f>
        <v>NV Lái xe - VHTTB</v>
      </c>
      <c r="E227" s="43">
        <f>VLOOKUP(B227,RPT_TONG_HOP!$B$4:$T$988,19,FALSE)</f>
        <v>11715749.999999998</v>
      </c>
      <c r="F227" s="43">
        <f>VLOOKUP(B227,RPT_CAC_KHOAN_GIAM_TRU!$B$4:$M$1000,12,FALSE)</f>
        <v>1196705</v>
      </c>
      <c r="G227" s="76">
        <f t="shared" si="0"/>
        <v>4327339.9999999981</v>
      </c>
      <c r="H227" s="43">
        <f>IF(G227&lt;0,0,IF(G227&lt;DM_TI_LE!$E$11,G227*DM_TI_LE!$F$11+DM_TI_LE!$G$11,IF(G227&lt;DM_TI_LE!$E$12,G227*DM_TI_LE!$F$12+DM_TI_LE!$G$12,IF(G227&lt;DM_TI_LE!$E$13,G227*DM_TI_LE!$F$13+DM_TI_LE!$G$13,IF(G227&lt;DM_TI_LE!$E$14,G227*DM_TI_LE!$F$14+DM_TI_LE!$G$14,IF(G227&lt;DM_TI_LE!$E$15,G227*DM_TI_LE!$F$15+DM_TI_LE!$G$15,IF(G227&lt;DM_TI_LE!$E$16,G227*DM_TI_LE!$F$16+DM_TI_LE!$G$16,G227*DM_TI_LE!$F$17+DM_TI_LE!$G$17)))))))-J227</f>
        <v>216366.99999999991</v>
      </c>
      <c r="I227" s="167">
        <v>-6191705</v>
      </c>
      <c r="J227" s="22">
        <v>0</v>
      </c>
    </row>
    <row r="228" spans="1:10" ht="14.25" x14ac:dyDescent="0.2">
      <c r="A228" s="49">
        <v>224</v>
      </c>
      <c r="B228" s="206">
        <f>GD_CHUNG!B228</f>
        <v>10688</v>
      </c>
      <c r="C228" s="206" t="str">
        <f>GD_CHUNG!C228</f>
        <v>Cao Thế Vinh</v>
      </c>
      <c r="D228" s="206" t="str">
        <f>GD_CHUNG!D228</f>
        <v>NV Lái xe - VHTTB</v>
      </c>
      <c r="E228" s="43">
        <f>VLOOKUP(B228,RPT_TONG_HOP!$B$4:$T$988,19,FALSE)</f>
        <v>11515000</v>
      </c>
      <c r="F228" s="43">
        <f>VLOOKUP(B228,RPT_CAC_KHOAN_GIAM_TRU!$B$4:$M$1000,12,FALSE)</f>
        <v>1196705</v>
      </c>
      <c r="G228" s="76">
        <f t="shared" si="0"/>
        <v>836590</v>
      </c>
      <c r="H228" s="43">
        <f>IF(G228&lt;0,0,IF(G228&lt;DM_TI_LE!$E$11,G228*DM_TI_LE!$F$11+DM_TI_LE!$G$11,IF(G228&lt;DM_TI_LE!$E$12,G228*DM_TI_LE!$F$12+DM_TI_LE!$G$12,IF(G228&lt;DM_TI_LE!$E$13,G228*DM_TI_LE!$F$13+DM_TI_LE!$G$13,IF(G228&lt;DM_TI_LE!$E$14,G228*DM_TI_LE!$F$14+DM_TI_LE!$G$14,IF(G228&lt;DM_TI_LE!$E$15,G228*DM_TI_LE!$F$15+DM_TI_LE!$G$15,IF(G228&lt;DM_TI_LE!$E$16,G228*DM_TI_LE!$F$16+DM_TI_LE!$G$16,G228*DM_TI_LE!$F$17+DM_TI_LE!$G$17)))))))-J228</f>
        <v>41829.5</v>
      </c>
      <c r="I228" s="167">
        <v>-9481705</v>
      </c>
      <c r="J228" s="22">
        <v>0</v>
      </c>
    </row>
    <row r="229" spans="1:10" ht="14.25" x14ac:dyDescent="0.2">
      <c r="A229" s="49">
        <v>225</v>
      </c>
      <c r="B229" s="206">
        <f>GD_CHUNG!B229</f>
        <v>10689</v>
      </c>
      <c r="C229" s="206" t="str">
        <f>GD_CHUNG!C229</f>
        <v>Đỗ Minh Hải</v>
      </c>
      <c r="D229" s="206" t="str">
        <f>GD_CHUNG!D229</f>
        <v>NV Lái xe - VHTTB</v>
      </c>
      <c r="E229" s="43">
        <f>VLOOKUP(B229,RPT_TONG_HOP!$B$4:$T$988,19,FALSE)</f>
        <v>11205000</v>
      </c>
      <c r="F229" s="43">
        <f>VLOOKUP(B229,RPT_CAC_KHOAN_GIAM_TRU!$B$4:$M$1000,12,FALSE)</f>
        <v>1196705</v>
      </c>
      <c r="G229" s="76">
        <f t="shared" si="0"/>
        <v>3816590</v>
      </c>
      <c r="H229" s="43">
        <f>IF(G229&lt;0,0,IF(G229&lt;DM_TI_LE!$E$11,G229*DM_TI_LE!$F$11+DM_TI_LE!$G$11,IF(G229&lt;DM_TI_LE!$E$12,G229*DM_TI_LE!$F$12+DM_TI_LE!$G$12,IF(G229&lt;DM_TI_LE!$E$13,G229*DM_TI_LE!$F$13+DM_TI_LE!$G$13,IF(G229&lt;DM_TI_LE!$E$14,G229*DM_TI_LE!$F$14+DM_TI_LE!$G$14,IF(G229&lt;DM_TI_LE!$E$15,G229*DM_TI_LE!$F$15+DM_TI_LE!$G$15,IF(G229&lt;DM_TI_LE!$E$16,G229*DM_TI_LE!$F$16+DM_TI_LE!$G$16,G229*DM_TI_LE!$F$17+DM_TI_LE!$G$17)))))))-J229</f>
        <v>190829.5</v>
      </c>
      <c r="I229" s="167">
        <v>-6191705</v>
      </c>
      <c r="J229" s="22">
        <v>0</v>
      </c>
    </row>
    <row r="230" spans="1:10" ht="14.25" x14ac:dyDescent="0.2">
      <c r="A230" s="49">
        <v>226</v>
      </c>
      <c r="B230" s="206">
        <f>GD_CHUNG!B230</f>
        <v>10690</v>
      </c>
      <c r="C230" s="206" t="str">
        <f>GD_CHUNG!C230</f>
        <v>Phạm Đăng Khoa</v>
      </c>
      <c r="D230" s="206" t="str">
        <f>GD_CHUNG!D230</f>
        <v>NV Lái xe - VHTTB</v>
      </c>
      <c r="E230" s="43">
        <f>VLOOKUP(B230,RPT_TONG_HOP!$B$4:$T$988,19,FALSE)</f>
        <v>10310000</v>
      </c>
      <c r="F230" s="43">
        <f>VLOOKUP(B230,RPT_CAC_KHOAN_GIAM_TRU!$B$4:$M$1000,12,FALSE)</f>
        <v>1196705</v>
      </c>
      <c r="G230" s="76">
        <f t="shared" si="0"/>
        <v>9226590</v>
      </c>
      <c r="H230" s="43">
        <f>IF(G230&lt;0,0,IF(G230&lt;DM_TI_LE!$E$11,G230*DM_TI_LE!$F$11+DM_TI_LE!$G$11,IF(G230&lt;DM_TI_LE!$E$12,G230*DM_TI_LE!$F$12+DM_TI_LE!$G$12,IF(G230&lt;DM_TI_LE!$E$13,G230*DM_TI_LE!$F$13+DM_TI_LE!$G$13,IF(G230&lt;DM_TI_LE!$E$14,G230*DM_TI_LE!$F$14+DM_TI_LE!$G$14,IF(G230&lt;DM_TI_LE!$E$15,G230*DM_TI_LE!$F$15+DM_TI_LE!$G$15,IF(G230&lt;DM_TI_LE!$E$16,G230*DM_TI_LE!$F$16+DM_TI_LE!$G$16,G230*DM_TI_LE!$F$17+DM_TI_LE!$G$17)))))))-J230</f>
        <v>666994</v>
      </c>
      <c r="I230" s="32">
        <v>113295</v>
      </c>
      <c r="J230" s="32">
        <v>5665</v>
      </c>
    </row>
    <row r="231" spans="1:10" ht="14.25" x14ac:dyDescent="0.2">
      <c r="A231" s="49">
        <v>227</v>
      </c>
      <c r="B231" s="206">
        <f>GD_CHUNG!B231</f>
        <v>10691</v>
      </c>
      <c r="C231" s="206" t="str">
        <f>GD_CHUNG!C231</f>
        <v>Hoàng Văn Thanh</v>
      </c>
      <c r="D231" s="206" t="str">
        <f>GD_CHUNG!D231</f>
        <v>NV Lái xe - VHTTB</v>
      </c>
      <c r="E231" s="43">
        <f>VLOOKUP(B231,RPT_TONG_HOP!$B$4:$T$988,19,FALSE)</f>
        <v>7467743.5897435891</v>
      </c>
      <c r="F231" s="43">
        <f>VLOOKUP(B231,RPT_CAC_KHOAN_GIAM_TRU!$B$4:$M$1000,12,FALSE)</f>
        <v>808471.66666666663</v>
      </c>
      <c r="G231" s="76">
        <f t="shared" si="0"/>
        <v>7292466.9230769221</v>
      </c>
      <c r="H231" s="43">
        <f>IF(G231&lt;0,0,IF(G231&lt;DM_TI_LE!$E$11,G231*DM_TI_LE!$F$11+DM_TI_LE!$G$11,IF(G231&lt;DM_TI_LE!$E$12,G231*DM_TI_LE!$F$12+DM_TI_LE!$G$12,IF(G231&lt;DM_TI_LE!$E$13,G231*DM_TI_LE!$F$13+DM_TI_LE!$G$13,IF(G231&lt;DM_TI_LE!$E$14,G231*DM_TI_LE!$F$14+DM_TI_LE!$G$14,IF(G231&lt;DM_TI_LE!$E$15,G231*DM_TI_LE!$F$15+DM_TI_LE!$G$15,IF(G231&lt;DM_TI_LE!$E$16,G231*DM_TI_LE!$F$16+DM_TI_LE!$G$16,G231*DM_TI_LE!$F$17+DM_TI_LE!$G$17)))))))-J231</f>
        <v>447586.69230769225</v>
      </c>
      <c r="I231" s="32">
        <v>633195</v>
      </c>
      <c r="J231" s="32">
        <v>31660</v>
      </c>
    </row>
    <row r="232" spans="1:10" ht="14.25" x14ac:dyDescent="0.2">
      <c r="A232" s="49">
        <v>228</v>
      </c>
      <c r="B232" s="206">
        <f>GD_CHUNG!B232</f>
        <v>10692</v>
      </c>
      <c r="C232" s="206" t="str">
        <f>GD_CHUNG!C232</f>
        <v>Đỗ Quang Tiến</v>
      </c>
      <c r="D232" s="206" t="str">
        <f>GD_CHUNG!D232</f>
        <v>NV Lái xe - VHTTB</v>
      </c>
      <c r="E232" s="43">
        <f>VLOOKUP(B232,RPT_TONG_HOP!$B$4:$T$988,19,FALSE)</f>
        <v>10176100</v>
      </c>
      <c r="F232" s="43">
        <f>VLOOKUP(B232,RPT_CAC_KHOAN_GIAM_TRU!$B$4:$M$1000,12,FALSE)</f>
        <v>1196705</v>
      </c>
      <c r="G232" s="76">
        <f t="shared" si="0"/>
        <v>6129190</v>
      </c>
      <c r="H232" s="43">
        <f>IF(G232&lt;0,0,IF(G232&lt;DM_TI_LE!$E$11,G232*DM_TI_LE!$F$11+DM_TI_LE!$G$11,IF(G232&lt;DM_TI_LE!$E$12,G232*DM_TI_LE!$F$12+DM_TI_LE!$G$12,IF(G232&lt;DM_TI_LE!$E$13,G232*DM_TI_LE!$F$13+DM_TI_LE!$G$13,IF(G232&lt;DM_TI_LE!$E$14,G232*DM_TI_LE!$F$14+DM_TI_LE!$G$14,IF(G232&lt;DM_TI_LE!$E$15,G232*DM_TI_LE!$F$15+DM_TI_LE!$G$15,IF(G232&lt;DM_TI_LE!$E$16,G232*DM_TI_LE!$F$16+DM_TI_LE!$G$16,G232*DM_TI_LE!$F$17+DM_TI_LE!$G$17)))))))-J232</f>
        <v>362919</v>
      </c>
      <c r="I232" s="167">
        <v>-2850205</v>
      </c>
      <c r="J232" s="22">
        <v>0</v>
      </c>
    </row>
    <row r="233" spans="1:10" ht="14.25" x14ac:dyDescent="0.2">
      <c r="A233" s="49">
        <v>229</v>
      </c>
      <c r="B233" s="206">
        <f>GD_CHUNG!B233</f>
        <v>10693</v>
      </c>
      <c r="C233" s="206" t="str">
        <f>GD_CHUNG!C233</f>
        <v>Hoàng Sơn</v>
      </c>
      <c r="D233" s="206" t="str">
        <f>GD_CHUNG!D233</f>
        <v>NV Lái xe - VHTTB</v>
      </c>
      <c r="E233" s="43">
        <f>VLOOKUP(B233,RPT_TONG_HOP!$B$4:$T$988,19,FALSE)</f>
        <v>8780000</v>
      </c>
      <c r="F233" s="43">
        <f>VLOOKUP(B233,RPT_CAC_KHOAN_GIAM_TRU!$B$4:$M$1000,12,FALSE)</f>
        <v>1196705</v>
      </c>
      <c r="G233" s="76">
        <f t="shared" si="0"/>
        <v>2971590</v>
      </c>
      <c r="H233" s="43">
        <f>IF(G233&lt;0,0,IF(G233&lt;DM_TI_LE!$E$11,G233*DM_TI_LE!$F$11+DM_TI_LE!$G$11,IF(G233&lt;DM_TI_LE!$E$12,G233*DM_TI_LE!$F$12+DM_TI_LE!$G$12,IF(G233&lt;DM_TI_LE!$E$13,G233*DM_TI_LE!$F$13+DM_TI_LE!$G$13,IF(G233&lt;DM_TI_LE!$E$14,G233*DM_TI_LE!$F$14+DM_TI_LE!$G$14,IF(G233&lt;DM_TI_LE!$E$15,G233*DM_TI_LE!$F$15+DM_TI_LE!$G$15,IF(G233&lt;DM_TI_LE!$E$16,G233*DM_TI_LE!$F$16+DM_TI_LE!$G$16,G233*DM_TI_LE!$F$17+DM_TI_LE!$G$17)))))))-J233</f>
        <v>148579.5</v>
      </c>
      <c r="I233" s="167">
        <v>-4611705</v>
      </c>
      <c r="J233" s="22">
        <v>0</v>
      </c>
    </row>
    <row r="234" spans="1:10" ht="14.25" x14ac:dyDescent="0.2">
      <c r="A234" s="49">
        <v>230</v>
      </c>
      <c r="B234" s="206">
        <f>GD_CHUNG!B234</f>
        <v>10694</v>
      </c>
      <c r="C234" s="206" t="str">
        <f>GD_CHUNG!C234</f>
        <v>Trần Văn Trà</v>
      </c>
      <c r="D234" s="206" t="str">
        <f>GD_CHUNG!D234</f>
        <v>NV Lái xe - VHTTB</v>
      </c>
      <c r="E234" s="43">
        <f>VLOOKUP(B234,RPT_TONG_HOP!$B$4:$T$988,19,FALSE)</f>
        <v>8935000</v>
      </c>
      <c r="F234" s="43">
        <f>VLOOKUP(B234,RPT_CAC_KHOAN_GIAM_TRU!$B$4:$M$1000,12,FALSE)</f>
        <v>1196705</v>
      </c>
      <c r="G234" s="76">
        <f t="shared" si="0"/>
        <v>-723410</v>
      </c>
      <c r="H234" s="43">
        <f>IF(G234&lt;0,0,IF(G234&lt;DM_TI_LE!$E$11,G234*DM_TI_LE!$F$11+DM_TI_LE!$G$11,IF(G234&lt;DM_TI_LE!$E$12,G234*DM_TI_LE!$F$12+DM_TI_LE!$G$12,IF(G234&lt;DM_TI_LE!$E$13,G234*DM_TI_LE!$F$13+DM_TI_LE!$G$13,IF(G234&lt;DM_TI_LE!$E$14,G234*DM_TI_LE!$F$14+DM_TI_LE!$G$14,IF(G234&lt;DM_TI_LE!$E$15,G234*DM_TI_LE!$F$15+DM_TI_LE!$G$15,IF(G234&lt;DM_TI_LE!$E$16,G234*DM_TI_LE!$F$16+DM_TI_LE!$G$16,G234*DM_TI_LE!$F$17+DM_TI_LE!$G$17)))))))-J234</f>
        <v>0</v>
      </c>
      <c r="I234" s="167">
        <v>-8461705</v>
      </c>
      <c r="J234" s="22">
        <v>0</v>
      </c>
    </row>
    <row r="235" spans="1:10" ht="14.25" x14ac:dyDescent="0.2">
      <c r="A235" s="49">
        <v>231</v>
      </c>
      <c r="B235" s="206">
        <f>GD_CHUNG!B235</f>
        <v>10696</v>
      </c>
      <c r="C235" s="206" t="str">
        <f>GD_CHUNG!C235</f>
        <v>Nguyễn Đình Thiện</v>
      </c>
      <c r="D235" s="206" t="str">
        <f>GD_CHUNG!D235</f>
        <v>NV Lái xe - VHTTB</v>
      </c>
      <c r="E235" s="43">
        <f>VLOOKUP(B235,RPT_TONG_HOP!$B$4:$T$988,19,FALSE)</f>
        <v>10310000</v>
      </c>
      <c r="F235" s="43">
        <f>VLOOKUP(B235,RPT_CAC_KHOAN_GIAM_TRU!$B$4:$M$1000,12,FALSE)</f>
        <v>1196705</v>
      </c>
      <c r="G235" s="76">
        <f t="shared" si="0"/>
        <v>4663590</v>
      </c>
      <c r="H235" s="43">
        <f>IF(G235&lt;0,0,IF(G235&lt;DM_TI_LE!$E$11,G235*DM_TI_LE!$F$11+DM_TI_LE!$G$11,IF(G235&lt;DM_TI_LE!$E$12,G235*DM_TI_LE!$F$12+DM_TI_LE!$G$12,IF(G235&lt;DM_TI_LE!$E$13,G235*DM_TI_LE!$F$13+DM_TI_LE!$G$13,IF(G235&lt;DM_TI_LE!$E$14,G235*DM_TI_LE!$F$14+DM_TI_LE!$G$14,IF(G235&lt;DM_TI_LE!$E$15,G235*DM_TI_LE!$F$15+DM_TI_LE!$G$15,IF(G235&lt;DM_TI_LE!$E$16,G235*DM_TI_LE!$F$16+DM_TI_LE!$G$16,G235*DM_TI_LE!$F$17+DM_TI_LE!$G$17)))))))-J235</f>
        <v>233179.5</v>
      </c>
      <c r="I235" s="167">
        <v>-4449705</v>
      </c>
      <c r="J235" s="22">
        <v>0</v>
      </c>
    </row>
    <row r="236" spans="1:10" ht="14.25" x14ac:dyDescent="0.2">
      <c r="A236" s="49">
        <v>232</v>
      </c>
      <c r="B236" s="206">
        <f>GD_CHUNG!B236</f>
        <v>10697</v>
      </c>
      <c r="C236" s="206" t="str">
        <f>GD_CHUNG!C236</f>
        <v>Trần Hưng Nhân</v>
      </c>
      <c r="D236" s="206" t="str">
        <f>GD_CHUNG!D236</f>
        <v>NV Lái xe - VHTTB</v>
      </c>
      <c r="E236" s="43">
        <f>VLOOKUP(B236,RPT_TONG_HOP!$B$4:$T$988,19,FALSE)</f>
        <v>10310000</v>
      </c>
      <c r="F236" s="43">
        <f>VLOOKUP(B236,RPT_CAC_KHOAN_GIAM_TRU!$B$4:$M$1000,12,FALSE)</f>
        <v>1196705</v>
      </c>
      <c r="G236" s="76">
        <f t="shared" si="0"/>
        <v>2026590</v>
      </c>
      <c r="H236" s="43">
        <f>IF(G236&lt;0,0,IF(G236&lt;DM_TI_LE!$E$11,G236*DM_TI_LE!$F$11+DM_TI_LE!$G$11,IF(G236&lt;DM_TI_LE!$E$12,G236*DM_TI_LE!$F$12+DM_TI_LE!$G$12,IF(G236&lt;DM_TI_LE!$E$13,G236*DM_TI_LE!$F$13+DM_TI_LE!$G$13,IF(G236&lt;DM_TI_LE!$E$14,G236*DM_TI_LE!$F$14+DM_TI_LE!$G$14,IF(G236&lt;DM_TI_LE!$E$15,G236*DM_TI_LE!$F$15+DM_TI_LE!$G$15,IF(G236&lt;DM_TI_LE!$E$16,G236*DM_TI_LE!$F$16+DM_TI_LE!$G$16,G236*DM_TI_LE!$F$17+DM_TI_LE!$G$17)))))))-J236</f>
        <v>101329.5</v>
      </c>
      <c r="I236" s="167">
        <v>-7086705</v>
      </c>
      <c r="J236" s="22">
        <v>0</v>
      </c>
    </row>
    <row r="237" spans="1:10" ht="14.25" x14ac:dyDescent="0.2">
      <c r="A237" s="49">
        <v>233</v>
      </c>
      <c r="B237" s="206">
        <f>GD_CHUNG!B237</f>
        <v>10698</v>
      </c>
      <c r="C237" s="206" t="str">
        <f>GD_CHUNG!C237</f>
        <v>Nguyễn Ngọc Toàn</v>
      </c>
      <c r="D237" s="206" t="str">
        <f>GD_CHUNG!D237</f>
        <v>NV Lái xe - VHTTB</v>
      </c>
      <c r="E237" s="43">
        <f>VLOOKUP(B237,RPT_TONG_HOP!$B$4:$T$988,19,FALSE)</f>
        <v>10310000</v>
      </c>
      <c r="F237" s="43">
        <f>VLOOKUP(B237,RPT_CAC_KHOAN_GIAM_TRU!$B$4:$M$1000,12,FALSE)</f>
        <v>1196705</v>
      </c>
      <c r="G237" s="76">
        <f t="shared" si="0"/>
        <v>2026590</v>
      </c>
      <c r="H237" s="43">
        <f>IF(G237&lt;0,0,IF(G237&lt;DM_TI_LE!$E$11,G237*DM_TI_LE!$F$11+DM_TI_LE!$G$11,IF(G237&lt;DM_TI_LE!$E$12,G237*DM_TI_LE!$F$12+DM_TI_LE!$G$12,IF(G237&lt;DM_TI_LE!$E$13,G237*DM_TI_LE!$F$13+DM_TI_LE!$G$13,IF(G237&lt;DM_TI_LE!$E$14,G237*DM_TI_LE!$F$14+DM_TI_LE!$G$14,IF(G237&lt;DM_TI_LE!$E$15,G237*DM_TI_LE!$F$15+DM_TI_LE!$G$15,IF(G237&lt;DM_TI_LE!$E$16,G237*DM_TI_LE!$F$16+DM_TI_LE!$G$16,G237*DM_TI_LE!$F$17+DM_TI_LE!$G$17)))))))-J237</f>
        <v>101329.5</v>
      </c>
      <c r="I237" s="167">
        <v>-7086705</v>
      </c>
      <c r="J237" s="22">
        <v>0</v>
      </c>
    </row>
    <row r="238" spans="1:10" ht="14.25" x14ac:dyDescent="0.2">
      <c r="A238" s="49">
        <v>234</v>
      </c>
      <c r="B238" s="206">
        <f>GD_CHUNG!B238</f>
        <v>10700</v>
      </c>
      <c r="C238" s="206" t="str">
        <f>GD_CHUNG!C238</f>
        <v>Đặng Đức Mạnh</v>
      </c>
      <c r="D238" s="206" t="str">
        <f>GD_CHUNG!D238</f>
        <v>NV Lái xe - VHTTB</v>
      </c>
      <c r="E238" s="43">
        <f>VLOOKUP(B238,RPT_TONG_HOP!$B$4:$T$988,19,FALSE)</f>
        <v>10310000</v>
      </c>
      <c r="F238" s="43">
        <f>VLOOKUP(B238,RPT_CAC_KHOAN_GIAM_TRU!$B$4:$M$1000,12,FALSE)</f>
        <v>1196705</v>
      </c>
      <c r="G238" s="76">
        <f t="shared" si="0"/>
        <v>5626590</v>
      </c>
      <c r="H238" s="43">
        <f>IF(G238&lt;0,0,IF(G238&lt;DM_TI_LE!$E$11,G238*DM_TI_LE!$F$11+DM_TI_LE!$G$11,IF(G238&lt;DM_TI_LE!$E$12,G238*DM_TI_LE!$F$12+DM_TI_LE!$G$12,IF(G238&lt;DM_TI_LE!$E$13,G238*DM_TI_LE!$F$13+DM_TI_LE!$G$13,IF(G238&lt;DM_TI_LE!$E$14,G238*DM_TI_LE!$F$14+DM_TI_LE!$G$14,IF(G238&lt;DM_TI_LE!$E$15,G238*DM_TI_LE!$F$15+DM_TI_LE!$G$15,IF(G238&lt;DM_TI_LE!$E$16,G238*DM_TI_LE!$F$16+DM_TI_LE!$G$16,G238*DM_TI_LE!$F$17+DM_TI_LE!$G$17)))))))-J238</f>
        <v>312659</v>
      </c>
      <c r="I238" s="167">
        <v>-3486705</v>
      </c>
      <c r="J238" s="22">
        <v>0</v>
      </c>
    </row>
    <row r="239" spans="1:10" ht="14.25" x14ac:dyDescent="0.2">
      <c r="A239" s="49">
        <v>235</v>
      </c>
      <c r="B239" s="206">
        <f>GD_CHUNG!B239</f>
        <v>10701</v>
      </c>
      <c r="C239" s="206" t="str">
        <f>GD_CHUNG!C239</f>
        <v>Đỗ Ngọc Lân</v>
      </c>
      <c r="D239" s="206" t="str">
        <f>GD_CHUNG!D239</f>
        <v>NV Lái xe - VHTTB</v>
      </c>
      <c r="E239" s="43">
        <f>VLOOKUP(B239,RPT_TONG_HOP!$B$4:$T$988,19,FALSE)</f>
        <v>10465000</v>
      </c>
      <c r="F239" s="43">
        <f>VLOOKUP(B239,RPT_CAC_KHOAN_GIAM_TRU!$B$4:$M$1000,12,FALSE)</f>
        <v>1196705</v>
      </c>
      <c r="G239" s="76">
        <f t="shared" si="0"/>
        <v>2336590</v>
      </c>
      <c r="H239" s="43">
        <f>IF(G239&lt;0,0,IF(G239&lt;DM_TI_LE!$E$11,G239*DM_TI_LE!$F$11+DM_TI_LE!$G$11,IF(G239&lt;DM_TI_LE!$E$12,G239*DM_TI_LE!$F$12+DM_TI_LE!$G$12,IF(G239&lt;DM_TI_LE!$E$13,G239*DM_TI_LE!$F$13+DM_TI_LE!$G$13,IF(G239&lt;DM_TI_LE!$E$14,G239*DM_TI_LE!$F$14+DM_TI_LE!$G$14,IF(G239&lt;DM_TI_LE!$E$15,G239*DM_TI_LE!$F$15+DM_TI_LE!$G$15,IF(G239&lt;DM_TI_LE!$E$16,G239*DM_TI_LE!$F$16+DM_TI_LE!$G$16,G239*DM_TI_LE!$F$17+DM_TI_LE!$G$17)))))))-J239</f>
        <v>116829.5</v>
      </c>
      <c r="I239" s="167">
        <v>-6931705</v>
      </c>
      <c r="J239" s="22">
        <v>0</v>
      </c>
    </row>
    <row r="240" spans="1:10" ht="14.25" x14ac:dyDescent="0.2">
      <c r="A240" s="49">
        <v>236</v>
      </c>
      <c r="B240" s="206">
        <f>GD_CHUNG!B240</f>
        <v>10702</v>
      </c>
      <c r="C240" s="206" t="str">
        <f>GD_CHUNG!C240</f>
        <v>Nguyễn Tuấn Anh</v>
      </c>
      <c r="D240" s="206" t="str">
        <f>GD_CHUNG!D240</f>
        <v>NV Lái xe - VHTTB</v>
      </c>
      <c r="E240" s="43">
        <f>VLOOKUP(B240,RPT_TONG_HOP!$B$4:$T$988,19,FALSE)</f>
        <v>10310000</v>
      </c>
      <c r="F240" s="43">
        <f>VLOOKUP(B240,RPT_CAC_KHOAN_GIAM_TRU!$B$4:$M$1000,12,FALSE)</f>
        <v>1196705</v>
      </c>
      <c r="G240" s="76">
        <f t="shared" si="0"/>
        <v>9226590</v>
      </c>
      <c r="H240" s="43">
        <f>IF(G240&lt;0,0,IF(G240&lt;DM_TI_LE!$E$11,G240*DM_TI_LE!$F$11+DM_TI_LE!$G$11,IF(G240&lt;DM_TI_LE!$E$12,G240*DM_TI_LE!$F$12+DM_TI_LE!$G$12,IF(G240&lt;DM_TI_LE!$E$13,G240*DM_TI_LE!$F$13+DM_TI_LE!$G$13,IF(G240&lt;DM_TI_LE!$E$14,G240*DM_TI_LE!$F$14+DM_TI_LE!$G$14,IF(G240&lt;DM_TI_LE!$E$15,G240*DM_TI_LE!$F$15+DM_TI_LE!$G$15,IF(G240&lt;DM_TI_LE!$E$16,G240*DM_TI_LE!$F$16+DM_TI_LE!$G$16,G240*DM_TI_LE!$F$17+DM_TI_LE!$G$17)))))))-J240</f>
        <v>666994</v>
      </c>
      <c r="I240" s="32">
        <v>113295</v>
      </c>
      <c r="J240" s="32">
        <v>5665</v>
      </c>
    </row>
    <row r="241" spans="1:10" ht="14.25" x14ac:dyDescent="0.2">
      <c r="A241" s="49">
        <v>237</v>
      </c>
      <c r="B241" s="206">
        <f>GD_CHUNG!B241</f>
        <v>10703</v>
      </c>
      <c r="C241" s="206" t="str">
        <f>GD_CHUNG!C241</f>
        <v>Trần Văn Dậu</v>
      </c>
      <c r="D241" s="206" t="str">
        <f>GD_CHUNG!D241</f>
        <v>NV Lái xe - VHTTB</v>
      </c>
      <c r="E241" s="43">
        <f>VLOOKUP(B241,RPT_TONG_HOP!$B$4:$T$988,19,FALSE)</f>
        <v>10310000</v>
      </c>
      <c r="F241" s="43">
        <f>VLOOKUP(B241,RPT_CAC_KHOAN_GIAM_TRU!$B$4:$M$1000,12,FALSE)</f>
        <v>1196705</v>
      </c>
      <c r="G241" s="76">
        <f t="shared" si="0"/>
        <v>-5173410</v>
      </c>
      <c r="H241" s="43">
        <f>IF(G241&lt;0,0,IF(G241&lt;DM_TI_LE!$E$11,G241*DM_TI_LE!$F$11+DM_TI_LE!$G$11,IF(G241&lt;DM_TI_LE!$E$12,G241*DM_TI_LE!$F$12+DM_TI_LE!$G$12,IF(G241&lt;DM_TI_LE!$E$13,G241*DM_TI_LE!$F$13+DM_TI_LE!$G$13,IF(G241&lt;DM_TI_LE!$E$14,G241*DM_TI_LE!$F$14+DM_TI_LE!$G$14,IF(G241&lt;DM_TI_LE!$E$15,G241*DM_TI_LE!$F$15+DM_TI_LE!$G$15,IF(G241&lt;DM_TI_LE!$E$16,G241*DM_TI_LE!$F$16+DM_TI_LE!$G$16,G241*DM_TI_LE!$F$17+DM_TI_LE!$G$17)))))))-J241</f>
        <v>0</v>
      </c>
      <c r="I241" s="167">
        <v>-14286705</v>
      </c>
      <c r="J241" s="22">
        <v>0</v>
      </c>
    </row>
    <row r="242" spans="1:10" ht="14.25" x14ac:dyDescent="0.2">
      <c r="A242" s="49">
        <v>238</v>
      </c>
      <c r="B242" s="206">
        <f>GD_CHUNG!B242</f>
        <v>11140</v>
      </c>
      <c r="C242" s="206" t="str">
        <f>GD_CHUNG!C242</f>
        <v>Nguyễn Chí Công</v>
      </c>
      <c r="D242" s="206" t="str">
        <f>GD_CHUNG!D242</f>
        <v>NV Lái xe - VHTTB</v>
      </c>
      <c r="E242" s="43">
        <f>VLOOKUP(B242,RPT_TONG_HOP!$B$4:$T$988,19,FALSE)</f>
        <v>8240000</v>
      </c>
      <c r="F242" s="43">
        <f>VLOOKUP(B242,RPT_CAC_KHOAN_GIAM_TRU!$B$4:$M$1000,12,FALSE)</f>
        <v>1117430</v>
      </c>
      <c r="G242" s="76">
        <f t="shared" si="0"/>
        <v>5245140</v>
      </c>
      <c r="H242" s="43">
        <f>IF(G242&lt;0,0,IF(G242&lt;DM_TI_LE!$E$11,G242*DM_TI_LE!$F$11+DM_TI_LE!$G$11,IF(G242&lt;DM_TI_LE!$E$12,G242*DM_TI_LE!$F$12+DM_TI_LE!$G$12,IF(G242&lt;DM_TI_LE!$E$13,G242*DM_TI_LE!$F$13+DM_TI_LE!$G$13,IF(G242&lt;DM_TI_LE!$E$14,G242*DM_TI_LE!$F$14+DM_TI_LE!$G$14,IF(G242&lt;DM_TI_LE!$E$15,G242*DM_TI_LE!$F$15+DM_TI_LE!$G$15,IF(G242&lt;DM_TI_LE!$E$16,G242*DM_TI_LE!$F$16+DM_TI_LE!$G$16,G242*DM_TI_LE!$F$17+DM_TI_LE!$G$17)))))))-J242</f>
        <v>274514</v>
      </c>
      <c r="I242" s="167">
        <v>-1877430</v>
      </c>
      <c r="J242" s="22">
        <v>0</v>
      </c>
    </row>
    <row r="243" spans="1:10" ht="14.25" x14ac:dyDescent="0.2">
      <c r="A243" s="49">
        <v>239</v>
      </c>
      <c r="B243" s="206">
        <f>GD_CHUNG!B243</f>
        <v>10685</v>
      </c>
      <c r="C243" s="206" t="str">
        <f>GD_CHUNG!C243</f>
        <v>Hà Minh Trí</v>
      </c>
      <c r="D243" s="206" t="str">
        <f>GD_CHUNG!D243</f>
        <v>Đội trưởng</v>
      </c>
      <c r="E243" s="43">
        <f>VLOOKUP(B243,RPT_TONG_HOP!$B$4:$T$988,19,FALSE)</f>
        <v>15184074.074074075</v>
      </c>
      <c r="F243" s="43">
        <f>VLOOKUP(B243,RPT_CAC_KHOAN_GIAM_TRU!$B$4:$M$1000,12,FALSE)</f>
        <v>1091149.0740740742</v>
      </c>
      <c r="G243" s="76">
        <f t="shared" si="0"/>
        <v>15310850</v>
      </c>
      <c r="H243" s="43">
        <f>IF(G243&lt;0,0,IF(G243&lt;DM_TI_LE!$E$11,G243*DM_TI_LE!$F$11+DM_TI_LE!$G$11,IF(G243&lt;DM_TI_LE!$E$12,G243*DM_TI_LE!$F$12+DM_TI_LE!$G$12,IF(G243&lt;DM_TI_LE!$E$13,G243*DM_TI_LE!$F$13+DM_TI_LE!$G$13,IF(G243&lt;DM_TI_LE!$E$14,G243*DM_TI_LE!$F$14+DM_TI_LE!$G$14,IF(G243&lt;DM_TI_LE!$E$15,G243*DM_TI_LE!$F$15+DM_TI_LE!$G$15,IF(G243&lt;DM_TI_LE!$E$16,G243*DM_TI_LE!$F$16+DM_TI_LE!$G$16,G243*DM_TI_LE!$F$17+DM_TI_LE!$G$17)))))))-J243</f>
        <v>1485731.5</v>
      </c>
      <c r="I243" s="167">
        <v>1217925</v>
      </c>
      <c r="J243" s="32">
        <v>60896</v>
      </c>
    </row>
    <row r="244" spans="1:10" ht="14.25" x14ac:dyDescent="0.2">
      <c r="A244" s="49">
        <v>240</v>
      </c>
      <c r="B244" s="206">
        <f>GD_CHUNG!B244</f>
        <v>10709</v>
      </c>
      <c r="C244" s="206" t="str">
        <f>GD_CHUNG!C244</f>
        <v>Lê Hữu Thịnh</v>
      </c>
      <c r="D244" s="206" t="str">
        <f>GD_CHUNG!D244</f>
        <v>Đội phó</v>
      </c>
      <c r="E244" s="43">
        <f>VLOOKUP(B244,RPT_TONG_HOP!$B$4:$T$988,19,FALSE)</f>
        <v>15395000</v>
      </c>
      <c r="F244" s="43">
        <f>VLOOKUP(B244,RPT_CAC_KHOAN_GIAM_TRU!$B$4:$M$1000,12,FALSE)</f>
        <v>1196705</v>
      </c>
      <c r="G244" s="76">
        <f t="shared" si="0"/>
        <v>8596590</v>
      </c>
      <c r="H244" s="43">
        <f>IF(G244&lt;0,0,IF(G244&lt;DM_TI_LE!$E$11,G244*DM_TI_LE!$F$11+DM_TI_LE!$G$11,IF(G244&lt;DM_TI_LE!$E$12,G244*DM_TI_LE!$F$12+DM_TI_LE!$G$12,IF(G244&lt;DM_TI_LE!$E$13,G244*DM_TI_LE!$F$13+DM_TI_LE!$G$13,IF(G244&lt;DM_TI_LE!$E$14,G244*DM_TI_LE!$F$14+DM_TI_LE!$G$14,IF(G244&lt;DM_TI_LE!$E$15,G244*DM_TI_LE!$F$15+DM_TI_LE!$G$15,IF(G244&lt;DM_TI_LE!$E$16,G244*DM_TI_LE!$F$16+DM_TI_LE!$G$16,G244*DM_TI_LE!$F$17+DM_TI_LE!$G$17)))))))-J244</f>
        <v>609659</v>
      </c>
      <c r="I244" s="167">
        <v>-5601705</v>
      </c>
      <c r="J244" s="22">
        <v>0</v>
      </c>
    </row>
    <row r="245" spans="1:10" ht="14.25" x14ac:dyDescent="0.2">
      <c r="A245" s="49">
        <v>241</v>
      </c>
      <c r="B245" s="206">
        <f>GD_CHUNG!B245</f>
        <v>10715</v>
      </c>
      <c r="C245" s="206" t="str">
        <f>GD_CHUNG!C245</f>
        <v>Trần Văn Lộc</v>
      </c>
      <c r="D245" s="206" t="str">
        <f>GD_CHUNG!D245</f>
        <v>Đội phó</v>
      </c>
      <c r="E245" s="43">
        <f>VLOOKUP(B245,RPT_TONG_HOP!$B$4:$T$988,19,FALSE)</f>
        <v>15395000</v>
      </c>
      <c r="F245" s="43">
        <f>VLOOKUP(B245,RPT_CAC_KHOAN_GIAM_TRU!$B$4:$M$1000,12,FALSE)</f>
        <v>1196705</v>
      </c>
      <c r="G245" s="76">
        <f t="shared" si="0"/>
        <v>15796590</v>
      </c>
      <c r="H245" s="43">
        <f>IF(G245&lt;0,0,IF(G245&lt;DM_TI_LE!$E$11,G245*DM_TI_LE!$F$11+DM_TI_LE!$G$11,IF(G245&lt;DM_TI_LE!$E$12,G245*DM_TI_LE!$F$12+DM_TI_LE!$G$12,IF(G245&lt;DM_TI_LE!$E$13,G245*DM_TI_LE!$F$13+DM_TI_LE!$G$13,IF(G245&lt;DM_TI_LE!$E$14,G245*DM_TI_LE!$F$14+DM_TI_LE!$G$14,IF(G245&lt;DM_TI_LE!$E$15,G245*DM_TI_LE!$F$15+DM_TI_LE!$G$15,IF(G245&lt;DM_TI_LE!$E$16,G245*DM_TI_LE!$F$16+DM_TI_LE!$G$16,G245*DM_TI_LE!$F$17+DM_TI_LE!$G$17)))))))-J245</f>
        <v>1539573.5</v>
      </c>
      <c r="I245" s="167">
        <v>1598295</v>
      </c>
      <c r="J245" s="32">
        <v>79915</v>
      </c>
    </row>
    <row r="246" spans="1:10" ht="14.25" x14ac:dyDescent="0.2">
      <c r="A246" s="49">
        <v>242</v>
      </c>
      <c r="B246" s="206">
        <f>GD_CHUNG!B246</f>
        <v>10734</v>
      </c>
      <c r="C246" s="206" t="str">
        <f>GD_CHUNG!C246</f>
        <v>Trần Duy Hải</v>
      </c>
      <c r="D246" s="206" t="str">
        <f>GD_CHUNG!D246</f>
        <v>Đội phó</v>
      </c>
      <c r="E246" s="43">
        <f>VLOOKUP(B246,RPT_TONG_HOP!$B$4:$T$988,19,FALSE)</f>
        <v>15100700</v>
      </c>
      <c r="F246" s="43">
        <f>VLOOKUP(B246,RPT_CAC_KHOAN_GIAM_TRU!$B$4:$M$1000,12,FALSE)</f>
        <v>1196705</v>
      </c>
      <c r="G246" s="76">
        <f t="shared" si="0"/>
        <v>11902290</v>
      </c>
      <c r="H246" s="43">
        <f>IF(G246&lt;0,0,IF(G246&lt;DM_TI_LE!$E$11,G246*DM_TI_LE!$F$11+DM_TI_LE!$G$11,IF(G246&lt;DM_TI_LE!$E$12,G246*DM_TI_LE!$F$12+DM_TI_LE!$G$12,IF(G246&lt;DM_TI_LE!$E$13,G246*DM_TI_LE!$F$13+DM_TI_LE!$G$13,IF(G246&lt;DM_TI_LE!$E$14,G246*DM_TI_LE!$F$14+DM_TI_LE!$G$14,IF(G246&lt;DM_TI_LE!$E$15,G246*DM_TI_LE!$F$15+DM_TI_LE!$G$15,IF(G246&lt;DM_TI_LE!$E$16,G246*DM_TI_LE!$F$16+DM_TI_LE!$G$16,G246*DM_TI_LE!$F$17+DM_TI_LE!$G$17)))))))-J246</f>
        <v>1035343.5</v>
      </c>
      <c r="I246" s="167">
        <v>-2001705</v>
      </c>
      <c r="J246" s="22">
        <v>0</v>
      </c>
    </row>
    <row r="247" spans="1:10" ht="14.25" x14ac:dyDescent="0.2">
      <c r="A247" s="49">
        <v>243</v>
      </c>
      <c r="B247" s="206">
        <f>GD_CHUNG!B247</f>
        <v>10646</v>
      </c>
      <c r="C247" s="206" t="str">
        <f>GD_CHUNG!C247</f>
        <v>Lê Ngọc Cường</v>
      </c>
      <c r="D247" s="206" t="str">
        <f>GD_CHUNG!D247</f>
        <v>NV Lái xe - VHTTB</v>
      </c>
      <c r="E247" s="43">
        <f>VLOOKUP(B247,RPT_TONG_HOP!$B$4:$T$988,19,FALSE)</f>
        <v>8240000</v>
      </c>
      <c r="F247" s="43">
        <f>VLOOKUP(B247,RPT_CAC_KHOAN_GIAM_TRU!$B$4:$M$1000,12,FALSE)</f>
        <v>1117430</v>
      </c>
      <c r="G247" s="76">
        <f t="shared" si="0"/>
        <v>889140</v>
      </c>
      <c r="H247" s="43">
        <f>IF(G247&lt;0,0,IF(G247&lt;DM_TI_LE!$E$11,G247*DM_TI_LE!$F$11+DM_TI_LE!$G$11,IF(G247&lt;DM_TI_LE!$E$12,G247*DM_TI_LE!$F$12+DM_TI_LE!$G$12,IF(G247&lt;DM_TI_LE!$E$13,G247*DM_TI_LE!$F$13+DM_TI_LE!$G$13,IF(G247&lt;DM_TI_LE!$E$14,G247*DM_TI_LE!$F$14+DM_TI_LE!$G$14,IF(G247&lt;DM_TI_LE!$E$15,G247*DM_TI_LE!$F$15+DM_TI_LE!$G$15,IF(G247&lt;DM_TI_LE!$E$16,G247*DM_TI_LE!$F$16+DM_TI_LE!$G$16,G247*DM_TI_LE!$F$17+DM_TI_LE!$G$17)))))))-J247</f>
        <v>44457</v>
      </c>
      <c r="I247" s="167">
        <v>-6233430</v>
      </c>
      <c r="J247" s="22">
        <v>0</v>
      </c>
    </row>
    <row r="248" spans="1:10" ht="14.25" x14ac:dyDescent="0.2">
      <c r="A248" s="49">
        <v>244</v>
      </c>
      <c r="B248" s="206">
        <f>GD_CHUNG!B248</f>
        <v>10647</v>
      </c>
      <c r="C248" s="206" t="str">
        <f>GD_CHUNG!C248</f>
        <v>Nguyễn Tiến Anh</v>
      </c>
      <c r="D248" s="206" t="str">
        <f>GD_CHUNG!D248</f>
        <v>Nhân viên Bốc xếp</v>
      </c>
      <c r="E248" s="43">
        <f>VLOOKUP(B248,RPT_TONG_HOP!$B$4:$T$988,19,FALSE)</f>
        <v>7430000</v>
      </c>
      <c r="F248" s="43">
        <f>VLOOKUP(B248,RPT_CAC_KHOAN_GIAM_TRU!$B$4:$M$1000,12,FALSE)</f>
        <v>1076690</v>
      </c>
      <c r="G248" s="76">
        <f t="shared" si="0"/>
        <v>-4179226.1500000004</v>
      </c>
      <c r="H248" s="43">
        <f>IF(G248&lt;0,0,IF(G248&lt;DM_TI_LE!$E$11,G248*DM_TI_LE!$F$11+DM_TI_LE!$G$11,IF(G248&lt;DM_TI_LE!$E$12,G248*DM_TI_LE!$F$12+DM_TI_LE!$G$12,IF(G248&lt;DM_TI_LE!$E$13,G248*DM_TI_LE!$F$13+DM_TI_LE!$G$13,IF(G248&lt;DM_TI_LE!$E$14,G248*DM_TI_LE!$F$14+DM_TI_LE!$G$14,IF(G248&lt;DM_TI_LE!$E$15,G248*DM_TI_LE!$F$15+DM_TI_LE!$G$15,IF(G248&lt;DM_TI_LE!$E$16,G248*DM_TI_LE!$F$16+DM_TI_LE!$G$16,G248*DM_TI_LE!$F$17+DM_TI_LE!$G$17)))))))-J248</f>
        <v>0</v>
      </c>
      <c r="I248" s="167">
        <v>-10532536.15</v>
      </c>
      <c r="J248" s="22">
        <v>0</v>
      </c>
    </row>
    <row r="249" spans="1:10" ht="14.25" x14ac:dyDescent="0.2">
      <c r="A249" s="49">
        <v>245</v>
      </c>
      <c r="B249" s="206">
        <f>GD_CHUNG!B249</f>
        <v>10650</v>
      </c>
      <c r="C249" s="206" t="str">
        <f>GD_CHUNG!C249</f>
        <v>Ngô Ngọc Hảo</v>
      </c>
      <c r="D249" s="206" t="str">
        <f>GD_CHUNG!D249</f>
        <v>Nhân viên Bốc xếp</v>
      </c>
      <c r="E249" s="43">
        <f>VLOOKUP(B249,RPT_TONG_HOP!$B$4:$T$988,19,FALSE)</f>
        <v>6510370.3703703703</v>
      </c>
      <c r="F249" s="43">
        <f>VLOOKUP(B249,RPT_CAC_KHOAN_GIAM_TRU!$B$4:$M$1000,12,FALSE)</f>
        <v>950764.07407407404</v>
      </c>
      <c r="G249" s="76">
        <f t="shared" si="0"/>
        <v>3472916.2962962966</v>
      </c>
      <c r="H249" s="43">
        <f>IF(G249&lt;0,0,IF(G249&lt;DM_TI_LE!$E$11,G249*DM_TI_LE!$F$11+DM_TI_LE!$G$11,IF(G249&lt;DM_TI_LE!$E$12,G249*DM_TI_LE!$F$12+DM_TI_LE!$G$12,IF(G249&lt;DM_TI_LE!$E$13,G249*DM_TI_LE!$F$13+DM_TI_LE!$G$13,IF(G249&lt;DM_TI_LE!$E$14,G249*DM_TI_LE!$F$14+DM_TI_LE!$G$14,IF(G249&lt;DM_TI_LE!$E$15,G249*DM_TI_LE!$F$15+DM_TI_LE!$G$15,IF(G249&lt;DM_TI_LE!$E$16,G249*DM_TI_LE!$F$16+DM_TI_LE!$G$16,G249*DM_TI_LE!$F$17+DM_TI_LE!$G$17)))))))-J249</f>
        <v>173645.81481481483</v>
      </c>
      <c r="I249" s="167">
        <v>-2086690</v>
      </c>
      <c r="J249" s="22">
        <v>0</v>
      </c>
    </row>
    <row r="250" spans="1:10" ht="14.25" x14ac:dyDescent="0.2">
      <c r="A250" s="49">
        <v>246</v>
      </c>
      <c r="B250" s="206">
        <f>GD_CHUNG!B250</f>
        <v>10652</v>
      </c>
      <c r="C250" s="206" t="str">
        <f>GD_CHUNG!C250</f>
        <v>Trương Văn Triệu</v>
      </c>
      <c r="D250" s="206" t="str">
        <f>GD_CHUNG!D250</f>
        <v>Nhân viên Bốc xếp</v>
      </c>
      <c r="E250" s="43">
        <f>VLOOKUP(B250,RPT_TONG_HOP!$B$4:$T$988,19,FALSE)</f>
        <v>7430000</v>
      </c>
      <c r="F250" s="43">
        <f>VLOOKUP(B250,RPT_CAC_KHOAN_GIAM_TRU!$B$4:$M$1000,12,FALSE)</f>
        <v>1076690</v>
      </c>
      <c r="G250" s="76">
        <f t="shared" si="0"/>
        <v>2761158.46</v>
      </c>
      <c r="H250" s="43">
        <f>IF(G250&lt;0,0,IF(G250&lt;DM_TI_LE!$E$11,G250*DM_TI_LE!$F$11+DM_TI_LE!$G$11,IF(G250&lt;DM_TI_LE!$E$12,G250*DM_TI_LE!$F$12+DM_TI_LE!$G$12,IF(G250&lt;DM_TI_LE!$E$13,G250*DM_TI_LE!$F$13+DM_TI_LE!$G$13,IF(G250&lt;DM_TI_LE!$E$14,G250*DM_TI_LE!$F$14+DM_TI_LE!$G$14,IF(G250&lt;DM_TI_LE!$E$15,G250*DM_TI_LE!$F$15+DM_TI_LE!$G$15,IF(G250&lt;DM_TI_LE!$E$16,G250*DM_TI_LE!$F$16+DM_TI_LE!$G$16,G250*DM_TI_LE!$F$17+DM_TI_LE!$G$17)))))))-J250</f>
        <v>138057.92300000001</v>
      </c>
      <c r="I250" s="167">
        <v>-3592151.54</v>
      </c>
      <c r="J250" s="22">
        <v>0</v>
      </c>
    </row>
    <row r="251" spans="1:10" ht="14.25" x14ac:dyDescent="0.2">
      <c r="A251" s="49">
        <v>247</v>
      </c>
      <c r="B251" s="206">
        <f>GD_CHUNG!B251</f>
        <v>10653</v>
      </c>
      <c r="C251" s="206" t="str">
        <f>GD_CHUNG!C251</f>
        <v>Nguyễn Ngọc Nam</v>
      </c>
      <c r="D251" s="206" t="str">
        <f>GD_CHUNG!D251</f>
        <v>Nhân viên Bốc xếp</v>
      </c>
      <c r="E251" s="43">
        <f>VLOOKUP(B251,RPT_TONG_HOP!$B$4:$T$988,19,FALSE)</f>
        <v>7430000</v>
      </c>
      <c r="F251" s="43">
        <f>VLOOKUP(B251,RPT_CAC_KHOAN_GIAM_TRU!$B$4:$M$1000,12,FALSE)</f>
        <v>1076690</v>
      </c>
      <c r="G251" s="76">
        <f t="shared" si="0"/>
        <v>3706620</v>
      </c>
      <c r="H251" s="43">
        <f>IF(G251&lt;0,0,IF(G251&lt;DM_TI_LE!$E$11,G251*DM_TI_LE!$F$11+DM_TI_LE!$G$11,IF(G251&lt;DM_TI_LE!$E$12,G251*DM_TI_LE!$F$12+DM_TI_LE!$G$12,IF(G251&lt;DM_TI_LE!$E$13,G251*DM_TI_LE!$F$13+DM_TI_LE!$G$13,IF(G251&lt;DM_TI_LE!$E$14,G251*DM_TI_LE!$F$14+DM_TI_LE!$G$14,IF(G251&lt;DM_TI_LE!$E$15,G251*DM_TI_LE!$F$15+DM_TI_LE!$G$15,IF(G251&lt;DM_TI_LE!$E$16,G251*DM_TI_LE!$F$16+DM_TI_LE!$G$16,G251*DM_TI_LE!$F$17+DM_TI_LE!$G$17)))))))-J251</f>
        <v>185331</v>
      </c>
      <c r="I251" s="167">
        <v>-2646690</v>
      </c>
      <c r="J251" s="22">
        <v>0</v>
      </c>
    </row>
    <row r="252" spans="1:10" ht="14.25" x14ac:dyDescent="0.2">
      <c r="A252" s="49">
        <v>248</v>
      </c>
      <c r="B252" s="206">
        <f>GD_CHUNG!B252</f>
        <v>10655</v>
      </c>
      <c r="C252" s="206" t="str">
        <f>GD_CHUNG!C252</f>
        <v>Nguyễn Chiến Thắng</v>
      </c>
      <c r="D252" s="206" t="str">
        <f>GD_CHUNG!D252</f>
        <v>Nhân viên Bốc xếp</v>
      </c>
      <c r="E252" s="43">
        <f>VLOOKUP(B252,RPT_TONG_HOP!$B$4:$T$988,19,FALSE)</f>
        <v>1926296.2962962962</v>
      </c>
      <c r="F252" s="43">
        <f>VLOOKUP(B252,RPT_CAC_KHOAN_GIAM_TRU!$B$4:$M$1000,12,FALSE)</f>
        <v>572986.29629629629</v>
      </c>
      <c r="G252" s="76">
        <f t="shared" si="0"/>
        <v>-1968380</v>
      </c>
      <c r="H252" s="43">
        <f>IF(G252&lt;0,0,IF(G252&lt;DM_TI_LE!$E$11,G252*DM_TI_LE!$F$11+DM_TI_LE!$G$11,IF(G252&lt;DM_TI_LE!$E$12,G252*DM_TI_LE!$F$12+DM_TI_LE!$G$12,IF(G252&lt;DM_TI_LE!$E$13,G252*DM_TI_LE!$F$13+DM_TI_LE!$G$13,IF(G252&lt;DM_TI_LE!$E$14,G252*DM_TI_LE!$F$14+DM_TI_LE!$G$14,IF(G252&lt;DM_TI_LE!$E$15,G252*DM_TI_LE!$F$15+DM_TI_LE!$G$15,IF(G252&lt;DM_TI_LE!$E$16,G252*DM_TI_LE!$F$16+DM_TI_LE!$G$16,G252*DM_TI_LE!$F$17+DM_TI_LE!$G$17)))))))-J252</f>
        <v>0</v>
      </c>
      <c r="I252" s="167">
        <v>-3321690</v>
      </c>
      <c r="J252" s="22">
        <v>0</v>
      </c>
    </row>
    <row r="253" spans="1:10" ht="14.25" x14ac:dyDescent="0.2">
      <c r="A253" s="49">
        <v>249</v>
      </c>
      <c r="B253" s="206">
        <f>GD_CHUNG!B253</f>
        <v>10659</v>
      </c>
      <c r="C253" s="206" t="str">
        <f>GD_CHUNG!C253</f>
        <v>Ngô Ngọc Tiến</v>
      </c>
      <c r="D253" s="206" t="str">
        <f>GD_CHUNG!D253</f>
        <v>Nhân viên Bốc xếp</v>
      </c>
      <c r="E253" s="43">
        <f>VLOOKUP(B253,RPT_TONG_HOP!$B$4:$T$988,19,FALSE)</f>
        <v>7430000</v>
      </c>
      <c r="F253" s="43">
        <f>VLOOKUP(B253,RPT_CAC_KHOAN_GIAM_TRU!$B$4:$M$1000,12,FALSE)</f>
        <v>1076690</v>
      </c>
      <c r="G253" s="76">
        <f t="shared" si="0"/>
        <v>444120</v>
      </c>
      <c r="H253" s="43">
        <f>IF(G253&lt;0,0,IF(G253&lt;DM_TI_LE!$E$11,G253*DM_TI_LE!$F$11+DM_TI_LE!$G$11,IF(G253&lt;DM_TI_LE!$E$12,G253*DM_TI_LE!$F$12+DM_TI_LE!$G$12,IF(G253&lt;DM_TI_LE!$E$13,G253*DM_TI_LE!$F$13+DM_TI_LE!$G$13,IF(G253&lt;DM_TI_LE!$E$14,G253*DM_TI_LE!$F$14+DM_TI_LE!$G$14,IF(G253&lt;DM_TI_LE!$E$15,G253*DM_TI_LE!$F$15+DM_TI_LE!$G$15,IF(G253&lt;DM_TI_LE!$E$16,G253*DM_TI_LE!$F$16+DM_TI_LE!$G$16,G253*DM_TI_LE!$F$17+DM_TI_LE!$G$17)))))))-J253</f>
        <v>22206</v>
      </c>
      <c r="I253" s="167">
        <v>-5909190</v>
      </c>
      <c r="J253" s="22">
        <v>0</v>
      </c>
    </row>
    <row r="254" spans="1:10" ht="14.25" x14ac:dyDescent="0.2">
      <c r="A254" s="49">
        <v>250</v>
      </c>
      <c r="B254" s="206">
        <f>GD_CHUNG!B254</f>
        <v>10662</v>
      </c>
      <c r="C254" s="206" t="str">
        <f>GD_CHUNG!C254</f>
        <v>Trần Văn Tĩnh</v>
      </c>
      <c r="D254" s="206" t="str">
        <f>GD_CHUNG!D254</f>
        <v>Nhân viên Bốc xếp</v>
      </c>
      <c r="E254" s="43">
        <f>VLOOKUP(B254,RPT_TONG_HOP!$B$4:$T$988,19,FALSE)</f>
        <v>6965735.0427350439</v>
      </c>
      <c r="F254" s="43">
        <f>VLOOKUP(B254,RPT_CAC_KHOAN_GIAM_TRU!$B$4:$M$1000,12,FALSE)</f>
        <v>925578.88888888888</v>
      </c>
      <c r="G254" s="76">
        <f t="shared" si="0"/>
        <v>3798466.1538461549</v>
      </c>
      <c r="H254" s="43">
        <f>IF(G254&lt;0,0,IF(G254&lt;DM_TI_LE!$E$11,G254*DM_TI_LE!$F$11+DM_TI_LE!$G$11,IF(G254&lt;DM_TI_LE!$E$12,G254*DM_TI_LE!$F$12+DM_TI_LE!$G$12,IF(G254&lt;DM_TI_LE!$E$13,G254*DM_TI_LE!$F$13+DM_TI_LE!$G$13,IF(G254&lt;DM_TI_LE!$E$14,G254*DM_TI_LE!$F$14+DM_TI_LE!$G$14,IF(G254&lt;DM_TI_LE!$E$15,G254*DM_TI_LE!$F$15+DM_TI_LE!$G$15,IF(G254&lt;DM_TI_LE!$E$16,G254*DM_TI_LE!$F$16+DM_TI_LE!$G$16,G254*DM_TI_LE!$F$17+DM_TI_LE!$G$17)))))))-J254</f>
        <v>189923.30769230775</v>
      </c>
      <c r="I254" s="167">
        <v>-2241690</v>
      </c>
      <c r="J254" s="22">
        <v>0</v>
      </c>
    </row>
    <row r="255" spans="1:10" ht="14.25" x14ac:dyDescent="0.2">
      <c r="A255" s="49">
        <v>251</v>
      </c>
      <c r="B255" s="206">
        <f>GD_CHUNG!B255</f>
        <v>10663</v>
      </c>
      <c r="C255" s="206" t="str">
        <f>GD_CHUNG!C255</f>
        <v>Khổng Vũ Hùng</v>
      </c>
      <c r="D255" s="206" t="str">
        <f>GD_CHUNG!D255</f>
        <v>Nhân viên Bốc xếp</v>
      </c>
      <c r="E255" s="43">
        <f>VLOOKUP(B255,RPT_TONG_HOP!$B$4:$T$988,19,FALSE)</f>
        <v>5317129.6296296287</v>
      </c>
      <c r="F255" s="43">
        <f>VLOOKUP(B255,RPT_CAC_KHOAN_GIAM_TRU!$B$4:$M$1000,12,FALSE)</f>
        <v>1026319.6296296297</v>
      </c>
      <c r="G255" s="76">
        <f t="shared" si="0"/>
        <v>-2630880.0000000009</v>
      </c>
      <c r="H255" s="43">
        <f>IF(G255&lt;0,0,IF(G255&lt;DM_TI_LE!$E$11,G255*DM_TI_LE!$F$11+DM_TI_LE!$G$11,IF(G255&lt;DM_TI_LE!$E$12,G255*DM_TI_LE!$F$12+DM_TI_LE!$G$12,IF(G255&lt;DM_TI_LE!$E$13,G255*DM_TI_LE!$F$13+DM_TI_LE!$G$13,IF(G255&lt;DM_TI_LE!$E$14,G255*DM_TI_LE!$F$14+DM_TI_LE!$G$14,IF(G255&lt;DM_TI_LE!$E$15,G255*DM_TI_LE!$F$15+DM_TI_LE!$G$15,IF(G255&lt;DM_TI_LE!$E$16,G255*DM_TI_LE!$F$16+DM_TI_LE!$G$16,G255*DM_TI_LE!$F$17+DM_TI_LE!$G$17)))))))-J255</f>
        <v>0</v>
      </c>
      <c r="I255" s="167">
        <v>-6921690</v>
      </c>
      <c r="J255" s="22">
        <v>0</v>
      </c>
    </row>
    <row r="256" spans="1:10" ht="14.25" x14ac:dyDescent="0.2">
      <c r="A256" s="49">
        <v>252</v>
      </c>
      <c r="B256" s="206">
        <f>GD_CHUNG!B256</f>
        <v>10664</v>
      </c>
      <c r="C256" s="206" t="str">
        <f>GD_CHUNG!C256</f>
        <v>Phan Bá Tráng</v>
      </c>
      <c r="D256" s="206" t="str">
        <f>GD_CHUNG!D256</f>
        <v>Nhân viên Bốc xếp</v>
      </c>
      <c r="E256" s="43">
        <f>VLOOKUP(B256,RPT_TONG_HOP!$B$4:$T$988,19,FALSE)</f>
        <v>6755000</v>
      </c>
      <c r="F256" s="43">
        <f>VLOOKUP(B256,RPT_CAC_KHOAN_GIAM_TRU!$B$4:$M$1000,12,FALSE)</f>
        <v>1076690</v>
      </c>
      <c r="G256" s="76">
        <f t="shared" si="0"/>
        <v>3031620</v>
      </c>
      <c r="H256" s="43">
        <f>IF(G256&lt;0,0,IF(G256&lt;DM_TI_LE!$E$11,G256*DM_TI_LE!$F$11+DM_TI_LE!$G$11,IF(G256&lt;DM_TI_LE!$E$12,G256*DM_TI_LE!$F$12+DM_TI_LE!$G$12,IF(G256&lt;DM_TI_LE!$E$13,G256*DM_TI_LE!$F$13+DM_TI_LE!$G$13,IF(G256&lt;DM_TI_LE!$E$14,G256*DM_TI_LE!$F$14+DM_TI_LE!$G$14,IF(G256&lt;DM_TI_LE!$E$15,G256*DM_TI_LE!$F$15+DM_TI_LE!$G$15,IF(G256&lt;DM_TI_LE!$E$16,G256*DM_TI_LE!$F$16+DM_TI_LE!$G$16,G256*DM_TI_LE!$F$17+DM_TI_LE!$G$17)))))))-J256</f>
        <v>151581</v>
      </c>
      <c r="I256" s="167">
        <v>-2646690</v>
      </c>
      <c r="J256" s="22">
        <v>0</v>
      </c>
    </row>
    <row r="257" spans="1:10" ht="14.25" x14ac:dyDescent="0.2">
      <c r="A257" s="49">
        <v>253</v>
      </c>
      <c r="B257" s="206">
        <f>GD_CHUNG!B257</f>
        <v>10666</v>
      </c>
      <c r="C257" s="206" t="str">
        <f>GD_CHUNG!C257</f>
        <v>Phạm Quang Trung</v>
      </c>
      <c r="D257" s="206" t="str">
        <f>GD_CHUNG!D257</f>
        <v>Nhân viên Bốc xếp</v>
      </c>
      <c r="E257" s="43">
        <f>VLOOKUP(B257,RPT_TONG_HOP!$B$4:$T$988,19,FALSE)</f>
        <v>5135000</v>
      </c>
      <c r="F257" s="43">
        <f>VLOOKUP(B257,RPT_CAC_KHOAN_GIAM_TRU!$B$4:$M$1000,12,FALSE)</f>
        <v>1076690</v>
      </c>
      <c r="G257" s="76">
        <f t="shared" si="0"/>
        <v>1068696.92</v>
      </c>
      <c r="H257" s="43">
        <f>IF(G257&lt;0,0,IF(G257&lt;DM_TI_LE!$E$11,G257*DM_TI_LE!$F$11+DM_TI_LE!$G$11,IF(G257&lt;DM_TI_LE!$E$12,G257*DM_TI_LE!$F$12+DM_TI_LE!$G$12,IF(G257&lt;DM_TI_LE!$E$13,G257*DM_TI_LE!$F$13+DM_TI_LE!$G$13,IF(G257&lt;DM_TI_LE!$E$14,G257*DM_TI_LE!$F$14+DM_TI_LE!$G$14,IF(G257&lt;DM_TI_LE!$E$15,G257*DM_TI_LE!$F$15+DM_TI_LE!$G$15,IF(G257&lt;DM_TI_LE!$E$16,G257*DM_TI_LE!$F$16+DM_TI_LE!$G$16,G257*DM_TI_LE!$F$17+DM_TI_LE!$G$17)))))))-J257</f>
        <v>53434.845999999998</v>
      </c>
      <c r="I257" s="167">
        <v>-2989613.08</v>
      </c>
      <c r="J257" s="22">
        <v>0</v>
      </c>
    </row>
    <row r="258" spans="1:10" ht="14.25" x14ac:dyDescent="0.2">
      <c r="A258" s="49">
        <v>254</v>
      </c>
      <c r="B258" s="206">
        <f>GD_CHUNG!B258</f>
        <v>10667</v>
      </c>
      <c r="C258" s="206" t="str">
        <f>GD_CHUNG!C258</f>
        <v>Nguyễn Phi Trường</v>
      </c>
      <c r="D258" s="206" t="str">
        <f>GD_CHUNG!D258</f>
        <v>Nhân viên Bốc xếp</v>
      </c>
      <c r="E258" s="43">
        <f>VLOOKUP(B258,RPT_TONG_HOP!$B$4:$T$988,19,FALSE)</f>
        <v>5840367.521367521</v>
      </c>
      <c r="F258" s="43">
        <f>VLOOKUP(B258,RPT_CAC_KHOAN_GIAM_TRU!$B$4:$M$1000,12,FALSE)</f>
        <v>1001134.4444444444</v>
      </c>
      <c r="G258" s="76">
        <f t="shared" si="0"/>
        <v>2192543.076923077</v>
      </c>
      <c r="H258" s="43">
        <f>IF(G258&lt;0,0,IF(G258&lt;DM_TI_LE!$E$11,G258*DM_TI_LE!$F$11+DM_TI_LE!$G$11,IF(G258&lt;DM_TI_LE!$E$12,G258*DM_TI_LE!$F$12+DM_TI_LE!$G$12,IF(G258&lt;DM_TI_LE!$E$13,G258*DM_TI_LE!$F$13+DM_TI_LE!$G$13,IF(G258&lt;DM_TI_LE!$E$14,G258*DM_TI_LE!$F$14+DM_TI_LE!$G$14,IF(G258&lt;DM_TI_LE!$E$15,G258*DM_TI_LE!$F$15+DM_TI_LE!$G$15,IF(G258&lt;DM_TI_LE!$E$16,G258*DM_TI_LE!$F$16+DM_TI_LE!$G$16,G258*DM_TI_LE!$F$17+DM_TI_LE!$G$17)))))))-J258</f>
        <v>109627.15384615386</v>
      </c>
      <c r="I258" s="167">
        <v>-2646690</v>
      </c>
      <c r="J258" s="22">
        <v>0</v>
      </c>
    </row>
    <row r="259" spans="1:10" ht="14.25" x14ac:dyDescent="0.2">
      <c r="A259" s="49">
        <v>255</v>
      </c>
      <c r="B259" s="206">
        <f>GD_CHUNG!B259</f>
        <v>10668</v>
      </c>
      <c r="C259" s="206" t="str">
        <f>GD_CHUNG!C259</f>
        <v>Đới Minh Khoa</v>
      </c>
      <c r="D259" s="206" t="str">
        <f>GD_CHUNG!D259</f>
        <v>Nhân viên Bốc xếp</v>
      </c>
      <c r="E259" s="43">
        <f>VLOOKUP(B259,RPT_TONG_HOP!$B$4:$T$988,19,FALSE)</f>
        <v>8145000</v>
      </c>
      <c r="F259" s="43">
        <f>VLOOKUP(B259,RPT_CAC_KHOAN_GIAM_TRU!$B$4:$M$1000,12,FALSE)</f>
        <v>1076690</v>
      </c>
      <c r="G259" s="76">
        <f t="shared" si="0"/>
        <v>5136620</v>
      </c>
      <c r="H259" s="43">
        <f>IF(G259&lt;0,0,IF(G259&lt;DM_TI_LE!$E$11,G259*DM_TI_LE!$F$11+DM_TI_LE!$G$11,IF(G259&lt;DM_TI_LE!$E$12,G259*DM_TI_LE!$F$12+DM_TI_LE!$G$12,IF(G259&lt;DM_TI_LE!$E$13,G259*DM_TI_LE!$F$13+DM_TI_LE!$G$13,IF(G259&lt;DM_TI_LE!$E$14,G259*DM_TI_LE!$F$14+DM_TI_LE!$G$14,IF(G259&lt;DM_TI_LE!$E$15,G259*DM_TI_LE!$F$15+DM_TI_LE!$G$15,IF(G259&lt;DM_TI_LE!$E$16,G259*DM_TI_LE!$F$16+DM_TI_LE!$G$16,G259*DM_TI_LE!$F$17+DM_TI_LE!$G$17)))))))-J259</f>
        <v>263662</v>
      </c>
      <c r="I259" s="167">
        <v>-1931690</v>
      </c>
      <c r="J259" s="22">
        <v>0</v>
      </c>
    </row>
    <row r="260" spans="1:10" ht="14.25" x14ac:dyDescent="0.2">
      <c r="A260" s="49">
        <v>256</v>
      </c>
      <c r="B260" s="206">
        <f>GD_CHUNG!B260</f>
        <v>10669</v>
      </c>
      <c r="C260" s="206" t="str">
        <f>GD_CHUNG!C260</f>
        <v>Nguyễn Xuân Tân</v>
      </c>
      <c r="D260" s="206" t="str">
        <f>GD_CHUNG!D260</f>
        <v>Nhân viên Bốc xếp</v>
      </c>
      <c r="E260" s="43">
        <f>VLOOKUP(B260,RPT_TONG_HOP!$B$4:$T$988,19,FALSE)</f>
        <v>7585000</v>
      </c>
      <c r="F260" s="43">
        <f>VLOOKUP(B260,RPT_CAC_KHOAN_GIAM_TRU!$B$4:$M$1000,12,FALSE)</f>
        <v>1076690</v>
      </c>
      <c r="G260" s="76">
        <f t="shared" si="0"/>
        <v>416620</v>
      </c>
      <c r="H260" s="43">
        <f>IF(G260&lt;0,0,IF(G260&lt;DM_TI_LE!$E$11,G260*DM_TI_LE!$F$11+DM_TI_LE!$G$11,IF(G260&lt;DM_TI_LE!$E$12,G260*DM_TI_LE!$F$12+DM_TI_LE!$G$12,IF(G260&lt;DM_TI_LE!$E$13,G260*DM_TI_LE!$F$13+DM_TI_LE!$G$13,IF(G260&lt;DM_TI_LE!$E$14,G260*DM_TI_LE!$F$14+DM_TI_LE!$G$14,IF(G260&lt;DM_TI_LE!$E$15,G260*DM_TI_LE!$F$15+DM_TI_LE!$G$15,IF(G260&lt;DM_TI_LE!$E$16,G260*DM_TI_LE!$F$16+DM_TI_LE!$G$16,G260*DM_TI_LE!$F$17+DM_TI_LE!$G$17)))))))-J260</f>
        <v>20831</v>
      </c>
      <c r="I260" s="167">
        <v>-6091690</v>
      </c>
      <c r="J260" s="22">
        <v>0</v>
      </c>
    </row>
    <row r="261" spans="1:10" ht="14.25" x14ac:dyDescent="0.2">
      <c r="A261" s="49">
        <v>257</v>
      </c>
      <c r="B261" s="206">
        <f>GD_CHUNG!B261</f>
        <v>10670</v>
      </c>
      <c r="C261" s="206" t="str">
        <f>GD_CHUNG!C261</f>
        <v>Nguyễn Văn Toàn</v>
      </c>
      <c r="D261" s="206" t="str">
        <f>GD_CHUNG!D261</f>
        <v>Nhân viên Bốc xếp</v>
      </c>
      <c r="E261" s="43">
        <f>VLOOKUP(B261,RPT_TONG_HOP!$B$4:$T$988,19,FALSE)</f>
        <v>7622592.5925925924</v>
      </c>
      <c r="F261" s="43">
        <f>VLOOKUP(B261,RPT_CAC_KHOAN_GIAM_TRU!$B$4:$M$1000,12,FALSE)</f>
        <v>950764.07407407404</v>
      </c>
      <c r="G261" s="76">
        <f t="shared" si="0"/>
        <v>2350138.5185185187</v>
      </c>
      <c r="H261" s="43">
        <f>IF(G261&lt;0,0,IF(G261&lt;DM_TI_LE!$E$11,G261*DM_TI_LE!$F$11+DM_TI_LE!$G$11,IF(G261&lt;DM_TI_LE!$E$12,G261*DM_TI_LE!$F$12+DM_TI_LE!$G$12,IF(G261&lt;DM_TI_LE!$E$13,G261*DM_TI_LE!$F$13+DM_TI_LE!$G$13,IF(G261&lt;DM_TI_LE!$E$14,G261*DM_TI_LE!$F$14+DM_TI_LE!$G$14,IF(G261&lt;DM_TI_LE!$E$15,G261*DM_TI_LE!$F$15+DM_TI_LE!$G$15,IF(G261&lt;DM_TI_LE!$E$16,G261*DM_TI_LE!$F$16+DM_TI_LE!$G$16,G261*DM_TI_LE!$F$17+DM_TI_LE!$G$17)))))))-J261</f>
        <v>117506.92592592594</v>
      </c>
      <c r="I261" s="167">
        <v>-4321690</v>
      </c>
      <c r="J261" s="22">
        <v>0</v>
      </c>
    </row>
    <row r="262" spans="1:10" ht="14.25" x14ac:dyDescent="0.2">
      <c r="A262" s="49">
        <v>258</v>
      </c>
      <c r="B262" s="206">
        <f>GD_CHUNG!B262</f>
        <v>10672</v>
      </c>
      <c r="C262" s="206" t="str">
        <f>GD_CHUNG!C262</f>
        <v>Triệu Tuấn Anh</v>
      </c>
      <c r="D262" s="206" t="str">
        <f>GD_CHUNG!D262</f>
        <v>Nhân viên Bốc xếp</v>
      </c>
      <c r="E262" s="43">
        <f>VLOOKUP(B262,RPT_TONG_HOP!$B$4:$T$988,19,FALSE)</f>
        <v>8240000</v>
      </c>
      <c r="F262" s="43">
        <f>VLOOKUP(B262,RPT_CAC_KHOAN_GIAM_TRU!$B$4:$M$1000,12,FALSE)</f>
        <v>1117430</v>
      </c>
      <c r="G262" s="76">
        <f t="shared" si="0"/>
        <v>1645140</v>
      </c>
      <c r="H262" s="43">
        <f>IF(G262&lt;0,0,IF(G262&lt;DM_TI_LE!$E$11,G262*DM_TI_LE!$F$11+DM_TI_LE!$G$11,IF(G262&lt;DM_TI_LE!$E$12,G262*DM_TI_LE!$F$12+DM_TI_LE!$G$12,IF(G262&lt;DM_TI_LE!$E$13,G262*DM_TI_LE!$F$13+DM_TI_LE!$G$13,IF(G262&lt;DM_TI_LE!$E$14,G262*DM_TI_LE!$F$14+DM_TI_LE!$G$14,IF(G262&lt;DM_TI_LE!$E$15,G262*DM_TI_LE!$F$15+DM_TI_LE!$G$15,IF(G262&lt;DM_TI_LE!$E$16,G262*DM_TI_LE!$F$16+DM_TI_LE!$G$16,G262*DM_TI_LE!$F$17+DM_TI_LE!$G$17)))))))-J262</f>
        <v>82257</v>
      </c>
      <c r="I262" s="167">
        <v>-5477430</v>
      </c>
      <c r="J262" s="22">
        <v>0</v>
      </c>
    </row>
    <row r="263" spans="1:10" ht="14.25" x14ac:dyDescent="0.2">
      <c r="A263" s="49">
        <v>259</v>
      </c>
      <c r="B263" s="206">
        <f>GD_CHUNG!B263</f>
        <v>10674</v>
      </c>
      <c r="C263" s="206" t="str">
        <f>GD_CHUNG!C263</f>
        <v>Nguyễn Văn Tuế</v>
      </c>
      <c r="D263" s="206" t="str">
        <f>GD_CHUNG!D263</f>
        <v>Nhân viên Bốc xếp</v>
      </c>
      <c r="E263" s="43">
        <f>VLOOKUP(B263,RPT_TONG_HOP!$B$4:$T$988,19,FALSE)</f>
        <v>8502750</v>
      </c>
      <c r="F263" s="43">
        <f>VLOOKUP(B263,RPT_CAC_KHOAN_GIAM_TRU!$B$4:$M$1000,12,FALSE)</f>
        <v>1076690</v>
      </c>
      <c r="G263" s="76">
        <f t="shared" si="0"/>
        <v>1043523.8499999996</v>
      </c>
      <c r="H263" s="43">
        <f>IF(G263&lt;0,0,IF(G263&lt;DM_TI_LE!$E$11,G263*DM_TI_LE!$F$11+DM_TI_LE!$G$11,IF(G263&lt;DM_TI_LE!$E$12,G263*DM_TI_LE!$F$12+DM_TI_LE!$G$12,IF(G263&lt;DM_TI_LE!$E$13,G263*DM_TI_LE!$F$13+DM_TI_LE!$G$13,IF(G263&lt;DM_TI_LE!$E$14,G263*DM_TI_LE!$F$14+DM_TI_LE!$G$14,IF(G263&lt;DM_TI_LE!$E$15,G263*DM_TI_LE!$F$15+DM_TI_LE!$G$15,IF(G263&lt;DM_TI_LE!$E$16,G263*DM_TI_LE!$F$16+DM_TI_LE!$G$16,G263*DM_TI_LE!$F$17+DM_TI_LE!$G$17)))))))-J263</f>
        <v>52176.192499999983</v>
      </c>
      <c r="I263" s="167">
        <v>-6382536.1500000004</v>
      </c>
      <c r="J263" s="22">
        <v>0</v>
      </c>
    </row>
    <row r="264" spans="1:10" ht="14.25" x14ac:dyDescent="0.2">
      <c r="A264" s="49">
        <v>260</v>
      </c>
      <c r="B264" s="206">
        <f>GD_CHUNG!B264</f>
        <v>10675</v>
      </c>
      <c r="C264" s="206" t="str">
        <f>GD_CHUNG!C264</f>
        <v>Phạm Văn Bảy</v>
      </c>
      <c r="D264" s="206" t="str">
        <f>GD_CHUNG!D264</f>
        <v>Nhân viên Bốc xếp</v>
      </c>
      <c r="E264" s="43">
        <f>VLOOKUP(B264,RPT_TONG_HOP!$B$4:$T$988,19,FALSE)</f>
        <v>7990000</v>
      </c>
      <c r="F264" s="43">
        <f>VLOOKUP(B264,RPT_CAC_KHOAN_GIAM_TRU!$B$4:$M$1000,12,FALSE)</f>
        <v>1076690</v>
      </c>
      <c r="G264" s="76">
        <f t="shared" si="0"/>
        <v>4826620</v>
      </c>
      <c r="H264" s="43">
        <f>IF(G264&lt;0,0,IF(G264&lt;DM_TI_LE!$E$11,G264*DM_TI_LE!$F$11+DM_TI_LE!$G$11,IF(G264&lt;DM_TI_LE!$E$12,G264*DM_TI_LE!$F$12+DM_TI_LE!$G$12,IF(G264&lt;DM_TI_LE!$E$13,G264*DM_TI_LE!$F$13+DM_TI_LE!$G$13,IF(G264&lt;DM_TI_LE!$E$14,G264*DM_TI_LE!$F$14+DM_TI_LE!$G$14,IF(G264&lt;DM_TI_LE!$E$15,G264*DM_TI_LE!$F$15+DM_TI_LE!$G$15,IF(G264&lt;DM_TI_LE!$E$16,G264*DM_TI_LE!$F$16+DM_TI_LE!$G$16,G264*DM_TI_LE!$F$17+DM_TI_LE!$G$17)))))))-J264</f>
        <v>241331</v>
      </c>
      <c r="I264" s="167">
        <v>-2086690</v>
      </c>
      <c r="J264" s="22">
        <v>0</v>
      </c>
    </row>
    <row r="265" spans="1:10" ht="14.25" x14ac:dyDescent="0.2">
      <c r="A265" s="49">
        <v>261</v>
      </c>
      <c r="B265" s="206">
        <f>GD_CHUNG!B265</f>
        <v>10676</v>
      </c>
      <c r="C265" s="206" t="str">
        <f>GD_CHUNG!C265</f>
        <v>Vương Khắc Hòa</v>
      </c>
      <c r="D265" s="206" t="str">
        <f>GD_CHUNG!D265</f>
        <v>NV Lái xe - VHTTB</v>
      </c>
      <c r="E265" s="43">
        <f>VLOOKUP(B265,RPT_TONG_HOP!$B$4:$T$988,19,FALSE)</f>
        <v>7861999.9999999991</v>
      </c>
      <c r="F265" s="43">
        <f>VLOOKUP(B265,RPT_CAC_KHOAN_GIAM_TRU!$B$4:$M$1000,12,FALSE)</f>
        <v>1117430</v>
      </c>
      <c r="G265" s="76">
        <f t="shared" si="0"/>
        <v>1645139.9999999991</v>
      </c>
      <c r="H265" s="43">
        <f>IF(G265&lt;0,0,IF(G265&lt;DM_TI_LE!$E$11,G265*DM_TI_LE!$F$11+DM_TI_LE!$G$11,IF(G265&lt;DM_TI_LE!$E$12,G265*DM_TI_LE!$F$12+DM_TI_LE!$G$12,IF(G265&lt;DM_TI_LE!$E$13,G265*DM_TI_LE!$F$13+DM_TI_LE!$G$13,IF(G265&lt;DM_TI_LE!$E$14,G265*DM_TI_LE!$F$14+DM_TI_LE!$G$14,IF(G265&lt;DM_TI_LE!$E$15,G265*DM_TI_LE!$F$15+DM_TI_LE!$G$15,IF(G265&lt;DM_TI_LE!$E$16,G265*DM_TI_LE!$F$16+DM_TI_LE!$G$16,G265*DM_TI_LE!$F$17+DM_TI_LE!$G$17)))))))-J265</f>
        <v>82256.999999999956</v>
      </c>
      <c r="I265" s="167">
        <v>-5099430</v>
      </c>
      <c r="J265" s="22">
        <v>0</v>
      </c>
    </row>
    <row r="266" spans="1:10" ht="14.25" x14ac:dyDescent="0.2">
      <c r="A266" s="49">
        <v>262</v>
      </c>
      <c r="B266" s="206">
        <f>GD_CHUNG!B266</f>
        <v>10677</v>
      </c>
      <c r="C266" s="206" t="str">
        <f>GD_CHUNG!C266</f>
        <v>Vũ Văn Thành</v>
      </c>
      <c r="D266" s="206" t="str">
        <f>GD_CHUNG!D266</f>
        <v>Nhân viên Bốc xếp</v>
      </c>
      <c r="E266" s="43">
        <f>VLOOKUP(B266,RPT_TONG_HOP!$B$4:$T$988,19,FALSE)</f>
        <v>7835000</v>
      </c>
      <c r="F266" s="43">
        <f>VLOOKUP(B266,RPT_CAC_KHOAN_GIAM_TRU!$B$4:$M$1000,12,FALSE)</f>
        <v>1076690</v>
      </c>
      <c r="G266" s="76">
        <f t="shared" si="0"/>
        <v>4516620</v>
      </c>
      <c r="H266" s="43">
        <f>IF(G266&lt;0,0,IF(G266&lt;DM_TI_LE!$E$11,G266*DM_TI_LE!$F$11+DM_TI_LE!$G$11,IF(G266&lt;DM_TI_LE!$E$12,G266*DM_TI_LE!$F$12+DM_TI_LE!$G$12,IF(G266&lt;DM_TI_LE!$E$13,G266*DM_TI_LE!$F$13+DM_TI_LE!$G$13,IF(G266&lt;DM_TI_LE!$E$14,G266*DM_TI_LE!$F$14+DM_TI_LE!$G$14,IF(G266&lt;DM_TI_LE!$E$15,G266*DM_TI_LE!$F$15+DM_TI_LE!$G$15,IF(G266&lt;DM_TI_LE!$E$16,G266*DM_TI_LE!$F$16+DM_TI_LE!$G$16,G266*DM_TI_LE!$F$17+DM_TI_LE!$G$17)))))))-J266</f>
        <v>225831</v>
      </c>
      <c r="I266" s="167">
        <v>-2241690</v>
      </c>
      <c r="J266" s="22">
        <v>0</v>
      </c>
    </row>
    <row r="267" spans="1:10" ht="14.25" x14ac:dyDescent="0.2">
      <c r="A267" s="49">
        <v>263</v>
      </c>
      <c r="B267" s="206">
        <f>GD_CHUNG!B267</f>
        <v>10678</v>
      </c>
      <c r="C267" s="206" t="str">
        <f>GD_CHUNG!C267</f>
        <v>Phạm Thanh Quang</v>
      </c>
      <c r="D267" s="206" t="str">
        <f>GD_CHUNG!D267</f>
        <v>Nhân viên Bốc xếp</v>
      </c>
      <c r="E267" s="43">
        <f>VLOOKUP(B267,RPT_TONG_HOP!$B$4:$T$988,19,FALSE)</f>
        <v>7382500</v>
      </c>
      <c r="F267" s="43">
        <f>VLOOKUP(B267,RPT_CAC_KHOAN_GIAM_TRU!$B$4:$M$1000,12,FALSE)</f>
        <v>1076690</v>
      </c>
      <c r="G267" s="76">
        <f t="shared" si="0"/>
        <v>3814120</v>
      </c>
      <c r="H267" s="43">
        <f>IF(G267&lt;0,0,IF(G267&lt;DM_TI_LE!$E$11,G267*DM_TI_LE!$F$11+DM_TI_LE!$G$11,IF(G267&lt;DM_TI_LE!$E$12,G267*DM_TI_LE!$F$12+DM_TI_LE!$G$12,IF(G267&lt;DM_TI_LE!$E$13,G267*DM_TI_LE!$F$13+DM_TI_LE!$G$13,IF(G267&lt;DM_TI_LE!$E$14,G267*DM_TI_LE!$F$14+DM_TI_LE!$G$14,IF(G267&lt;DM_TI_LE!$E$15,G267*DM_TI_LE!$F$15+DM_TI_LE!$G$15,IF(G267&lt;DM_TI_LE!$E$16,G267*DM_TI_LE!$F$16+DM_TI_LE!$G$16,G267*DM_TI_LE!$F$17+DM_TI_LE!$G$17)))))))-J267</f>
        <v>190706</v>
      </c>
      <c r="I267" s="167">
        <v>-2491690</v>
      </c>
      <c r="J267" s="22">
        <v>0</v>
      </c>
    </row>
    <row r="268" spans="1:10" ht="14.25" x14ac:dyDescent="0.2">
      <c r="A268" s="49">
        <v>264</v>
      </c>
      <c r="B268" s="206">
        <f>GD_CHUNG!B268</f>
        <v>10679</v>
      </c>
      <c r="C268" s="206" t="str">
        <f>GD_CHUNG!C268</f>
        <v>Lã Văn Thảo</v>
      </c>
      <c r="D268" s="206" t="str">
        <f>GD_CHUNG!D268</f>
        <v>Nhân viên Bốc xếp</v>
      </c>
      <c r="E268" s="43">
        <f>VLOOKUP(B268,RPT_TONG_HOP!$B$4:$T$988,19,FALSE)</f>
        <v>6674259.2592592603</v>
      </c>
      <c r="F268" s="43">
        <f>VLOOKUP(B268,RPT_CAC_KHOAN_GIAM_TRU!$B$4:$M$1000,12,FALSE)</f>
        <v>975949.25925925921</v>
      </c>
      <c r="G268" s="76">
        <f t="shared" si="0"/>
        <v>-4293764.6199999982</v>
      </c>
      <c r="H268" s="43">
        <f>IF(G268&lt;0,0,IF(G268&lt;DM_TI_LE!$E$11,G268*DM_TI_LE!$F$11+DM_TI_LE!$G$11,IF(G268&lt;DM_TI_LE!$E$12,G268*DM_TI_LE!$F$12+DM_TI_LE!$G$12,IF(G268&lt;DM_TI_LE!$E$13,G268*DM_TI_LE!$F$13+DM_TI_LE!$G$13,IF(G268&lt;DM_TI_LE!$E$14,G268*DM_TI_LE!$F$14+DM_TI_LE!$G$14,IF(G268&lt;DM_TI_LE!$E$15,G268*DM_TI_LE!$F$15+DM_TI_LE!$G$15,IF(G268&lt;DM_TI_LE!$E$16,G268*DM_TI_LE!$F$16+DM_TI_LE!$G$16,G268*DM_TI_LE!$F$17+DM_TI_LE!$G$17)))))))-J268</f>
        <v>0</v>
      </c>
      <c r="I268" s="167">
        <v>-9992074.6199999992</v>
      </c>
      <c r="J268" s="22">
        <v>0</v>
      </c>
    </row>
    <row r="269" spans="1:10" ht="14.25" x14ac:dyDescent="0.2">
      <c r="A269" s="49">
        <v>265</v>
      </c>
      <c r="B269" s="206">
        <f>GD_CHUNG!B269</f>
        <v>10680</v>
      </c>
      <c r="C269" s="206" t="str">
        <f>GD_CHUNG!C269</f>
        <v>Nguyễn Thanh Bình</v>
      </c>
      <c r="D269" s="206" t="str">
        <f>GD_CHUNG!D269</f>
        <v>Nhân viên Bốc xếp</v>
      </c>
      <c r="E269" s="43">
        <f>VLOOKUP(B269,RPT_TONG_HOP!$B$4:$T$988,19,FALSE)</f>
        <v>9045000</v>
      </c>
      <c r="F269" s="43">
        <f>VLOOKUP(B269,RPT_CAC_KHOAN_GIAM_TRU!$B$4:$M$1000,12,FALSE)</f>
        <v>1076690</v>
      </c>
      <c r="G269" s="76">
        <f t="shared" si="0"/>
        <v>3739370</v>
      </c>
      <c r="H269" s="43">
        <f>IF(G269&lt;0,0,IF(G269&lt;DM_TI_LE!$E$11,G269*DM_TI_LE!$F$11+DM_TI_LE!$G$11,IF(G269&lt;DM_TI_LE!$E$12,G269*DM_TI_LE!$F$12+DM_TI_LE!$G$12,IF(G269&lt;DM_TI_LE!$E$13,G269*DM_TI_LE!$F$13+DM_TI_LE!$G$13,IF(G269&lt;DM_TI_LE!$E$14,G269*DM_TI_LE!$F$14+DM_TI_LE!$G$14,IF(G269&lt;DM_TI_LE!$E$15,G269*DM_TI_LE!$F$15+DM_TI_LE!$G$15,IF(G269&lt;DM_TI_LE!$E$16,G269*DM_TI_LE!$F$16+DM_TI_LE!$G$16,G269*DM_TI_LE!$F$17+DM_TI_LE!$G$17)))))))-J269</f>
        <v>186968.5</v>
      </c>
      <c r="I269" s="167">
        <v>-4228940</v>
      </c>
      <c r="J269" s="22">
        <v>0</v>
      </c>
    </row>
    <row r="270" spans="1:10" ht="14.25" x14ac:dyDescent="0.2">
      <c r="A270" s="49">
        <v>266</v>
      </c>
      <c r="B270" s="206">
        <f>GD_CHUNG!B270</f>
        <v>11086</v>
      </c>
      <c r="C270" s="206" t="str">
        <f>GD_CHUNG!C270</f>
        <v>Nguyễn Quốc Dũng</v>
      </c>
      <c r="D270" s="206" t="str">
        <f>GD_CHUNG!D270</f>
        <v>Nhân viên Bốc xếp</v>
      </c>
      <c r="E270" s="43">
        <f>VLOOKUP(B270,RPT_TONG_HOP!$B$4:$T$988,19,FALSE)</f>
        <v>5716962.9629629627</v>
      </c>
      <c r="F270" s="43">
        <f>VLOOKUP(B270,RPT_CAC_KHOAN_GIAM_TRU!$B$4:$M$1000,12,FALSE)</f>
        <v>749282.59259259258</v>
      </c>
      <c r="G270" s="76">
        <f t="shared" si="0"/>
        <v>-1124009.6296296297</v>
      </c>
      <c r="H270" s="43">
        <f>IF(G270&lt;0,0,IF(G270&lt;DM_TI_LE!$E$11,G270*DM_TI_LE!$F$11+DM_TI_LE!$G$11,IF(G270&lt;DM_TI_LE!$E$12,G270*DM_TI_LE!$F$12+DM_TI_LE!$G$12,IF(G270&lt;DM_TI_LE!$E$13,G270*DM_TI_LE!$F$13+DM_TI_LE!$G$13,IF(G270&lt;DM_TI_LE!$E$14,G270*DM_TI_LE!$F$14+DM_TI_LE!$G$14,IF(G270&lt;DM_TI_LE!$E$15,G270*DM_TI_LE!$F$15+DM_TI_LE!$G$15,IF(G270&lt;DM_TI_LE!$E$16,G270*DM_TI_LE!$F$16+DM_TI_LE!$G$16,G270*DM_TI_LE!$F$17+DM_TI_LE!$G$17)))))))-J270</f>
        <v>0</v>
      </c>
      <c r="I270" s="167">
        <v>-6091690</v>
      </c>
      <c r="J270" s="22">
        <v>0</v>
      </c>
    </row>
    <row r="271" spans="1:10" ht="14.25" x14ac:dyDescent="0.2">
      <c r="A271" s="49">
        <v>267</v>
      </c>
      <c r="B271" s="206">
        <f>GD_CHUNG!B271</f>
        <v>11092</v>
      </c>
      <c r="C271" s="206" t="str">
        <f>GD_CHUNG!C271</f>
        <v>Nguyễn Thành Long</v>
      </c>
      <c r="D271" s="206" t="str">
        <f>GD_CHUNG!D271</f>
        <v>Nhân viên Bốc xếp</v>
      </c>
      <c r="E271" s="43">
        <f>VLOOKUP(B271,RPT_TONG_HOP!$B$4:$T$988,19,FALSE)</f>
        <v>7767499.9999999991</v>
      </c>
      <c r="F271" s="43">
        <f>VLOOKUP(B271,RPT_CAC_KHOAN_GIAM_TRU!$B$4:$M$1000,12,FALSE)</f>
        <v>1076690</v>
      </c>
      <c r="G271" s="76">
        <f t="shared" si="0"/>
        <v>4044119.9999999991</v>
      </c>
      <c r="H271" s="43">
        <f>IF(G271&lt;0,0,IF(G271&lt;DM_TI_LE!$E$11,G271*DM_TI_LE!$F$11+DM_TI_LE!$G$11,IF(G271&lt;DM_TI_LE!$E$12,G271*DM_TI_LE!$F$12+DM_TI_LE!$G$12,IF(G271&lt;DM_TI_LE!$E$13,G271*DM_TI_LE!$F$13+DM_TI_LE!$G$13,IF(G271&lt;DM_TI_LE!$E$14,G271*DM_TI_LE!$F$14+DM_TI_LE!$G$14,IF(G271&lt;DM_TI_LE!$E$15,G271*DM_TI_LE!$F$15+DM_TI_LE!$G$15,IF(G271&lt;DM_TI_LE!$E$16,G271*DM_TI_LE!$F$16+DM_TI_LE!$G$16,G271*DM_TI_LE!$F$17+DM_TI_LE!$G$17)))))))-J271</f>
        <v>202205.99999999997</v>
      </c>
      <c r="I271" s="167">
        <v>-2646690</v>
      </c>
      <c r="J271" s="22">
        <v>0</v>
      </c>
    </row>
    <row r="272" spans="1:10" ht="14.25" x14ac:dyDescent="0.2">
      <c r="A272" s="49">
        <v>268</v>
      </c>
      <c r="B272" s="206">
        <f>GD_CHUNG!B272</f>
        <v>11094</v>
      </c>
      <c r="C272" s="206" t="str">
        <f>GD_CHUNG!C272</f>
        <v>Nguyễn Xuân Đỏ</v>
      </c>
      <c r="D272" s="206" t="str">
        <f>GD_CHUNG!D272</f>
        <v>Nhân viên Bốc xếp</v>
      </c>
      <c r="E272" s="43">
        <f>VLOOKUP(B272,RPT_TONG_HOP!$B$4:$T$988,19,FALSE)</f>
        <v>7922499.9999999972</v>
      </c>
      <c r="F272" s="43">
        <f>VLOOKUP(B272,RPT_CAC_KHOAN_GIAM_TRU!$B$4:$M$1000,12,FALSE)</f>
        <v>1076690</v>
      </c>
      <c r="G272" s="76">
        <f t="shared" si="0"/>
        <v>4354119.9999999972</v>
      </c>
      <c r="H272" s="43">
        <f>IF(G272&lt;0,0,IF(G272&lt;DM_TI_LE!$E$11,G272*DM_TI_LE!$F$11+DM_TI_LE!$G$11,IF(G272&lt;DM_TI_LE!$E$12,G272*DM_TI_LE!$F$12+DM_TI_LE!$G$12,IF(G272&lt;DM_TI_LE!$E$13,G272*DM_TI_LE!$F$13+DM_TI_LE!$G$13,IF(G272&lt;DM_TI_LE!$E$14,G272*DM_TI_LE!$F$14+DM_TI_LE!$G$14,IF(G272&lt;DM_TI_LE!$E$15,G272*DM_TI_LE!$F$15+DM_TI_LE!$G$15,IF(G272&lt;DM_TI_LE!$E$16,G272*DM_TI_LE!$F$16+DM_TI_LE!$G$16,G272*DM_TI_LE!$F$17+DM_TI_LE!$G$17)))))))-J272</f>
        <v>217705.99999999988</v>
      </c>
      <c r="I272" s="167">
        <v>-2491690</v>
      </c>
      <c r="J272" s="22">
        <v>0</v>
      </c>
    </row>
    <row r="273" spans="1:10" ht="14.25" x14ac:dyDescent="0.2">
      <c r="A273" s="49">
        <v>269</v>
      </c>
      <c r="B273" s="206">
        <f>GD_CHUNG!B273</f>
        <v>11095</v>
      </c>
      <c r="C273" s="206" t="str">
        <f>GD_CHUNG!C273</f>
        <v>Đỗ Văn Phụng</v>
      </c>
      <c r="D273" s="206" t="str">
        <f>GD_CHUNG!D273</f>
        <v>Nhân viên Bốc xếp</v>
      </c>
      <c r="E273" s="43">
        <f>VLOOKUP(B273,RPT_TONG_HOP!$B$4:$T$988,19,FALSE)</f>
        <v>7430000</v>
      </c>
      <c r="F273" s="43">
        <f>VLOOKUP(B273,RPT_CAC_KHOAN_GIAM_TRU!$B$4:$M$1000,12,FALSE)</f>
        <v>1076690</v>
      </c>
      <c r="G273" s="76">
        <f t="shared" si="0"/>
        <v>106620</v>
      </c>
      <c r="H273" s="43">
        <f>IF(G273&lt;0,0,IF(G273&lt;DM_TI_LE!$E$11,G273*DM_TI_LE!$F$11+DM_TI_LE!$G$11,IF(G273&lt;DM_TI_LE!$E$12,G273*DM_TI_LE!$F$12+DM_TI_LE!$G$12,IF(G273&lt;DM_TI_LE!$E$13,G273*DM_TI_LE!$F$13+DM_TI_LE!$G$13,IF(G273&lt;DM_TI_LE!$E$14,G273*DM_TI_LE!$F$14+DM_TI_LE!$G$14,IF(G273&lt;DM_TI_LE!$E$15,G273*DM_TI_LE!$F$15+DM_TI_LE!$G$15,IF(G273&lt;DM_TI_LE!$E$16,G273*DM_TI_LE!$F$16+DM_TI_LE!$G$16,G273*DM_TI_LE!$F$17+DM_TI_LE!$G$17)))))))-J273</f>
        <v>5331</v>
      </c>
      <c r="I273" s="167">
        <v>-6246690</v>
      </c>
      <c r="J273" s="22">
        <v>0</v>
      </c>
    </row>
    <row r="274" spans="1:10" ht="14.25" x14ac:dyDescent="0.2">
      <c r="A274" s="49">
        <v>270</v>
      </c>
      <c r="B274" s="206">
        <f>GD_CHUNG!B274</f>
        <v>11097</v>
      </c>
      <c r="C274" s="206" t="str">
        <f>GD_CHUNG!C274</f>
        <v>Trần Đình Thăng</v>
      </c>
      <c r="D274" s="206" t="str">
        <f>GD_CHUNG!D274</f>
        <v>Nhân viên Bốc xếp</v>
      </c>
      <c r="E274" s="43">
        <f>VLOOKUP(B274,RPT_TONG_HOP!$B$4:$T$988,19,FALSE)</f>
        <v>7585000</v>
      </c>
      <c r="F274" s="43">
        <f>VLOOKUP(B274,RPT_CAC_KHOAN_GIAM_TRU!$B$4:$M$1000,12,FALSE)</f>
        <v>1076690</v>
      </c>
      <c r="G274" s="76">
        <f t="shared" si="0"/>
        <v>4354120</v>
      </c>
      <c r="H274" s="43">
        <f>IF(G274&lt;0,0,IF(G274&lt;DM_TI_LE!$E$11,G274*DM_TI_LE!$F$11+DM_TI_LE!$G$11,IF(G274&lt;DM_TI_LE!$E$12,G274*DM_TI_LE!$F$12+DM_TI_LE!$G$12,IF(G274&lt;DM_TI_LE!$E$13,G274*DM_TI_LE!$F$13+DM_TI_LE!$G$13,IF(G274&lt;DM_TI_LE!$E$14,G274*DM_TI_LE!$F$14+DM_TI_LE!$G$14,IF(G274&lt;DM_TI_LE!$E$15,G274*DM_TI_LE!$F$15+DM_TI_LE!$G$15,IF(G274&lt;DM_TI_LE!$E$16,G274*DM_TI_LE!$F$16+DM_TI_LE!$G$16,G274*DM_TI_LE!$F$17+DM_TI_LE!$G$17)))))))-J274</f>
        <v>217706</v>
      </c>
      <c r="I274" s="167">
        <v>-2154190</v>
      </c>
      <c r="J274" s="22">
        <v>0</v>
      </c>
    </row>
    <row r="275" spans="1:10" ht="14.25" x14ac:dyDescent="0.2">
      <c r="A275" s="49">
        <v>271</v>
      </c>
      <c r="B275" s="206">
        <f>GD_CHUNG!B275</f>
        <v>11098</v>
      </c>
      <c r="C275" s="206" t="str">
        <f>GD_CHUNG!C275</f>
        <v>Lương Bá Huỳnh</v>
      </c>
      <c r="D275" s="206" t="str">
        <f>GD_CHUNG!D275</f>
        <v>Nhân viên Bốc xếp</v>
      </c>
      <c r="E275" s="43">
        <f>VLOOKUP(B275,RPT_TONG_HOP!$B$4:$T$988,19,FALSE)</f>
        <v>7585000</v>
      </c>
      <c r="F275" s="43">
        <f>VLOOKUP(B275,RPT_CAC_KHOAN_GIAM_TRU!$B$4:$M$1000,12,FALSE)</f>
        <v>1076690</v>
      </c>
      <c r="G275" s="76">
        <f t="shared" si="0"/>
        <v>416620</v>
      </c>
      <c r="H275" s="43">
        <f>IF(G275&lt;0,0,IF(G275&lt;DM_TI_LE!$E$11,G275*DM_TI_LE!$F$11+DM_TI_LE!$G$11,IF(G275&lt;DM_TI_LE!$E$12,G275*DM_TI_LE!$F$12+DM_TI_LE!$G$12,IF(G275&lt;DM_TI_LE!$E$13,G275*DM_TI_LE!$F$13+DM_TI_LE!$G$13,IF(G275&lt;DM_TI_LE!$E$14,G275*DM_TI_LE!$F$14+DM_TI_LE!$G$14,IF(G275&lt;DM_TI_LE!$E$15,G275*DM_TI_LE!$F$15+DM_TI_LE!$G$15,IF(G275&lt;DM_TI_LE!$E$16,G275*DM_TI_LE!$F$16+DM_TI_LE!$G$16,G275*DM_TI_LE!$F$17+DM_TI_LE!$G$17)))))))-J275</f>
        <v>20831</v>
      </c>
      <c r="I275" s="167">
        <v>-6091690</v>
      </c>
      <c r="J275" s="22">
        <v>0</v>
      </c>
    </row>
    <row r="276" spans="1:10" ht="14.25" x14ac:dyDescent="0.2">
      <c r="A276" s="49">
        <v>272</v>
      </c>
      <c r="B276" s="206">
        <f>GD_CHUNG!B276</f>
        <v>12574</v>
      </c>
      <c r="C276" s="206" t="str">
        <f>GD_CHUNG!C276</f>
        <v>Lê Văn Hùng</v>
      </c>
      <c r="D276" s="206" t="str">
        <f>GD_CHUNG!D276</f>
        <v>Nhân viên Bốc xếp</v>
      </c>
      <c r="E276" s="43">
        <f>VLOOKUP(B276,RPT_TONG_HOP!$B$4:$T$988,19,FALSE)</f>
        <v>7430000</v>
      </c>
      <c r="F276" s="43">
        <f>VLOOKUP(B276,RPT_CAC_KHOAN_GIAM_TRU!$B$4:$M$1000,12,FALSE)</f>
        <v>1076690</v>
      </c>
      <c r="G276" s="76">
        <f t="shared" si="0"/>
        <v>106620</v>
      </c>
      <c r="H276" s="43">
        <f>IF(G276&lt;0,0,IF(G276&lt;DM_TI_LE!$E$11,G276*DM_TI_LE!$F$11+DM_TI_LE!$G$11,IF(G276&lt;DM_TI_LE!$E$12,G276*DM_TI_LE!$F$12+DM_TI_LE!$G$12,IF(G276&lt;DM_TI_LE!$E$13,G276*DM_TI_LE!$F$13+DM_TI_LE!$G$13,IF(G276&lt;DM_TI_LE!$E$14,G276*DM_TI_LE!$F$14+DM_TI_LE!$G$14,IF(G276&lt;DM_TI_LE!$E$15,G276*DM_TI_LE!$F$15+DM_TI_LE!$G$15,IF(G276&lt;DM_TI_LE!$E$16,G276*DM_TI_LE!$F$16+DM_TI_LE!$G$16,G276*DM_TI_LE!$F$17+DM_TI_LE!$G$17)))))))-J276</f>
        <v>5331</v>
      </c>
      <c r="I276" s="167">
        <v>-6246690</v>
      </c>
      <c r="J276" s="22">
        <v>0</v>
      </c>
    </row>
    <row r="277" spans="1:10" ht="14.25" x14ac:dyDescent="0.2">
      <c r="A277" s="49">
        <v>273</v>
      </c>
      <c r="B277" s="206">
        <f>GD_CHUNG!B277</f>
        <v>12576</v>
      </c>
      <c r="C277" s="206" t="str">
        <f>GD_CHUNG!C277</f>
        <v>Nguyễn Tùng Giang</v>
      </c>
      <c r="D277" s="206" t="str">
        <f>GD_CHUNG!D277</f>
        <v>Nhân viên Bốc xếp</v>
      </c>
      <c r="E277" s="43">
        <f>VLOOKUP(B277,RPT_TONG_HOP!$B$4:$T$988,19,FALSE)</f>
        <v>7767499.9999999972</v>
      </c>
      <c r="F277" s="43">
        <f>VLOOKUP(B277,RPT_CAC_KHOAN_GIAM_TRU!$B$4:$M$1000,12,FALSE)</f>
        <v>1076690</v>
      </c>
      <c r="G277" s="76">
        <f t="shared" si="0"/>
        <v>4044119.9999999972</v>
      </c>
      <c r="H277" s="43">
        <f>IF(G277&lt;0,0,IF(G277&lt;DM_TI_LE!$E$11,G277*DM_TI_LE!$F$11+DM_TI_LE!$G$11,IF(G277&lt;DM_TI_LE!$E$12,G277*DM_TI_LE!$F$12+DM_TI_LE!$G$12,IF(G277&lt;DM_TI_LE!$E$13,G277*DM_TI_LE!$F$13+DM_TI_LE!$G$13,IF(G277&lt;DM_TI_LE!$E$14,G277*DM_TI_LE!$F$14+DM_TI_LE!$G$14,IF(G277&lt;DM_TI_LE!$E$15,G277*DM_TI_LE!$F$15+DM_TI_LE!$G$15,IF(G277&lt;DM_TI_LE!$E$16,G277*DM_TI_LE!$F$16+DM_TI_LE!$G$16,G277*DM_TI_LE!$F$17+DM_TI_LE!$G$17)))))))-J277</f>
        <v>202205.99999999988</v>
      </c>
      <c r="I277" s="167">
        <v>-2646690</v>
      </c>
      <c r="J277" s="22">
        <v>0</v>
      </c>
    </row>
    <row r="278" spans="1:10" ht="14.25" x14ac:dyDescent="0.2">
      <c r="A278" s="49">
        <v>274</v>
      </c>
      <c r="B278" s="206">
        <f>GD_CHUNG!B278</f>
        <v>12578</v>
      </c>
      <c r="C278" s="206" t="str">
        <f>GD_CHUNG!C278</f>
        <v>Bùi Bảo Long</v>
      </c>
      <c r="D278" s="206" t="str">
        <f>GD_CHUNG!D278</f>
        <v>Nhân viên Bốc xếp</v>
      </c>
      <c r="E278" s="43">
        <f>VLOOKUP(B278,RPT_TONG_HOP!$B$4:$T$988,19,FALSE)</f>
        <v>7585000</v>
      </c>
      <c r="F278" s="43">
        <f>VLOOKUP(B278,RPT_CAC_KHOAN_GIAM_TRU!$B$4:$M$1000,12,FALSE)</f>
        <v>1076690</v>
      </c>
      <c r="G278" s="76">
        <f t="shared" si="0"/>
        <v>4016620</v>
      </c>
      <c r="H278" s="43">
        <f>IF(G278&lt;0,0,IF(G278&lt;DM_TI_LE!$E$11,G278*DM_TI_LE!$F$11+DM_TI_LE!$G$11,IF(G278&lt;DM_TI_LE!$E$12,G278*DM_TI_LE!$F$12+DM_TI_LE!$G$12,IF(G278&lt;DM_TI_LE!$E$13,G278*DM_TI_LE!$F$13+DM_TI_LE!$G$13,IF(G278&lt;DM_TI_LE!$E$14,G278*DM_TI_LE!$F$14+DM_TI_LE!$G$14,IF(G278&lt;DM_TI_LE!$E$15,G278*DM_TI_LE!$F$15+DM_TI_LE!$G$15,IF(G278&lt;DM_TI_LE!$E$16,G278*DM_TI_LE!$F$16+DM_TI_LE!$G$16,G278*DM_TI_LE!$F$17+DM_TI_LE!$G$17)))))))-J278</f>
        <v>200831</v>
      </c>
      <c r="I278" s="167">
        <v>-2491690</v>
      </c>
      <c r="J278" s="22">
        <v>0</v>
      </c>
    </row>
    <row r="279" spans="1:10" ht="14.25" x14ac:dyDescent="0.2">
      <c r="A279" s="49">
        <v>275</v>
      </c>
      <c r="B279" s="206">
        <f>GD_CHUNG!B279</f>
        <v>12580</v>
      </c>
      <c r="C279" s="206" t="str">
        <f>GD_CHUNG!C279</f>
        <v>Đào Công Duẩn</v>
      </c>
      <c r="D279" s="206" t="str">
        <f>GD_CHUNG!D279</f>
        <v>Nhân viên Bốc xếp</v>
      </c>
      <c r="E279" s="43">
        <f>VLOOKUP(B279,RPT_TONG_HOP!$B$4:$T$988,19,FALSE)</f>
        <v>6080000.0000000009</v>
      </c>
      <c r="F279" s="43">
        <f>VLOOKUP(B279,RPT_CAC_KHOAN_GIAM_TRU!$B$4:$M$1000,12,FALSE)</f>
        <v>1076690</v>
      </c>
      <c r="G279" s="76">
        <f t="shared" si="0"/>
        <v>1577773.850000001</v>
      </c>
      <c r="H279" s="43">
        <f>IF(G279&lt;0,0,IF(G279&lt;DM_TI_LE!$E$11,G279*DM_TI_LE!$F$11+DM_TI_LE!$G$11,IF(G279&lt;DM_TI_LE!$E$12,G279*DM_TI_LE!$F$12+DM_TI_LE!$G$12,IF(G279&lt;DM_TI_LE!$E$13,G279*DM_TI_LE!$F$13+DM_TI_LE!$G$13,IF(G279&lt;DM_TI_LE!$E$14,G279*DM_TI_LE!$F$14+DM_TI_LE!$G$14,IF(G279&lt;DM_TI_LE!$E$15,G279*DM_TI_LE!$F$15+DM_TI_LE!$G$15,IF(G279&lt;DM_TI_LE!$E$16,G279*DM_TI_LE!$F$16+DM_TI_LE!$G$16,G279*DM_TI_LE!$F$17+DM_TI_LE!$G$17)))))))-J279</f>
        <v>78888.692500000063</v>
      </c>
      <c r="I279" s="167">
        <v>-3425536.15</v>
      </c>
      <c r="J279" s="22">
        <v>0</v>
      </c>
    </row>
    <row r="280" spans="1:10" ht="14.25" x14ac:dyDescent="0.2">
      <c r="A280" s="49">
        <v>276</v>
      </c>
      <c r="B280" s="206">
        <f>GD_CHUNG!B280</f>
        <v>12581</v>
      </c>
      <c r="C280" s="206" t="str">
        <f>GD_CHUNG!C280</f>
        <v>Nguyễn Gia Thắng</v>
      </c>
      <c r="D280" s="206" t="str">
        <f>GD_CHUNG!D280</f>
        <v>Nhân viên Bốc xếp</v>
      </c>
      <c r="E280" s="43">
        <f>VLOOKUP(B280,RPT_TONG_HOP!$B$4:$T$988,19,FALSE)</f>
        <v>7767499.9999999972</v>
      </c>
      <c r="F280" s="43">
        <f>VLOOKUP(B280,RPT_CAC_KHOAN_GIAM_TRU!$B$4:$M$1000,12,FALSE)</f>
        <v>1076690</v>
      </c>
      <c r="G280" s="76">
        <f t="shared" si="0"/>
        <v>4044119.9999999972</v>
      </c>
      <c r="H280" s="43">
        <f>IF(G280&lt;0,0,IF(G280&lt;DM_TI_LE!$E$11,G280*DM_TI_LE!$F$11+DM_TI_LE!$G$11,IF(G280&lt;DM_TI_LE!$E$12,G280*DM_TI_LE!$F$12+DM_TI_LE!$G$12,IF(G280&lt;DM_TI_LE!$E$13,G280*DM_TI_LE!$F$13+DM_TI_LE!$G$13,IF(G280&lt;DM_TI_LE!$E$14,G280*DM_TI_LE!$F$14+DM_TI_LE!$G$14,IF(G280&lt;DM_TI_LE!$E$15,G280*DM_TI_LE!$F$15+DM_TI_LE!$G$15,IF(G280&lt;DM_TI_LE!$E$16,G280*DM_TI_LE!$F$16+DM_TI_LE!$G$16,G280*DM_TI_LE!$F$17+DM_TI_LE!$G$17)))))))-J280</f>
        <v>202205.99999999988</v>
      </c>
      <c r="I280" s="167">
        <v>-2646690</v>
      </c>
      <c r="J280" s="22">
        <v>0</v>
      </c>
    </row>
    <row r="281" spans="1:10" ht="14.25" x14ac:dyDescent="0.2">
      <c r="A281" s="49">
        <v>277</v>
      </c>
      <c r="B281" s="206">
        <f>GD_CHUNG!B281</f>
        <v>12583</v>
      </c>
      <c r="C281" s="206" t="str">
        <f>GD_CHUNG!C281</f>
        <v>Nguyễn Huy Đáp</v>
      </c>
      <c r="D281" s="206" t="str">
        <f>GD_CHUNG!D281</f>
        <v>Nhân viên Bốc xếp</v>
      </c>
      <c r="E281" s="43">
        <f>VLOOKUP(B281,RPT_TONG_HOP!$B$4:$T$988,19,FALSE)</f>
        <v>7430000</v>
      </c>
      <c r="F281" s="43">
        <f>VLOOKUP(B281,RPT_CAC_KHOAN_GIAM_TRU!$B$4:$M$1000,12,FALSE)</f>
        <v>1076690</v>
      </c>
      <c r="G281" s="76">
        <f t="shared" si="0"/>
        <v>106620</v>
      </c>
      <c r="H281" s="43">
        <f>IF(G281&lt;0,0,IF(G281&lt;DM_TI_LE!$E$11,G281*DM_TI_LE!$F$11+DM_TI_LE!$G$11,IF(G281&lt;DM_TI_LE!$E$12,G281*DM_TI_LE!$F$12+DM_TI_LE!$G$12,IF(G281&lt;DM_TI_LE!$E$13,G281*DM_TI_LE!$F$13+DM_TI_LE!$G$13,IF(G281&lt;DM_TI_LE!$E$14,G281*DM_TI_LE!$F$14+DM_TI_LE!$G$14,IF(G281&lt;DM_TI_LE!$E$15,G281*DM_TI_LE!$F$15+DM_TI_LE!$G$15,IF(G281&lt;DM_TI_LE!$E$16,G281*DM_TI_LE!$F$16+DM_TI_LE!$G$16,G281*DM_TI_LE!$F$17+DM_TI_LE!$G$17)))))))-J281</f>
        <v>5331</v>
      </c>
      <c r="I281" s="167">
        <v>-6246690</v>
      </c>
      <c r="J281" s="22">
        <v>0</v>
      </c>
    </row>
    <row r="282" spans="1:10" ht="14.25" x14ac:dyDescent="0.2">
      <c r="A282" s="49">
        <v>278</v>
      </c>
      <c r="B282" s="206">
        <f>GD_CHUNG!B282</f>
        <v>12584</v>
      </c>
      <c r="C282" s="206" t="str">
        <f>GD_CHUNG!C282</f>
        <v>Lê Văn Thịnh</v>
      </c>
      <c r="D282" s="206" t="str">
        <f>GD_CHUNG!D282</f>
        <v>Nhân viên Bốc xếp</v>
      </c>
      <c r="E282" s="43">
        <f>VLOOKUP(B282,RPT_TONG_HOP!$B$4:$T$988,19,FALSE)</f>
        <v>7430000</v>
      </c>
      <c r="F282" s="43">
        <f>VLOOKUP(B282,RPT_CAC_KHOAN_GIAM_TRU!$B$4:$M$1000,12,FALSE)</f>
        <v>1076690</v>
      </c>
      <c r="G282" s="76">
        <f t="shared" si="0"/>
        <v>3706620</v>
      </c>
      <c r="H282" s="43">
        <f>IF(G282&lt;0,0,IF(G282&lt;DM_TI_LE!$E$11,G282*DM_TI_LE!$F$11+DM_TI_LE!$G$11,IF(G282&lt;DM_TI_LE!$E$12,G282*DM_TI_LE!$F$12+DM_TI_LE!$G$12,IF(G282&lt;DM_TI_LE!$E$13,G282*DM_TI_LE!$F$13+DM_TI_LE!$G$13,IF(G282&lt;DM_TI_LE!$E$14,G282*DM_TI_LE!$F$14+DM_TI_LE!$G$14,IF(G282&lt;DM_TI_LE!$E$15,G282*DM_TI_LE!$F$15+DM_TI_LE!$G$15,IF(G282&lt;DM_TI_LE!$E$16,G282*DM_TI_LE!$F$16+DM_TI_LE!$G$16,G282*DM_TI_LE!$F$17+DM_TI_LE!$G$17)))))))-J282</f>
        <v>185331</v>
      </c>
      <c r="I282" s="167">
        <v>-2646690</v>
      </c>
      <c r="J282" s="22">
        <v>0</v>
      </c>
    </row>
    <row r="283" spans="1:10" ht="14.25" x14ac:dyDescent="0.2">
      <c r="A283" s="49">
        <v>279</v>
      </c>
      <c r="B283" s="206">
        <f>GD_CHUNG!B283</f>
        <v>12585</v>
      </c>
      <c r="C283" s="206" t="str">
        <f>GD_CHUNG!C283</f>
        <v>Nguyễn Tuấn Anh</v>
      </c>
      <c r="D283" s="206" t="str">
        <f>GD_CHUNG!D283</f>
        <v>Nhân viên Bốc xếp</v>
      </c>
      <c r="E283" s="43">
        <f>VLOOKUP(B283,RPT_TONG_HOP!$B$4:$T$988,19,FALSE)</f>
        <v>7025000</v>
      </c>
      <c r="F283" s="43">
        <f>VLOOKUP(B283,RPT_CAC_KHOAN_GIAM_TRU!$B$4:$M$1000,12,FALSE)</f>
        <v>1076690</v>
      </c>
      <c r="G283" s="76">
        <f t="shared" si="0"/>
        <v>2964120</v>
      </c>
      <c r="H283" s="43">
        <f>IF(G283&lt;0,0,IF(G283&lt;DM_TI_LE!$E$11,G283*DM_TI_LE!$F$11+DM_TI_LE!$G$11,IF(G283&lt;DM_TI_LE!$E$12,G283*DM_TI_LE!$F$12+DM_TI_LE!$G$12,IF(G283&lt;DM_TI_LE!$E$13,G283*DM_TI_LE!$F$13+DM_TI_LE!$G$13,IF(G283&lt;DM_TI_LE!$E$14,G283*DM_TI_LE!$F$14+DM_TI_LE!$G$14,IF(G283&lt;DM_TI_LE!$E$15,G283*DM_TI_LE!$F$15+DM_TI_LE!$G$15,IF(G283&lt;DM_TI_LE!$E$16,G283*DM_TI_LE!$F$16+DM_TI_LE!$G$16,G283*DM_TI_LE!$F$17+DM_TI_LE!$G$17)))))))-J283</f>
        <v>148206</v>
      </c>
      <c r="I283" s="167">
        <v>-2984190</v>
      </c>
      <c r="J283" s="22">
        <v>0</v>
      </c>
    </row>
    <row r="284" spans="1:10" ht="14.25" x14ac:dyDescent="0.2">
      <c r="A284" s="49">
        <v>280</v>
      </c>
      <c r="B284" s="206">
        <f>GD_CHUNG!B284</f>
        <v>12586</v>
      </c>
      <c r="C284" s="206" t="str">
        <f>GD_CHUNG!C284</f>
        <v>Phạm Văn Trường</v>
      </c>
      <c r="D284" s="206" t="str">
        <f>GD_CHUNG!D284</f>
        <v>Nhân viên Bốc xếp</v>
      </c>
      <c r="E284" s="43">
        <f>VLOOKUP(B284,RPT_TONG_HOP!$B$4:$T$988,19,FALSE)</f>
        <v>7922499.9999999953</v>
      </c>
      <c r="F284" s="43">
        <f>VLOOKUP(B284,RPT_CAC_KHOAN_GIAM_TRU!$B$4:$M$1000,12,FALSE)</f>
        <v>1076690</v>
      </c>
      <c r="G284" s="76">
        <f t="shared" si="0"/>
        <v>3993312.3099999954</v>
      </c>
      <c r="H284" s="43">
        <f>IF(G284&lt;0,0,IF(G284&lt;DM_TI_LE!$E$11,G284*DM_TI_LE!$F$11+DM_TI_LE!$G$11,IF(G284&lt;DM_TI_LE!$E$12,G284*DM_TI_LE!$F$12+DM_TI_LE!$G$12,IF(G284&lt;DM_TI_LE!$E$13,G284*DM_TI_LE!$F$13+DM_TI_LE!$G$13,IF(G284&lt;DM_TI_LE!$E$14,G284*DM_TI_LE!$F$14+DM_TI_LE!$G$14,IF(G284&lt;DM_TI_LE!$E$15,G284*DM_TI_LE!$F$15+DM_TI_LE!$G$15,IF(G284&lt;DM_TI_LE!$E$16,G284*DM_TI_LE!$F$16+DM_TI_LE!$G$16,G284*DM_TI_LE!$F$17+DM_TI_LE!$G$17)))))))-J284</f>
        <v>199665.61549999978</v>
      </c>
      <c r="I284" s="167">
        <v>-2852497.69</v>
      </c>
      <c r="J284" s="22">
        <v>0</v>
      </c>
    </row>
    <row r="285" spans="1:10" ht="14.25" x14ac:dyDescent="0.2">
      <c r="A285" s="49">
        <v>281</v>
      </c>
      <c r="B285" s="206">
        <f>GD_CHUNG!B285</f>
        <v>12587</v>
      </c>
      <c r="C285" s="206" t="str">
        <f>GD_CHUNG!C285</f>
        <v>Nguyễn Minh Dũng</v>
      </c>
      <c r="D285" s="206" t="str">
        <f>GD_CHUNG!D285</f>
        <v>Nhân viên Bốc xếp</v>
      </c>
      <c r="E285" s="43">
        <f>VLOOKUP(B285,RPT_TONG_HOP!$B$4:$T$988,19,FALSE)</f>
        <v>7585000</v>
      </c>
      <c r="F285" s="43">
        <f>VLOOKUP(B285,RPT_CAC_KHOAN_GIAM_TRU!$B$4:$M$1000,12,FALSE)</f>
        <v>1076690</v>
      </c>
      <c r="G285" s="76">
        <f t="shared" si="0"/>
        <v>4016620</v>
      </c>
      <c r="H285" s="43">
        <f>IF(G285&lt;0,0,IF(G285&lt;DM_TI_LE!$E$11,G285*DM_TI_LE!$F$11+DM_TI_LE!$G$11,IF(G285&lt;DM_TI_LE!$E$12,G285*DM_TI_LE!$F$12+DM_TI_LE!$G$12,IF(G285&lt;DM_TI_LE!$E$13,G285*DM_TI_LE!$F$13+DM_TI_LE!$G$13,IF(G285&lt;DM_TI_LE!$E$14,G285*DM_TI_LE!$F$14+DM_TI_LE!$G$14,IF(G285&lt;DM_TI_LE!$E$15,G285*DM_TI_LE!$F$15+DM_TI_LE!$G$15,IF(G285&lt;DM_TI_LE!$E$16,G285*DM_TI_LE!$F$16+DM_TI_LE!$G$16,G285*DM_TI_LE!$F$17+DM_TI_LE!$G$17)))))))-J285</f>
        <v>200831</v>
      </c>
      <c r="I285" s="167">
        <v>-2491690</v>
      </c>
      <c r="J285" s="22">
        <v>0</v>
      </c>
    </row>
    <row r="286" spans="1:10" ht="14.25" x14ac:dyDescent="0.2">
      <c r="A286" s="49">
        <v>282</v>
      </c>
      <c r="B286" s="206">
        <f>GD_CHUNG!B286</f>
        <v>12588</v>
      </c>
      <c r="C286" s="206" t="str">
        <f>GD_CHUNG!C286</f>
        <v>Đào Huy Phong</v>
      </c>
      <c r="D286" s="206" t="str">
        <f>GD_CHUNG!D286</f>
        <v>Nhân viên Bốc xếp</v>
      </c>
      <c r="E286" s="43">
        <f>VLOOKUP(B286,RPT_TONG_HOP!$B$4:$T$988,19,FALSE)</f>
        <v>6755000</v>
      </c>
      <c r="F286" s="43">
        <f>VLOOKUP(B286,RPT_CAC_KHOAN_GIAM_TRU!$B$4:$M$1000,12,FALSE)</f>
        <v>1076690</v>
      </c>
      <c r="G286" s="76">
        <f t="shared" si="0"/>
        <v>3031620</v>
      </c>
      <c r="H286" s="43">
        <f>IF(G286&lt;0,0,IF(G286&lt;DM_TI_LE!$E$11,G286*DM_TI_LE!$F$11+DM_TI_LE!$G$11,IF(G286&lt;DM_TI_LE!$E$12,G286*DM_TI_LE!$F$12+DM_TI_LE!$G$12,IF(G286&lt;DM_TI_LE!$E$13,G286*DM_TI_LE!$F$13+DM_TI_LE!$G$13,IF(G286&lt;DM_TI_LE!$E$14,G286*DM_TI_LE!$F$14+DM_TI_LE!$G$14,IF(G286&lt;DM_TI_LE!$E$15,G286*DM_TI_LE!$F$15+DM_TI_LE!$G$15,IF(G286&lt;DM_TI_LE!$E$16,G286*DM_TI_LE!$F$16+DM_TI_LE!$G$16,G286*DM_TI_LE!$F$17+DM_TI_LE!$G$17)))))))-J286</f>
        <v>151581</v>
      </c>
      <c r="I286" s="167">
        <v>-2646690</v>
      </c>
      <c r="J286" s="22">
        <v>0</v>
      </c>
    </row>
    <row r="287" spans="1:10" ht="14.25" x14ac:dyDescent="0.2">
      <c r="A287" s="49">
        <v>283</v>
      </c>
      <c r="B287" s="206">
        <f>GD_CHUNG!B287</f>
        <v>12589</v>
      </c>
      <c r="C287" s="206" t="str">
        <f>GD_CHUNG!C287</f>
        <v>Lê Văn Thiện</v>
      </c>
      <c r="D287" s="206" t="str">
        <f>GD_CHUNG!D287</f>
        <v>Nhân viên Bốc xếp</v>
      </c>
      <c r="E287" s="43">
        <f>VLOOKUP(B287,RPT_TONG_HOP!$B$4:$T$988,19,FALSE)</f>
        <v>6054074.0740740728</v>
      </c>
      <c r="F287" s="43">
        <f>VLOOKUP(B287,RPT_CAC_KHOAN_GIAM_TRU!$B$4:$M$1000,12,FALSE)</f>
        <v>950764.07407407404</v>
      </c>
      <c r="G287" s="76">
        <f t="shared" si="0"/>
        <v>2456619.9999999991</v>
      </c>
      <c r="H287" s="43">
        <f>IF(G287&lt;0,0,IF(G287&lt;DM_TI_LE!$E$11,G287*DM_TI_LE!$F$11+DM_TI_LE!$G$11,IF(G287&lt;DM_TI_LE!$E$12,G287*DM_TI_LE!$F$12+DM_TI_LE!$G$12,IF(G287&lt;DM_TI_LE!$E$13,G287*DM_TI_LE!$F$13+DM_TI_LE!$G$13,IF(G287&lt;DM_TI_LE!$E$14,G287*DM_TI_LE!$F$14+DM_TI_LE!$G$14,IF(G287&lt;DM_TI_LE!$E$15,G287*DM_TI_LE!$F$15+DM_TI_LE!$G$15,IF(G287&lt;DM_TI_LE!$E$16,G287*DM_TI_LE!$F$16+DM_TI_LE!$G$16,G287*DM_TI_LE!$F$17+DM_TI_LE!$G$17)))))))-J287</f>
        <v>122830.99999999996</v>
      </c>
      <c r="I287" s="167">
        <v>-2646690</v>
      </c>
      <c r="J287" s="22">
        <v>0</v>
      </c>
    </row>
    <row r="288" spans="1:10" ht="14.25" x14ac:dyDescent="0.2">
      <c r="A288" s="49">
        <v>284</v>
      </c>
      <c r="B288" s="206">
        <f>GD_CHUNG!B288</f>
        <v>12591</v>
      </c>
      <c r="C288" s="206" t="str">
        <f>GD_CHUNG!C288</f>
        <v>Nguyễn Xuân Quý</v>
      </c>
      <c r="D288" s="206" t="str">
        <f>GD_CHUNG!D288</f>
        <v>Nhân viên Bốc xếp</v>
      </c>
      <c r="E288" s="43">
        <f>VLOOKUP(B288,RPT_TONG_HOP!$B$4:$T$988,19,FALSE)</f>
        <v>7430000</v>
      </c>
      <c r="F288" s="43">
        <f>VLOOKUP(B288,RPT_CAC_KHOAN_GIAM_TRU!$B$4:$M$1000,12,FALSE)</f>
        <v>1076690</v>
      </c>
      <c r="G288" s="76">
        <f t="shared" si="0"/>
        <v>-3493380</v>
      </c>
      <c r="H288" s="43">
        <f>IF(G288&lt;0,0,IF(G288&lt;DM_TI_LE!$E$11,G288*DM_TI_LE!$F$11+DM_TI_LE!$G$11,IF(G288&lt;DM_TI_LE!$E$12,G288*DM_TI_LE!$F$12+DM_TI_LE!$G$12,IF(G288&lt;DM_TI_LE!$E$13,G288*DM_TI_LE!$F$13+DM_TI_LE!$G$13,IF(G288&lt;DM_TI_LE!$E$14,G288*DM_TI_LE!$F$14+DM_TI_LE!$G$14,IF(G288&lt;DM_TI_LE!$E$15,G288*DM_TI_LE!$F$15+DM_TI_LE!$G$15,IF(G288&lt;DM_TI_LE!$E$16,G288*DM_TI_LE!$F$16+DM_TI_LE!$G$16,G288*DM_TI_LE!$F$17+DM_TI_LE!$G$17)))))))-J288</f>
        <v>0</v>
      </c>
      <c r="I288" s="167">
        <v>-9846690</v>
      </c>
      <c r="J288" s="22">
        <v>0</v>
      </c>
    </row>
    <row r="289" spans="1:10" ht="14.25" x14ac:dyDescent="0.2">
      <c r="A289" s="49">
        <v>285</v>
      </c>
      <c r="B289" s="206">
        <f>GD_CHUNG!B289</f>
        <v>12592</v>
      </c>
      <c r="C289" s="206" t="str">
        <f>GD_CHUNG!C289</f>
        <v>Lê Minh Huy</v>
      </c>
      <c r="D289" s="206" t="str">
        <f>GD_CHUNG!D289</f>
        <v>Nhân viên Bốc xếp</v>
      </c>
      <c r="E289" s="43">
        <f>VLOOKUP(B289,RPT_TONG_HOP!$B$4:$T$988,19,FALSE)</f>
        <v>7430000</v>
      </c>
      <c r="F289" s="43">
        <f>VLOOKUP(B289,RPT_CAC_KHOAN_GIAM_TRU!$B$4:$M$1000,12,FALSE)</f>
        <v>1076690</v>
      </c>
      <c r="G289" s="76">
        <f t="shared" si="0"/>
        <v>3706620</v>
      </c>
      <c r="H289" s="43">
        <f>IF(G289&lt;0,0,IF(G289&lt;DM_TI_LE!$E$11,G289*DM_TI_LE!$F$11+DM_TI_LE!$G$11,IF(G289&lt;DM_TI_LE!$E$12,G289*DM_TI_LE!$F$12+DM_TI_LE!$G$12,IF(G289&lt;DM_TI_LE!$E$13,G289*DM_TI_LE!$F$13+DM_TI_LE!$G$13,IF(G289&lt;DM_TI_LE!$E$14,G289*DM_TI_LE!$F$14+DM_TI_LE!$G$14,IF(G289&lt;DM_TI_LE!$E$15,G289*DM_TI_LE!$F$15+DM_TI_LE!$G$15,IF(G289&lt;DM_TI_LE!$E$16,G289*DM_TI_LE!$F$16+DM_TI_LE!$G$16,G289*DM_TI_LE!$F$17+DM_TI_LE!$G$17)))))))-J289</f>
        <v>185331</v>
      </c>
      <c r="I289" s="167">
        <v>-2646690</v>
      </c>
      <c r="J289" s="22">
        <v>0</v>
      </c>
    </row>
    <row r="290" spans="1:10" ht="14.25" x14ac:dyDescent="0.2">
      <c r="A290" s="49">
        <v>286</v>
      </c>
      <c r="B290" s="206">
        <f>GD_CHUNG!B290</f>
        <v>13424</v>
      </c>
      <c r="C290" s="206" t="str">
        <f>GD_CHUNG!C290</f>
        <v>Bùi Tuấn Anh</v>
      </c>
      <c r="D290" s="206" t="str">
        <f>GD_CHUNG!D290</f>
        <v>Nhân viên Bốc xếp</v>
      </c>
      <c r="E290" s="43">
        <f>VLOOKUP(B290,RPT_TONG_HOP!$B$4:$T$988,19,FALSE)</f>
        <v>7430000</v>
      </c>
      <c r="F290" s="43">
        <f>VLOOKUP(B290,RPT_CAC_KHOAN_GIAM_TRU!$B$4:$M$1000,12,FALSE)</f>
        <v>1076690</v>
      </c>
      <c r="G290" s="76">
        <f t="shared" si="0"/>
        <v>4044120</v>
      </c>
      <c r="H290" s="43">
        <f>IF(G290&lt;0,0,IF(G290&lt;DM_TI_LE!$E$11,G290*DM_TI_LE!$F$11+DM_TI_LE!$G$11,IF(G290&lt;DM_TI_LE!$E$12,G290*DM_TI_LE!$F$12+DM_TI_LE!$G$12,IF(G290&lt;DM_TI_LE!$E$13,G290*DM_TI_LE!$F$13+DM_TI_LE!$G$13,IF(G290&lt;DM_TI_LE!$E$14,G290*DM_TI_LE!$F$14+DM_TI_LE!$G$14,IF(G290&lt;DM_TI_LE!$E$15,G290*DM_TI_LE!$F$15+DM_TI_LE!$G$15,IF(G290&lt;DM_TI_LE!$E$16,G290*DM_TI_LE!$F$16+DM_TI_LE!$G$16,G290*DM_TI_LE!$F$17+DM_TI_LE!$G$17)))))))-J290</f>
        <v>202206</v>
      </c>
      <c r="I290" s="167">
        <v>-2309190</v>
      </c>
      <c r="J290" s="22">
        <v>0</v>
      </c>
    </row>
    <row r="291" spans="1:10" ht="14.25" x14ac:dyDescent="0.2">
      <c r="A291" s="49">
        <v>287</v>
      </c>
      <c r="B291" s="206">
        <f>GD_CHUNG!B291</f>
        <v>13425</v>
      </c>
      <c r="C291" s="206" t="str">
        <f>GD_CHUNG!C291</f>
        <v>Nguyễn Duy Trinh</v>
      </c>
      <c r="D291" s="206" t="str">
        <f>GD_CHUNG!D291</f>
        <v>Nhân viên Bốc xếp</v>
      </c>
      <c r="E291" s="43">
        <f>VLOOKUP(B291,RPT_TONG_HOP!$B$4:$T$988,19,FALSE)</f>
        <v>7585000</v>
      </c>
      <c r="F291" s="43">
        <f>VLOOKUP(B291,RPT_CAC_KHOAN_GIAM_TRU!$B$4:$M$1000,12,FALSE)</f>
        <v>1076690</v>
      </c>
      <c r="G291" s="76">
        <f t="shared" si="0"/>
        <v>4354120</v>
      </c>
      <c r="H291" s="43">
        <f>IF(G291&lt;0,0,IF(G291&lt;DM_TI_LE!$E$11,G291*DM_TI_LE!$F$11+DM_TI_LE!$G$11,IF(G291&lt;DM_TI_LE!$E$12,G291*DM_TI_LE!$F$12+DM_TI_LE!$G$12,IF(G291&lt;DM_TI_LE!$E$13,G291*DM_TI_LE!$F$13+DM_TI_LE!$G$13,IF(G291&lt;DM_TI_LE!$E$14,G291*DM_TI_LE!$F$14+DM_TI_LE!$G$14,IF(G291&lt;DM_TI_LE!$E$15,G291*DM_TI_LE!$F$15+DM_TI_LE!$G$15,IF(G291&lt;DM_TI_LE!$E$16,G291*DM_TI_LE!$F$16+DM_TI_LE!$G$16,G291*DM_TI_LE!$F$17+DM_TI_LE!$G$17)))))))-J291</f>
        <v>217706</v>
      </c>
      <c r="I291" s="167">
        <v>-2154190</v>
      </c>
      <c r="J291" s="22">
        <v>0</v>
      </c>
    </row>
    <row r="292" spans="1:10" ht="14.25" x14ac:dyDescent="0.2">
      <c r="A292" s="49">
        <v>288</v>
      </c>
      <c r="B292" s="206">
        <f>GD_CHUNG!B292</f>
        <v>13436</v>
      </c>
      <c r="C292" s="206" t="str">
        <f>GD_CHUNG!C292</f>
        <v>Lê Văn Thư</v>
      </c>
      <c r="D292" s="206" t="str">
        <f>GD_CHUNG!D292</f>
        <v>Nhân viên Bốc xếp</v>
      </c>
      <c r="E292" s="43">
        <f>VLOOKUP(B292,RPT_TONG_HOP!$B$4:$T$988,19,FALSE)</f>
        <v>7585000</v>
      </c>
      <c r="F292" s="43">
        <f>VLOOKUP(B292,RPT_CAC_KHOAN_GIAM_TRU!$B$4:$M$1000,12,FALSE)</f>
        <v>1076690</v>
      </c>
      <c r="G292" s="76">
        <f t="shared" si="0"/>
        <v>4016620</v>
      </c>
      <c r="H292" s="43">
        <f>IF(G292&lt;0,0,IF(G292&lt;DM_TI_LE!$E$11,G292*DM_TI_LE!$F$11+DM_TI_LE!$G$11,IF(G292&lt;DM_TI_LE!$E$12,G292*DM_TI_LE!$F$12+DM_TI_LE!$G$12,IF(G292&lt;DM_TI_LE!$E$13,G292*DM_TI_LE!$F$13+DM_TI_LE!$G$13,IF(G292&lt;DM_TI_LE!$E$14,G292*DM_TI_LE!$F$14+DM_TI_LE!$G$14,IF(G292&lt;DM_TI_LE!$E$15,G292*DM_TI_LE!$F$15+DM_TI_LE!$G$15,IF(G292&lt;DM_TI_LE!$E$16,G292*DM_TI_LE!$F$16+DM_TI_LE!$G$16,G292*DM_TI_LE!$F$17+DM_TI_LE!$G$17)))))))-J292</f>
        <v>200831</v>
      </c>
      <c r="I292" s="167">
        <v>-2491690</v>
      </c>
      <c r="J292" s="22">
        <v>0</v>
      </c>
    </row>
    <row r="293" spans="1:10" ht="14.25" x14ac:dyDescent="0.2">
      <c r="A293" s="49">
        <v>289</v>
      </c>
      <c r="B293" s="206">
        <f>GD_CHUNG!B293</f>
        <v>13437</v>
      </c>
      <c r="C293" s="206" t="str">
        <f>GD_CHUNG!C293</f>
        <v>Phạm Ngọc Huấn</v>
      </c>
      <c r="D293" s="206" t="str">
        <f>GD_CHUNG!D293</f>
        <v>Nhân viên Bốc xếp</v>
      </c>
      <c r="E293" s="43">
        <f>VLOOKUP(B293,RPT_TONG_HOP!$B$4:$T$988,19,FALSE)</f>
        <v>7430000</v>
      </c>
      <c r="F293" s="43">
        <f>VLOOKUP(B293,RPT_CAC_KHOAN_GIAM_TRU!$B$4:$M$1000,12,FALSE)</f>
        <v>1076690</v>
      </c>
      <c r="G293" s="76">
        <f t="shared" si="0"/>
        <v>4044120</v>
      </c>
      <c r="H293" s="43">
        <f>IF(G293&lt;0,0,IF(G293&lt;DM_TI_LE!$E$11,G293*DM_TI_LE!$F$11+DM_TI_LE!$G$11,IF(G293&lt;DM_TI_LE!$E$12,G293*DM_TI_LE!$F$12+DM_TI_LE!$G$12,IF(G293&lt;DM_TI_LE!$E$13,G293*DM_TI_LE!$F$13+DM_TI_LE!$G$13,IF(G293&lt;DM_TI_LE!$E$14,G293*DM_TI_LE!$F$14+DM_TI_LE!$G$14,IF(G293&lt;DM_TI_LE!$E$15,G293*DM_TI_LE!$F$15+DM_TI_LE!$G$15,IF(G293&lt;DM_TI_LE!$E$16,G293*DM_TI_LE!$F$16+DM_TI_LE!$G$16,G293*DM_TI_LE!$F$17+DM_TI_LE!$G$17)))))))-J293</f>
        <v>202206</v>
      </c>
      <c r="I293" s="167">
        <v>-2309190</v>
      </c>
      <c r="J293" s="22">
        <v>0</v>
      </c>
    </row>
    <row r="294" spans="1:10" ht="14.25" x14ac:dyDescent="0.2">
      <c r="A294" s="49">
        <v>290</v>
      </c>
      <c r="B294" s="206">
        <f>GD_CHUNG!B294</f>
        <v>13446</v>
      </c>
      <c r="C294" s="206" t="str">
        <f>GD_CHUNG!C294</f>
        <v>Dương Công Tú</v>
      </c>
      <c r="D294" s="206" t="str">
        <f>GD_CHUNG!D294</f>
        <v>Nhân viên Bốc xếp</v>
      </c>
      <c r="E294" s="43">
        <f>VLOOKUP(B294,RPT_TONG_HOP!$B$4:$T$988,19,FALSE)</f>
        <v>7430000</v>
      </c>
      <c r="F294" s="43">
        <f>VLOOKUP(B294,RPT_CAC_KHOAN_GIAM_TRU!$B$4:$M$1000,12,FALSE)</f>
        <v>1076690</v>
      </c>
      <c r="G294" s="76">
        <f t="shared" si="0"/>
        <v>3369120</v>
      </c>
      <c r="H294" s="43">
        <f>IF(G294&lt;0,0,IF(G294&lt;DM_TI_LE!$E$11,G294*DM_TI_LE!$F$11+DM_TI_LE!$G$11,IF(G294&lt;DM_TI_LE!$E$12,G294*DM_TI_LE!$F$12+DM_TI_LE!$G$12,IF(G294&lt;DM_TI_LE!$E$13,G294*DM_TI_LE!$F$13+DM_TI_LE!$G$13,IF(G294&lt;DM_TI_LE!$E$14,G294*DM_TI_LE!$F$14+DM_TI_LE!$G$14,IF(G294&lt;DM_TI_LE!$E$15,G294*DM_TI_LE!$F$15+DM_TI_LE!$G$15,IF(G294&lt;DM_TI_LE!$E$16,G294*DM_TI_LE!$F$16+DM_TI_LE!$G$16,G294*DM_TI_LE!$F$17+DM_TI_LE!$G$17)))))))-J294</f>
        <v>168456</v>
      </c>
      <c r="I294" s="167">
        <v>-2984190</v>
      </c>
      <c r="J294" s="22">
        <v>0</v>
      </c>
    </row>
    <row r="295" spans="1:10" ht="14.25" x14ac:dyDescent="0.2">
      <c r="A295" s="49">
        <v>291</v>
      </c>
      <c r="B295" s="206">
        <f>GD_CHUNG!B295</f>
        <v>13448</v>
      </c>
      <c r="C295" s="206" t="str">
        <f>GD_CHUNG!C295</f>
        <v>Nguyễn Hùng Anh</v>
      </c>
      <c r="D295" s="206" t="str">
        <f>GD_CHUNG!D295</f>
        <v>Nhân viên Bốc xếp</v>
      </c>
      <c r="E295" s="43">
        <f>VLOOKUP(B295,RPT_TONG_HOP!$B$4:$T$988,19,FALSE)</f>
        <v>7430000</v>
      </c>
      <c r="F295" s="43">
        <f>VLOOKUP(B295,RPT_CAC_KHOAN_GIAM_TRU!$B$4:$M$1000,12,FALSE)</f>
        <v>1076690</v>
      </c>
      <c r="G295" s="76">
        <f t="shared" si="0"/>
        <v>3706620</v>
      </c>
      <c r="H295" s="43">
        <f>IF(G295&lt;0,0,IF(G295&lt;DM_TI_LE!$E$11,G295*DM_TI_LE!$F$11+DM_TI_LE!$G$11,IF(G295&lt;DM_TI_LE!$E$12,G295*DM_TI_LE!$F$12+DM_TI_LE!$G$12,IF(G295&lt;DM_TI_LE!$E$13,G295*DM_TI_LE!$F$13+DM_TI_LE!$G$13,IF(G295&lt;DM_TI_LE!$E$14,G295*DM_TI_LE!$F$14+DM_TI_LE!$G$14,IF(G295&lt;DM_TI_LE!$E$15,G295*DM_TI_LE!$F$15+DM_TI_LE!$G$15,IF(G295&lt;DM_TI_LE!$E$16,G295*DM_TI_LE!$F$16+DM_TI_LE!$G$16,G295*DM_TI_LE!$F$17+DM_TI_LE!$G$17)))))))-J295</f>
        <v>185331</v>
      </c>
      <c r="I295" s="167">
        <v>-2646690</v>
      </c>
      <c r="J295" s="22">
        <v>0</v>
      </c>
    </row>
    <row r="296" spans="1:10" ht="14.25" x14ac:dyDescent="0.2">
      <c r="A296" s="49">
        <v>292</v>
      </c>
      <c r="B296" s="206">
        <f>GD_CHUNG!B296</f>
        <v>13450</v>
      </c>
      <c r="C296" s="206" t="str">
        <f>GD_CHUNG!C296</f>
        <v>Phạm Văn Mạnh</v>
      </c>
      <c r="D296" s="206" t="str">
        <f>GD_CHUNG!D296</f>
        <v>Nhân viên Bốc xếp</v>
      </c>
      <c r="E296" s="43">
        <f>VLOOKUP(B296,RPT_TONG_HOP!$B$4:$T$988,19,FALSE)</f>
        <v>7430000</v>
      </c>
      <c r="F296" s="43">
        <f>VLOOKUP(B296,RPT_CAC_KHOAN_GIAM_TRU!$B$4:$M$1000,12,FALSE)</f>
        <v>1076690</v>
      </c>
      <c r="G296" s="76">
        <f t="shared" si="0"/>
        <v>3706620</v>
      </c>
      <c r="H296" s="43">
        <f>IF(G296&lt;0,0,IF(G296&lt;DM_TI_LE!$E$11,G296*DM_TI_LE!$F$11+DM_TI_LE!$G$11,IF(G296&lt;DM_TI_LE!$E$12,G296*DM_TI_LE!$F$12+DM_TI_LE!$G$12,IF(G296&lt;DM_TI_LE!$E$13,G296*DM_TI_LE!$F$13+DM_TI_LE!$G$13,IF(G296&lt;DM_TI_LE!$E$14,G296*DM_TI_LE!$F$14+DM_TI_LE!$G$14,IF(G296&lt;DM_TI_LE!$E$15,G296*DM_TI_LE!$F$15+DM_TI_LE!$G$15,IF(G296&lt;DM_TI_LE!$E$16,G296*DM_TI_LE!$F$16+DM_TI_LE!$G$16,G296*DM_TI_LE!$F$17+DM_TI_LE!$G$17)))))))-J296</f>
        <v>185331</v>
      </c>
      <c r="I296" s="167">
        <v>-2646690</v>
      </c>
      <c r="J296" s="22">
        <v>0</v>
      </c>
    </row>
    <row r="297" spans="1:10" ht="14.25" x14ac:dyDescent="0.2">
      <c r="A297" s="49">
        <v>293</v>
      </c>
      <c r="B297" s="206">
        <f>GD_CHUNG!B297</f>
        <v>13451</v>
      </c>
      <c r="C297" s="206" t="str">
        <f>GD_CHUNG!C297</f>
        <v>Vũ Minh Tiến</v>
      </c>
      <c r="D297" s="206" t="str">
        <f>GD_CHUNG!D297</f>
        <v>Nhân viên Bốc xếp</v>
      </c>
      <c r="E297" s="43">
        <f>VLOOKUP(B297,RPT_TONG_HOP!$B$4:$T$988,19,FALSE)</f>
        <v>7430000</v>
      </c>
      <c r="F297" s="43">
        <f>VLOOKUP(B297,RPT_CAC_KHOAN_GIAM_TRU!$B$4:$M$1000,12,FALSE)</f>
        <v>1076690</v>
      </c>
      <c r="G297" s="76">
        <f t="shared" si="0"/>
        <v>3706620</v>
      </c>
      <c r="H297" s="43">
        <f>IF(G297&lt;0,0,IF(G297&lt;DM_TI_LE!$E$11,G297*DM_TI_LE!$F$11+DM_TI_LE!$G$11,IF(G297&lt;DM_TI_LE!$E$12,G297*DM_TI_LE!$F$12+DM_TI_LE!$G$12,IF(G297&lt;DM_TI_LE!$E$13,G297*DM_TI_LE!$F$13+DM_TI_LE!$G$13,IF(G297&lt;DM_TI_LE!$E$14,G297*DM_TI_LE!$F$14+DM_TI_LE!$G$14,IF(G297&lt;DM_TI_LE!$E$15,G297*DM_TI_LE!$F$15+DM_TI_LE!$G$15,IF(G297&lt;DM_TI_LE!$E$16,G297*DM_TI_LE!$F$16+DM_TI_LE!$G$16,G297*DM_TI_LE!$F$17+DM_TI_LE!$G$17)))))))-J297</f>
        <v>185331</v>
      </c>
      <c r="I297" s="167">
        <v>-2646690</v>
      </c>
      <c r="J297" s="22">
        <v>0</v>
      </c>
    </row>
    <row r="298" spans="1:10" ht="14.25" x14ac:dyDescent="0.2">
      <c r="A298" s="49">
        <v>294</v>
      </c>
      <c r="B298" s="206">
        <f>GD_CHUNG!B298</f>
        <v>13453</v>
      </c>
      <c r="C298" s="206" t="str">
        <f>GD_CHUNG!C298</f>
        <v>Nguyễn Văn Khiêm</v>
      </c>
      <c r="D298" s="206" t="str">
        <f>GD_CHUNG!D298</f>
        <v>Nhân viên Bốc xếp</v>
      </c>
      <c r="E298" s="43">
        <f>VLOOKUP(B298,RPT_TONG_HOP!$B$4:$T$988,19,FALSE)</f>
        <v>7430000</v>
      </c>
      <c r="F298" s="43">
        <f>VLOOKUP(B298,RPT_CAC_KHOAN_GIAM_TRU!$B$4:$M$1000,12,FALSE)</f>
        <v>1076690</v>
      </c>
      <c r="G298" s="76">
        <f t="shared" si="0"/>
        <v>3706620</v>
      </c>
      <c r="H298" s="43">
        <f>IF(G298&lt;0,0,IF(G298&lt;DM_TI_LE!$E$11,G298*DM_TI_LE!$F$11+DM_TI_LE!$G$11,IF(G298&lt;DM_TI_LE!$E$12,G298*DM_TI_LE!$F$12+DM_TI_LE!$G$12,IF(G298&lt;DM_TI_LE!$E$13,G298*DM_TI_LE!$F$13+DM_TI_LE!$G$13,IF(G298&lt;DM_TI_LE!$E$14,G298*DM_TI_LE!$F$14+DM_TI_LE!$G$14,IF(G298&lt;DM_TI_LE!$E$15,G298*DM_TI_LE!$F$15+DM_TI_LE!$G$15,IF(G298&lt;DM_TI_LE!$E$16,G298*DM_TI_LE!$F$16+DM_TI_LE!$G$16,G298*DM_TI_LE!$F$17+DM_TI_LE!$G$17)))))))-J298</f>
        <v>185331</v>
      </c>
      <c r="I298" s="167">
        <v>-2646690</v>
      </c>
      <c r="J298" s="22">
        <v>0</v>
      </c>
    </row>
    <row r="299" spans="1:10" ht="14.25" x14ac:dyDescent="0.2">
      <c r="A299" s="49">
        <v>295</v>
      </c>
      <c r="B299" s="206">
        <f>GD_CHUNG!B299</f>
        <v>13454</v>
      </c>
      <c r="C299" s="206" t="str">
        <f>GD_CHUNG!C299</f>
        <v>Nguyễn Xuân Hải</v>
      </c>
      <c r="D299" s="206" t="str">
        <f>GD_CHUNG!D299</f>
        <v>Nhân viên Bốc xếp</v>
      </c>
      <c r="E299" s="43">
        <f>VLOOKUP(B299,RPT_TONG_HOP!$B$4:$T$988,19,FALSE)</f>
        <v>2751851.8518518517</v>
      </c>
      <c r="F299" s="43">
        <f>VLOOKUP(B299,RPT_CAC_KHOAN_GIAM_TRU!$B$4:$M$1000,12,FALSE)</f>
        <v>648541.8518518518</v>
      </c>
      <c r="G299" s="76">
        <f t="shared" si="0"/>
        <v>-543380</v>
      </c>
      <c r="H299" s="43">
        <f>IF(G299&lt;0,0,IF(G299&lt;DM_TI_LE!$E$11,G299*DM_TI_LE!$F$11+DM_TI_LE!$G$11,IF(G299&lt;DM_TI_LE!$E$12,G299*DM_TI_LE!$F$12+DM_TI_LE!$G$12,IF(G299&lt;DM_TI_LE!$E$13,G299*DM_TI_LE!$F$13+DM_TI_LE!$G$13,IF(G299&lt;DM_TI_LE!$E$14,G299*DM_TI_LE!$F$14+DM_TI_LE!$G$14,IF(G299&lt;DM_TI_LE!$E$15,G299*DM_TI_LE!$F$15+DM_TI_LE!$G$15,IF(G299&lt;DM_TI_LE!$E$16,G299*DM_TI_LE!$F$16+DM_TI_LE!$G$16,G299*DM_TI_LE!$F$17+DM_TI_LE!$G$17)))))))-J299</f>
        <v>0</v>
      </c>
      <c r="I299" s="167">
        <v>-2646690</v>
      </c>
      <c r="J299" s="22">
        <v>0</v>
      </c>
    </row>
    <row r="300" spans="1:10" ht="14.25" x14ac:dyDescent="0.2">
      <c r="A300" s="49">
        <v>296</v>
      </c>
      <c r="B300" s="206">
        <f>GD_CHUNG!B300</f>
        <v>13455</v>
      </c>
      <c r="C300" s="206" t="str">
        <f>GD_CHUNG!C300</f>
        <v>Nguyễn Như Tuấn</v>
      </c>
      <c r="D300" s="206" t="str">
        <f>GD_CHUNG!D300</f>
        <v>Nhân viên Bốc xếp</v>
      </c>
      <c r="E300" s="43">
        <f>VLOOKUP(B300,RPT_TONG_HOP!$B$4:$T$988,19,FALSE)</f>
        <v>7430000</v>
      </c>
      <c r="F300" s="43">
        <f>VLOOKUP(B300,RPT_CAC_KHOAN_GIAM_TRU!$B$4:$M$1000,12,FALSE)</f>
        <v>1076690</v>
      </c>
      <c r="G300" s="76">
        <f t="shared" si="0"/>
        <v>3706620</v>
      </c>
      <c r="H300" s="43">
        <f>IF(G300&lt;0,0,IF(G300&lt;DM_TI_LE!$E$11,G300*DM_TI_LE!$F$11+DM_TI_LE!$G$11,IF(G300&lt;DM_TI_LE!$E$12,G300*DM_TI_LE!$F$12+DM_TI_LE!$G$12,IF(G300&lt;DM_TI_LE!$E$13,G300*DM_TI_LE!$F$13+DM_TI_LE!$G$13,IF(G300&lt;DM_TI_LE!$E$14,G300*DM_TI_LE!$F$14+DM_TI_LE!$G$14,IF(G300&lt;DM_TI_LE!$E$15,G300*DM_TI_LE!$F$15+DM_TI_LE!$G$15,IF(G300&lt;DM_TI_LE!$E$16,G300*DM_TI_LE!$F$16+DM_TI_LE!$G$16,G300*DM_TI_LE!$F$17+DM_TI_LE!$G$17)))))))-J300</f>
        <v>185331</v>
      </c>
      <c r="I300" s="167">
        <v>-2646690</v>
      </c>
      <c r="J300" s="22">
        <v>0</v>
      </c>
    </row>
    <row r="301" spans="1:10" ht="14.25" x14ac:dyDescent="0.2">
      <c r="A301" s="49">
        <v>297</v>
      </c>
      <c r="B301" s="206">
        <f>GD_CHUNG!B301</f>
        <v>13457</v>
      </c>
      <c r="C301" s="206" t="str">
        <f>GD_CHUNG!C301</f>
        <v>Trần Thanh Tuấn</v>
      </c>
      <c r="D301" s="206" t="str">
        <f>GD_CHUNG!D301</f>
        <v>Nhân viên Bốc xếp</v>
      </c>
      <c r="E301" s="43">
        <f>VLOOKUP(B301,RPT_TONG_HOP!$B$4:$T$988,19,FALSE)</f>
        <v>7585000</v>
      </c>
      <c r="F301" s="43">
        <f>VLOOKUP(B301,RPT_CAC_KHOAN_GIAM_TRU!$B$4:$M$1000,12,FALSE)</f>
        <v>1076690</v>
      </c>
      <c r="G301" s="76">
        <f t="shared" si="0"/>
        <v>4016620</v>
      </c>
      <c r="H301" s="43">
        <f>IF(G301&lt;0,0,IF(G301&lt;DM_TI_LE!$E$11,G301*DM_TI_LE!$F$11+DM_TI_LE!$G$11,IF(G301&lt;DM_TI_LE!$E$12,G301*DM_TI_LE!$F$12+DM_TI_LE!$G$12,IF(G301&lt;DM_TI_LE!$E$13,G301*DM_TI_LE!$F$13+DM_TI_LE!$G$13,IF(G301&lt;DM_TI_LE!$E$14,G301*DM_TI_LE!$F$14+DM_TI_LE!$G$14,IF(G301&lt;DM_TI_LE!$E$15,G301*DM_TI_LE!$F$15+DM_TI_LE!$G$15,IF(G301&lt;DM_TI_LE!$E$16,G301*DM_TI_LE!$F$16+DM_TI_LE!$G$16,G301*DM_TI_LE!$F$17+DM_TI_LE!$G$17)))))))-J301</f>
        <v>200831</v>
      </c>
      <c r="I301" s="167">
        <v>-2491690</v>
      </c>
      <c r="J301" s="22">
        <v>0</v>
      </c>
    </row>
    <row r="302" spans="1:10" ht="14.25" x14ac:dyDescent="0.2">
      <c r="A302" s="49">
        <v>298</v>
      </c>
      <c r="B302" s="206">
        <f>GD_CHUNG!B302</f>
        <v>13458</v>
      </c>
      <c r="C302" s="206" t="str">
        <f>GD_CHUNG!C302</f>
        <v>Nguyễn Việt Hải</v>
      </c>
      <c r="D302" s="206" t="str">
        <f>GD_CHUNG!D302</f>
        <v>Nhân viên Bốc xếp</v>
      </c>
      <c r="E302" s="43">
        <f>VLOOKUP(B302,RPT_TONG_HOP!$B$4:$T$988,19,FALSE)</f>
        <v>7430000</v>
      </c>
      <c r="F302" s="43">
        <f>VLOOKUP(B302,RPT_CAC_KHOAN_GIAM_TRU!$B$4:$M$1000,12,FALSE)</f>
        <v>1076690</v>
      </c>
      <c r="G302" s="76">
        <f t="shared" si="0"/>
        <v>3706620</v>
      </c>
      <c r="H302" s="43">
        <f>IF(G302&lt;0,0,IF(G302&lt;DM_TI_LE!$E$11,G302*DM_TI_LE!$F$11+DM_TI_LE!$G$11,IF(G302&lt;DM_TI_LE!$E$12,G302*DM_TI_LE!$F$12+DM_TI_LE!$G$12,IF(G302&lt;DM_TI_LE!$E$13,G302*DM_TI_LE!$F$13+DM_TI_LE!$G$13,IF(G302&lt;DM_TI_LE!$E$14,G302*DM_TI_LE!$F$14+DM_TI_LE!$G$14,IF(G302&lt;DM_TI_LE!$E$15,G302*DM_TI_LE!$F$15+DM_TI_LE!$G$15,IF(G302&lt;DM_TI_LE!$E$16,G302*DM_TI_LE!$F$16+DM_TI_LE!$G$16,G302*DM_TI_LE!$F$17+DM_TI_LE!$G$17)))))))-J302</f>
        <v>185331</v>
      </c>
      <c r="I302" s="167">
        <v>-2646690</v>
      </c>
      <c r="J302" s="22">
        <v>0</v>
      </c>
    </row>
    <row r="303" spans="1:10" ht="14.25" x14ac:dyDescent="0.2">
      <c r="A303" s="49">
        <v>299</v>
      </c>
      <c r="B303" s="206">
        <f>GD_CHUNG!B303</f>
        <v>13461</v>
      </c>
      <c r="C303" s="206" t="str">
        <f>GD_CHUNG!C303</f>
        <v>Cao Văn Mạnh</v>
      </c>
      <c r="D303" s="206" t="str">
        <f>GD_CHUNG!D303</f>
        <v>Nhân viên Bốc xếp</v>
      </c>
      <c r="E303" s="43">
        <f>VLOOKUP(B303,RPT_TONG_HOP!$B$4:$T$988,19,FALSE)</f>
        <v>7585000</v>
      </c>
      <c r="F303" s="43">
        <f>VLOOKUP(B303,RPT_CAC_KHOAN_GIAM_TRU!$B$4:$M$1000,12,FALSE)</f>
        <v>1076690</v>
      </c>
      <c r="G303" s="76">
        <f t="shared" si="0"/>
        <v>4016620</v>
      </c>
      <c r="H303" s="43">
        <f>IF(G303&lt;0,0,IF(G303&lt;DM_TI_LE!$E$11,G303*DM_TI_LE!$F$11+DM_TI_LE!$G$11,IF(G303&lt;DM_TI_LE!$E$12,G303*DM_TI_LE!$F$12+DM_TI_LE!$G$12,IF(G303&lt;DM_TI_LE!$E$13,G303*DM_TI_LE!$F$13+DM_TI_LE!$G$13,IF(G303&lt;DM_TI_LE!$E$14,G303*DM_TI_LE!$F$14+DM_TI_LE!$G$14,IF(G303&lt;DM_TI_LE!$E$15,G303*DM_TI_LE!$F$15+DM_TI_LE!$G$15,IF(G303&lt;DM_TI_LE!$E$16,G303*DM_TI_LE!$F$16+DM_TI_LE!$G$16,G303*DM_TI_LE!$F$17+DM_TI_LE!$G$17)))))))-J303</f>
        <v>200831</v>
      </c>
      <c r="I303" s="167">
        <v>-2491690</v>
      </c>
      <c r="J303" s="22">
        <v>0</v>
      </c>
    </row>
    <row r="304" spans="1:10" ht="14.25" x14ac:dyDescent="0.2">
      <c r="A304" s="49">
        <v>300</v>
      </c>
      <c r="B304" s="206">
        <f>GD_CHUNG!B304</f>
        <v>13464</v>
      </c>
      <c r="C304" s="206" t="str">
        <f>GD_CHUNG!C304</f>
        <v>Phạm Văn Dũng</v>
      </c>
      <c r="D304" s="206" t="str">
        <f>GD_CHUNG!D304</f>
        <v>Nhân viên Bốc xếp</v>
      </c>
      <c r="E304" s="43">
        <f>VLOOKUP(B304,RPT_TONG_HOP!$B$4:$T$988,19,FALSE)</f>
        <v>2751851.8518518517</v>
      </c>
      <c r="F304" s="43">
        <f>VLOOKUP(B304,RPT_CAC_KHOAN_GIAM_TRU!$B$4:$M$1000,12,FALSE)</f>
        <v>251851.85185185182</v>
      </c>
      <c r="G304" s="76">
        <f t="shared" si="0"/>
        <v>-821690</v>
      </c>
      <c r="H304" s="43">
        <f>IF(G304&lt;0,0,IF(G304&lt;DM_TI_LE!$E$11,G304*DM_TI_LE!$F$11+DM_TI_LE!$G$11,IF(G304&lt;DM_TI_LE!$E$12,G304*DM_TI_LE!$F$12+DM_TI_LE!$G$12,IF(G304&lt;DM_TI_LE!$E$13,G304*DM_TI_LE!$F$13+DM_TI_LE!$G$13,IF(G304&lt;DM_TI_LE!$E$14,G304*DM_TI_LE!$F$14+DM_TI_LE!$G$14,IF(G304&lt;DM_TI_LE!$E$15,G304*DM_TI_LE!$F$15+DM_TI_LE!$G$15,IF(G304&lt;DM_TI_LE!$E$16,G304*DM_TI_LE!$F$16+DM_TI_LE!$G$16,G304*DM_TI_LE!$F$17+DM_TI_LE!$G$17)))))))-J304</f>
        <v>0</v>
      </c>
      <c r="I304" s="167">
        <v>-3321690</v>
      </c>
      <c r="J304" s="22">
        <v>0</v>
      </c>
    </row>
    <row r="305" spans="1:10" ht="14.25" x14ac:dyDescent="0.2">
      <c r="A305" s="49">
        <v>301</v>
      </c>
      <c r="B305" s="206">
        <f>GD_CHUNG!B305</f>
        <v>13465</v>
      </c>
      <c r="C305" s="206" t="str">
        <f>GD_CHUNG!C305</f>
        <v>Vũ Văn Tuyền</v>
      </c>
      <c r="D305" s="206" t="str">
        <f>GD_CHUNG!D305</f>
        <v>Nhân viên Bốc xếp</v>
      </c>
      <c r="E305" s="43">
        <f>VLOOKUP(B305,RPT_TONG_HOP!$B$4:$T$988,19,FALSE)</f>
        <v>7430000</v>
      </c>
      <c r="F305" s="43">
        <f>VLOOKUP(B305,RPT_CAC_KHOAN_GIAM_TRU!$B$4:$M$1000,12,FALSE)</f>
        <v>1076690</v>
      </c>
      <c r="G305" s="76">
        <f t="shared" si="0"/>
        <v>4044120</v>
      </c>
      <c r="H305" s="43">
        <f>IF(G305&lt;0,0,IF(G305&lt;DM_TI_LE!$E$11,G305*DM_TI_LE!$F$11+DM_TI_LE!$G$11,IF(G305&lt;DM_TI_LE!$E$12,G305*DM_TI_LE!$F$12+DM_TI_LE!$G$12,IF(G305&lt;DM_TI_LE!$E$13,G305*DM_TI_LE!$F$13+DM_TI_LE!$G$13,IF(G305&lt;DM_TI_LE!$E$14,G305*DM_TI_LE!$F$14+DM_TI_LE!$G$14,IF(G305&lt;DM_TI_LE!$E$15,G305*DM_TI_LE!$F$15+DM_TI_LE!$G$15,IF(G305&lt;DM_TI_LE!$E$16,G305*DM_TI_LE!$F$16+DM_TI_LE!$G$16,G305*DM_TI_LE!$F$17+DM_TI_LE!$G$17)))))))-J305</f>
        <v>202206</v>
      </c>
      <c r="I305" s="167">
        <v>-2309190</v>
      </c>
      <c r="J305" s="22">
        <v>0</v>
      </c>
    </row>
    <row r="306" spans="1:10" ht="14.25" x14ac:dyDescent="0.2">
      <c r="A306" s="49">
        <v>302</v>
      </c>
      <c r="B306" s="206">
        <f>GD_CHUNG!B306</f>
        <v>13466</v>
      </c>
      <c r="C306" s="206" t="str">
        <f>GD_CHUNG!C306</f>
        <v>Nguyễn Viết Phi</v>
      </c>
      <c r="D306" s="206" t="str">
        <f>GD_CHUNG!D306</f>
        <v>Nhân viên Bốc xếp</v>
      </c>
      <c r="E306" s="43">
        <f>VLOOKUP(B306,RPT_TONG_HOP!$B$4:$T$988,19,FALSE)</f>
        <v>7430000</v>
      </c>
      <c r="F306" s="43">
        <f>VLOOKUP(B306,RPT_CAC_KHOAN_GIAM_TRU!$B$4:$M$1000,12,FALSE)</f>
        <v>1076690</v>
      </c>
      <c r="G306" s="76">
        <f t="shared" si="0"/>
        <v>3706620</v>
      </c>
      <c r="H306" s="43">
        <f>IF(G306&lt;0,0,IF(G306&lt;DM_TI_LE!$E$11,G306*DM_TI_LE!$F$11+DM_TI_LE!$G$11,IF(G306&lt;DM_TI_LE!$E$12,G306*DM_TI_LE!$F$12+DM_TI_LE!$G$12,IF(G306&lt;DM_TI_LE!$E$13,G306*DM_TI_LE!$F$13+DM_TI_LE!$G$13,IF(G306&lt;DM_TI_LE!$E$14,G306*DM_TI_LE!$F$14+DM_TI_LE!$G$14,IF(G306&lt;DM_TI_LE!$E$15,G306*DM_TI_LE!$F$15+DM_TI_LE!$G$15,IF(G306&lt;DM_TI_LE!$E$16,G306*DM_TI_LE!$F$16+DM_TI_LE!$G$16,G306*DM_TI_LE!$F$17+DM_TI_LE!$G$17)))))))-J306</f>
        <v>185331</v>
      </c>
      <c r="I306" s="167">
        <v>-2646690</v>
      </c>
      <c r="J306" s="22">
        <v>0</v>
      </c>
    </row>
    <row r="307" spans="1:10" ht="14.25" x14ac:dyDescent="0.2">
      <c r="A307" s="49">
        <v>303</v>
      </c>
      <c r="B307" s="206">
        <f>GD_CHUNG!B307</f>
        <v>13467</v>
      </c>
      <c r="C307" s="206" t="str">
        <f>GD_CHUNG!C307</f>
        <v>Tăng Văn Hải</v>
      </c>
      <c r="D307" s="206" t="str">
        <f>GD_CHUNG!D307</f>
        <v>Nhân viên Bốc xếp</v>
      </c>
      <c r="E307" s="43">
        <f>VLOOKUP(B307,RPT_TONG_HOP!$B$4:$T$988,19,FALSE)</f>
        <v>7430000</v>
      </c>
      <c r="F307" s="43">
        <f>VLOOKUP(B307,RPT_CAC_KHOAN_GIAM_TRU!$B$4:$M$1000,12,FALSE)</f>
        <v>1076690</v>
      </c>
      <c r="G307" s="76">
        <f t="shared" si="0"/>
        <v>3706620</v>
      </c>
      <c r="H307" s="43">
        <f>IF(G307&lt;0,0,IF(G307&lt;DM_TI_LE!$E$11,G307*DM_TI_LE!$F$11+DM_TI_LE!$G$11,IF(G307&lt;DM_TI_LE!$E$12,G307*DM_TI_LE!$F$12+DM_TI_LE!$G$12,IF(G307&lt;DM_TI_LE!$E$13,G307*DM_TI_LE!$F$13+DM_TI_LE!$G$13,IF(G307&lt;DM_TI_LE!$E$14,G307*DM_TI_LE!$F$14+DM_TI_LE!$G$14,IF(G307&lt;DM_TI_LE!$E$15,G307*DM_TI_LE!$F$15+DM_TI_LE!$G$15,IF(G307&lt;DM_TI_LE!$E$16,G307*DM_TI_LE!$F$16+DM_TI_LE!$G$16,G307*DM_TI_LE!$F$17+DM_TI_LE!$G$17)))))))-J307</f>
        <v>185331</v>
      </c>
      <c r="I307" s="167">
        <v>-2646690</v>
      </c>
      <c r="J307" s="22">
        <v>0</v>
      </c>
    </row>
    <row r="308" spans="1:10" ht="14.25" x14ac:dyDescent="0.2">
      <c r="A308" s="49">
        <v>304</v>
      </c>
      <c r="B308" s="206">
        <f>GD_CHUNG!B308</f>
        <v>13468</v>
      </c>
      <c r="C308" s="206" t="str">
        <f>GD_CHUNG!C308</f>
        <v>Lê Trọng Tài</v>
      </c>
      <c r="D308" s="206" t="str">
        <f>GD_CHUNG!D308</f>
        <v>Nhân viên Bốc xếp</v>
      </c>
      <c r="E308" s="43">
        <f>VLOOKUP(B308,RPT_TONG_HOP!$B$4:$T$988,19,FALSE)</f>
        <v>6054074.0740740728</v>
      </c>
      <c r="F308" s="43">
        <f>VLOOKUP(B308,RPT_CAC_KHOAN_GIAM_TRU!$B$4:$M$1000,12,FALSE)</f>
        <v>950764.07407407404</v>
      </c>
      <c r="G308" s="76">
        <f t="shared" si="0"/>
        <v>2456619.9999999991</v>
      </c>
      <c r="H308" s="43">
        <f>IF(G308&lt;0,0,IF(G308&lt;DM_TI_LE!$E$11,G308*DM_TI_LE!$F$11+DM_TI_LE!$G$11,IF(G308&lt;DM_TI_LE!$E$12,G308*DM_TI_LE!$F$12+DM_TI_LE!$G$12,IF(G308&lt;DM_TI_LE!$E$13,G308*DM_TI_LE!$F$13+DM_TI_LE!$G$13,IF(G308&lt;DM_TI_LE!$E$14,G308*DM_TI_LE!$F$14+DM_TI_LE!$G$14,IF(G308&lt;DM_TI_LE!$E$15,G308*DM_TI_LE!$F$15+DM_TI_LE!$G$15,IF(G308&lt;DM_TI_LE!$E$16,G308*DM_TI_LE!$F$16+DM_TI_LE!$G$16,G308*DM_TI_LE!$F$17+DM_TI_LE!$G$17)))))))-J308</f>
        <v>122830.99999999996</v>
      </c>
      <c r="I308" s="167">
        <v>-2646690</v>
      </c>
      <c r="J308" s="22">
        <v>0</v>
      </c>
    </row>
    <row r="309" spans="1:10" ht="14.25" x14ac:dyDescent="0.2">
      <c r="A309" s="49">
        <v>305</v>
      </c>
      <c r="B309" s="206">
        <f>GD_CHUNG!B309</f>
        <v>11141</v>
      </c>
      <c r="C309" s="206" t="str">
        <f>GD_CHUNG!C309</f>
        <v>Lê Trọng Lệ</v>
      </c>
      <c r="D309" s="206" t="str">
        <f>GD_CHUNG!D309</f>
        <v>Nhân viên Bốc xếp</v>
      </c>
      <c r="E309" s="43">
        <f>VLOOKUP(B309,RPT_TONG_HOP!$B$4:$T$988,19,FALSE)</f>
        <v>7430000</v>
      </c>
      <c r="F309" s="43">
        <f>VLOOKUP(B309,RPT_CAC_KHOAN_GIAM_TRU!$B$4:$M$1000,12,FALSE)</f>
        <v>1076690</v>
      </c>
      <c r="G309" s="76">
        <f t="shared" si="0"/>
        <v>3706620</v>
      </c>
      <c r="H309" s="43">
        <f>IF(G309&lt;0,0,IF(G309&lt;DM_TI_LE!$E$11,G309*DM_TI_LE!$F$11+DM_TI_LE!$G$11,IF(G309&lt;DM_TI_LE!$E$12,G309*DM_TI_LE!$F$12+DM_TI_LE!$G$12,IF(G309&lt;DM_TI_LE!$E$13,G309*DM_TI_LE!$F$13+DM_TI_LE!$G$13,IF(G309&lt;DM_TI_LE!$E$14,G309*DM_TI_LE!$F$14+DM_TI_LE!$G$14,IF(G309&lt;DM_TI_LE!$E$15,G309*DM_TI_LE!$F$15+DM_TI_LE!$G$15,IF(G309&lt;DM_TI_LE!$E$16,G309*DM_TI_LE!$F$16+DM_TI_LE!$G$16,G309*DM_TI_LE!$F$17+DM_TI_LE!$G$17)))))))-J309</f>
        <v>185331</v>
      </c>
      <c r="I309" s="167">
        <v>-2646690</v>
      </c>
      <c r="J309" s="22">
        <v>0</v>
      </c>
    </row>
    <row r="310" spans="1:10" ht="14.25" x14ac:dyDescent="0.2">
      <c r="A310" s="49">
        <v>306</v>
      </c>
      <c r="B310" s="206">
        <f>GD_CHUNG!B310</f>
        <v>13715</v>
      </c>
      <c r="C310" s="206" t="str">
        <f>GD_CHUNG!C310</f>
        <v>Vũ Anh Đức</v>
      </c>
      <c r="D310" s="206" t="str">
        <f>GD_CHUNG!D310</f>
        <v>Nhân viên Bốc xếp</v>
      </c>
      <c r="E310" s="43">
        <f>VLOOKUP(B310,RPT_TONG_HOP!$B$4:$T$988,19,FALSE)</f>
        <v>5405000</v>
      </c>
      <c r="F310" s="43">
        <f>VLOOKUP(B310,RPT_CAC_KHOAN_GIAM_TRU!$B$4:$M$1000,12,FALSE)</f>
        <v>9680000</v>
      </c>
      <c r="G310" s="76">
        <f t="shared" si="0"/>
        <v>-4275000</v>
      </c>
      <c r="H310" s="43">
        <f>IF(G310&lt;0,0,IF(G310&lt;DM_TI_LE!$E$11,G310*DM_TI_LE!$F$11+DM_TI_LE!$G$11,IF(G310&lt;DM_TI_LE!$E$12,G310*DM_TI_LE!$F$12+DM_TI_LE!$G$12,IF(G310&lt;DM_TI_LE!$E$13,G310*DM_TI_LE!$F$13+DM_TI_LE!$G$13,IF(G310&lt;DM_TI_LE!$E$14,G310*DM_TI_LE!$F$14+DM_TI_LE!$G$14,IF(G310&lt;DM_TI_LE!$E$15,G310*DM_TI_LE!$F$15+DM_TI_LE!$G$15,IF(G310&lt;DM_TI_LE!$E$16,G310*DM_TI_LE!$F$16+DM_TI_LE!$G$16,G310*DM_TI_LE!$F$17+DM_TI_LE!$G$17)))))))-J310</f>
        <v>0</v>
      </c>
    </row>
    <row r="311" spans="1:10" ht="14.25" x14ac:dyDescent="0.2">
      <c r="A311" s="49">
        <v>307</v>
      </c>
      <c r="B311" s="206">
        <f>GD_CHUNG!B311</f>
        <v>13716</v>
      </c>
      <c r="C311" s="206" t="str">
        <f>GD_CHUNG!C311</f>
        <v>Ngô Văn Minh</v>
      </c>
      <c r="D311" s="206" t="str">
        <f>GD_CHUNG!D311</f>
        <v>Nhân viên Bốc xếp</v>
      </c>
      <c r="E311" s="43">
        <f>VLOOKUP(B311,RPT_TONG_HOP!$B$4:$T$988,19,FALSE)</f>
        <v>5405000</v>
      </c>
      <c r="F311" s="43">
        <f>VLOOKUP(B311,RPT_CAC_KHOAN_GIAM_TRU!$B$4:$M$1000,12,FALSE)</f>
        <v>9680000</v>
      </c>
      <c r="G311" s="76">
        <f t="shared" si="0"/>
        <v>-4275000</v>
      </c>
      <c r="H311" s="43">
        <f>IF(G311&lt;0,0,IF(G311&lt;DM_TI_LE!$E$11,G311*DM_TI_LE!$F$11+DM_TI_LE!$G$11,IF(G311&lt;DM_TI_LE!$E$12,G311*DM_TI_LE!$F$12+DM_TI_LE!$G$12,IF(G311&lt;DM_TI_LE!$E$13,G311*DM_TI_LE!$F$13+DM_TI_LE!$G$13,IF(G311&lt;DM_TI_LE!$E$14,G311*DM_TI_LE!$F$14+DM_TI_LE!$G$14,IF(G311&lt;DM_TI_LE!$E$15,G311*DM_TI_LE!$F$15+DM_TI_LE!$G$15,IF(G311&lt;DM_TI_LE!$E$16,G311*DM_TI_LE!$F$16+DM_TI_LE!$G$16,G311*DM_TI_LE!$F$17+DM_TI_LE!$G$17)))))))-J311</f>
        <v>0</v>
      </c>
    </row>
    <row r="312" spans="1:10" ht="14.25" x14ac:dyDescent="0.2">
      <c r="A312" s="49">
        <v>308</v>
      </c>
      <c r="B312" s="206">
        <f>GD_CHUNG!B312</f>
        <v>13717</v>
      </c>
      <c r="C312" s="206" t="str">
        <f>GD_CHUNG!C312</f>
        <v>Nguyễn Xuân Thành</v>
      </c>
      <c r="D312" s="206" t="str">
        <f>GD_CHUNG!D312</f>
        <v>Nhân viên Bốc xếp</v>
      </c>
      <c r="E312" s="43">
        <f>VLOOKUP(B312,RPT_TONG_HOP!$B$4:$T$988,19,FALSE)</f>
        <v>5405000</v>
      </c>
      <c r="F312" s="43">
        <f>VLOOKUP(B312,RPT_CAC_KHOAN_GIAM_TRU!$B$4:$M$1000,12,FALSE)</f>
        <v>9680000</v>
      </c>
      <c r="G312" s="76">
        <f t="shared" si="0"/>
        <v>-4275000</v>
      </c>
      <c r="H312" s="43">
        <f>IF(G312&lt;0,0,IF(G312&lt;DM_TI_LE!$E$11,G312*DM_TI_LE!$F$11+DM_TI_LE!$G$11,IF(G312&lt;DM_TI_LE!$E$12,G312*DM_TI_LE!$F$12+DM_TI_LE!$G$12,IF(G312&lt;DM_TI_LE!$E$13,G312*DM_TI_LE!$F$13+DM_TI_LE!$G$13,IF(G312&lt;DM_TI_LE!$E$14,G312*DM_TI_LE!$F$14+DM_TI_LE!$G$14,IF(G312&lt;DM_TI_LE!$E$15,G312*DM_TI_LE!$F$15+DM_TI_LE!$G$15,IF(G312&lt;DM_TI_LE!$E$16,G312*DM_TI_LE!$F$16+DM_TI_LE!$G$16,G312*DM_TI_LE!$F$17+DM_TI_LE!$G$17)))))))-J312</f>
        <v>0</v>
      </c>
    </row>
    <row r="313" spans="1:10" ht="14.25" x14ac:dyDescent="0.2">
      <c r="A313" s="49">
        <v>309</v>
      </c>
      <c r="B313" s="206">
        <f>GD_CHUNG!B313</f>
        <v>13718</v>
      </c>
      <c r="C313" s="206" t="str">
        <f>GD_CHUNG!C313</f>
        <v>Nguyễn Khánh Duy</v>
      </c>
      <c r="D313" s="206" t="str">
        <f>GD_CHUNG!D313</f>
        <v>Nhân viên Bốc xếp</v>
      </c>
      <c r="E313" s="43">
        <f>VLOOKUP(B313,RPT_TONG_HOP!$B$4:$T$988,19,FALSE)</f>
        <v>5405000</v>
      </c>
      <c r="F313" s="43">
        <f>VLOOKUP(B313,RPT_CAC_KHOAN_GIAM_TRU!$B$4:$M$1000,12,FALSE)</f>
        <v>9680000</v>
      </c>
      <c r="G313" s="76">
        <f t="shared" si="0"/>
        <v>-4275000</v>
      </c>
      <c r="H313" s="43">
        <f>IF(G313&lt;0,0,IF(G313&lt;DM_TI_LE!$E$11,G313*DM_TI_LE!$F$11+DM_TI_LE!$G$11,IF(G313&lt;DM_TI_LE!$E$12,G313*DM_TI_LE!$F$12+DM_TI_LE!$G$12,IF(G313&lt;DM_TI_LE!$E$13,G313*DM_TI_LE!$F$13+DM_TI_LE!$G$13,IF(G313&lt;DM_TI_LE!$E$14,G313*DM_TI_LE!$F$14+DM_TI_LE!$G$14,IF(G313&lt;DM_TI_LE!$E$15,G313*DM_TI_LE!$F$15+DM_TI_LE!$G$15,IF(G313&lt;DM_TI_LE!$E$16,G313*DM_TI_LE!$F$16+DM_TI_LE!$G$16,G313*DM_TI_LE!$F$17+DM_TI_LE!$G$17)))))))-J313</f>
        <v>0</v>
      </c>
    </row>
    <row r="314" spans="1:10" ht="14.25" x14ac:dyDescent="0.2">
      <c r="A314" s="49">
        <v>310</v>
      </c>
      <c r="B314" s="206">
        <f>GD_CHUNG!B314</f>
        <v>13719</v>
      </c>
      <c r="C314" s="206" t="str">
        <f>GD_CHUNG!C314</f>
        <v>Nguyễn Quang Huy</v>
      </c>
      <c r="D314" s="206" t="str">
        <f>GD_CHUNG!D314</f>
        <v>Nhân viên Bốc xếp</v>
      </c>
      <c r="E314" s="43">
        <f>VLOOKUP(B314,RPT_TONG_HOP!$B$4:$T$988,19,FALSE)</f>
        <v>5168749.9999999991</v>
      </c>
      <c r="F314" s="43">
        <f>VLOOKUP(B314,RPT_CAC_KHOAN_GIAM_TRU!$B$4:$M$1000,12,FALSE)</f>
        <v>9680000</v>
      </c>
      <c r="G314" s="76">
        <f t="shared" si="0"/>
        <v>-4511250.0000000009</v>
      </c>
      <c r="H314" s="43">
        <f>IF(G314&lt;0,0,IF(G314&lt;DM_TI_LE!$E$11,G314*DM_TI_LE!$F$11+DM_TI_LE!$G$11,IF(G314&lt;DM_TI_LE!$E$12,G314*DM_TI_LE!$F$12+DM_TI_LE!$G$12,IF(G314&lt;DM_TI_LE!$E$13,G314*DM_TI_LE!$F$13+DM_TI_LE!$G$13,IF(G314&lt;DM_TI_LE!$E$14,G314*DM_TI_LE!$F$14+DM_TI_LE!$G$14,IF(G314&lt;DM_TI_LE!$E$15,G314*DM_TI_LE!$F$15+DM_TI_LE!$G$15,IF(G314&lt;DM_TI_LE!$E$16,G314*DM_TI_LE!$F$16+DM_TI_LE!$G$16,G314*DM_TI_LE!$F$17+DM_TI_LE!$G$17)))))))-J314</f>
        <v>0</v>
      </c>
    </row>
    <row r="315" spans="1:10" ht="14.25" x14ac:dyDescent="0.2">
      <c r="A315" s="49">
        <v>311</v>
      </c>
      <c r="B315" s="206">
        <f>GD_CHUNG!B315</f>
        <v>13720</v>
      </c>
      <c r="C315" s="206" t="str">
        <f>GD_CHUNG!C315</f>
        <v>Đinh Văn Minh</v>
      </c>
      <c r="D315" s="206" t="str">
        <f>GD_CHUNG!D315</f>
        <v>Nhân viên Bốc xếp</v>
      </c>
      <c r="E315" s="43">
        <f>VLOOKUP(B315,RPT_TONG_HOP!$B$4:$T$988,19,FALSE)</f>
        <v>5405000</v>
      </c>
      <c r="F315" s="43">
        <f>VLOOKUP(B315,RPT_CAC_KHOAN_GIAM_TRU!$B$4:$M$1000,12,FALSE)</f>
        <v>9680000</v>
      </c>
      <c r="G315" s="76">
        <f t="shared" si="0"/>
        <v>-4275000</v>
      </c>
      <c r="H315" s="43">
        <f>IF(G315&lt;0,0,IF(G315&lt;DM_TI_LE!$E$11,G315*DM_TI_LE!$F$11+DM_TI_LE!$G$11,IF(G315&lt;DM_TI_LE!$E$12,G315*DM_TI_LE!$F$12+DM_TI_LE!$G$12,IF(G315&lt;DM_TI_LE!$E$13,G315*DM_TI_LE!$F$13+DM_TI_LE!$G$13,IF(G315&lt;DM_TI_LE!$E$14,G315*DM_TI_LE!$F$14+DM_TI_LE!$G$14,IF(G315&lt;DM_TI_LE!$E$15,G315*DM_TI_LE!$F$15+DM_TI_LE!$G$15,IF(G315&lt;DM_TI_LE!$E$16,G315*DM_TI_LE!$F$16+DM_TI_LE!$G$16,G315*DM_TI_LE!$F$17+DM_TI_LE!$G$17)))))))-J315</f>
        <v>0</v>
      </c>
    </row>
    <row r="316" spans="1:10" ht="14.25" x14ac:dyDescent="0.2">
      <c r="A316" s="49">
        <v>312</v>
      </c>
      <c r="B316" s="206">
        <f>GD_CHUNG!B316</f>
        <v>13721</v>
      </c>
      <c r="C316" s="206" t="str">
        <f>GD_CHUNG!C316</f>
        <v>Nguyễn Đình Quân</v>
      </c>
      <c r="D316" s="206" t="str">
        <f>GD_CHUNG!D316</f>
        <v>Nhân viên Bốc xếp</v>
      </c>
      <c r="E316" s="43">
        <f>VLOOKUP(B316,RPT_TONG_HOP!$B$4:$T$988,19,FALSE)</f>
        <v>5405000</v>
      </c>
      <c r="F316" s="43">
        <f>VLOOKUP(B316,RPT_CAC_KHOAN_GIAM_TRU!$B$4:$M$1000,12,FALSE)</f>
        <v>9680000</v>
      </c>
      <c r="G316" s="76">
        <f t="shared" si="0"/>
        <v>-4275000</v>
      </c>
      <c r="H316" s="43">
        <f>IF(G316&lt;0,0,IF(G316&lt;DM_TI_LE!$E$11,G316*DM_TI_LE!$F$11+DM_TI_LE!$G$11,IF(G316&lt;DM_TI_LE!$E$12,G316*DM_TI_LE!$F$12+DM_TI_LE!$G$12,IF(G316&lt;DM_TI_LE!$E$13,G316*DM_TI_LE!$F$13+DM_TI_LE!$G$13,IF(G316&lt;DM_TI_LE!$E$14,G316*DM_TI_LE!$F$14+DM_TI_LE!$G$14,IF(G316&lt;DM_TI_LE!$E$15,G316*DM_TI_LE!$F$15+DM_TI_LE!$G$15,IF(G316&lt;DM_TI_LE!$E$16,G316*DM_TI_LE!$F$16+DM_TI_LE!$G$16,G316*DM_TI_LE!$F$17+DM_TI_LE!$G$17)))))))-J316</f>
        <v>0</v>
      </c>
    </row>
    <row r="317" spans="1:10" ht="14.25" x14ac:dyDescent="0.2">
      <c r="A317" s="49">
        <v>313</v>
      </c>
      <c r="B317" s="206">
        <f>GD_CHUNG!B317</f>
        <v>13722</v>
      </c>
      <c r="C317" s="206" t="str">
        <f>GD_CHUNG!C317</f>
        <v>Hoàng Anh Tuấn</v>
      </c>
      <c r="D317" s="206" t="str">
        <f>GD_CHUNG!D317</f>
        <v>Nhân viên Bốc xếp</v>
      </c>
      <c r="E317" s="43">
        <f>VLOOKUP(B317,RPT_TONG_HOP!$B$4:$T$988,19,FALSE)</f>
        <v>5405000</v>
      </c>
      <c r="F317" s="43">
        <f>VLOOKUP(B317,RPT_CAC_KHOAN_GIAM_TRU!$B$4:$M$1000,12,FALSE)</f>
        <v>9680000</v>
      </c>
      <c r="G317" s="76">
        <f t="shared" si="0"/>
        <v>-4275000</v>
      </c>
      <c r="H317" s="43">
        <f>IF(G317&lt;0,0,IF(G317&lt;DM_TI_LE!$E$11,G317*DM_TI_LE!$F$11+DM_TI_LE!$G$11,IF(G317&lt;DM_TI_LE!$E$12,G317*DM_TI_LE!$F$12+DM_TI_LE!$G$12,IF(G317&lt;DM_TI_LE!$E$13,G317*DM_TI_LE!$F$13+DM_TI_LE!$G$13,IF(G317&lt;DM_TI_LE!$E$14,G317*DM_TI_LE!$F$14+DM_TI_LE!$G$14,IF(G317&lt;DM_TI_LE!$E$15,G317*DM_TI_LE!$F$15+DM_TI_LE!$G$15,IF(G317&lt;DM_TI_LE!$E$16,G317*DM_TI_LE!$F$16+DM_TI_LE!$G$16,G317*DM_TI_LE!$F$17+DM_TI_LE!$G$17)))))))-J317</f>
        <v>0</v>
      </c>
    </row>
    <row r="318" spans="1:10" ht="14.25" x14ac:dyDescent="0.2">
      <c r="A318" s="49">
        <v>314</v>
      </c>
      <c r="B318" s="206">
        <f>GD_CHUNG!B318</f>
        <v>13723</v>
      </c>
      <c r="C318" s="206" t="str">
        <f>GD_CHUNG!C318</f>
        <v>Phạm Tiến Công</v>
      </c>
      <c r="D318" s="206" t="str">
        <f>GD_CHUNG!D318</f>
        <v>Nhân viên Bốc xếp</v>
      </c>
      <c r="E318" s="43">
        <f>VLOOKUP(B318,RPT_TONG_HOP!$B$4:$T$988,19,FALSE)</f>
        <v>5405000</v>
      </c>
      <c r="F318" s="43">
        <f>VLOOKUP(B318,RPT_CAC_KHOAN_GIAM_TRU!$B$4:$M$1000,12,FALSE)</f>
        <v>9680000</v>
      </c>
      <c r="G318" s="76">
        <f t="shared" si="0"/>
        <v>-4275000</v>
      </c>
      <c r="H318" s="43">
        <f>IF(G318&lt;0,0,IF(G318&lt;DM_TI_LE!$E$11,G318*DM_TI_LE!$F$11+DM_TI_LE!$G$11,IF(G318&lt;DM_TI_LE!$E$12,G318*DM_TI_LE!$F$12+DM_TI_LE!$G$12,IF(G318&lt;DM_TI_LE!$E$13,G318*DM_TI_LE!$F$13+DM_TI_LE!$G$13,IF(G318&lt;DM_TI_LE!$E$14,G318*DM_TI_LE!$F$14+DM_TI_LE!$G$14,IF(G318&lt;DM_TI_LE!$E$15,G318*DM_TI_LE!$F$15+DM_TI_LE!$G$15,IF(G318&lt;DM_TI_LE!$E$16,G318*DM_TI_LE!$F$16+DM_TI_LE!$G$16,G318*DM_TI_LE!$F$17+DM_TI_LE!$G$17)))))))-J318</f>
        <v>0</v>
      </c>
    </row>
    <row r="319" spans="1:10" ht="14.25" x14ac:dyDescent="0.2">
      <c r="A319" s="49">
        <v>315</v>
      </c>
      <c r="B319" s="206">
        <f>GD_CHUNG!B319</f>
        <v>13724</v>
      </c>
      <c r="C319" s="206" t="str">
        <f>GD_CHUNG!C319</f>
        <v>Nguyễn Văn Hưng</v>
      </c>
      <c r="D319" s="206" t="str">
        <f>GD_CHUNG!D319</f>
        <v>Nhân viên Bốc xếp</v>
      </c>
      <c r="E319" s="43">
        <f>VLOOKUP(B319,RPT_TONG_HOP!$B$4:$T$988,19,FALSE)</f>
        <v>5405000</v>
      </c>
      <c r="F319" s="43">
        <f>VLOOKUP(B319,RPT_CAC_KHOAN_GIAM_TRU!$B$4:$M$1000,12,FALSE)</f>
        <v>9680000</v>
      </c>
      <c r="G319" s="76">
        <f t="shared" si="0"/>
        <v>-4275000</v>
      </c>
      <c r="H319" s="43">
        <f>IF(G319&lt;0,0,IF(G319&lt;DM_TI_LE!$E$11,G319*DM_TI_LE!$F$11+DM_TI_LE!$G$11,IF(G319&lt;DM_TI_LE!$E$12,G319*DM_TI_LE!$F$12+DM_TI_LE!$G$12,IF(G319&lt;DM_TI_LE!$E$13,G319*DM_TI_LE!$F$13+DM_TI_LE!$G$13,IF(G319&lt;DM_TI_LE!$E$14,G319*DM_TI_LE!$F$14+DM_TI_LE!$G$14,IF(G319&lt;DM_TI_LE!$E$15,G319*DM_TI_LE!$F$15+DM_TI_LE!$G$15,IF(G319&lt;DM_TI_LE!$E$16,G319*DM_TI_LE!$F$16+DM_TI_LE!$G$16,G319*DM_TI_LE!$F$17+DM_TI_LE!$G$17)))))))-J319</f>
        <v>0</v>
      </c>
    </row>
    <row r="320" spans="1:10" ht="14.25" x14ac:dyDescent="0.2">
      <c r="A320" s="49">
        <v>316</v>
      </c>
      <c r="B320" s="206">
        <f>GD_CHUNG!B320</f>
        <v>13725</v>
      </c>
      <c r="C320" s="206" t="str">
        <f>GD_CHUNG!C320</f>
        <v>Nguyễn Ngọc Phú</v>
      </c>
      <c r="D320" s="206" t="str">
        <f>GD_CHUNG!D320</f>
        <v>Nhân viên Bốc xếp</v>
      </c>
      <c r="E320" s="43">
        <f>VLOOKUP(B320,RPT_TONG_HOP!$B$4:$T$988,19,FALSE)</f>
        <v>5405000</v>
      </c>
      <c r="F320" s="43">
        <f>VLOOKUP(B320,RPT_CAC_KHOAN_GIAM_TRU!$B$4:$M$1000,12,FALSE)</f>
        <v>9680000</v>
      </c>
      <c r="G320" s="76">
        <f t="shared" si="0"/>
        <v>-4275000</v>
      </c>
      <c r="H320" s="43">
        <f>IF(G320&lt;0,0,IF(G320&lt;DM_TI_LE!$E$11,G320*DM_TI_LE!$F$11+DM_TI_LE!$G$11,IF(G320&lt;DM_TI_LE!$E$12,G320*DM_TI_LE!$F$12+DM_TI_LE!$G$12,IF(G320&lt;DM_TI_LE!$E$13,G320*DM_TI_LE!$F$13+DM_TI_LE!$G$13,IF(G320&lt;DM_TI_LE!$E$14,G320*DM_TI_LE!$F$14+DM_TI_LE!$G$14,IF(G320&lt;DM_TI_LE!$E$15,G320*DM_TI_LE!$F$15+DM_TI_LE!$G$15,IF(G320&lt;DM_TI_LE!$E$16,G320*DM_TI_LE!$F$16+DM_TI_LE!$G$16,G320*DM_TI_LE!$F$17+DM_TI_LE!$G$17)))))))-J320</f>
        <v>0</v>
      </c>
    </row>
    <row r="321" spans="1:8" ht="14.25" x14ac:dyDescent="0.2">
      <c r="A321" s="49">
        <v>317</v>
      </c>
      <c r="B321" s="206">
        <f>GD_CHUNG!B321</f>
        <v>13726</v>
      </c>
      <c r="C321" s="206" t="str">
        <f>GD_CHUNG!C321</f>
        <v>Lưu Xuân Thắng</v>
      </c>
      <c r="D321" s="206" t="str">
        <f>GD_CHUNG!D321</f>
        <v>Nhân viên Bốc xếp</v>
      </c>
      <c r="E321" s="43">
        <f>VLOOKUP(B321,RPT_TONG_HOP!$B$4:$T$988,19,FALSE)</f>
        <v>5405000</v>
      </c>
      <c r="F321" s="43">
        <f>VLOOKUP(B321,RPT_CAC_KHOAN_GIAM_TRU!$B$4:$M$1000,12,FALSE)</f>
        <v>9680000</v>
      </c>
      <c r="G321" s="76">
        <f t="shared" si="0"/>
        <v>-4275000</v>
      </c>
      <c r="H321" s="43">
        <f>IF(G321&lt;0,0,IF(G321&lt;DM_TI_LE!$E$11,G321*DM_TI_LE!$F$11+DM_TI_LE!$G$11,IF(G321&lt;DM_TI_LE!$E$12,G321*DM_TI_LE!$F$12+DM_TI_LE!$G$12,IF(G321&lt;DM_TI_LE!$E$13,G321*DM_TI_LE!$F$13+DM_TI_LE!$G$13,IF(G321&lt;DM_TI_LE!$E$14,G321*DM_TI_LE!$F$14+DM_TI_LE!$G$14,IF(G321&lt;DM_TI_LE!$E$15,G321*DM_TI_LE!$F$15+DM_TI_LE!$G$15,IF(G321&lt;DM_TI_LE!$E$16,G321*DM_TI_LE!$F$16+DM_TI_LE!$G$16,G321*DM_TI_LE!$F$17+DM_TI_LE!$G$17)))))))-J321</f>
        <v>0</v>
      </c>
    </row>
    <row r="322" spans="1:8" ht="14.25" x14ac:dyDescent="0.2">
      <c r="A322" s="49">
        <v>318</v>
      </c>
      <c r="B322" s="206">
        <f>GD_CHUNG!B322</f>
        <v>13727</v>
      </c>
      <c r="C322" s="206" t="str">
        <f>GD_CHUNG!C322</f>
        <v>Trần Quang Huy</v>
      </c>
      <c r="D322" s="206" t="str">
        <f>GD_CHUNG!D322</f>
        <v>Nhân viên Bốc xếp</v>
      </c>
      <c r="E322" s="43">
        <f>VLOOKUP(B322,RPT_TONG_HOP!$B$4:$T$988,19,FALSE)</f>
        <v>5405000</v>
      </c>
      <c r="F322" s="43">
        <f>VLOOKUP(B322,RPT_CAC_KHOAN_GIAM_TRU!$B$4:$M$1000,12,FALSE)</f>
        <v>9680000</v>
      </c>
      <c r="G322" s="76">
        <f t="shared" si="0"/>
        <v>-4275000</v>
      </c>
      <c r="H322" s="43">
        <f>IF(G322&lt;0,0,IF(G322&lt;DM_TI_LE!$E$11,G322*DM_TI_LE!$F$11+DM_TI_LE!$G$11,IF(G322&lt;DM_TI_LE!$E$12,G322*DM_TI_LE!$F$12+DM_TI_LE!$G$12,IF(G322&lt;DM_TI_LE!$E$13,G322*DM_TI_LE!$F$13+DM_TI_LE!$G$13,IF(G322&lt;DM_TI_LE!$E$14,G322*DM_TI_LE!$F$14+DM_TI_LE!$G$14,IF(G322&lt;DM_TI_LE!$E$15,G322*DM_TI_LE!$F$15+DM_TI_LE!$G$15,IF(G322&lt;DM_TI_LE!$E$16,G322*DM_TI_LE!$F$16+DM_TI_LE!$G$16,G322*DM_TI_LE!$F$17+DM_TI_LE!$G$17)))))))-J322</f>
        <v>0</v>
      </c>
    </row>
    <row r="323" spans="1:8" ht="14.25" x14ac:dyDescent="0.2">
      <c r="A323" s="49">
        <v>319</v>
      </c>
      <c r="B323" s="206">
        <f>GD_CHUNG!B323</f>
        <v>13729</v>
      </c>
      <c r="C323" s="206" t="str">
        <f>GD_CHUNG!C323</f>
        <v>Ngô Đức Thuận</v>
      </c>
      <c r="D323" s="206" t="str">
        <f>GD_CHUNG!D323</f>
        <v>Nhân viên Bốc xếp</v>
      </c>
      <c r="E323" s="43">
        <f>VLOOKUP(B323,RPT_TONG_HOP!$B$4:$T$988,19,FALSE)</f>
        <v>5405000</v>
      </c>
      <c r="F323" s="43">
        <f>VLOOKUP(B323,RPT_CAC_KHOAN_GIAM_TRU!$B$4:$M$1000,12,FALSE)</f>
        <v>9680000</v>
      </c>
      <c r="G323" s="76">
        <f t="shared" si="0"/>
        <v>-4275000</v>
      </c>
      <c r="H323" s="43">
        <f>IF(G323&lt;0,0,IF(G323&lt;DM_TI_LE!$E$11,G323*DM_TI_LE!$F$11+DM_TI_LE!$G$11,IF(G323&lt;DM_TI_LE!$E$12,G323*DM_TI_LE!$F$12+DM_TI_LE!$G$12,IF(G323&lt;DM_TI_LE!$E$13,G323*DM_TI_LE!$F$13+DM_TI_LE!$G$13,IF(G323&lt;DM_TI_LE!$E$14,G323*DM_TI_LE!$F$14+DM_TI_LE!$G$14,IF(G323&lt;DM_TI_LE!$E$15,G323*DM_TI_LE!$F$15+DM_TI_LE!$G$15,IF(G323&lt;DM_TI_LE!$E$16,G323*DM_TI_LE!$F$16+DM_TI_LE!$G$16,G323*DM_TI_LE!$F$17+DM_TI_LE!$G$17)))))))-J323</f>
        <v>0</v>
      </c>
    </row>
    <row r="324" spans="1:8" ht="14.25" x14ac:dyDescent="0.2">
      <c r="A324" s="49">
        <v>320</v>
      </c>
      <c r="B324" s="206">
        <f>GD_CHUNG!B324</f>
        <v>13714</v>
      </c>
      <c r="C324" s="206" t="str">
        <f>GD_CHUNG!C324</f>
        <v>Nguyễn Công Cử</v>
      </c>
      <c r="D324" s="206" t="str">
        <f>GD_CHUNG!D324</f>
        <v>Nhân viên Bốc xếp</v>
      </c>
      <c r="E324" s="43">
        <f>VLOOKUP(B324,RPT_TONG_HOP!$B$4:$T$988,19,FALSE)</f>
        <v>5405000</v>
      </c>
      <c r="F324" s="43">
        <f>VLOOKUP(B324,RPT_CAC_KHOAN_GIAM_TRU!$B$4:$M$1000,12,FALSE)</f>
        <v>9680000</v>
      </c>
      <c r="G324" s="76">
        <f t="shared" si="0"/>
        <v>-4275000</v>
      </c>
      <c r="H324" s="43">
        <f>IF(G324&lt;0,0,IF(G324&lt;DM_TI_LE!$E$11,G324*DM_TI_LE!$F$11+DM_TI_LE!$G$11,IF(G324&lt;DM_TI_LE!$E$12,G324*DM_TI_LE!$F$12+DM_TI_LE!$G$12,IF(G324&lt;DM_TI_LE!$E$13,G324*DM_TI_LE!$F$13+DM_TI_LE!$G$13,IF(G324&lt;DM_TI_LE!$E$14,G324*DM_TI_LE!$F$14+DM_TI_LE!$G$14,IF(G324&lt;DM_TI_LE!$E$15,G324*DM_TI_LE!$F$15+DM_TI_LE!$G$15,IF(G324&lt;DM_TI_LE!$E$16,G324*DM_TI_LE!$F$16+DM_TI_LE!$G$16,G324*DM_TI_LE!$F$17+DM_TI_LE!$G$17)))))))-J324</f>
        <v>0</v>
      </c>
    </row>
    <row r="325" spans="1:8" ht="14.25" x14ac:dyDescent="0.2">
      <c r="A325" s="49">
        <v>321</v>
      </c>
      <c r="B325" s="206">
        <f>GD_CHUNG!B325</f>
        <v>13730</v>
      </c>
      <c r="C325" s="206" t="str">
        <f>GD_CHUNG!C325</f>
        <v>Nguyễn Văn Trung</v>
      </c>
      <c r="D325" s="206" t="str">
        <f>GD_CHUNG!D325</f>
        <v>Nhân viên Bốc xếp</v>
      </c>
      <c r="E325" s="43">
        <f>VLOOKUP(B325,RPT_TONG_HOP!$B$4:$T$988,19,FALSE)</f>
        <v>5405000</v>
      </c>
      <c r="F325" s="43">
        <f>VLOOKUP(B325,RPT_CAC_KHOAN_GIAM_TRU!$B$4:$M$1000,12,FALSE)</f>
        <v>9680000</v>
      </c>
      <c r="G325" s="76">
        <f t="shared" si="0"/>
        <v>-4275000</v>
      </c>
      <c r="H325" s="43">
        <f>IF(G325&lt;0,0,IF(G325&lt;DM_TI_LE!$E$11,G325*DM_TI_LE!$F$11+DM_TI_LE!$G$11,IF(G325&lt;DM_TI_LE!$E$12,G325*DM_TI_LE!$F$12+DM_TI_LE!$G$12,IF(G325&lt;DM_TI_LE!$E$13,G325*DM_TI_LE!$F$13+DM_TI_LE!$G$13,IF(G325&lt;DM_TI_LE!$E$14,G325*DM_TI_LE!$F$14+DM_TI_LE!$G$14,IF(G325&lt;DM_TI_LE!$E$15,G325*DM_TI_LE!$F$15+DM_TI_LE!$G$15,IF(G325&lt;DM_TI_LE!$E$16,G325*DM_TI_LE!$F$16+DM_TI_LE!$G$16,G325*DM_TI_LE!$F$17+DM_TI_LE!$G$17)))))))-J325</f>
        <v>0</v>
      </c>
    </row>
    <row r="326" spans="1:8" ht="14.25" x14ac:dyDescent="0.2">
      <c r="A326" s="49">
        <v>322</v>
      </c>
      <c r="B326" s="206">
        <f>GD_CHUNG!B326</f>
        <v>13731</v>
      </c>
      <c r="C326" s="206" t="str">
        <f>GD_CHUNG!C326</f>
        <v>Tạ Anh Tuấn</v>
      </c>
      <c r="D326" s="206" t="str">
        <f>GD_CHUNG!D326</f>
        <v>Nhân viên Bốc xếp</v>
      </c>
      <c r="E326" s="43">
        <f>VLOOKUP(B326,RPT_TONG_HOP!$B$4:$T$988,19,FALSE)</f>
        <v>5405000</v>
      </c>
      <c r="F326" s="43">
        <f>VLOOKUP(B326,RPT_CAC_KHOAN_GIAM_TRU!$B$4:$M$1000,12,FALSE)</f>
        <v>9680000</v>
      </c>
      <c r="G326" s="76">
        <f t="shared" si="0"/>
        <v>-4275000</v>
      </c>
      <c r="H326" s="43">
        <f>IF(G326&lt;0,0,IF(G326&lt;DM_TI_LE!$E$11,G326*DM_TI_LE!$F$11+DM_TI_LE!$G$11,IF(G326&lt;DM_TI_LE!$E$12,G326*DM_TI_LE!$F$12+DM_TI_LE!$G$12,IF(G326&lt;DM_TI_LE!$E$13,G326*DM_TI_LE!$F$13+DM_TI_LE!$G$13,IF(G326&lt;DM_TI_LE!$E$14,G326*DM_TI_LE!$F$14+DM_TI_LE!$G$14,IF(G326&lt;DM_TI_LE!$E$15,G326*DM_TI_LE!$F$15+DM_TI_LE!$G$15,IF(G326&lt;DM_TI_LE!$E$16,G326*DM_TI_LE!$F$16+DM_TI_LE!$G$16,G326*DM_TI_LE!$F$17+DM_TI_LE!$G$17)))))))-J326</f>
        <v>0</v>
      </c>
    </row>
    <row r="327" spans="1:8" ht="14.25" x14ac:dyDescent="0.2">
      <c r="A327" s="49">
        <v>323</v>
      </c>
      <c r="B327" s="206">
        <f>GD_CHUNG!B327</f>
        <v>13733</v>
      </c>
      <c r="C327" s="206" t="str">
        <f>GD_CHUNG!C327</f>
        <v>Nguyễn Mạnh Hân Hoan</v>
      </c>
      <c r="D327" s="206" t="str">
        <f>GD_CHUNG!D327</f>
        <v>Nhân viên Bốc xếp</v>
      </c>
      <c r="E327" s="43">
        <f>VLOOKUP(B327,RPT_TONG_HOP!$B$4:$T$988,19,FALSE)</f>
        <v>5405000</v>
      </c>
      <c r="F327" s="43">
        <f>VLOOKUP(B327,RPT_CAC_KHOAN_GIAM_TRU!$B$4:$M$1000,12,FALSE)</f>
        <v>9680000</v>
      </c>
      <c r="G327" s="76">
        <f t="shared" si="0"/>
        <v>-4275000</v>
      </c>
      <c r="H327" s="43">
        <f>IF(G327&lt;0,0,IF(G327&lt;DM_TI_LE!$E$11,G327*DM_TI_LE!$F$11+DM_TI_LE!$G$11,IF(G327&lt;DM_TI_LE!$E$12,G327*DM_TI_LE!$F$12+DM_TI_LE!$G$12,IF(G327&lt;DM_TI_LE!$E$13,G327*DM_TI_LE!$F$13+DM_TI_LE!$G$13,IF(G327&lt;DM_TI_LE!$E$14,G327*DM_TI_LE!$F$14+DM_TI_LE!$G$14,IF(G327&lt;DM_TI_LE!$E$15,G327*DM_TI_LE!$F$15+DM_TI_LE!$G$15,IF(G327&lt;DM_TI_LE!$E$16,G327*DM_TI_LE!$F$16+DM_TI_LE!$G$16,G327*DM_TI_LE!$F$17+DM_TI_LE!$G$17)))))))-J327</f>
        <v>0</v>
      </c>
    </row>
    <row r="328" spans="1:8" ht="14.25" x14ac:dyDescent="0.2">
      <c r="A328" s="49">
        <v>324</v>
      </c>
      <c r="B328" s="206">
        <f>GD_CHUNG!B328</f>
        <v>13734</v>
      </c>
      <c r="C328" s="206" t="str">
        <f>GD_CHUNG!C328</f>
        <v>Nguyễn Hữu Lâm</v>
      </c>
      <c r="D328" s="206" t="str">
        <f>GD_CHUNG!D328</f>
        <v>Nhân viên Bốc xếp</v>
      </c>
      <c r="E328" s="43">
        <f>VLOOKUP(B328,RPT_TONG_HOP!$B$4:$T$988,19,FALSE)</f>
        <v>5405000</v>
      </c>
      <c r="F328" s="43">
        <f>VLOOKUP(B328,RPT_CAC_KHOAN_GIAM_TRU!$B$4:$M$1000,12,FALSE)</f>
        <v>9680000</v>
      </c>
      <c r="G328" s="76">
        <f t="shared" si="0"/>
        <v>-4275000</v>
      </c>
      <c r="H328" s="43">
        <f>IF(G328&lt;0,0,IF(G328&lt;DM_TI_LE!$E$11,G328*DM_TI_LE!$F$11+DM_TI_LE!$G$11,IF(G328&lt;DM_TI_LE!$E$12,G328*DM_TI_LE!$F$12+DM_TI_LE!$G$12,IF(G328&lt;DM_TI_LE!$E$13,G328*DM_TI_LE!$F$13+DM_TI_LE!$G$13,IF(G328&lt;DM_TI_LE!$E$14,G328*DM_TI_LE!$F$14+DM_TI_LE!$G$14,IF(G328&lt;DM_TI_LE!$E$15,G328*DM_TI_LE!$F$15+DM_TI_LE!$G$15,IF(G328&lt;DM_TI_LE!$E$16,G328*DM_TI_LE!$F$16+DM_TI_LE!$G$16,G328*DM_TI_LE!$F$17+DM_TI_LE!$G$17)))))))-J328</f>
        <v>0</v>
      </c>
    </row>
    <row r="329" spans="1:8" ht="14.25" x14ac:dyDescent="0.2">
      <c r="A329" s="49">
        <v>325</v>
      </c>
      <c r="B329" s="206">
        <f>GD_CHUNG!B329</f>
        <v>13735</v>
      </c>
      <c r="C329" s="206" t="str">
        <f>GD_CHUNG!C329</f>
        <v>Trần Xuân Phương</v>
      </c>
      <c r="D329" s="206" t="str">
        <f>GD_CHUNG!D329</f>
        <v>Nhân viên Bốc xếp</v>
      </c>
      <c r="E329" s="43">
        <f>VLOOKUP(B329,RPT_TONG_HOP!$B$4:$T$988,19,FALSE)</f>
        <v>5405000</v>
      </c>
      <c r="F329" s="43">
        <f>VLOOKUP(B329,RPT_CAC_KHOAN_GIAM_TRU!$B$4:$M$1000,12,FALSE)</f>
        <v>9680000</v>
      </c>
      <c r="G329" s="76">
        <f t="shared" si="0"/>
        <v>-4275000</v>
      </c>
      <c r="H329" s="43">
        <f>IF(G329&lt;0,0,IF(G329&lt;DM_TI_LE!$E$11,G329*DM_TI_LE!$F$11+DM_TI_LE!$G$11,IF(G329&lt;DM_TI_LE!$E$12,G329*DM_TI_LE!$F$12+DM_TI_LE!$G$12,IF(G329&lt;DM_TI_LE!$E$13,G329*DM_TI_LE!$F$13+DM_TI_LE!$G$13,IF(G329&lt;DM_TI_LE!$E$14,G329*DM_TI_LE!$F$14+DM_TI_LE!$G$14,IF(G329&lt;DM_TI_LE!$E$15,G329*DM_TI_LE!$F$15+DM_TI_LE!$G$15,IF(G329&lt;DM_TI_LE!$E$16,G329*DM_TI_LE!$F$16+DM_TI_LE!$G$16,G329*DM_TI_LE!$F$17+DM_TI_LE!$G$17)))))))-J329</f>
        <v>0</v>
      </c>
    </row>
    <row r="330" spans="1:8" ht="14.25" x14ac:dyDescent="0.2">
      <c r="A330" s="49">
        <v>326</v>
      </c>
      <c r="B330" s="206">
        <f>GD_CHUNG!B330</f>
        <v>13736</v>
      </c>
      <c r="C330" s="206" t="str">
        <f>GD_CHUNG!C330</f>
        <v>Nguyễn Mạnh Tưởng</v>
      </c>
      <c r="D330" s="206" t="str">
        <f>GD_CHUNG!D330</f>
        <v>Nhân viên Bốc xếp</v>
      </c>
      <c r="E330" s="43">
        <f>VLOOKUP(B330,RPT_TONG_HOP!$B$4:$T$988,19,FALSE)</f>
        <v>5405000</v>
      </c>
      <c r="F330" s="43">
        <f>VLOOKUP(B330,RPT_CAC_KHOAN_GIAM_TRU!$B$4:$M$1000,12,FALSE)</f>
        <v>9680000</v>
      </c>
      <c r="G330" s="76">
        <f t="shared" si="0"/>
        <v>-4275000</v>
      </c>
      <c r="H330" s="43">
        <f>IF(G330&lt;0,0,IF(G330&lt;DM_TI_LE!$E$11,G330*DM_TI_LE!$F$11+DM_TI_LE!$G$11,IF(G330&lt;DM_TI_LE!$E$12,G330*DM_TI_LE!$F$12+DM_TI_LE!$G$12,IF(G330&lt;DM_TI_LE!$E$13,G330*DM_TI_LE!$F$13+DM_TI_LE!$G$13,IF(G330&lt;DM_TI_LE!$E$14,G330*DM_TI_LE!$F$14+DM_TI_LE!$G$14,IF(G330&lt;DM_TI_LE!$E$15,G330*DM_TI_LE!$F$15+DM_TI_LE!$G$15,IF(G330&lt;DM_TI_LE!$E$16,G330*DM_TI_LE!$F$16+DM_TI_LE!$G$16,G330*DM_TI_LE!$F$17+DM_TI_LE!$G$17)))))))-J330</f>
        <v>0</v>
      </c>
    </row>
    <row r="331" spans="1:8" ht="14.25" x14ac:dyDescent="0.2">
      <c r="A331" s="49">
        <v>327</v>
      </c>
      <c r="B331" s="206">
        <f>GD_CHUNG!B331</f>
        <v>13737</v>
      </c>
      <c r="C331" s="206" t="str">
        <f>GD_CHUNG!C331</f>
        <v>Nguyễn Minh Hiếu</v>
      </c>
      <c r="D331" s="206" t="str">
        <f>GD_CHUNG!D331</f>
        <v>Nhân viên Bốc xếp</v>
      </c>
      <c r="E331" s="43">
        <f>VLOOKUP(B331,RPT_TONG_HOP!$B$4:$T$988,19,FALSE)</f>
        <v>5405000</v>
      </c>
      <c r="F331" s="43">
        <f>VLOOKUP(B331,RPT_CAC_KHOAN_GIAM_TRU!$B$4:$M$1000,12,FALSE)</f>
        <v>9680000</v>
      </c>
      <c r="G331" s="76">
        <f t="shared" si="0"/>
        <v>-4275000</v>
      </c>
      <c r="H331" s="43">
        <f>IF(G331&lt;0,0,IF(G331&lt;DM_TI_LE!$E$11,G331*DM_TI_LE!$F$11+DM_TI_LE!$G$11,IF(G331&lt;DM_TI_LE!$E$12,G331*DM_TI_LE!$F$12+DM_TI_LE!$G$12,IF(G331&lt;DM_TI_LE!$E$13,G331*DM_TI_LE!$F$13+DM_TI_LE!$G$13,IF(G331&lt;DM_TI_LE!$E$14,G331*DM_TI_LE!$F$14+DM_TI_LE!$G$14,IF(G331&lt;DM_TI_LE!$E$15,G331*DM_TI_LE!$F$15+DM_TI_LE!$G$15,IF(G331&lt;DM_TI_LE!$E$16,G331*DM_TI_LE!$F$16+DM_TI_LE!$G$16,G331*DM_TI_LE!$F$17+DM_TI_LE!$G$17)))))))-J331</f>
        <v>0</v>
      </c>
    </row>
    <row r="332" spans="1:8" ht="14.25" x14ac:dyDescent="0.2">
      <c r="A332" s="49">
        <v>328</v>
      </c>
      <c r="B332" s="206">
        <f>GD_CHUNG!B332</f>
        <v>13738</v>
      </c>
      <c r="C332" s="206" t="str">
        <f>GD_CHUNG!C332</f>
        <v>Lê Văn Hợi</v>
      </c>
      <c r="D332" s="206" t="str">
        <f>GD_CHUNG!D332</f>
        <v>Nhân viên Bốc xếp</v>
      </c>
      <c r="E332" s="43">
        <f>VLOOKUP(B332,RPT_TONG_HOP!$B$4:$T$988,19,FALSE)</f>
        <v>5405000</v>
      </c>
      <c r="F332" s="43">
        <f>VLOOKUP(B332,RPT_CAC_KHOAN_GIAM_TRU!$B$4:$M$1000,12,FALSE)</f>
        <v>9680000</v>
      </c>
      <c r="G332" s="76">
        <f t="shared" si="0"/>
        <v>-4275000</v>
      </c>
      <c r="H332" s="43">
        <f>IF(G332&lt;0,0,IF(G332&lt;DM_TI_LE!$E$11,G332*DM_TI_LE!$F$11+DM_TI_LE!$G$11,IF(G332&lt;DM_TI_LE!$E$12,G332*DM_TI_LE!$F$12+DM_TI_LE!$G$12,IF(G332&lt;DM_TI_LE!$E$13,G332*DM_TI_LE!$F$13+DM_TI_LE!$G$13,IF(G332&lt;DM_TI_LE!$E$14,G332*DM_TI_LE!$F$14+DM_TI_LE!$G$14,IF(G332&lt;DM_TI_LE!$E$15,G332*DM_TI_LE!$F$15+DM_TI_LE!$G$15,IF(G332&lt;DM_TI_LE!$E$16,G332*DM_TI_LE!$F$16+DM_TI_LE!$G$16,G332*DM_TI_LE!$F$17+DM_TI_LE!$G$17)))))))-J332</f>
        <v>0</v>
      </c>
    </row>
    <row r="333" spans="1:8" ht="14.25" x14ac:dyDescent="0.2">
      <c r="A333" s="49">
        <v>329</v>
      </c>
      <c r="B333" s="206">
        <f>GD_CHUNG!B333</f>
        <v>13739</v>
      </c>
      <c r="C333" s="206" t="str">
        <f>GD_CHUNG!C333</f>
        <v>Bùi Đình Cảnh</v>
      </c>
      <c r="D333" s="206" t="str">
        <f>GD_CHUNG!D333</f>
        <v>Nhân viên Bốc xếp</v>
      </c>
      <c r="E333" s="43">
        <f>VLOOKUP(B333,RPT_TONG_HOP!$B$4:$T$988,19,FALSE)</f>
        <v>5405000</v>
      </c>
      <c r="F333" s="43">
        <f>VLOOKUP(B333,RPT_CAC_KHOAN_GIAM_TRU!$B$4:$M$1000,12,FALSE)</f>
        <v>9680000</v>
      </c>
      <c r="G333" s="76">
        <f t="shared" si="0"/>
        <v>-4275000</v>
      </c>
      <c r="H333" s="43">
        <f>IF(G333&lt;0,0,IF(G333&lt;DM_TI_LE!$E$11,G333*DM_TI_LE!$F$11+DM_TI_LE!$G$11,IF(G333&lt;DM_TI_LE!$E$12,G333*DM_TI_LE!$F$12+DM_TI_LE!$G$12,IF(G333&lt;DM_TI_LE!$E$13,G333*DM_TI_LE!$F$13+DM_TI_LE!$G$13,IF(G333&lt;DM_TI_LE!$E$14,G333*DM_TI_LE!$F$14+DM_TI_LE!$G$14,IF(G333&lt;DM_TI_LE!$E$15,G333*DM_TI_LE!$F$15+DM_TI_LE!$G$15,IF(G333&lt;DM_TI_LE!$E$16,G333*DM_TI_LE!$F$16+DM_TI_LE!$G$16,G333*DM_TI_LE!$F$17+DM_TI_LE!$G$17)))))))-J333</f>
        <v>0</v>
      </c>
    </row>
    <row r="334" spans="1:8" ht="14.25" x14ac:dyDescent="0.2">
      <c r="A334" s="49">
        <v>330</v>
      </c>
      <c r="B334" s="206">
        <f>GD_CHUNG!B334</f>
        <v>13740</v>
      </c>
      <c r="C334" s="206" t="str">
        <f>GD_CHUNG!C334</f>
        <v>Nguyễn Đức Duy</v>
      </c>
      <c r="D334" s="206" t="str">
        <f>GD_CHUNG!D334</f>
        <v>Nhân viên Bốc xếp</v>
      </c>
      <c r="E334" s="43">
        <f>VLOOKUP(B334,RPT_TONG_HOP!$B$4:$T$988,19,FALSE)</f>
        <v>5405000</v>
      </c>
      <c r="F334" s="43">
        <f>VLOOKUP(B334,RPT_CAC_KHOAN_GIAM_TRU!$B$4:$M$1000,12,FALSE)</f>
        <v>9680000</v>
      </c>
      <c r="G334" s="76">
        <f t="shared" si="0"/>
        <v>-4275000</v>
      </c>
      <c r="H334" s="43">
        <f>IF(G334&lt;0,0,IF(G334&lt;DM_TI_LE!$E$11,G334*DM_TI_LE!$F$11+DM_TI_LE!$G$11,IF(G334&lt;DM_TI_LE!$E$12,G334*DM_TI_LE!$F$12+DM_TI_LE!$G$12,IF(G334&lt;DM_TI_LE!$E$13,G334*DM_TI_LE!$F$13+DM_TI_LE!$G$13,IF(G334&lt;DM_TI_LE!$E$14,G334*DM_TI_LE!$F$14+DM_TI_LE!$G$14,IF(G334&lt;DM_TI_LE!$E$15,G334*DM_TI_LE!$F$15+DM_TI_LE!$G$15,IF(G334&lt;DM_TI_LE!$E$16,G334*DM_TI_LE!$F$16+DM_TI_LE!$G$16,G334*DM_TI_LE!$F$17+DM_TI_LE!$G$17)))))))-J334</f>
        <v>0</v>
      </c>
    </row>
    <row r="335" spans="1:8" ht="14.25" x14ac:dyDescent="0.2">
      <c r="A335" s="49">
        <v>331</v>
      </c>
      <c r="B335" s="206">
        <f>GD_CHUNG!B335</f>
        <v>13741</v>
      </c>
      <c r="C335" s="206" t="str">
        <f>GD_CHUNG!C335</f>
        <v>Trương Trung Hải</v>
      </c>
      <c r="D335" s="206" t="str">
        <f>GD_CHUNG!D335</f>
        <v>Nhân viên Bốc xếp</v>
      </c>
      <c r="E335" s="43">
        <f>VLOOKUP(B335,RPT_TONG_HOP!$B$4:$T$988,19,FALSE)</f>
        <v>5405000</v>
      </c>
      <c r="F335" s="43">
        <f>VLOOKUP(B335,RPT_CAC_KHOAN_GIAM_TRU!$B$4:$M$1000,12,FALSE)</f>
        <v>9680000</v>
      </c>
      <c r="G335" s="76">
        <f t="shared" si="0"/>
        <v>-4275000</v>
      </c>
      <c r="H335" s="43">
        <f>IF(G335&lt;0,0,IF(G335&lt;DM_TI_LE!$E$11,G335*DM_TI_LE!$F$11+DM_TI_LE!$G$11,IF(G335&lt;DM_TI_LE!$E$12,G335*DM_TI_LE!$F$12+DM_TI_LE!$G$12,IF(G335&lt;DM_TI_LE!$E$13,G335*DM_TI_LE!$F$13+DM_TI_LE!$G$13,IF(G335&lt;DM_TI_LE!$E$14,G335*DM_TI_LE!$F$14+DM_TI_LE!$G$14,IF(G335&lt;DM_TI_LE!$E$15,G335*DM_TI_LE!$F$15+DM_TI_LE!$G$15,IF(G335&lt;DM_TI_LE!$E$16,G335*DM_TI_LE!$F$16+DM_TI_LE!$G$16,G335*DM_TI_LE!$F$17+DM_TI_LE!$G$17)))))))-J335</f>
        <v>0</v>
      </c>
    </row>
    <row r="336" spans="1:8" ht="14.25" x14ac:dyDescent="0.2">
      <c r="A336" s="49">
        <v>332</v>
      </c>
      <c r="B336" s="206">
        <f>GD_CHUNG!B336</f>
        <v>13817</v>
      </c>
      <c r="C336" s="206" t="str">
        <f>GD_CHUNG!C336</f>
        <v>Cù Quốc Trịnh</v>
      </c>
      <c r="D336" s="206" t="str">
        <f>GD_CHUNG!D336</f>
        <v>Nhân viên Bốc xếp</v>
      </c>
      <c r="E336" s="43">
        <f>VLOOKUP(B336,RPT_TONG_HOP!$B$4:$T$988,19,FALSE)</f>
        <v>5405000</v>
      </c>
      <c r="F336" s="43">
        <f>VLOOKUP(B336,RPT_CAC_KHOAN_GIAM_TRU!$B$4:$M$1000,12,FALSE)</f>
        <v>9680000</v>
      </c>
      <c r="G336" s="76">
        <f t="shared" si="0"/>
        <v>-4275000</v>
      </c>
      <c r="H336" s="43">
        <f>IF(G336&lt;0,0,IF(G336&lt;DM_TI_LE!$E$11,G336*DM_TI_LE!$F$11+DM_TI_LE!$G$11,IF(G336&lt;DM_TI_LE!$E$12,G336*DM_TI_LE!$F$12+DM_TI_LE!$G$12,IF(G336&lt;DM_TI_LE!$E$13,G336*DM_TI_LE!$F$13+DM_TI_LE!$G$13,IF(G336&lt;DM_TI_LE!$E$14,G336*DM_TI_LE!$F$14+DM_TI_LE!$G$14,IF(G336&lt;DM_TI_LE!$E$15,G336*DM_TI_LE!$F$15+DM_TI_LE!$G$15,IF(G336&lt;DM_TI_LE!$E$16,G336*DM_TI_LE!$F$16+DM_TI_LE!$G$16,G336*DM_TI_LE!$F$17+DM_TI_LE!$G$17)))))))-J336</f>
        <v>0</v>
      </c>
    </row>
    <row r="337" spans="1:10" ht="14.25" x14ac:dyDescent="0.2">
      <c r="A337" s="262">
        <v>333</v>
      </c>
      <c r="B337" s="206">
        <f>GD_CHUNG!B337</f>
        <v>201516</v>
      </c>
      <c r="C337" s="206" t="str">
        <f>GD_CHUNG!C337</f>
        <v>Nguyễn Trọng Thi</v>
      </c>
      <c r="D337" s="206" t="str">
        <f>GD_CHUNG!D337</f>
        <v>Nhân viên Bốc xếp</v>
      </c>
      <c r="E337" s="43">
        <f>VLOOKUP(B337,RPT_TONG_HOP!$B$4:$T$988,19,FALSE)</f>
        <v>4804444.444444444</v>
      </c>
      <c r="F337" s="43">
        <f>VLOOKUP(B337,RPT_CAC_KHOAN_GIAM_TRU!$B$4:$M$1000,12,FALSE)</f>
        <v>9604444.444444444</v>
      </c>
      <c r="G337" s="76">
        <f t="shared" si="0"/>
        <v>-4800000</v>
      </c>
      <c r="H337" s="43">
        <f>IF(G337&lt;0,0,IF(G337&lt;DM_TI_LE!$E$11,G337*DM_TI_LE!$F$11+DM_TI_LE!$G$11,IF(G337&lt;DM_TI_LE!$E$12,G337*DM_TI_LE!$F$12+DM_TI_LE!$G$12,IF(G337&lt;DM_TI_LE!$E$13,G337*DM_TI_LE!$F$13+DM_TI_LE!$G$13,IF(G337&lt;DM_TI_LE!$E$14,G337*DM_TI_LE!$F$14+DM_TI_LE!$G$14,IF(G337&lt;DM_TI_LE!$E$15,G337*DM_TI_LE!$F$15+DM_TI_LE!$G$15,IF(G337&lt;DM_TI_LE!$E$16,G337*DM_TI_LE!$F$16+DM_TI_LE!$G$16,G337*DM_TI_LE!$F$17+DM_TI_LE!$G$17)))))))-J337</f>
        <v>0</v>
      </c>
    </row>
    <row r="338" spans="1:10" ht="14.25" x14ac:dyDescent="0.2">
      <c r="A338" s="49">
        <v>334</v>
      </c>
      <c r="B338" s="206">
        <f>GD_CHUNG!B338</f>
        <v>10681</v>
      </c>
      <c r="C338" s="206" t="str">
        <f>GD_CHUNG!C338</f>
        <v>Trần Văn Minh</v>
      </c>
      <c r="D338" s="206" t="str">
        <f>GD_CHUNG!D338</f>
        <v>NV Lái xe - VHTTB</v>
      </c>
      <c r="E338" s="43">
        <f>VLOOKUP(B338,RPT_TONG_HOP!$B$4:$T$988,19,FALSE)</f>
        <v>10379499.999999994</v>
      </c>
      <c r="F338" s="43">
        <f>VLOOKUP(B338,RPT_CAC_KHOAN_GIAM_TRU!$B$4:$M$1000,12,FALSE)</f>
        <v>1196705</v>
      </c>
      <c r="G338" s="76">
        <f t="shared" si="0"/>
        <v>1711089.9999999944</v>
      </c>
      <c r="H338" s="43">
        <f>IF(G338&lt;0,0,IF(G338&lt;DM_TI_LE!$E$11,G338*DM_TI_LE!$F$11+DM_TI_LE!$G$11,IF(G338&lt;DM_TI_LE!$E$12,G338*DM_TI_LE!$F$12+DM_TI_LE!$G$12,IF(G338&lt;DM_TI_LE!$E$13,G338*DM_TI_LE!$F$13+DM_TI_LE!$G$13,IF(G338&lt;DM_TI_LE!$E$14,G338*DM_TI_LE!$F$14+DM_TI_LE!$G$14,IF(G338&lt;DM_TI_LE!$E$15,G338*DM_TI_LE!$F$15+DM_TI_LE!$G$15,IF(G338&lt;DM_TI_LE!$E$16,G338*DM_TI_LE!$F$16+DM_TI_LE!$G$16,G338*DM_TI_LE!$F$17+DM_TI_LE!$G$17)))))))-J338</f>
        <v>85554.499999999724</v>
      </c>
      <c r="I338" s="167">
        <v>-7471705</v>
      </c>
      <c r="J338" s="22">
        <v>0</v>
      </c>
    </row>
    <row r="339" spans="1:10" ht="14.25" x14ac:dyDescent="0.2">
      <c r="A339" s="49">
        <v>335</v>
      </c>
      <c r="B339" s="206">
        <f>GD_CHUNG!B339</f>
        <v>10682</v>
      </c>
      <c r="C339" s="206" t="str">
        <f>GD_CHUNG!C339</f>
        <v>Nguyễn Gia Chiến</v>
      </c>
      <c r="D339" s="206" t="str">
        <f>GD_CHUNG!D339</f>
        <v>NV Lái xe - VHTTB</v>
      </c>
      <c r="E339" s="43">
        <f>VLOOKUP(B339,RPT_TONG_HOP!$B$4:$T$988,19,FALSE)</f>
        <v>10220000</v>
      </c>
      <c r="F339" s="43">
        <f>VLOOKUP(B339,RPT_CAC_KHOAN_GIAM_TRU!$B$4:$M$1000,12,FALSE)</f>
        <v>1196705</v>
      </c>
      <c r="G339" s="76">
        <f t="shared" si="0"/>
        <v>8158320.7699999996</v>
      </c>
      <c r="H339" s="43">
        <f>IF(G339&lt;0,0,IF(G339&lt;DM_TI_LE!$E$11,G339*DM_TI_LE!$F$11+DM_TI_LE!$G$11,IF(G339&lt;DM_TI_LE!$E$12,G339*DM_TI_LE!$F$12+DM_TI_LE!$G$12,IF(G339&lt;DM_TI_LE!$E$13,G339*DM_TI_LE!$F$13+DM_TI_LE!$G$13,IF(G339&lt;DM_TI_LE!$E$14,G339*DM_TI_LE!$F$14+DM_TI_LE!$G$14,IF(G339&lt;DM_TI_LE!$E$15,G339*DM_TI_LE!$F$15+DM_TI_LE!$G$15,IF(G339&lt;DM_TI_LE!$E$16,G339*DM_TI_LE!$F$16+DM_TI_LE!$G$16,G339*DM_TI_LE!$F$17+DM_TI_LE!$G$17)))))))-J339</f>
        <v>565832.07700000005</v>
      </c>
      <c r="I339" s="167">
        <v>-864974.23</v>
      </c>
      <c r="J339" s="22">
        <v>0</v>
      </c>
    </row>
    <row r="340" spans="1:10" ht="14.25" x14ac:dyDescent="0.2">
      <c r="A340" s="49">
        <v>336</v>
      </c>
      <c r="B340" s="206">
        <f>GD_CHUNG!B340</f>
        <v>10683</v>
      </c>
      <c r="C340" s="206" t="str">
        <f>GD_CHUNG!C340</f>
        <v>Nguyễn Trung Sơn</v>
      </c>
      <c r="D340" s="206" t="str">
        <f>GD_CHUNG!D340</f>
        <v>NV Lái xe - VHTTB</v>
      </c>
      <c r="E340" s="43">
        <f>VLOOKUP(B340,RPT_TONG_HOP!$B$4:$T$988,19,FALSE)</f>
        <v>10224499.999999994</v>
      </c>
      <c r="F340" s="43">
        <f>VLOOKUP(B340,RPT_CAC_KHOAN_GIAM_TRU!$B$4:$M$1000,12,FALSE)</f>
        <v>1196705</v>
      </c>
      <c r="G340" s="76">
        <f t="shared" si="0"/>
        <v>1401089.9999999944</v>
      </c>
      <c r="H340" s="43">
        <f>IF(G340&lt;0,0,IF(G340&lt;DM_TI_LE!$E$11,G340*DM_TI_LE!$F$11+DM_TI_LE!$G$11,IF(G340&lt;DM_TI_LE!$E$12,G340*DM_TI_LE!$F$12+DM_TI_LE!$G$12,IF(G340&lt;DM_TI_LE!$E$13,G340*DM_TI_LE!$F$13+DM_TI_LE!$G$13,IF(G340&lt;DM_TI_LE!$E$14,G340*DM_TI_LE!$F$14+DM_TI_LE!$G$14,IF(G340&lt;DM_TI_LE!$E$15,G340*DM_TI_LE!$F$15+DM_TI_LE!$G$15,IF(G340&lt;DM_TI_LE!$E$16,G340*DM_TI_LE!$F$16+DM_TI_LE!$G$16,G340*DM_TI_LE!$F$17+DM_TI_LE!$G$17)))))))-J340</f>
        <v>70054.499999999724</v>
      </c>
      <c r="I340" s="167">
        <v>-7626705</v>
      </c>
      <c r="J340" s="22">
        <v>0</v>
      </c>
    </row>
    <row r="341" spans="1:10" ht="14.25" x14ac:dyDescent="0.2">
      <c r="A341" s="49">
        <v>337</v>
      </c>
      <c r="B341" s="206">
        <f>GD_CHUNG!B341</f>
        <v>10684</v>
      </c>
      <c r="C341" s="206" t="str">
        <f>GD_CHUNG!C341</f>
        <v>Lê Quang Hợp</v>
      </c>
      <c r="D341" s="206" t="str">
        <f>GD_CHUNG!D341</f>
        <v>NV Lái xe - VHTTB</v>
      </c>
      <c r="E341" s="43">
        <f>VLOOKUP(B341,RPT_TONG_HOP!$B$4:$T$988,19,FALSE)</f>
        <v>9770000</v>
      </c>
      <c r="F341" s="43">
        <f>VLOOKUP(B341,RPT_CAC_KHOAN_GIAM_TRU!$B$4:$M$1000,12,FALSE)</f>
        <v>1196705</v>
      </c>
      <c r="G341" s="76">
        <f t="shared" si="0"/>
        <v>673890</v>
      </c>
      <c r="H341" s="43">
        <f>IF(G341&lt;0,0,IF(G341&lt;DM_TI_LE!$E$11,G341*DM_TI_LE!$F$11+DM_TI_LE!$G$11,IF(G341&lt;DM_TI_LE!$E$12,G341*DM_TI_LE!$F$12+DM_TI_LE!$G$12,IF(G341&lt;DM_TI_LE!$E$13,G341*DM_TI_LE!$F$13+DM_TI_LE!$G$13,IF(G341&lt;DM_TI_LE!$E$14,G341*DM_TI_LE!$F$14+DM_TI_LE!$G$14,IF(G341&lt;DM_TI_LE!$E$15,G341*DM_TI_LE!$F$15+DM_TI_LE!$G$15,IF(G341&lt;DM_TI_LE!$E$16,G341*DM_TI_LE!$F$16+DM_TI_LE!$G$16,G341*DM_TI_LE!$F$17+DM_TI_LE!$G$17)))))))-J341</f>
        <v>33694.5</v>
      </c>
      <c r="I341" s="167">
        <v>-7899405</v>
      </c>
      <c r="J341" s="22">
        <v>0</v>
      </c>
    </row>
    <row r="342" spans="1:10" ht="14.25" x14ac:dyDescent="0.2">
      <c r="A342" s="49">
        <v>338</v>
      </c>
      <c r="B342" s="206">
        <f>GD_CHUNG!B342</f>
        <v>10705</v>
      </c>
      <c r="C342" s="206" t="str">
        <f>GD_CHUNG!C342</f>
        <v>Nguyễn Hữu Nam</v>
      </c>
      <c r="D342" s="206" t="str">
        <f>GD_CHUNG!D342</f>
        <v>NV Lái xe - VHTTB</v>
      </c>
      <c r="E342" s="43">
        <f>VLOOKUP(B342,RPT_TONG_HOP!$B$4:$T$988,19,FALSE)</f>
        <v>9770000</v>
      </c>
      <c r="F342" s="43">
        <f>VLOOKUP(B342,RPT_CAC_KHOAN_GIAM_TRU!$B$4:$M$1000,12,FALSE)</f>
        <v>1196705</v>
      </c>
      <c r="G342" s="76">
        <f t="shared" si="0"/>
        <v>946590</v>
      </c>
      <c r="H342" s="43">
        <f>IF(G342&lt;0,0,IF(G342&lt;DM_TI_LE!$E$11,G342*DM_TI_LE!$F$11+DM_TI_LE!$G$11,IF(G342&lt;DM_TI_LE!$E$12,G342*DM_TI_LE!$F$12+DM_TI_LE!$G$12,IF(G342&lt;DM_TI_LE!$E$13,G342*DM_TI_LE!$F$13+DM_TI_LE!$G$13,IF(G342&lt;DM_TI_LE!$E$14,G342*DM_TI_LE!$F$14+DM_TI_LE!$G$14,IF(G342&lt;DM_TI_LE!$E$15,G342*DM_TI_LE!$F$15+DM_TI_LE!$G$15,IF(G342&lt;DM_TI_LE!$E$16,G342*DM_TI_LE!$F$16+DM_TI_LE!$G$16,G342*DM_TI_LE!$F$17+DM_TI_LE!$G$17)))))))-J342</f>
        <v>47329.5</v>
      </c>
      <c r="I342" s="167">
        <v>-7626705</v>
      </c>
      <c r="J342" s="22">
        <v>0</v>
      </c>
    </row>
    <row r="343" spans="1:10" ht="14.25" x14ac:dyDescent="0.2">
      <c r="A343" s="49">
        <v>339</v>
      </c>
      <c r="B343" s="206">
        <f>GD_CHUNG!B343</f>
        <v>10706</v>
      </c>
      <c r="C343" s="206" t="str">
        <f>GD_CHUNG!C343</f>
        <v>Đặng Đình Phương</v>
      </c>
      <c r="D343" s="206" t="str">
        <f>GD_CHUNG!D343</f>
        <v>NV Lái xe - VHTTB</v>
      </c>
      <c r="E343" s="43">
        <f>VLOOKUP(B343,RPT_TONG_HOP!$B$4:$T$988,19,FALSE)</f>
        <v>10620000</v>
      </c>
      <c r="F343" s="43">
        <f>VLOOKUP(B343,RPT_CAC_KHOAN_GIAM_TRU!$B$4:$M$1000,12,FALSE)</f>
        <v>1117430</v>
      </c>
      <c r="G343" s="76">
        <f t="shared" si="0"/>
        <v>3286640</v>
      </c>
      <c r="H343" s="43">
        <f>IF(G343&lt;0,0,IF(G343&lt;DM_TI_LE!$E$11,G343*DM_TI_LE!$F$11+DM_TI_LE!$G$11,IF(G343&lt;DM_TI_LE!$E$12,G343*DM_TI_LE!$F$12+DM_TI_LE!$G$12,IF(G343&lt;DM_TI_LE!$E$13,G343*DM_TI_LE!$F$13+DM_TI_LE!$G$13,IF(G343&lt;DM_TI_LE!$E$14,G343*DM_TI_LE!$F$14+DM_TI_LE!$G$14,IF(G343&lt;DM_TI_LE!$E$15,G343*DM_TI_LE!$F$15+DM_TI_LE!$G$15,IF(G343&lt;DM_TI_LE!$E$16,G343*DM_TI_LE!$F$16+DM_TI_LE!$G$16,G343*DM_TI_LE!$F$17+DM_TI_LE!$G$17)))))))-J343</f>
        <v>164332</v>
      </c>
      <c r="I343" s="167">
        <v>-6215930</v>
      </c>
      <c r="J343" s="22">
        <v>0</v>
      </c>
    </row>
    <row r="344" spans="1:10" ht="14.25" x14ac:dyDescent="0.2">
      <c r="A344" s="49">
        <v>340</v>
      </c>
      <c r="B344" s="206">
        <f>GD_CHUNG!B344</f>
        <v>10707</v>
      </c>
      <c r="C344" s="206" t="str">
        <f>GD_CHUNG!C344</f>
        <v>Phù Trung Ninh</v>
      </c>
      <c r="D344" s="206" t="str">
        <f>GD_CHUNG!D344</f>
        <v>NV Lái xe - VHTTB</v>
      </c>
      <c r="E344" s="43">
        <f>VLOOKUP(B344,RPT_TONG_HOP!$B$4:$T$988,19,FALSE)</f>
        <v>10620000</v>
      </c>
      <c r="F344" s="43">
        <f>VLOOKUP(B344,RPT_CAC_KHOAN_GIAM_TRU!$B$4:$M$1000,12,FALSE)</f>
        <v>1117430</v>
      </c>
      <c r="G344" s="76">
        <f t="shared" si="0"/>
        <v>-313360</v>
      </c>
      <c r="H344" s="43">
        <f>IF(G344&lt;0,0,IF(G344&lt;DM_TI_LE!$E$11,G344*DM_TI_LE!$F$11+DM_TI_LE!$G$11,IF(G344&lt;DM_TI_LE!$E$12,G344*DM_TI_LE!$F$12+DM_TI_LE!$G$12,IF(G344&lt;DM_TI_LE!$E$13,G344*DM_TI_LE!$F$13+DM_TI_LE!$G$13,IF(G344&lt;DM_TI_LE!$E$14,G344*DM_TI_LE!$F$14+DM_TI_LE!$G$14,IF(G344&lt;DM_TI_LE!$E$15,G344*DM_TI_LE!$F$15+DM_TI_LE!$G$15,IF(G344&lt;DM_TI_LE!$E$16,G344*DM_TI_LE!$F$16+DM_TI_LE!$G$16,G344*DM_TI_LE!$F$17+DM_TI_LE!$G$17)))))))-J344</f>
        <v>0</v>
      </c>
      <c r="I344" s="167">
        <v>-9815930</v>
      </c>
      <c r="J344" s="22">
        <v>0</v>
      </c>
    </row>
    <row r="345" spans="1:10" ht="14.25" x14ac:dyDescent="0.2">
      <c r="A345" s="49">
        <v>341</v>
      </c>
      <c r="B345" s="206">
        <f>GD_CHUNG!B345</f>
        <v>10708</v>
      </c>
      <c r="C345" s="206" t="str">
        <f>GD_CHUNG!C345</f>
        <v>Phạm Đình Thuần</v>
      </c>
      <c r="D345" s="206" t="str">
        <f>GD_CHUNG!D345</f>
        <v>NV Lái xe - VHTTB</v>
      </c>
      <c r="E345" s="43">
        <f>VLOOKUP(B345,RPT_TONG_HOP!$B$4:$T$988,19,FALSE)</f>
        <v>8961921.6524216533</v>
      </c>
      <c r="F345" s="43">
        <f>VLOOKUP(B345,RPT_CAC_KHOAN_GIAM_TRU!$B$4:$M$1000,12,FALSE)</f>
        <v>1020408.7037037036</v>
      </c>
      <c r="G345" s="76">
        <f t="shared" si="0"/>
        <v>1336307.9487179499</v>
      </c>
      <c r="H345" s="43">
        <f>IF(G345&lt;0,0,IF(G345&lt;DM_TI_LE!$E$11,G345*DM_TI_LE!$F$11+DM_TI_LE!$G$11,IF(G345&lt;DM_TI_LE!$E$12,G345*DM_TI_LE!$F$12+DM_TI_LE!$G$12,IF(G345&lt;DM_TI_LE!$E$13,G345*DM_TI_LE!$F$13+DM_TI_LE!$G$13,IF(G345&lt;DM_TI_LE!$E$14,G345*DM_TI_LE!$F$14+DM_TI_LE!$G$14,IF(G345&lt;DM_TI_LE!$E$15,G345*DM_TI_LE!$F$15+DM_TI_LE!$G$15,IF(G345&lt;DM_TI_LE!$E$16,G345*DM_TI_LE!$F$16+DM_TI_LE!$G$16,G345*DM_TI_LE!$F$17+DM_TI_LE!$G$17)))))))-J345</f>
        <v>66815.397435897496</v>
      </c>
      <c r="I345" s="167">
        <v>-6605205</v>
      </c>
      <c r="J345" s="22">
        <v>0</v>
      </c>
    </row>
    <row r="346" spans="1:10" ht="14.25" x14ac:dyDescent="0.2">
      <c r="A346" s="49">
        <v>342</v>
      </c>
      <c r="B346" s="206">
        <f>GD_CHUNG!B346</f>
        <v>10710</v>
      </c>
      <c r="C346" s="206" t="str">
        <f>GD_CHUNG!C346</f>
        <v>Nguyễn Anh Dũng</v>
      </c>
      <c r="D346" s="206" t="str">
        <f>GD_CHUNG!D346</f>
        <v>NV Lái xe - VHTTB</v>
      </c>
      <c r="E346" s="43">
        <f>VLOOKUP(B346,RPT_TONG_HOP!$B$4:$T$988,19,FALSE)</f>
        <v>10930000</v>
      </c>
      <c r="F346" s="43">
        <f>VLOOKUP(B346,RPT_CAC_KHOAN_GIAM_TRU!$B$4:$M$1000,12,FALSE)</f>
        <v>1117430</v>
      </c>
      <c r="G346" s="76">
        <f t="shared" si="0"/>
        <v>3425140</v>
      </c>
      <c r="H346" s="43">
        <f>IF(G346&lt;0,0,IF(G346&lt;DM_TI_LE!$E$11,G346*DM_TI_LE!$F$11+DM_TI_LE!$G$11,IF(G346&lt;DM_TI_LE!$E$12,G346*DM_TI_LE!$F$12+DM_TI_LE!$G$12,IF(G346&lt;DM_TI_LE!$E$13,G346*DM_TI_LE!$F$13+DM_TI_LE!$G$13,IF(G346&lt;DM_TI_LE!$E$14,G346*DM_TI_LE!$F$14+DM_TI_LE!$G$14,IF(G346&lt;DM_TI_LE!$E$15,G346*DM_TI_LE!$F$15+DM_TI_LE!$G$15,IF(G346&lt;DM_TI_LE!$E$16,G346*DM_TI_LE!$F$16+DM_TI_LE!$G$16,G346*DM_TI_LE!$F$17+DM_TI_LE!$G$17)))))))-J346</f>
        <v>171257</v>
      </c>
      <c r="I346" s="167">
        <v>-6387430</v>
      </c>
      <c r="J346" s="22">
        <v>0</v>
      </c>
    </row>
    <row r="347" spans="1:10" ht="14.25" x14ac:dyDescent="0.2">
      <c r="A347" s="49">
        <v>343</v>
      </c>
      <c r="B347" s="206">
        <f>GD_CHUNG!B347</f>
        <v>10711</v>
      </c>
      <c r="C347" s="206" t="str">
        <f>GD_CHUNG!C347</f>
        <v>Nguyễn Ngọc Hà</v>
      </c>
      <c r="D347" s="206" t="str">
        <f>GD_CHUNG!D347</f>
        <v>NV Lái xe - VHTTB</v>
      </c>
      <c r="E347" s="43">
        <f>VLOOKUP(B347,RPT_TONG_HOP!$B$4:$T$988,19,FALSE)</f>
        <v>7598888.888888889</v>
      </c>
      <c r="F347" s="43">
        <f>VLOOKUP(B347,RPT_CAC_KHOAN_GIAM_TRU!$B$4:$M$1000,12,FALSE)</f>
        <v>966318.88888888888</v>
      </c>
      <c r="G347" s="76">
        <f t="shared" si="0"/>
        <v>-2051167.6899999995</v>
      </c>
      <c r="H347" s="43">
        <f>IF(G347&lt;0,0,IF(G347&lt;DM_TI_LE!$E$11,G347*DM_TI_LE!$F$11+DM_TI_LE!$G$11,IF(G347&lt;DM_TI_LE!$E$12,G347*DM_TI_LE!$F$12+DM_TI_LE!$G$12,IF(G347&lt;DM_TI_LE!$E$13,G347*DM_TI_LE!$F$13+DM_TI_LE!$G$13,IF(G347&lt;DM_TI_LE!$E$14,G347*DM_TI_LE!$F$14+DM_TI_LE!$G$14,IF(G347&lt;DM_TI_LE!$E$15,G347*DM_TI_LE!$F$15+DM_TI_LE!$G$15,IF(G347&lt;DM_TI_LE!$E$16,G347*DM_TI_LE!$F$16+DM_TI_LE!$G$16,G347*DM_TI_LE!$F$17+DM_TI_LE!$G$17)))))))-J347</f>
        <v>0</v>
      </c>
      <c r="I347" s="167">
        <v>-8683737.6899999995</v>
      </c>
      <c r="J347" s="22">
        <v>0</v>
      </c>
    </row>
    <row r="348" spans="1:10" ht="14.25" x14ac:dyDescent="0.2">
      <c r="A348" s="49">
        <v>344</v>
      </c>
      <c r="B348" s="206">
        <f>GD_CHUNG!B348</f>
        <v>10712</v>
      </c>
      <c r="C348" s="206" t="str">
        <f>GD_CHUNG!C348</f>
        <v>Phạm Đức Long</v>
      </c>
      <c r="D348" s="206" t="str">
        <f>GD_CHUNG!D348</f>
        <v>NV Lái xe - VHTTB</v>
      </c>
      <c r="E348" s="43">
        <f>VLOOKUP(B348,RPT_TONG_HOP!$B$4:$T$988,19,FALSE)</f>
        <v>10224499.999999993</v>
      </c>
      <c r="F348" s="43">
        <f>VLOOKUP(B348,RPT_CAC_KHOAN_GIAM_TRU!$B$4:$M$1000,12,FALSE)</f>
        <v>1117430</v>
      </c>
      <c r="G348" s="76">
        <f t="shared" si="0"/>
        <v>4705139.9999999925</v>
      </c>
      <c r="H348" s="43">
        <f>IF(G348&lt;0,0,IF(G348&lt;DM_TI_LE!$E$11,G348*DM_TI_LE!$F$11+DM_TI_LE!$G$11,IF(G348&lt;DM_TI_LE!$E$12,G348*DM_TI_LE!$F$12+DM_TI_LE!$G$12,IF(G348&lt;DM_TI_LE!$E$13,G348*DM_TI_LE!$F$13+DM_TI_LE!$G$13,IF(G348&lt;DM_TI_LE!$E$14,G348*DM_TI_LE!$F$14+DM_TI_LE!$G$14,IF(G348&lt;DM_TI_LE!$E$15,G348*DM_TI_LE!$F$15+DM_TI_LE!$G$15,IF(G348&lt;DM_TI_LE!$E$16,G348*DM_TI_LE!$F$16+DM_TI_LE!$G$16,G348*DM_TI_LE!$F$17+DM_TI_LE!$G$17)))))))-J348</f>
        <v>235256.99999999965</v>
      </c>
      <c r="I348" s="167">
        <v>-4401930</v>
      </c>
      <c r="J348" s="22">
        <v>0</v>
      </c>
    </row>
    <row r="349" spans="1:10" ht="14.25" x14ac:dyDescent="0.2">
      <c r="A349" s="49">
        <v>345</v>
      </c>
      <c r="B349" s="206">
        <f>GD_CHUNG!B349</f>
        <v>10713</v>
      </c>
      <c r="C349" s="206" t="str">
        <f>GD_CHUNG!C349</f>
        <v>Trịnh Văn Mạnh</v>
      </c>
      <c r="D349" s="206" t="str">
        <f>GD_CHUNG!D349</f>
        <v>NV Lái xe - VHTTB</v>
      </c>
      <c r="E349" s="43">
        <f>VLOOKUP(B349,RPT_TONG_HOP!$B$4:$T$988,19,FALSE)</f>
        <v>10465000</v>
      </c>
      <c r="F349" s="43">
        <f>VLOOKUP(B349,RPT_CAC_KHOAN_GIAM_TRU!$B$4:$M$1000,12,FALSE)</f>
        <v>1117430</v>
      </c>
      <c r="G349" s="76">
        <f t="shared" si="0"/>
        <v>6576640</v>
      </c>
      <c r="H349" s="43">
        <f>IF(G349&lt;0,0,IF(G349&lt;DM_TI_LE!$E$11,G349*DM_TI_LE!$F$11+DM_TI_LE!$G$11,IF(G349&lt;DM_TI_LE!$E$12,G349*DM_TI_LE!$F$12+DM_TI_LE!$G$12,IF(G349&lt;DM_TI_LE!$E$13,G349*DM_TI_LE!$F$13+DM_TI_LE!$G$13,IF(G349&lt;DM_TI_LE!$E$14,G349*DM_TI_LE!$F$14+DM_TI_LE!$G$14,IF(G349&lt;DM_TI_LE!$E$15,G349*DM_TI_LE!$F$15+DM_TI_LE!$G$15,IF(G349&lt;DM_TI_LE!$E$16,G349*DM_TI_LE!$F$16+DM_TI_LE!$G$16,G349*DM_TI_LE!$F$17+DM_TI_LE!$G$17)))))))-J349</f>
        <v>407664</v>
      </c>
      <c r="I349" s="167">
        <v>-2770930</v>
      </c>
      <c r="J349" s="22">
        <v>0</v>
      </c>
    </row>
    <row r="350" spans="1:10" ht="14.25" x14ac:dyDescent="0.2">
      <c r="A350" s="49">
        <v>346</v>
      </c>
      <c r="B350" s="206">
        <f>GD_CHUNG!B350</f>
        <v>10714</v>
      </c>
      <c r="C350" s="206" t="str">
        <f>GD_CHUNG!C350</f>
        <v>Phạm Văn Hải</v>
      </c>
      <c r="D350" s="206" t="str">
        <f>GD_CHUNG!D350</f>
        <v>NV Lái xe - VHTTB</v>
      </c>
      <c r="E350" s="43">
        <f>VLOOKUP(B350,RPT_TONG_HOP!$B$4:$T$988,19,FALSE)</f>
        <v>10620000</v>
      </c>
      <c r="F350" s="43">
        <f>VLOOKUP(B350,RPT_CAC_KHOAN_GIAM_TRU!$B$4:$M$1000,12,FALSE)</f>
        <v>1182530</v>
      </c>
      <c r="G350" s="76">
        <f t="shared" si="0"/>
        <v>-4525060</v>
      </c>
      <c r="H350" s="43">
        <f>IF(G350&lt;0,0,IF(G350&lt;DM_TI_LE!$E$11,G350*DM_TI_LE!$F$11+DM_TI_LE!$G$11,IF(G350&lt;DM_TI_LE!$E$12,G350*DM_TI_LE!$F$12+DM_TI_LE!$G$12,IF(G350&lt;DM_TI_LE!$E$13,G350*DM_TI_LE!$F$13+DM_TI_LE!$G$13,IF(G350&lt;DM_TI_LE!$E$14,G350*DM_TI_LE!$F$14+DM_TI_LE!$G$14,IF(G350&lt;DM_TI_LE!$E$15,G350*DM_TI_LE!$F$15+DM_TI_LE!$G$15,IF(G350&lt;DM_TI_LE!$E$16,G350*DM_TI_LE!$F$16+DM_TI_LE!$G$16,G350*DM_TI_LE!$F$17+DM_TI_LE!$G$17)))))))-J350</f>
        <v>0</v>
      </c>
      <c r="I350" s="167">
        <v>-13962530</v>
      </c>
      <c r="J350" s="22">
        <v>0</v>
      </c>
    </row>
    <row r="351" spans="1:10" ht="14.25" x14ac:dyDescent="0.2">
      <c r="A351" s="49">
        <v>347</v>
      </c>
      <c r="B351" s="206">
        <f>GD_CHUNG!B351</f>
        <v>10716</v>
      </c>
      <c r="C351" s="206" t="str">
        <f>GD_CHUNG!C351</f>
        <v>Bùi Văn Thành</v>
      </c>
      <c r="D351" s="206" t="str">
        <f>GD_CHUNG!D351</f>
        <v>NV Lái xe - VHTTB</v>
      </c>
      <c r="E351" s="43">
        <f>VLOOKUP(B351,RPT_TONG_HOP!$B$4:$T$988,19,FALSE)</f>
        <v>7813850</v>
      </c>
      <c r="F351" s="43">
        <f>VLOOKUP(B351,RPT_CAC_KHOAN_GIAM_TRU!$B$4:$M$1000,12,FALSE)</f>
        <v>1117430</v>
      </c>
      <c r="G351" s="76">
        <f t="shared" si="0"/>
        <v>-2205510</v>
      </c>
      <c r="H351" s="43">
        <f>IF(G351&lt;0,0,IF(G351&lt;DM_TI_LE!$E$11,G351*DM_TI_LE!$F$11+DM_TI_LE!$G$11,IF(G351&lt;DM_TI_LE!$E$12,G351*DM_TI_LE!$F$12+DM_TI_LE!$G$12,IF(G351&lt;DM_TI_LE!$E$13,G351*DM_TI_LE!$F$13+DM_TI_LE!$G$13,IF(G351&lt;DM_TI_LE!$E$14,G351*DM_TI_LE!$F$14+DM_TI_LE!$G$14,IF(G351&lt;DM_TI_LE!$E$15,G351*DM_TI_LE!$F$15+DM_TI_LE!$G$15,IF(G351&lt;DM_TI_LE!$E$16,G351*DM_TI_LE!$F$16+DM_TI_LE!$G$16,G351*DM_TI_LE!$F$17+DM_TI_LE!$G$17)))))))-J351</f>
        <v>0</v>
      </c>
      <c r="I351" s="167">
        <v>-8901930</v>
      </c>
      <c r="J351" s="22">
        <v>0</v>
      </c>
    </row>
    <row r="352" spans="1:10" ht="14.25" x14ac:dyDescent="0.2">
      <c r="A352" s="49">
        <v>348</v>
      </c>
      <c r="B352" s="206">
        <f>GD_CHUNG!B352</f>
        <v>10717</v>
      </c>
      <c r="C352" s="206" t="str">
        <f>GD_CHUNG!C352</f>
        <v>Bùi Chí Công</v>
      </c>
      <c r="D352" s="206" t="str">
        <f>GD_CHUNG!D352</f>
        <v>NV Lái xe - VHTTB</v>
      </c>
      <c r="E352" s="43">
        <f>VLOOKUP(B352,RPT_TONG_HOP!$B$4:$T$988,19,FALSE)</f>
        <v>9275000</v>
      </c>
      <c r="F352" s="43">
        <f>VLOOKUP(B352,RPT_CAC_KHOAN_GIAM_TRU!$B$4:$M$1000,12,FALSE)</f>
        <v>1117430</v>
      </c>
      <c r="G352" s="76">
        <f t="shared" si="0"/>
        <v>7744890</v>
      </c>
      <c r="H352" s="43">
        <f>IF(G352&lt;0,0,IF(G352&lt;DM_TI_LE!$E$11,G352*DM_TI_LE!$F$11+DM_TI_LE!$G$11,IF(G352&lt;DM_TI_LE!$E$12,G352*DM_TI_LE!$F$12+DM_TI_LE!$G$12,IF(G352&lt;DM_TI_LE!$E$13,G352*DM_TI_LE!$F$13+DM_TI_LE!$G$13,IF(G352&lt;DM_TI_LE!$E$14,G352*DM_TI_LE!$F$14+DM_TI_LE!$G$14,IF(G352&lt;DM_TI_LE!$E$15,G352*DM_TI_LE!$F$15+DM_TI_LE!$G$15,IF(G352&lt;DM_TI_LE!$E$16,G352*DM_TI_LE!$F$16+DM_TI_LE!$G$16,G352*DM_TI_LE!$F$17+DM_TI_LE!$G$17)))))))-J352</f>
        <v>524489</v>
      </c>
      <c r="I352" s="167">
        <v>-412680</v>
      </c>
      <c r="J352" s="22">
        <v>0</v>
      </c>
    </row>
    <row r="353" spans="1:10" ht="14.25" x14ac:dyDescent="0.2">
      <c r="A353" s="49">
        <v>349</v>
      </c>
      <c r="B353" s="206">
        <f>GD_CHUNG!B353</f>
        <v>10718</v>
      </c>
      <c r="C353" s="206" t="str">
        <f>GD_CHUNG!C353</f>
        <v>Nguyễn Văn Định</v>
      </c>
      <c r="D353" s="206" t="str">
        <f>GD_CHUNG!D353</f>
        <v>NV Lái xe - VHTTB</v>
      </c>
      <c r="E353" s="43">
        <f>VLOOKUP(B353,RPT_TONG_HOP!$B$4:$T$988,19,FALSE)</f>
        <v>9430000</v>
      </c>
      <c r="F353" s="43">
        <f>VLOOKUP(B353,RPT_CAC_KHOAN_GIAM_TRU!$B$4:$M$1000,12,FALSE)</f>
        <v>1117430</v>
      </c>
      <c r="G353" s="76">
        <f t="shared" si="0"/>
        <v>72524.620000000112</v>
      </c>
      <c r="H353" s="43">
        <f>IF(G353&lt;0,0,IF(G353&lt;DM_TI_LE!$E$11,G353*DM_TI_LE!$F$11+DM_TI_LE!$G$11,IF(G353&lt;DM_TI_LE!$E$12,G353*DM_TI_LE!$F$12+DM_TI_LE!$G$12,IF(G353&lt;DM_TI_LE!$E$13,G353*DM_TI_LE!$F$13+DM_TI_LE!$G$13,IF(G353&lt;DM_TI_LE!$E$14,G353*DM_TI_LE!$F$14+DM_TI_LE!$G$14,IF(G353&lt;DM_TI_LE!$E$15,G353*DM_TI_LE!$F$15+DM_TI_LE!$G$15,IF(G353&lt;DM_TI_LE!$E$16,G353*DM_TI_LE!$F$16+DM_TI_LE!$G$16,G353*DM_TI_LE!$F$17+DM_TI_LE!$G$17)))))))-J353</f>
        <v>3626.2310000000057</v>
      </c>
      <c r="I353" s="167">
        <v>-8240045.3799999999</v>
      </c>
      <c r="J353" s="22">
        <v>0</v>
      </c>
    </row>
    <row r="354" spans="1:10" ht="14.25" x14ac:dyDescent="0.2">
      <c r="A354" s="49">
        <v>350</v>
      </c>
      <c r="B354" s="206">
        <f>GD_CHUNG!B354</f>
        <v>10719</v>
      </c>
      <c r="C354" s="206" t="str">
        <f>GD_CHUNG!C354</f>
        <v>Nguyễn Hải Anh</v>
      </c>
      <c r="D354" s="206" t="str">
        <f>GD_CHUNG!D354</f>
        <v>NV Lái xe - VHTTB</v>
      </c>
      <c r="E354" s="43">
        <f>VLOOKUP(B354,RPT_TONG_HOP!$B$4:$T$988,19,FALSE)</f>
        <v>9430000</v>
      </c>
      <c r="F354" s="43">
        <f>VLOOKUP(B354,RPT_CAC_KHOAN_GIAM_TRU!$B$4:$M$1000,12,FALSE)</f>
        <v>1117430</v>
      </c>
      <c r="G354" s="76">
        <f t="shared" si="0"/>
        <v>6743601.54</v>
      </c>
      <c r="H354" s="43">
        <f>IF(G354&lt;0,0,IF(G354&lt;DM_TI_LE!$E$11,G354*DM_TI_LE!$F$11+DM_TI_LE!$G$11,IF(G354&lt;DM_TI_LE!$E$12,G354*DM_TI_LE!$F$12+DM_TI_LE!$G$12,IF(G354&lt;DM_TI_LE!$E$13,G354*DM_TI_LE!$F$13+DM_TI_LE!$G$13,IF(G354&lt;DM_TI_LE!$E$14,G354*DM_TI_LE!$F$14+DM_TI_LE!$G$14,IF(G354&lt;DM_TI_LE!$E$15,G354*DM_TI_LE!$F$15+DM_TI_LE!$G$15,IF(G354&lt;DM_TI_LE!$E$16,G354*DM_TI_LE!$F$16+DM_TI_LE!$G$16,G354*DM_TI_LE!$F$17+DM_TI_LE!$G$17)))))))-J354</f>
        <v>424360.1540000001</v>
      </c>
      <c r="I354" s="167">
        <v>-1568968.46</v>
      </c>
      <c r="J354" s="22">
        <v>0</v>
      </c>
    </row>
    <row r="355" spans="1:10" ht="14.25" x14ac:dyDescent="0.2">
      <c r="A355" s="49">
        <v>351</v>
      </c>
      <c r="B355" s="206">
        <f>GD_CHUNG!B355</f>
        <v>10720</v>
      </c>
      <c r="C355" s="206" t="str">
        <f>GD_CHUNG!C355</f>
        <v>Bùi Kiên Trung</v>
      </c>
      <c r="D355" s="206" t="str">
        <f>GD_CHUNG!D355</f>
        <v>NV Lái xe - VHTTB</v>
      </c>
      <c r="E355" s="43">
        <f>VLOOKUP(B355,RPT_TONG_HOP!$B$4:$T$988,19,FALSE)</f>
        <v>9275000</v>
      </c>
      <c r="F355" s="43">
        <f>VLOOKUP(B355,RPT_CAC_KHOAN_GIAM_TRU!$B$4:$M$1000,12,FALSE)</f>
        <v>1117430</v>
      </c>
      <c r="G355" s="76">
        <f t="shared" si="0"/>
        <v>-3484860</v>
      </c>
      <c r="H355" s="43">
        <f>IF(G355&lt;0,0,IF(G355&lt;DM_TI_LE!$E$11,G355*DM_TI_LE!$F$11+DM_TI_LE!$G$11,IF(G355&lt;DM_TI_LE!$E$12,G355*DM_TI_LE!$F$12+DM_TI_LE!$G$12,IF(G355&lt;DM_TI_LE!$E$13,G355*DM_TI_LE!$F$13+DM_TI_LE!$G$13,IF(G355&lt;DM_TI_LE!$E$14,G355*DM_TI_LE!$F$14+DM_TI_LE!$G$14,IF(G355&lt;DM_TI_LE!$E$15,G355*DM_TI_LE!$F$15+DM_TI_LE!$G$15,IF(G355&lt;DM_TI_LE!$E$16,G355*DM_TI_LE!$F$16+DM_TI_LE!$G$16,G355*DM_TI_LE!$F$17+DM_TI_LE!$G$17)))))))-J355</f>
        <v>0</v>
      </c>
      <c r="I355" s="167">
        <v>-11642430</v>
      </c>
      <c r="J355" s="22">
        <v>0</v>
      </c>
    </row>
    <row r="356" spans="1:10" ht="14.25" x14ac:dyDescent="0.2">
      <c r="A356" s="49">
        <v>352</v>
      </c>
      <c r="B356" s="206">
        <f>GD_CHUNG!B356</f>
        <v>10721</v>
      </c>
      <c r="C356" s="206" t="str">
        <f>GD_CHUNG!C356</f>
        <v>Vũ Quốc Cường</v>
      </c>
      <c r="D356" s="206" t="str">
        <f>GD_CHUNG!D356</f>
        <v>NV Lái xe - VHTTB</v>
      </c>
      <c r="E356" s="43">
        <f>VLOOKUP(B356,RPT_TONG_HOP!$B$4:$T$988,19,FALSE)</f>
        <v>8780000</v>
      </c>
      <c r="F356" s="43">
        <f>VLOOKUP(B356,RPT_CAC_KHOAN_GIAM_TRU!$B$4:$M$1000,12,FALSE)</f>
        <v>1196705</v>
      </c>
      <c r="G356" s="76">
        <f t="shared" si="0"/>
        <v>6166590</v>
      </c>
      <c r="H356" s="43">
        <f>IF(G356&lt;0,0,IF(G356&lt;DM_TI_LE!$E$11,G356*DM_TI_LE!$F$11+DM_TI_LE!$G$11,IF(G356&lt;DM_TI_LE!$E$12,G356*DM_TI_LE!$F$12+DM_TI_LE!$G$12,IF(G356&lt;DM_TI_LE!$E$13,G356*DM_TI_LE!$F$13+DM_TI_LE!$G$13,IF(G356&lt;DM_TI_LE!$E$14,G356*DM_TI_LE!$F$14+DM_TI_LE!$G$14,IF(G356&lt;DM_TI_LE!$E$15,G356*DM_TI_LE!$F$15+DM_TI_LE!$G$15,IF(G356&lt;DM_TI_LE!$E$16,G356*DM_TI_LE!$F$16+DM_TI_LE!$G$16,G356*DM_TI_LE!$F$17+DM_TI_LE!$G$17)))))))-J356</f>
        <v>366659</v>
      </c>
      <c r="I356" s="167">
        <v>-1416705</v>
      </c>
      <c r="J356" s="22">
        <v>0</v>
      </c>
    </row>
    <row r="357" spans="1:10" ht="14.25" x14ac:dyDescent="0.2">
      <c r="A357" s="49">
        <v>353</v>
      </c>
      <c r="B357" s="206">
        <f>GD_CHUNG!B357</f>
        <v>10722</v>
      </c>
      <c r="C357" s="206" t="str">
        <f>GD_CHUNG!C357</f>
        <v>Vũ Văn Dương</v>
      </c>
      <c r="D357" s="206" t="str">
        <f>GD_CHUNG!D357</f>
        <v>NV Lái xe - VHTTB</v>
      </c>
      <c r="E357" s="43">
        <f>VLOOKUP(B357,RPT_TONG_HOP!$B$4:$T$988,19,FALSE)</f>
        <v>8780000</v>
      </c>
      <c r="F357" s="43">
        <f>VLOOKUP(B357,RPT_CAC_KHOAN_GIAM_TRU!$B$4:$M$1000,12,FALSE)</f>
        <v>1117430</v>
      </c>
      <c r="G357" s="76">
        <f t="shared" si="0"/>
        <v>6730140</v>
      </c>
      <c r="H357" s="43">
        <f>IF(G357&lt;0,0,IF(G357&lt;DM_TI_LE!$E$11,G357*DM_TI_LE!$F$11+DM_TI_LE!$G$11,IF(G357&lt;DM_TI_LE!$E$12,G357*DM_TI_LE!$F$12+DM_TI_LE!$G$12,IF(G357&lt;DM_TI_LE!$E$13,G357*DM_TI_LE!$F$13+DM_TI_LE!$G$13,IF(G357&lt;DM_TI_LE!$E$14,G357*DM_TI_LE!$F$14+DM_TI_LE!$G$14,IF(G357&lt;DM_TI_LE!$E$15,G357*DM_TI_LE!$F$15+DM_TI_LE!$G$15,IF(G357&lt;DM_TI_LE!$E$16,G357*DM_TI_LE!$F$16+DM_TI_LE!$G$16,G357*DM_TI_LE!$F$17+DM_TI_LE!$G$17)))))))-J357</f>
        <v>423014</v>
      </c>
      <c r="I357" s="167">
        <v>-932430</v>
      </c>
      <c r="J357" s="22">
        <v>0</v>
      </c>
    </row>
    <row r="358" spans="1:10" ht="14.25" x14ac:dyDescent="0.2">
      <c r="A358" s="49">
        <v>354</v>
      </c>
      <c r="B358" s="206">
        <f>GD_CHUNG!B358</f>
        <v>10723</v>
      </c>
      <c r="C358" s="206" t="str">
        <f>GD_CHUNG!C358</f>
        <v>Vũ Văn Thái</v>
      </c>
      <c r="D358" s="206" t="str">
        <f>GD_CHUNG!D358</f>
        <v>NV Lái xe - VHTTB</v>
      </c>
      <c r="E358" s="43">
        <f>VLOOKUP(B358,RPT_TONG_HOP!$B$4:$T$988,19,FALSE)</f>
        <v>9704749.9999999925</v>
      </c>
      <c r="F358" s="43">
        <f>VLOOKUP(B358,RPT_CAC_KHOAN_GIAM_TRU!$B$4:$M$1000,12,FALSE)</f>
        <v>1117430</v>
      </c>
      <c r="G358" s="76">
        <f t="shared" si="0"/>
        <v>-3055110.0000000075</v>
      </c>
      <c r="H358" s="43">
        <f>IF(G358&lt;0,0,IF(G358&lt;DM_TI_LE!$E$11,G358*DM_TI_LE!$F$11+DM_TI_LE!$G$11,IF(G358&lt;DM_TI_LE!$E$12,G358*DM_TI_LE!$F$12+DM_TI_LE!$G$12,IF(G358&lt;DM_TI_LE!$E$13,G358*DM_TI_LE!$F$13+DM_TI_LE!$G$13,IF(G358&lt;DM_TI_LE!$E$14,G358*DM_TI_LE!$F$14+DM_TI_LE!$G$14,IF(G358&lt;DM_TI_LE!$E$15,G358*DM_TI_LE!$F$15+DM_TI_LE!$G$15,IF(G358&lt;DM_TI_LE!$E$16,G358*DM_TI_LE!$F$16+DM_TI_LE!$G$16,G358*DM_TI_LE!$F$17+DM_TI_LE!$G$17)))))))-J358</f>
        <v>0</v>
      </c>
      <c r="I358" s="167">
        <v>-11642430</v>
      </c>
      <c r="J358" s="22">
        <v>0</v>
      </c>
    </row>
    <row r="359" spans="1:10" ht="14.25" x14ac:dyDescent="0.2">
      <c r="A359" s="49">
        <v>355</v>
      </c>
      <c r="B359" s="206">
        <f>GD_CHUNG!B359</f>
        <v>10725</v>
      </c>
      <c r="C359" s="206" t="str">
        <f>GD_CHUNG!C359</f>
        <v>Phạm Quang Sơn</v>
      </c>
      <c r="D359" s="206" t="str">
        <f>GD_CHUNG!D359</f>
        <v>NV Lái xe - VHTTB</v>
      </c>
      <c r="E359" s="43">
        <f>VLOOKUP(B359,RPT_TONG_HOP!$B$4:$T$988,19,FALSE)</f>
        <v>8780000</v>
      </c>
      <c r="F359" s="43">
        <f>VLOOKUP(B359,RPT_CAC_KHOAN_GIAM_TRU!$B$4:$M$1000,12,FALSE)</f>
        <v>1196705</v>
      </c>
      <c r="G359" s="76">
        <f t="shared" si="0"/>
        <v>-4633410</v>
      </c>
      <c r="H359" s="43">
        <f>IF(G359&lt;0,0,IF(G359&lt;DM_TI_LE!$E$11,G359*DM_TI_LE!$F$11+DM_TI_LE!$G$11,IF(G359&lt;DM_TI_LE!$E$12,G359*DM_TI_LE!$F$12+DM_TI_LE!$G$12,IF(G359&lt;DM_TI_LE!$E$13,G359*DM_TI_LE!$F$13+DM_TI_LE!$G$13,IF(G359&lt;DM_TI_LE!$E$14,G359*DM_TI_LE!$F$14+DM_TI_LE!$G$14,IF(G359&lt;DM_TI_LE!$E$15,G359*DM_TI_LE!$F$15+DM_TI_LE!$G$15,IF(G359&lt;DM_TI_LE!$E$16,G359*DM_TI_LE!$F$16+DM_TI_LE!$G$16,G359*DM_TI_LE!$F$17+DM_TI_LE!$G$17)))))))-J359</f>
        <v>0</v>
      </c>
      <c r="I359" s="167">
        <v>-12216705</v>
      </c>
      <c r="J359" s="22">
        <v>0</v>
      </c>
    </row>
    <row r="360" spans="1:10" ht="14.25" x14ac:dyDescent="0.2">
      <c r="A360" s="49">
        <v>356</v>
      </c>
      <c r="B360" s="206">
        <f>GD_CHUNG!B360</f>
        <v>10726</v>
      </c>
      <c r="C360" s="206" t="str">
        <f>GD_CHUNG!C360</f>
        <v>Vũ Mạnh Hùng</v>
      </c>
      <c r="D360" s="206" t="str">
        <f>GD_CHUNG!D360</f>
        <v>NV Lái xe - VHTTB</v>
      </c>
      <c r="E360" s="43">
        <f>VLOOKUP(B360,RPT_TONG_HOP!$B$4:$T$988,19,FALSE)</f>
        <v>7625227.9202279188</v>
      </c>
      <c r="F360" s="43">
        <f>VLOOKUP(B360,RPT_CAC_KHOAN_GIAM_TRU!$B$4:$M$1000,12,FALSE)</f>
        <v>991504.07407407404</v>
      </c>
      <c r="G360" s="76">
        <f t="shared" si="0"/>
        <v>-2146706.1538461549</v>
      </c>
      <c r="H360" s="43">
        <f>IF(G360&lt;0,0,IF(G360&lt;DM_TI_LE!$E$11,G360*DM_TI_LE!$F$11+DM_TI_LE!$G$11,IF(G360&lt;DM_TI_LE!$E$12,G360*DM_TI_LE!$F$12+DM_TI_LE!$G$12,IF(G360&lt;DM_TI_LE!$E$13,G360*DM_TI_LE!$F$13+DM_TI_LE!$G$13,IF(G360&lt;DM_TI_LE!$E$14,G360*DM_TI_LE!$F$14+DM_TI_LE!$G$14,IF(G360&lt;DM_TI_LE!$E$15,G360*DM_TI_LE!$F$15+DM_TI_LE!$G$15,IF(G360&lt;DM_TI_LE!$E$16,G360*DM_TI_LE!$F$16+DM_TI_LE!$G$16,G360*DM_TI_LE!$F$17+DM_TI_LE!$G$17)))))))-J360</f>
        <v>0</v>
      </c>
      <c r="I360" s="167">
        <v>-8780430</v>
      </c>
      <c r="J360" s="22">
        <v>0</v>
      </c>
    </row>
    <row r="361" spans="1:10" ht="14.25" x14ac:dyDescent="0.2">
      <c r="A361" s="49">
        <v>357</v>
      </c>
      <c r="B361" s="206">
        <f>GD_CHUNG!B361</f>
        <v>10727</v>
      </c>
      <c r="C361" s="206" t="str">
        <f>GD_CHUNG!C361</f>
        <v>Trần Mạnh Hùng</v>
      </c>
      <c r="D361" s="206" t="str">
        <f>GD_CHUNG!D361</f>
        <v>NV Lái xe - VHTTB</v>
      </c>
      <c r="E361" s="43">
        <f>VLOOKUP(B361,RPT_TONG_HOP!$B$4:$T$988,19,FALSE)</f>
        <v>8690000</v>
      </c>
      <c r="F361" s="43">
        <f>VLOOKUP(B361,RPT_CAC_KHOAN_GIAM_TRU!$B$4:$M$1000,12,FALSE)</f>
        <v>1117430</v>
      </c>
      <c r="G361" s="76">
        <f t="shared" si="0"/>
        <v>2224740</v>
      </c>
      <c r="H361" s="43">
        <f>IF(G361&lt;0,0,IF(G361&lt;DM_TI_LE!$E$11,G361*DM_TI_LE!$F$11+DM_TI_LE!$G$11,IF(G361&lt;DM_TI_LE!$E$12,G361*DM_TI_LE!$F$12+DM_TI_LE!$G$12,IF(G361&lt;DM_TI_LE!$E$13,G361*DM_TI_LE!$F$13+DM_TI_LE!$G$13,IF(G361&lt;DM_TI_LE!$E$14,G361*DM_TI_LE!$F$14+DM_TI_LE!$G$14,IF(G361&lt;DM_TI_LE!$E$15,G361*DM_TI_LE!$F$15+DM_TI_LE!$G$15,IF(G361&lt;DM_TI_LE!$E$16,G361*DM_TI_LE!$F$16+DM_TI_LE!$G$16,G361*DM_TI_LE!$F$17+DM_TI_LE!$G$17)))))))-J361</f>
        <v>111237</v>
      </c>
      <c r="I361" s="167">
        <v>-5347830</v>
      </c>
      <c r="J361" s="22">
        <v>0</v>
      </c>
    </row>
    <row r="362" spans="1:10" ht="14.25" x14ac:dyDescent="0.2">
      <c r="A362" s="49">
        <v>358</v>
      </c>
      <c r="B362" s="206">
        <f>GD_CHUNG!B362</f>
        <v>10728</v>
      </c>
      <c r="C362" s="206" t="str">
        <f>GD_CHUNG!C362</f>
        <v>Nguyễn Mạnh Hùng</v>
      </c>
      <c r="D362" s="206" t="str">
        <f>GD_CHUNG!D362</f>
        <v>NV Lái xe - VHTTB</v>
      </c>
      <c r="E362" s="43">
        <f>VLOOKUP(B362,RPT_TONG_HOP!$B$4:$T$988,19,FALSE)</f>
        <v>8935000</v>
      </c>
      <c r="F362" s="43">
        <f>VLOOKUP(B362,RPT_CAC_KHOAN_GIAM_TRU!$B$4:$M$1000,12,FALSE)</f>
        <v>1117430</v>
      </c>
      <c r="G362" s="76">
        <f t="shared" si="0"/>
        <v>-1823013.8499999996</v>
      </c>
      <c r="H362" s="43">
        <f>IF(G362&lt;0,0,IF(G362&lt;DM_TI_LE!$E$11,G362*DM_TI_LE!$F$11+DM_TI_LE!$G$11,IF(G362&lt;DM_TI_LE!$E$12,G362*DM_TI_LE!$F$12+DM_TI_LE!$G$12,IF(G362&lt;DM_TI_LE!$E$13,G362*DM_TI_LE!$F$13+DM_TI_LE!$G$13,IF(G362&lt;DM_TI_LE!$E$14,G362*DM_TI_LE!$F$14+DM_TI_LE!$G$14,IF(G362&lt;DM_TI_LE!$E$15,G362*DM_TI_LE!$F$15+DM_TI_LE!$G$15,IF(G362&lt;DM_TI_LE!$E$16,G362*DM_TI_LE!$F$16+DM_TI_LE!$G$16,G362*DM_TI_LE!$F$17+DM_TI_LE!$G$17)))))))-J362</f>
        <v>0</v>
      </c>
      <c r="I362" s="167">
        <v>-9640583.8499999996</v>
      </c>
      <c r="J362" s="22">
        <v>0</v>
      </c>
    </row>
    <row r="363" spans="1:10" ht="14.25" x14ac:dyDescent="0.2">
      <c r="A363" s="49">
        <v>359</v>
      </c>
      <c r="B363" s="206">
        <f>GD_CHUNG!B363</f>
        <v>10729</v>
      </c>
      <c r="C363" s="206" t="str">
        <f>GD_CHUNG!C363</f>
        <v>Nguyễn Thanh Quyết</v>
      </c>
      <c r="D363" s="206" t="str">
        <f>GD_CHUNG!D363</f>
        <v>NV Lái xe - VHTTB</v>
      </c>
      <c r="E363" s="43">
        <f>VLOOKUP(B363,RPT_TONG_HOP!$B$4:$T$988,19,FALSE)</f>
        <v>8935000</v>
      </c>
      <c r="F363" s="43">
        <f>VLOOKUP(B363,RPT_CAC_KHOAN_GIAM_TRU!$B$4:$M$1000,12,FALSE)</f>
        <v>1117430</v>
      </c>
      <c r="G363" s="76">
        <f t="shared" si="0"/>
        <v>3035140</v>
      </c>
      <c r="H363" s="43">
        <f>IF(G363&lt;0,0,IF(G363&lt;DM_TI_LE!$E$11,G363*DM_TI_LE!$F$11+DM_TI_LE!$G$11,IF(G363&lt;DM_TI_LE!$E$12,G363*DM_TI_LE!$F$12+DM_TI_LE!$G$12,IF(G363&lt;DM_TI_LE!$E$13,G363*DM_TI_LE!$F$13+DM_TI_LE!$G$13,IF(G363&lt;DM_TI_LE!$E$14,G363*DM_TI_LE!$F$14+DM_TI_LE!$G$14,IF(G363&lt;DM_TI_LE!$E$15,G363*DM_TI_LE!$F$15+DM_TI_LE!$G$15,IF(G363&lt;DM_TI_LE!$E$16,G363*DM_TI_LE!$F$16+DM_TI_LE!$G$16,G363*DM_TI_LE!$F$17+DM_TI_LE!$G$17)))))))-J363</f>
        <v>151757</v>
      </c>
      <c r="I363" s="167">
        <v>-4782430</v>
      </c>
      <c r="J363" s="22">
        <v>0</v>
      </c>
    </row>
    <row r="364" spans="1:10" ht="14.25" x14ac:dyDescent="0.2">
      <c r="A364" s="49">
        <v>360</v>
      </c>
      <c r="B364" s="206">
        <f>GD_CHUNG!B364</f>
        <v>10730</v>
      </c>
      <c r="C364" s="206" t="str">
        <f>GD_CHUNG!C364</f>
        <v>Nguyễn Thanh Bình</v>
      </c>
      <c r="D364" s="206" t="str">
        <f>GD_CHUNG!D364</f>
        <v>NV Lái xe - VHTTB</v>
      </c>
      <c r="E364" s="43">
        <f>VLOOKUP(B364,RPT_TONG_HOP!$B$4:$T$988,19,FALSE)</f>
        <v>10310000</v>
      </c>
      <c r="F364" s="43">
        <f>VLOOKUP(B364,RPT_CAC_KHOAN_GIAM_TRU!$B$4:$M$1000,12,FALSE)</f>
        <v>1117430</v>
      </c>
      <c r="G364" s="76">
        <f t="shared" si="0"/>
        <v>83601.539999999106</v>
      </c>
      <c r="H364" s="43">
        <f>IF(G364&lt;0,0,IF(G364&lt;DM_TI_LE!$E$11,G364*DM_TI_LE!$F$11+DM_TI_LE!$G$11,IF(G364&lt;DM_TI_LE!$E$12,G364*DM_TI_LE!$F$12+DM_TI_LE!$G$12,IF(G364&lt;DM_TI_LE!$E$13,G364*DM_TI_LE!$F$13+DM_TI_LE!$G$13,IF(G364&lt;DM_TI_LE!$E$14,G364*DM_TI_LE!$F$14+DM_TI_LE!$G$14,IF(G364&lt;DM_TI_LE!$E$15,G364*DM_TI_LE!$F$15+DM_TI_LE!$G$15,IF(G364&lt;DM_TI_LE!$E$16,G364*DM_TI_LE!$F$16+DM_TI_LE!$G$16,G364*DM_TI_LE!$F$17+DM_TI_LE!$G$17)))))))-J364</f>
        <v>4180.0769999999557</v>
      </c>
      <c r="I364" s="167">
        <v>-9108968.4600000009</v>
      </c>
      <c r="J364" s="22">
        <v>0</v>
      </c>
    </row>
    <row r="365" spans="1:10" ht="14.25" x14ac:dyDescent="0.2">
      <c r="A365" s="49">
        <v>361</v>
      </c>
      <c r="B365" s="206">
        <f>GD_CHUNG!B365</f>
        <v>10731</v>
      </c>
      <c r="C365" s="206" t="str">
        <f>GD_CHUNG!C365</f>
        <v>Vũ Tiến Lịch</v>
      </c>
      <c r="D365" s="206" t="str">
        <f>GD_CHUNG!D365</f>
        <v>NV Lái xe - VHTTB</v>
      </c>
      <c r="E365" s="43">
        <f>VLOOKUP(B365,RPT_TONG_HOP!$B$4:$T$988,19,FALSE)</f>
        <v>8780000</v>
      </c>
      <c r="F365" s="43">
        <f>VLOOKUP(B365,RPT_CAC_KHOAN_GIAM_TRU!$B$4:$M$1000,12,FALSE)</f>
        <v>1196705</v>
      </c>
      <c r="G365" s="76">
        <f t="shared" si="0"/>
        <v>-1762410</v>
      </c>
      <c r="H365" s="43">
        <f>IF(G365&lt;0,0,IF(G365&lt;DM_TI_LE!$E$11,G365*DM_TI_LE!$F$11+DM_TI_LE!$G$11,IF(G365&lt;DM_TI_LE!$E$12,G365*DM_TI_LE!$F$12+DM_TI_LE!$G$12,IF(G365&lt;DM_TI_LE!$E$13,G365*DM_TI_LE!$F$13+DM_TI_LE!$G$13,IF(G365&lt;DM_TI_LE!$E$14,G365*DM_TI_LE!$F$14+DM_TI_LE!$G$14,IF(G365&lt;DM_TI_LE!$E$15,G365*DM_TI_LE!$F$15+DM_TI_LE!$G$15,IF(G365&lt;DM_TI_LE!$E$16,G365*DM_TI_LE!$F$16+DM_TI_LE!$G$16,G365*DM_TI_LE!$F$17+DM_TI_LE!$G$17)))))))-J365</f>
        <v>0</v>
      </c>
      <c r="I365" s="167">
        <v>-9345705</v>
      </c>
      <c r="J365" s="22">
        <v>0</v>
      </c>
    </row>
    <row r="366" spans="1:10" ht="14.25" x14ac:dyDescent="0.2">
      <c r="A366" s="49">
        <v>362</v>
      </c>
      <c r="B366" s="206">
        <f>GD_CHUNG!B366</f>
        <v>10732</v>
      </c>
      <c r="C366" s="206" t="str">
        <f>GD_CHUNG!C366</f>
        <v>Nguyễn Xuân Hợi</v>
      </c>
      <c r="D366" s="206" t="str">
        <f>GD_CHUNG!D366</f>
        <v>NV Lái xe - VHTTB</v>
      </c>
      <c r="E366" s="43">
        <f>VLOOKUP(B366,RPT_TONG_HOP!$B$4:$T$988,19,FALSE)</f>
        <v>7761921.6524216514</v>
      </c>
      <c r="F366" s="43">
        <f>VLOOKUP(B366,RPT_CAC_KHOAN_GIAM_TRU!$B$4:$M$1000,12,FALSE)</f>
        <v>1020408.7037037036</v>
      </c>
      <c r="G366" s="76">
        <f t="shared" si="0"/>
        <v>-1965192.051282052</v>
      </c>
      <c r="H366" s="43">
        <f>IF(G366&lt;0,0,IF(G366&lt;DM_TI_LE!$E$11,G366*DM_TI_LE!$F$11+DM_TI_LE!$G$11,IF(G366&lt;DM_TI_LE!$E$12,G366*DM_TI_LE!$F$12+DM_TI_LE!$G$12,IF(G366&lt;DM_TI_LE!$E$13,G366*DM_TI_LE!$F$13+DM_TI_LE!$G$13,IF(G366&lt;DM_TI_LE!$E$14,G366*DM_TI_LE!$F$14+DM_TI_LE!$G$14,IF(G366&lt;DM_TI_LE!$E$15,G366*DM_TI_LE!$F$15+DM_TI_LE!$G$15,IF(G366&lt;DM_TI_LE!$E$16,G366*DM_TI_LE!$F$16+DM_TI_LE!$G$16,G366*DM_TI_LE!$F$17+DM_TI_LE!$G$17)))))))-J366</f>
        <v>0</v>
      </c>
      <c r="I366" s="167">
        <v>-8706705</v>
      </c>
      <c r="J366" s="22">
        <v>0</v>
      </c>
    </row>
    <row r="367" spans="1:10" ht="14.25" x14ac:dyDescent="0.2">
      <c r="A367" s="49">
        <v>363</v>
      </c>
      <c r="B367" s="206">
        <f>GD_CHUNG!B367</f>
        <v>10733</v>
      </c>
      <c r="C367" s="206" t="str">
        <f>GD_CHUNG!C367</f>
        <v>Nguyễn Văn Sơn</v>
      </c>
      <c r="D367" s="206" t="str">
        <f>GD_CHUNG!D367</f>
        <v>NV Lái xe - VHTTB</v>
      </c>
      <c r="E367" s="43">
        <f>VLOOKUP(B367,RPT_TONG_HOP!$B$4:$T$988,19,FALSE)</f>
        <v>8780000</v>
      </c>
      <c r="F367" s="43">
        <f>VLOOKUP(B367,RPT_CAC_KHOAN_GIAM_TRU!$B$4:$M$1000,12,FALSE)</f>
        <v>1196705</v>
      </c>
      <c r="G367" s="76">
        <f t="shared" si="0"/>
        <v>-1033410</v>
      </c>
      <c r="H367" s="43">
        <f>IF(G367&lt;0,0,IF(G367&lt;DM_TI_LE!$E$11,G367*DM_TI_LE!$F$11+DM_TI_LE!$G$11,IF(G367&lt;DM_TI_LE!$E$12,G367*DM_TI_LE!$F$12+DM_TI_LE!$G$12,IF(G367&lt;DM_TI_LE!$E$13,G367*DM_TI_LE!$F$13+DM_TI_LE!$G$13,IF(G367&lt;DM_TI_LE!$E$14,G367*DM_TI_LE!$F$14+DM_TI_LE!$G$14,IF(G367&lt;DM_TI_LE!$E$15,G367*DM_TI_LE!$F$15+DM_TI_LE!$G$15,IF(G367&lt;DM_TI_LE!$E$16,G367*DM_TI_LE!$F$16+DM_TI_LE!$G$16,G367*DM_TI_LE!$F$17+DM_TI_LE!$G$17)))))))-J367</f>
        <v>0</v>
      </c>
      <c r="I367" s="167">
        <v>-8616705</v>
      </c>
      <c r="J367" s="22">
        <v>0</v>
      </c>
    </row>
    <row r="368" spans="1:10" ht="14.25" x14ac:dyDescent="0.2">
      <c r="A368" s="49">
        <v>364</v>
      </c>
      <c r="B368" s="206">
        <f>GD_CHUNG!B368</f>
        <v>11132</v>
      </c>
      <c r="C368" s="206" t="str">
        <f>GD_CHUNG!C368</f>
        <v>Nguyễn Hữu Chức</v>
      </c>
      <c r="D368" s="206" t="str">
        <f>GD_CHUNG!D368</f>
        <v>NV Lái xe - VHTTB</v>
      </c>
      <c r="E368" s="43">
        <f>VLOOKUP(B368,RPT_TONG_HOP!$B$4:$T$988,19,FALSE)</f>
        <v>6202662.393162393</v>
      </c>
      <c r="F368" s="43">
        <f>VLOOKUP(B368,RPT_CAC_KHOAN_GIAM_TRU!$B$4:$M$1000,12,FALSE)</f>
        <v>894482.77777777775</v>
      </c>
      <c r="G368" s="76">
        <f t="shared" si="0"/>
        <v>291474.61538461503</v>
      </c>
      <c r="H368" s="43">
        <f>IF(G368&lt;0,0,IF(G368&lt;DM_TI_LE!$E$11,G368*DM_TI_LE!$F$11+DM_TI_LE!$G$11,IF(G368&lt;DM_TI_LE!$E$12,G368*DM_TI_LE!$F$12+DM_TI_LE!$G$12,IF(G368&lt;DM_TI_LE!$E$13,G368*DM_TI_LE!$F$13+DM_TI_LE!$G$13,IF(G368&lt;DM_TI_LE!$E$14,G368*DM_TI_LE!$F$14+DM_TI_LE!$G$14,IF(G368&lt;DM_TI_LE!$E$15,G368*DM_TI_LE!$F$15+DM_TI_LE!$G$15,IF(G368&lt;DM_TI_LE!$E$16,G368*DM_TI_LE!$F$16+DM_TI_LE!$G$16,G368*DM_TI_LE!$F$17+DM_TI_LE!$G$17)))))))-J368</f>
        <v>14573.730769230751</v>
      </c>
      <c r="I368" s="167">
        <v>-5016705</v>
      </c>
      <c r="J368" s="22">
        <v>0</v>
      </c>
    </row>
    <row r="369" spans="1:10" ht="14.25" x14ac:dyDescent="0.2">
      <c r="A369" s="49">
        <v>365</v>
      </c>
      <c r="B369" s="206">
        <f>GD_CHUNG!B369</f>
        <v>11133</v>
      </c>
      <c r="C369" s="206" t="str">
        <f>GD_CHUNG!C369</f>
        <v>Phù Định</v>
      </c>
      <c r="D369" s="206" t="str">
        <f>GD_CHUNG!D369</f>
        <v>NV Lái xe - VHTTB</v>
      </c>
      <c r="E369" s="43">
        <f>VLOOKUP(B369,RPT_TONG_HOP!$B$4:$T$988,19,FALSE)</f>
        <v>8780000</v>
      </c>
      <c r="F369" s="43">
        <f>VLOOKUP(B369,RPT_CAC_KHOAN_GIAM_TRU!$B$4:$M$1000,12,FALSE)</f>
        <v>1196705</v>
      </c>
      <c r="G369" s="76">
        <f t="shared" si="0"/>
        <v>2242590</v>
      </c>
      <c r="H369" s="43">
        <f>IF(G369&lt;0,0,IF(G369&lt;DM_TI_LE!$E$11,G369*DM_TI_LE!$F$11+DM_TI_LE!$G$11,IF(G369&lt;DM_TI_LE!$E$12,G369*DM_TI_LE!$F$12+DM_TI_LE!$G$12,IF(G369&lt;DM_TI_LE!$E$13,G369*DM_TI_LE!$F$13+DM_TI_LE!$G$13,IF(G369&lt;DM_TI_LE!$E$14,G369*DM_TI_LE!$F$14+DM_TI_LE!$G$14,IF(G369&lt;DM_TI_LE!$E$15,G369*DM_TI_LE!$F$15+DM_TI_LE!$G$15,IF(G369&lt;DM_TI_LE!$E$16,G369*DM_TI_LE!$F$16+DM_TI_LE!$G$16,G369*DM_TI_LE!$F$17+DM_TI_LE!$G$17)))))))-J369</f>
        <v>112129.5</v>
      </c>
      <c r="I369" s="167">
        <v>-5340705</v>
      </c>
      <c r="J369" s="22">
        <v>0</v>
      </c>
    </row>
    <row r="370" spans="1:10" ht="14.25" x14ac:dyDescent="0.2">
      <c r="A370" s="49">
        <v>366</v>
      </c>
      <c r="B370" s="206">
        <f>GD_CHUNG!B370</f>
        <v>11134</v>
      </c>
      <c r="C370" s="206" t="str">
        <f>GD_CHUNG!C370</f>
        <v>Hồ Ngọc Hà</v>
      </c>
      <c r="D370" s="206" t="str">
        <f>GD_CHUNG!D370</f>
        <v>NV Lái xe - VHTTB</v>
      </c>
      <c r="E370" s="43">
        <f>VLOOKUP(B370,RPT_TONG_HOP!$B$4:$T$988,19,FALSE)</f>
        <v>7828588.3190883184</v>
      </c>
      <c r="F370" s="43">
        <f>VLOOKUP(B370,RPT_CAC_KHOAN_GIAM_TRU!$B$4:$M$1000,12,FALSE)</f>
        <v>1020408.7037037036</v>
      </c>
      <c r="G370" s="76">
        <f t="shared" si="0"/>
        <v>-1808525.384615385</v>
      </c>
      <c r="H370" s="43">
        <f>IF(G370&lt;0,0,IF(G370&lt;DM_TI_LE!$E$11,G370*DM_TI_LE!$F$11+DM_TI_LE!$G$11,IF(G370&lt;DM_TI_LE!$E$12,G370*DM_TI_LE!$F$12+DM_TI_LE!$G$12,IF(G370&lt;DM_TI_LE!$E$13,G370*DM_TI_LE!$F$13+DM_TI_LE!$G$13,IF(G370&lt;DM_TI_LE!$E$14,G370*DM_TI_LE!$F$14+DM_TI_LE!$G$14,IF(G370&lt;DM_TI_LE!$E$15,G370*DM_TI_LE!$F$15+DM_TI_LE!$G$15,IF(G370&lt;DM_TI_LE!$E$16,G370*DM_TI_LE!$F$16+DM_TI_LE!$G$16,G370*DM_TI_LE!$F$17+DM_TI_LE!$G$17)))))))-J370</f>
        <v>0</v>
      </c>
      <c r="I370" s="167">
        <v>-8616705</v>
      </c>
      <c r="J370" s="22">
        <v>0</v>
      </c>
    </row>
    <row r="371" spans="1:10" ht="14.25" x14ac:dyDescent="0.2">
      <c r="A371" s="49">
        <v>367</v>
      </c>
      <c r="B371" s="206">
        <f>GD_CHUNG!B371</f>
        <v>11135</v>
      </c>
      <c r="C371" s="206" t="str">
        <f>GD_CHUNG!C371</f>
        <v>Nguyễn Đắc Thanh</v>
      </c>
      <c r="D371" s="206" t="str">
        <f>GD_CHUNG!D371</f>
        <v>NV Lái xe - VHTTB</v>
      </c>
      <c r="E371" s="43">
        <f>VLOOKUP(B371,RPT_TONG_HOP!$B$4:$T$988,19,FALSE)</f>
        <v>7479259.2592592603</v>
      </c>
      <c r="F371" s="43">
        <f>VLOOKUP(B371,RPT_CAC_KHOAN_GIAM_TRU!$B$4:$M$1000,12,FALSE)</f>
        <v>1095964.2592592593</v>
      </c>
      <c r="G371" s="76">
        <f t="shared" si="0"/>
        <v>-4258409.9999999991</v>
      </c>
      <c r="H371" s="43">
        <f>IF(G371&lt;0,0,IF(G371&lt;DM_TI_LE!$E$11,G371*DM_TI_LE!$F$11+DM_TI_LE!$G$11,IF(G371&lt;DM_TI_LE!$E$12,G371*DM_TI_LE!$F$12+DM_TI_LE!$G$12,IF(G371&lt;DM_TI_LE!$E$13,G371*DM_TI_LE!$F$13+DM_TI_LE!$G$13,IF(G371&lt;DM_TI_LE!$E$14,G371*DM_TI_LE!$F$14+DM_TI_LE!$G$14,IF(G371&lt;DM_TI_LE!$E$15,G371*DM_TI_LE!$F$15+DM_TI_LE!$G$15,IF(G371&lt;DM_TI_LE!$E$16,G371*DM_TI_LE!$F$16+DM_TI_LE!$G$16,G371*DM_TI_LE!$F$17+DM_TI_LE!$G$17)))))))-J371</f>
        <v>0</v>
      </c>
      <c r="I371" s="167">
        <v>-10641705</v>
      </c>
      <c r="J371" s="22">
        <v>0</v>
      </c>
    </row>
    <row r="372" spans="1:10" ht="14.25" x14ac:dyDescent="0.2">
      <c r="A372" s="49">
        <v>368</v>
      </c>
      <c r="B372" s="206">
        <f>GD_CHUNG!B372</f>
        <v>11136</v>
      </c>
      <c r="C372" s="206" t="str">
        <f>GD_CHUNG!C372</f>
        <v>Nguyễn Huy Dũng</v>
      </c>
      <c r="D372" s="206" t="str">
        <f>GD_CHUNG!D372</f>
        <v>NV Lái xe - VHTTB</v>
      </c>
      <c r="E372" s="43">
        <f>VLOOKUP(B372,RPT_TONG_HOP!$B$4:$T$988,19,FALSE)</f>
        <v>7484000</v>
      </c>
      <c r="F372" s="43">
        <f>VLOOKUP(B372,RPT_CAC_KHOAN_GIAM_TRU!$B$4:$M$1000,12,FALSE)</f>
        <v>1117430</v>
      </c>
      <c r="G372" s="76">
        <f t="shared" si="0"/>
        <v>4262340</v>
      </c>
      <c r="H372" s="43">
        <f>IF(G372&lt;0,0,IF(G372&lt;DM_TI_LE!$E$11,G372*DM_TI_LE!$F$11+DM_TI_LE!$G$11,IF(G372&lt;DM_TI_LE!$E$12,G372*DM_TI_LE!$F$12+DM_TI_LE!$G$12,IF(G372&lt;DM_TI_LE!$E$13,G372*DM_TI_LE!$F$13+DM_TI_LE!$G$13,IF(G372&lt;DM_TI_LE!$E$14,G372*DM_TI_LE!$F$14+DM_TI_LE!$G$14,IF(G372&lt;DM_TI_LE!$E$15,G372*DM_TI_LE!$F$15+DM_TI_LE!$G$15,IF(G372&lt;DM_TI_LE!$E$16,G372*DM_TI_LE!$F$16+DM_TI_LE!$G$16,G372*DM_TI_LE!$F$17+DM_TI_LE!$G$17)))))))-J372</f>
        <v>213117</v>
      </c>
      <c r="I372" s="167">
        <v>-2104230</v>
      </c>
      <c r="J372" s="22">
        <v>0</v>
      </c>
    </row>
    <row r="373" spans="1:10" ht="14.25" x14ac:dyDescent="0.2">
      <c r="A373" s="49">
        <v>369</v>
      </c>
      <c r="B373" s="206">
        <f>GD_CHUNG!B373</f>
        <v>11137</v>
      </c>
      <c r="C373" s="206" t="str">
        <f>GD_CHUNG!C373</f>
        <v>Nguyễn Văn Phong</v>
      </c>
      <c r="D373" s="206" t="str">
        <f>GD_CHUNG!D373</f>
        <v>NV Lái xe - VHTTB</v>
      </c>
      <c r="E373" s="43">
        <f>VLOOKUP(B373,RPT_TONG_HOP!$B$4:$T$988,19,FALSE)</f>
        <v>7861999.9999999991</v>
      </c>
      <c r="F373" s="43">
        <f>VLOOKUP(B373,RPT_CAC_KHOAN_GIAM_TRU!$B$4:$M$1000,12,FALSE)</f>
        <v>1117430</v>
      </c>
      <c r="G373" s="76">
        <f t="shared" si="0"/>
        <v>4867139.9999999991</v>
      </c>
      <c r="H373" s="43">
        <f>IF(G373&lt;0,0,IF(G373&lt;DM_TI_LE!$E$11,G373*DM_TI_LE!$F$11+DM_TI_LE!$G$11,IF(G373&lt;DM_TI_LE!$E$12,G373*DM_TI_LE!$F$12+DM_TI_LE!$G$12,IF(G373&lt;DM_TI_LE!$E$13,G373*DM_TI_LE!$F$13+DM_TI_LE!$G$13,IF(G373&lt;DM_TI_LE!$E$14,G373*DM_TI_LE!$F$14+DM_TI_LE!$G$14,IF(G373&lt;DM_TI_LE!$E$15,G373*DM_TI_LE!$F$15+DM_TI_LE!$G$15,IF(G373&lt;DM_TI_LE!$E$16,G373*DM_TI_LE!$F$16+DM_TI_LE!$G$16,G373*DM_TI_LE!$F$17+DM_TI_LE!$G$17)))))))-J373</f>
        <v>243356.99999999997</v>
      </c>
      <c r="I373" s="167">
        <v>-1877430</v>
      </c>
      <c r="J373" s="22">
        <v>0</v>
      </c>
    </row>
    <row r="374" spans="1:10" ht="14.25" x14ac:dyDescent="0.2">
      <c r="A374" s="49">
        <v>370</v>
      </c>
      <c r="B374" s="206">
        <f>GD_CHUNG!B374</f>
        <v>11138</v>
      </c>
      <c r="C374" s="206" t="str">
        <f>GD_CHUNG!C374</f>
        <v>Phạm Việt Tùng</v>
      </c>
      <c r="D374" s="206" t="str">
        <f>GD_CHUNG!D374</f>
        <v>NV Lái xe - VHTTB</v>
      </c>
      <c r="E374" s="43">
        <f>VLOOKUP(B374,RPT_TONG_HOP!$B$4:$T$988,19,FALSE)</f>
        <v>8537000</v>
      </c>
      <c r="F374" s="43">
        <f>VLOOKUP(B374,RPT_CAC_KHOAN_GIAM_TRU!$B$4:$M$1000,12,FALSE)</f>
        <v>1196705</v>
      </c>
      <c r="G374" s="76">
        <f t="shared" si="0"/>
        <v>5194590</v>
      </c>
      <c r="H374" s="43">
        <f>IF(G374&lt;0,0,IF(G374&lt;DM_TI_LE!$E$11,G374*DM_TI_LE!$F$11+DM_TI_LE!$G$11,IF(G374&lt;DM_TI_LE!$E$12,G374*DM_TI_LE!$F$12+DM_TI_LE!$G$12,IF(G374&lt;DM_TI_LE!$E$13,G374*DM_TI_LE!$F$13+DM_TI_LE!$G$13,IF(G374&lt;DM_TI_LE!$E$14,G374*DM_TI_LE!$F$14+DM_TI_LE!$G$14,IF(G374&lt;DM_TI_LE!$E$15,G374*DM_TI_LE!$F$15+DM_TI_LE!$G$15,IF(G374&lt;DM_TI_LE!$E$16,G374*DM_TI_LE!$F$16+DM_TI_LE!$G$16,G374*DM_TI_LE!$F$17+DM_TI_LE!$G$17)))))))-J374</f>
        <v>269459</v>
      </c>
      <c r="I374" s="167">
        <v>-2145705</v>
      </c>
      <c r="J374" s="22">
        <v>0</v>
      </c>
    </row>
    <row r="375" spans="1:10" ht="14.25" x14ac:dyDescent="0.2">
      <c r="A375" s="49">
        <v>371</v>
      </c>
      <c r="B375" s="206">
        <f>GD_CHUNG!B375</f>
        <v>11139</v>
      </c>
      <c r="C375" s="206" t="str">
        <f>GD_CHUNG!C375</f>
        <v>Phùng Viết Dũng</v>
      </c>
      <c r="D375" s="206" t="str">
        <f>GD_CHUNG!D375</f>
        <v>NV Lái xe - VHTTB</v>
      </c>
      <c r="E375" s="43">
        <f>VLOOKUP(B375,RPT_TONG_HOP!$B$4:$T$988,19,FALSE)</f>
        <v>7861999.9999999991</v>
      </c>
      <c r="F375" s="43">
        <f>VLOOKUP(B375,RPT_CAC_KHOAN_GIAM_TRU!$B$4:$M$1000,12,FALSE)</f>
        <v>1117430</v>
      </c>
      <c r="G375" s="76">
        <f t="shared" si="0"/>
        <v>-2332860.0000000009</v>
      </c>
      <c r="H375" s="43">
        <f>IF(G375&lt;0,0,IF(G375&lt;DM_TI_LE!$E$11,G375*DM_TI_LE!$F$11+DM_TI_LE!$G$11,IF(G375&lt;DM_TI_LE!$E$12,G375*DM_TI_LE!$F$12+DM_TI_LE!$G$12,IF(G375&lt;DM_TI_LE!$E$13,G375*DM_TI_LE!$F$13+DM_TI_LE!$G$13,IF(G375&lt;DM_TI_LE!$E$14,G375*DM_TI_LE!$F$14+DM_TI_LE!$G$14,IF(G375&lt;DM_TI_LE!$E$15,G375*DM_TI_LE!$F$15+DM_TI_LE!$G$15,IF(G375&lt;DM_TI_LE!$E$16,G375*DM_TI_LE!$F$16+DM_TI_LE!$G$16,G375*DM_TI_LE!$F$17+DM_TI_LE!$G$17)))))))-J375</f>
        <v>0</v>
      </c>
      <c r="I375" s="167">
        <v>-9077430</v>
      </c>
      <c r="J375" s="22">
        <v>0</v>
      </c>
    </row>
    <row r="376" spans="1:10" ht="14.25" x14ac:dyDescent="0.2">
      <c r="A376" s="49">
        <v>372</v>
      </c>
      <c r="B376" s="206">
        <f>GD_CHUNG!B376</f>
        <v>11142</v>
      </c>
      <c r="C376" s="206" t="str">
        <f>GD_CHUNG!C376</f>
        <v>Trần Văn Chính</v>
      </c>
      <c r="D376" s="206" t="str">
        <f>GD_CHUNG!D376</f>
        <v>NV Lái xe - VHTTB</v>
      </c>
      <c r="E376" s="43">
        <f>VLOOKUP(B376,RPT_TONG_HOP!$B$4:$T$988,19,FALSE)</f>
        <v>8240000</v>
      </c>
      <c r="F376" s="43">
        <f>VLOOKUP(B376,RPT_CAC_KHOAN_GIAM_TRU!$B$4:$M$1000,12,FALSE)</f>
        <v>1117430</v>
      </c>
      <c r="G376" s="76">
        <f t="shared" si="0"/>
        <v>4564740</v>
      </c>
      <c r="H376" s="43">
        <f>IF(G376&lt;0,0,IF(G376&lt;DM_TI_LE!$E$11,G376*DM_TI_LE!$F$11+DM_TI_LE!$G$11,IF(G376&lt;DM_TI_LE!$E$12,G376*DM_TI_LE!$F$12+DM_TI_LE!$G$12,IF(G376&lt;DM_TI_LE!$E$13,G376*DM_TI_LE!$F$13+DM_TI_LE!$G$13,IF(G376&lt;DM_TI_LE!$E$14,G376*DM_TI_LE!$F$14+DM_TI_LE!$G$14,IF(G376&lt;DM_TI_LE!$E$15,G376*DM_TI_LE!$F$15+DM_TI_LE!$G$15,IF(G376&lt;DM_TI_LE!$E$16,G376*DM_TI_LE!$F$16+DM_TI_LE!$G$16,G376*DM_TI_LE!$F$17+DM_TI_LE!$G$17)))))))-J376</f>
        <v>228237</v>
      </c>
      <c r="I376" s="167">
        <v>-2557830</v>
      </c>
      <c r="J376" s="22">
        <v>0</v>
      </c>
    </row>
    <row r="377" spans="1:10" ht="14.25" x14ac:dyDescent="0.2">
      <c r="A377" s="49">
        <v>373</v>
      </c>
      <c r="B377" s="206">
        <f>GD_CHUNG!B377</f>
        <v>11143</v>
      </c>
      <c r="C377" s="206" t="str">
        <f>GD_CHUNG!C377</f>
        <v>Phù Xuân Tiền</v>
      </c>
      <c r="D377" s="206" t="str">
        <f>GD_CHUNG!D377</f>
        <v>NV Lái xe - VHTTB</v>
      </c>
      <c r="E377" s="43">
        <f>VLOOKUP(B377,RPT_TONG_HOP!$B$4:$T$988,19,FALSE)</f>
        <v>8240000</v>
      </c>
      <c r="F377" s="43">
        <f>VLOOKUP(B377,RPT_CAC_KHOAN_GIAM_TRU!$B$4:$M$1000,12,FALSE)</f>
        <v>1117430</v>
      </c>
      <c r="G377" s="76">
        <f t="shared" si="0"/>
        <v>-1954860</v>
      </c>
      <c r="H377" s="43">
        <f>IF(G377&lt;0,0,IF(G377&lt;DM_TI_LE!$E$11,G377*DM_TI_LE!$F$11+DM_TI_LE!$G$11,IF(G377&lt;DM_TI_LE!$E$12,G377*DM_TI_LE!$F$12+DM_TI_LE!$G$12,IF(G377&lt;DM_TI_LE!$E$13,G377*DM_TI_LE!$F$13+DM_TI_LE!$G$13,IF(G377&lt;DM_TI_LE!$E$14,G377*DM_TI_LE!$F$14+DM_TI_LE!$G$14,IF(G377&lt;DM_TI_LE!$E$15,G377*DM_TI_LE!$F$15+DM_TI_LE!$G$15,IF(G377&lt;DM_TI_LE!$E$16,G377*DM_TI_LE!$F$16+DM_TI_LE!$G$16,G377*DM_TI_LE!$F$17+DM_TI_LE!$G$17)))))))-J377</f>
        <v>0</v>
      </c>
      <c r="I377" s="167">
        <v>-9077430</v>
      </c>
      <c r="J377" s="22">
        <v>0</v>
      </c>
    </row>
    <row r="378" spans="1:10" ht="14.25" x14ac:dyDescent="0.2">
      <c r="A378" s="49">
        <v>374</v>
      </c>
      <c r="B378" s="206">
        <f>GD_CHUNG!B378</f>
        <v>11144</v>
      </c>
      <c r="C378" s="206" t="str">
        <f>GD_CHUNG!C378</f>
        <v>Đinh Văn Bền</v>
      </c>
      <c r="D378" s="206" t="str">
        <f>GD_CHUNG!D378</f>
        <v>NV Lái xe - VHTTB</v>
      </c>
      <c r="E378" s="43">
        <f>VLOOKUP(B378,RPT_TONG_HOP!$B$4:$T$988,19,FALSE)</f>
        <v>8617999.9999999925</v>
      </c>
      <c r="F378" s="43">
        <f>VLOOKUP(B378,RPT_CAC_KHOAN_GIAM_TRU!$B$4:$M$1000,12,FALSE)</f>
        <v>1117430</v>
      </c>
      <c r="G378" s="76">
        <f t="shared" si="0"/>
        <v>5623139.9999999925</v>
      </c>
      <c r="H378" s="43">
        <f>IF(G378&lt;0,0,IF(G378&lt;DM_TI_LE!$E$11,G378*DM_TI_LE!$F$11+DM_TI_LE!$G$11,IF(G378&lt;DM_TI_LE!$E$12,G378*DM_TI_LE!$F$12+DM_TI_LE!$G$12,IF(G378&lt;DM_TI_LE!$E$13,G378*DM_TI_LE!$F$13+DM_TI_LE!$G$13,IF(G378&lt;DM_TI_LE!$E$14,G378*DM_TI_LE!$F$14+DM_TI_LE!$G$14,IF(G378&lt;DM_TI_LE!$E$15,G378*DM_TI_LE!$F$15+DM_TI_LE!$G$15,IF(G378&lt;DM_TI_LE!$E$16,G378*DM_TI_LE!$F$16+DM_TI_LE!$G$16,G378*DM_TI_LE!$F$17+DM_TI_LE!$G$17)))))))-J378</f>
        <v>312313.9999999993</v>
      </c>
      <c r="I378" s="167">
        <v>-1877430</v>
      </c>
      <c r="J378" s="22">
        <v>0</v>
      </c>
    </row>
    <row r="379" spans="1:10" ht="14.25" x14ac:dyDescent="0.2">
      <c r="A379" s="49">
        <v>375</v>
      </c>
      <c r="B379" s="206">
        <f>GD_CHUNG!B379</f>
        <v>11145</v>
      </c>
      <c r="C379" s="206" t="str">
        <f>GD_CHUNG!C379</f>
        <v>Nguyễn Tiến Ngọc</v>
      </c>
      <c r="D379" s="206" t="str">
        <f>GD_CHUNG!D379</f>
        <v>NV Lái xe - VHTTB</v>
      </c>
      <c r="E379" s="43">
        <f>VLOOKUP(B379,RPT_TONG_HOP!$B$4:$T$988,19,FALSE)</f>
        <v>9184999.9999999907</v>
      </c>
      <c r="F379" s="43">
        <f>VLOOKUP(B379,RPT_CAC_KHOAN_GIAM_TRU!$B$4:$M$1000,12,FALSE)</f>
        <v>1196705</v>
      </c>
      <c r="G379" s="76">
        <f t="shared" si="0"/>
        <v>4789589.9999999907</v>
      </c>
      <c r="H379" s="43">
        <f>IF(G379&lt;0,0,IF(G379&lt;DM_TI_LE!$E$11,G379*DM_TI_LE!$F$11+DM_TI_LE!$G$11,IF(G379&lt;DM_TI_LE!$E$12,G379*DM_TI_LE!$F$12+DM_TI_LE!$G$12,IF(G379&lt;DM_TI_LE!$E$13,G379*DM_TI_LE!$F$13+DM_TI_LE!$G$13,IF(G379&lt;DM_TI_LE!$E$14,G379*DM_TI_LE!$F$14+DM_TI_LE!$G$14,IF(G379&lt;DM_TI_LE!$E$15,G379*DM_TI_LE!$F$15+DM_TI_LE!$G$15,IF(G379&lt;DM_TI_LE!$E$16,G379*DM_TI_LE!$F$16+DM_TI_LE!$G$16,G379*DM_TI_LE!$F$17+DM_TI_LE!$G$17)))))))-J379</f>
        <v>239479.49999999953</v>
      </c>
      <c r="I379" s="167">
        <v>-3198705</v>
      </c>
      <c r="J379" s="22">
        <v>0</v>
      </c>
    </row>
    <row r="380" spans="1:10" ht="14.25" x14ac:dyDescent="0.2">
      <c r="A380" s="49">
        <v>376</v>
      </c>
      <c r="B380" s="206">
        <f>GD_CHUNG!B380</f>
        <v>13406</v>
      </c>
      <c r="C380" s="206" t="str">
        <f>GD_CHUNG!C380</f>
        <v>Hoàng Đình Mạnh</v>
      </c>
      <c r="D380" s="206" t="str">
        <f>GD_CHUNG!D380</f>
        <v>NV Lái xe - VHTTB</v>
      </c>
      <c r="E380" s="43">
        <f>VLOOKUP(B380,RPT_TONG_HOP!$B$4:$T$988,19,FALSE)</f>
        <v>8240000</v>
      </c>
      <c r="F380" s="43">
        <f>VLOOKUP(B380,RPT_CAC_KHOAN_GIAM_TRU!$B$4:$M$1000,12,FALSE)</f>
        <v>1117430</v>
      </c>
      <c r="G380" s="76">
        <f t="shared" si="0"/>
        <v>4954370.7699999996</v>
      </c>
      <c r="H380" s="43">
        <f>IF(G380&lt;0,0,IF(G380&lt;DM_TI_LE!$E$11,G380*DM_TI_LE!$F$11+DM_TI_LE!$G$11,IF(G380&lt;DM_TI_LE!$E$12,G380*DM_TI_LE!$F$12+DM_TI_LE!$G$12,IF(G380&lt;DM_TI_LE!$E$13,G380*DM_TI_LE!$F$13+DM_TI_LE!$G$13,IF(G380&lt;DM_TI_LE!$E$14,G380*DM_TI_LE!$F$14+DM_TI_LE!$G$14,IF(G380&lt;DM_TI_LE!$E$15,G380*DM_TI_LE!$F$15+DM_TI_LE!$G$15,IF(G380&lt;DM_TI_LE!$E$16,G380*DM_TI_LE!$F$16+DM_TI_LE!$G$16,G380*DM_TI_LE!$F$17+DM_TI_LE!$G$17)))))))-J380</f>
        <v>247718.5385</v>
      </c>
      <c r="I380" s="167">
        <v>-2168199.23</v>
      </c>
      <c r="J380" s="22">
        <v>0</v>
      </c>
    </row>
    <row r="381" spans="1:10" ht="14.25" x14ac:dyDescent="0.2">
      <c r="A381" s="49">
        <v>377</v>
      </c>
      <c r="B381" s="206">
        <f>GD_CHUNG!B381</f>
        <v>13407</v>
      </c>
      <c r="C381" s="206" t="str">
        <f>GD_CHUNG!C381</f>
        <v>Vương Văn Tiến</v>
      </c>
      <c r="D381" s="206" t="str">
        <f>GD_CHUNG!D381</f>
        <v>NV Lái xe - VHTTB</v>
      </c>
      <c r="E381" s="43">
        <f>VLOOKUP(B381,RPT_TONG_HOP!$B$4:$T$988,19,FALSE)</f>
        <v>7484000</v>
      </c>
      <c r="F381" s="43">
        <f>VLOOKUP(B381,RPT_CAC_KHOAN_GIAM_TRU!$B$4:$M$1000,12,FALSE)</f>
        <v>1117430</v>
      </c>
      <c r="G381" s="76">
        <f t="shared" si="0"/>
        <v>4489140</v>
      </c>
      <c r="H381" s="43">
        <f>IF(G381&lt;0,0,IF(G381&lt;DM_TI_LE!$E$11,G381*DM_TI_LE!$F$11+DM_TI_LE!$G$11,IF(G381&lt;DM_TI_LE!$E$12,G381*DM_TI_LE!$F$12+DM_TI_LE!$G$12,IF(G381&lt;DM_TI_LE!$E$13,G381*DM_TI_LE!$F$13+DM_TI_LE!$G$13,IF(G381&lt;DM_TI_LE!$E$14,G381*DM_TI_LE!$F$14+DM_TI_LE!$G$14,IF(G381&lt;DM_TI_LE!$E$15,G381*DM_TI_LE!$F$15+DM_TI_LE!$G$15,IF(G381&lt;DM_TI_LE!$E$16,G381*DM_TI_LE!$F$16+DM_TI_LE!$G$16,G381*DM_TI_LE!$F$17+DM_TI_LE!$G$17)))))))-J381</f>
        <v>224457</v>
      </c>
      <c r="I381" s="167">
        <v>-1877430</v>
      </c>
      <c r="J381" s="22">
        <v>0</v>
      </c>
    </row>
    <row r="382" spans="1:10" ht="14.25" x14ac:dyDescent="0.2">
      <c r="A382" s="49">
        <v>378</v>
      </c>
      <c r="B382" s="206">
        <f>GD_CHUNG!B382</f>
        <v>13408</v>
      </c>
      <c r="C382" s="206" t="str">
        <f>GD_CHUNG!C382</f>
        <v>Nguyễn Phương Thắng</v>
      </c>
      <c r="D382" s="206" t="str">
        <f>GD_CHUNG!D382</f>
        <v>NV Lái xe - VHTTB</v>
      </c>
      <c r="E382" s="43">
        <f>VLOOKUP(B382,RPT_TONG_HOP!$B$4:$T$988,19,FALSE)</f>
        <v>8240000</v>
      </c>
      <c r="F382" s="43">
        <f>VLOOKUP(B382,RPT_CAC_KHOAN_GIAM_TRU!$B$4:$M$1000,12,FALSE)</f>
        <v>1117430</v>
      </c>
      <c r="G382" s="76">
        <f t="shared" si="0"/>
        <v>4564740</v>
      </c>
      <c r="H382" s="43">
        <f>IF(G382&lt;0,0,IF(G382&lt;DM_TI_LE!$E$11,G382*DM_TI_LE!$F$11+DM_TI_LE!$G$11,IF(G382&lt;DM_TI_LE!$E$12,G382*DM_TI_LE!$F$12+DM_TI_LE!$G$12,IF(G382&lt;DM_TI_LE!$E$13,G382*DM_TI_LE!$F$13+DM_TI_LE!$G$13,IF(G382&lt;DM_TI_LE!$E$14,G382*DM_TI_LE!$F$14+DM_TI_LE!$G$14,IF(G382&lt;DM_TI_LE!$E$15,G382*DM_TI_LE!$F$15+DM_TI_LE!$G$15,IF(G382&lt;DM_TI_LE!$E$16,G382*DM_TI_LE!$F$16+DM_TI_LE!$G$16,G382*DM_TI_LE!$F$17+DM_TI_LE!$G$17)))))))-J382</f>
        <v>228237</v>
      </c>
      <c r="I382" s="167">
        <v>-2557830</v>
      </c>
      <c r="J382" s="22">
        <v>0</v>
      </c>
    </row>
    <row r="383" spans="1:10" ht="14.25" x14ac:dyDescent="0.2">
      <c r="A383" s="49">
        <v>379</v>
      </c>
      <c r="B383" s="206">
        <f>GD_CHUNG!B383</f>
        <v>13409</v>
      </c>
      <c r="C383" s="206" t="str">
        <f>GD_CHUNG!C383</f>
        <v>Lê Tuấn Anh</v>
      </c>
      <c r="D383" s="206" t="str">
        <f>GD_CHUNG!D383</f>
        <v>NV Lái xe - VHTTB</v>
      </c>
      <c r="E383" s="43">
        <f>VLOOKUP(B383,RPT_TONG_HOP!$B$4:$T$988,19,FALSE)</f>
        <v>8240000</v>
      </c>
      <c r="F383" s="43">
        <f>VLOOKUP(B383,RPT_CAC_KHOAN_GIAM_TRU!$B$4:$M$1000,12,FALSE)</f>
        <v>1117430</v>
      </c>
      <c r="G383" s="76">
        <f t="shared" si="0"/>
        <v>5245140</v>
      </c>
      <c r="H383" s="43">
        <f>IF(G383&lt;0,0,IF(G383&lt;DM_TI_LE!$E$11,G383*DM_TI_LE!$F$11+DM_TI_LE!$G$11,IF(G383&lt;DM_TI_LE!$E$12,G383*DM_TI_LE!$F$12+DM_TI_LE!$G$12,IF(G383&lt;DM_TI_LE!$E$13,G383*DM_TI_LE!$F$13+DM_TI_LE!$G$13,IF(G383&lt;DM_TI_LE!$E$14,G383*DM_TI_LE!$F$14+DM_TI_LE!$G$14,IF(G383&lt;DM_TI_LE!$E$15,G383*DM_TI_LE!$F$15+DM_TI_LE!$G$15,IF(G383&lt;DM_TI_LE!$E$16,G383*DM_TI_LE!$F$16+DM_TI_LE!$G$16,G383*DM_TI_LE!$F$17+DM_TI_LE!$G$17)))))))-J383</f>
        <v>274514</v>
      </c>
      <c r="I383" s="167">
        <v>-1877430</v>
      </c>
      <c r="J383" s="22">
        <v>0</v>
      </c>
    </row>
    <row r="384" spans="1:10" ht="14.25" x14ac:dyDescent="0.2">
      <c r="A384" s="49">
        <v>380</v>
      </c>
      <c r="B384" s="206">
        <f>GD_CHUNG!B384</f>
        <v>13410</v>
      </c>
      <c r="C384" s="206" t="str">
        <f>GD_CHUNG!C384</f>
        <v>Đoàn Văn Phương</v>
      </c>
      <c r="D384" s="206" t="str">
        <f>GD_CHUNG!D384</f>
        <v>NV Lái xe - VHTTB</v>
      </c>
      <c r="E384" s="43">
        <f>VLOOKUP(B384,RPT_TONG_HOP!$B$4:$T$988,19,FALSE)</f>
        <v>7861999.9999999991</v>
      </c>
      <c r="F384" s="43">
        <f>VLOOKUP(B384,RPT_CAC_KHOAN_GIAM_TRU!$B$4:$M$1000,12,FALSE)</f>
        <v>1117430</v>
      </c>
      <c r="G384" s="76">
        <f t="shared" si="0"/>
        <v>4867139.9999999991</v>
      </c>
      <c r="H384" s="43">
        <f>IF(G384&lt;0,0,IF(G384&lt;DM_TI_LE!$E$11,G384*DM_TI_LE!$F$11+DM_TI_LE!$G$11,IF(G384&lt;DM_TI_LE!$E$12,G384*DM_TI_LE!$F$12+DM_TI_LE!$G$12,IF(G384&lt;DM_TI_LE!$E$13,G384*DM_TI_LE!$F$13+DM_TI_LE!$G$13,IF(G384&lt;DM_TI_LE!$E$14,G384*DM_TI_LE!$F$14+DM_TI_LE!$G$14,IF(G384&lt;DM_TI_LE!$E$15,G384*DM_TI_LE!$F$15+DM_TI_LE!$G$15,IF(G384&lt;DM_TI_LE!$E$16,G384*DM_TI_LE!$F$16+DM_TI_LE!$G$16,G384*DM_TI_LE!$F$17+DM_TI_LE!$G$17)))))))-J384</f>
        <v>243356.99999999997</v>
      </c>
      <c r="I384" s="167">
        <v>-1877430</v>
      </c>
      <c r="J384" s="22">
        <v>0</v>
      </c>
    </row>
    <row r="385" spans="1:10" ht="14.25" x14ac:dyDescent="0.2">
      <c r="A385" s="49">
        <v>381</v>
      </c>
      <c r="B385" s="206">
        <f>GD_CHUNG!B385</f>
        <v>13411</v>
      </c>
      <c r="C385" s="206" t="str">
        <f>GD_CHUNG!C385</f>
        <v>Nguyễn Văn Hà</v>
      </c>
      <c r="D385" s="206" t="str">
        <f>GD_CHUNG!D385</f>
        <v>NV Lái xe - VHTTB</v>
      </c>
      <c r="E385" s="43">
        <f>VLOOKUP(B385,RPT_TONG_HOP!$B$4:$T$988,19,FALSE)</f>
        <v>7106000</v>
      </c>
      <c r="F385" s="43">
        <f>VLOOKUP(B385,RPT_CAC_KHOAN_GIAM_TRU!$B$4:$M$1000,12,FALSE)</f>
        <v>1117430</v>
      </c>
      <c r="G385" s="76">
        <f t="shared" si="0"/>
        <v>4111140</v>
      </c>
      <c r="H385" s="43">
        <f>IF(G385&lt;0,0,IF(G385&lt;DM_TI_LE!$E$11,G385*DM_TI_LE!$F$11+DM_TI_LE!$G$11,IF(G385&lt;DM_TI_LE!$E$12,G385*DM_TI_LE!$F$12+DM_TI_LE!$G$12,IF(G385&lt;DM_TI_LE!$E$13,G385*DM_TI_LE!$F$13+DM_TI_LE!$G$13,IF(G385&lt;DM_TI_LE!$E$14,G385*DM_TI_LE!$F$14+DM_TI_LE!$G$14,IF(G385&lt;DM_TI_LE!$E$15,G385*DM_TI_LE!$F$15+DM_TI_LE!$G$15,IF(G385&lt;DM_TI_LE!$E$16,G385*DM_TI_LE!$F$16+DM_TI_LE!$G$16,G385*DM_TI_LE!$F$17+DM_TI_LE!$G$17)))))))-J385</f>
        <v>205557</v>
      </c>
      <c r="I385" s="167">
        <v>-1877430</v>
      </c>
      <c r="J385" s="22">
        <v>0</v>
      </c>
    </row>
    <row r="386" spans="1:10" ht="14.25" x14ac:dyDescent="0.2">
      <c r="A386" s="49">
        <v>382</v>
      </c>
      <c r="B386" s="206">
        <f>GD_CHUNG!B386</f>
        <v>13412</v>
      </c>
      <c r="C386" s="206" t="str">
        <f>GD_CHUNG!C386</f>
        <v>Nguyễn Mạnh Hiếu</v>
      </c>
      <c r="D386" s="206" t="str">
        <f>GD_CHUNG!D386</f>
        <v>NV Lái xe - VHTTB</v>
      </c>
      <c r="E386" s="43">
        <f>VLOOKUP(B386,RPT_TONG_HOP!$B$4:$T$988,19,FALSE)</f>
        <v>8240000</v>
      </c>
      <c r="F386" s="43">
        <f>VLOOKUP(B386,RPT_CAC_KHOAN_GIAM_TRU!$B$4:$M$1000,12,FALSE)</f>
        <v>1117430</v>
      </c>
      <c r="G386" s="76">
        <f t="shared" si="0"/>
        <v>5245140</v>
      </c>
      <c r="H386" s="43">
        <f>IF(G386&lt;0,0,IF(G386&lt;DM_TI_LE!$E$11,G386*DM_TI_LE!$F$11+DM_TI_LE!$G$11,IF(G386&lt;DM_TI_LE!$E$12,G386*DM_TI_LE!$F$12+DM_TI_LE!$G$12,IF(G386&lt;DM_TI_LE!$E$13,G386*DM_TI_LE!$F$13+DM_TI_LE!$G$13,IF(G386&lt;DM_TI_LE!$E$14,G386*DM_TI_LE!$F$14+DM_TI_LE!$G$14,IF(G386&lt;DM_TI_LE!$E$15,G386*DM_TI_LE!$F$15+DM_TI_LE!$G$15,IF(G386&lt;DM_TI_LE!$E$16,G386*DM_TI_LE!$F$16+DM_TI_LE!$G$16,G386*DM_TI_LE!$F$17+DM_TI_LE!$G$17)))))))-J386</f>
        <v>274514</v>
      </c>
      <c r="I386" s="167">
        <v>-1877430</v>
      </c>
      <c r="J386" s="22">
        <v>0</v>
      </c>
    </row>
    <row r="387" spans="1:10" ht="14.25" x14ac:dyDescent="0.2">
      <c r="A387" s="49">
        <v>383</v>
      </c>
      <c r="B387" s="206">
        <f>GD_CHUNG!B387</f>
        <v>13413</v>
      </c>
      <c r="C387" s="206" t="str">
        <f>GD_CHUNG!C387</f>
        <v>Vũ Việt Hùng</v>
      </c>
      <c r="D387" s="206" t="str">
        <f>GD_CHUNG!D387</f>
        <v>NV Lái xe - VHTTB</v>
      </c>
      <c r="E387" s="43">
        <f>VLOOKUP(B387,RPT_TONG_HOP!$B$4:$T$988,19,FALSE)</f>
        <v>8617999.9999999925</v>
      </c>
      <c r="F387" s="43">
        <f>VLOOKUP(B387,RPT_CAC_KHOAN_GIAM_TRU!$B$4:$M$1000,12,FALSE)</f>
        <v>1117430</v>
      </c>
      <c r="G387" s="76">
        <f t="shared" si="0"/>
        <v>5623139.9999999925</v>
      </c>
      <c r="H387" s="43">
        <f>IF(G387&lt;0,0,IF(G387&lt;DM_TI_LE!$E$11,G387*DM_TI_LE!$F$11+DM_TI_LE!$G$11,IF(G387&lt;DM_TI_LE!$E$12,G387*DM_TI_LE!$F$12+DM_TI_LE!$G$12,IF(G387&lt;DM_TI_LE!$E$13,G387*DM_TI_LE!$F$13+DM_TI_LE!$G$13,IF(G387&lt;DM_TI_LE!$E$14,G387*DM_TI_LE!$F$14+DM_TI_LE!$G$14,IF(G387&lt;DM_TI_LE!$E$15,G387*DM_TI_LE!$F$15+DM_TI_LE!$G$15,IF(G387&lt;DM_TI_LE!$E$16,G387*DM_TI_LE!$F$16+DM_TI_LE!$G$16,G387*DM_TI_LE!$F$17+DM_TI_LE!$G$17)))))))-J387</f>
        <v>312313.9999999993</v>
      </c>
      <c r="I387" s="167">
        <v>-1877430</v>
      </c>
      <c r="J387" s="22">
        <v>0</v>
      </c>
    </row>
    <row r="388" spans="1:10" ht="14.25" x14ac:dyDescent="0.2">
      <c r="A388" s="49">
        <v>384</v>
      </c>
      <c r="B388" s="206">
        <f>GD_CHUNG!B388</f>
        <v>13414</v>
      </c>
      <c r="C388" s="206" t="str">
        <f>GD_CHUNG!C388</f>
        <v>Lê Hữu Hóa</v>
      </c>
      <c r="D388" s="206" t="str">
        <f>GD_CHUNG!D388</f>
        <v>NV Lái xe - VHTTB</v>
      </c>
      <c r="E388" s="43">
        <f>VLOOKUP(B388,RPT_TONG_HOP!$B$4:$T$988,19,FALSE)</f>
        <v>8240000</v>
      </c>
      <c r="F388" s="43">
        <f>VLOOKUP(B388,RPT_CAC_KHOAN_GIAM_TRU!$B$4:$M$1000,12,FALSE)</f>
        <v>1117430</v>
      </c>
      <c r="G388" s="76">
        <f t="shared" si="0"/>
        <v>5245140</v>
      </c>
      <c r="H388" s="43">
        <f>IF(G388&lt;0,0,IF(G388&lt;DM_TI_LE!$E$11,G388*DM_TI_LE!$F$11+DM_TI_LE!$G$11,IF(G388&lt;DM_TI_LE!$E$12,G388*DM_TI_LE!$F$12+DM_TI_LE!$G$12,IF(G388&lt;DM_TI_LE!$E$13,G388*DM_TI_LE!$F$13+DM_TI_LE!$G$13,IF(G388&lt;DM_TI_LE!$E$14,G388*DM_TI_LE!$F$14+DM_TI_LE!$G$14,IF(G388&lt;DM_TI_LE!$E$15,G388*DM_TI_LE!$F$15+DM_TI_LE!$G$15,IF(G388&lt;DM_TI_LE!$E$16,G388*DM_TI_LE!$F$16+DM_TI_LE!$G$16,G388*DM_TI_LE!$F$17+DM_TI_LE!$G$17)))))))-J388</f>
        <v>274514</v>
      </c>
      <c r="I388" s="167">
        <v>-1877430</v>
      </c>
      <c r="J388" s="22">
        <v>0</v>
      </c>
    </row>
    <row r="389" spans="1:10" ht="14.25" x14ac:dyDescent="0.2">
      <c r="A389" s="49">
        <v>385</v>
      </c>
      <c r="B389" s="206">
        <f>GD_CHUNG!B389</f>
        <v>13415</v>
      </c>
      <c r="C389" s="206" t="str">
        <f>GD_CHUNG!C389</f>
        <v>Đinh Văn Duyên</v>
      </c>
      <c r="D389" s="206" t="str">
        <f>GD_CHUNG!D389</f>
        <v>NV Lái xe - VHTTB</v>
      </c>
      <c r="E389" s="43">
        <f>VLOOKUP(B389,RPT_TONG_HOP!$B$4:$T$988,19,FALSE)</f>
        <v>7861999.9999999991</v>
      </c>
      <c r="F389" s="43">
        <f>VLOOKUP(B389,RPT_CAC_KHOAN_GIAM_TRU!$B$4:$M$1000,12,FALSE)</f>
        <v>1117430</v>
      </c>
      <c r="G389" s="76">
        <f t="shared" si="0"/>
        <v>4867139.9999999991</v>
      </c>
      <c r="H389" s="43">
        <f>IF(G389&lt;0,0,IF(G389&lt;DM_TI_LE!$E$11,G389*DM_TI_LE!$F$11+DM_TI_LE!$G$11,IF(G389&lt;DM_TI_LE!$E$12,G389*DM_TI_LE!$F$12+DM_TI_LE!$G$12,IF(G389&lt;DM_TI_LE!$E$13,G389*DM_TI_LE!$F$13+DM_TI_LE!$G$13,IF(G389&lt;DM_TI_LE!$E$14,G389*DM_TI_LE!$F$14+DM_TI_LE!$G$14,IF(G389&lt;DM_TI_LE!$E$15,G389*DM_TI_LE!$F$15+DM_TI_LE!$G$15,IF(G389&lt;DM_TI_LE!$E$16,G389*DM_TI_LE!$F$16+DM_TI_LE!$G$16,G389*DM_TI_LE!$F$17+DM_TI_LE!$G$17)))))))-J389</f>
        <v>243356.99999999997</v>
      </c>
      <c r="I389" s="167">
        <v>-1877430</v>
      </c>
      <c r="J389" s="22">
        <v>0</v>
      </c>
    </row>
    <row r="390" spans="1:10" ht="14.25" x14ac:dyDescent="0.2">
      <c r="A390" s="49">
        <v>386</v>
      </c>
      <c r="B390" s="206">
        <f>GD_CHUNG!B390</f>
        <v>13530</v>
      </c>
      <c r="C390" s="206" t="str">
        <f>GD_CHUNG!C390</f>
        <v>Lương Văn Dư</v>
      </c>
      <c r="D390" s="206" t="str">
        <f>GD_CHUNG!D390</f>
        <v>NV Lái xe - VHTTB</v>
      </c>
      <c r="E390" s="43">
        <f>VLOOKUP(B390,RPT_TONG_HOP!$B$4:$T$988,19,FALSE)</f>
        <v>8240000</v>
      </c>
      <c r="F390" s="43">
        <f>VLOOKUP(B390,RPT_CAC_KHOAN_GIAM_TRU!$B$4:$M$1000,12,FALSE)</f>
        <v>1117430</v>
      </c>
      <c r="G390" s="76">
        <f t="shared" si="0"/>
        <v>5245140</v>
      </c>
      <c r="H390" s="43">
        <f>IF(G390&lt;0,0,IF(G390&lt;DM_TI_LE!$E$11,G390*DM_TI_LE!$F$11+DM_TI_LE!$G$11,IF(G390&lt;DM_TI_LE!$E$12,G390*DM_TI_LE!$F$12+DM_TI_LE!$G$12,IF(G390&lt;DM_TI_LE!$E$13,G390*DM_TI_LE!$F$13+DM_TI_LE!$G$13,IF(G390&lt;DM_TI_LE!$E$14,G390*DM_TI_LE!$F$14+DM_TI_LE!$G$14,IF(G390&lt;DM_TI_LE!$E$15,G390*DM_TI_LE!$F$15+DM_TI_LE!$G$15,IF(G390&lt;DM_TI_LE!$E$16,G390*DM_TI_LE!$F$16+DM_TI_LE!$G$16,G390*DM_TI_LE!$F$17+DM_TI_LE!$G$17)))))))-J390</f>
        <v>274514</v>
      </c>
      <c r="I390" s="167">
        <v>-1877430</v>
      </c>
      <c r="J390" s="22">
        <v>0</v>
      </c>
    </row>
    <row r="391" spans="1:10" ht="14.25" x14ac:dyDescent="0.2">
      <c r="A391" s="49">
        <v>387</v>
      </c>
      <c r="B391" s="206">
        <f>GD_CHUNG!B391</f>
        <v>13529</v>
      </c>
      <c r="C391" s="206" t="str">
        <f>GD_CHUNG!C391</f>
        <v>Cao Thế Vĩnh</v>
      </c>
      <c r="D391" s="206" t="str">
        <f>GD_CHUNG!D391</f>
        <v>NV Lái xe - VHTTB</v>
      </c>
      <c r="E391" s="43">
        <f>VLOOKUP(B391,RPT_TONG_HOP!$B$4:$T$988,19,FALSE)</f>
        <v>7861999.9999999991</v>
      </c>
      <c r="F391" s="43">
        <f>VLOOKUP(B391,RPT_CAC_KHOAN_GIAM_TRU!$B$4:$M$1000,12,FALSE)</f>
        <v>1117430</v>
      </c>
      <c r="G391" s="76">
        <f t="shared" si="0"/>
        <v>4867139.9999999991</v>
      </c>
      <c r="H391" s="43">
        <f>IF(G391&lt;0,0,IF(G391&lt;DM_TI_LE!$E$11,G391*DM_TI_LE!$F$11+DM_TI_LE!$G$11,IF(G391&lt;DM_TI_LE!$E$12,G391*DM_TI_LE!$F$12+DM_TI_LE!$G$12,IF(G391&lt;DM_TI_LE!$E$13,G391*DM_TI_LE!$F$13+DM_TI_LE!$G$13,IF(G391&lt;DM_TI_LE!$E$14,G391*DM_TI_LE!$F$14+DM_TI_LE!$G$14,IF(G391&lt;DM_TI_LE!$E$15,G391*DM_TI_LE!$F$15+DM_TI_LE!$G$15,IF(G391&lt;DM_TI_LE!$E$16,G391*DM_TI_LE!$F$16+DM_TI_LE!$G$16,G391*DM_TI_LE!$F$17+DM_TI_LE!$G$17)))))))-J391</f>
        <v>243356.99999999997</v>
      </c>
      <c r="I391" s="167">
        <v>-1877430</v>
      </c>
      <c r="J391" s="22">
        <v>0</v>
      </c>
    </row>
    <row r="392" spans="1:10" ht="14.25" x14ac:dyDescent="0.2">
      <c r="A392" s="49">
        <v>388</v>
      </c>
      <c r="B392" s="206">
        <f>GD_CHUNG!B392</f>
        <v>10648</v>
      </c>
      <c r="C392" s="206" t="str">
        <f>GD_CHUNG!C392</f>
        <v>Phạm Minh Thành</v>
      </c>
      <c r="D392" s="206" t="str">
        <f>GD_CHUNG!D392</f>
        <v>NV Lái xe - VHTTB</v>
      </c>
      <c r="E392" s="43">
        <f>VLOOKUP(B392,RPT_TONG_HOP!$B$4:$T$988,19,FALSE)</f>
        <v>7559600</v>
      </c>
      <c r="F392" s="43">
        <f>VLOOKUP(B392,RPT_CAC_KHOAN_GIAM_TRU!$B$4:$M$1000,12,FALSE)</f>
        <v>1117430</v>
      </c>
      <c r="G392" s="76">
        <f t="shared" si="0"/>
        <v>4337940</v>
      </c>
      <c r="H392" s="43">
        <f>IF(G392&lt;0,0,IF(G392&lt;DM_TI_LE!$E$11,G392*DM_TI_LE!$F$11+DM_TI_LE!$G$11,IF(G392&lt;DM_TI_LE!$E$12,G392*DM_TI_LE!$F$12+DM_TI_LE!$G$12,IF(G392&lt;DM_TI_LE!$E$13,G392*DM_TI_LE!$F$13+DM_TI_LE!$G$13,IF(G392&lt;DM_TI_LE!$E$14,G392*DM_TI_LE!$F$14+DM_TI_LE!$G$14,IF(G392&lt;DM_TI_LE!$E$15,G392*DM_TI_LE!$F$15+DM_TI_LE!$G$15,IF(G392&lt;DM_TI_LE!$E$16,G392*DM_TI_LE!$F$16+DM_TI_LE!$G$16,G392*DM_TI_LE!$F$17+DM_TI_LE!$G$17)))))))-J392</f>
        <v>216897</v>
      </c>
      <c r="I392" s="167">
        <v>-2104230</v>
      </c>
      <c r="J392" s="22">
        <v>0</v>
      </c>
    </row>
    <row r="393" spans="1:10" ht="14.25" x14ac:dyDescent="0.2">
      <c r="A393" s="49">
        <v>389</v>
      </c>
      <c r="B393" s="206">
        <f>GD_CHUNG!B393</f>
        <v>10649</v>
      </c>
      <c r="C393" s="206" t="str">
        <f>GD_CHUNG!C393</f>
        <v>Vũ Minh Tú</v>
      </c>
      <c r="D393" s="206" t="str">
        <f>GD_CHUNG!D393</f>
        <v>NV Lái xe - VHTTB</v>
      </c>
      <c r="E393" s="43">
        <f>VLOOKUP(B393,RPT_TONG_HOP!$B$4:$T$988,19,FALSE)</f>
        <v>8240000</v>
      </c>
      <c r="F393" s="43">
        <f>VLOOKUP(B393,RPT_CAC_KHOAN_GIAM_TRU!$B$4:$M$1000,12,FALSE)</f>
        <v>1117430</v>
      </c>
      <c r="G393" s="76">
        <f t="shared" si="0"/>
        <v>1645140</v>
      </c>
      <c r="H393" s="43">
        <f>IF(G393&lt;0,0,IF(G393&lt;DM_TI_LE!$E$11,G393*DM_TI_LE!$F$11+DM_TI_LE!$G$11,IF(G393&lt;DM_TI_LE!$E$12,G393*DM_TI_LE!$F$12+DM_TI_LE!$G$12,IF(G393&lt;DM_TI_LE!$E$13,G393*DM_TI_LE!$F$13+DM_TI_LE!$G$13,IF(G393&lt;DM_TI_LE!$E$14,G393*DM_TI_LE!$F$14+DM_TI_LE!$G$14,IF(G393&lt;DM_TI_LE!$E$15,G393*DM_TI_LE!$F$15+DM_TI_LE!$G$15,IF(G393&lt;DM_TI_LE!$E$16,G393*DM_TI_LE!$F$16+DM_TI_LE!$G$16,G393*DM_TI_LE!$F$17+DM_TI_LE!$G$17)))))))-J393</f>
        <v>82257</v>
      </c>
      <c r="I393" s="167">
        <v>-5477430</v>
      </c>
      <c r="J393" s="22">
        <v>0</v>
      </c>
    </row>
    <row r="394" spans="1:10" ht="14.25" x14ac:dyDescent="0.2">
      <c r="A394" s="49">
        <v>390</v>
      </c>
      <c r="B394" s="206">
        <f>GD_CHUNG!B394</f>
        <v>10651</v>
      </c>
      <c r="C394" s="206" t="str">
        <f>GD_CHUNG!C394</f>
        <v>Đỗ Văn Chính</v>
      </c>
      <c r="D394" s="206" t="str">
        <f>GD_CHUNG!D394</f>
        <v>NV Lái xe - VHTTB</v>
      </c>
      <c r="E394" s="43">
        <f>VLOOKUP(B394,RPT_TONG_HOP!$B$4:$T$988,19,FALSE)</f>
        <v>8013200</v>
      </c>
      <c r="F394" s="43">
        <f>VLOOKUP(B394,RPT_CAC_KHOAN_GIAM_TRU!$B$4:$M$1000,12,FALSE)</f>
        <v>1117430</v>
      </c>
      <c r="G394" s="76">
        <f t="shared" si="0"/>
        <v>1418340</v>
      </c>
      <c r="H394" s="43">
        <f>IF(G394&lt;0,0,IF(G394&lt;DM_TI_LE!$E$11,G394*DM_TI_LE!$F$11+DM_TI_LE!$G$11,IF(G394&lt;DM_TI_LE!$E$12,G394*DM_TI_LE!$F$12+DM_TI_LE!$G$12,IF(G394&lt;DM_TI_LE!$E$13,G394*DM_TI_LE!$F$13+DM_TI_LE!$G$13,IF(G394&lt;DM_TI_LE!$E$14,G394*DM_TI_LE!$F$14+DM_TI_LE!$G$14,IF(G394&lt;DM_TI_LE!$E$15,G394*DM_TI_LE!$F$15+DM_TI_LE!$G$15,IF(G394&lt;DM_TI_LE!$E$16,G394*DM_TI_LE!$F$16+DM_TI_LE!$G$16,G394*DM_TI_LE!$F$17+DM_TI_LE!$G$17)))))))-J394</f>
        <v>70917</v>
      </c>
      <c r="I394" s="167">
        <v>-5477430</v>
      </c>
      <c r="J394" s="22">
        <v>0</v>
      </c>
    </row>
    <row r="395" spans="1:10" ht="14.25" x14ac:dyDescent="0.2">
      <c r="A395" s="49">
        <v>391</v>
      </c>
      <c r="B395" s="206">
        <f>GD_CHUNG!B395</f>
        <v>10656</v>
      </c>
      <c r="C395" s="206" t="str">
        <f>GD_CHUNG!C395</f>
        <v>Bùi Việt Bắc</v>
      </c>
      <c r="D395" s="206" t="str">
        <f>GD_CHUNG!D395</f>
        <v>NV Lái xe - VHTTB</v>
      </c>
      <c r="E395" s="43">
        <f>VLOOKUP(B395,RPT_TONG_HOP!$B$4:$T$988,19,FALSE)</f>
        <v>8192749.9999999925</v>
      </c>
      <c r="F395" s="43">
        <f>VLOOKUP(B395,RPT_CAC_KHOAN_GIAM_TRU!$B$4:$M$1000,12,FALSE)</f>
        <v>1117430</v>
      </c>
      <c r="G395" s="76">
        <f t="shared" si="0"/>
        <v>4077389.9999999925</v>
      </c>
      <c r="H395" s="43">
        <f>IF(G395&lt;0,0,IF(G395&lt;DM_TI_LE!$E$11,G395*DM_TI_LE!$F$11+DM_TI_LE!$G$11,IF(G395&lt;DM_TI_LE!$E$12,G395*DM_TI_LE!$F$12+DM_TI_LE!$G$12,IF(G395&lt;DM_TI_LE!$E$13,G395*DM_TI_LE!$F$13+DM_TI_LE!$G$13,IF(G395&lt;DM_TI_LE!$E$14,G395*DM_TI_LE!$F$14+DM_TI_LE!$G$14,IF(G395&lt;DM_TI_LE!$E$15,G395*DM_TI_LE!$F$15+DM_TI_LE!$G$15,IF(G395&lt;DM_TI_LE!$E$16,G395*DM_TI_LE!$F$16+DM_TI_LE!$G$16,G395*DM_TI_LE!$F$17+DM_TI_LE!$G$17)))))))-J395</f>
        <v>203869.49999999965</v>
      </c>
      <c r="I395" s="167">
        <v>-2997930</v>
      </c>
      <c r="J395" s="22">
        <v>0</v>
      </c>
    </row>
    <row r="396" spans="1:10" ht="14.25" x14ac:dyDescent="0.2">
      <c r="A396" s="49">
        <v>392</v>
      </c>
      <c r="B396" s="206">
        <f>GD_CHUNG!B396</f>
        <v>10658</v>
      </c>
      <c r="C396" s="206" t="str">
        <f>GD_CHUNG!C396</f>
        <v>Nguyễn Phương Tuấn</v>
      </c>
      <c r="D396" s="206" t="str">
        <f>GD_CHUNG!D396</f>
        <v>NV Lái xe - VHTTB</v>
      </c>
      <c r="E396" s="43">
        <f>VLOOKUP(B396,RPT_TONG_HOP!$B$4:$T$988,19,FALSE)</f>
        <v>8240000</v>
      </c>
      <c r="F396" s="43">
        <f>VLOOKUP(B396,RPT_CAC_KHOAN_GIAM_TRU!$B$4:$M$1000,12,FALSE)</f>
        <v>1117430</v>
      </c>
      <c r="G396" s="76">
        <f t="shared" si="0"/>
        <v>-1954860</v>
      </c>
      <c r="H396" s="43">
        <f>IF(G396&lt;0,0,IF(G396&lt;DM_TI_LE!$E$11,G396*DM_TI_LE!$F$11+DM_TI_LE!$G$11,IF(G396&lt;DM_TI_LE!$E$12,G396*DM_TI_LE!$F$12+DM_TI_LE!$G$12,IF(G396&lt;DM_TI_LE!$E$13,G396*DM_TI_LE!$F$13+DM_TI_LE!$G$13,IF(G396&lt;DM_TI_LE!$E$14,G396*DM_TI_LE!$F$14+DM_TI_LE!$G$14,IF(G396&lt;DM_TI_LE!$E$15,G396*DM_TI_LE!$F$15+DM_TI_LE!$G$15,IF(G396&lt;DM_TI_LE!$E$16,G396*DM_TI_LE!$F$16+DM_TI_LE!$G$16,G396*DM_TI_LE!$F$17+DM_TI_LE!$G$17)))))))-J396</f>
        <v>0</v>
      </c>
      <c r="I396" s="167">
        <v>-9077430</v>
      </c>
      <c r="J396" s="22">
        <v>0</v>
      </c>
    </row>
    <row r="397" spans="1:10" ht="14.25" x14ac:dyDescent="0.2">
      <c r="A397" s="49">
        <v>393</v>
      </c>
      <c r="B397" s="206">
        <f>GD_CHUNG!B397</f>
        <v>10665</v>
      </c>
      <c r="C397" s="206" t="str">
        <f>GD_CHUNG!C397</f>
        <v>Trần Hồng Sơn</v>
      </c>
      <c r="D397" s="206" t="str">
        <f>GD_CHUNG!D397</f>
        <v>NV Lái xe - VHTTB</v>
      </c>
      <c r="E397" s="43">
        <f>VLOOKUP(B397,RPT_TONG_HOP!$B$4:$T$988,19,FALSE)</f>
        <v>7660182.3361823354</v>
      </c>
      <c r="F397" s="43">
        <f>VLOOKUP(B397,RPT_CAC_KHOAN_GIAM_TRU!$B$4:$M$1000,12,FALSE)</f>
        <v>1016689.2592592592</v>
      </c>
      <c r="G397" s="76">
        <f t="shared" si="0"/>
        <v>4766063.0769230761</v>
      </c>
      <c r="H397" s="43">
        <f>IF(G397&lt;0,0,IF(G397&lt;DM_TI_LE!$E$11,G397*DM_TI_LE!$F$11+DM_TI_LE!$G$11,IF(G397&lt;DM_TI_LE!$E$12,G397*DM_TI_LE!$F$12+DM_TI_LE!$G$12,IF(G397&lt;DM_TI_LE!$E$13,G397*DM_TI_LE!$F$13+DM_TI_LE!$G$13,IF(G397&lt;DM_TI_LE!$E$14,G397*DM_TI_LE!$F$14+DM_TI_LE!$G$14,IF(G397&lt;DM_TI_LE!$E$15,G397*DM_TI_LE!$F$15+DM_TI_LE!$G$15,IF(G397&lt;DM_TI_LE!$E$16,G397*DM_TI_LE!$F$16+DM_TI_LE!$G$16,G397*DM_TI_LE!$F$17+DM_TI_LE!$G$17)))))))-J397</f>
        <v>238303.15384615381</v>
      </c>
      <c r="I397" s="167">
        <v>-1877430</v>
      </c>
      <c r="J397" s="22">
        <v>0</v>
      </c>
    </row>
    <row r="398" spans="1:10" ht="14.25" x14ac:dyDescent="0.2">
      <c r="A398" s="49">
        <v>394</v>
      </c>
      <c r="B398" s="206">
        <f>GD_CHUNG!B398</f>
        <v>10671</v>
      </c>
      <c r="C398" s="206" t="str">
        <f>GD_CHUNG!C398</f>
        <v>Lê Đức Duy</v>
      </c>
      <c r="D398" s="206" t="str">
        <f>GD_CHUNG!D398</f>
        <v>NV Lái xe - VHTTB</v>
      </c>
      <c r="E398" s="43">
        <f>VLOOKUP(B398,RPT_TONG_HOP!$B$4:$T$988,19,FALSE)</f>
        <v>6945319.0883190874</v>
      </c>
      <c r="F398" s="43">
        <f>VLOOKUP(B398,RPT_CAC_KHOAN_GIAM_TRU!$B$4:$M$1000,12,FALSE)</f>
        <v>941133.70370370359</v>
      </c>
      <c r="G398" s="76">
        <f t="shared" si="0"/>
        <v>148755.38461538404</v>
      </c>
      <c r="H398" s="43">
        <f>IF(G398&lt;0,0,IF(G398&lt;DM_TI_LE!$E$11,G398*DM_TI_LE!$F$11+DM_TI_LE!$G$11,IF(G398&lt;DM_TI_LE!$E$12,G398*DM_TI_LE!$F$12+DM_TI_LE!$G$12,IF(G398&lt;DM_TI_LE!$E$13,G398*DM_TI_LE!$F$13+DM_TI_LE!$G$13,IF(G398&lt;DM_TI_LE!$E$14,G398*DM_TI_LE!$F$14+DM_TI_LE!$G$14,IF(G398&lt;DM_TI_LE!$E$15,G398*DM_TI_LE!$F$15+DM_TI_LE!$G$15,IF(G398&lt;DM_TI_LE!$E$16,G398*DM_TI_LE!$F$16+DM_TI_LE!$G$16,G398*DM_TI_LE!$F$17+DM_TI_LE!$G$17)))))))-J398</f>
        <v>7437.7692307692023</v>
      </c>
      <c r="I398" s="167">
        <v>-5855430</v>
      </c>
      <c r="J398" s="22">
        <v>0</v>
      </c>
    </row>
    <row r="399" spans="1:10" ht="14.25" x14ac:dyDescent="0.2">
      <c r="A399" s="49">
        <v>395</v>
      </c>
      <c r="B399" s="206">
        <f>GD_CHUNG!B399</f>
        <v>10673</v>
      </c>
      <c r="C399" s="206" t="str">
        <f>GD_CHUNG!C399</f>
        <v>Đặng Xuân Sơn</v>
      </c>
      <c r="D399" s="206" t="str">
        <f>GD_CHUNG!D399</f>
        <v>NV Lái xe - VHTTB</v>
      </c>
      <c r="E399" s="43">
        <f>VLOOKUP(B399,RPT_TONG_HOP!$B$4:$T$988,19,FALSE)</f>
        <v>8240000</v>
      </c>
      <c r="F399" s="43">
        <f>VLOOKUP(B399,RPT_CAC_KHOAN_GIAM_TRU!$B$4:$M$1000,12,FALSE)</f>
        <v>1117430</v>
      </c>
      <c r="G399" s="76">
        <f t="shared" si="0"/>
        <v>-5857260</v>
      </c>
      <c r="H399" s="43">
        <f>IF(G399&lt;0,0,IF(G399&lt;DM_TI_LE!$E$11,G399*DM_TI_LE!$F$11+DM_TI_LE!$G$11,IF(G399&lt;DM_TI_LE!$E$12,G399*DM_TI_LE!$F$12+DM_TI_LE!$G$12,IF(G399&lt;DM_TI_LE!$E$13,G399*DM_TI_LE!$F$13+DM_TI_LE!$G$13,IF(G399&lt;DM_TI_LE!$E$14,G399*DM_TI_LE!$F$14+DM_TI_LE!$G$14,IF(G399&lt;DM_TI_LE!$E$15,G399*DM_TI_LE!$F$15+DM_TI_LE!$G$15,IF(G399&lt;DM_TI_LE!$E$16,G399*DM_TI_LE!$F$16+DM_TI_LE!$G$16,G399*DM_TI_LE!$F$17+DM_TI_LE!$G$17)))))))-J399</f>
        <v>0</v>
      </c>
      <c r="I399" s="167">
        <v>-12979830</v>
      </c>
      <c r="J399" s="22">
        <v>0</v>
      </c>
    </row>
    <row r="400" spans="1:10" ht="14.25" x14ac:dyDescent="0.2">
      <c r="A400" s="49">
        <v>396</v>
      </c>
      <c r="B400" s="206">
        <f>GD_CHUNG!B400</f>
        <v>11091</v>
      </c>
      <c r="C400" s="206" t="str">
        <f>GD_CHUNG!C400</f>
        <v>Nguyễn Như Cương</v>
      </c>
      <c r="D400" s="206" t="str">
        <f>GD_CHUNG!D400</f>
        <v>NV Lái xe - VHTTB</v>
      </c>
      <c r="E400" s="43">
        <f>VLOOKUP(B400,RPT_TONG_HOP!$B$4:$T$988,19,FALSE)</f>
        <v>8240000</v>
      </c>
      <c r="F400" s="43">
        <f>VLOOKUP(B400,RPT_CAC_KHOAN_GIAM_TRU!$B$4:$M$1000,12,FALSE)</f>
        <v>1117430</v>
      </c>
      <c r="G400" s="76">
        <f t="shared" si="0"/>
        <v>5245140</v>
      </c>
      <c r="H400" s="43">
        <f>IF(G400&lt;0,0,IF(G400&lt;DM_TI_LE!$E$11,G400*DM_TI_LE!$F$11+DM_TI_LE!$G$11,IF(G400&lt;DM_TI_LE!$E$12,G400*DM_TI_LE!$F$12+DM_TI_LE!$G$12,IF(G400&lt;DM_TI_LE!$E$13,G400*DM_TI_LE!$F$13+DM_TI_LE!$G$13,IF(G400&lt;DM_TI_LE!$E$14,G400*DM_TI_LE!$F$14+DM_TI_LE!$G$14,IF(G400&lt;DM_TI_LE!$E$15,G400*DM_TI_LE!$F$15+DM_TI_LE!$G$15,IF(G400&lt;DM_TI_LE!$E$16,G400*DM_TI_LE!$F$16+DM_TI_LE!$G$16,G400*DM_TI_LE!$F$17+DM_TI_LE!$G$17)))))))-J400</f>
        <v>274514</v>
      </c>
      <c r="I400" s="167">
        <v>-1877430</v>
      </c>
      <c r="J400" s="22">
        <v>0</v>
      </c>
    </row>
    <row r="401" spans="1:10" ht="14.25" x14ac:dyDescent="0.2">
      <c r="A401" s="49">
        <v>397</v>
      </c>
      <c r="B401" s="206">
        <f>GD_CHUNG!B401</f>
        <v>11093</v>
      </c>
      <c r="C401" s="206" t="str">
        <f>GD_CHUNG!C401</f>
        <v>Đỗ Chí Thanh</v>
      </c>
      <c r="D401" s="206" t="str">
        <f>GD_CHUNG!D401</f>
        <v>NV Lái xe - VHTTB</v>
      </c>
      <c r="E401" s="43">
        <f>VLOOKUP(B401,RPT_TONG_HOP!$B$4:$T$988,19,FALSE)</f>
        <v>8240000</v>
      </c>
      <c r="F401" s="43">
        <f>VLOOKUP(B401,RPT_CAC_KHOAN_GIAM_TRU!$B$4:$M$1000,12,FALSE)</f>
        <v>1117430</v>
      </c>
      <c r="G401" s="76">
        <f t="shared" si="0"/>
        <v>1645140</v>
      </c>
      <c r="H401" s="43">
        <f>IF(G401&lt;0,0,IF(G401&lt;DM_TI_LE!$E$11,G401*DM_TI_LE!$F$11+DM_TI_LE!$G$11,IF(G401&lt;DM_TI_LE!$E$12,G401*DM_TI_LE!$F$12+DM_TI_LE!$G$12,IF(G401&lt;DM_TI_LE!$E$13,G401*DM_TI_LE!$F$13+DM_TI_LE!$G$13,IF(G401&lt;DM_TI_LE!$E$14,G401*DM_TI_LE!$F$14+DM_TI_LE!$G$14,IF(G401&lt;DM_TI_LE!$E$15,G401*DM_TI_LE!$F$15+DM_TI_LE!$G$15,IF(G401&lt;DM_TI_LE!$E$16,G401*DM_TI_LE!$F$16+DM_TI_LE!$G$16,G401*DM_TI_LE!$F$17+DM_TI_LE!$G$17)))))))-J401</f>
        <v>82257</v>
      </c>
      <c r="I401" s="167">
        <v>-5477430</v>
      </c>
      <c r="J401" s="22">
        <v>0</v>
      </c>
    </row>
    <row r="402" spans="1:10" ht="14.25" x14ac:dyDescent="0.2">
      <c r="A402" s="49">
        <v>398</v>
      </c>
      <c r="B402" s="206">
        <f>GD_CHUNG!B402</f>
        <v>12572</v>
      </c>
      <c r="C402" s="206" t="str">
        <f>GD_CHUNG!C402</f>
        <v>Trần Quốc Việt</v>
      </c>
      <c r="D402" s="206" t="str">
        <f>GD_CHUNG!D402</f>
        <v>NV Lái xe - VHTTB</v>
      </c>
      <c r="E402" s="43">
        <f>VLOOKUP(B402,RPT_TONG_HOP!$B$4:$T$988,19,FALSE)</f>
        <v>8240000</v>
      </c>
      <c r="F402" s="43">
        <f>VLOOKUP(B402,RPT_CAC_KHOAN_GIAM_TRU!$B$4:$M$1000,12,FALSE)</f>
        <v>1117430</v>
      </c>
      <c r="G402" s="76">
        <f t="shared" si="0"/>
        <v>2023140</v>
      </c>
      <c r="H402" s="43">
        <f>IF(G402&lt;0,0,IF(G402&lt;DM_TI_LE!$E$11,G402*DM_TI_LE!$F$11+DM_TI_LE!$G$11,IF(G402&lt;DM_TI_LE!$E$12,G402*DM_TI_LE!$F$12+DM_TI_LE!$G$12,IF(G402&lt;DM_TI_LE!$E$13,G402*DM_TI_LE!$F$13+DM_TI_LE!$G$13,IF(G402&lt;DM_TI_LE!$E$14,G402*DM_TI_LE!$F$14+DM_TI_LE!$G$14,IF(G402&lt;DM_TI_LE!$E$15,G402*DM_TI_LE!$F$15+DM_TI_LE!$G$15,IF(G402&lt;DM_TI_LE!$E$16,G402*DM_TI_LE!$F$16+DM_TI_LE!$G$16,G402*DM_TI_LE!$F$17+DM_TI_LE!$G$17)))))))-J402</f>
        <v>101157</v>
      </c>
      <c r="I402" s="167">
        <v>-5099430</v>
      </c>
      <c r="J402" s="22">
        <v>0</v>
      </c>
    </row>
    <row r="403" spans="1:10" ht="14.25" x14ac:dyDescent="0.2">
      <c r="A403" s="49">
        <v>399</v>
      </c>
      <c r="B403" s="206">
        <f>GD_CHUNG!B403</f>
        <v>12573</v>
      </c>
      <c r="C403" s="206" t="str">
        <f>GD_CHUNG!C403</f>
        <v>Trần Thế Khánh</v>
      </c>
      <c r="D403" s="206" t="str">
        <f>GD_CHUNG!D403</f>
        <v>NV Lái xe - VHTTB</v>
      </c>
      <c r="E403" s="43">
        <f>VLOOKUP(B403,RPT_TONG_HOP!$B$4:$T$988,19,FALSE)</f>
        <v>8240000</v>
      </c>
      <c r="F403" s="43">
        <f>VLOOKUP(B403,RPT_CAC_KHOAN_GIAM_TRU!$B$4:$M$1000,12,FALSE)</f>
        <v>1117430</v>
      </c>
      <c r="G403" s="76">
        <f t="shared" si="0"/>
        <v>1418340</v>
      </c>
      <c r="H403" s="43">
        <f>IF(G403&lt;0,0,IF(G403&lt;DM_TI_LE!$E$11,G403*DM_TI_LE!$F$11+DM_TI_LE!$G$11,IF(G403&lt;DM_TI_LE!$E$12,G403*DM_TI_LE!$F$12+DM_TI_LE!$G$12,IF(G403&lt;DM_TI_LE!$E$13,G403*DM_TI_LE!$F$13+DM_TI_LE!$G$13,IF(G403&lt;DM_TI_LE!$E$14,G403*DM_TI_LE!$F$14+DM_TI_LE!$G$14,IF(G403&lt;DM_TI_LE!$E$15,G403*DM_TI_LE!$F$15+DM_TI_LE!$G$15,IF(G403&lt;DM_TI_LE!$E$16,G403*DM_TI_LE!$F$16+DM_TI_LE!$G$16,G403*DM_TI_LE!$F$17+DM_TI_LE!$G$17)))))))-J403</f>
        <v>70917</v>
      </c>
      <c r="I403" s="167">
        <v>-5704230</v>
      </c>
      <c r="J403" s="22">
        <v>0</v>
      </c>
    </row>
    <row r="404" spans="1:10" ht="14.25" x14ac:dyDescent="0.2">
      <c r="A404" s="49">
        <v>400</v>
      </c>
      <c r="B404" s="206">
        <f>GD_CHUNG!B404</f>
        <v>12575</v>
      </c>
      <c r="C404" s="206" t="str">
        <f>GD_CHUNG!C404</f>
        <v>Nguyễn Văn Thắng</v>
      </c>
      <c r="D404" s="206" t="str">
        <f>GD_CHUNG!D404</f>
        <v>NV Lái xe - VHTTB</v>
      </c>
      <c r="E404" s="43">
        <f>VLOOKUP(B404,RPT_TONG_HOP!$B$4:$T$988,19,FALSE)</f>
        <v>8088799.9999999991</v>
      </c>
      <c r="F404" s="43">
        <f>VLOOKUP(B404,RPT_CAC_KHOAN_GIAM_TRU!$B$4:$M$1000,12,FALSE)</f>
        <v>1117430</v>
      </c>
      <c r="G404" s="76">
        <f t="shared" si="0"/>
        <v>3658016.919999999</v>
      </c>
      <c r="H404" s="43">
        <f>IF(G404&lt;0,0,IF(G404&lt;DM_TI_LE!$E$11,G404*DM_TI_LE!$F$11+DM_TI_LE!$G$11,IF(G404&lt;DM_TI_LE!$E$12,G404*DM_TI_LE!$F$12+DM_TI_LE!$G$12,IF(G404&lt;DM_TI_LE!$E$13,G404*DM_TI_LE!$F$13+DM_TI_LE!$G$13,IF(G404&lt;DM_TI_LE!$E$14,G404*DM_TI_LE!$F$14+DM_TI_LE!$G$14,IF(G404&lt;DM_TI_LE!$E$15,G404*DM_TI_LE!$F$15+DM_TI_LE!$G$15,IF(G404&lt;DM_TI_LE!$E$16,G404*DM_TI_LE!$F$16+DM_TI_LE!$G$16,G404*DM_TI_LE!$F$17+DM_TI_LE!$G$17)))))))-J404</f>
        <v>182900.84599999996</v>
      </c>
      <c r="I404" s="167">
        <v>-3313353.08</v>
      </c>
      <c r="J404" s="22">
        <v>0</v>
      </c>
    </row>
    <row r="405" spans="1:10" ht="14.25" x14ac:dyDescent="0.2">
      <c r="A405" s="49">
        <v>401</v>
      </c>
      <c r="B405" s="206">
        <f>GD_CHUNG!B405</f>
        <v>12577</v>
      </c>
      <c r="C405" s="206" t="str">
        <f>GD_CHUNG!C405</f>
        <v>Lê Ngọc Hùng</v>
      </c>
      <c r="D405" s="206" t="str">
        <f>GD_CHUNG!D405</f>
        <v>NV Lái xe - VHTTB</v>
      </c>
      <c r="E405" s="43">
        <f>VLOOKUP(B405,RPT_TONG_HOP!$B$4:$T$988,19,FALSE)</f>
        <v>8240000</v>
      </c>
      <c r="F405" s="43">
        <f>VLOOKUP(B405,RPT_CAC_KHOAN_GIAM_TRU!$B$4:$M$1000,12,FALSE)</f>
        <v>1117430</v>
      </c>
      <c r="G405" s="76">
        <f t="shared" si="0"/>
        <v>5245140</v>
      </c>
      <c r="H405" s="43">
        <f>IF(G405&lt;0,0,IF(G405&lt;DM_TI_LE!$E$11,G405*DM_TI_LE!$F$11+DM_TI_LE!$G$11,IF(G405&lt;DM_TI_LE!$E$12,G405*DM_TI_LE!$F$12+DM_TI_LE!$G$12,IF(G405&lt;DM_TI_LE!$E$13,G405*DM_TI_LE!$F$13+DM_TI_LE!$G$13,IF(G405&lt;DM_TI_LE!$E$14,G405*DM_TI_LE!$F$14+DM_TI_LE!$G$14,IF(G405&lt;DM_TI_LE!$E$15,G405*DM_TI_LE!$F$15+DM_TI_LE!$G$15,IF(G405&lt;DM_TI_LE!$E$16,G405*DM_TI_LE!$F$16+DM_TI_LE!$G$16,G405*DM_TI_LE!$F$17+DM_TI_LE!$G$17)))))))-J405</f>
        <v>274514</v>
      </c>
      <c r="I405" s="167">
        <v>-1877430</v>
      </c>
      <c r="J405" s="22">
        <v>0</v>
      </c>
    </row>
    <row r="406" spans="1:10" ht="14.25" x14ac:dyDescent="0.2">
      <c r="A406" s="49">
        <v>402</v>
      </c>
      <c r="B406" s="206">
        <f>GD_CHUNG!B406</f>
        <v>12579</v>
      </c>
      <c r="C406" s="206" t="str">
        <f>GD_CHUNG!C406</f>
        <v>Nguyễn Ngọc Công</v>
      </c>
      <c r="D406" s="206" t="str">
        <f>GD_CHUNG!D406</f>
        <v>NV Lái xe - VHTTB</v>
      </c>
      <c r="E406" s="43">
        <f>VLOOKUP(B406,RPT_TONG_HOP!$B$4:$T$988,19,FALSE)</f>
        <v>8240000</v>
      </c>
      <c r="F406" s="43">
        <f>VLOOKUP(B406,RPT_CAC_KHOAN_GIAM_TRU!$B$4:$M$1000,12,FALSE)</f>
        <v>1117430</v>
      </c>
      <c r="G406" s="76">
        <f t="shared" si="0"/>
        <v>4663601.54</v>
      </c>
      <c r="H406" s="43">
        <f>IF(G406&lt;0,0,IF(G406&lt;DM_TI_LE!$E$11,G406*DM_TI_LE!$F$11+DM_TI_LE!$G$11,IF(G406&lt;DM_TI_LE!$E$12,G406*DM_TI_LE!$F$12+DM_TI_LE!$G$12,IF(G406&lt;DM_TI_LE!$E$13,G406*DM_TI_LE!$F$13+DM_TI_LE!$G$13,IF(G406&lt;DM_TI_LE!$E$14,G406*DM_TI_LE!$F$14+DM_TI_LE!$G$14,IF(G406&lt;DM_TI_LE!$E$15,G406*DM_TI_LE!$F$15+DM_TI_LE!$G$15,IF(G406&lt;DM_TI_LE!$E$16,G406*DM_TI_LE!$F$16+DM_TI_LE!$G$16,G406*DM_TI_LE!$F$17+DM_TI_LE!$G$17)))))))-J406</f>
        <v>233180.07700000002</v>
      </c>
      <c r="I406" s="167">
        <v>-2458968.46</v>
      </c>
      <c r="J406" s="22">
        <v>0</v>
      </c>
    </row>
    <row r="407" spans="1:10" ht="14.25" x14ac:dyDescent="0.2">
      <c r="A407" s="49">
        <v>403</v>
      </c>
      <c r="B407" s="206">
        <f>GD_CHUNG!B407</f>
        <v>13750</v>
      </c>
      <c r="C407" s="206" t="str">
        <f>GD_CHUNG!C407</f>
        <v>Lê Anh Hùng</v>
      </c>
      <c r="D407" s="206" t="str">
        <f>GD_CHUNG!D407</f>
        <v>NV Lái xe - VHTTB</v>
      </c>
      <c r="E407" s="43">
        <f>VLOOKUP(B407,RPT_TONG_HOP!$B$4:$T$988,19,FALSE)</f>
        <v>2654222.2222222215</v>
      </c>
      <c r="F407" s="43">
        <f>VLOOKUP(B407,RPT_CAC_KHOAN_GIAM_TRU!$B$4:$M$1000,12,FALSE)</f>
        <v>9302222.222222222</v>
      </c>
      <c r="G407" s="76">
        <f t="shared" si="0"/>
        <v>-6648000</v>
      </c>
      <c r="H407" s="43">
        <f>IF(G407&lt;0,0,IF(G407&lt;DM_TI_LE!$E$11,G407*DM_TI_LE!$F$11+DM_TI_LE!$G$11,IF(G407&lt;DM_TI_LE!$E$12,G407*DM_TI_LE!$F$12+DM_TI_LE!$G$12,IF(G407&lt;DM_TI_LE!$E$13,G407*DM_TI_LE!$F$13+DM_TI_LE!$G$13,IF(G407&lt;DM_TI_LE!$E$14,G407*DM_TI_LE!$F$14+DM_TI_LE!$G$14,IF(G407&lt;DM_TI_LE!$E$15,G407*DM_TI_LE!$F$15+DM_TI_LE!$G$15,IF(G407&lt;DM_TI_LE!$E$16,G407*DM_TI_LE!$F$16+DM_TI_LE!$G$16,G407*DM_TI_LE!$F$17+DM_TI_LE!$G$17)))))))-J407</f>
        <v>0</v>
      </c>
    </row>
    <row r="408" spans="1:10" ht="14.25" x14ac:dyDescent="0.2">
      <c r="A408" s="49">
        <v>404</v>
      </c>
      <c r="B408" s="206">
        <f>GD_CHUNG!B408</f>
        <v>13751</v>
      </c>
      <c r="C408" s="206" t="str">
        <f>GD_CHUNG!C408</f>
        <v>Nguyễn Mạnh Hùng</v>
      </c>
      <c r="D408" s="206" t="str">
        <f>GD_CHUNG!D408</f>
        <v>NV Lái xe - VHTTB</v>
      </c>
      <c r="E408" s="43">
        <f>VLOOKUP(B408,RPT_TONG_HOP!$B$4:$T$988,19,FALSE)</f>
        <v>2654222.2222222215</v>
      </c>
      <c r="F408" s="43">
        <f>VLOOKUP(B408,RPT_CAC_KHOAN_GIAM_TRU!$B$4:$M$1000,12,FALSE)</f>
        <v>9302222.222222222</v>
      </c>
      <c r="G408" s="76">
        <f t="shared" si="0"/>
        <v>-6648000</v>
      </c>
      <c r="H408" s="43">
        <f>IF(G408&lt;0,0,IF(G408&lt;DM_TI_LE!$E$11,G408*DM_TI_LE!$F$11+DM_TI_LE!$G$11,IF(G408&lt;DM_TI_LE!$E$12,G408*DM_TI_LE!$F$12+DM_TI_LE!$G$12,IF(G408&lt;DM_TI_LE!$E$13,G408*DM_TI_LE!$F$13+DM_TI_LE!$G$13,IF(G408&lt;DM_TI_LE!$E$14,G408*DM_TI_LE!$F$14+DM_TI_LE!$G$14,IF(G408&lt;DM_TI_LE!$E$15,G408*DM_TI_LE!$F$15+DM_TI_LE!$G$15,IF(G408&lt;DM_TI_LE!$E$16,G408*DM_TI_LE!$F$16+DM_TI_LE!$G$16,G408*DM_TI_LE!$F$17+DM_TI_LE!$G$17)))))))-J408</f>
        <v>0</v>
      </c>
    </row>
    <row r="409" spans="1:10" ht="14.25" x14ac:dyDescent="0.2">
      <c r="A409" s="49">
        <v>405</v>
      </c>
      <c r="B409" s="206">
        <f>GD_CHUNG!B409</f>
        <v>10758</v>
      </c>
      <c r="C409" s="206" t="str">
        <f>GD_CHUNG!C409</f>
        <v>Trương Thị Minh Phượng</v>
      </c>
      <c r="D409" s="206" t="str">
        <f>GD_CHUNG!D409</f>
        <v>Đội phó</v>
      </c>
      <c r="E409" s="43">
        <f>VLOOKUP(B409,RPT_TONG_HOP!$B$4:$T$988,19,FALSE)</f>
        <v>12823249.999999985</v>
      </c>
      <c r="F409" s="43">
        <f>VLOOKUP(B409,RPT_CAC_KHOAN_GIAM_TRU!$B$4:$M$1000,12,FALSE)</f>
        <v>1196705</v>
      </c>
      <c r="G409" s="76">
        <f t="shared" si="0"/>
        <v>10074839.999999985</v>
      </c>
      <c r="H409" s="43">
        <f>IF(G409&lt;0,0,IF(G409&lt;DM_TI_LE!$E$11,G409*DM_TI_LE!$F$11+DM_TI_LE!$G$11,IF(G409&lt;DM_TI_LE!$E$12,G409*DM_TI_LE!$F$12+DM_TI_LE!$G$12,IF(G409&lt;DM_TI_LE!$E$13,G409*DM_TI_LE!$F$13+DM_TI_LE!$G$13,IF(G409&lt;DM_TI_LE!$E$14,G409*DM_TI_LE!$F$14+DM_TI_LE!$G$14,IF(G409&lt;DM_TI_LE!$E$15,G409*DM_TI_LE!$F$15+DM_TI_LE!$G$15,IF(G409&lt;DM_TI_LE!$E$16,G409*DM_TI_LE!$F$16+DM_TI_LE!$G$16,G409*DM_TI_LE!$F$17+DM_TI_LE!$G$17)))))))-J409</f>
        <v>761225.99999999767</v>
      </c>
      <c r="I409" s="167">
        <v>-1551705</v>
      </c>
      <c r="J409" s="22">
        <v>0</v>
      </c>
    </row>
    <row r="410" spans="1:10" ht="14.25" x14ac:dyDescent="0.2">
      <c r="A410" s="49">
        <v>406</v>
      </c>
      <c r="B410" s="206">
        <f>GD_CHUNG!B410</f>
        <v>10644</v>
      </c>
      <c r="C410" s="206" t="str">
        <f>GD_CHUNG!C410</f>
        <v>Nguyễn Văn Bình</v>
      </c>
      <c r="D410" s="206" t="str">
        <f>GD_CHUNG!D410</f>
        <v>KTV mặt đất</v>
      </c>
      <c r="E410" s="43">
        <f>VLOOKUP(B410,RPT_TONG_HOP!$B$4:$T$988,19,FALSE)</f>
        <v>12245000</v>
      </c>
      <c r="F410" s="43">
        <f>VLOOKUP(B410,RPT_CAC_KHOAN_GIAM_TRU!$B$4:$M$1000,12,FALSE)</f>
        <v>1196705</v>
      </c>
      <c r="G410" s="76">
        <f t="shared" si="0"/>
        <v>3596743.8499999996</v>
      </c>
      <c r="H410" s="43">
        <f>IF(G410&lt;0,0,IF(G410&lt;DM_TI_LE!$E$11,G410*DM_TI_LE!$F$11+DM_TI_LE!$G$11,IF(G410&lt;DM_TI_LE!$E$12,G410*DM_TI_LE!$F$12+DM_TI_LE!$G$12,IF(G410&lt;DM_TI_LE!$E$13,G410*DM_TI_LE!$F$13+DM_TI_LE!$G$13,IF(G410&lt;DM_TI_LE!$E$14,G410*DM_TI_LE!$F$14+DM_TI_LE!$G$14,IF(G410&lt;DM_TI_LE!$E$15,G410*DM_TI_LE!$F$15+DM_TI_LE!$G$15,IF(G410&lt;DM_TI_LE!$E$16,G410*DM_TI_LE!$F$16+DM_TI_LE!$G$16,G410*DM_TI_LE!$F$17+DM_TI_LE!$G$17)))))))-J410</f>
        <v>179837.1925</v>
      </c>
      <c r="I410" s="167">
        <v>-7451551.1500000004</v>
      </c>
      <c r="J410" s="22">
        <v>0</v>
      </c>
    </row>
    <row r="411" spans="1:10" ht="14.25" x14ac:dyDescent="0.2">
      <c r="A411" s="49">
        <v>407</v>
      </c>
      <c r="B411" s="206">
        <f>GD_CHUNG!B411</f>
        <v>10645</v>
      </c>
      <c r="C411" s="206" t="str">
        <f>GD_CHUNG!C411</f>
        <v>Thân Hoài Nam</v>
      </c>
      <c r="D411" s="206" t="str">
        <f>GD_CHUNG!D411</f>
        <v>KTV mặt đất</v>
      </c>
      <c r="E411" s="43">
        <f>VLOOKUP(B411,RPT_TONG_HOP!$B$4:$T$988,19,FALSE)</f>
        <v>13437500</v>
      </c>
      <c r="F411" s="43">
        <f>VLOOKUP(B411,RPT_CAC_KHOAN_GIAM_TRU!$B$4:$M$1000,12,FALSE)</f>
        <v>1217075</v>
      </c>
      <c r="G411" s="76">
        <f t="shared" si="0"/>
        <v>13258350</v>
      </c>
      <c r="H411" s="43">
        <f>IF(G411&lt;0,0,IF(G411&lt;DM_TI_LE!$E$11,G411*DM_TI_LE!$F$11+DM_TI_LE!$G$11,IF(G411&lt;DM_TI_LE!$E$12,G411*DM_TI_LE!$F$12+DM_TI_LE!$G$12,IF(G411&lt;DM_TI_LE!$E$13,G411*DM_TI_LE!$F$13+DM_TI_LE!$G$13,IF(G411&lt;DM_TI_LE!$E$14,G411*DM_TI_LE!$F$14+DM_TI_LE!$G$14,IF(G411&lt;DM_TI_LE!$E$15,G411*DM_TI_LE!$F$15+DM_TI_LE!$G$15,IF(G411&lt;DM_TI_LE!$E$16,G411*DM_TI_LE!$F$16+DM_TI_LE!$G$16,G411*DM_TI_LE!$F$17+DM_TI_LE!$G$17)))))))-J411</f>
        <v>1186856.5</v>
      </c>
      <c r="I411" s="167">
        <v>1037925</v>
      </c>
      <c r="J411" s="32">
        <v>51896</v>
      </c>
    </row>
    <row r="412" spans="1:10" ht="14.25" x14ac:dyDescent="0.2">
      <c r="A412" s="49">
        <v>408</v>
      </c>
      <c r="B412" s="206">
        <f>GD_CHUNG!B412</f>
        <v>13531</v>
      </c>
      <c r="C412" s="206" t="str">
        <f>GD_CHUNG!C412</f>
        <v>Võ Thị Vân</v>
      </c>
      <c r="D412" s="206" t="str">
        <f>GD_CHUNG!D412</f>
        <v>Nhân viên vệ sinh khu bay</v>
      </c>
      <c r="E412" s="43">
        <f>VLOOKUP(B412,RPT_TONG_HOP!$B$4:$T$988,19,FALSE)</f>
        <v>7295000</v>
      </c>
      <c r="F412" s="43">
        <f>VLOOKUP(B412,RPT_CAC_KHOAN_GIAM_TRU!$B$4:$M$1000,12,FALSE)</f>
        <v>1005500</v>
      </c>
      <c r="G412" s="76">
        <f t="shared" si="0"/>
        <v>3579000</v>
      </c>
      <c r="H412" s="43">
        <f>IF(G412&lt;0,0,IF(G412&lt;DM_TI_LE!$E$11,G412*DM_TI_LE!$F$11+DM_TI_LE!$G$11,IF(G412&lt;DM_TI_LE!$E$12,G412*DM_TI_LE!$F$12+DM_TI_LE!$G$12,IF(G412&lt;DM_TI_LE!$E$13,G412*DM_TI_LE!$F$13+DM_TI_LE!$G$13,IF(G412&lt;DM_TI_LE!$E$14,G412*DM_TI_LE!$F$14+DM_TI_LE!$G$14,IF(G412&lt;DM_TI_LE!$E$15,G412*DM_TI_LE!$F$15+DM_TI_LE!$G$15,IF(G412&lt;DM_TI_LE!$E$16,G412*DM_TI_LE!$F$16+DM_TI_LE!$G$16,G412*DM_TI_LE!$F$17+DM_TI_LE!$G$17)))))))-J412</f>
        <v>178950</v>
      </c>
      <c r="I412" s="167">
        <v>-2710500</v>
      </c>
      <c r="J412" s="22">
        <v>0</v>
      </c>
    </row>
    <row r="413" spans="1:10" ht="14.25" x14ac:dyDescent="0.2">
      <c r="A413" s="49">
        <v>409</v>
      </c>
      <c r="B413" s="206">
        <f>GD_CHUNG!B413</f>
        <v>12508</v>
      </c>
      <c r="C413" s="206" t="str">
        <f>GD_CHUNG!C413</f>
        <v>Nguyễn Hồng Nhung</v>
      </c>
      <c r="D413" s="206" t="str">
        <f>GD_CHUNG!D413</f>
        <v>Nv vệ sinh</v>
      </c>
      <c r="E413" s="43">
        <f>VLOOKUP(B413,RPT_TONG_HOP!$B$4:$T$988,19,FALSE)</f>
        <v>7295000</v>
      </c>
      <c r="F413" s="43">
        <f>VLOOKUP(B413,RPT_CAC_KHOAN_GIAM_TRU!$B$4:$M$1000,12,FALSE)</f>
        <v>1005500</v>
      </c>
      <c r="G413" s="76">
        <f t="shared" si="0"/>
        <v>-21000</v>
      </c>
      <c r="H413" s="43">
        <f>IF(G413&lt;0,0,IF(G413&lt;DM_TI_LE!$E$11,G413*DM_TI_LE!$F$11+DM_TI_LE!$G$11,IF(G413&lt;DM_TI_LE!$E$12,G413*DM_TI_LE!$F$12+DM_TI_LE!$G$12,IF(G413&lt;DM_TI_LE!$E$13,G413*DM_TI_LE!$F$13+DM_TI_LE!$G$13,IF(G413&lt;DM_TI_LE!$E$14,G413*DM_TI_LE!$F$14+DM_TI_LE!$G$14,IF(G413&lt;DM_TI_LE!$E$15,G413*DM_TI_LE!$F$15+DM_TI_LE!$G$15,IF(G413&lt;DM_TI_LE!$E$16,G413*DM_TI_LE!$F$16+DM_TI_LE!$G$16,G413*DM_TI_LE!$F$17+DM_TI_LE!$G$17)))))))-J413</f>
        <v>0</v>
      </c>
      <c r="I413" s="167">
        <v>-6310500</v>
      </c>
      <c r="J413" s="22">
        <v>0</v>
      </c>
    </row>
    <row r="414" spans="1:10" ht="14.25" x14ac:dyDescent="0.2">
      <c r="A414" s="49">
        <v>410</v>
      </c>
      <c r="B414" s="206">
        <f>GD_CHUNG!B414</f>
        <v>12596</v>
      </c>
      <c r="C414" s="206" t="str">
        <f>GD_CHUNG!C414</f>
        <v>Phan Thị Hải Yến</v>
      </c>
      <c r="D414" s="206" t="str">
        <f>GD_CHUNG!D414</f>
        <v>Nv vệ sinh</v>
      </c>
      <c r="E414" s="43">
        <f>VLOOKUP(B414,RPT_TONG_HOP!$B$4:$T$988,19,FALSE)</f>
        <v>7295000</v>
      </c>
      <c r="F414" s="43">
        <f>VLOOKUP(B414,RPT_CAC_KHOAN_GIAM_TRU!$B$4:$M$1000,12,FALSE)</f>
        <v>1005500</v>
      </c>
      <c r="G414" s="76">
        <f t="shared" si="0"/>
        <v>-21000</v>
      </c>
      <c r="H414" s="43">
        <f>IF(G414&lt;0,0,IF(G414&lt;DM_TI_LE!$E$11,G414*DM_TI_LE!$F$11+DM_TI_LE!$G$11,IF(G414&lt;DM_TI_LE!$E$12,G414*DM_TI_LE!$F$12+DM_TI_LE!$G$12,IF(G414&lt;DM_TI_LE!$E$13,G414*DM_TI_LE!$F$13+DM_TI_LE!$G$13,IF(G414&lt;DM_TI_LE!$E$14,G414*DM_TI_LE!$F$14+DM_TI_LE!$G$14,IF(G414&lt;DM_TI_LE!$E$15,G414*DM_TI_LE!$F$15+DM_TI_LE!$G$15,IF(G414&lt;DM_TI_LE!$E$16,G414*DM_TI_LE!$F$16+DM_TI_LE!$G$16,G414*DM_TI_LE!$F$17+DM_TI_LE!$G$17)))))))-J414</f>
        <v>0</v>
      </c>
      <c r="I414" s="167">
        <v>-6310500</v>
      </c>
      <c r="J414" s="22">
        <v>0</v>
      </c>
    </row>
    <row r="415" spans="1:10" ht="14.25" x14ac:dyDescent="0.2">
      <c r="A415" s="49">
        <v>411</v>
      </c>
      <c r="B415" s="206">
        <f>GD_CHUNG!B415</f>
        <v>12597</v>
      </c>
      <c r="C415" s="206" t="str">
        <f>GD_CHUNG!C415</f>
        <v>Doãn Thị Thanh Hà</v>
      </c>
      <c r="D415" s="206" t="str">
        <f>GD_CHUNG!D415</f>
        <v>Nv vệ sinh</v>
      </c>
      <c r="E415" s="43">
        <f>VLOOKUP(B415,RPT_TONG_HOP!$B$4:$T$988,19,FALSE)</f>
        <v>7295000</v>
      </c>
      <c r="F415" s="43">
        <f>VLOOKUP(B415,RPT_CAC_KHOAN_GIAM_TRU!$B$4:$M$1000,12,FALSE)</f>
        <v>1005500</v>
      </c>
      <c r="G415" s="76">
        <f t="shared" si="0"/>
        <v>-21000</v>
      </c>
      <c r="H415" s="43">
        <f>IF(G415&lt;0,0,IF(G415&lt;DM_TI_LE!$E$11,G415*DM_TI_LE!$F$11+DM_TI_LE!$G$11,IF(G415&lt;DM_TI_LE!$E$12,G415*DM_TI_LE!$F$12+DM_TI_LE!$G$12,IF(G415&lt;DM_TI_LE!$E$13,G415*DM_TI_LE!$F$13+DM_TI_LE!$G$13,IF(G415&lt;DM_TI_LE!$E$14,G415*DM_TI_LE!$F$14+DM_TI_LE!$G$14,IF(G415&lt;DM_TI_LE!$E$15,G415*DM_TI_LE!$F$15+DM_TI_LE!$G$15,IF(G415&lt;DM_TI_LE!$E$16,G415*DM_TI_LE!$F$16+DM_TI_LE!$G$16,G415*DM_TI_LE!$F$17+DM_TI_LE!$G$17)))))))-J415</f>
        <v>0</v>
      </c>
      <c r="I415" s="167">
        <v>-6310500</v>
      </c>
      <c r="J415" s="22">
        <v>0</v>
      </c>
    </row>
    <row r="416" spans="1:10" ht="14.25" x14ac:dyDescent="0.2">
      <c r="A416" s="49">
        <v>412</v>
      </c>
      <c r="B416" s="206">
        <f>GD_CHUNG!B416</f>
        <v>13098</v>
      </c>
      <c r="C416" s="206" t="str">
        <f>GD_CHUNG!C416</f>
        <v>Đặng Thị Thúy Hằng</v>
      </c>
      <c r="D416" s="206" t="str">
        <f>GD_CHUNG!D416</f>
        <v>Nv vệ sinh</v>
      </c>
      <c r="E416" s="43">
        <f>VLOOKUP(B416,RPT_TONG_HOP!$B$4:$T$988,19,FALSE)</f>
        <v>7295000</v>
      </c>
      <c r="F416" s="43">
        <f>VLOOKUP(B416,RPT_CAC_KHOAN_GIAM_TRU!$B$4:$M$1000,12,FALSE)</f>
        <v>1005500</v>
      </c>
      <c r="G416" s="76">
        <f t="shared" si="0"/>
        <v>-21000</v>
      </c>
      <c r="H416" s="43">
        <f>IF(G416&lt;0,0,IF(G416&lt;DM_TI_LE!$E$11,G416*DM_TI_LE!$F$11+DM_TI_LE!$G$11,IF(G416&lt;DM_TI_LE!$E$12,G416*DM_TI_LE!$F$12+DM_TI_LE!$G$12,IF(G416&lt;DM_TI_LE!$E$13,G416*DM_TI_LE!$F$13+DM_TI_LE!$G$13,IF(G416&lt;DM_TI_LE!$E$14,G416*DM_TI_LE!$F$14+DM_TI_LE!$G$14,IF(G416&lt;DM_TI_LE!$E$15,G416*DM_TI_LE!$F$15+DM_TI_LE!$G$15,IF(G416&lt;DM_TI_LE!$E$16,G416*DM_TI_LE!$F$16+DM_TI_LE!$G$16,G416*DM_TI_LE!$F$17+DM_TI_LE!$G$17)))))))-J416</f>
        <v>0</v>
      </c>
      <c r="I416" s="167">
        <v>-6310500</v>
      </c>
      <c r="J416" s="22">
        <v>0</v>
      </c>
    </row>
    <row r="417" spans="1:10" ht="14.25" x14ac:dyDescent="0.2">
      <c r="A417" s="49">
        <v>413</v>
      </c>
      <c r="B417" s="206">
        <f>GD_CHUNG!B417</f>
        <v>13100</v>
      </c>
      <c r="C417" s="206" t="str">
        <f>GD_CHUNG!C417</f>
        <v>Nguyễn Thị Mến</v>
      </c>
      <c r="D417" s="206" t="str">
        <f>GD_CHUNG!D417</f>
        <v>Nv vệ sinh</v>
      </c>
      <c r="E417" s="43">
        <f>VLOOKUP(B417,RPT_TONG_HOP!$B$4:$T$988,19,FALSE)</f>
        <v>7295000</v>
      </c>
      <c r="F417" s="43">
        <f>VLOOKUP(B417,RPT_CAC_KHOAN_GIAM_TRU!$B$4:$M$1000,12,FALSE)</f>
        <v>1005500</v>
      </c>
      <c r="G417" s="76">
        <f t="shared" si="0"/>
        <v>3579000</v>
      </c>
      <c r="H417" s="43">
        <f>IF(G417&lt;0,0,IF(G417&lt;DM_TI_LE!$E$11,G417*DM_TI_LE!$F$11+DM_TI_LE!$G$11,IF(G417&lt;DM_TI_LE!$E$12,G417*DM_TI_LE!$F$12+DM_TI_LE!$G$12,IF(G417&lt;DM_TI_LE!$E$13,G417*DM_TI_LE!$F$13+DM_TI_LE!$G$13,IF(G417&lt;DM_TI_LE!$E$14,G417*DM_TI_LE!$F$14+DM_TI_LE!$G$14,IF(G417&lt;DM_TI_LE!$E$15,G417*DM_TI_LE!$F$15+DM_TI_LE!$G$15,IF(G417&lt;DM_TI_LE!$E$16,G417*DM_TI_LE!$F$16+DM_TI_LE!$G$16,G417*DM_TI_LE!$F$17+DM_TI_LE!$G$17)))))))-J417</f>
        <v>178950</v>
      </c>
      <c r="I417" s="167">
        <v>-2710500</v>
      </c>
      <c r="J417" s="22">
        <v>0</v>
      </c>
    </row>
    <row r="418" spans="1:10" ht="14.25" x14ac:dyDescent="0.2">
      <c r="A418" s="49">
        <v>414</v>
      </c>
      <c r="B418" s="206">
        <f>GD_CHUNG!B418</f>
        <v>10754</v>
      </c>
      <c r="C418" s="206" t="str">
        <f>GD_CHUNG!C418</f>
        <v>Đào Hồng Phúc</v>
      </c>
      <c r="D418" s="206" t="str">
        <f>GD_CHUNG!D418</f>
        <v>Nv VS MB</v>
      </c>
      <c r="E418" s="43">
        <f>VLOOKUP(B418,RPT_TONG_HOP!$B$4:$T$988,19,FALSE)</f>
        <v>8105000</v>
      </c>
      <c r="F418" s="43">
        <f>VLOOKUP(B418,RPT_CAC_KHOAN_GIAM_TRU!$B$4:$M$1000,12,FALSE)</f>
        <v>1005500</v>
      </c>
      <c r="G418" s="76">
        <f t="shared" si="0"/>
        <v>5570250</v>
      </c>
      <c r="H418" s="43">
        <f>IF(G418&lt;0,0,IF(G418&lt;DM_TI_LE!$E$11,G418*DM_TI_LE!$F$11+DM_TI_LE!$G$11,IF(G418&lt;DM_TI_LE!$E$12,G418*DM_TI_LE!$F$12+DM_TI_LE!$G$12,IF(G418&lt;DM_TI_LE!$E$13,G418*DM_TI_LE!$F$13+DM_TI_LE!$G$13,IF(G418&lt;DM_TI_LE!$E$14,G418*DM_TI_LE!$F$14+DM_TI_LE!$G$14,IF(G418&lt;DM_TI_LE!$E$15,G418*DM_TI_LE!$F$15+DM_TI_LE!$G$15,IF(G418&lt;DM_TI_LE!$E$16,G418*DM_TI_LE!$F$16+DM_TI_LE!$G$16,G418*DM_TI_LE!$F$17+DM_TI_LE!$G$17)))))))-J418</f>
        <v>307025</v>
      </c>
      <c r="I418" s="167">
        <v>-1529250</v>
      </c>
      <c r="J418" s="22">
        <v>0</v>
      </c>
    </row>
    <row r="419" spans="1:10" ht="14.25" x14ac:dyDescent="0.2">
      <c r="A419" s="49">
        <v>415</v>
      </c>
      <c r="B419" s="206">
        <f>GD_CHUNG!B419</f>
        <v>10755</v>
      </c>
      <c r="C419" s="206" t="str">
        <f>GD_CHUNG!C419</f>
        <v>Quàng Thị Hạnh</v>
      </c>
      <c r="D419" s="206" t="str">
        <f>GD_CHUNG!D419</f>
        <v>Nv VS MB</v>
      </c>
      <c r="E419" s="43">
        <f>VLOOKUP(B419,RPT_TONG_HOP!$B$4:$T$988,19,FALSE)</f>
        <v>8555000</v>
      </c>
      <c r="F419" s="43">
        <f>VLOOKUP(B419,RPT_CAC_KHOAN_GIAM_TRU!$B$4:$M$1000,12,FALSE)</f>
        <v>1147880</v>
      </c>
      <c r="G419" s="76">
        <f t="shared" si="0"/>
        <v>-1780260</v>
      </c>
      <c r="H419" s="43">
        <f>IF(G419&lt;0,0,IF(G419&lt;DM_TI_LE!$E$11,G419*DM_TI_LE!$F$11+DM_TI_LE!$G$11,IF(G419&lt;DM_TI_LE!$E$12,G419*DM_TI_LE!$F$12+DM_TI_LE!$G$12,IF(G419&lt;DM_TI_LE!$E$13,G419*DM_TI_LE!$F$13+DM_TI_LE!$G$13,IF(G419&lt;DM_TI_LE!$E$14,G419*DM_TI_LE!$F$14+DM_TI_LE!$G$14,IF(G419&lt;DM_TI_LE!$E$15,G419*DM_TI_LE!$F$15+DM_TI_LE!$G$15,IF(G419&lt;DM_TI_LE!$E$16,G419*DM_TI_LE!$F$16+DM_TI_LE!$G$16,G419*DM_TI_LE!$F$17+DM_TI_LE!$G$17)))))))-J419</f>
        <v>0</v>
      </c>
      <c r="I419" s="167">
        <v>-9187380</v>
      </c>
      <c r="J419" s="22">
        <v>0</v>
      </c>
    </row>
    <row r="420" spans="1:10" ht="14.25" x14ac:dyDescent="0.2">
      <c r="A420" s="49">
        <v>416</v>
      </c>
      <c r="B420" s="206">
        <f>GD_CHUNG!B420</f>
        <v>10756</v>
      </c>
      <c r="C420" s="206" t="str">
        <f>GD_CHUNG!C420</f>
        <v>Nguyễn Bình Minh</v>
      </c>
      <c r="D420" s="206" t="str">
        <f>GD_CHUNG!D420</f>
        <v>Nv VS MB</v>
      </c>
      <c r="E420" s="43">
        <f>VLOOKUP(B420,RPT_TONG_HOP!$B$4:$T$988,19,FALSE)</f>
        <v>8555000</v>
      </c>
      <c r="F420" s="43">
        <f>VLOOKUP(B420,RPT_CAC_KHOAN_GIAM_TRU!$B$4:$M$1000,12,FALSE)</f>
        <v>1147880</v>
      </c>
      <c r="G420" s="76">
        <f t="shared" si="0"/>
        <v>2214240</v>
      </c>
      <c r="H420" s="43">
        <f>IF(G420&lt;0,0,IF(G420&lt;DM_TI_LE!$E$11,G420*DM_TI_LE!$F$11+DM_TI_LE!$G$11,IF(G420&lt;DM_TI_LE!$E$12,G420*DM_TI_LE!$F$12+DM_TI_LE!$G$12,IF(G420&lt;DM_TI_LE!$E$13,G420*DM_TI_LE!$F$13+DM_TI_LE!$G$13,IF(G420&lt;DM_TI_LE!$E$14,G420*DM_TI_LE!$F$14+DM_TI_LE!$G$14,IF(G420&lt;DM_TI_LE!$E$15,G420*DM_TI_LE!$F$15+DM_TI_LE!$G$15,IF(G420&lt;DM_TI_LE!$E$16,G420*DM_TI_LE!$F$16+DM_TI_LE!$G$16,G420*DM_TI_LE!$F$17+DM_TI_LE!$G$17)))))))-J420</f>
        <v>110712</v>
      </c>
      <c r="I420" s="167">
        <v>-5192880</v>
      </c>
      <c r="J420" s="22">
        <v>0</v>
      </c>
    </row>
    <row r="421" spans="1:10" ht="14.25" x14ac:dyDescent="0.2">
      <c r="A421" s="49">
        <v>417</v>
      </c>
      <c r="B421" s="206">
        <f>GD_CHUNG!B421</f>
        <v>10757</v>
      </c>
      <c r="C421" s="206" t="str">
        <f>GD_CHUNG!C421</f>
        <v>Nguyễn Văn Quý</v>
      </c>
      <c r="D421" s="206" t="str">
        <f>GD_CHUNG!D421</f>
        <v>NV Lái xe - VHTTB</v>
      </c>
      <c r="E421" s="43">
        <f>VLOOKUP(B421,RPT_TONG_HOP!$B$4:$T$988,19,FALSE)</f>
        <v>8240000</v>
      </c>
      <c r="F421" s="43">
        <f>VLOOKUP(B421,RPT_CAC_KHOAN_GIAM_TRU!$B$4:$M$1000,12,FALSE)</f>
        <v>1117430</v>
      </c>
      <c r="G421" s="76">
        <f t="shared" si="0"/>
        <v>1342740</v>
      </c>
      <c r="H421" s="43">
        <f>IF(G421&lt;0,0,IF(G421&lt;DM_TI_LE!$E$11,G421*DM_TI_LE!$F$11+DM_TI_LE!$G$11,IF(G421&lt;DM_TI_LE!$E$12,G421*DM_TI_LE!$F$12+DM_TI_LE!$G$12,IF(G421&lt;DM_TI_LE!$E$13,G421*DM_TI_LE!$F$13+DM_TI_LE!$G$13,IF(G421&lt;DM_TI_LE!$E$14,G421*DM_TI_LE!$F$14+DM_TI_LE!$G$14,IF(G421&lt;DM_TI_LE!$E$15,G421*DM_TI_LE!$F$15+DM_TI_LE!$G$15,IF(G421&lt;DM_TI_LE!$E$16,G421*DM_TI_LE!$F$16+DM_TI_LE!$G$16,G421*DM_TI_LE!$F$17+DM_TI_LE!$G$17)))))))-J421</f>
        <v>67137</v>
      </c>
      <c r="I421" s="167">
        <v>-5779830</v>
      </c>
      <c r="J421" s="22">
        <v>0</v>
      </c>
    </row>
    <row r="422" spans="1:10" ht="14.25" x14ac:dyDescent="0.2">
      <c r="A422" s="49">
        <v>418</v>
      </c>
      <c r="B422" s="206">
        <f>GD_CHUNG!B422</f>
        <v>10759</v>
      </c>
      <c r="C422" s="206" t="str">
        <f>GD_CHUNG!C422</f>
        <v>Nguyễn Anh Đức</v>
      </c>
      <c r="D422" s="206" t="str">
        <f>GD_CHUNG!D422</f>
        <v>Nv VS MB</v>
      </c>
      <c r="E422" s="43">
        <f>VLOOKUP(B422,RPT_TONG_HOP!$B$4:$T$988,19,FALSE)</f>
        <v>8105000</v>
      </c>
      <c r="F422" s="43">
        <f>VLOOKUP(B422,RPT_CAC_KHOAN_GIAM_TRU!$B$4:$M$1000,12,FALSE)</f>
        <v>1005500</v>
      </c>
      <c r="G422" s="76">
        <f t="shared" si="0"/>
        <v>1970250</v>
      </c>
      <c r="H422" s="43">
        <f>IF(G422&lt;0,0,IF(G422&lt;DM_TI_LE!$E$11,G422*DM_TI_LE!$F$11+DM_TI_LE!$G$11,IF(G422&lt;DM_TI_LE!$E$12,G422*DM_TI_LE!$F$12+DM_TI_LE!$G$12,IF(G422&lt;DM_TI_LE!$E$13,G422*DM_TI_LE!$F$13+DM_TI_LE!$G$13,IF(G422&lt;DM_TI_LE!$E$14,G422*DM_TI_LE!$F$14+DM_TI_LE!$G$14,IF(G422&lt;DM_TI_LE!$E$15,G422*DM_TI_LE!$F$15+DM_TI_LE!$G$15,IF(G422&lt;DM_TI_LE!$E$16,G422*DM_TI_LE!$F$16+DM_TI_LE!$G$16,G422*DM_TI_LE!$F$17+DM_TI_LE!$G$17)))))))-J422</f>
        <v>98512.5</v>
      </c>
      <c r="I422" s="167">
        <v>-5129250</v>
      </c>
      <c r="J422" s="22">
        <v>0</v>
      </c>
    </row>
    <row r="423" spans="1:10" ht="14.25" x14ac:dyDescent="0.2">
      <c r="A423" s="49">
        <v>419</v>
      </c>
      <c r="B423" s="206">
        <f>GD_CHUNG!B423</f>
        <v>10760</v>
      </c>
      <c r="C423" s="206" t="str">
        <f>GD_CHUNG!C423</f>
        <v>Trần Thị Ngọc Lan</v>
      </c>
      <c r="D423" s="206" t="str">
        <f>GD_CHUNG!D423</f>
        <v>Nv VS MB</v>
      </c>
      <c r="E423" s="43">
        <f>VLOOKUP(B423,RPT_TONG_HOP!$B$4:$T$988,19,FALSE)</f>
        <v>742500</v>
      </c>
      <c r="F423" s="43">
        <f>VLOOKUP(B423,RPT_CAC_KHOAN_GIAM_TRU!$B$4:$M$1000,12,FALSE)</f>
        <v>0</v>
      </c>
      <c r="G423" s="76">
        <f t="shared" si="0"/>
        <v>-11115000</v>
      </c>
      <c r="H423" s="43">
        <f>IF(G423&lt;0,0,IF(G423&lt;DM_TI_LE!$E$11,G423*DM_TI_LE!$F$11+DM_TI_LE!$G$11,IF(G423&lt;DM_TI_LE!$E$12,G423*DM_TI_LE!$F$12+DM_TI_LE!$G$12,IF(G423&lt;DM_TI_LE!$E$13,G423*DM_TI_LE!$F$13+DM_TI_LE!$G$13,IF(G423&lt;DM_TI_LE!$E$14,G423*DM_TI_LE!$F$14+DM_TI_LE!$G$14,IF(G423&lt;DM_TI_LE!$E$15,G423*DM_TI_LE!$F$15+DM_TI_LE!$G$15,IF(G423&lt;DM_TI_LE!$E$16,G423*DM_TI_LE!$F$16+DM_TI_LE!$G$16,G423*DM_TI_LE!$F$17+DM_TI_LE!$G$17)))))))-J423</f>
        <v>0</v>
      </c>
      <c r="I423" s="167">
        <v>-11857500</v>
      </c>
      <c r="J423" s="22">
        <v>0</v>
      </c>
    </row>
    <row r="424" spans="1:10" ht="14.25" x14ac:dyDescent="0.2">
      <c r="A424" s="49">
        <v>420</v>
      </c>
      <c r="B424" s="206">
        <f>GD_CHUNG!B424</f>
        <v>10761</v>
      </c>
      <c r="C424" s="206" t="str">
        <f>GD_CHUNG!C424</f>
        <v>Nguyễn Thị Anh Thơ</v>
      </c>
      <c r="D424" s="206" t="str">
        <f>GD_CHUNG!D424</f>
        <v>Nv VS MB</v>
      </c>
      <c r="E424" s="43">
        <f>VLOOKUP(B424,RPT_TONG_HOP!$B$4:$T$988,19,FALSE)</f>
        <v>8476249.9999999888</v>
      </c>
      <c r="F424" s="43">
        <f>VLOOKUP(B424,RPT_CAC_KHOAN_GIAM_TRU!$B$4:$M$1000,12,FALSE)</f>
        <v>1005500</v>
      </c>
      <c r="G424" s="76">
        <f t="shared" si="0"/>
        <v>1970249.9999999888</v>
      </c>
      <c r="H424" s="43">
        <f>IF(G424&lt;0,0,IF(G424&lt;DM_TI_LE!$E$11,G424*DM_TI_LE!$F$11+DM_TI_LE!$G$11,IF(G424&lt;DM_TI_LE!$E$12,G424*DM_TI_LE!$F$12+DM_TI_LE!$G$12,IF(G424&lt;DM_TI_LE!$E$13,G424*DM_TI_LE!$F$13+DM_TI_LE!$G$13,IF(G424&lt;DM_TI_LE!$E$14,G424*DM_TI_LE!$F$14+DM_TI_LE!$G$14,IF(G424&lt;DM_TI_LE!$E$15,G424*DM_TI_LE!$F$15+DM_TI_LE!$G$15,IF(G424&lt;DM_TI_LE!$E$16,G424*DM_TI_LE!$F$16+DM_TI_LE!$G$16,G424*DM_TI_LE!$F$17+DM_TI_LE!$G$17)))))))-J424</f>
        <v>98512.499999999447</v>
      </c>
      <c r="I424" s="167">
        <v>-5500500</v>
      </c>
      <c r="J424" s="22">
        <v>0</v>
      </c>
    </row>
    <row r="425" spans="1:10" ht="14.25" x14ac:dyDescent="0.2">
      <c r="A425" s="49">
        <v>421</v>
      </c>
      <c r="B425" s="206">
        <f>GD_CHUNG!B425</f>
        <v>10762</v>
      </c>
      <c r="C425" s="206" t="str">
        <f>GD_CHUNG!C425</f>
        <v>Nguyễn Thị Kim Thu</v>
      </c>
      <c r="D425" s="206" t="str">
        <f>GD_CHUNG!D425</f>
        <v>Nv VS MB</v>
      </c>
      <c r="E425" s="43">
        <f>VLOOKUP(B425,RPT_TONG_HOP!$B$4:$T$988,19,FALSE)</f>
        <v>8710000</v>
      </c>
      <c r="F425" s="43">
        <f>VLOOKUP(B425,RPT_CAC_KHOAN_GIAM_TRU!$B$4:$M$1000,12,FALSE)</f>
        <v>1070600</v>
      </c>
      <c r="G425" s="76">
        <f t="shared" si="0"/>
        <v>-921200</v>
      </c>
      <c r="H425" s="43">
        <f>IF(G425&lt;0,0,IF(G425&lt;DM_TI_LE!$E$11,G425*DM_TI_LE!$F$11+DM_TI_LE!$G$11,IF(G425&lt;DM_TI_LE!$E$12,G425*DM_TI_LE!$F$12+DM_TI_LE!$G$12,IF(G425&lt;DM_TI_LE!$E$13,G425*DM_TI_LE!$F$13+DM_TI_LE!$G$13,IF(G425&lt;DM_TI_LE!$E$14,G425*DM_TI_LE!$F$14+DM_TI_LE!$G$14,IF(G425&lt;DM_TI_LE!$E$15,G425*DM_TI_LE!$F$15+DM_TI_LE!$G$15,IF(G425&lt;DM_TI_LE!$E$16,G425*DM_TI_LE!$F$16+DM_TI_LE!$G$16,G425*DM_TI_LE!$F$17+DM_TI_LE!$G$17)))))))-J425</f>
        <v>0</v>
      </c>
      <c r="I425" s="167">
        <v>-8560600</v>
      </c>
      <c r="J425" s="22">
        <v>0</v>
      </c>
    </row>
    <row r="426" spans="1:10" ht="14.25" x14ac:dyDescent="0.2">
      <c r="A426" s="49">
        <v>422</v>
      </c>
      <c r="B426" s="206">
        <f>GD_CHUNG!B426</f>
        <v>10763</v>
      </c>
      <c r="C426" s="206" t="str">
        <f>GD_CHUNG!C426</f>
        <v>Nguyễn Thị Ngà</v>
      </c>
      <c r="D426" s="206" t="str">
        <f>GD_CHUNG!D426</f>
        <v>Nv VS MB</v>
      </c>
      <c r="E426" s="43">
        <f>VLOOKUP(B426,RPT_TONG_HOP!$B$4:$T$988,19,FALSE)</f>
        <v>8555000</v>
      </c>
      <c r="F426" s="43">
        <f>VLOOKUP(B426,RPT_CAC_KHOAN_GIAM_TRU!$B$4:$M$1000,12,FALSE)</f>
        <v>1070600</v>
      </c>
      <c r="G426" s="76">
        <f t="shared" si="0"/>
        <v>-8431200</v>
      </c>
      <c r="H426" s="43">
        <f>IF(G426&lt;0,0,IF(G426&lt;DM_TI_LE!$E$11,G426*DM_TI_LE!$F$11+DM_TI_LE!$G$11,IF(G426&lt;DM_TI_LE!$E$12,G426*DM_TI_LE!$F$12+DM_TI_LE!$G$12,IF(G426&lt;DM_TI_LE!$E$13,G426*DM_TI_LE!$F$13+DM_TI_LE!$G$13,IF(G426&lt;DM_TI_LE!$E$14,G426*DM_TI_LE!$F$14+DM_TI_LE!$G$14,IF(G426&lt;DM_TI_LE!$E$15,G426*DM_TI_LE!$F$15+DM_TI_LE!$G$15,IF(G426&lt;DM_TI_LE!$E$16,G426*DM_TI_LE!$F$16+DM_TI_LE!$G$16,G426*DM_TI_LE!$F$17+DM_TI_LE!$G$17)))))))-J426</f>
        <v>0</v>
      </c>
      <c r="I426" s="167">
        <v>-15915600</v>
      </c>
      <c r="J426" s="22">
        <v>0</v>
      </c>
    </row>
    <row r="427" spans="1:10" ht="14.25" x14ac:dyDescent="0.2">
      <c r="A427" s="49">
        <v>423</v>
      </c>
      <c r="B427" s="206">
        <f>GD_CHUNG!B427</f>
        <v>10764</v>
      </c>
      <c r="C427" s="206" t="str">
        <f>GD_CHUNG!C427</f>
        <v>Nguyễn Thị Kim Anh</v>
      </c>
      <c r="D427" s="206" t="str">
        <f>GD_CHUNG!D427</f>
        <v>Nv VS MB</v>
      </c>
      <c r="E427" s="43">
        <f>VLOOKUP(B427,RPT_TONG_HOP!$B$4:$T$988,19,FALSE)</f>
        <v>8105000</v>
      </c>
      <c r="F427" s="43">
        <f>VLOOKUP(B427,RPT_CAC_KHOAN_GIAM_TRU!$B$4:$M$1000,12,FALSE)</f>
        <v>1005500</v>
      </c>
      <c r="G427" s="76">
        <f t="shared" si="0"/>
        <v>1599000</v>
      </c>
      <c r="H427" s="43">
        <f>IF(G427&lt;0,0,IF(G427&lt;DM_TI_LE!$E$11,G427*DM_TI_LE!$F$11+DM_TI_LE!$G$11,IF(G427&lt;DM_TI_LE!$E$12,G427*DM_TI_LE!$F$12+DM_TI_LE!$G$12,IF(G427&lt;DM_TI_LE!$E$13,G427*DM_TI_LE!$F$13+DM_TI_LE!$G$13,IF(G427&lt;DM_TI_LE!$E$14,G427*DM_TI_LE!$F$14+DM_TI_LE!$G$14,IF(G427&lt;DM_TI_LE!$E$15,G427*DM_TI_LE!$F$15+DM_TI_LE!$G$15,IF(G427&lt;DM_TI_LE!$E$16,G427*DM_TI_LE!$F$16+DM_TI_LE!$G$16,G427*DM_TI_LE!$F$17+DM_TI_LE!$G$17)))))))-J427</f>
        <v>79950</v>
      </c>
      <c r="I427" s="167">
        <v>-5500500</v>
      </c>
      <c r="J427" s="22">
        <v>0</v>
      </c>
    </row>
    <row r="428" spans="1:10" ht="14.25" x14ac:dyDescent="0.2">
      <c r="A428" s="49">
        <v>424</v>
      </c>
      <c r="B428" s="206">
        <f>GD_CHUNG!B428</f>
        <v>10766</v>
      </c>
      <c r="C428" s="206" t="str">
        <f>GD_CHUNG!C428</f>
        <v>Nguyễn Thị Mai</v>
      </c>
      <c r="D428" s="206" t="str">
        <f>GD_CHUNG!D428</f>
        <v>Nv VS MB</v>
      </c>
      <c r="E428" s="43">
        <f>VLOOKUP(B428,RPT_TONG_HOP!$B$4:$T$988,19,FALSE)</f>
        <v>7295000</v>
      </c>
      <c r="F428" s="43">
        <f>VLOOKUP(B428,RPT_CAC_KHOAN_GIAM_TRU!$B$4:$M$1000,12,FALSE)</f>
        <v>1005500</v>
      </c>
      <c r="G428" s="76">
        <f t="shared" si="0"/>
        <v>3579000</v>
      </c>
      <c r="H428" s="43">
        <f>IF(G428&lt;0,0,IF(G428&lt;DM_TI_LE!$E$11,G428*DM_TI_LE!$F$11+DM_TI_LE!$G$11,IF(G428&lt;DM_TI_LE!$E$12,G428*DM_TI_LE!$F$12+DM_TI_LE!$G$12,IF(G428&lt;DM_TI_LE!$E$13,G428*DM_TI_LE!$F$13+DM_TI_LE!$G$13,IF(G428&lt;DM_TI_LE!$E$14,G428*DM_TI_LE!$F$14+DM_TI_LE!$G$14,IF(G428&lt;DM_TI_LE!$E$15,G428*DM_TI_LE!$F$15+DM_TI_LE!$G$15,IF(G428&lt;DM_TI_LE!$E$16,G428*DM_TI_LE!$F$16+DM_TI_LE!$G$16,G428*DM_TI_LE!$F$17+DM_TI_LE!$G$17)))))))-J428</f>
        <v>178950</v>
      </c>
      <c r="I428" s="167">
        <v>-2710500</v>
      </c>
      <c r="J428" s="22">
        <v>0</v>
      </c>
    </row>
    <row r="429" spans="1:10" ht="14.25" x14ac:dyDescent="0.2">
      <c r="A429" s="49">
        <v>425</v>
      </c>
      <c r="B429" s="206">
        <f>GD_CHUNG!B429</f>
        <v>10767</v>
      </c>
      <c r="C429" s="206" t="str">
        <f>GD_CHUNG!C429</f>
        <v>Nguyễn Thị Huệ</v>
      </c>
      <c r="D429" s="206" t="str">
        <f>GD_CHUNG!D429</f>
        <v>Nv VS MB</v>
      </c>
      <c r="E429" s="43">
        <f>VLOOKUP(B429,RPT_TONG_HOP!$B$4:$T$988,19,FALSE)</f>
        <v>7295000</v>
      </c>
      <c r="F429" s="43">
        <f>VLOOKUP(B429,RPT_CAC_KHOAN_GIAM_TRU!$B$4:$M$1000,12,FALSE)</f>
        <v>1005500</v>
      </c>
      <c r="G429" s="76">
        <f t="shared" si="0"/>
        <v>-275423.08000000007</v>
      </c>
      <c r="H429" s="43">
        <f>IF(G429&lt;0,0,IF(G429&lt;DM_TI_LE!$E$11,G429*DM_TI_LE!$F$11+DM_TI_LE!$G$11,IF(G429&lt;DM_TI_LE!$E$12,G429*DM_TI_LE!$F$12+DM_TI_LE!$G$12,IF(G429&lt;DM_TI_LE!$E$13,G429*DM_TI_LE!$F$13+DM_TI_LE!$G$13,IF(G429&lt;DM_TI_LE!$E$14,G429*DM_TI_LE!$F$14+DM_TI_LE!$G$14,IF(G429&lt;DM_TI_LE!$E$15,G429*DM_TI_LE!$F$15+DM_TI_LE!$G$15,IF(G429&lt;DM_TI_LE!$E$16,G429*DM_TI_LE!$F$16+DM_TI_LE!$G$16,G429*DM_TI_LE!$F$17+DM_TI_LE!$G$17)))))))-J429</f>
        <v>0</v>
      </c>
      <c r="I429" s="167">
        <v>-6564923.0800000001</v>
      </c>
      <c r="J429" s="22">
        <v>0</v>
      </c>
    </row>
    <row r="430" spans="1:10" ht="14.25" x14ac:dyDescent="0.2">
      <c r="A430" s="49">
        <v>426</v>
      </c>
      <c r="B430" s="206">
        <f>GD_CHUNG!B430</f>
        <v>10768</v>
      </c>
      <c r="C430" s="206" t="str">
        <f>GD_CHUNG!C430</f>
        <v>Trần Duyên Hải</v>
      </c>
      <c r="D430" s="206" t="str">
        <f>GD_CHUNG!D430</f>
        <v>Nv VS MB</v>
      </c>
      <c r="E430" s="43">
        <f>VLOOKUP(B430,RPT_TONG_HOP!$B$4:$T$988,19,FALSE)</f>
        <v>7625749.9999999916</v>
      </c>
      <c r="F430" s="43">
        <f>VLOOKUP(B430,RPT_CAC_KHOAN_GIAM_TRU!$B$4:$M$1000,12,FALSE)</f>
        <v>1005500</v>
      </c>
      <c r="G430" s="76">
        <f t="shared" si="0"/>
        <v>-3290250.0000000084</v>
      </c>
      <c r="H430" s="43">
        <f>IF(G430&lt;0,0,IF(G430&lt;DM_TI_LE!$E$11,G430*DM_TI_LE!$F$11+DM_TI_LE!$G$11,IF(G430&lt;DM_TI_LE!$E$12,G430*DM_TI_LE!$F$12+DM_TI_LE!$G$12,IF(G430&lt;DM_TI_LE!$E$13,G430*DM_TI_LE!$F$13+DM_TI_LE!$G$13,IF(G430&lt;DM_TI_LE!$E$14,G430*DM_TI_LE!$F$14+DM_TI_LE!$G$14,IF(G430&lt;DM_TI_LE!$E$15,G430*DM_TI_LE!$F$15+DM_TI_LE!$G$15,IF(G430&lt;DM_TI_LE!$E$16,G430*DM_TI_LE!$F$16+DM_TI_LE!$G$16,G430*DM_TI_LE!$F$17+DM_TI_LE!$G$17)))))))-J430</f>
        <v>0</v>
      </c>
      <c r="I430" s="167">
        <v>-9910500</v>
      </c>
      <c r="J430" s="22">
        <v>0</v>
      </c>
    </row>
    <row r="431" spans="1:10" ht="14.25" x14ac:dyDescent="0.2">
      <c r="A431" s="49">
        <v>427</v>
      </c>
      <c r="B431" s="206">
        <f>GD_CHUNG!B431</f>
        <v>10769</v>
      </c>
      <c r="C431" s="206" t="str">
        <f>GD_CHUNG!C431</f>
        <v>Nguyễn Thị Hải Yến</v>
      </c>
      <c r="D431" s="206" t="str">
        <f>GD_CHUNG!D431</f>
        <v>Nv VS MB</v>
      </c>
      <c r="E431" s="43">
        <f>VLOOKUP(B431,RPT_TONG_HOP!$B$4:$T$988,19,FALSE)</f>
        <v>7295000</v>
      </c>
      <c r="F431" s="43">
        <f>VLOOKUP(B431,RPT_CAC_KHOAN_GIAM_TRU!$B$4:$M$1000,12,FALSE)</f>
        <v>1005500</v>
      </c>
      <c r="G431" s="76">
        <f t="shared" si="0"/>
        <v>3579000</v>
      </c>
      <c r="H431" s="43">
        <f>IF(G431&lt;0,0,IF(G431&lt;DM_TI_LE!$E$11,G431*DM_TI_LE!$F$11+DM_TI_LE!$G$11,IF(G431&lt;DM_TI_LE!$E$12,G431*DM_TI_LE!$F$12+DM_TI_LE!$G$12,IF(G431&lt;DM_TI_LE!$E$13,G431*DM_TI_LE!$F$13+DM_TI_LE!$G$13,IF(G431&lt;DM_TI_LE!$E$14,G431*DM_TI_LE!$F$14+DM_TI_LE!$G$14,IF(G431&lt;DM_TI_LE!$E$15,G431*DM_TI_LE!$F$15+DM_TI_LE!$G$15,IF(G431&lt;DM_TI_LE!$E$16,G431*DM_TI_LE!$F$16+DM_TI_LE!$G$16,G431*DM_TI_LE!$F$17+DM_TI_LE!$G$17)))))))-J431</f>
        <v>178950</v>
      </c>
      <c r="I431" s="167">
        <v>-2710500</v>
      </c>
      <c r="J431" s="22">
        <v>0</v>
      </c>
    </row>
    <row r="432" spans="1:10" ht="14.25" x14ac:dyDescent="0.2">
      <c r="A432" s="49">
        <v>428</v>
      </c>
      <c r="B432" s="206">
        <f>GD_CHUNG!B432</f>
        <v>10770</v>
      </c>
      <c r="C432" s="206" t="str">
        <f>GD_CHUNG!C432</f>
        <v>Trần Trọng Anh Chí</v>
      </c>
      <c r="D432" s="206" t="str">
        <f>GD_CHUNG!D432</f>
        <v>Nv VS MB</v>
      </c>
      <c r="E432" s="43">
        <f>VLOOKUP(B432,RPT_TONG_HOP!$B$4:$T$988,19,FALSE)</f>
        <v>7295000</v>
      </c>
      <c r="F432" s="43">
        <f>VLOOKUP(B432,RPT_CAC_KHOAN_GIAM_TRU!$B$4:$M$1000,12,FALSE)</f>
        <v>1005500</v>
      </c>
      <c r="G432" s="76">
        <f t="shared" si="0"/>
        <v>3579000</v>
      </c>
      <c r="H432" s="43">
        <f>IF(G432&lt;0,0,IF(G432&lt;DM_TI_LE!$E$11,G432*DM_TI_LE!$F$11+DM_TI_LE!$G$11,IF(G432&lt;DM_TI_LE!$E$12,G432*DM_TI_LE!$F$12+DM_TI_LE!$G$12,IF(G432&lt;DM_TI_LE!$E$13,G432*DM_TI_LE!$F$13+DM_TI_LE!$G$13,IF(G432&lt;DM_TI_LE!$E$14,G432*DM_TI_LE!$F$14+DM_TI_LE!$G$14,IF(G432&lt;DM_TI_LE!$E$15,G432*DM_TI_LE!$F$15+DM_TI_LE!$G$15,IF(G432&lt;DM_TI_LE!$E$16,G432*DM_TI_LE!$F$16+DM_TI_LE!$G$16,G432*DM_TI_LE!$F$17+DM_TI_LE!$G$17)))))))-J432</f>
        <v>178950</v>
      </c>
      <c r="I432" s="167">
        <v>-2710500</v>
      </c>
      <c r="J432" s="22">
        <v>0</v>
      </c>
    </row>
    <row r="433" spans="1:10" ht="14.25" x14ac:dyDescent="0.2">
      <c r="A433" s="49">
        <v>429</v>
      </c>
      <c r="B433" s="206">
        <f>GD_CHUNG!B433</f>
        <v>10771</v>
      </c>
      <c r="C433" s="206" t="str">
        <f>GD_CHUNG!C433</f>
        <v>Trần Thị Thu Thuỷ</v>
      </c>
      <c r="D433" s="206" t="str">
        <f>GD_CHUNG!D433</f>
        <v>Nv VS MB</v>
      </c>
      <c r="E433" s="43">
        <f>VLOOKUP(B433,RPT_TONG_HOP!$B$4:$T$988,19,FALSE)</f>
        <v>7295000</v>
      </c>
      <c r="F433" s="43">
        <f>VLOOKUP(B433,RPT_CAC_KHOAN_GIAM_TRU!$B$4:$M$1000,12,FALSE)</f>
        <v>1005500</v>
      </c>
      <c r="G433" s="76">
        <f t="shared" si="0"/>
        <v>-4173346.1500000004</v>
      </c>
      <c r="H433" s="43">
        <f>IF(G433&lt;0,0,IF(G433&lt;DM_TI_LE!$E$11,G433*DM_TI_LE!$F$11+DM_TI_LE!$G$11,IF(G433&lt;DM_TI_LE!$E$12,G433*DM_TI_LE!$F$12+DM_TI_LE!$G$12,IF(G433&lt;DM_TI_LE!$E$13,G433*DM_TI_LE!$F$13+DM_TI_LE!$G$13,IF(G433&lt;DM_TI_LE!$E$14,G433*DM_TI_LE!$F$14+DM_TI_LE!$G$14,IF(G433&lt;DM_TI_LE!$E$15,G433*DM_TI_LE!$F$15+DM_TI_LE!$G$15,IF(G433&lt;DM_TI_LE!$E$16,G433*DM_TI_LE!$F$16+DM_TI_LE!$G$16,G433*DM_TI_LE!$F$17+DM_TI_LE!$G$17)))))))-J433</f>
        <v>0</v>
      </c>
      <c r="I433" s="167">
        <v>-10462846.15</v>
      </c>
      <c r="J433" s="22">
        <v>0</v>
      </c>
    </row>
    <row r="434" spans="1:10" ht="14.25" x14ac:dyDescent="0.2">
      <c r="A434" s="49">
        <v>430</v>
      </c>
      <c r="B434" s="206">
        <f>GD_CHUNG!B434</f>
        <v>10772</v>
      </c>
      <c r="C434" s="206" t="str">
        <f>GD_CHUNG!C434</f>
        <v>Đậu Thị Hồng Nguyệt</v>
      </c>
      <c r="D434" s="206" t="str">
        <f>GD_CHUNG!D434</f>
        <v>Nv VS MB</v>
      </c>
      <c r="E434" s="43">
        <f>VLOOKUP(B434,RPT_TONG_HOP!$B$4:$T$988,19,FALSE)</f>
        <v>7700000</v>
      </c>
      <c r="F434" s="43">
        <f>VLOOKUP(B434,RPT_CAC_KHOAN_GIAM_TRU!$B$4:$M$1000,12,FALSE)</f>
        <v>1005500</v>
      </c>
      <c r="G434" s="76">
        <f t="shared" si="0"/>
        <v>-2811000</v>
      </c>
      <c r="H434" s="43">
        <f>IF(G434&lt;0,0,IF(G434&lt;DM_TI_LE!$E$11,G434*DM_TI_LE!$F$11+DM_TI_LE!$G$11,IF(G434&lt;DM_TI_LE!$E$12,G434*DM_TI_LE!$F$12+DM_TI_LE!$G$12,IF(G434&lt;DM_TI_LE!$E$13,G434*DM_TI_LE!$F$13+DM_TI_LE!$G$13,IF(G434&lt;DM_TI_LE!$E$14,G434*DM_TI_LE!$F$14+DM_TI_LE!$G$14,IF(G434&lt;DM_TI_LE!$E$15,G434*DM_TI_LE!$F$15+DM_TI_LE!$G$15,IF(G434&lt;DM_TI_LE!$E$16,G434*DM_TI_LE!$F$16+DM_TI_LE!$G$16,G434*DM_TI_LE!$F$17+DM_TI_LE!$G$17)))))))-J434</f>
        <v>0</v>
      </c>
      <c r="I434" s="167">
        <v>-9505500</v>
      </c>
      <c r="J434" s="22">
        <v>0</v>
      </c>
    </row>
    <row r="435" spans="1:10" ht="14.25" x14ac:dyDescent="0.2">
      <c r="A435" s="49">
        <v>431</v>
      </c>
      <c r="B435" s="206">
        <f>GD_CHUNG!B435</f>
        <v>10773</v>
      </c>
      <c r="C435" s="206" t="str">
        <f>GD_CHUNG!C435</f>
        <v>Nguyễn Thị Mến</v>
      </c>
      <c r="D435" s="206" t="str">
        <f>GD_CHUNG!D435</f>
        <v>Nv VS MB</v>
      </c>
      <c r="E435" s="43">
        <f>VLOOKUP(B435,RPT_TONG_HOP!$B$4:$T$988,19,FALSE)</f>
        <v>8260000</v>
      </c>
      <c r="F435" s="43">
        <f>VLOOKUP(B435,RPT_CAC_KHOAN_GIAM_TRU!$B$4:$M$1000,12,FALSE)</f>
        <v>1005500</v>
      </c>
      <c r="G435" s="76">
        <f t="shared" si="0"/>
        <v>-1691000</v>
      </c>
      <c r="H435" s="43">
        <f>IF(G435&lt;0,0,IF(G435&lt;DM_TI_LE!$E$11,G435*DM_TI_LE!$F$11+DM_TI_LE!$G$11,IF(G435&lt;DM_TI_LE!$E$12,G435*DM_TI_LE!$F$12+DM_TI_LE!$G$12,IF(G435&lt;DM_TI_LE!$E$13,G435*DM_TI_LE!$F$13+DM_TI_LE!$G$13,IF(G435&lt;DM_TI_LE!$E$14,G435*DM_TI_LE!$F$14+DM_TI_LE!$G$14,IF(G435&lt;DM_TI_LE!$E$15,G435*DM_TI_LE!$F$15+DM_TI_LE!$G$15,IF(G435&lt;DM_TI_LE!$E$16,G435*DM_TI_LE!$F$16+DM_TI_LE!$G$16,G435*DM_TI_LE!$F$17+DM_TI_LE!$G$17)))))))-J435</f>
        <v>0</v>
      </c>
      <c r="I435" s="167">
        <v>-8945500</v>
      </c>
      <c r="J435" s="22">
        <v>0</v>
      </c>
    </row>
    <row r="436" spans="1:10" ht="14.25" x14ac:dyDescent="0.2">
      <c r="A436" s="49">
        <v>432</v>
      </c>
      <c r="B436" s="206">
        <f>GD_CHUNG!B436</f>
        <v>10774</v>
      </c>
      <c r="C436" s="206" t="str">
        <f>GD_CHUNG!C436</f>
        <v>Lò Thị Phượng</v>
      </c>
      <c r="D436" s="206" t="str">
        <f>GD_CHUNG!D436</f>
        <v>Nv VS MB</v>
      </c>
      <c r="E436" s="43">
        <f>VLOOKUP(B436,RPT_TONG_HOP!$B$4:$T$988,19,FALSE)</f>
        <v>0</v>
      </c>
      <c r="F436" s="43">
        <f>VLOOKUP(B436,RPT_CAC_KHOAN_GIAM_TRU!$B$4:$M$1000,12,FALSE)</f>
        <v>0</v>
      </c>
      <c r="G436" s="76">
        <f t="shared" si="0"/>
        <v>-9505500</v>
      </c>
      <c r="H436" s="43">
        <f>IF(G436&lt;0,0,IF(G436&lt;DM_TI_LE!$E$11,G436*DM_TI_LE!$F$11+DM_TI_LE!$G$11,IF(G436&lt;DM_TI_LE!$E$12,G436*DM_TI_LE!$F$12+DM_TI_LE!$G$12,IF(G436&lt;DM_TI_LE!$E$13,G436*DM_TI_LE!$F$13+DM_TI_LE!$G$13,IF(G436&lt;DM_TI_LE!$E$14,G436*DM_TI_LE!$F$14+DM_TI_LE!$G$14,IF(G436&lt;DM_TI_LE!$E$15,G436*DM_TI_LE!$F$15+DM_TI_LE!$G$15,IF(G436&lt;DM_TI_LE!$E$16,G436*DM_TI_LE!$F$16+DM_TI_LE!$G$16,G436*DM_TI_LE!$F$17+DM_TI_LE!$G$17)))))))-J436</f>
        <v>0</v>
      </c>
      <c r="I436" s="167">
        <v>-9505500</v>
      </c>
      <c r="J436" s="22">
        <v>0</v>
      </c>
    </row>
    <row r="437" spans="1:10" ht="14.25" x14ac:dyDescent="0.2">
      <c r="A437" s="49">
        <v>433</v>
      </c>
      <c r="B437" s="206">
        <f>GD_CHUNG!B437</f>
        <v>10775</v>
      </c>
      <c r="C437" s="206" t="str">
        <f>GD_CHUNG!C437</f>
        <v>Đặng Thị Thu Hường</v>
      </c>
      <c r="D437" s="206" t="str">
        <f>GD_CHUNG!D437</f>
        <v>Nv VS MB</v>
      </c>
      <c r="E437" s="43">
        <f>VLOOKUP(B437,RPT_TONG_HOP!$B$4:$T$988,19,FALSE)</f>
        <v>8555000</v>
      </c>
      <c r="F437" s="43">
        <f>VLOOKUP(B437,RPT_CAC_KHOAN_GIAM_TRU!$B$4:$M$1000,12,FALSE)</f>
        <v>1147880</v>
      </c>
      <c r="G437" s="76">
        <f t="shared" si="0"/>
        <v>-1385760</v>
      </c>
      <c r="H437" s="43">
        <f>IF(G437&lt;0,0,IF(G437&lt;DM_TI_LE!$E$11,G437*DM_TI_LE!$F$11+DM_TI_LE!$G$11,IF(G437&lt;DM_TI_LE!$E$12,G437*DM_TI_LE!$F$12+DM_TI_LE!$G$12,IF(G437&lt;DM_TI_LE!$E$13,G437*DM_TI_LE!$F$13+DM_TI_LE!$G$13,IF(G437&lt;DM_TI_LE!$E$14,G437*DM_TI_LE!$F$14+DM_TI_LE!$G$14,IF(G437&lt;DM_TI_LE!$E$15,G437*DM_TI_LE!$F$15+DM_TI_LE!$G$15,IF(G437&lt;DM_TI_LE!$E$16,G437*DM_TI_LE!$F$16+DM_TI_LE!$G$16,G437*DM_TI_LE!$F$17+DM_TI_LE!$G$17)))))))-J437</f>
        <v>0</v>
      </c>
      <c r="I437" s="167">
        <v>-8792880</v>
      </c>
      <c r="J437" s="22">
        <v>0</v>
      </c>
    </row>
    <row r="438" spans="1:10" ht="14.25" x14ac:dyDescent="0.2">
      <c r="A438" s="49">
        <v>434</v>
      </c>
      <c r="B438" s="206">
        <f>GD_CHUNG!B438</f>
        <v>10776</v>
      </c>
      <c r="C438" s="206" t="str">
        <f>GD_CHUNG!C438</f>
        <v>Nguyễn Thị Thu</v>
      </c>
      <c r="D438" s="206" t="str">
        <f>GD_CHUNG!D438</f>
        <v>Nv VS MB</v>
      </c>
      <c r="E438" s="43">
        <f>VLOOKUP(B438,RPT_TONG_HOP!$B$4:$T$988,19,FALSE)</f>
        <v>702000.00000000012</v>
      </c>
      <c r="F438" s="43">
        <f>VLOOKUP(B438,RPT_CAC_KHOAN_GIAM_TRU!$B$4:$M$1000,12,FALSE)</f>
        <v>0</v>
      </c>
      <c r="G438" s="76">
        <f t="shared" si="0"/>
        <v>-14796000</v>
      </c>
      <c r="H438" s="43">
        <f>IF(G438&lt;0,0,IF(G438&lt;DM_TI_LE!$E$11,G438*DM_TI_LE!$F$11+DM_TI_LE!$G$11,IF(G438&lt;DM_TI_LE!$E$12,G438*DM_TI_LE!$F$12+DM_TI_LE!$G$12,IF(G438&lt;DM_TI_LE!$E$13,G438*DM_TI_LE!$F$13+DM_TI_LE!$G$13,IF(G438&lt;DM_TI_LE!$E$14,G438*DM_TI_LE!$F$14+DM_TI_LE!$G$14,IF(G438&lt;DM_TI_LE!$E$15,G438*DM_TI_LE!$F$15+DM_TI_LE!$G$15,IF(G438&lt;DM_TI_LE!$E$16,G438*DM_TI_LE!$F$16+DM_TI_LE!$G$16,G438*DM_TI_LE!$F$17+DM_TI_LE!$G$17)))))))-J438</f>
        <v>0</v>
      </c>
      <c r="I438" s="167">
        <v>-15498000</v>
      </c>
      <c r="J438" s="22">
        <v>0</v>
      </c>
    </row>
    <row r="439" spans="1:10" ht="14.25" x14ac:dyDescent="0.2">
      <c r="A439" s="49">
        <v>435</v>
      </c>
      <c r="B439" s="206">
        <f>GD_CHUNG!B439</f>
        <v>10777</v>
      </c>
      <c r="C439" s="206" t="str">
        <f>GD_CHUNG!C439</f>
        <v>Nguyễn Thị Lý</v>
      </c>
      <c r="D439" s="206" t="str">
        <f>GD_CHUNG!D439</f>
        <v>Nv VS MB</v>
      </c>
      <c r="E439" s="43">
        <f>VLOOKUP(B439,RPT_TONG_HOP!$B$4:$T$988,19,FALSE)</f>
        <v>7700000</v>
      </c>
      <c r="F439" s="43">
        <f>VLOOKUP(B439,RPT_CAC_KHOAN_GIAM_TRU!$B$4:$M$1000,12,FALSE)</f>
        <v>1005500</v>
      </c>
      <c r="G439" s="76">
        <f t="shared" si="0"/>
        <v>4389000</v>
      </c>
      <c r="H439" s="43">
        <f>IF(G439&lt;0,0,IF(G439&lt;DM_TI_LE!$E$11,G439*DM_TI_LE!$F$11+DM_TI_LE!$G$11,IF(G439&lt;DM_TI_LE!$E$12,G439*DM_TI_LE!$F$12+DM_TI_LE!$G$12,IF(G439&lt;DM_TI_LE!$E$13,G439*DM_TI_LE!$F$13+DM_TI_LE!$G$13,IF(G439&lt;DM_TI_LE!$E$14,G439*DM_TI_LE!$F$14+DM_TI_LE!$G$14,IF(G439&lt;DM_TI_LE!$E$15,G439*DM_TI_LE!$F$15+DM_TI_LE!$G$15,IF(G439&lt;DM_TI_LE!$E$16,G439*DM_TI_LE!$F$16+DM_TI_LE!$G$16,G439*DM_TI_LE!$F$17+DM_TI_LE!$G$17)))))))-J439</f>
        <v>219450</v>
      </c>
      <c r="I439" s="167">
        <v>-2305500</v>
      </c>
      <c r="J439" s="22">
        <v>0</v>
      </c>
    </row>
    <row r="440" spans="1:10" ht="14.25" x14ac:dyDescent="0.2">
      <c r="A440" s="49">
        <v>436</v>
      </c>
      <c r="B440" s="206">
        <f>GD_CHUNG!B440</f>
        <v>10780</v>
      </c>
      <c r="C440" s="206" t="str">
        <f>GD_CHUNG!C440</f>
        <v>Hoàng Hải Yến</v>
      </c>
      <c r="D440" s="206" t="str">
        <f>GD_CHUNG!D440</f>
        <v>Nv VS MB</v>
      </c>
      <c r="E440" s="43">
        <f>VLOOKUP(B440,RPT_TONG_HOP!$B$4:$T$988,19,FALSE)</f>
        <v>7700000</v>
      </c>
      <c r="F440" s="43">
        <f>VLOOKUP(B440,RPT_CAC_KHOAN_GIAM_TRU!$B$4:$M$1000,12,FALSE)</f>
        <v>1005500</v>
      </c>
      <c r="G440" s="76">
        <f t="shared" si="0"/>
        <v>-2811000</v>
      </c>
      <c r="H440" s="43">
        <f>IF(G440&lt;0,0,IF(G440&lt;DM_TI_LE!$E$11,G440*DM_TI_LE!$F$11+DM_TI_LE!$G$11,IF(G440&lt;DM_TI_LE!$E$12,G440*DM_TI_LE!$F$12+DM_TI_LE!$G$12,IF(G440&lt;DM_TI_LE!$E$13,G440*DM_TI_LE!$F$13+DM_TI_LE!$G$13,IF(G440&lt;DM_TI_LE!$E$14,G440*DM_TI_LE!$F$14+DM_TI_LE!$G$14,IF(G440&lt;DM_TI_LE!$E$15,G440*DM_TI_LE!$F$15+DM_TI_LE!$G$15,IF(G440&lt;DM_TI_LE!$E$16,G440*DM_TI_LE!$F$16+DM_TI_LE!$G$16,G440*DM_TI_LE!$F$17+DM_TI_LE!$G$17)))))))-J440</f>
        <v>0</v>
      </c>
      <c r="I440" s="167">
        <v>-9505500</v>
      </c>
      <c r="J440" s="22">
        <v>0</v>
      </c>
    </row>
    <row r="441" spans="1:10" ht="14.25" x14ac:dyDescent="0.2">
      <c r="A441" s="49">
        <v>437</v>
      </c>
      <c r="B441" s="206">
        <f>GD_CHUNG!B441</f>
        <v>10781</v>
      </c>
      <c r="C441" s="206" t="str">
        <f>GD_CHUNG!C441</f>
        <v>Lê Phương Huyền</v>
      </c>
      <c r="D441" s="206" t="str">
        <f>GD_CHUNG!D441</f>
        <v>Nv VS MB</v>
      </c>
      <c r="E441" s="43">
        <f>VLOOKUP(B441,RPT_TONG_HOP!$B$4:$T$988,19,FALSE)</f>
        <v>7700000</v>
      </c>
      <c r="F441" s="43">
        <f>VLOOKUP(B441,RPT_CAC_KHOAN_GIAM_TRU!$B$4:$M$1000,12,FALSE)</f>
        <v>1005500</v>
      </c>
      <c r="G441" s="76">
        <f t="shared" si="0"/>
        <v>789000</v>
      </c>
      <c r="H441" s="43">
        <f>IF(G441&lt;0,0,IF(G441&lt;DM_TI_LE!$E$11,G441*DM_TI_LE!$F$11+DM_TI_LE!$G$11,IF(G441&lt;DM_TI_LE!$E$12,G441*DM_TI_LE!$F$12+DM_TI_LE!$G$12,IF(G441&lt;DM_TI_LE!$E$13,G441*DM_TI_LE!$F$13+DM_TI_LE!$G$13,IF(G441&lt;DM_TI_LE!$E$14,G441*DM_TI_LE!$F$14+DM_TI_LE!$G$14,IF(G441&lt;DM_TI_LE!$E$15,G441*DM_TI_LE!$F$15+DM_TI_LE!$G$15,IF(G441&lt;DM_TI_LE!$E$16,G441*DM_TI_LE!$F$16+DM_TI_LE!$G$16,G441*DM_TI_LE!$F$17+DM_TI_LE!$G$17)))))))-J441</f>
        <v>39450</v>
      </c>
      <c r="I441" s="167">
        <v>-5905500</v>
      </c>
      <c r="J441" s="22">
        <v>0</v>
      </c>
    </row>
    <row r="442" spans="1:10" ht="14.25" x14ac:dyDescent="0.2">
      <c r="A442" s="49">
        <v>438</v>
      </c>
      <c r="B442" s="206">
        <f>GD_CHUNG!B442</f>
        <v>10782</v>
      </c>
      <c r="C442" s="206" t="str">
        <f>GD_CHUNG!C442</f>
        <v>Phạm Thị Lan Phương</v>
      </c>
      <c r="D442" s="206" t="str">
        <f>GD_CHUNG!D442</f>
        <v>Nv VS MB</v>
      </c>
      <c r="E442" s="43">
        <f>VLOOKUP(B442,RPT_TONG_HOP!$B$4:$T$988,19,FALSE)</f>
        <v>7295000</v>
      </c>
      <c r="F442" s="43">
        <f>VLOOKUP(B442,RPT_CAC_KHOAN_GIAM_TRU!$B$4:$M$1000,12,FALSE)</f>
        <v>1005500</v>
      </c>
      <c r="G442" s="76">
        <f t="shared" si="0"/>
        <v>-21000</v>
      </c>
      <c r="H442" s="43">
        <f>IF(G442&lt;0,0,IF(G442&lt;DM_TI_LE!$E$11,G442*DM_TI_LE!$F$11+DM_TI_LE!$G$11,IF(G442&lt;DM_TI_LE!$E$12,G442*DM_TI_LE!$F$12+DM_TI_LE!$G$12,IF(G442&lt;DM_TI_LE!$E$13,G442*DM_TI_LE!$F$13+DM_TI_LE!$G$13,IF(G442&lt;DM_TI_LE!$E$14,G442*DM_TI_LE!$F$14+DM_TI_LE!$G$14,IF(G442&lt;DM_TI_LE!$E$15,G442*DM_TI_LE!$F$15+DM_TI_LE!$G$15,IF(G442&lt;DM_TI_LE!$E$16,G442*DM_TI_LE!$F$16+DM_TI_LE!$G$16,G442*DM_TI_LE!$F$17+DM_TI_LE!$G$17)))))))-J442</f>
        <v>0</v>
      </c>
      <c r="I442" s="167">
        <v>-6310500</v>
      </c>
      <c r="J442" s="22">
        <v>0</v>
      </c>
    </row>
    <row r="443" spans="1:10" ht="14.25" x14ac:dyDescent="0.2">
      <c r="A443" s="49">
        <v>439</v>
      </c>
      <c r="B443" s="206">
        <f>GD_CHUNG!B443</f>
        <v>10783</v>
      </c>
      <c r="C443" s="206" t="str">
        <f>GD_CHUNG!C443</f>
        <v>Phạm Thị Thúy Ngà</v>
      </c>
      <c r="D443" s="206" t="str">
        <f>GD_CHUNG!D443</f>
        <v>Nv VS MB</v>
      </c>
      <c r="E443" s="43">
        <f>VLOOKUP(B443,RPT_TONG_HOP!$B$4:$T$988,19,FALSE)</f>
        <v>8710000</v>
      </c>
      <c r="F443" s="43">
        <f>VLOOKUP(B443,RPT_CAC_KHOAN_GIAM_TRU!$B$4:$M$1000,12,FALSE)</f>
        <v>1070600</v>
      </c>
      <c r="G443" s="76">
        <f t="shared" si="0"/>
        <v>-921200</v>
      </c>
      <c r="H443" s="43">
        <f>IF(G443&lt;0,0,IF(G443&lt;DM_TI_LE!$E$11,G443*DM_TI_LE!$F$11+DM_TI_LE!$G$11,IF(G443&lt;DM_TI_LE!$E$12,G443*DM_TI_LE!$F$12+DM_TI_LE!$G$12,IF(G443&lt;DM_TI_LE!$E$13,G443*DM_TI_LE!$F$13+DM_TI_LE!$G$13,IF(G443&lt;DM_TI_LE!$E$14,G443*DM_TI_LE!$F$14+DM_TI_LE!$G$14,IF(G443&lt;DM_TI_LE!$E$15,G443*DM_TI_LE!$F$15+DM_TI_LE!$G$15,IF(G443&lt;DM_TI_LE!$E$16,G443*DM_TI_LE!$F$16+DM_TI_LE!$G$16,G443*DM_TI_LE!$F$17+DM_TI_LE!$G$17)))))))-J443</f>
        <v>0</v>
      </c>
      <c r="I443" s="167">
        <v>-8560600</v>
      </c>
      <c r="J443" s="22">
        <v>0</v>
      </c>
    </row>
    <row r="444" spans="1:10" ht="14.25" x14ac:dyDescent="0.2">
      <c r="A444" s="49">
        <v>440</v>
      </c>
      <c r="B444" s="206">
        <f>GD_CHUNG!B444</f>
        <v>11769</v>
      </c>
      <c r="C444" s="206" t="str">
        <f>GD_CHUNG!C444</f>
        <v>Ngô Thị Hường</v>
      </c>
      <c r="D444" s="206" t="str">
        <f>GD_CHUNG!D444</f>
        <v>Nv VS MB</v>
      </c>
      <c r="E444" s="43">
        <f>VLOOKUP(B444,RPT_TONG_HOP!$B$4:$T$988,19,FALSE)</f>
        <v>7295000</v>
      </c>
      <c r="F444" s="43">
        <f>VLOOKUP(B444,RPT_CAC_KHOAN_GIAM_TRU!$B$4:$M$1000,12,FALSE)</f>
        <v>1005500</v>
      </c>
      <c r="G444" s="76">
        <f t="shared" si="0"/>
        <v>3579000</v>
      </c>
      <c r="H444" s="43">
        <f>IF(G444&lt;0,0,IF(G444&lt;DM_TI_LE!$E$11,G444*DM_TI_LE!$F$11+DM_TI_LE!$G$11,IF(G444&lt;DM_TI_LE!$E$12,G444*DM_TI_LE!$F$12+DM_TI_LE!$G$12,IF(G444&lt;DM_TI_LE!$E$13,G444*DM_TI_LE!$F$13+DM_TI_LE!$G$13,IF(G444&lt;DM_TI_LE!$E$14,G444*DM_TI_LE!$F$14+DM_TI_LE!$G$14,IF(G444&lt;DM_TI_LE!$E$15,G444*DM_TI_LE!$F$15+DM_TI_LE!$G$15,IF(G444&lt;DM_TI_LE!$E$16,G444*DM_TI_LE!$F$16+DM_TI_LE!$G$16,G444*DM_TI_LE!$F$17+DM_TI_LE!$G$17)))))))-J444</f>
        <v>178950</v>
      </c>
      <c r="I444" s="167">
        <v>-2710500</v>
      </c>
      <c r="J444" s="22">
        <v>0</v>
      </c>
    </row>
    <row r="445" spans="1:10" ht="14.25" x14ac:dyDescent="0.2">
      <c r="A445" s="49">
        <v>441</v>
      </c>
      <c r="B445" s="206">
        <f>GD_CHUNG!B445</f>
        <v>201502</v>
      </c>
      <c r="C445" s="206" t="str">
        <f>GD_CHUNG!C445</f>
        <v>Nguyễn Thị Khánh</v>
      </c>
      <c r="D445" s="206" t="str">
        <f>GD_CHUNG!D445</f>
        <v>Nhân viên VSMB</v>
      </c>
      <c r="E445" s="43">
        <f>VLOOKUP(B445,RPT_TONG_HOP!$B$4:$T$988,19,FALSE)</f>
        <v>6633500</v>
      </c>
      <c r="F445" s="43">
        <f>VLOOKUP(B445,RPT_CAC_KHOAN_GIAM_TRU!$B$4:$M$1000,12,FALSE)</f>
        <v>1005500</v>
      </c>
      <c r="G445" s="76">
        <f t="shared" si="0"/>
        <v>1258500</v>
      </c>
      <c r="H445" s="43">
        <f>IF(G445&lt;0,0,IF(G445&lt;DM_TI_LE!$E$11,G445*DM_TI_LE!$F$11+DM_TI_LE!$G$11,IF(G445&lt;DM_TI_LE!$E$12,G445*DM_TI_LE!$F$12+DM_TI_LE!$G$12,IF(G445&lt;DM_TI_LE!$E$13,G445*DM_TI_LE!$F$13+DM_TI_LE!$G$13,IF(G445&lt;DM_TI_LE!$E$14,G445*DM_TI_LE!$F$14+DM_TI_LE!$G$14,IF(G445&lt;DM_TI_LE!$E$15,G445*DM_TI_LE!$F$15+DM_TI_LE!$G$15,IF(G445&lt;DM_TI_LE!$E$16,G445*DM_TI_LE!$F$16+DM_TI_LE!$G$16,G445*DM_TI_LE!$F$17+DM_TI_LE!$G$17)))))))-J445</f>
        <v>62925</v>
      </c>
      <c r="I445" s="167">
        <v>-4369500</v>
      </c>
      <c r="J445" s="22">
        <v>0</v>
      </c>
    </row>
    <row r="446" spans="1:10" ht="14.25" x14ac:dyDescent="0.2">
      <c r="A446" s="49">
        <v>442</v>
      </c>
      <c r="B446" s="206">
        <f>GD_CHUNG!B446</f>
        <v>13728</v>
      </c>
      <c r="C446" s="206" t="str">
        <f>GD_CHUNG!C446</f>
        <v>Nguyễn Thị Thanh</v>
      </c>
      <c r="D446" s="206" t="str">
        <f>GD_CHUNG!D446</f>
        <v>Nv vệ sinh</v>
      </c>
      <c r="E446" s="43">
        <f>VLOOKUP(B446,RPT_TONG_HOP!$B$4:$T$988,19,FALSE)</f>
        <v>5310500</v>
      </c>
      <c r="F446" s="43">
        <f>VLOOKUP(B446,RPT_CAC_KHOAN_GIAM_TRU!$B$4:$M$1000,12,FALSE)</f>
        <v>9680000</v>
      </c>
      <c r="G446" s="76">
        <f t="shared" si="0"/>
        <v>-4369500</v>
      </c>
      <c r="H446" s="43">
        <f>IF(G446&lt;0,0,IF(G446&lt;DM_TI_LE!$E$11,G446*DM_TI_LE!$F$11+DM_TI_LE!$G$11,IF(G446&lt;DM_TI_LE!$E$12,G446*DM_TI_LE!$F$12+DM_TI_LE!$G$12,IF(G446&lt;DM_TI_LE!$E$13,G446*DM_TI_LE!$F$13+DM_TI_LE!$G$13,IF(G446&lt;DM_TI_LE!$E$14,G446*DM_TI_LE!$F$14+DM_TI_LE!$G$14,IF(G446&lt;DM_TI_LE!$E$15,G446*DM_TI_LE!$F$15+DM_TI_LE!$G$15,IF(G446&lt;DM_TI_LE!$E$16,G446*DM_TI_LE!$F$16+DM_TI_LE!$G$16,G446*DM_TI_LE!$F$17+DM_TI_LE!$G$17)))))))-J446</f>
        <v>0</v>
      </c>
    </row>
    <row r="447" spans="1:10" ht="14.25" x14ac:dyDescent="0.2">
      <c r="A447" s="49">
        <v>443</v>
      </c>
      <c r="B447" s="206">
        <f>GD_CHUNG!B447</f>
        <v>13745</v>
      </c>
      <c r="C447" s="206" t="str">
        <f>GD_CHUNG!C447</f>
        <v>Nguyễn Thị Hoài Hương</v>
      </c>
      <c r="D447" s="206" t="str">
        <f>GD_CHUNG!D447</f>
        <v>Nv vệ sinh</v>
      </c>
      <c r="E447" s="43">
        <f>VLOOKUP(B447,RPT_TONG_HOP!$B$4:$T$988,19,FALSE)</f>
        <v>5310500</v>
      </c>
      <c r="F447" s="43">
        <f>VLOOKUP(B447,RPT_CAC_KHOAN_GIAM_TRU!$B$4:$M$1000,12,FALSE)</f>
        <v>9680000</v>
      </c>
      <c r="G447" s="76">
        <f t="shared" si="0"/>
        <v>-4369500</v>
      </c>
      <c r="H447" s="43">
        <f>IF(G447&lt;0,0,IF(G447&lt;DM_TI_LE!$E$11,G447*DM_TI_LE!$F$11+DM_TI_LE!$G$11,IF(G447&lt;DM_TI_LE!$E$12,G447*DM_TI_LE!$F$12+DM_TI_LE!$G$12,IF(G447&lt;DM_TI_LE!$E$13,G447*DM_TI_LE!$F$13+DM_TI_LE!$G$13,IF(G447&lt;DM_TI_LE!$E$14,G447*DM_TI_LE!$F$14+DM_TI_LE!$G$14,IF(G447&lt;DM_TI_LE!$E$15,G447*DM_TI_LE!$F$15+DM_TI_LE!$G$15,IF(G447&lt;DM_TI_LE!$E$16,G447*DM_TI_LE!$F$16+DM_TI_LE!$G$16,G447*DM_TI_LE!$F$17+DM_TI_LE!$G$17)))))))-J447</f>
        <v>0</v>
      </c>
    </row>
    <row r="448" spans="1:10" ht="14.25" x14ac:dyDescent="0.2">
      <c r="A448" s="49">
        <v>444</v>
      </c>
      <c r="B448" s="206">
        <f>GD_CHUNG!B448</f>
        <v>13746</v>
      </c>
      <c r="C448" s="206" t="str">
        <f>GD_CHUNG!C448</f>
        <v>Nguyễn Minh Tuấn</v>
      </c>
      <c r="D448" s="206" t="str">
        <f>GD_CHUNG!D448</f>
        <v>Nv vệ sinh</v>
      </c>
      <c r="E448" s="43">
        <f>VLOOKUP(B448,RPT_TONG_HOP!$B$4:$T$988,19,FALSE)</f>
        <v>5310500</v>
      </c>
      <c r="F448" s="43">
        <f>VLOOKUP(B448,RPT_CAC_KHOAN_GIAM_TRU!$B$4:$M$1000,12,FALSE)</f>
        <v>9680000</v>
      </c>
      <c r="G448" s="76">
        <f t="shared" si="0"/>
        <v>-4369500</v>
      </c>
      <c r="H448" s="43">
        <f>IF(G448&lt;0,0,IF(G448&lt;DM_TI_LE!$E$11,G448*DM_TI_LE!$F$11+DM_TI_LE!$G$11,IF(G448&lt;DM_TI_LE!$E$12,G448*DM_TI_LE!$F$12+DM_TI_LE!$G$12,IF(G448&lt;DM_TI_LE!$E$13,G448*DM_TI_LE!$F$13+DM_TI_LE!$G$13,IF(G448&lt;DM_TI_LE!$E$14,G448*DM_TI_LE!$F$14+DM_TI_LE!$G$14,IF(G448&lt;DM_TI_LE!$E$15,G448*DM_TI_LE!$F$15+DM_TI_LE!$G$15,IF(G448&lt;DM_TI_LE!$E$16,G448*DM_TI_LE!$F$16+DM_TI_LE!$G$16,G448*DM_TI_LE!$F$17+DM_TI_LE!$G$17)))))))-J448</f>
        <v>0</v>
      </c>
    </row>
    <row r="449" spans="1:10" ht="14.25" x14ac:dyDescent="0.2">
      <c r="A449" s="49">
        <v>445</v>
      </c>
      <c r="B449" s="206">
        <f>GD_CHUNG!B449</f>
        <v>13747</v>
      </c>
      <c r="C449" s="206" t="str">
        <f>GD_CHUNG!C449</f>
        <v>Nguyễn Thị Liên</v>
      </c>
      <c r="D449" s="206" t="str">
        <f>GD_CHUNG!D449</f>
        <v>Nv vệ sinh</v>
      </c>
      <c r="E449" s="43">
        <f>VLOOKUP(B449,RPT_TONG_HOP!$B$4:$T$988,19,FALSE)</f>
        <v>5310500</v>
      </c>
      <c r="F449" s="43">
        <f>VLOOKUP(B449,RPT_CAC_KHOAN_GIAM_TRU!$B$4:$M$1000,12,FALSE)</f>
        <v>9680000</v>
      </c>
      <c r="G449" s="76">
        <f t="shared" si="0"/>
        <v>-4369500</v>
      </c>
      <c r="H449" s="43">
        <f>IF(G449&lt;0,0,IF(G449&lt;DM_TI_LE!$E$11,G449*DM_TI_LE!$F$11+DM_TI_LE!$G$11,IF(G449&lt;DM_TI_LE!$E$12,G449*DM_TI_LE!$F$12+DM_TI_LE!$G$12,IF(G449&lt;DM_TI_LE!$E$13,G449*DM_TI_LE!$F$13+DM_TI_LE!$G$13,IF(G449&lt;DM_TI_LE!$E$14,G449*DM_TI_LE!$F$14+DM_TI_LE!$G$14,IF(G449&lt;DM_TI_LE!$E$15,G449*DM_TI_LE!$F$15+DM_TI_LE!$G$15,IF(G449&lt;DM_TI_LE!$E$16,G449*DM_TI_LE!$F$16+DM_TI_LE!$G$16,G449*DM_TI_LE!$F$17+DM_TI_LE!$G$17)))))))-J449</f>
        <v>0</v>
      </c>
    </row>
    <row r="450" spans="1:10" ht="14.25" x14ac:dyDescent="0.2">
      <c r="A450" s="49">
        <v>446</v>
      </c>
      <c r="B450" s="206">
        <f>GD_CHUNG!B450</f>
        <v>13748</v>
      </c>
      <c r="C450" s="206" t="str">
        <f>GD_CHUNG!C450</f>
        <v>Thiều Thị Thu Lan</v>
      </c>
      <c r="D450" s="206" t="str">
        <f>GD_CHUNG!D450</f>
        <v>Nv vệ sinh</v>
      </c>
      <c r="E450" s="43">
        <f>VLOOKUP(B450,RPT_TONG_HOP!$B$4:$T$988,19,FALSE)</f>
        <v>5310500</v>
      </c>
      <c r="F450" s="43">
        <f>VLOOKUP(B450,RPT_CAC_KHOAN_GIAM_TRU!$B$4:$M$1000,12,FALSE)</f>
        <v>9680000</v>
      </c>
      <c r="G450" s="76">
        <f t="shared" si="0"/>
        <v>-4369500</v>
      </c>
      <c r="H450" s="43">
        <f>IF(G450&lt;0,0,IF(G450&lt;DM_TI_LE!$E$11,G450*DM_TI_LE!$F$11+DM_TI_LE!$G$11,IF(G450&lt;DM_TI_LE!$E$12,G450*DM_TI_LE!$F$12+DM_TI_LE!$G$12,IF(G450&lt;DM_TI_LE!$E$13,G450*DM_TI_LE!$F$13+DM_TI_LE!$G$13,IF(G450&lt;DM_TI_LE!$E$14,G450*DM_TI_LE!$F$14+DM_TI_LE!$G$14,IF(G450&lt;DM_TI_LE!$E$15,G450*DM_TI_LE!$F$15+DM_TI_LE!$G$15,IF(G450&lt;DM_TI_LE!$E$16,G450*DM_TI_LE!$F$16+DM_TI_LE!$G$16,G450*DM_TI_LE!$F$17+DM_TI_LE!$G$17)))))))-J450</f>
        <v>0</v>
      </c>
    </row>
    <row r="451" spans="1:10" ht="14.25" x14ac:dyDescent="0.2">
      <c r="A451" s="49">
        <v>447</v>
      </c>
      <c r="B451" s="206">
        <f>GD_CHUNG!B451</f>
        <v>13749</v>
      </c>
      <c r="C451" s="206" t="str">
        <f>GD_CHUNG!C451</f>
        <v>Chu Phương Thảo</v>
      </c>
      <c r="D451" s="206" t="str">
        <f>GD_CHUNG!D451</f>
        <v>Nv vệ sinh</v>
      </c>
      <c r="E451" s="43">
        <f>VLOOKUP(B451,RPT_TONG_HOP!$B$4:$T$988,19,FALSE)</f>
        <v>5310500</v>
      </c>
      <c r="F451" s="43">
        <f>VLOOKUP(B451,RPT_CAC_KHOAN_GIAM_TRU!$B$4:$M$1000,12,FALSE)</f>
        <v>9680000</v>
      </c>
      <c r="G451" s="76">
        <f t="shared" si="0"/>
        <v>-4369500</v>
      </c>
      <c r="H451" s="43">
        <f>IF(G451&lt;0,0,IF(G451&lt;DM_TI_LE!$E$11,G451*DM_TI_LE!$F$11+DM_TI_LE!$G$11,IF(G451&lt;DM_TI_LE!$E$12,G451*DM_TI_LE!$F$12+DM_TI_LE!$G$12,IF(G451&lt;DM_TI_LE!$E$13,G451*DM_TI_LE!$F$13+DM_TI_LE!$G$13,IF(G451&lt;DM_TI_LE!$E$14,G451*DM_TI_LE!$F$14+DM_TI_LE!$G$14,IF(G451&lt;DM_TI_LE!$E$15,G451*DM_TI_LE!$F$15+DM_TI_LE!$G$15,IF(G451&lt;DM_TI_LE!$E$16,G451*DM_TI_LE!$F$16+DM_TI_LE!$G$16,G451*DM_TI_LE!$F$17+DM_TI_LE!$G$17)))))))-J451</f>
        <v>0</v>
      </c>
    </row>
    <row r="452" spans="1:10" ht="14.25" x14ac:dyDescent="0.2">
      <c r="A452" s="49">
        <v>448</v>
      </c>
      <c r="B452" s="206">
        <f>GD_CHUNG!B452</f>
        <v>11082</v>
      </c>
      <c r="C452" s="206" t="str">
        <f>GD_CHUNG!C452</f>
        <v>Hoàng Trung Dũng</v>
      </c>
      <c r="D452" s="206" t="str">
        <f>GD_CHUNG!D452</f>
        <v>CV Kỹ thuật</v>
      </c>
      <c r="E452" s="43">
        <f>VLOOKUP(B452,RPT_TONG_HOP!$B$4:$T$988,19,FALSE)</f>
        <v>12380000</v>
      </c>
      <c r="F452" s="43">
        <f>VLOOKUP(B452,RPT_CAC_KHOAN_GIAM_TRU!$B$4:$M$1000,12,FALSE)</f>
        <v>1156070</v>
      </c>
      <c r="G452" s="76">
        <f t="shared" si="0"/>
        <v>6247860</v>
      </c>
      <c r="H452" s="43">
        <f>IF(G452&lt;0,0,IF(G452&lt;DM_TI_LE!$E$11,G452*DM_TI_LE!$F$11+DM_TI_LE!$G$11,IF(G452&lt;DM_TI_LE!$E$12,G452*DM_TI_LE!$F$12+DM_TI_LE!$G$12,IF(G452&lt;DM_TI_LE!$E$13,G452*DM_TI_LE!$F$13+DM_TI_LE!$G$13,IF(G452&lt;DM_TI_LE!$E$14,G452*DM_TI_LE!$F$14+DM_TI_LE!$G$14,IF(G452&lt;DM_TI_LE!$E$15,G452*DM_TI_LE!$F$15+DM_TI_LE!$G$15,IF(G452&lt;DM_TI_LE!$E$16,G452*DM_TI_LE!$F$16+DM_TI_LE!$G$16,G452*DM_TI_LE!$F$17+DM_TI_LE!$G$17)))))))-J452</f>
        <v>374786</v>
      </c>
      <c r="I452" s="167">
        <v>-4976070</v>
      </c>
      <c r="J452" s="22">
        <v>0</v>
      </c>
    </row>
    <row r="453" spans="1:10" ht="14.25" x14ac:dyDescent="0.2">
      <c r="A453" s="49">
        <v>449</v>
      </c>
      <c r="B453" s="206">
        <f>GD_CHUNG!B453</f>
        <v>11083</v>
      </c>
      <c r="C453" s="206" t="str">
        <f>GD_CHUNG!C453</f>
        <v>Bùi Văn Nam</v>
      </c>
      <c r="D453" s="206" t="str">
        <f>GD_CHUNG!D453</f>
        <v>CV Kỹ thuật</v>
      </c>
      <c r="E453" s="43">
        <f>VLOOKUP(B453,RPT_TONG_HOP!$B$4:$T$988,19,FALSE)</f>
        <v>12380000</v>
      </c>
      <c r="F453" s="43">
        <f>VLOOKUP(B453,RPT_CAC_KHOAN_GIAM_TRU!$B$4:$M$1000,12,FALSE)</f>
        <v>1156070</v>
      </c>
      <c r="G453" s="76">
        <f t="shared" si="0"/>
        <v>13447860</v>
      </c>
      <c r="H453" s="43">
        <f>IF(G453&lt;0,0,IF(G453&lt;DM_TI_LE!$E$11,G453*DM_TI_LE!$F$11+DM_TI_LE!$G$11,IF(G453&lt;DM_TI_LE!$E$12,G453*DM_TI_LE!$F$12+DM_TI_LE!$G$12,IF(G453&lt;DM_TI_LE!$E$13,G453*DM_TI_LE!$F$13+DM_TI_LE!$G$13,IF(G453&lt;DM_TI_LE!$E$14,G453*DM_TI_LE!$F$14+DM_TI_LE!$G$14,IF(G453&lt;DM_TI_LE!$E$15,G453*DM_TI_LE!$F$15+DM_TI_LE!$G$15,IF(G453&lt;DM_TI_LE!$E$16,G453*DM_TI_LE!$F$16+DM_TI_LE!$G$16,G453*DM_TI_LE!$F$17+DM_TI_LE!$G$17)))))))-J453</f>
        <v>1155982</v>
      </c>
      <c r="I453" s="167">
        <v>2223930</v>
      </c>
      <c r="J453" s="32">
        <v>111197</v>
      </c>
    </row>
    <row r="454" spans="1:10" ht="14.25" x14ac:dyDescent="0.2">
      <c r="A454" s="49">
        <v>450</v>
      </c>
      <c r="B454" s="206">
        <f>GD_CHUNG!B454</f>
        <v>10643</v>
      </c>
      <c r="C454" s="206" t="str">
        <f>GD_CHUNG!C454</f>
        <v>Nguyễn Văn Thành</v>
      </c>
      <c r="D454" s="206" t="str">
        <f>GD_CHUNG!D454</f>
        <v>KTV mặt đất</v>
      </c>
      <c r="E454" s="43">
        <f>VLOOKUP(B454,RPT_TONG_HOP!$B$4:$T$988,19,FALSE)</f>
        <v>10580000</v>
      </c>
      <c r="F454" s="43">
        <f>VLOOKUP(B454,RPT_CAC_KHOAN_GIAM_TRU!$B$4:$M$1000,12,FALSE)</f>
        <v>1084880</v>
      </c>
      <c r="G454" s="76">
        <f t="shared" si="0"/>
        <v>3285240</v>
      </c>
      <c r="H454" s="43">
        <f>IF(G454&lt;0,0,IF(G454&lt;DM_TI_LE!$E$11,G454*DM_TI_LE!$F$11+DM_TI_LE!$G$11,IF(G454&lt;DM_TI_LE!$E$12,G454*DM_TI_LE!$F$12+DM_TI_LE!$G$12,IF(G454&lt;DM_TI_LE!$E$13,G454*DM_TI_LE!$F$13+DM_TI_LE!$G$13,IF(G454&lt;DM_TI_LE!$E$14,G454*DM_TI_LE!$F$14+DM_TI_LE!$G$14,IF(G454&lt;DM_TI_LE!$E$15,G454*DM_TI_LE!$F$15+DM_TI_LE!$G$15,IF(G454&lt;DM_TI_LE!$E$16,G454*DM_TI_LE!$F$16+DM_TI_LE!$G$16,G454*DM_TI_LE!$F$17+DM_TI_LE!$G$17)))))))-J454</f>
        <v>164262</v>
      </c>
      <c r="I454" s="167">
        <v>-6209880</v>
      </c>
      <c r="J454" s="22">
        <v>0</v>
      </c>
    </row>
    <row r="455" spans="1:10" ht="14.25" x14ac:dyDescent="0.2">
      <c r="A455" s="49">
        <v>451</v>
      </c>
      <c r="B455" s="206">
        <f>GD_CHUNG!B455</f>
        <v>13049</v>
      </c>
      <c r="C455" s="206" t="str">
        <f>GD_CHUNG!C455</f>
        <v>Nguyễn Đức Anh</v>
      </c>
      <c r="D455" s="206" t="str">
        <f>GD_CHUNG!D455</f>
        <v>Nhân viên kỹ thuật</v>
      </c>
      <c r="E455" s="43">
        <f>VLOOKUP(B455,RPT_TONG_HOP!$B$4:$T$988,19,FALSE)</f>
        <v>9005000</v>
      </c>
      <c r="F455" s="43">
        <f>VLOOKUP(B455,RPT_CAC_KHOAN_GIAM_TRU!$B$4:$M$1000,12,FALSE)</f>
        <v>1117430</v>
      </c>
      <c r="G455" s="76">
        <f t="shared" si="0"/>
        <v>3175140</v>
      </c>
      <c r="H455" s="43">
        <f>IF(G455&lt;0,0,IF(G455&lt;DM_TI_LE!$E$11,G455*DM_TI_LE!$F$11+DM_TI_LE!$G$11,IF(G455&lt;DM_TI_LE!$E$12,G455*DM_TI_LE!$F$12+DM_TI_LE!$G$12,IF(G455&lt;DM_TI_LE!$E$13,G455*DM_TI_LE!$F$13+DM_TI_LE!$G$13,IF(G455&lt;DM_TI_LE!$E$14,G455*DM_TI_LE!$F$14+DM_TI_LE!$G$14,IF(G455&lt;DM_TI_LE!$E$15,G455*DM_TI_LE!$F$15+DM_TI_LE!$G$15,IF(G455&lt;DM_TI_LE!$E$16,G455*DM_TI_LE!$F$16+DM_TI_LE!$G$16,G455*DM_TI_LE!$F$17+DM_TI_LE!$G$17)))))))-J455</f>
        <v>158757</v>
      </c>
      <c r="I455" s="167">
        <v>-4712430</v>
      </c>
      <c r="J455" s="22">
        <v>0</v>
      </c>
    </row>
    <row r="456" spans="1:10" ht="14.25" x14ac:dyDescent="0.2">
      <c r="A456" s="49">
        <v>452</v>
      </c>
      <c r="B456" s="206">
        <f>GD_CHUNG!B456</f>
        <v>10595</v>
      </c>
      <c r="C456" s="206" t="str">
        <f>GD_CHUNG!C456</f>
        <v>Lê Thị Mai</v>
      </c>
      <c r="D456" s="206" t="str">
        <f>GD_CHUNG!D456</f>
        <v>Nhân viên kế toán</v>
      </c>
      <c r="E456" s="43">
        <f>VLOOKUP(B456,RPT_TONG_HOP!$B$4:$T$988,19,FALSE)</f>
        <v>9230000</v>
      </c>
      <c r="F456" s="43">
        <f>VLOOKUP(B456,RPT_CAC_KHOAN_GIAM_TRU!$B$4:$M$1000,12,FALSE)</f>
        <v>1046240</v>
      </c>
      <c r="G456" s="76">
        <f t="shared" si="0"/>
        <v>3767520</v>
      </c>
      <c r="H456" s="43">
        <f>IF(G456&lt;0,0,IF(G456&lt;DM_TI_LE!$E$11,G456*DM_TI_LE!$F$11+DM_TI_LE!$G$11,IF(G456&lt;DM_TI_LE!$E$12,G456*DM_TI_LE!$F$12+DM_TI_LE!$G$12,IF(G456&lt;DM_TI_LE!$E$13,G456*DM_TI_LE!$F$13+DM_TI_LE!$G$13,IF(G456&lt;DM_TI_LE!$E$14,G456*DM_TI_LE!$F$14+DM_TI_LE!$G$14,IF(G456&lt;DM_TI_LE!$E$15,G456*DM_TI_LE!$F$15+DM_TI_LE!$G$15,IF(G456&lt;DM_TI_LE!$E$16,G456*DM_TI_LE!$F$16+DM_TI_LE!$G$16,G456*DM_TI_LE!$F$17+DM_TI_LE!$G$17)))))))-J456</f>
        <v>188376</v>
      </c>
      <c r="I456" s="167">
        <v>-4416240</v>
      </c>
      <c r="J456" s="22">
        <v>0</v>
      </c>
    </row>
    <row r="457" spans="1:10" ht="14.25" x14ac:dyDescent="0.2">
      <c r="A457" s="49">
        <v>453</v>
      </c>
      <c r="B457" s="206">
        <f>GD_CHUNG!B457</f>
        <v>10793</v>
      </c>
      <c r="C457" s="206" t="str">
        <f>GD_CHUNG!C457</f>
        <v>Lê Thị Thúy</v>
      </c>
      <c r="D457" s="206" t="str">
        <f>GD_CHUNG!D457</f>
        <v>Nhân viên kế toán</v>
      </c>
      <c r="E457" s="43">
        <f>VLOOKUP(B457,RPT_TONG_HOP!$B$4:$T$988,19,FALSE)</f>
        <v>12380000</v>
      </c>
      <c r="F457" s="43">
        <f>VLOOKUP(B457,RPT_CAC_KHOAN_GIAM_TRU!$B$4:$M$1000,12,FALSE)</f>
        <v>1046240</v>
      </c>
      <c r="G457" s="76">
        <f t="shared" si="0"/>
        <v>13667520</v>
      </c>
      <c r="H457" s="43">
        <f>IF(G457&lt;0,0,IF(G457&lt;DM_TI_LE!$E$11,G457*DM_TI_LE!$F$11+DM_TI_LE!$G$11,IF(G457&lt;DM_TI_LE!$E$12,G457*DM_TI_LE!$F$12+DM_TI_LE!$G$12,IF(G457&lt;DM_TI_LE!$E$13,G457*DM_TI_LE!$F$13+DM_TI_LE!$G$13,IF(G457&lt;DM_TI_LE!$E$14,G457*DM_TI_LE!$F$14+DM_TI_LE!$G$14,IF(G457&lt;DM_TI_LE!$E$15,G457*DM_TI_LE!$F$15+DM_TI_LE!$G$15,IF(G457&lt;DM_TI_LE!$E$16,G457*DM_TI_LE!$F$16+DM_TI_LE!$G$16,G457*DM_TI_LE!$F$17+DM_TI_LE!$G$17)))))))-J457</f>
        <v>1183440</v>
      </c>
      <c r="I457" s="167">
        <v>2333760</v>
      </c>
      <c r="J457" s="32">
        <v>116688</v>
      </c>
    </row>
    <row r="458" spans="1:10" ht="14.25" x14ac:dyDescent="0.2">
      <c r="A458" s="49">
        <v>454</v>
      </c>
      <c r="B458" s="206">
        <f>GD_CHUNG!B458</f>
        <v>12660</v>
      </c>
      <c r="C458" s="206" t="str">
        <f>GD_CHUNG!C458</f>
        <v>Bùi Thị Thu</v>
      </c>
      <c r="D458" s="206" t="str">
        <f>GD_CHUNG!D458</f>
        <v>Nhân viên kế toán</v>
      </c>
      <c r="E458" s="43">
        <f>VLOOKUP(B458,RPT_TONG_HOP!$B$4:$T$988,19,FALSE)</f>
        <v>10085000</v>
      </c>
      <c r="F458" s="43">
        <f>VLOOKUP(B458,RPT_CAC_KHOAN_GIAM_TRU!$B$4:$M$1000,12,FALSE)</f>
        <v>1156070</v>
      </c>
      <c r="G458" s="76">
        <f t="shared" si="0"/>
        <v>8857860</v>
      </c>
      <c r="H458" s="43">
        <f>IF(G458&lt;0,0,IF(G458&lt;DM_TI_LE!$E$11,G458*DM_TI_LE!$F$11+DM_TI_LE!$G$11,IF(G458&lt;DM_TI_LE!$E$12,G458*DM_TI_LE!$F$12+DM_TI_LE!$G$12,IF(G458&lt;DM_TI_LE!$E$13,G458*DM_TI_LE!$F$13+DM_TI_LE!$G$13,IF(G458&lt;DM_TI_LE!$E$14,G458*DM_TI_LE!$F$14+DM_TI_LE!$G$14,IF(G458&lt;DM_TI_LE!$E$15,G458*DM_TI_LE!$F$15+DM_TI_LE!$G$15,IF(G458&lt;DM_TI_LE!$E$16,G458*DM_TI_LE!$F$16+DM_TI_LE!$G$16,G458*DM_TI_LE!$F$17+DM_TI_LE!$G$17)))))))-J458</f>
        <v>635786</v>
      </c>
      <c r="I458" s="167">
        <v>-71070</v>
      </c>
      <c r="J458" s="22">
        <v>0</v>
      </c>
    </row>
    <row r="459" spans="1:10" ht="14.25" x14ac:dyDescent="0.2">
      <c r="A459" s="49">
        <v>455</v>
      </c>
      <c r="B459" s="206">
        <f>GD_CHUNG!B459</f>
        <v>10794</v>
      </c>
      <c r="C459" s="206" t="str">
        <f>GD_CHUNG!C459</f>
        <v>Nguyễn Thị Kim Huệ</v>
      </c>
      <c r="D459" s="206" t="str">
        <f>GD_CHUNG!D459</f>
        <v>NV Thủ Quỹ</v>
      </c>
      <c r="E459" s="43">
        <f>VLOOKUP(B459,RPT_TONG_HOP!$B$4:$T$988,19,FALSE)</f>
        <v>10265000</v>
      </c>
      <c r="F459" s="43">
        <f>VLOOKUP(B459,RPT_CAC_KHOAN_GIAM_TRU!$B$4:$M$1000,12,FALSE)</f>
        <v>1046240</v>
      </c>
      <c r="G459" s="76">
        <f t="shared" si="0"/>
        <v>5837520</v>
      </c>
      <c r="H459" s="43">
        <f>IF(G459&lt;0,0,IF(G459&lt;DM_TI_LE!$E$11,G459*DM_TI_LE!$F$11+DM_TI_LE!$G$11,IF(G459&lt;DM_TI_LE!$E$12,G459*DM_TI_LE!$F$12+DM_TI_LE!$G$12,IF(G459&lt;DM_TI_LE!$E$13,G459*DM_TI_LE!$F$13+DM_TI_LE!$G$13,IF(G459&lt;DM_TI_LE!$E$14,G459*DM_TI_LE!$F$14+DM_TI_LE!$G$14,IF(G459&lt;DM_TI_LE!$E$15,G459*DM_TI_LE!$F$15+DM_TI_LE!$G$15,IF(G459&lt;DM_TI_LE!$E$16,G459*DM_TI_LE!$F$16+DM_TI_LE!$G$16,G459*DM_TI_LE!$F$17+DM_TI_LE!$G$17)))))))-J459</f>
        <v>333752</v>
      </c>
      <c r="I459" s="167">
        <v>-3381240</v>
      </c>
      <c r="J459" s="22">
        <v>0</v>
      </c>
    </row>
    <row r="460" spans="1:10" ht="14.25" x14ac:dyDescent="0.2">
      <c r="A460" s="49">
        <v>456</v>
      </c>
      <c r="B460" s="206">
        <f>GD_CHUNG!B460</f>
        <v>10788</v>
      </c>
      <c r="C460" s="206" t="str">
        <f>GD_CHUNG!C460</f>
        <v>Phạm Thị Thu Hiền</v>
      </c>
      <c r="D460" s="206" t="str">
        <f>GD_CHUNG!D460</f>
        <v>Chuyên viên TCKT</v>
      </c>
      <c r="E460" s="43">
        <f>VLOOKUP(B460,RPT_TONG_HOP!$B$4:$T$988,19,FALSE)</f>
        <v>13820000</v>
      </c>
      <c r="F460" s="43">
        <f>VLOOKUP(B460,RPT_CAC_KHOAN_GIAM_TRU!$B$4:$M$1000,12,FALSE)</f>
        <v>1156070</v>
      </c>
      <c r="G460" s="76">
        <f t="shared" si="0"/>
        <v>7859195.6600000001</v>
      </c>
      <c r="H460" s="43">
        <f>IF(G460&lt;0,0,IF(G460&lt;DM_TI_LE!$E$11,G460*DM_TI_LE!$F$11+DM_TI_LE!$G$11,IF(G460&lt;DM_TI_LE!$E$12,G460*DM_TI_LE!$F$12+DM_TI_LE!$G$12,IF(G460&lt;DM_TI_LE!$E$13,G460*DM_TI_LE!$F$13+DM_TI_LE!$G$13,IF(G460&lt;DM_TI_LE!$E$14,G460*DM_TI_LE!$F$14+DM_TI_LE!$G$14,IF(G460&lt;DM_TI_LE!$E$15,G460*DM_TI_LE!$F$15+DM_TI_LE!$G$15,IF(G460&lt;DM_TI_LE!$E$16,G460*DM_TI_LE!$F$16+DM_TI_LE!$G$16,G460*DM_TI_LE!$F$17+DM_TI_LE!$G$17)))))))-J460</f>
        <v>535919.56600000011</v>
      </c>
      <c r="I460" s="167">
        <v>-4804734.34</v>
      </c>
      <c r="J460" s="22">
        <v>0</v>
      </c>
    </row>
    <row r="461" spans="1:10" ht="14.25" x14ac:dyDescent="0.2">
      <c r="A461" s="49">
        <v>457</v>
      </c>
      <c r="B461" s="206">
        <f>GD_CHUNG!B461</f>
        <v>10789</v>
      </c>
      <c r="C461" s="206" t="str">
        <f>GD_CHUNG!C461</f>
        <v>Hoàng Thị Trang Nhung</v>
      </c>
      <c r="D461" s="206" t="str">
        <f>GD_CHUNG!D461</f>
        <v>Chuyên viên TCKT</v>
      </c>
      <c r="E461" s="43">
        <f>VLOOKUP(B461,RPT_TONG_HOP!$B$4:$T$988,19,FALSE)</f>
        <v>6207652.1739130439</v>
      </c>
      <c r="F461" s="43">
        <f>VLOOKUP(B461,RPT_CAC_KHOAN_GIAM_TRU!$B$4:$M$1000,12,FALSE)</f>
        <v>266086.95652173914</v>
      </c>
      <c r="G461" s="76">
        <f t="shared" si="0"/>
        <v>-8944434.7826086953</v>
      </c>
      <c r="H461" s="43">
        <f>IF(G461&lt;0,0,IF(G461&lt;DM_TI_LE!$E$11,G461*DM_TI_LE!$F$11+DM_TI_LE!$G$11,IF(G461&lt;DM_TI_LE!$E$12,G461*DM_TI_LE!$F$12+DM_TI_LE!$G$12,IF(G461&lt;DM_TI_LE!$E$13,G461*DM_TI_LE!$F$13+DM_TI_LE!$G$13,IF(G461&lt;DM_TI_LE!$E$14,G461*DM_TI_LE!$F$14+DM_TI_LE!$G$14,IF(G461&lt;DM_TI_LE!$E$15,G461*DM_TI_LE!$F$15+DM_TI_LE!$G$15,IF(G461&lt;DM_TI_LE!$E$16,G461*DM_TI_LE!$F$16+DM_TI_LE!$G$16,G461*DM_TI_LE!$F$17+DM_TI_LE!$G$17)))))))-J461</f>
        <v>0</v>
      </c>
      <c r="I461" s="167">
        <v>-14886000</v>
      </c>
      <c r="J461" s="22">
        <v>0</v>
      </c>
    </row>
    <row r="462" spans="1:10" ht="14.25" x14ac:dyDescent="0.2">
      <c r="A462" s="49">
        <v>458</v>
      </c>
      <c r="B462" s="206">
        <f>GD_CHUNG!B462</f>
        <v>10790</v>
      </c>
      <c r="C462" s="206" t="str">
        <f>GD_CHUNG!C462</f>
        <v>Đào Thị Chín</v>
      </c>
      <c r="D462" s="206" t="str">
        <f>GD_CHUNG!D462</f>
        <v>Chuyên viên TCKT</v>
      </c>
      <c r="E462" s="43">
        <f>VLOOKUP(B462,RPT_TONG_HOP!$B$4:$T$988,19,FALSE)</f>
        <v>13820000</v>
      </c>
      <c r="F462" s="43">
        <f>VLOOKUP(B462,RPT_CAC_KHOAN_GIAM_TRU!$B$4:$M$1000,12,FALSE)</f>
        <v>1156070</v>
      </c>
      <c r="G462" s="76">
        <f t="shared" si="0"/>
        <v>9127860</v>
      </c>
      <c r="H462" s="43">
        <f>IF(G462&lt;0,0,IF(G462&lt;DM_TI_LE!$E$11,G462*DM_TI_LE!$F$11+DM_TI_LE!$G$11,IF(G462&lt;DM_TI_LE!$E$12,G462*DM_TI_LE!$F$12+DM_TI_LE!$G$12,IF(G462&lt;DM_TI_LE!$E$13,G462*DM_TI_LE!$F$13+DM_TI_LE!$G$13,IF(G462&lt;DM_TI_LE!$E$14,G462*DM_TI_LE!$F$14+DM_TI_LE!$G$14,IF(G462&lt;DM_TI_LE!$E$15,G462*DM_TI_LE!$F$15+DM_TI_LE!$G$15,IF(G462&lt;DM_TI_LE!$E$16,G462*DM_TI_LE!$F$16+DM_TI_LE!$G$16,G462*DM_TI_LE!$F$17+DM_TI_LE!$G$17)))))))-J462</f>
        <v>662786</v>
      </c>
      <c r="I462" s="167">
        <v>-3536070</v>
      </c>
      <c r="J462" s="22">
        <v>0</v>
      </c>
    </row>
    <row r="463" spans="1:10" ht="14.25" x14ac:dyDescent="0.2">
      <c r="A463" s="49">
        <v>459</v>
      </c>
      <c r="B463" s="206">
        <f>GD_CHUNG!B463</f>
        <v>10791</v>
      </c>
      <c r="C463" s="206" t="str">
        <f>GD_CHUNG!C463</f>
        <v>Trần Thu Trang</v>
      </c>
      <c r="D463" s="206" t="str">
        <f>GD_CHUNG!D463</f>
        <v>Chuyên viên TCKT</v>
      </c>
      <c r="E463" s="43">
        <f>VLOOKUP(B463,RPT_TONG_HOP!$B$4:$T$988,19,FALSE)</f>
        <v>11795000</v>
      </c>
      <c r="F463" s="43">
        <f>VLOOKUP(B463,RPT_CAC_KHOAN_GIAM_TRU!$B$4:$M$1000,12,FALSE)</f>
        <v>1156070</v>
      </c>
      <c r="G463" s="76">
        <f t="shared" si="0"/>
        <v>8677860</v>
      </c>
      <c r="H463" s="43">
        <f>IF(G463&lt;0,0,IF(G463&lt;DM_TI_LE!$E$11,G463*DM_TI_LE!$F$11+DM_TI_LE!$G$11,IF(G463&lt;DM_TI_LE!$E$12,G463*DM_TI_LE!$F$12+DM_TI_LE!$G$12,IF(G463&lt;DM_TI_LE!$E$13,G463*DM_TI_LE!$F$13+DM_TI_LE!$G$13,IF(G463&lt;DM_TI_LE!$E$14,G463*DM_TI_LE!$F$14+DM_TI_LE!$G$14,IF(G463&lt;DM_TI_LE!$E$15,G463*DM_TI_LE!$F$15+DM_TI_LE!$G$15,IF(G463&lt;DM_TI_LE!$E$16,G463*DM_TI_LE!$F$16+DM_TI_LE!$G$16,G463*DM_TI_LE!$F$17+DM_TI_LE!$G$17)))))))-J463</f>
        <v>617786</v>
      </c>
      <c r="I463" s="167">
        <v>-1961070</v>
      </c>
      <c r="J463" s="22">
        <v>0</v>
      </c>
    </row>
    <row r="464" spans="1:10" ht="14.25" x14ac:dyDescent="0.2">
      <c r="A464" s="49">
        <v>460</v>
      </c>
      <c r="B464" s="206">
        <f>GD_CHUNG!B464</f>
        <v>11147</v>
      </c>
      <c r="C464" s="206" t="str">
        <f>GD_CHUNG!C464</f>
        <v>Vũ Chí Kiên</v>
      </c>
      <c r="D464" s="206" t="str">
        <f>GD_CHUNG!D464</f>
        <v>Chuyên viên TCKT</v>
      </c>
      <c r="E464" s="43">
        <f>VLOOKUP(B464,RPT_TONG_HOP!$B$4:$T$988,19,FALSE)</f>
        <v>24035000</v>
      </c>
      <c r="F464" s="43">
        <f>VLOOKUP(B464,RPT_CAC_KHOAN_GIAM_TRU!$B$4:$M$1000,12,FALSE)</f>
        <v>1237445</v>
      </c>
      <c r="G464" s="76">
        <f t="shared" si="0"/>
        <v>29395110</v>
      </c>
      <c r="H464" s="43">
        <f>IF(G464&lt;0,0,IF(G464&lt;DM_TI_LE!$E$11,G464*DM_TI_LE!$F$11+DM_TI_LE!$G$11,IF(G464&lt;DM_TI_LE!$E$12,G464*DM_TI_LE!$F$12+DM_TI_LE!$G$12,IF(G464&lt;DM_TI_LE!$E$13,G464*DM_TI_LE!$F$13+DM_TI_LE!$G$13,IF(G464&lt;DM_TI_LE!$E$14,G464*DM_TI_LE!$F$14+DM_TI_LE!$G$14,IF(G464&lt;DM_TI_LE!$E$15,G464*DM_TI_LE!$F$15+DM_TI_LE!$G$15,IF(G464&lt;DM_TI_LE!$E$16,G464*DM_TI_LE!$F$16+DM_TI_LE!$G$16,G464*DM_TI_LE!$F$17+DM_TI_LE!$G$17)))))))-J464</f>
        <v>3819265.9999999991</v>
      </c>
      <c r="I464" s="167">
        <v>6597555</v>
      </c>
      <c r="J464" s="32">
        <v>409756</v>
      </c>
    </row>
    <row r="465" spans="1:10" ht="14.25" x14ac:dyDescent="0.2">
      <c r="A465" s="49">
        <v>461</v>
      </c>
      <c r="B465" s="206">
        <f>GD_CHUNG!B465</f>
        <v>10563</v>
      </c>
      <c r="C465" s="206" t="str">
        <f>GD_CHUNG!C465</f>
        <v>Lưu Xuân Cường</v>
      </c>
      <c r="D465" s="206" t="str">
        <f>GD_CHUNG!D465</f>
        <v>Trưởng phòng</v>
      </c>
      <c r="E465" s="43">
        <f>VLOOKUP(B465,RPT_TONG_HOP!$B$4:$T$988,19,FALSE)</f>
        <v>29165000</v>
      </c>
      <c r="F465" s="43">
        <f>VLOOKUP(B465,RPT_CAC_KHOAN_GIAM_TRU!$B$4:$M$1000,12,FALSE)</f>
        <v>1257815</v>
      </c>
      <c r="G465" s="76">
        <f t="shared" si="0"/>
        <v>39614370</v>
      </c>
      <c r="H465" s="43">
        <f>IF(G465&lt;0,0,IF(G465&lt;DM_TI_LE!$E$11,G465*DM_TI_LE!$F$11+DM_TI_LE!$G$11,IF(G465&lt;DM_TI_LE!$E$12,G465*DM_TI_LE!$F$12+DM_TI_LE!$G$12,IF(G465&lt;DM_TI_LE!$E$13,G465*DM_TI_LE!$F$13+DM_TI_LE!$G$13,IF(G465&lt;DM_TI_LE!$E$14,G465*DM_TI_LE!$F$14+DM_TI_LE!$G$14,IF(G465&lt;DM_TI_LE!$E$15,G465*DM_TI_LE!$F$15+DM_TI_LE!$G$15,IF(G465&lt;DM_TI_LE!$E$16,G465*DM_TI_LE!$F$16+DM_TI_LE!$G$16,G465*DM_TI_LE!$F$17+DM_TI_LE!$G$17)))))))-J465</f>
        <v>5647514.4999999981</v>
      </c>
      <c r="I465" s="167">
        <v>11707185</v>
      </c>
      <c r="J465" s="32">
        <v>1006078</v>
      </c>
    </row>
    <row r="466" spans="1:10" ht="14.25" x14ac:dyDescent="0.2">
      <c r="A466" s="49">
        <v>462</v>
      </c>
      <c r="B466" s="206">
        <f>GD_CHUNG!B466</f>
        <v>10556</v>
      </c>
      <c r="C466" s="206" t="str">
        <f>GD_CHUNG!C466</f>
        <v>Nguyễn Thị Thuỳ Linh</v>
      </c>
      <c r="D466" s="206" t="str">
        <f>GD_CHUNG!D466</f>
        <v>Phó Trưởng Phòng</v>
      </c>
      <c r="E466" s="43">
        <f>VLOOKUP(B466,RPT_TONG_HOP!$B$4:$T$988,19,FALSE)</f>
        <v>24035000</v>
      </c>
      <c r="F466" s="43">
        <f>VLOOKUP(B466,RPT_CAC_KHOAN_GIAM_TRU!$B$4:$M$1000,12,FALSE)</f>
        <v>1237445</v>
      </c>
      <c r="G466" s="76">
        <f t="shared" si="0"/>
        <v>21017950.91</v>
      </c>
      <c r="H466" s="43">
        <f>IF(G466&lt;0,0,IF(G466&lt;DM_TI_LE!$E$11,G466*DM_TI_LE!$F$11+DM_TI_LE!$G$11,IF(G466&lt;DM_TI_LE!$E$12,G466*DM_TI_LE!$F$12+DM_TI_LE!$G$12,IF(G466&lt;DM_TI_LE!$E$13,G466*DM_TI_LE!$F$13+DM_TI_LE!$G$13,IF(G466&lt;DM_TI_LE!$E$14,G466*DM_TI_LE!$F$14+DM_TI_LE!$G$14,IF(G466&lt;DM_TI_LE!$E$15,G466*DM_TI_LE!$F$15+DM_TI_LE!$G$15,IF(G466&lt;DM_TI_LE!$E$16,G466*DM_TI_LE!$F$16+DM_TI_LE!$G$16,G466*DM_TI_LE!$F$17+DM_TI_LE!$G$17)))))))-J466</f>
        <v>2553590.182</v>
      </c>
      <c r="I466" s="167">
        <v>-1779604.09</v>
      </c>
      <c r="J466" s="22">
        <v>0</v>
      </c>
    </row>
    <row r="467" spans="1:10" ht="14.25" x14ac:dyDescent="0.2">
      <c r="A467" s="49">
        <v>463</v>
      </c>
      <c r="B467" s="206">
        <f>GD_CHUNG!B467</f>
        <v>10797</v>
      </c>
      <c r="C467" s="206" t="str">
        <f>GD_CHUNG!C467</f>
        <v>Nguyễn Hữu Hạ</v>
      </c>
      <c r="D467" s="206" t="str">
        <f>GD_CHUNG!D467</f>
        <v>CV Đảng Đoàn - Thi đua</v>
      </c>
      <c r="E467" s="43">
        <f>VLOOKUP(B467,RPT_TONG_HOP!$B$4:$T$988,19,FALSE)</f>
        <v>13190000</v>
      </c>
      <c r="F467" s="43">
        <f>VLOOKUP(B467,RPT_CAC_KHOAN_GIAM_TRU!$B$4:$M$1000,12,FALSE)</f>
        <v>1162160</v>
      </c>
      <c r="G467" s="76">
        <f t="shared" si="0"/>
        <v>7855680</v>
      </c>
      <c r="H467" s="43">
        <f>IF(G467&lt;0,0,IF(G467&lt;DM_TI_LE!$E$11,G467*DM_TI_LE!$F$11+DM_TI_LE!$G$11,IF(G467&lt;DM_TI_LE!$E$12,G467*DM_TI_LE!$F$12+DM_TI_LE!$G$12,IF(G467&lt;DM_TI_LE!$E$13,G467*DM_TI_LE!$F$13+DM_TI_LE!$G$13,IF(G467&lt;DM_TI_LE!$E$14,G467*DM_TI_LE!$F$14+DM_TI_LE!$G$14,IF(G467&lt;DM_TI_LE!$E$15,G467*DM_TI_LE!$F$15+DM_TI_LE!$G$15,IF(G467&lt;DM_TI_LE!$E$16,G467*DM_TI_LE!$F$16+DM_TI_LE!$G$16,G467*DM_TI_LE!$F$17+DM_TI_LE!$G$17)))))))-J467</f>
        <v>535568</v>
      </c>
      <c r="I467" s="167">
        <v>-4172160</v>
      </c>
      <c r="J467" s="22">
        <v>0</v>
      </c>
    </row>
    <row r="468" spans="1:10" ht="14.25" x14ac:dyDescent="0.2">
      <c r="A468" s="49">
        <v>464</v>
      </c>
      <c r="B468" s="206">
        <f>GD_CHUNG!B468</f>
        <v>10803</v>
      </c>
      <c r="C468" s="206" t="str">
        <f>GD_CHUNG!C468</f>
        <v>Hà Duyên Lâm</v>
      </c>
      <c r="D468" s="206" t="str">
        <f>GD_CHUNG!D468</f>
        <v>Lái xe CT</v>
      </c>
      <c r="E468" s="43">
        <f>VLOOKUP(B468,RPT_TONG_HOP!$B$4:$T$988,19,FALSE)</f>
        <v>10895000</v>
      </c>
      <c r="F468" s="43">
        <f>VLOOKUP(B468,RPT_CAC_KHOAN_GIAM_TRU!$B$4:$M$1000,12,FALSE)</f>
        <v>1117430</v>
      </c>
      <c r="G468" s="76">
        <f t="shared" si="0"/>
        <v>3040140</v>
      </c>
      <c r="H468" s="43">
        <f>IF(G468&lt;0,0,IF(G468&lt;DM_TI_LE!$E$11,G468*DM_TI_LE!$F$11+DM_TI_LE!$G$11,IF(G468&lt;DM_TI_LE!$E$12,G468*DM_TI_LE!$F$12+DM_TI_LE!$G$12,IF(G468&lt;DM_TI_LE!$E$13,G468*DM_TI_LE!$F$13+DM_TI_LE!$G$13,IF(G468&lt;DM_TI_LE!$E$14,G468*DM_TI_LE!$F$14+DM_TI_LE!$G$14,IF(G468&lt;DM_TI_LE!$E$15,G468*DM_TI_LE!$F$15+DM_TI_LE!$G$15,IF(G468&lt;DM_TI_LE!$E$16,G468*DM_TI_LE!$F$16+DM_TI_LE!$G$16,G468*DM_TI_LE!$F$17+DM_TI_LE!$G$17)))))))-J468</f>
        <v>152007</v>
      </c>
      <c r="I468" s="167">
        <v>-6737430</v>
      </c>
      <c r="J468" s="22">
        <v>0</v>
      </c>
    </row>
    <row r="469" spans="1:10" ht="14.25" x14ac:dyDescent="0.2">
      <c r="A469" s="49">
        <v>465</v>
      </c>
      <c r="B469" s="206">
        <f>GD_CHUNG!B469</f>
        <v>10800</v>
      </c>
      <c r="C469" s="206" t="str">
        <f>GD_CHUNG!C469</f>
        <v>Hoàng Thùy Lan</v>
      </c>
      <c r="D469" s="206" t="str">
        <f>GD_CHUNG!D469</f>
        <v>NV đào tạo huấn luyện</v>
      </c>
      <c r="E469" s="43">
        <f>VLOOKUP(B469,RPT_TONG_HOP!$B$4:$T$988,19,FALSE)</f>
        <v>10265000</v>
      </c>
      <c r="F469" s="43">
        <f>VLOOKUP(B469,RPT_CAC_KHOAN_GIAM_TRU!$B$4:$M$1000,12,FALSE)</f>
        <v>1046240</v>
      </c>
      <c r="G469" s="76">
        <f t="shared" si="0"/>
        <v>6316770</v>
      </c>
      <c r="H469" s="43">
        <f>IF(G469&lt;0,0,IF(G469&lt;DM_TI_LE!$E$11,G469*DM_TI_LE!$F$11+DM_TI_LE!$G$11,IF(G469&lt;DM_TI_LE!$E$12,G469*DM_TI_LE!$F$12+DM_TI_LE!$G$12,IF(G469&lt;DM_TI_LE!$E$13,G469*DM_TI_LE!$F$13+DM_TI_LE!$G$13,IF(G469&lt;DM_TI_LE!$E$14,G469*DM_TI_LE!$F$14+DM_TI_LE!$G$14,IF(G469&lt;DM_TI_LE!$E$15,G469*DM_TI_LE!$F$15+DM_TI_LE!$G$15,IF(G469&lt;DM_TI_LE!$E$16,G469*DM_TI_LE!$F$16+DM_TI_LE!$G$16,G469*DM_TI_LE!$F$17+DM_TI_LE!$G$17)))))))-J469</f>
        <v>381677</v>
      </c>
      <c r="I469" s="167">
        <v>-2901990</v>
      </c>
      <c r="J469" s="22">
        <v>0</v>
      </c>
    </row>
    <row r="470" spans="1:10" ht="14.25" x14ac:dyDescent="0.2">
      <c r="A470" s="49">
        <v>466</v>
      </c>
      <c r="B470" s="206">
        <f>GD_CHUNG!B470</f>
        <v>10801</v>
      </c>
      <c r="C470" s="206" t="str">
        <f>GD_CHUNG!C470</f>
        <v>Diệu Linh</v>
      </c>
      <c r="D470" s="206" t="str">
        <f>GD_CHUNG!D470</f>
        <v>NV đào tạo huấn luyện</v>
      </c>
      <c r="E470" s="43">
        <f>VLOOKUP(B470,RPT_TONG_HOP!$B$4:$T$988,19,FALSE)</f>
        <v>12380000</v>
      </c>
      <c r="F470" s="43">
        <f>VLOOKUP(B470,RPT_CAC_KHOAN_GIAM_TRU!$B$4:$M$1000,12,FALSE)</f>
        <v>1156070</v>
      </c>
      <c r="G470" s="76">
        <f t="shared" si="0"/>
        <v>6247860</v>
      </c>
      <c r="H470" s="43">
        <f>IF(G470&lt;0,0,IF(G470&lt;DM_TI_LE!$E$11,G470*DM_TI_LE!$F$11+DM_TI_LE!$G$11,IF(G470&lt;DM_TI_LE!$E$12,G470*DM_TI_LE!$F$12+DM_TI_LE!$G$12,IF(G470&lt;DM_TI_LE!$E$13,G470*DM_TI_LE!$F$13+DM_TI_LE!$G$13,IF(G470&lt;DM_TI_LE!$E$14,G470*DM_TI_LE!$F$14+DM_TI_LE!$G$14,IF(G470&lt;DM_TI_LE!$E$15,G470*DM_TI_LE!$F$15+DM_TI_LE!$G$15,IF(G470&lt;DM_TI_LE!$E$16,G470*DM_TI_LE!$F$16+DM_TI_LE!$G$16,G470*DM_TI_LE!$F$17+DM_TI_LE!$G$17)))))))-J470</f>
        <v>374786</v>
      </c>
      <c r="I470" s="167">
        <v>-4976070</v>
      </c>
      <c r="J470" s="22">
        <v>0</v>
      </c>
    </row>
    <row r="471" spans="1:10" ht="14.25" x14ac:dyDescent="0.2">
      <c r="A471" s="49">
        <v>467</v>
      </c>
      <c r="B471" s="206">
        <f>GD_CHUNG!B471</f>
        <v>10802</v>
      </c>
      <c r="C471" s="206" t="str">
        <f>GD_CHUNG!C471</f>
        <v>Hà Phương Thảo</v>
      </c>
      <c r="D471" s="206" t="str">
        <f>GD_CHUNG!D471</f>
        <v>NV hành chính</v>
      </c>
      <c r="E471" s="43">
        <f>VLOOKUP(B471,RPT_TONG_HOP!$B$4:$T$988,19,FALSE)</f>
        <v>10580000</v>
      </c>
      <c r="F471" s="43">
        <f>VLOOKUP(B471,RPT_CAC_KHOAN_GIAM_TRU!$B$4:$M$1000,12,FALSE)</f>
        <v>1046240</v>
      </c>
      <c r="G471" s="76">
        <f t="shared" si="0"/>
        <v>6467520</v>
      </c>
      <c r="H471" s="43">
        <f>IF(G471&lt;0,0,IF(G471&lt;DM_TI_LE!$E$11,G471*DM_TI_LE!$F$11+DM_TI_LE!$G$11,IF(G471&lt;DM_TI_LE!$E$12,G471*DM_TI_LE!$F$12+DM_TI_LE!$G$12,IF(G471&lt;DM_TI_LE!$E$13,G471*DM_TI_LE!$F$13+DM_TI_LE!$G$13,IF(G471&lt;DM_TI_LE!$E$14,G471*DM_TI_LE!$F$14+DM_TI_LE!$G$14,IF(G471&lt;DM_TI_LE!$E$15,G471*DM_TI_LE!$F$15+DM_TI_LE!$G$15,IF(G471&lt;DM_TI_LE!$E$16,G471*DM_TI_LE!$F$16+DM_TI_LE!$G$16,G471*DM_TI_LE!$F$17+DM_TI_LE!$G$17)))))))-J471</f>
        <v>396752</v>
      </c>
      <c r="I471" s="167">
        <v>-3066240</v>
      </c>
      <c r="J471" s="22">
        <v>0</v>
      </c>
    </row>
    <row r="472" spans="1:10" ht="14.25" x14ac:dyDescent="0.2">
      <c r="A472" s="49">
        <v>468</v>
      </c>
      <c r="B472" s="206">
        <f>GD_CHUNG!B472</f>
        <v>10805</v>
      </c>
      <c r="C472" s="206" t="str">
        <f>GD_CHUNG!C472</f>
        <v>Trịnh Thị Thu Hằng</v>
      </c>
      <c r="D472" s="206" t="str">
        <f>GD_CHUNG!D472</f>
        <v>NV Hành chính - VT</v>
      </c>
      <c r="E472" s="43">
        <f>VLOOKUP(B472,RPT_TONG_HOP!$B$4:$T$988,19,FALSE)</f>
        <v>8780000</v>
      </c>
      <c r="F472" s="43">
        <f>VLOOKUP(B472,RPT_CAC_KHOAN_GIAM_TRU!$B$4:$M$1000,12,FALSE)</f>
        <v>1015685</v>
      </c>
      <c r="G472" s="76">
        <f t="shared" si="0"/>
        <v>1702528.5999999996</v>
      </c>
      <c r="H472" s="43">
        <f>IF(G472&lt;0,0,IF(G472&lt;DM_TI_LE!$E$11,G472*DM_TI_LE!$F$11+DM_TI_LE!$G$11,IF(G472&lt;DM_TI_LE!$E$12,G472*DM_TI_LE!$F$12+DM_TI_LE!$G$12,IF(G472&lt;DM_TI_LE!$E$13,G472*DM_TI_LE!$F$13+DM_TI_LE!$G$13,IF(G472&lt;DM_TI_LE!$E$14,G472*DM_TI_LE!$F$14+DM_TI_LE!$G$14,IF(G472&lt;DM_TI_LE!$E$15,G472*DM_TI_LE!$F$15+DM_TI_LE!$G$15,IF(G472&lt;DM_TI_LE!$E$16,G472*DM_TI_LE!$F$16+DM_TI_LE!$G$16,G472*DM_TI_LE!$F$17+DM_TI_LE!$G$17)))))))-J472</f>
        <v>85126.43</v>
      </c>
      <c r="I472" s="167">
        <v>-6061786.4000000004</v>
      </c>
      <c r="J472" s="22">
        <v>0</v>
      </c>
    </row>
    <row r="473" spans="1:10" ht="14.25" x14ac:dyDescent="0.2">
      <c r="A473" s="49">
        <v>469</v>
      </c>
      <c r="B473" s="206">
        <f>GD_CHUNG!B473</f>
        <v>10566</v>
      </c>
      <c r="C473" s="206" t="str">
        <f>GD_CHUNG!C473</f>
        <v>Nguyễn Thị Ngọc</v>
      </c>
      <c r="D473" s="206" t="str">
        <f>GD_CHUNG!D473</f>
        <v>NV Kế hoạch - Quản lý chất lượng</v>
      </c>
      <c r="E473" s="43">
        <f>VLOOKUP(B473,RPT_TONG_HOP!$B$4:$T$988,19,FALSE)</f>
        <v>12380000</v>
      </c>
      <c r="F473" s="43">
        <f>VLOOKUP(B473,RPT_CAC_KHOAN_GIAM_TRU!$B$4:$M$1000,12,FALSE)</f>
        <v>1156070</v>
      </c>
      <c r="G473" s="76">
        <f t="shared" si="0"/>
        <v>9847860</v>
      </c>
      <c r="H473" s="43">
        <f>IF(G473&lt;0,0,IF(G473&lt;DM_TI_LE!$E$11,G473*DM_TI_LE!$F$11+DM_TI_LE!$G$11,IF(G473&lt;DM_TI_LE!$E$12,G473*DM_TI_LE!$F$12+DM_TI_LE!$G$12,IF(G473&lt;DM_TI_LE!$E$13,G473*DM_TI_LE!$F$13+DM_TI_LE!$G$13,IF(G473&lt;DM_TI_LE!$E$14,G473*DM_TI_LE!$F$14+DM_TI_LE!$G$14,IF(G473&lt;DM_TI_LE!$E$15,G473*DM_TI_LE!$F$15+DM_TI_LE!$G$15,IF(G473&lt;DM_TI_LE!$E$16,G473*DM_TI_LE!$F$16+DM_TI_LE!$G$16,G473*DM_TI_LE!$F$17+DM_TI_LE!$G$17)))))))-J473</f>
        <v>734786</v>
      </c>
      <c r="I473" s="167">
        <v>-1376070</v>
      </c>
      <c r="J473" s="22">
        <v>0</v>
      </c>
    </row>
    <row r="474" spans="1:10" ht="14.25" x14ac:dyDescent="0.2">
      <c r="A474" s="49">
        <v>470</v>
      </c>
      <c r="B474" s="206">
        <f>GD_CHUNG!B474</f>
        <v>10804</v>
      </c>
      <c r="C474" s="206" t="str">
        <f>GD_CHUNG!C474</f>
        <v>Vũ Thị Hoà</v>
      </c>
      <c r="D474" s="206" t="str">
        <f>GD_CHUNG!D474</f>
        <v>NV Lao động tiền lương</v>
      </c>
      <c r="E474" s="43">
        <f>VLOOKUP(B474,RPT_TONG_HOP!$B$4:$T$988,19,FALSE)</f>
        <v>13099999.999999998</v>
      </c>
      <c r="F474" s="43">
        <f>VLOOKUP(B474,RPT_CAC_KHOAN_GIAM_TRU!$B$4:$M$1000,12,FALSE)</f>
        <v>1156070</v>
      </c>
      <c r="G474" s="76">
        <f t="shared" si="0"/>
        <v>4087859.9999999981</v>
      </c>
      <c r="H474" s="43">
        <f>IF(G474&lt;0,0,IF(G474&lt;DM_TI_LE!$E$11,G474*DM_TI_LE!$F$11+DM_TI_LE!$G$11,IF(G474&lt;DM_TI_LE!$E$12,G474*DM_TI_LE!$F$12+DM_TI_LE!$G$12,IF(G474&lt;DM_TI_LE!$E$13,G474*DM_TI_LE!$F$13+DM_TI_LE!$G$13,IF(G474&lt;DM_TI_LE!$E$14,G474*DM_TI_LE!$F$14+DM_TI_LE!$G$14,IF(G474&lt;DM_TI_LE!$E$15,G474*DM_TI_LE!$F$15+DM_TI_LE!$G$15,IF(G474&lt;DM_TI_LE!$E$16,G474*DM_TI_LE!$F$16+DM_TI_LE!$G$16,G474*DM_TI_LE!$F$17+DM_TI_LE!$G$17)))))))-J474</f>
        <v>204392.99999999991</v>
      </c>
      <c r="I474" s="167">
        <v>-7856070</v>
      </c>
      <c r="J474" s="22">
        <v>0</v>
      </c>
    </row>
    <row r="475" spans="1:10" ht="14.25" x14ac:dyDescent="0.2">
      <c r="A475" s="49">
        <v>471</v>
      </c>
      <c r="B475" s="206">
        <f>GD_CHUNG!B475</f>
        <v>11117</v>
      </c>
      <c r="C475" s="206" t="str">
        <f>GD_CHUNG!C475</f>
        <v>Nguyễn Hương Giang</v>
      </c>
      <c r="D475" s="206" t="str">
        <f>GD_CHUNG!D475</f>
        <v>NV PVHK</v>
      </c>
      <c r="E475" s="43">
        <f>VLOOKUP(B475,RPT_TONG_HOP!$B$4:$T$988,19,FALSE)</f>
        <v>10580000</v>
      </c>
      <c r="F475" s="43">
        <f>VLOOKUP(B475,RPT_CAC_KHOAN_GIAM_TRU!$B$4:$M$1000,12,FALSE)</f>
        <v>1046240</v>
      </c>
      <c r="G475" s="76">
        <f t="shared" si="0"/>
        <v>10067520</v>
      </c>
      <c r="H475" s="43">
        <f>IF(G475&lt;0,0,IF(G475&lt;DM_TI_LE!$E$11,G475*DM_TI_LE!$F$11+DM_TI_LE!$G$11,IF(G475&lt;DM_TI_LE!$E$12,G475*DM_TI_LE!$F$12+DM_TI_LE!$G$12,IF(G475&lt;DM_TI_LE!$E$13,G475*DM_TI_LE!$F$13+DM_TI_LE!$G$13,IF(G475&lt;DM_TI_LE!$E$14,G475*DM_TI_LE!$F$14+DM_TI_LE!$G$14,IF(G475&lt;DM_TI_LE!$E$15,G475*DM_TI_LE!$F$15+DM_TI_LE!$G$15,IF(G475&lt;DM_TI_LE!$E$16,G475*DM_TI_LE!$F$16+DM_TI_LE!$G$16,G475*DM_TI_LE!$F$17+DM_TI_LE!$G$17)))))))-J475</f>
        <v>733440</v>
      </c>
      <c r="I475" s="167">
        <v>533760</v>
      </c>
      <c r="J475" s="32">
        <v>26688</v>
      </c>
    </row>
    <row r="476" spans="1:10" ht="14.25" x14ac:dyDescent="0.2">
      <c r="A476" s="49">
        <v>472</v>
      </c>
      <c r="B476" s="206">
        <f>GD_CHUNG!B476</f>
        <v>10735</v>
      </c>
      <c r="C476" s="206" t="str">
        <f>GD_CHUNG!C476</f>
        <v>Nguyễn Thị Phương Lan</v>
      </c>
      <c r="D476" s="206" t="str">
        <f>GD_CHUNG!D476</f>
        <v>NV Thống kê - Tổng hợp</v>
      </c>
      <c r="E476" s="43">
        <f>VLOOKUP(B476,RPT_TONG_HOP!$B$4:$T$988,19,FALSE)</f>
        <v>10580000</v>
      </c>
      <c r="F476" s="43">
        <f>VLOOKUP(B476,RPT_CAC_KHOAN_GIAM_TRU!$B$4:$M$1000,12,FALSE)</f>
        <v>1046240</v>
      </c>
      <c r="G476" s="76">
        <f t="shared" si="0"/>
        <v>2867520</v>
      </c>
      <c r="H476" s="43">
        <f>IF(G476&lt;0,0,IF(G476&lt;DM_TI_LE!$E$11,G476*DM_TI_LE!$F$11+DM_TI_LE!$G$11,IF(G476&lt;DM_TI_LE!$E$12,G476*DM_TI_LE!$F$12+DM_TI_LE!$G$12,IF(G476&lt;DM_TI_LE!$E$13,G476*DM_TI_LE!$F$13+DM_TI_LE!$G$13,IF(G476&lt;DM_TI_LE!$E$14,G476*DM_TI_LE!$F$14+DM_TI_LE!$G$14,IF(G476&lt;DM_TI_LE!$E$15,G476*DM_TI_LE!$F$15+DM_TI_LE!$G$15,IF(G476&lt;DM_TI_LE!$E$16,G476*DM_TI_LE!$F$16+DM_TI_LE!$G$16,G476*DM_TI_LE!$F$17+DM_TI_LE!$G$17)))))))-J476</f>
        <v>143376</v>
      </c>
      <c r="I476" s="167">
        <v>-6666240</v>
      </c>
      <c r="J476" s="22">
        <v>0</v>
      </c>
    </row>
    <row r="477" spans="1:10" ht="14.25" x14ac:dyDescent="0.2">
      <c r="A477" s="49">
        <v>473</v>
      </c>
      <c r="B477" s="206">
        <f>GD_CHUNG!B477</f>
        <v>10562</v>
      </c>
      <c r="C477" s="206" t="str">
        <f>GD_CHUNG!C477</f>
        <v>Phạm Thị Thịnh</v>
      </c>
      <c r="D477" s="206" t="str">
        <f>GD_CHUNG!D477</f>
        <v>NV Hành chính - VT</v>
      </c>
      <c r="E477" s="43">
        <f>VLOOKUP(B477,RPT_TONG_HOP!$B$4:$T$988,19,FALSE)</f>
        <v>9230000</v>
      </c>
      <c r="F477" s="43">
        <f>VLOOKUP(B477,RPT_CAC_KHOAN_GIAM_TRU!$B$4:$M$1000,12,FALSE)</f>
        <v>1046240</v>
      </c>
      <c r="G477" s="76">
        <f t="shared" si="0"/>
        <v>459247.26999999955</v>
      </c>
      <c r="H477" s="43">
        <f>IF(G477&lt;0,0,IF(G477&lt;DM_TI_LE!$E$11,G477*DM_TI_LE!$F$11+DM_TI_LE!$G$11,IF(G477&lt;DM_TI_LE!$E$12,G477*DM_TI_LE!$F$12+DM_TI_LE!$G$12,IF(G477&lt;DM_TI_LE!$E$13,G477*DM_TI_LE!$F$13+DM_TI_LE!$G$13,IF(G477&lt;DM_TI_LE!$E$14,G477*DM_TI_LE!$F$14+DM_TI_LE!$G$14,IF(G477&lt;DM_TI_LE!$E$15,G477*DM_TI_LE!$F$15+DM_TI_LE!$G$15,IF(G477&lt;DM_TI_LE!$E$16,G477*DM_TI_LE!$F$16+DM_TI_LE!$G$16,G477*DM_TI_LE!$F$17+DM_TI_LE!$G$17)))))))-J477</f>
        <v>22962.363499999978</v>
      </c>
      <c r="I477" s="167">
        <v>-7724512.7300000004</v>
      </c>
      <c r="J477" s="22">
        <v>0</v>
      </c>
    </row>
    <row r="478" spans="1:10" ht="14.25" x14ac:dyDescent="0.2">
      <c r="A478" s="49">
        <v>474</v>
      </c>
      <c r="B478" s="206">
        <f>GD_CHUNG!B478</f>
        <v>10637</v>
      </c>
      <c r="C478" s="206" t="str">
        <f>GD_CHUNG!C478</f>
        <v>Trần Đình Cát</v>
      </c>
      <c r="D478" s="206" t="str">
        <f>GD_CHUNG!D478</f>
        <v>NV trông giữ hành lý</v>
      </c>
      <c r="E478" s="43">
        <f>VLOOKUP(B478,RPT_TONG_HOP!$B$4:$T$988,19,FALSE)</f>
        <v>0</v>
      </c>
      <c r="F478" s="43">
        <f>VLOOKUP(B478,RPT_CAC_KHOAN_GIAM_TRU!$B$4:$M$1000,12,FALSE)</f>
        <v>0</v>
      </c>
      <c r="G478" s="76">
        <f t="shared" si="0"/>
        <v>-10101103.460000001</v>
      </c>
      <c r="H478" s="43">
        <f>IF(G478&lt;0,0,IF(G478&lt;DM_TI_LE!$E$11,G478*DM_TI_LE!$F$11+DM_TI_LE!$G$11,IF(G478&lt;DM_TI_LE!$E$12,G478*DM_TI_LE!$F$12+DM_TI_LE!$G$12,IF(G478&lt;DM_TI_LE!$E$13,G478*DM_TI_LE!$F$13+DM_TI_LE!$G$13,IF(G478&lt;DM_TI_LE!$E$14,G478*DM_TI_LE!$F$14+DM_TI_LE!$G$14,IF(G478&lt;DM_TI_LE!$E$15,G478*DM_TI_LE!$F$15+DM_TI_LE!$G$15,IF(G478&lt;DM_TI_LE!$E$16,G478*DM_TI_LE!$F$16+DM_TI_LE!$G$16,G478*DM_TI_LE!$F$17+DM_TI_LE!$G$17)))))))-J478</f>
        <v>0</v>
      </c>
      <c r="I478" s="167">
        <v>-10101103.460000001</v>
      </c>
      <c r="J478" s="22">
        <v>0</v>
      </c>
    </row>
    <row r="479" spans="1:10" ht="14.25" x14ac:dyDescent="0.2">
      <c r="A479" s="49">
        <v>475</v>
      </c>
      <c r="B479" s="206">
        <f>GD_CHUNG!B479</f>
        <v>10799</v>
      </c>
      <c r="C479" s="206" t="str">
        <f>GD_CHUNG!C479</f>
        <v>Phương Lan</v>
      </c>
      <c r="D479" s="206" t="str">
        <f>GD_CHUNG!D479</f>
        <v>Chuyên viên lao động tiền lương</v>
      </c>
      <c r="E479" s="43">
        <f>VLOOKUP(B479,RPT_TONG_HOP!$B$4:$T$988,19,FALSE)</f>
        <v>15327499.99999998</v>
      </c>
      <c r="F479" s="43">
        <f>VLOOKUP(B479,RPT_CAC_KHOAN_GIAM_TRU!$B$4:$M$1000,12,FALSE)</f>
        <v>1156070</v>
      </c>
      <c r="G479" s="76">
        <f t="shared" si="0"/>
        <v>15045359.99999998</v>
      </c>
      <c r="H479" s="43">
        <f>IF(G479&lt;0,0,IF(G479&lt;DM_TI_LE!$E$11,G479*DM_TI_LE!$F$11+DM_TI_LE!$G$11,IF(G479&lt;DM_TI_LE!$E$12,G479*DM_TI_LE!$F$12+DM_TI_LE!$G$12,IF(G479&lt;DM_TI_LE!$E$13,G479*DM_TI_LE!$F$13+DM_TI_LE!$G$13,IF(G479&lt;DM_TI_LE!$E$14,G479*DM_TI_LE!$F$14+DM_TI_LE!$G$14,IF(G479&lt;DM_TI_LE!$E$15,G479*DM_TI_LE!$F$15+DM_TI_LE!$G$15,IF(G479&lt;DM_TI_LE!$E$16,G479*DM_TI_LE!$F$16+DM_TI_LE!$G$16,G479*DM_TI_LE!$F$17+DM_TI_LE!$G$17)))))))-J479</f>
        <v>1463106.9999999967</v>
      </c>
      <c r="I479" s="167">
        <v>873930</v>
      </c>
      <c r="J479" s="32">
        <v>43697</v>
      </c>
    </row>
    <row r="480" spans="1:10" ht="14.25" x14ac:dyDescent="0.2">
      <c r="A480" s="49">
        <v>476</v>
      </c>
      <c r="B480" s="206">
        <f>GD_CHUNG!B480</f>
        <v>11108</v>
      </c>
      <c r="C480" s="206" t="str">
        <f>GD_CHUNG!C480</f>
        <v>Phạm Thùy Dung</v>
      </c>
      <c r="D480" s="206" t="str">
        <f>GD_CHUNG!D480</f>
        <v>Nhân viên phục vụ hành khách</v>
      </c>
      <c r="E480" s="43">
        <f>VLOOKUP(B480,RPT_TONG_HOP!$B$4:$T$988,19,FALSE)</f>
        <v>0</v>
      </c>
      <c r="F480" s="43">
        <f>VLOOKUP(B480,RPT_CAC_KHOAN_GIAM_TRU!$B$4:$M$1000,12,FALSE)</f>
        <v>0</v>
      </c>
      <c r="G480" s="76">
        <f t="shared" si="0"/>
        <v>-9000000</v>
      </c>
      <c r="H480" s="43">
        <f>IF(G480&lt;0,0,IF(G480&lt;DM_TI_LE!$E$11,G480*DM_TI_LE!$F$11+DM_TI_LE!$G$11,IF(G480&lt;DM_TI_LE!$E$12,G480*DM_TI_LE!$F$12+DM_TI_LE!$G$12,IF(G480&lt;DM_TI_LE!$E$13,G480*DM_TI_LE!$F$13+DM_TI_LE!$G$13,IF(G480&lt;DM_TI_LE!$E$14,G480*DM_TI_LE!$F$14+DM_TI_LE!$G$14,IF(G480&lt;DM_TI_LE!$E$15,G480*DM_TI_LE!$F$15+DM_TI_LE!$G$15,IF(G480&lt;DM_TI_LE!$E$16,G480*DM_TI_LE!$F$16+DM_TI_LE!$G$16,G480*DM_TI_LE!$F$17+DM_TI_LE!$G$17)))))))-J480</f>
        <v>0</v>
      </c>
      <c r="I480" s="167">
        <v>-9000000</v>
      </c>
      <c r="J480" s="22">
        <v>0</v>
      </c>
    </row>
    <row r="481" spans="2:8" ht="12.75" x14ac:dyDescent="0.2">
      <c r="B481" s="299">
        <f>GD_CHUNG!B481</f>
        <v>13777</v>
      </c>
      <c r="C481" s="299" t="str">
        <f>GD_CHUNG!C481</f>
        <v>Nguyễn Đức Huy</v>
      </c>
      <c r="D481" s="299" t="str">
        <f>GD_CHUNG!D481</f>
        <v>Nhân viên cân bằng trọng tải nhóm 2</v>
      </c>
      <c r="E481" s="43">
        <f>VLOOKUP(B481,RPT_TONG_HOP!$B$4:$T$988,19,FALSE)</f>
        <v>4468518.5185185187</v>
      </c>
      <c r="F481" s="43">
        <f>VLOOKUP(B481,RPT_CAC_KHOAN_GIAM_TRU!$B$4:$M$1000,12,FALSE)</f>
        <v>9478518.5185185187</v>
      </c>
      <c r="G481" s="76">
        <f t="shared" si="0"/>
        <v>-5010000</v>
      </c>
      <c r="H481" s="43">
        <f>IF(G481&lt;0,0,IF(G481&lt;DM_TI_LE!$E$11,G481*DM_TI_LE!$F$11+DM_TI_LE!$G$11,IF(G481&lt;DM_TI_LE!$E$12,G481*DM_TI_LE!$F$12+DM_TI_LE!$G$12,IF(G481&lt;DM_TI_LE!$E$13,G481*DM_TI_LE!$F$13+DM_TI_LE!$G$13,IF(G481&lt;DM_TI_LE!$E$14,G481*DM_TI_LE!$F$14+DM_TI_LE!$G$14,IF(G481&lt;DM_TI_LE!$E$15,G481*DM_TI_LE!$F$15+DM_TI_LE!$G$15,IF(G481&lt;DM_TI_LE!$E$16,G481*DM_TI_LE!$F$16+DM_TI_LE!$G$16,G481*DM_TI_LE!$F$17+DM_TI_LE!$G$17)))))))-J481</f>
        <v>0</v>
      </c>
    </row>
    <row r="482" spans="2:8" ht="12.75" x14ac:dyDescent="0.2">
      <c r="B482" s="299">
        <f>GD_CHUNG!B482</f>
        <v>13783</v>
      </c>
      <c r="C482" s="299" t="str">
        <f>GD_CHUNG!C482</f>
        <v>Trần Đăng Khoa</v>
      </c>
      <c r="D482" s="299" t="str">
        <f>GD_CHUNG!D482</f>
        <v>Nhân viên cân bằng trọng tải nhóm 2</v>
      </c>
      <c r="E482" s="43">
        <f>VLOOKUP(B482,RPT_TONG_HOP!$B$4:$T$988,19,FALSE)</f>
        <v>4468518.5185185187</v>
      </c>
      <c r="F482" s="43">
        <f>VLOOKUP(B482,RPT_CAC_KHOAN_GIAM_TRU!$B$4:$M$1000,12,FALSE)</f>
        <v>9478518.5185185187</v>
      </c>
      <c r="G482" s="76">
        <f t="shared" si="0"/>
        <v>-5010000</v>
      </c>
      <c r="H482" s="43">
        <f>IF(G482&lt;0,0,IF(G482&lt;DM_TI_LE!$E$11,G482*DM_TI_LE!$F$11+DM_TI_LE!$G$11,IF(G482&lt;DM_TI_LE!$E$12,G482*DM_TI_LE!$F$12+DM_TI_LE!$G$12,IF(G482&lt;DM_TI_LE!$E$13,G482*DM_TI_LE!$F$13+DM_TI_LE!$G$13,IF(G482&lt;DM_TI_LE!$E$14,G482*DM_TI_LE!$F$14+DM_TI_LE!$G$14,IF(G482&lt;DM_TI_LE!$E$15,G482*DM_TI_LE!$F$15+DM_TI_LE!$G$15,IF(G482&lt;DM_TI_LE!$E$16,G482*DM_TI_LE!$F$16+DM_TI_LE!$G$16,G482*DM_TI_LE!$F$17+DM_TI_LE!$G$17)))))))-J482</f>
        <v>0</v>
      </c>
    </row>
    <row r="483" spans="2:8" ht="12.75" x14ac:dyDescent="0.2">
      <c r="B483" s="299">
        <f>GD_CHUNG!B483</f>
        <v>13785</v>
      </c>
      <c r="C483" s="299" t="str">
        <f>GD_CHUNG!C483</f>
        <v>Nguyễn Thị Nam Phương</v>
      </c>
      <c r="D483" s="299" t="str">
        <f>GD_CHUNG!D483</f>
        <v>Nhân viên cân bằng trọng tải nhóm 2</v>
      </c>
      <c r="E483" s="43">
        <f>VLOOKUP(B483,RPT_TONG_HOP!$B$4:$T$988,19,FALSE)</f>
        <v>3762962.9629629627</v>
      </c>
      <c r="F483" s="43">
        <f>VLOOKUP(B483,RPT_CAC_KHOAN_GIAM_TRU!$B$4:$M$1000,12,FALSE)</f>
        <v>9402962.9629629627</v>
      </c>
      <c r="G483" s="76">
        <f t="shared" si="0"/>
        <v>-5640000</v>
      </c>
      <c r="H483" s="43">
        <f>IF(G483&lt;0,0,IF(G483&lt;DM_TI_LE!$E$11,G483*DM_TI_LE!$F$11+DM_TI_LE!$G$11,IF(G483&lt;DM_TI_LE!$E$12,G483*DM_TI_LE!$F$12+DM_TI_LE!$G$12,IF(G483&lt;DM_TI_LE!$E$13,G483*DM_TI_LE!$F$13+DM_TI_LE!$G$13,IF(G483&lt;DM_TI_LE!$E$14,G483*DM_TI_LE!$F$14+DM_TI_LE!$G$14,IF(G483&lt;DM_TI_LE!$E$15,G483*DM_TI_LE!$F$15+DM_TI_LE!$G$15,IF(G483&lt;DM_TI_LE!$E$16,G483*DM_TI_LE!$F$16+DM_TI_LE!$G$16,G483*DM_TI_LE!$F$17+DM_TI_LE!$G$17)))))))-J483</f>
        <v>0</v>
      </c>
    </row>
    <row r="484" spans="2:8" ht="12.75" x14ac:dyDescent="0.2">
      <c r="B484" s="299">
        <f>GD_CHUNG!B484</f>
        <v>13786</v>
      </c>
      <c r="C484" s="299" t="str">
        <f>GD_CHUNG!C484</f>
        <v>Đinh Đức Nam</v>
      </c>
      <c r="D484" s="299" t="str">
        <f>GD_CHUNG!D484</f>
        <v>Nhân viên cân bằng trọng tải nhóm 2</v>
      </c>
      <c r="E484" s="43">
        <f>VLOOKUP(B484,RPT_TONG_HOP!$B$4:$T$988,19,FALSE)</f>
        <v>4468518.5185185187</v>
      </c>
      <c r="F484" s="43">
        <f>VLOOKUP(B484,RPT_CAC_KHOAN_GIAM_TRU!$B$4:$M$1000,12,FALSE)</f>
        <v>9478518.5185185187</v>
      </c>
      <c r="G484" s="76">
        <f t="shared" si="0"/>
        <v>-5010000</v>
      </c>
      <c r="H484" s="43">
        <f>IF(G484&lt;0,0,IF(G484&lt;DM_TI_LE!$E$11,G484*DM_TI_LE!$F$11+DM_TI_LE!$G$11,IF(G484&lt;DM_TI_LE!$E$12,G484*DM_TI_LE!$F$12+DM_TI_LE!$G$12,IF(G484&lt;DM_TI_LE!$E$13,G484*DM_TI_LE!$F$13+DM_TI_LE!$G$13,IF(G484&lt;DM_TI_LE!$E$14,G484*DM_TI_LE!$F$14+DM_TI_LE!$G$14,IF(G484&lt;DM_TI_LE!$E$15,G484*DM_TI_LE!$F$15+DM_TI_LE!$G$15,IF(G484&lt;DM_TI_LE!$E$16,G484*DM_TI_LE!$F$16+DM_TI_LE!$G$16,G484*DM_TI_LE!$F$17+DM_TI_LE!$G$17)))))))-J484</f>
        <v>0</v>
      </c>
    </row>
    <row r="485" spans="2:8" ht="12.75" x14ac:dyDescent="0.2">
      <c r="B485" s="299">
        <f>GD_CHUNG!B485</f>
        <v>13787</v>
      </c>
      <c r="C485" s="299" t="str">
        <f>GD_CHUNG!C485</f>
        <v>Nguyễn Thái Sơn</v>
      </c>
      <c r="D485" s="299" t="str">
        <f>GD_CHUNG!D485</f>
        <v>Nhân viên cân bằng trọng tải nhóm 2</v>
      </c>
      <c r="E485" s="43">
        <f>VLOOKUP(B485,RPT_TONG_HOP!$B$4:$T$988,19,FALSE)</f>
        <v>4468518.5185185187</v>
      </c>
      <c r="F485" s="43">
        <f>VLOOKUP(B485,RPT_CAC_KHOAN_GIAM_TRU!$B$4:$M$1000,12,FALSE)</f>
        <v>9478518.5185185187</v>
      </c>
      <c r="G485" s="76">
        <f t="shared" si="0"/>
        <v>-5010000</v>
      </c>
      <c r="H485" s="43">
        <f>IF(G485&lt;0,0,IF(G485&lt;DM_TI_LE!$E$11,G485*DM_TI_LE!$F$11+DM_TI_LE!$G$11,IF(G485&lt;DM_TI_LE!$E$12,G485*DM_TI_LE!$F$12+DM_TI_LE!$G$12,IF(G485&lt;DM_TI_LE!$E$13,G485*DM_TI_LE!$F$13+DM_TI_LE!$G$13,IF(G485&lt;DM_TI_LE!$E$14,G485*DM_TI_LE!$F$14+DM_TI_LE!$G$14,IF(G485&lt;DM_TI_LE!$E$15,G485*DM_TI_LE!$F$15+DM_TI_LE!$G$15,IF(G485&lt;DM_TI_LE!$E$16,G485*DM_TI_LE!$F$16+DM_TI_LE!$G$16,G485*DM_TI_LE!$F$17+DM_TI_LE!$G$17)))))))-J485</f>
        <v>0</v>
      </c>
    </row>
    <row r="486" spans="2:8" ht="12.75" x14ac:dyDescent="0.2">
      <c r="B486" s="299">
        <f>GD_CHUNG!B486</f>
        <v>13788</v>
      </c>
      <c r="C486" s="299" t="str">
        <f>GD_CHUNG!C486</f>
        <v>Nguyễn Thành Luân</v>
      </c>
      <c r="D486" s="299" t="str">
        <f>GD_CHUNG!D486</f>
        <v>Nhân viên cân bằng trọng tải nhóm 2</v>
      </c>
      <c r="E486" s="43">
        <f>VLOOKUP(B486,RPT_TONG_HOP!$B$4:$T$988,19,FALSE)</f>
        <v>4468518.5185185187</v>
      </c>
      <c r="F486" s="43">
        <f>VLOOKUP(B486,RPT_CAC_KHOAN_GIAM_TRU!$B$4:$M$1000,12,FALSE)</f>
        <v>9478518.5185185187</v>
      </c>
      <c r="G486" s="76">
        <f t="shared" si="0"/>
        <v>-5010000</v>
      </c>
      <c r="H486" s="43">
        <f>IF(G486&lt;0,0,IF(G486&lt;DM_TI_LE!$E$11,G486*DM_TI_LE!$F$11+DM_TI_LE!$G$11,IF(G486&lt;DM_TI_LE!$E$12,G486*DM_TI_LE!$F$12+DM_TI_LE!$G$12,IF(G486&lt;DM_TI_LE!$E$13,G486*DM_TI_LE!$F$13+DM_TI_LE!$G$13,IF(G486&lt;DM_TI_LE!$E$14,G486*DM_TI_LE!$F$14+DM_TI_LE!$G$14,IF(G486&lt;DM_TI_LE!$E$15,G486*DM_TI_LE!$F$15+DM_TI_LE!$G$15,IF(G486&lt;DM_TI_LE!$E$16,G486*DM_TI_LE!$F$16+DM_TI_LE!$G$16,G486*DM_TI_LE!$F$17+DM_TI_LE!$G$17)))))))-J486</f>
        <v>0</v>
      </c>
    </row>
    <row r="487" spans="2:8" ht="12.75" x14ac:dyDescent="0.2">
      <c r="B487" s="299">
        <f>GD_CHUNG!B487</f>
        <v>13789</v>
      </c>
      <c r="C487" s="299" t="str">
        <f>GD_CHUNG!C487</f>
        <v>Nguyễn Mạnh Cường</v>
      </c>
      <c r="D487" s="299" t="str">
        <f>GD_CHUNG!D487</f>
        <v>Nhân viên cân bằng trọng tải nhóm 2</v>
      </c>
      <c r="E487" s="43">
        <f>VLOOKUP(B487,RPT_TONG_HOP!$B$4:$T$988,19,FALSE)</f>
        <v>4468518.5185185187</v>
      </c>
      <c r="F487" s="43">
        <f>VLOOKUP(B487,RPT_CAC_KHOAN_GIAM_TRU!$B$4:$M$1000,12,FALSE)</f>
        <v>9478518.5185185187</v>
      </c>
      <c r="G487" s="76">
        <f t="shared" si="0"/>
        <v>-5010000</v>
      </c>
      <c r="H487" s="43">
        <f>IF(G487&lt;0,0,IF(G487&lt;DM_TI_LE!$E$11,G487*DM_TI_LE!$F$11+DM_TI_LE!$G$11,IF(G487&lt;DM_TI_LE!$E$12,G487*DM_TI_LE!$F$12+DM_TI_LE!$G$12,IF(G487&lt;DM_TI_LE!$E$13,G487*DM_TI_LE!$F$13+DM_TI_LE!$G$13,IF(G487&lt;DM_TI_LE!$E$14,G487*DM_TI_LE!$F$14+DM_TI_LE!$G$14,IF(G487&lt;DM_TI_LE!$E$15,G487*DM_TI_LE!$F$15+DM_TI_LE!$G$15,IF(G487&lt;DM_TI_LE!$E$16,G487*DM_TI_LE!$F$16+DM_TI_LE!$G$16,G487*DM_TI_LE!$F$17+DM_TI_LE!$G$17)))))))-J487</f>
        <v>0</v>
      </c>
    </row>
    <row r="488" spans="2:8" ht="12.75" x14ac:dyDescent="0.2">
      <c r="B488" s="299">
        <f>GD_CHUNG!B488</f>
        <v>13790</v>
      </c>
      <c r="C488" s="299" t="str">
        <f>GD_CHUNG!C488</f>
        <v>Trần Đức Hạnh</v>
      </c>
      <c r="D488" s="299" t="str">
        <f>GD_CHUNG!D488</f>
        <v>Nhân viên cân bằng trọng tải nhóm 2</v>
      </c>
      <c r="E488" s="43">
        <f>VLOOKUP(B488,RPT_TONG_HOP!$B$4:$T$988,19,FALSE)</f>
        <v>4468518.5185185187</v>
      </c>
      <c r="F488" s="43">
        <f>VLOOKUP(B488,RPT_CAC_KHOAN_GIAM_TRU!$B$4:$M$1000,12,FALSE)</f>
        <v>9478518.5185185187</v>
      </c>
      <c r="G488" s="76">
        <f t="shared" si="0"/>
        <v>-5010000</v>
      </c>
      <c r="H488" s="43">
        <f>IF(G488&lt;0,0,IF(G488&lt;DM_TI_LE!$E$11,G488*DM_TI_LE!$F$11+DM_TI_LE!$G$11,IF(G488&lt;DM_TI_LE!$E$12,G488*DM_TI_LE!$F$12+DM_TI_LE!$G$12,IF(G488&lt;DM_TI_LE!$E$13,G488*DM_TI_LE!$F$13+DM_TI_LE!$G$13,IF(G488&lt;DM_TI_LE!$E$14,G488*DM_TI_LE!$F$14+DM_TI_LE!$G$14,IF(G488&lt;DM_TI_LE!$E$15,G488*DM_TI_LE!$F$15+DM_TI_LE!$G$15,IF(G488&lt;DM_TI_LE!$E$16,G488*DM_TI_LE!$F$16+DM_TI_LE!$G$16,G488*DM_TI_LE!$F$17+DM_TI_LE!$G$17)))))))-J488</f>
        <v>0</v>
      </c>
    </row>
    <row r="489" spans="2:8" ht="12.75" x14ac:dyDescent="0.2">
      <c r="B489" s="299">
        <f>GD_CHUNG!B489</f>
        <v>13791</v>
      </c>
      <c r="C489" s="299" t="str">
        <f>GD_CHUNG!C489</f>
        <v>Nguyễn Danh Huy</v>
      </c>
      <c r="D489" s="299" t="str">
        <f>GD_CHUNG!D489</f>
        <v>Nhân viên cân bằng trọng tải nhóm 2</v>
      </c>
      <c r="E489" s="43">
        <f>VLOOKUP(B489,RPT_TONG_HOP!$B$4:$T$988,19,FALSE)</f>
        <v>4468518.5185185187</v>
      </c>
      <c r="F489" s="43">
        <f>VLOOKUP(B489,RPT_CAC_KHOAN_GIAM_TRU!$B$4:$M$1000,12,FALSE)</f>
        <v>9478518.5185185187</v>
      </c>
      <c r="G489" s="76">
        <f t="shared" si="0"/>
        <v>-5010000</v>
      </c>
      <c r="H489" s="43">
        <f>IF(G489&lt;0,0,IF(G489&lt;DM_TI_LE!$E$11,G489*DM_TI_LE!$F$11+DM_TI_LE!$G$11,IF(G489&lt;DM_TI_LE!$E$12,G489*DM_TI_LE!$F$12+DM_TI_LE!$G$12,IF(G489&lt;DM_TI_LE!$E$13,G489*DM_TI_LE!$F$13+DM_TI_LE!$G$13,IF(G489&lt;DM_TI_LE!$E$14,G489*DM_TI_LE!$F$14+DM_TI_LE!$G$14,IF(G489&lt;DM_TI_LE!$E$15,G489*DM_TI_LE!$F$15+DM_TI_LE!$G$15,IF(G489&lt;DM_TI_LE!$E$16,G489*DM_TI_LE!$F$16+DM_TI_LE!$G$16,G489*DM_TI_LE!$F$17+DM_TI_LE!$G$17)))))))-J489</f>
        <v>0</v>
      </c>
    </row>
    <row r="490" spans="2:8" ht="12.75" x14ac:dyDescent="0.2">
      <c r="B490" s="299">
        <f>GD_CHUNG!B490</f>
        <v>13792</v>
      </c>
      <c r="C490" s="299" t="str">
        <f>GD_CHUNG!C490</f>
        <v>Lê Xuân Điệp</v>
      </c>
      <c r="D490" s="299" t="str">
        <f>GD_CHUNG!D490</f>
        <v>Nhân viên cân bằng trọng tải nhóm 2</v>
      </c>
      <c r="E490" s="43">
        <f>VLOOKUP(B490,RPT_TONG_HOP!$B$4:$T$988,19,FALSE)</f>
        <v>4468518.5185185187</v>
      </c>
      <c r="F490" s="43">
        <f>VLOOKUP(B490,RPT_CAC_KHOAN_GIAM_TRU!$B$4:$M$1000,12,FALSE)</f>
        <v>9478518.5185185187</v>
      </c>
      <c r="G490" s="76">
        <f t="shared" si="0"/>
        <v>-5010000</v>
      </c>
      <c r="H490" s="43">
        <f>IF(G490&lt;0,0,IF(G490&lt;DM_TI_LE!$E$11,G490*DM_TI_LE!$F$11+DM_TI_LE!$G$11,IF(G490&lt;DM_TI_LE!$E$12,G490*DM_TI_LE!$F$12+DM_TI_LE!$G$12,IF(G490&lt;DM_TI_LE!$E$13,G490*DM_TI_LE!$F$13+DM_TI_LE!$G$13,IF(G490&lt;DM_TI_LE!$E$14,G490*DM_TI_LE!$F$14+DM_TI_LE!$G$14,IF(G490&lt;DM_TI_LE!$E$15,G490*DM_TI_LE!$F$15+DM_TI_LE!$G$15,IF(G490&lt;DM_TI_LE!$E$16,G490*DM_TI_LE!$F$16+DM_TI_LE!$G$16,G490*DM_TI_LE!$F$17+DM_TI_LE!$G$17)))))))-J490</f>
        <v>0</v>
      </c>
    </row>
    <row r="491" spans="2:8" ht="12.75" x14ac:dyDescent="0.2">
      <c r="B491" s="299">
        <f>GD_CHUNG!B491</f>
        <v>13793</v>
      </c>
      <c r="C491" s="299" t="str">
        <f>GD_CHUNG!C491</f>
        <v>Trần Hoàng Kiên</v>
      </c>
      <c r="D491" s="299" t="str">
        <f>GD_CHUNG!D491</f>
        <v>Nhân viên cân bằng trọng tải nhóm 2</v>
      </c>
      <c r="E491" s="43">
        <f>VLOOKUP(B491,RPT_TONG_HOP!$B$4:$T$988,19,FALSE)</f>
        <v>4468518.5185185187</v>
      </c>
      <c r="F491" s="43">
        <f>VLOOKUP(B491,RPT_CAC_KHOAN_GIAM_TRU!$B$4:$M$1000,12,FALSE)</f>
        <v>9478518.5185185187</v>
      </c>
      <c r="G491" s="76">
        <f t="shared" si="0"/>
        <v>-5010000</v>
      </c>
      <c r="H491" s="43">
        <f>IF(G491&lt;0,0,IF(G491&lt;DM_TI_LE!$E$11,G491*DM_TI_LE!$F$11+DM_TI_LE!$G$11,IF(G491&lt;DM_TI_LE!$E$12,G491*DM_TI_LE!$F$12+DM_TI_LE!$G$12,IF(G491&lt;DM_TI_LE!$E$13,G491*DM_TI_LE!$F$13+DM_TI_LE!$G$13,IF(G491&lt;DM_TI_LE!$E$14,G491*DM_TI_LE!$F$14+DM_TI_LE!$G$14,IF(G491&lt;DM_TI_LE!$E$15,G491*DM_TI_LE!$F$15+DM_TI_LE!$G$15,IF(G491&lt;DM_TI_LE!$E$16,G491*DM_TI_LE!$F$16+DM_TI_LE!$G$16,G491*DM_TI_LE!$F$17+DM_TI_LE!$G$17)))))))-J491</f>
        <v>0</v>
      </c>
    </row>
    <row r="492" spans="2:8" ht="12.75" x14ac:dyDescent="0.2">
      <c r="B492" s="299">
        <f>GD_CHUNG!B492</f>
        <v>13794</v>
      </c>
      <c r="C492" s="299" t="str">
        <f>GD_CHUNG!C492</f>
        <v>Đặng Lê Minh</v>
      </c>
      <c r="D492" s="299" t="str">
        <f>GD_CHUNG!D492</f>
        <v>Nhân viên cân bằng trọng tải nhóm 2</v>
      </c>
      <c r="E492" s="43">
        <f>VLOOKUP(B492,RPT_TONG_HOP!$B$4:$T$988,19,FALSE)</f>
        <v>4468518.5185185187</v>
      </c>
      <c r="F492" s="43">
        <f>VLOOKUP(B492,RPT_CAC_KHOAN_GIAM_TRU!$B$4:$M$1000,12,FALSE)</f>
        <v>9478518.5185185187</v>
      </c>
      <c r="G492" s="76">
        <f t="shared" si="0"/>
        <v>-5010000</v>
      </c>
      <c r="H492" s="43">
        <f>IF(G492&lt;0,0,IF(G492&lt;DM_TI_LE!$E$11,G492*DM_TI_LE!$F$11+DM_TI_LE!$G$11,IF(G492&lt;DM_TI_LE!$E$12,G492*DM_TI_LE!$F$12+DM_TI_LE!$G$12,IF(G492&lt;DM_TI_LE!$E$13,G492*DM_TI_LE!$F$13+DM_TI_LE!$G$13,IF(G492&lt;DM_TI_LE!$E$14,G492*DM_TI_LE!$F$14+DM_TI_LE!$G$14,IF(G492&lt;DM_TI_LE!$E$15,G492*DM_TI_LE!$F$15+DM_TI_LE!$G$15,IF(G492&lt;DM_TI_LE!$E$16,G492*DM_TI_LE!$F$16+DM_TI_LE!$G$16,G492*DM_TI_LE!$F$17+DM_TI_LE!$G$17)))))))-J492</f>
        <v>0</v>
      </c>
    </row>
    <row r="493" spans="2:8" ht="12.75" x14ac:dyDescent="0.2">
      <c r="B493" s="299">
        <f>GD_CHUNG!B493</f>
        <v>201503</v>
      </c>
      <c r="C493" s="299" t="str">
        <f>GD_CHUNG!C493</f>
        <v>Nguyễn Việt Hà</v>
      </c>
      <c r="D493" s="299" t="str">
        <f>GD_CHUNG!D493</f>
        <v>Nhân viên cân bằng trọng tải nhóm 2</v>
      </c>
      <c r="E493" s="43">
        <f>VLOOKUP(B493,RPT_TONG_HOP!$B$4:$T$988,19,FALSE)</f>
        <v>4468518.5185185187</v>
      </c>
      <c r="F493" s="43">
        <f>VLOOKUP(B493,RPT_CAC_KHOAN_GIAM_TRU!$B$4:$M$1000,12,FALSE)</f>
        <v>9478518.5185185187</v>
      </c>
      <c r="G493" s="76">
        <f t="shared" si="0"/>
        <v>-5010000</v>
      </c>
      <c r="H493" s="43">
        <f>IF(G493&lt;0,0,IF(G493&lt;DM_TI_LE!$E$11,G493*DM_TI_LE!$F$11+DM_TI_LE!$G$11,IF(G493&lt;DM_TI_LE!$E$12,G493*DM_TI_LE!$F$12+DM_TI_LE!$G$12,IF(G493&lt;DM_TI_LE!$E$13,G493*DM_TI_LE!$F$13+DM_TI_LE!$G$13,IF(G493&lt;DM_TI_LE!$E$14,G493*DM_TI_LE!$F$14+DM_TI_LE!$G$14,IF(G493&lt;DM_TI_LE!$E$15,G493*DM_TI_LE!$F$15+DM_TI_LE!$G$15,IF(G493&lt;DM_TI_LE!$E$16,G493*DM_TI_LE!$F$16+DM_TI_LE!$G$16,G493*DM_TI_LE!$F$17+DM_TI_LE!$G$17)))))))-J493</f>
        <v>0</v>
      </c>
    </row>
    <row r="494" spans="2:8" ht="12.75" x14ac:dyDescent="0.2">
      <c r="B494" s="299">
        <f>GD_CHUNG!B494</f>
        <v>201504</v>
      </c>
      <c r="C494" s="299" t="str">
        <f>GD_CHUNG!C494</f>
        <v>Lê Khánh Toàn</v>
      </c>
      <c r="D494" s="299" t="str">
        <f>GD_CHUNG!D494</f>
        <v>Nhân viên cân bằng trọng tải nhóm 2</v>
      </c>
      <c r="E494" s="43">
        <f>VLOOKUP(B494,RPT_TONG_HOP!$B$4:$T$988,19,FALSE)</f>
        <v>4468518.5185185187</v>
      </c>
      <c r="F494" s="43">
        <f>VLOOKUP(B494,RPT_CAC_KHOAN_GIAM_TRU!$B$4:$M$1000,12,FALSE)</f>
        <v>9478518.5185185187</v>
      </c>
      <c r="G494" s="76">
        <f t="shared" si="0"/>
        <v>-5010000</v>
      </c>
      <c r="H494" s="43">
        <f>IF(G494&lt;0,0,IF(G494&lt;DM_TI_LE!$E$11,G494*DM_TI_LE!$F$11+DM_TI_LE!$G$11,IF(G494&lt;DM_TI_LE!$E$12,G494*DM_TI_LE!$F$12+DM_TI_LE!$G$12,IF(G494&lt;DM_TI_LE!$E$13,G494*DM_TI_LE!$F$13+DM_TI_LE!$G$13,IF(G494&lt;DM_TI_LE!$E$14,G494*DM_TI_LE!$F$14+DM_TI_LE!$G$14,IF(G494&lt;DM_TI_LE!$E$15,G494*DM_TI_LE!$F$15+DM_TI_LE!$G$15,IF(G494&lt;DM_TI_LE!$E$16,G494*DM_TI_LE!$F$16+DM_TI_LE!$G$16,G494*DM_TI_LE!$F$17+DM_TI_LE!$G$17)))))))-J494</f>
        <v>0</v>
      </c>
    </row>
    <row r="495" spans="2:8" ht="12.75" x14ac:dyDescent="0.2">
      <c r="B495" s="299">
        <f>GD_CHUNG!B495</f>
        <v>13753</v>
      </c>
      <c r="C495" s="299" t="str">
        <f>GD_CHUNG!C495</f>
        <v>Phan Thanh Hà</v>
      </c>
      <c r="D495" s="299" t="str">
        <f>GD_CHUNG!D495</f>
        <v>Nhân viên phục vụ hành khách</v>
      </c>
      <c r="E495" s="43">
        <f>VLOOKUP(B495,RPT_TONG_HOP!$B$4:$T$988,19,FALSE)</f>
        <v>2118518.5185185182</v>
      </c>
      <c r="F495" s="43">
        <f>VLOOKUP(B495,RPT_CAC_KHOAN_GIAM_TRU!$B$4:$M$1000,12,FALSE)</f>
        <v>9251851.8518518526</v>
      </c>
      <c r="G495" s="76">
        <f t="shared" si="0"/>
        <v>-7133333.333333334</v>
      </c>
      <c r="H495" s="43">
        <f>IF(G495&lt;0,0,IF(G495&lt;DM_TI_LE!$E$11,G495*DM_TI_LE!$F$11+DM_TI_LE!$G$11,IF(G495&lt;DM_TI_LE!$E$12,G495*DM_TI_LE!$F$12+DM_TI_LE!$G$12,IF(G495&lt;DM_TI_LE!$E$13,G495*DM_TI_LE!$F$13+DM_TI_LE!$G$13,IF(G495&lt;DM_TI_LE!$E$14,G495*DM_TI_LE!$F$14+DM_TI_LE!$G$14,IF(G495&lt;DM_TI_LE!$E$15,G495*DM_TI_LE!$F$15+DM_TI_LE!$G$15,IF(G495&lt;DM_TI_LE!$E$16,G495*DM_TI_LE!$F$16+DM_TI_LE!$G$16,G495*DM_TI_LE!$F$17+DM_TI_LE!$G$17)))))))-J495</f>
        <v>0</v>
      </c>
    </row>
    <row r="496" spans="2:8" ht="12.75" x14ac:dyDescent="0.2">
      <c r="B496" s="299">
        <f>GD_CHUNG!B496</f>
        <v>13758</v>
      </c>
      <c r="C496" s="299" t="str">
        <f>GD_CHUNG!C496</f>
        <v>Trần Vân Anh</v>
      </c>
      <c r="D496" s="299" t="str">
        <f>GD_CHUNG!D496</f>
        <v>Nhân viên phục vụ hành khách</v>
      </c>
      <c r="E496" s="43">
        <f>VLOOKUP(B496,RPT_TONG_HOP!$B$4:$T$988,19,FALSE)</f>
        <v>2118518.5185185182</v>
      </c>
      <c r="F496" s="43">
        <f>VLOOKUP(B496,RPT_CAC_KHOAN_GIAM_TRU!$B$4:$M$1000,12,FALSE)</f>
        <v>9251851.8518518526</v>
      </c>
      <c r="G496" s="76">
        <f t="shared" si="0"/>
        <v>-7133333.333333334</v>
      </c>
      <c r="H496" s="43">
        <f>IF(G496&lt;0,0,IF(G496&lt;DM_TI_LE!$E$11,G496*DM_TI_LE!$F$11+DM_TI_LE!$G$11,IF(G496&lt;DM_TI_LE!$E$12,G496*DM_TI_LE!$F$12+DM_TI_LE!$G$12,IF(G496&lt;DM_TI_LE!$E$13,G496*DM_TI_LE!$F$13+DM_TI_LE!$G$13,IF(G496&lt;DM_TI_LE!$E$14,G496*DM_TI_LE!$F$14+DM_TI_LE!$G$14,IF(G496&lt;DM_TI_LE!$E$15,G496*DM_TI_LE!$F$15+DM_TI_LE!$G$15,IF(G496&lt;DM_TI_LE!$E$16,G496*DM_TI_LE!$F$16+DM_TI_LE!$G$16,G496*DM_TI_LE!$F$17+DM_TI_LE!$G$17)))))))-J496</f>
        <v>0</v>
      </c>
    </row>
    <row r="497" spans="2:8" ht="12.75" x14ac:dyDescent="0.2">
      <c r="B497" s="299">
        <f>GD_CHUNG!B497</f>
        <v>13759</v>
      </c>
      <c r="C497" s="299" t="str">
        <f>GD_CHUNG!C497</f>
        <v>Nguyễn Thị Thanh Loan</v>
      </c>
      <c r="D497" s="299" t="str">
        <f>GD_CHUNG!D497</f>
        <v>Nhân viên phục vụ hành khách</v>
      </c>
      <c r="E497" s="43">
        <f>VLOOKUP(B497,RPT_TONG_HOP!$B$4:$T$988,19,FALSE)</f>
        <v>2118518.5185185182</v>
      </c>
      <c r="F497" s="43">
        <f>VLOOKUP(B497,RPT_CAC_KHOAN_GIAM_TRU!$B$4:$M$1000,12,FALSE)</f>
        <v>9251851.8518518526</v>
      </c>
      <c r="G497" s="76">
        <f t="shared" si="0"/>
        <v>-7133333.333333334</v>
      </c>
      <c r="H497" s="43">
        <f>IF(G497&lt;0,0,IF(G497&lt;DM_TI_LE!$E$11,G497*DM_TI_LE!$F$11+DM_TI_LE!$G$11,IF(G497&lt;DM_TI_LE!$E$12,G497*DM_TI_LE!$F$12+DM_TI_LE!$G$12,IF(G497&lt;DM_TI_LE!$E$13,G497*DM_TI_LE!$F$13+DM_TI_LE!$G$13,IF(G497&lt;DM_TI_LE!$E$14,G497*DM_TI_LE!$F$14+DM_TI_LE!$G$14,IF(G497&lt;DM_TI_LE!$E$15,G497*DM_TI_LE!$F$15+DM_TI_LE!$G$15,IF(G497&lt;DM_TI_LE!$E$16,G497*DM_TI_LE!$F$16+DM_TI_LE!$G$16,G497*DM_TI_LE!$F$17+DM_TI_LE!$G$17)))))))-J497</f>
        <v>0</v>
      </c>
    </row>
    <row r="498" spans="2:8" ht="12.75" x14ac:dyDescent="0.2">
      <c r="B498" s="299">
        <f>GD_CHUNG!B498</f>
        <v>13760</v>
      </c>
      <c r="C498" s="299" t="str">
        <f>GD_CHUNG!C498</f>
        <v>Trần Thùy Trang</v>
      </c>
      <c r="D498" s="299" t="str">
        <f>GD_CHUNG!D498</f>
        <v>Nhân viên phục vụ hành khách</v>
      </c>
      <c r="E498" s="43">
        <f>VLOOKUP(B498,RPT_TONG_HOP!$B$4:$T$988,19,FALSE)</f>
        <v>2118518.5185185182</v>
      </c>
      <c r="F498" s="43">
        <f>VLOOKUP(B498,RPT_CAC_KHOAN_GIAM_TRU!$B$4:$M$1000,12,FALSE)</f>
        <v>9251851.8518518526</v>
      </c>
      <c r="G498" s="76">
        <f t="shared" si="0"/>
        <v>-7133333.333333334</v>
      </c>
      <c r="H498" s="43">
        <f>IF(G498&lt;0,0,IF(G498&lt;DM_TI_LE!$E$11,G498*DM_TI_LE!$F$11+DM_TI_LE!$G$11,IF(G498&lt;DM_TI_LE!$E$12,G498*DM_TI_LE!$F$12+DM_TI_LE!$G$12,IF(G498&lt;DM_TI_LE!$E$13,G498*DM_TI_LE!$F$13+DM_TI_LE!$G$13,IF(G498&lt;DM_TI_LE!$E$14,G498*DM_TI_LE!$F$14+DM_TI_LE!$G$14,IF(G498&lt;DM_TI_LE!$E$15,G498*DM_TI_LE!$F$15+DM_TI_LE!$G$15,IF(G498&lt;DM_TI_LE!$E$16,G498*DM_TI_LE!$F$16+DM_TI_LE!$G$16,G498*DM_TI_LE!$F$17+DM_TI_LE!$G$17)))))))-J498</f>
        <v>0</v>
      </c>
    </row>
    <row r="499" spans="2:8" ht="12.75" x14ac:dyDescent="0.2">
      <c r="B499" s="299">
        <f>GD_CHUNG!B499</f>
        <v>13762</v>
      </c>
      <c r="C499" s="299" t="str">
        <f>GD_CHUNG!C499</f>
        <v>Bùi Thị Út</v>
      </c>
      <c r="D499" s="299" t="str">
        <f>GD_CHUNG!D499</f>
        <v>Nhân viên phục vụ hành khách</v>
      </c>
      <c r="E499" s="43">
        <f>VLOOKUP(B499,RPT_TONG_HOP!$B$4:$T$988,19,FALSE)</f>
        <v>2118518.5185185182</v>
      </c>
      <c r="F499" s="43">
        <f>VLOOKUP(B499,RPT_CAC_KHOAN_GIAM_TRU!$B$4:$M$1000,12,FALSE)</f>
        <v>9251851.8518518526</v>
      </c>
      <c r="G499" s="76">
        <f t="shared" si="0"/>
        <v>-7133333.333333334</v>
      </c>
      <c r="H499" s="43">
        <f>IF(G499&lt;0,0,IF(G499&lt;DM_TI_LE!$E$11,G499*DM_TI_LE!$F$11+DM_TI_LE!$G$11,IF(G499&lt;DM_TI_LE!$E$12,G499*DM_TI_LE!$F$12+DM_TI_LE!$G$12,IF(G499&lt;DM_TI_LE!$E$13,G499*DM_TI_LE!$F$13+DM_TI_LE!$G$13,IF(G499&lt;DM_TI_LE!$E$14,G499*DM_TI_LE!$F$14+DM_TI_LE!$G$14,IF(G499&lt;DM_TI_LE!$E$15,G499*DM_TI_LE!$F$15+DM_TI_LE!$G$15,IF(G499&lt;DM_TI_LE!$E$16,G499*DM_TI_LE!$F$16+DM_TI_LE!$G$16,G499*DM_TI_LE!$F$17+DM_TI_LE!$G$17)))))))-J499</f>
        <v>0</v>
      </c>
    </row>
    <row r="500" spans="2:8" ht="12.75" x14ac:dyDescent="0.2">
      <c r="B500" s="299">
        <f>GD_CHUNG!B500</f>
        <v>13763</v>
      </c>
      <c r="C500" s="299" t="str">
        <f>GD_CHUNG!C500</f>
        <v>Lê Mai Anh</v>
      </c>
      <c r="D500" s="299" t="str">
        <f>GD_CHUNG!D500</f>
        <v>Nhân viên phục vụ hành khách</v>
      </c>
      <c r="E500" s="43">
        <f>VLOOKUP(B500,RPT_TONG_HOP!$B$4:$T$988,19,FALSE)</f>
        <v>2118518.5185185182</v>
      </c>
      <c r="F500" s="43">
        <f>VLOOKUP(B500,RPT_CAC_KHOAN_GIAM_TRU!$B$4:$M$1000,12,FALSE)</f>
        <v>9251851.8518518526</v>
      </c>
      <c r="G500" s="76">
        <f t="shared" si="0"/>
        <v>-7133333.333333334</v>
      </c>
      <c r="H500" s="43">
        <f>IF(G500&lt;0,0,IF(G500&lt;DM_TI_LE!$E$11,G500*DM_TI_LE!$F$11+DM_TI_LE!$G$11,IF(G500&lt;DM_TI_LE!$E$12,G500*DM_TI_LE!$F$12+DM_TI_LE!$G$12,IF(G500&lt;DM_TI_LE!$E$13,G500*DM_TI_LE!$F$13+DM_TI_LE!$G$13,IF(G500&lt;DM_TI_LE!$E$14,G500*DM_TI_LE!$F$14+DM_TI_LE!$G$14,IF(G500&lt;DM_TI_LE!$E$15,G500*DM_TI_LE!$F$15+DM_TI_LE!$G$15,IF(G500&lt;DM_TI_LE!$E$16,G500*DM_TI_LE!$F$16+DM_TI_LE!$G$16,G500*DM_TI_LE!$F$17+DM_TI_LE!$G$17)))))))-J500</f>
        <v>0</v>
      </c>
    </row>
    <row r="501" spans="2:8" ht="12.75" x14ac:dyDescent="0.2">
      <c r="B501" s="299">
        <f>GD_CHUNG!B501</f>
        <v>13764</v>
      </c>
      <c r="C501" s="299" t="str">
        <f>GD_CHUNG!C501</f>
        <v>Đỗ Thị Ngọc Hà</v>
      </c>
      <c r="D501" s="299" t="str">
        <f>GD_CHUNG!D501</f>
        <v>Nhân viên phục vụ hành khách</v>
      </c>
      <c r="E501" s="43">
        <f>VLOOKUP(B501,RPT_TONG_HOP!$B$4:$T$988,19,FALSE)</f>
        <v>2118518.5185185182</v>
      </c>
      <c r="F501" s="43">
        <f>VLOOKUP(B501,RPT_CAC_KHOAN_GIAM_TRU!$B$4:$M$1000,12,FALSE)</f>
        <v>9251851.8518518526</v>
      </c>
      <c r="G501" s="76">
        <f t="shared" si="0"/>
        <v>-7133333.333333334</v>
      </c>
      <c r="H501" s="43">
        <f>IF(G501&lt;0,0,IF(G501&lt;DM_TI_LE!$E$11,G501*DM_TI_LE!$F$11+DM_TI_LE!$G$11,IF(G501&lt;DM_TI_LE!$E$12,G501*DM_TI_LE!$F$12+DM_TI_LE!$G$12,IF(G501&lt;DM_TI_LE!$E$13,G501*DM_TI_LE!$F$13+DM_TI_LE!$G$13,IF(G501&lt;DM_TI_LE!$E$14,G501*DM_TI_LE!$F$14+DM_TI_LE!$G$14,IF(G501&lt;DM_TI_LE!$E$15,G501*DM_TI_LE!$F$15+DM_TI_LE!$G$15,IF(G501&lt;DM_TI_LE!$E$16,G501*DM_TI_LE!$F$16+DM_TI_LE!$G$16,G501*DM_TI_LE!$F$17+DM_TI_LE!$G$17)))))))-J501</f>
        <v>0</v>
      </c>
    </row>
    <row r="502" spans="2:8" ht="12.75" x14ac:dyDescent="0.2">
      <c r="B502" s="299">
        <f>GD_CHUNG!B502</f>
        <v>13765</v>
      </c>
      <c r="C502" s="299" t="str">
        <f>GD_CHUNG!C502</f>
        <v>Phạm Tú Châu</v>
      </c>
      <c r="D502" s="299" t="str">
        <f>GD_CHUNG!D502</f>
        <v>Nhân viên phục vụ hành khách</v>
      </c>
      <c r="E502" s="43">
        <f>VLOOKUP(B502,RPT_TONG_HOP!$B$4:$T$988,19,FALSE)</f>
        <v>2118518.5185185182</v>
      </c>
      <c r="F502" s="43">
        <f>VLOOKUP(B502,RPT_CAC_KHOAN_GIAM_TRU!$B$4:$M$1000,12,FALSE)</f>
        <v>9251851.8518518526</v>
      </c>
      <c r="G502" s="76">
        <f t="shared" si="0"/>
        <v>-7133333.333333334</v>
      </c>
      <c r="H502" s="43">
        <f>IF(G502&lt;0,0,IF(G502&lt;DM_TI_LE!$E$11,G502*DM_TI_LE!$F$11+DM_TI_LE!$G$11,IF(G502&lt;DM_TI_LE!$E$12,G502*DM_TI_LE!$F$12+DM_TI_LE!$G$12,IF(G502&lt;DM_TI_LE!$E$13,G502*DM_TI_LE!$F$13+DM_TI_LE!$G$13,IF(G502&lt;DM_TI_LE!$E$14,G502*DM_TI_LE!$F$14+DM_TI_LE!$G$14,IF(G502&lt;DM_TI_LE!$E$15,G502*DM_TI_LE!$F$15+DM_TI_LE!$G$15,IF(G502&lt;DM_TI_LE!$E$16,G502*DM_TI_LE!$F$16+DM_TI_LE!$G$16,G502*DM_TI_LE!$F$17+DM_TI_LE!$G$17)))))))-J502</f>
        <v>0</v>
      </c>
    </row>
    <row r="503" spans="2:8" ht="12.75" x14ac:dyDescent="0.2">
      <c r="B503" s="299">
        <f>GD_CHUNG!B503</f>
        <v>13766</v>
      </c>
      <c r="C503" s="299" t="str">
        <f>GD_CHUNG!C503</f>
        <v>Nguyễn Thị Phương Dung</v>
      </c>
      <c r="D503" s="299" t="str">
        <f>GD_CHUNG!D503</f>
        <v>Nhân viên phục vụ hành khách</v>
      </c>
      <c r="E503" s="43">
        <f>VLOOKUP(B503,RPT_TONG_HOP!$B$4:$T$988,19,FALSE)</f>
        <v>2118518.5185185182</v>
      </c>
      <c r="F503" s="43">
        <f>VLOOKUP(B503,RPT_CAC_KHOAN_GIAM_TRU!$B$4:$M$1000,12,FALSE)</f>
        <v>9251851.8518518526</v>
      </c>
      <c r="G503" s="76">
        <f t="shared" si="0"/>
        <v>-7133333.333333334</v>
      </c>
      <c r="H503" s="43">
        <f>IF(G503&lt;0,0,IF(G503&lt;DM_TI_LE!$E$11,G503*DM_TI_LE!$F$11+DM_TI_LE!$G$11,IF(G503&lt;DM_TI_LE!$E$12,G503*DM_TI_LE!$F$12+DM_TI_LE!$G$12,IF(G503&lt;DM_TI_LE!$E$13,G503*DM_TI_LE!$F$13+DM_TI_LE!$G$13,IF(G503&lt;DM_TI_LE!$E$14,G503*DM_TI_LE!$F$14+DM_TI_LE!$G$14,IF(G503&lt;DM_TI_LE!$E$15,G503*DM_TI_LE!$F$15+DM_TI_LE!$G$15,IF(G503&lt;DM_TI_LE!$E$16,G503*DM_TI_LE!$F$16+DM_TI_LE!$G$16,G503*DM_TI_LE!$F$17+DM_TI_LE!$G$17)))))))-J503</f>
        <v>0</v>
      </c>
    </row>
    <row r="504" spans="2:8" ht="12.75" x14ac:dyDescent="0.2">
      <c r="B504" s="299">
        <f>GD_CHUNG!B504</f>
        <v>13767</v>
      </c>
      <c r="C504" s="299" t="str">
        <f>GD_CHUNG!C504</f>
        <v>Trần Thị Phương Anh</v>
      </c>
      <c r="D504" s="299" t="str">
        <f>GD_CHUNG!D504</f>
        <v>Nhân viên phục vụ hành khách</v>
      </c>
      <c r="E504" s="43">
        <f>VLOOKUP(B504,RPT_TONG_HOP!$B$4:$T$988,19,FALSE)</f>
        <v>2118518.5185185182</v>
      </c>
      <c r="F504" s="43">
        <f>VLOOKUP(B504,RPT_CAC_KHOAN_GIAM_TRU!$B$4:$M$1000,12,FALSE)</f>
        <v>9251851.8518518526</v>
      </c>
      <c r="G504" s="76">
        <f t="shared" si="0"/>
        <v>-7133333.333333334</v>
      </c>
      <c r="H504" s="43">
        <f>IF(G504&lt;0,0,IF(G504&lt;DM_TI_LE!$E$11,G504*DM_TI_LE!$F$11+DM_TI_LE!$G$11,IF(G504&lt;DM_TI_LE!$E$12,G504*DM_TI_LE!$F$12+DM_TI_LE!$G$12,IF(G504&lt;DM_TI_LE!$E$13,G504*DM_TI_LE!$F$13+DM_TI_LE!$G$13,IF(G504&lt;DM_TI_LE!$E$14,G504*DM_TI_LE!$F$14+DM_TI_LE!$G$14,IF(G504&lt;DM_TI_LE!$E$15,G504*DM_TI_LE!$F$15+DM_TI_LE!$G$15,IF(G504&lt;DM_TI_LE!$E$16,G504*DM_TI_LE!$F$16+DM_TI_LE!$G$16,G504*DM_TI_LE!$F$17+DM_TI_LE!$G$17)))))))-J504</f>
        <v>0</v>
      </c>
    </row>
    <row r="505" spans="2:8" ht="12.75" x14ac:dyDescent="0.2">
      <c r="B505" s="299">
        <f>GD_CHUNG!B505</f>
        <v>13769</v>
      </c>
      <c r="C505" s="299" t="str">
        <f>GD_CHUNG!C505</f>
        <v>Nguyễn Thị Hồng Thu</v>
      </c>
      <c r="D505" s="299" t="str">
        <f>GD_CHUNG!D505</f>
        <v>Nhân viên phục vụ hành khách</v>
      </c>
      <c r="E505" s="43">
        <f>VLOOKUP(B505,RPT_TONG_HOP!$B$4:$T$988,19,FALSE)</f>
        <v>2118518.5185185182</v>
      </c>
      <c r="F505" s="43">
        <f>VLOOKUP(B505,RPT_CAC_KHOAN_GIAM_TRU!$B$4:$M$1000,12,FALSE)</f>
        <v>9251851.8518518526</v>
      </c>
      <c r="G505" s="76">
        <f t="shared" si="0"/>
        <v>-7133333.333333334</v>
      </c>
      <c r="H505" s="43">
        <f>IF(G505&lt;0,0,IF(G505&lt;DM_TI_LE!$E$11,G505*DM_TI_LE!$F$11+DM_TI_LE!$G$11,IF(G505&lt;DM_TI_LE!$E$12,G505*DM_TI_LE!$F$12+DM_TI_LE!$G$12,IF(G505&lt;DM_TI_LE!$E$13,G505*DM_TI_LE!$F$13+DM_TI_LE!$G$13,IF(G505&lt;DM_TI_LE!$E$14,G505*DM_TI_LE!$F$14+DM_TI_LE!$G$14,IF(G505&lt;DM_TI_LE!$E$15,G505*DM_TI_LE!$F$15+DM_TI_LE!$G$15,IF(G505&lt;DM_TI_LE!$E$16,G505*DM_TI_LE!$F$16+DM_TI_LE!$G$16,G505*DM_TI_LE!$F$17+DM_TI_LE!$G$17)))))))-J505</f>
        <v>0</v>
      </c>
    </row>
    <row r="506" spans="2:8" ht="12.75" x14ac:dyDescent="0.2">
      <c r="B506" s="299">
        <f>GD_CHUNG!B506</f>
        <v>13770</v>
      </c>
      <c r="C506" s="299" t="str">
        <f>GD_CHUNG!C506</f>
        <v>Nguyễn Thị Thanh Phương</v>
      </c>
      <c r="D506" s="299" t="str">
        <f>GD_CHUNG!D506</f>
        <v>Nhân viên phục vụ hành khách</v>
      </c>
      <c r="E506" s="43" t="e">
        <f>VLOOKUP(B506,RPT_TONG_HOP!$B$4:$T$988,19,FALSE)</f>
        <v>#N/A</v>
      </c>
      <c r="F506" s="43">
        <f>VLOOKUP(B506,RPT_CAC_KHOAN_GIAM_TRU!$B$4:$M$1000,12,FALSE)</f>
        <v>9428148.1481481474</v>
      </c>
      <c r="G506" s="76" t="e">
        <f t="shared" si="0"/>
        <v>#N/A</v>
      </c>
      <c r="H506" s="43" t="e">
        <f>IF(G506&lt;0,0,IF(G506&lt;DM_TI_LE!$E$11,G506*DM_TI_LE!$F$11+DM_TI_LE!$G$11,IF(G506&lt;DM_TI_LE!$E$12,G506*DM_TI_LE!$F$12+DM_TI_LE!$G$12,IF(G506&lt;DM_TI_LE!$E$13,G506*DM_TI_LE!$F$13+DM_TI_LE!$G$13,IF(G506&lt;DM_TI_LE!$E$14,G506*DM_TI_LE!$F$14+DM_TI_LE!$G$14,IF(G506&lt;DM_TI_LE!$E$15,G506*DM_TI_LE!$F$15+DM_TI_LE!$G$15,IF(G506&lt;DM_TI_LE!$E$16,G506*DM_TI_LE!$F$16+DM_TI_LE!$G$16,G506*DM_TI_LE!$F$17+DM_TI_LE!$G$17)))))))-J506</f>
        <v>#N/A</v>
      </c>
    </row>
    <row r="507" spans="2:8" ht="12.75" x14ac:dyDescent="0.2">
      <c r="B507" s="299">
        <f>GD_CHUNG!B507</f>
        <v>13771</v>
      </c>
      <c r="C507" s="299" t="str">
        <f>GD_CHUNG!C507</f>
        <v>Nguyễn Thị Thoa</v>
      </c>
      <c r="D507" s="299" t="str">
        <f>GD_CHUNG!D507</f>
        <v>Nhân viên phục vụ hành khách</v>
      </c>
      <c r="E507" s="43">
        <f>VLOOKUP(B507,RPT_TONG_HOP!$B$4:$T$988,19,FALSE)</f>
        <v>2118518.5185185182</v>
      </c>
      <c r="F507" s="43">
        <f>VLOOKUP(B507,RPT_CAC_KHOAN_GIAM_TRU!$B$4:$M$1000,12,FALSE)</f>
        <v>9251851.8518518526</v>
      </c>
      <c r="G507" s="76">
        <f t="shared" si="0"/>
        <v>-7133333.333333334</v>
      </c>
      <c r="H507" s="43">
        <f>IF(G507&lt;0,0,IF(G507&lt;DM_TI_LE!$E$11,G507*DM_TI_LE!$F$11+DM_TI_LE!$G$11,IF(G507&lt;DM_TI_LE!$E$12,G507*DM_TI_LE!$F$12+DM_TI_LE!$G$12,IF(G507&lt;DM_TI_LE!$E$13,G507*DM_TI_LE!$F$13+DM_TI_LE!$G$13,IF(G507&lt;DM_TI_LE!$E$14,G507*DM_TI_LE!$F$14+DM_TI_LE!$G$14,IF(G507&lt;DM_TI_LE!$E$15,G507*DM_TI_LE!$F$15+DM_TI_LE!$G$15,IF(G507&lt;DM_TI_LE!$E$16,G507*DM_TI_LE!$F$16+DM_TI_LE!$G$16,G507*DM_TI_LE!$F$17+DM_TI_LE!$G$17)))))))-J507</f>
        <v>0</v>
      </c>
    </row>
    <row r="508" spans="2:8" ht="12.75" x14ac:dyDescent="0.2">
      <c r="B508" s="299">
        <f>GD_CHUNG!B508</f>
        <v>13772</v>
      </c>
      <c r="C508" s="299" t="str">
        <f>GD_CHUNG!C508</f>
        <v>Nguyễn Thị Thu Thủy</v>
      </c>
      <c r="D508" s="299" t="str">
        <f>GD_CHUNG!D508</f>
        <v>Nhân viên phục vụ hành khách</v>
      </c>
      <c r="E508" s="43">
        <f>VLOOKUP(B508,RPT_TONG_HOP!$B$4:$T$988,19,FALSE)</f>
        <v>2118518.5185185182</v>
      </c>
      <c r="F508" s="43">
        <f>VLOOKUP(B508,RPT_CAC_KHOAN_GIAM_TRU!$B$4:$M$1000,12,FALSE)</f>
        <v>9251851.8518518526</v>
      </c>
      <c r="G508" s="76">
        <f t="shared" si="0"/>
        <v>-7133333.333333334</v>
      </c>
      <c r="H508" s="43">
        <f>IF(G508&lt;0,0,IF(G508&lt;DM_TI_LE!$E$11,G508*DM_TI_LE!$F$11+DM_TI_LE!$G$11,IF(G508&lt;DM_TI_LE!$E$12,G508*DM_TI_LE!$F$12+DM_TI_LE!$G$12,IF(G508&lt;DM_TI_LE!$E$13,G508*DM_TI_LE!$F$13+DM_TI_LE!$G$13,IF(G508&lt;DM_TI_LE!$E$14,G508*DM_TI_LE!$F$14+DM_TI_LE!$G$14,IF(G508&lt;DM_TI_LE!$E$15,G508*DM_TI_LE!$F$15+DM_TI_LE!$G$15,IF(G508&lt;DM_TI_LE!$E$16,G508*DM_TI_LE!$F$16+DM_TI_LE!$G$16,G508*DM_TI_LE!$F$17+DM_TI_LE!$G$17)))))))-J508</f>
        <v>0</v>
      </c>
    </row>
    <row r="509" spans="2:8" ht="12.75" x14ac:dyDescent="0.2">
      <c r="B509" s="299">
        <f>GD_CHUNG!B509</f>
        <v>13773</v>
      </c>
      <c r="C509" s="299" t="str">
        <f>GD_CHUNG!C509</f>
        <v>Nguyễn Thị Trang</v>
      </c>
      <c r="D509" s="299" t="str">
        <f>GD_CHUNG!D509</f>
        <v>Nhân viên phục vụ hành khách</v>
      </c>
      <c r="E509" s="43">
        <f>VLOOKUP(B509,RPT_TONG_HOP!$B$4:$T$988,19,FALSE)</f>
        <v>2118518.5185185182</v>
      </c>
      <c r="F509" s="43">
        <f>VLOOKUP(B509,RPT_CAC_KHOAN_GIAM_TRU!$B$4:$M$1000,12,FALSE)</f>
        <v>9251851.8518518526</v>
      </c>
      <c r="G509" s="76">
        <f t="shared" si="0"/>
        <v>-7133333.333333334</v>
      </c>
      <c r="H509" s="43">
        <f>IF(G509&lt;0,0,IF(G509&lt;DM_TI_LE!$E$11,G509*DM_TI_LE!$F$11+DM_TI_LE!$G$11,IF(G509&lt;DM_TI_LE!$E$12,G509*DM_TI_LE!$F$12+DM_TI_LE!$G$12,IF(G509&lt;DM_TI_LE!$E$13,G509*DM_TI_LE!$F$13+DM_TI_LE!$G$13,IF(G509&lt;DM_TI_LE!$E$14,G509*DM_TI_LE!$F$14+DM_TI_LE!$G$14,IF(G509&lt;DM_TI_LE!$E$15,G509*DM_TI_LE!$F$15+DM_TI_LE!$G$15,IF(G509&lt;DM_TI_LE!$E$16,G509*DM_TI_LE!$F$16+DM_TI_LE!$G$16,G509*DM_TI_LE!$F$17+DM_TI_LE!$G$17)))))))-J509</f>
        <v>0</v>
      </c>
    </row>
    <row r="510" spans="2:8" ht="12.75" x14ac:dyDescent="0.2">
      <c r="B510" s="299">
        <f>GD_CHUNG!B510</f>
        <v>13774</v>
      </c>
      <c r="C510" s="299" t="str">
        <f>GD_CHUNG!C510</f>
        <v>Hoàng Thị Kiều Trang</v>
      </c>
      <c r="D510" s="299" t="str">
        <f>GD_CHUNG!D510</f>
        <v>Nhân viên phục vụ hành khách</v>
      </c>
      <c r="E510" s="43">
        <f>VLOOKUP(B510,RPT_TONG_HOP!$B$4:$T$988,19,FALSE)</f>
        <v>2118518.5185185182</v>
      </c>
      <c r="F510" s="43">
        <f>VLOOKUP(B510,RPT_CAC_KHOAN_GIAM_TRU!$B$4:$M$1000,12,FALSE)</f>
        <v>9251851.8518518526</v>
      </c>
      <c r="G510" s="76">
        <f t="shared" si="0"/>
        <v>-7133333.333333334</v>
      </c>
      <c r="H510" s="43">
        <f>IF(G510&lt;0,0,IF(G510&lt;DM_TI_LE!$E$11,G510*DM_TI_LE!$F$11+DM_TI_LE!$G$11,IF(G510&lt;DM_TI_LE!$E$12,G510*DM_TI_LE!$F$12+DM_TI_LE!$G$12,IF(G510&lt;DM_TI_LE!$E$13,G510*DM_TI_LE!$F$13+DM_TI_LE!$G$13,IF(G510&lt;DM_TI_LE!$E$14,G510*DM_TI_LE!$F$14+DM_TI_LE!$G$14,IF(G510&lt;DM_TI_LE!$E$15,G510*DM_TI_LE!$F$15+DM_TI_LE!$G$15,IF(G510&lt;DM_TI_LE!$E$16,G510*DM_TI_LE!$F$16+DM_TI_LE!$G$16,G510*DM_TI_LE!$F$17+DM_TI_LE!$G$17)))))))-J510</f>
        <v>0</v>
      </c>
    </row>
    <row r="511" spans="2:8" ht="12.75" x14ac:dyDescent="0.2">
      <c r="B511" s="299">
        <f>GD_CHUNG!B511</f>
        <v>13775</v>
      </c>
      <c r="C511" s="299" t="str">
        <f>GD_CHUNG!C511</f>
        <v>Ngô Thị Thơm</v>
      </c>
      <c r="D511" s="299" t="str">
        <f>GD_CHUNG!D511</f>
        <v>Nhân viên phục vụ hành khách</v>
      </c>
      <c r="E511" s="43">
        <f>VLOOKUP(B511,RPT_TONG_HOP!$B$4:$T$988,19,FALSE)</f>
        <v>2118518.5185185182</v>
      </c>
      <c r="F511" s="43">
        <f>VLOOKUP(B511,RPT_CAC_KHOAN_GIAM_TRU!$B$4:$M$1000,12,FALSE)</f>
        <v>9251851.8518518526</v>
      </c>
      <c r="G511" s="76">
        <f t="shared" si="0"/>
        <v>-7133333.333333334</v>
      </c>
      <c r="H511" s="43">
        <f>IF(G511&lt;0,0,IF(G511&lt;DM_TI_LE!$E$11,G511*DM_TI_LE!$F$11+DM_TI_LE!$G$11,IF(G511&lt;DM_TI_LE!$E$12,G511*DM_TI_LE!$F$12+DM_TI_LE!$G$12,IF(G511&lt;DM_TI_LE!$E$13,G511*DM_TI_LE!$F$13+DM_TI_LE!$G$13,IF(G511&lt;DM_TI_LE!$E$14,G511*DM_TI_LE!$F$14+DM_TI_LE!$G$14,IF(G511&lt;DM_TI_LE!$E$15,G511*DM_TI_LE!$F$15+DM_TI_LE!$G$15,IF(G511&lt;DM_TI_LE!$E$16,G511*DM_TI_LE!$F$16+DM_TI_LE!$G$16,G511*DM_TI_LE!$F$17+DM_TI_LE!$G$17)))))))-J511</f>
        <v>0</v>
      </c>
    </row>
    <row r="512" spans="2:8" ht="12.75" x14ac:dyDescent="0.2">
      <c r="B512" s="299">
        <f>GD_CHUNG!B512</f>
        <v>13776</v>
      </c>
      <c r="C512" s="299" t="str">
        <f>GD_CHUNG!C512</f>
        <v>Đặng Thị Thùy Dương</v>
      </c>
      <c r="D512" s="299" t="str">
        <f>GD_CHUNG!D512</f>
        <v>Nhân viên phục vụ hành khách</v>
      </c>
      <c r="E512" s="43">
        <f>VLOOKUP(B512,RPT_TONG_HOP!$B$4:$T$988,19,FALSE)</f>
        <v>2118518.5185185182</v>
      </c>
      <c r="F512" s="43">
        <f>VLOOKUP(B512,RPT_CAC_KHOAN_GIAM_TRU!$B$4:$M$1000,12,FALSE)</f>
        <v>9251851.8518518526</v>
      </c>
      <c r="G512" s="76">
        <f t="shared" si="0"/>
        <v>-7133333.333333334</v>
      </c>
      <c r="H512" s="43">
        <f>IF(G512&lt;0,0,IF(G512&lt;DM_TI_LE!$E$11,G512*DM_TI_LE!$F$11+DM_TI_LE!$G$11,IF(G512&lt;DM_TI_LE!$E$12,G512*DM_TI_LE!$F$12+DM_TI_LE!$G$12,IF(G512&lt;DM_TI_LE!$E$13,G512*DM_TI_LE!$F$13+DM_TI_LE!$G$13,IF(G512&lt;DM_TI_LE!$E$14,G512*DM_TI_LE!$F$14+DM_TI_LE!$G$14,IF(G512&lt;DM_TI_LE!$E$15,G512*DM_TI_LE!$F$15+DM_TI_LE!$G$15,IF(G512&lt;DM_TI_LE!$E$16,G512*DM_TI_LE!$F$16+DM_TI_LE!$G$16,G512*DM_TI_LE!$F$17+DM_TI_LE!$G$17)))))))-J512</f>
        <v>0</v>
      </c>
    </row>
    <row r="513" spans="2:8" ht="12.75" x14ac:dyDescent="0.2">
      <c r="B513" s="299">
        <f>GD_CHUNG!B513</f>
        <v>13778</v>
      </c>
      <c r="C513" s="299" t="str">
        <f>GD_CHUNG!C513</f>
        <v>Nguyễn Phương Cương</v>
      </c>
      <c r="D513" s="299" t="str">
        <f>GD_CHUNG!D513</f>
        <v>Nhân viên phục vụ hành khách</v>
      </c>
      <c r="E513" s="43">
        <f>VLOOKUP(B513,RPT_TONG_HOP!$B$4:$T$988,19,FALSE)</f>
        <v>2118518.5185185182</v>
      </c>
      <c r="F513" s="43">
        <f>VLOOKUP(B513,RPT_CAC_KHOAN_GIAM_TRU!$B$4:$M$1000,12,FALSE)</f>
        <v>9251851.8518518526</v>
      </c>
      <c r="G513" s="76">
        <f t="shared" si="0"/>
        <v>-7133333.333333334</v>
      </c>
      <c r="H513" s="43">
        <f>IF(G513&lt;0,0,IF(G513&lt;DM_TI_LE!$E$11,G513*DM_TI_LE!$F$11+DM_TI_LE!$G$11,IF(G513&lt;DM_TI_LE!$E$12,G513*DM_TI_LE!$F$12+DM_TI_LE!$G$12,IF(G513&lt;DM_TI_LE!$E$13,G513*DM_TI_LE!$F$13+DM_TI_LE!$G$13,IF(G513&lt;DM_TI_LE!$E$14,G513*DM_TI_LE!$F$14+DM_TI_LE!$G$14,IF(G513&lt;DM_TI_LE!$E$15,G513*DM_TI_LE!$F$15+DM_TI_LE!$G$15,IF(G513&lt;DM_TI_LE!$E$16,G513*DM_TI_LE!$F$16+DM_TI_LE!$G$16,G513*DM_TI_LE!$F$17+DM_TI_LE!$G$17)))))))-J513</f>
        <v>0</v>
      </c>
    </row>
    <row r="514" spans="2:8" ht="12.75" x14ac:dyDescent="0.2">
      <c r="B514" s="299">
        <f>GD_CHUNG!B514</f>
        <v>13779</v>
      </c>
      <c r="C514" s="299" t="str">
        <f>GD_CHUNG!C514</f>
        <v>Lê Hoàng Gia</v>
      </c>
      <c r="D514" s="299" t="str">
        <f>GD_CHUNG!D514</f>
        <v>Nhân viên phục vụ hành khách</v>
      </c>
      <c r="E514" s="43">
        <f>VLOOKUP(B514,RPT_TONG_HOP!$B$4:$T$988,19,FALSE)</f>
        <v>2118518.5185185182</v>
      </c>
      <c r="F514" s="43">
        <f>VLOOKUP(B514,RPT_CAC_KHOAN_GIAM_TRU!$B$4:$M$1000,12,FALSE)</f>
        <v>9251851.8518518526</v>
      </c>
      <c r="G514" s="76">
        <f t="shared" si="0"/>
        <v>-7133333.333333334</v>
      </c>
      <c r="H514" s="43">
        <f>IF(G514&lt;0,0,IF(G514&lt;DM_TI_LE!$E$11,G514*DM_TI_LE!$F$11+DM_TI_LE!$G$11,IF(G514&lt;DM_TI_LE!$E$12,G514*DM_TI_LE!$F$12+DM_TI_LE!$G$12,IF(G514&lt;DM_TI_LE!$E$13,G514*DM_TI_LE!$F$13+DM_TI_LE!$G$13,IF(G514&lt;DM_TI_LE!$E$14,G514*DM_TI_LE!$F$14+DM_TI_LE!$G$14,IF(G514&lt;DM_TI_LE!$E$15,G514*DM_TI_LE!$F$15+DM_TI_LE!$G$15,IF(G514&lt;DM_TI_LE!$E$16,G514*DM_TI_LE!$F$16+DM_TI_LE!$G$16,G514*DM_TI_LE!$F$17+DM_TI_LE!$G$17)))))))-J514</f>
        <v>0</v>
      </c>
    </row>
    <row r="515" spans="2:8" ht="12.75" x14ac:dyDescent="0.2">
      <c r="B515" s="299">
        <f>GD_CHUNG!B515</f>
        <v>13780</v>
      </c>
      <c r="C515" s="299" t="str">
        <f>GD_CHUNG!C515</f>
        <v>Nguyễn Quang Hà Sơn</v>
      </c>
      <c r="D515" s="299" t="str">
        <f>GD_CHUNG!D515</f>
        <v>Nhân viên phục vụ hành khách</v>
      </c>
      <c r="E515" s="43">
        <f>VLOOKUP(B515,RPT_TONG_HOP!$B$4:$T$988,19,FALSE)</f>
        <v>2118518.5185185182</v>
      </c>
      <c r="F515" s="43">
        <f>VLOOKUP(B515,RPT_CAC_KHOAN_GIAM_TRU!$B$4:$M$1000,12,FALSE)</f>
        <v>9251851.8518518526</v>
      </c>
      <c r="G515" s="76">
        <f t="shared" si="0"/>
        <v>-7133333.333333334</v>
      </c>
      <c r="H515" s="43">
        <f>IF(G515&lt;0,0,IF(G515&lt;DM_TI_LE!$E$11,G515*DM_TI_LE!$F$11+DM_TI_LE!$G$11,IF(G515&lt;DM_TI_LE!$E$12,G515*DM_TI_LE!$F$12+DM_TI_LE!$G$12,IF(G515&lt;DM_TI_LE!$E$13,G515*DM_TI_LE!$F$13+DM_TI_LE!$G$13,IF(G515&lt;DM_TI_LE!$E$14,G515*DM_TI_LE!$F$14+DM_TI_LE!$G$14,IF(G515&lt;DM_TI_LE!$E$15,G515*DM_TI_LE!$F$15+DM_TI_LE!$G$15,IF(G515&lt;DM_TI_LE!$E$16,G515*DM_TI_LE!$F$16+DM_TI_LE!$G$16,G515*DM_TI_LE!$F$17+DM_TI_LE!$G$17)))))))-J515</f>
        <v>0</v>
      </c>
    </row>
    <row r="516" spans="2:8" ht="12.75" x14ac:dyDescent="0.2">
      <c r="B516" s="299">
        <f>GD_CHUNG!B516</f>
        <v>13781</v>
      </c>
      <c r="C516" s="299" t="str">
        <f>GD_CHUNG!C516</f>
        <v>Bùi Anh Tuấn</v>
      </c>
      <c r="D516" s="299" t="str">
        <f>GD_CHUNG!D516</f>
        <v>Nhân viên phục vụ hành khách</v>
      </c>
      <c r="E516" s="43">
        <f>VLOOKUP(B516,RPT_TONG_HOP!$B$4:$T$988,19,FALSE)</f>
        <v>2118518.5185185182</v>
      </c>
      <c r="F516" s="43">
        <f>VLOOKUP(B516,RPT_CAC_KHOAN_GIAM_TRU!$B$4:$M$1000,12,FALSE)</f>
        <v>9251851.8518518526</v>
      </c>
      <c r="G516" s="76">
        <f t="shared" si="0"/>
        <v>-7133333.333333334</v>
      </c>
      <c r="H516" s="43">
        <f>IF(G516&lt;0,0,IF(G516&lt;DM_TI_LE!$E$11,G516*DM_TI_LE!$F$11+DM_TI_LE!$G$11,IF(G516&lt;DM_TI_LE!$E$12,G516*DM_TI_LE!$F$12+DM_TI_LE!$G$12,IF(G516&lt;DM_TI_LE!$E$13,G516*DM_TI_LE!$F$13+DM_TI_LE!$G$13,IF(G516&lt;DM_TI_LE!$E$14,G516*DM_TI_LE!$F$14+DM_TI_LE!$G$14,IF(G516&lt;DM_TI_LE!$E$15,G516*DM_TI_LE!$F$15+DM_TI_LE!$G$15,IF(G516&lt;DM_TI_LE!$E$16,G516*DM_TI_LE!$F$16+DM_TI_LE!$G$16,G516*DM_TI_LE!$F$17+DM_TI_LE!$G$17)))))))-J516</f>
        <v>0</v>
      </c>
    </row>
    <row r="517" spans="2:8" ht="12.75" x14ac:dyDescent="0.2">
      <c r="B517" s="299">
        <f>GD_CHUNG!B517</f>
        <v>13782</v>
      </c>
      <c r="C517" s="299" t="str">
        <f>GD_CHUNG!C517</f>
        <v>Hoàng Thanh Tùng</v>
      </c>
      <c r="D517" s="299" t="str">
        <f>GD_CHUNG!D517</f>
        <v>Nhân viên phục vụ hành khách</v>
      </c>
      <c r="E517" s="43">
        <f>VLOOKUP(B517,RPT_TONG_HOP!$B$4:$T$988,19,FALSE)</f>
        <v>2118518.5185185182</v>
      </c>
      <c r="F517" s="43">
        <f>VLOOKUP(B517,RPT_CAC_KHOAN_GIAM_TRU!$B$4:$M$1000,12,FALSE)</f>
        <v>9251851.8518518526</v>
      </c>
      <c r="G517" s="76">
        <f t="shared" si="0"/>
        <v>-7133333.333333334</v>
      </c>
      <c r="H517" s="43">
        <f>IF(G517&lt;0,0,IF(G517&lt;DM_TI_LE!$E$11,G517*DM_TI_LE!$F$11+DM_TI_LE!$G$11,IF(G517&lt;DM_TI_LE!$E$12,G517*DM_TI_LE!$F$12+DM_TI_LE!$G$12,IF(G517&lt;DM_TI_LE!$E$13,G517*DM_TI_LE!$F$13+DM_TI_LE!$G$13,IF(G517&lt;DM_TI_LE!$E$14,G517*DM_TI_LE!$F$14+DM_TI_LE!$G$14,IF(G517&lt;DM_TI_LE!$E$15,G517*DM_TI_LE!$F$15+DM_TI_LE!$G$15,IF(G517&lt;DM_TI_LE!$E$16,G517*DM_TI_LE!$F$16+DM_TI_LE!$G$16,G517*DM_TI_LE!$F$17+DM_TI_LE!$G$17)))))))-J517</f>
        <v>0</v>
      </c>
    </row>
    <row r="518" spans="2:8" ht="12.75" x14ac:dyDescent="0.2">
      <c r="B518" s="299">
        <f>GD_CHUNG!B518</f>
        <v>13784</v>
      </c>
      <c r="C518" s="299" t="str">
        <f>GD_CHUNG!C518</f>
        <v>Đoàn Duy Anh</v>
      </c>
      <c r="D518" s="299" t="str">
        <f>GD_CHUNG!D518</f>
        <v>Nhân viên phục vụ hành khách</v>
      </c>
      <c r="E518" s="43">
        <f>VLOOKUP(B518,RPT_TONG_HOP!$B$4:$T$988,19,FALSE)</f>
        <v>2118518.5185185182</v>
      </c>
      <c r="F518" s="43">
        <f>VLOOKUP(B518,RPT_CAC_KHOAN_GIAM_TRU!$B$4:$M$1000,12,FALSE)</f>
        <v>9251851.8518518526</v>
      </c>
      <c r="G518" s="76">
        <f t="shared" si="0"/>
        <v>-7133333.333333334</v>
      </c>
      <c r="H518" s="43">
        <f>IF(G518&lt;0,0,IF(G518&lt;DM_TI_LE!$E$11,G518*DM_TI_LE!$F$11+DM_TI_LE!$G$11,IF(G518&lt;DM_TI_LE!$E$12,G518*DM_TI_LE!$F$12+DM_TI_LE!$G$12,IF(G518&lt;DM_TI_LE!$E$13,G518*DM_TI_LE!$F$13+DM_TI_LE!$G$13,IF(G518&lt;DM_TI_LE!$E$14,G518*DM_TI_LE!$F$14+DM_TI_LE!$G$14,IF(G518&lt;DM_TI_LE!$E$15,G518*DM_TI_LE!$F$15+DM_TI_LE!$G$15,IF(G518&lt;DM_TI_LE!$E$16,G518*DM_TI_LE!$F$16+DM_TI_LE!$G$16,G518*DM_TI_LE!$F$17+DM_TI_LE!$G$17)))))))-J518</f>
        <v>0</v>
      </c>
    </row>
    <row r="519" spans="2:8" ht="12.75" x14ac:dyDescent="0.2">
      <c r="B519" s="299">
        <f>GD_CHUNG!B519</f>
        <v>13754</v>
      </c>
      <c r="C519" s="299" t="str">
        <f>GD_CHUNG!C519</f>
        <v>Đinh Kiều Trang</v>
      </c>
      <c r="D519" s="299" t="str">
        <f>GD_CHUNG!D519</f>
        <v>Nhân viên phục vụ hành khách</v>
      </c>
      <c r="E519" s="43">
        <f>VLOOKUP(B519,RPT_TONG_HOP!$B$4:$T$988,19,FALSE)</f>
        <v>2118518.5185185182</v>
      </c>
      <c r="F519" s="43">
        <f>VLOOKUP(B519,RPT_CAC_KHOAN_GIAM_TRU!$B$4:$M$1000,12,FALSE)</f>
        <v>9251851.8518518526</v>
      </c>
      <c r="G519" s="76">
        <f t="shared" si="0"/>
        <v>-7133333.333333334</v>
      </c>
      <c r="H519" s="43">
        <f>IF(G519&lt;0,0,IF(G519&lt;DM_TI_LE!$E$11,G519*DM_TI_LE!$F$11+DM_TI_LE!$G$11,IF(G519&lt;DM_TI_LE!$E$12,G519*DM_TI_LE!$F$12+DM_TI_LE!$G$12,IF(G519&lt;DM_TI_LE!$E$13,G519*DM_TI_LE!$F$13+DM_TI_LE!$G$13,IF(G519&lt;DM_TI_LE!$E$14,G519*DM_TI_LE!$F$14+DM_TI_LE!$G$14,IF(G519&lt;DM_TI_LE!$E$15,G519*DM_TI_LE!$F$15+DM_TI_LE!$G$15,IF(G519&lt;DM_TI_LE!$E$16,G519*DM_TI_LE!$F$16+DM_TI_LE!$G$16,G519*DM_TI_LE!$F$17+DM_TI_LE!$G$17)))))))-J519</f>
        <v>0</v>
      </c>
    </row>
    <row r="520" spans="2:8" ht="12.75" x14ac:dyDescent="0.2">
      <c r="B520" s="299">
        <f>GD_CHUNG!B520</f>
        <v>13756</v>
      </c>
      <c r="C520" s="299" t="str">
        <f>GD_CHUNG!C520</f>
        <v>Nguyễn Thị Diệu Hoa</v>
      </c>
      <c r="D520" s="299" t="str">
        <f>GD_CHUNG!D520</f>
        <v>Nhân viên phục vụ hành khách</v>
      </c>
      <c r="E520" s="43">
        <f>VLOOKUP(B520,RPT_TONG_HOP!$B$4:$T$988,19,FALSE)</f>
        <v>2118518.5185185182</v>
      </c>
      <c r="F520" s="43">
        <f>VLOOKUP(B520,RPT_CAC_KHOAN_GIAM_TRU!$B$4:$M$1000,12,FALSE)</f>
        <v>9251851.8518518526</v>
      </c>
      <c r="G520" s="76">
        <f t="shared" si="0"/>
        <v>-7133333.333333334</v>
      </c>
      <c r="H520" s="43">
        <f>IF(G520&lt;0,0,IF(G520&lt;DM_TI_LE!$E$11,G520*DM_TI_LE!$F$11+DM_TI_LE!$G$11,IF(G520&lt;DM_TI_LE!$E$12,G520*DM_TI_LE!$F$12+DM_TI_LE!$G$12,IF(G520&lt;DM_TI_LE!$E$13,G520*DM_TI_LE!$F$13+DM_TI_LE!$G$13,IF(G520&lt;DM_TI_LE!$E$14,G520*DM_TI_LE!$F$14+DM_TI_LE!$G$14,IF(G520&lt;DM_TI_LE!$E$15,G520*DM_TI_LE!$F$15+DM_TI_LE!$G$15,IF(G520&lt;DM_TI_LE!$E$16,G520*DM_TI_LE!$F$16+DM_TI_LE!$G$16,G520*DM_TI_LE!$F$17+DM_TI_LE!$G$17)))))))-J520</f>
        <v>0</v>
      </c>
    </row>
    <row r="521" spans="2:8" ht="12.75" x14ac:dyDescent="0.2">
      <c r="B521" s="299">
        <f>GD_CHUNG!B521</f>
        <v>13757</v>
      </c>
      <c r="C521" s="299" t="str">
        <f>GD_CHUNG!C521</f>
        <v>Trần Thanh Trang</v>
      </c>
      <c r="D521" s="299" t="str">
        <f>GD_CHUNG!D521</f>
        <v>Nhân viên phục vụ hành khách</v>
      </c>
      <c r="E521" s="43">
        <f>VLOOKUP(B521,RPT_TONG_HOP!$B$4:$T$988,19,FALSE)</f>
        <v>2118518.5185185182</v>
      </c>
      <c r="F521" s="43">
        <f>VLOOKUP(B521,RPT_CAC_KHOAN_GIAM_TRU!$B$4:$M$1000,12,FALSE)</f>
        <v>9251851.8518518526</v>
      </c>
      <c r="G521" s="76">
        <f t="shared" si="0"/>
        <v>-7133333.333333334</v>
      </c>
      <c r="H521" s="43">
        <f>IF(G521&lt;0,0,IF(G521&lt;DM_TI_LE!$E$11,G521*DM_TI_LE!$F$11+DM_TI_LE!$G$11,IF(G521&lt;DM_TI_LE!$E$12,G521*DM_TI_LE!$F$12+DM_TI_LE!$G$12,IF(G521&lt;DM_TI_LE!$E$13,G521*DM_TI_LE!$F$13+DM_TI_LE!$G$13,IF(G521&lt;DM_TI_LE!$E$14,G521*DM_TI_LE!$F$14+DM_TI_LE!$G$14,IF(G521&lt;DM_TI_LE!$E$15,G521*DM_TI_LE!$F$15+DM_TI_LE!$G$15,IF(G521&lt;DM_TI_LE!$E$16,G521*DM_TI_LE!$F$16+DM_TI_LE!$G$16,G521*DM_TI_LE!$F$17+DM_TI_LE!$G$17)))))))-J521</f>
        <v>0</v>
      </c>
    </row>
    <row r="522" spans="2:8" ht="12.75" x14ac:dyDescent="0.2">
      <c r="B522" s="299">
        <f>GD_CHUNG!B522</f>
        <v>13768</v>
      </c>
      <c r="C522" s="299" t="str">
        <f>GD_CHUNG!C522</f>
        <v>Mạc Thị Thùy Dương</v>
      </c>
      <c r="D522" s="299" t="str">
        <f>GD_CHUNG!D522</f>
        <v>Nhân viên phục vụ hành khách</v>
      </c>
      <c r="E522" s="43">
        <f>VLOOKUP(B522,RPT_TONG_HOP!$B$4:$T$988,19,FALSE)</f>
        <v>2118518.5185185182</v>
      </c>
      <c r="F522" s="43">
        <f>VLOOKUP(B522,RPT_CAC_KHOAN_GIAM_TRU!$B$4:$M$1000,12,FALSE)</f>
        <v>9251851.8518518526</v>
      </c>
      <c r="G522" s="76">
        <f t="shared" si="0"/>
        <v>-7133333.333333334</v>
      </c>
      <c r="H522" s="43">
        <f>IF(G522&lt;0,0,IF(G522&lt;DM_TI_LE!$E$11,G522*DM_TI_LE!$F$11+DM_TI_LE!$G$11,IF(G522&lt;DM_TI_LE!$E$12,G522*DM_TI_LE!$F$12+DM_TI_LE!$G$12,IF(G522&lt;DM_TI_LE!$E$13,G522*DM_TI_LE!$F$13+DM_TI_LE!$G$13,IF(G522&lt;DM_TI_LE!$E$14,G522*DM_TI_LE!$F$14+DM_TI_LE!$G$14,IF(G522&lt;DM_TI_LE!$E$15,G522*DM_TI_LE!$F$15+DM_TI_LE!$G$15,IF(G522&lt;DM_TI_LE!$E$16,G522*DM_TI_LE!$F$16+DM_TI_LE!$G$16,G522*DM_TI_LE!$F$17+DM_TI_LE!$G$17)))))))-J522</f>
        <v>0</v>
      </c>
    </row>
    <row r="523" spans="2:8" ht="12.75" x14ac:dyDescent="0.2">
      <c r="B523" s="299">
        <f>GD_CHUNG!B523</f>
        <v>201505</v>
      </c>
      <c r="C523" s="299" t="str">
        <f>GD_CHUNG!C523</f>
        <v>Nguyễn Văn Lập</v>
      </c>
      <c r="D523" s="299" t="str">
        <f>GD_CHUNG!D523</f>
        <v>Nhân viên phục vụ hành khách</v>
      </c>
      <c r="E523" s="43">
        <f>VLOOKUP(B523,RPT_TONG_HOP!$B$4:$T$988,19,FALSE)</f>
        <v>2118518.5185185182</v>
      </c>
      <c r="F523" s="43">
        <f>VLOOKUP(B523,RPT_CAC_KHOAN_GIAM_TRU!$B$4:$M$1000,12,FALSE)</f>
        <v>9251851.8518518526</v>
      </c>
      <c r="G523" s="76">
        <f t="shared" si="0"/>
        <v>-7133333.333333334</v>
      </c>
      <c r="H523" s="43">
        <f>IF(G523&lt;0,0,IF(G523&lt;DM_TI_LE!$E$11,G523*DM_TI_LE!$F$11+DM_TI_LE!$G$11,IF(G523&lt;DM_TI_LE!$E$12,G523*DM_TI_LE!$F$12+DM_TI_LE!$G$12,IF(G523&lt;DM_TI_LE!$E$13,G523*DM_TI_LE!$F$13+DM_TI_LE!$G$13,IF(G523&lt;DM_TI_LE!$E$14,G523*DM_TI_LE!$F$14+DM_TI_LE!$G$14,IF(G523&lt;DM_TI_LE!$E$15,G523*DM_TI_LE!$F$15+DM_TI_LE!$G$15,IF(G523&lt;DM_TI_LE!$E$16,G523*DM_TI_LE!$F$16+DM_TI_LE!$G$16,G523*DM_TI_LE!$F$17+DM_TI_LE!$G$17)))))))-J523</f>
        <v>0</v>
      </c>
    </row>
    <row r="524" spans="2:8" ht="12.75" x14ac:dyDescent="0.2">
      <c r="B524" s="299">
        <f>GD_CHUNG!B524</f>
        <v>201506</v>
      </c>
      <c r="C524" s="299" t="str">
        <f>GD_CHUNG!C524</f>
        <v>Đặng Thị Hằng Linh</v>
      </c>
      <c r="D524" s="299" t="str">
        <f>GD_CHUNG!D524</f>
        <v>Nhân viên phục vụ hành khách</v>
      </c>
      <c r="E524" s="43">
        <f>VLOOKUP(B524,RPT_TONG_HOP!$B$4:$T$988,19,FALSE)</f>
        <v>2118518.5185185182</v>
      </c>
      <c r="F524" s="43">
        <f>VLOOKUP(B524,RPT_CAC_KHOAN_GIAM_TRU!$B$4:$M$1000,12,FALSE)</f>
        <v>9251851.8518518526</v>
      </c>
      <c r="G524" s="76">
        <f t="shared" si="0"/>
        <v>-7133333.333333334</v>
      </c>
      <c r="H524" s="43">
        <f>IF(G524&lt;0,0,IF(G524&lt;DM_TI_LE!$E$11,G524*DM_TI_LE!$F$11+DM_TI_LE!$G$11,IF(G524&lt;DM_TI_LE!$E$12,G524*DM_TI_LE!$F$12+DM_TI_LE!$G$12,IF(G524&lt;DM_TI_LE!$E$13,G524*DM_TI_LE!$F$13+DM_TI_LE!$G$13,IF(G524&lt;DM_TI_LE!$E$14,G524*DM_TI_LE!$F$14+DM_TI_LE!$G$14,IF(G524&lt;DM_TI_LE!$E$15,G524*DM_TI_LE!$F$15+DM_TI_LE!$G$15,IF(G524&lt;DM_TI_LE!$E$16,G524*DM_TI_LE!$F$16+DM_TI_LE!$G$16,G524*DM_TI_LE!$F$17+DM_TI_LE!$G$17)))))))-J524</f>
        <v>0</v>
      </c>
    </row>
    <row r="525" spans="2:8" ht="12.75" x14ac:dyDescent="0.2">
      <c r="B525" s="299">
        <f>GD_CHUNG!B525</f>
        <v>201507</v>
      </c>
      <c r="C525" s="299" t="str">
        <f>GD_CHUNG!C525</f>
        <v>Hà Ngọc Bích</v>
      </c>
      <c r="D525" s="299" t="str">
        <f>GD_CHUNG!D525</f>
        <v>Nhân viên phục vụ hành khách</v>
      </c>
      <c r="E525" s="43">
        <f>VLOOKUP(B525,RPT_TONG_HOP!$B$4:$T$988,19,FALSE)</f>
        <v>2118518.5185185182</v>
      </c>
      <c r="F525" s="43">
        <f>VLOOKUP(B525,RPT_CAC_KHOAN_GIAM_TRU!$B$4:$M$1000,12,FALSE)</f>
        <v>9251851.8518518526</v>
      </c>
      <c r="G525" s="76">
        <f t="shared" si="0"/>
        <v>-7133333.333333334</v>
      </c>
      <c r="H525" s="43">
        <f>IF(G525&lt;0,0,IF(G525&lt;DM_TI_LE!$E$11,G525*DM_TI_LE!$F$11+DM_TI_LE!$G$11,IF(G525&lt;DM_TI_LE!$E$12,G525*DM_TI_LE!$F$12+DM_TI_LE!$G$12,IF(G525&lt;DM_TI_LE!$E$13,G525*DM_TI_LE!$F$13+DM_TI_LE!$G$13,IF(G525&lt;DM_TI_LE!$E$14,G525*DM_TI_LE!$F$14+DM_TI_LE!$G$14,IF(G525&lt;DM_TI_LE!$E$15,G525*DM_TI_LE!$F$15+DM_TI_LE!$G$15,IF(G525&lt;DM_TI_LE!$E$16,G525*DM_TI_LE!$F$16+DM_TI_LE!$G$16,G525*DM_TI_LE!$F$17+DM_TI_LE!$G$17)))))))-J525</f>
        <v>0</v>
      </c>
    </row>
    <row r="526" spans="2:8" ht="12.75" x14ac:dyDescent="0.2">
      <c r="B526" s="299">
        <f>GD_CHUNG!B526</f>
        <v>201508</v>
      </c>
      <c r="C526" s="299" t="str">
        <f>GD_CHUNG!C526</f>
        <v>Nguyễn Minh Đức</v>
      </c>
      <c r="D526" s="299" t="str">
        <f>GD_CHUNG!D526</f>
        <v>Nhân viên phục vụ hành khách</v>
      </c>
      <c r="E526" s="43">
        <f>VLOOKUP(B526,RPT_TONG_HOP!$B$4:$T$988,19,FALSE)</f>
        <v>2118518.5185185182</v>
      </c>
      <c r="F526" s="43">
        <f>VLOOKUP(B526,RPT_CAC_KHOAN_GIAM_TRU!$B$4:$M$1000,12,FALSE)</f>
        <v>9251851.8518518526</v>
      </c>
      <c r="G526" s="76">
        <f t="shared" si="0"/>
        <v>-7133333.333333334</v>
      </c>
      <c r="H526" s="43">
        <f>IF(G526&lt;0,0,IF(G526&lt;DM_TI_LE!$E$11,G526*DM_TI_LE!$F$11+DM_TI_LE!$G$11,IF(G526&lt;DM_TI_LE!$E$12,G526*DM_TI_LE!$F$12+DM_TI_LE!$G$12,IF(G526&lt;DM_TI_LE!$E$13,G526*DM_TI_LE!$F$13+DM_TI_LE!$G$13,IF(G526&lt;DM_TI_LE!$E$14,G526*DM_TI_LE!$F$14+DM_TI_LE!$G$14,IF(G526&lt;DM_TI_LE!$E$15,G526*DM_TI_LE!$F$15+DM_TI_LE!$G$15,IF(G526&lt;DM_TI_LE!$E$16,G526*DM_TI_LE!$F$16+DM_TI_LE!$G$16,G526*DM_TI_LE!$F$17+DM_TI_LE!$G$17)))))))-J526</f>
        <v>0</v>
      </c>
    </row>
    <row r="527" spans="2:8" ht="12.75" x14ac:dyDescent="0.2">
      <c r="B527" s="299">
        <f>GD_CHUNG!B527</f>
        <v>201509</v>
      </c>
      <c r="C527" s="299" t="str">
        <f>GD_CHUNG!C527</f>
        <v>Trần Hữu Dũng</v>
      </c>
      <c r="D527" s="299" t="str">
        <f>GD_CHUNG!D527</f>
        <v>Nhân viên phục vụ hành khách</v>
      </c>
      <c r="E527" s="43">
        <f>VLOOKUP(B527,RPT_TONG_HOP!$B$4:$T$988,19,FALSE)</f>
        <v>2118518.5185185182</v>
      </c>
      <c r="F527" s="43">
        <f>VLOOKUP(B527,RPT_CAC_KHOAN_GIAM_TRU!$B$4:$M$1000,12,FALSE)</f>
        <v>9251851.8518518526</v>
      </c>
      <c r="G527" s="76">
        <f t="shared" si="0"/>
        <v>-7133333.333333334</v>
      </c>
      <c r="H527" s="43">
        <f>IF(G527&lt;0,0,IF(G527&lt;DM_TI_LE!$E$11,G527*DM_TI_LE!$F$11+DM_TI_LE!$G$11,IF(G527&lt;DM_TI_LE!$E$12,G527*DM_TI_LE!$F$12+DM_TI_LE!$G$12,IF(G527&lt;DM_TI_LE!$E$13,G527*DM_TI_LE!$F$13+DM_TI_LE!$G$13,IF(G527&lt;DM_TI_LE!$E$14,G527*DM_TI_LE!$F$14+DM_TI_LE!$G$14,IF(G527&lt;DM_TI_LE!$E$15,G527*DM_TI_LE!$F$15+DM_TI_LE!$G$15,IF(G527&lt;DM_TI_LE!$E$16,G527*DM_TI_LE!$F$16+DM_TI_LE!$G$16,G527*DM_TI_LE!$F$17+DM_TI_LE!$G$17)))))))-J527</f>
        <v>0</v>
      </c>
    </row>
    <row r="528" spans="2:8" ht="12.75" x14ac:dyDescent="0.2">
      <c r="B528" s="299">
        <f>GD_CHUNG!B528</f>
        <v>201510</v>
      </c>
      <c r="C528" s="299" t="str">
        <f>GD_CHUNG!C528</f>
        <v>Lương Quốc Chính</v>
      </c>
      <c r="D528" s="299" t="str">
        <f>GD_CHUNG!D528</f>
        <v>Nhân viên phục vụ hành khách</v>
      </c>
      <c r="E528" s="43">
        <f>VLOOKUP(B528,RPT_TONG_HOP!$B$4:$T$988,19,FALSE)</f>
        <v>2118518.5185185182</v>
      </c>
      <c r="F528" s="43">
        <f>VLOOKUP(B528,RPT_CAC_KHOAN_GIAM_TRU!$B$4:$M$1000,12,FALSE)</f>
        <v>9251851.8518518526</v>
      </c>
      <c r="G528" s="76">
        <f t="shared" si="0"/>
        <v>-7133333.333333334</v>
      </c>
      <c r="H528" s="43">
        <f>IF(G528&lt;0,0,IF(G528&lt;DM_TI_LE!$E$11,G528*DM_TI_LE!$F$11+DM_TI_LE!$G$11,IF(G528&lt;DM_TI_LE!$E$12,G528*DM_TI_LE!$F$12+DM_TI_LE!$G$12,IF(G528&lt;DM_TI_LE!$E$13,G528*DM_TI_LE!$F$13+DM_TI_LE!$G$13,IF(G528&lt;DM_TI_LE!$E$14,G528*DM_TI_LE!$F$14+DM_TI_LE!$G$14,IF(G528&lt;DM_TI_LE!$E$15,G528*DM_TI_LE!$F$15+DM_TI_LE!$G$15,IF(G528&lt;DM_TI_LE!$E$16,G528*DM_TI_LE!$F$16+DM_TI_LE!$G$16,G528*DM_TI_LE!$F$17+DM_TI_LE!$G$17)))))))-J528</f>
        <v>0</v>
      </c>
    </row>
    <row r="529" spans="2:8" ht="12.75" x14ac:dyDescent="0.2">
      <c r="B529" s="299">
        <f>GD_CHUNG!B529</f>
        <v>201511</v>
      </c>
      <c r="C529" s="299" t="str">
        <f>GD_CHUNG!C529</f>
        <v>Trần Thị Nga</v>
      </c>
      <c r="D529" s="299" t="str">
        <f>GD_CHUNG!D529</f>
        <v>Nhân viên phục vụ hành khách</v>
      </c>
      <c r="E529" s="43">
        <f>VLOOKUP(B529,RPT_TONG_HOP!$B$4:$T$988,19,FALSE)</f>
        <v>2118518.5185185182</v>
      </c>
      <c r="F529" s="43">
        <f>VLOOKUP(B529,RPT_CAC_KHOAN_GIAM_TRU!$B$4:$M$1000,12,FALSE)</f>
        <v>9251851.8518518526</v>
      </c>
      <c r="G529" s="76">
        <f t="shared" si="0"/>
        <v>-7133333.333333334</v>
      </c>
      <c r="H529" s="43">
        <f>IF(G529&lt;0,0,IF(G529&lt;DM_TI_LE!$E$11,G529*DM_TI_LE!$F$11+DM_TI_LE!$G$11,IF(G529&lt;DM_TI_LE!$E$12,G529*DM_TI_LE!$F$12+DM_TI_LE!$G$12,IF(G529&lt;DM_TI_LE!$E$13,G529*DM_TI_LE!$F$13+DM_TI_LE!$G$13,IF(G529&lt;DM_TI_LE!$E$14,G529*DM_TI_LE!$F$14+DM_TI_LE!$G$14,IF(G529&lt;DM_TI_LE!$E$15,G529*DM_TI_LE!$F$15+DM_TI_LE!$G$15,IF(G529&lt;DM_TI_LE!$E$16,G529*DM_TI_LE!$F$16+DM_TI_LE!$G$16,G529*DM_TI_LE!$F$17+DM_TI_LE!$G$17)))))))-J529</f>
        <v>0</v>
      </c>
    </row>
    <row r="530" spans="2:8" ht="12.75" x14ac:dyDescent="0.2">
      <c r="B530" s="299">
        <f>GD_CHUNG!B530</f>
        <v>201512</v>
      </c>
      <c r="C530" s="299" t="str">
        <f>GD_CHUNG!C530</f>
        <v>Nguyễn Kim Phượng</v>
      </c>
      <c r="D530" s="299" t="str">
        <f>GD_CHUNG!D530</f>
        <v>Nhân viên phục vụ hành khách</v>
      </c>
      <c r="E530" s="43">
        <f>VLOOKUP(B530,RPT_TONG_HOP!$B$4:$T$988,19,FALSE)</f>
        <v>2118518.5185185182</v>
      </c>
      <c r="F530" s="43">
        <f>VLOOKUP(B530,RPT_CAC_KHOAN_GIAM_TRU!$B$4:$M$1000,12,FALSE)</f>
        <v>9251851.8518518526</v>
      </c>
      <c r="G530" s="76">
        <f t="shared" si="0"/>
        <v>-7133333.333333334</v>
      </c>
      <c r="H530" s="43">
        <f>IF(G530&lt;0,0,IF(G530&lt;DM_TI_LE!$E$11,G530*DM_TI_LE!$F$11+DM_TI_LE!$G$11,IF(G530&lt;DM_TI_LE!$E$12,G530*DM_TI_LE!$F$12+DM_TI_LE!$G$12,IF(G530&lt;DM_TI_LE!$E$13,G530*DM_TI_LE!$F$13+DM_TI_LE!$G$13,IF(G530&lt;DM_TI_LE!$E$14,G530*DM_TI_LE!$F$14+DM_TI_LE!$G$14,IF(G530&lt;DM_TI_LE!$E$15,G530*DM_TI_LE!$F$15+DM_TI_LE!$G$15,IF(G530&lt;DM_TI_LE!$E$16,G530*DM_TI_LE!$F$16+DM_TI_LE!$G$16,G530*DM_TI_LE!$F$17+DM_TI_LE!$G$17)))))))-J530</f>
        <v>0</v>
      </c>
    </row>
    <row r="531" spans="2:8" ht="12.75" x14ac:dyDescent="0.2">
      <c r="B531" s="299">
        <f>GD_CHUNG!B531</f>
        <v>201513</v>
      </c>
      <c r="C531" s="299" t="str">
        <f>GD_CHUNG!C531</f>
        <v>Bùi Thị Minh Hạnh</v>
      </c>
      <c r="D531" s="299" t="str">
        <f>GD_CHUNG!D531</f>
        <v>Nhân viên phục vụ hành khách</v>
      </c>
      <c r="E531" s="43">
        <f>VLOOKUP(B531,RPT_TONG_HOP!$B$4:$T$988,19,FALSE)</f>
        <v>2118518.5185185182</v>
      </c>
      <c r="F531" s="43">
        <f>VLOOKUP(B531,RPT_CAC_KHOAN_GIAM_TRU!$B$4:$M$1000,12,FALSE)</f>
        <v>9251851.8518518526</v>
      </c>
      <c r="G531" s="76">
        <f t="shared" si="0"/>
        <v>-7133333.333333334</v>
      </c>
      <c r="H531" s="43">
        <f>IF(G531&lt;0,0,IF(G531&lt;DM_TI_LE!$E$11,G531*DM_TI_LE!$F$11+DM_TI_LE!$G$11,IF(G531&lt;DM_TI_LE!$E$12,G531*DM_TI_LE!$F$12+DM_TI_LE!$G$12,IF(G531&lt;DM_TI_LE!$E$13,G531*DM_TI_LE!$F$13+DM_TI_LE!$G$13,IF(G531&lt;DM_TI_LE!$E$14,G531*DM_TI_LE!$F$14+DM_TI_LE!$G$14,IF(G531&lt;DM_TI_LE!$E$15,G531*DM_TI_LE!$F$15+DM_TI_LE!$G$15,IF(G531&lt;DM_TI_LE!$E$16,G531*DM_TI_LE!$F$16+DM_TI_LE!$G$16,G531*DM_TI_LE!$F$17+DM_TI_LE!$G$17)))))))-J531</f>
        <v>0</v>
      </c>
    </row>
    <row r="532" spans="2:8" ht="12.75" x14ac:dyDescent="0.2">
      <c r="B532" s="299">
        <f>GD_CHUNG!B532</f>
        <v>201514</v>
      </c>
      <c r="C532" s="299" t="str">
        <f>GD_CHUNG!C532</f>
        <v>Đặng Thị Hải Yến</v>
      </c>
      <c r="D532" s="299" t="str">
        <f>GD_CHUNG!D532</f>
        <v>Nhân viên phục vụ hành khách</v>
      </c>
      <c r="E532" s="43">
        <f>VLOOKUP(B532,RPT_TONG_HOP!$B$4:$T$988,19,FALSE)</f>
        <v>2118518.5185185182</v>
      </c>
      <c r="F532" s="43">
        <f>VLOOKUP(B532,RPT_CAC_KHOAN_GIAM_TRU!$B$4:$M$1000,12,FALSE)</f>
        <v>9251851.8518518526</v>
      </c>
      <c r="G532" s="76">
        <f t="shared" si="0"/>
        <v>-7133333.333333334</v>
      </c>
      <c r="H532" s="43">
        <f>IF(G532&lt;0,0,IF(G532&lt;DM_TI_LE!$E$11,G532*DM_TI_LE!$F$11+DM_TI_LE!$G$11,IF(G532&lt;DM_TI_LE!$E$12,G532*DM_TI_LE!$F$12+DM_TI_LE!$G$12,IF(G532&lt;DM_TI_LE!$E$13,G532*DM_TI_LE!$F$13+DM_TI_LE!$G$13,IF(G532&lt;DM_TI_LE!$E$14,G532*DM_TI_LE!$F$14+DM_TI_LE!$G$14,IF(G532&lt;DM_TI_LE!$E$15,G532*DM_TI_LE!$F$15+DM_TI_LE!$G$15,IF(G532&lt;DM_TI_LE!$E$16,G532*DM_TI_LE!$F$16+DM_TI_LE!$G$16,G532*DM_TI_LE!$F$17+DM_TI_LE!$G$17)))))))-J532</f>
        <v>0</v>
      </c>
    </row>
    <row r="533" spans="2:8" ht="12.75" x14ac:dyDescent="0.2">
      <c r="B533" s="299">
        <f>GD_CHUNG!B533</f>
        <v>201515</v>
      </c>
      <c r="C533" s="299" t="str">
        <f>GD_CHUNG!C533</f>
        <v>Phạm Minh Dũng</v>
      </c>
      <c r="D533" s="299" t="str">
        <f>GD_CHUNG!D533</f>
        <v>Nhân viên phục vụ hành khách</v>
      </c>
      <c r="E533" s="43">
        <f>VLOOKUP(B533,RPT_TONG_HOP!$B$4:$T$988,19,FALSE)</f>
        <v>2118518.5185185182</v>
      </c>
      <c r="F533" s="43">
        <f>VLOOKUP(B533,RPT_CAC_KHOAN_GIAM_TRU!$B$4:$M$1000,12,FALSE)</f>
        <v>9251851.8518518526</v>
      </c>
      <c r="G533" s="76">
        <f t="shared" si="0"/>
        <v>-7133333.333333334</v>
      </c>
      <c r="H533" s="43">
        <f>IF(G533&lt;0,0,IF(G533&lt;DM_TI_LE!$E$11,G533*DM_TI_LE!$F$11+DM_TI_LE!$G$11,IF(G533&lt;DM_TI_LE!$E$12,G533*DM_TI_LE!$F$12+DM_TI_LE!$G$12,IF(G533&lt;DM_TI_LE!$E$13,G533*DM_TI_LE!$F$13+DM_TI_LE!$G$13,IF(G533&lt;DM_TI_LE!$E$14,G533*DM_TI_LE!$F$14+DM_TI_LE!$G$14,IF(G533&lt;DM_TI_LE!$E$15,G533*DM_TI_LE!$F$15+DM_TI_LE!$G$15,IF(G533&lt;DM_TI_LE!$E$16,G533*DM_TI_LE!$F$16+DM_TI_LE!$G$16,G533*DM_TI_LE!$F$17+DM_TI_LE!$G$17)))))))-J533</f>
        <v>0</v>
      </c>
    </row>
    <row r="534" spans="2:8" ht="12.75" x14ac:dyDescent="0.2">
      <c r="B534" s="299">
        <f>GD_CHUNG!B534</f>
        <v>13750</v>
      </c>
      <c r="C534" s="299" t="str">
        <f>GD_CHUNG!C534</f>
        <v>Lê Anh Hùng</v>
      </c>
      <c r="D534" s="299" t="str">
        <f>GD_CHUNG!D534</f>
        <v>NV Lái xe - VHTTB</v>
      </c>
      <c r="E534" s="43">
        <f>VLOOKUP(B534,RPT_TONG_HOP!$B$4:$T$988,19,FALSE)</f>
        <v>2654222.2222222215</v>
      </c>
      <c r="F534" s="43">
        <f>VLOOKUP(B534,RPT_CAC_KHOAN_GIAM_TRU!$B$4:$M$1000,12,FALSE)</f>
        <v>9302222.222222222</v>
      </c>
      <c r="G534" s="76">
        <f t="shared" si="0"/>
        <v>-6648000</v>
      </c>
      <c r="H534" s="43">
        <f>IF(G534&lt;0,0,IF(G534&lt;DM_TI_LE!$E$11,G534*DM_TI_LE!$F$11+DM_TI_LE!$G$11,IF(G534&lt;DM_TI_LE!$E$12,G534*DM_TI_LE!$F$12+DM_TI_LE!$G$12,IF(G534&lt;DM_TI_LE!$E$13,G534*DM_TI_LE!$F$13+DM_TI_LE!$G$13,IF(G534&lt;DM_TI_LE!$E$14,G534*DM_TI_LE!$F$14+DM_TI_LE!$G$14,IF(G534&lt;DM_TI_LE!$E$15,G534*DM_TI_LE!$F$15+DM_TI_LE!$G$15,IF(G534&lt;DM_TI_LE!$E$16,G534*DM_TI_LE!$F$16+DM_TI_LE!$G$16,G534*DM_TI_LE!$F$17+DM_TI_LE!$G$17)))))))-J534</f>
        <v>0</v>
      </c>
    </row>
    <row r="535" spans="2:8" ht="12.75" x14ac:dyDescent="0.2">
      <c r="B535" s="299">
        <f>GD_CHUNG!B535</f>
        <v>13751</v>
      </c>
      <c r="C535" s="299" t="str">
        <f>GD_CHUNG!C535</f>
        <v>Nguyễn Mạnh Hùng</v>
      </c>
      <c r="D535" s="299" t="str">
        <f>GD_CHUNG!D535</f>
        <v>NV Lái xe - VHTTB</v>
      </c>
      <c r="E535" s="43">
        <f>VLOOKUP(B535,RPT_TONG_HOP!$B$4:$T$988,19,FALSE)</f>
        <v>2654222.2222222215</v>
      </c>
      <c r="F535" s="43">
        <f>VLOOKUP(B535,RPT_CAC_KHOAN_GIAM_TRU!$B$4:$M$1000,12,FALSE)</f>
        <v>9302222.222222222</v>
      </c>
      <c r="G535" s="76">
        <f t="shared" si="0"/>
        <v>-6648000</v>
      </c>
      <c r="H535" s="43">
        <f>IF(G535&lt;0,0,IF(G535&lt;DM_TI_LE!$E$11,G535*DM_TI_LE!$F$11+DM_TI_LE!$G$11,IF(G535&lt;DM_TI_LE!$E$12,G535*DM_TI_LE!$F$12+DM_TI_LE!$G$12,IF(G535&lt;DM_TI_LE!$E$13,G535*DM_TI_LE!$F$13+DM_TI_LE!$G$13,IF(G535&lt;DM_TI_LE!$E$14,G535*DM_TI_LE!$F$14+DM_TI_LE!$G$14,IF(G535&lt;DM_TI_LE!$E$15,G535*DM_TI_LE!$F$15+DM_TI_LE!$G$15,IF(G535&lt;DM_TI_LE!$E$16,G535*DM_TI_LE!$F$16+DM_TI_LE!$G$16,G535*DM_TI_LE!$F$17+DM_TI_LE!$G$17)))))))-J535</f>
        <v>0</v>
      </c>
    </row>
    <row r="536" spans="2:8" ht="12.75" x14ac:dyDescent="0.2">
      <c r="B536" s="42"/>
      <c r="E536" s="43"/>
      <c r="F536" s="43"/>
      <c r="G536" s="76"/>
      <c r="H536" s="85"/>
    </row>
    <row r="537" spans="2:8" ht="12.75" x14ac:dyDescent="0.2">
      <c r="B537" s="42"/>
      <c r="E537" s="43"/>
      <c r="F537" s="43"/>
      <c r="G537" s="76"/>
      <c r="H537" s="85"/>
    </row>
    <row r="538" spans="2:8" ht="12.75" x14ac:dyDescent="0.2">
      <c r="B538" s="42"/>
      <c r="E538" s="43"/>
      <c r="F538" s="43"/>
      <c r="G538" s="76"/>
      <c r="H538" s="85"/>
    </row>
    <row r="539" spans="2:8" ht="12.75" x14ac:dyDescent="0.2">
      <c r="B539" s="42"/>
      <c r="E539" s="43"/>
      <c r="F539" s="43"/>
      <c r="G539" s="76"/>
      <c r="H539" s="85"/>
    </row>
    <row r="540" spans="2:8" ht="12.75" x14ac:dyDescent="0.2">
      <c r="B540" s="42"/>
      <c r="E540" s="43"/>
      <c r="F540" s="43"/>
      <c r="G540" s="76"/>
      <c r="H540" s="85"/>
    </row>
    <row r="541" spans="2:8" ht="12.75" x14ac:dyDescent="0.2">
      <c r="B541" s="42"/>
      <c r="E541" s="43"/>
      <c r="F541" s="43"/>
      <c r="G541" s="76"/>
      <c r="H541" s="85"/>
    </row>
    <row r="542" spans="2:8" ht="12.75" x14ac:dyDescent="0.2">
      <c r="B542" s="42"/>
      <c r="E542" s="43"/>
      <c r="F542" s="43"/>
      <c r="G542" s="76"/>
      <c r="H542" s="85"/>
    </row>
    <row r="543" spans="2:8" ht="12.75" x14ac:dyDescent="0.2">
      <c r="B543" s="42"/>
      <c r="E543" s="43"/>
      <c r="F543" s="43"/>
      <c r="G543" s="76"/>
      <c r="H543" s="85"/>
    </row>
    <row r="544" spans="2:8" ht="12.75" x14ac:dyDescent="0.2">
      <c r="B544" s="42"/>
      <c r="E544" s="43"/>
      <c r="F544" s="43"/>
      <c r="G544" s="76"/>
      <c r="H544" s="85"/>
    </row>
    <row r="545" spans="2:8" ht="12.75" x14ac:dyDescent="0.2">
      <c r="B545" s="42"/>
      <c r="E545" s="43"/>
      <c r="F545" s="43"/>
      <c r="G545" s="76"/>
      <c r="H545" s="85"/>
    </row>
    <row r="546" spans="2:8" ht="12.75" x14ac:dyDescent="0.2">
      <c r="B546" s="42"/>
      <c r="E546" s="43"/>
      <c r="F546" s="43"/>
      <c r="G546" s="76"/>
      <c r="H546" s="85"/>
    </row>
    <row r="547" spans="2:8" ht="12.75" x14ac:dyDescent="0.2">
      <c r="B547" s="42"/>
      <c r="E547" s="43"/>
      <c r="F547" s="43"/>
      <c r="G547" s="76"/>
      <c r="H547" s="85"/>
    </row>
    <row r="548" spans="2:8" ht="12.75" x14ac:dyDescent="0.2">
      <c r="B548" s="42"/>
      <c r="E548" s="43"/>
      <c r="F548" s="43"/>
      <c r="G548" s="76"/>
      <c r="H548" s="85"/>
    </row>
    <row r="549" spans="2:8" ht="12.75" x14ac:dyDescent="0.2">
      <c r="B549" s="42"/>
      <c r="E549" s="43"/>
      <c r="F549" s="43"/>
      <c r="G549" s="76"/>
      <c r="H549" s="85"/>
    </row>
    <row r="550" spans="2:8" ht="12.75" x14ac:dyDescent="0.2">
      <c r="B550" s="42"/>
      <c r="E550" s="43"/>
      <c r="F550" s="43"/>
      <c r="G550" s="76"/>
      <c r="H550" s="85"/>
    </row>
    <row r="551" spans="2:8" ht="12.75" x14ac:dyDescent="0.2">
      <c r="B551" s="42"/>
      <c r="E551" s="43"/>
      <c r="F551" s="43"/>
      <c r="G551" s="76"/>
      <c r="H551" s="85"/>
    </row>
    <row r="552" spans="2:8" ht="12.75" x14ac:dyDescent="0.2">
      <c r="B552" s="42"/>
      <c r="E552" s="43"/>
      <c r="F552" s="43"/>
      <c r="G552" s="76"/>
      <c r="H552" s="85"/>
    </row>
    <row r="553" spans="2:8" ht="12.75" x14ac:dyDescent="0.2">
      <c r="B553" s="42"/>
      <c r="E553" s="43"/>
      <c r="F553" s="43"/>
      <c r="G553" s="76"/>
      <c r="H553" s="85"/>
    </row>
    <row r="554" spans="2:8" ht="12.75" x14ac:dyDescent="0.2">
      <c r="B554" s="42"/>
      <c r="E554" s="43"/>
      <c r="F554" s="43"/>
      <c r="G554" s="76"/>
      <c r="H554" s="85"/>
    </row>
    <row r="555" spans="2:8" ht="12.75" x14ac:dyDescent="0.2">
      <c r="B555" s="42"/>
      <c r="E555" s="43"/>
      <c r="F555" s="43"/>
      <c r="G555" s="76"/>
      <c r="H555" s="85"/>
    </row>
    <row r="556" spans="2:8" ht="12.75" x14ac:dyDescent="0.2">
      <c r="B556" s="42"/>
      <c r="E556" s="43"/>
      <c r="F556" s="43"/>
      <c r="G556" s="76"/>
      <c r="H556" s="85"/>
    </row>
    <row r="557" spans="2:8" ht="12.75" x14ac:dyDescent="0.2">
      <c r="B557" s="42"/>
      <c r="E557" s="43"/>
      <c r="F557" s="43"/>
      <c r="G557" s="76"/>
      <c r="H557" s="85"/>
    </row>
    <row r="558" spans="2:8" ht="12.75" x14ac:dyDescent="0.2">
      <c r="B558" s="42"/>
      <c r="E558" s="43"/>
      <c r="F558" s="43"/>
      <c r="G558" s="76"/>
      <c r="H558" s="85"/>
    </row>
    <row r="559" spans="2:8" ht="12.75" x14ac:dyDescent="0.2">
      <c r="B559" s="42"/>
      <c r="E559" s="43"/>
      <c r="F559" s="43"/>
      <c r="G559" s="76"/>
      <c r="H559" s="85"/>
    </row>
    <row r="560" spans="2:8" ht="12.75" x14ac:dyDescent="0.2">
      <c r="B560" s="42"/>
      <c r="E560" s="43"/>
      <c r="F560" s="43"/>
      <c r="G560" s="76"/>
      <c r="H560" s="85"/>
    </row>
    <row r="561" spans="2:8" ht="12.75" x14ac:dyDescent="0.2">
      <c r="B561" s="42"/>
      <c r="E561" s="43"/>
      <c r="F561" s="43"/>
      <c r="G561" s="76"/>
      <c r="H561" s="85"/>
    </row>
    <row r="562" spans="2:8" ht="12.75" x14ac:dyDescent="0.2">
      <c r="B562" s="42"/>
      <c r="E562" s="43"/>
      <c r="F562" s="43"/>
      <c r="G562" s="76"/>
      <c r="H562" s="85"/>
    </row>
    <row r="563" spans="2:8" ht="12.75" x14ac:dyDescent="0.2">
      <c r="B563" s="42"/>
      <c r="E563" s="43"/>
      <c r="F563" s="43"/>
      <c r="G563" s="76"/>
      <c r="H563" s="85"/>
    </row>
    <row r="564" spans="2:8" ht="12.75" x14ac:dyDescent="0.2">
      <c r="B564" s="42"/>
      <c r="E564" s="43"/>
      <c r="F564" s="43"/>
      <c r="G564" s="76"/>
      <c r="H564" s="85"/>
    </row>
    <row r="565" spans="2:8" ht="12.75" x14ac:dyDescent="0.2">
      <c r="B565" s="42"/>
      <c r="E565" s="43"/>
      <c r="F565" s="43"/>
      <c r="G565" s="76"/>
      <c r="H565" s="85"/>
    </row>
    <row r="566" spans="2:8" ht="12.75" x14ac:dyDescent="0.2">
      <c r="B566" s="42"/>
      <c r="E566" s="43"/>
      <c r="F566" s="43"/>
      <c r="G566" s="76"/>
      <c r="H566" s="85"/>
    </row>
    <row r="567" spans="2:8" ht="12.75" x14ac:dyDescent="0.2">
      <c r="B567" s="42"/>
      <c r="E567" s="43"/>
      <c r="F567" s="43"/>
      <c r="G567" s="76"/>
      <c r="H567" s="85"/>
    </row>
    <row r="568" spans="2:8" ht="12.75" x14ac:dyDescent="0.2">
      <c r="B568" s="42"/>
      <c r="E568" s="43"/>
      <c r="F568" s="43"/>
      <c r="G568" s="76"/>
      <c r="H568" s="85"/>
    </row>
    <row r="569" spans="2:8" ht="12.75" x14ac:dyDescent="0.2">
      <c r="B569" s="42"/>
      <c r="E569" s="43"/>
      <c r="F569" s="43"/>
      <c r="G569" s="76"/>
      <c r="H569" s="85"/>
    </row>
    <row r="570" spans="2:8" ht="12.75" x14ac:dyDescent="0.2">
      <c r="B570" s="42"/>
      <c r="E570" s="43"/>
      <c r="F570" s="43"/>
      <c r="G570" s="76"/>
      <c r="H570" s="85"/>
    </row>
    <row r="571" spans="2:8" ht="12.75" x14ac:dyDescent="0.2">
      <c r="B571" s="42"/>
      <c r="E571" s="43"/>
      <c r="F571" s="43"/>
      <c r="G571" s="76"/>
      <c r="H571" s="85"/>
    </row>
    <row r="572" spans="2:8" ht="12.75" x14ac:dyDescent="0.2">
      <c r="B572" s="42"/>
      <c r="E572" s="43"/>
      <c r="F572" s="43"/>
      <c r="G572" s="76"/>
      <c r="H572" s="85"/>
    </row>
    <row r="573" spans="2:8" ht="12.75" x14ac:dyDescent="0.2">
      <c r="B573" s="42"/>
      <c r="E573" s="43"/>
      <c r="F573" s="43"/>
      <c r="G573" s="76"/>
      <c r="H573" s="85"/>
    </row>
    <row r="574" spans="2:8" ht="12.75" x14ac:dyDescent="0.2">
      <c r="B574" s="42"/>
      <c r="E574" s="43"/>
      <c r="F574" s="43"/>
      <c r="G574" s="76"/>
      <c r="H574" s="85"/>
    </row>
    <row r="575" spans="2:8" ht="12.75" x14ac:dyDescent="0.2">
      <c r="B575" s="42"/>
      <c r="E575" s="43"/>
      <c r="F575" s="43"/>
      <c r="G575" s="76"/>
      <c r="H575" s="85"/>
    </row>
    <row r="576" spans="2:8" ht="12.75" x14ac:dyDescent="0.2">
      <c r="B576" s="42"/>
      <c r="E576" s="43"/>
      <c r="F576" s="43"/>
      <c r="G576" s="76"/>
      <c r="H576" s="85"/>
    </row>
    <row r="577" spans="2:8" ht="12.75" x14ac:dyDescent="0.2">
      <c r="B577" s="42"/>
      <c r="E577" s="43"/>
      <c r="F577" s="43"/>
      <c r="G577" s="76"/>
      <c r="H577" s="85"/>
    </row>
    <row r="578" spans="2:8" ht="12.75" x14ac:dyDescent="0.2">
      <c r="B578" s="42"/>
      <c r="E578" s="43"/>
      <c r="F578" s="43"/>
      <c r="G578" s="76"/>
      <c r="H578" s="85"/>
    </row>
    <row r="579" spans="2:8" ht="12.75" x14ac:dyDescent="0.2">
      <c r="B579" s="42"/>
      <c r="E579" s="43"/>
      <c r="F579" s="43"/>
      <c r="G579" s="76"/>
      <c r="H579" s="85"/>
    </row>
    <row r="580" spans="2:8" ht="12.75" x14ac:dyDescent="0.2">
      <c r="B580" s="42"/>
      <c r="E580" s="43"/>
      <c r="F580" s="43"/>
      <c r="G580" s="76"/>
      <c r="H580" s="85"/>
    </row>
    <row r="581" spans="2:8" ht="12.75" x14ac:dyDescent="0.2">
      <c r="B581" s="42"/>
      <c r="E581" s="43"/>
      <c r="F581" s="43"/>
      <c r="G581" s="76"/>
      <c r="H581" s="85"/>
    </row>
    <row r="582" spans="2:8" ht="12.75" x14ac:dyDescent="0.2">
      <c r="B582" s="42"/>
      <c r="E582" s="43"/>
      <c r="F582" s="43"/>
      <c r="G582" s="76"/>
      <c r="H582" s="85"/>
    </row>
    <row r="583" spans="2:8" ht="12.75" x14ac:dyDescent="0.2">
      <c r="B583" s="42"/>
      <c r="E583" s="43"/>
      <c r="F583" s="43"/>
      <c r="G583" s="76"/>
      <c r="H583" s="85"/>
    </row>
    <row r="584" spans="2:8" ht="12.75" x14ac:dyDescent="0.2">
      <c r="B584" s="42"/>
      <c r="E584" s="43"/>
      <c r="F584" s="43"/>
      <c r="G584" s="76"/>
      <c r="H584" s="85"/>
    </row>
    <row r="585" spans="2:8" ht="12.75" x14ac:dyDescent="0.2">
      <c r="B585" s="42"/>
      <c r="E585" s="43"/>
      <c r="F585" s="43"/>
      <c r="G585" s="76"/>
      <c r="H585" s="85"/>
    </row>
    <row r="586" spans="2:8" ht="12.75" x14ac:dyDescent="0.2">
      <c r="B586" s="42"/>
      <c r="E586" s="43"/>
      <c r="F586" s="43"/>
      <c r="G586" s="76"/>
      <c r="H586" s="85"/>
    </row>
    <row r="587" spans="2:8" ht="12.75" x14ac:dyDescent="0.2">
      <c r="B587" s="42"/>
      <c r="E587" s="43"/>
      <c r="F587" s="43"/>
      <c r="G587" s="76"/>
      <c r="H587" s="85"/>
    </row>
    <row r="588" spans="2:8" ht="12.75" x14ac:dyDescent="0.2">
      <c r="B588" s="42"/>
      <c r="E588" s="43"/>
      <c r="F588" s="43"/>
      <c r="G588" s="76"/>
      <c r="H588" s="85"/>
    </row>
    <row r="589" spans="2:8" ht="12.75" x14ac:dyDescent="0.2">
      <c r="B589" s="42"/>
      <c r="E589" s="43"/>
      <c r="F589" s="43"/>
      <c r="G589" s="76"/>
      <c r="H589" s="85"/>
    </row>
    <row r="590" spans="2:8" ht="12.75" x14ac:dyDescent="0.2">
      <c r="B590" s="42"/>
      <c r="E590" s="43"/>
      <c r="F590" s="43"/>
      <c r="G590" s="76"/>
      <c r="H590" s="85"/>
    </row>
    <row r="591" spans="2:8" ht="12.75" x14ac:dyDescent="0.2">
      <c r="B591" s="42"/>
      <c r="E591" s="43"/>
      <c r="F591" s="43"/>
      <c r="G591" s="76"/>
      <c r="H591" s="85"/>
    </row>
    <row r="592" spans="2:8" ht="12.75" x14ac:dyDescent="0.2">
      <c r="B592" s="42"/>
      <c r="E592" s="43"/>
      <c r="F592" s="43"/>
      <c r="G592" s="76"/>
      <c r="H592" s="85"/>
    </row>
    <row r="593" spans="2:8" ht="12.75" x14ac:dyDescent="0.2">
      <c r="B593" s="42"/>
      <c r="E593" s="43"/>
      <c r="F593" s="43"/>
      <c r="G593" s="76"/>
      <c r="H593" s="85"/>
    </row>
    <row r="594" spans="2:8" ht="12.75" x14ac:dyDescent="0.2">
      <c r="B594" s="42"/>
      <c r="E594" s="43"/>
      <c r="F594" s="43"/>
      <c r="G594" s="76"/>
      <c r="H594" s="85"/>
    </row>
    <row r="595" spans="2:8" ht="12.75" x14ac:dyDescent="0.2">
      <c r="B595" s="42"/>
      <c r="E595" s="43"/>
      <c r="F595" s="43"/>
      <c r="G595" s="76"/>
      <c r="H595" s="85"/>
    </row>
    <row r="596" spans="2:8" ht="12.75" x14ac:dyDescent="0.2">
      <c r="B596" s="42"/>
      <c r="E596" s="43"/>
      <c r="F596" s="43"/>
      <c r="G596" s="76"/>
      <c r="H596" s="85"/>
    </row>
    <row r="597" spans="2:8" ht="12.75" x14ac:dyDescent="0.2">
      <c r="B597" s="42"/>
      <c r="E597" s="43"/>
      <c r="F597" s="43"/>
      <c r="G597" s="76"/>
      <c r="H597" s="85"/>
    </row>
    <row r="598" spans="2:8" ht="12.75" x14ac:dyDescent="0.2">
      <c r="B598" s="42"/>
      <c r="E598" s="43"/>
      <c r="F598" s="43"/>
      <c r="G598" s="76"/>
      <c r="H598" s="85"/>
    </row>
    <row r="599" spans="2:8" ht="12.75" x14ac:dyDescent="0.2">
      <c r="B599" s="42"/>
      <c r="E599" s="43"/>
      <c r="F599" s="43"/>
      <c r="G599" s="76"/>
      <c r="H599" s="85"/>
    </row>
    <row r="600" spans="2:8" ht="12.75" x14ac:dyDescent="0.2">
      <c r="B600" s="42"/>
      <c r="E600" s="43"/>
      <c r="F600" s="43"/>
      <c r="G600" s="76"/>
      <c r="H600" s="85"/>
    </row>
    <row r="601" spans="2:8" ht="12.75" x14ac:dyDescent="0.2">
      <c r="B601" s="42"/>
      <c r="E601" s="43"/>
      <c r="F601" s="43"/>
      <c r="G601" s="76"/>
      <c r="H601" s="85"/>
    </row>
    <row r="602" spans="2:8" ht="12.75" x14ac:dyDescent="0.2">
      <c r="B602" s="42"/>
      <c r="E602" s="43"/>
      <c r="F602" s="43"/>
      <c r="G602" s="76"/>
      <c r="H602" s="85"/>
    </row>
    <row r="603" spans="2:8" ht="12.75" x14ac:dyDescent="0.2">
      <c r="B603" s="42"/>
      <c r="E603" s="43"/>
      <c r="F603" s="43"/>
      <c r="G603" s="76"/>
      <c r="H603" s="85"/>
    </row>
    <row r="604" spans="2:8" ht="12.75" x14ac:dyDescent="0.2">
      <c r="B604" s="42"/>
      <c r="E604" s="43"/>
      <c r="F604" s="43"/>
      <c r="G604" s="76"/>
      <c r="H604" s="85"/>
    </row>
    <row r="605" spans="2:8" ht="12.75" x14ac:dyDescent="0.2">
      <c r="B605" s="42"/>
      <c r="E605" s="43"/>
      <c r="F605" s="43"/>
      <c r="G605" s="76"/>
      <c r="H605" s="85"/>
    </row>
    <row r="606" spans="2:8" ht="12.75" x14ac:dyDescent="0.2">
      <c r="B606" s="42"/>
      <c r="E606" s="43"/>
      <c r="F606" s="43"/>
      <c r="G606" s="76"/>
      <c r="H606" s="85"/>
    </row>
    <row r="607" spans="2:8" ht="12.75" x14ac:dyDescent="0.2">
      <c r="B607" s="42"/>
      <c r="E607" s="43"/>
      <c r="F607" s="43"/>
      <c r="G607" s="76"/>
      <c r="H607" s="85"/>
    </row>
    <row r="608" spans="2:8" ht="12.75" x14ac:dyDescent="0.2">
      <c r="B608" s="42"/>
      <c r="E608" s="43"/>
      <c r="F608" s="43"/>
      <c r="G608" s="76"/>
      <c r="H608" s="85"/>
    </row>
    <row r="609" spans="2:8" ht="12.75" x14ac:dyDescent="0.2">
      <c r="B609" s="42"/>
      <c r="E609" s="43"/>
      <c r="F609" s="43"/>
      <c r="G609" s="76"/>
      <c r="H609" s="85"/>
    </row>
    <row r="610" spans="2:8" ht="12.75" x14ac:dyDescent="0.2">
      <c r="B610" s="42"/>
      <c r="E610" s="43"/>
      <c r="F610" s="43"/>
      <c r="G610" s="76"/>
      <c r="H610" s="85"/>
    </row>
    <row r="611" spans="2:8" ht="12.75" x14ac:dyDescent="0.2">
      <c r="B611" s="42"/>
      <c r="E611" s="43"/>
      <c r="F611" s="43"/>
      <c r="G611" s="76"/>
      <c r="H611" s="85"/>
    </row>
    <row r="612" spans="2:8" ht="12.75" x14ac:dyDescent="0.2">
      <c r="B612" s="42"/>
      <c r="E612" s="43"/>
      <c r="F612" s="43"/>
      <c r="G612" s="76"/>
      <c r="H612" s="85"/>
    </row>
    <row r="613" spans="2:8" ht="12.75" x14ac:dyDescent="0.2">
      <c r="B613" s="42"/>
      <c r="E613" s="43"/>
      <c r="F613" s="43"/>
      <c r="G613" s="76"/>
      <c r="H613" s="85"/>
    </row>
    <row r="614" spans="2:8" ht="12.75" x14ac:dyDescent="0.2">
      <c r="B614" s="42"/>
      <c r="E614" s="43"/>
      <c r="F614" s="43"/>
      <c r="G614" s="76"/>
      <c r="H614" s="85"/>
    </row>
    <row r="615" spans="2:8" ht="12.75" x14ac:dyDescent="0.2">
      <c r="B615" s="42"/>
      <c r="E615" s="43"/>
      <c r="F615" s="43"/>
      <c r="G615" s="76"/>
      <c r="H615" s="85"/>
    </row>
    <row r="616" spans="2:8" ht="12.75" x14ac:dyDescent="0.2">
      <c r="B616" s="42"/>
      <c r="E616" s="43"/>
      <c r="F616" s="43"/>
      <c r="G616" s="76"/>
      <c r="H616" s="85"/>
    </row>
    <row r="617" spans="2:8" ht="12.75" x14ac:dyDescent="0.2">
      <c r="B617" s="42"/>
      <c r="E617" s="43"/>
      <c r="F617" s="43"/>
      <c r="G617" s="76"/>
      <c r="H617" s="85"/>
    </row>
    <row r="618" spans="2:8" ht="12.75" x14ac:dyDescent="0.2">
      <c r="B618" s="42"/>
      <c r="E618" s="43"/>
      <c r="F618" s="43"/>
      <c r="G618" s="76"/>
      <c r="H618" s="85"/>
    </row>
    <row r="619" spans="2:8" ht="12.75" x14ac:dyDescent="0.2">
      <c r="B619" s="42"/>
      <c r="E619" s="43"/>
      <c r="F619" s="43"/>
      <c r="G619" s="76"/>
      <c r="H619" s="85"/>
    </row>
    <row r="620" spans="2:8" ht="12.75" x14ac:dyDescent="0.2">
      <c r="B620" s="42"/>
      <c r="E620" s="43"/>
      <c r="F620" s="43"/>
      <c r="G620" s="76"/>
      <c r="H620" s="85"/>
    </row>
    <row r="621" spans="2:8" ht="12.75" x14ac:dyDescent="0.2">
      <c r="B621" s="42"/>
      <c r="E621" s="43"/>
      <c r="F621" s="43"/>
      <c r="G621" s="76"/>
      <c r="H621" s="85"/>
    </row>
    <row r="622" spans="2:8" ht="12.75" x14ac:dyDescent="0.2">
      <c r="B622" s="42"/>
      <c r="E622" s="43"/>
      <c r="F622" s="43"/>
      <c r="G622" s="76"/>
      <c r="H622" s="85"/>
    </row>
    <row r="623" spans="2:8" ht="12.75" x14ac:dyDescent="0.2">
      <c r="B623" s="42"/>
      <c r="E623" s="43"/>
      <c r="F623" s="43"/>
      <c r="G623" s="76"/>
      <c r="H623" s="85"/>
    </row>
    <row r="624" spans="2:8" ht="12.75" x14ac:dyDescent="0.2">
      <c r="B624" s="42"/>
      <c r="E624" s="43"/>
      <c r="F624" s="43"/>
      <c r="G624" s="76"/>
      <c r="H624" s="85"/>
    </row>
    <row r="625" spans="2:8" ht="12.75" x14ac:dyDescent="0.2">
      <c r="B625" s="42"/>
      <c r="E625" s="43"/>
      <c r="F625" s="43"/>
      <c r="G625" s="76"/>
      <c r="H625" s="85"/>
    </row>
    <row r="626" spans="2:8" ht="12.75" x14ac:dyDescent="0.2">
      <c r="B626" s="42"/>
      <c r="E626" s="43"/>
      <c r="F626" s="43"/>
      <c r="G626" s="76"/>
      <c r="H626" s="85"/>
    </row>
    <row r="627" spans="2:8" ht="12.75" x14ac:dyDescent="0.2">
      <c r="B627" s="42"/>
      <c r="E627" s="43"/>
      <c r="F627" s="43"/>
      <c r="G627" s="76"/>
      <c r="H627" s="85"/>
    </row>
    <row r="628" spans="2:8" ht="12.75" x14ac:dyDescent="0.2">
      <c r="B628" s="42"/>
      <c r="E628" s="43"/>
      <c r="F628" s="43"/>
      <c r="G628" s="76"/>
      <c r="H628" s="85"/>
    </row>
    <row r="629" spans="2:8" ht="12.75" x14ac:dyDescent="0.2">
      <c r="B629" s="42"/>
      <c r="E629" s="43"/>
      <c r="F629" s="43"/>
      <c r="G629" s="76"/>
      <c r="H629" s="85"/>
    </row>
    <row r="630" spans="2:8" ht="12.75" x14ac:dyDescent="0.2">
      <c r="B630" s="42"/>
      <c r="E630" s="43"/>
      <c r="F630" s="43"/>
      <c r="G630" s="76"/>
      <c r="H630" s="85"/>
    </row>
    <row r="631" spans="2:8" ht="12.75" x14ac:dyDescent="0.2">
      <c r="B631" s="42"/>
      <c r="E631" s="43"/>
      <c r="F631" s="43"/>
      <c r="G631" s="76"/>
      <c r="H631" s="85"/>
    </row>
    <row r="632" spans="2:8" ht="12.75" x14ac:dyDescent="0.2">
      <c r="B632" s="42"/>
      <c r="E632" s="43"/>
      <c r="F632" s="43"/>
      <c r="G632" s="76"/>
      <c r="H632" s="85"/>
    </row>
    <row r="633" spans="2:8" ht="12.75" x14ac:dyDescent="0.2">
      <c r="B633" s="42"/>
      <c r="E633" s="43"/>
      <c r="F633" s="43"/>
      <c r="G633" s="76"/>
      <c r="H633" s="85"/>
    </row>
    <row r="634" spans="2:8" ht="12.75" x14ac:dyDescent="0.2">
      <c r="B634" s="42"/>
      <c r="E634" s="43"/>
      <c r="F634" s="43"/>
      <c r="G634" s="76"/>
      <c r="H634" s="85"/>
    </row>
    <row r="635" spans="2:8" ht="12.75" x14ac:dyDescent="0.2">
      <c r="B635" s="42"/>
      <c r="E635" s="43"/>
      <c r="F635" s="43"/>
      <c r="G635" s="76"/>
      <c r="H635" s="85"/>
    </row>
    <row r="636" spans="2:8" ht="12.75" x14ac:dyDescent="0.2">
      <c r="B636" s="42"/>
      <c r="E636" s="43"/>
      <c r="F636" s="43"/>
      <c r="G636" s="76"/>
      <c r="H636" s="85"/>
    </row>
    <row r="637" spans="2:8" ht="12.75" x14ac:dyDescent="0.2">
      <c r="B637" s="42"/>
      <c r="E637" s="43"/>
      <c r="F637" s="43"/>
      <c r="G637" s="76"/>
      <c r="H637" s="85"/>
    </row>
    <row r="638" spans="2:8" ht="12.75" x14ac:dyDescent="0.2">
      <c r="B638" s="42"/>
      <c r="E638" s="43"/>
      <c r="F638" s="43"/>
      <c r="G638" s="76"/>
      <c r="H638" s="85"/>
    </row>
    <row r="639" spans="2:8" ht="12.75" x14ac:dyDescent="0.2">
      <c r="B639" s="42"/>
      <c r="E639" s="43"/>
      <c r="F639" s="43"/>
      <c r="G639" s="76"/>
      <c r="H639" s="85"/>
    </row>
    <row r="640" spans="2:8" ht="12.75" x14ac:dyDescent="0.2">
      <c r="B640" s="42"/>
      <c r="E640" s="43"/>
      <c r="F640" s="43"/>
      <c r="G640" s="76"/>
      <c r="H640" s="85"/>
    </row>
    <row r="641" spans="2:8" ht="12.75" x14ac:dyDescent="0.2">
      <c r="B641" s="42"/>
      <c r="E641" s="43"/>
      <c r="F641" s="43"/>
      <c r="G641" s="76"/>
      <c r="H641" s="85"/>
    </row>
    <row r="642" spans="2:8" ht="12.75" x14ac:dyDescent="0.2">
      <c r="B642" s="42"/>
      <c r="E642" s="43"/>
      <c r="F642" s="43"/>
      <c r="G642" s="76"/>
      <c r="H642" s="85"/>
    </row>
    <row r="643" spans="2:8" ht="12.75" x14ac:dyDescent="0.2">
      <c r="B643" s="42"/>
      <c r="E643" s="43"/>
      <c r="F643" s="43"/>
      <c r="G643" s="76"/>
      <c r="H643" s="85"/>
    </row>
    <row r="644" spans="2:8" ht="12.75" x14ac:dyDescent="0.2">
      <c r="B644" s="42"/>
      <c r="E644" s="43"/>
      <c r="F644" s="43"/>
      <c r="G644" s="76"/>
      <c r="H644" s="85"/>
    </row>
    <row r="645" spans="2:8" ht="12.75" x14ac:dyDescent="0.2">
      <c r="B645" s="42"/>
      <c r="E645" s="43"/>
      <c r="F645" s="43"/>
      <c r="G645" s="76"/>
      <c r="H645" s="85"/>
    </row>
    <row r="646" spans="2:8" ht="12.75" x14ac:dyDescent="0.2">
      <c r="B646" s="42"/>
      <c r="E646" s="43"/>
      <c r="F646" s="43"/>
      <c r="G646" s="76"/>
      <c r="H646" s="85"/>
    </row>
    <row r="647" spans="2:8" ht="12.75" x14ac:dyDescent="0.2">
      <c r="B647" s="42"/>
      <c r="E647" s="43"/>
      <c r="F647" s="43"/>
      <c r="G647" s="76"/>
      <c r="H647" s="85"/>
    </row>
    <row r="648" spans="2:8" ht="12.75" x14ac:dyDescent="0.2">
      <c r="B648" s="42"/>
      <c r="E648" s="43"/>
      <c r="F648" s="43"/>
      <c r="G648" s="76"/>
      <c r="H648" s="85"/>
    </row>
    <row r="649" spans="2:8" ht="12.75" x14ac:dyDescent="0.2">
      <c r="B649" s="42"/>
      <c r="E649" s="43"/>
      <c r="F649" s="43"/>
      <c r="G649" s="76"/>
      <c r="H649" s="85"/>
    </row>
    <row r="650" spans="2:8" ht="12.75" x14ac:dyDescent="0.2">
      <c r="B650" s="42"/>
      <c r="E650" s="43"/>
      <c r="F650" s="43"/>
      <c r="G650" s="76"/>
      <c r="H650" s="85"/>
    </row>
    <row r="651" spans="2:8" ht="12.75" x14ac:dyDescent="0.2">
      <c r="B651" s="42"/>
      <c r="E651" s="43"/>
      <c r="F651" s="43"/>
      <c r="G651" s="76"/>
      <c r="H651" s="85"/>
    </row>
    <row r="652" spans="2:8" ht="12.75" x14ac:dyDescent="0.2">
      <c r="B652" s="42"/>
      <c r="E652" s="43"/>
      <c r="F652" s="43"/>
      <c r="G652" s="76"/>
      <c r="H652" s="85"/>
    </row>
    <row r="653" spans="2:8" ht="12.75" x14ac:dyDescent="0.2">
      <c r="B653" s="42"/>
      <c r="E653" s="43"/>
      <c r="F653" s="43"/>
      <c r="G653" s="76"/>
      <c r="H653" s="85"/>
    </row>
    <row r="654" spans="2:8" ht="12.75" x14ac:dyDescent="0.2">
      <c r="B654" s="42"/>
      <c r="E654" s="43"/>
      <c r="F654" s="43"/>
      <c r="G654" s="76"/>
      <c r="H654" s="85"/>
    </row>
    <row r="655" spans="2:8" ht="12.75" x14ac:dyDescent="0.2">
      <c r="B655" s="42"/>
      <c r="E655" s="43"/>
      <c r="F655" s="43"/>
      <c r="G655" s="76"/>
      <c r="H655" s="85"/>
    </row>
    <row r="656" spans="2:8" ht="12.75" x14ac:dyDescent="0.2">
      <c r="B656" s="42"/>
      <c r="E656" s="43"/>
      <c r="F656" s="43"/>
      <c r="G656" s="76"/>
      <c r="H656" s="85"/>
    </row>
    <row r="657" spans="2:8" ht="12.75" x14ac:dyDescent="0.2">
      <c r="B657" s="42"/>
      <c r="E657" s="43"/>
      <c r="F657" s="43"/>
      <c r="G657" s="76"/>
      <c r="H657" s="85"/>
    </row>
    <row r="658" spans="2:8" ht="12.75" x14ac:dyDescent="0.2">
      <c r="B658" s="42"/>
      <c r="E658" s="43"/>
      <c r="F658" s="43"/>
      <c r="G658" s="76"/>
      <c r="H658" s="85"/>
    </row>
    <row r="659" spans="2:8" ht="12.75" x14ac:dyDescent="0.2">
      <c r="B659" s="42"/>
      <c r="E659" s="43"/>
      <c r="F659" s="43"/>
      <c r="G659" s="76"/>
      <c r="H659" s="85"/>
    </row>
    <row r="660" spans="2:8" ht="12.75" x14ac:dyDescent="0.2">
      <c r="B660" s="42"/>
      <c r="E660" s="43"/>
      <c r="F660" s="43"/>
      <c r="G660" s="76"/>
      <c r="H660" s="85"/>
    </row>
    <row r="661" spans="2:8" ht="12.75" x14ac:dyDescent="0.2">
      <c r="B661" s="42"/>
      <c r="E661" s="43"/>
      <c r="F661" s="43"/>
      <c r="G661" s="76"/>
      <c r="H661" s="85"/>
    </row>
    <row r="662" spans="2:8" ht="12.75" x14ac:dyDescent="0.2">
      <c r="B662" s="42"/>
      <c r="E662" s="43"/>
      <c r="F662" s="43"/>
      <c r="G662" s="76"/>
      <c r="H662" s="85"/>
    </row>
    <row r="663" spans="2:8" ht="12.75" x14ac:dyDescent="0.2">
      <c r="B663" s="42"/>
      <c r="E663" s="43"/>
      <c r="F663" s="43"/>
      <c r="G663" s="76"/>
      <c r="H663" s="85"/>
    </row>
    <row r="664" spans="2:8" ht="12.75" x14ac:dyDescent="0.2">
      <c r="B664" s="42"/>
      <c r="E664" s="43"/>
      <c r="F664" s="43"/>
      <c r="G664" s="76"/>
      <c r="H664" s="85"/>
    </row>
    <row r="665" spans="2:8" ht="12.75" x14ac:dyDescent="0.2">
      <c r="B665" s="42"/>
      <c r="E665" s="43"/>
      <c r="F665" s="43"/>
      <c r="G665" s="76"/>
      <c r="H665" s="85"/>
    </row>
    <row r="666" spans="2:8" ht="12.75" x14ac:dyDescent="0.2">
      <c r="B666" s="42"/>
      <c r="E666" s="43"/>
      <c r="F666" s="43"/>
      <c r="G666" s="76"/>
      <c r="H666" s="85"/>
    </row>
    <row r="667" spans="2:8" ht="12.75" x14ac:dyDescent="0.2">
      <c r="B667" s="42"/>
      <c r="E667" s="43"/>
      <c r="F667" s="43"/>
      <c r="G667" s="76"/>
      <c r="H667" s="85"/>
    </row>
    <row r="668" spans="2:8" ht="12.75" x14ac:dyDescent="0.2">
      <c r="B668" s="42"/>
      <c r="E668" s="43"/>
      <c r="F668" s="43"/>
      <c r="G668" s="76"/>
      <c r="H668" s="85"/>
    </row>
    <row r="669" spans="2:8" ht="12.75" x14ac:dyDescent="0.2">
      <c r="B669" s="42"/>
      <c r="E669" s="43"/>
      <c r="F669" s="43"/>
      <c r="G669" s="76"/>
      <c r="H669" s="85"/>
    </row>
    <row r="670" spans="2:8" ht="12.75" x14ac:dyDescent="0.2">
      <c r="B670" s="42"/>
      <c r="E670" s="43"/>
      <c r="F670" s="43"/>
      <c r="G670" s="76"/>
      <c r="H670" s="85"/>
    </row>
    <row r="671" spans="2:8" ht="12.75" x14ac:dyDescent="0.2">
      <c r="B671" s="42"/>
      <c r="E671" s="43"/>
      <c r="F671" s="43"/>
      <c r="G671" s="76"/>
      <c r="H671" s="85"/>
    </row>
    <row r="672" spans="2:8" ht="12.75" x14ac:dyDescent="0.2">
      <c r="B672" s="42"/>
      <c r="E672" s="43"/>
      <c r="F672" s="43"/>
      <c r="G672" s="76"/>
      <c r="H672" s="85"/>
    </row>
    <row r="673" spans="2:8" ht="12.75" x14ac:dyDescent="0.2">
      <c r="B673" s="42"/>
      <c r="E673" s="43"/>
      <c r="F673" s="43"/>
      <c r="G673" s="76"/>
      <c r="H673" s="85"/>
    </row>
    <row r="674" spans="2:8" ht="12.75" x14ac:dyDescent="0.2">
      <c r="B674" s="42"/>
      <c r="E674" s="43"/>
      <c r="F674" s="43"/>
      <c r="G674" s="76"/>
      <c r="H674" s="85"/>
    </row>
    <row r="675" spans="2:8" ht="12.75" x14ac:dyDescent="0.2">
      <c r="B675" s="42"/>
      <c r="E675" s="43"/>
      <c r="F675" s="43"/>
      <c r="G675" s="76"/>
      <c r="H675" s="85"/>
    </row>
    <row r="676" spans="2:8" ht="12.75" x14ac:dyDescent="0.2">
      <c r="B676" s="42"/>
      <c r="E676" s="43"/>
      <c r="F676" s="43"/>
      <c r="G676" s="76"/>
      <c r="H676" s="85"/>
    </row>
    <row r="677" spans="2:8" ht="12.75" x14ac:dyDescent="0.2">
      <c r="B677" s="42"/>
      <c r="E677" s="43"/>
      <c r="F677" s="43"/>
      <c r="G677" s="76"/>
      <c r="H677" s="85"/>
    </row>
    <row r="678" spans="2:8" ht="12.75" x14ac:dyDescent="0.2">
      <c r="B678" s="42"/>
      <c r="E678" s="43"/>
      <c r="F678" s="43"/>
      <c r="G678" s="76"/>
      <c r="H678" s="85"/>
    </row>
    <row r="679" spans="2:8" ht="12.75" x14ac:dyDescent="0.2">
      <c r="B679" s="42"/>
      <c r="E679" s="43"/>
      <c r="F679" s="43"/>
      <c r="G679" s="76"/>
      <c r="H679" s="85"/>
    </row>
    <row r="680" spans="2:8" ht="12.75" x14ac:dyDescent="0.2">
      <c r="B680" s="42"/>
      <c r="E680" s="43"/>
      <c r="F680" s="43"/>
      <c r="G680" s="76"/>
      <c r="H680" s="85"/>
    </row>
    <row r="681" spans="2:8" ht="12.75" x14ac:dyDescent="0.2">
      <c r="B681" s="42"/>
      <c r="E681" s="43"/>
      <c r="F681" s="43"/>
      <c r="G681" s="76"/>
      <c r="H681" s="85"/>
    </row>
    <row r="682" spans="2:8" ht="12.75" x14ac:dyDescent="0.2">
      <c r="B682" s="42"/>
      <c r="E682" s="43"/>
      <c r="F682" s="43"/>
      <c r="G682" s="76"/>
      <c r="H682" s="85"/>
    </row>
    <row r="683" spans="2:8" ht="12.75" x14ac:dyDescent="0.2">
      <c r="B683" s="42"/>
      <c r="E683" s="43"/>
      <c r="F683" s="43"/>
      <c r="G683" s="76"/>
      <c r="H683" s="85"/>
    </row>
    <row r="684" spans="2:8" ht="12.75" x14ac:dyDescent="0.2">
      <c r="B684" s="42"/>
      <c r="E684" s="43"/>
      <c r="F684" s="43"/>
      <c r="G684" s="76"/>
      <c r="H684" s="85"/>
    </row>
    <row r="685" spans="2:8" ht="12.75" x14ac:dyDescent="0.2">
      <c r="B685" s="42"/>
      <c r="E685" s="43"/>
      <c r="F685" s="43"/>
      <c r="G685" s="76"/>
      <c r="H685" s="85"/>
    </row>
    <row r="686" spans="2:8" ht="12.75" x14ac:dyDescent="0.2">
      <c r="B686" s="42"/>
      <c r="E686" s="43"/>
      <c r="F686" s="43"/>
      <c r="G686" s="76"/>
      <c r="H686" s="85"/>
    </row>
    <row r="687" spans="2:8" ht="12.75" x14ac:dyDescent="0.2">
      <c r="B687" s="42"/>
      <c r="E687" s="43"/>
      <c r="F687" s="43"/>
      <c r="G687" s="76"/>
      <c r="H687" s="85"/>
    </row>
    <row r="688" spans="2:8" ht="12.75" x14ac:dyDescent="0.2">
      <c r="B688" s="42"/>
      <c r="E688" s="43"/>
      <c r="F688" s="43"/>
      <c r="G688" s="76"/>
      <c r="H688" s="85"/>
    </row>
    <row r="689" spans="2:8" ht="12.75" x14ac:dyDescent="0.2">
      <c r="B689" s="42"/>
      <c r="E689" s="43"/>
      <c r="F689" s="43"/>
      <c r="G689" s="76"/>
      <c r="H689" s="85"/>
    </row>
    <row r="690" spans="2:8" ht="12.75" x14ac:dyDescent="0.2">
      <c r="B690" s="42"/>
      <c r="E690" s="43"/>
      <c r="F690" s="43"/>
      <c r="G690" s="76"/>
      <c r="H690" s="85"/>
    </row>
    <row r="691" spans="2:8" ht="12.75" x14ac:dyDescent="0.2">
      <c r="B691" s="42"/>
      <c r="E691" s="43"/>
      <c r="F691" s="43"/>
      <c r="G691" s="76"/>
      <c r="H691" s="85"/>
    </row>
    <row r="692" spans="2:8" ht="12.75" x14ac:dyDescent="0.2">
      <c r="B692" s="42"/>
      <c r="E692" s="43"/>
      <c r="F692" s="43"/>
      <c r="G692" s="76"/>
      <c r="H692" s="85"/>
    </row>
    <row r="693" spans="2:8" ht="12.75" x14ac:dyDescent="0.2">
      <c r="B693" s="42"/>
      <c r="E693" s="43"/>
      <c r="F693" s="43"/>
      <c r="G693" s="76"/>
      <c r="H693" s="85"/>
    </row>
    <row r="694" spans="2:8" ht="12.75" x14ac:dyDescent="0.2">
      <c r="B694" s="42"/>
      <c r="E694" s="43"/>
      <c r="F694" s="43"/>
      <c r="G694" s="76"/>
      <c r="H694" s="85"/>
    </row>
    <row r="695" spans="2:8" ht="12.75" x14ac:dyDescent="0.2">
      <c r="B695" s="42"/>
      <c r="E695" s="43"/>
      <c r="F695" s="43"/>
      <c r="G695" s="76"/>
      <c r="H695" s="85"/>
    </row>
    <row r="696" spans="2:8" ht="12.75" x14ac:dyDescent="0.2">
      <c r="B696" s="42"/>
      <c r="E696" s="43"/>
      <c r="F696" s="43"/>
      <c r="G696" s="76"/>
      <c r="H696" s="85"/>
    </row>
    <row r="697" spans="2:8" ht="12.75" x14ac:dyDescent="0.2">
      <c r="B697" s="42"/>
      <c r="E697" s="43"/>
      <c r="F697" s="43"/>
      <c r="G697" s="76"/>
      <c r="H697" s="85"/>
    </row>
    <row r="698" spans="2:8" ht="12.75" x14ac:dyDescent="0.2">
      <c r="B698" s="42"/>
      <c r="E698" s="43"/>
      <c r="F698" s="43"/>
      <c r="G698" s="76"/>
      <c r="H698" s="85"/>
    </row>
    <row r="699" spans="2:8" ht="12.75" x14ac:dyDescent="0.2">
      <c r="B699" s="42"/>
      <c r="E699" s="43"/>
      <c r="F699" s="43"/>
      <c r="G699" s="76"/>
      <c r="H699" s="85"/>
    </row>
    <row r="700" spans="2:8" ht="12.75" x14ac:dyDescent="0.2">
      <c r="B700" s="42"/>
      <c r="E700" s="43"/>
      <c r="F700" s="43"/>
      <c r="G700" s="76"/>
      <c r="H700" s="85"/>
    </row>
    <row r="701" spans="2:8" ht="12.75" x14ac:dyDescent="0.2">
      <c r="B701" s="42"/>
      <c r="E701" s="43"/>
      <c r="F701" s="43"/>
      <c r="G701" s="76"/>
      <c r="H701" s="85"/>
    </row>
    <row r="702" spans="2:8" ht="12.75" x14ac:dyDescent="0.2">
      <c r="B702" s="42"/>
      <c r="E702" s="43"/>
      <c r="F702" s="43"/>
      <c r="G702" s="76"/>
      <c r="H702" s="85"/>
    </row>
    <row r="703" spans="2:8" ht="12.75" x14ac:dyDescent="0.2">
      <c r="B703" s="42"/>
      <c r="E703" s="43"/>
      <c r="F703" s="43"/>
      <c r="G703" s="76"/>
      <c r="H703" s="85"/>
    </row>
    <row r="704" spans="2:8" ht="12.75" x14ac:dyDescent="0.2">
      <c r="B704" s="42"/>
      <c r="E704" s="43"/>
      <c r="F704" s="43"/>
      <c r="G704" s="76"/>
      <c r="H704" s="85"/>
    </row>
    <row r="705" spans="2:8" ht="12.75" x14ac:dyDescent="0.2">
      <c r="B705" s="42"/>
      <c r="E705" s="43"/>
      <c r="F705" s="43"/>
      <c r="G705" s="76"/>
      <c r="H705" s="85"/>
    </row>
    <row r="706" spans="2:8" ht="12.75" x14ac:dyDescent="0.2">
      <c r="B706" s="42"/>
      <c r="E706" s="43"/>
      <c r="F706" s="43"/>
      <c r="G706" s="76"/>
      <c r="H706" s="85"/>
    </row>
    <row r="707" spans="2:8" ht="12.75" x14ac:dyDescent="0.2">
      <c r="B707" s="42"/>
      <c r="E707" s="43"/>
      <c r="F707" s="43"/>
      <c r="G707" s="76"/>
      <c r="H707" s="85"/>
    </row>
    <row r="708" spans="2:8" ht="12.75" x14ac:dyDescent="0.2">
      <c r="B708" s="42"/>
      <c r="E708" s="43"/>
      <c r="F708" s="43"/>
      <c r="G708" s="76"/>
      <c r="H708" s="85"/>
    </row>
    <row r="709" spans="2:8" ht="12.75" x14ac:dyDescent="0.2">
      <c r="B709" s="42"/>
      <c r="E709" s="43"/>
      <c r="F709" s="43"/>
      <c r="G709" s="76"/>
      <c r="H709" s="85"/>
    </row>
    <row r="710" spans="2:8" ht="12.75" x14ac:dyDescent="0.2">
      <c r="B710" s="42"/>
      <c r="E710" s="43"/>
      <c r="F710" s="43"/>
      <c r="G710" s="76"/>
      <c r="H710" s="85"/>
    </row>
    <row r="711" spans="2:8" ht="12.75" x14ac:dyDescent="0.2">
      <c r="B711" s="42"/>
      <c r="E711" s="43"/>
      <c r="F711" s="43"/>
      <c r="G711" s="76"/>
      <c r="H711" s="85"/>
    </row>
    <row r="712" spans="2:8" ht="12.75" x14ac:dyDescent="0.2">
      <c r="B712" s="42"/>
      <c r="E712" s="43"/>
      <c r="F712" s="43"/>
      <c r="G712" s="76"/>
      <c r="H712" s="85"/>
    </row>
    <row r="713" spans="2:8" ht="12.75" x14ac:dyDescent="0.2">
      <c r="B713" s="42"/>
      <c r="E713" s="43"/>
      <c r="F713" s="43"/>
      <c r="G713" s="76"/>
      <c r="H713" s="85"/>
    </row>
    <row r="714" spans="2:8" ht="12.75" x14ac:dyDescent="0.2">
      <c r="B714" s="42"/>
      <c r="E714" s="43"/>
      <c r="F714" s="43"/>
      <c r="G714" s="76"/>
      <c r="H714" s="85"/>
    </row>
    <row r="715" spans="2:8" ht="12.75" x14ac:dyDescent="0.2">
      <c r="B715" s="42"/>
      <c r="E715" s="43"/>
      <c r="F715" s="43"/>
      <c r="G715" s="76"/>
      <c r="H715" s="85"/>
    </row>
    <row r="716" spans="2:8" ht="12.75" x14ac:dyDescent="0.2">
      <c r="B716" s="42"/>
      <c r="E716" s="43"/>
      <c r="F716" s="43"/>
      <c r="G716" s="76"/>
      <c r="H716" s="85"/>
    </row>
    <row r="717" spans="2:8" ht="12.75" x14ac:dyDescent="0.2">
      <c r="B717" s="42"/>
      <c r="E717" s="43"/>
      <c r="F717" s="43"/>
      <c r="G717" s="76"/>
      <c r="H717" s="85"/>
    </row>
    <row r="718" spans="2:8" ht="12.75" x14ac:dyDescent="0.2">
      <c r="B718" s="42"/>
      <c r="E718" s="43"/>
      <c r="F718" s="43"/>
      <c r="G718" s="76"/>
      <c r="H718" s="85"/>
    </row>
    <row r="719" spans="2:8" ht="12.75" x14ac:dyDescent="0.2">
      <c r="B719" s="42"/>
      <c r="E719" s="43"/>
      <c r="F719" s="43"/>
      <c r="G719" s="76"/>
      <c r="H719" s="85"/>
    </row>
    <row r="720" spans="2:8" ht="12.75" x14ac:dyDescent="0.2">
      <c r="B720" s="42"/>
      <c r="E720" s="43"/>
      <c r="F720" s="43"/>
      <c r="G720" s="76"/>
      <c r="H720" s="85"/>
    </row>
    <row r="721" spans="2:8" ht="12.75" x14ac:dyDescent="0.2">
      <c r="B721" s="42"/>
      <c r="E721" s="43"/>
      <c r="F721" s="43"/>
      <c r="G721" s="76"/>
      <c r="H721" s="85"/>
    </row>
    <row r="722" spans="2:8" ht="12.75" x14ac:dyDescent="0.2">
      <c r="B722" s="42"/>
      <c r="E722" s="43"/>
      <c r="F722" s="43"/>
      <c r="G722" s="76"/>
      <c r="H722" s="85"/>
    </row>
    <row r="723" spans="2:8" ht="12.75" x14ac:dyDescent="0.2">
      <c r="B723" s="42"/>
      <c r="E723" s="43"/>
      <c r="F723" s="43"/>
      <c r="G723" s="76"/>
      <c r="H723" s="85"/>
    </row>
    <row r="724" spans="2:8" ht="12.75" x14ac:dyDescent="0.2">
      <c r="B724" s="42"/>
      <c r="E724" s="43"/>
      <c r="F724" s="43"/>
      <c r="G724" s="76"/>
      <c r="H724" s="85"/>
    </row>
    <row r="725" spans="2:8" ht="12.75" x14ac:dyDescent="0.2">
      <c r="B725" s="42"/>
      <c r="E725" s="43"/>
      <c r="F725" s="43"/>
      <c r="G725" s="76"/>
      <c r="H725" s="85"/>
    </row>
    <row r="726" spans="2:8" ht="12.75" x14ac:dyDescent="0.2">
      <c r="B726" s="42"/>
      <c r="E726" s="43"/>
      <c r="F726" s="43"/>
      <c r="G726" s="76"/>
      <c r="H726" s="85"/>
    </row>
    <row r="727" spans="2:8" ht="12.75" x14ac:dyDescent="0.2">
      <c r="B727" s="42"/>
      <c r="E727" s="43"/>
      <c r="F727" s="43"/>
      <c r="G727" s="76"/>
      <c r="H727" s="85"/>
    </row>
    <row r="728" spans="2:8" ht="12.75" x14ac:dyDescent="0.2">
      <c r="B728" s="42"/>
      <c r="E728" s="43"/>
      <c r="F728" s="43"/>
      <c r="G728" s="76"/>
      <c r="H728" s="85"/>
    </row>
    <row r="729" spans="2:8" ht="12.75" x14ac:dyDescent="0.2">
      <c r="B729" s="42"/>
      <c r="E729" s="43"/>
      <c r="F729" s="43"/>
      <c r="G729" s="76"/>
      <c r="H729" s="85"/>
    </row>
    <row r="730" spans="2:8" ht="12.75" x14ac:dyDescent="0.2">
      <c r="B730" s="42"/>
      <c r="E730" s="43"/>
      <c r="F730" s="43"/>
      <c r="G730" s="76"/>
      <c r="H730" s="85"/>
    </row>
    <row r="731" spans="2:8" ht="12.75" x14ac:dyDescent="0.2">
      <c r="B731" s="42"/>
      <c r="E731" s="43"/>
      <c r="F731" s="43"/>
      <c r="G731" s="76"/>
      <c r="H731" s="85"/>
    </row>
    <row r="732" spans="2:8" ht="12.75" x14ac:dyDescent="0.2">
      <c r="B732" s="42"/>
      <c r="E732" s="43"/>
      <c r="F732" s="43"/>
      <c r="G732" s="76"/>
      <c r="H732" s="85"/>
    </row>
    <row r="733" spans="2:8" ht="12.75" x14ac:dyDescent="0.2">
      <c r="B733" s="42"/>
      <c r="E733" s="43"/>
      <c r="F733" s="43"/>
      <c r="G733" s="76"/>
      <c r="H733" s="85"/>
    </row>
    <row r="734" spans="2:8" ht="12.75" x14ac:dyDescent="0.2">
      <c r="B734" s="42"/>
      <c r="E734" s="43"/>
      <c r="F734" s="43"/>
      <c r="G734" s="76"/>
      <c r="H734" s="85"/>
    </row>
    <row r="735" spans="2:8" ht="12.75" x14ac:dyDescent="0.2">
      <c r="B735" s="42"/>
      <c r="E735" s="43"/>
      <c r="F735" s="43"/>
      <c r="G735" s="76"/>
      <c r="H735" s="85"/>
    </row>
    <row r="736" spans="2:8" ht="12.75" x14ac:dyDescent="0.2">
      <c r="B736" s="42"/>
      <c r="E736" s="43"/>
      <c r="F736" s="43"/>
      <c r="G736" s="76"/>
      <c r="H736" s="85"/>
    </row>
    <row r="737" spans="2:8" ht="12.75" x14ac:dyDescent="0.2">
      <c r="B737" s="42"/>
      <c r="E737" s="43"/>
      <c r="F737" s="43"/>
      <c r="G737" s="76"/>
      <c r="H737" s="85"/>
    </row>
    <row r="738" spans="2:8" ht="12.75" x14ac:dyDescent="0.2">
      <c r="B738" s="42"/>
      <c r="E738" s="43"/>
      <c r="F738" s="43"/>
      <c r="G738" s="76"/>
      <c r="H738" s="85"/>
    </row>
    <row r="739" spans="2:8" ht="12.75" x14ac:dyDescent="0.2">
      <c r="B739" s="42"/>
      <c r="E739" s="43"/>
      <c r="F739" s="43"/>
      <c r="G739" s="76"/>
      <c r="H739" s="85"/>
    </row>
    <row r="740" spans="2:8" ht="12.75" x14ac:dyDescent="0.2">
      <c r="B740" s="42"/>
      <c r="E740" s="43"/>
      <c r="F740" s="43"/>
      <c r="G740" s="76"/>
      <c r="H740" s="85"/>
    </row>
    <row r="741" spans="2:8" ht="12.75" x14ac:dyDescent="0.2">
      <c r="B741" s="42"/>
      <c r="E741" s="43"/>
      <c r="F741" s="43"/>
      <c r="G741" s="76"/>
      <c r="H741" s="85"/>
    </row>
    <row r="742" spans="2:8" ht="12.75" x14ac:dyDescent="0.2">
      <c r="B742" s="42"/>
      <c r="E742" s="43"/>
      <c r="F742" s="43"/>
      <c r="G742" s="76"/>
      <c r="H742" s="85"/>
    </row>
    <row r="743" spans="2:8" ht="12.75" x14ac:dyDescent="0.2">
      <c r="B743" s="42"/>
      <c r="E743" s="43"/>
      <c r="F743" s="43"/>
      <c r="G743" s="76"/>
      <c r="H743" s="85"/>
    </row>
    <row r="744" spans="2:8" ht="12.75" x14ac:dyDescent="0.2">
      <c r="B744" s="42"/>
      <c r="E744" s="43"/>
      <c r="F744" s="43"/>
      <c r="G744" s="76"/>
      <c r="H744" s="85"/>
    </row>
    <row r="745" spans="2:8" ht="12.75" x14ac:dyDescent="0.2">
      <c r="B745" s="42"/>
      <c r="E745" s="43"/>
      <c r="F745" s="43"/>
      <c r="G745" s="76"/>
      <c r="H745" s="85"/>
    </row>
    <row r="746" spans="2:8" ht="12.75" x14ac:dyDescent="0.2">
      <c r="B746" s="42"/>
      <c r="E746" s="43"/>
      <c r="F746" s="43"/>
      <c r="G746" s="76"/>
      <c r="H746" s="85"/>
    </row>
    <row r="747" spans="2:8" ht="12.75" x14ac:dyDescent="0.2">
      <c r="B747" s="42"/>
      <c r="E747" s="43"/>
      <c r="F747" s="43"/>
      <c r="G747" s="76"/>
      <c r="H747" s="85"/>
    </row>
    <row r="748" spans="2:8" ht="12.75" x14ac:dyDescent="0.2">
      <c r="B748" s="42"/>
      <c r="E748" s="43"/>
      <c r="F748" s="43"/>
      <c r="G748" s="76"/>
      <c r="H748" s="85"/>
    </row>
    <row r="749" spans="2:8" ht="12.75" x14ac:dyDescent="0.2">
      <c r="B749" s="42"/>
      <c r="E749" s="43"/>
      <c r="F749" s="43"/>
      <c r="G749" s="76"/>
      <c r="H749" s="85"/>
    </row>
    <row r="750" spans="2:8" ht="12.75" x14ac:dyDescent="0.2">
      <c r="B750" s="42"/>
      <c r="E750" s="43"/>
      <c r="F750" s="43"/>
      <c r="G750" s="76"/>
      <c r="H750" s="85"/>
    </row>
    <row r="751" spans="2:8" ht="12.75" x14ac:dyDescent="0.2">
      <c r="B751" s="42"/>
      <c r="E751" s="43"/>
      <c r="F751" s="43"/>
      <c r="G751" s="76"/>
      <c r="H751" s="85"/>
    </row>
    <row r="752" spans="2:8" ht="12.75" x14ac:dyDescent="0.2">
      <c r="B752" s="42"/>
      <c r="E752" s="43"/>
      <c r="F752" s="43"/>
      <c r="G752" s="76"/>
      <c r="H752" s="85"/>
    </row>
    <row r="753" spans="2:8" ht="12.75" x14ac:dyDescent="0.2">
      <c r="B753" s="42"/>
      <c r="E753" s="43"/>
      <c r="F753" s="43"/>
      <c r="G753" s="76"/>
      <c r="H753" s="85"/>
    </row>
    <row r="754" spans="2:8" ht="12.75" x14ac:dyDescent="0.2">
      <c r="B754" s="42"/>
      <c r="E754" s="43"/>
      <c r="F754" s="43"/>
      <c r="G754" s="76"/>
      <c r="H754" s="85"/>
    </row>
    <row r="755" spans="2:8" ht="12.75" x14ac:dyDescent="0.2">
      <c r="B755" s="42"/>
      <c r="E755" s="43"/>
      <c r="F755" s="43"/>
      <c r="G755" s="76"/>
      <c r="H755" s="85"/>
    </row>
    <row r="756" spans="2:8" ht="12.75" x14ac:dyDescent="0.2">
      <c r="B756" s="42"/>
      <c r="E756" s="43"/>
      <c r="F756" s="43"/>
      <c r="G756" s="76"/>
      <c r="H756" s="85"/>
    </row>
    <row r="757" spans="2:8" ht="12.75" x14ac:dyDescent="0.2">
      <c r="B757" s="42"/>
      <c r="E757" s="43"/>
      <c r="F757" s="43"/>
      <c r="G757" s="76"/>
      <c r="H757" s="85"/>
    </row>
    <row r="758" spans="2:8" ht="12.75" x14ac:dyDescent="0.2">
      <c r="B758" s="42"/>
      <c r="E758" s="43"/>
      <c r="F758" s="43"/>
      <c r="G758" s="76"/>
      <c r="H758" s="85"/>
    </row>
    <row r="759" spans="2:8" ht="12.75" x14ac:dyDescent="0.2">
      <c r="B759" s="42"/>
      <c r="E759" s="43"/>
      <c r="F759" s="43"/>
      <c r="G759" s="76"/>
      <c r="H759" s="85"/>
    </row>
    <row r="760" spans="2:8" ht="12.75" x14ac:dyDescent="0.2">
      <c r="B760" s="42"/>
      <c r="E760" s="43"/>
      <c r="F760" s="43"/>
      <c r="G760" s="76"/>
      <c r="H760" s="85"/>
    </row>
    <row r="761" spans="2:8" ht="12.75" x14ac:dyDescent="0.2">
      <c r="B761" s="42"/>
      <c r="E761" s="43"/>
      <c r="F761" s="43"/>
      <c r="G761" s="76"/>
      <c r="H761" s="85"/>
    </row>
    <row r="762" spans="2:8" ht="12.75" x14ac:dyDescent="0.2">
      <c r="B762" s="42"/>
      <c r="E762" s="43"/>
      <c r="F762" s="43"/>
      <c r="G762" s="76"/>
      <c r="H762" s="85"/>
    </row>
    <row r="763" spans="2:8" ht="12.75" x14ac:dyDescent="0.2">
      <c r="B763" s="42"/>
      <c r="E763" s="43"/>
      <c r="F763" s="43"/>
      <c r="G763" s="76"/>
      <c r="H763" s="85"/>
    </row>
    <row r="764" spans="2:8" ht="12.75" x14ac:dyDescent="0.2">
      <c r="B764" s="42"/>
      <c r="E764" s="43"/>
      <c r="F764" s="43"/>
      <c r="G764" s="76"/>
      <c r="H764" s="85"/>
    </row>
    <row r="765" spans="2:8" ht="12.75" x14ac:dyDescent="0.2">
      <c r="B765" s="42"/>
      <c r="E765" s="43"/>
      <c r="F765" s="43"/>
      <c r="G765" s="76"/>
      <c r="H765" s="85"/>
    </row>
    <row r="766" spans="2:8" ht="12.75" x14ac:dyDescent="0.2">
      <c r="B766" s="42"/>
      <c r="E766" s="43"/>
      <c r="F766" s="43"/>
      <c r="G766" s="76"/>
      <c r="H766" s="85"/>
    </row>
    <row r="767" spans="2:8" ht="12.75" x14ac:dyDescent="0.2">
      <c r="B767" s="42"/>
      <c r="E767" s="43"/>
      <c r="F767" s="43"/>
      <c r="G767" s="76"/>
      <c r="H767" s="85"/>
    </row>
    <row r="768" spans="2:8" ht="12.75" x14ac:dyDescent="0.2">
      <c r="B768" s="42"/>
      <c r="E768" s="43"/>
      <c r="F768" s="43"/>
      <c r="G768" s="76"/>
      <c r="H768" s="85"/>
    </row>
    <row r="769" spans="2:8" ht="12.75" x14ac:dyDescent="0.2">
      <c r="B769" s="42"/>
      <c r="E769" s="43"/>
      <c r="F769" s="43"/>
      <c r="G769" s="76"/>
      <c r="H769" s="85"/>
    </row>
    <row r="770" spans="2:8" ht="12.75" x14ac:dyDescent="0.2">
      <c r="B770" s="42"/>
      <c r="E770" s="43"/>
      <c r="F770" s="43"/>
      <c r="G770" s="76"/>
      <c r="H770" s="85"/>
    </row>
    <row r="771" spans="2:8" ht="12.75" x14ac:dyDescent="0.2">
      <c r="B771" s="42"/>
      <c r="E771" s="43"/>
      <c r="F771" s="43"/>
      <c r="G771" s="76"/>
      <c r="H771" s="85"/>
    </row>
    <row r="772" spans="2:8" ht="12.75" x14ac:dyDescent="0.2">
      <c r="B772" s="42"/>
      <c r="E772" s="43"/>
      <c r="F772" s="43"/>
      <c r="G772" s="76"/>
      <c r="H772" s="85"/>
    </row>
    <row r="773" spans="2:8" ht="12.75" x14ac:dyDescent="0.2">
      <c r="B773" s="42"/>
      <c r="E773" s="43"/>
      <c r="F773" s="43"/>
      <c r="G773" s="76"/>
      <c r="H773" s="85"/>
    </row>
    <row r="774" spans="2:8" ht="12.75" x14ac:dyDescent="0.2">
      <c r="B774" s="42"/>
      <c r="E774" s="43"/>
      <c r="F774" s="43"/>
      <c r="G774" s="76"/>
      <c r="H774" s="85"/>
    </row>
    <row r="775" spans="2:8" ht="12.75" x14ac:dyDescent="0.2">
      <c r="B775" s="42"/>
      <c r="E775" s="43"/>
      <c r="F775" s="43"/>
      <c r="G775" s="76"/>
      <c r="H775" s="85"/>
    </row>
    <row r="776" spans="2:8" ht="12.75" x14ac:dyDescent="0.2">
      <c r="B776" s="42"/>
      <c r="E776" s="43"/>
      <c r="F776" s="43"/>
      <c r="G776" s="76"/>
      <c r="H776" s="85"/>
    </row>
    <row r="777" spans="2:8" ht="12.75" x14ac:dyDescent="0.2">
      <c r="B777" s="42"/>
      <c r="E777" s="43"/>
      <c r="F777" s="43"/>
      <c r="G777" s="76"/>
      <c r="H777" s="85"/>
    </row>
    <row r="778" spans="2:8" ht="12.75" x14ac:dyDescent="0.2">
      <c r="B778" s="42"/>
      <c r="E778" s="43"/>
      <c r="F778" s="43"/>
      <c r="G778" s="76"/>
      <c r="H778" s="85"/>
    </row>
    <row r="779" spans="2:8" ht="12.75" x14ac:dyDescent="0.2">
      <c r="B779" s="42"/>
      <c r="E779" s="43"/>
      <c r="F779" s="43"/>
      <c r="G779" s="76"/>
      <c r="H779" s="85"/>
    </row>
    <row r="780" spans="2:8" ht="12.75" x14ac:dyDescent="0.2">
      <c r="B780" s="42"/>
      <c r="E780" s="43"/>
      <c r="F780" s="43"/>
      <c r="G780" s="76"/>
      <c r="H780" s="85"/>
    </row>
    <row r="781" spans="2:8" ht="12.75" x14ac:dyDescent="0.2">
      <c r="B781" s="42"/>
      <c r="E781" s="43"/>
      <c r="F781" s="43"/>
      <c r="G781" s="76"/>
      <c r="H781" s="85"/>
    </row>
    <row r="782" spans="2:8" ht="12.75" x14ac:dyDescent="0.2">
      <c r="B782" s="42"/>
      <c r="E782" s="43"/>
      <c r="F782" s="43"/>
      <c r="G782" s="76"/>
      <c r="H782" s="85"/>
    </row>
    <row r="783" spans="2:8" ht="12.75" x14ac:dyDescent="0.2">
      <c r="B783" s="42"/>
      <c r="E783" s="43"/>
      <c r="F783" s="43"/>
      <c r="G783" s="76"/>
      <c r="H783" s="85"/>
    </row>
    <row r="784" spans="2:8" ht="12.75" x14ac:dyDescent="0.2">
      <c r="B784" s="42"/>
      <c r="E784" s="43"/>
      <c r="F784" s="43"/>
      <c r="G784" s="76"/>
      <c r="H784" s="85"/>
    </row>
    <row r="785" spans="2:8" ht="12.75" x14ac:dyDescent="0.2">
      <c r="B785" s="42"/>
      <c r="E785" s="43"/>
      <c r="F785" s="43"/>
      <c r="G785" s="76"/>
      <c r="H785" s="85"/>
    </row>
    <row r="786" spans="2:8" ht="12.75" x14ac:dyDescent="0.2">
      <c r="B786" s="42"/>
      <c r="E786" s="43"/>
      <c r="F786" s="43"/>
      <c r="G786" s="76"/>
      <c r="H786" s="85"/>
    </row>
    <row r="787" spans="2:8" ht="12.75" x14ac:dyDescent="0.2">
      <c r="B787" s="42"/>
      <c r="E787" s="43"/>
      <c r="F787" s="43"/>
      <c r="G787" s="76"/>
      <c r="H787" s="85"/>
    </row>
    <row r="788" spans="2:8" ht="12.75" x14ac:dyDescent="0.2">
      <c r="B788" s="42"/>
      <c r="E788" s="43"/>
      <c r="F788" s="43"/>
      <c r="G788" s="76"/>
      <c r="H788" s="85"/>
    </row>
    <row r="789" spans="2:8" ht="12.75" x14ac:dyDescent="0.2">
      <c r="B789" s="42"/>
      <c r="E789" s="43"/>
      <c r="F789" s="43"/>
      <c r="G789" s="76"/>
      <c r="H789" s="85"/>
    </row>
    <row r="790" spans="2:8" ht="12.75" x14ac:dyDescent="0.2">
      <c r="B790" s="42"/>
      <c r="E790" s="43"/>
      <c r="F790" s="43"/>
      <c r="G790" s="76"/>
      <c r="H790" s="85"/>
    </row>
    <row r="791" spans="2:8" ht="12.75" x14ac:dyDescent="0.2">
      <c r="B791" s="42"/>
      <c r="E791" s="43"/>
      <c r="F791" s="43"/>
      <c r="G791" s="76"/>
      <c r="H791" s="85"/>
    </row>
    <row r="792" spans="2:8" ht="12.75" x14ac:dyDescent="0.2">
      <c r="B792" s="42"/>
      <c r="E792" s="43"/>
      <c r="F792" s="43"/>
      <c r="G792" s="76"/>
      <c r="H792" s="85"/>
    </row>
    <row r="793" spans="2:8" ht="12.75" x14ac:dyDescent="0.2">
      <c r="B793" s="42"/>
      <c r="E793" s="43"/>
      <c r="F793" s="43"/>
      <c r="G793" s="76"/>
      <c r="H793" s="85"/>
    </row>
    <row r="794" spans="2:8" ht="12.75" x14ac:dyDescent="0.2">
      <c r="B794" s="42"/>
      <c r="E794" s="43"/>
      <c r="F794" s="43"/>
      <c r="G794" s="76"/>
      <c r="H794" s="85"/>
    </row>
    <row r="795" spans="2:8" ht="12.75" x14ac:dyDescent="0.2">
      <c r="B795" s="42"/>
      <c r="E795" s="43"/>
      <c r="F795" s="43"/>
      <c r="G795" s="76"/>
      <c r="H795" s="85"/>
    </row>
    <row r="796" spans="2:8" ht="12.75" x14ac:dyDescent="0.2">
      <c r="B796" s="42"/>
      <c r="E796" s="43"/>
      <c r="F796" s="43"/>
      <c r="G796" s="76"/>
      <c r="H796" s="85"/>
    </row>
    <row r="797" spans="2:8" ht="12.75" x14ac:dyDescent="0.2">
      <c r="B797" s="42"/>
      <c r="E797" s="43"/>
      <c r="F797" s="43"/>
      <c r="G797" s="76"/>
      <c r="H797" s="85"/>
    </row>
    <row r="798" spans="2:8" ht="12.75" x14ac:dyDescent="0.2">
      <c r="B798" s="42"/>
      <c r="E798" s="43"/>
      <c r="F798" s="43"/>
      <c r="G798" s="76"/>
      <c r="H798" s="85"/>
    </row>
    <row r="799" spans="2:8" ht="12.75" x14ac:dyDescent="0.2">
      <c r="B799" s="42"/>
      <c r="E799" s="43"/>
      <c r="F799" s="43"/>
      <c r="G799" s="76"/>
      <c r="H799" s="85"/>
    </row>
    <row r="800" spans="2:8" ht="12.75" x14ac:dyDescent="0.2">
      <c r="B800" s="42"/>
      <c r="E800" s="43"/>
      <c r="F800" s="43"/>
      <c r="G800" s="76"/>
      <c r="H800" s="85"/>
    </row>
    <row r="801" spans="2:8" ht="12.75" x14ac:dyDescent="0.2">
      <c r="B801" s="42"/>
      <c r="E801" s="43"/>
      <c r="F801" s="43"/>
      <c r="G801" s="76"/>
      <c r="H801" s="85"/>
    </row>
    <row r="802" spans="2:8" ht="12.75" x14ac:dyDescent="0.2">
      <c r="B802" s="42"/>
      <c r="E802" s="43"/>
      <c r="F802" s="43"/>
      <c r="G802" s="76"/>
      <c r="H802" s="85"/>
    </row>
    <row r="803" spans="2:8" ht="12.75" x14ac:dyDescent="0.2">
      <c r="B803" s="42"/>
      <c r="E803" s="43"/>
      <c r="F803" s="43"/>
      <c r="G803" s="76"/>
      <c r="H803" s="85"/>
    </row>
    <row r="804" spans="2:8" ht="12.75" x14ac:dyDescent="0.2">
      <c r="B804" s="42"/>
      <c r="E804" s="43"/>
      <c r="F804" s="43"/>
      <c r="G804" s="76"/>
      <c r="H804" s="85"/>
    </row>
    <row r="805" spans="2:8" ht="12.75" x14ac:dyDescent="0.2">
      <c r="B805" s="42"/>
      <c r="E805" s="43"/>
      <c r="F805" s="43"/>
      <c r="G805" s="76"/>
      <c r="H805" s="85"/>
    </row>
    <row r="806" spans="2:8" ht="12.75" x14ac:dyDescent="0.2">
      <c r="B806" s="42"/>
      <c r="E806" s="43"/>
      <c r="F806" s="43"/>
      <c r="G806" s="76"/>
      <c r="H806" s="85"/>
    </row>
    <row r="807" spans="2:8" ht="12.75" x14ac:dyDescent="0.2">
      <c r="B807" s="42"/>
      <c r="E807" s="43"/>
      <c r="F807" s="43"/>
      <c r="G807" s="76"/>
      <c r="H807" s="85"/>
    </row>
    <row r="808" spans="2:8" ht="12.75" x14ac:dyDescent="0.2">
      <c r="B808" s="42"/>
      <c r="E808" s="43"/>
      <c r="F808" s="43"/>
      <c r="G808" s="76"/>
      <c r="H808" s="85"/>
    </row>
    <row r="809" spans="2:8" ht="12.75" x14ac:dyDescent="0.2">
      <c r="B809" s="42"/>
      <c r="E809" s="43"/>
      <c r="F809" s="43"/>
      <c r="G809" s="76"/>
      <c r="H809" s="85"/>
    </row>
    <row r="810" spans="2:8" ht="12.75" x14ac:dyDescent="0.2">
      <c r="B810" s="42"/>
      <c r="E810" s="43"/>
      <c r="F810" s="43"/>
      <c r="G810" s="76"/>
      <c r="H810" s="85"/>
    </row>
    <row r="811" spans="2:8" ht="12.75" x14ac:dyDescent="0.2">
      <c r="B811" s="42"/>
      <c r="E811" s="43"/>
      <c r="F811" s="43"/>
      <c r="G811" s="76"/>
      <c r="H811" s="85"/>
    </row>
    <row r="812" spans="2:8" ht="12.75" x14ac:dyDescent="0.2">
      <c r="B812" s="42"/>
      <c r="E812" s="43"/>
      <c r="F812" s="43"/>
      <c r="G812" s="76"/>
      <c r="H812" s="85"/>
    </row>
    <row r="813" spans="2:8" ht="12.75" x14ac:dyDescent="0.2">
      <c r="B813" s="42"/>
      <c r="E813" s="43"/>
      <c r="F813" s="43"/>
      <c r="G813" s="76"/>
      <c r="H813" s="85"/>
    </row>
    <row r="814" spans="2:8" ht="12.75" x14ac:dyDescent="0.2">
      <c r="B814" s="42"/>
      <c r="E814" s="43"/>
      <c r="F814" s="43"/>
      <c r="G814" s="76"/>
      <c r="H814" s="85"/>
    </row>
    <row r="815" spans="2:8" ht="12.75" x14ac:dyDescent="0.2">
      <c r="B815" s="42"/>
      <c r="E815" s="43"/>
      <c r="F815" s="43"/>
      <c r="G815" s="76"/>
      <c r="H815" s="85"/>
    </row>
    <row r="816" spans="2:8" ht="12.75" x14ac:dyDescent="0.2">
      <c r="B816" s="42"/>
      <c r="E816" s="43"/>
      <c r="F816" s="43"/>
      <c r="G816" s="76"/>
      <c r="H816" s="85"/>
    </row>
    <row r="817" spans="2:8" ht="12.75" x14ac:dyDescent="0.2">
      <c r="B817" s="42"/>
      <c r="E817" s="43"/>
      <c r="F817" s="43"/>
      <c r="G817" s="76"/>
      <c r="H817" s="85"/>
    </row>
    <row r="818" spans="2:8" ht="12.75" x14ac:dyDescent="0.2">
      <c r="B818" s="42"/>
      <c r="E818" s="43"/>
      <c r="F818" s="43"/>
      <c r="G818" s="76"/>
      <c r="H818" s="85"/>
    </row>
    <row r="819" spans="2:8" ht="12.75" x14ac:dyDescent="0.2">
      <c r="B819" s="42"/>
      <c r="E819" s="43"/>
      <c r="F819" s="43"/>
      <c r="G819" s="76"/>
      <c r="H819" s="85"/>
    </row>
    <row r="820" spans="2:8" ht="12.75" x14ac:dyDescent="0.2">
      <c r="B820" s="42"/>
      <c r="E820" s="43"/>
      <c r="F820" s="43"/>
      <c r="G820" s="76"/>
      <c r="H820" s="85"/>
    </row>
    <row r="821" spans="2:8" ht="12.75" x14ac:dyDescent="0.2">
      <c r="B821" s="42"/>
      <c r="E821" s="43"/>
      <c r="F821" s="43"/>
      <c r="G821" s="76"/>
      <c r="H821" s="85"/>
    </row>
    <row r="822" spans="2:8" ht="12.75" x14ac:dyDescent="0.2">
      <c r="B822" s="42"/>
      <c r="E822" s="43"/>
      <c r="F822" s="43"/>
      <c r="G822" s="76"/>
      <c r="H822" s="85"/>
    </row>
    <row r="823" spans="2:8" ht="12.75" x14ac:dyDescent="0.2">
      <c r="B823" s="42"/>
      <c r="E823" s="43"/>
      <c r="F823" s="43"/>
      <c r="G823" s="76"/>
      <c r="H823" s="85"/>
    </row>
    <row r="824" spans="2:8" ht="12.75" x14ac:dyDescent="0.2">
      <c r="B824" s="42"/>
      <c r="E824" s="43"/>
      <c r="F824" s="43"/>
      <c r="G824" s="76"/>
      <c r="H824" s="85"/>
    </row>
    <row r="825" spans="2:8" ht="12.75" x14ac:dyDescent="0.2">
      <c r="B825" s="42"/>
      <c r="E825" s="43"/>
      <c r="F825" s="43"/>
      <c r="G825" s="76"/>
      <c r="H825" s="85"/>
    </row>
    <row r="826" spans="2:8" ht="12.75" x14ac:dyDescent="0.2">
      <c r="B826" s="42"/>
      <c r="E826" s="43"/>
      <c r="F826" s="43"/>
      <c r="G826" s="76"/>
      <c r="H826" s="85"/>
    </row>
    <row r="827" spans="2:8" ht="12.75" x14ac:dyDescent="0.2">
      <c r="B827" s="42"/>
      <c r="E827" s="43"/>
      <c r="F827" s="43"/>
      <c r="G827" s="76"/>
      <c r="H827" s="85"/>
    </row>
    <row r="828" spans="2:8" ht="12.75" x14ac:dyDescent="0.2">
      <c r="B828" s="42"/>
      <c r="E828" s="43"/>
      <c r="F828" s="43"/>
      <c r="G828" s="76"/>
      <c r="H828" s="85"/>
    </row>
    <row r="829" spans="2:8" ht="12.75" x14ac:dyDescent="0.2">
      <c r="B829" s="42"/>
      <c r="E829" s="43"/>
      <c r="F829" s="43"/>
      <c r="G829" s="76"/>
      <c r="H829" s="85"/>
    </row>
    <row r="830" spans="2:8" ht="12.75" x14ac:dyDescent="0.2">
      <c r="B830" s="42"/>
      <c r="E830" s="43"/>
      <c r="F830" s="43"/>
      <c r="G830" s="76"/>
      <c r="H830" s="85"/>
    </row>
    <row r="831" spans="2:8" ht="12.75" x14ac:dyDescent="0.2">
      <c r="B831" s="42"/>
      <c r="E831" s="43"/>
      <c r="F831" s="43"/>
      <c r="G831" s="76"/>
      <c r="H831" s="85"/>
    </row>
    <row r="832" spans="2:8" ht="12.75" x14ac:dyDescent="0.2">
      <c r="B832" s="42"/>
      <c r="E832" s="43"/>
      <c r="F832" s="43"/>
      <c r="G832" s="76"/>
      <c r="H832" s="85"/>
    </row>
    <row r="833" spans="2:8" ht="12.75" x14ac:dyDescent="0.2">
      <c r="B833" s="42"/>
      <c r="E833" s="43"/>
      <c r="F833" s="43"/>
      <c r="G833" s="76"/>
      <c r="H833" s="85"/>
    </row>
    <row r="834" spans="2:8" ht="12.75" x14ac:dyDescent="0.2">
      <c r="B834" s="42"/>
      <c r="E834" s="43"/>
      <c r="F834" s="43"/>
      <c r="G834" s="76"/>
      <c r="H834" s="85"/>
    </row>
    <row r="835" spans="2:8" ht="12.75" x14ac:dyDescent="0.2">
      <c r="B835" s="42"/>
      <c r="E835" s="43"/>
      <c r="F835" s="43"/>
      <c r="G835" s="76"/>
      <c r="H835" s="85"/>
    </row>
    <row r="836" spans="2:8" ht="12.75" x14ac:dyDescent="0.2">
      <c r="B836" s="42"/>
      <c r="E836" s="43"/>
      <c r="F836" s="43"/>
      <c r="G836" s="76"/>
      <c r="H836" s="85"/>
    </row>
    <row r="837" spans="2:8" ht="12.75" x14ac:dyDescent="0.2">
      <c r="B837" s="42"/>
      <c r="E837" s="43"/>
      <c r="F837" s="43"/>
      <c r="G837" s="76"/>
      <c r="H837" s="85"/>
    </row>
    <row r="838" spans="2:8" ht="12.75" x14ac:dyDescent="0.2">
      <c r="B838" s="42"/>
      <c r="E838" s="43"/>
      <c r="F838" s="43"/>
      <c r="G838" s="76"/>
      <c r="H838" s="85"/>
    </row>
    <row r="839" spans="2:8" ht="12.75" x14ac:dyDescent="0.2">
      <c r="B839" s="42"/>
      <c r="E839" s="43"/>
      <c r="F839" s="43"/>
      <c r="G839" s="76"/>
      <c r="H839" s="85"/>
    </row>
    <row r="840" spans="2:8" ht="12.75" x14ac:dyDescent="0.2">
      <c r="B840" s="42"/>
      <c r="E840" s="43"/>
      <c r="F840" s="43"/>
      <c r="G840" s="76"/>
      <c r="H840" s="85"/>
    </row>
    <row r="841" spans="2:8" ht="12.75" x14ac:dyDescent="0.2">
      <c r="B841" s="42"/>
      <c r="E841" s="43"/>
      <c r="F841" s="43"/>
      <c r="G841" s="76"/>
      <c r="H841" s="85"/>
    </row>
    <row r="842" spans="2:8" ht="12.75" x14ac:dyDescent="0.2">
      <c r="B842" s="42"/>
      <c r="E842" s="43"/>
      <c r="F842" s="43"/>
      <c r="G842" s="76"/>
      <c r="H842" s="85"/>
    </row>
    <row r="843" spans="2:8" ht="12.75" x14ac:dyDescent="0.2">
      <c r="B843" s="42"/>
      <c r="E843" s="43"/>
      <c r="F843" s="43"/>
      <c r="G843" s="76"/>
      <c r="H843" s="85"/>
    </row>
    <row r="844" spans="2:8" ht="12.75" x14ac:dyDescent="0.2">
      <c r="B844" s="42"/>
      <c r="E844" s="43"/>
      <c r="F844" s="43"/>
      <c r="G844" s="76"/>
      <c r="H844" s="85"/>
    </row>
    <row r="845" spans="2:8" ht="12.75" x14ac:dyDescent="0.2">
      <c r="B845" s="42"/>
      <c r="E845" s="43"/>
      <c r="F845" s="43"/>
      <c r="G845" s="76"/>
      <c r="H845" s="85"/>
    </row>
    <row r="846" spans="2:8" ht="12.75" x14ac:dyDescent="0.2">
      <c r="B846" s="42"/>
      <c r="E846" s="43"/>
      <c r="F846" s="43"/>
      <c r="G846" s="76"/>
      <c r="H846" s="85"/>
    </row>
    <row r="847" spans="2:8" ht="12.75" x14ac:dyDescent="0.2">
      <c r="B847" s="42"/>
      <c r="E847" s="43"/>
      <c r="F847" s="43"/>
      <c r="G847" s="76"/>
      <c r="H847" s="85"/>
    </row>
    <row r="848" spans="2:8" ht="12.75" x14ac:dyDescent="0.2">
      <c r="B848" s="42"/>
      <c r="E848" s="43"/>
      <c r="F848" s="43"/>
      <c r="G848" s="76"/>
      <c r="H848" s="85"/>
    </row>
    <row r="849" spans="2:8" ht="12.75" x14ac:dyDescent="0.2">
      <c r="B849" s="42"/>
      <c r="E849" s="43"/>
      <c r="F849" s="43"/>
      <c r="G849" s="76"/>
      <c r="H849" s="85"/>
    </row>
    <row r="850" spans="2:8" ht="12.75" x14ac:dyDescent="0.2">
      <c r="B850" s="42"/>
      <c r="E850" s="43"/>
      <c r="F850" s="43"/>
      <c r="G850" s="76"/>
      <c r="H850" s="85"/>
    </row>
    <row r="851" spans="2:8" ht="12.75" x14ac:dyDescent="0.2">
      <c r="B851" s="42"/>
      <c r="E851" s="43"/>
      <c r="F851" s="43"/>
      <c r="G851" s="76"/>
      <c r="H851" s="85"/>
    </row>
    <row r="852" spans="2:8" ht="12.75" x14ac:dyDescent="0.2">
      <c r="B852" s="42"/>
      <c r="E852" s="43"/>
      <c r="F852" s="43"/>
      <c r="G852" s="76"/>
      <c r="H852" s="85"/>
    </row>
    <row r="853" spans="2:8" ht="12.75" x14ac:dyDescent="0.2">
      <c r="B853" s="42"/>
      <c r="E853" s="43"/>
      <c r="F853" s="43"/>
      <c r="G853" s="76"/>
      <c r="H853" s="85"/>
    </row>
    <row r="854" spans="2:8" ht="12.75" x14ac:dyDescent="0.2">
      <c r="B854" s="42"/>
      <c r="E854" s="43"/>
      <c r="F854" s="43"/>
      <c r="G854" s="76"/>
      <c r="H854" s="85"/>
    </row>
    <row r="855" spans="2:8" ht="12.75" x14ac:dyDescent="0.2">
      <c r="B855" s="42"/>
      <c r="E855" s="43"/>
      <c r="F855" s="43"/>
      <c r="G855" s="76"/>
      <c r="H855" s="85"/>
    </row>
    <row r="856" spans="2:8" ht="12.75" x14ac:dyDescent="0.2">
      <c r="B856" s="42"/>
      <c r="E856" s="43"/>
      <c r="F856" s="43"/>
      <c r="G856" s="76"/>
      <c r="H856" s="85"/>
    </row>
    <row r="857" spans="2:8" ht="12.75" x14ac:dyDescent="0.2">
      <c r="B857" s="42"/>
      <c r="E857" s="43"/>
      <c r="F857" s="43"/>
      <c r="G857" s="76"/>
      <c r="H857" s="85"/>
    </row>
    <row r="858" spans="2:8" ht="12.75" x14ac:dyDescent="0.2">
      <c r="B858" s="42"/>
      <c r="E858" s="43"/>
      <c r="F858" s="43"/>
      <c r="G858" s="76"/>
      <c r="H858" s="85"/>
    </row>
    <row r="859" spans="2:8" ht="12.75" x14ac:dyDescent="0.2">
      <c r="B859" s="42"/>
      <c r="E859" s="43"/>
      <c r="F859" s="43"/>
      <c r="G859" s="76"/>
      <c r="H859" s="85"/>
    </row>
    <row r="860" spans="2:8" ht="12.75" x14ac:dyDescent="0.2">
      <c r="B860" s="42"/>
      <c r="E860" s="43"/>
      <c r="F860" s="43"/>
      <c r="G860" s="76"/>
      <c r="H860" s="85"/>
    </row>
    <row r="861" spans="2:8" ht="12.75" x14ac:dyDescent="0.2">
      <c r="B861" s="42"/>
      <c r="E861" s="43"/>
      <c r="F861" s="43"/>
      <c r="G861" s="76"/>
      <c r="H861" s="85"/>
    </row>
    <row r="862" spans="2:8" ht="12.75" x14ac:dyDescent="0.2">
      <c r="B862" s="42"/>
      <c r="E862" s="43"/>
      <c r="F862" s="43"/>
      <c r="G862" s="76"/>
      <c r="H862" s="85"/>
    </row>
    <row r="863" spans="2:8" ht="12.75" x14ac:dyDescent="0.2">
      <c r="B863" s="42"/>
      <c r="E863" s="43"/>
      <c r="F863" s="43"/>
      <c r="G863" s="76"/>
      <c r="H863" s="85"/>
    </row>
    <row r="864" spans="2:8" ht="12.75" x14ac:dyDescent="0.2">
      <c r="B864" s="42"/>
      <c r="E864" s="43"/>
      <c r="F864" s="43"/>
      <c r="G864" s="76"/>
      <c r="H864" s="85"/>
    </row>
    <row r="865" spans="2:8" ht="12.75" x14ac:dyDescent="0.2">
      <c r="B865" s="42"/>
      <c r="E865" s="43"/>
      <c r="F865" s="43"/>
      <c r="G865" s="76"/>
      <c r="H865" s="85"/>
    </row>
    <row r="866" spans="2:8" ht="12.75" x14ac:dyDescent="0.2">
      <c r="B866" s="42"/>
      <c r="E866" s="43"/>
      <c r="F866" s="43"/>
      <c r="G866" s="76"/>
      <c r="H866" s="85"/>
    </row>
    <row r="867" spans="2:8" ht="12.75" x14ac:dyDescent="0.2">
      <c r="B867" s="42"/>
      <c r="E867" s="43"/>
      <c r="F867" s="43"/>
      <c r="G867" s="76"/>
      <c r="H867" s="85"/>
    </row>
    <row r="868" spans="2:8" ht="12.75" x14ac:dyDescent="0.2">
      <c r="B868" s="42"/>
      <c r="E868" s="43"/>
      <c r="F868" s="43"/>
      <c r="G868" s="76"/>
      <c r="H868" s="85"/>
    </row>
    <row r="869" spans="2:8" ht="12.75" x14ac:dyDescent="0.2">
      <c r="B869" s="42"/>
      <c r="E869" s="43"/>
      <c r="F869" s="43"/>
      <c r="G869" s="76"/>
      <c r="H869" s="85"/>
    </row>
    <row r="870" spans="2:8" ht="12.75" x14ac:dyDescent="0.2">
      <c r="B870" s="42"/>
      <c r="E870" s="43"/>
      <c r="F870" s="43"/>
      <c r="G870" s="76"/>
      <c r="H870" s="85"/>
    </row>
    <row r="871" spans="2:8" ht="12.75" x14ac:dyDescent="0.2">
      <c r="B871" s="42"/>
      <c r="E871" s="43"/>
      <c r="F871" s="43"/>
      <c r="G871" s="76"/>
      <c r="H871" s="85"/>
    </row>
    <row r="872" spans="2:8" ht="12.75" x14ac:dyDescent="0.2">
      <c r="B872" s="42"/>
      <c r="E872" s="43"/>
      <c r="F872" s="43"/>
      <c r="G872" s="76"/>
      <c r="H872" s="85"/>
    </row>
    <row r="873" spans="2:8" ht="12.75" x14ac:dyDescent="0.2">
      <c r="B873" s="42"/>
      <c r="E873" s="43"/>
      <c r="F873" s="43"/>
      <c r="G873" s="76"/>
      <c r="H873" s="85"/>
    </row>
    <row r="874" spans="2:8" ht="12.75" x14ac:dyDescent="0.2">
      <c r="B874" s="42"/>
      <c r="E874" s="43"/>
      <c r="F874" s="43"/>
      <c r="G874" s="76"/>
      <c r="H874" s="85"/>
    </row>
    <row r="875" spans="2:8" ht="12.75" x14ac:dyDescent="0.2">
      <c r="B875" s="42"/>
      <c r="E875" s="43"/>
      <c r="F875" s="43"/>
      <c r="G875" s="76"/>
      <c r="H875" s="85"/>
    </row>
    <row r="876" spans="2:8" ht="12.75" x14ac:dyDescent="0.2">
      <c r="B876" s="42"/>
      <c r="E876" s="43"/>
      <c r="F876" s="43"/>
      <c r="G876" s="76"/>
      <c r="H876" s="85"/>
    </row>
    <row r="877" spans="2:8" ht="12.75" x14ac:dyDescent="0.2">
      <c r="B877" s="42"/>
      <c r="E877" s="43"/>
      <c r="F877" s="43"/>
      <c r="G877" s="76"/>
      <c r="H877" s="85"/>
    </row>
    <row r="878" spans="2:8" ht="12.75" x14ac:dyDescent="0.2">
      <c r="B878" s="42"/>
      <c r="E878" s="43"/>
      <c r="F878" s="43"/>
      <c r="G878" s="76"/>
      <c r="H878" s="85"/>
    </row>
    <row r="879" spans="2:8" ht="12.75" x14ac:dyDescent="0.2">
      <c r="B879" s="42"/>
      <c r="E879" s="43"/>
      <c r="F879" s="43"/>
      <c r="G879" s="76"/>
      <c r="H879" s="85"/>
    </row>
    <row r="880" spans="2:8" ht="12.75" x14ac:dyDescent="0.2">
      <c r="B880" s="42"/>
      <c r="E880" s="43"/>
      <c r="F880" s="43"/>
      <c r="G880" s="76"/>
      <c r="H880" s="85"/>
    </row>
    <row r="881" spans="2:8" ht="12.75" x14ac:dyDescent="0.2">
      <c r="B881" s="42"/>
      <c r="E881" s="43"/>
      <c r="F881" s="43"/>
      <c r="G881" s="76"/>
      <c r="H881" s="85"/>
    </row>
    <row r="882" spans="2:8" ht="12.75" x14ac:dyDescent="0.2">
      <c r="B882" s="42"/>
      <c r="E882" s="43"/>
      <c r="F882" s="43"/>
      <c r="G882" s="76"/>
      <c r="H882" s="85"/>
    </row>
    <row r="883" spans="2:8" ht="12.75" x14ac:dyDescent="0.2">
      <c r="B883" s="42"/>
      <c r="E883" s="43"/>
      <c r="F883" s="43"/>
      <c r="G883" s="76"/>
      <c r="H883" s="85"/>
    </row>
    <row r="884" spans="2:8" ht="12.75" x14ac:dyDescent="0.2">
      <c r="B884" s="42"/>
      <c r="E884" s="43"/>
      <c r="F884" s="43"/>
      <c r="G884" s="76"/>
      <c r="H884" s="85"/>
    </row>
    <row r="885" spans="2:8" ht="12.75" x14ac:dyDescent="0.2">
      <c r="B885" s="42"/>
      <c r="E885" s="43"/>
      <c r="F885" s="43"/>
      <c r="G885" s="76"/>
      <c r="H885" s="85"/>
    </row>
    <row r="886" spans="2:8" ht="12.75" x14ac:dyDescent="0.2">
      <c r="B886" s="42"/>
      <c r="E886" s="43"/>
      <c r="F886" s="43"/>
      <c r="G886" s="76"/>
      <c r="H886" s="85"/>
    </row>
    <row r="887" spans="2:8" ht="12.75" x14ac:dyDescent="0.2">
      <c r="B887" s="42"/>
      <c r="E887" s="43"/>
      <c r="F887" s="43"/>
      <c r="G887" s="76"/>
      <c r="H887" s="85"/>
    </row>
    <row r="888" spans="2:8" ht="12.75" x14ac:dyDescent="0.2">
      <c r="B888" s="42"/>
      <c r="E888" s="43"/>
      <c r="F888" s="43"/>
      <c r="G888" s="76"/>
      <c r="H888" s="85"/>
    </row>
    <row r="889" spans="2:8" ht="12.75" x14ac:dyDescent="0.2">
      <c r="B889" s="42"/>
      <c r="E889" s="43"/>
      <c r="F889" s="43"/>
      <c r="G889" s="76"/>
      <c r="H889" s="85"/>
    </row>
    <row r="890" spans="2:8" ht="12.75" x14ac:dyDescent="0.2">
      <c r="B890" s="42"/>
      <c r="E890" s="43"/>
      <c r="F890" s="43"/>
      <c r="G890" s="76"/>
      <c r="H890" s="85"/>
    </row>
    <row r="891" spans="2:8" ht="12.75" x14ac:dyDescent="0.2">
      <c r="B891" s="42"/>
      <c r="E891" s="43"/>
      <c r="F891" s="43"/>
      <c r="G891" s="76"/>
      <c r="H891" s="85"/>
    </row>
    <row r="892" spans="2:8" ht="12.75" x14ac:dyDescent="0.2">
      <c r="B892" s="42"/>
      <c r="E892" s="43"/>
      <c r="F892" s="43"/>
      <c r="G892" s="76"/>
      <c r="H892" s="85"/>
    </row>
    <row r="893" spans="2:8" ht="12.75" x14ac:dyDescent="0.2">
      <c r="B893" s="42"/>
      <c r="E893" s="43"/>
      <c r="F893" s="43"/>
      <c r="G893" s="76"/>
      <c r="H893" s="85"/>
    </row>
    <row r="894" spans="2:8" ht="12.75" x14ac:dyDescent="0.2">
      <c r="B894" s="42"/>
      <c r="E894" s="43"/>
      <c r="F894" s="43"/>
      <c r="G894" s="76"/>
      <c r="H894" s="85"/>
    </row>
    <row r="895" spans="2:8" ht="12.75" x14ac:dyDescent="0.2">
      <c r="B895" s="42"/>
      <c r="E895" s="43"/>
      <c r="F895" s="43"/>
      <c r="G895" s="76"/>
      <c r="H895" s="85"/>
    </row>
    <row r="896" spans="2:8" ht="12.75" x14ac:dyDescent="0.2">
      <c r="B896" s="42"/>
      <c r="E896" s="43"/>
      <c r="F896" s="43"/>
      <c r="G896" s="76"/>
      <c r="H896" s="85"/>
    </row>
    <row r="897" spans="2:8" ht="12.75" x14ac:dyDescent="0.2">
      <c r="B897" s="42"/>
      <c r="E897" s="43"/>
      <c r="F897" s="43"/>
      <c r="G897" s="76"/>
      <c r="H897" s="85"/>
    </row>
    <row r="898" spans="2:8" ht="12.75" x14ac:dyDescent="0.2">
      <c r="B898" s="42"/>
      <c r="E898" s="43"/>
      <c r="F898" s="43"/>
      <c r="G898" s="76"/>
      <c r="H898" s="85"/>
    </row>
    <row r="899" spans="2:8" ht="12.75" x14ac:dyDescent="0.2">
      <c r="B899" s="42"/>
      <c r="E899" s="43"/>
      <c r="F899" s="43"/>
      <c r="G899" s="76"/>
      <c r="H899" s="85"/>
    </row>
    <row r="900" spans="2:8" ht="12.75" x14ac:dyDescent="0.2">
      <c r="B900" s="42"/>
      <c r="E900" s="43"/>
      <c r="F900" s="43"/>
      <c r="G900" s="76"/>
      <c r="H900" s="85"/>
    </row>
    <row r="901" spans="2:8" ht="12.75" x14ac:dyDescent="0.2">
      <c r="B901" s="42"/>
      <c r="E901" s="43"/>
      <c r="F901" s="43"/>
      <c r="G901" s="76"/>
      <c r="H901" s="85"/>
    </row>
    <row r="902" spans="2:8" ht="12.75" x14ac:dyDescent="0.2">
      <c r="B902" s="42"/>
      <c r="E902" s="43"/>
      <c r="F902" s="43"/>
      <c r="G902" s="76"/>
      <c r="H902" s="85"/>
    </row>
    <row r="903" spans="2:8" ht="12.75" x14ac:dyDescent="0.2">
      <c r="B903" s="42"/>
      <c r="E903" s="43"/>
      <c r="F903" s="43"/>
      <c r="G903" s="76"/>
      <c r="H903" s="85"/>
    </row>
    <row r="904" spans="2:8" ht="12.75" x14ac:dyDescent="0.2">
      <c r="B904" s="42"/>
      <c r="E904" s="43"/>
      <c r="F904" s="43"/>
      <c r="G904" s="76"/>
      <c r="H904" s="85"/>
    </row>
    <row r="905" spans="2:8" ht="12.75" x14ac:dyDescent="0.2">
      <c r="B905" s="42"/>
      <c r="E905" s="43"/>
      <c r="F905" s="43"/>
      <c r="G905" s="76"/>
      <c r="H905" s="85"/>
    </row>
    <row r="906" spans="2:8" ht="12.75" x14ac:dyDescent="0.2">
      <c r="B906" s="42"/>
      <c r="E906" s="43"/>
      <c r="F906" s="43"/>
      <c r="G906" s="76"/>
      <c r="H906" s="85"/>
    </row>
    <row r="907" spans="2:8" ht="12.75" x14ac:dyDescent="0.2">
      <c r="B907" s="42"/>
      <c r="E907" s="43"/>
      <c r="F907" s="43"/>
      <c r="G907" s="76"/>
      <c r="H907" s="85"/>
    </row>
    <row r="908" spans="2:8" ht="12.75" x14ac:dyDescent="0.2">
      <c r="B908" s="42"/>
      <c r="E908" s="43"/>
      <c r="F908" s="43"/>
      <c r="G908" s="76"/>
      <c r="H908" s="85"/>
    </row>
    <row r="909" spans="2:8" ht="12.75" x14ac:dyDescent="0.2">
      <c r="B909" s="42"/>
      <c r="E909" s="43"/>
      <c r="F909" s="43"/>
      <c r="G909" s="76"/>
      <c r="H909" s="85"/>
    </row>
    <row r="910" spans="2:8" ht="12.75" x14ac:dyDescent="0.2">
      <c r="B910" s="42"/>
      <c r="E910" s="43"/>
      <c r="F910" s="43"/>
      <c r="G910" s="76"/>
      <c r="H910" s="85"/>
    </row>
    <row r="911" spans="2:8" ht="12.75" x14ac:dyDescent="0.2">
      <c r="B911" s="42"/>
      <c r="E911" s="43"/>
      <c r="F911" s="43"/>
      <c r="G911" s="76"/>
      <c r="H911" s="85"/>
    </row>
    <row r="912" spans="2:8" ht="12.75" x14ac:dyDescent="0.2">
      <c r="B912" s="42"/>
      <c r="E912" s="43"/>
      <c r="F912" s="43"/>
      <c r="G912" s="76"/>
      <c r="H912" s="85"/>
    </row>
    <row r="913" spans="2:8" ht="12.75" x14ac:dyDescent="0.2">
      <c r="B913" s="42"/>
      <c r="E913" s="43"/>
      <c r="F913" s="43"/>
      <c r="G913" s="76"/>
      <c r="H913" s="85"/>
    </row>
    <row r="914" spans="2:8" ht="12.75" x14ac:dyDescent="0.2">
      <c r="B914" s="42"/>
      <c r="E914" s="43"/>
      <c r="F914" s="43"/>
      <c r="G914" s="76"/>
      <c r="H914" s="85"/>
    </row>
    <row r="915" spans="2:8" ht="12.75" x14ac:dyDescent="0.2">
      <c r="B915" s="42"/>
      <c r="E915" s="43"/>
      <c r="F915" s="43"/>
      <c r="G915" s="76"/>
      <c r="H915" s="85"/>
    </row>
    <row r="916" spans="2:8" ht="12.75" x14ac:dyDescent="0.2">
      <c r="B916" s="42"/>
      <c r="E916" s="43"/>
      <c r="F916" s="43"/>
      <c r="G916" s="76"/>
      <c r="H916" s="85"/>
    </row>
    <row r="917" spans="2:8" ht="12.75" x14ac:dyDescent="0.2">
      <c r="B917" s="42"/>
      <c r="E917" s="43"/>
      <c r="F917" s="43"/>
      <c r="G917" s="76"/>
      <c r="H917" s="85"/>
    </row>
    <row r="918" spans="2:8" ht="12.75" x14ac:dyDescent="0.2">
      <c r="B918" s="42"/>
      <c r="E918" s="43"/>
      <c r="F918" s="43"/>
      <c r="G918" s="76"/>
      <c r="H918" s="85"/>
    </row>
    <row r="919" spans="2:8" ht="12.75" x14ac:dyDescent="0.2">
      <c r="B919" s="42"/>
      <c r="E919" s="43"/>
      <c r="F919" s="43"/>
      <c r="G919" s="76"/>
      <c r="H919" s="85"/>
    </row>
    <row r="920" spans="2:8" ht="12.75" x14ac:dyDescent="0.2">
      <c r="B920" s="42"/>
      <c r="E920" s="43"/>
      <c r="F920" s="43"/>
      <c r="G920" s="76"/>
      <c r="H920" s="85"/>
    </row>
    <row r="921" spans="2:8" ht="12.75" x14ac:dyDescent="0.2">
      <c r="B921" s="42"/>
      <c r="E921" s="43"/>
      <c r="F921" s="43"/>
      <c r="G921" s="76"/>
      <c r="H921" s="85"/>
    </row>
    <row r="922" spans="2:8" ht="12.75" x14ac:dyDescent="0.2">
      <c r="B922" s="42"/>
      <c r="E922" s="43"/>
      <c r="F922" s="43"/>
      <c r="G922" s="76"/>
      <c r="H922" s="85"/>
    </row>
    <row r="923" spans="2:8" ht="12.75" x14ac:dyDescent="0.2">
      <c r="B923" s="42"/>
      <c r="E923" s="43"/>
      <c r="F923" s="43"/>
      <c r="G923" s="76"/>
      <c r="H923" s="85"/>
    </row>
    <row r="924" spans="2:8" ht="12.75" x14ac:dyDescent="0.2">
      <c r="B924" s="42"/>
      <c r="E924" s="43"/>
      <c r="F924" s="43"/>
      <c r="G924" s="76"/>
      <c r="H924" s="85"/>
    </row>
    <row r="925" spans="2:8" ht="12.75" x14ac:dyDescent="0.2">
      <c r="B925" s="42"/>
      <c r="E925" s="43"/>
      <c r="F925" s="43"/>
      <c r="G925" s="76"/>
      <c r="H925" s="85"/>
    </row>
    <row r="926" spans="2:8" ht="12.75" x14ac:dyDescent="0.2">
      <c r="B926" s="42"/>
      <c r="E926" s="43"/>
      <c r="F926" s="43"/>
      <c r="G926" s="76"/>
      <c r="H926" s="85"/>
    </row>
    <row r="927" spans="2:8" ht="12.75" x14ac:dyDescent="0.2">
      <c r="B927" s="42"/>
      <c r="E927" s="43"/>
      <c r="F927" s="43"/>
      <c r="G927" s="76"/>
      <c r="H927" s="85"/>
    </row>
    <row r="928" spans="2:8" ht="12.75" x14ac:dyDescent="0.2">
      <c r="B928" s="42"/>
      <c r="E928" s="43"/>
      <c r="F928" s="43"/>
      <c r="G928" s="76"/>
      <c r="H928" s="85"/>
    </row>
    <row r="929" spans="2:8" ht="12.75" x14ac:dyDescent="0.2">
      <c r="B929" s="42"/>
      <c r="E929" s="43"/>
      <c r="F929" s="43"/>
      <c r="G929" s="76"/>
      <c r="H929" s="85"/>
    </row>
    <row r="930" spans="2:8" ht="12.75" x14ac:dyDescent="0.2">
      <c r="B930" s="42"/>
      <c r="E930" s="43"/>
      <c r="F930" s="43"/>
      <c r="G930" s="76"/>
      <c r="H930" s="85"/>
    </row>
    <row r="931" spans="2:8" ht="12.75" x14ac:dyDescent="0.2">
      <c r="B931" s="42"/>
      <c r="E931" s="43"/>
      <c r="F931" s="43"/>
      <c r="G931" s="76"/>
      <c r="H931" s="85"/>
    </row>
    <row r="932" spans="2:8" ht="12.75" x14ac:dyDescent="0.2">
      <c r="B932" s="42"/>
      <c r="E932" s="43"/>
      <c r="F932" s="43"/>
      <c r="G932" s="76"/>
      <c r="H932" s="85"/>
    </row>
    <row r="933" spans="2:8" ht="12.75" x14ac:dyDescent="0.2">
      <c r="B933" s="42"/>
      <c r="E933" s="43"/>
      <c r="F933" s="43"/>
      <c r="G933" s="76"/>
      <c r="H933" s="8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996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1" max="1" width="5.42578125" customWidth="1"/>
    <col min="2" max="2" width="13.5703125" customWidth="1"/>
    <col min="3" max="3" width="23.28515625" customWidth="1"/>
    <col min="4" max="4" width="31.85546875" customWidth="1"/>
    <col min="5" max="5" width="19" customWidth="1"/>
    <col min="6" max="6" width="17.42578125" customWidth="1"/>
    <col min="7" max="7" width="18.85546875" customWidth="1"/>
    <col min="8" max="8" width="15.85546875" customWidth="1"/>
    <col min="9" max="9" width="15.28515625" customWidth="1"/>
  </cols>
  <sheetData>
    <row r="1" spans="1:25" ht="12.75" x14ac:dyDescent="0.2">
      <c r="A1" s="22"/>
      <c r="H1" s="43"/>
      <c r="I1" s="115"/>
    </row>
    <row r="2" spans="1:25" ht="12.75" x14ac:dyDescent="0.2">
      <c r="A2" s="22"/>
      <c r="B2" s="22">
        <v>1</v>
      </c>
      <c r="C2" s="22">
        <v>2</v>
      </c>
      <c r="D2" s="22">
        <v>3</v>
      </c>
      <c r="E2" s="22">
        <v>4</v>
      </c>
      <c r="F2" s="22">
        <v>5</v>
      </c>
      <c r="G2" s="22">
        <v>6</v>
      </c>
      <c r="H2" s="22">
        <v>7</v>
      </c>
      <c r="I2" s="22">
        <v>8</v>
      </c>
    </row>
    <row r="3" spans="1:25" ht="6.75" customHeight="1" x14ac:dyDescent="0.2">
      <c r="H3" s="43"/>
      <c r="I3" s="115"/>
    </row>
    <row r="4" spans="1:25" ht="12.75" x14ac:dyDescent="0.2">
      <c r="A4" s="94" t="s">
        <v>3</v>
      </c>
      <c r="B4" s="94" t="s">
        <v>119</v>
      </c>
      <c r="C4" s="94" t="s">
        <v>164</v>
      </c>
      <c r="D4" s="94" t="s">
        <v>165</v>
      </c>
      <c r="E4" s="142" t="s">
        <v>200</v>
      </c>
      <c r="F4" s="142" t="s">
        <v>222</v>
      </c>
      <c r="G4" s="142" t="s">
        <v>223</v>
      </c>
      <c r="H4" s="157" t="s">
        <v>224</v>
      </c>
      <c r="I4" s="207" t="s">
        <v>101</v>
      </c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</row>
    <row r="5" spans="1:25" ht="12.75" x14ac:dyDescent="0.2">
      <c r="A5" s="49">
        <v>1</v>
      </c>
      <c r="B5" s="50">
        <f>GD_CHUNG!B5</f>
        <v>10530</v>
      </c>
      <c r="C5" s="50" t="str">
        <f>GD_CHUNG!C5</f>
        <v>Bùi Tuấn Anh</v>
      </c>
      <c r="D5" s="50" t="str">
        <f>GD_CHUNG!D5</f>
        <v>Giám đốc</v>
      </c>
      <c r="E5">
        <f>VLOOKUP(B5,GD_CHAM_CONG!$C$6:$BD$997,37,FALSE)</f>
        <v>23</v>
      </c>
      <c r="F5">
        <f>VLOOKUP(B5,GD_CHAM_CONG!$C$6:$BD$997,38,FALSE)</f>
        <v>23</v>
      </c>
      <c r="G5">
        <f>VLOOKUP(B5,GD_CHAM_CONG!$C$6:$BD$997,50,FALSE)</f>
        <v>0</v>
      </c>
      <c r="H5" s="43">
        <f t="shared" ref="H5:H480" si="0">+F5+G5</f>
        <v>23</v>
      </c>
      <c r="I5" s="43">
        <f>IF(H5/E5*DM_TI_LE!$F$23&gt;680000,680000,H5/E5*DM_TI_LE!$F$23)</f>
        <v>680000</v>
      </c>
    </row>
    <row r="6" spans="1:25" ht="12.75" x14ac:dyDescent="0.2">
      <c r="A6" s="49">
        <v>2</v>
      </c>
      <c r="B6" s="50">
        <f>GD_CHUNG!B6</f>
        <v>10532</v>
      </c>
      <c r="C6" s="50" t="str">
        <f>GD_CHUNG!C6</f>
        <v>Vũ Trung Thành</v>
      </c>
      <c r="D6" s="50" t="str">
        <f>GD_CHUNG!D6</f>
        <v>Phó Giám đốc</v>
      </c>
      <c r="E6">
        <f>VLOOKUP(B6,GD_CHAM_CONG!$C$6:$BD$997,37,FALSE)</f>
        <v>23</v>
      </c>
      <c r="F6">
        <f>VLOOKUP(B6,GD_CHAM_CONG!$C$6:$BD$997,38,FALSE)</f>
        <v>23</v>
      </c>
      <c r="G6">
        <f>VLOOKUP(B6,GD_CHAM_CONG!$C$6:$BD$997,50,FALSE)</f>
        <v>0</v>
      </c>
      <c r="H6" s="43">
        <f t="shared" si="0"/>
        <v>23</v>
      </c>
      <c r="I6" s="43">
        <f>IF(H6/E6*DM_TI_LE!$F$23&gt;680000,680000,H6/E6*DM_TI_LE!$F$23)</f>
        <v>680000</v>
      </c>
    </row>
    <row r="7" spans="1:25" ht="12.75" x14ac:dyDescent="0.2">
      <c r="A7" s="49">
        <v>3</v>
      </c>
      <c r="B7" s="50">
        <f>GD_CHUNG!B7</f>
        <v>10806</v>
      </c>
      <c r="C7" s="50" t="str">
        <f>GD_CHUNG!C7</f>
        <v>Phương Hồng Minh</v>
      </c>
      <c r="D7" s="50" t="str">
        <f>GD_CHUNG!D7</f>
        <v>Phó Giám đốc</v>
      </c>
      <c r="E7">
        <f>VLOOKUP(B7,GD_CHAM_CONG!$C$6:$BD$997,37,FALSE)</f>
        <v>23</v>
      </c>
      <c r="F7">
        <f>VLOOKUP(B7,GD_CHAM_CONG!$C$6:$BD$997,38,FALSE)</f>
        <v>23</v>
      </c>
      <c r="G7">
        <f>VLOOKUP(B7,GD_CHAM_CONG!$C$6:$BD$997,50,FALSE)</f>
        <v>0</v>
      </c>
      <c r="H7" s="43">
        <f t="shared" si="0"/>
        <v>23</v>
      </c>
      <c r="I7" s="43">
        <f>IF(H7/E7*DM_TI_LE!$F$23&gt;680000,680000,H7/E7*DM_TI_LE!$F$23)</f>
        <v>680000</v>
      </c>
    </row>
    <row r="8" spans="1:25" ht="12.75" x14ac:dyDescent="0.2">
      <c r="A8" s="49">
        <v>4</v>
      </c>
      <c r="B8" s="50">
        <f>GD_CHUNG!B8</f>
        <v>10796</v>
      </c>
      <c r="C8" s="50" t="str">
        <f>GD_CHUNG!C8</f>
        <v>Trần Thị Thúy Oanh</v>
      </c>
      <c r="D8" s="50" t="str">
        <f>GD_CHUNG!D8</f>
        <v>Trưởng phòng</v>
      </c>
      <c r="E8">
        <f>VLOOKUP(B8,GD_CHAM_CONG!$C$6:$BD$997,37,FALSE)</f>
        <v>23</v>
      </c>
      <c r="F8">
        <f>VLOOKUP(B8,GD_CHAM_CONG!$C$6:$BD$997,38,FALSE)</f>
        <v>23</v>
      </c>
      <c r="G8">
        <f>VLOOKUP(B8,GD_CHAM_CONG!$C$6:$BD$997,50,FALSE)</f>
        <v>0</v>
      </c>
      <c r="H8" s="43">
        <f t="shared" si="0"/>
        <v>23</v>
      </c>
      <c r="I8" s="43">
        <f>IF(H8/E8*DM_TI_LE!$F$23&gt;680000,680000,H8/E8*DM_TI_LE!$F$23)</f>
        <v>680000</v>
      </c>
    </row>
    <row r="9" spans="1:25" ht="12.75" x14ac:dyDescent="0.2">
      <c r="A9" s="49">
        <v>5</v>
      </c>
      <c r="B9" s="50">
        <f>GD_CHUNG!B9</f>
        <v>10555</v>
      </c>
      <c r="C9" s="50" t="str">
        <f>GD_CHUNG!C9</f>
        <v>Nguyễn Ngọc Nguyên</v>
      </c>
      <c r="D9" s="50" t="str">
        <f>GD_CHUNG!D9</f>
        <v>Trưởng phòng</v>
      </c>
      <c r="E9">
        <f>VLOOKUP(B9,GD_CHAM_CONG!$C$6:$BD$997,37,FALSE)</f>
        <v>23</v>
      </c>
      <c r="F9">
        <f>VLOOKUP(B9,GD_CHAM_CONG!$C$6:$BD$997,38,FALSE)</f>
        <v>23</v>
      </c>
      <c r="G9">
        <f>VLOOKUP(B9,GD_CHAM_CONG!$C$6:$BD$997,50,FALSE)</f>
        <v>0</v>
      </c>
      <c r="H9" s="43">
        <f t="shared" si="0"/>
        <v>23</v>
      </c>
      <c r="I9" s="43">
        <f>IF(H9/E9*DM_TI_LE!$F$23&gt;680000,680000,H9/E9*DM_TI_LE!$F$23)</f>
        <v>680000</v>
      </c>
    </row>
    <row r="10" spans="1:25" ht="12.75" x14ac:dyDescent="0.2">
      <c r="A10" s="49">
        <v>6</v>
      </c>
      <c r="B10" s="50">
        <f>GD_CHUNG!B10</f>
        <v>10554</v>
      </c>
      <c r="C10" s="50" t="str">
        <f>GD_CHUNG!C10</f>
        <v>Nguyễn Đình Tuyến</v>
      </c>
      <c r="D10" s="50" t="str">
        <f>GD_CHUNG!D10</f>
        <v>Phó Trưởng Phòng</v>
      </c>
      <c r="E10">
        <f>VLOOKUP(B10,GD_CHAM_CONG!$C$6:$BD$997,37,FALSE)</f>
        <v>23</v>
      </c>
      <c r="F10">
        <f>VLOOKUP(B10,GD_CHAM_CONG!$C$6:$BD$997,38,FALSE)</f>
        <v>23</v>
      </c>
      <c r="G10">
        <f>VLOOKUP(B10,GD_CHAM_CONG!$C$6:$BD$997,50,FALSE)</f>
        <v>0</v>
      </c>
      <c r="H10" s="43">
        <f t="shared" si="0"/>
        <v>23</v>
      </c>
      <c r="I10" s="43">
        <f>IF(H10/E10*DM_TI_LE!$F$23&gt;680000,680000,H10/E10*DM_TI_LE!$F$23)</f>
        <v>680000</v>
      </c>
    </row>
    <row r="11" spans="1:25" ht="12.75" x14ac:dyDescent="0.2">
      <c r="A11" s="49">
        <v>7</v>
      </c>
      <c r="B11" s="50">
        <f>GD_CHUNG!B11</f>
        <v>10534</v>
      </c>
      <c r="C11" s="50" t="str">
        <f>GD_CHUNG!C11</f>
        <v>Nguyễn Tiến Hải</v>
      </c>
      <c r="D11" s="50" t="str">
        <f>GD_CHUNG!D11</f>
        <v>KS CNTT</v>
      </c>
      <c r="E11">
        <f>VLOOKUP(B11,GD_CHAM_CONG!$C$6:$BD$997,37,FALSE)</f>
        <v>27</v>
      </c>
      <c r="F11">
        <f>VLOOKUP(B11,GD_CHAM_CONG!$C$6:$BD$997,38,FALSE)</f>
        <v>27</v>
      </c>
      <c r="G11">
        <f>VLOOKUP(B11,GD_CHAM_CONG!$C$6:$BD$997,50,FALSE)</f>
        <v>0</v>
      </c>
      <c r="H11" s="43">
        <f t="shared" si="0"/>
        <v>27</v>
      </c>
      <c r="I11" s="43">
        <f>IF(H11/E11*DM_TI_LE!$F$23&gt;680000,680000,H11/E11*DM_TI_LE!$F$23)</f>
        <v>680000</v>
      </c>
    </row>
    <row r="12" spans="1:25" ht="12.75" x14ac:dyDescent="0.2">
      <c r="A12" s="49">
        <v>8</v>
      </c>
      <c r="B12" s="50">
        <f>GD_CHUNG!B12</f>
        <v>11084</v>
      </c>
      <c r="C12" s="50" t="str">
        <f>GD_CHUNG!C12</f>
        <v>Ngô Trí Dũng</v>
      </c>
      <c r="D12" s="50" t="str">
        <f>GD_CHUNG!D12</f>
        <v>KS CNTT</v>
      </c>
      <c r="E12">
        <f>VLOOKUP(B12,GD_CHAM_CONG!$C$6:$BD$997,37,FALSE)</f>
        <v>27</v>
      </c>
      <c r="F12">
        <f>VLOOKUP(B12,GD_CHAM_CONG!$C$6:$BD$997,38,FALSE)</f>
        <v>27</v>
      </c>
      <c r="G12">
        <f>VLOOKUP(B12,GD_CHAM_CONG!$C$6:$BD$997,50,FALSE)</f>
        <v>0</v>
      </c>
      <c r="H12" s="43">
        <f t="shared" si="0"/>
        <v>27</v>
      </c>
      <c r="I12" s="43">
        <f>IF(H12/E12*DM_TI_LE!$F$23&gt;680000,680000,H12/E12*DM_TI_LE!$F$23)</f>
        <v>680000</v>
      </c>
    </row>
    <row r="13" spans="1:25" ht="12.75" x14ac:dyDescent="0.2">
      <c r="A13" s="49">
        <v>9</v>
      </c>
      <c r="B13" s="50">
        <f>GD_CHUNG!B13</f>
        <v>11085</v>
      </c>
      <c r="C13" s="50" t="str">
        <f>GD_CHUNG!C13</f>
        <v>Phạm Văn Chiến</v>
      </c>
      <c r="D13" s="50" t="str">
        <f>GD_CHUNG!D13</f>
        <v>KS CNTT</v>
      </c>
      <c r="E13">
        <f>VLOOKUP(B13,GD_CHAM_CONG!$C$6:$BD$997,37,FALSE)</f>
        <v>27</v>
      </c>
      <c r="F13">
        <f>VLOOKUP(B13,GD_CHAM_CONG!$C$6:$BD$997,38,FALSE)</f>
        <v>27</v>
      </c>
      <c r="G13">
        <f>VLOOKUP(B13,GD_CHAM_CONG!$C$6:$BD$997,50,FALSE)</f>
        <v>0</v>
      </c>
      <c r="H13" s="43">
        <f t="shared" si="0"/>
        <v>27</v>
      </c>
      <c r="I13" s="43">
        <f>IF(H13/E13*DM_TI_LE!$F$23&gt;680000,680000,H13/E13*DM_TI_LE!$F$23)</f>
        <v>680000</v>
      </c>
    </row>
    <row r="14" spans="1:25" ht="12.75" x14ac:dyDescent="0.2">
      <c r="A14" s="49">
        <v>10</v>
      </c>
      <c r="B14" s="50">
        <f>GD_CHUNG!B14</f>
        <v>11862</v>
      </c>
      <c r="C14" s="50" t="str">
        <f>GD_CHUNG!C14</f>
        <v>Đỗ Việt Anh</v>
      </c>
      <c r="D14" s="50" t="str">
        <f>GD_CHUNG!D14</f>
        <v>Nhân viên CNTT</v>
      </c>
      <c r="E14">
        <f>VLOOKUP(B14,GD_CHAM_CONG!$C$6:$BD$997,37,FALSE)</f>
        <v>27</v>
      </c>
      <c r="F14">
        <f>VLOOKUP(B14,GD_CHAM_CONG!$C$6:$BD$997,38,FALSE)</f>
        <v>27</v>
      </c>
      <c r="G14">
        <f>VLOOKUP(B14,GD_CHAM_CONG!$C$6:$BD$997,50,FALSE)</f>
        <v>0</v>
      </c>
      <c r="H14" s="43">
        <f t="shared" si="0"/>
        <v>27</v>
      </c>
      <c r="I14" s="43">
        <f>IF(H14/E14*DM_TI_LE!$F$23&gt;680000,680000,H14/E14*DM_TI_LE!$F$23)</f>
        <v>680000</v>
      </c>
    </row>
    <row r="15" spans="1:25" ht="12.75" x14ac:dyDescent="0.2">
      <c r="A15" s="49">
        <v>11</v>
      </c>
      <c r="B15" s="50">
        <f>GD_CHUNG!B15</f>
        <v>11767</v>
      </c>
      <c r="C15" s="50" t="str">
        <f>GD_CHUNG!C15</f>
        <v>Nguyễn Thành Trung</v>
      </c>
      <c r="D15" s="50" t="str">
        <f>GD_CHUNG!D15</f>
        <v>NV HDCX - CBTT</v>
      </c>
      <c r="E15">
        <f>VLOOKUP(B15,GD_CHAM_CONG!$C$6:$BD$997,37,FALSE)</f>
        <v>27</v>
      </c>
      <c r="F15">
        <f>VLOOKUP(B15,GD_CHAM_CONG!$C$6:$BD$997,38,FALSE)</f>
        <v>27</v>
      </c>
      <c r="G15">
        <f>VLOOKUP(B15,GD_CHAM_CONG!$C$6:$BD$997,50,FALSE)</f>
        <v>0</v>
      </c>
      <c r="H15" s="43">
        <f t="shared" si="0"/>
        <v>27</v>
      </c>
      <c r="I15" s="43">
        <f>IF(H15/E15*DM_TI_LE!$F$23&gt;680000,680000,H15/E15*DM_TI_LE!$F$23)</f>
        <v>680000</v>
      </c>
    </row>
    <row r="16" spans="1:25" ht="12.75" x14ac:dyDescent="0.2">
      <c r="A16" s="49">
        <v>12</v>
      </c>
      <c r="B16" s="50">
        <f>GD_CHUNG!B16</f>
        <v>10537</v>
      </c>
      <c r="C16" s="50" t="str">
        <f>GD_CHUNG!C16</f>
        <v>Bùi Anh Khắc</v>
      </c>
      <c r="D16" s="50" t="str">
        <f>GD_CHUNG!D16</f>
        <v>NV Tài liệu và HDCX</v>
      </c>
      <c r="E16">
        <f>VLOOKUP(B16,GD_CHAM_CONG!$C$6:$BD$997,37,FALSE)</f>
        <v>27</v>
      </c>
      <c r="F16">
        <f>VLOOKUP(B16,GD_CHAM_CONG!$C$6:$BD$997,38,FALSE)</f>
        <v>27</v>
      </c>
      <c r="G16">
        <f>VLOOKUP(B16,GD_CHAM_CONG!$C$6:$BD$997,50,FALSE)</f>
        <v>0</v>
      </c>
      <c r="H16" s="43">
        <f t="shared" si="0"/>
        <v>27</v>
      </c>
      <c r="I16" s="43">
        <f>IF(H16/E16*DM_TI_LE!$F$23&gt;680000,680000,H16/E16*DM_TI_LE!$F$23)</f>
        <v>680000</v>
      </c>
    </row>
    <row r="17" spans="1:9" ht="12.75" x14ac:dyDescent="0.2">
      <c r="A17" s="49">
        <v>13</v>
      </c>
      <c r="B17" s="50">
        <f>GD_CHUNG!B17</f>
        <v>10538</v>
      </c>
      <c r="C17" s="50" t="str">
        <f>GD_CHUNG!C17</f>
        <v>Nguyễn Danh Trường</v>
      </c>
      <c r="D17" s="50" t="str">
        <f>GD_CHUNG!D17</f>
        <v>NV Tài liệu và HDCX</v>
      </c>
      <c r="E17">
        <f>VLOOKUP(B17,GD_CHAM_CONG!$C$6:$BD$997,37,FALSE)</f>
        <v>27</v>
      </c>
      <c r="F17">
        <f>VLOOKUP(B17,GD_CHAM_CONG!$C$6:$BD$997,38,FALSE)</f>
        <v>27</v>
      </c>
      <c r="G17">
        <f>VLOOKUP(B17,GD_CHAM_CONG!$C$6:$BD$997,50,FALSE)</f>
        <v>0</v>
      </c>
      <c r="H17" s="43">
        <f t="shared" si="0"/>
        <v>27</v>
      </c>
      <c r="I17" s="43">
        <f>IF(H17/E17*DM_TI_LE!$F$23&gt;680000,680000,H17/E17*DM_TI_LE!$F$23)</f>
        <v>680000</v>
      </c>
    </row>
    <row r="18" spans="1:9" ht="12.75" x14ac:dyDescent="0.2">
      <c r="A18" s="49">
        <v>14</v>
      </c>
      <c r="B18" s="50">
        <f>GD_CHUNG!B18</f>
        <v>10540</v>
      </c>
      <c r="C18" s="50" t="str">
        <f>GD_CHUNG!C18</f>
        <v>Nguyễn Thị Việt Hà</v>
      </c>
      <c r="D18" s="50" t="str">
        <f>GD_CHUNG!D18</f>
        <v>NV Tài liệu và HDCX</v>
      </c>
      <c r="E18">
        <f>VLOOKUP(B18,GD_CHAM_CONG!$C$6:$BD$997,37,FALSE)</f>
        <v>27</v>
      </c>
      <c r="F18">
        <f>VLOOKUP(B18,GD_CHAM_CONG!$C$6:$BD$997,38,FALSE)</f>
        <v>0</v>
      </c>
      <c r="G18">
        <f>VLOOKUP(B18,GD_CHAM_CONG!$C$6:$BD$997,50,FALSE)</f>
        <v>0</v>
      </c>
      <c r="H18" s="43">
        <f t="shared" si="0"/>
        <v>0</v>
      </c>
      <c r="I18" s="43">
        <f>IF(H18/E18*DM_TI_LE!$F$23&gt;680000,680000,H18/E18*DM_TI_LE!$F$23)</f>
        <v>0</v>
      </c>
    </row>
    <row r="19" spans="1:9" ht="12.75" x14ac:dyDescent="0.2">
      <c r="A19" s="49">
        <v>15</v>
      </c>
      <c r="B19" s="50">
        <f>GD_CHUNG!B19</f>
        <v>10542</v>
      </c>
      <c r="C19" s="50" t="str">
        <f>GD_CHUNG!C19</f>
        <v>Trần Minh Hải</v>
      </c>
      <c r="D19" s="50" t="str">
        <f>GD_CHUNG!D19</f>
        <v>NV Tài liệu và HDCX</v>
      </c>
      <c r="E19">
        <f>VLOOKUP(B19,GD_CHAM_CONG!$C$6:$BD$997,37,FALSE)</f>
        <v>27</v>
      </c>
      <c r="F19">
        <f>VLOOKUP(B19,GD_CHAM_CONG!$C$6:$BD$997,38,FALSE)</f>
        <v>27</v>
      </c>
      <c r="G19">
        <f>VLOOKUP(B19,GD_CHAM_CONG!$C$6:$BD$997,50,FALSE)</f>
        <v>0</v>
      </c>
      <c r="H19" s="43">
        <f t="shared" si="0"/>
        <v>27</v>
      </c>
      <c r="I19" s="43">
        <f>IF(H19/E19*DM_TI_LE!$F$23&gt;680000,680000,H19/E19*DM_TI_LE!$F$23)</f>
        <v>680000</v>
      </c>
    </row>
    <row r="20" spans="1:9" ht="12.75" x14ac:dyDescent="0.2">
      <c r="A20" s="49">
        <v>16</v>
      </c>
      <c r="B20" s="50">
        <f>GD_CHUNG!B20</f>
        <v>10543</v>
      </c>
      <c r="C20" s="50" t="str">
        <f>GD_CHUNG!C20</f>
        <v>Nguyễn Thị Thơm</v>
      </c>
      <c r="D20" s="50" t="str">
        <f>GD_CHUNG!D20</f>
        <v>NV Tài liệu và HDCX</v>
      </c>
      <c r="E20">
        <f>VLOOKUP(B20,GD_CHAM_CONG!$C$6:$BD$997,37,FALSE)</f>
        <v>27</v>
      </c>
      <c r="F20">
        <f>VLOOKUP(B20,GD_CHAM_CONG!$C$6:$BD$997,38,FALSE)</f>
        <v>27</v>
      </c>
      <c r="G20">
        <f>VLOOKUP(B20,GD_CHAM_CONG!$C$6:$BD$997,50,FALSE)</f>
        <v>0</v>
      </c>
      <c r="H20" s="43">
        <f t="shared" si="0"/>
        <v>27</v>
      </c>
      <c r="I20" s="43">
        <f>IF(H20/E20*DM_TI_LE!$F$23&gt;680000,680000,H20/E20*DM_TI_LE!$F$23)</f>
        <v>680000</v>
      </c>
    </row>
    <row r="21" spans="1:9" ht="12.75" x14ac:dyDescent="0.2">
      <c r="A21" s="49">
        <v>17</v>
      </c>
      <c r="B21" s="50">
        <f>GD_CHUNG!B21</f>
        <v>10544</v>
      </c>
      <c r="C21" s="50" t="str">
        <f>GD_CHUNG!C21</f>
        <v>Trần Thị Yến Nga</v>
      </c>
      <c r="D21" s="50" t="str">
        <f>GD_CHUNG!D21</f>
        <v>NV Tài liệu và HDCX</v>
      </c>
      <c r="E21">
        <f>VLOOKUP(B21,GD_CHAM_CONG!$C$6:$BD$997,37,FALSE)</f>
        <v>27</v>
      </c>
      <c r="F21">
        <f>VLOOKUP(B21,GD_CHAM_CONG!$C$6:$BD$997,38,FALSE)</f>
        <v>27</v>
      </c>
      <c r="G21">
        <f>VLOOKUP(B21,GD_CHAM_CONG!$C$6:$BD$997,50,FALSE)</f>
        <v>0</v>
      </c>
      <c r="H21" s="43">
        <f t="shared" si="0"/>
        <v>27</v>
      </c>
      <c r="I21" s="43">
        <f>IF(H21/E21*DM_TI_LE!$F$23&gt;680000,680000,H21/E21*DM_TI_LE!$F$23)</f>
        <v>680000</v>
      </c>
    </row>
    <row r="22" spans="1:9" ht="12.75" x14ac:dyDescent="0.2">
      <c r="A22" s="49">
        <v>18</v>
      </c>
      <c r="B22" s="50">
        <f>GD_CHUNG!B22</f>
        <v>10545</v>
      </c>
      <c r="C22" s="50" t="str">
        <f>GD_CHUNG!C22</f>
        <v>Ngô Thanh Hiệp</v>
      </c>
      <c r="D22" s="50" t="str">
        <f>GD_CHUNG!D22</f>
        <v>NV Tài liệu và HDCX</v>
      </c>
      <c r="E22">
        <f>VLOOKUP(B22,GD_CHAM_CONG!$C$6:$BD$997,37,FALSE)</f>
        <v>27</v>
      </c>
      <c r="F22">
        <f>VLOOKUP(B22,GD_CHAM_CONG!$C$6:$BD$997,38,FALSE)</f>
        <v>27</v>
      </c>
      <c r="G22">
        <f>VLOOKUP(B22,GD_CHAM_CONG!$C$6:$BD$997,50,FALSE)</f>
        <v>0</v>
      </c>
      <c r="H22" s="43">
        <f t="shared" si="0"/>
        <v>27</v>
      </c>
      <c r="I22" s="43">
        <f>IF(H22/E22*DM_TI_LE!$F$23&gt;680000,680000,H22/E22*DM_TI_LE!$F$23)</f>
        <v>680000</v>
      </c>
    </row>
    <row r="23" spans="1:9" ht="12.75" x14ac:dyDescent="0.2">
      <c r="A23" s="49">
        <v>19</v>
      </c>
      <c r="B23" s="50">
        <f>GD_CHUNG!B23</f>
        <v>10546</v>
      </c>
      <c r="C23" s="50" t="str">
        <f>GD_CHUNG!C23</f>
        <v>Tạ Đăng Việt</v>
      </c>
      <c r="D23" s="50" t="str">
        <f>GD_CHUNG!D23</f>
        <v>NV Tài liệu và HDCX</v>
      </c>
      <c r="E23">
        <f>VLOOKUP(B23,GD_CHAM_CONG!$C$6:$BD$997,37,FALSE)</f>
        <v>27</v>
      </c>
      <c r="F23">
        <f>VLOOKUP(B23,GD_CHAM_CONG!$C$6:$BD$997,38,FALSE)</f>
        <v>27</v>
      </c>
      <c r="G23">
        <f>VLOOKUP(B23,GD_CHAM_CONG!$C$6:$BD$997,50,FALSE)</f>
        <v>0</v>
      </c>
      <c r="H23" s="43">
        <f t="shared" si="0"/>
        <v>27</v>
      </c>
      <c r="I23" s="43">
        <f>IF(H23/E23*DM_TI_LE!$F$23&gt;680000,680000,H23/E23*DM_TI_LE!$F$23)</f>
        <v>680000</v>
      </c>
    </row>
    <row r="24" spans="1:9" ht="12.75" x14ac:dyDescent="0.2">
      <c r="A24" s="49">
        <v>20</v>
      </c>
      <c r="B24" s="50">
        <f>GD_CHUNG!B24</f>
        <v>10547</v>
      </c>
      <c r="C24" s="50" t="str">
        <f>GD_CHUNG!C24</f>
        <v>Đào Thanh Hải</v>
      </c>
      <c r="D24" s="50" t="str">
        <f>GD_CHUNG!D24</f>
        <v>NV Tài liệu và HDCX</v>
      </c>
      <c r="E24">
        <f>VLOOKUP(B24,GD_CHAM_CONG!$C$6:$BD$997,37,FALSE)</f>
        <v>27</v>
      </c>
      <c r="F24">
        <f>VLOOKUP(B24,GD_CHAM_CONG!$C$6:$BD$997,38,FALSE)</f>
        <v>27</v>
      </c>
      <c r="G24">
        <f>VLOOKUP(B24,GD_CHAM_CONG!$C$6:$BD$997,50,FALSE)</f>
        <v>0</v>
      </c>
      <c r="H24" s="43">
        <f t="shared" si="0"/>
        <v>27</v>
      </c>
      <c r="I24" s="43">
        <f>IF(H24/E24*DM_TI_LE!$F$23&gt;680000,680000,H24/E24*DM_TI_LE!$F$23)</f>
        <v>680000</v>
      </c>
    </row>
    <row r="25" spans="1:9" ht="12.75" x14ac:dyDescent="0.2">
      <c r="A25" s="49">
        <v>21</v>
      </c>
      <c r="B25" s="50">
        <f>GD_CHUNG!B25</f>
        <v>10549</v>
      </c>
      <c r="C25" s="50" t="str">
        <f>GD_CHUNG!C25</f>
        <v>Nguyễn Thanh Hải</v>
      </c>
      <c r="D25" s="50" t="str">
        <f>GD_CHUNG!D25</f>
        <v>NV Tài liệu và HDCX</v>
      </c>
      <c r="E25">
        <f>VLOOKUP(B25,GD_CHAM_CONG!$C$6:$BD$997,37,FALSE)</f>
        <v>27</v>
      </c>
      <c r="F25">
        <f>VLOOKUP(B25,GD_CHAM_CONG!$C$6:$BD$997,38,FALSE)</f>
        <v>27</v>
      </c>
      <c r="G25">
        <f>VLOOKUP(B25,GD_CHAM_CONG!$C$6:$BD$997,50,FALSE)</f>
        <v>0</v>
      </c>
      <c r="H25" s="43">
        <f t="shared" si="0"/>
        <v>27</v>
      </c>
      <c r="I25" s="43">
        <f>IF(H25/E25*DM_TI_LE!$F$23&gt;680000,680000,H25/E25*DM_TI_LE!$F$23)</f>
        <v>680000</v>
      </c>
    </row>
    <row r="26" spans="1:9" ht="12.75" x14ac:dyDescent="0.2">
      <c r="A26" s="49">
        <v>22</v>
      </c>
      <c r="B26" s="50">
        <f>GD_CHUNG!B26</f>
        <v>10550</v>
      </c>
      <c r="C26" s="50" t="str">
        <f>GD_CHUNG!C26</f>
        <v>Vũ Đức Thiện</v>
      </c>
      <c r="D26" s="50" t="str">
        <f>GD_CHUNG!D26</f>
        <v>NV Tài liệu và HDCX</v>
      </c>
      <c r="E26">
        <f>VLOOKUP(B26,GD_CHAM_CONG!$C$6:$BD$997,37,FALSE)</f>
        <v>27</v>
      </c>
      <c r="F26">
        <f>VLOOKUP(B26,GD_CHAM_CONG!$C$6:$BD$997,38,FALSE)</f>
        <v>27</v>
      </c>
      <c r="G26">
        <f>VLOOKUP(B26,GD_CHAM_CONG!$C$6:$BD$997,50,FALSE)</f>
        <v>0</v>
      </c>
      <c r="H26" s="43">
        <f t="shared" si="0"/>
        <v>27</v>
      </c>
      <c r="I26" s="43">
        <f>IF(H26/E26*DM_TI_LE!$F$23&gt;680000,680000,H26/E26*DM_TI_LE!$F$23)</f>
        <v>680000</v>
      </c>
    </row>
    <row r="27" spans="1:9" ht="12.75" x14ac:dyDescent="0.2">
      <c r="A27" s="49">
        <v>23</v>
      </c>
      <c r="B27" s="50">
        <f>GD_CHUNG!B27</f>
        <v>10551</v>
      </c>
      <c r="C27" s="50" t="str">
        <f>GD_CHUNG!C27</f>
        <v>Ngô Ngọc Long</v>
      </c>
      <c r="D27" s="50" t="str">
        <f>GD_CHUNG!D27</f>
        <v>NV Tài liệu và HDCX</v>
      </c>
      <c r="E27">
        <f>VLOOKUP(B27,GD_CHAM_CONG!$C$6:$BD$997,37,FALSE)</f>
        <v>27</v>
      </c>
      <c r="F27">
        <f>VLOOKUP(B27,GD_CHAM_CONG!$C$6:$BD$997,38,FALSE)</f>
        <v>27</v>
      </c>
      <c r="G27">
        <f>VLOOKUP(B27,GD_CHAM_CONG!$C$6:$BD$997,50,FALSE)</f>
        <v>0</v>
      </c>
      <c r="H27" s="43">
        <f t="shared" si="0"/>
        <v>27</v>
      </c>
      <c r="I27" s="43">
        <f>IF(H27/E27*DM_TI_LE!$F$23&gt;680000,680000,H27/E27*DM_TI_LE!$F$23)</f>
        <v>680000</v>
      </c>
    </row>
    <row r="28" spans="1:9" ht="12.75" x14ac:dyDescent="0.2">
      <c r="A28" s="49">
        <v>24</v>
      </c>
      <c r="B28" s="50">
        <f>GD_CHUNG!B28</f>
        <v>10552</v>
      </c>
      <c r="C28" s="50" t="str">
        <f>GD_CHUNG!C28</f>
        <v>Nguyễn Thúy Hà</v>
      </c>
      <c r="D28" s="50" t="str">
        <f>GD_CHUNG!D28</f>
        <v>NV Tài liệu và HDCX</v>
      </c>
      <c r="E28">
        <f>VLOOKUP(B28,GD_CHAM_CONG!$C$6:$BD$997,37,FALSE)</f>
        <v>27</v>
      </c>
      <c r="F28">
        <f>VLOOKUP(B28,GD_CHAM_CONG!$C$6:$BD$997,38,FALSE)</f>
        <v>27</v>
      </c>
      <c r="G28">
        <f>VLOOKUP(B28,GD_CHAM_CONG!$C$6:$BD$997,50,FALSE)</f>
        <v>0</v>
      </c>
      <c r="H28" s="43">
        <f t="shared" si="0"/>
        <v>27</v>
      </c>
      <c r="I28" s="43">
        <f>IF(H28/E28*DM_TI_LE!$F$23&gt;680000,680000,H28/E28*DM_TI_LE!$F$23)</f>
        <v>680000</v>
      </c>
    </row>
    <row r="29" spans="1:9" ht="12.75" x14ac:dyDescent="0.2">
      <c r="A29" s="49">
        <v>25</v>
      </c>
      <c r="B29" s="50">
        <f>GD_CHUNG!B29</f>
        <v>10553</v>
      </c>
      <c r="C29" s="50" t="str">
        <f>GD_CHUNG!C29</f>
        <v>Đỗ Thanh Tùng</v>
      </c>
      <c r="D29" s="50" t="str">
        <f>GD_CHUNG!D29</f>
        <v>NV Tài liệu và HDCX</v>
      </c>
      <c r="E29">
        <f>VLOOKUP(B29,GD_CHAM_CONG!$C$6:$BD$997,37,FALSE)</f>
        <v>27</v>
      </c>
      <c r="F29">
        <f>VLOOKUP(B29,GD_CHAM_CONG!$C$6:$BD$997,38,FALSE)</f>
        <v>27</v>
      </c>
      <c r="G29">
        <f>VLOOKUP(B29,GD_CHAM_CONG!$C$6:$BD$997,50,FALSE)</f>
        <v>0</v>
      </c>
      <c r="H29" s="43">
        <f t="shared" si="0"/>
        <v>27</v>
      </c>
      <c r="I29" s="43">
        <f>IF(H29/E29*DM_TI_LE!$F$23&gt;680000,680000,H29/E29*DM_TI_LE!$F$23)</f>
        <v>680000</v>
      </c>
    </row>
    <row r="30" spans="1:9" ht="12.75" x14ac:dyDescent="0.2">
      <c r="A30" s="49">
        <v>26</v>
      </c>
      <c r="B30" s="50">
        <f>GD_CHUNG!B30</f>
        <v>11126</v>
      </c>
      <c r="C30" s="50" t="str">
        <f>GD_CHUNG!C30</f>
        <v>Nguyễn Thị Thanh Hoa</v>
      </c>
      <c r="D30" s="50" t="str">
        <f>GD_CHUNG!D30</f>
        <v>NV Tài liệu và HDCX</v>
      </c>
      <c r="E30">
        <f>VLOOKUP(B30,GD_CHAM_CONG!$C$6:$BD$997,37,FALSE)</f>
        <v>27</v>
      </c>
      <c r="F30">
        <f>VLOOKUP(B30,GD_CHAM_CONG!$C$6:$BD$997,38,FALSE)</f>
        <v>27</v>
      </c>
      <c r="G30">
        <f>VLOOKUP(B30,GD_CHAM_CONG!$C$6:$BD$997,50,FALSE)</f>
        <v>0</v>
      </c>
      <c r="H30" s="43">
        <f t="shared" si="0"/>
        <v>27</v>
      </c>
      <c r="I30" s="43">
        <f>IF(H30/E30*DM_TI_LE!$F$23&gt;680000,680000,H30/E30*DM_TI_LE!$F$23)</f>
        <v>680000</v>
      </c>
    </row>
    <row r="31" spans="1:9" ht="12.75" x14ac:dyDescent="0.2">
      <c r="A31" s="49">
        <v>27</v>
      </c>
      <c r="B31" s="50">
        <f>GD_CHUNG!B31</f>
        <v>11127</v>
      </c>
      <c r="C31" s="50" t="str">
        <f>GD_CHUNG!C31</f>
        <v>Phí Thị Huyền Trang</v>
      </c>
      <c r="D31" s="50" t="str">
        <f>GD_CHUNG!D31</f>
        <v>NV Tài liệu và HDCX</v>
      </c>
      <c r="E31">
        <f>VLOOKUP(B31,GD_CHAM_CONG!$C$6:$BD$997,37,FALSE)</f>
        <v>27</v>
      </c>
      <c r="F31">
        <f>VLOOKUP(B31,GD_CHAM_CONG!$C$6:$BD$997,38,FALSE)</f>
        <v>27</v>
      </c>
      <c r="G31">
        <f>VLOOKUP(B31,GD_CHAM_CONG!$C$6:$BD$997,50,FALSE)</f>
        <v>0</v>
      </c>
      <c r="H31" s="43">
        <f t="shared" si="0"/>
        <v>27</v>
      </c>
      <c r="I31" s="43">
        <f>IF(H31/E31*DM_TI_LE!$F$23&gt;680000,680000,H31/E31*DM_TI_LE!$F$23)</f>
        <v>680000</v>
      </c>
    </row>
    <row r="32" spans="1:9" ht="12.75" x14ac:dyDescent="0.2">
      <c r="A32" s="49">
        <v>28</v>
      </c>
      <c r="B32" s="50">
        <f>GD_CHUNG!B32</f>
        <v>11128</v>
      </c>
      <c r="C32" s="50" t="str">
        <f>GD_CHUNG!C32</f>
        <v>Hoàng Thị Yến</v>
      </c>
      <c r="D32" s="50" t="str">
        <f>GD_CHUNG!D32</f>
        <v>NV Tài liệu và HDCX</v>
      </c>
      <c r="E32">
        <f>VLOOKUP(B32,GD_CHAM_CONG!$C$6:$BD$997,37,FALSE)</f>
        <v>27</v>
      </c>
      <c r="F32">
        <f>VLOOKUP(B32,GD_CHAM_CONG!$C$6:$BD$997,38,FALSE)</f>
        <v>27</v>
      </c>
      <c r="G32">
        <f>VLOOKUP(B32,GD_CHAM_CONG!$C$6:$BD$997,50,FALSE)</f>
        <v>0</v>
      </c>
      <c r="H32" s="43">
        <f t="shared" si="0"/>
        <v>27</v>
      </c>
      <c r="I32" s="43">
        <f>IF(H32/E32*DM_TI_LE!$F$23&gt;680000,680000,H32/E32*DM_TI_LE!$F$23)</f>
        <v>680000</v>
      </c>
    </row>
    <row r="33" spans="1:9" ht="12.75" x14ac:dyDescent="0.2">
      <c r="A33" s="49">
        <v>29</v>
      </c>
      <c r="B33" s="50">
        <f>GD_CHUNG!B33</f>
        <v>11130</v>
      </c>
      <c r="C33" s="50" t="str">
        <f>GD_CHUNG!C33</f>
        <v>Nguyễn Đình Trung</v>
      </c>
      <c r="D33" s="50" t="str">
        <f>GD_CHUNG!D33</f>
        <v>NV Tài liệu và HDCX</v>
      </c>
      <c r="E33">
        <f>VLOOKUP(B33,GD_CHAM_CONG!$C$6:$BD$997,37,FALSE)</f>
        <v>27</v>
      </c>
      <c r="F33">
        <f>VLOOKUP(B33,GD_CHAM_CONG!$C$6:$BD$997,38,FALSE)</f>
        <v>27</v>
      </c>
      <c r="G33">
        <f>VLOOKUP(B33,GD_CHAM_CONG!$C$6:$BD$997,50,FALSE)</f>
        <v>0</v>
      </c>
      <c r="H33" s="43">
        <f t="shared" si="0"/>
        <v>27</v>
      </c>
      <c r="I33" s="43">
        <f>IF(H33/E33*DM_TI_LE!$F$23&gt;680000,680000,H33/E33*DM_TI_LE!$F$23)</f>
        <v>680000</v>
      </c>
    </row>
    <row r="34" spans="1:9" ht="12.75" x14ac:dyDescent="0.2">
      <c r="A34" s="49">
        <v>30</v>
      </c>
      <c r="B34" s="50">
        <f>GD_CHUNG!B34</f>
        <v>11131</v>
      </c>
      <c r="C34" s="50" t="str">
        <f>GD_CHUNG!C34</f>
        <v>Vũ Tuấn Anh</v>
      </c>
      <c r="D34" s="50" t="str">
        <f>GD_CHUNG!D34</f>
        <v>NV Tài liệu và HDCX</v>
      </c>
      <c r="E34">
        <f>VLOOKUP(B34,GD_CHAM_CONG!$C$6:$BD$997,37,FALSE)</f>
        <v>27</v>
      </c>
      <c r="F34">
        <f>VLOOKUP(B34,GD_CHAM_CONG!$C$6:$BD$997,38,FALSE)</f>
        <v>27</v>
      </c>
      <c r="G34">
        <f>VLOOKUP(B34,GD_CHAM_CONG!$C$6:$BD$997,50,FALSE)</f>
        <v>0</v>
      </c>
      <c r="H34" s="43">
        <f t="shared" si="0"/>
        <v>27</v>
      </c>
      <c r="I34" s="43">
        <f>IF(H34/E34*DM_TI_LE!$F$23&gt;680000,680000,H34/E34*DM_TI_LE!$F$23)</f>
        <v>680000</v>
      </c>
    </row>
    <row r="35" spans="1:9" ht="12.75" x14ac:dyDescent="0.2">
      <c r="A35" s="49">
        <v>31</v>
      </c>
      <c r="B35" s="50">
        <f>GD_CHUNG!B35</f>
        <v>12552</v>
      </c>
      <c r="C35" s="50" t="str">
        <f>GD_CHUNG!C35</f>
        <v>Mai Hoàng Phương</v>
      </c>
      <c r="D35" s="50" t="str">
        <f>GD_CHUNG!D35</f>
        <v>NV Tài liệu và HDCX</v>
      </c>
      <c r="E35">
        <f>VLOOKUP(B35,GD_CHAM_CONG!$C$6:$BD$997,37,FALSE)</f>
        <v>27</v>
      </c>
      <c r="F35">
        <f>VLOOKUP(B35,GD_CHAM_CONG!$C$6:$BD$997,38,FALSE)</f>
        <v>27</v>
      </c>
      <c r="G35">
        <f>VLOOKUP(B35,GD_CHAM_CONG!$C$6:$BD$997,50,FALSE)</f>
        <v>0</v>
      </c>
      <c r="H35" s="43">
        <f t="shared" si="0"/>
        <v>27</v>
      </c>
      <c r="I35" s="43">
        <f>IF(H35/E35*DM_TI_LE!$F$23&gt;680000,680000,H35/E35*DM_TI_LE!$F$23)</f>
        <v>680000</v>
      </c>
    </row>
    <row r="36" spans="1:9" ht="12.75" x14ac:dyDescent="0.2">
      <c r="A36" s="49">
        <v>32</v>
      </c>
      <c r="B36" s="50">
        <f>GD_CHUNG!B36</f>
        <v>12553</v>
      </c>
      <c r="C36" s="50" t="str">
        <f>GD_CHUNG!C36</f>
        <v>Phạm Duy Hải</v>
      </c>
      <c r="D36" s="50" t="str">
        <f>GD_CHUNG!D36</f>
        <v>NV Tài liệu và HDCX</v>
      </c>
      <c r="E36">
        <f>VLOOKUP(B36,GD_CHAM_CONG!$C$6:$BD$997,37,FALSE)</f>
        <v>27</v>
      </c>
      <c r="F36">
        <f>VLOOKUP(B36,GD_CHAM_CONG!$C$6:$BD$997,38,FALSE)</f>
        <v>27</v>
      </c>
      <c r="G36">
        <f>VLOOKUP(B36,GD_CHAM_CONG!$C$6:$BD$997,50,FALSE)</f>
        <v>0</v>
      </c>
      <c r="H36" s="43">
        <f t="shared" si="0"/>
        <v>27</v>
      </c>
      <c r="I36" s="43">
        <f>IF(H36/E36*DM_TI_LE!$F$23&gt;680000,680000,H36/E36*DM_TI_LE!$F$23)</f>
        <v>680000</v>
      </c>
    </row>
    <row r="37" spans="1:9" ht="12.75" x14ac:dyDescent="0.2">
      <c r="A37" s="49">
        <v>33</v>
      </c>
      <c r="B37" s="50">
        <f>GD_CHUNG!B37</f>
        <v>12565</v>
      </c>
      <c r="C37" s="50" t="str">
        <f>GD_CHUNG!C37</f>
        <v>Vũ Trọng Nghĩa</v>
      </c>
      <c r="D37" s="50" t="str">
        <f>GD_CHUNG!D37</f>
        <v>NV Tài liệu và HDCX</v>
      </c>
      <c r="E37">
        <f>VLOOKUP(B37,GD_CHAM_CONG!$C$6:$BD$997,37,FALSE)</f>
        <v>27</v>
      </c>
      <c r="F37">
        <f>VLOOKUP(B37,GD_CHAM_CONG!$C$6:$BD$997,38,FALSE)</f>
        <v>27</v>
      </c>
      <c r="G37">
        <f>VLOOKUP(B37,GD_CHAM_CONG!$C$6:$BD$997,50,FALSE)</f>
        <v>0</v>
      </c>
      <c r="H37" s="43">
        <f t="shared" si="0"/>
        <v>27</v>
      </c>
      <c r="I37" s="43">
        <f>IF(H37/E37*DM_TI_LE!$F$23&gt;680000,680000,H37/E37*DM_TI_LE!$F$23)</f>
        <v>680000</v>
      </c>
    </row>
    <row r="38" spans="1:9" ht="12.75" x14ac:dyDescent="0.2">
      <c r="A38" s="49">
        <v>34</v>
      </c>
      <c r="B38" s="50">
        <f>GD_CHUNG!B38</f>
        <v>12566</v>
      </c>
      <c r="C38" s="50" t="str">
        <f>GD_CHUNG!C38</f>
        <v>Hoàng Duy Thái</v>
      </c>
      <c r="D38" s="50" t="str">
        <f>GD_CHUNG!D38</f>
        <v>NV Tài liệu và HDCX</v>
      </c>
      <c r="E38">
        <f>VLOOKUP(B38,GD_CHAM_CONG!$C$6:$BD$997,37,FALSE)</f>
        <v>27</v>
      </c>
      <c r="F38">
        <f>VLOOKUP(B38,GD_CHAM_CONG!$C$6:$BD$997,38,FALSE)</f>
        <v>27</v>
      </c>
      <c r="G38">
        <f>VLOOKUP(B38,GD_CHAM_CONG!$C$6:$BD$997,50,FALSE)</f>
        <v>0</v>
      </c>
      <c r="H38" s="43">
        <f t="shared" si="0"/>
        <v>27</v>
      </c>
      <c r="I38" s="43">
        <f>IF(H38/E38*DM_TI_LE!$F$23&gt;680000,680000,H38/E38*DM_TI_LE!$F$23)</f>
        <v>680000</v>
      </c>
    </row>
    <row r="39" spans="1:9" ht="12.75" x14ac:dyDescent="0.2">
      <c r="A39" s="49">
        <v>35</v>
      </c>
      <c r="B39" s="50">
        <f>GD_CHUNG!B39</f>
        <v>13356</v>
      </c>
      <c r="C39" s="50" t="str">
        <f>GD_CHUNG!C39</f>
        <v>Trần Anh Sơn</v>
      </c>
      <c r="D39" s="50" t="str">
        <f>GD_CHUNG!D39</f>
        <v>NV Tài liệu và HDCX</v>
      </c>
      <c r="E39">
        <f>VLOOKUP(B39,GD_CHAM_CONG!$C$6:$BD$997,37,FALSE)</f>
        <v>27</v>
      </c>
      <c r="F39">
        <f>VLOOKUP(B39,GD_CHAM_CONG!$C$6:$BD$997,38,FALSE)</f>
        <v>27</v>
      </c>
      <c r="G39">
        <f>VLOOKUP(B39,GD_CHAM_CONG!$C$6:$BD$997,50,FALSE)</f>
        <v>0</v>
      </c>
      <c r="H39" s="43">
        <f t="shared" si="0"/>
        <v>27</v>
      </c>
      <c r="I39" s="43">
        <f>IF(H39/E39*DM_TI_LE!$F$23&gt;680000,680000,H39/E39*DM_TI_LE!$F$23)</f>
        <v>680000</v>
      </c>
    </row>
    <row r="40" spans="1:9" ht="12.75" x14ac:dyDescent="0.2">
      <c r="A40" s="49">
        <v>36</v>
      </c>
      <c r="B40" s="50">
        <f>GD_CHUNG!B40</f>
        <v>13357</v>
      </c>
      <c r="C40" s="50" t="str">
        <f>GD_CHUNG!C40</f>
        <v>Nguyễn Trường Giang</v>
      </c>
      <c r="D40" s="50" t="str">
        <f>GD_CHUNG!D40</f>
        <v>NV Tài liệu và HDCX</v>
      </c>
      <c r="E40">
        <f>VLOOKUP(B40,GD_CHAM_CONG!$C$6:$BD$997,37,FALSE)</f>
        <v>27</v>
      </c>
      <c r="F40">
        <f>VLOOKUP(B40,GD_CHAM_CONG!$C$6:$BD$997,38,FALSE)</f>
        <v>27</v>
      </c>
      <c r="G40">
        <f>VLOOKUP(B40,GD_CHAM_CONG!$C$6:$BD$997,50,FALSE)</f>
        <v>0</v>
      </c>
      <c r="H40" s="43">
        <f t="shared" si="0"/>
        <v>27</v>
      </c>
      <c r="I40" s="43">
        <f>IF(H40/E40*DM_TI_LE!$F$23&gt;680000,680000,H40/E40*DM_TI_LE!$F$23)</f>
        <v>680000</v>
      </c>
    </row>
    <row r="41" spans="1:9" ht="12.75" x14ac:dyDescent="0.2">
      <c r="A41" s="49">
        <v>37</v>
      </c>
      <c r="B41" s="50">
        <f>GD_CHUNG!B41</f>
        <v>13358</v>
      </c>
      <c r="C41" s="50" t="str">
        <f>GD_CHUNG!C41</f>
        <v>Phan Thế Chung</v>
      </c>
      <c r="D41" s="50" t="str">
        <f>GD_CHUNG!D41</f>
        <v>NV Tài liệu và HDCX</v>
      </c>
      <c r="E41">
        <f>VLOOKUP(B41,GD_CHAM_CONG!$C$6:$BD$997,37,FALSE)</f>
        <v>27</v>
      </c>
      <c r="F41">
        <f>VLOOKUP(B41,GD_CHAM_CONG!$C$6:$BD$997,38,FALSE)</f>
        <v>23</v>
      </c>
      <c r="G41">
        <f>VLOOKUP(B41,GD_CHAM_CONG!$C$6:$BD$997,50,FALSE)</f>
        <v>0</v>
      </c>
      <c r="H41" s="43">
        <f t="shared" si="0"/>
        <v>23</v>
      </c>
      <c r="I41" s="43">
        <f>IF(H41/E41*DM_TI_LE!$F$23&gt;680000,680000,H41/E41*DM_TI_LE!$F$23)</f>
        <v>579259.25925925921</v>
      </c>
    </row>
    <row r="42" spans="1:9" ht="12.75" x14ac:dyDescent="0.2">
      <c r="A42" s="49">
        <v>38</v>
      </c>
      <c r="B42" s="50">
        <f>GD_CHUNG!B42</f>
        <v>13359</v>
      </c>
      <c r="C42" s="50" t="str">
        <f>GD_CHUNG!C42</f>
        <v>Dương Đức An</v>
      </c>
      <c r="D42" s="50" t="str">
        <f>GD_CHUNG!D42</f>
        <v>NV Tài liệu và HDCX</v>
      </c>
      <c r="E42">
        <f>VLOOKUP(B42,GD_CHAM_CONG!$C$6:$BD$997,37,FALSE)</f>
        <v>27</v>
      </c>
      <c r="F42">
        <f>VLOOKUP(B42,GD_CHAM_CONG!$C$6:$BD$997,38,FALSE)</f>
        <v>27</v>
      </c>
      <c r="G42">
        <f>VLOOKUP(B42,GD_CHAM_CONG!$C$6:$BD$997,50,FALSE)</f>
        <v>0</v>
      </c>
      <c r="H42" s="43">
        <f t="shared" si="0"/>
        <v>27</v>
      </c>
      <c r="I42" s="43">
        <f>IF(H42/E42*DM_TI_LE!$F$23&gt;680000,680000,H42/E42*DM_TI_LE!$F$23)</f>
        <v>680000</v>
      </c>
    </row>
    <row r="43" spans="1:9" ht="12.75" x14ac:dyDescent="0.2">
      <c r="A43" s="49">
        <v>39</v>
      </c>
      <c r="B43" s="50">
        <f>GD_CHUNG!B43</f>
        <v>13360</v>
      </c>
      <c r="C43" s="50" t="str">
        <f>GD_CHUNG!C43</f>
        <v>Nguyễn Tự Tuyền</v>
      </c>
      <c r="D43" s="50" t="str">
        <f>GD_CHUNG!D43</f>
        <v>NV Tài liệu và HDCX</v>
      </c>
      <c r="E43">
        <f>VLOOKUP(B43,GD_CHAM_CONG!$C$6:$BD$997,37,FALSE)</f>
        <v>27</v>
      </c>
      <c r="F43">
        <f>VLOOKUP(B43,GD_CHAM_CONG!$C$6:$BD$997,38,FALSE)</f>
        <v>27</v>
      </c>
      <c r="G43">
        <f>VLOOKUP(B43,GD_CHAM_CONG!$C$6:$BD$997,50,FALSE)</f>
        <v>0</v>
      </c>
      <c r="H43" s="43">
        <f t="shared" si="0"/>
        <v>27</v>
      </c>
      <c r="I43" s="43">
        <f>IF(H43/E43*DM_TI_LE!$F$23&gt;680000,680000,H43/E43*DM_TI_LE!$F$23)</f>
        <v>680000</v>
      </c>
    </row>
    <row r="44" spans="1:9" ht="12.75" x14ac:dyDescent="0.2">
      <c r="A44" s="49">
        <v>40</v>
      </c>
      <c r="B44" s="50">
        <f>GD_CHUNG!B44</f>
        <v>10535</v>
      </c>
      <c r="C44" s="50" t="str">
        <f>GD_CHUNG!C44</f>
        <v>Nguyễn Văn Duẩn</v>
      </c>
      <c r="D44" s="50" t="str">
        <f>GD_CHUNG!D44</f>
        <v>Nv Thống kê</v>
      </c>
      <c r="E44">
        <f>VLOOKUP(B44,GD_CHAM_CONG!$C$6:$BD$997,37,FALSE)</f>
        <v>23</v>
      </c>
      <c r="F44">
        <f>VLOOKUP(B44,GD_CHAM_CONG!$C$6:$BD$997,38,FALSE)</f>
        <v>23</v>
      </c>
      <c r="G44">
        <f>VLOOKUP(B44,GD_CHAM_CONG!$C$6:$BD$997,50,FALSE)</f>
        <v>0</v>
      </c>
      <c r="H44" s="43">
        <f t="shared" si="0"/>
        <v>23</v>
      </c>
      <c r="I44" s="43">
        <f>IF(H44/E44*DM_TI_LE!$F$23&gt;680000,680000,H44/E44*DM_TI_LE!$F$23)</f>
        <v>680000</v>
      </c>
    </row>
    <row r="45" spans="1:9" ht="12.75" x14ac:dyDescent="0.2">
      <c r="A45" s="49">
        <v>41</v>
      </c>
      <c r="B45" s="50">
        <f>GD_CHUNG!B45</f>
        <v>13527</v>
      </c>
      <c r="C45" s="50" t="str">
        <f>GD_CHUNG!C45</f>
        <v>Chu Lữ Thu Phương</v>
      </c>
      <c r="D45" s="50" t="str">
        <f>GD_CHUNG!D45</f>
        <v>NV Thủ tục bay, không báo</v>
      </c>
      <c r="E45">
        <f>VLOOKUP(B45,GD_CHAM_CONG!$C$6:$BD$997,37,FALSE)</f>
        <v>27</v>
      </c>
      <c r="F45">
        <f>VLOOKUP(B45,GD_CHAM_CONG!$C$6:$BD$997,38,FALSE)</f>
        <v>27</v>
      </c>
      <c r="G45">
        <f>VLOOKUP(B45,GD_CHAM_CONG!$C$6:$BD$997,50,FALSE)</f>
        <v>0</v>
      </c>
      <c r="H45" s="43">
        <f t="shared" si="0"/>
        <v>27</v>
      </c>
      <c r="I45" s="43">
        <f>IF(H45/E45*DM_TI_LE!$F$23&gt;680000,680000,H45/E45*DM_TI_LE!$F$23)</f>
        <v>680000</v>
      </c>
    </row>
    <row r="46" spans="1:9" ht="12.75" x14ac:dyDescent="0.2">
      <c r="A46" s="49">
        <v>42</v>
      </c>
      <c r="B46" s="50">
        <f>GD_CHUNG!B46</f>
        <v>13528</v>
      </c>
      <c r="C46" s="50" t="str">
        <f>GD_CHUNG!C46</f>
        <v>Cao Thị Trà Giang</v>
      </c>
      <c r="D46" s="50" t="str">
        <f>GD_CHUNG!D46</f>
        <v>NV Thủ tục bay, không báo</v>
      </c>
      <c r="E46">
        <f>VLOOKUP(B46,GD_CHAM_CONG!$C$6:$BD$997,37,FALSE)</f>
        <v>27</v>
      </c>
      <c r="F46">
        <f>VLOOKUP(B46,GD_CHAM_CONG!$C$6:$BD$997,38,FALSE)</f>
        <v>27</v>
      </c>
      <c r="G46">
        <f>VLOOKUP(B46,GD_CHAM_CONG!$C$6:$BD$997,50,FALSE)</f>
        <v>0</v>
      </c>
      <c r="H46" s="43">
        <f t="shared" si="0"/>
        <v>27</v>
      </c>
      <c r="I46" s="43">
        <f>IF(H46/E46*DM_TI_LE!$F$23&gt;680000,680000,H46/E46*DM_TI_LE!$F$23)</f>
        <v>680000</v>
      </c>
    </row>
    <row r="47" spans="1:9" ht="12.75" x14ac:dyDescent="0.2">
      <c r="A47" s="49">
        <v>43</v>
      </c>
      <c r="B47" s="50">
        <f>GD_CHUNG!B47</f>
        <v>10536</v>
      </c>
      <c r="C47" s="50" t="str">
        <f>GD_CHUNG!C47</f>
        <v>Nguyễn Tiến Dũng</v>
      </c>
      <c r="D47" s="50" t="str">
        <f>GD_CHUNG!D47</f>
        <v>NV ULD</v>
      </c>
      <c r="E47">
        <f>VLOOKUP(B47,GD_CHAM_CONG!$C$6:$BD$997,37,FALSE)</f>
        <v>27</v>
      </c>
      <c r="F47">
        <f>VLOOKUP(B47,GD_CHAM_CONG!$C$6:$BD$997,38,FALSE)</f>
        <v>27</v>
      </c>
      <c r="G47">
        <f>VLOOKUP(B47,GD_CHAM_CONG!$C$6:$BD$997,50,FALSE)</f>
        <v>0</v>
      </c>
      <c r="H47" s="43">
        <f t="shared" si="0"/>
        <v>27</v>
      </c>
      <c r="I47" s="43">
        <f>IF(H47/E47*DM_TI_LE!$F$23&gt;680000,680000,H47/E47*DM_TI_LE!$F$23)</f>
        <v>680000</v>
      </c>
    </row>
    <row r="48" spans="1:9" ht="12.75" x14ac:dyDescent="0.2">
      <c r="A48" s="49">
        <v>44</v>
      </c>
      <c r="B48" s="50">
        <f>GD_CHUNG!B48</f>
        <v>11355</v>
      </c>
      <c r="C48" s="50" t="str">
        <f>GD_CHUNG!C48</f>
        <v>Văn Anh Tuấn</v>
      </c>
      <c r="D48" s="50" t="str">
        <f>GD_CHUNG!D48</f>
        <v>NV ULD</v>
      </c>
      <c r="E48">
        <f>VLOOKUP(B48,GD_CHAM_CONG!$C$6:$BD$997,37,FALSE)</f>
        <v>27</v>
      </c>
      <c r="F48">
        <f>VLOOKUP(B48,GD_CHAM_CONG!$C$6:$BD$997,38,FALSE)</f>
        <v>27</v>
      </c>
      <c r="G48">
        <f>VLOOKUP(B48,GD_CHAM_CONG!$C$6:$BD$997,50,FALSE)</f>
        <v>0</v>
      </c>
      <c r="H48" s="43">
        <f t="shared" si="0"/>
        <v>27</v>
      </c>
      <c r="I48" s="43">
        <f>IF(H48/E48*DM_TI_LE!$F$23&gt;680000,680000,H48/E48*DM_TI_LE!$F$23)</f>
        <v>680000</v>
      </c>
    </row>
    <row r="49" spans="1:9" ht="12.75" x14ac:dyDescent="0.2">
      <c r="A49" s="49">
        <v>45</v>
      </c>
      <c r="B49" s="50">
        <f>GD_CHUNG!B49</f>
        <v>12593</v>
      </c>
      <c r="C49" s="50" t="str">
        <f>GD_CHUNG!C49</f>
        <v>Phạm Trần Tuấn Minh</v>
      </c>
      <c r="D49" s="50" t="str">
        <f>GD_CHUNG!D49</f>
        <v>NV ULD</v>
      </c>
      <c r="E49">
        <f>VLOOKUP(B49,GD_CHAM_CONG!$C$6:$BD$997,37,FALSE)</f>
        <v>27</v>
      </c>
      <c r="F49">
        <f>VLOOKUP(B49,GD_CHAM_CONG!$C$6:$BD$997,38,FALSE)</f>
        <v>27</v>
      </c>
      <c r="G49">
        <f>VLOOKUP(B49,GD_CHAM_CONG!$C$6:$BD$997,50,FALSE)</f>
        <v>0</v>
      </c>
      <c r="H49" s="43">
        <f t="shared" si="0"/>
        <v>27</v>
      </c>
      <c r="I49" s="43">
        <f>IF(H49/E49*DM_TI_LE!$F$23&gt;680000,680000,H49/E49*DM_TI_LE!$F$23)</f>
        <v>680000</v>
      </c>
    </row>
    <row r="50" spans="1:9" ht="12.75" x14ac:dyDescent="0.2">
      <c r="A50" s="49">
        <v>46</v>
      </c>
      <c r="B50" s="50">
        <f>GD_CHUNG!B50</f>
        <v>12594</v>
      </c>
      <c r="C50" s="50" t="str">
        <f>GD_CHUNG!C50</f>
        <v>Đỗ Đình Quân</v>
      </c>
      <c r="D50" s="50" t="str">
        <f>GD_CHUNG!D50</f>
        <v>NV ULD</v>
      </c>
      <c r="E50">
        <f>VLOOKUP(B50,GD_CHAM_CONG!$C$6:$BD$997,37,FALSE)</f>
        <v>27</v>
      </c>
      <c r="F50">
        <f>VLOOKUP(B50,GD_CHAM_CONG!$C$6:$BD$997,38,FALSE)</f>
        <v>27</v>
      </c>
      <c r="G50">
        <f>VLOOKUP(B50,GD_CHAM_CONG!$C$6:$BD$997,50,FALSE)</f>
        <v>0</v>
      </c>
      <c r="H50" s="43">
        <f t="shared" si="0"/>
        <v>27</v>
      </c>
      <c r="I50" s="43">
        <f>IF(H50/E50*DM_TI_LE!$F$23&gt;680000,680000,H50/E50*DM_TI_LE!$F$23)</f>
        <v>680000</v>
      </c>
    </row>
    <row r="51" spans="1:9" ht="12.75" x14ac:dyDescent="0.2">
      <c r="A51" s="49">
        <v>47</v>
      </c>
      <c r="B51" s="50">
        <f>GD_CHUNG!B51</f>
        <v>12595</v>
      </c>
      <c r="C51" s="50" t="str">
        <f>GD_CHUNG!C51</f>
        <v>Lê Văn Lương</v>
      </c>
      <c r="D51" s="50" t="str">
        <f>GD_CHUNG!D51</f>
        <v>NV ULD</v>
      </c>
      <c r="E51">
        <f>VLOOKUP(B51,GD_CHAM_CONG!$C$6:$BD$997,37,FALSE)</f>
        <v>27</v>
      </c>
      <c r="F51">
        <f>VLOOKUP(B51,GD_CHAM_CONG!$C$6:$BD$997,38,FALSE)</f>
        <v>27</v>
      </c>
      <c r="G51">
        <f>VLOOKUP(B51,GD_CHAM_CONG!$C$6:$BD$997,50,FALSE)</f>
        <v>0</v>
      </c>
      <c r="H51" s="43">
        <f t="shared" si="0"/>
        <v>27</v>
      </c>
      <c r="I51" s="43">
        <f>IF(H51/E51*DM_TI_LE!$F$23&gt;680000,680000,H51/E51*DM_TI_LE!$F$23)</f>
        <v>680000</v>
      </c>
    </row>
    <row r="52" spans="1:9" ht="12.75" x14ac:dyDescent="0.2">
      <c r="A52" s="49">
        <v>48</v>
      </c>
      <c r="B52" s="50">
        <f>GD_CHUNG!B52</f>
        <v>13669</v>
      </c>
      <c r="C52" s="50" t="str">
        <f>GD_CHUNG!C52</f>
        <v>Nguyễn Duy Hải</v>
      </c>
      <c r="D52" s="50" t="str">
        <f>GD_CHUNG!D52</f>
        <v>NV ULD</v>
      </c>
      <c r="E52">
        <f>VLOOKUP(B52,GD_CHAM_CONG!$C$6:$BD$997,37,FALSE)</f>
        <v>27</v>
      </c>
      <c r="F52">
        <f>VLOOKUP(B52,GD_CHAM_CONG!$C$6:$BD$997,38,FALSE)</f>
        <v>27</v>
      </c>
      <c r="G52">
        <f>VLOOKUP(B52,GD_CHAM_CONG!$C$6:$BD$997,50,FALSE)</f>
        <v>0</v>
      </c>
      <c r="H52" s="43">
        <f t="shared" si="0"/>
        <v>27</v>
      </c>
      <c r="I52" s="43">
        <f>IF(H52/E52*DM_TI_LE!$F$23&gt;680000,680000,H52/E52*DM_TI_LE!$F$23)</f>
        <v>680000</v>
      </c>
    </row>
    <row r="53" spans="1:9" ht="12.75" x14ac:dyDescent="0.2">
      <c r="A53" s="49">
        <v>49</v>
      </c>
      <c r="B53" s="50">
        <f>GD_CHUNG!B53</f>
        <v>13102</v>
      </c>
      <c r="C53" s="50" t="str">
        <f>GD_CHUNG!C53</f>
        <v>Ngô Văn Sơn</v>
      </c>
      <c r="D53" s="50" t="str">
        <f>GD_CHUNG!D53</f>
        <v>Nviên HDCX</v>
      </c>
      <c r="E53">
        <f>VLOOKUP(B53,GD_CHAM_CONG!$C$6:$BD$997,37,FALSE)</f>
        <v>27</v>
      </c>
      <c r="F53">
        <f>VLOOKUP(B53,GD_CHAM_CONG!$C$6:$BD$997,38,FALSE)</f>
        <v>27</v>
      </c>
      <c r="G53">
        <f>VLOOKUP(B53,GD_CHAM_CONG!$C$6:$BD$997,50,FALSE)</f>
        <v>0</v>
      </c>
      <c r="H53" s="43">
        <f t="shared" si="0"/>
        <v>27</v>
      </c>
      <c r="I53" s="43">
        <f>IF(H53/E53*DM_TI_LE!$F$23&gt;680000,680000,H53/E53*DM_TI_LE!$F$23)</f>
        <v>680000</v>
      </c>
    </row>
    <row r="54" spans="1:9" ht="12.75" x14ac:dyDescent="0.2">
      <c r="A54" s="49">
        <v>50</v>
      </c>
      <c r="B54" s="50">
        <f>GD_CHUNG!B54</f>
        <v>13777</v>
      </c>
      <c r="C54" s="50" t="str">
        <f>GD_CHUNG!C54</f>
        <v>Nguyễn Đức Huy</v>
      </c>
      <c r="D54" s="50" t="str">
        <f>GD_CHUNG!D54</f>
        <v>Nhân viên cân bằng trọng tải nhóm 2</v>
      </c>
      <c r="E54">
        <f>VLOOKUP(B54,GD_CHAM_CONG!$C$6:$BD$997,37,FALSE)</f>
        <v>27</v>
      </c>
      <c r="F54">
        <f>VLOOKUP(B54,GD_CHAM_CONG!$C$6:$BD$997,38,FALSE)</f>
        <v>19</v>
      </c>
      <c r="G54">
        <f>VLOOKUP(B54,GD_CHAM_CONG!$C$6:$BD$997,50,FALSE)</f>
        <v>0</v>
      </c>
      <c r="H54" s="43">
        <f t="shared" si="0"/>
        <v>19</v>
      </c>
      <c r="I54" s="43">
        <f>IF(H54/E54*DM_TI_LE!$F$23&gt;680000,680000,H54/E54*DM_TI_LE!$F$23)</f>
        <v>478518.51851851854</v>
      </c>
    </row>
    <row r="55" spans="1:9" ht="12.75" x14ac:dyDescent="0.2">
      <c r="A55" s="49">
        <v>51</v>
      </c>
      <c r="B55" s="50">
        <f>GD_CHUNG!B55</f>
        <v>13783</v>
      </c>
      <c r="C55" s="50" t="str">
        <f>GD_CHUNG!C55</f>
        <v>Trần Đăng Khoa</v>
      </c>
      <c r="D55" s="50" t="str">
        <f>GD_CHUNG!D55</f>
        <v>Nhân viên cân bằng trọng tải nhóm 2</v>
      </c>
      <c r="E55">
        <f>VLOOKUP(B55,GD_CHAM_CONG!$C$6:$BD$997,37,FALSE)</f>
        <v>27</v>
      </c>
      <c r="F55">
        <f>VLOOKUP(B55,GD_CHAM_CONG!$C$6:$BD$997,38,FALSE)</f>
        <v>19</v>
      </c>
      <c r="G55">
        <f>VLOOKUP(B55,GD_CHAM_CONG!$C$6:$BD$997,50,FALSE)</f>
        <v>0</v>
      </c>
      <c r="H55" s="43">
        <f t="shared" si="0"/>
        <v>19</v>
      </c>
      <c r="I55" s="43">
        <f>IF(H55/E55*DM_TI_LE!$F$23&gt;680000,680000,H55/E55*DM_TI_LE!$F$23)</f>
        <v>478518.51851851854</v>
      </c>
    </row>
    <row r="56" spans="1:9" ht="12.75" x14ac:dyDescent="0.2">
      <c r="A56" s="49">
        <v>52</v>
      </c>
      <c r="B56" s="50">
        <f>GD_CHUNG!B56</f>
        <v>13785</v>
      </c>
      <c r="C56" s="50" t="str">
        <f>GD_CHUNG!C56</f>
        <v>Nguyễn Thị Nam Phương</v>
      </c>
      <c r="D56" s="50" t="str">
        <f>GD_CHUNG!D56</f>
        <v>Nhân viên cân bằng trọng tải nhóm 2</v>
      </c>
      <c r="E56">
        <f>VLOOKUP(B56,GD_CHAM_CONG!$C$6:$BD$997,37,FALSE)</f>
        <v>27</v>
      </c>
      <c r="F56">
        <f>VLOOKUP(B56,GD_CHAM_CONG!$C$6:$BD$997,38,FALSE)</f>
        <v>16</v>
      </c>
      <c r="G56">
        <f>VLOOKUP(B56,GD_CHAM_CONG!$C$6:$BD$997,50,FALSE)</f>
        <v>0</v>
      </c>
      <c r="H56" s="43">
        <f t="shared" si="0"/>
        <v>16</v>
      </c>
      <c r="I56" s="43">
        <f>IF(H56/E56*DM_TI_LE!$F$23&gt;680000,680000,H56/E56*DM_TI_LE!$F$23)</f>
        <v>402962.96296296292</v>
      </c>
    </row>
    <row r="57" spans="1:9" ht="12.75" x14ac:dyDescent="0.2">
      <c r="A57" s="49">
        <v>53</v>
      </c>
      <c r="B57" s="50">
        <f>GD_CHUNG!B57</f>
        <v>13786</v>
      </c>
      <c r="C57" s="50" t="str">
        <f>GD_CHUNG!C57</f>
        <v>Đinh Đức Nam</v>
      </c>
      <c r="D57" s="50" t="str">
        <f>GD_CHUNG!D57</f>
        <v>Nhân viên cân bằng trọng tải nhóm 2</v>
      </c>
      <c r="E57">
        <f>VLOOKUP(B57,GD_CHAM_CONG!$C$6:$BD$997,37,FALSE)</f>
        <v>27</v>
      </c>
      <c r="F57">
        <f>VLOOKUP(B57,GD_CHAM_CONG!$C$6:$BD$997,38,FALSE)</f>
        <v>19</v>
      </c>
      <c r="G57">
        <f>VLOOKUP(B57,GD_CHAM_CONG!$C$6:$BD$997,50,FALSE)</f>
        <v>0</v>
      </c>
      <c r="H57" s="43">
        <f t="shared" si="0"/>
        <v>19</v>
      </c>
      <c r="I57" s="43">
        <f>IF(H57/E57*DM_TI_LE!$F$23&gt;680000,680000,H57/E57*DM_TI_LE!$F$23)</f>
        <v>478518.51851851854</v>
      </c>
    </row>
    <row r="58" spans="1:9" ht="12.75" x14ac:dyDescent="0.2">
      <c r="A58" s="49">
        <v>54</v>
      </c>
      <c r="B58" s="50">
        <f>GD_CHUNG!B58</f>
        <v>13787</v>
      </c>
      <c r="C58" s="50" t="str">
        <f>GD_CHUNG!C58</f>
        <v>Nguyễn Thái Sơn</v>
      </c>
      <c r="D58" s="50" t="str">
        <f>GD_CHUNG!D58</f>
        <v>Nhân viên cân bằng trọng tải nhóm 2</v>
      </c>
      <c r="E58">
        <f>VLOOKUP(B58,GD_CHAM_CONG!$C$6:$BD$997,37,FALSE)</f>
        <v>27</v>
      </c>
      <c r="F58">
        <f>VLOOKUP(B58,GD_CHAM_CONG!$C$6:$BD$997,38,FALSE)</f>
        <v>19</v>
      </c>
      <c r="G58">
        <f>VLOOKUP(B58,GD_CHAM_CONG!$C$6:$BD$997,50,FALSE)</f>
        <v>0</v>
      </c>
      <c r="H58" s="43">
        <f t="shared" si="0"/>
        <v>19</v>
      </c>
      <c r="I58" s="43">
        <f>IF(H58/E58*DM_TI_LE!$F$23&gt;680000,680000,H58/E58*DM_TI_LE!$F$23)</f>
        <v>478518.51851851854</v>
      </c>
    </row>
    <row r="59" spans="1:9" ht="12.75" x14ac:dyDescent="0.2">
      <c r="A59" s="49">
        <v>55</v>
      </c>
      <c r="B59" s="50">
        <f>GD_CHUNG!B59</f>
        <v>13788</v>
      </c>
      <c r="C59" s="50" t="str">
        <f>GD_CHUNG!C59</f>
        <v>Nguyễn Thành Luân</v>
      </c>
      <c r="D59" s="50" t="str">
        <f>GD_CHUNG!D59</f>
        <v>Nhân viên cân bằng trọng tải nhóm 2</v>
      </c>
      <c r="E59">
        <f>VLOOKUP(B59,GD_CHAM_CONG!$C$6:$BD$997,37,FALSE)</f>
        <v>27</v>
      </c>
      <c r="F59">
        <f>VLOOKUP(B59,GD_CHAM_CONG!$C$6:$BD$997,38,FALSE)</f>
        <v>19</v>
      </c>
      <c r="G59">
        <f>VLOOKUP(B59,GD_CHAM_CONG!$C$6:$BD$997,50,FALSE)</f>
        <v>0</v>
      </c>
      <c r="H59" s="43">
        <f t="shared" si="0"/>
        <v>19</v>
      </c>
      <c r="I59" s="43">
        <f>IF(H59/E59*DM_TI_LE!$F$23&gt;680000,680000,H59/E59*DM_TI_LE!$F$23)</f>
        <v>478518.51851851854</v>
      </c>
    </row>
    <row r="60" spans="1:9" ht="12.75" x14ac:dyDescent="0.2">
      <c r="A60" s="49">
        <v>56</v>
      </c>
      <c r="B60" s="50">
        <f>GD_CHUNG!B60</f>
        <v>13789</v>
      </c>
      <c r="C60" s="50" t="str">
        <f>GD_CHUNG!C60</f>
        <v>Nguyễn Mạnh Cường</v>
      </c>
      <c r="D60" s="50" t="str">
        <f>GD_CHUNG!D60</f>
        <v>Nhân viên cân bằng trọng tải nhóm 2</v>
      </c>
      <c r="E60">
        <f>VLOOKUP(B60,GD_CHAM_CONG!$C$6:$BD$997,37,FALSE)</f>
        <v>27</v>
      </c>
      <c r="F60">
        <f>VLOOKUP(B60,GD_CHAM_CONG!$C$6:$BD$997,38,FALSE)</f>
        <v>19</v>
      </c>
      <c r="G60">
        <f>VLOOKUP(B60,GD_CHAM_CONG!$C$6:$BD$997,50,FALSE)</f>
        <v>0</v>
      </c>
      <c r="H60" s="43">
        <f t="shared" si="0"/>
        <v>19</v>
      </c>
      <c r="I60" s="43">
        <f>IF(H60/E60*DM_TI_LE!$F$23&gt;680000,680000,H60/E60*DM_TI_LE!$F$23)</f>
        <v>478518.51851851854</v>
      </c>
    </row>
    <row r="61" spans="1:9" ht="12.75" x14ac:dyDescent="0.2">
      <c r="A61" s="49">
        <v>57</v>
      </c>
      <c r="B61" s="50">
        <f>GD_CHUNG!B61</f>
        <v>13790</v>
      </c>
      <c r="C61" s="50" t="str">
        <f>GD_CHUNG!C61</f>
        <v>Trần Đức Hạnh</v>
      </c>
      <c r="D61" s="50" t="str">
        <f>GD_CHUNG!D61</f>
        <v>Nhân viên cân bằng trọng tải nhóm 2</v>
      </c>
      <c r="E61">
        <f>VLOOKUP(B61,GD_CHAM_CONG!$C$6:$BD$997,37,FALSE)</f>
        <v>27</v>
      </c>
      <c r="F61">
        <f>VLOOKUP(B61,GD_CHAM_CONG!$C$6:$BD$997,38,FALSE)</f>
        <v>19</v>
      </c>
      <c r="G61">
        <f>VLOOKUP(B61,GD_CHAM_CONG!$C$6:$BD$997,50,FALSE)</f>
        <v>0</v>
      </c>
      <c r="H61" s="43">
        <f t="shared" si="0"/>
        <v>19</v>
      </c>
      <c r="I61" s="43">
        <f>IF(H61/E61*DM_TI_LE!$F$23&gt;680000,680000,H61/E61*DM_TI_LE!$F$23)</f>
        <v>478518.51851851854</v>
      </c>
    </row>
    <row r="62" spans="1:9" ht="12.75" x14ac:dyDescent="0.2">
      <c r="A62" s="49">
        <v>58</v>
      </c>
      <c r="B62" s="50">
        <f>GD_CHUNG!B62</f>
        <v>13791</v>
      </c>
      <c r="C62" s="50" t="str">
        <f>GD_CHUNG!C62</f>
        <v>Nguyễn Danh Huy</v>
      </c>
      <c r="D62" s="50" t="str">
        <f>GD_CHUNG!D62</f>
        <v>Nhân viên cân bằng trọng tải nhóm 2</v>
      </c>
      <c r="E62">
        <f>VLOOKUP(B62,GD_CHAM_CONG!$C$6:$BD$997,37,FALSE)</f>
        <v>27</v>
      </c>
      <c r="F62">
        <f>VLOOKUP(B62,GD_CHAM_CONG!$C$6:$BD$997,38,FALSE)</f>
        <v>19</v>
      </c>
      <c r="G62">
        <f>VLOOKUP(B62,GD_CHAM_CONG!$C$6:$BD$997,50,FALSE)</f>
        <v>0</v>
      </c>
      <c r="H62" s="43">
        <f t="shared" si="0"/>
        <v>19</v>
      </c>
      <c r="I62" s="43">
        <f>IF(H62/E62*DM_TI_LE!$F$23&gt;680000,680000,H62/E62*DM_TI_LE!$F$23)</f>
        <v>478518.51851851854</v>
      </c>
    </row>
    <row r="63" spans="1:9" ht="12.75" x14ac:dyDescent="0.2">
      <c r="A63" s="49">
        <v>59</v>
      </c>
      <c r="B63" s="50">
        <f>GD_CHUNG!B63</f>
        <v>13792</v>
      </c>
      <c r="C63" s="50" t="str">
        <f>GD_CHUNG!C63</f>
        <v>Lê Xuân Điệp</v>
      </c>
      <c r="D63" s="50" t="str">
        <f>GD_CHUNG!D63</f>
        <v>Nhân viên cân bằng trọng tải nhóm 2</v>
      </c>
      <c r="E63">
        <f>VLOOKUP(B63,GD_CHAM_CONG!$C$6:$BD$997,37,FALSE)</f>
        <v>27</v>
      </c>
      <c r="F63">
        <f>VLOOKUP(B63,GD_CHAM_CONG!$C$6:$BD$997,38,FALSE)</f>
        <v>19</v>
      </c>
      <c r="G63">
        <f>VLOOKUP(B63,GD_CHAM_CONG!$C$6:$BD$997,50,FALSE)</f>
        <v>0</v>
      </c>
      <c r="H63" s="43">
        <f t="shared" si="0"/>
        <v>19</v>
      </c>
      <c r="I63" s="43">
        <f>IF(H63/E63*DM_TI_LE!$F$23&gt;680000,680000,H63/E63*DM_TI_LE!$F$23)</f>
        <v>478518.51851851854</v>
      </c>
    </row>
    <row r="64" spans="1:9" ht="12.75" x14ac:dyDescent="0.2">
      <c r="A64" s="49">
        <v>60</v>
      </c>
      <c r="B64" s="50">
        <f>GD_CHUNG!B64</f>
        <v>13793</v>
      </c>
      <c r="C64" s="50" t="str">
        <f>GD_CHUNG!C64</f>
        <v>Trần Hoàng Kiên</v>
      </c>
      <c r="D64" s="50" t="str">
        <f>GD_CHUNG!D64</f>
        <v>Nhân viên cân bằng trọng tải nhóm 2</v>
      </c>
      <c r="E64">
        <f>VLOOKUP(B64,GD_CHAM_CONG!$C$6:$BD$997,37,FALSE)</f>
        <v>27</v>
      </c>
      <c r="F64">
        <f>VLOOKUP(B64,GD_CHAM_CONG!$C$6:$BD$997,38,FALSE)</f>
        <v>19</v>
      </c>
      <c r="G64">
        <f>VLOOKUP(B64,GD_CHAM_CONG!$C$6:$BD$997,50,FALSE)</f>
        <v>0</v>
      </c>
      <c r="H64" s="43">
        <f t="shared" si="0"/>
        <v>19</v>
      </c>
      <c r="I64" s="43">
        <f>IF(H64/E64*DM_TI_LE!$F$23&gt;680000,680000,H64/E64*DM_TI_LE!$F$23)</f>
        <v>478518.51851851854</v>
      </c>
    </row>
    <row r="65" spans="1:9" ht="12.75" x14ac:dyDescent="0.2">
      <c r="A65" s="49">
        <v>61</v>
      </c>
      <c r="B65" s="50">
        <f>GD_CHUNG!B65</f>
        <v>13794</v>
      </c>
      <c r="C65" s="50" t="str">
        <f>GD_CHUNG!C65</f>
        <v>Đặng Lê Minh</v>
      </c>
      <c r="D65" s="50" t="str">
        <f>GD_CHUNG!D65</f>
        <v>Nhân viên cân bằng trọng tải nhóm 2</v>
      </c>
      <c r="E65">
        <f>VLOOKUP(B65,GD_CHAM_CONG!$C$6:$BD$997,37,FALSE)</f>
        <v>27</v>
      </c>
      <c r="F65">
        <f>VLOOKUP(B65,GD_CHAM_CONG!$C$6:$BD$997,38,FALSE)</f>
        <v>19</v>
      </c>
      <c r="G65">
        <f>VLOOKUP(B65,GD_CHAM_CONG!$C$6:$BD$997,50,FALSE)</f>
        <v>0</v>
      </c>
      <c r="H65" s="43">
        <f t="shared" si="0"/>
        <v>19</v>
      </c>
      <c r="I65" s="43">
        <f>IF(H65/E65*DM_TI_LE!$F$23&gt;680000,680000,H65/E65*DM_TI_LE!$F$23)</f>
        <v>478518.51851851854</v>
      </c>
    </row>
    <row r="66" spans="1:9" ht="12.75" x14ac:dyDescent="0.2">
      <c r="A66" s="49">
        <v>62</v>
      </c>
      <c r="B66" s="50">
        <f>GD_CHUNG!B66</f>
        <v>201503</v>
      </c>
      <c r="C66" s="50" t="str">
        <f>GD_CHUNG!C66</f>
        <v>Nguyễn Việt Hà</v>
      </c>
      <c r="D66" s="50" t="str">
        <f>GD_CHUNG!D66</f>
        <v>Nhân viên cân bằng trọng tải nhóm 2</v>
      </c>
      <c r="E66">
        <f>VLOOKUP(B66,GD_CHAM_CONG!$C$6:$BD$997,37,FALSE)</f>
        <v>27</v>
      </c>
      <c r="F66">
        <f>VLOOKUP(B66,GD_CHAM_CONG!$C$6:$BD$997,38,FALSE)</f>
        <v>19</v>
      </c>
      <c r="G66">
        <f>VLOOKUP(B66,GD_CHAM_CONG!$C$6:$BD$997,50,FALSE)</f>
        <v>0</v>
      </c>
      <c r="H66" s="43">
        <f t="shared" si="0"/>
        <v>19</v>
      </c>
      <c r="I66" s="43">
        <f>IF(H66/E66*DM_TI_LE!$F$23&gt;680000,680000,H66/E66*DM_TI_LE!$F$23)</f>
        <v>478518.51851851854</v>
      </c>
    </row>
    <row r="67" spans="1:9" ht="12.75" x14ac:dyDescent="0.2">
      <c r="A67" s="49">
        <v>63</v>
      </c>
      <c r="B67" s="50">
        <f>GD_CHUNG!B67</f>
        <v>201504</v>
      </c>
      <c r="C67" s="50" t="str">
        <f>GD_CHUNG!C67</f>
        <v>Lê Khánh Toàn</v>
      </c>
      <c r="D67" s="50" t="str">
        <f>GD_CHUNG!D67</f>
        <v>Nhân viên cân bằng trọng tải nhóm 2</v>
      </c>
      <c r="E67">
        <f>VLOOKUP(B67,GD_CHAM_CONG!$C$6:$BD$997,37,FALSE)</f>
        <v>27</v>
      </c>
      <c r="F67">
        <f>VLOOKUP(B67,GD_CHAM_CONG!$C$6:$BD$997,38,FALSE)</f>
        <v>19</v>
      </c>
      <c r="G67">
        <f>VLOOKUP(B67,GD_CHAM_CONG!$C$6:$BD$997,50,FALSE)</f>
        <v>0</v>
      </c>
      <c r="H67" s="43">
        <f t="shared" si="0"/>
        <v>19</v>
      </c>
      <c r="I67" s="43">
        <f>IF(H67/E67*DM_TI_LE!$F$23&gt;680000,680000,H67/E67*DM_TI_LE!$F$23)</f>
        <v>478518.51851851854</v>
      </c>
    </row>
    <row r="68" spans="1:9" ht="12.75" x14ac:dyDescent="0.2">
      <c r="A68" s="49">
        <v>64</v>
      </c>
      <c r="B68" s="50">
        <f>GD_CHUNG!B68</f>
        <v>10642</v>
      </c>
      <c r="C68" s="50" t="str">
        <f>GD_CHUNG!C68</f>
        <v>Lương Văn Thăng</v>
      </c>
      <c r="D68" s="50" t="str">
        <f>GD_CHUNG!D68</f>
        <v>Trưởng phòng</v>
      </c>
      <c r="E68">
        <f>VLOOKUP(B68,GD_CHAM_CONG!$C$6:$BD$997,37,FALSE)</f>
        <v>23</v>
      </c>
      <c r="F68">
        <f>VLOOKUP(B68,GD_CHAM_CONG!$C$6:$BD$997,38,FALSE)</f>
        <v>23</v>
      </c>
      <c r="G68">
        <f>VLOOKUP(B68,GD_CHAM_CONG!$C$6:$BD$997,50,FALSE)</f>
        <v>0</v>
      </c>
      <c r="H68" s="43">
        <f t="shared" si="0"/>
        <v>23</v>
      </c>
      <c r="I68" s="43">
        <f>IF(H68/E68*DM_TI_LE!$F$23&gt;680000,680000,H68/E68*DM_TI_LE!$F$23)</f>
        <v>680000</v>
      </c>
    </row>
    <row r="69" spans="1:9" ht="12.75" x14ac:dyDescent="0.2">
      <c r="A69" s="49">
        <v>65</v>
      </c>
      <c r="B69" s="50">
        <f>GD_CHUNG!B69</f>
        <v>10559</v>
      </c>
      <c r="C69" s="50" t="str">
        <f>GD_CHUNG!C69</f>
        <v>Nguyễn Tiến Hiệp</v>
      </c>
      <c r="D69" s="50" t="str">
        <f>GD_CHUNG!D69</f>
        <v>NV Kế hoạch</v>
      </c>
      <c r="E69">
        <f>VLOOKUP(B69,GD_CHAM_CONG!$C$6:$BD$997,37,FALSE)</f>
        <v>23</v>
      </c>
      <c r="F69">
        <f>VLOOKUP(B69,GD_CHAM_CONG!$C$6:$BD$997,38,FALSE)</f>
        <v>23</v>
      </c>
      <c r="G69">
        <f>VLOOKUP(B69,GD_CHAM_CONG!$C$6:$BD$997,50,FALSE)</f>
        <v>0</v>
      </c>
      <c r="H69" s="43">
        <f t="shared" si="0"/>
        <v>23</v>
      </c>
      <c r="I69" s="43">
        <f>IF(H69/E69*DM_TI_LE!$F$23&gt;680000,680000,H69/E69*DM_TI_LE!$F$23)</f>
        <v>680000</v>
      </c>
    </row>
    <row r="70" spans="1:9" ht="12.75" x14ac:dyDescent="0.2">
      <c r="A70" s="49">
        <v>66</v>
      </c>
      <c r="B70" s="50">
        <f>GD_CHUNG!B70</f>
        <v>10594</v>
      </c>
      <c r="C70" s="50" t="str">
        <f>GD_CHUNG!C70</f>
        <v>Lê Thị Thu Huyền</v>
      </c>
      <c r="D70" s="50" t="str">
        <f>GD_CHUNG!D70</f>
        <v>NV Kế hoạch</v>
      </c>
      <c r="E70">
        <f>VLOOKUP(B70,GD_CHAM_CONG!$C$6:$BD$997,37,FALSE)</f>
        <v>23</v>
      </c>
      <c r="F70">
        <f>VLOOKUP(B70,GD_CHAM_CONG!$C$6:$BD$997,38,FALSE)</f>
        <v>23</v>
      </c>
      <c r="G70">
        <f>VLOOKUP(B70,GD_CHAM_CONG!$C$6:$BD$997,50,FALSE)</f>
        <v>0</v>
      </c>
      <c r="H70" s="43">
        <f t="shared" si="0"/>
        <v>23</v>
      </c>
      <c r="I70" s="43">
        <f>IF(H70/E70*DM_TI_LE!$F$23&gt;680000,680000,H70/E70*DM_TI_LE!$F$23)</f>
        <v>680000</v>
      </c>
    </row>
    <row r="71" spans="1:9" ht="12.75" x14ac:dyDescent="0.2">
      <c r="A71" s="49">
        <v>67</v>
      </c>
      <c r="B71" s="50">
        <f>GD_CHUNG!B71</f>
        <v>11146</v>
      </c>
      <c r="C71" s="50" t="str">
        <f>GD_CHUNG!C71</f>
        <v>Trần Việt Phương</v>
      </c>
      <c r="D71" s="50" t="str">
        <f>GD_CHUNG!D71</f>
        <v>NV Kế hoạch</v>
      </c>
      <c r="E71">
        <f>VLOOKUP(B71,GD_CHAM_CONG!$C$6:$BD$997,37,FALSE)</f>
        <v>23</v>
      </c>
      <c r="F71">
        <f>VLOOKUP(B71,GD_CHAM_CONG!$C$6:$BD$997,38,FALSE)</f>
        <v>23</v>
      </c>
      <c r="G71">
        <f>VLOOKUP(B71,GD_CHAM_CONG!$C$6:$BD$997,50,FALSE)</f>
        <v>0</v>
      </c>
      <c r="H71" s="43">
        <f t="shared" si="0"/>
        <v>23</v>
      </c>
      <c r="I71" s="43">
        <f>IF(H71/E71*DM_TI_LE!$F$23&gt;680000,680000,H71/E71*DM_TI_LE!$F$23)</f>
        <v>680000</v>
      </c>
    </row>
    <row r="72" spans="1:9" ht="12.75" x14ac:dyDescent="0.2">
      <c r="A72" s="49">
        <v>68</v>
      </c>
      <c r="B72" s="50">
        <f>GD_CHUNG!B72</f>
        <v>10623</v>
      </c>
      <c r="C72" s="50" t="str">
        <f>GD_CHUNG!C72</f>
        <v>Bùi Đức Hưng</v>
      </c>
      <c r="D72" s="50" t="str">
        <f>GD_CHUNG!D72</f>
        <v>NV Marketing</v>
      </c>
      <c r="E72">
        <f>VLOOKUP(B72,GD_CHAM_CONG!$C$6:$BD$997,37,FALSE)</f>
        <v>23</v>
      </c>
      <c r="F72">
        <f>VLOOKUP(B72,GD_CHAM_CONG!$C$6:$BD$997,38,FALSE)</f>
        <v>23</v>
      </c>
      <c r="G72">
        <f>VLOOKUP(B72,GD_CHAM_CONG!$C$6:$BD$997,50,FALSE)</f>
        <v>0</v>
      </c>
      <c r="H72" s="43">
        <f t="shared" si="0"/>
        <v>23</v>
      </c>
      <c r="I72" s="43">
        <f>IF(H72/E72*DM_TI_LE!$F$23&gt;680000,680000,H72/E72*DM_TI_LE!$F$23)</f>
        <v>680000</v>
      </c>
    </row>
    <row r="73" spans="1:9" ht="12.75" x14ac:dyDescent="0.2">
      <c r="A73" s="49">
        <v>69</v>
      </c>
      <c r="B73" s="50">
        <f>GD_CHUNG!B73</f>
        <v>11129</v>
      </c>
      <c r="C73" s="50" t="str">
        <f>GD_CHUNG!C73</f>
        <v>Nguyễn Văn Hiệp</v>
      </c>
      <c r="D73" s="50" t="str">
        <f>GD_CHUNG!D73</f>
        <v>NV Tài liệu và HDCX</v>
      </c>
      <c r="E73">
        <f>VLOOKUP(B73,GD_CHAM_CONG!$C$6:$BD$997,37,FALSE)</f>
        <v>23</v>
      </c>
      <c r="F73">
        <f>VLOOKUP(B73,GD_CHAM_CONG!$C$6:$BD$997,38,FALSE)</f>
        <v>23</v>
      </c>
      <c r="G73">
        <f>VLOOKUP(B73,GD_CHAM_CONG!$C$6:$BD$997,50,FALSE)</f>
        <v>0</v>
      </c>
      <c r="H73" s="43">
        <f t="shared" si="0"/>
        <v>23</v>
      </c>
      <c r="I73" s="43">
        <f>IF(H73/E73*DM_TI_LE!$F$23&gt;680000,680000,H73/E73*DM_TI_LE!$F$23)</f>
        <v>680000</v>
      </c>
    </row>
    <row r="74" spans="1:9" ht="12.75" x14ac:dyDescent="0.2">
      <c r="A74" s="49">
        <v>70</v>
      </c>
      <c r="B74" s="50">
        <f>GD_CHUNG!B74</f>
        <v>10561</v>
      </c>
      <c r="C74" s="50" t="str">
        <f>GD_CHUNG!C74</f>
        <v>Vũ Quảng Ba</v>
      </c>
      <c r="D74" s="50" t="str">
        <f>GD_CHUNG!D74</f>
        <v>NV Thủ kho</v>
      </c>
      <c r="E74">
        <f>VLOOKUP(B74,GD_CHAM_CONG!$C$6:$BD$997,37,FALSE)</f>
        <v>23</v>
      </c>
      <c r="F74">
        <f>VLOOKUP(B74,GD_CHAM_CONG!$C$6:$BD$997,38,FALSE)</f>
        <v>23</v>
      </c>
      <c r="G74">
        <f>VLOOKUP(B74,GD_CHAM_CONG!$C$6:$BD$997,50,FALSE)</f>
        <v>0</v>
      </c>
      <c r="H74" s="43">
        <f t="shared" si="0"/>
        <v>23</v>
      </c>
      <c r="I74" s="43">
        <f>IF(H74/E74*DM_TI_LE!$F$23&gt;680000,680000,H74/E74*DM_TI_LE!$F$23)</f>
        <v>680000</v>
      </c>
    </row>
    <row r="75" spans="1:9" ht="12.75" x14ac:dyDescent="0.2">
      <c r="A75" s="49">
        <v>71</v>
      </c>
      <c r="B75" s="50">
        <f>GD_CHUNG!B75</f>
        <v>10784</v>
      </c>
      <c r="C75" s="50" t="str">
        <f>GD_CHUNG!C75</f>
        <v>Lê Thị Thạch</v>
      </c>
      <c r="D75" s="50" t="str">
        <f>GD_CHUNG!D75</f>
        <v>NV Thủ kho</v>
      </c>
      <c r="E75">
        <f>VLOOKUP(B75,GD_CHAM_CONG!$C$6:$BD$997,37,FALSE)</f>
        <v>23</v>
      </c>
      <c r="F75">
        <f>VLOOKUP(B75,GD_CHAM_CONG!$C$6:$BD$997,38,FALSE)</f>
        <v>23</v>
      </c>
      <c r="G75">
        <f>VLOOKUP(B75,GD_CHAM_CONG!$C$6:$BD$997,50,FALSE)</f>
        <v>0</v>
      </c>
      <c r="H75" s="43">
        <f t="shared" si="0"/>
        <v>23</v>
      </c>
      <c r="I75" s="43">
        <f>IF(H75/E75*DM_TI_LE!$F$23&gt;680000,680000,H75/E75*DM_TI_LE!$F$23)</f>
        <v>680000</v>
      </c>
    </row>
    <row r="76" spans="1:9" ht="12.75" x14ac:dyDescent="0.2">
      <c r="A76" s="49">
        <v>72</v>
      </c>
      <c r="B76" s="50">
        <f>GD_CHUNG!B76</f>
        <v>10558</v>
      </c>
      <c r="C76" s="50" t="str">
        <f>GD_CHUNG!C76</f>
        <v>Vương Hoàng Linh</v>
      </c>
      <c r="D76" s="50" t="str">
        <f>GD_CHUNG!D76</f>
        <v>Chuyên viên pháp lý</v>
      </c>
      <c r="E76">
        <f>VLOOKUP(B76,GD_CHAM_CONG!$C$6:$BD$997,37,FALSE)</f>
        <v>23</v>
      </c>
      <c r="F76">
        <f>VLOOKUP(B76,GD_CHAM_CONG!$C$6:$BD$997,38,FALSE)</f>
        <v>23</v>
      </c>
      <c r="G76">
        <f>VLOOKUP(B76,GD_CHAM_CONG!$C$6:$BD$997,50,FALSE)</f>
        <v>0</v>
      </c>
      <c r="H76" s="43">
        <f t="shared" si="0"/>
        <v>23</v>
      </c>
      <c r="I76" s="43">
        <f>IF(H76/E76*DM_TI_LE!$F$23&gt;680000,680000,H76/E76*DM_TI_LE!$F$23)</f>
        <v>680000</v>
      </c>
    </row>
    <row r="77" spans="1:9" ht="12.75" x14ac:dyDescent="0.2">
      <c r="A77" s="49">
        <v>73</v>
      </c>
      <c r="B77" s="50">
        <f>GD_CHUNG!B77</f>
        <v>10564</v>
      </c>
      <c r="C77" s="50" t="str">
        <f>GD_CHUNG!C77</f>
        <v>Nguyễn Thị Quỳnh Anh</v>
      </c>
      <c r="D77" s="50" t="str">
        <f>GD_CHUNG!D77</f>
        <v>Nv Thống kê</v>
      </c>
      <c r="E77">
        <f>VLOOKUP(B77,GD_CHAM_CONG!$C$6:$BD$997,37,FALSE)</f>
        <v>23</v>
      </c>
      <c r="F77">
        <f>VLOOKUP(B77,GD_CHAM_CONG!$C$6:$BD$997,38,FALSE)</f>
        <v>23</v>
      </c>
      <c r="G77">
        <f>VLOOKUP(B77,GD_CHAM_CONG!$C$6:$BD$997,50,FALSE)</f>
        <v>0</v>
      </c>
      <c r="H77" s="43">
        <f t="shared" si="0"/>
        <v>23</v>
      </c>
      <c r="I77" s="43">
        <f>IF(H77/E77*DM_TI_LE!$F$23&gt;680000,680000,H77/E77*DM_TI_LE!$F$23)</f>
        <v>680000</v>
      </c>
    </row>
    <row r="78" spans="1:9" ht="12.75" x14ac:dyDescent="0.2">
      <c r="A78" s="49">
        <v>74</v>
      </c>
      <c r="B78" s="50">
        <f>GD_CHUNG!B78</f>
        <v>10641</v>
      </c>
      <c r="C78" s="50" t="str">
        <f>GD_CHUNG!C78</f>
        <v>Nguyễn Kim Oanh</v>
      </c>
      <c r="D78" s="50" t="str">
        <f>GD_CHUNG!D78</f>
        <v>Trưởng phòng</v>
      </c>
      <c r="E78">
        <f>VLOOKUP(B78,GD_CHAM_CONG!$C$6:$BD$997,37,FALSE)</f>
        <v>23</v>
      </c>
      <c r="F78">
        <f>VLOOKUP(B78,GD_CHAM_CONG!$C$6:$BD$997,38,FALSE)</f>
        <v>23</v>
      </c>
      <c r="G78">
        <f>VLOOKUP(B78,GD_CHAM_CONG!$C$6:$BD$997,50,FALSE)</f>
        <v>0</v>
      </c>
      <c r="H78" s="43">
        <f t="shared" si="0"/>
        <v>23</v>
      </c>
      <c r="I78" s="43">
        <f>IF(H78/E78*DM_TI_LE!$F$23&gt;680000,680000,H78/E78*DM_TI_LE!$F$23)</f>
        <v>680000</v>
      </c>
    </row>
    <row r="79" spans="1:9" ht="12.75" x14ac:dyDescent="0.2">
      <c r="A79" s="49">
        <v>75</v>
      </c>
      <c r="B79" s="50">
        <f>GD_CHUNG!B79</f>
        <v>10640</v>
      </c>
      <c r="C79" s="50" t="str">
        <f>GD_CHUNG!C79</f>
        <v>Trần Phương Dung</v>
      </c>
      <c r="D79" s="50" t="str">
        <f>GD_CHUNG!D79</f>
        <v>Phó Trưởng Phòng</v>
      </c>
      <c r="E79">
        <f>VLOOKUP(B79,GD_CHAM_CONG!$C$6:$BD$997,37,FALSE)</f>
        <v>23</v>
      </c>
      <c r="F79">
        <f>VLOOKUP(B79,GD_CHAM_CONG!$C$6:$BD$997,38,FALSE)</f>
        <v>23</v>
      </c>
      <c r="G79">
        <f>VLOOKUP(B79,GD_CHAM_CONG!$C$6:$BD$997,50,FALSE)</f>
        <v>0</v>
      </c>
      <c r="H79" s="43">
        <f t="shared" si="0"/>
        <v>23</v>
      </c>
      <c r="I79" s="43">
        <f>IF(H79/E79*DM_TI_LE!$F$23&gt;680000,680000,H79/E79*DM_TI_LE!$F$23)</f>
        <v>680000</v>
      </c>
    </row>
    <row r="80" spans="1:9" ht="12.75" x14ac:dyDescent="0.2">
      <c r="A80" s="49">
        <v>76</v>
      </c>
      <c r="B80" s="50">
        <f>GD_CHUNG!B80</f>
        <v>10629</v>
      </c>
      <c r="C80" s="50" t="str">
        <f>GD_CHUNG!C80</f>
        <v>Nguyễn Thị Cúc</v>
      </c>
      <c r="D80" s="50" t="str">
        <f>GD_CHUNG!D80</f>
        <v>Đội trưởng</v>
      </c>
      <c r="E80">
        <f>VLOOKUP(B80,GD_CHAM_CONG!$C$6:$BD$997,37,FALSE)</f>
        <v>27</v>
      </c>
      <c r="F80">
        <f>VLOOKUP(B80,GD_CHAM_CONG!$C$6:$BD$997,38,FALSE)</f>
        <v>4</v>
      </c>
      <c r="G80">
        <f>VLOOKUP(B80,GD_CHAM_CONG!$C$6:$BD$997,50,FALSE)</f>
        <v>0</v>
      </c>
      <c r="H80" s="43">
        <f t="shared" si="0"/>
        <v>4</v>
      </c>
      <c r="I80" s="43">
        <f>IF(H80/E80*DM_TI_LE!$F$23&gt;680000,680000,H80/E80*DM_TI_LE!$F$23)</f>
        <v>100740.74074074073</v>
      </c>
    </row>
    <row r="81" spans="1:9" ht="12.75" x14ac:dyDescent="0.2">
      <c r="A81" s="49">
        <v>77</v>
      </c>
      <c r="B81" s="50">
        <f>GD_CHUNG!B81</f>
        <v>10628</v>
      </c>
      <c r="C81" s="50" t="str">
        <f>GD_CHUNG!C81</f>
        <v>Nguyễn Thị Thu Hà</v>
      </c>
      <c r="D81" s="50" t="str">
        <f>GD_CHUNG!D81</f>
        <v>Phó đội trưởng</v>
      </c>
      <c r="E81">
        <f>VLOOKUP(B81,GD_CHAM_CONG!$C$6:$BD$997,37,FALSE)</f>
        <v>27</v>
      </c>
      <c r="F81">
        <f>VLOOKUP(B81,GD_CHAM_CONG!$C$6:$BD$997,38,FALSE)</f>
        <v>27</v>
      </c>
      <c r="G81">
        <f>VLOOKUP(B81,GD_CHAM_CONG!$C$6:$BD$997,50,FALSE)</f>
        <v>0</v>
      </c>
      <c r="H81" s="43">
        <f t="shared" si="0"/>
        <v>27</v>
      </c>
      <c r="I81" s="43">
        <f>IF(H81/E81*DM_TI_LE!$F$23&gt;680000,680000,H81/E81*DM_TI_LE!$F$23)</f>
        <v>680000</v>
      </c>
    </row>
    <row r="82" spans="1:9" ht="12.75" x14ac:dyDescent="0.2">
      <c r="A82" s="49">
        <v>78</v>
      </c>
      <c r="B82" s="50">
        <f>GD_CHUNG!B82</f>
        <v>12555</v>
      </c>
      <c r="C82" s="50" t="str">
        <f>GD_CHUNG!C82</f>
        <v>Đinh Thanh Ngân</v>
      </c>
      <c r="D82" s="50" t="str">
        <f>GD_CHUNG!D82</f>
        <v>Nhân viên phục vụ hành khách hàng hóa</v>
      </c>
      <c r="E82">
        <f>VLOOKUP(B82,GD_CHAM_CONG!$C$6:$BD$997,37,FALSE)</f>
        <v>27</v>
      </c>
      <c r="F82">
        <f>VLOOKUP(B82,GD_CHAM_CONG!$C$6:$BD$997,38,FALSE)</f>
        <v>27</v>
      </c>
      <c r="G82">
        <f>VLOOKUP(B82,GD_CHAM_CONG!$C$6:$BD$997,50,FALSE)</f>
        <v>0</v>
      </c>
      <c r="H82" s="43">
        <f t="shared" si="0"/>
        <v>27</v>
      </c>
      <c r="I82" s="43">
        <f>IF(H82/E82*DM_TI_LE!$F$23&gt;680000,680000,H82/E82*DM_TI_LE!$F$23)</f>
        <v>680000</v>
      </c>
    </row>
    <row r="83" spans="1:9" ht="12.75" x14ac:dyDescent="0.2">
      <c r="A83" s="49">
        <v>79</v>
      </c>
      <c r="B83" s="50">
        <f>GD_CHUNG!B83</f>
        <v>12561</v>
      </c>
      <c r="C83" s="50" t="str">
        <f>GD_CHUNG!C83</f>
        <v>Lê Thị Hồng Vân</v>
      </c>
      <c r="D83" s="50" t="str">
        <f>GD_CHUNG!D83</f>
        <v>Nhân viên phục vụ hành khách hàng hóa</v>
      </c>
      <c r="E83">
        <f>VLOOKUP(B83,GD_CHAM_CONG!$C$6:$BD$997,37,FALSE)</f>
        <v>27</v>
      </c>
      <c r="F83">
        <f>VLOOKUP(B83,GD_CHAM_CONG!$C$6:$BD$997,38,FALSE)</f>
        <v>27</v>
      </c>
      <c r="G83">
        <f>VLOOKUP(B83,GD_CHAM_CONG!$C$6:$BD$997,50,FALSE)</f>
        <v>0</v>
      </c>
      <c r="H83" s="43">
        <f t="shared" si="0"/>
        <v>27</v>
      </c>
      <c r="I83" s="43">
        <f>IF(H83/E83*DM_TI_LE!$F$23&gt;680000,680000,H83/E83*DM_TI_LE!$F$23)</f>
        <v>680000</v>
      </c>
    </row>
    <row r="84" spans="1:9" ht="12.75" x14ac:dyDescent="0.2">
      <c r="A84" s="49">
        <v>80</v>
      </c>
      <c r="B84" s="50">
        <f>GD_CHUNG!B84</f>
        <v>12564</v>
      </c>
      <c r="C84" s="50" t="str">
        <f>GD_CHUNG!C84</f>
        <v>Đặng Thị Thu Hà</v>
      </c>
      <c r="D84" s="50" t="str">
        <f>GD_CHUNG!D84</f>
        <v>Nhân viên phục vụ hành khách hàng hóa</v>
      </c>
      <c r="E84">
        <f>VLOOKUP(B84,GD_CHAM_CONG!$C$6:$BD$997,37,FALSE)</f>
        <v>27</v>
      </c>
      <c r="F84">
        <f>VLOOKUP(B84,GD_CHAM_CONG!$C$6:$BD$997,38,FALSE)</f>
        <v>27</v>
      </c>
      <c r="G84">
        <f>VLOOKUP(B84,GD_CHAM_CONG!$C$6:$BD$997,50,FALSE)</f>
        <v>0</v>
      </c>
      <c r="H84" s="43">
        <f t="shared" si="0"/>
        <v>27</v>
      </c>
      <c r="I84" s="43">
        <f>IF(H84/E84*DM_TI_LE!$F$23&gt;680000,680000,H84/E84*DM_TI_LE!$F$23)</f>
        <v>680000</v>
      </c>
    </row>
    <row r="85" spans="1:9" ht="12.75" x14ac:dyDescent="0.2">
      <c r="A85" s="49">
        <v>81</v>
      </c>
      <c r="B85" s="50">
        <f>GD_CHUNG!B85</f>
        <v>12569</v>
      </c>
      <c r="C85" s="50" t="str">
        <f>GD_CHUNG!C85</f>
        <v>Cấn Hà An</v>
      </c>
      <c r="D85" s="50" t="str">
        <f>GD_CHUNG!D85</f>
        <v>Nhân viên phục vụ hành khách hàng hóa</v>
      </c>
      <c r="E85">
        <f>VLOOKUP(B85,GD_CHAM_CONG!$C$6:$BD$997,37,FALSE)</f>
        <v>27</v>
      </c>
      <c r="F85">
        <f>VLOOKUP(B85,GD_CHAM_CONG!$C$6:$BD$997,38,FALSE)</f>
        <v>26</v>
      </c>
      <c r="G85">
        <f>VLOOKUP(B85,GD_CHAM_CONG!$C$6:$BD$997,50,FALSE)</f>
        <v>0</v>
      </c>
      <c r="H85" s="43">
        <f t="shared" si="0"/>
        <v>26</v>
      </c>
      <c r="I85" s="43">
        <f>IF(H85/E85*DM_TI_LE!$F$23&gt;680000,680000,H85/E85*DM_TI_LE!$F$23)</f>
        <v>654814.81481481483</v>
      </c>
    </row>
    <row r="86" spans="1:9" ht="12.75" x14ac:dyDescent="0.2">
      <c r="A86" s="49">
        <v>82</v>
      </c>
      <c r="B86" s="50">
        <f>GD_CHUNG!B86</f>
        <v>12570</v>
      </c>
      <c r="C86" s="50" t="str">
        <f>GD_CHUNG!C86</f>
        <v>Nguyễn Hoàng Hải</v>
      </c>
      <c r="D86" s="50" t="str">
        <f>GD_CHUNG!D86</f>
        <v>Nhân viên phục vụ hành khách hàng hóa</v>
      </c>
      <c r="E86">
        <f>VLOOKUP(B86,GD_CHAM_CONG!$C$6:$BD$997,37,FALSE)</f>
        <v>27</v>
      </c>
      <c r="F86">
        <f>VLOOKUP(B86,GD_CHAM_CONG!$C$6:$BD$997,38,FALSE)</f>
        <v>27</v>
      </c>
      <c r="G86">
        <f>VLOOKUP(B86,GD_CHAM_CONG!$C$6:$BD$997,50,FALSE)</f>
        <v>0</v>
      </c>
      <c r="H86" s="43">
        <f t="shared" si="0"/>
        <v>27</v>
      </c>
      <c r="I86" s="43">
        <f>IF(H86/E86*DM_TI_LE!$F$23&gt;680000,680000,H86/E86*DM_TI_LE!$F$23)</f>
        <v>680000</v>
      </c>
    </row>
    <row r="87" spans="1:9" ht="12.75" x14ac:dyDescent="0.2">
      <c r="A87" s="49">
        <v>83</v>
      </c>
      <c r="B87" s="50">
        <f>GD_CHUNG!B87</f>
        <v>13382</v>
      </c>
      <c r="C87" s="50" t="str">
        <f>GD_CHUNG!C87</f>
        <v>Nguyễn Thị Bích Thảo</v>
      </c>
      <c r="D87" s="50" t="str">
        <f>GD_CHUNG!D87</f>
        <v>Nhân viên phục vụ hành khách hàng hóa</v>
      </c>
      <c r="E87">
        <f>VLOOKUP(B87,GD_CHAM_CONG!$C$6:$BD$997,37,FALSE)</f>
        <v>27</v>
      </c>
      <c r="F87">
        <f>VLOOKUP(B87,GD_CHAM_CONG!$C$6:$BD$997,38,FALSE)</f>
        <v>26</v>
      </c>
      <c r="G87">
        <f>VLOOKUP(B87,GD_CHAM_CONG!$C$6:$BD$997,50,FALSE)</f>
        <v>0</v>
      </c>
      <c r="H87" s="43">
        <f t="shared" si="0"/>
        <v>26</v>
      </c>
      <c r="I87" s="43">
        <f>IF(H87/E87*DM_TI_LE!$F$23&gt;680000,680000,H87/E87*DM_TI_LE!$F$23)</f>
        <v>654814.81481481483</v>
      </c>
    </row>
    <row r="88" spans="1:9" ht="12.75" x14ac:dyDescent="0.2">
      <c r="A88" s="49">
        <v>84</v>
      </c>
      <c r="B88" s="50">
        <f>GD_CHUNG!B88</f>
        <v>10570</v>
      </c>
      <c r="C88" s="50" t="str">
        <f>GD_CHUNG!C88</f>
        <v>Phạm Anh Dũng</v>
      </c>
      <c r="D88" s="50" t="str">
        <f>GD_CHUNG!D88</f>
        <v>NV PVHK</v>
      </c>
      <c r="E88">
        <f>VLOOKUP(B88,GD_CHAM_CONG!$C$6:$BD$997,37,FALSE)</f>
        <v>27</v>
      </c>
      <c r="F88">
        <f>VLOOKUP(B88,GD_CHAM_CONG!$C$6:$BD$997,38,FALSE)</f>
        <v>27</v>
      </c>
      <c r="G88">
        <f>VLOOKUP(B88,GD_CHAM_CONG!$C$6:$BD$997,50,FALSE)</f>
        <v>0</v>
      </c>
      <c r="H88" s="43">
        <f t="shared" si="0"/>
        <v>27</v>
      </c>
      <c r="I88" s="43">
        <f>IF(H88/E88*DM_TI_LE!$F$23&gt;680000,680000,H88/E88*DM_TI_LE!$F$23)</f>
        <v>680000</v>
      </c>
    </row>
    <row r="89" spans="1:9" ht="12.75" x14ac:dyDescent="0.2">
      <c r="A89" s="49">
        <v>85</v>
      </c>
      <c r="B89" s="50">
        <f>GD_CHUNG!B89</f>
        <v>10583</v>
      </c>
      <c r="C89" s="50" t="str">
        <f>GD_CHUNG!C89</f>
        <v>Nguyễn Thanh Huy</v>
      </c>
      <c r="D89" s="50" t="str">
        <f>GD_CHUNG!D89</f>
        <v>NV PVHK</v>
      </c>
      <c r="E89">
        <f>VLOOKUP(B89,GD_CHAM_CONG!$C$6:$BD$997,37,FALSE)</f>
        <v>27</v>
      </c>
      <c r="F89">
        <f>VLOOKUP(B89,GD_CHAM_CONG!$C$6:$BD$997,38,FALSE)</f>
        <v>27</v>
      </c>
      <c r="G89">
        <f>VLOOKUP(B89,GD_CHAM_CONG!$C$6:$BD$997,50,FALSE)</f>
        <v>0</v>
      </c>
      <c r="H89" s="43">
        <f t="shared" si="0"/>
        <v>27</v>
      </c>
      <c r="I89" s="43">
        <f>IF(H89/E89*DM_TI_LE!$F$23&gt;680000,680000,H89/E89*DM_TI_LE!$F$23)</f>
        <v>680000</v>
      </c>
    </row>
    <row r="90" spans="1:9" ht="12.75" x14ac:dyDescent="0.2">
      <c r="A90" s="49">
        <v>86</v>
      </c>
      <c r="B90" s="50">
        <f>GD_CHUNG!B90</f>
        <v>10585</v>
      </c>
      <c r="C90" s="50" t="str">
        <f>GD_CHUNG!C90</f>
        <v>Nguyễn Thị Minh Thu</v>
      </c>
      <c r="D90" s="50" t="str">
        <f>GD_CHUNG!D90</f>
        <v>NV PVHK</v>
      </c>
      <c r="E90">
        <f>VLOOKUP(B90,GD_CHAM_CONG!$C$6:$BD$997,37,FALSE)</f>
        <v>27</v>
      </c>
      <c r="F90">
        <f>VLOOKUP(B90,GD_CHAM_CONG!$C$6:$BD$997,38,FALSE)</f>
        <v>27</v>
      </c>
      <c r="G90">
        <f>VLOOKUP(B90,GD_CHAM_CONG!$C$6:$BD$997,50,FALSE)</f>
        <v>0</v>
      </c>
      <c r="H90" s="43">
        <f t="shared" si="0"/>
        <v>27</v>
      </c>
      <c r="I90" s="43">
        <f>IF(H90/E90*DM_TI_LE!$F$23&gt;680000,680000,H90/E90*DM_TI_LE!$F$23)</f>
        <v>680000</v>
      </c>
    </row>
    <row r="91" spans="1:9" ht="12.75" x14ac:dyDescent="0.2">
      <c r="A91" s="49">
        <v>87</v>
      </c>
      <c r="B91" s="50">
        <f>GD_CHUNG!B91</f>
        <v>10586</v>
      </c>
      <c r="C91" s="50" t="str">
        <f>GD_CHUNG!C91</f>
        <v>Nguyễn Thu Hằng</v>
      </c>
      <c r="D91" s="50" t="str">
        <f>GD_CHUNG!D91</f>
        <v>NV PVHK</v>
      </c>
      <c r="E91">
        <f>VLOOKUP(B91,GD_CHAM_CONG!$C$6:$BD$997,37,FALSE)</f>
        <v>27</v>
      </c>
      <c r="F91">
        <f>VLOOKUP(B91,GD_CHAM_CONG!$C$6:$BD$997,38,FALSE)</f>
        <v>27</v>
      </c>
      <c r="G91">
        <f>VLOOKUP(B91,GD_CHAM_CONG!$C$6:$BD$997,50,FALSE)</f>
        <v>0</v>
      </c>
      <c r="H91" s="43">
        <f t="shared" si="0"/>
        <v>27</v>
      </c>
      <c r="I91" s="43">
        <f>IF(H91/E91*DM_TI_LE!$F$23&gt;680000,680000,H91/E91*DM_TI_LE!$F$23)</f>
        <v>680000</v>
      </c>
    </row>
    <row r="92" spans="1:9" ht="12.75" x14ac:dyDescent="0.2">
      <c r="A92" s="49">
        <v>88</v>
      </c>
      <c r="B92" s="50">
        <f>GD_CHUNG!B92</f>
        <v>10600</v>
      </c>
      <c r="C92" s="50" t="str">
        <f>GD_CHUNG!C92</f>
        <v>Nguyễn Thị Vân Anh</v>
      </c>
      <c r="D92" s="50" t="str">
        <f>GD_CHUNG!D92</f>
        <v>NV PVHK</v>
      </c>
      <c r="E92">
        <f>VLOOKUP(B92,GD_CHAM_CONG!$C$6:$BD$997,37,FALSE)</f>
        <v>27</v>
      </c>
      <c r="F92">
        <f>VLOOKUP(B92,GD_CHAM_CONG!$C$6:$BD$997,38,FALSE)</f>
        <v>27</v>
      </c>
      <c r="G92">
        <f>VLOOKUP(B92,GD_CHAM_CONG!$C$6:$BD$997,50,FALSE)</f>
        <v>0</v>
      </c>
      <c r="H92" s="43">
        <f t="shared" si="0"/>
        <v>27</v>
      </c>
      <c r="I92" s="43">
        <f>IF(H92/E92*DM_TI_LE!$F$23&gt;680000,680000,H92/E92*DM_TI_LE!$F$23)</f>
        <v>680000</v>
      </c>
    </row>
    <row r="93" spans="1:9" ht="12.75" x14ac:dyDescent="0.2">
      <c r="A93" s="49">
        <v>89</v>
      </c>
      <c r="B93" s="50">
        <f>GD_CHUNG!B93</f>
        <v>10601</v>
      </c>
      <c r="C93" s="50" t="str">
        <f>GD_CHUNG!C93</f>
        <v>Phan Thị Hạnh</v>
      </c>
      <c r="D93" s="50" t="str">
        <f>GD_CHUNG!D93</f>
        <v>NV PVHK</v>
      </c>
      <c r="E93">
        <f>VLOOKUP(B93,GD_CHAM_CONG!$C$6:$BD$997,37,FALSE)</f>
        <v>27</v>
      </c>
      <c r="F93">
        <f>VLOOKUP(B93,GD_CHAM_CONG!$C$6:$BD$997,38,FALSE)</f>
        <v>27</v>
      </c>
      <c r="G93">
        <f>VLOOKUP(B93,GD_CHAM_CONG!$C$6:$BD$997,50,FALSE)</f>
        <v>0</v>
      </c>
      <c r="H93" s="43">
        <f t="shared" si="0"/>
        <v>27</v>
      </c>
      <c r="I93" s="43">
        <f>IF(H93/E93*DM_TI_LE!$F$23&gt;680000,680000,H93/E93*DM_TI_LE!$F$23)</f>
        <v>680000</v>
      </c>
    </row>
    <row r="94" spans="1:9" ht="12.75" x14ac:dyDescent="0.2">
      <c r="A94" s="49">
        <v>90</v>
      </c>
      <c r="B94" s="50">
        <f>GD_CHUNG!B94</f>
        <v>10608</v>
      </c>
      <c r="C94" s="50" t="str">
        <f>GD_CHUNG!C94</f>
        <v>Nguyễn Thị Hương</v>
      </c>
      <c r="D94" s="50" t="str">
        <f>GD_CHUNG!D94</f>
        <v>NV PVHK</v>
      </c>
      <c r="E94">
        <f>VLOOKUP(B94,GD_CHAM_CONG!$C$6:$BD$997,37,FALSE)</f>
        <v>27</v>
      </c>
      <c r="F94">
        <f>VLOOKUP(B94,GD_CHAM_CONG!$C$6:$BD$997,38,FALSE)</f>
        <v>27</v>
      </c>
      <c r="G94">
        <f>VLOOKUP(B94,GD_CHAM_CONG!$C$6:$BD$997,50,FALSE)</f>
        <v>0</v>
      </c>
      <c r="H94" s="43">
        <f t="shared" si="0"/>
        <v>27</v>
      </c>
      <c r="I94" s="43">
        <f>IF(H94/E94*DM_TI_LE!$F$23&gt;680000,680000,H94/E94*DM_TI_LE!$F$23)</f>
        <v>680000</v>
      </c>
    </row>
    <row r="95" spans="1:9" ht="12.75" x14ac:dyDescent="0.2">
      <c r="A95" s="49">
        <v>91</v>
      </c>
      <c r="B95" s="50">
        <f>GD_CHUNG!B95</f>
        <v>10624</v>
      </c>
      <c r="C95" s="50" t="str">
        <f>GD_CHUNG!C95</f>
        <v>Nguyễn Huyền Trang</v>
      </c>
      <c r="D95" s="50" t="str">
        <f>GD_CHUNG!D95</f>
        <v>NV PVHK</v>
      </c>
      <c r="E95">
        <f>VLOOKUP(B95,GD_CHAM_CONG!$C$6:$BD$997,37,FALSE)</f>
        <v>27</v>
      </c>
      <c r="F95">
        <f>VLOOKUP(B95,GD_CHAM_CONG!$C$6:$BD$997,38,FALSE)</f>
        <v>0</v>
      </c>
      <c r="G95">
        <f>VLOOKUP(B95,GD_CHAM_CONG!$C$6:$BD$997,50,FALSE)</f>
        <v>0</v>
      </c>
      <c r="H95" s="43">
        <f t="shared" si="0"/>
        <v>0</v>
      </c>
      <c r="I95" s="43">
        <f>IF(H95/E95*DM_TI_LE!$F$23&gt;680000,680000,H95/E95*DM_TI_LE!$F$23)</f>
        <v>0</v>
      </c>
    </row>
    <row r="96" spans="1:9" ht="12.75" x14ac:dyDescent="0.2">
      <c r="A96" s="49">
        <v>92</v>
      </c>
      <c r="B96" s="50">
        <f>GD_CHUNG!B96</f>
        <v>10625</v>
      </c>
      <c r="C96" s="50" t="str">
        <f>GD_CHUNG!C96</f>
        <v>Vương Thị Thanh Nhàn</v>
      </c>
      <c r="D96" s="50" t="str">
        <f>GD_CHUNG!D96</f>
        <v>NV PVHK</v>
      </c>
      <c r="E96">
        <f>VLOOKUP(B96,GD_CHAM_CONG!$C$6:$BD$997,37,FALSE)</f>
        <v>27</v>
      </c>
      <c r="F96">
        <f>VLOOKUP(B96,GD_CHAM_CONG!$C$6:$BD$997,38,FALSE)</f>
        <v>27</v>
      </c>
      <c r="G96">
        <f>VLOOKUP(B96,GD_CHAM_CONG!$C$6:$BD$997,50,FALSE)</f>
        <v>0</v>
      </c>
      <c r="H96" s="43">
        <f t="shared" si="0"/>
        <v>27</v>
      </c>
      <c r="I96" s="43">
        <f>IF(H96/E96*DM_TI_LE!$F$23&gt;680000,680000,H96/E96*DM_TI_LE!$F$23)</f>
        <v>680000</v>
      </c>
    </row>
    <row r="97" spans="1:9" ht="12.75" x14ac:dyDescent="0.2">
      <c r="A97" s="49">
        <v>93</v>
      </c>
      <c r="B97" s="50">
        <f>GD_CHUNG!B97</f>
        <v>10633</v>
      </c>
      <c r="C97" s="50" t="str">
        <f>GD_CHUNG!C97</f>
        <v>Quàng Thị Phúc</v>
      </c>
      <c r="D97" s="50" t="str">
        <f>GD_CHUNG!D97</f>
        <v>NV PVHK</v>
      </c>
      <c r="E97">
        <f>VLOOKUP(B97,GD_CHAM_CONG!$C$6:$BD$997,37,FALSE)</f>
        <v>27</v>
      </c>
      <c r="F97">
        <f>VLOOKUP(B97,GD_CHAM_CONG!$C$6:$BD$997,38,FALSE)</f>
        <v>27</v>
      </c>
      <c r="G97">
        <f>VLOOKUP(B97,GD_CHAM_CONG!$C$6:$BD$997,50,FALSE)</f>
        <v>0</v>
      </c>
      <c r="H97" s="43">
        <f t="shared" si="0"/>
        <v>27</v>
      </c>
      <c r="I97" s="43">
        <f>IF(H97/E97*DM_TI_LE!$F$23&gt;680000,680000,H97/E97*DM_TI_LE!$F$23)</f>
        <v>680000</v>
      </c>
    </row>
    <row r="98" spans="1:9" ht="12.75" x14ac:dyDescent="0.2">
      <c r="A98" s="49">
        <v>94</v>
      </c>
      <c r="B98" s="50">
        <f>GD_CHUNG!B98</f>
        <v>10634</v>
      </c>
      <c r="C98" s="50" t="str">
        <f>GD_CHUNG!C98</f>
        <v>Phạm Thị Thanh Hoa</v>
      </c>
      <c r="D98" s="50" t="str">
        <f>GD_CHUNG!D98</f>
        <v>NV PVHK</v>
      </c>
      <c r="E98">
        <f>VLOOKUP(B98,GD_CHAM_CONG!$C$6:$BD$997,37,FALSE)</f>
        <v>27</v>
      </c>
      <c r="F98">
        <f>VLOOKUP(B98,GD_CHAM_CONG!$C$6:$BD$997,38,FALSE)</f>
        <v>27</v>
      </c>
      <c r="G98">
        <f>VLOOKUP(B98,GD_CHAM_CONG!$C$6:$BD$997,50,FALSE)</f>
        <v>0</v>
      </c>
      <c r="H98" s="43">
        <f t="shared" si="0"/>
        <v>27</v>
      </c>
      <c r="I98" s="43">
        <f>IF(H98/E98*DM_TI_LE!$F$23&gt;680000,680000,H98/E98*DM_TI_LE!$F$23)</f>
        <v>680000</v>
      </c>
    </row>
    <row r="99" spans="1:9" ht="12.75" x14ac:dyDescent="0.2">
      <c r="A99" s="49">
        <v>95</v>
      </c>
      <c r="B99" s="50">
        <f>GD_CHUNG!B99</f>
        <v>10635</v>
      </c>
      <c r="C99" s="50" t="str">
        <f>GD_CHUNG!C99</f>
        <v>Đào Thị Mận</v>
      </c>
      <c r="D99" s="50" t="str">
        <f>GD_CHUNG!D99</f>
        <v>NV PVHK</v>
      </c>
      <c r="E99">
        <f>VLOOKUP(B99,GD_CHAM_CONG!$C$6:$BD$997,37,FALSE)</f>
        <v>27</v>
      </c>
      <c r="F99">
        <f>VLOOKUP(B99,GD_CHAM_CONG!$C$6:$BD$997,38,FALSE)</f>
        <v>27</v>
      </c>
      <c r="G99">
        <f>VLOOKUP(B99,GD_CHAM_CONG!$C$6:$BD$997,50,FALSE)</f>
        <v>0</v>
      </c>
      <c r="H99" s="43">
        <f t="shared" si="0"/>
        <v>27</v>
      </c>
      <c r="I99" s="43">
        <f>IF(H99/E99*DM_TI_LE!$F$23&gt;680000,680000,H99/E99*DM_TI_LE!$F$23)</f>
        <v>680000</v>
      </c>
    </row>
    <row r="100" spans="1:9" ht="12.75" x14ac:dyDescent="0.2">
      <c r="A100" s="49">
        <v>96</v>
      </c>
      <c r="B100" s="50">
        <f>GD_CHUNG!B100</f>
        <v>11105</v>
      </c>
      <c r="C100" s="50" t="str">
        <f>GD_CHUNG!C100</f>
        <v>Ngô Minh Thanh</v>
      </c>
      <c r="D100" s="50" t="str">
        <f>GD_CHUNG!D100</f>
        <v>NV PVHK</v>
      </c>
      <c r="E100">
        <f>VLOOKUP(B100,GD_CHAM_CONG!$C$6:$BD$997,37,FALSE)</f>
        <v>27</v>
      </c>
      <c r="F100">
        <f>VLOOKUP(B100,GD_CHAM_CONG!$C$6:$BD$997,38,FALSE)</f>
        <v>27</v>
      </c>
      <c r="G100">
        <f>VLOOKUP(B100,GD_CHAM_CONG!$C$6:$BD$997,50,FALSE)</f>
        <v>0</v>
      </c>
      <c r="H100" s="43">
        <f t="shared" si="0"/>
        <v>27</v>
      </c>
      <c r="I100" s="43">
        <f>IF(H100/E100*DM_TI_LE!$F$23&gt;680000,680000,H100/E100*DM_TI_LE!$F$23)</f>
        <v>680000</v>
      </c>
    </row>
    <row r="101" spans="1:9" ht="12.75" x14ac:dyDescent="0.2">
      <c r="A101" s="49">
        <v>97</v>
      </c>
      <c r="B101" s="50">
        <f>GD_CHUNG!B101</f>
        <v>11107</v>
      </c>
      <c r="C101" s="50" t="str">
        <f>GD_CHUNG!C101</f>
        <v>Vũ Thị Thơm</v>
      </c>
      <c r="D101" s="50" t="str">
        <f>GD_CHUNG!D101</f>
        <v>NV PVHK</v>
      </c>
      <c r="E101">
        <f>VLOOKUP(B101,GD_CHAM_CONG!$C$6:$BD$997,37,FALSE)</f>
        <v>27</v>
      </c>
      <c r="F101">
        <f>VLOOKUP(B101,GD_CHAM_CONG!$C$6:$BD$997,38,FALSE)</f>
        <v>27</v>
      </c>
      <c r="G101">
        <f>VLOOKUP(B101,GD_CHAM_CONG!$C$6:$BD$997,50,FALSE)</f>
        <v>0</v>
      </c>
      <c r="H101" s="43">
        <f t="shared" si="0"/>
        <v>27</v>
      </c>
      <c r="I101" s="43">
        <f>IF(H101/E101*DM_TI_LE!$F$23&gt;680000,680000,H101/E101*DM_TI_LE!$F$23)</f>
        <v>680000</v>
      </c>
    </row>
    <row r="102" spans="1:9" ht="12.75" x14ac:dyDescent="0.2">
      <c r="A102" s="49">
        <v>98</v>
      </c>
      <c r="B102" s="50">
        <f>GD_CHUNG!B102</f>
        <v>11109</v>
      </c>
      <c r="C102" s="50" t="str">
        <f>GD_CHUNG!C102</f>
        <v>Phạm Thành Việt</v>
      </c>
      <c r="D102" s="50" t="str">
        <f>GD_CHUNG!D102</f>
        <v>NV PVHK</v>
      </c>
      <c r="E102">
        <f>VLOOKUP(B102,GD_CHAM_CONG!$C$6:$BD$997,37,FALSE)</f>
        <v>27</v>
      </c>
      <c r="F102">
        <f>VLOOKUP(B102,GD_CHAM_CONG!$C$6:$BD$997,38,FALSE)</f>
        <v>27</v>
      </c>
      <c r="G102">
        <f>VLOOKUP(B102,GD_CHAM_CONG!$C$6:$BD$997,50,FALSE)</f>
        <v>0</v>
      </c>
      <c r="H102" s="43">
        <f t="shared" si="0"/>
        <v>27</v>
      </c>
      <c r="I102" s="43">
        <f>IF(H102/E102*DM_TI_LE!$F$23&gt;680000,680000,H102/E102*DM_TI_LE!$F$23)</f>
        <v>680000</v>
      </c>
    </row>
    <row r="103" spans="1:9" ht="12.75" x14ac:dyDescent="0.2">
      <c r="A103" s="49">
        <v>99</v>
      </c>
      <c r="B103" s="50">
        <f>GD_CHUNG!B103</f>
        <v>11766</v>
      </c>
      <c r="C103" s="50" t="str">
        <f>GD_CHUNG!C103</f>
        <v>Nguyễn Thị Vân</v>
      </c>
      <c r="D103" s="50" t="str">
        <f>GD_CHUNG!D103</f>
        <v>NV PVHK</v>
      </c>
      <c r="E103">
        <f>VLOOKUP(B103,GD_CHAM_CONG!$C$6:$BD$997,37,FALSE)</f>
        <v>27</v>
      </c>
      <c r="F103">
        <f>VLOOKUP(B103,GD_CHAM_CONG!$C$6:$BD$997,38,FALSE)</f>
        <v>27</v>
      </c>
      <c r="G103">
        <f>VLOOKUP(B103,GD_CHAM_CONG!$C$6:$BD$997,50,FALSE)</f>
        <v>0</v>
      </c>
      <c r="H103" s="43">
        <f t="shared" si="0"/>
        <v>27</v>
      </c>
      <c r="I103" s="43">
        <f>IF(H103/E103*DM_TI_LE!$F$23&gt;680000,680000,H103/E103*DM_TI_LE!$F$23)</f>
        <v>680000</v>
      </c>
    </row>
    <row r="104" spans="1:9" ht="12.75" x14ac:dyDescent="0.2">
      <c r="A104" s="49">
        <v>100</v>
      </c>
      <c r="B104" s="50">
        <f>GD_CHUNG!B104</f>
        <v>13096</v>
      </c>
      <c r="C104" s="50" t="str">
        <f>GD_CHUNG!C104</f>
        <v>Đinh Văn Long</v>
      </c>
      <c r="D104" s="50" t="str">
        <f>GD_CHUNG!D104</f>
        <v>NV PVHK</v>
      </c>
      <c r="E104">
        <f>VLOOKUP(B104,GD_CHAM_CONG!$C$6:$BD$997,37,FALSE)</f>
        <v>27</v>
      </c>
      <c r="F104">
        <f>VLOOKUP(B104,GD_CHAM_CONG!$C$6:$BD$997,38,FALSE)</f>
        <v>27</v>
      </c>
      <c r="G104">
        <f>VLOOKUP(B104,GD_CHAM_CONG!$C$6:$BD$997,50,FALSE)</f>
        <v>0</v>
      </c>
      <c r="H104" s="43">
        <f t="shared" si="0"/>
        <v>27</v>
      </c>
      <c r="I104" s="43">
        <f>IF(H104/E104*DM_TI_LE!$F$23&gt;680000,680000,H104/E104*DM_TI_LE!$F$23)</f>
        <v>680000</v>
      </c>
    </row>
    <row r="105" spans="1:9" ht="12.75" x14ac:dyDescent="0.2">
      <c r="A105" s="49">
        <v>101</v>
      </c>
      <c r="B105" s="50">
        <f>GD_CHUNG!B105</f>
        <v>10778</v>
      </c>
      <c r="C105" s="50" t="str">
        <f>GD_CHUNG!C105</f>
        <v>Nguyễn Thị Hồng Anh</v>
      </c>
      <c r="D105" s="50" t="str">
        <f>GD_CHUNG!D105</f>
        <v>Nv VS MB</v>
      </c>
      <c r="E105">
        <f>VLOOKUP(B105,GD_CHAM_CONG!$C$6:$BD$997,37,FALSE)</f>
        <v>27</v>
      </c>
      <c r="F105">
        <f>VLOOKUP(B105,GD_CHAM_CONG!$C$6:$BD$997,38,FALSE)</f>
        <v>27</v>
      </c>
      <c r="G105">
        <f>VLOOKUP(B105,GD_CHAM_CONG!$C$6:$BD$997,50,FALSE)</f>
        <v>0</v>
      </c>
      <c r="H105" s="43">
        <f t="shared" si="0"/>
        <v>27</v>
      </c>
      <c r="I105" s="43">
        <f>IF(H105/E105*DM_TI_LE!$F$23&gt;680000,680000,H105/E105*DM_TI_LE!$F$23)</f>
        <v>680000</v>
      </c>
    </row>
    <row r="106" spans="1:9" ht="12.75" x14ac:dyDescent="0.2">
      <c r="A106" s="49">
        <v>102</v>
      </c>
      <c r="B106" s="50">
        <f>GD_CHUNG!B106</f>
        <v>11765</v>
      </c>
      <c r="C106" s="50" t="str">
        <f>GD_CHUNG!C106</f>
        <v>Hoàng Thị Hồng Nhung</v>
      </c>
      <c r="D106" s="50" t="str">
        <f>GD_CHUNG!D106</f>
        <v>NV PVHK</v>
      </c>
      <c r="E106">
        <f>VLOOKUP(B106,GD_CHAM_CONG!$C$6:$BD$997,37,FALSE)</f>
        <v>27</v>
      </c>
      <c r="F106">
        <f>VLOOKUP(B106,GD_CHAM_CONG!$C$6:$BD$997,38,FALSE)</f>
        <v>21</v>
      </c>
      <c r="G106">
        <f>VLOOKUP(B106,GD_CHAM_CONG!$C$6:$BD$997,50,FALSE)</f>
        <v>0</v>
      </c>
      <c r="H106" s="43">
        <f t="shared" si="0"/>
        <v>21</v>
      </c>
      <c r="I106" s="43">
        <f>IF(H106/E106*DM_TI_LE!$F$23&gt;680000,680000,H106/E106*DM_TI_LE!$F$23)</f>
        <v>528888.88888888888</v>
      </c>
    </row>
    <row r="107" spans="1:9" ht="12.75" x14ac:dyDescent="0.2">
      <c r="A107" s="49">
        <v>103</v>
      </c>
      <c r="B107" s="50">
        <f>GD_CHUNG!B107</f>
        <v>10631</v>
      </c>
      <c r="C107" s="50" t="str">
        <f>GD_CHUNG!C107</f>
        <v>Nguyễn Thị Phương Mai</v>
      </c>
      <c r="D107" s="50" t="str">
        <f>GD_CHUNG!D107</f>
        <v>Đội trưởng</v>
      </c>
      <c r="E107">
        <f>VLOOKUP(B107,GD_CHAM_CONG!$C$6:$BD$997,37,FALSE)</f>
        <v>27</v>
      </c>
      <c r="F107">
        <f>VLOOKUP(B107,GD_CHAM_CONG!$C$6:$BD$997,38,FALSE)</f>
        <v>27</v>
      </c>
      <c r="G107">
        <f>VLOOKUP(B107,GD_CHAM_CONG!$C$6:$BD$997,50,FALSE)</f>
        <v>0</v>
      </c>
      <c r="H107" s="43">
        <f t="shared" si="0"/>
        <v>27</v>
      </c>
      <c r="I107" s="43">
        <f>IF(H107/E107*DM_TI_LE!$F$23&gt;680000,680000,H107/E107*DM_TI_LE!$F$23)</f>
        <v>680000</v>
      </c>
    </row>
    <row r="108" spans="1:9" ht="12.75" x14ac:dyDescent="0.2">
      <c r="A108" s="49">
        <v>104</v>
      </c>
      <c r="B108" s="50">
        <f>GD_CHUNG!B108</f>
        <v>10630</v>
      </c>
      <c r="C108" s="50" t="str">
        <f>GD_CHUNG!C108</f>
        <v>Nguyễn Thị Thu Hương</v>
      </c>
      <c r="D108" s="50" t="str">
        <f>GD_CHUNG!D108</f>
        <v>Đội phó</v>
      </c>
      <c r="E108">
        <f>VLOOKUP(B108,GD_CHAM_CONG!$C$6:$BD$997,37,FALSE)</f>
        <v>27</v>
      </c>
      <c r="F108">
        <f>VLOOKUP(B108,GD_CHAM_CONG!$C$6:$BD$997,38,FALSE)</f>
        <v>27</v>
      </c>
      <c r="G108">
        <f>VLOOKUP(B108,GD_CHAM_CONG!$C$6:$BD$997,50,FALSE)</f>
        <v>0</v>
      </c>
      <c r="H108" s="43">
        <f t="shared" si="0"/>
        <v>27</v>
      </c>
      <c r="I108" s="43">
        <f>IF(H108/E108*DM_TI_LE!$F$23&gt;680000,680000,H108/E108*DM_TI_LE!$F$23)</f>
        <v>680000</v>
      </c>
    </row>
    <row r="109" spans="1:9" ht="12.75" x14ac:dyDescent="0.2">
      <c r="A109" s="49">
        <v>105</v>
      </c>
      <c r="B109" s="50">
        <f>GD_CHUNG!B109</f>
        <v>12549</v>
      </c>
      <c r="C109" s="50" t="str">
        <f>GD_CHUNG!C109</f>
        <v>Nguyễn Tuấn Linh</v>
      </c>
      <c r="D109" s="50" t="str">
        <f>GD_CHUNG!D109</f>
        <v>Nhân viên phục vụ hành khách hàng hóa</v>
      </c>
      <c r="E109">
        <f>VLOOKUP(B109,GD_CHAM_CONG!$C$6:$BD$997,37,FALSE)</f>
        <v>27</v>
      </c>
      <c r="F109">
        <f>VLOOKUP(B109,GD_CHAM_CONG!$C$6:$BD$997,38,FALSE)</f>
        <v>23</v>
      </c>
      <c r="G109">
        <f>VLOOKUP(B109,GD_CHAM_CONG!$C$6:$BD$997,50,FALSE)</f>
        <v>0</v>
      </c>
      <c r="H109" s="43">
        <f t="shared" si="0"/>
        <v>23</v>
      </c>
      <c r="I109" s="43">
        <f>IF(H109/E109*DM_TI_LE!$F$23&gt;680000,680000,H109/E109*DM_TI_LE!$F$23)</f>
        <v>579259.25925925921</v>
      </c>
    </row>
    <row r="110" spans="1:9" ht="12.75" x14ac:dyDescent="0.2">
      <c r="A110" s="49">
        <v>106</v>
      </c>
      <c r="B110" s="50">
        <f>GD_CHUNG!B110</f>
        <v>12568</v>
      </c>
      <c r="C110" s="50" t="str">
        <f>GD_CHUNG!C110</f>
        <v>Nguyễn Thị Hồng Minh</v>
      </c>
      <c r="D110" s="50" t="str">
        <f>GD_CHUNG!D110</f>
        <v>Nhân viên phục vụ hành khách hàng hóa</v>
      </c>
      <c r="E110">
        <f>VLOOKUP(B110,GD_CHAM_CONG!$C$6:$BD$997,37,FALSE)</f>
        <v>27</v>
      </c>
      <c r="F110">
        <f>VLOOKUP(B110,GD_CHAM_CONG!$C$6:$BD$997,38,FALSE)</f>
        <v>27</v>
      </c>
      <c r="G110">
        <f>VLOOKUP(B110,GD_CHAM_CONG!$C$6:$BD$997,50,FALSE)</f>
        <v>0</v>
      </c>
      <c r="H110" s="43">
        <f t="shared" si="0"/>
        <v>27</v>
      </c>
      <c r="I110" s="43">
        <f>IF(H110/E110*DM_TI_LE!$F$23&gt;680000,680000,H110/E110*DM_TI_LE!$F$23)</f>
        <v>680000</v>
      </c>
    </row>
    <row r="111" spans="1:9" ht="12.75" x14ac:dyDescent="0.2">
      <c r="A111" s="49">
        <v>107</v>
      </c>
      <c r="B111" s="50">
        <f>GD_CHUNG!B111</f>
        <v>12571</v>
      </c>
      <c r="C111" s="50" t="str">
        <f>GD_CHUNG!C111</f>
        <v>Ngô Thị Diễm Quỳnh</v>
      </c>
      <c r="D111" s="50" t="str">
        <f>GD_CHUNG!D111</f>
        <v>Nhân viên phục vụ hành khách hàng hóa</v>
      </c>
      <c r="E111">
        <f>VLOOKUP(B111,GD_CHAM_CONG!$C$6:$BD$997,37,FALSE)</f>
        <v>27</v>
      </c>
      <c r="F111">
        <f>VLOOKUP(B111,GD_CHAM_CONG!$C$6:$BD$997,38,FALSE)</f>
        <v>27</v>
      </c>
      <c r="G111">
        <f>VLOOKUP(B111,GD_CHAM_CONG!$C$6:$BD$997,50,FALSE)</f>
        <v>0</v>
      </c>
      <c r="H111" s="43">
        <f t="shared" si="0"/>
        <v>27</v>
      </c>
      <c r="I111" s="43">
        <f>IF(H111/E111*DM_TI_LE!$F$23&gt;680000,680000,H111/E111*DM_TI_LE!$F$23)</f>
        <v>680000</v>
      </c>
    </row>
    <row r="112" spans="1:9" ht="12.75" x14ac:dyDescent="0.2">
      <c r="A112" s="49">
        <v>108</v>
      </c>
      <c r="B112" s="50">
        <f>GD_CHUNG!B112</f>
        <v>13370</v>
      </c>
      <c r="C112" s="50" t="str">
        <f>GD_CHUNG!C112</f>
        <v>Đinh Đức Điệp</v>
      </c>
      <c r="D112" s="50" t="str">
        <f>GD_CHUNG!D112</f>
        <v>Nhân viên phục vụ hành khách hàng hóa</v>
      </c>
      <c r="E112">
        <f>VLOOKUP(B112,GD_CHAM_CONG!$C$6:$BD$997,37,FALSE)</f>
        <v>27</v>
      </c>
      <c r="F112">
        <f>VLOOKUP(B112,GD_CHAM_CONG!$C$6:$BD$997,38,FALSE)</f>
        <v>27</v>
      </c>
      <c r="G112">
        <f>VLOOKUP(B112,GD_CHAM_CONG!$C$6:$BD$997,50,FALSE)</f>
        <v>0</v>
      </c>
      <c r="H112" s="43">
        <f t="shared" si="0"/>
        <v>27</v>
      </c>
      <c r="I112" s="43">
        <f>IF(H112/E112*DM_TI_LE!$F$23&gt;680000,680000,H112/E112*DM_TI_LE!$F$23)</f>
        <v>680000</v>
      </c>
    </row>
    <row r="113" spans="1:9" ht="12.75" x14ac:dyDescent="0.2">
      <c r="A113" s="49">
        <v>109</v>
      </c>
      <c r="B113" s="50">
        <f>GD_CHUNG!B113</f>
        <v>13372</v>
      </c>
      <c r="C113" s="50" t="str">
        <f>GD_CHUNG!C113</f>
        <v>Trần Thị Hoa Lý</v>
      </c>
      <c r="D113" s="50" t="str">
        <f>GD_CHUNG!D113</f>
        <v>Nhân viên phục vụ hành khách hàng hóa</v>
      </c>
      <c r="E113">
        <f>VLOOKUP(B113,GD_CHAM_CONG!$C$6:$BD$997,37,FALSE)</f>
        <v>27</v>
      </c>
      <c r="F113">
        <f>VLOOKUP(B113,GD_CHAM_CONG!$C$6:$BD$997,38,FALSE)</f>
        <v>27</v>
      </c>
      <c r="G113">
        <f>VLOOKUP(B113,GD_CHAM_CONG!$C$6:$BD$997,50,FALSE)</f>
        <v>0</v>
      </c>
      <c r="H113" s="43">
        <f t="shared" si="0"/>
        <v>27</v>
      </c>
      <c r="I113" s="43">
        <f>IF(H113/E113*DM_TI_LE!$F$23&gt;680000,680000,H113/E113*DM_TI_LE!$F$23)</f>
        <v>680000</v>
      </c>
    </row>
    <row r="114" spans="1:9" ht="12.75" x14ac:dyDescent="0.2">
      <c r="A114" s="49">
        <v>110</v>
      </c>
      <c r="B114" s="50">
        <f>GD_CHUNG!B114</f>
        <v>13376</v>
      </c>
      <c r="C114" s="50" t="str">
        <f>GD_CHUNG!C114</f>
        <v>Vũ Thùy Linh</v>
      </c>
      <c r="D114" s="50" t="str">
        <f>GD_CHUNG!D114</f>
        <v>Nhân viên phục vụ hành khách hàng hóa</v>
      </c>
      <c r="E114">
        <f>VLOOKUP(B114,GD_CHAM_CONG!$C$6:$BD$997,37,FALSE)</f>
        <v>27</v>
      </c>
      <c r="F114">
        <f>VLOOKUP(B114,GD_CHAM_CONG!$C$6:$BD$997,38,FALSE)</f>
        <v>27</v>
      </c>
      <c r="G114">
        <f>VLOOKUP(B114,GD_CHAM_CONG!$C$6:$BD$997,50,FALSE)</f>
        <v>0</v>
      </c>
      <c r="H114" s="43">
        <f t="shared" si="0"/>
        <v>27</v>
      </c>
      <c r="I114" s="43">
        <f>IF(H114/E114*DM_TI_LE!$F$23&gt;680000,680000,H114/E114*DM_TI_LE!$F$23)</f>
        <v>680000</v>
      </c>
    </row>
    <row r="115" spans="1:9" ht="12.75" x14ac:dyDescent="0.2">
      <c r="A115" s="49">
        <v>111</v>
      </c>
      <c r="B115" s="50">
        <f>GD_CHUNG!B115</f>
        <v>13377</v>
      </c>
      <c r="C115" s="50" t="str">
        <f>GD_CHUNG!C115</f>
        <v>Vũ Thị Bích Dung</v>
      </c>
      <c r="D115" s="50" t="str">
        <f>GD_CHUNG!D115</f>
        <v>Nhân viên phục vụ hành khách hàng hóa</v>
      </c>
      <c r="E115">
        <f>VLOOKUP(B115,GD_CHAM_CONG!$C$6:$BD$997,37,FALSE)</f>
        <v>27</v>
      </c>
      <c r="F115">
        <f>VLOOKUP(B115,GD_CHAM_CONG!$C$6:$BD$997,38,FALSE)</f>
        <v>27</v>
      </c>
      <c r="G115">
        <f>VLOOKUP(B115,GD_CHAM_CONG!$C$6:$BD$997,50,FALSE)</f>
        <v>0</v>
      </c>
      <c r="H115" s="43">
        <f t="shared" si="0"/>
        <v>27</v>
      </c>
      <c r="I115" s="43">
        <f>IF(H115/E115*DM_TI_LE!$F$23&gt;680000,680000,H115/E115*DM_TI_LE!$F$23)</f>
        <v>680000</v>
      </c>
    </row>
    <row r="116" spans="1:9" ht="12.75" x14ac:dyDescent="0.2">
      <c r="A116" s="49">
        <v>112</v>
      </c>
      <c r="B116" s="50">
        <f>GD_CHUNG!B116</f>
        <v>13378</v>
      </c>
      <c r="C116" s="50" t="str">
        <f>GD_CHUNG!C116</f>
        <v>Nguyễn Bảo Ngân</v>
      </c>
      <c r="D116" s="50" t="str">
        <f>GD_CHUNG!D116</f>
        <v>Nhân viên phục vụ hành khách hàng hóa</v>
      </c>
      <c r="E116">
        <f>VLOOKUP(B116,GD_CHAM_CONG!$C$6:$BD$997,37,FALSE)</f>
        <v>27</v>
      </c>
      <c r="F116">
        <f>VLOOKUP(B116,GD_CHAM_CONG!$C$6:$BD$997,38,FALSE)</f>
        <v>27</v>
      </c>
      <c r="G116">
        <f>VLOOKUP(B116,GD_CHAM_CONG!$C$6:$BD$997,50,FALSE)</f>
        <v>0</v>
      </c>
      <c r="H116" s="43">
        <f t="shared" si="0"/>
        <v>27</v>
      </c>
      <c r="I116" s="43">
        <f>IF(H116/E116*DM_TI_LE!$F$23&gt;680000,680000,H116/E116*DM_TI_LE!$F$23)</f>
        <v>680000</v>
      </c>
    </row>
    <row r="117" spans="1:9" ht="12.75" x14ac:dyDescent="0.2">
      <c r="A117" s="49">
        <v>113</v>
      </c>
      <c r="B117" s="50">
        <f>GD_CHUNG!B117</f>
        <v>13379</v>
      </c>
      <c r="C117" s="50" t="str">
        <f>GD_CHUNG!C117</f>
        <v>Nguyễn Thùy Linh</v>
      </c>
      <c r="D117" s="50" t="str">
        <f>GD_CHUNG!D117</f>
        <v>Nhân viên phục vụ hành khách hàng hóa</v>
      </c>
      <c r="E117">
        <f>VLOOKUP(B117,GD_CHAM_CONG!$C$6:$BD$997,37,FALSE)</f>
        <v>27</v>
      </c>
      <c r="F117">
        <f>VLOOKUP(B117,GD_CHAM_CONG!$C$6:$BD$997,38,FALSE)</f>
        <v>27</v>
      </c>
      <c r="G117">
        <f>VLOOKUP(B117,GD_CHAM_CONG!$C$6:$BD$997,50,FALSE)</f>
        <v>0</v>
      </c>
      <c r="H117" s="43">
        <f t="shared" si="0"/>
        <v>27</v>
      </c>
      <c r="I117" s="43">
        <f>IF(H117/E117*DM_TI_LE!$F$23&gt;680000,680000,H117/E117*DM_TI_LE!$F$23)</f>
        <v>680000</v>
      </c>
    </row>
    <row r="118" spans="1:9" ht="12.75" x14ac:dyDescent="0.2">
      <c r="A118" s="49">
        <v>114</v>
      </c>
      <c r="B118" s="50">
        <f>GD_CHUNG!B118</f>
        <v>13674</v>
      </c>
      <c r="C118" s="50" t="str">
        <f>GD_CHUNG!C118</f>
        <v>Lê Thị Minh Phượng</v>
      </c>
      <c r="D118" s="50" t="str">
        <f>GD_CHUNG!D118</f>
        <v>Nhân viên phục vụ hành khách hàng hóa</v>
      </c>
      <c r="E118">
        <f>VLOOKUP(B118,GD_CHAM_CONG!$C$6:$BD$997,37,FALSE)</f>
        <v>27</v>
      </c>
      <c r="F118">
        <f>VLOOKUP(B118,GD_CHAM_CONG!$C$6:$BD$997,38,FALSE)</f>
        <v>27</v>
      </c>
      <c r="G118">
        <f>VLOOKUP(B118,GD_CHAM_CONG!$C$6:$BD$997,50,FALSE)</f>
        <v>0</v>
      </c>
      <c r="H118" s="43">
        <f t="shared" si="0"/>
        <v>27</v>
      </c>
      <c r="I118" s="43">
        <f>IF(H118/E118*DM_TI_LE!$F$23&gt;680000,680000,H118/E118*DM_TI_LE!$F$23)</f>
        <v>680000</v>
      </c>
    </row>
    <row r="119" spans="1:9" ht="12.75" x14ac:dyDescent="0.2">
      <c r="A119" s="49">
        <v>115</v>
      </c>
      <c r="B119" s="50">
        <f>GD_CHUNG!B119</f>
        <v>13675</v>
      </c>
      <c r="C119" s="50" t="str">
        <f>GD_CHUNG!C119</f>
        <v>Võ Thị Kiều Oanh</v>
      </c>
      <c r="D119" s="50" t="str">
        <f>GD_CHUNG!D119</f>
        <v>Nhân viên phục vụ hành khách hàng hóa</v>
      </c>
      <c r="E119">
        <f>VLOOKUP(B119,GD_CHAM_CONG!$C$6:$BD$997,37,FALSE)</f>
        <v>27</v>
      </c>
      <c r="F119">
        <f>VLOOKUP(B119,GD_CHAM_CONG!$C$6:$BD$997,38,FALSE)</f>
        <v>27</v>
      </c>
      <c r="G119">
        <f>VLOOKUP(B119,GD_CHAM_CONG!$C$6:$BD$997,50,FALSE)</f>
        <v>0</v>
      </c>
      <c r="H119" s="43">
        <f t="shared" si="0"/>
        <v>27</v>
      </c>
      <c r="I119" s="43">
        <f>IF(H119/E119*DM_TI_LE!$F$23&gt;680000,680000,H119/E119*DM_TI_LE!$F$23)</f>
        <v>680000</v>
      </c>
    </row>
    <row r="120" spans="1:9" ht="12.75" x14ac:dyDescent="0.2">
      <c r="A120" s="49">
        <v>116</v>
      </c>
      <c r="B120" s="50">
        <f>GD_CHUNG!B120</f>
        <v>13676</v>
      </c>
      <c r="C120" s="50" t="str">
        <f>GD_CHUNG!C120</f>
        <v>Trần Thị Bích Ngọc</v>
      </c>
      <c r="D120" s="50" t="str">
        <f>GD_CHUNG!D120</f>
        <v>Nhân viên phục vụ hành khách hàng hóa</v>
      </c>
      <c r="E120">
        <f>VLOOKUP(B120,GD_CHAM_CONG!$C$6:$BD$997,37,FALSE)</f>
        <v>27</v>
      </c>
      <c r="F120">
        <f>VLOOKUP(B120,GD_CHAM_CONG!$C$6:$BD$997,38,FALSE)</f>
        <v>26</v>
      </c>
      <c r="G120">
        <f>VLOOKUP(B120,GD_CHAM_CONG!$C$6:$BD$997,50,FALSE)</f>
        <v>0</v>
      </c>
      <c r="H120" s="43">
        <f t="shared" si="0"/>
        <v>26</v>
      </c>
      <c r="I120" s="43">
        <f>IF(H120/E120*DM_TI_LE!$F$23&gt;680000,680000,H120/E120*DM_TI_LE!$F$23)</f>
        <v>654814.81481481483</v>
      </c>
    </row>
    <row r="121" spans="1:9" ht="12.75" x14ac:dyDescent="0.2">
      <c r="A121" s="49">
        <v>117</v>
      </c>
      <c r="B121" s="50">
        <f>GD_CHUNG!B121</f>
        <v>10569</v>
      </c>
      <c r="C121" s="50" t="str">
        <f>GD_CHUNG!C121</f>
        <v>Đàm Thu Hường</v>
      </c>
      <c r="D121" s="50" t="str">
        <f>GD_CHUNG!D121</f>
        <v>NV PVHK</v>
      </c>
      <c r="E121">
        <f>VLOOKUP(B121,GD_CHAM_CONG!$C$6:$BD$997,37,FALSE)</f>
        <v>27</v>
      </c>
      <c r="F121">
        <f>VLOOKUP(B121,GD_CHAM_CONG!$C$6:$BD$997,38,FALSE)</f>
        <v>27</v>
      </c>
      <c r="G121">
        <f>VLOOKUP(B121,GD_CHAM_CONG!$C$6:$BD$997,50,FALSE)</f>
        <v>0</v>
      </c>
      <c r="H121" s="43">
        <f t="shared" si="0"/>
        <v>27</v>
      </c>
      <c r="I121" s="43">
        <f>IF(H121/E121*DM_TI_LE!$F$23&gt;680000,680000,H121/E121*DM_TI_LE!$F$23)</f>
        <v>680000</v>
      </c>
    </row>
    <row r="122" spans="1:9" ht="12.75" x14ac:dyDescent="0.2">
      <c r="A122" s="49">
        <v>118</v>
      </c>
      <c r="B122" s="50">
        <f>GD_CHUNG!B122</f>
        <v>10571</v>
      </c>
      <c r="C122" s="50" t="str">
        <f>GD_CHUNG!C122</f>
        <v>Nguyễn Thị Thùy Dung</v>
      </c>
      <c r="D122" s="50" t="str">
        <f>GD_CHUNG!D122</f>
        <v>NV PVHK</v>
      </c>
      <c r="E122">
        <f>VLOOKUP(B122,GD_CHAM_CONG!$C$6:$BD$997,37,FALSE)</f>
        <v>27</v>
      </c>
      <c r="F122">
        <f>VLOOKUP(B122,GD_CHAM_CONG!$C$6:$BD$997,38,FALSE)</f>
        <v>27</v>
      </c>
      <c r="G122">
        <f>VLOOKUP(B122,GD_CHAM_CONG!$C$6:$BD$997,50,FALSE)</f>
        <v>0</v>
      </c>
      <c r="H122" s="43">
        <f t="shared" si="0"/>
        <v>27</v>
      </c>
      <c r="I122" s="43">
        <f>IF(H122/E122*DM_TI_LE!$F$23&gt;680000,680000,H122/E122*DM_TI_LE!$F$23)</f>
        <v>680000</v>
      </c>
    </row>
    <row r="123" spans="1:9" ht="12.75" x14ac:dyDescent="0.2">
      <c r="A123" s="49">
        <v>119</v>
      </c>
      <c r="B123" s="50">
        <f>GD_CHUNG!B123</f>
        <v>10578</v>
      </c>
      <c r="C123" s="50" t="str">
        <f>GD_CHUNG!C123</f>
        <v>Bùi Việt Quang</v>
      </c>
      <c r="D123" s="50" t="str">
        <f>GD_CHUNG!D123</f>
        <v>NV PVHK</v>
      </c>
      <c r="E123">
        <f>VLOOKUP(B123,GD_CHAM_CONG!$C$6:$BD$997,37,FALSE)</f>
        <v>27</v>
      </c>
      <c r="F123">
        <f>VLOOKUP(B123,GD_CHAM_CONG!$C$6:$BD$997,38,FALSE)</f>
        <v>27</v>
      </c>
      <c r="G123">
        <f>VLOOKUP(B123,GD_CHAM_CONG!$C$6:$BD$997,50,FALSE)</f>
        <v>0</v>
      </c>
      <c r="H123" s="43">
        <f t="shared" si="0"/>
        <v>27</v>
      </c>
      <c r="I123" s="43">
        <f>IF(H123/E123*DM_TI_LE!$F$23&gt;680000,680000,H123/E123*DM_TI_LE!$F$23)</f>
        <v>680000</v>
      </c>
    </row>
    <row r="124" spans="1:9" ht="12.75" x14ac:dyDescent="0.2">
      <c r="A124" s="49">
        <v>120</v>
      </c>
      <c r="B124" s="50">
        <f>GD_CHUNG!B124</f>
        <v>10589</v>
      </c>
      <c r="C124" s="50" t="str">
        <f>GD_CHUNG!C124</f>
        <v>Phạm Thị Ba</v>
      </c>
      <c r="D124" s="50" t="str">
        <f>GD_CHUNG!D124</f>
        <v>NV PVHK</v>
      </c>
      <c r="E124">
        <f>VLOOKUP(B124,GD_CHAM_CONG!$C$6:$BD$997,37,FALSE)</f>
        <v>27</v>
      </c>
      <c r="F124">
        <f>VLOOKUP(B124,GD_CHAM_CONG!$C$6:$BD$997,38,FALSE)</f>
        <v>27</v>
      </c>
      <c r="G124">
        <f>VLOOKUP(B124,GD_CHAM_CONG!$C$6:$BD$997,50,FALSE)</f>
        <v>0</v>
      </c>
      <c r="H124" s="43">
        <f t="shared" si="0"/>
        <v>27</v>
      </c>
      <c r="I124" s="43">
        <f>IF(H124/E124*DM_TI_LE!$F$23&gt;680000,680000,H124/E124*DM_TI_LE!$F$23)</f>
        <v>680000</v>
      </c>
    </row>
    <row r="125" spans="1:9" ht="12.75" x14ac:dyDescent="0.2">
      <c r="A125" s="49">
        <v>121</v>
      </c>
      <c r="B125" s="50">
        <f>GD_CHUNG!B125</f>
        <v>10591</v>
      </c>
      <c r="C125" s="50" t="str">
        <f>GD_CHUNG!C125</f>
        <v>Vũ Phương Thanh</v>
      </c>
      <c r="D125" s="50" t="str">
        <f>GD_CHUNG!D125</f>
        <v>NV PVHK</v>
      </c>
      <c r="E125">
        <f>VLOOKUP(B125,GD_CHAM_CONG!$C$6:$BD$997,37,FALSE)</f>
        <v>27</v>
      </c>
      <c r="F125">
        <f>VLOOKUP(B125,GD_CHAM_CONG!$C$6:$BD$997,38,FALSE)</f>
        <v>27</v>
      </c>
      <c r="G125">
        <f>VLOOKUP(B125,GD_CHAM_CONG!$C$6:$BD$997,50,FALSE)</f>
        <v>0</v>
      </c>
      <c r="H125" s="43">
        <f t="shared" si="0"/>
        <v>27</v>
      </c>
      <c r="I125" s="43">
        <f>IF(H125/E125*DM_TI_LE!$F$23&gt;680000,680000,H125/E125*DM_TI_LE!$F$23)</f>
        <v>680000</v>
      </c>
    </row>
    <row r="126" spans="1:9" ht="12.75" x14ac:dyDescent="0.2">
      <c r="A126" s="49">
        <v>122</v>
      </c>
      <c r="B126" s="50">
        <f>GD_CHUNG!B126</f>
        <v>10596</v>
      </c>
      <c r="C126" s="50" t="str">
        <f>GD_CHUNG!C126</f>
        <v>Phạm Thị Ánh Hồng</v>
      </c>
      <c r="D126" s="50" t="str">
        <f>GD_CHUNG!D126</f>
        <v>NV PVHK</v>
      </c>
      <c r="E126">
        <f>VLOOKUP(B126,GD_CHAM_CONG!$C$6:$BD$997,37,FALSE)</f>
        <v>27</v>
      </c>
      <c r="F126">
        <f>VLOOKUP(B126,GD_CHAM_CONG!$C$6:$BD$997,38,FALSE)</f>
        <v>27</v>
      </c>
      <c r="G126">
        <f>VLOOKUP(B126,GD_CHAM_CONG!$C$6:$BD$997,50,FALSE)</f>
        <v>0</v>
      </c>
      <c r="H126" s="43">
        <f t="shared" si="0"/>
        <v>27</v>
      </c>
      <c r="I126" s="43">
        <f>IF(H126/E126*DM_TI_LE!$F$23&gt;680000,680000,H126/E126*DM_TI_LE!$F$23)</f>
        <v>680000</v>
      </c>
    </row>
    <row r="127" spans="1:9" ht="12.75" x14ac:dyDescent="0.2">
      <c r="A127" s="49">
        <v>123</v>
      </c>
      <c r="B127" s="50">
        <f>GD_CHUNG!B127</f>
        <v>10597</v>
      </c>
      <c r="C127" s="50" t="str">
        <f>GD_CHUNG!C127</f>
        <v>Nguyễn Thị Thu Sang</v>
      </c>
      <c r="D127" s="50" t="str">
        <f>GD_CHUNG!D127</f>
        <v>NV PVHK</v>
      </c>
      <c r="E127">
        <f>VLOOKUP(B127,GD_CHAM_CONG!$C$6:$BD$997,37,FALSE)</f>
        <v>27</v>
      </c>
      <c r="F127">
        <f>VLOOKUP(B127,GD_CHAM_CONG!$C$6:$BD$997,38,FALSE)</f>
        <v>27</v>
      </c>
      <c r="G127">
        <f>VLOOKUP(B127,GD_CHAM_CONG!$C$6:$BD$997,50,FALSE)</f>
        <v>0</v>
      </c>
      <c r="H127" s="43">
        <f t="shared" si="0"/>
        <v>27</v>
      </c>
      <c r="I127" s="43">
        <f>IF(H127/E127*DM_TI_LE!$F$23&gt;680000,680000,H127/E127*DM_TI_LE!$F$23)</f>
        <v>680000</v>
      </c>
    </row>
    <row r="128" spans="1:9" ht="12.75" x14ac:dyDescent="0.2">
      <c r="A128" s="49">
        <v>124</v>
      </c>
      <c r="B128" s="50">
        <f>GD_CHUNG!B128</f>
        <v>10598</v>
      </c>
      <c r="C128" s="50" t="str">
        <f>GD_CHUNG!C128</f>
        <v>Nguyễn Ngọc Quân</v>
      </c>
      <c r="D128" s="50" t="str">
        <f>GD_CHUNG!D128</f>
        <v>Phó đội trưởng</v>
      </c>
      <c r="E128">
        <f>VLOOKUP(B128,GD_CHAM_CONG!$C$6:$BD$997,37,FALSE)</f>
        <v>27</v>
      </c>
      <c r="F128">
        <f>VLOOKUP(B128,GD_CHAM_CONG!$C$6:$BD$997,38,FALSE)</f>
        <v>27</v>
      </c>
      <c r="G128">
        <f>VLOOKUP(B128,GD_CHAM_CONG!$C$6:$BD$997,50,FALSE)</f>
        <v>0</v>
      </c>
      <c r="H128" s="43">
        <f t="shared" si="0"/>
        <v>27</v>
      </c>
      <c r="I128" s="43">
        <f>IF(H128/E128*DM_TI_LE!$F$23&gt;680000,680000,H128/E128*DM_TI_LE!$F$23)</f>
        <v>680000</v>
      </c>
    </row>
    <row r="129" spans="1:9" ht="12.75" x14ac:dyDescent="0.2">
      <c r="A129" s="49">
        <v>125</v>
      </c>
      <c r="B129" s="50">
        <f>GD_CHUNG!B129</f>
        <v>10602</v>
      </c>
      <c r="C129" s="50" t="str">
        <f>GD_CHUNG!C129</f>
        <v>Nguyễn Thị Thu Trang</v>
      </c>
      <c r="D129" s="50" t="str">
        <f>GD_CHUNG!D129</f>
        <v>NV PVHK</v>
      </c>
      <c r="E129">
        <f>VLOOKUP(B129,GD_CHAM_CONG!$C$6:$BD$997,37,FALSE)</f>
        <v>27</v>
      </c>
      <c r="F129">
        <f>VLOOKUP(B129,GD_CHAM_CONG!$C$6:$BD$997,38,FALSE)</f>
        <v>27</v>
      </c>
      <c r="G129">
        <f>VLOOKUP(B129,GD_CHAM_CONG!$C$6:$BD$997,50,FALSE)</f>
        <v>0</v>
      </c>
      <c r="H129" s="43">
        <f t="shared" si="0"/>
        <v>27</v>
      </c>
      <c r="I129" s="43">
        <f>IF(H129/E129*DM_TI_LE!$F$23&gt;680000,680000,H129/E129*DM_TI_LE!$F$23)</f>
        <v>680000</v>
      </c>
    </row>
    <row r="130" spans="1:9" ht="12.75" x14ac:dyDescent="0.2">
      <c r="A130" s="49">
        <v>126</v>
      </c>
      <c r="B130" s="50">
        <f>GD_CHUNG!B130</f>
        <v>10603</v>
      </c>
      <c r="C130" s="50" t="str">
        <f>GD_CHUNG!C130</f>
        <v>Nguyễn Thị Vân Anh</v>
      </c>
      <c r="D130" s="50" t="str">
        <f>GD_CHUNG!D130</f>
        <v>NV PVHK</v>
      </c>
      <c r="E130">
        <f>VLOOKUP(B130,GD_CHAM_CONG!$C$6:$BD$997,37,FALSE)</f>
        <v>27</v>
      </c>
      <c r="F130">
        <f>VLOOKUP(B130,GD_CHAM_CONG!$C$6:$BD$997,38,FALSE)</f>
        <v>27</v>
      </c>
      <c r="G130">
        <f>VLOOKUP(B130,GD_CHAM_CONG!$C$6:$BD$997,50,FALSE)</f>
        <v>0</v>
      </c>
      <c r="H130" s="43">
        <f t="shared" si="0"/>
        <v>27</v>
      </c>
      <c r="I130" s="43">
        <f>IF(H130/E130*DM_TI_LE!$F$23&gt;680000,680000,H130/E130*DM_TI_LE!$F$23)</f>
        <v>680000</v>
      </c>
    </row>
    <row r="131" spans="1:9" ht="12.75" x14ac:dyDescent="0.2">
      <c r="A131" s="49">
        <v>127</v>
      </c>
      <c r="B131" s="50">
        <f>GD_CHUNG!B131</f>
        <v>10618</v>
      </c>
      <c r="C131" s="50" t="str">
        <f>GD_CHUNG!C131</f>
        <v>Nguyễn Thị Hằng</v>
      </c>
      <c r="D131" s="50" t="str">
        <f>GD_CHUNG!D131</f>
        <v>NV PVHK</v>
      </c>
      <c r="E131">
        <f>VLOOKUP(B131,GD_CHAM_CONG!$C$6:$BD$997,37,FALSE)</f>
        <v>27</v>
      </c>
      <c r="F131">
        <f>VLOOKUP(B131,GD_CHAM_CONG!$C$6:$BD$997,38,FALSE)</f>
        <v>27</v>
      </c>
      <c r="G131">
        <f>VLOOKUP(B131,GD_CHAM_CONG!$C$6:$BD$997,50,FALSE)</f>
        <v>0</v>
      </c>
      <c r="H131" s="43">
        <f t="shared" si="0"/>
        <v>27</v>
      </c>
      <c r="I131" s="43">
        <f>IF(H131/E131*DM_TI_LE!$F$23&gt;680000,680000,H131/E131*DM_TI_LE!$F$23)</f>
        <v>680000</v>
      </c>
    </row>
    <row r="132" spans="1:9" ht="12.75" x14ac:dyDescent="0.2">
      <c r="A132" s="49">
        <v>128</v>
      </c>
      <c r="B132" s="50">
        <f>GD_CHUNG!B132</f>
        <v>10619</v>
      </c>
      <c r="C132" s="50" t="str">
        <f>GD_CHUNG!C132</f>
        <v>Phạm Thị Thu Hương</v>
      </c>
      <c r="D132" s="50" t="str">
        <f>GD_CHUNG!D132</f>
        <v>NV PVHK</v>
      </c>
      <c r="E132">
        <f>VLOOKUP(B132,GD_CHAM_CONG!$C$6:$BD$997,37,FALSE)</f>
        <v>27</v>
      </c>
      <c r="F132">
        <f>VLOOKUP(B132,GD_CHAM_CONG!$C$6:$BD$997,38,FALSE)</f>
        <v>27</v>
      </c>
      <c r="G132">
        <f>VLOOKUP(B132,GD_CHAM_CONG!$C$6:$BD$997,50,FALSE)</f>
        <v>0</v>
      </c>
      <c r="H132" s="43">
        <f t="shared" si="0"/>
        <v>27</v>
      </c>
      <c r="I132" s="43">
        <f>IF(H132/E132*DM_TI_LE!$F$23&gt;680000,680000,H132/E132*DM_TI_LE!$F$23)</f>
        <v>680000</v>
      </c>
    </row>
    <row r="133" spans="1:9" ht="12.75" x14ac:dyDescent="0.2">
      <c r="A133" s="49">
        <v>129</v>
      </c>
      <c r="B133" s="50">
        <f>GD_CHUNG!B133</f>
        <v>10620</v>
      </c>
      <c r="C133" s="50" t="str">
        <f>GD_CHUNG!C133</f>
        <v>Trần Thị Thu</v>
      </c>
      <c r="D133" s="50" t="str">
        <f>GD_CHUNG!D133</f>
        <v>NV PVHK</v>
      </c>
      <c r="E133">
        <f>VLOOKUP(B133,GD_CHAM_CONG!$C$6:$BD$997,37,FALSE)</f>
        <v>27</v>
      </c>
      <c r="F133">
        <f>VLOOKUP(B133,GD_CHAM_CONG!$C$6:$BD$997,38,FALSE)</f>
        <v>20</v>
      </c>
      <c r="G133">
        <f>VLOOKUP(B133,GD_CHAM_CONG!$C$6:$BD$997,50,FALSE)</f>
        <v>0</v>
      </c>
      <c r="H133" s="43">
        <f t="shared" si="0"/>
        <v>20</v>
      </c>
      <c r="I133" s="43">
        <f>IF(H133/E133*DM_TI_LE!$F$23&gt;680000,680000,H133/E133*DM_TI_LE!$F$23)</f>
        <v>503703.70370370365</v>
      </c>
    </row>
    <row r="134" spans="1:9" ht="12.75" x14ac:dyDescent="0.2">
      <c r="A134" s="49">
        <v>130</v>
      </c>
      <c r="B134" s="50">
        <f>GD_CHUNG!B134</f>
        <v>10621</v>
      </c>
      <c r="C134" s="50" t="str">
        <f>GD_CHUNG!C134</f>
        <v>Hoàng Anh Trang</v>
      </c>
      <c r="D134" s="50" t="str">
        <f>GD_CHUNG!D134</f>
        <v>NV PVHK</v>
      </c>
      <c r="E134">
        <f>VLOOKUP(B134,GD_CHAM_CONG!$C$6:$BD$997,37,FALSE)</f>
        <v>27</v>
      </c>
      <c r="F134">
        <f>VLOOKUP(B134,GD_CHAM_CONG!$C$6:$BD$997,38,FALSE)</f>
        <v>27</v>
      </c>
      <c r="G134">
        <f>VLOOKUP(B134,GD_CHAM_CONG!$C$6:$BD$997,50,FALSE)</f>
        <v>0</v>
      </c>
      <c r="H134" s="43">
        <f t="shared" si="0"/>
        <v>27</v>
      </c>
      <c r="I134" s="43">
        <f>IF(H134/E134*DM_TI_LE!$F$23&gt;680000,680000,H134/E134*DM_TI_LE!$F$23)</f>
        <v>680000</v>
      </c>
    </row>
    <row r="135" spans="1:9" ht="12.75" x14ac:dyDescent="0.2">
      <c r="A135" s="49">
        <v>131</v>
      </c>
      <c r="B135" s="50">
        <f>GD_CHUNG!B135</f>
        <v>11111</v>
      </c>
      <c r="C135" s="50" t="str">
        <f>GD_CHUNG!C135</f>
        <v>Phạm Kim Hoàn</v>
      </c>
      <c r="D135" s="50" t="str">
        <f>GD_CHUNG!D135</f>
        <v>NV PVHK</v>
      </c>
      <c r="E135">
        <f>VLOOKUP(B135,GD_CHAM_CONG!$C$6:$BD$997,37,FALSE)</f>
        <v>27</v>
      </c>
      <c r="F135">
        <f>VLOOKUP(B135,GD_CHAM_CONG!$C$6:$BD$997,38,FALSE)</f>
        <v>27</v>
      </c>
      <c r="G135">
        <f>VLOOKUP(B135,GD_CHAM_CONG!$C$6:$BD$997,50,FALSE)</f>
        <v>0</v>
      </c>
      <c r="H135" s="43">
        <f t="shared" si="0"/>
        <v>27</v>
      </c>
      <c r="I135" s="43">
        <f>IF(H135/E135*DM_TI_LE!$F$23&gt;680000,680000,H135/E135*DM_TI_LE!$F$23)</f>
        <v>680000</v>
      </c>
    </row>
    <row r="136" spans="1:9" ht="12.75" x14ac:dyDescent="0.2">
      <c r="A136" s="49">
        <v>132</v>
      </c>
      <c r="B136" s="50">
        <f>GD_CHUNG!B136</f>
        <v>11116</v>
      </c>
      <c r="C136" s="50" t="str">
        <f>GD_CHUNG!C136</f>
        <v>Đỗ Thanh Bình</v>
      </c>
      <c r="D136" s="50" t="str">
        <f>GD_CHUNG!D136</f>
        <v>NV PVHK</v>
      </c>
      <c r="E136">
        <f>VLOOKUP(B136,GD_CHAM_CONG!$C$6:$BD$997,37,FALSE)</f>
        <v>27</v>
      </c>
      <c r="F136">
        <f>VLOOKUP(B136,GD_CHAM_CONG!$C$6:$BD$997,38,FALSE)</f>
        <v>27</v>
      </c>
      <c r="G136">
        <f>VLOOKUP(B136,GD_CHAM_CONG!$C$6:$BD$997,50,FALSE)</f>
        <v>0</v>
      </c>
      <c r="H136" s="43">
        <f t="shared" si="0"/>
        <v>27</v>
      </c>
      <c r="I136" s="43">
        <f>IF(H136/E136*DM_TI_LE!$F$23&gt;680000,680000,H136/E136*DM_TI_LE!$F$23)</f>
        <v>680000</v>
      </c>
    </row>
    <row r="137" spans="1:9" ht="12.75" x14ac:dyDescent="0.2">
      <c r="A137" s="49">
        <v>133</v>
      </c>
      <c r="B137" s="50">
        <f>GD_CHUNG!B137</f>
        <v>11119</v>
      </c>
      <c r="C137" s="50" t="str">
        <f>GD_CHUNG!C137</f>
        <v>Nguyễn Hương Quỳnh</v>
      </c>
      <c r="D137" s="50" t="str">
        <f>GD_CHUNG!D137</f>
        <v>NV PVHK</v>
      </c>
      <c r="E137">
        <f>VLOOKUP(B137,GD_CHAM_CONG!$C$6:$BD$997,37,FALSE)</f>
        <v>27</v>
      </c>
      <c r="F137">
        <f>VLOOKUP(B137,GD_CHAM_CONG!$C$6:$BD$997,38,FALSE)</f>
        <v>27</v>
      </c>
      <c r="G137">
        <f>VLOOKUP(B137,GD_CHAM_CONG!$C$6:$BD$997,50,FALSE)</f>
        <v>0</v>
      </c>
      <c r="H137" s="43">
        <f t="shared" si="0"/>
        <v>27</v>
      </c>
      <c r="I137" s="43">
        <f>IF(H137/E137*DM_TI_LE!$F$23&gt;680000,680000,H137/E137*DM_TI_LE!$F$23)</f>
        <v>680000</v>
      </c>
    </row>
    <row r="138" spans="1:9" ht="12.75" x14ac:dyDescent="0.2">
      <c r="A138" s="49">
        <v>134</v>
      </c>
      <c r="B138" s="50">
        <f>GD_CHUNG!B138</f>
        <v>11123</v>
      </c>
      <c r="C138" s="50" t="str">
        <f>GD_CHUNG!C138</f>
        <v>Bùi Thị Bảo Ngọc</v>
      </c>
      <c r="D138" s="50" t="str">
        <f>GD_CHUNG!D138</f>
        <v>NV PVHK</v>
      </c>
      <c r="E138">
        <f>VLOOKUP(B138,GD_CHAM_CONG!$C$6:$BD$997,37,FALSE)</f>
        <v>27</v>
      </c>
      <c r="F138">
        <f>VLOOKUP(B138,GD_CHAM_CONG!$C$6:$BD$997,38,FALSE)</f>
        <v>27</v>
      </c>
      <c r="G138">
        <f>VLOOKUP(B138,GD_CHAM_CONG!$C$6:$BD$997,50,FALSE)</f>
        <v>0</v>
      </c>
      <c r="H138" s="43">
        <f t="shared" si="0"/>
        <v>27</v>
      </c>
      <c r="I138" s="43">
        <f>IF(H138/E138*DM_TI_LE!$F$23&gt;680000,680000,H138/E138*DM_TI_LE!$F$23)</f>
        <v>680000</v>
      </c>
    </row>
    <row r="139" spans="1:9" ht="12.75" x14ac:dyDescent="0.2">
      <c r="A139" s="49">
        <v>135</v>
      </c>
      <c r="B139" s="50">
        <f>GD_CHUNG!B139</f>
        <v>11764</v>
      </c>
      <c r="C139" s="50" t="str">
        <f>GD_CHUNG!C139</f>
        <v>Nguyễn Thu Huyền</v>
      </c>
      <c r="D139" s="50" t="str">
        <f>GD_CHUNG!D139</f>
        <v>NV PVHK</v>
      </c>
      <c r="E139">
        <f>VLOOKUP(B139,GD_CHAM_CONG!$C$6:$BD$997,37,FALSE)</f>
        <v>27</v>
      </c>
      <c r="F139">
        <f>VLOOKUP(B139,GD_CHAM_CONG!$C$6:$BD$997,38,FALSE)</f>
        <v>0</v>
      </c>
      <c r="G139">
        <f>VLOOKUP(B139,GD_CHAM_CONG!$C$6:$BD$997,50,FALSE)</f>
        <v>0</v>
      </c>
      <c r="H139" s="43">
        <f t="shared" si="0"/>
        <v>0</v>
      </c>
      <c r="I139" s="43">
        <f>IF(H139/E139*DM_TI_LE!$F$23&gt;680000,680000,H139/E139*DM_TI_LE!$F$23)</f>
        <v>0</v>
      </c>
    </row>
    <row r="140" spans="1:9" ht="12.75" x14ac:dyDescent="0.2">
      <c r="A140" s="49">
        <v>136</v>
      </c>
      <c r="B140" s="50">
        <f>GD_CHUNG!B140</f>
        <v>12281</v>
      </c>
      <c r="C140" s="50" t="str">
        <f>GD_CHUNG!C140</f>
        <v>Nguyễn Minh Phương</v>
      </c>
      <c r="D140" s="50" t="str">
        <f>GD_CHUNG!D140</f>
        <v>NV PVHK</v>
      </c>
      <c r="E140">
        <f>VLOOKUP(B140,GD_CHAM_CONG!$C$6:$BD$997,37,FALSE)</f>
        <v>27</v>
      </c>
      <c r="F140">
        <f>VLOOKUP(B140,GD_CHAM_CONG!$C$6:$BD$997,38,FALSE)</f>
        <v>0</v>
      </c>
      <c r="G140">
        <f>VLOOKUP(B140,GD_CHAM_CONG!$C$6:$BD$997,50,FALSE)</f>
        <v>0</v>
      </c>
      <c r="H140" s="43">
        <f t="shared" si="0"/>
        <v>0</v>
      </c>
      <c r="I140" s="43">
        <f>IF(H140/E140*DM_TI_LE!$F$23&gt;680000,680000,H140/E140*DM_TI_LE!$F$23)</f>
        <v>0</v>
      </c>
    </row>
    <row r="141" spans="1:9" ht="12.75" x14ac:dyDescent="0.2">
      <c r="A141" s="49">
        <v>137</v>
      </c>
      <c r="B141" s="50">
        <f>GD_CHUNG!B141</f>
        <v>13097</v>
      </c>
      <c r="C141" s="50" t="str">
        <f>GD_CHUNG!C141</f>
        <v>Nguyễn Thu Quỳnh</v>
      </c>
      <c r="D141" s="50" t="str">
        <f>GD_CHUNG!D141</f>
        <v>NV PVHK</v>
      </c>
      <c r="E141">
        <f>VLOOKUP(B141,GD_CHAM_CONG!$C$6:$BD$997,37,FALSE)</f>
        <v>27</v>
      </c>
      <c r="F141">
        <f>VLOOKUP(B141,GD_CHAM_CONG!$C$6:$BD$997,38,FALSE)</f>
        <v>27</v>
      </c>
      <c r="G141">
        <f>VLOOKUP(B141,GD_CHAM_CONG!$C$6:$BD$997,50,FALSE)</f>
        <v>0</v>
      </c>
      <c r="H141" s="43">
        <f t="shared" si="0"/>
        <v>27</v>
      </c>
      <c r="I141" s="43">
        <f>IF(H141/E141*DM_TI_LE!$F$23&gt;680000,680000,H141/E141*DM_TI_LE!$F$23)</f>
        <v>680000</v>
      </c>
    </row>
    <row r="142" spans="1:9" ht="12.75" x14ac:dyDescent="0.2">
      <c r="A142" s="49">
        <v>138</v>
      </c>
      <c r="B142" s="50">
        <f>GD_CHUNG!B142</f>
        <v>13101</v>
      </c>
      <c r="C142" s="50" t="str">
        <f>GD_CHUNG!C142</f>
        <v>Trần Thị Huệ</v>
      </c>
      <c r="D142" s="50" t="str">
        <f>GD_CHUNG!D142</f>
        <v>NV PVHK</v>
      </c>
      <c r="E142">
        <f>VLOOKUP(B142,GD_CHAM_CONG!$C$6:$BD$997,37,FALSE)</f>
        <v>27</v>
      </c>
      <c r="F142">
        <f>VLOOKUP(B142,GD_CHAM_CONG!$C$6:$BD$997,38,FALSE)</f>
        <v>27</v>
      </c>
      <c r="G142">
        <f>VLOOKUP(B142,GD_CHAM_CONG!$C$6:$BD$997,50,FALSE)</f>
        <v>0</v>
      </c>
      <c r="H142" s="43">
        <f t="shared" si="0"/>
        <v>27</v>
      </c>
      <c r="I142" s="43">
        <f>IF(H142/E142*DM_TI_LE!$F$23&gt;680000,680000,H142/E142*DM_TI_LE!$F$23)</f>
        <v>680000</v>
      </c>
    </row>
    <row r="143" spans="1:9" ht="12.75" x14ac:dyDescent="0.2">
      <c r="A143" s="49">
        <v>139</v>
      </c>
      <c r="B143" s="50">
        <f>GD_CHUNG!B143</f>
        <v>13532</v>
      </c>
      <c r="C143" s="50" t="str">
        <f>GD_CHUNG!C143</f>
        <v>Nguyễn Tuấn Cường</v>
      </c>
      <c r="D143" s="50" t="str">
        <f>GD_CHUNG!D143</f>
        <v>NV PVHK</v>
      </c>
      <c r="E143">
        <f>VLOOKUP(B143,GD_CHAM_CONG!$C$6:$BD$997,37,FALSE)</f>
        <v>27</v>
      </c>
      <c r="F143">
        <f>VLOOKUP(B143,GD_CHAM_CONG!$C$6:$BD$997,38,FALSE)</f>
        <v>27</v>
      </c>
      <c r="G143">
        <f>VLOOKUP(B143,GD_CHAM_CONG!$C$6:$BD$997,50,FALSE)</f>
        <v>0</v>
      </c>
      <c r="H143" s="43">
        <f t="shared" si="0"/>
        <v>27</v>
      </c>
      <c r="I143" s="43">
        <f>IF(H143/E143*DM_TI_LE!$F$23&gt;680000,680000,H143/E143*DM_TI_LE!$F$23)</f>
        <v>680000</v>
      </c>
    </row>
    <row r="144" spans="1:9" ht="12.75" x14ac:dyDescent="0.2">
      <c r="A144" s="49">
        <v>140</v>
      </c>
      <c r="B144" s="50">
        <f>GD_CHUNG!B144</f>
        <v>11357</v>
      </c>
      <c r="C144" s="50" t="str">
        <f>GD_CHUNG!C144</f>
        <v>Nguyễn Việt Dũng</v>
      </c>
      <c r="D144" s="50" t="str">
        <f>GD_CHUNG!D144</f>
        <v>NV PVHK</v>
      </c>
      <c r="E144">
        <f>VLOOKUP(B144,GD_CHAM_CONG!$C$6:$BD$997,37,FALSE)</f>
        <v>27</v>
      </c>
      <c r="F144">
        <f>VLOOKUP(B144,GD_CHAM_CONG!$C$6:$BD$997,38,FALSE)</f>
        <v>24</v>
      </c>
      <c r="G144">
        <f>VLOOKUP(B144,GD_CHAM_CONG!$C$6:$BD$997,50,FALSE)</f>
        <v>0</v>
      </c>
      <c r="H144" s="43">
        <f t="shared" si="0"/>
        <v>24</v>
      </c>
      <c r="I144" s="43">
        <f>IF(H144/E144*DM_TI_LE!$F$23&gt;680000,680000,H144/E144*DM_TI_LE!$F$23)</f>
        <v>604444.44444444438</v>
      </c>
    </row>
    <row r="145" spans="1:9" ht="12.75" x14ac:dyDescent="0.2">
      <c r="A145" s="49">
        <v>141</v>
      </c>
      <c r="B145" s="50">
        <f>GD_CHUNG!B145</f>
        <v>201501</v>
      </c>
      <c r="C145" s="50" t="str">
        <f>GD_CHUNG!C145</f>
        <v>Nguyễn Mỹ Hạnh</v>
      </c>
      <c r="D145" s="50" t="str">
        <f>GD_CHUNG!D145</f>
        <v>NV PVHK</v>
      </c>
      <c r="E145">
        <f>VLOOKUP(B145,GD_CHAM_CONG!$C$6:$BD$997,37,FALSE)</f>
        <v>27</v>
      </c>
      <c r="F145">
        <f>VLOOKUP(B145,GD_CHAM_CONG!$C$6:$BD$997,38,FALSE)</f>
        <v>27</v>
      </c>
      <c r="G145">
        <f>VLOOKUP(B145,GD_CHAM_CONG!$C$6:$BD$997,50,FALSE)</f>
        <v>0</v>
      </c>
      <c r="H145" s="43">
        <f t="shared" si="0"/>
        <v>27</v>
      </c>
      <c r="I145" s="43">
        <f>IF(H145/E145*DM_TI_LE!$F$23&gt;680000,680000,H145/E145*DM_TI_LE!$F$23)</f>
        <v>680000</v>
      </c>
    </row>
    <row r="146" spans="1:9" ht="12.75" x14ac:dyDescent="0.2">
      <c r="A146" s="49">
        <v>142</v>
      </c>
      <c r="B146" s="50">
        <f>GD_CHUNG!B146</f>
        <v>10632</v>
      </c>
      <c r="C146" s="50" t="str">
        <f>GD_CHUNG!C146</f>
        <v>Trần Thanh Hiếu</v>
      </c>
      <c r="D146" s="50" t="str">
        <f>GD_CHUNG!D146</f>
        <v>Đội phó</v>
      </c>
      <c r="E146">
        <f>VLOOKUP(B146,GD_CHAM_CONG!$C$6:$BD$997,37,FALSE)</f>
        <v>27</v>
      </c>
      <c r="F146">
        <f>VLOOKUP(B146,GD_CHAM_CONG!$C$6:$BD$997,38,FALSE)</f>
        <v>27</v>
      </c>
      <c r="G146">
        <f>VLOOKUP(B146,GD_CHAM_CONG!$C$6:$BD$997,50,FALSE)</f>
        <v>0</v>
      </c>
      <c r="H146" s="43">
        <f t="shared" si="0"/>
        <v>27</v>
      </c>
      <c r="I146" s="43">
        <f>IF(H146/E146*DM_TI_LE!$F$23&gt;680000,680000,H146/E146*DM_TI_LE!$F$23)</f>
        <v>680000</v>
      </c>
    </row>
    <row r="147" spans="1:9" ht="12.75" x14ac:dyDescent="0.2">
      <c r="A147" s="49">
        <v>143</v>
      </c>
      <c r="B147" s="50">
        <f>GD_CHUNG!B147</f>
        <v>12557</v>
      </c>
      <c r="C147" s="50" t="str">
        <f>GD_CHUNG!C147</f>
        <v>Nguyễn Thị Lan</v>
      </c>
      <c r="D147" s="50" t="str">
        <f>GD_CHUNG!D147</f>
        <v>Nhân viên phục vụ hành khách hàng hóa</v>
      </c>
      <c r="E147">
        <f>VLOOKUP(B147,GD_CHAM_CONG!$C$6:$BD$997,37,FALSE)</f>
        <v>27</v>
      </c>
      <c r="F147">
        <f>VLOOKUP(B147,GD_CHAM_CONG!$C$6:$BD$997,38,FALSE)</f>
        <v>27</v>
      </c>
      <c r="G147">
        <f>VLOOKUP(B147,GD_CHAM_CONG!$C$6:$BD$997,50,FALSE)</f>
        <v>0</v>
      </c>
      <c r="H147" s="43">
        <f t="shared" si="0"/>
        <v>27</v>
      </c>
      <c r="I147" s="43">
        <f>IF(H147/E147*DM_TI_LE!$F$23&gt;680000,680000,H147/E147*DM_TI_LE!$F$23)</f>
        <v>680000</v>
      </c>
    </row>
    <row r="148" spans="1:9" ht="12.75" x14ac:dyDescent="0.2">
      <c r="A148" s="49">
        <v>144</v>
      </c>
      <c r="B148" s="50">
        <f>GD_CHUNG!B148</f>
        <v>12559</v>
      </c>
      <c r="C148" s="50" t="str">
        <f>GD_CHUNG!C148</f>
        <v>Phạm Thị Mai Giang</v>
      </c>
      <c r="D148" s="50" t="str">
        <f>GD_CHUNG!D148</f>
        <v>Nhân viên phục vụ hành khách hàng hóa</v>
      </c>
      <c r="E148">
        <f>VLOOKUP(B148,GD_CHAM_CONG!$C$6:$BD$997,37,FALSE)</f>
        <v>27</v>
      </c>
      <c r="F148">
        <f>VLOOKUP(B148,GD_CHAM_CONG!$C$6:$BD$997,38,FALSE)</f>
        <v>10</v>
      </c>
      <c r="G148">
        <f>VLOOKUP(B148,GD_CHAM_CONG!$C$6:$BD$997,50,FALSE)</f>
        <v>0</v>
      </c>
      <c r="H148" s="43">
        <f t="shared" si="0"/>
        <v>10</v>
      </c>
      <c r="I148" s="43">
        <f>IF(H148/E148*DM_TI_LE!$F$23&gt;680000,680000,H148/E148*DM_TI_LE!$F$23)</f>
        <v>251851.85185185182</v>
      </c>
    </row>
    <row r="149" spans="1:9" ht="12.75" x14ac:dyDescent="0.2">
      <c r="A149" s="49">
        <v>145</v>
      </c>
      <c r="B149" s="50">
        <f>GD_CHUNG!B149</f>
        <v>12562</v>
      </c>
      <c r="C149" s="50" t="str">
        <f>GD_CHUNG!C149</f>
        <v>Đỗ Thị Thu Trang</v>
      </c>
      <c r="D149" s="50" t="str">
        <f>GD_CHUNG!D149</f>
        <v>Nhân viên phục vụ hành khách hàng hóa</v>
      </c>
      <c r="E149">
        <f>VLOOKUP(B149,GD_CHAM_CONG!$C$6:$BD$997,37,FALSE)</f>
        <v>27</v>
      </c>
      <c r="F149">
        <f>VLOOKUP(B149,GD_CHAM_CONG!$C$6:$BD$997,38,FALSE)</f>
        <v>27</v>
      </c>
      <c r="G149">
        <f>VLOOKUP(B149,GD_CHAM_CONG!$C$6:$BD$997,50,FALSE)</f>
        <v>0</v>
      </c>
      <c r="H149" s="43">
        <f t="shared" si="0"/>
        <v>27</v>
      </c>
      <c r="I149" s="43">
        <f>IF(H149/E149*DM_TI_LE!$F$23&gt;680000,680000,H149/E149*DM_TI_LE!$F$23)</f>
        <v>680000</v>
      </c>
    </row>
    <row r="150" spans="1:9" ht="12.75" x14ac:dyDescent="0.2">
      <c r="A150" s="49">
        <v>146</v>
      </c>
      <c r="B150" s="50">
        <f>GD_CHUNG!B150</f>
        <v>12563</v>
      </c>
      <c r="C150" s="50" t="str">
        <f>GD_CHUNG!C150</f>
        <v>Trịnh Khánh Linh</v>
      </c>
      <c r="D150" s="50" t="str">
        <f>GD_CHUNG!D150</f>
        <v>Nhân viên phục vụ hành khách hàng hóa</v>
      </c>
      <c r="E150">
        <f>VLOOKUP(B150,GD_CHAM_CONG!$C$6:$BD$997,37,FALSE)</f>
        <v>27</v>
      </c>
      <c r="F150">
        <f>VLOOKUP(B150,GD_CHAM_CONG!$C$6:$BD$997,38,FALSE)</f>
        <v>27</v>
      </c>
      <c r="G150">
        <f>VLOOKUP(B150,GD_CHAM_CONG!$C$6:$BD$997,50,FALSE)</f>
        <v>0</v>
      </c>
      <c r="H150" s="43">
        <f t="shared" si="0"/>
        <v>27</v>
      </c>
      <c r="I150" s="43">
        <f>IF(H150/E150*DM_TI_LE!$F$23&gt;680000,680000,H150/E150*DM_TI_LE!$F$23)</f>
        <v>680000</v>
      </c>
    </row>
    <row r="151" spans="1:9" ht="12.75" x14ac:dyDescent="0.2">
      <c r="A151" s="49">
        <v>147</v>
      </c>
      <c r="B151" s="50">
        <f>GD_CHUNG!B151</f>
        <v>12567</v>
      </c>
      <c r="C151" s="50" t="str">
        <f>GD_CHUNG!C151</f>
        <v>Nguyễn Thị Hải Yến</v>
      </c>
      <c r="D151" s="50" t="str">
        <f>GD_CHUNG!D151</f>
        <v>Nhân viên phục vụ hành khách hàng hóa</v>
      </c>
      <c r="E151">
        <f>VLOOKUP(B151,GD_CHAM_CONG!$C$6:$BD$997,37,FALSE)</f>
        <v>27</v>
      </c>
      <c r="F151">
        <f>VLOOKUP(B151,GD_CHAM_CONG!$C$6:$BD$997,38,FALSE)</f>
        <v>27</v>
      </c>
      <c r="G151">
        <f>VLOOKUP(B151,GD_CHAM_CONG!$C$6:$BD$997,50,FALSE)</f>
        <v>0</v>
      </c>
      <c r="H151" s="43">
        <f t="shared" si="0"/>
        <v>27</v>
      </c>
      <c r="I151" s="43">
        <f>IF(H151/E151*DM_TI_LE!$F$23&gt;680000,680000,H151/E151*DM_TI_LE!$F$23)</f>
        <v>680000</v>
      </c>
    </row>
    <row r="152" spans="1:9" ht="12.75" x14ac:dyDescent="0.2">
      <c r="A152" s="49">
        <v>148</v>
      </c>
      <c r="B152" s="50">
        <f>GD_CHUNG!B152</f>
        <v>13361</v>
      </c>
      <c r="C152" s="50" t="str">
        <f>GD_CHUNG!C152</f>
        <v>Mai Thế Anh</v>
      </c>
      <c r="D152" s="50" t="str">
        <f>GD_CHUNG!D152</f>
        <v>Nhân viên phục vụ hành khách hàng hóa</v>
      </c>
      <c r="E152">
        <f>VLOOKUP(B152,GD_CHAM_CONG!$C$6:$BD$997,37,FALSE)</f>
        <v>27</v>
      </c>
      <c r="F152">
        <f>VLOOKUP(B152,GD_CHAM_CONG!$C$6:$BD$997,38,FALSE)</f>
        <v>27</v>
      </c>
      <c r="G152">
        <f>VLOOKUP(B152,GD_CHAM_CONG!$C$6:$BD$997,50,FALSE)</f>
        <v>0</v>
      </c>
      <c r="H152" s="43">
        <f t="shared" si="0"/>
        <v>27</v>
      </c>
      <c r="I152" s="43">
        <f>IF(H152/E152*DM_TI_LE!$F$23&gt;680000,680000,H152/E152*DM_TI_LE!$F$23)</f>
        <v>680000</v>
      </c>
    </row>
    <row r="153" spans="1:9" ht="12.75" x14ac:dyDescent="0.2">
      <c r="A153" s="49">
        <v>149</v>
      </c>
      <c r="B153" s="50">
        <f>GD_CHUNG!B153</f>
        <v>13373</v>
      </c>
      <c r="C153" s="50" t="str">
        <f>GD_CHUNG!C153</f>
        <v>Trần Thị Sơn</v>
      </c>
      <c r="D153" s="50" t="str">
        <f>GD_CHUNG!D153</f>
        <v>Nhân viên phục vụ hành khách hàng hóa</v>
      </c>
      <c r="E153">
        <f>VLOOKUP(B153,GD_CHAM_CONG!$C$6:$BD$997,37,FALSE)</f>
        <v>27</v>
      </c>
      <c r="F153">
        <f>VLOOKUP(B153,GD_CHAM_CONG!$C$6:$BD$997,38,FALSE)</f>
        <v>27</v>
      </c>
      <c r="G153">
        <f>VLOOKUP(B153,GD_CHAM_CONG!$C$6:$BD$997,50,FALSE)</f>
        <v>0</v>
      </c>
      <c r="H153" s="43">
        <f t="shared" si="0"/>
        <v>27</v>
      </c>
      <c r="I153" s="43">
        <f>IF(H153/E153*DM_TI_LE!$F$23&gt;680000,680000,H153/E153*DM_TI_LE!$F$23)</f>
        <v>680000</v>
      </c>
    </row>
    <row r="154" spans="1:9" ht="12.75" x14ac:dyDescent="0.2">
      <c r="A154" s="49">
        <v>150</v>
      </c>
      <c r="B154" s="50">
        <f>GD_CHUNG!B154</f>
        <v>13380</v>
      </c>
      <c r="C154" s="50" t="str">
        <f>GD_CHUNG!C154</f>
        <v>Nguyễn Thị Yến Hương</v>
      </c>
      <c r="D154" s="50" t="str">
        <f>GD_CHUNG!D154</f>
        <v>Nhân viên phục vụ hành khách hàng hóa</v>
      </c>
      <c r="E154">
        <f>VLOOKUP(B154,GD_CHAM_CONG!$C$6:$BD$997,37,FALSE)</f>
        <v>27</v>
      </c>
      <c r="F154">
        <f>VLOOKUP(B154,GD_CHAM_CONG!$C$6:$BD$997,38,FALSE)</f>
        <v>27</v>
      </c>
      <c r="G154">
        <f>VLOOKUP(B154,GD_CHAM_CONG!$C$6:$BD$997,50,FALSE)</f>
        <v>0</v>
      </c>
      <c r="H154" s="43">
        <f t="shared" si="0"/>
        <v>27</v>
      </c>
      <c r="I154" s="43">
        <f>IF(H154/E154*DM_TI_LE!$F$23&gt;680000,680000,H154/E154*DM_TI_LE!$F$23)</f>
        <v>680000</v>
      </c>
    </row>
    <row r="155" spans="1:9" ht="12.75" x14ac:dyDescent="0.2">
      <c r="A155" s="49">
        <v>151</v>
      </c>
      <c r="B155" s="50">
        <f>GD_CHUNG!B155</f>
        <v>13405</v>
      </c>
      <c r="C155" s="50" t="str">
        <f>GD_CHUNG!C155</f>
        <v>Nguyễn Thị Thúy Hằng</v>
      </c>
      <c r="D155" s="50" t="str">
        <f>GD_CHUNG!D155</f>
        <v>Nhân viên phục vụ hành khách hàng hóa</v>
      </c>
      <c r="E155">
        <f>VLOOKUP(B155,GD_CHAM_CONG!$C$6:$BD$997,37,FALSE)</f>
        <v>27</v>
      </c>
      <c r="F155">
        <f>VLOOKUP(B155,GD_CHAM_CONG!$C$6:$BD$997,38,FALSE)</f>
        <v>27</v>
      </c>
      <c r="G155">
        <f>VLOOKUP(B155,GD_CHAM_CONG!$C$6:$BD$997,50,FALSE)</f>
        <v>0</v>
      </c>
      <c r="H155" s="43">
        <f t="shared" si="0"/>
        <v>27</v>
      </c>
      <c r="I155" s="43">
        <f>IF(H155/E155*DM_TI_LE!$F$23&gt;680000,680000,H155/E155*DM_TI_LE!$F$23)</f>
        <v>680000</v>
      </c>
    </row>
    <row r="156" spans="1:9" ht="12.75" x14ac:dyDescent="0.2">
      <c r="A156" s="49">
        <v>152</v>
      </c>
      <c r="B156" s="50">
        <f>GD_CHUNG!B156</f>
        <v>13670</v>
      </c>
      <c r="C156" s="50" t="str">
        <f>GD_CHUNG!C156</f>
        <v>Nguyễn Thảo Ly</v>
      </c>
      <c r="D156" s="50" t="str">
        <f>GD_CHUNG!D156</f>
        <v>Nhân viên phục vụ hành khách hàng hóa</v>
      </c>
      <c r="E156">
        <f>VLOOKUP(B156,GD_CHAM_CONG!$C$6:$BD$997,37,FALSE)</f>
        <v>27</v>
      </c>
      <c r="F156">
        <f>VLOOKUP(B156,GD_CHAM_CONG!$C$6:$BD$997,38,FALSE)</f>
        <v>27</v>
      </c>
      <c r="G156">
        <f>VLOOKUP(B156,GD_CHAM_CONG!$C$6:$BD$997,50,FALSE)</f>
        <v>0</v>
      </c>
      <c r="H156" s="43">
        <f t="shared" si="0"/>
        <v>27</v>
      </c>
      <c r="I156" s="43">
        <f>IF(H156/E156*DM_TI_LE!$F$23&gt;680000,680000,H156/E156*DM_TI_LE!$F$23)</f>
        <v>680000</v>
      </c>
    </row>
    <row r="157" spans="1:9" ht="12.75" x14ac:dyDescent="0.2">
      <c r="A157" s="49">
        <v>153</v>
      </c>
      <c r="B157" s="50">
        <f>GD_CHUNG!B157</f>
        <v>13671</v>
      </c>
      <c r="C157" s="50" t="str">
        <f>GD_CHUNG!C157</f>
        <v>Nguyễn Thị Phương Thảo</v>
      </c>
      <c r="D157" s="50" t="str">
        <f>GD_CHUNG!D157</f>
        <v>Nhân viên phục vụ hành khách hàng hóa</v>
      </c>
      <c r="E157">
        <f>VLOOKUP(B157,GD_CHAM_CONG!$C$6:$BD$997,37,FALSE)</f>
        <v>27</v>
      </c>
      <c r="F157">
        <f>VLOOKUP(B157,GD_CHAM_CONG!$C$6:$BD$997,38,FALSE)</f>
        <v>27</v>
      </c>
      <c r="G157">
        <f>VLOOKUP(B157,GD_CHAM_CONG!$C$6:$BD$997,50,FALSE)</f>
        <v>0</v>
      </c>
      <c r="H157" s="43">
        <f t="shared" si="0"/>
        <v>27</v>
      </c>
      <c r="I157" s="43">
        <f>IF(H157/E157*DM_TI_LE!$F$23&gt;680000,680000,H157/E157*DM_TI_LE!$F$23)</f>
        <v>680000</v>
      </c>
    </row>
    <row r="158" spans="1:9" ht="12.75" x14ac:dyDescent="0.2">
      <c r="A158" s="49">
        <v>154</v>
      </c>
      <c r="B158" s="50">
        <f>GD_CHUNG!B158</f>
        <v>13672</v>
      </c>
      <c r="C158" s="50" t="str">
        <f>GD_CHUNG!C158</f>
        <v>Mai Thị Huyền Trang</v>
      </c>
      <c r="D158" s="50" t="str">
        <f>GD_CHUNG!D158</f>
        <v>Nhân viên phục vụ hành khách hàng hóa</v>
      </c>
      <c r="E158">
        <f>VLOOKUP(B158,GD_CHAM_CONG!$C$6:$BD$997,37,FALSE)</f>
        <v>27</v>
      </c>
      <c r="F158">
        <f>VLOOKUP(B158,GD_CHAM_CONG!$C$6:$BD$997,38,FALSE)</f>
        <v>27</v>
      </c>
      <c r="G158">
        <f>VLOOKUP(B158,GD_CHAM_CONG!$C$6:$BD$997,50,FALSE)</f>
        <v>0</v>
      </c>
      <c r="H158" s="43">
        <f t="shared" si="0"/>
        <v>27</v>
      </c>
      <c r="I158" s="43">
        <f>IF(H158/E158*DM_TI_LE!$F$23&gt;680000,680000,H158/E158*DM_TI_LE!$F$23)</f>
        <v>680000</v>
      </c>
    </row>
    <row r="159" spans="1:9" ht="12.75" x14ac:dyDescent="0.2">
      <c r="A159" s="49">
        <v>155</v>
      </c>
      <c r="B159" s="50">
        <f>GD_CHUNG!B159</f>
        <v>13673</v>
      </c>
      <c r="C159" s="50" t="str">
        <f>GD_CHUNG!C159</f>
        <v>Đỗ Văn Thắng</v>
      </c>
      <c r="D159" s="50" t="str">
        <f>GD_CHUNG!D159</f>
        <v>Nhân viên phục vụ hành khách hàng hóa</v>
      </c>
      <c r="E159">
        <f>VLOOKUP(B159,GD_CHAM_CONG!$C$6:$BD$997,37,FALSE)</f>
        <v>27</v>
      </c>
      <c r="F159">
        <f>VLOOKUP(B159,GD_CHAM_CONG!$C$6:$BD$997,38,FALSE)</f>
        <v>25</v>
      </c>
      <c r="G159">
        <f>VLOOKUP(B159,GD_CHAM_CONG!$C$6:$BD$997,50,FALSE)</f>
        <v>0</v>
      </c>
      <c r="H159" s="43">
        <f t="shared" si="0"/>
        <v>25</v>
      </c>
      <c r="I159" s="43">
        <f>IF(H159/E159*DM_TI_LE!$F$23&gt;680000,680000,H159/E159*DM_TI_LE!$F$23)</f>
        <v>629629.62962962966</v>
      </c>
    </row>
    <row r="160" spans="1:9" ht="12.75" x14ac:dyDescent="0.2">
      <c r="A160" s="49">
        <v>156</v>
      </c>
      <c r="B160" s="50">
        <f>GD_CHUNG!B160</f>
        <v>10572</v>
      </c>
      <c r="C160" s="50" t="str">
        <f>GD_CHUNG!C160</f>
        <v>Võ Thị Hồng Minh</v>
      </c>
      <c r="D160" s="50" t="str">
        <f>GD_CHUNG!D160</f>
        <v>NV PVHK</v>
      </c>
      <c r="E160">
        <f>VLOOKUP(B160,GD_CHAM_CONG!$C$6:$BD$997,37,FALSE)</f>
        <v>27</v>
      </c>
      <c r="F160">
        <f>VLOOKUP(B160,GD_CHAM_CONG!$C$6:$BD$997,38,FALSE)</f>
        <v>27</v>
      </c>
      <c r="G160">
        <f>VLOOKUP(B160,GD_CHAM_CONG!$C$6:$BD$997,50,FALSE)</f>
        <v>0</v>
      </c>
      <c r="H160" s="43">
        <f t="shared" si="0"/>
        <v>27</v>
      </c>
      <c r="I160" s="43">
        <f>IF(H160/E160*DM_TI_LE!$F$23&gt;680000,680000,H160/E160*DM_TI_LE!$F$23)</f>
        <v>680000</v>
      </c>
    </row>
    <row r="161" spans="1:9" ht="12.75" x14ac:dyDescent="0.2">
      <c r="A161" s="49">
        <v>157</v>
      </c>
      <c r="B161" s="50">
        <f>GD_CHUNG!B161</f>
        <v>10574</v>
      </c>
      <c r="C161" s="50" t="str">
        <f>GD_CHUNG!C161</f>
        <v>Nguyễn Thị Hồng Duyên</v>
      </c>
      <c r="D161" s="50" t="str">
        <f>GD_CHUNG!D161</f>
        <v>NV PVHK</v>
      </c>
      <c r="E161">
        <f>VLOOKUP(B161,GD_CHAM_CONG!$C$6:$BD$997,37,FALSE)</f>
        <v>27</v>
      </c>
      <c r="F161">
        <f>VLOOKUP(B161,GD_CHAM_CONG!$C$6:$BD$997,38,FALSE)</f>
        <v>27</v>
      </c>
      <c r="G161">
        <f>VLOOKUP(B161,GD_CHAM_CONG!$C$6:$BD$997,50,FALSE)</f>
        <v>0</v>
      </c>
      <c r="H161" s="43">
        <f t="shared" si="0"/>
        <v>27</v>
      </c>
      <c r="I161" s="43">
        <f>IF(H161/E161*DM_TI_LE!$F$23&gt;680000,680000,H161/E161*DM_TI_LE!$F$23)</f>
        <v>680000</v>
      </c>
    </row>
    <row r="162" spans="1:9" ht="12.75" x14ac:dyDescent="0.2">
      <c r="A162" s="49">
        <v>158</v>
      </c>
      <c r="B162" s="50">
        <f>GD_CHUNG!B162</f>
        <v>10575</v>
      </c>
      <c r="C162" s="50" t="str">
        <f>GD_CHUNG!C162</f>
        <v>Phan Thị Thu Hường</v>
      </c>
      <c r="D162" s="50" t="str">
        <f>GD_CHUNG!D162</f>
        <v>Phó đội trường</v>
      </c>
      <c r="E162">
        <f>VLOOKUP(B162,GD_CHAM_CONG!$C$6:$BD$997,37,FALSE)</f>
        <v>27</v>
      </c>
      <c r="F162">
        <f>VLOOKUP(B162,GD_CHAM_CONG!$C$6:$BD$997,38,FALSE)</f>
        <v>27</v>
      </c>
      <c r="G162">
        <f>VLOOKUP(B162,GD_CHAM_CONG!$C$6:$BD$997,50,FALSE)</f>
        <v>0</v>
      </c>
      <c r="H162" s="43">
        <f t="shared" si="0"/>
        <v>27</v>
      </c>
      <c r="I162" s="43">
        <f>IF(H162/E162*DM_TI_LE!$F$23&gt;680000,680000,H162/E162*DM_TI_LE!$F$23)</f>
        <v>680000</v>
      </c>
    </row>
    <row r="163" spans="1:9" ht="12.75" x14ac:dyDescent="0.2">
      <c r="A163" s="49">
        <v>159</v>
      </c>
      <c r="B163" s="50">
        <f>GD_CHUNG!B163</f>
        <v>10579</v>
      </c>
      <c r="C163" s="50" t="str">
        <f>GD_CHUNG!C163</f>
        <v>Tạ Thị Cẩm Vân</v>
      </c>
      <c r="D163" s="50" t="str">
        <f>GD_CHUNG!D163</f>
        <v>NV PVHK</v>
      </c>
      <c r="E163">
        <f>VLOOKUP(B163,GD_CHAM_CONG!$C$6:$BD$997,37,FALSE)</f>
        <v>27</v>
      </c>
      <c r="F163">
        <f>VLOOKUP(B163,GD_CHAM_CONG!$C$6:$BD$997,38,FALSE)</f>
        <v>5</v>
      </c>
      <c r="G163">
        <f>VLOOKUP(B163,GD_CHAM_CONG!$C$6:$BD$997,50,FALSE)</f>
        <v>0</v>
      </c>
      <c r="H163" s="43">
        <f t="shared" si="0"/>
        <v>5</v>
      </c>
      <c r="I163" s="43">
        <f>IF(H163/E163*DM_TI_LE!$F$23&gt;680000,680000,H163/E163*DM_TI_LE!$F$23)</f>
        <v>125925.92592592591</v>
      </c>
    </row>
    <row r="164" spans="1:9" ht="12.75" x14ac:dyDescent="0.2">
      <c r="A164" s="49">
        <v>160</v>
      </c>
      <c r="B164" s="50">
        <f>GD_CHUNG!B164</f>
        <v>10581</v>
      </c>
      <c r="C164" s="50" t="str">
        <f>GD_CHUNG!C164</f>
        <v>Nguyễn Thị Hoài</v>
      </c>
      <c r="D164" s="50" t="str">
        <f>GD_CHUNG!D164</f>
        <v>NV PVHK</v>
      </c>
      <c r="E164">
        <f>VLOOKUP(B164,GD_CHAM_CONG!$C$6:$BD$997,37,FALSE)</f>
        <v>27</v>
      </c>
      <c r="F164">
        <f>VLOOKUP(B164,GD_CHAM_CONG!$C$6:$BD$997,38,FALSE)</f>
        <v>27</v>
      </c>
      <c r="G164">
        <f>VLOOKUP(B164,GD_CHAM_CONG!$C$6:$BD$997,50,FALSE)</f>
        <v>0</v>
      </c>
      <c r="H164" s="43">
        <f t="shared" si="0"/>
        <v>27</v>
      </c>
      <c r="I164" s="43">
        <f>IF(H164/E164*DM_TI_LE!$F$23&gt;680000,680000,H164/E164*DM_TI_LE!$F$23)</f>
        <v>680000</v>
      </c>
    </row>
    <row r="165" spans="1:9" ht="12.75" x14ac:dyDescent="0.2">
      <c r="A165" s="49">
        <v>161</v>
      </c>
      <c r="B165" s="50">
        <f>GD_CHUNG!B165</f>
        <v>10604</v>
      </c>
      <c r="C165" s="50" t="str">
        <f>GD_CHUNG!C165</f>
        <v>Nguyễn Thị Hồng</v>
      </c>
      <c r="D165" s="50" t="str">
        <f>GD_CHUNG!D165</f>
        <v>NV PVHK</v>
      </c>
      <c r="E165">
        <f>VLOOKUP(B165,GD_CHAM_CONG!$C$6:$BD$997,37,FALSE)</f>
        <v>27</v>
      </c>
      <c r="F165">
        <f>VLOOKUP(B165,GD_CHAM_CONG!$C$6:$BD$997,38,FALSE)</f>
        <v>27</v>
      </c>
      <c r="G165">
        <f>VLOOKUP(B165,GD_CHAM_CONG!$C$6:$BD$997,50,FALSE)</f>
        <v>0</v>
      </c>
      <c r="H165" s="43">
        <f t="shared" si="0"/>
        <v>27</v>
      </c>
      <c r="I165" s="43">
        <f>IF(H165/E165*DM_TI_LE!$F$23&gt;680000,680000,H165/E165*DM_TI_LE!$F$23)</f>
        <v>680000</v>
      </c>
    </row>
    <row r="166" spans="1:9" ht="12.75" x14ac:dyDescent="0.2">
      <c r="A166" s="49">
        <v>162</v>
      </c>
      <c r="B166" s="50">
        <f>GD_CHUNG!B166</f>
        <v>10605</v>
      </c>
      <c r="C166" s="50" t="str">
        <f>GD_CHUNG!C166</f>
        <v>Nguyễn Thị Thùy Dương</v>
      </c>
      <c r="D166" s="50" t="str">
        <f>GD_CHUNG!D166</f>
        <v>NV PVHK</v>
      </c>
      <c r="E166">
        <f>VLOOKUP(B166,GD_CHAM_CONG!$C$6:$BD$997,37,FALSE)</f>
        <v>27</v>
      </c>
      <c r="F166">
        <f>VLOOKUP(B166,GD_CHAM_CONG!$C$6:$BD$997,38,FALSE)</f>
        <v>0</v>
      </c>
      <c r="G166">
        <f>VLOOKUP(B166,GD_CHAM_CONG!$C$6:$BD$997,50,FALSE)</f>
        <v>0</v>
      </c>
      <c r="H166" s="43">
        <f t="shared" si="0"/>
        <v>0</v>
      </c>
      <c r="I166" s="43">
        <f>IF(H166/E166*DM_TI_LE!$F$23&gt;680000,680000,H166/E166*DM_TI_LE!$F$23)</f>
        <v>0</v>
      </c>
    </row>
    <row r="167" spans="1:9" ht="12.75" x14ac:dyDescent="0.2">
      <c r="A167" s="49">
        <v>163</v>
      </c>
      <c r="B167" s="50">
        <f>GD_CHUNG!B167</f>
        <v>10611</v>
      </c>
      <c r="C167" s="50" t="str">
        <f>GD_CHUNG!C167</f>
        <v>Hoàng Thị Huyền Diệu</v>
      </c>
      <c r="D167" s="50" t="str">
        <f>GD_CHUNG!D167</f>
        <v>NV PVHK</v>
      </c>
      <c r="E167">
        <f>VLOOKUP(B167,GD_CHAM_CONG!$C$6:$BD$997,37,FALSE)</f>
        <v>27</v>
      </c>
      <c r="F167">
        <f>VLOOKUP(B167,GD_CHAM_CONG!$C$6:$BD$997,38,FALSE)</f>
        <v>27</v>
      </c>
      <c r="G167">
        <f>VLOOKUP(B167,GD_CHAM_CONG!$C$6:$BD$997,50,FALSE)</f>
        <v>0</v>
      </c>
      <c r="H167" s="43">
        <f t="shared" si="0"/>
        <v>27</v>
      </c>
      <c r="I167" s="43">
        <f>IF(H167/E167*DM_TI_LE!$F$23&gt;680000,680000,H167/E167*DM_TI_LE!$F$23)</f>
        <v>680000</v>
      </c>
    </row>
    <row r="168" spans="1:9" ht="12.75" x14ac:dyDescent="0.2">
      <c r="A168" s="49">
        <v>164</v>
      </c>
      <c r="B168" s="50">
        <f>GD_CHUNG!B168</f>
        <v>10612</v>
      </c>
      <c r="C168" s="50" t="str">
        <f>GD_CHUNG!C168</f>
        <v>Tạ Thị Phượng</v>
      </c>
      <c r="D168" s="50" t="str">
        <f>GD_CHUNG!D168</f>
        <v>NV PVHK</v>
      </c>
      <c r="E168">
        <f>VLOOKUP(B168,GD_CHAM_CONG!$C$6:$BD$997,37,FALSE)</f>
        <v>27</v>
      </c>
      <c r="F168">
        <f>VLOOKUP(B168,GD_CHAM_CONG!$C$6:$BD$997,38,FALSE)</f>
        <v>27</v>
      </c>
      <c r="G168">
        <f>VLOOKUP(B168,GD_CHAM_CONG!$C$6:$BD$997,50,FALSE)</f>
        <v>0</v>
      </c>
      <c r="H168" s="43">
        <f t="shared" si="0"/>
        <v>27</v>
      </c>
      <c r="I168" s="43">
        <f>IF(H168/E168*DM_TI_LE!$F$23&gt;680000,680000,H168/E168*DM_TI_LE!$F$23)</f>
        <v>680000</v>
      </c>
    </row>
    <row r="169" spans="1:9" ht="12.75" x14ac:dyDescent="0.2">
      <c r="A169" s="49">
        <v>165</v>
      </c>
      <c r="B169" s="50">
        <f>GD_CHUNG!B169</f>
        <v>10613</v>
      </c>
      <c r="C169" s="50" t="str">
        <f>GD_CHUNG!C169</f>
        <v>Nguyễn Thị Hường</v>
      </c>
      <c r="D169" s="50" t="str">
        <f>GD_CHUNG!D169</f>
        <v>NV PVHK</v>
      </c>
      <c r="E169">
        <f>VLOOKUP(B169,GD_CHAM_CONG!$C$6:$BD$997,37,FALSE)</f>
        <v>27</v>
      </c>
      <c r="F169">
        <f>VLOOKUP(B169,GD_CHAM_CONG!$C$6:$BD$997,38,FALSE)</f>
        <v>27</v>
      </c>
      <c r="G169">
        <f>VLOOKUP(B169,GD_CHAM_CONG!$C$6:$BD$997,50,FALSE)</f>
        <v>0</v>
      </c>
      <c r="H169" s="43">
        <f t="shared" si="0"/>
        <v>27</v>
      </c>
      <c r="I169" s="43">
        <f>IF(H169/E169*DM_TI_LE!$F$23&gt;680000,680000,H169/E169*DM_TI_LE!$F$23)</f>
        <v>680000</v>
      </c>
    </row>
    <row r="170" spans="1:9" ht="12.75" x14ac:dyDescent="0.2">
      <c r="A170" s="49">
        <v>166</v>
      </c>
      <c r="B170" s="50">
        <f>GD_CHUNG!B170</f>
        <v>10616</v>
      </c>
      <c r="C170" s="50" t="str">
        <f>GD_CHUNG!C170</f>
        <v>Đỗ Thanh Thủy</v>
      </c>
      <c r="D170" s="50" t="str">
        <f>GD_CHUNG!D170</f>
        <v>NV PVHK</v>
      </c>
      <c r="E170">
        <f>VLOOKUP(B170,GD_CHAM_CONG!$C$6:$BD$997,37,FALSE)</f>
        <v>27</v>
      </c>
      <c r="F170">
        <f>VLOOKUP(B170,GD_CHAM_CONG!$C$6:$BD$997,38,FALSE)</f>
        <v>27</v>
      </c>
      <c r="G170">
        <f>VLOOKUP(B170,GD_CHAM_CONG!$C$6:$BD$997,50,FALSE)</f>
        <v>0</v>
      </c>
      <c r="H170" s="43">
        <f t="shared" si="0"/>
        <v>27</v>
      </c>
      <c r="I170" s="43">
        <f>IF(H170/E170*DM_TI_LE!$F$23&gt;680000,680000,H170/E170*DM_TI_LE!$F$23)</f>
        <v>680000</v>
      </c>
    </row>
    <row r="171" spans="1:9" ht="12.75" x14ac:dyDescent="0.2">
      <c r="A171" s="49">
        <v>167</v>
      </c>
      <c r="B171" s="50">
        <f>GD_CHUNG!B171</f>
        <v>10617</v>
      </c>
      <c r="C171" s="50" t="str">
        <f>GD_CHUNG!C171</f>
        <v>Ngô Thị Hường</v>
      </c>
      <c r="D171" s="50" t="str">
        <f>GD_CHUNG!D171</f>
        <v>NV PVHK</v>
      </c>
      <c r="E171">
        <f>VLOOKUP(B171,GD_CHAM_CONG!$C$6:$BD$997,37,FALSE)</f>
        <v>27</v>
      </c>
      <c r="F171">
        <f>VLOOKUP(B171,GD_CHAM_CONG!$C$6:$BD$997,38,FALSE)</f>
        <v>27</v>
      </c>
      <c r="G171">
        <f>VLOOKUP(B171,GD_CHAM_CONG!$C$6:$BD$997,50,FALSE)</f>
        <v>0</v>
      </c>
      <c r="H171" s="43">
        <f t="shared" si="0"/>
        <v>27</v>
      </c>
      <c r="I171" s="43">
        <f>IF(H171/E171*DM_TI_LE!$F$23&gt;680000,680000,H171/E171*DM_TI_LE!$F$23)</f>
        <v>680000</v>
      </c>
    </row>
    <row r="172" spans="1:9" ht="12.75" x14ac:dyDescent="0.2">
      <c r="A172" s="49">
        <v>168</v>
      </c>
      <c r="B172" s="50">
        <f>GD_CHUNG!B172</f>
        <v>10627</v>
      </c>
      <c r="C172" s="50" t="str">
        <f>GD_CHUNG!C172</f>
        <v>Trần Thị Thu</v>
      </c>
      <c r="D172" s="50" t="str">
        <f>GD_CHUNG!D172</f>
        <v>NV PVHK</v>
      </c>
      <c r="E172">
        <f>VLOOKUP(B172,GD_CHAM_CONG!$C$6:$BD$997,37,FALSE)</f>
        <v>27</v>
      </c>
      <c r="F172">
        <f>VLOOKUP(B172,GD_CHAM_CONG!$C$6:$BD$997,38,FALSE)</f>
        <v>27</v>
      </c>
      <c r="G172">
        <f>VLOOKUP(B172,GD_CHAM_CONG!$C$6:$BD$997,50,FALSE)</f>
        <v>0</v>
      </c>
      <c r="H172" s="43">
        <f t="shared" si="0"/>
        <v>27</v>
      </c>
      <c r="I172" s="43">
        <f>IF(H172/E172*DM_TI_LE!$F$23&gt;680000,680000,H172/E172*DM_TI_LE!$F$23)</f>
        <v>680000</v>
      </c>
    </row>
    <row r="173" spans="1:9" ht="12.75" x14ac:dyDescent="0.2">
      <c r="A173" s="49">
        <v>169</v>
      </c>
      <c r="B173" s="50">
        <f>GD_CHUNG!B173</f>
        <v>11110</v>
      </c>
      <c r="C173" s="50" t="str">
        <f>GD_CHUNG!C173</f>
        <v>Đinh Thị Vân Anh</v>
      </c>
      <c r="D173" s="50" t="str">
        <f>GD_CHUNG!D173</f>
        <v>NV PVHK</v>
      </c>
      <c r="E173">
        <f>VLOOKUP(B173,GD_CHAM_CONG!$C$6:$BD$997,37,FALSE)</f>
        <v>27</v>
      </c>
      <c r="F173">
        <f>VLOOKUP(B173,GD_CHAM_CONG!$C$6:$BD$997,38,FALSE)</f>
        <v>27</v>
      </c>
      <c r="G173">
        <f>VLOOKUP(B173,GD_CHAM_CONG!$C$6:$BD$997,50,FALSE)</f>
        <v>0</v>
      </c>
      <c r="H173" s="43">
        <f t="shared" si="0"/>
        <v>27</v>
      </c>
      <c r="I173" s="43">
        <f>IF(H173/E173*DM_TI_LE!$F$23&gt;680000,680000,H173/E173*DM_TI_LE!$F$23)</f>
        <v>680000</v>
      </c>
    </row>
    <row r="174" spans="1:9" ht="12.75" x14ac:dyDescent="0.2">
      <c r="A174" s="49">
        <v>170</v>
      </c>
      <c r="B174" s="50">
        <f>GD_CHUNG!B174</f>
        <v>11113</v>
      </c>
      <c r="C174" s="50" t="str">
        <f>GD_CHUNG!C174</f>
        <v>Trịnh Thị Hạnh</v>
      </c>
      <c r="D174" s="50" t="str">
        <f>GD_CHUNG!D174</f>
        <v>NV PVHK</v>
      </c>
      <c r="E174">
        <f>VLOOKUP(B174,GD_CHAM_CONG!$C$6:$BD$997,37,FALSE)</f>
        <v>27</v>
      </c>
      <c r="F174">
        <f>VLOOKUP(B174,GD_CHAM_CONG!$C$6:$BD$997,38,FALSE)</f>
        <v>27</v>
      </c>
      <c r="G174">
        <f>VLOOKUP(B174,GD_CHAM_CONG!$C$6:$BD$997,50,FALSE)</f>
        <v>0</v>
      </c>
      <c r="H174" s="43">
        <f t="shared" si="0"/>
        <v>27</v>
      </c>
      <c r="I174" s="43">
        <f>IF(H174/E174*DM_TI_LE!$F$23&gt;680000,680000,H174/E174*DM_TI_LE!$F$23)</f>
        <v>680000</v>
      </c>
    </row>
    <row r="175" spans="1:9" ht="12.75" x14ac:dyDescent="0.2">
      <c r="A175" s="49">
        <v>171</v>
      </c>
      <c r="B175" s="50">
        <f>GD_CHUNG!B175</f>
        <v>11114</v>
      </c>
      <c r="C175" s="50" t="str">
        <f>GD_CHUNG!C175</f>
        <v>Đoàn Thu Hoa</v>
      </c>
      <c r="D175" s="50" t="str">
        <f>GD_CHUNG!D175</f>
        <v>NV PVHK</v>
      </c>
      <c r="E175">
        <f>VLOOKUP(B175,GD_CHAM_CONG!$C$6:$BD$997,37,FALSE)</f>
        <v>27</v>
      </c>
      <c r="F175">
        <f>VLOOKUP(B175,GD_CHAM_CONG!$C$6:$BD$997,38,FALSE)</f>
        <v>27</v>
      </c>
      <c r="G175">
        <f>VLOOKUP(B175,GD_CHAM_CONG!$C$6:$BD$997,50,FALSE)</f>
        <v>0</v>
      </c>
      <c r="H175" s="43">
        <f t="shared" si="0"/>
        <v>27</v>
      </c>
      <c r="I175" s="43">
        <f>IF(H175/E175*DM_TI_LE!$F$23&gt;680000,680000,H175/E175*DM_TI_LE!$F$23)</f>
        <v>680000</v>
      </c>
    </row>
    <row r="176" spans="1:9" ht="12.75" x14ac:dyDescent="0.2">
      <c r="A176" s="49">
        <v>172</v>
      </c>
      <c r="B176" s="50">
        <f>GD_CHUNG!B176</f>
        <v>11115</v>
      </c>
      <c r="C176" s="50" t="str">
        <f>GD_CHUNG!C176</f>
        <v>Mai Thị Ngọc</v>
      </c>
      <c r="D176" s="50" t="str">
        <f>GD_CHUNG!D176</f>
        <v>NV PVHK</v>
      </c>
      <c r="E176">
        <f>VLOOKUP(B176,GD_CHAM_CONG!$C$6:$BD$997,37,FALSE)</f>
        <v>27</v>
      </c>
      <c r="F176">
        <f>VLOOKUP(B176,GD_CHAM_CONG!$C$6:$BD$997,38,FALSE)</f>
        <v>27</v>
      </c>
      <c r="G176">
        <f>VLOOKUP(B176,GD_CHAM_CONG!$C$6:$BD$997,50,FALSE)</f>
        <v>0</v>
      </c>
      <c r="H176" s="43">
        <f t="shared" si="0"/>
        <v>27</v>
      </c>
      <c r="I176" s="43">
        <f>IF(H176/E176*DM_TI_LE!$F$23&gt;680000,680000,H176/E176*DM_TI_LE!$F$23)</f>
        <v>680000</v>
      </c>
    </row>
    <row r="177" spans="1:9" ht="12.75" x14ac:dyDescent="0.2">
      <c r="A177" s="49">
        <v>173</v>
      </c>
      <c r="B177" s="50">
        <f>GD_CHUNG!B177</f>
        <v>11118</v>
      </c>
      <c r="C177" s="50" t="str">
        <f>GD_CHUNG!C177</f>
        <v>Lã Thị Thu Hương</v>
      </c>
      <c r="D177" s="50" t="str">
        <f>GD_CHUNG!D177</f>
        <v>NV PVHK</v>
      </c>
      <c r="E177">
        <f>VLOOKUP(B177,GD_CHAM_CONG!$C$6:$BD$997,37,FALSE)</f>
        <v>27</v>
      </c>
      <c r="F177">
        <f>VLOOKUP(B177,GD_CHAM_CONG!$C$6:$BD$997,38,FALSE)</f>
        <v>27</v>
      </c>
      <c r="G177">
        <f>VLOOKUP(B177,GD_CHAM_CONG!$C$6:$BD$997,50,FALSE)</f>
        <v>0</v>
      </c>
      <c r="H177" s="43">
        <f t="shared" si="0"/>
        <v>27</v>
      </c>
      <c r="I177" s="43">
        <f>IF(H177/E177*DM_TI_LE!$F$23&gt;680000,680000,H177/E177*DM_TI_LE!$F$23)</f>
        <v>680000</v>
      </c>
    </row>
    <row r="178" spans="1:9" ht="12.75" x14ac:dyDescent="0.2">
      <c r="A178" s="49">
        <v>174</v>
      </c>
      <c r="B178" s="50">
        <f>GD_CHUNG!B178</f>
        <v>11120</v>
      </c>
      <c r="C178" s="50" t="str">
        <f>GD_CHUNG!C178</f>
        <v>Đỗ Hương Trà</v>
      </c>
      <c r="D178" s="50" t="str">
        <f>GD_CHUNG!D178</f>
        <v>NV PVHK</v>
      </c>
      <c r="E178">
        <f>VLOOKUP(B178,GD_CHAM_CONG!$C$6:$BD$997,37,FALSE)</f>
        <v>27</v>
      </c>
      <c r="F178">
        <f>VLOOKUP(B178,GD_CHAM_CONG!$C$6:$BD$997,38,FALSE)</f>
        <v>27</v>
      </c>
      <c r="G178">
        <f>VLOOKUP(B178,GD_CHAM_CONG!$C$6:$BD$997,50,FALSE)</f>
        <v>0</v>
      </c>
      <c r="H178" s="43">
        <f t="shared" si="0"/>
        <v>27</v>
      </c>
      <c r="I178" s="43">
        <f>IF(H178/E178*DM_TI_LE!$F$23&gt;680000,680000,H178/E178*DM_TI_LE!$F$23)</f>
        <v>680000</v>
      </c>
    </row>
    <row r="179" spans="1:9" ht="12.75" x14ac:dyDescent="0.2">
      <c r="A179" s="49">
        <v>175</v>
      </c>
      <c r="B179" s="50">
        <f>GD_CHUNG!B179</f>
        <v>11121</v>
      </c>
      <c r="C179" s="50" t="str">
        <f>GD_CHUNG!C179</f>
        <v>Nguyễn Hiền Hạnh</v>
      </c>
      <c r="D179" s="50" t="str">
        <f>GD_CHUNG!D179</f>
        <v>NV PVHK</v>
      </c>
      <c r="E179">
        <f>VLOOKUP(B179,GD_CHAM_CONG!$C$6:$BD$997,37,FALSE)</f>
        <v>27</v>
      </c>
      <c r="F179">
        <f>VLOOKUP(B179,GD_CHAM_CONG!$C$6:$BD$997,38,FALSE)</f>
        <v>27</v>
      </c>
      <c r="G179">
        <f>VLOOKUP(B179,GD_CHAM_CONG!$C$6:$BD$997,50,FALSE)</f>
        <v>0</v>
      </c>
      <c r="H179" s="43">
        <f t="shared" si="0"/>
        <v>27</v>
      </c>
      <c r="I179" s="43">
        <f>IF(H179/E179*DM_TI_LE!$F$23&gt;680000,680000,H179/E179*DM_TI_LE!$F$23)</f>
        <v>680000</v>
      </c>
    </row>
    <row r="180" spans="1:9" ht="12.75" x14ac:dyDescent="0.2">
      <c r="A180" s="49">
        <v>176</v>
      </c>
      <c r="B180" s="50">
        <f>GD_CHUNG!B180</f>
        <v>13753</v>
      </c>
      <c r="C180" s="50" t="str">
        <f>GD_CHUNG!C180</f>
        <v>Phan Thanh Hà</v>
      </c>
      <c r="D180" s="50" t="str">
        <f>GD_CHUNG!D180</f>
        <v>Nhân viên phục vụ hành khách</v>
      </c>
      <c r="E180">
        <f>VLOOKUP(B180,GD_CHAM_CONG!$C$6:$BD$997,37,FALSE)</f>
        <v>27</v>
      </c>
      <c r="F180">
        <f>VLOOKUP(B180,GD_CHAM_CONG!$C$6:$BD$997,38,FALSE)</f>
        <v>10</v>
      </c>
      <c r="G180">
        <f>VLOOKUP(B180,GD_CHAM_CONG!$C$6:$BD$997,50,FALSE)</f>
        <v>0</v>
      </c>
      <c r="H180" s="43">
        <f t="shared" si="0"/>
        <v>10</v>
      </c>
      <c r="I180" s="43">
        <f>IF(H180/E180*DM_TI_LE!$F$23&gt;680000,680000,H180/E180*DM_TI_LE!$F$23)</f>
        <v>251851.85185185182</v>
      </c>
    </row>
    <row r="181" spans="1:9" ht="12.75" x14ac:dyDescent="0.2">
      <c r="A181" s="49">
        <v>177</v>
      </c>
      <c r="B181" s="50">
        <f>GD_CHUNG!B181</f>
        <v>13758</v>
      </c>
      <c r="C181" s="50" t="str">
        <f>GD_CHUNG!C181</f>
        <v>Trần Vân Anh</v>
      </c>
      <c r="D181" s="50" t="str">
        <f>GD_CHUNG!D181</f>
        <v>Nhân viên phục vụ hành khách</v>
      </c>
      <c r="E181">
        <f>VLOOKUP(B181,GD_CHAM_CONG!$C$6:$BD$997,37,FALSE)</f>
        <v>27</v>
      </c>
      <c r="F181">
        <f>VLOOKUP(B181,GD_CHAM_CONG!$C$6:$BD$997,38,FALSE)</f>
        <v>10</v>
      </c>
      <c r="G181">
        <f>VLOOKUP(B181,GD_CHAM_CONG!$C$6:$BD$997,50,FALSE)</f>
        <v>0</v>
      </c>
      <c r="H181" s="43">
        <f t="shared" si="0"/>
        <v>10</v>
      </c>
      <c r="I181" s="43">
        <f>IF(H181/E181*DM_TI_LE!$F$23&gt;680000,680000,H181/E181*DM_TI_LE!$F$23)</f>
        <v>251851.85185185182</v>
      </c>
    </row>
    <row r="182" spans="1:9" ht="12.75" x14ac:dyDescent="0.2">
      <c r="A182" s="49">
        <v>178</v>
      </c>
      <c r="B182" s="50">
        <f>GD_CHUNG!B182</f>
        <v>13759</v>
      </c>
      <c r="C182" s="50" t="str">
        <f>GD_CHUNG!C182</f>
        <v>Nguyễn Thị Thanh Loan</v>
      </c>
      <c r="D182" s="50" t="str">
        <f>GD_CHUNG!D182</f>
        <v>Nhân viên phục vụ hành khách</v>
      </c>
      <c r="E182">
        <f>VLOOKUP(B182,GD_CHAM_CONG!$C$6:$BD$997,37,FALSE)</f>
        <v>27</v>
      </c>
      <c r="F182">
        <f>VLOOKUP(B182,GD_CHAM_CONG!$C$6:$BD$997,38,FALSE)</f>
        <v>10</v>
      </c>
      <c r="G182">
        <f>VLOOKUP(B182,GD_CHAM_CONG!$C$6:$BD$997,50,FALSE)</f>
        <v>0</v>
      </c>
      <c r="H182" s="43">
        <f t="shared" si="0"/>
        <v>10</v>
      </c>
      <c r="I182" s="43">
        <f>IF(H182/E182*DM_TI_LE!$F$23&gt;680000,680000,H182/E182*DM_TI_LE!$F$23)</f>
        <v>251851.85185185182</v>
      </c>
    </row>
    <row r="183" spans="1:9" ht="12.75" x14ac:dyDescent="0.2">
      <c r="A183" s="49">
        <v>179</v>
      </c>
      <c r="B183" s="50">
        <f>GD_CHUNG!B183</f>
        <v>13760</v>
      </c>
      <c r="C183" s="50" t="str">
        <f>GD_CHUNG!C183</f>
        <v>Trần Thùy Trang</v>
      </c>
      <c r="D183" s="50" t="str">
        <f>GD_CHUNG!D183</f>
        <v>Nhân viên phục vụ hành khách</v>
      </c>
      <c r="E183">
        <f>VLOOKUP(B183,GD_CHAM_CONG!$C$6:$BD$997,37,FALSE)</f>
        <v>27</v>
      </c>
      <c r="F183">
        <f>VLOOKUP(B183,GD_CHAM_CONG!$C$6:$BD$997,38,FALSE)</f>
        <v>10</v>
      </c>
      <c r="G183">
        <f>VLOOKUP(B183,GD_CHAM_CONG!$C$6:$BD$997,50,FALSE)</f>
        <v>0</v>
      </c>
      <c r="H183" s="43">
        <f t="shared" si="0"/>
        <v>10</v>
      </c>
      <c r="I183" s="43">
        <f>IF(H183/E183*DM_TI_LE!$F$23&gt;680000,680000,H183/E183*DM_TI_LE!$F$23)</f>
        <v>251851.85185185182</v>
      </c>
    </row>
    <row r="184" spans="1:9" ht="12.75" x14ac:dyDescent="0.2">
      <c r="A184" s="49">
        <v>180</v>
      </c>
      <c r="B184" s="50">
        <f>GD_CHUNG!B184</f>
        <v>13762</v>
      </c>
      <c r="C184" s="50" t="str">
        <f>GD_CHUNG!C184</f>
        <v>Bùi Thị Út</v>
      </c>
      <c r="D184" s="50" t="str">
        <f>GD_CHUNG!D184</f>
        <v>Nhân viên phục vụ hành khách</v>
      </c>
      <c r="E184">
        <f>VLOOKUP(B184,GD_CHAM_CONG!$C$6:$BD$997,37,FALSE)</f>
        <v>27</v>
      </c>
      <c r="F184">
        <f>VLOOKUP(B184,GD_CHAM_CONG!$C$6:$BD$997,38,FALSE)</f>
        <v>10</v>
      </c>
      <c r="G184">
        <f>VLOOKUP(B184,GD_CHAM_CONG!$C$6:$BD$997,50,FALSE)</f>
        <v>0</v>
      </c>
      <c r="H184" s="43">
        <f t="shared" si="0"/>
        <v>10</v>
      </c>
      <c r="I184" s="43">
        <f>IF(H184/E184*DM_TI_LE!$F$23&gt;680000,680000,H184/E184*DM_TI_LE!$F$23)</f>
        <v>251851.85185185182</v>
      </c>
    </row>
    <row r="185" spans="1:9" ht="12.75" x14ac:dyDescent="0.2">
      <c r="A185" s="49">
        <v>181</v>
      </c>
      <c r="B185" s="50">
        <f>GD_CHUNG!B185</f>
        <v>13763</v>
      </c>
      <c r="C185" s="50" t="str">
        <f>GD_CHUNG!C185</f>
        <v>Lê Mai Anh</v>
      </c>
      <c r="D185" s="50" t="str">
        <f>GD_CHUNG!D185</f>
        <v>Nhân viên phục vụ hành khách</v>
      </c>
      <c r="E185">
        <f>VLOOKUP(B185,GD_CHAM_CONG!$C$6:$BD$997,37,FALSE)</f>
        <v>27</v>
      </c>
      <c r="F185">
        <f>VLOOKUP(B185,GD_CHAM_CONG!$C$6:$BD$997,38,FALSE)</f>
        <v>10</v>
      </c>
      <c r="G185">
        <f>VLOOKUP(B185,GD_CHAM_CONG!$C$6:$BD$997,50,FALSE)</f>
        <v>0</v>
      </c>
      <c r="H185" s="43">
        <f t="shared" si="0"/>
        <v>10</v>
      </c>
      <c r="I185" s="43">
        <f>IF(H185/E185*DM_TI_LE!$F$23&gt;680000,680000,H185/E185*DM_TI_LE!$F$23)</f>
        <v>251851.85185185182</v>
      </c>
    </row>
    <row r="186" spans="1:9" ht="12.75" x14ac:dyDescent="0.2">
      <c r="A186" s="49">
        <v>182</v>
      </c>
      <c r="B186" s="50">
        <f>GD_CHUNG!B186</f>
        <v>13764</v>
      </c>
      <c r="C186" s="50" t="str">
        <f>GD_CHUNG!C186</f>
        <v>Đỗ Thị Ngọc Hà</v>
      </c>
      <c r="D186" s="50" t="str">
        <f>GD_CHUNG!D186</f>
        <v>Nhân viên phục vụ hành khách</v>
      </c>
      <c r="E186">
        <f>VLOOKUP(B186,GD_CHAM_CONG!$C$6:$BD$997,37,FALSE)</f>
        <v>27</v>
      </c>
      <c r="F186">
        <f>VLOOKUP(B186,GD_CHAM_CONG!$C$6:$BD$997,38,FALSE)</f>
        <v>10</v>
      </c>
      <c r="G186">
        <f>VLOOKUP(B186,GD_CHAM_CONG!$C$6:$BD$997,50,FALSE)</f>
        <v>0</v>
      </c>
      <c r="H186" s="43">
        <f t="shared" si="0"/>
        <v>10</v>
      </c>
      <c r="I186" s="43">
        <f>IF(H186/E186*DM_TI_LE!$F$23&gt;680000,680000,H186/E186*DM_TI_LE!$F$23)</f>
        <v>251851.85185185182</v>
      </c>
    </row>
    <row r="187" spans="1:9" ht="12.75" x14ac:dyDescent="0.2">
      <c r="A187" s="49">
        <v>183</v>
      </c>
      <c r="B187" s="50">
        <f>GD_CHUNG!B187</f>
        <v>13765</v>
      </c>
      <c r="C187" s="50" t="str">
        <f>GD_CHUNG!C187</f>
        <v>Phạm Tú Châu</v>
      </c>
      <c r="D187" s="50" t="str">
        <f>GD_CHUNG!D187</f>
        <v>Nhân viên phục vụ hành khách</v>
      </c>
      <c r="E187">
        <f>VLOOKUP(B187,GD_CHAM_CONG!$C$6:$BD$997,37,FALSE)</f>
        <v>27</v>
      </c>
      <c r="F187">
        <f>VLOOKUP(B187,GD_CHAM_CONG!$C$6:$BD$997,38,FALSE)</f>
        <v>10</v>
      </c>
      <c r="G187">
        <f>VLOOKUP(B187,GD_CHAM_CONG!$C$6:$BD$997,50,FALSE)</f>
        <v>0</v>
      </c>
      <c r="H187" s="43">
        <f t="shared" si="0"/>
        <v>10</v>
      </c>
      <c r="I187" s="43">
        <f>IF(H187/E187*DM_TI_LE!$F$23&gt;680000,680000,H187/E187*DM_TI_LE!$F$23)</f>
        <v>251851.85185185182</v>
      </c>
    </row>
    <row r="188" spans="1:9" ht="12.75" x14ac:dyDescent="0.2">
      <c r="A188" s="49">
        <v>184</v>
      </c>
      <c r="B188" s="50">
        <f>GD_CHUNG!B188</f>
        <v>13766</v>
      </c>
      <c r="C188" s="50" t="str">
        <f>GD_CHUNG!C188</f>
        <v>Nguyễn Thị Phương Dung</v>
      </c>
      <c r="D188" s="50" t="str">
        <f>GD_CHUNG!D188</f>
        <v>Nhân viên phục vụ hành khách</v>
      </c>
      <c r="E188">
        <f>VLOOKUP(B188,GD_CHAM_CONG!$C$6:$BD$997,37,FALSE)</f>
        <v>27</v>
      </c>
      <c r="F188">
        <f>VLOOKUP(B188,GD_CHAM_CONG!$C$6:$BD$997,38,FALSE)</f>
        <v>10</v>
      </c>
      <c r="G188">
        <f>VLOOKUP(B188,GD_CHAM_CONG!$C$6:$BD$997,50,FALSE)</f>
        <v>0</v>
      </c>
      <c r="H188" s="43">
        <f t="shared" si="0"/>
        <v>10</v>
      </c>
      <c r="I188" s="43">
        <f>IF(H188/E188*DM_TI_LE!$F$23&gt;680000,680000,H188/E188*DM_TI_LE!$F$23)</f>
        <v>251851.85185185182</v>
      </c>
    </row>
    <row r="189" spans="1:9" ht="12.75" x14ac:dyDescent="0.2">
      <c r="A189" s="49">
        <v>185</v>
      </c>
      <c r="B189" s="50">
        <f>GD_CHUNG!B189</f>
        <v>13767</v>
      </c>
      <c r="C189" s="50" t="str">
        <f>GD_CHUNG!C189</f>
        <v>Trần Thị Phương Anh</v>
      </c>
      <c r="D189" s="50" t="str">
        <f>GD_CHUNG!D189</f>
        <v>Nhân viên phục vụ hành khách</v>
      </c>
      <c r="E189">
        <f>VLOOKUP(B189,GD_CHAM_CONG!$C$6:$BD$997,37,FALSE)</f>
        <v>27</v>
      </c>
      <c r="F189">
        <f>VLOOKUP(B189,GD_CHAM_CONG!$C$6:$BD$997,38,FALSE)</f>
        <v>10</v>
      </c>
      <c r="G189">
        <f>VLOOKUP(B189,GD_CHAM_CONG!$C$6:$BD$997,50,FALSE)</f>
        <v>0</v>
      </c>
      <c r="H189" s="43">
        <f t="shared" si="0"/>
        <v>10</v>
      </c>
      <c r="I189" s="43">
        <f>IF(H189/E189*DM_TI_LE!$F$23&gt;680000,680000,H189/E189*DM_TI_LE!$F$23)</f>
        <v>251851.85185185182</v>
      </c>
    </row>
    <row r="190" spans="1:9" ht="12.75" x14ac:dyDescent="0.2">
      <c r="A190" s="49">
        <v>186</v>
      </c>
      <c r="B190" s="50">
        <f>GD_CHUNG!B190</f>
        <v>13769</v>
      </c>
      <c r="C190" s="50" t="str">
        <f>GD_CHUNG!C190</f>
        <v>Nguyễn Thị Hồng Thu</v>
      </c>
      <c r="D190" s="50" t="str">
        <f>GD_CHUNG!D190</f>
        <v>Nhân viên phục vụ hành khách</v>
      </c>
      <c r="E190">
        <f>VLOOKUP(B190,GD_CHAM_CONG!$C$6:$BD$997,37,FALSE)</f>
        <v>27</v>
      </c>
      <c r="F190">
        <f>VLOOKUP(B190,GD_CHAM_CONG!$C$6:$BD$997,38,FALSE)</f>
        <v>10</v>
      </c>
      <c r="G190">
        <f>VLOOKUP(B190,GD_CHAM_CONG!$C$6:$BD$997,50,FALSE)</f>
        <v>0</v>
      </c>
      <c r="H190" s="43">
        <f t="shared" si="0"/>
        <v>10</v>
      </c>
      <c r="I190" s="43">
        <f>IF(H190/E190*DM_TI_LE!$F$23&gt;680000,680000,H190/E190*DM_TI_LE!$F$23)</f>
        <v>251851.85185185182</v>
      </c>
    </row>
    <row r="191" spans="1:9" ht="12.75" x14ac:dyDescent="0.2">
      <c r="A191" s="49">
        <v>187</v>
      </c>
      <c r="B191" s="50">
        <f>GD_CHUNG!B191</f>
        <v>13770</v>
      </c>
      <c r="C191" s="50" t="str">
        <f>GD_CHUNG!C191</f>
        <v>Nguyễn Thị Thanh Phương</v>
      </c>
      <c r="D191" s="50" t="str">
        <f>GD_CHUNG!D191</f>
        <v>Nhân viên phục vụ hành khách</v>
      </c>
      <c r="E191">
        <f>VLOOKUP(B191,GD_CHAM_CONG!$C$6:$BD$997,37,FALSE)</f>
        <v>27</v>
      </c>
      <c r="F191">
        <f>VLOOKUP(B191,GD_CHAM_CONG!$C$6:$BD$997,38,FALSE)</f>
        <v>17</v>
      </c>
      <c r="G191">
        <f>VLOOKUP(B191,GD_CHAM_CONG!$C$6:$BD$997,50,FALSE)</f>
        <v>0</v>
      </c>
      <c r="H191" s="43">
        <f t="shared" si="0"/>
        <v>17</v>
      </c>
      <c r="I191" s="43">
        <f>IF(H191/E191*DM_TI_LE!$F$23&gt;680000,680000,H191/E191*DM_TI_LE!$F$23)</f>
        <v>428148.14814814815</v>
      </c>
    </row>
    <row r="192" spans="1:9" ht="12.75" x14ac:dyDescent="0.2">
      <c r="A192" s="49">
        <v>188</v>
      </c>
      <c r="B192" s="50">
        <f>GD_CHUNG!B192</f>
        <v>13771</v>
      </c>
      <c r="C192" s="50" t="str">
        <f>GD_CHUNG!C192</f>
        <v>Nguyễn Thị Thoa</v>
      </c>
      <c r="D192" s="50" t="str">
        <f>GD_CHUNG!D192</f>
        <v>Nhân viên phục vụ hành khách</v>
      </c>
      <c r="E192">
        <f>VLOOKUP(B192,GD_CHAM_CONG!$C$6:$BD$997,37,FALSE)</f>
        <v>27</v>
      </c>
      <c r="F192">
        <f>VLOOKUP(B192,GD_CHAM_CONG!$C$6:$BD$997,38,FALSE)</f>
        <v>10</v>
      </c>
      <c r="G192">
        <f>VLOOKUP(B192,GD_CHAM_CONG!$C$6:$BD$997,50,FALSE)</f>
        <v>0</v>
      </c>
      <c r="H192" s="43">
        <f t="shared" si="0"/>
        <v>10</v>
      </c>
      <c r="I192" s="43">
        <f>IF(H192/E192*DM_TI_LE!$F$23&gt;680000,680000,H192/E192*DM_TI_LE!$F$23)</f>
        <v>251851.85185185182</v>
      </c>
    </row>
    <row r="193" spans="1:9" ht="12.75" x14ac:dyDescent="0.2">
      <c r="A193" s="49">
        <v>189</v>
      </c>
      <c r="B193" s="50">
        <f>GD_CHUNG!B193</f>
        <v>13772</v>
      </c>
      <c r="C193" s="50" t="str">
        <f>GD_CHUNG!C193</f>
        <v>Nguyễn Thị Thu Thủy</v>
      </c>
      <c r="D193" s="50" t="str">
        <f>GD_CHUNG!D193</f>
        <v>Nhân viên phục vụ hành khách</v>
      </c>
      <c r="E193">
        <f>VLOOKUP(B193,GD_CHAM_CONG!$C$6:$BD$997,37,FALSE)</f>
        <v>27</v>
      </c>
      <c r="F193">
        <f>VLOOKUP(B193,GD_CHAM_CONG!$C$6:$BD$997,38,FALSE)</f>
        <v>10</v>
      </c>
      <c r="G193">
        <f>VLOOKUP(B193,GD_CHAM_CONG!$C$6:$BD$997,50,FALSE)</f>
        <v>0</v>
      </c>
      <c r="H193" s="43">
        <f t="shared" si="0"/>
        <v>10</v>
      </c>
      <c r="I193" s="43">
        <f>IF(H193/E193*DM_TI_LE!$F$23&gt;680000,680000,H193/E193*DM_TI_LE!$F$23)</f>
        <v>251851.85185185182</v>
      </c>
    </row>
    <row r="194" spans="1:9" ht="12.75" x14ac:dyDescent="0.2">
      <c r="A194" s="49">
        <v>190</v>
      </c>
      <c r="B194" s="50">
        <f>GD_CHUNG!B194</f>
        <v>13773</v>
      </c>
      <c r="C194" s="50" t="str">
        <f>GD_CHUNG!C194</f>
        <v>Nguyễn Thị Trang</v>
      </c>
      <c r="D194" s="50" t="str">
        <f>GD_CHUNG!D194</f>
        <v>Nhân viên phục vụ hành khách</v>
      </c>
      <c r="E194">
        <f>VLOOKUP(B194,GD_CHAM_CONG!$C$6:$BD$997,37,FALSE)</f>
        <v>27</v>
      </c>
      <c r="F194">
        <f>VLOOKUP(B194,GD_CHAM_CONG!$C$6:$BD$997,38,FALSE)</f>
        <v>10</v>
      </c>
      <c r="G194">
        <f>VLOOKUP(B194,GD_CHAM_CONG!$C$6:$BD$997,50,FALSE)</f>
        <v>0</v>
      </c>
      <c r="H194" s="43">
        <f t="shared" si="0"/>
        <v>10</v>
      </c>
      <c r="I194" s="43">
        <f>IF(H194/E194*DM_TI_LE!$F$23&gt;680000,680000,H194/E194*DM_TI_LE!$F$23)</f>
        <v>251851.85185185182</v>
      </c>
    </row>
    <row r="195" spans="1:9" ht="12.75" x14ac:dyDescent="0.2">
      <c r="A195" s="49">
        <v>191</v>
      </c>
      <c r="B195" s="50">
        <f>GD_CHUNG!B195</f>
        <v>13774</v>
      </c>
      <c r="C195" s="50" t="str">
        <f>GD_CHUNG!C195</f>
        <v>Hoàng Thị Kiều Trang</v>
      </c>
      <c r="D195" s="50" t="str">
        <f>GD_CHUNG!D195</f>
        <v>Nhân viên phục vụ hành khách</v>
      </c>
      <c r="E195">
        <f>VLOOKUP(B195,GD_CHAM_CONG!$C$6:$BD$997,37,FALSE)</f>
        <v>27</v>
      </c>
      <c r="F195">
        <f>VLOOKUP(B195,GD_CHAM_CONG!$C$6:$BD$997,38,FALSE)</f>
        <v>10</v>
      </c>
      <c r="G195">
        <f>VLOOKUP(B195,GD_CHAM_CONG!$C$6:$BD$997,50,FALSE)</f>
        <v>0</v>
      </c>
      <c r="H195" s="43">
        <f t="shared" si="0"/>
        <v>10</v>
      </c>
      <c r="I195" s="43">
        <f>IF(H195/E195*DM_TI_LE!$F$23&gt;680000,680000,H195/E195*DM_TI_LE!$F$23)</f>
        <v>251851.85185185182</v>
      </c>
    </row>
    <row r="196" spans="1:9" ht="12.75" x14ac:dyDescent="0.2">
      <c r="A196" s="49">
        <v>192</v>
      </c>
      <c r="B196" s="50">
        <f>GD_CHUNG!B196</f>
        <v>13775</v>
      </c>
      <c r="C196" s="50" t="str">
        <f>GD_CHUNG!C196</f>
        <v>Ngô Thị Thơm</v>
      </c>
      <c r="D196" s="50" t="str">
        <f>GD_CHUNG!D196</f>
        <v>Nhân viên phục vụ hành khách</v>
      </c>
      <c r="E196">
        <f>VLOOKUP(B196,GD_CHAM_CONG!$C$6:$BD$997,37,FALSE)</f>
        <v>27</v>
      </c>
      <c r="F196">
        <f>VLOOKUP(B196,GD_CHAM_CONG!$C$6:$BD$997,38,FALSE)</f>
        <v>10</v>
      </c>
      <c r="G196">
        <f>VLOOKUP(B196,GD_CHAM_CONG!$C$6:$BD$997,50,FALSE)</f>
        <v>0</v>
      </c>
      <c r="H196" s="43">
        <f t="shared" si="0"/>
        <v>10</v>
      </c>
      <c r="I196" s="43">
        <f>IF(H196/E196*DM_TI_LE!$F$23&gt;680000,680000,H196/E196*DM_TI_LE!$F$23)</f>
        <v>251851.85185185182</v>
      </c>
    </row>
    <row r="197" spans="1:9" ht="12.75" x14ac:dyDescent="0.2">
      <c r="A197" s="49">
        <v>193</v>
      </c>
      <c r="B197" s="50">
        <f>GD_CHUNG!B197</f>
        <v>13776</v>
      </c>
      <c r="C197" s="50" t="str">
        <f>GD_CHUNG!C197</f>
        <v>Đặng Thị Thùy Dương</v>
      </c>
      <c r="D197" s="50" t="str">
        <f>GD_CHUNG!D197</f>
        <v>Nhân viên phục vụ hành khách</v>
      </c>
      <c r="E197">
        <f>VLOOKUP(B197,GD_CHAM_CONG!$C$6:$BD$997,37,FALSE)</f>
        <v>27</v>
      </c>
      <c r="F197">
        <f>VLOOKUP(B197,GD_CHAM_CONG!$C$6:$BD$997,38,FALSE)</f>
        <v>10</v>
      </c>
      <c r="G197">
        <f>VLOOKUP(B197,GD_CHAM_CONG!$C$6:$BD$997,50,FALSE)</f>
        <v>0</v>
      </c>
      <c r="H197" s="43">
        <f t="shared" si="0"/>
        <v>10</v>
      </c>
      <c r="I197" s="43">
        <f>IF(H197/E197*DM_TI_LE!$F$23&gt;680000,680000,H197/E197*DM_TI_LE!$F$23)</f>
        <v>251851.85185185182</v>
      </c>
    </row>
    <row r="198" spans="1:9" ht="12.75" x14ac:dyDescent="0.2">
      <c r="A198" s="49">
        <v>194</v>
      </c>
      <c r="B198" s="50">
        <f>GD_CHUNG!B198</f>
        <v>13778</v>
      </c>
      <c r="C198" s="50" t="str">
        <f>GD_CHUNG!C198</f>
        <v>Nguyễn Phương Cương</v>
      </c>
      <c r="D198" s="50" t="str">
        <f>GD_CHUNG!D198</f>
        <v>Nhân viên phục vụ hành khách</v>
      </c>
      <c r="E198">
        <f>VLOOKUP(B198,GD_CHAM_CONG!$C$6:$BD$997,37,FALSE)</f>
        <v>27</v>
      </c>
      <c r="F198">
        <f>VLOOKUP(B198,GD_CHAM_CONG!$C$6:$BD$997,38,FALSE)</f>
        <v>10</v>
      </c>
      <c r="G198">
        <f>VLOOKUP(B198,GD_CHAM_CONG!$C$6:$BD$997,50,FALSE)</f>
        <v>0</v>
      </c>
      <c r="H198" s="43">
        <f t="shared" si="0"/>
        <v>10</v>
      </c>
      <c r="I198" s="43">
        <f>IF(H198/E198*DM_TI_LE!$F$23&gt;680000,680000,H198/E198*DM_TI_LE!$F$23)</f>
        <v>251851.85185185182</v>
      </c>
    </row>
    <row r="199" spans="1:9" ht="12.75" x14ac:dyDescent="0.2">
      <c r="A199" s="49">
        <v>195</v>
      </c>
      <c r="B199" s="50">
        <f>GD_CHUNG!B199</f>
        <v>13779</v>
      </c>
      <c r="C199" s="50" t="str">
        <f>GD_CHUNG!C199</f>
        <v>Lê Hoàng Gia</v>
      </c>
      <c r="D199" s="50" t="str">
        <f>GD_CHUNG!D199</f>
        <v>Nhân viên phục vụ hành khách</v>
      </c>
      <c r="E199">
        <f>VLOOKUP(B199,GD_CHAM_CONG!$C$6:$BD$997,37,FALSE)</f>
        <v>27</v>
      </c>
      <c r="F199">
        <f>VLOOKUP(B199,GD_CHAM_CONG!$C$6:$BD$997,38,FALSE)</f>
        <v>10</v>
      </c>
      <c r="G199">
        <f>VLOOKUP(B199,GD_CHAM_CONG!$C$6:$BD$997,50,FALSE)</f>
        <v>0</v>
      </c>
      <c r="H199" s="43">
        <f t="shared" si="0"/>
        <v>10</v>
      </c>
      <c r="I199" s="43">
        <f>IF(H199/E199*DM_TI_LE!$F$23&gt;680000,680000,H199/E199*DM_TI_LE!$F$23)</f>
        <v>251851.85185185182</v>
      </c>
    </row>
    <row r="200" spans="1:9" ht="12.75" x14ac:dyDescent="0.2">
      <c r="A200" s="49">
        <v>196</v>
      </c>
      <c r="B200" s="50">
        <f>GD_CHUNG!B200</f>
        <v>13780</v>
      </c>
      <c r="C200" s="50" t="str">
        <f>GD_CHUNG!C200</f>
        <v>Nguyễn Quang Hà Sơn</v>
      </c>
      <c r="D200" s="50" t="str">
        <f>GD_CHUNG!D200</f>
        <v>Nhân viên phục vụ hành khách</v>
      </c>
      <c r="E200">
        <f>VLOOKUP(B200,GD_CHAM_CONG!$C$6:$BD$997,37,FALSE)</f>
        <v>27</v>
      </c>
      <c r="F200">
        <f>VLOOKUP(B200,GD_CHAM_CONG!$C$6:$BD$997,38,FALSE)</f>
        <v>10</v>
      </c>
      <c r="G200">
        <f>VLOOKUP(B200,GD_CHAM_CONG!$C$6:$BD$997,50,FALSE)</f>
        <v>0</v>
      </c>
      <c r="H200" s="43">
        <f t="shared" si="0"/>
        <v>10</v>
      </c>
      <c r="I200" s="43">
        <f>IF(H200/E200*DM_TI_LE!$F$23&gt;680000,680000,H200/E200*DM_TI_LE!$F$23)</f>
        <v>251851.85185185182</v>
      </c>
    </row>
    <row r="201" spans="1:9" ht="12.75" x14ac:dyDescent="0.2">
      <c r="A201" s="49">
        <v>197</v>
      </c>
      <c r="B201" s="50">
        <f>GD_CHUNG!B201</f>
        <v>13781</v>
      </c>
      <c r="C201" s="50" t="str">
        <f>GD_CHUNG!C201</f>
        <v>Bùi Anh Tuấn</v>
      </c>
      <c r="D201" s="50" t="str">
        <f>GD_CHUNG!D201</f>
        <v>Nhân viên phục vụ hành khách</v>
      </c>
      <c r="E201">
        <f>VLOOKUP(B201,GD_CHAM_CONG!$C$6:$BD$997,37,FALSE)</f>
        <v>27</v>
      </c>
      <c r="F201">
        <f>VLOOKUP(B201,GD_CHAM_CONG!$C$6:$BD$997,38,FALSE)</f>
        <v>10</v>
      </c>
      <c r="G201">
        <f>VLOOKUP(B201,GD_CHAM_CONG!$C$6:$BD$997,50,FALSE)</f>
        <v>0</v>
      </c>
      <c r="H201" s="43">
        <f t="shared" si="0"/>
        <v>10</v>
      </c>
      <c r="I201" s="43">
        <f>IF(H201/E201*DM_TI_LE!$F$23&gt;680000,680000,H201/E201*DM_TI_LE!$F$23)</f>
        <v>251851.85185185182</v>
      </c>
    </row>
    <row r="202" spans="1:9" ht="12.75" x14ac:dyDescent="0.2">
      <c r="A202" s="49">
        <v>198</v>
      </c>
      <c r="B202" s="50">
        <f>GD_CHUNG!B202</f>
        <v>13782</v>
      </c>
      <c r="C202" s="50" t="str">
        <f>GD_CHUNG!C202</f>
        <v>Hoàng Thanh Tùng</v>
      </c>
      <c r="D202" s="50" t="str">
        <f>GD_CHUNG!D202</f>
        <v>Nhân viên phục vụ hành khách</v>
      </c>
      <c r="E202">
        <f>VLOOKUP(B202,GD_CHAM_CONG!$C$6:$BD$997,37,FALSE)</f>
        <v>27</v>
      </c>
      <c r="F202">
        <f>VLOOKUP(B202,GD_CHAM_CONG!$C$6:$BD$997,38,FALSE)</f>
        <v>10</v>
      </c>
      <c r="G202">
        <f>VLOOKUP(B202,GD_CHAM_CONG!$C$6:$BD$997,50,FALSE)</f>
        <v>0</v>
      </c>
      <c r="H202" s="43">
        <f t="shared" si="0"/>
        <v>10</v>
      </c>
      <c r="I202" s="43">
        <f>IF(H202/E202*DM_TI_LE!$F$23&gt;680000,680000,H202/E202*DM_TI_LE!$F$23)</f>
        <v>251851.85185185182</v>
      </c>
    </row>
    <row r="203" spans="1:9" ht="12.75" x14ac:dyDescent="0.2">
      <c r="A203" s="49">
        <v>199</v>
      </c>
      <c r="B203" s="50">
        <f>GD_CHUNG!B203</f>
        <v>13784</v>
      </c>
      <c r="C203" s="50" t="str">
        <f>GD_CHUNG!C203</f>
        <v>Đoàn Duy Anh</v>
      </c>
      <c r="D203" s="50" t="str">
        <f>GD_CHUNG!D203</f>
        <v>Nhân viên phục vụ hành khách</v>
      </c>
      <c r="E203">
        <f>VLOOKUP(B203,GD_CHAM_CONG!$C$6:$BD$997,37,FALSE)</f>
        <v>27</v>
      </c>
      <c r="F203">
        <f>VLOOKUP(B203,GD_CHAM_CONG!$C$6:$BD$997,38,FALSE)</f>
        <v>10</v>
      </c>
      <c r="G203">
        <f>VLOOKUP(B203,GD_CHAM_CONG!$C$6:$BD$997,50,FALSE)</f>
        <v>0</v>
      </c>
      <c r="H203" s="43">
        <f t="shared" si="0"/>
        <v>10</v>
      </c>
      <c r="I203" s="43">
        <f>IF(H203/E203*DM_TI_LE!$F$23&gt;680000,680000,H203/E203*DM_TI_LE!$F$23)</f>
        <v>251851.85185185182</v>
      </c>
    </row>
    <row r="204" spans="1:9" ht="12.75" x14ac:dyDescent="0.2">
      <c r="A204" s="49">
        <v>200</v>
      </c>
      <c r="B204" s="50">
        <f>GD_CHUNG!B204</f>
        <v>13754</v>
      </c>
      <c r="C204" s="50" t="str">
        <f>GD_CHUNG!C204</f>
        <v>Đinh Kiều Trang</v>
      </c>
      <c r="D204" s="50" t="str">
        <f>GD_CHUNG!D204</f>
        <v>Nhân viên phục vụ hành khách</v>
      </c>
      <c r="E204">
        <f>VLOOKUP(B204,GD_CHAM_CONG!$C$6:$BD$997,37,FALSE)</f>
        <v>27</v>
      </c>
      <c r="F204">
        <f>VLOOKUP(B204,GD_CHAM_CONG!$C$6:$BD$997,38,FALSE)</f>
        <v>10</v>
      </c>
      <c r="G204">
        <f>VLOOKUP(B204,GD_CHAM_CONG!$C$6:$BD$997,50,FALSE)</f>
        <v>0</v>
      </c>
      <c r="H204" s="43">
        <f t="shared" si="0"/>
        <v>10</v>
      </c>
      <c r="I204" s="43">
        <f>IF(H204/E204*DM_TI_LE!$F$23&gt;680000,680000,H204/E204*DM_TI_LE!$F$23)</f>
        <v>251851.85185185182</v>
      </c>
    </row>
    <row r="205" spans="1:9" ht="12.75" x14ac:dyDescent="0.2">
      <c r="A205" s="49">
        <v>201</v>
      </c>
      <c r="B205" s="50">
        <f>GD_CHUNG!B205</f>
        <v>13756</v>
      </c>
      <c r="C205" s="50" t="str">
        <f>GD_CHUNG!C205</f>
        <v>Nguyễn Thị Diệu Hoa</v>
      </c>
      <c r="D205" s="50" t="str">
        <f>GD_CHUNG!D205</f>
        <v>Nhân viên phục vụ hành khách</v>
      </c>
      <c r="E205">
        <f>VLOOKUP(B205,GD_CHAM_CONG!$C$6:$BD$997,37,FALSE)</f>
        <v>27</v>
      </c>
      <c r="F205">
        <f>VLOOKUP(B205,GD_CHAM_CONG!$C$6:$BD$997,38,FALSE)</f>
        <v>10</v>
      </c>
      <c r="G205">
        <f>VLOOKUP(B205,GD_CHAM_CONG!$C$6:$BD$997,50,FALSE)</f>
        <v>0</v>
      </c>
      <c r="H205" s="43">
        <f t="shared" si="0"/>
        <v>10</v>
      </c>
      <c r="I205" s="43">
        <f>IF(H205/E205*DM_TI_LE!$F$23&gt;680000,680000,H205/E205*DM_TI_LE!$F$23)</f>
        <v>251851.85185185182</v>
      </c>
    </row>
    <row r="206" spans="1:9" ht="12.75" x14ac:dyDescent="0.2">
      <c r="A206" s="49">
        <v>202</v>
      </c>
      <c r="B206" s="50">
        <f>GD_CHUNG!B206</f>
        <v>13757</v>
      </c>
      <c r="C206" s="50" t="str">
        <f>GD_CHUNG!C206</f>
        <v>Trần Thanh Trang</v>
      </c>
      <c r="D206" s="50" t="str">
        <f>GD_CHUNG!D206</f>
        <v>Nhân viên phục vụ hành khách</v>
      </c>
      <c r="E206">
        <f>VLOOKUP(B206,GD_CHAM_CONG!$C$6:$BD$997,37,FALSE)</f>
        <v>27</v>
      </c>
      <c r="F206">
        <f>VLOOKUP(B206,GD_CHAM_CONG!$C$6:$BD$997,38,FALSE)</f>
        <v>10</v>
      </c>
      <c r="G206">
        <f>VLOOKUP(B206,GD_CHAM_CONG!$C$6:$BD$997,50,FALSE)</f>
        <v>0</v>
      </c>
      <c r="H206" s="43">
        <f t="shared" si="0"/>
        <v>10</v>
      </c>
      <c r="I206" s="43">
        <f>IF(H206/E206*DM_TI_LE!$F$23&gt;680000,680000,H206/E206*DM_TI_LE!$F$23)</f>
        <v>251851.85185185182</v>
      </c>
    </row>
    <row r="207" spans="1:9" ht="12.75" x14ac:dyDescent="0.2">
      <c r="A207" s="49">
        <v>203</v>
      </c>
      <c r="B207" s="50">
        <f>GD_CHUNG!B207</f>
        <v>13768</v>
      </c>
      <c r="C207" s="50" t="str">
        <f>GD_CHUNG!C207</f>
        <v>Mạc Thị Thùy Dương</v>
      </c>
      <c r="D207" s="50" t="str">
        <f>GD_CHUNG!D207</f>
        <v>Nhân viên phục vụ hành khách</v>
      </c>
      <c r="E207">
        <f>VLOOKUP(B207,GD_CHAM_CONG!$C$6:$BD$997,37,FALSE)</f>
        <v>27</v>
      </c>
      <c r="F207">
        <f>VLOOKUP(B207,GD_CHAM_CONG!$C$6:$BD$997,38,FALSE)</f>
        <v>10</v>
      </c>
      <c r="G207">
        <f>VLOOKUP(B207,GD_CHAM_CONG!$C$6:$BD$997,50,FALSE)</f>
        <v>0</v>
      </c>
      <c r="H207" s="43">
        <f t="shared" si="0"/>
        <v>10</v>
      </c>
      <c r="I207" s="43">
        <f>IF(H207/E207*DM_TI_LE!$F$23&gt;680000,680000,H207/E207*DM_TI_LE!$F$23)</f>
        <v>251851.85185185182</v>
      </c>
    </row>
    <row r="208" spans="1:9" ht="12.75" x14ac:dyDescent="0.2">
      <c r="A208" s="49">
        <v>204</v>
      </c>
      <c r="B208" s="50">
        <f>GD_CHUNG!B208</f>
        <v>201505</v>
      </c>
      <c r="C208" s="50" t="str">
        <f>GD_CHUNG!C208</f>
        <v>Nguyễn Văn Lập</v>
      </c>
      <c r="D208" s="50" t="str">
        <f>GD_CHUNG!D208</f>
        <v>Nhân viên phục vụ hành khách</v>
      </c>
      <c r="E208">
        <f>VLOOKUP(B208,GD_CHAM_CONG!$C$6:$BD$997,37,FALSE)</f>
        <v>27</v>
      </c>
      <c r="F208">
        <f>VLOOKUP(B208,GD_CHAM_CONG!$C$6:$BD$997,38,FALSE)</f>
        <v>10</v>
      </c>
      <c r="G208">
        <f>VLOOKUP(B208,GD_CHAM_CONG!$C$6:$BD$997,50,FALSE)</f>
        <v>0</v>
      </c>
      <c r="H208" s="43">
        <f t="shared" si="0"/>
        <v>10</v>
      </c>
      <c r="I208" s="43">
        <f>IF(H208/E208*DM_TI_LE!$F$23&gt;680000,680000,H208/E208*DM_TI_LE!$F$23)</f>
        <v>251851.85185185182</v>
      </c>
    </row>
    <row r="209" spans="1:9" ht="12.75" x14ac:dyDescent="0.2">
      <c r="A209" s="49">
        <v>205</v>
      </c>
      <c r="B209" s="50">
        <f>GD_CHUNG!B209</f>
        <v>201506</v>
      </c>
      <c r="C209" s="50" t="str">
        <f>GD_CHUNG!C209</f>
        <v>Đặng Thị Hằng Linh</v>
      </c>
      <c r="D209" s="50" t="str">
        <f>GD_CHUNG!D209</f>
        <v>Nhân viên phục vụ hành khách</v>
      </c>
      <c r="E209">
        <f>VLOOKUP(B209,GD_CHAM_CONG!$C$6:$BD$997,37,FALSE)</f>
        <v>27</v>
      </c>
      <c r="F209">
        <f>VLOOKUP(B209,GD_CHAM_CONG!$C$6:$BD$997,38,FALSE)</f>
        <v>10</v>
      </c>
      <c r="G209">
        <f>VLOOKUP(B209,GD_CHAM_CONG!$C$6:$BD$997,50,FALSE)</f>
        <v>0</v>
      </c>
      <c r="H209" s="43">
        <f t="shared" si="0"/>
        <v>10</v>
      </c>
      <c r="I209" s="43">
        <f>IF(H209/E209*DM_TI_LE!$F$23&gt;680000,680000,H209/E209*DM_TI_LE!$F$23)</f>
        <v>251851.85185185182</v>
      </c>
    </row>
    <row r="210" spans="1:9" ht="12.75" x14ac:dyDescent="0.2">
      <c r="A210" s="49">
        <v>206</v>
      </c>
      <c r="B210" s="50">
        <f>GD_CHUNG!B210</f>
        <v>201507</v>
      </c>
      <c r="C210" s="50" t="str">
        <f>GD_CHUNG!C210</f>
        <v>Hà Ngọc Bích</v>
      </c>
      <c r="D210" s="50" t="str">
        <f>GD_CHUNG!D210</f>
        <v>Nhân viên phục vụ hành khách</v>
      </c>
      <c r="E210">
        <f>VLOOKUP(B210,GD_CHAM_CONG!$C$6:$BD$997,37,FALSE)</f>
        <v>27</v>
      </c>
      <c r="F210">
        <f>VLOOKUP(B210,GD_CHAM_CONG!$C$6:$BD$997,38,FALSE)</f>
        <v>10</v>
      </c>
      <c r="G210">
        <f>VLOOKUP(B210,GD_CHAM_CONG!$C$6:$BD$997,50,FALSE)</f>
        <v>0</v>
      </c>
      <c r="H210" s="43">
        <f t="shared" si="0"/>
        <v>10</v>
      </c>
      <c r="I210" s="43">
        <f>IF(H210/E210*DM_TI_LE!$F$23&gt;680000,680000,H210/E210*DM_TI_LE!$F$23)</f>
        <v>251851.85185185182</v>
      </c>
    </row>
    <row r="211" spans="1:9" ht="12.75" x14ac:dyDescent="0.2">
      <c r="A211" s="49">
        <v>207</v>
      </c>
      <c r="B211" s="50">
        <f>GD_CHUNG!B211</f>
        <v>201508</v>
      </c>
      <c r="C211" s="50" t="str">
        <f>GD_CHUNG!C211</f>
        <v>Nguyễn Minh Đức</v>
      </c>
      <c r="D211" s="50" t="str">
        <f>GD_CHUNG!D211</f>
        <v>Nhân viên phục vụ hành khách</v>
      </c>
      <c r="E211">
        <f>VLOOKUP(B211,GD_CHAM_CONG!$C$6:$BD$997,37,FALSE)</f>
        <v>27</v>
      </c>
      <c r="F211">
        <f>VLOOKUP(B211,GD_CHAM_CONG!$C$6:$BD$997,38,FALSE)</f>
        <v>10</v>
      </c>
      <c r="G211">
        <f>VLOOKUP(B211,GD_CHAM_CONG!$C$6:$BD$997,50,FALSE)</f>
        <v>0</v>
      </c>
      <c r="H211" s="43">
        <f t="shared" si="0"/>
        <v>10</v>
      </c>
      <c r="I211" s="43">
        <f>IF(H211/E211*DM_TI_LE!$F$23&gt;680000,680000,H211/E211*DM_TI_LE!$F$23)</f>
        <v>251851.85185185182</v>
      </c>
    </row>
    <row r="212" spans="1:9" ht="12.75" x14ac:dyDescent="0.2">
      <c r="A212" s="49">
        <v>208</v>
      </c>
      <c r="B212" s="50">
        <f>GD_CHUNG!B212</f>
        <v>201509</v>
      </c>
      <c r="C212" s="50" t="str">
        <f>GD_CHUNG!C212</f>
        <v>Trần Hữu Dũng</v>
      </c>
      <c r="D212" s="50" t="str">
        <f>GD_CHUNG!D212</f>
        <v>Nhân viên phục vụ hành khách</v>
      </c>
      <c r="E212">
        <f>VLOOKUP(B212,GD_CHAM_CONG!$C$6:$BD$997,37,FALSE)</f>
        <v>27</v>
      </c>
      <c r="F212">
        <f>VLOOKUP(B212,GD_CHAM_CONG!$C$6:$BD$997,38,FALSE)</f>
        <v>10</v>
      </c>
      <c r="G212">
        <f>VLOOKUP(B212,GD_CHAM_CONG!$C$6:$BD$997,50,FALSE)</f>
        <v>0</v>
      </c>
      <c r="H212" s="43">
        <f t="shared" si="0"/>
        <v>10</v>
      </c>
      <c r="I212" s="43">
        <f>IF(H212/E212*DM_TI_LE!$F$23&gt;680000,680000,H212/E212*DM_TI_LE!$F$23)</f>
        <v>251851.85185185182</v>
      </c>
    </row>
    <row r="213" spans="1:9" ht="12.75" x14ac:dyDescent="0.2">
      <c r="A213" s="49">
        <v>209</v>
      </c>
      <c r="B213" s="50">
        <f>GD_CHUNG!B213</f>
        <v>201510</v>
      </c>
      <c r="C213" s="50" t="str">
        <f>GD_CHUNG!C213</f>
        <v>Lương Quốc Chính</v>
      </c>
      <c r="D213" s="50" t="str">
        <f>GD_CHUNG!D213</f>
        <v>Nhân viên phục vụ hành khách</v>
      </c>
      <c r="E213">
        <f>VLOOKUP(B213,GD_CHAM_CONG!$C$6:$BD$997,37,FALSE)</f>
        <v>27</v>
      </c>
      <c r="F213">
        <f>VLOOKUP(B213,GD_CHAM_CONG!$C$6:$BD$997,38,FALSE)</f>
        <v>10</v>
      </c>
      <c r="G213">
        <f>VLOOKUP(B213,GD_CHAM_CONG!$C$6:$BD$997,50,FALSE)</f>
        <v>0</v>
      </c>
      <c r="H213" s="43">
        <f t="shared" si="0"/>
        <v>10</v>
      </c>
      <c r="I213" s="43">
        <f>IF(H213/E213*DM_TI_LE!$F$23&gt;680000,680000,H213/E213*DM_TI_LE!$F$23)</f>
        <v>251851.85185185182</v>
      </c>
    </row>
    <row r="214" spans="1:9" ht="12.75" x14ac:dyDescent="0.2">
      <c r="A214" s="49">
        <v>210</v>
      </c>
      <c r="B214" s="50">
        <f>GD_CHUNG!B214</f>
        <v>201511</v>
      </c>
      <c r="C214" s="50" t="str">
        <f>GD_CHUNG!C214</f>
        <v>Trần Thị Nga</v>
      </c>
      <c r="D214" s="50" t="str">
        <f>GD_CHUNG!D214</f>
        <v>Nhân viên phục vụ hành khách</v>
      </c>
      <c r="E214">
        <f>VLOOKUP(B214,GD_CHAM_CONG!$C$6:$BD$997,37,FALSE)</f>
        <v>27</v>
      </c>
      <c r="F214">
        <f>VLOOKUP(B214,GD_CHAM_CONG!$C$6:$BD$997,38,FALSE)</f>
        <v>10</v>
      </c>
      <c r="G214">
        <f>VLOOKUP(B214,GD_CHAM_CONG!$C$6:$BD$997,50,FALSE)</f>
        <v>0</v>
      </c>
      <c r="H214" s="43">
        <f t="shared" si="0"/>
        <v>10</v>
      </c>
      <c r="I214" s="43">
        <f>IF(H214/E214*DM_TI_LE!$F$23&gt;680000,680000,H214/E214*DM_TI_LE!$F$23)</f>
        <v>251851.85185185182</v>
      </c>
    </row>
    <row r="215" spans="1:9" ht="12.75" x14ac:dyDescent="0.2">
      <c r="A215" s="49">
        <v>211</v>
      </c>
      <c r="B215" s="50">
        <f>GD_CHUNG!B215</f>
        <v>201512</v>
      </c>
      <c r="C215" s="50" t="str">
        <f>GD_CHUNG!C215</f>
        <v>Nguyễn Kim Phượng</v>
      </c>
      <c r="D215" s="50" t="str">
        <f>GD_CHUNG!D215</f>
        <v>Nhân viên phục vụ hành khách</v>
      </c>
      <c r="E215">
        <f>VLOOKUP(B215,GD_CHAM_CONG!$C$6:$BD$997,37,FALSE)</f>
        <v>27</v>
      </c>
      <c r="F215">
        <f>VLOOKUP(B215,GD_CHAM_CONG!$C$6:$BD$997,38,FALSE)</f>
        <v>10</v>
      </c>
      <c r="G215">
        <f>VLOOKUP(B215,GD_CHAM_CONG!$C$6:$BD$997,50,FALSE)</f>
        <v>0</v>
      </c>
      <c r="H215" s="43">
        <f t="shared" si="0"/>
        <v>10</v>
      </c>
      <c r="I215" s="43">
        <f>IF(H215/E215*DM_TI_LE!$F$23&gt;680000,680000,H215/E215*DM_TI_LE!$F$23)</f>
        <v>251851.85185185182</v>
      </c>
    </row>
    <row r="216" spans="1:9" ht="12.75" x14ac:dyDescent="0.2">
      <c r="A216" s="49">
        <v>212</v>
      </c>
      <c r="B216" s="50">
        <f>GD_CHUNG!B216</f>
        <v>201513</v>
      </c>
      <c r="C216" s="50" t="str">
        <f>GD_CHUNG!C216</f>
        <v>Bùi Thị Minh Hạnh</v>
      </c>
      <c r="D216" s="50" t="str">
        <f>GD_CHUNG!D216</f>
        <v>Nhân viên phục vụ hành khách</v>
      </c>
      <c r="E216">
        <f>VLOOKUP(B216,GD_CHAM_CONG!$C$6:$BD$997,37,FALSE)</f>
        <v>27</v>
      </c>
      <c r="F216">
        <f>VLOOKUP(B216,GD_CHAM_CONG!$C$6:$BD$997,38,FALSE)</f>
        <v>10</v>
      </c>
      <c r="G216">
        <f>VLOOKUP(B216,GD_CHAM_CONG!$C$6:$BD$997,50,FALSE)</f>
        <v>0</v>
      </c>
      <c r="H216" s="43">
        <f t="shared" si="0"/>
        <v>10</v>
      </c>
      <c r="I216" s="43">
        <f>IF(H216/E216*DM_TI_LE!$F$23&gt;680000,680000,H216/E216*DM_TI_LE!$F$23)</f>
        <v>251851.85185185182</v>
      </c>
    </row>
    <row r="217" spans="1:9" ht="12.75" x14ac:dyDescent="0.2">
      <c r="A217" s="49">
        <v>213</v>
      </c>
      <c r="B217" s="50">
        <f>GD_CHUNG!B217</f>
        <v>201514</v>
      </c>
      <c r="C217" s="50" t="str">
        <f>GD_CHUNG!C217</f>
        <v>Đặng Thị Hải Yến</v>
      </c>
      <c r="D217" s="50" t="str">
        <f>GD_CHUNG!D217</f>
        <v>Nhân viên phục vụ hành khách</v>
      </c>
      <c r="E217">
        <f>VLOOKUP(B217,GD_CHAM_CONG!$C$6:$BD$997,37,FALSE)</f>
        <v>27</v>
      </c>
      <c r="F217">
        <f>VLOOKUP(B217,GD_CHAM_CONG!$C$6:$BD$997,38,FALSE)</f>
        <v>10</v>
      </c>
      <c r="G217">
        <f>VLOOKUP(B217,GD_CHAM_CONG!$C$6:$BD$997,50,FALSE)</f>
        <v>0</v>
      </c>
      <c r="H217" s="43">
        <f t="shared" si="0"/>
        <v>10</v>
      </c>
      <c r="I217" s="43">
        <f>IF(H217/E217*DM_TI_LE!$F$23&gt;680000,680000,H217/E217*DM_TI_LE!$F$23)</f>
        <v>251851.85185185182</v>
      </c>
    </row>
    <row r="218" spans="1:9" ht="12.75" x14ac:dyDescent="0.2">
      <c r="A218" s="49">
        <v>214</v>
      </c>
      <c r="B218" s="50">
        <f>GD_CHUNG!B218</f>
        <v>201515</v>
      </c>
      <c r="C218" s="50" t="str">
        <f>GD_CHUNG!C218</f>
        <v>Phạm Minh Dũng</v>
      </c>
      <c r="D218" s="50" t="str">
        <f>GD_CHUNG!D218</f>
        <v>Nhân viên phục vụ hành khách</v>
      </c>
      <c r="E218">
        <f>VLOOKUP(B218,GD_CHAM_CONG!$C$6:$BD$997,37,FALSE)</f>
        <v>27</v>
      </c>
      <c r="F218">
        <f>VLOOKUP(B218,GD_CHAM_CONG!$C$6:$BD$997,38,FALSE)</f>
        <v>10</v>
      </c>
      <c r="G218">
        <f>VLOOKUP(B218,GD_CHAM_CONG!$C$6:$BD$997,50,FALSE)</f>
        <v>0</v>
      </c>
      <c r="H218" s="43">
        <f t="shared" si="0"/>
        <v>10</v>
      </c>
      <c r="I218" s="43">
        <f>IF(H218/E218*DM_TI_LE!$F$23&gt;680000,680000,H218/E218*DM_TI_LE!$F$23)</f>
        <v>251851.85185185182</v>
      </c>
    </row>
    <row r="219" spans="1:9" ht="12.75" x14ac:dyDescent="0.2">
      <c r="A219" s="49">
        <v>215</v>
      </c>
      <c r="B219" s="50">
        <f>GD_CHUNG!B219</f>
        <v>10599</v>
      </c>
      <c r="C219" s="50" t="str">
        <f>GD_CHUNG!C219</f>
        <v>Đào Thu Giang</v>
      </c>
      <c r="D219" s="50" t="str">
        <f>GD_CHUNG!D219</f>
        <v>NV PVHK</v>
      </c>
      <c r="E219">
        <f>VLOOKUP(B219,GD_CHAM_CONG!$C$6:$BD$997,37,FALSE)</f>
        <v>27</v>
      </c>
      <c r="F219">
        <f>VLOOKUP(B219,GD_CHAM_CONG!$C$6:$BD$997,38,FALSE)</f>
        <v>17</v>
      </c>
      <c r="G219">
        <f>VLOOKUP(B219,GD_CHAM_CONG!$C$6:$BD$997,50,FALSE)</f>
        <v>0</v>
      </c>
      <c r="H219" s="43">
        <f t="shared" si="0"/>
        <v>17</v>
      </c>
      <c r="I219" s="43">
        <f>IF(H219/E219*DM_TI_LE!$F$23&gt;680000,680000,H219/E219*DM_TI_LE!$F$23)</f>
        <v>428148.14814814815</v>
      </c>
    </row>
    <row r="220" spans="1:9" ht="12.75" x14ac:dyDescent="0.2">
      <c r="A220" s="49">
        <v>216</v>
      </c>
      <c r="B220" s="50">
        <f>GD_CHUNG!B220</f>
        <v>10765</v>
      </c>
      <c r="C220" s="50" t="str">
        <f>GD_CHUNG!C220</f>
        <v>Nguyễn Thị Thuý</v>
      </c>
      <c r="D220" s="50" t="str">
        <f>GD_CHUNG!D220</f>
        <v>Nv Thống kê</v>
      </c>
      <c r="E220">
        <f>VLOOKUP(B220,GD_CHAM_CONG!$C$6:$BD$997,37,FALSE)</f>
        <v>23</v>
      </c>
      <c r="F220">
        <f>VLOOKUP(B220,GD_CHAM_CONG!$C$6:$BD$997,38,FALSE)</f>
        <v>23</v>
      </c>
      <c r="G220">
        <f>VLOOKUP(B220,GD_CHAM_CONG!$C$6:$BD$997,50,FALSE)</f>
        <v>0</v>
      </c>
      <c r="H220" s="43">
        <f t="shared" si="0"/>
        <v>23</v>
      </c>
      <c r="I220" s="43">
        <f>IF(H220/E220*DM_TI_LE!$F$23&gt;680000,680000,H220/E220*DM_TI_LE!$F$23)</f>
        <v>680000</v>
      </c>
    </row>
    <row r="221" spans="1:9" ht="12.75" x14ac:dyDescent="0.2">
      <c r="A221" s="49">
        <v>217</v>
      </c>
      <c r="B221" s="50">
        <f>GD_CHUNG!B221</f>
        <v>10787</v>
      </c>
      <c r="C221" s="50" t="str">
        <f>GD_CHUNG!C221</f>
        <v>Lê Đình Tuấn</v>
      </c>
      <c r="D221" s="50" t="str">
        <f>GD_CHUNG!D221</f>
        <v>Trưởng phòng</v>
      </c>
      <c r="E221">
        <f>VLOOKUP(B221,GD_CHAM_CONG!$C$6:$BD$997,37,FALSE)</f>
        <v>23</v>
      </c>
      <c r="F221">
        <f>VLOOKUP(B221,GD_CHAM_CONG!$C$6:$BD$997,38,FALSE)</f>
        <v>23</v>
      </c>
      <c r="G221">
        <f>VLOOKUP(B221,GD_CHAM_CONG!$C$6:$BD$997,50,FALSE)</f>
        <v>0</v>
      </c>
      <c r="H221" s="43">
        <f t="shared" si="0"/>
        <v>23</v>
      </c>
      <c r="I221" s="43">
        <f>IF(H221/E221*DM_TI_LE!$F$23&gt;680000,680000,H221/E221*DM_TI_LE!$F$23)</f>
        <v>680000</v>
      </c>
    </row>
    <row r="222" spans="1:9" ht="12.75" x14ac:dyDescent="0.2">
      <c r="A222" s="49">
        <v>218</v>
      </c>
      <c r="B222" s="50">
        <f>GD_CHUNG!B222</f>
        <v>10753</v>
      </c>
      <c r="C222" s="50" t="str">
        <f>GD_CHUNG!C222</f>
        <v>Hoàng Việt Cường</v>
      </c>
      <c r="D222" s="50" t="str">
        <f>GD_CHUNG!D222</f>
        <v>Phó Trưởng Phòng</v>
      </c>
      <c r="E222">
        <f>VLOOKUP(B222,GD_CHAM_CONG!$C$6:$BD$997,37,FALSE)</f>
        <v>23</v>
      </c>
      <c r="F222">
        <f>VLOOKUP(B222,GD_CHAM_CONG!$C$6:$BD$997,38,FALSE)</f>
        <v>23</v>
      </c>
      <c r="G222">
        <f>VLOOKUP(B222,GD_CHAM_CONG!$C$6:$BD$997,50,FALSE)</f>
        <v>0</v>
      </c>
      <c r="H222" s="43">
        <f t="shared" si="0"/>
        <v>23</v>
      </c>
      <c r="I222" s="43">
        <f>IF(H222/E222*DM_TI_LE!$F$23&gt;680000,680000,H222/E222*DM_TI_LE!$F$23)</f>
        <v>680000</v>
      </c>
    </row>
    <row r="223" spans="1:9" ht="12.75" x14ac:dyDescent="0.2">
      <c r="A223" s="49">
        <v>219</v>
      </c>
      <c r="B223" s="50">
        <f>GD_CHUNG!B223</f>
        <v>10785</v>
      </c>
      <c r="C223" s="50" t="str">
        <f>GD_CHUNG!C223</f>
        <v>Nguyễn Duy Thái</v>
      </c>
      <c r="D223" s="50" t="str">
        <f>GD_CHUNG!D223</f>
        <v>Phó Trưởng Phòng</v>
      </c>
      <c r="E223">
        <f>VLOOKUP(B223,GD_CHAM_CONG!$C$6:$BD$997,37,FALSE)</f>
        <v>23</v>
      </c>
      <c r="F223">
        <f>VLOOKUP(B223,GD_CHAM_CONG!$C$6:$BD$997,38,FALSE)</f>
        <v>23</v>
      </c>
      <c r="G223">
        <f>VLOOKUP(B223,GD_CHAM_CONG!$C$6:$BD$997,50,FALSE)</f>
        <v>0</v>
      </c>
      <c r="H223" s="43">
        <f t="shared" si="0"/>
        <v>23</v>
      </c>
      <c r="I223" s="43">
        <f>IF(H223/E223*DM_TI_LE!$F$23&gt;680000,680000,H223/E223*DM_TI_LE!$F$23)</f>
        <v>680000</v>
      </c>
    </row>
    <row r="224" spans="1:9" ht="12.75" x14ac:dyDescent="0.2">
      <c r="A224" s="49">
        <v>220</v>
      </c>
      <c r="B224" s="50">
        <f>GD_CHUNG!B224</f>
        <v>10786</v>
      </c>
      <c r="C224" s="50" t="str">
        <f>GD_CHUNG!C224</f>
        <v>Nguyễn Hà Thanh</v>
      </c>
      <c r="D224" s="50" t="str">
        <f>GD_CHUNG!D224</f>
        <v>Phó Trưởng Phòng</v>
      </c>
      <c r="E224">
        <f>VLOOKUP(B224,GD_CHAM_CONG!$C$6:$BD$997,37,FALSE)</f>
        <v>23</v>
      </c>
      <c r="F224">
        <f>VLOOKUP(B224,GD_CHAM_CONG!$C$6:$BD$997,38,FALSE)</f>
        <v>23</v>
      </c>
      <c r="G224">
        <f>VLOOKUP(B224,GD_CHAM_CONG!$C$6:$BD$997,50,FALSE)</f>
        <v>0</v>
      </c>
      <c r="H224" s="43">
        <f t="shared" si="0"/>
        <v>23</v>
      </c>
      <c r="I224" s="43">
        <f>IF(H224/E224*DM_TI_LE!$F$23&gt;680000,680000,H224/E224*DM_TI_LE!$F$23)</f>
        <v>680000</v>
      </c>
    </row>
    <row r="225" spans="1:9" ht="12.75" x14ac:dyDescent="0.2">
      <c r="A225" s="49">
        <v>221</v>
      </c>
      <c r="B225" s="50">
        <f>GD_CHUNG!B225</f>
        <v>10704</v>
      </c>
      <c r="C225" s="50" t="str">
        <f>GD_CHUNG!C225</f>
        <v>Ngô Quốc Khánh</v>
      </c>
      <c r="D225" s="50" t="str">
        <f>GD_CHUNG!D225</f>
        <v>Đội phó</v>
      </c>
      <c r="E225">
        <f>VLOOKUP(B225,GD_CHAM_CONG!$C$6:$BD$997,37,FALSE)</f>
        <v>27</v>
      </c>
      <c r="F225">
        <f>VLOOKUP(B225,GD_CHAM_CONG!$C$6:$BD$997,38,FALSE)</f>
        <v>27</v>
      </c>
      <c r="G225">
        <f>VLOOKUP(B225,GD_CHAM_CONG!$C$6:$BD$997,50,FALSE)</f>
        <v>0</v>
      </c>
      <c r="H225" s="43">
        <f t="shared" si="0"/>
        <v>27</v>
      </c>
      <c r="I225" s="43">
        <f>IF(H225/E225*DM_TI_LE!$F$23&gt;680000,680000,H225/E225*DM_TI_LE!$F$23)</f>
        <v>680000</v>
      </c>
    </row>
    <row r="226" spans="1:9" ht="12.75" x14ac:dyDescent="0.2">
      <c r="A226" s="49">
        <v>222</v>
      </c>
      <c r="B226" s="50">
        <f>GD_CHUNG!B226</f>
        <v>10686</v>
      </c>
      <c r="C226" s="50" t="str">
        <f>GD_CHUNG!C226</f>
        <v>Đỗ Anh Tuấn</v>
      </c>
      <c r="D226" s="50" t="str">
        <f>GD_CHUNG!D226</f>
        <v>NV Lái xe - VHTTB</v>
      </c>
      <c r="E226">
        <f>VLOOKUP(B226,GD_CHAM_CONG!$C$6:$BD$997,37,FALSE)</f>
        <v>27</v>
      </c>
      <c r="F226">
        <f>VLOOKUP(B226,GD_CHAM_CONG!$C$6:$BD$997,38,FALSE)</f>
        <v>27</v>
      </c>
      <c r="G226">
        <f>VLOOKUP(B226,GD_CHAM_CONG!$C$6:$BD$997,50,FALSE)</f>
        <v>0</v>
      </c>
      <c r="H226" s="43">
        <f t="shared" si="0"/>
        <v>27</v>
      </c>
      <c r="I226" s="43">
        <f>IF(H226/E226*DM_TI_LE!$F$23&gt;680000,680000,H226/E226*DM_TI_LE!$F$23)</f>
        <v>680000</v>
      </c>
    </row>
    <row r="227" spans="1:9" ht="12.75" x14ac:dyDescent="0.2">
      <c r="A227" s="49">
        <v>223</v>
      </c>
      <c r="B227" s="50">
        <f>GD_CHUNG!B227</f>
        <v>10687</v>
      </c>
      <c r="C227" s="50" t="str">
        <f>GD_CHUNG!C227</f>
        <v>Lê Hồng Nam</v>
      </c>
      <c r="D227" s="50" t="str">
        <f>GD_CHUNG!D227</f>
        <v>NV Lái xe - VHTTB</v>
      </c>
      <c r="E227">
        <f>VLOOKUP(B227,GD_CHAM_CONG!$C$6:$BD$997,37,FALSE)</f>
        <v>27</v>
      </c>
      <c r="F227">
        <f>VLOOKUP(B227,GD_CHAM_CONG!$C$6:$BD$997,38,FALSE)</f>
        <v>27</v>
      </c>
      <c r="G227">
        <f>VLOOKUP(B227,GD_CHAM_CONG!$C$6:$BD$997,50,FALSE)</f>
        <v>0</v>
      </c>
      <c r="H227" s="43">
        <f t="shared" si="0"/>
        <v>27</v>
      </c>
      <c r="I227" s="43">
        <f>IF(H227/E227*DM_TI_LE!$F$23&gt;680000,680000,H227/E227*DM_TI_LE!$F$23)</f>
        <v>680000</v>
      </c>
    </row>
    <row r="228" spans="1:9" ht="12.75" x14ac:dyDescent="0.2">
      <c r="A228" s="49">
        <v>224</v>
      </c>
      <c r="B228" s="50">
        <f>GD_CHUNG!B228</f>
        <v>10688</v>
      </c>
      <c r="C228" s="50" t="str">
        <f>GD_CHUNG!C228</f>
        <v>Cao Thế Vinh</v>
      </c>
      <c r="D228" s="50" t="str">
        <f>GD_CHUNG!D228</f>
        <v>NV Lái xe - VHTTB</v>
      </c>
      <c r="E228">
        <f>VLOOKUP(B228,GD_CHAM_CONG!$C$6:$BD$997,37,FALSE)</f>
        <v>27</v>
      </c>
      <c r="F228">
        <f>VLOOKUP(B228,GD_CHAM_CONG!$C$6:$BD$997,38,FALSE)</f>
        <v>27</v>
      </c>
      <c r="G228">
        <f>VLOOKUP(B228,GD_CHAM_CONG!$C$6:$BD$997,50,FALSE)</f>
        <v>0</v>
      </c>
      <c r="H228" s="43">
        <f t="shared" si="0"/>
        <v>27</v>
      </c>
      <c r="I228" s="43">
        <f>IF(H228/E228*DM_TI_LE!$F$23&gt;680000,680000,H228/E228*DM_TI_LE!$F$23)</f>
        <v>680000</v>
      </c>
    </row>
    <row r="229" spans="1:9" ht="12.75" x14ac:dyDescent="0.2">
      <c r="A229" s="49">
        <v>225</v>
      </c>
      <c r="B229" s="50">
        <f>GD_CHUNG!B229</f>
        <v>10689</v>
      </c>
      <c r="C229" s="50" t="str">
        <f>GD_CHUNG!C229</f>
        <v>Đỗ Minh Hải</v>
      </c>
      <c r="D229" s="50" t="str">
        <f>GD_CHUNG!D229</f>
        <v>NV Lái xe - VHTTB</v>
      </c>
      <c r="E229">
        <f>VLOOKUP(B229,GD_CHAM_CONG!$C$6:$BD$997,37,FALSE)</f>
        <v>27</v>
      </c>
      <c r="F229">
        <f>VLOOKUP(B229,GD_CHAM_CONG!$C$6:$BD$997,38,FALSE)</f>
        <v>27</v>
      </c>
      <c r="G229">
        <f>VLOOKUP(B229,GD_CHAM_CONG!$C$6:$BD$997,50,FALSE)</f>
        <v>0</v>
      </c>
      <c r="H229" s="43">
        <f t="shared" si="0"/>
        <v>27</v>
      </c>
      <c r="I229" s="43">
        <f>IF(H229/E229*DM_TI_LE!$F$23&gt;680000,680000,H229/E229*DM_TI_LE!$F$23)</f>
        <v>680000</v>
      </c>
    </row>
    <row r="230" spans="1:9" ht="12.75" x14ac:dyDescent="0.2">
      <c r="A230" s="49">
        <v>226</v>
      </c>
      <c r="B230" s="50">
        <f>GD_CHUNG!B230</f>
        <v>10690</v>
      </c>
      <c r="C230" s="50" t="str">
        <f>GD_CHUNG!C230</f>
        <v>Phạm Đăng Khoa</v>
      </c>
      <c r="D230" s="50" t="str">
        <f>GD_CHUNG!D230</f>
        <v>NV Lái xe - VHTTB</v>
      </c>
      <c r="E230">
        <f>VLOOKUP(B230,GD_CHAM_CONG!$C$6:$BD$997,37,FALSE)</f>
        <v>27</v>
      </c>
      <c r="F230">
        <f>VLOOKUP(B230,GD_CHAM_CONG!$C$6:$BD$997,38,FALSE)</f>
        <v>27</v>
      </c>
      <c r="G230">
        <f>VLOOKUP(B230,GD_CHAM_CONG!$C$6:$BD$997,50,FALSE)</f>
        <v>0</v>
      </c>
      <c r="H230" s="43">
        <f t="shared" si="0"/>
        <v>27</v>
      </c>
      <c r="I230" s="43">
        <f>IF(H230/E230*DM_TI_LE!$F$23&gt;680000,680000,H230/E230*DM_TI_LE!$F$23)</f>
        <v>680000</v>
      </c>
    </row>
    <row r="231" spans="1:9" ht="12.75" x14ac:dyDescent="0.2">
      <c r="A231" s="49">
        <v>227</v>
      </c>
      <c r="B231" s="50">
        <f>GD_CHUNG!B231</f>
        <v>10691</v>
      </c>
      <c r="C231" s="50" t="str">
        <f>GD_CHUNG!C231</f>
        <v>Hoàng Văn Thanh</v>
      </c>
      <c r="D231" s="50" t="str">
        <f>GD_CHUNG!D231</f>
        <v>NV Lái xe - VHTTB</v>
      </c>
      <c r="E231">
        <f>VLOOKUP(B231,GD_CHAM_CONG!$C$6:$BD$997,37,FALSE)</f>
        <v>27</v>
      </c>
      <c r="F231">
        <f>VLOOKUP(B231,GD_CHAM_CONG!$C$6:$BD$997,38,FALSE)</f>
        <v>9</v>
      </c>
      <c r="G231">
        <f>VLOOKUP(B231,GD_CHAM_CONG!$C$6:$BD$997,50,FALSE)</f>
        <v>0</v>
      </c>
      <c r="H231" s="43">
        <f t="shared" si="0"/>
        <v>9</v>
      </c>
      <c r="I231" s="43">
        <f>IF(H231/E231*DM_TI_LE!$F$23&gt;680000,680000,H231/E231*DM_TI_LE!$F$23)</f>
        <v>226666.66666666666</v>
      </c>
    </row>
    <row r="232" spans="1:9" ht="12.75" x14ac:dyDescent="0.2">
      <c r="A232" s="49">
        <v>228</v>
      </c>
      <c r="B232" s="50">
        <f>GD_CHUNG!B232</f>
        <v>10692</v>
      </c>
      <c r="C232" s="50" t="str">
        <f>GD_CHUNG!C232</f>
        <v>Đỗ Quang Tiến</v>
      </c>
      <c r="D232" s="50" t="str">
        <f>GD_CHUNG!D232</f>
        <v>NV Lái xe - VHTTB</v>
      </c>
      <c r="E232">
        <f>VLOOKUP(B232,GD_CHAM_CONG!$C$6:$BD$997,37,FALSE)</f>
        <v>27</v>
      </c>
      <c r="F232">
        <f>VLOOKUP(B232,GD_CHAM_CONG!$C$6:$BD$997,38,FALSE)</f>
        <v>27</v>
      </c>
      <c r="G232">
        <f>VLOOKUP(B232,GD_CHAM_CONG!$C$6:$BD$997,50,FALSE)</f>
        <v>0</v>
      </c>
      <c r="H232" s="43">
        <f t="shared" si="0"/>
        <v>27</v>
      </c>
      <c r="I232" s="43">
        <f>IF(H232/E232*DM_TI_LE!$F$23&gt;680000,680000,H232/E232*DM_TI_LE!$F$23)</f>
        <v>680000</v>
      </c>
    </row>
    <row r="233" spans="1:9" ht="12.75" x14ac:dyDescent="0.2">
      <c r="A233" s="49">
        <v>229</v>
      </c>
      <c r="B233" s="50">
        <f>GD_CHUNG!B233</f>
        <v>10693</v>
      </c>
      <c r="C233" s="50" t="str">
        <f>GD_CHUNG!C233</f>
        <v>Hoàng Sơn</v>
      </c>
      <c r="D233" s="50" t="str">
        <f>GD_CHUNG!D233</f>
        <v>NV Lái xe - VHTTB</v>
      </c>
      <c r="E233">
        <f>VLOOKUP(B233,GD_CHAM_CONG!$C$6:$BD$997,37,FALSE)</f>
        <v>27</v>
      </c>
      <c r="F233">
        <f>VLOOKUP(B233,GD_CHAM_CONG!$C$6:$BD$997,38,FALSE)</f>
        <v>27</v>
      </c>
      <c r="G233">
        <f>VLOOKUP(B233,GD_CHAM_CONG!$C$6:$BD$997,50,FALSE)</f>
        <v>0</v>
      </c>
      <c r="H233" s="43">
        <f t="shared" si="0"/>
        <v>27</v>
      </c>
      <c r="I233" s="43">
        <f>IF(H233/E233*DM_TI_LE!$F$23&gt;680000,680000,H233/E233*DM_TI_LE!$F$23)</f>
        <v>680000</v>
      </c>
    </row>
    <row r="234" spans="1:9" ht="12.75" x14ac:dyDescent="0.2">
      <c r="A234" s="49">
        <v>230</v>
      </c>
      <c r="B234" s="50">
        <f>GD_CHUNG!B234</f>
        <v>10694</v>
      </c>
      <c r="C234" s="50" t="str">
        <f>GD_CHUNG!C234</f>
        <v>Trần Văn Trà</v>
      </c>
      <c r="D234" s="50" t="str">
        <f>GD_CHUNG!D234</f>
        <v>NV Lái xe - VHTTB</v>
      </c>
      <c r="E234">
        <f>VLOOKUP(B234,GD_CHAM_CONG!$C$6:$BD$997,37,FALSE)</f>
        <v>27</v>
      </c>
      <c r="F234">
        <f>VLOOKUP(B234,GD_CHAM_CONG!$C$6:$BD$997,38,FALSE)</f>
        <v>27</v>
      </c>
      <c r="G234">
        <f>VLOOKUP(B234,GD_CHAM_CONG!$C$6:$BD$997,50,FALSE)</f>
        <v>0</v>
      </c>
      <c r="H234" s="43">
        <f t="shared" si="0"/>
        <v>27</v>
      </c>
      <c r="I234" s="43">
        <f>IF(H234/E234*DM_TI_LE!$F$23&gt;680000,680000,H234/E234*DM_TI_LE!$F$23)</f>
        <v>680000</v>
      </c>
    </row>
    <row r="235" spans="1:9" ht="12.75" x14ac:dyDescent="0.2">
      <c r="A235" s="49">
        <v>231</v>
      </c>
      <c r="B235" s="50">
        <f>GD_CHUNG!B235</f>
        <v>10696</v>
      </c>
      <c r="C235" s="50" t="str">
        <f>GD_CHUNG!C235</f>
        <v>Nguyễn Đình Thiện</v>
      </c>
      <c r="D235" s="50" t="str">
        <f>GD_CHUNG!D235</f>
        <v>NV Lái xe - VHTTB</v>
      </c>
      <c r="E235">
        <f>VLOOKUP(B235,GD_CHAM_CONG!$C$6:$BD$997,37,FALSE)</f>
        <v>27</v>
      </c>
      <c r="F235">
        <f>VLOOKUP(B235,GD_CHAM_CONG!$C$6:$BD$997,38,FALSE)</f>
        <v>27</v>
      </c>
      <c r="G235">
        <f>VLOOKUP(B235,GD_CHAM_CONG!$C$6:$BD$997,50,FALSE)</f>
        <v>0</v>
      </c>
      <c r="H235" s="43">
        <f t="shared" si="0"/>
        <v>27</v>
      </c>
      <c r="I235" s="43">
        <f>IF(H235/E235*DM_TI_LE!$F$23&gt;680000,680000,H235/E235*DM_TI_LE!$F$23)</f>
        <v>680000</v>
      </c>
    </row>
    <row r="236" spans="1:9" ht="12.75" x14ac:dyDescent="0.2">
      <c r="A236" s="49">
        <v>232</v>
      </c>
      <c r="B236" s="50">
        <f>GD_CHUNG!B236</f>
        <v>10697</v>
      </c>
      <c r="C236" s="50" t="str">
        <f>GD_CHUNG!C236</f>
        <v>Trần Hưng Nhân</v>
      </c>
      <c r="D236" s="50" t="str">
        <f>GD_CHUNG!D236</f>
        <v>NV Lái xe - VHTTB</v>
      </c>
      <c r="E236">
        <f>VLOOKUP(B236,GD_CHAM_CONG!$C$6:$BD$997,37,FALSE)</f>
        <v>27</v>
      </c>
      <c r="F236">
        <f>VLOOKUP(B236,GD_CHAM_CONG!$C$6:$BD$997,38,FALSE)</f>
        <v>27</v>
      </c>
      <c r="G236">
        <f>VLOOKUP(B236,GD_CHAM_CONG!$C$6:$BD$997,50,FALSE)</f>
        <v>0</v>
      </c>
      <c r="H236" s="43">
        <f t="shared" si="0"/>
        <v>27</v>
      </c>
      <c r="I236" s="43">
        <f>IF(H236/E236*DM_TI_LE!$F$23&gt;680000,680000,H236/E236*DM_TI_LE!$F$23)</f>
        <v>680000</v>
      </c>
    </row>
    <row r="237" spans="1:9" ht="12.75" x14ac:dyDescent="0.2">
      <c r="A237" s="49">
        <v>233</v>
      </c>
      <c r="B237" s="50">
        <f>GD_CHUNG!B237</f>
        <v>10698</v>
      </c>
      <c r="C237" s="50" t="str">
        <f>GD_CHUNG!C237</f>
        <v>Nguyễn Ngọc Toàn</v>
      </c>
      <c r="D237" s="50" t="str">
        <f>GD_CHUNG!D237</f>
        <v>NV Lái xe - VHTTB</v>
      </c>
      <c r="E237">
        <f>VLOOKUP(B237,GD_CHAM_CONG!$C$6:$BD$997,37,FALSE)</f>
        <v>27</v>
      </c>
      <c r="F237">
        <f>VLOOKUP(B237,GD_CHAM_CONG!$C$6:$BD$997,38,FALSE)</f>
        <v>27</v>
      </c>
      <c r="G237">
        <f>VLOOKUP(B237,GD_CHAM_CONG!$C$6:$BD$997,50,FALSE)</f>
        <v>0</v>
      </c>
      <c r="H237" s="43">
        <f t="shared" si="0"/>
        <v>27</v>
      </c>
      <c r="I237" s="43">
        <f>IF(H237/E237*DM_TI_LE!$F$23&gt;680000,680000,H237/E237*DM_TI_LE!$F$23)</f>
        <v>680000</v>
      </c>
    </row>
    <row r="238" spans="1:9" ht="12.75" x14ac:dyDescent="0.2">
      <c r="A238" s="49">
        <v>234</v>
      </c>
      <c r="B238" s="50">
        <f>GD_CHUNG!B238</f>
        <v>10700</v>
      </c>
      <c r="C238" s="50" t="str">
        <f>GD_CHUNG!C238</f>
        <v>Đặng Đức Mạnh</v>
      </c>
      <c r="D238" s="50" t="str">
        <f>GD_CHUNG!D238</f>
        <v>NV Lái xe - VHTTB</v>
      </c>
      <c r="E238">
        <f>VLOOKUP(B238,GD_CHAM_CONG!$C$6:$BD$997,37,FALSE)</f>
        <v>27</v>
      </c>
      <c r="F238">
        <f>VLOOKUP(B238,GD_CHAM_CONG!$C$6:$BD$997,38,FALSE)</f>
        <v>27</v>
      </c>
      <c r="G238">
        <f>VLOOKUP(B238,GD_CHAM_CONG!$C$6:$BD$997,50,FALSE)</f>
        <v>0</v>
      </c>
      <c r="H238" s="43">
        <f t="shared" si="0"/>
        <v>27</v>
      </c>
      <c r="I238" s="43">
        <f>IF(H238/E238*DM_TI_LE!$F$23&gt;680000,680000,H238/E238*DM_TI_LE!$F$23)</f>
        <v>680000</v>
      </c>
    </row>
    <row r="239" spans="1:9" ht="12.75" x14ac:dyDescent="0.2">
      <c r="A239" s="49">
        <v>235</v>
      </c>
      <c r="B239" s="50">
        <f>GD_CHUNG!B239</f>
        <v>10701</v>
      </c>
      <c r="C239" s="50" t="str">
        <f>GD_CHUNG!C239</f>
        <v>Đỗ Ngọc Lân</v>
      </c>
      <c r="D239" s="50" t="str">
        <f>GD_CHUNG!D239</f>
        <v>NV Lái xe - VHTTB</v>
      </c>
      <c r="E239">
        <f>VLOOKUP(B239,GD_CHAM_CONG!$C$6:$BD$997,37,FALSE)</f>
        <v>27</v>
      </c>
      <c r="F239">
        <f>VLOOKUP(B239,GD_CHAM_CONG!$C$6:$BD$997,38,FALSE)</f>
        <v>27</v>
      </c>
      <c r="G239">
        <f>VLOOKUP(B239,GD_CHAM_CONG!$C$6:$BD$997,50,FALSE)</f>
        <v>0</v>
      </c>
      <c r="H239" s="43">
        <f t="shared" si="0"/>
        <v>27</v>
      </c>
      <c r="I239" s="43">
        <f>IF(H239/E239*DM_TI_LE!$F$23&gt;680000,680000,H239/E239*DM_TI_LE!$F$23)</f>
        <v>680000</v>
      </c>
    </row>
    <row r="240" spans="1:9" ht="12.75" x14ac:dyDescent="0.2">
      <c r="A240" s="49">
        <v>236</v>
      </c>
      <c r="B240" s="50">
        <f>GD_CHUNG!B240</f>
        <v>10702</v>
      </c>
      <c r="C240" s="50" t="str">
        <f>GD_CHUNG!C240</f>
        <v>Nguyễn Tuấn Anh</v>
      </c>
      <c r="D240" s="50" t="str">
        <f>GD_CHUNG!D240</f>
        <v>NV Lái xe - VHTTB</v>
      </c>
      <c r="E240">
        <f>VLOOKUP(B240,GD_CHAM_CONG!$C$6:$BD$997,37,FALSE)</f>
        <v>27</v>
      </c>
      <c r="F240">
        <f>VLOOKUP(B240,GD_CHAM_CONG!$C$6:$BD$997,38,FALSE)</f>
        <v>27</v>
      </c>
      <c r="G240">
        <f>VLOOKUP(B240,GD_CHAM_CONG!$C$6:$BD$997,50,FALSE)</f>
        <v>0</v>
      </c>
      <c r="H240" s="43">
        <f t="shared" si="0"/>
        <v>27</v>
      </c>
      <c r="I240" s="43">
        <f>IF(H240/E240*DM_TI_LE!$F$23&gt;680000,680000,H240/E240*DM_TI_LE!$F$23)</f>
        <v>680000</v>
      </c>
    </row>
    <row r="241" spans="1:9" ht="12.75" x14ac:dyDescent="0.2">
      <c r="A241" s="49">
        <v>237</v>
      </c>
      <c r="B241" s="50">
        <f>GD_CHUNG!B241</f>
        <v>10703</v>
      </c>
      <c r="C241" s="50" t="str">
        <f>GD_CHUNG!C241</f>
        <v>Trần Văn Dậu</v>
      </c>
      <c r="D241" s="50" t="str">
        <f>GD_CHUNG!D241</f>
        <v>NV Lái xe - VHTTB</v>
      </c>
      <c r="E241">
        <f>VLOOKUP(B241,GD_CHAM_CONG!$C$6:$BD$997,37,FALSE)</f>
        <v>27</v>
      </c>
      <c r="F241">
        <f>VLOOKUP(B241,GD_CHAM_CONG!$C$6:$BD$997,38,FALSE)</f>
        <v>27</v>
      </c>
      <c r="G241">
        <f>VLOOKUP(B241,GD_CHAM_CONG!$C$6:$BD$997,50,FALSE)</f>
        <v>0</v>
      </c>
      <c r="H241" s="43">
        <f t="shared" si="0"/>
        <v>27</v>
      </c>
      <c r="I241" s="43">
        <f>IF(H241/E241*DM_TI_LE!$F$23&gt;680000,680000,H241/E241*DM_TI_LE!$F$23)</f>
        <v>680000</v>
      </c>
    </row>
    <row r="242" spans="1:9" ht="12.75" x14ac:dyDescent="0.2">
      <c r="A242" s="49">
        <v>238</v>
      </c>
      <c r="B242" s="50">
        <f>GD_CHUNG!B242</f>
        <v>11140</v>
      </c>
      <c r="C242" s="50" t="str">
        <f>GD_CHUNG!C242</f>
        <v>Nguyễn Chí Công</v>
      </c>
      <c r="D242" s="50" t="str">
        <f>GD_CHUNG!D242</f>
        <v>NV Lái xe - VHTTB</v>
      </c>
      <c r="E242">
        <f>VLOOKUP(B242,GD_CHAM_CONG!$C$6:$BD$997,37,FALSE)</f>
        <v>27</v>
      </c>
      <c r="F242">
        <f>VLOOKUP(B242,GD_CHAM_CONG!$C$6:$BD$997,38,FALSE)</f>
        <v>27</v>
      </c>
      <c r="G242">
        <f>VLOOKUP(B242,GD_CHAM_CONG!$C$6:$BD$997,50,FALSE)</f>
        <v>0</v>
      </c>
      <c r="H242" s="43">
        <f t="shared" si="0"/>
        <v>27</v>
      </c>
      <c r="I242" s="43">
        <f>IF(H242/E242*DM_TI_LE!$F$23&gt;680000,680000,H242/E242*DM_TI_LE!$F$23)</f>
        <v>680000</v>
      </c>
    </row>
    <row r="243" spans="1:9" ht="12.75" x14ac:dyDescent="0.2">
      <c r="A243" s="49">
        <v>239</v>
      </c>
      <c r="B243" s="50">
        <f>GD_CHUNG!B243</f>
        <v>10685</v>
      </c>
      <c r="C243" s="50" t="str">
        <f>GD_CHUNG!C243</f>
        <v>Hà Minh Trí</v>
      </c>
      <c r="D243" s="50" t="str">
        <f>GD_CHUNG!D243</f>
        <v>Đội trưởng</v>
      </c>
      <c r="E243">
        <f>VLOOKUP(B243,GD_CHAM_CONG!$C$6:$BD$997,37,FALSE)</f>
        <v>27</v>
      </c>
      <c r="F243">
        <f>VLOOKUP(B243,GD_CHAM_CONG!$C$6:$BD$997,38,FALSE)</f>
        <v>22</v>
      </c>
      <c r="G243">
        <f>VLOOKUP(B243,GD_CHAM_CONG!$C$6:$BD$997,50,FALSE)</f>
        <v>0</v>
      </c>
      <c r="H243" s="43">
        <f t="shared" si="0"/>
        <v>22</v>
      </c>
      <c r="I243" s="43">
        <f>IF(H243/E243*DM_TI_LE!$F$23&gt;680000,680000,H243/E243*DM_TI_LE!$F$23)</f>
        <v>554074.07407407404</v>
      </c>
    </row>
    <row r="244" spans="1:9" ht="12.75" x14ac:dyDescent="0.2">
      <c r="A244" s="49">
        <v>240</v>
      </c>
      <c r="B244" s="50">
        <f>GD_CHUNG!B244</f>
        <v>10709</v>
      </c>
      <c r="C244" s="50" t="str">
        <f>GD_CHUNG!C244</f>
        <v>Lê Hữu Thịnh</v>
      </c>
      <c r="D244" s="50" t="str">
        <f>GD_CHUNG!D244</f>
        <v>Đội phó</v>
      </c>
      <c r="E244">
        <f>VLOOKUP(B244,GD_CHAM_CONG!$C$6:$BD$997,37,FALSE)</f>
        <v>27</v>
      </c>
      <c r="F244">
        <f>VLOOKUP(B244,GD_CHAM_CONG!$C$6:$BD$997,38,FALSE)</f>
        <v>27</v>
      </c>
      <c r="G244">
        <f>VLOOKUP(B244,GD_CHAM_CONG!$C$6:$BD$997,50,FALSE)</f>
        <v>0</v>
      </c>
      <c r="H244" s="43">
        <f t="shared" si="0"/>
        <v>27</v>
      </c>
      <c r="I244" s="43">
        <f>IF(H244/E244*DM_TI_LE!$F$23&gt;680000,680000,H244/E244*DM_TI_LE!$F$23)</f>
        <v>680000</v>
      </c>
    </row>
    <row r="245" spans="1:9" ht="12.75" x14ac:dyDescent="0.2">
      <c r="A245" s="49">
        <v>241</v>
      </c>
      <c r="B245" s="50">
        <f>GD_CHUNG!B245</f>
        <v>10715</v>
      </c>
      <c r="C245" s="50" t="str">
        <f>GD_CHUNG!C245</f>
        <v>Trần Văn Lộc</v>
      </c>
      <c r="D245" s="50" t="str">
        <f>GD_CHUNG!D245</f>
        <v>Đội phó</v>
      </c>
      <c r="E245">
        <f>VLOOKUP(B245,GD_CHAM_CONG!$C$6:$BD$997,37,FALSE)</f>
        <v>27</v>
      </c>
      <c r="F245">
        <f>VLOOKUP(B245,GD_CHAM_CONG!$C$6:$BD$997,38,FALSE)</f>
        <v>27</v>
      </c>
      <c r="G245">
        <f>VLOOKUP(B245,GD_CHAM_CONG!$C$6:$BD$997,50,FALSE)</f>
        <v>0</v>
      </c>
      <c r="H245" s="43">
        <f t="shared" si="0"/>
        <v>27</v>
      </c>
      <c r="I245" s="43">
        <f>IF(H245/E245*DM_TI_LE!$F$23&gt;680000,680000,H245/E245*DM_TI_LE!$F$23)</f>
        <v>680000</v>
      </c>
    </row>
    <row r="246" spans="1:9" ht="12.75" x14ac:dyDescent="0.2">
      <c r="A246" s="49">
        <v>242</v>
      </c>
      <c r="B246" s="50">
        <f>GD_CHUNG!B246</f>
        <v>10734</v>
      </c>
      <c r="C246" s="50" t="str">
        <f>GD_CHUNG!C246</f>
        <v>Trần Duy Hải</v>
      </c>
      <c r="D246" s="50" t="str">
        <f>GD_CHUNG!D246</f>
        <v>Đội phó</v>
      </c>
      <c r="E246">
        <f>VLOOKUP(B246,GD_CHAM_CONG!$C$6:$BD$997,37,FALSE)</f>
        <v>27</v>
      </c>
      <c r="F246">
        <f>VLOOKUP(B246,GD_CHAM_CONG!$C$6:$BD$997,38,FALSE)</f>
        <v>27</v>
      </c>
      <c r="G246">
        <f>VLOOKUP(B246,GD_CHAM_CONG!$C$6:$BD$997,50,FALSE)</f>
        <v>0</v>
      </c>
      <c r="H246" s="43">
        <f t="shared" si="0"/>
        <v>27</v>
      </c>
      <c r="I246" s="43">
        <f>IF(H246/E246*DM_TI_LE!$F$23&gt;680000,680000,H246/E246*DM_TI_LE!$F$23)</f>
        <v>680000</v>
      </c>
    </row>
    <row r="247" spans="1:9" ht="12.75" x14ac:dyDescent="0.2">
      <c r="A247" s="49">
        <v>243</v>
      </c>
      <c r="B247" s="50">
        <f>GD_CHUNG!B247</f>
        <v>10646</v>
      </c>
      <c r="C247" s="50" t="str">
        <f>GD_CHUNG!C247</f>
        <v>Lê Ngọc Cường</v>
      </c>
      <c r="D247" s="50" t="str">
        <f>GD_CHUNG!D247</f>
        <v>NV Lái xe - VHTTB</v>
      </c>
      <c r="E247">
        <f>VLOOKUP(B247,GD_CHAM_CONG!$C$6:$BD$997,37,FALSE)</f>
        <v>27</v>
      </c>
      <c r="F247">
        <f>VLOOKUP(B247,GD_CHAM_CONG!$C$6:$BD$997,38,FALSE)</f>
        <v>27</v>
      </c>
      <c r="G247">
        <f>VLOOKUP(B247,GD_CHAM_CONG!$C$6:$BD$997,50,FALSE)</f>
        <v>0</v>
      </c>
      <c r="H247" s="43">
        <f t="shared" si="0"/>
        <v>27</v>
      </c>
      <c r="I247" s="43">
        <f>IF(H247/E247*DM_TI_LE!$F$23&gt;680000,680000,H247/E247*DM_TI_LE!$F$23)</f>
        <v>680000</v>
      </c>
    </row>
    <row r="248" spans="1:9" ht="12.75" x14ac:dyDescent="0.2">
      <c r="A248" s="49">
        <v>244</v>
      </c>
      <c r="B248" s="50">
        <f>GD_CHUNG!B248</f>
        <v>10647</v>
      </c>
      <c r="C248" s="50" t="str">
        <f>GD_CHUNG!C248</f>
        <v>Nguyễn Tiến Anh</v>
      </c>
      <c r="D248" s="50" t="str">
        <f>GD_CHUNG!D248</f>
        <v>Nhân viên Bốc xếp</v>
      </c>
      <c r="E248">
        <f>VLOOKUP(B248,GD_CHAM_CONG!$C$6:$BD$997,37,FALSE)</f>
        <v>27</v>
      </c>
      <c r="F248">
        <f>VLOOKUP(B248,GD_CHAM_CONG!$C$6:$BD$997,38,FALSE)</f>
        <v>27</v>
      </c>
      <c r="G248">
        <f>VLOOKUP(B248,GD_CHAM_CONG!$C$6:$BD$997,50,FALSE)</f>
        <v>0</v>
      </c>
      <c r="H248" s="43">
        <f t="shared" si="0"/>
        <v>27</v>
      </c>
      <c r="I248" s="43">
        <f>IF(H248/E248*DM_TI_LE!$F$23&gt;680000,680000,H248/E248*DM_TI_LE!$F$23)</f>
        <v>680000</v>
      </c>
    </row>
    <row r="249" spans="1:9" ht="12.75" x14ac:dyDescent="0.2">
      <c r="A249" s="49">
        <v>245</v>
      </c>
      <c r="B249" s="50">
        <f>GD_CHUNG!B249</f>
        <v>10650</v>
      </c>
      <c r="C249" s="50" t="str">
        <f>GD_CHUNG!C249</f>
        <v>Ngô Ngọc Hảo</v>
      </c>
      <c r="D249" s="50" t="str">
        <f>GD_CHUNG!D249</f>
        <v>Nhân viên Bốc xếp</v>
      </c>
      <c r="E249">
        <f>VLOOKUP(B249,GD_CHAM_CONG!$C$6:$BD$997,37,FALSE)</f>
        <v>27</v>
      </c>
      <c r="F249">
        <f>VLOOKUP(B249,GD_CHAM_CONG!$C$6:$BD$997,38,FALSE)</f>
        <v>22</v>
      </c>
      <c r="G249">
        <f>VLOOKUP(B249,GD_CHAM_CONG!$C$6:$BD$997,50,FALSE)</f>
        <v>0</v>
      </c>
      <c r="H249" s="43">
        <f t="shared" si="0"/>
        <v>22</v>
      </c>
      <c r="I249" s="43">
        <f>IF(H249/E249*DM_TI_LE!$F$23&gt;680000,680000,H249/E249*DM_TI_LE!$F$23)</f>
        <v>554074.07407407404</v>
      </c>
    </row>
    <row r="250" spans="1:9" ht="12.75" x14ac:dyDescent="0.2">
      <c r="A250" s="49">
        <v>246</v>
      </c>
      <c r="B250" s="50">
        <f>GD_CHUNG!B250</f>
        <v>10652</v>
      </c>
      <c r="C250" s="50" t="str">
        <f>GD_CHUNG!C250</f>
        <v>Trương Văn Triệu</v>
      </c>
      <c r="D250" s="50" t="str">
        <f>GD_CHUNG!D250</f>
        <v>Nhân viên Bốc xếp</v>
      </c>
      <c r="E250">
        <f>VLOOKUP(B250,GD_CHAM_CONG!$C$6:$BD$997,37,FALSE)</f>
        <v>27</v>
      </c>
      <c r="F250">
        <f>VLOOKUP(B250,GD_CHAM_CONG!$C$6:$BD$997,38,FALSE)</f>
        <v>27</v>
      </c>
      <c r="G250">
        <f>VLOOKUP(B250,GD_CHAM_CONG!$C$6:$BD$997,50,FALSE)</f>
        <v>0</v>
      </c>
      <c r="H250" s="43">
        <f t="shared" si="0"/>
        <v>27</v>
      </c>
      <c r="I250" s="43">
        <f>IF(H250/E250*DM_TI_LE!$F$23&gt;680000,680000,H250/E250*DM_TI_LE!$F$23)</f>
        <v>680000</v>
      </c>
    </row>
    <row r="251" spans="1:9" ht="12.75" x14ac:dyDescent="0.2">
      <c r="A251" s="49">
        <v>247</v>
      </c>
      <c r="B251" s="50">
        <f>GD_CHUNG!B251</f>
        <v>10653</v>
      </c>
      <c r="C251" s="50" t="str">
        <f>GD_CHUNG!C251</f>
        <v>Nguyễn Ngọc Nam</v>
      </c>
      <c r="D251" s="50" t="str">
        <f>GD_CHUNG!D251</f>
        <v>Nhân viên Bốc xếp</v>
      </c>
      <c r="E251">
        <f>VLOOKUP(B251,GD_CHAM_CONG!$C$6:$BD$997,37,FALSE)</f>
        <v>27</v>
      </c>
      <c r="F251">
        <f>VLOOKUP(B251,GD_CHAM_CONG!$C$6:$BD$997,38,FALSE)</f>
        <v>27</v>
      </c>
      <c r="G251">
        <f>VLOOKUP(B251,GD_CHAM_CONG!$C$6:$BD$997,50,FALSE)</f>
        <v>0</v>
      </c>
      <c r="H251" s="43">
        <f t="shared" si="0"/>
        <v>27</v>
      </c>
      <c r="I251" s="43">
        <f>IF(H251/E251*DM_TI_LE!$F$23&gt;680000,680000,H251/E251*DM_TI_LE!$F$23)</f>
        <v>680000</v>
      </c>
    </row>
    <row r="252" spans="1:9" ht="12.75" x14ac:dyDescent="0.2">
      <c r="A252" s="49">
        <v>248</v>
      </c>
      <c r="B252" s="50">
        <f>GD_CHUNG!B252</f>
        <v>10655</v>
      </c>
      <c r="C252" s="50" t="str">
        <f>GD_CHUNG!C252</f>
        <v>Nguyễn Chiến Thắng</v>
      </c>
      <c r="D252" s="50" t="str">
        <f>GD_CHUNG!D252</f>
        <v>Nhân viên Bốc xếp</v>
      </c>
      <c r="E252">
        <f>VLOOKUP(B252,GD_CHAM_CONG!$C$6:$BD$997,37,FALSE)</f>
        <v>27</v>
      </c>
      <c r="F252">
        <f>VLOOKUP(B252,GD_CHAM_CONG!$C$6:$BD$997,38,FALSE)</f>
        <v>7</v>
      </c>
      <c r="G252">
        <f>VLOOKUP(B252,GD_CHAM_CONG!$C$6:$BD$997,50,FALSE)</f>
        <v>0</v>
      </c>
      <c r="H252" s="43">
        <f t="shared" si="0"/>
        <v>7</v>
      </c>
      <c r="I252" s="43">
        <f>IF(H252/E252*DM_TI_LE!$F$23&gt;680000,680000,H252/E252*DM_TI_LE!$F$23)</f>
        <v>176296.29629629629</v>
      </c>
    </row>
    <row r="253" spans="1:9" ht="12.75" x14ac:dyDescent="0.2">
      <c r="A253" s="49">
        <v>249</v>
      </c>
      <c r="B253" s="50">
        <f>GD_CHUNG!B253</f>
        <v>10659</v>
      </c>
      <c r="C253" s="50" t="str">
        <f>GD_CHUNG!C253</f>
        <v>Ngô Ngọc Tiến</v>
      </c>
      <c r="D253" s="50" t="str">
        <f>GD_CHUNG!D253</f>
        <v>Nhân viên Bốc xếp</v>
      </c>
      <c r="E253">
        <f>VLOOKUP(B253,GD_CHAM_CONG!$C$6:$BD$997,37,FALSE)</f>
        <v>27</v>
      </c>
      <c r="F253">
        <f>VLOOKUP(B253,GD_CHAM_CONG!$C$6:$BD$997,38,FALSE)</f>
        <v>27</v>
      </c>
      <c r="G253">
        <f>VLOOKUP(B253,GD_CHAM_CONG!$C$6:$BD$997,50,FALSE)</f>
        <v>0</v>
      </c>
      <c r="H253" s="43">
        <f t="shared" si="0"/>
        <v>27</v>
      </c>
      <c r="I253" s="43">
        <f>IF(H253/E253*DM_TI_LE!$F$23&gt;680000,680000,H253/E253*DM_TI_LE!$F$23)</f>
        <v>680000</v>
      </c>
    </row>
    <row r="254" spans="1:9" ht="12.75" x14ac:dyDescent="0.2">
      <c r="A254" s="49">
        <v>250</v>
      </c>
      <c r="B254" s="50">
        <f>GD_CHUNG!B254</f>
        <v>10662</v>
      </c>
      <c r="C254" s="50" t="str">
        <f>GD_CHUNG!C254</f>
        <v>Trần Văn Tĩnh</v>
      </c>
      <c r="D254" s="50" t="str">
        <f>GD_CHUNG!D254</f>
        <v>Nhân viên Bốc xếp</v>
      </c>
      <c r="E254">
        <f>VLOOKUP(B254,GD_CHAM_CONG!$C$6:$BD$997,37,FALSE)</f>
        <v>27</v>
      </c>
      <c r="F254">
        <f>VLOOKUP(B254,GD_CHAM_CONG!$C$6:$BD$997,38,FALSE)</f>
        <v>21</v>
      </c>
      <c r="G254">
        <f>VLOOKUP(B254,GD_CHAM_CONG!$C$6:$BD$997,50,FALSE)</f>
        <v>0</v>
      </c>
      <c r="H254" s="43">
        <f t="shared" si="0"/>
        <v>21</v>
      </c>
      <c r="I254" s="43">
        <f>IF(H254/E254*DM_TI_LE!$F$23&gt;680000,680000,H254/E254*DM_TI_LE!$F$23)</f>
        <v>528888.88888888888</v>
      </c>
    </row>
    <row r="255" spans="1:9" ht="12.75" x14ac:dyDescent="0.2">
      <c r="A255" s="49">
        <v>251</v>
      </c>
      <c r="B255" s="50">
        <f>GD_CHUNG!B255</f>
        <v>10663</v>
      </c>
      <c r="C255" s="50" t="str">
        <f>GD_CHUNG!C255</f>
        <v>Khổng Vũ Hùng</v>
      </c>
      <c r="D255" s="50" t="str">
        <f>GD_CHUNG!D255</f>
        <v>Nhân viên Bốc xếp</v>
      </c>
      <c r="E255">
        <f>VLOOKUP(B255,GD_CHAM_CONG!$C$6:$BD$997,37,FALSE)</f>
        <v>27</v>
      </c>
      <c r="F255">
        <f>VLOOKUP(B255,GD_CHAM_CONG!$C$6:$BD$997,38,FALSE)</f>
        <v>25</v>
      </c>
      <c r="G255">
        <f>VLOOKUP(B255,GD_CHAM_CONG!$C$6:$BD$997,50,FALSE)</f>
        <v>0</v>
      </c>
      <c r="H255" s="43">
        <f t="shared" si="0"/>
        <v>25</v>
      </c>
      <c r="I255" s="43">
        <f>IF(H255/E255*DM_TI_LE!$F$23&gt;680000,680000,H255/E255*DM_TI_LE!$F$23)</f>
        <v>629629.62962962966</v>
      </c>
    </row>
    <row r="256" spans="1:9" ht="12.75" x14ac:dyDescent="0.2">
      <c r="A256" s="49">
        <v>252</v>
      </c>
      <c r="B256" s="50">
        <f>GD_CHUNG!B256</f>
        <v>10664</v>
      </c>
      <c r="C256" s="50" t="str">
        <f>GD_CHUNG!C256</f>
        <v>Phan Bá Tráng</v>
      </c>
      <c r="D256" s="50" t="str">
        <f>GD_CHUNG!D256</f>
        <v>Nhân viên Bốc xếp</v>
      </c>
      <c r="E256">
        <f>VLOOKUP(B256,GD_CHAM_CONG!$C$6:$BD$997,37,FALSE)</f>
        <v>27</v>
      </c>
      <c r="F256">
        <f>VLOOKUP(B256,GD_CHAM_CONG!$C$6:$BD$997,38,FALSE)</f>
        <v>27</v>
      </c>
      <c r="G256">
        <f>VLOOKUP(B256,GD_CHAM_CONG!$C$6:$BD$997,50,FALSE)</f>
        <v>0</v>
      </c>
      <c r="H256" s="43">
        <f t="shared" si="0"/>
        <v>27</v>
      </c>
      <c r="I256" s="43">
        <f>IF(H256/E256*DM_TI_LE!$F$23&gt;680000,680000,H256/E256*DM_TI_LE!$F$23)</f>
        <v>680000</v>
      </c>
    </row>
    <row r="257" spans="1:9" ht="12.75" x14ac:dyDescent="0.2">
      <c r="A257" s="49">
        <v>253</v>
      </c>
      <c r="B257" s="50">
        <f>GD_CHUNG!B257</f>
        <v>10666</v>
      </c>
      <c r="C257" s="50" t="str">
        <f>GD_CHUNG!C257</f>
        <v>Phạm Quang Trung</v>
      </c>
      <c r="D257" s="50" t="str">
        <f>GD_CHUNG!D257</f>
        <v>Nhân viên Bốc xếp</v>
      </c>
      <c r="E257">
        <f>VLOOKUP(B257,GD_CHAM_CONG!$C$6:$BD$997,37,FALSE)</f>
        <v>27</v>
      </c>
      <c r="F257">
        <f>VLOOKUP(B257,GD_CHAM_CONG!$C$6:$BD$997,38,FALSE)</f>
        <v>27</v>
      </c>
      <c r="G257">
        <f>VLOOKUP(B257,GD_CHAM_CONG!$C$6:$BD$997,50,FALSE)</f>
        <v>0</v>
      </c>
      <c r="H257" s="43">
        <f t="shared" si="0"/>
        <v>27</v>
      </c>
      <c r="I257" s="43">
        <f>IF(H257/E257*DM_TI_LE!$F$23&gt;680000,680000,H257/E257*DM_TI_LE!$F$23)</f>
        <v>680000</v>
      </c>
    </row>
    <row r="258" spans="1:9" ht="12.75" x14ac:dyDescent="0.2">
      <c r="A258" s="49">
        <v>254</v>
      </c>
      <c r="B258" s="50">
        <f>GD_CHUNG!B258</f>
        <v>10667</v>
      </c>
      <c r="C258" s="50" t="str">
        <f>GD_CHUNG!C258</f>
        <v>Nguyễn Phi Trường</v>
      </c>
      <c r="D258" s="50" t="str">
        <f>GD_CHUNG!D258</f>
        <v>Nhân viên Bốc xếp</v>
      </c>
      <c r="E258">
        <f>VLOOKUP(B258,GD_CHAM_CONG!$C$6:$BD$997,37,FALSE)</f>
        <v>27</v>
      </c>
      <c r="F258">
        <f>VLOOKUP(B258,GD_CHAM_CONG!$C$6:$BD$997,38,FALSE)</f>
        <v>24</v>
      </c>
      <c r="G258">
        <f>VLOOKUP(B258,GD_CHAM_CONG!$C$6:$BD$997,50,FALSE)</f>
        <v>0</v>
      </c>
      <c r="H258" s="43">
        <f t="shared" si="0"/>
        <v>24</v>
      </c>
      <c r="I258" s="43">
        <f>IF(H258/E258*DM_TI_LE!$F$23&gt;680000,680000,H258/E258*DM_TI_LE!$F$23)</f>
        <v>604444.44444444438</v>
      </c>
    </row>
    <row r="259" spans="1:9" ht="12.75" x14ac:dyDescent="0.2">
      <c r="A259" s="49">
        <v>255</v>
      </c>
      <c r="B259" s="50">
        <f>GD_CHUNG!B259</f>
        <v>10668</v>
      </c>
      <c r="C259" s="50" t="str">
        <f>GD_CHUNG!C259</f>
        <v>Đới Minh Khoa</v>
      </c>
      <c r="D259" s="50" t="str">
        <f>GD_CHUNG!D259</f>
        <v>Nhân viên Bốc xếp</v>
      </c>
      <c r="E259">
        <f>VLOOKUP(B259,GD_CHAM_CONG!$C$6:$BD$997,37,FALSE)</f>
        <v>27</v>
      </c>
      <c r="F259">
        <f>VLOOKUP(B259,GD_CHAM_CONG!$C$6:$BD$997,38,FALSE)</f>
        <v>27</v>
      </c>
      <c r="G259">
        <f>VLOOKUP(B259,GD_CHAM_CONG!$C$6:$BD$997,50,FALSE)</f>
        <v>0</v>
      </c>
      <c r="H259" s="43">
        <f t="shared" si="0"/>
        <v>27</v>
      </c>
      <c r="I259" s="43">
        <f>IF(H259/E259*DM_TI_LE!$F$23&gt;680000,680000,H259/E259*DM_TI_LE!$F$23)</f>
        <v>680000</v>
      </c>
    </row>
    <row r="260" spans="1:9" ht="12.75" x14ac:dyDescent="0.2">
      <c r="A260" s="49">
        <v>256</v>
      </c>
      <c r="B260" s="50">
        <f>GD_CHUNG!B260</f>
        <v>10669</v>
      </c>
      <c r="C260" s="50" t="str">
        <f>GD_CHUNG!C260</f>
        <v>Nguyễn Xuân Tân</v>
      </c>
      <c r="D260" s="50" t="str">
        <f>GD_CHUNG!D260</f>
        <v>Nhân viên Bốc xếp</v>
      </c>
      <c r="E260">
        <f>VLOOKUP(B260,GD_CHAM_CONG!$C$6:$BD$997,37,FALSE)</f>
        <v>27</v>
      </c>
      <c r="F260">
        <f>VLOOKUP(B260,GD_CHAM_CONG!$C$6:$BD$997,38,FALSE)</f>
        <v>27</v>
      </c>
      <c r="G260">
        <f>VLOOKUP(B260,GD_CHAM_CONG!$C$6:$BD$997,50,FALSE)</f>
        <v>0</v>
      </c>
      <c r="H260" s="43">
        <f t="shared" si="0"/>
        <v>27</v>
      </c>
      <c r="I260" s="43">
        <f>IF(H260/E260*DM_TI_LE!$F$23&gt;680000,680000,H260/E260*DM_TI_LE!$F$23)</f>
        <v>680000</v>
      </c>
    </row>
    <row r="261" spans="1:9" ht="12.75" x14ac:dyDescent="0.2">
      <c r="A261" s="49">
        <v>257</v>
      </c>
      <c r="B261" s="50">
        <f>GD_CHUNG!B261</f>
        <v>10670</v>
      </c>
      <c r="C261" s="50" t="str">
        <f>GD_CHUNG!C261</f>
        <v>Nguyễn Văn Toàn</v>
      </c>
      <c r="D261" s="50" t="str">
        <f>GD_CHUNG!D261</f>
        <v>Nhân viên Bốc xếp</v>
      </c>
      <c r="E261">
        <f>VLOOKUP(B261,GD_CHAM_CONG!$C$6:$BD$997,37,FALSE)</f>
        <v>27</v>
      </c>
      <c r="F261">
        <f>VLOOKUP(B261,GD_CHAM_CONG!$C$6:$BD$997,38,FALSE)</f>
        <v>22</v>
      </c>
      <c r="G261">
        <f>VLOOKUP(B261,GD_CHAM_CONG!$C$6:$BD$997,50,FALSE)</f>
        <v>0</v>
      </c>
      <c r="H261" s="43">
        <f t="shared" si="0"/>
        <v>22</v>
      </c>
      <c r="I261" s="43">
        <f>IF(H261/E261*DM_TI_LE!$F$23&gt;680000,680000,H261/E261*DM_TI_LE!$F$23)</f>
        <v>554074.07407407404</v>
      </c>
    </row>
    <row r="262" spans="1:9" ht="12.75" x14ac:dyDescent="0.2">
      <c r="A262" s="49">
        <v>258</v>
      </c>
      <c r="B262" s="50">
        <f>GD_CHUNG!B262</f>
        <v>10672</v>
      </c>
      <c r="C262" s="50" t="str">
        <f>GD_CHUNG!C262</f>
        <v>Triệu Tuấn Anh</v>
      </c>
      <c r="D262" s="50" t="str">
        <f>GD_CHUNG!D262</f>
        <v>Nhân viên Bốc xếp</v>
      </c>
      <c r="E262">
        <f>VLOOKUP(B262,GD_CHAM_CONG!$C$6:$BD$997,37,FALSE)</f>
        <v>27</v>
      </c>
      <c r="F262">
        <f>VLOOKUP(B262,GD_CHAM_CONG!$C$6:$BD$997,38,FALSE)</f>
        <v>27</v>
      </c>
      <c r="G262">
        <f>VLOOKUP(B262,GD_CHAM_CONG!$C$6:$BD$997,50,FALSE)</f>
        <v>0</v>
      </c>
      <c r="H262" s="43">
        <f t="shared" si="0"/>
        <v>27</v>
      </c>
      <c r="I262" s="43">
        <f>IF(H262/E262*DM_TI_LE!$F$23&gt;680000,680000,H262/E262*DM_TI_LE!$F$23)</f>
        <v>680000</v>
      </c>
    </row>
    <row r="263" spans="1:9" ht="12.75" x14ac:dyDescent="0.2">
      <c r="A263" s="49">
        <v>259</v>
      </c>
      <c r="B263" s="50">
        <f>GD_CHUNG!B263</f>
        <v>10674</v>
      </c>
      <c r="C263" s="50" t="str">
        <f>GD_CHUNG!C263</f>
        <v>Nguyễn Văn Tuế</v>
      </c>
      <c r="D263" s="50" t="str">
        <f>GD_CHUNG!D263</f>
        <v>Nhân viên Bốc xếp</v>
      </c>
      <c r="E263">
        <f>VLOOKUP(B263,GD_CHAM_CONG!$C$6:$BD$997,37,FALSE)</f>
        <v>27</v>
      </c>
      <c r="F263">
        <f>VLOOKUP(B263,GD_CHAM_CONG!$C$6:$BD$997,38,FALSE)</f>
        <v>27</v>
      </c>
      <c r="G263">
        <f>VLOOKUP(B263,GD_CHAM_CONG!$C$6:$BD$997,50,FALSE)</f>
        <v>0</v>
      </c>
      <c r="H263" s="43">
        <f t="shared" si="0"/>
        <v>27</v>
      </c>
      <c r="I263" s="43">
        <f>IF(H263/E263*DM_TI_LE!$F$23&gt;680000,680000,H263/E263*DM_TI_LE!$F$23)</f>
        <v>680000</v>
      </c>
    </row>
    <row r="264" spans="1:9" ht="12.75" x14ac:dyDescent="0.2">
      <c r="A264" s="49">
        <v>260</v>
      </c>
      <c r="B264" s="50">
        <f>GD_CHUNG!B264</f>
        <v>10675</v>
      </c>
      <c r="C264" s="50" t="str">
        <f>GD_CHUNG!C264</f>
        <v>Phạm Văn Bảy</v>
      </c>
      <c r="D264" s="50" t="str">
        <f>GD_CHUNG!D264</f>
        <v>Nhân viên Bốc xếp</v>
      </c>
      <c r="E264">
        <f>VLOOKUP(B264,GD_CHAM_CONG!$C$6:$BD$997,37,FALSE)</f>
        <v>27</v>
      </c>
      <c r="F264">
        <f>VLOOKUP(B264,GD_CHAM_CONG!$C$6:$BD$997,38,FALSE)</f>
        <v>27</v>
      </c>
      <c r="G264">
        <f>VLOOKUP(B264,GD_CHAM_CONG!$C$6:$BD$997,50,FALSE)</f>
        <v>0</v>
      </c>
      <c r="H264" s="43">
        <f t="shared" si="0"/>
        <v>27</v>
      </c>
      <c r="I264" s="43">
        <f>IF(H264/E264*DM_TI_LE!$F$23&gt;680000,680000,H264/E264*DM_TI_LE!$F$23)</f>
        <v>680000</v>
      </c>
    </row>
    <row r="265" spans="1:9" ht="12.75" x14ac:dyDescent="0.2">
      <c r="A265" s="49">
        <v>261</v>
      </c>
      <c r="B265" s="50">
        <f>GD_CHUNG!B265</f>
        <v>10676</v>
      </c>
      <c r="C265" s="50" t="str">
        <f>GD_CHUNG!C265</f>
        <v>Vương Khắc Hòa</v>
      </c>
      <c r="D265" s="50" t="str">
        <f>GD_CHUNG!D265</f>
        <v>NV Lái xe - VHTTB</v>
      </c>
      <c r="E265">
        <f>VLOOKUP(B265,GD_CHAM_CONG!$C$6:$BD$997,37,FALSE)</f>
        <v>27</v>
      </c>
      <c r="F265">
        <f>VLOOKUP(B265,GD_CHAM_CONG!$C$6:$BD$997,38,FALSE)</f>
        <v>27</v>
      </c>
      <c r="G265">
        <f>VLOOKUP(B265,GD_CHAM_CONG!$C$6:$BD$997,50,FALSE)</f>
        <v>0</v>
      </c>
      <c r="H265" s="43">
        <f t="shared" si="0"/>
        <v>27</v>
      </c>
      <c r="I265" s="43">
        <f>IF(H265/E265*DM_TI_LE!$F$23&gt;680000,680000,H265/E265*DM_TI_LE!$F$23)</f>
        <v>680000</v>
      </c>
    </row>
    <row r="266" spans="1:9" ht="12.75" x14ac:dyDescent="0.2">
      <c r="A266" s="49">
        <v>262</v>
      </c>
      <c r="B266" s="50">
        <f>GD_CHUNG!B266</f>
        <v>10677</v>
      </c>
      <c r="C266" s="50" t="str">
        <f>GD_CHUNG!C266</f>
        <v>Vũ Văn Thành</v>
      </c>
      <c r="D266" s="50" t="str">
        <f>GD_CHUNG!D266</f>
        <v>Nhân viên Bốc xếp</v>
      </c>
      <c r="E266">
        <f>VLOOKUP(B266,GD_CHAM_CONG!$C$6:$BD$997,37,FALSE)</f>
        <v>27</v>
      </c>
      <c r="F266">
        <f>VLOOKUP(B266,GD_CHAM_CONG!$C$6:$BD$997,38,FALSE)</f>
        <v>27</v>
      </c>
      <c r="G266">
        <f>VLOOKUP(B266,GD_CHAM_CONG!$C$6:$BD$997,50,FALSE)</f>
        <v>0</v>
      </c>
      <c r="H266" s="43">
        <f t="shared" si="0"/>
        <v>27</v>
      </c>
      <c r="I266" s="43">
        <f>IF(H266/E266*DM_TI_LE!$F$23&gt;680000,680000,H266/E266*DM_TI_LE!$F$23)</f>
        <v>680000</v>
      </c>
    </row>
    <row r="267" spans="1:9" ht="12.75" x14ac:dyDescent="0.2">
      <c r="A267" s="49">
        <v>263</v>
      </c>
      <c r="B267" s="50">
        <f>GD_CHUNG!B267</f>
        <v>10678</v>
      </c>
      <c r="C267" s="50" t="str">
        <f>GD_CHUNG!C267</f>
        <v>Phạm Thanh Quang</v>
      </c>
      <c r="D267" s="50" t="str">
        <f>GD_CHUNG!D267</f>
        <v>Nhân viên Bốc xếp</v>
      </c>
      <c r="E267">
        <f>VLOOKUP(B267,GD_CHAM_CONG!$C$6:$BD$997,37,FALSE)</f>
        <v>27</v>
      </c>
      <c r="F267">
        <f>VLOOKUP(B267,GD_CHAM_CONG!$C$6:$BD$997,38,FALSE)</f>
        <v>27</v>
      </c>
      <c r="G267">
        <f>VLOOKUP(B267,GD_CHAM_CONG!$C$6:$BD$997,50,FALSE)</f>
        <v>0</v>
      </c>
      <c r="H267" s="43">
        <f t="shared" si="0"/>
        <v>27</v>
      </c>
      <c r="I267" s="43">
        <f>IF(H267/E267*DM_TI_LE!$F$23&gt;680000,680000,H267/E267*DM_TI_LE!$F$23)</f>
        <v>680000</v>
      </c>
    </row>
    <row r="268" spans="1:9" ht="12.75" x14ac:dyDescent="0.2">
      <c r="A268" s="49">
        <v>264</v>
      </c>
      <c r="B268" s="50">
        <f>GD_CHUNG!B268</f>
        <v>10679</v>
      </c>
      <c r="C268" s="50" t="str">
        <f>GD_CHUNG!C268</f>
        <v>Lã Văn Thảo</v>
      </c>
      <c r="D268" s="50" t="str">
        <f>GD_CHUNG!D268</f>
        <v>Nhân viên Bốc xếp</v>
      </c>
      <c r="E268">
        <f>VLOOKUP(B268,GD_CHAM_CONG!$C$6:$BD$997,37,FALSE)</f>
        <v>27</v>
      </c>
      <c r="F268">
        <f>VLOOKUP(B268,GD_CHAM_CONG!$C$6:$BD$997,38,FALSE)</f>
        <v>23</v>
      </c>
      <c r="G268">
        <f>VLOOKUP(B268,GD_CHAM_CONG!$C$6:$BD$997,50,FALSE)</f>
        <v>0</v>
      </c>
      <c r="H268" s="43">
        <f t="shared" si="0"/>
        <v>23</v>
      </c>
      <c r="I268" s="43">
        <f>IF(H268/E268*DM_TI_LE!$F$23&gt;680000,680000,H268/E268*DM_TI_LE!$F$23)</f>
        <v>579259.25925925921</v>
      </c>
    </row>
    <row r="269" spans="1:9" ht="12.75" x14ac:dyDescent="0.2">
      <c r="A269" s="49">
        <v>265</v>
      </c>
      <c r="B269" s="50">
        <f>GD_CHUNG!B269</f>
        <v>10680</v>
      </c>
      <c r="C269" s="50" t="str">
        <f>GD_CHUNG!C269</f>
        <v>Nguyễn Thanh Bình</v>
      </c>
      <c r="D269" s="50" t="str">
        <f>GD_CHUNG!D269</f>
        <v>Nhân viên Bốc xếp</v>
      </c>
      <c r="E269">
        <f>VLOOKUP(B269,GD_CHAM_CONG!$C$6:$BD$997,37,FALSE)</f>
        <v>27</v>
      </c>
      <c r="F269">
        <f>VLOOKUP(B269,GD_CHAM_CONG!$C$6:$BD$997,38,FALSE)</f>
        <v>27</v>
      </c>
      <c r="G269">
        <f>VLOOKUP(B269,GD_CHAM_CONG!$C$6:$BD$997,50,FALSE)</f>
        <v>0</v>
      </c>
      <c r="H269" s="43">
        <f t="shared" si="0"/>
        <v>27</v>
      </c>
      <c r="I269" s="43">
        <f>IF(H269/E269*DM_TI_LE!$F$23&gt;680000,680000,H269/E269*DM_TI_LE!$F$23)</f>
        <v>680000</v>
      </c>
    </row>
    <row r="270" spans="1:9" ht="12.75" x14ac:dyDescent="0.2">
      <c r="A270" s="49">
        <v>266</v>
      </c>
      <c r="B270" s="50">
        <f>GD_CHUNG!B270</f>
        <v>11086</v>
      </c>
      <c r="C270" s="50" t="str">
        <f>GD_CHUNG!C270</f>
        <v>Nguyễn Quốc Dũng</v>
      </c>
      <c r="D270" s="50" t="str">
        <f>GD_CHUNG!D270</f>
        <v>Nhân viên Bốc xếp</v>
      </c>
      <c r="E270">
        <f>VLOOKUP(B270,GD_CHAM_CONG!$C$6:$BD$997,37,FALSE)</f>
        <v>27</v>
      </c>
      <c r="F270">
        <f>VLOOKUP(B270,GD_CHAM_CONG!$C$6:$BD$997,38,FALSE)</f>
        <v>14</v>
      </c>
      <c r="G270">
        <f>VLOOKUP(B270,GD_CHAM_CONG!$C$6:$BD$997,50,FALSE)</f>
        <v>0</v>
      </c>
      <c r="H270" s="43">
        <f t="shared" si="0"/>
        <v>14</v>
      </c>
      <c r="I270" s="43">
        <f>IF(H270/E270*DM_TI_LE!$F$23&gt;680000,680000,H270/E270*DM_TI_LE!$F$23)</f>
        <v>352592.59259259258</v>
      </c>
    </row>
    <row r="271" spans="1:9" ht="12.75" x14ac:dyDescent="0.2">
      <c r="A271" s="49">
        <v>267</v>
      </c>
      <c r="B271" s="50">
        <f>GD_CHUNG!B271</f>
        <v>11092</v>
      </c>
      <c r="C271" s="50" t="str">
        <f>GD_CHUNG!C271</f>
        <v>Nguyễn Thành Long</v>
      </c>
      <c r="D271" s="50" t="str">
        <f>GD_CHUNG!D271</f>
        <v>Nhân viên Bốc xếp</v>
      </c>
      <c r="E271">
        <f>VLOOKUP(B271,GD_CHAM_CONG!$C$6:$BD$997,37,FALSE)</f>
        <v>27</v>
      </c>
      <c r="F271">
        <f>VLOOKUP(B271,GD_CHAM_CONG!$C$6:$BD$997,38,FALSE)</f>
        <v>27</v>
      </c>
      <c r="G271">
        <f>VLOOKUP(B271,GD_CHAM_CONG!$C$6:$BD$997,50,FALSE)</f>
        <v>0</v>
      </c>
      <c r="H271" s="43">
        <f t="shared" si="0"/>
        <v>27</v>
      </c>
      <c r="I271" s="43">
        <f>IF(H271/E271*DM_TI_LE!$F$23&gt;680000,680000,H271/E271*DM_TI_LE!$F$23)</f>
        <v>680000</v>
      </c>
    </row>
    <row r="272" spans="1:9" ht="12.75" x14ac:dyDescent="0.2">
      <c r="A272" s="49">
        <v>268</v>
      </c>
      <c r="B272" s="50">
        <f>GD_CHUNG!B272</f>
        <v>11094</v>
      </c>
      <c r="C272" s="50" t="str">
        <f>GD_CHUNG!C272</f>
        <v>Nguyễn Xuân Đỏ</v>
      </c>
      <c r="D272" s="50" t="str">
        <f>GD_CHUNG!D272</f>
        <v>Nhân viên Bốc xếp</v>
      </c>
      <c r="E272">
        <f>VLOOKUP(B272,GD_CHAM_CONG!$C$6:$BD$997,37,FALSE)</f>
        <v>27</v>
      </c>
      <c r="F272">
        <f>VLOOKUP(B272,GD_CHAM_CONG!$C$6:$BD$997,38,FALSE)</f>
        <v>27</v>
      </c>
      <c r="G272">
        <f>VLOOKUP(B272,GD_CHAM_CONG!$C$6:$BD$997,50,FALSE)</f>
        <v>0</v>
      </c>
      <c r="H272" s="43">
        <f t="shared" si="0"/>
        <v>27</v>
      </c>
      <c r="I272" s="43">
        <f>IF(H272/E272*DM_TI_LE!$F$23&gt;680000,680000,H272/E272*DM_TI_LE!$F$23)</f>
        <v>680000</v>
      </c>
    </row>
    <row r="273" spans="1:9" ht="12.75" x14ac:dyDescent="0.2">
      <c r="A273" s="49">
        <v>269</v>
      </c>
      <c r="B273" s="50">
        <f>GD_CHUNG!B273</f>
        <v>11095</v>
      </c>
      <c r="C273" s="50" t="str">
        <f>GD_CHUNG!C273</f>
        <v>Đỗ Văn Phụng</v>
      </c>
      <c r="D273" s="50" t="str">
        <f>GD_CHUNG!D273</f>
        <v>Nhân viên Bốc xếp</v>
      </c>
      <c r="E273">
        <f>VLOOKUP(B273,GD_CHAM_CONG!$C$6:$BD$997,37,FALSE)</f>
        <v>27</v>
      </c>
      <c r="F273">
        <f>VLOOKUP(B273,GD_CHAM_CONG!$C$6:$BD$997,38,FALSE)</f>
        <v>27</v>
      </c>
      <c r="G273">
        <f>VLOOKUP(B273,GD_CHAM_CONG!$C$6:$BD$997,50,FALSE)</f>
        <v>0</v>
      </c>
      <c r="H273" s="43">
        <f t="shared" si="0"/>
        <v>27</v>
      </c>
      <c r="I273" s="43">
        <f>IF(H273/E273*DM_TI_LE!$F$23&gt;680000,680000,H273/E273*DM_TI_LE!$F$23)</f>
        <v>680000</v>
      </c>
    </row>
    <row r="274" spans="1:9" ht="12.75" x14ac:dyDescent="0.2">
      <c r="A274" s="49">
        <v>270</v>
      </c>
      <c r="B274" s="50">
        <f>GD_CHUNG!B274</f>
        <v>11097</v>
      </c>
      <c r="C274" s="50" t="str">
        <f>GD_CHUNG!C274</f>
        <v>Trần Đình Thăng</v>
      </c>
      <c r="D274" s="50" t="str">
        <f>GD_CHUNG!D274</f>
        <v>Nhân viên Bốc xếp</v>
      </c>
      <c r="E274">
        <f>VLOOKUP(B274,GD_CHAM_CONG!$C$6:$BD$997,37,FALSE)</f>
        <v>27</v>
      </c>
      <c r="F274">
        <f>VLOOKUP(B274,GD_CHAM_CONG!$C$6:$BD$997,38,FALSE)</f>
        <v>27</v>
      </c>
      <c r="G274">
        <f>VLOOKUP(B274,GD_CHAM_CONG!$C$6:$BD$997,50,FALSE)</f>
        <v>0</v>
      </c>
      <c r="H274" s="43">
        <f t="shared" si="0"/>
        <v>27</v>
      </c>
      <c r="I274" s="43">
        <f>IF(H274/E274*DM_TI_LE!$F$23&gt;680000,680000,H274/E274*DM_TI_LE!$F$23)</f>
        <v>680000</v>
      </c>
    </row>
    <row r="275" spans="1:9" ht="12.75" x14ac:dyDescent="0.2">
      <c r="A275" s="49">
        <v>271</v>
      </c>
      <c r="B275" s="50">
        <f>GD_CHUNG!B275</f>
        <v>11098</v>
      </c>
      <c r="C275" s="50" t="str">
        <f>GD_CHUNG!C275</f>
        <v>Lương Bá Huỳnh</v>
      </c>
      <c r="D275" s="50" t="str">
        <f>GD_CHUNG!D275</f>
        <v>Nhân viên Bốc xếp</v>
      </c>
      <c r="E275">
        <f>VLOOKUP(B275,GD_CHAM_CONG!$C$6:$BD$997,37,FALSE)</f>
        <v>27</v>
      </c>
      <c r="F275">
        <f>VLOOKUP(B275,GD_CHAM_CONG!$C$6:$BD$997,38,FALSE)</f>
        <v>27</v>
      </c>
      <c r="G275">
        <f>VLOOKUP(B275,GD_CHAM_CONG!$C$6:$BD$997,50,FALSE)</f>
        <v>0</v>
      </c>
      <c r="H275" s="43">
        <f t="shared" si="0"/>
        <v>27</v>
      </c>
      <c r="I275" s="43">
        <f>IF(H275/E275*DM_TI_LE!$F$23&gt;680000,680000,H275/E275*DM_TI_LE!$F$23)</f>
        <v>680000</v>
      </c>
    </row>
    <row r="276" spans="1:9" ht="12.75" x14ac:dyDescent="0.2">
      <c r="A276" s="49">
        <v>272</v>
      </c>
      <c r="B276" s="50">
        <f>GD_CHUNG!B276</f>
        <v>12574</v>
      </c>
      <c r="C276" s="50" t="str">
        <f>GD_CHUNG!C276</f>
        <v>Lê Văn Hùng</v>
      </c>
      <c r="D276" s="50" t="str">
        <f>GD_CHUNG!D276</f>
        <v>Nhân viên Bốc xếp</v>
      </c>
      <c r="E276">
        <f>VLOOKUP(B276,GD_CHAM_CONG!$C$6:$BD$997,37,FALSE)</f>
        <v>27</v>
      </c>
      <c r="F276">
        <f>VLOOKUP(B276,GD_CHAM_CONG!$C$6:$BD$997,38,FALSE)</f>
        <v>27</v>
      </c>
      <c r="G276">
        <f>VLOOKUP(B276,GD_CHAM_CONG!$C$6:$BD$997,50,FALSE)</f>
        <v>0</v>
      </c>
      <c r="H276" s="43">
        <f t="shared" si="0"/>
        <v>27</v>
      </c>
      <c r="I276" s="43">
        <f>IF(H276/E276*DM_TI_LE!$F$23&gt;680000,680000,H276/E276*DM_TI_LE!$F$23)</f>
        <v>680000</v>
      </c>
    </row>
    <row r="277" spans="1:9" ht="12.75" x14ac:dyDescent="0.2">
      <c r="A277" s="49">
        <v>273</v>
      </c>
      <c r="B277" s="50">
        <f>GD_CHUNG!B277</f>
        <v>12576</v>
      </c>
      <c r="C277" s="50" t="str">
        <f>GD_CHUNG!C277</f>
        <v>Nguyễn Tùng Giang</v>
      </c>
      <c r="D277" s="50" t="str">
        <f>GD_CHUNG!D277</f>
        <v>Nhân viên Bốc xếp</v>
      </c>
      <c r="E277">
        <f>VLOOKUP(B277,GD_CHAM_CONG!$C$6:$BD$997,37,FALSE)</f>
        <v>27</v>
      </c>
      <c r="F277">
        <f>VLOOKUP(B277,GD_CHAM_CONG!$C$6:$BD$997,38,FALSE)</f>
        <v>27</v>
      </c>
      <c r="G277">
        <f>VLOOKUP(B277,GD_CHAM_CONG!$C$6:$BD$997,50,FALSE)</f>
        <v>0</v>
      </c>
      <c r="H277" s="43">
        <f t="shared" si="0"/>
        <v>27</v>
      </c>
      <c r="I277" s="43">
        <f>IF(H277/E277*DM_TI_LE!$F$23&gt;680000,680000,H277/E277*DM_TI_LE!$F$23)</f>
        <v>680000</v>
      </c>
    </row>
    <row r="278" spans="1:9" ht="12.75" x14ac:dyDescent="0.2">
      <c r="A278" s="49">
        <v>274</v>
      </c>
      <c r="B278" s="50">
        <f>GD_CHUNG!B278</f>
        <v>12578</v>
      </c>
      <c r="C278" s="50" t="str">
        <f>GD_CHUNG!C278</f>
        <v>Bùi Bảo Long</v>
      </c>
      <c r="D278" s="50" t="str">
        <f>GD_CHUNG!D278</f>
        <v>Nhân viên Bốc xếp</v>
      </c>
      <c r="E278">
        <f>VLOOKUP(B278,GD_CHAM_CONG!$C$6:$BD$997,37,FALSE)</f>
        <v>27</v>
      </c>
      <c r="F278">
        <f>VLOOKUP(B278,GD_CHAM_CONG!$C$6:$BD$997,38,FALSE)</f>
        <v>27</v>
      </c>
      <c r="G278">
        <f>VLOOKUP(B278,GD_CHAM_CONG!$C$6:$BD$997,50,FALSE)</f>
        <v>0</v>
      </c>
      <c r="H278" s="43">
        <f t="shared" si="0"/>
        <v>27</v>
      </c>
      <c r="I278" s="43">
        <f>IF(H278/E278*DM_TI_LE!$F$23&gt;680000,680000,H278/E278*DM_TI_LE!$F$23)</f>
        <v>680000</v>
      </c>
    </row>
    <row r="279" spans="1:9" ht="12.75" x14ac:dyDescent="0.2">
      <c r="A279" s="49">
        <v>275</v>
      </c>
      <c r="B279" s="50">
        <f>GD_CHUNG!B279</f>
        <v>12580</v>
      </c>
      <c r="C279" s="50" t="str">
        <f>GD_CHUNG!C279</f>
        <v>Đào Công Duẩn</v>
      </c>
      <c r="D279" s="50" t="str">
        <f>GD_CHUNG!D279</f>
        <v>Nhân viên Bốc xếp</v>
      </c>
      <c r="E279">
        <f>VLOOKUP(B279,GD_CHAM_CONG!$C$6:$BD$997,37,FALSE)</f>
        <v>27</v>
      </c>
      <c r="F279">
        <f>VLOOKUP(B279,GD_CHAM_CONG!$C$6:$BD$997,38,FALSE)</f>
        <v>27</v>
      </c>
      <c r="G279">
        <f>VLOOKUP(B279,GD_CHAM_CONG!$C$6:$BD$997,50,FALSE)</f>
        <v>0</v>
      </c>
      <c r="H279" s="43">
        <f t="shared" si="0"/>
        <v>27</v>
      </c>
      <c r="I279" s="43">
        <f>IF(H279/E279*DM_TI_LE!$F$23&gt;680000,680000,H279/E279*DM_TI_LE!$F$23)</f>
        <v>680000</v>
      </c>
    </row>
    <row r="280" spans="1:9" ht="12.75" x14ac:dyDescent="0.2">
      <c r="A280" s="49">
        <v>276</v>
      </c>
      <c r="B280" s="50">
        <f>GD_CHUNG!B280</f>
        <v>12581</v>
      </c>
      <c r="C280" s="50" t="str">
        <f>GD_CHUNG!C280</f>
        <v>Nguyễn Gia Thắng</v>
      </c>
      <c r="D280" s="50" t="str">
        <f>GD_CHUNG!D280</f>
        <v>Nhân viên Bốc xếp</v>
      </c>
      <c r="E280">
        <f>VLOOKUP(B280,GD_CHAM_CONG!$C$6:$BD$997,37,FALSE)</f>
        <v>27</v>
      </c>
      <c r="F280">
        <f>VLOOKUP(B280,GD_CHAM_CONG!$C$6:$BD$997,38,FALSE)</f>
        <v>27</v>
      </c>
      <c r="G280">
        <f>VLOOKUP(B280,GD_CHAM_CONG!$C$6:$BD$997,50,FALSE)</f>
        <v>0</v>
      </c>
      <c r="H280" s="43">
        <f t="shared" si="0"/>
        <v>27</v>
      </c>
      <c r="I280" s="43">
        <f>IF(H280/E280*DM_TI_LE!$F$23&gt;680000,680000,H280/E280*DM_TI_LE!$F$23)</f>
        <v>680000</v>
      </c>
    </row>
    <row r="281" spans="1:9" ht="12.75" x14ac:dyDescent="0.2">
      <c r="A281" s="49">
        <v>277</v>
      </c>
      <c r="B281" s="50">
        <f>GD_CHUNG!B281</f>
        <v>12583</v>
      </c>
      <c r="C281" s="50" t="str">
        <f>GD_CHUNG!C281</f>
        <v>Nguyễn Huy Đáp</v>
      </c>
      <c r="D281" s="50" t="str">
        <f>GD_CHUNG!D281</f>
        <v>Nhân viên Bốc xếp</v>
      </c>
      <c r="E281">
        <f>VLOOKUP(B281,GD_CHAM_CONG!$C$6:$BD$997,37,FALSE)</f>
        <v>27</v>
      </c>
      <c r="F281">
        <f>VLOOKUP(B281,GD_CHAM_CONG!$C$6:$BD$997,38,FALSE)</f>
        <v>27</v>
      </c>
      <c r="G281">
        <f>VLOOKUP(B281,GD_CHAM_CONG!$C$6:$BD$997,50,FALSE)</f>
        <v>0</v>
      </c>
      <c r="H281" s="43">
        <f t="shared" si="0"/>
        <v>27</v>
      </c>
      <c r="I281" s="43">
        <f>IF(H281/E281*DM_TI_LE!$F$23&gt;680000,680000,H281/E281*DM_TI_LE!$F$23)</f>
        <v>680000</v>
      </c>
    </row>
    <row r="282" spans="1:9" ht="12.75" x14ac:dyDescent="0.2">
      <c r="A282" s="49">
        <v>278</v>
      </c>
      <c r="B282" s="50">
        <f>GD_CHUNG!B282</f>
        <v>12584</v>
      </c>
      <c r="C282" s="50" t="str">
        <f>GD_CHUNG!C282</f>
        <v>Lê Văn Thịnh</v>
      </c>
      <c r="D282" s="50" t="str">
        <f>GD_CHUNG!D282</f>
        <v>Nhân viên Bốc xếp</v>
      </c>
      <c r="E282">
        <f>VLOOKUP(B282,GD_CHAM_CONG!$C$6:$BD$997,37,FALSE)</f>
        <v>27</v>
      </c>
      <c r="F282">
        <f>VLOOKUP(B282,GD_CHAM_CONG!$C$6:$BD$997,38,FALSE)</f>
        <v>27</v>
      </c>
      <c r="G282">
        <f>VLOOKUP(B282,GD_CHAM_CONG!$C$6:$BD$997,50,FALSE)</f>
        <v>0</v>
      </c>
      <c r="H282" s="43">
        <f t="shared" si="0"/>
        <v>27</v>
      </c>
      <c r="I282" s="43">
        <f>IF(H282/E282*DM_TI_LE!$F$23&gt;680000,680000,H282/E282*DM_TI_LE!$F$23)</f>
        <v>680000</v>
      </c>
    </row>
    <row r="283" spans="1:9" ht="12.75" x14ac:dyDescent="0.2">
      <c r="A283" s="49">
        <v>279</v>
      </c>
      <c r="B283" s="50">
        <f>GD_CHUNG!B283</f>
        <v>12585</v>
      </c>
      <c r="C283" s="50" t="str">
        <f>GD_CHUNG!C283</f>
        <v>Nguyễn Tuấn Anh</v>
      </c>
      <c r="D283" s="50" t="str">
        <f>GD_CHUNG!D283</f>
        <v>Nhân viên Bốc xếp</v>
      </c>
      <c r="E283">
        <f>VLOOKUP(B283,GD_CHAM_CONG!$C$6:$BD$997,37,FALSE)</f>
        <v>27</v>
      </c>
      <c r="F283">
        <f>VLOOKUP(B283,GD_CHAM_CONG!$C$6:$BD$997,38,FALSE)</f>
        <v>27</v>
      </c>
      <c r="G283">
        <f>VLOOKUP(B283,GD_CHAM_CONG!$C$6:$BD$997,50,FALSE)</f>
        <v>0</v>
      </c>
      <c r="H283" s="43">
        <f t="shared" si="0"/>
        <v>27</v>
      </c>
      <c r="I283" s="43">
        <f>IF(H283/E283*DM_TI_LE!$F$23&gt;680000,680000,H283/E283*DM_TI_LE!$F$23)</f>
        <v>680000</v>
      </c>
    </row>
    <row r="284" spans="1:9" ht="12.75" x14ac:dyDescent="0.2">
      <c r="A284" s="49">
        <v>280</v>
      </c>
      <c r="B284" s="50">
        <f>GD_CHUNG!B284</f>
        <v>12586</v>
      </c>
      <c r="C284" s="50" t="str">
        <f>GD_CHUNG!C284</f>
        <v>Phạm Văn Trường</v>
      </c>
      <c r="D284" s="50" t="str">
        <f>GD_CHUNG!D284</f>
        <v>Nhân viên Bốc xếp</v>
      </c>
      <c r="E284">
        <f>VLOOKUP(B284,GD_CHAM_CONG!$C$6:$BD$997,37,FALSE)</f>
        <v>27</v>
      </c>
      <c r="F284">
        <f>VLOOKUP(B284,GD_CHAM_CONG!$C$6:$BD$997,38,FALSE)</f>
        <v>27</v>
      </c>
      <c r="G284">
        <f>VLOOKUP(B284,GD_CHAM_CONG!$C$6:$BD$997,50,FALSE)</f>
        <v>0</v>
      </c>
      <c r="H284" s="43">
        <f t="shared" si="0"/>
        <v>27</v>
      </c>
      <c r="I284" s="43">
        <f>IF(H284/E284*DM_TI_LE!$F$23&gt;680000,680000,H284/E284*DM_TI_LE!$F$23)</f>
        <v>680000</v>
      </c>
    </row>
    <row r="285" spans="1:9" ht="12.75" x14ac:dyDescent="0.2">
      <c r="A285" s="49">
        <v>281</v>
      </c>
      <c r="B285" s="50">
        <f>GD_CHUNG!B285</f>
        <v>12587</v>
      </c>
      <c r="C285" s="50" t="str">
        <f>GD_CHUNG!C285</f>
        <v>Nguyễn Minh Dũng</v>
      </c>
      <c r="D285" s="50" t="str">
        <f>GD_CHUNG!D285</f>
        <v>Nhân viên Bốc xếp</v>
      </c>
      <c r="E285">
        <f>VLOOKUP(B285,GD_CHAM_CONG!$C$6:$BD$997,37,FALSE)</f>
        <v>27</v>
      </c>
      <c r="F285">
        <f>VLOOKUP(B285,GD_CHAM_CONG!$C$6:$BD$997,38,FALSE)</f>
        <v>27</v>
      </c>
      <c r="G285">
        <f>VLOOKUP(B285,GD_CHAM_CONG!$C$6:$BD$997,50,FALSE)</f>
        <v>0</v>
      </c>
      <c r="H285" s="43">
        <f t="shared" si="0"/>
        <v>27</v>
      </c>
      <c r="I285" s="43">
        <f>IF(H285/E285*DM_TI_LE!$F$23&gt;680000,680000,H285/E285*DM_TI_LE!$F$23)</f>
        <v>680000</v>
      </c>
    </row>
    <row r="286" spans="1:9" ht="12.75" x14ac:dyDescent="0.2">
      <c r="A286" s="49">
        <v>282</v>
      </c>
      <c r="B286" s="50">
        <f>GD_CHUNG!B286</f>
        <v>12588</v>
      </c>
      <c r="C286" s="50" t="str">
        <f>GD_CHUNG!C286</f>
        <v>Đào Huy Phong</v>
      </c>
      <c r="D286" s="50" t="str">
        <f>GD_CHUNG!D286</f>
        <v>Nhân viên Bốc xếp</v>
      </c>
      <c r="E286">
        <f>VLOOKUP(B286,GD_CHAM_CONG!$C$6:$BD$997,37,FALSE)</f>
        <v>27</v>
      </c>
      <c r="F286">
        <f>VLOOKUP(B286,GD_CHAM_CONG!$C$6:$BD$997,38,FALSE)</f>
        <v>27</v>
      </c>
      <c r="G286">
        <f>VLOOKUP(B286,GD_CHAM_CONG!$C$6:$BD$997,50,FALSE)</f>
        <v>0</v>
      </c>
      <c r="H286" s="43">
        <f t="shared" si="0"/>
        <v>27</v>
      </c>
      <c r="I286" s="43">
        <f>IF(H286/E286*DM_TI_LE!$F$23&gt;680000,680000,H286/E286*DM_TI_LE!$F$23)</f>
        <v>680000</v>
      </c>
    </row>
    <row r="287" spans="1:9" ht="12.75" x14ac:dyDescent="0.2">
      <c r="A287" s="49">
        <v>283</v>
      </c>
      <c r="B287" s="50">
        <f>GD_CHUNG!B287</f>
        <v>12589</v>
      </c>
      <c r="C287" s="50" t="str">
        <f>GD_CHUNG!C287</f>
        <v>Lê Văn Thiện</v>
      </c>
      <c r="D287" s="50" t="str">
        <f>GD_CHUNG!D287</f>
        <v>Nhân viên Bốc xếp</v>
      </c>
      <c r="E287">
        <f>VLOOKUP(B287,GD_CHAM_CONG!$C$6:$BD$997,37,FALSE)</f>
        <v>27</v>
      </c>
      <c r="F287">
        <f>VLOOKUP(B287,GD_CHAM_CONG!$C$6:$BD$997,38,FALSE)</f>
        <v>22</v>
      </c>
      <c r="G287">
        <f>VLOOKUP(B287,GD_CHAM_CONG!$C$6:$BD$997,50,FALSE)</f>
        <v>0</v>
      </c>
      <c r="H287" s="43">
        <f t="shared" si="0"/>
        <v>22</v>
      </c>
      <c r="I287" s="43">
        <f>IF(H287/E287*DM_TI_LE!$F$23&gt;680000,680000,H287/E287*DM_TI_LE!$F$23)</f>
        <v>554074.07407407404</v>
      </c>
    </row>
    <row r="288" spans="1:9" ht="12.75" x14ac:dyDescent="0.2">
      <c r="A288" s="49">
        <v>284</v>
      </c>
      <c r="B288" s="50">
        <f>GD_CHUNG!B288</f>
        <v>12591</v>
      </c>
      <c r="C288" s="50" t="str">
        <f>GD_CHUNG!C288</f>
        <v>Nguyễn Xuân Quý</v>
      </c>
      <c r="D288" s="50" t="str">
        <f>GD_CHUNG!D288</f>
        <v>Nhân viên Bốc xếp</v>
      </c>
      <c r="E288">
        <f>VLOOKUP(B288,GD_CHAM_CONG!$C$6:$BD$997,37,FALSE)</f>
        <v>27</v>
      </c>
      <c r="F288">
        <f>VLOOKUP(B288,GD_CHAM_CONG!$C$6:$BD$997,38,FALSE)</f>
        <v>27</v>
      </c>
      <c r="G288">
        <f>VLOOKUP(B288,GD_CHAM_CONG!$C$6:$BD$997,50,FALSE)</f>
        <v>0</v>
      </c>
      <c r="H288" s="43">
        <f t="shared" si="0"/>
        <v>27</v>
      </c>
      <c r="I288" s="43">
        <f>IF(H288/E288*DM_TI_LE!$F$23&gt;680000,680000,H288/E288*DM_TI_LE!$F$23)</f>
        <v>680000</v>
      </c>
    </row>
    <row r="289" spans="1:9" ht="12.75" x14ac:dyDescent="0.2">
      <c r="A289" s="49">
        <v>285</v>
      </c>
      <c r="B289" s="50">
        <f>GD_CHUNG!B289</f>
        <v>12592</v>
      </c>
      <c r="C289" s="50" t="str">
        <f>GD_CHUNG!C289</f>
        <v>Lê Minh Huy</v>
      </c>
      <c r="D289" s="50" t="str">
        <f>GD_CHUNG!D289</f>
        <v>Nhân viên Bốc xếp</v>
      </c>
      <c r="E289">
        <f>VLOOKUP(B289,GD_CHAM_CONG!$C$6:$BD$997,37,FALSE)</f>
        <v>27</v>
      </c>
      <c r="F289">
        <f>VLOOKUP(B289,GD_CHAM_CONG!$C$6:$BD$997,38,FALSE)</f>
        <v>27</v>
      </c>
      <c r="G289">
        <f>VLOOKUP(B289,GD_CHAM_CONG!$C$6:$BD$997,50,FALSE)</f>
        <v>0</v>
      </c>
      <c r="H289" s="43">
        <f t="shared" si="0"/>
        <v>27</v>
      </c>
      <c r="I289" s="43">
        <f>IF(H289/E289*DM_TI_LE!$F$23&gt;680000,680000,H289/E289*DM_TI_LE!$F$23)</f>
        <v>680000</v>
      </c>
    </row>
    <row r="290" spans="1:9" ht="12.75" x14ac:dyDescent="0.2">
      <c r="A290" s="49">
        <v>286</v>
      </c>
      <c r="B290" s="50">
        <f>GD_CHUNG!B290</f>
        <v>13424</v>
      </c>
      <c r="C290" s="50" t="str">
        <f>GD_CHUNG!C290</f>
        <v>Bùi Tuấn Anh</v>
      </c>
      <c r="D290" s="50" t="str">
        <f>GD_CHUNG!D290</f>
        <v>Nhân viên Bốc xếp</v>
      </c>
      <c r="E290">
        <f>VLOOKUP(B290,GD_CHAM_CONG!$C$6:$BD$997,37,FALSE)</f>
        <v>27</v>
      </c>
      <c r="F290">
        <f>VLOOKUP(B290,GD_CHAM_CONG!$C$6:$BD$997,38,FALSE)</f>
        <v>27</v>
      </c>
      <c r="G290">
        <f>VLOOKUP(B290,GD_CHAM_CONG!$C$6:$BD$997,50,FALSE)</f>
        <v>0</v>
      </c>
      <c r="H290" s="43">
        <f t="shared" si="0"/>
        <v>27</v>
      </c>
      <c r="I290" s="43">
        <f>IF(H290/E290*DM_TI_LE!$F$23&gt;680000,680000,H290/E290*DM_TI_LE!$F$23)</f>
        <v>680000</v>
      </c>
    </row>
    <row r="291" spans="1:9" ht="12.75" x14ac:dyDescent="0.2">
      <c r="A291" s="49">
        <v>287</v>
      </c>
      <c r="B291" s="50">
        <f>GD_CHUNG!B291</f>
        <v>13425</v>
      </c>
      <c r="C291" s="50" t="str">
        <f>GD_CHUNG!C291</f>
        <v>Nguyễn Duy Trinh</v>
      </c>
      <c r="D291" s="50" t="str">
        <f>GD_CHUNG!D291</f>
        <v>Nhân viên Bốc xếp</v>
      </c>
      <c r="E291">
        <f>VLOOKUP(B291,GD_CHAM_CONG!$C$6:$BD$997,37,FALSE)</f>
        <v>27</v>
      </c>
      <c r="F291">
        <f>VLOOKUP(B291,GD_CHAM_CONG!$C$6:$BD$997,38,FALSE)</f>
        <v>27</v>
      </c>
      <c r="G291">
        <f>VLOOKUP(B291,GD_CHAM_CONG!$C$6:$BD$997,50,FALSE)</f>
        <v>0</v>
      </c>
      <c r="H291" s="43">
        <f t="shared" si="0"/>
        <v>27</v>
      </c>
      <c r="I291" s="43">
        <f>IF(H291/E291*DM_TI_LE!$F$23&gt;680000,680000,H291/E291*DM_TI_LE!$F$23)</f>
        <v>680000</v>
      </c>
    </row>
    <row r="292" spans="1:9" ht="12.75" x14ac:dyDescent="0.2">
      <c r="A292" s="49">
        <v>288</v>
      </c>
      <c r="B292" s="50">
        <f>GD_CHUNG!B292</f>
        <v>13436</v>
      </c>
      <c r="C292" s="50" t="str">
        <f>GD_CHUNG!C292</f>
        <v>Lê Văn Thư</v>
      </c>
      <c r="D292" s="50" t="str">
        <f>GD_CHUNG!D292</f>
        <v>Nhân viên Bốc xếp</v>
      </c>
      <c r="E292">
        <f>VLOOKUP(B292,GD_CHAM_CONG!$C$6:$BD$997,37,FALSE)</f>
        <v>27</v>
      </c>
      <c r="F292">
        <f>VLOOKUP(B292,GD_CHAM_CONG!$C$6:$BD$997,38,FALSE)</f>
        <v>27</v>
      </c>
      <c r="G292">
        <f>VLOOKUP(B292,GD_CHAM_CONG!$C$6:$BD$997,50,FALSE)</f>
        <v>0</v>
      </c>
      <c r="H292" s="43">
        <f t="shared" si="0"/>
        <v>27</v>
      </c>
      <c r="I292" s="43">
        <f>IF(H292/E292*DM_TI_LE!$F$23&gt;680000,680000,H292/E292*DM_TI_LE!$F$23)</f>
        <v>680000</v>
      </c>
    </row>
    <row r="293" spans="1:9" ht="12.75" x14ac:dyDescent="0.2">
      <c r="A293" s="49">
        <v>289</v>
      </c>
      <c r="B293" s="50">
        <f>GD_CHUNG!B293</f>
        <v>13437</v>
      </c>
      <c r="C293" s="50" t="str">
        <f>GD_CHUNG!C293</f>
        <v>Phạm Ngọc Huấn</v>
      </c>
      <c r="D293" s="50" t="str">
        <f>GD_CHUNG!D293</f>
        <v>Nhân viên Bốc xếp</v>
      </c>
      <c r="E293">
        <f>VLOOKUP(B293,GD_CHAM_CONG!$C$6:$BD$997,37,FALSE)</f>
        <v>27</v>
      </c>
      <c r="F293">
        <f>VLOOKUP(B293,GD_CHAM_CONG!$C$6:$BD$997,38,FALSE)</f>
        <v>27</v>
      </c>
      <c r="G293">
        <f>VLOOKUP(B293,GD_CHAM_CONG!$C$6:$BD$997,50,FALSE)</f>
        <v>0</v>
      </c>
      <c r="H293" s="43">
        <f t="shared" si="0"/>
        <v>27</v>
      </c>
      <c r="I293" s="43">
        <f>IF(H293/E293*DM_TI_LE!$F$23&gt;680000,680000,H293/E293*DM_TI_LE!$F$23)</f>
        <v>680000</v>
      </c>
    </row>
    <row r="294" spans="1:9" ht="12.75" x14ac:dyDescent="0.2">
      <c r="A294" s="49">
        <v>290</v>
      </c>
      <c r="B294" s="50">
        <f>GD_CHUNG!B294</f>
        <v>13446</v>
      </c>
      <c r="C294" s="50" t="str">
        <f>GD_CHUNG!C294</f>
        <v>Dương Công Tú</v>
      </c>
      <c r="D294" s="50" t="str">
        <f>GD_CHUNG!D294</f>
        <v>Nhân viên Bốc xếp</v>
      </c>
      <c r="E294">
        <f>VLOOKUP(B294,GD_CHAM_CONG!$C$6:$BD$997,37,FALSE)</f>
        <v>27</v>
      </c>
      <c r="F294">
        <f>VLOOKUP(B294,GD_CHAM_CONG!$C$6:$BD$997,38,FALSE)</f>
        <v>27</v>
      </c>
      <c r="G294">
        <f>VLOOKUP(B294,GD_CHAM_CONG!$C$6:$BD$997,50,FALSE)</f>
        <v>0</v>
      </c>
      <c r="H294" s="43">
        <f t="shared" si="0"/>
        <v>27</v>
      </c>
      <c r="I294" s="43">
        <f>IF(H294/E294*DM_TI_LE!$F$23&gt;680000,680000,H294/E294*DM_TI_LE!$F$23)</f>
        <v>680000</v>
      </c>
    </row>
    <row r="295" spans="1:9" ht="12.75" x14ac:dyDescent="0.2">
      <c r="A295" s="49">
        <v>291</v>
      </c>
      <c r="B295" s="50">
        <f>GD_CHUNG!B295</f>
        <v>13448</v>
      </c>
      <c r="C295" s="50" t="str">
        <f>GD_CHUNG!C295</f>
        <v>Nguyễn Hùng Anh</v>
      </c>
      <c r="D295" s="50" t="str">
        <f>GD_CHUNG!D295</f>
        <v>Nhân viên Bốc xếp</v>
      </c>
      <c r="E295">
        <f>VLOOKUP(B295,GD_CHAM_CONG!$C$6:$BD$997,37,FALSE)</f>
        <v>27</v>
      </c>
      <c r="F295">
        <f>VLOOKUP(B295,GD_CHAM_CONG!$C$6:$BD$997,38,FALSE)</f>
        <v>27</v>
      </c>
      <c r="G295">
        <f>VLOOKUP(B295,GD_CHAM_CONG!$C$6:$BD$997,50,FALSE)</f>
        <v>0</v>
      </c>
      <c r="H295" s="43">
        <f t="shared" si="0"/>
        <v>27</v>
      </c>
      <c r="I295" s="43">
        <f>IF(H295/E295*DM_TI_LE!$F$23&gt;680000,680000,H295/E295*DM_TI_LE!$F$23)</f>
        <v>680000</v>
      </c>
    </row>
    <row r="296" spans="1:9" ht="12.75" x14ac:dyDescent="0.2">
      <c r="A296" s="49">
        <v>292</v>
      </c>
      <c r="B296" s="50">
        <f>GD_CHUNG!B296</f>
        <v>13450</v>
      </c>
      <c r="C296" s="50" t="str">
        <f>GD_CHUNG!C296</f>
        <v>Phạm Văn Mạnh</v>
      </c>
      <c r="D296" s="50" t="str">
        <f>GD_CHUNG!D296</f>
        <v>Nhân viên Bốc xếp</v>
      </c>
      <c r="E296">
        <f>VLOOKUP(B296,GD_CHAM_CONG!$C$6:$BD$997,37,FALSE)</f>
        <v>27</v>
      </c>
      <c r="F296">
        <f>VLOOKUP(B296,GD_CHAM_CONG!$C$6:$BD$997,38,FALSE)</f>
        <v>27</v>
      </c>
      <c r="G296">
        <f>VLOOKUP(B296,GD_CHAM_CONG!$C$6:$BD$997,50,FALSE)</f>
        <v>0</v>
      </c>
      <c r="H296" s="43">
        <f t="shared" si="0"/>
        <v>27</v>
      </c>
      <c r="I296" s="43">
        <f>IF(H296/E296*DM_TI_LE!$F$23&gt;680000,680000,H296/E296*DM_TI_LE!$F$23)</f>
        <v>680000</v>
      </c>
    </row>
    <row r="297" spans="1:9" ht="12.75" x14ac:dyDescent="0.2">
      <c r="A297" s="49">
        <v>293</v>
      </c>
      <c r="B297" s="50">
        <f>GD_CHUNG!B297</f>
        <v>13451</v>
      </c>
      <c r="C297" s="50" t="str">
        <f>GD_CHUNG!C297</f>
        <v>Vũ Minh Tiến</v>
      </c>
      <c r="D297" s="50" t="str">
        <f>GD_CHUNG!D297</f>
        <v>Nhân viên Bốc xếp</v>
      </c>
      <c r="E297">
        <f>VLOOKUP(B297,GD_CHAM_CONG!$C$6:$BD$997,37,FALSE)</f>
        <v>27</v>
      </c>
      <c r="F297">
        <f>VLOOKUP(B297,GD_CHAM_CONG!$C$6:$BD$997,38,FALSE)</f>
        <v>27</v>
      </c>
      <c r="G297">
        <f>VLOOKUP(B297,GD_CHAM_CONG!$C$6:$BD$997,50,FALSE)</f>
        <v>0</v>
      </c>
      <c r="H297" s="43">
        <f t="shared" si="0"/>
        <v>27</v>
      </c>
      <c r="I297" s="43">
        <f>IF(H297/E297*DM_TI_LE!$F$23&gt;680000,680000,H297/E297*DM_TI_LE!$F$23)</f>
        <v>680000</v>
      </c>
    </row>
    <row r="298" spans="1:9" ht="12.75" x14ac:dyDescent="0.2">
      <c r="A298" s="49">
        <v>294</v>
      </c>
      <c r="B298" s="50">
        <f>GD_CHUNG!B298</f>
        <v>13453</v>
      </c>
      <c r="C298" s="50" t="str">
        <f>GD_CHUNG!C298</f>
        <v>Nguyễn Văn Khiêm</v>
      </c>
      <c r="D298" s="50" t="str">
        <f>GD_CHUNG!D298</f>
        <v>Nhân viên Bốc xếp</v>
      </c>
      <c r="E298">
        <f>VLOOKUP(B298,GD_CHAM_CONG!$C$6:$BD$997,37,FALSE)</f>
        <v>27</v>
      </c>
      <c r="F298">
        <f>VLOOKUP(B298,GD_CHAM_CONG!$C$6:$BD$997,38,FALSE)</f>
        <v>27</v>
      </c>
      <c r="G298">
        <f>VLOOKUP(B298,GD_CHAM_CONG!$C$6:$BD$997,50,FALSE)</f>
        <v>0</v>
      </c>
      <c r="H298" s="43">
        <f t="shared" si="0"/>
        <v>27</v>
      </c>
      <c r="I298" s="43">
        <f>IF(H298/E298*DM_TI_LE!$F$23&gt;680000,680000,H298/E298*DM_TI_LE!$F$23)</f>
        <v>680000</v>
      </c>
    </row>
    <row r="299" spans="1:9" ht="12.75" x14ac:dyDescent="0.2">
      <c r="A299" s="49">
        <v>295</v>
      </c>
      <c r="B299" s="50">
        <f>GD_CHUNG!B299</f>
        <v>13454</v>
      </c>
      <c r="C299" s="50" t="str">
        <f>GD_CHUNG!C299</f>
        <v>Nguyễn Xuân Hải</v>
      </c>
      <c r="D299" s="50" t="str">
        <f>GD_CHUNG!D299</f>
        <v>Nhân viên Bốc xếp</v>
      </c>
      <c r="E299">
        <f>VLOOKUP(B299,GD_CHAM_CONG!$C$6:$BD$997,37,FALSE)</f>
        <v>27</v>
      </c>
      <c r="F299">
        <f>VLOOKUP(B299,GD_CHAM_CONG!$C$6:$BD$997,38,FALSE)</f>
        <v>10</v>
      </c>
      <c r="G299">
        <f>VLOOKUP(B299,GD_CHAM_CONG!$C$6:$BD$997,50,FALSE)</f>
        <v>0</v>
      </c>
      <c r="H299" s="43">
        <f t="shared" si="0"/>
        <v>10</v>
      </c>
      <c r="I299" s="43">
        <f>IF(H299/E299*DM_TI_LE!$F$23&gt;680000,680000,H299/E299*DM_TI_LE!$F$23)</f>
        <v>251851.85185185182</v>
      </c>
    </row>
    <row r="300" spans="1:9" ht="12.75" x14ac:dyDescent="0.2">
      <c r="A300" s="49">
        <v>296</v>
      </c>
      <c r="B300" s="50">
        <f>GD_CHUNG!B300</f>
        <v>13455</v>
      </c>
      <c r="C300" s="50" t="str">
        <f>GD_CHUNG!C300</f>
        <v>Nguyễn Như Tuấn</v>
      </c>
      <c r="D300" s="50" t="str">
        <f>GD_CHUNG!D300</f>
        <v>Nhân viên Bốc xếp</v>
      </c>
      <c r="E300">
        <f>VLOOKUP(B300,GD_CHAM_CONG!$C$6:$BD$997,37,FALSE)</f>
        <v>27</v>
      </c>
      <c r="F300">
        <f>VLOOKUP(B300,GD_CHAM_CONG!$C$6:$BD$997,38,FALSE)</f>
        <v>27</v>
      </c>
      <c r="G300">
        <f>VLOOKUP(B300,GD_CHAM_CONG!$C$6:$BD$997,50,FALSE)</f>
        <v>0</v>
      </c>
      <c r="H300" s="43">
        <f t="shared" si="0"/>
        <v>27</v>
      </c>
      <c r="I300" s="43">
        <f>IF(H300/E300*DM_TI_LE!$F$23&gt;680000,680000,H300/E300*DM_TI_LE!$F$23)</f>
        <v>680000</v>
      </c>
    </row>
    <row r="301" spans="1:9" ht="12.75" x14ac:dyDescent="0.2">
      <c r="A301" s="49">
        <v>297</v>
      </c>
      <c r="B301" s="50">
        <f>GD_CHUNG!B301</f>
        <v>13457</v>
      </c>
      <c r="C301" s="50" t="str">
        <f>GD_CHUNG!C301</f>
        <v>Trần Thanh Tuấn</v>
      </c>
      <c r="D301" s="50" t="str">
        <f>GD_CHUNG!D301</f>
        <v>Nhân viên Bốc xếp</v>
      </c>
      <c r="E301">
        <f>VLOOKUP(B301,GD_CHAM_CONG!$C$6:$BD$997,37,FALSE)</f>
        <v>27</v>
      </c>
      <c r="F301">
        <f>VLOOKUP(B301,GD_CHAM_CONG!$C$6:$BD$997,38,FALSE)</f>
        <v>27</v>
      </c>
      <c r="G301">
        <f>VLOOKUP(B301,GD_CHAM_CONG!$C$6:$BD$997,50,FALSE)</f>
        <v>0</v>
      </c>
      <c r="H301" s="43">
        <f t="shared" si="0"/>
        <v>27</v>
      </c>
      <c r="I301" s="43">
        <f>IF(H301/E301*DM_TI_LE!$F$23&gt;680000,680000,H301/E301*DM_TI_LE!$F$23)</f>
        <v>680000</v>
      </c>
    </row>
    <row r="302" spans="1:9" ht="12.75" x14ac:dyDescent="0.2">
      <c r="A302" s="49">
        <v>298</v>
      </c>
      <c r="B302" s="50">
        <f>GD_CHUNG!B302</f>
        <v>13458</v>
      </c>
      <c r="C302" s="50" t="str">
        <f>GD_CHUNG!C302</f>
        <v>Nguyễn Việt Hải</v>
      </c>
      <c r="D302" s="50" t="str">
        <f>GD_CHUNG!D302</f>
        <v>Nhân viên Bốc xếp</v>
      </c>
      <c r="E302">
        <f>VLOOKUP(B302,GD_CHAM_CONG!$C$6:$BD$997,37,FALSE)</f>
        <v>27</v>
      </c>
      <c r="F302">
        <f>VLOOKUP(B302,GD_CHAM_CONG!$C$6:$BD$997,38,FALSE)</f>
        <v>27</v>
      </c>
      <c r="G302">
        <f>VLOOKUP(B302,GD_CHAM_CONG!$C$6:$BD$997,50,FALSE)</f>
        <v>0</v>
      </c>
      <c r="H302" s="43">
        <f t="shared" si="0"/>
        <v>27</v>
      </c>
      <c r="I302" s="43">
        <f>IF(H302/E302*DM_TI_LE!$F$23&gt;680000,680000,H302/E302*DM_TI_LE!$F$23)</f>
        <v>680000</v>
      </c>
    </row>
    <row r="303" spans="1:9" ht="12.75" x14ac:dyDescent="0.2">
      <c r="A303" s="49">
        <v>299</v>
      </c>
      <c r="B303" s="50">
        <f>GD_CHUNG!B303</f>
        <v>13461</v>
      </c>
      <c r="C303" s="50" t="str">
        <f>GD_CHUNG!C303</f>
        <v>Cao Văn Mạnh</v>
      </c>
      <c r="D303" s="50" t="str">
        <f>GD_CHUNG!D303</f>
        <v>Nhân viên Bốc xếp</v>
      </c>
      <c r="E303">
        <f>VLOOKUP(B303,GD_CHAM_CONG!$C$6:$BD$997,37,FALSE)</f>
        <v>27</v>
      </c>
      <c r="F303">
        <f>VLOOKUP(B303,GD_CHAM_CONG!$C$6:$BD$997,38,FALSE)</f>
        <v>27</v>
      </c>
      <c r="G303">
        <f>VLOOKUP(B303,GD_CHAM_CONG!$C$6:$BD$997,50,FALSE)</f>
        <v>0</v>
      </c>
      <c r="H303" s="43">
        <f t="shared" si="0"/>
        <v>27</v>
      </c>
      <c r="I303" s="43">
        <f>IF(H303/E303*DM_TI_LE!$F$23&gt;680000,680000,H303/E303*DM_TI_LE!$F$23)</f>
        <v>680000</v>
      </c>
    </row>
    <row r="304" spans="1:9" ht="12.75" x14ac:dyDescent="0.2">
      <c r="A304" s="49">
        <v>300</v>
      </c>
      <c r="B304" s="50">
        <f>GD_CHUNG!B304</f>
        <v>13464</v>
      </c>
      <c r="C304" s="50" t="str">
        <f>GD_CHUNG!C304</f>
        <v>Phạm Văn Dũng</v>
      </c>
      <c r="D304" s="50" t="str">
        <f>GD_CHUNG!D304</f>
        <v>Nhân viên Bốc xếp</v>
      </c>
      <c r="E304">
        <f>VLOOKUP(B304,GD_CHAM_CONG!$C$6:$BD$997,37,FALSE)</f>
        <v>27</v>
      </c>
      <c r="F304">
        <f>VLOOKUP(B304,GD_CHAM_CONG!$C$6:$BD$997,38,FALSE)</f>
        <v>10</v>
      </c>
      <c r="G304">
        <f>VLOOKUP(B304,GD_CHAM_CONG!$C$6:$BD$997,50,FALSE)</f>
        <v>0</v>
      </c>
      <c r="H304" s="43">
        <f t="shared" si="0"/>
        <v>10</v>
      </c>
      <c r="I304" s="43">
        <f>IF(H304/E304*DM_TI_LE!$F$23&gt;680000,680000,H304/E304*DM_TI_LE!$F$23)</f>
        <v>251851.85185185182</v>
      </c>
    </row>
    <row r="305" spans="1:9" ht="12.75" x14ac:dyDescent="0.2">
      <c r="A305" s="49">
        <v>301</v>
      </c>
      <c r="B305" s="50">
        <f>GD_CHUNG!B305</f>
        <v>13465</v>
      </c>
      <c r="C305" s="50" t="str">
        <f>GD_CHUNG!C305</f>
        <v>Vũ Văn Tuyền</v>
      </c>
      <c r="D305" s="50" t="str">
        <f>GD_CHUNG!D305</f>
        <v>Nhân viên Bốc xếp</v>
      </c>
      <c r="E305">
        <f>VLOOKUP(B305,GD_CHAM_CONG!$C$6:$BD$997,37,FALSE)</f>
        <v>27</v>
      </c>
      <c r="F305">
        <f>VLOOKUP(B305,GD_CHAM_CONG!$C$6:$BD$997,38,FALSE)</f>
        <v>27</v>
      </c>
      <c r="G305">
        <f>VLOOKUP(B305,GD_CHAM_CONG!$C$6:$BD$997,50,FALSE)</f>
        <v>0</v>
      </c>
      <c r="H305" s="43">
        <f t="shared" si="0"/>
        <v>27</v>
      </c>
      <c r="I305" s="43">
        <f>IF(H305/E305*DM_TI_LE!$F$23&gt;680000,680000,H305/E305*DM_TI_LE!$F$23)</f>
        <v>680000</v>
      </c>
    </row>
    <row r="306" spans="1:9" ht="12.75" x14ac:dyDescent="0.2">
      <c r="A306" s="49">
        <v>302</v>
      </c>
      <c r="B306" s="50">
        <f>GD_CHUNG!B306</f>
        <v>13466</v>
      </c>
      <c r="C306" s="50" t="str">
        <f>GD_CHUNG!C306</f>
        <v>Nguyễn Viết Phi</v>
      </c>
      <c r="D306" s="50" t="str">
        <f>GD_CHUNG!D306</f>
        <v>Nhân viên Bốc xếp</v>
      </c>
      <c r="E306">
        <f>VLOOKUP(B306,GD_CHAM_CONG!$C$6:$BD$997,37,FALSE)</f>
        <v>27</v>
      </c>
      <c r="F306">
        <f>VLOOKUP(B306,GD_CHAM_CONG!$C$6:$BD$997,38,FALSE)</f>
        <v>27</v>
      </c>
      <c r="G306">
        <f>VLOOKUP(B306,GD_CHAM_CONG!$C$6:$BD$997,50,FALSE)</f>
        <v>0</v>
      </c>
      <c r="H306" s="43">
        <f t="shared" si="0"/>
        <v>27</v>
      </c>
      <c r="I306" s="43">
        <f>IF(H306/E306*DM_TI_LE!$F$23&gt;680000,680000,H306/E306*DM_TI_LE!$F$23)</f>
        <v>680000</v>
      </c>
    </row>
    <row r="307" spans="1:9" ht="12.75" x14ac:dyDescent="0.2">
      <c r="A307" s="49">
        <v>303</v>
      </c>
      <c r="B307" s="50">
        <f>GD_CHUNG!B307</f>
        <v>13467</v>
      </c>
      <c r="C307" s="50" t="str">
        <f>GD_CHUNG!C307</f>
        <v>Tăng Văn Hải</v>
      </c>
      <c r="D307" s="50" t="str">
        <f>GD_CHUNG!D307</f>
        <v>Nhân viên Bốc xếp</v>
      </c>
      <c r="E307">
        <f>VLOOKUP(B307,GD_CHAM_CONG!$C$6:$BD$997,37,FALSE)</f>
        <v>27</v>
      </c>
      <c r="F307">
        <f>VLOOKUP(B307,GD_CHAM_CONG!$C$6:$BD$997,38,FALSE)</f>
        <v>27</v>
      </c>
      <c r="G307">
        <f>VLOOKUP(B307,GD_CHAM_CONG!$C$6:$BD$997,50,FALSE)</f>
        <v>0</v>
      </c>
      <c r="H307" s="43">
        <f t="shared" si="0"/>
        <v>27</v>
      </c>
      <c r="I307" s="43">
        <f>IF(H307/E307*DM_TI_LE!$F$23&gt;680000,680000,H307/E307*DM_TI_LE!$F$23)</f>
        <v>680000</v>
      </c>
    </row>
    <row r="308" spans="1:9" ht="12.75" x14ac:dyDescent="0.2">
      <c r="A308" s="49">
        <v>304</v>
      </c>
      <c r="B308" s="50">
        <f>GD_CHUNG!B308</f>
        <v>13468</v>
      </c>
      <c r="C308" s="50" t="str">
        <f>GD_CHUNG!C308</f>
        <v>Lê Trọng Tài</v>
      </c>
      <c r="D308" s="50" t="str">
        <f>GD_CHUNG!D308</f>
        <v>Nhân viên Bốc xếp</v>
      </c>
      <c r="E308">
        <f>VLOOKUP(B308,GD_CHAM_CONG!$C$6:$BD$997,37,FALSE)</f>
        <v>27</v>
      </c>
      <c r="F308">
        <f>VLOOKUP(B308,GD_CHAM_CONG!$C$6:$BD$997,38,FALSE)</f>
        <v>22</v>
      </c>
      <c r="G308">
        <f>VLOOKUP(B308,GD_CHAM_CONG!$C$6:$BD$997,50,FALSE)</f>
        <v>0</v>
      </c>
      <c r="H308" s="43">
        <f t="shared" si="0"/>
        <v>22</v>
      </c>
      <c r="I308" s="43">
        <f>IF(H308/E308*DM_TI_LE!$F$23&gt;680000,680000,H308/E308*DM_TI_LE!$F$23)</f>
        <v>554074.07407407404</v>
      </c>
    </row>
    <row r="309" spans="1:9" ht="12.75" x14ac:dyDescent="0.2">
      <c r="A309" s="49">
        <v>305</v>
      </c>
      <c r="B309" s="50">
        <f>GD_CHUNG!B309</f>
        <v>11141</v>
      </c>
      <c r="C309" s="50" t="str">
        <f>GD_CHUNG!C309</f>
        <v>Lê Trọng Lệ</v>
      </c>
      <c r="D309" s="50" t="str">
        <f>GD_CHUNG!D309</f>
        <v>Nhân viên Bốc xếp</v>
      </c>
      <c r="E309">
        <f>VLOOKUP(B309,GD_CHAM_CONG!$C$6:$BD$997,37,FALSE)</f>
        <v>27</v>
      </c>
      <c r="F309">
        <f>VLOOKUP(B309,GD_CHAM_CONG!$C$6:$BD$997,38,FALSE)</f>
        <v>27</v>
      </c>
      <c r="G309">
        <f>VLOOKUP(B309,GD_CHAM_CONG!$C$6:$BD$997,50,FALSE)</f>
        <v>0</v>
      </c>
      <c r="H309" s="43">
        <f t="shared" si="0"/>
        <v>27</v>
      </c>
      <c r="I309" s="43">
        <f>IF(H309/E309*DM_TI_LE!$F$23&gt;680000,680000,H309/E309*DM_TI_LE!$F$23)</f>
        <v>680000</v>
      </c>
    </row>
    <row r="310" spans="1:9" ht="12.75" x14ac:dyDescent="0.2">
      <c r="A310" s="49">
        <v>306</v>
      </c>
      <c r="B310" s="50">
        <f>GD_CHUNG!B310</f>
        <v>13715</v>
      </c>
      <c r="C310" s="50" t="str">
        <f>GD_CHUNG!C310</f>
        <v>Vũ Anh Đức</v>
      </c>
      <c r="D310" s="50" t="str">
        <f>GD_CHUNG!D310</f>
        <v>Nhân viên Bốc xếp</v>
      </c>
      <c r="E310">
        <f>VLOOKUP(B310,GD_CHAM_CONG!$C$6:$BD$997,37,FALSE)</f>
        <v>27</v>
      </c>
      <c r="F310">
        <f>VLOOKUP(B310,GD_CHAM_CONG!$C$6:$BD$997,38,FALSE)</f>
        <v>27</v>
      </c>
      <c r="G310">
        <f>VLOOKUP(B310,GD_CHAM_CONG!$C$6:$BD$997,50,FALSE)</f>
        <v>0</v>
      </c>
      <c r="H310" s="43">
        <f t="shared" si="0"/>
        <v>27</v>
      </c>
      <c r="I310" s="43">
        <f>IF(H310/E310*DM_TI_LE!$F$23&gt;680000,680000,H310/E310*DM_TI_LE!$F$23)</f>
        <v>680000</v>
      </c>
    </row>
    <row r="311" spans="1:9" ht="12.75" x14ac:dyDescent="0.2">
      <c r="A311" s="49">
        <v>307</v>
      </c>
      <c r="B311" s="50">
        <f>GD_CHUNG!B311</f>
        <v>13716</v>
      </c>
      <c r="C311" s="50" t="str">
        <f>GD_CHUNG!C311</f>
        <v>Ngô Văn Minh</v>
      </c>
      <c r="D311" s="50" t="str">
        <f>GD_CHUNG!D311</f>
        <v>Nhân viên Bốc xếp</v>
      </c>
      <c r="E311">
        <f>VLOOKUP(B311,GD_CHAM_CONG!$C$6:$BD$997,37,FALSE)</f>
        <v>27</v>
      </c>
      <c r="F311">
        <f>VLOOKUP(B311,GD_CHAM_CONG!$C$6:$BD$997,38,FALSE)</f>
        <v>27</v>
      </c>
      <c r="G311">
        <f>VLOOKUP(B311,GD_CHAM_CONG!$C$6:$BD$997,50,FALSE)</f>
        <v>0</v>
      </c>
      <c r="H311" s="43">
        <f t="shared" si="0"/>
        <v>27</v>
      </c>
      <c r="I311" s="43">
        <f>IF(H311/E311*DM_TI_LE!$F$23&gt;680000,680000,H311/E311*DM_TI_LE!$F$23)</f>
        <v>680000</v>
      </c>
    </row>
    <row r="312" spans="1:9" ht="12.75" x14ac:dyDescent="0.2">
      <c r="A312" s="49">
        <v>308</v>
      </c>
      <c r="B312" s="50">
        <f>GD_CHUNG!B312</f>
        <v>13717</v>
      </c>
      <c r="C312" s="50" t="str">
        <f>GD_CHUNG!C312</f>
        <v>Nguyễn Xuân Thành</v>
      </c>
      <c r="D312" s="50" t="str">
        <f>GD_CHUNG!D312</f>
        <v>Nhân viên Bốc xếp</v>
      </c>
      <c r="E312">
        <f>VLOOKUP(B312,GD_CHAM_CONG!$C$6:$BD$997,37,FALSE)</f>
        <v>27</v>
      </c>
      <c r="F312">
        <f>VLOOKUP(B312,GD_CHAM_CONG!$C$6:$BD$997,38,FALSE)</f>
        <v>27</v>
      </c>
      <c r="G312">
        <f>VLOOKUP(B312,GD_CHAM_CONG!$C$6:$BD$997,50,FALSE)</f>
        <v>0</v>
      </c>
      <c r="H312" s="43">
        <f t="shared" si="0"/>
        <v>27</v>
      </c>
      <c r="I312" s="43">
        <f>IF(H312/E312*DM_TI_LE!$F$23&gt;680000,680000,H312/E312*DM_TI_LE!$F$23)</f>
        <v>680000</v>
      </c>
    </row>
    <row r="313" spans="1:9" ht="12.75" x14ac:dyDescent="0.2">
      <c r="A313" s="49">
        <v>309</v>
      </c>
      <c r="B313" s="50">
        <f>GD_CHUNG!B313</f>
        <v>13718</v>
      </c>
      <c r="C313" s="50" t="str">
        <f>GD_CHUNG!C313</f>
        <v>Nguyễn Khánh Duy</v>
      </c>
      <c r="D313" s="50" t="str">
        <f>GD_CHUNG!D313</f>
        <v>Nhân viên Bốc xếp</v>
      </c>
      <c r="E313">
        <f>VLOOKUP(B313,GD_CHAM_CONG!$C$6:$BD$997,37,FALSE)</f>
        <v>27</v>
      </c>
      <c r="F313">
        <f>VLOOKUP(B313,GD_CHAM_CONG!$C$6:$BD$997,38,FALSE)</f>
        <v>27</v>
      </c>
      <c r="G313">
        <f>VLOOKUP(B313,GD_CHAM_CONG!$C$6:$BD$997,50,FALSE)</f>
        <v>0</v>
      </c>
      <c r="H313" s="43">
        <f t="shared" si="0"/>
        <v>27</v>
      </c>
      <c r="I313" s="43">
        <f>IF(H313/E313*DM_TI_LE!$F$23&gt;680000,680000,H313/E313*DM_TI_LE!$F$23)</f>
        <v>680000</v>
      </c>
    </row>
    <row r="314" spans="1:9" ht="12.75" x14ac:dyDescent="0.2">
      <c r="A314" s="49">
        <v>310</v>
      </c>
      <c r="B314" s="50">
        <f>GD_CHUNG!B314</f>
        <v>13719</v>
      </c>
      <c r="C314" s="50" t="str">
        <f>GD_CHUNG!C314</f>
        <v>Nguyễn Quang Huy</v>
      </c>
      <c r="D314" s="50" t="str">
        <f>GD_CHUNG!D314</f>
        <v>Nhân viên Bốc xếp</v>
      </c>
      <c r="E314">
        <f>VLOOKUP(B314,GD_CHAM_CONG!$C$6:$BD$997,37,FALSE)</f>
        <v>27</v>
      </c>
      <c r="F314">
        <f>VLOOKUP(B314,GD_CHAM_CONG!$C$6:$BD$997,38,FALSE)</f>
        <v>27</v>
      </c>
      <c r="G314">
        <f>VLOOKUP(B314,GD_CHAM_CONG!$C$6:$BD$997,50,FALSE)</f>
        <v>0</v>
      </c>
      <c r="H314" s="43">
        <f t="shared" si="0"/>
        <v>27</v>
      </c>
      <c r="I314" s="43">
        <f>IF(H314/E314*DM_TI_LE!$F$23&gt;680000,680000,H314/E314*DM_TI_LE!$F$23)</f>
        <v>680000</v>
      </c>
    </row>
    <row r="315" spans="1:9" ht="12.75" x14ac:dyDescent="0.2">
      <c r="A315" s="49">
        <v>311</v>
      </c>
      <c r="B315" s="50">
        <f>GD_CHUNG!B315</f>
        <v>13720</v>
      </c>
      <c r="C315" s="50" t="str">
        <f>GD_CHUNG!C315</f>
        <v>Đinh Văn Minh</v>
      </c>
      <c r="D315" s="50" t="str">
        <f>GD_CHUNG!D315</f>
        <v>Nhân viên Bốc xếp</v>
      </c>
      <c r="E315">
        <f>VLOOKUP(B315,GD_CHAM_CONG!$C$6:$BD$997,37,FALSE)</f>
        <v>27</v>
      </c>
      <c r="F315">
        <f>VLOOKUP(B315,GD_CHAM_CONG!$C$6:$BD$997,38,FALSE)</f>
        <v>27</v>
      </c>
      <c r="G315">
        <f>VLOOKUP(B315,GD_CHAM_CONG!$C$6:$BD$997,50,FALSE)</f>
        <v>0</v>
      </c>
      <c r="H315" s="43">
        <f t="shared" si="0"/>
        <v>27</v>
      </c>
      <c r="I315" s="43">
        <f>IF(H315/E315*DM_TI_LE!$F$23&gt;680000,680000,H315/E315*DM_TI_LE!$F$23)</f>
        <v>680000</v>
      </c>
    </row>
    <row r="316" spans="1:9" ht="12.75" x14ac:dyDescent="0.2">
      <c r="A316" s="49">
        <v>312</v>
      </c>
      <c r="B316" s="50">
        <f>GD_CHUNG!B316</f>
        <v>13721</v>
      </c>
      <c r="C316" s="50" t="str">
        <f>GD_CHUNG!C316</f>
        <v>Nguyễn Đình Quân</v>
      </c>
      <c r="D316" s="50" t="str">
        <f>GD_CHUNG!D316</f>
        <v>Nhân viên Bốc xếp</v>
      </c>
      <c r="E316">
        <f>VLOOKUP(B316,GD_CHAM_CONG!$C$6:$BD$997,37,FALSE)</f>
        <v>27</v>
      </c>
      <c r="F316">
        <f>VLOOKUP(B316,GD_CHAM_CONG!$C$6:$BD$997,38,FALSE)</f>
        <v>27</v>
      </c>
      <c r="G316">
        <f>VLOOKUP(B316,GD_CHAM_CONG!$C$6:$BD$997,50,FALSE)</f>
        <v>0</v>
      </c>
      <c r="H316" s="43">
        <f t="shared" si="0"/>
        <v>27</v>
      </c>
      <c r="I316" s="43">
        <f>IF(H316/E316*DM_TI_LE!$F$23&gt;680000,680000,H316/E316*DM_TI_LE!$F$23)</f>
        <v>680000</v>
      </c>
    </row>
    <row r="317" spans="1:9" ht="12.75" x14ac:dyDescent="0.2">
      <c r="A317" s="49">
        <v>313</v>
      </c>
      <c r="B317" s="50">
        <f>GD_CHUNG!B317</f>
        <v>13722</v>
      </c>
      <c r="C317" s="50" t="str">
        <f>GD_CHUNG!C317</f>
        <v>Hoàng Anh Tuấn</v>
      </c>
      <c r="D317" s="50" t="str">
        <f>GD_CHUNG!D317</f>
        <v>Nhân viên Bốc xếp</v>
      </c>
      <c r="E317">
        <f>VLOOKUP(B317,GD_CHAM_CONG!$C$6:$BD$997,37,FALSE)</f>
        <v>27</v>
      </c>
      <c r="F317">
        <f>VLOOKUP(B317,GD_CHAM_CONG!$C$6:$BD$997,38,FALSE)</f>
        <v>27</v>
      </c>
      <c r="G317">
        <f>VLOOKUP(B317,GD_CHAM_CONG!$C$6:$BD$997,50,FALSE)</f>
        <v>0</v>
      </c>
      <c r="H317" s="43">
        <f t="shared" si="0"/>
        <v>27</v>
      </c>
      <c r="I317" s="43">
        <f>IF(H317/E317*DM_TI_LE!$F$23&gt;680000,680000,H317/E317*DM_TI_LE!$F$23)</f>
        <v>680000</v>
      </c>
    </row>
    <row r="318" spans="1:9" ht="12.75" x14ac:dyDescent="0.2">
      <c r="A318" s="49">
        <v>314</v>
      </c>
      <c r="B318" s="50">
        <f>GD_CHUNG!B318</f>
        <v>13723</v>
      </c>
      <c r="C318" s="50" t="str">
        <f>GD_CHUNG!C318</f>
        <v>Phạm Tiến Công</v>
      </c>
      <c r="D318" s="50" t="str">
        <f>GD_CHUNG!D318</f>
        <v>Nhân viên Bốc xếp</v>
      </c>
      <c r="E318">
        <f>VLOOKUP(B318,GD_CHAM_CONG!$C$6:$BD$997,37,FALSE)</f>
        <v>27</v>
      </c>
      <c r="F318">
        <f>VLOOKUP(B318,GD_CHAM_CONG!$C$6:$BD$997,38,FALSE)</f>
        <v>27</v>
      </c>
      <c r="G318">
        <f>VLOOKUP(B318,GD_CHAM_CONG!$C$6:$BD$997,50,FALSE)</f>
        <v>0</v>
      </c>
      <c r="H318" s="43">
        <f t="shared" si="0"/>
        <v>27</v>
      </c>
      <c r="I318" s="43">
        <f>IF(H318/E318*DM_TI_LE!$F$23&gt;680000,680000,H318/E318*DM_TI_LE!$F$23)</f>
        <v>680000</v>
      </c>
    </row>
    <row r="319" spans="1:9" ht="12.75" x14ac:dyDescent="0.2">
      <c r="A319" s="49">
        <v>315</v>
      </c>
      <c r="B319" s="50">
        <f>GD_CHUNG!B319</f>
        <v>13724</v>
      </c>
      <c r="C319" s="50" t="str">
        <f>GD_CHUNG!C319</f>
        <v>Nguyễn Văn Hưng</v>
      </c>
      <c r="D319" s="50" t="str">
        <f>GD_CHUNG!D319</f>
        <v>Nhân viên Bốc xếp</v>
      </c>
      <c r="E319">
        <f>VLOOKUP(B319,GD_CHAM_CONG!$C$6:$BD$997,37,FALSE)</f>
        <v>27</v>
      </c>
      <c r="F319">
        <f>VLOOKUP(B319,GD_CHAM_CONG!$C$6:$BD$997,38,FALSE)</f>
        <v>27</v>
      </c>
      <c r="G319">
        <f>VLOOKUP(B319,GD_CHAM_CONG!$C$6:$BD$997,50,FALSE)</f>
        <v>0</v>
      </c>
      <c r="H319" s="43">
        <f t="shared" si="0"/>
        <v>27</v>
      </c>
      <c r="I319" s="43">
        <f>IF(H319/E319*DM_TI_LE!$F$23&gt;680000,680000,H319/E319*DM_TI_LE!$F$23)</f>
        <v>680000</v>
      </c>
    </row>
    <row r="320" spans="1:9" ht="12.75" x14ac:dyDescent="0.2">
      <c r="A320" s="49">
        <v>316</v>
      </c>
      <c r="B320" s="50">
        <f>GD_CHUNG!B320</f>
        <v>13725</v>
      </c>
      <c r="C320" s="50" t="str">
        <f>GD_CHUNG!C320</f>
        <v>Nguyễn Ngọc Phú</v>
      </c>
      <c r="D320" s="50" t="str">
        <f>GD_CHUNG!D320</f>
        <v>Nhân viên Bốc xếp</v>
      </c>
      <c r="E320">
        <f>VLOOKUP(B320,GD_CHAM_CONG!$C$6:$BD$997,37,FALSE)</f>
        <v>27</v>
      </c>
      <c r="F320">
        <f>VLOOKUP(B320,GD_CHAM_CONG!$C$6:$BD$997,38,FALSE)</f>
        <v>27</v>
      </c>
      <c r="G320">
        <f>VLOOKUP(B320,GD_CHAM_CONG!$C$6:$BD$997,50,FALSE)</f>
        <v>0</v>
      </c>
      <c r="H320" s="43">
        <f t="shared" si="0"/>
        <v>27</v>
      </c>
      <c r="I320" s="43">
        <f>IF(H320/E320*DM_TI_LE!$F$23&gt;680000,680000,H320/E320*DM_TI_LE!$F$23)</f>
        <v>680000</v>
      </c>
    </row>
    <row r="321" spans="1:9" ht="12.75" x14ac:dyDescent="0.2">
      <c r="A321" s="49">
        <v>317</v>
      </c>
      <c r="B321" s="50">
        <f>GD_CHUNG!B321</f>
        <v>13726</v>
      </c>
      <c r="C321" s="50" t="str">
        <f>GD_CHUNG!C321</f>
        <v>Lưu Xuân Thắng</v>
      </c>
      <c r="D321" s="50" t="str">
        <f>GD_CHUNG!D321</f>
        <v>Nhân viên Bốc xếp</v>
      </c>
      <c r="E321">
        <f>VLOOKUP(B321,GD_CHAM_CONG!$C$6:$BD$997,37,FALSE)</f>
        <v>27</v>
      </c>
      <c r="F321">
        <f>VLOOKUP(B321,GD_CHAM_CONG!$C$6:$BD$997,38,FALSE)</f>
        <v>27</v>
      </c>
      <c r="G321">
        <f>VLOOKUP(B321,GD_CHAM_CONG!$C$6:$BD$997,50,FALSE)</f>
        <v>0</v>
      </c>
      <c r="H321" s="43">
        <f t="shared" si="0"/>
        <v>27</v>
      </c>
      <c r="I321" s="43">
        <f>IF(H321/E321*DM_TI_LE!$F$23&gt;680000,680000,H321/E321*DM_TI_LE!$F$23)</f>
        <v>680000</v>
      </c>
    </row>
    <row r="322" spans="1:9" ht="12.75" x14ac:dyDescent="0.2">
      <c r="A322" s="49">
        <v>318</v>
      </c>
      <c r="B322" s="50">
        <f>GD_CHUNG!B322</f>
        <v>13727</v>
      </c>
      <c r="C322" s="50" t="str">
        <f>GD_CHUNG!C322</f>
        <v>Trần Quang Huy</v>
      </c>
      <c r="D322" s="50" t="str">
        <f>GD_CHUNG!D322</f>
        <v>Nhân viên Bốc xếp</v>
      </c>
      <c r="E322">
        <f>VLOOKUP(B322,GD_CHAM_CONG!$C$6:$BD$997,37,FALSE)</f>
        <v>27</v>
      </c>
      <c r="F322">
        <f>VLOOKUP(B322,GD_CHAM_CONG!$C$6:$BD$997,38,FALSE)</f>
        <v>27</v>
      </c>
      <c r="G322">
        <f>VLOOKUP(B322,GD_CHAM_CONG!$C$6:$BD$997,50,FALSE)</f>
        <v>0</v>
      </c>
      <c r="H322" s="43">
        <f t="shared" si="0"/>
        <v>27</v>
      </c>
      <c r="I322" s="43">
        <f>IF(H322/E322*DM_TI_LE!$F$23&gt;680000,680000,H322/E322*DM_TI_LE!$F$23)</f>
        <v>680000</v>
      </c>
    </row>
    <row r="323" spans="1:9" ht="12.75" x14ac:dyDescent="0.2">
      <c r="A323" s="49">
        <v>319</v>
      </c>
      <c r="B323" s="50">
        <f>GD_CHUNG!B323</f>
        <v>13729</v>
      </c>
      <c r="C323" s="50" t="str">
        <f>GD_CHUNG!C323</f>
        <v>Ngô Đức Thuận</v>
      </c>
      <c r="D323" s="50" t="str">
        <f>GD_CHUNG!D323</f>
        <v>Nhân viên Bốc xếp</v>
      </c>
      <c r="E323">
        <f>VLOOKUP(B323,GD_CHAM_CONG!$C$6:$BD$997,37,FALSE)</f>
        <v>27</v>
      </c>
      <c r="F323">
        <f>VLOOKUP(B323,GD_CHAM_CONG!$C$6:$BD$997,38,FALSE)</f>
        <v>27</v>
      </c>
      <c r="G323">
        <f>VLOOKUP(B323,GD_CHAM_CONG!$C$6:$BD$997,50,FALSE)</f>
        <v>0</v>
      </c>
      <c r="H323" s="43">
        <f t="shared" si="0"/>
        <v>27</v>
      </c>
      <c r="I323" s="43">
        <f>IF(H323/E323*DM_TI_LE!$F$23&gt;680000,680000,H323/E323*DM_TI_LE!$F$23)</f>
        <v>680000</v>
      </c>
    </row>
    <row r="324" spans="1:9" ht="12.75" x14ac:dyDescent="0.2">
      <c r="A324" s="49">
        <v>320</v>
      </c>
      <c r="B324" s="50">
        <f>GD_CHUNG!B324</f>
        <v>13714</v>
      </c>
      <c r="C324" s="50" t="str">
        <f>GD_CHUNG!C324</f>
        <v>Nguyễn Công Cử</v>
      </c>
      <c r="D324" s="50" t="str">
        <f>GD_CHUNG!D324</f>
        <v>Nhân viên Bốc xếp</v>
      </c>
      <c r="E324">
        <f>VLOOKUP(B324,GD_CHAM_CONG!$C$6:$BD$997,37,FALSE)</f>
        <v>27</v>
      </c>
      <c r="F324">
        <f>VLOOKUP(B324,GD_CHAM_CONG!$C$6:$BD$997,38,FALSE)</f>
        <v>27</v>
      </c>
      <c r="G324">
        <f>VLOOKUP(B324,GD_CHAM_CONG!$C$6:$BD$997,50,FALSE)</f>
        <v>0</v>
      </c>
      <c r="H324" s="43">
        <f t="shared" si="0"/>
        <v>27</v>
      </c>
      <c r="I324" s="43">
        <f>IF(H324/E324*DM_TI_LE!$F$23&gt;680000,680000,H324/E324*DM_TI_LE!$F$23)</f>
        <v>680000</v>
      </c>
    </row>
    <row r="325" spans="1:9" ht="12.75" x14ac:dyDescent="0.2">
      <c r="A325" s="49">
        <v>321</v>
      </c>
      <c r="B325" s="50">
        <f>GD_CHUNG!B325</f>
        <v>13730</v>
      </c>
      <c r="C325" s="50" t="str">
        <f>GD_CHUNG!C325</f>
        <v>Nguyễn Văn Trung</v>
      </c>
      <c r="D325" s="50" t="str">
        <f>GD_CHUNG!D325</f>
        <v>Nhân viên Bốc xếp</v>
      </c>
      <c r="E325">
        <f>VLOOKUP(B325,GD_CHAM_CONG!$C$6:$BD$997,37,FALSE)</f>
        <v>27</v>
      </c>
      <c r="F325">
        <f>VLOOKUP(B325,GD_CHAM_CONG!$C$6:$BD$997,38,FALSE)</f>
        <v>27</v>
      </c>
      <c r="G325">
        <f>VLOOKUP(B325,GD_CHAM_CONG!$C$6:$BD$997,50,FALSE)</f>
        <v>0</v>
      </c>
      <c r="H325" s="43">
        <f t="shared" si="0"/>
        <v>27</v>
      </c>
      <c r="I325" s="43">
        <f>IF(H325/E325*DM_TI_LE!$F$23&gt;680000,680000,H325/E325*DM_TI_LE!$F$23)</f>
        <v>680000</v>
      </c>
    </row>
    <row r="326" spans="1:9" ht="12.75" x14ac:dyDescent="0.2">
      <c r="A326" s="49">
        <v>322</v>
      </c>
      <c r="B326" s="50">
        <f>GD_CHUNG!B326</f>
        <v>13731</v>
      </c>
      <c r="C326" s="50" t="str">
        <f>GD_CHUNG!C326</f>
        <v>Tạ Anh Tuấn</v>
      </c>
      <c r="D326" s="50" t="str">
        <f>GD_CHUNG!D326</f>
        <v>Nhân viên Bốc xếp</v>
      </c>
      <c r="E326">
        <f>VLOOKUP(B326,GD_CHAM_CONG!$C$6:$BD$997,37,FALSE)</f>
        <v>27</v>
      </c>
      <c r="F326">
        <f>VLOOKUP(B326,GD_CHAM_CONG!$C$6:$BD$997,38,FALSE)</f>
        <v>27</v>
      </c>
      <c r="G326">
        <f>VLOOKUP(B326,GD_CHAM_CONG!$C$6:$BD$997,50,FALSE)</f>
        <v>0</v>
      </c>
      <c r="H326" s="43">
        <f t="shared" si="0"/>
        <v>27</v>
      </c>
      <c r="I326" s="43">
        <f>IF(H326/E326*DM_TI_LE!$F$23&gt;680000,680000,H326/E326*DM_TI_LE!$F$23)</f>
        <v>680000</v>
      </c>
    </row>
    <row r="327" spans="1:9" ht="12.75" x14ac:dyDescent="0.2">
      <c r="A327" s="49">
        <v>323</v>
      </c>
      <c r="B327" s="50">
        <f>GD_CHUNG!B327</f>
        <v>13733</v>
      </c>
      <c r="C327" s="50" t="str">
        <f>GD_CHUNG!C327</f>
        <v>Nguyễn Mạnh Hân Hoan</v>
      </c>
      <c r="D327" s="50" t="str">
        <f>GD_CHUNG!D327</f>
        <v>Nhân viên Bốc xếp</v>
      </c>
      <c r="E327">
        <f>VLOOKUP(B327,GD_CHAM_CONG!$C$6:$BD$997,37,FALSE)</f>
        <v>27</v>
      </c>
      <c r="F327">
        <f>VLOOKUP(B327,GD_CHAM_CONG!$C$6:$BD$997,38,FALSE)</f>
        <v>27</v>
      </c>
      <c r="G327">
        <f>VLOOKUP(B327,GD_CHAM_CONG!$C$6:$BD$997,50,FALSE)</f>
        <v>0</v>
      </c>
      <c r="H327" s="43">
        <f t="shared" si="0"/>
        <v>27</v>
      </c>
      <c r="I327" s="43">
        <f>IF(H327/E327*DM_TI_LE!$F$23&gt;680000,680000,H327/E327*DM_TI_LE!$F$23)</f>
        <v>680000</v>
      </c>
    </row>
    <row r="328" spans="1:9" ht="12.75" x14ac:dyDescent="0.2">
      <c r="A328" s="49">
        <v>324</v>
      </c>
      <c r="B328" s="50">
        <f>GD_CHUNG!B328</f>
        <v>13734</v>
      </c>
      <c r="C328" s="50" t="str">
        <f>GD_CHUNG!C328</f>
        <v>Nguyễn Hữu Lâm</v>
      </c>
      <c r="D328" s="50" t="str">
        <f>GD_CHUNG!D328</f>
        <v>Nhân viên Bốc xếp</v>
      </c>
      <c r="E328">
        <f>VLOOKUP(B328,GD_CHAM_CONG!$C$6:$BD$997,37,FALSE)</f>
        <v>27</v>
      </c>
      <c r="F328">
        <f>VLOOKUP(B328,GD_CHAM_CONG!$C$6:$BD$997,38,FALSE)</f>
        <v>27</v>
      </c>
      <c r="G328">
        <f>VLOOKUP(B328,GD_CHAM_CONG!$C$6:$BD$997,50,FALSE)</f>
        <v>0</v>
      </c>
      <c r="H328" s="43">
        <f t="shared" si="0"/>
        <v>27</v>
      </c>
      <c r="I328" s="43">
        <f>IF(H328/E328*DM_TI_LE!$F$23&gt;680000,680000,H328/E328*DM_TI_LE!$F$23)</f>
        <v>680000</v>
      </c>
    </row>
    <row r="329" spans="1:9" ht="12.75" x14ac:dyDescent="0.2">
      <c r="A329" s="49">
        <v>325</v>
      </c>
      <c r="B329" s="50">
        <f>GD_CHUNG!B329</f>
        <v>13735</v>
      </c>
      <c r="C329" s="50" t="str">
        <f>GD_CHUNG!C329</f>
        <v>Trần Xuân Phương</v>
      </c>
      <c r="D329" s="50" t="str">
        <f>GD_CHUNG!D329</f>
        <v>Nhân viên Bốc xếp</v>
      </c>
      <c r="E329">
        <f>VLOOKUP(B329,GD_CHAM_CONG!$C$6:$BD$997,37,FALSE)</f>
        <v>27</v>
      </c>
      <c r="F329">
        <f>VLOOKUP(B329,GD_CHAM_CONG!$C$6:$BD$997,38,FALSE)</f>
        <v>27</v>
      </c>
      <c r="G329">
        <f>VLOOKUP(B329,GD_CHAM_CONG!$C$6:$BD$997,50,FALSE)</f>
        <v>0</v>
      </c>
      <c r="H329" s="43">
        <f t="shared" si="0"/>
        <v>27</v>
      </c>
      <c r="I329" s="43">
        <f>IF(H329/E329*DM_TI_LE!$F$23&gt;680000,680000,H329/E329*DM_TI_LE!$F$23)</f>
        <v>680000</v>
      </c>
    </row>
    <row r="330" spans="1:9" ht="12.75" x14ac:dyDescent="0.2">
      <c r="A330" s="49">
        <v>326</v>
      </c>
      <c r="B330" s="50">
        <f>GD_CHUNG!B330</f>
        <v>13736</v>
      </c>
      <c r="C330" s="50" t="str">
        <f>GD_CHUNG!C330</f>
        <v>Nguyễn Mạnh Tưởng</v>
      </c>
      <c r="D330" s="50" t="str">
        <f>GD_CHUNG!D330</f>
        <v>Nhân viên Bốc xếp</v>
      </c>
      <c r="E330">
        <f>VLOOKUP(B330,GD_CHAM_CONG!$C$6:$BD$997,37,FALSE)</f>
        <v>27</v>
      </c>
      <c r="F330">
        <f>VLOOKUP(B330,GD_CHAM_CONG!$C$6:$BD$997,38,FALSE)</f>
        <v>27</v>
      </c>
      <c r="G330">
        <f>VLOOKUP(B330,GD_CHAM_CONG!$C$6:$BD$997,50,FALSE)</f>
        <v>0</v>
      </c>
      <c r="H330" s="43">
        <f t="shared" si="0"/>
        <v>27</v>
      </c>
      <c r="I330" s="43">
        <f>IF(H330/E330*DM_TI_LE!$F$23&gt;680000,680000,H330/E330*DM_TI_LE!$F$23)</f>
        <v>680000</v>
      </c>
    </row>
    <row r="331" spans="1:9" ht="12.75" x14ac:dyDescent="0.2">
      <c r="A331" s="49">
        <v>327</v>
      </c>
      <c r="B331" s="50">
        <f>GD_CHUNG!B331</f>
        <v>13737</v>
      </c>
      <c r="C331" s="50" t="str">
        <f>GD_CHUNG!C331</f>
        <v>Nguyễn Minh Hiếu</v>
      </c>
      <c r="D331" s="50" t="str">
        <f>GD_CHUNG!D331</f>
        <v>Nhân viên Bốc xếp</v>
      </c>
      <c r="E331">
        <f>VLOOKUP(B331,GD_CHAM_CONG!$C$6:$BD$997,37,FALSE)</f>
        <v>27</v>
      </c>
      <c r="F331">
        <f>VLOOKUP(B331,GD_CHAM_CONG!$C$6:$BD$997,38,FALSE)</f>
        <v>27</v>
      </c>
      <c r="G331">
        <f>VLOOKUP(B331,GD_CHAM_CONG!$C$6:$BD$997,50,FALSE)</f>
        <v>0</v>
      </c>
      <c r="H331" s="43">
        <f t="shared" si="0"/>
        <v>27</v>
      </c>
      <c r="I331" s="43">
        <f>IF(H331/E331*DM_TI_LE!$F$23&gt;680000,680000,H331/E331*DM_TI_LE!$F$23)</f>
        <v>680000</v>
      </c>
    </row>
    <row r="332" spans="1:9" ht="12.75" x14ac:dyDescent="0.2">
      <c r="A332" s="49">
        <v>328</v>
      </c>
      <c r="B332" s="50">
        <f>GD_CHUNG!B332</f>
        <v>13738</v>
      </c>
      <c r="C332" s="50" t="str">
        <f>GD_CHUNG!C332</f>
        <v>Lê Văn Hợi</v>
      </c>
      <c r="D332" s="50" t="str">
        <f>GD_CHUNG!D332</f>
        <v>Nhân viên Bốc xếp</v>
      </c>
      <c r="E332">
        <f>VLOOKUP(B332,GD_CHAM_CONG!$C$6:$BD$997,37,FALSE)</f>
        <v>27</v>
      </c>
      <c r="F332">
        <f>VLOOKUP(B332,GD_CHAM_CONG!$C$6:$BD$997,38,FALSE)</f>
        <v>27</v>
      </c>
      <c r="G332">
        <f>VLOOKUP(B332,GD_CHAM_CONG!$C$6:$BD$997,50,FALSE)</f>
        <v>0</v>
      </c>
      <c r="H332" s="43">
        <f t="shared" si="0"/>
        <v>27</v>
      </c>
      <c r="I332" s="43">
        <f>IF(H332/E332*DM_TI_LE!$F$23&gt;680000,680000,H332/E332*DM_TI_LE!$F$23)</f>
        <v>680000</v>
      </c>
    </row>
    <row r="333" spans="1:9" ht="12.75" x14ac:dyDescent="0.2">
      <c r="A333" s="49">
        <v>329</v>
      </c>
      <c r="B333" s="50">
        <f>GD_CHUNG!B333</f>
        <v>13739</v>
      </c>
      <c r="C333" s="50" t="str">
        <f>GD_CHUNG!C333</f>
        <v>Bùi Đình Cảnh</v>
      </c>
      <c r="D333" s="50" t="str">
        <f>GD_CHUNG!D333</f>
        <v>Nhân viên Bốc xếp</v>
      </c>
      <c r="E333">
        <f>VLOOKUP(B333,GD_CHAM_CONG!$C$6:$BD$997,37,FALSE)</f>
        <v>27</v>
      </c>
      <c r="F333">
        <f>VLOOKUP(B333,GD_CHAM_CONG!$C$6:$BD$997,38,FALSE)</f>
        <v>27</v>
      </c>
      <c r="G333">
        <f>VLOOKUP(B333,GD_CHAM_CONG!$C$6:$BD$997,50,FALSE)</f>
        <v>0</v>
      </c>
      <c r="H333" s="43">
        <f t="shared" si="0"/>
        <v>27</v>
      </c>
      <c r="I333" s="43">
        <f>IF(H333/E333*DM_TI_LE!$F$23&gt;680000,680000,H333/E333*DM_TI_LE!$F$23)</f>
        <v>680000</v>
      </c>
    </row>
    <row r="334" spans="1:9" ht="12.75" x14ac:dyDescent="0.2">
      <c r="A334" s="49">
        <v>330</v>
      </c>
      <c r="B334" s="50">
        <f>GD_CHUNG!B334</f>
        <v>13740</v>
      </c>
      <c r="C334" s="50" t="str">
        <f>GD_CHUNG!C334</f>
        <v>Nguyễn Đức Duy</v>
      </c>
      <c r="D334" s="50" t="str">
        <f>GD_CHUNG!D334</f>
        <v>Nhân viên Bốc xếp</v>
      </c>
      <c r="E334">
        <f>VLOOKUP(B334,GD_CHAM_CONG!$C$6:$BD$997,37,FALSE)</f>
        <v>27</v>
      </c>
      <c r="F334">
        <f>VLOOKUP(B334,GD_CHAM_CONG!$C$6:$BD$997,38,FALSE)</f>
        <v>27</v>
      </c>
      <c r="G334">
        <f>VLOOKUP(B334,GD_CHAM_CONG!$C$6:$BD$997,50,FALSE)</f>
        <v>0</v>
      </c>
      <c r="H334" s="43">
        <f t="shared" si="0"/>
        <v>27</v>
      </c>
      <c r="I334" s="43">
        <f>IF(H334/E334*DM_TI_LE!$F$23&gt;680000,680000,H334/E334*DM_TI_LE!$F$23)</f>
        <v>680000</v>
      </c>
    </row>
    <row r="335" spans="1:9" ht="12.75" x14ac:dyDescent="0.2">
      <c r="A335" s="49">
        <v>331</v>
      </c>
      <c r="B335" s="50">
        <f>GD_CHUNG!B335</f>
        <v>13741</v>
      </c>
      <c r="C335" s="50" t="str">
        <f>GD_CHUNG!C335</f>
        <v>Trương Trung Hải</v>
      </c>
      <c r="D335" s="50" t="str">
        <f>GD_CHUNG!D335</f>
        <v>Nhân viên Bốc xếp</v>
      </c>
      <c r="E335">
        <f>VLOOKUP(B335,GD_CHAM_CONG!$C$6:$BD$997,37,FALSE)</f>
        <v>27</v>
      </c>
      <c r="F335">
        <f>VLOOKUP(B335,GD_CHAM_CONG!$C$6:$BD$997,38,FALSE)</f>
        <v>27</v>
      </c>
      <c r="G335">
        <f>VLOOKUP(B335,GD_CHAM_CONG!$C$6:$BD$997,50,FALSE)</f>
        <v>0</v>
      </c>
      <c r="H335" s="43">
        <f t="shared" si="0"/>
        <v>27</v>
      </c>
      <c r="I335" s="43">
        <f>IF(H335/E335*DM_TI_LE!$F$23&gt;680000,680000,H335/E335*DM_TI_LE!$F$23)</f>
        <v>680000</v>
      </c>
    </row>
    <row r="336" spans="1:9" ht="12.75" x14ac:dyDescent="0.2">
      <c r="A336" s="49">
        <v>332</v>
      </c>
      <c r="B336" s="50">
        <f>GD_CHUNG!B336</f>
        <v>13817</v>
      </c>
      <c r="C336" s="50" t="str">
        <f>GD_CHUNG!C336</f>
        <v>Cù Quốc Trịnh</v>
      </c>
      <c r="D336" s="50" t="str">
        <f>GD_CHUNG!D336</f>
        <v>Nhân viên Bốc xếp</v>
      </c>
      <c r="E336">
        <f>VLOOKUP(B336,GD_CHAM_CONG!$C$6:$BD$997,37,FALSE)</f>
        <v>27</v>
      </c>
      <c r="F336">
        <f>VLOOKUP(B336,GD_CHAM_CONG!$C$6:$BD$997,38,FALSE)</f>
        <v>27</v>
      </c>
      <c r="G336">
        <f>VLOOKUP(B336,GD_CHAM_CONG!$C$6:$BD$997,50,FALSE)</f>
        <v>0</v>
      </c>
      <c r="H336" s="43">
        <f t="shared" si="0"/>
        <v>27</v>
      </c>
      <c r="I336" s="43">
        <f>IF(H336/E336*DM_TI_LE!$F$23&gt;680000,680000,H336/E336*DM_TI_LE!$F$23)</f>
        <v>680000</v>
      </c>
    </row>
    <row r="337" spans="1:9" ht="12.75" x14ac:dyDescent="0.2">
      <c r="A337" s="262">
        <v>333</v>
      </c>
      <c r="B337" s="50">
        <f>GD_CHUNG!B337</f>
        <v>201516</v>
      </c>
      <c r="C337" s="50" t="str">
        <f>GD_CHUNG!C337</f>
        <v>Nguyễn Trọng Thi</v>
      </c>
      <c r="D337" s="50" t="str">
        <f>GD_CHUNG!D337</f>
        <v>Nhân viên Bốc xếp</v>
      </c>
      <c r="E337">
        <f>VLOOKUP(B337,GD_CHAM_CONG!$C$6:$BD$997,37,FALSE)</f>
        <v>27</v>
      </c>
      <c r="F337">
        <f>VLOOKUP(B337,GD_CHAM_CONG!$C$6:$BD$997,38,FALSE)</f>
        <v>24</v>
      </c>
      <c r="G337">
        <f>VLOOKUP(B337,GD_CHAM_CONG!$C$6:$BD$997,50,FALSE)</f>
        <v>0</v>
      </c>
      <c r="H337" s="43">
        <f t="shared" si="0"/>
        <v>24</v>
      </c>
      <c r="I337" s="43">
        <f>IF(H337/E337*DM_TI_LE!$F$23&gt;680000,680000,H337/E337*DM_TI_LE!$F$23)</f>
        <v>604444.44444444438</v>
      </c>
    </row>
    <row r="338" spans="1:9" ht="12.75" x14ac:dyDescent="0.2">
      <c r="A338" s="49">
        <v>334</v>
      </c>
      <c r="B338" s="50">
        <f>GD_CHUNG!B338</f>
        <v>10681</v>
      </c>
      <c r="C338" s="50" t="str">
        <f>GD_CHUNG!C338</f>
        <v>Trần Văn Minh</v>
      </c>
      <c r="D338" s="50" t="str">
        <f>GD_CHUNG!D338</f>
        <v>NV Lái xe - VHTTB</v>
      </c>
      <c r="E338">
        <f>VLOOKUP(B338,GD_CHAM_CONG!$C$6:$BD$997,37,FALSE)</f>
        <v>27</v>
      </c>
      <c r="F338">
        <f>VLOOKUP(B338,GD_CHAM_CONG!$C$6:$BD$997,38,FALSE)</f>
        <v>27</v>
      </c>
      <c r="G338">
        <f>VLOOKUP(B338,GD_CHAM_CONG!$C$6:$BD$997,50,FALSE)</f>
        <v>0</v>
      </c>
      <c r="H338" s="43">
        <f t="shared" si="0"/>
        <v>27</v>
      </c>
      <c r="I338" s="43">
        <f>IF(H338/E338*DM_TI_LE!$F$23&gt;680000,680000,H338/E338*DM_TI_LE!$F$23)</f>
        <v>680000</v>
      </c>
    </row>
    <row r="339" spans="1:9" ht="12.75" x14ac:dyDescent="0.2">
      <c r="A339" s="49">
        <v>335</v>
      </c>
      <c r="B339" s="50">
        <f>GD_CHUNG!B339</f>
        <v>10682</v>
      </c>
      <c r="C339" s="50" t="str">
        <f>GD_CHUNG!C339</f>
        <v>Nguyễn Gia Chiến</v>
      </c>
      <c r="D339" s="50" t="str">
        <f>GD_CHUNG!D339</f>
        <v>NV Lái xe - VHTTB</v>
      </c>
      <c r="E339">
        <f>VLOOKUP(B339,GD_CHAM_CONG!$C$6:$BD$997,37,FALSE)</f>
        <v>27</v>
      </c>
      <c r="F339">
        <f>VLOOKUP(B339,GD_CHAM_CONG!$C$6:$BD$997,38,FALSE)</f>
        <v>27</v>
      </c>
      <c r="G339">
        <f>VLOOKUP(B339,GD_CHAM_CONG!$C$6:$BD$997,50,FALSE)</f>
        <v>0</v>
      </c>
      <c r="H339" s="43">
        <f t="shared" si="0"/>
        <v>27</v>
      </c>
      <c r="I339" s="43">
        <f>IF(H339/E339*DM_TI_LE!$F$23&gt;680000,680000,H339/E339*DM_TI_LE!$F$23)</f>
        <v>680000</v>
      </c>
    </row>
    <row r="340" spans="1:9" ht="12.75" x14ac:dyDescent="0.2">
      <c r="A340" s="49">
        <v>336</v>
      </c>
      <c r="B340" s="50">
        <f>GD_CHUNG!B340</f>
        <v>10683</v>
      </c>
      <c r="C340" s="50" t="str">
        <f>GD_CHUNG!C340</f>
        <v>Nguyễn Trung Sơn</v>
      </c>
      <c r="D340" s="50" t="str">
        <f>GD_CHUNG!D340</f>
        <v>NV Lái xe - VHTTB</v>
      </c>
      <c r="E340">
        <f>VLOOKUP(B340,GD_CHAM_CONG!$C$6:$BD$997,37,FALSE)</f>
        <v>27</v>
      </c>
      <c r="F340">
        <f>VLOOKUP(B340,GD_CHAM_CONG!$C$6:$BD$997,38,FALSE)</f>
        <v>27</v>
      </c>
      <c r="G340">
        <f>VLOOKUP(B340,GD_CHAM_CONG!$C$6:$BD$997,50,FALSE)</f>
        <v>0</v>
      </c>
      <c r="H340" s="43">
        <f t="shared" si="0"/>
        <v>27</v>
      </c>
      <c r="I340" s="43">
        <f>IF(H340/E340*DM_TI_LE!$F$23&gt;680000,680000,H340/E340*DM_TI_LE!$F$23)</f>
        <v>680000</v>
      </c>
    </row>
    <row r="341" spans="1:9" ht="12.75" x14ac:dyDescent="0.2">
      <c r="A341" s="49">
        <v>337</v>
      </c>
      <c r="B341" s="50">
        <f>GD_CHUNG!B341</f>
        <v>10684</v>
      </c>
      <c r="C341" s="50" t="str">
        <f>GD_CHUNG!C341</f>
        <v>Lê Quang Hợp</v>
      </c>
      <c r="D341" s="50" t="str">
        <f>GD_CHUNG!D341</f>
        <v>NV Lái xe - VHTTB</v>
      </c>
      <c r="E341">
        <f>VLOOKUP(B341,GD_CHAM_CONG!$C$6:$BD$997,37,FALSE)</f>
        <v>27</v>
      </c>
      <c r="F341">
        <f>VLOOKUP(B341,GD_CHAM_CONG!$C$6:$BD$997,38,FALSE)</f>
        <v>27</v>
      </c>
      <c r="G341">
        <f>VLOOKUP(B341,GD_CHAM_CONG!$C$6:$BD$997,50,FALSE)</f>
        <v>0</v>
      </c>
      <c r="H341" s="43">
        <f t="shared" si="0"/>
        <v>27</v>
      </c>
      <c r="I341" s="43">
        <f>IF(H341/E341*DM_TI_LE!$F$23&gt;680000,680000,H341/E341*DM_TI_LE!$F$23)</f>
        <v>680000</v>
      </c>
    </row>
    <row r="342" spans="1:9" ht="12.75" x14ac:dyDescent="0.2">
      <c r="A342" s="49">
        <v>338</v>
      </c>
      <c r="B342" s="50">
        <f>GD_CHUNG!B342</f>
        <v>10705</v>
      </c>
      <c r="C342" s="50" t="str">
        <f>GD_CHUNG!C342</f>
        <v>Nguyễn Hữu Nam</v>
      </c>
      <c r="D342" s="50" t="str">
        <f>GD_CHUNG!D342</f>
        <v>NV Lái xe - VHTTB</v>
      </c>
      <c r="E342">
        <f>VLOOKUP(B342,GD_CHAM_CONG!$C$6:$BD$997,37,FALSE)</f>
        <v>27</v>
      </c>
      <c r="F342">
        <f>VLOOKUP(B342,GD_CHAM_CONG!$C$6:$BD$997,38,FALSE)</f>
        <v>27</v>
      </c>
      <c r="G342">
        <f>VLOOKUP(B342,GD_CHAM_CONG!$C$6:$BD$997,50,FALSE)</f>
        <v>0</v>
      </c>
      <c r="H342" s="43">
        <f t="shared" si="0"/>
        <v>27</v>
      </c>
      <c r="I342" s="43">
        <f>IF(H342/E342*DM_TI_LE!$F$23&gt;680000,680000,H342/E342*DM_TI_LE!$F$23)</f>
        <v>680000</v>
      </c>
    </row>
    <row r="343" spans="1:9" ht="12.75" x14ac:dyDescent="0.2">
      <c r="A343" s="49">
        <v>339</v>
      </c>
      <c r="B343" s="50">
        <f>GD_CHUNG!B343</f>
        <v>10706</v>
      </c>
      <c r="C343" s="50" t="str">
        <f>GD_CHUNG!C343</f>
        <v>Đặng Đình Phương</v>
      </c>
      <c r="D343" s="50" t="str">
        <f>GD_CHUNG!D343</f>
        <v>NV Lái xe - VHTTB</v>
      </c>
      <c r="E343">
        <f>VLOOKUP(B343,GD_CHAM_CONG!$C$6:$BD$997,37,FALSE)</f>
        <v>27</v>
      </c>
      <c r="F343">
        <f>VLOOKUP(B343,GD_CHAM_CONG!$C$6:$BD$997,38,FALSE)</f>
        <v>27</v>
      </c>
      <c r="G343">
        <f>VLOOKUP(B343,GD_CHAM_CONG!$C$6:$BD$997,50,FALSE)</f>
        <v>0</v>
      </c>
      <c r="H343" s="43">
        <f t="shared" si="0"/>
        <v>27</v>
      </c>
      <c r="I343" s="43">
        <f>IF(H343/E343*DM_TI_LE!$F$23&gt;680000,680000,H343/E343*DM_TI_LE!$F$23)</f>
        <v>680000</v>
      </c>
    </row>
    <row r="344" spans="1:9" ht="12.75" x14ac:dyDescent="0.2">
      <c r="A344" s="49">
        <v>340</v>
      </c>
      <c r="B344" s="50">
        <f>GD_CHUNG!B344</f>
        <v>10707</v>
      </c>
      <c r="C344" s="50" t="str">
        <f>GD_CHUNG!C344</f>
        <v>Phù Trung Ninh</v>
      </c>
      <c r="D344" s="50" t="str">
        <f>GD_CHUNG!D344</f>
        <v>NV Lái xe - VHTTB</v>
      </c>
      <c r="E344">
        <f>VLOOKUP(B344,GD_CHAM_CONG!$C$6:$BD$997,37,FALSE)</f>
        <v>27</v>
      </c>
      <c r="F344">
        <f>VLOOKUP(B344,GD_CHAM_CONG!$C$6:$BD$997,38,FALSE)</f>
        <v>27</v>
      </c>
      <c r="G344">
        <f>VLOOKUP(B344,GD_CHAM_CONG!$C$6:$BD$997,50,FALSE)</f>
        <v>0</v>
      </c>
      <c r="H344" s="43">
        <f t="shared" si="0"/>
        <v>27</v>
      </c>
      <c r="I344" s="43">
        <f>IF(H344/E344*DM_TI_LE!$F$23&gt;680000,680000,H344/E344*DM_TI_LE!$F$23)</f>
        <v>680000</v>
      </c>
    </row>
    <row r="345" spans="1:9" ht="12.75" x14ac:dyDescent="0.2">
      <c r="A345" s="49">
        <v>341</v>
      </c>
      <c r="B345" s="50">
        <f>GD_CHUNG!B345</f>
        <v>10708</v>
      </c>
      <c r="C345" s="50" t="str">
        <f>GD_CHUNG!C345</f>
        <v>Phạm Đình Thuần</v>
      </c>
      <c r="D345" s="50" t="str">
        <f>GD_CHUNG!D345</f>
        <v>NV Lái xe - VHTTB</v>
      </c>
      <c r="E345">
        <f>VLOOKUP(B345,GD_CHAM_CONG!$C$6:$BD$997,37,FALSE)</f>
        <v>27</v>
      </c>
      <c r="F345">
        <f>VLOOKUP(B345,GD_CHAM_CONG!$C$6:$BD$997,38,FALSE)</f>
        <v>20</v>
      </c>
      <c r="G345">
        <f>VLOOKUP(B345,GD_CHAM_CONG!$C$6:$BD$997,50,FALSE)</f>
        <v>0</v>
      </c>
      <c r="H345" s="43">
        <f t="shared" si="0"/>
        <v>20</v>
      </c>
      <c r="I345" s="43">
        <f>IF(H345/E345*DM_TI_LE!$F$23&gt;680000,680000,H345/E345*DM_TI_LE!$F$23)</f>
        <v>503703.70370370365</v>
      </c>
    </row>
    <row r="346" spans="1:9" ht="12.75" x14ac:dyDescent="0.2">
      <c r="A346" s="49">
        <v>342</v>
      </c>
      <c r="B346" s="50">
        <f>GD_CHUNG!B346</f>
        <v>10710</v>
      </c>
      <c r="C346" s="50" t="str">
        <f>GD_CHUNG!C346</f>
        <v>Nguyễn Anh Dũng</v>
      </c>
      <c r="D346" s="50" t="str">
        <f>GD_CHUNG!D346</f>
        <v>NV Lái xe - VHTTB</v>
      </c>
      <c r="E346">
        <f>VLOOKUP(B346,GD_CHAM_CONG!$C$6:$BD$997,37,FALSE)</f>
        <v>27</v>
      </c>
      <c r="F346">
        <f>VLOOKUP(B346,GD_CHAM_CONG!$C$6:$BD$997,38,FALSE)</f>
        <v>27</v>
      </c>
      <c r="G346">
        <f>VLOOKUP(B346,GD_CHAM_CONG!$C$6:$BD$997,50,FALSE)</f>
        <v>0</v>
      </c>
      <c r="H346" s="43">
        <f t="shared" si="0"/>
        <v>27</v>
      </c>
      <c r="I346" s="43">
        <f>IF(H346/E346*DM_TI_LE!$F$23&gt;680000,680000,H346/E346*DM_TI_LE!$F$23)</f>
        <v>680000</v>
      </c>
    </row>
    <row r="347" spans="1:9" ht="12.75" x14ac:dyDescent="0.2">
      <c r="A347" s="49">
        <v>343</v>
      </c>
      <c r="B347" s="50">
        <f>GD_CHUNG!B347</f>
        <v>10711</v>
      </c>
      <c r="C347" s="50" t="str">
        <f>GD_CHUNG!C347</f>
        <v>Nguyễn Ngọc Hà</v>
      </c>
      <c r="D347" s="50" t="str">
        <f>GD_CHUNG!D347</f>
        <v>NV Lái xe - VHTTB</v>
      </c>
      <c r="E347">
        <f>VLOOKUP(B347,GD_CHAM_CONG!$C$6:$BD$997,37,FALSE)</f>
        <v>27</v>
      </c>
      <c r="F347">
        <f>VLOOKUP(B347,GD_CHAM_CONG!$C$6:$BD$997,38,FALSE)</f>
        <v>21</v>
      </c>
      <c r="G347">
        <f>VLOOKUP(B347,GD_CHAM_CONG!$C$6:$BD$997,50,FALSE)</f>
        <v>0</v>
      </c>
      <c r="H347" s="43">
        <f t="shared" si="0"/>
        <v>21</v>
      </c>
      <c r="I347" s="43">
        <f>IF(H347/E347*DM_TI_LE!$F$23&gt;680000,680000,H347/E347*DM_TI_LE!$F$23)</f>
        <v>528888.88888888888</v>
      </c>
    </row>
    <row r="348" spans="1:9" ht="12.75" x14ac:dyDescent="0.2">
      <c r="A348" s="49">
        <v>344</v>
      </c>
      <c r="B348" s="50">
        <f>GD_CHUNG!B348</f>
        <v>10712</v>
      </c>
      <c r="C348" s="50" t="str">
        <f>GD_CHUNG!C348</f>
        <v>Phạm Đức Long</v>
      </c>
      <c r="D348" s="50" t="str">
        <f>GD_CHUNG!D348</f>
        <v>NV Lái xe - VHTTB</v>
      </c>
      <c r="E348">
        <f>VLOOKUP(B348,GD_CHAM_CONG!$C$6:$BD$997,37,FALSE)</f>
        <v>27</v>
      </c>
      <c r="F348">
        <f>VLOOKUP(B348,GD_CHAM_CONG!$C$6:$BD$997,38,FALSE)</f>
        <v>27</v>
      </c>
      <c r="G348">
        <f>VLOOKUP(B348,GD_CHAM_CONG!$C$6:$BD$997,50,FALSE)</f>
        <v>0</v>
      </c>
      <c r="H348" s="43">
        <f t="shared" si="0"/>
        <v>27</v>
      </c>
      <c r="I348" s="43">
        <f>IF(H348/E348*DM_TI_LE!$F$23&gt;680000,680000,H348/E348*DM_TI_LE!$F$23)</f>
        <v>680000</v>
      </c>
    </row>
    <row r="349" spans="1:9" ht="12.75" x14ac:dyDescent="0.2">
      <c r="A349" s="49">
        <v>345</v>
      </c>
      <c r="B349" s="50">
        <f>GD_CHUNG!B349</f>
        <v>10713</v>
      </c>
      <c r="C349" s="50" t="str">
        <f>GD_CHUNG!C349</f>
        <v>Trịnh Văn Mạnh</v>
      </c>
      <c r="D349" s="50" t="str">
        <f>GD_CHUNG!D349</f>
        <v>NV Lái xe - VHTTB</v>
      </c>
      <c r="E349">
        <f>VLOOKUP(B349,GD_CHAM_CONG!$C$6:$BD$997,37,FALSE)</f>
        <v>27</v>
      </c>
      <c r="F349">
        <f>VLOOKUP(B349,GD_CHAM_CONG!$C$6:$BD$997,38,FALSE)</f>
        <v>27</v>
      </c>
      <c r="G349">
        <f>VLOOKUP(B349,GD_CHAM_CONG!$C$6:$BD$997,50,FALSE)</f>
        <v>0</v>
      </c>
      <c r="H349" s="43">
        <f t="shared" si="0"/>
        <v>27</v>
      </c>
      <c r="I349" s="43">
        <f>IF(H349/E349*DM_TI_LE!$F$23&gt;680000,680000,H349/E349*DM_TI_LE!$F$23)</f>
        <v>680000</v>
      </c>
    </row>
    <row r="350" spans="1:9" ht="12.75" x14ac:dyDescent="0.2">
      <c r="A350" s="49">
        <v>346</v>
      </c>
      <c r="B350" s="50">
        <f>GD_CHUNG!B350</f>
        <v>10714</v>
      </c>
      <c r="C350" s="50" t="str">
        <f>GD_CHUNG!C350</f>
        <v>Phạm Văn Hải</v>
      </c>
      <c r="D350" s="50" t="str">
        <f>GD_CHUNG!D350</f>
        <v>NV Lái xe - VHTTB</v>
      </c>
      <c r="E350">
        <f>VLOOKUP(B350,GD_CHAM_CONG!$C$6:$BD$997,37,FALSE)</f>
        <v>27</v>
      </c>
      <c r="F350">
        <f>VLOOKUP(B350,GD_CHAM_CONG!$C$6:$BD$997,38,FALSE)</f>
        <v>27</v>
      </c>
      <c r="G350">
        <f>VLOOKUP(B350,GD_CHAM_CONG!$C$6:$BD$997,50,FALSE)</f>
        <v>0</v>
      </c>
      <c r="H350" s="43">
        <f t="shared" si="0"/>
        <v>27</v>
      </c>
      <c r="I350" s="43">
        <f>IF(H350/E350*DM_TI_LE!$F$23&gt;680000,680000,H350/E350*DM_TI_LE!$F$23)</f>
        <v>680000</v>
      </c>
    </row>
    <row r="351" spans="1:9" ht="12.75" x14ac:dyDescent="0.2">
      <c r="A351" s="49">
        <v>347</v>
      </c>
      <c r="B351" s="50">
        <f>GD_CHUNG!B351</f>
        <v>10716</v>
      </c>
      <c r="C351" s="50" t="str">
        <f>GD_CHUNG!C351</f>
        <v>Bùi Văn Thành</v>
      </c>
      <c r="D351" s="50" t="str">
        <f>GD_CHUNG!D351</f>
        <v>NV Lái xe - VHTTB</v>
      </c>
      <c r="E351">
        <f>VLOOKUP(B351,GD_CHAM_CONG!$C$6:$BD$997,37,FALSE)</f>
        <v>27</v>
      </c>
      <c r="F351">
        <f>VLOOKUP(B351,GD_CHAM_CONG!$C$6:$BD$997,38,FALSE)</f>
        <v>27</v>
      </c>
      <c r="G351">
        <f>VLOOKUP(B351,GD_CHAM_CONG!$C$6:$BD$997,50,FALSE)</f>
        <v>0</v>
      </c>
      <c r="H351" s="43">
        <f t="shared" si="0"/>
        <v>27</v>
      </c>
      <c r="I351" s="43">
        <f>IF(H351/E351*DM_TI_LE!$F$23&gt;680000,680000,H351/E351*DM_TI_LE!$F$23)</f>
        <v>680000</v>
      </c>
    </row>
    <row r="352" spans="1:9" ht="12.75" x14ac:dyDescent="0.2">
      <c r="A352" s="49">
        <v>348</v>
      </c>
      <c r="B352" s="50">
        <f>GD_CHUNG!B352</f>
        <v>10717</v>
      </c>
      <c r="C352" s="50" t="str">
        <f>GD_CHUNG!C352</f>
        <v>Bùi Chí Công</v>
      </c>
      <c r="D352" s="50" t="str">
        <f>GD_CHUNG!D352</f>
        <v>NV Lái xe - VHTTB</v>
      </c>
      <c r="E352">
        <f>VLOOKUP(B352,GD_CHAM_CONG!$C$6:$BD$997,37,FALSE)</f>
        <v>27</v>
      </c>
      <c r="F352">
        <f>VLOOKUP(B352,GD_CHAM_CONG!$C$6:$BD$997,38,FALSE)</f>
        <v>27</v>
      </c>
      <c r="G352">
        <f>VLOOKUP(B352,GD_CHAM_CONG!$C$6:$BD$997,50,FALSE)</f>
        <v>0</v>
      </c>
      <c r="H352" s="43">
        <f t="shared" si="0"/>
        <v>27</v>
      </c>
      <c r="I352" s="43">
        <f>IF(H352/E352*DM_TI_LE!$F$23&gt;680000,680000,H352/E352*DM_TI_LE!$F$23)</f>
        <v>680000</v>
      </c>
    </row>
    <row r="353" spans="1:9" ht="12.75" x14ac:dyDescent="0.2">
      <c r="A353" s="49">
        <v>349</v>
      </c>
      <c r="B353" s="50">
        <f>GD_CHUNG!B353</f>
        <v>10718</v>
      </c>
      <c r="C353" s="50" t="str">
        <f>GD_CHUNG!C353</f>
        <v>Nguyễn Văn Định</v>
      </c>
      <c r="D353" s="50" t="str">
        <f>GD_CHUNG!D353</f>
        <v>NV Lái xe - VHTTB</v>
      </c>
      <c r="E353">
        <f>VLOOKUP(B353,GD_CHAM_CONG!$C$6:$BD$997,37,FALSE)</f>
        <v>27</v>
      </c>
      <c r="F353">
        <f>VLOOKUP(B353,GD_CHAM_CONG!$C$6:$BD$997,38,FALSE)</f>
        <v>27</v>
      </c>
      <c r="G353">
        <f>VLOOKUP(B353,GD_CHAM_CONG!$C$6:$BD$997,50,FALSE)</f>
        <v>0</v>
      </c>
      <c r="H353" s="43">
        <f t="shared" si="0"/>
        <v>27</v>
      </c>
      <c r="I353" s="43">
        <f>IF(H353/E353*DM_TI_LE!$F$23&gt;680000,680000,H353/E353*DM_TI_LE!$F$23)</f>
        <v>680000</v>
      </c>
    </row>
    <row r="354" spans="1:9" ht="12.75" x14ac:dyDescent="0.2">
      <c r="A354" s="49">
        <v>350</v>
      </c>
      <c r="B354" s="50">
        <f>GD_CHUNG!B354</f>
        <v>10719</v>
      </c>
      <c r="C354" s="50" t="str">
        <f>GD_CHUNG!C354</f>
        <v>Nguyễn Hải Anh</v>
      </c>
      <c r="D354" s="50" t="str">
        <f>GD_CHUNG!D354</f>
        <v>NV Lái xe - VHTTB</v>
      </c>
      <c r="E354">
        <f>VLOOKUP(B354,GD_CHAM_CONG!$C$6:$BD$997,37,FALSE)</f>
        <v>27</v>
      </c>
      <c r="F354">
        <f>VLOOKUP(B354,GD_CHAM_CONG!$C$6:$BD$997,38,FALSE)</f>
        <v>27</v>
      </c>
      <c r="G354">
        <f>VLOOKUP(B354,GD_CHAM_CONG!$C$6:$BD$997,50,FALSE)</f>
        <v>0</v>
      </c>
      <c r="H354" s="43">
        <f t="shared" si="0"/>
        <v>27</v>
      </c>
      <c r="I354" s="43">
        <f>IF(H354/E354*DM_TI_LE!$F$23&gt;680000,680000,H354/E354*DM_TI_LE!$F$23)</f>
        <v>680000</v>
      </c>
    </row>
    <row r="355" spans="1:9" ht="12.75" x14ac:dyDescent="0.2">
      <c r="A355" s="49">
        <v>351</v>
      </c>
      <c r="B355" s="50">
        <f>GD_CHUNG!B355</f>
        <v>10720</v>
      </c>
      <c r="C355" s="50" t="str">
        <f>GD_CHUNG!C355</f>
        <v>Bùi Kiên Trung</v>
      </c>
      <c r="D355" s="50" t="str">
        <f>GD_CHUNG!D355</f>
        <v>NV Lái xe - VHTTB</v>
      </c>
      <c r="E355">
        <f>VLOOKUP(B355,GD_CHAM_CONG!$C$6:$BD$997,37,FALSE)</f>
        <v>27</v>
      </c>
      <c r="F355">
        <f>VLOOKUP(B355,GD_CHAM_CONG!$C$6:$BD$997,38,FALSE)</f>
        <v>27</v>
      </c>
      <c r="G355">
        <f>VLOOKUP(B355,GD_CHAM_CONG!$C$6:$BD$997,50,FALSE)</f>
        <v>0</v>
      </c>
      <c r="H355" s="43">
        <f t="shared" si="0"/>
        <v>27</v>
      </c>
      <c r="I355" s="43">
        <f>IF(H355/E355*DM_TI_LE!$F$23&gt;680000,680000,H355/E355*DM_TI_LE!$F$23)</f>
        <v>680000</v>
      </c>
    </row>
    <row r="356" spans="1:9" ht="12.75" x14ac:dyDescent="0.2">
      <c r="A356" s="49">
        <v>352</v>
      </c>
      <c r="B356" s="50">
        <f>GD_CHUNG!B356</f>
        <v>10721</v>
      </c>
      <c r="C356" s="50" t="str">
        <f>GD_CHUNG!C356</f>
        <v>Vũ Quốc Cường</v>
      </c>
      <c r="D356" s="50" t="str">
        <f>GD_CHUNG!D356</f>
        <v>NV Lái xe - VHTTB</v>
      </c>
      <c r="E356">
        <f>VLOOKUP(B356,GD_CHAM_CONG!$C$6:$BD$997,37,FALSE)</f>
        <v>27</v>
      </c>
      <c r="F356">
        <f>VLOOKUP(B356,GD_CHAM_CONG!$C$6:$BD$997,38,FALSE)</f>
        <v>27</v>
      </c>
      <c r="G356">
        <f>VLOOKUP(B356,GD_CHAM_CONG!$C$6:$BD$997,50,FALSE)</f>
        <v>0</v>
      </c>
      <c r="H356" s="43">
        <f t="shared" si="0"/>
        <v>27</v>
      </c>
      <c r="I356" s="43">
        <f>IF(H356/E356*DM_TI_LE!$F$23&gt;680000,680000,H356/E356*DM_TI_LE!$F$23)</f>
        <v>680000</v>
      </c>
    </row>
    <row r="357" spans="1:9" ht="12.75" x14ac:dyDescent="0.2">
      <c r="A357" s="49">
        <v>353</v>
      </c>
      <c r="B357" s="50">
        <f>GD_CHUNG!B357</f>
        <v>10722</v>
      </c>
      <c r="C357" s="50" t="str">
        <f>GD_CHUNG!C357</f>
        <v>Vũ Văn Dương</v>
      </c>
      <c r="D357" s="50" t="str">
        <f>GD_CHUNG!D357</f>
        <v>NV Lái xe - VHTTB</v>
      </c>
      <c r="E357">
        <f>VLOOKUP(B357,GD_CHAM_CONG!$C$6:$BD$997,37,FALSE)</f>
        <v>27</v>
      </c>
      <c r="F357">
        <f>VLOOKUP(B357,GD_CHAM_CONG!$C$6:$BD$997,38,FALSE)</f>
        <v>27</v>
      </c>
      <c r="G357">
        <f>VLOOKUP(B357,GD_CHAM_CONG!$C$6:$BD$997,50,FALSE)</f>
        <v>0</v>
      </c>
      <c r="H357" s="43">
        <f t="shared" si="0"/>
        <v>27</v>
      </c>
      <c r="I357" s="43">
        <f>IF(H357/E357*DM_TI_LE!$F$23&gt;680000,680000,H357/E357*DM_TI_LE!$F$23)</f>
        <v>680000</v>
      </c>
    </row>
    <row r="358" spans="1:9" ht="12.75" x14ac:dyDescent="0.2">
      <c r="A358" s="49">
        <v>354</v>
      </c>
      <c r="B358" s="50">
        <f>GD_CHUNG!B358</f>
        <v>10723</v>
      </c>
      <c r="C358" s="50" t="str">
        <f>GD_CHUNG!C358</f>
        <v>Vũ Văn Thái</v>
      </c>
      <c r="D358" s="50" t="str">
        <f>GD_CHUNG!D358</f>
        <v>NV Lái xe - VHTTB</v>
      </c>
      <c r="E358">
        <f>VLOOKUP(B358,GD_CHAM_CONG!$C$6:$BD$997,37,FALSE)</f>
        <v>27</v>
      </c>
      <c r="F358">
        <f>VLOOKUP(B358,GD_CHAM_CONG!$C$6:$BD$997,38,FALSE)</f>
        <v>27</v>
      </c>
      <c r="G358">
        <f>VLOOKUP(B358,GD_CHAM_CONG!$C$6:$BD$997,50,FALSE)</f>
        <v>0</v>
      </c>
      <c r="H358" s="43">
        <f t="shared" si="0"/>
        <v>27</v>
      </c>
      <c r="I358" s="43">
        <f>IF(H358/E358*DM_TI_LE!$F$23&gt;680000,680000,H358/E358*DM_TI_LE!$F$23)</f>
        <v>680000</v>
      </c>
    </row>
    <row r="359" spans="1:9" ht="12.75" x14ac:dyDescent="0.2">
      <c r="A359" s="49">
        <v>355</v>
      </c>
      <c r="B359" s="50">
        <f>GD_CHUNG!B359</f>
        <v>10725</v>
      </c>
      <c r="C359" s="50" t="str">
        <f>GD_CHUNG!C359</f>
        <v>Phạm Quang Sơn</v>
      </c>
      <c r="D359" s="50" t="str">
        <f>GD_CHUNG!D359</f>
        <v>NV Lái xe - VHTTB</v>
      </c>
      <c r="E359">
        <f>VLOOKUP(B359,GD_CHAM_CONG!$C$6:$BD$997,37,FALSE)</f>
        <v>27</v>
      </c>
      <c r="F359">
        <f>VLOOKUP(B359,GD_CHAM_CONG!$C$6:$BD$997,38,FALSE)</f>
        <v>27</v>
      </c>
      <c r="G359">
        <f>VLOOKUP(B359,GD_CHAM_CONG!$C$6:$BD$997,50,FALSE)</f>
        <v>0</v>
      </c>
      <c r="H359" s="43">
        <f t="shared" si="0"/>
        <v>27</v>
      </c>
      <c r="I359" s="43">
        <f>IF(H359/E359*DM_TI_LE!$F$23&gt;680000,680000,H359/E359*DM_TI_LE!$F$23)</f>
        <v>680000</v>
      </c>
    </row>
    <row r="360" spans="1:9" ht="12.75" x14ac:dyDescent="0.2">
      <c r="A360" s="49">
        <v>356</v>
      </c>
      <c r="B360" s="50">
        <f>GD_CHUNG!B360</f>
        <v>10726</v>
      </c>
      <c r="C360" s="50" t="str">
        <f>GD_CHUNG!C360</f>
        <v>Vũ Mạnh Hùng</v>
      </c>
      <c r="D360" s="50" t="str">
        <f>GD_CHUNG!D360</f>
        <v>NV Lái xe - VHTTB</v>
      </c>
      <c r="E360">
        <f>VLOOKUP(B360,GD_CHAM_CONG!$C$6:$BD$997,37,FALSE)</f>
        <v>27</v>
      </c>
      <c r="F360">
        <f>VLOOKUP(B360,GD_CHAM_CONG!$C$6:$BD$997,38,FALSE)</f>
        <v>22</v>
      </c>
      <c r="G360">
        <f>VLOOKUP(B360,GD_CHAM_CONG!$C$6:$BD$997,50,FALSE)</f>
        <v>0</v>
      </c>
      <c r="H360" s="43">
        <f t="shared" si="0"/>
        <v>22</v>
      </c>
      <c r="I360" s="43">
        <f>IF(H360/E360*DM_TI_LE!$F$23&gt;680000,680000,H360/E360*DM_TI_LE!$F$23)</f>
        <v>554074.07407407404</v>
      </c>
    </row>
    <row r="361" spans="1:9" ht="12.75" x14ac:dyDescent="0.2">
      <c r="A361" s="49">
        <v>357</v>
      </c>
      <c r="B361" s="50">
        <f>GD_CHUNG!B361</f>
        <v>10727</v>
      </c>
      <c r="C361" s="50" t="str">
        <f>GD_CHUNG!C361</f>
        <v>Trần Mạnh Hùng</v>
      </c>
      <c r="D361" s="50" t="str">
        <f>GD_CHUNG!D361</f>
        <v>NV Lái xe - VHTTB</v>
      </c>
      <c r="E361">
        <f>VLOOKUP(B361,GD_CHAM_CONG!$C$6:$BD$997,37,FALSE)</f>
        <v>27</v>
      </c>
      <c r="F361">
        <f>VLOOKUP(B361,GD_CHAM_CONG!$C$6:$BD$997,38,FALSE)</f>
        <v>27</v>
      </c>
      <c r="G361">
        <f>VLOOKUP(B361,GD_CHAM_CONG!$C$6:$BD$997,50,FALSE)</f>
        <v>0</v>
      </c>
      <c r="H361" s="43">
        <f t="shared" si="0"/>
        <v>27</v>
      </c>
      <c r="I361" s="43">
        <f>IF(H361/E361*DM_TI_LE!$F$23&gt;680000,680000,H361/E361*DM_TI_LE!$F$23)</f>
        <v>680000</v>
      </c>
    </row>
    <row r="362" spans="1:9" ht="12.75" x14ac:dyDescent="0.2">
      <c r="A362" s="49">
        <v>358</v>
      </c>
      <c r="B362" s="50">
        <f>GD_CHUNG!B362</f>
        <v>10728</v>
      </c>
      <c r="C362" s="50" t="str">
        <f>GD_CHUNG!C362</f>
        <v>Nguyễn Mạnh Hùng</v>
      </c>
      <c r="D362" s="50" t="str">
        <f>GD_CHUNG!D362</f>
        <v>NV Lái xe - VHTTB</v>
      </c>
      <c r="E362">
        <f>VLOOKUP(B362,GD_CHAM_CONG!$C$6:$BD$997,37,FALSE)</f>
        <v>27</v>
      </c>
      <c r="F362">
        <f>VLOOKUP(B362,GD_CHAM_CONG!$C$6:$BD$997,38,FALSE)</f>
        <v>27</v>
      </c>
      <c r="G362">
        <f>VLOOKUP(B362,GD_CHAM_CONG!$C$6:$BD$997,50,FALSE)</f>
        <v>0</v>
      </c>
      <c r="H362" s="43">
        <f t="shared" si="0"/>
        <v>27</v>
      </c>
      <c r="I362" s="43">
        <f>IF(H362/E362*DM_TI_LE!$F$23&gt;680000,680000,H362/E362*DM_TI_LE!$F$23)</f>
        <v>680000</v>
      </c>
    </row>
    <row r="363" spans="1:9" ht="12.75" x14ac:dyDescent="0.2">
      <c r="A363" s="49">
        <v>359</v>
      </c>
      <c r="B363" s="50">
        <f>GD_CHUNG!B363</f>
        <v>10729</v>
      </c>
      <c r="C363" s="50" t="str">
        <f>GD_CHUNG!C363</f>
        <v>Nguyễn Thanh Quyết</v>
      </c>
      <c r="D363" s="50" t="str">
        <f>GD_CHUNG!D363</f>
        <v>NV Lái xe - VHTTB</v>
      </c>
      <c r="E363">
        <f>VLOOKUP(B363,GD_CHAM_CONG!$C$6:$BD$997,37,FALSE)</f>
        <v>27</v>
      </c>
      <c r="F363">
        <f>VLOOKUP(B363,GD_CHAM_CONG!$C$6:$BD$997,38,FALSE)</f>
        <v>27</v>
      </c>
      <c r="G363">
        <f>VLOOKUP(B363,GD_CHAM_CONG!$C$6:$BD$997,50,FALSE)</f>
        <v>0</v>
      </c>
      <c r="H363" s="43">
        <f t="shared" si="0"/>
        <v>27</v>
      </c>
      <c r="I363" s="43">
        <f>IF(H363/E363*DM_TI_LE!$F$23&gt;680000,680000,H363/E363*DM_TI_LE!$F$23)</f>
        <v>680000</v>
      </c>
    </row>
    <row r="364" spans="1:9" ht="12.75" x14ac:dyDescent="0.2">
      <c r="A364" s="49">
        <v>360</v>
      </c>
      <c r="B364" s="50">
        <f>GD_CHUNG!B364</f>
        <v>10730</v>
      </c>
      <c r="C364" s="50" t="str">
        <f>GD_CHUNG!C364</f>
        <v>Nguyễn Thanh Bình</v>
      </c>
      <c r="D364" s="50" t="str">
        <f>GD_CHUNG!D364</f>
        <v>NV Lái xe - VHTTB</v>
      </c>
      <c r="E364">
        <f>VLOOKUP(B364,GD_CHAM_CONG!$C$6:$BD$997,37,FALSE)</f>
        <v>27</v>
      </c>
      <c r="F364">
        <f>VLOOKUP(B364,GD_CHAM_CONG!$C$6:$BD$997,38,FALSE)</f>
        <v>27</v>
      </c>
      <c r="G364">
        <f>VLOOKUP(B364,GD_CHAM_CONG!$C$6:$BD$997,50,FALSE)</f>
        <v>0</v>
      </c>
      <c r="H364" s="43">
        <f t="shared" si="0"/>
        <v>27</v>
      </c>
      <c r="I364" s="43">
        <f>IF(H364/E364*DM_TI_LE!$F$23&gt;680000,680000,H364/E364*DM_TI_LE!$F$23)</f>
        <v>680000</v>
      </c>
    </row>
    <row r="365" spans="1:9" ht="12.75" x14ac:dyDescent="0.2">
      <c r="A365" s="49">
        <v>361</v>
      </c>
      <c r="B365" s="50">
        <f>GD_CHUNG!B365</f>
        <v>10731</v>
      </c>
      <c r="C365" s="50" t="str">
        <f>GD_CHUNG!C365</f>
        <v>Vũ Tiến Lịch</v>
      </c>
      <c r="D365" s="50" t="str">
        <f>GD_CHUNG!D365</f>
        <v>NV Lái xe - VHTTB</v>
      </c>
      <c r="E365">
        <f>VLOOKUP(B365,GD_CHAM_CONG!$C$6:$BD$997,37,FALSE)</f>
        <v>27</v>
      </c>
      <c r="F365">
        <f>VLOOKUP(B365,GD_CHAM_CONG!$C$6:$BD$997,38,FALSE)</f>
        <v>27</v>
      </c>
      <c r="G365">
        <f>VLOOKUP(B365,GD_CHAM_CONG!$C$6:$BD$997,50,FALSE)</f>
        <v>0</v>
      </c>
      <c r="H365" s="43">
        <f t="shared" si="0"/>
        <v>27</v>
      </c>
      <c r="I365" s="43">
        <f>IF(H365/E365*DM_TI_LE!$F$23&gt;680000,680000,H365/E365*DM_TI_LE!$F$23)</f>
        <v>680000</v>
      </c>
    </row>
    <row r="366" spans="1:9" ht="12.75" x14ac:dyDescent="0.2">
      <c r="A366" s="49">
        <v>362</v>
      </c>
      <c r="B366" s="50">
        <f>GD_CHUNG!B366</f>
        <v>10732</v>
      </c>
      <c r="C366" s="50" t="str">
        <f>GD_CHUNG!C366</f>
        <v>Nguyễn Xuân Hợi</v>
      </c>
      <c r="D366" s="50" t="str">
        <f>GD_CHUNG!D366</f>
        <v>NV Lái xe - VHTTB</v>
      </c>
      <c r="E366">
        <f>VLOOKUP(B366,GD_CHAM_CONG!$C$6:$BD$997,37,FALSE)</f>
        <v>27</v>
      </c>
      <c r="F366">
        <f>VLOOKUP(B366,GD_CHAM_CONG!$C$6:$BD$997,38,FALSE)</f>
        <v>20</v>
      </c>
      <c r="G366">
        <f>VLOOKUP(B366,GD_CHAM_CONG!$C$6:$BD$997,50,FALSE)</f>
        <v>0</v>
      </c>
      <c r="H366" s="43">
        <f t="shared" si="0"/>
        <v>20</v>
      </c>
      <c r="I366" s="43">
        <f>IF(H366/E366*DM_TI_LE!$F$23&gt;680000,680000,H366/E366*DM_TI_LE!$F$23)</f>
        <v>503703.70370370365</v>
      </c>
    </row>
    <row r="367" spans="1:9" ht="12.75" x14ac:dyDescent="0.2">
      <c r="A367" s="49">
        <v>363</v>
      </c>
      <c r="B367" s="50">
        <f>GD_CHUNG!B367</f>
        <v>10733</v>
      </c>
      <c r="C367" s="50" t="str">
        <f>GD_CHUNG!C367</f>
        <v>Nguyễn Văn Sơn</v>
      </c>
      <c r="D367" s="50" t="str">
        <f>GD_CHUNG!D367</f>
        <v>NV Lái xe - VHTTB</v>
      </c>
      <c r="E367">
        <f>VLOOKUP(B367,GD_CHAM_CONG!$C$6:$BD$997,37,FALSE)</f>
        <v>27</v>
      </c>
      <c r="F367">
        <f>VLOOKUP(B367,GD_CHAM_CONG!$C$6:$BD$997,38,FALSE)</f>
        <v>27</v>
      </c>
      <c r="G367">
        <f>VLOOKUP(B367,GD_CHAM_CONG!$C$6:$BD$997,50,FALSE)</f>
        <v>0</v>
      </c>
      <c r="H367" s="43">
        <f t="shared" si="0"/>
        <v>27</v>
      </c>
      <c r="I367" s="43">
        <f>IF(H367/E367*DM_TI_LE!$F$23&gt;680000,680000,H367/E367*DM_TI_LE!$F$23)</f>
        <v>680000</v>
      </c>
    </row>
    <row r="368" spans="1:9" ht="12.75" x14ac:dyDescent="0.2">
      <c r="A368" s="49">
        <v>364</v>
      </c>
      <c r="B368" s="50">
        <f>GD_CHUNG!B368</f>
        <v>11132</v>
      </c>
      <c r="C368" s="50" t="str">
        <f>GD_CHUNG!C368</f>
        <v>Nguyễn Hữu Chức</v>
      </c>
      <c r="D368" s="50" t="str">
        <f>GD_CHUNG!D368</f>
        <v>NV Lái xe - VHTTB</v>
      </c>
      <c r="E368">
        <f>VLOOKUP(B368,GD_CHAM_CONG!$C$6:$BD$997,37,FALSE)</f>
        <v>27</v>
      </c>
      <c r="F368">
        <f>VLOOKUP(B368,GD_CHAM_CONG!$C$6:$BD$997,38,FALSE)</f>
        <v>15</v>
      </c>
      <c r="G368">
        <f>VLOOKUP(B368,GD_CHAM_CONG!$C$6:$BD$997,50,FALSE)</f>
        <v>0</v>
      </c>
      <c r="H368" s="43">
        <f t="shared" si="0"/>
        <v>15</v>
      </c>
      <c r="I368" s="43">
        <f>IF(H368/E368*DM_TI_LE!$F$23&gt;680000,680000,H368/E368*DM_TI_LE!$F$23)</f>
        <v>377777.77777777781</v>
      </c>
    </row>
    <row r="369" spans="1:9" ht="12.75" x14ac:dyDescent="0.2">
      <c r="A369" s="49">
        <v>365</v>
      </c>
      <c r="B369" s="50">
        <f>GD_CHUNG!B369</f>
        <v>11133</v>
      </c>
      <c r="C369" s="50" t="str">
        <f>GD_CHUNG!C369</f>
        <v>Phù Định</v>
      </c>
      <c r="D369" s="50" t="str">
        <f>GD_CHUNG!D369</f>
        <v>NV Lái xe - VHTTB</v>
      </c>
      <c r="E369">
        <f>VLOOKUP(B369,GD_CHAM_CONG!$C$6:$BD$997,37,FALSE)</f>
        <v>27</v>
      </c>
      <c r="F369">
        <f>VLOOKUP(B369,GD_CHAM_CONG!$C$6:$BD$997,38,FALSE)</f>
        <v>27</v>
      </c>
      <c r="G369">
        <f>VLOOKUP(B369,GD_CHAM_CONG!$C$6:$BD$997,50,FALSE)</f>
        <v>0</v>
      </c>
      <c r="H369" s="43">
        <f t="shared" si="0"/>
        <v>27</v>
      </c>
      <c r="I369" s="43">
        <f>IF(H369/E369*DM_TI_LE!$F$23&gt;680000,680000,H369/E369*DM_TI_LE!$F$23)</f>
        <v>680000</v>
      </c>
    </row>
    <row r="370" spans="1:9" ht="12.75" x14ac:dyDescent="0.2">
      <c r="A370" s="49">
        <v>366</v>
      </c>
      <c r="B370" s="50">
        <f>GD_CHUNG!B370</f>
        <v>11134</v>
      </c>
      <c r="C370" s="50" t="str">
        <f>GD_CHUNG!C370</f>
        <v>Hồ Ngọc Hà</v>
      </c>
      <c r="D370" s="50" t="str">
        <f>GD_CHUNG!D370</f>
        <v>NV Lái xe - VHTTB</v>
      </c>
      <c r="E370">
        <f>VLOOKUP(B370,GD_CHAM_CONG!$C$6:$BD$997,37,FALSE)</f>
        <v>27</v>
      </c>
      <c r="F370">
        <f>VLOOKUP(B370,GD_CHAM_CONG!$C$6:$BD$997,38,FALSE)</f>
        <v>20</v>
      </c>
      <c r="G370">
        <f>VLOOKUP(B370,GD_CHAM_CONG!$C$6:$BD$997,50,FALSE)</f>
        <v>0</v>
      </c>
      <c r="H370" s="43">
        <f t="shared" si="0"/>
        <v>20</v>
      </c>
      <c r="I370" s="43">
        <f>IF(H370/E370*DM_TI_LE!$F$23&gt;680000,680000,H370/E370*DM_TI_LE!$F$23)</f>
        <v>503703.70370370365</v>
      </c>
    </row>
    <row r="371" spans="1:9" ht="12.75" x14ac:dyDescent="0.2">
      <c r="A371" s="49">
        <v>367</v>
      </c>
      <c r="B371" s="50">
        <f>GD_CHUNG!B371</f>
        <v>11135</v>
      </c>
      <c r="C371" s="50" t="str">
        <f>GD_CHUNG!C371</f>
        <v>Nguyễn Đắc Thanh</v>
      </c>
      <c r="D371" s="50" t="str">
        <f>GD_CHUNG!D371</f>
        <v>NV Lái xe - VHTTB</v>
      </c>
      <c r="E371">
        <f>VLOOKUP(B371,GD_CHAM_CONG!$C$6:$BD$997,37,FALSE)</f>
        <v>27</v>
      </c>
      <c r="F371">
        <f>VLOOKUP(B371,GD_CHAM_CONG!$C$6:$BD$997,38,FALSE)</f>
        <v>23</v>
      </c>
      <c r="G371">
        <f>VLOOKUP(B371,GD_CHAM_CONG!$C$6:$BD$997,50,FALSE)</f>
        <v>0</v>
      </c>
      <c r="H371" s="43">
        <f t="shared" si="0"/>
        <v>23</v>
      </c>
      <c r="I371" s="43">
        <f>IF(H371/E371*DM_TI_LE!$F$23&gt;680000,680000,H371/E371*DM_TI_LE!$F$23)</f>
        <v>579259.25925925921</v>
      </c>
    </row>
    <row r="372" spans="1:9" ht="12.75" x14ac:dyDescent="0.2">
      <c r="A372" s="49">
        <v>368</v>
      </c>
      <c r="B372" s="50">
        <f>GD_CHUNG!B372</f>
        <v>11136</v>
      </c>
      <c r="C372" s="50" t="str">
        <f>GD_CHUNG!C372</f>
        <v>Nguyễn Huy Dũng</v>
      </c>
      <c r="D372" s="50" t="str">
        <f>GD_CHUNG!D372</f>
        <v>NV Lái xe - VHTTB</v>
      </c>
      <c r="E372">
        <f>VLOOKUP(B372,GD_CHAM_CONG!$C$6:$BD$997,37,FALSE)</f>
        <v>27</v>
      </c>
      <c r="F372">
        <f>VLOOKUP(B372,GD_CHAM_CONG!$C$6:$BD$997,38,FALSE)</f>
        <v>27</v>
      </c>
      <c r="G372">
        <f>VLOOKUP(B372,GD_CHAM_CONG!$C$6:$BD$997,50,FALSE)</f>
        <v>0</v>
      </c>
      <c r="H372" s="43">
        <f t="shared" si="0"/>
        <v>27</v>
      </c>
      <c r="I372" s="43">
        <f>IF(H372/E372*DM_TI_LE!$F$23&gt;680000,680000,H372/E372*DM_TI_LE!$F$23)</f>
        <v>680000</v>
      </c>
    </row>
    <row r="373" spans="1:9" ht="12.75" x14ac:dyDescent="0.2">
      <c r="A373" s="49">
        <v>369</v>
      </c>
      <c r="B373" s="50">
        <f>GD_CHUNG!B373</f>
        <v>11137</v>
      </c>
      <c r="C373" s="50" t="str">
        <f>GD_CHUNG!C373</f>
        <v>Nguyễn Văn Phong</v>
      </c>
      <c r="D373" s="50" t="str">
        <f>GD_CHUNG!D373</f>
        <v>NV Lái xe - VHTTB</v>
      </c>
      <c r="E373">
        <f>VLOOKUP(B373,GD_CHAM_CONG!$C$6:$BD$997,37,FALSE)</f>
        <v>27</v>
      </c>
      <c r="F373">
        <f>VLOOKUP(B373,GD_CHAM_CONG!$C$6:$BD$997,38,FALSE)</f>
        <v>27</v>
      </c>
      <c r="G373">
        <f>VLOOKUP(B373,GD_CHAM_CONG!$C$6:$BD$997,50,FALSE)</f>
        <v>0</v>
      </c>
      <c r="H373" s="43">
        <f t="shared" si="0"/>
        <v>27</v>
      </c>
      <c r="I373" s="43">
        <f>IF(H373/E373*DM_TI_LE!$F$23&gt;680000,680000,H373/E373*DM_TI_LE!$F$23)</f>
        <v>680000</v>
      </c>
    </row>
    <row r="374" spans="1:9" ht="12.75" x14ac:dyDescent="0.2">
      <c r="A374" s="49">
        <v>370</v>
      </c>
      <c r="B374" s="50">
        <f>GD_CHUNG!B374</f>
        <v>11138</v>
      </c>
      <c r="C374" s="50" t="str">
        <f>GD_CHUNG!C374</f>
        <v>Phạm Việt Tùng</v>
      </c>
      <c r="D374" s="50" t="str">
        <f>GD_CHUNG!D374</f>
        <v>NV Lái xe - VHTTB</v>
      </c>
      <c r="E374">
        <f>VLOOKUP(B374,GD_CHAM_CONG!$C$6:$BD$997,37,FALSE)</f>
        <v>27</v>
      </c>
      <c r="F374">
        <f>VLOOKUP(B374,GD_CHAM_CONG!$C$6:$BD$997,38,FALSE)</f>
        <v>27</v>
      </c>
      <c r="G374">
        <f>VLOOKUP(B374,GD_CHAM_CONG!$C$6:$BD$997,50,FALSE)</f>
        <v>0</v>
      </c>
      <c r="H374" s="43">
        <f t="shared" si="0"/>
        <v>27</v>
      </c>
      <c r="I374" s="43">
        <f>IF(H374/E374*DM_TI_LE!$F$23&gt;680000,680000,H374/E374*DM_TI_LE!$F$23)</f>
        <v>680000</v>
      </c>
    </row>
    <row r="375" spans="1:9" ht="12.75" x14ac:dyDescent="0.2">
      <c r="A375" s="49">
        <v>371</v>
      </c>
      <c r="B375" s="50">
        <f>GD_CHUNG!B375</f>
        <v>11139</v>
      </c>
      <c r="C375" s="50" t="str">
        <f>GD_CHUNG!C375</f>
        <v>Phùng Viết Dũng</v>
      </c>
      <c r="D375" s="50" t="str">
        <f>GD_CHUNG!D375</f>
        <v>NV Lái xe - VHTTB</v>
      </c>
      <c r="E375">
        <f>VLOOKUP(B375,GD_CHAM_CONG!$C$6:$BD$997,37,FALSE)</f>
        <v>27</v>
      </c>
      <c r="F375">
        <f>VLOOKUP(B375,GD_CHAM_CONG!$C$6:$BD$997,38,FALSE)</f>
        <v>27</v>
      </c>
      <c r="G375">
        <f>VLOOKUP(B375,GD_CHAM_CONG!$C$6:$BD$997,50,FALSE)</f>
        <v>0</v>
      </c>
      <c r="H375" s="43">
        <f t="shared" si="0"/>
        <v>27</v>
      </c>
      <c r="I375" s="43">
        <f>IF(H375/E375*DM_TI_LE!$F$23&gt;680000,680000,H375/E375*DM_TI_LE!$F$23)</f>
        <v>680000</v>
      </c>
    </row>
    <row r="376" spans="1:9" ht="12.75" x14ac:dyDescent="0.2">
      <c r="A376" s="49">
        <v>372</v>
      </c>
      <c r="B376" s="50">
        <f>GD_CHUNG!B376</f>
        <v>11142</v>
      </c>
      <c r="C376" s="50" t="str">
        <f>GD_CHUNG!C376</f>
        <v>Trần Văn Chính</v>
      </c>
      <c r="D376" s="50" t="str">
        <f>GD_CHUNG!D376</f>
        <v>NV Lái xe - VHTTB</v>
      </c>
      <c r="E376">
        <f>VLOOKUP(B376,GD_CHAM_CONG!$C$6:$BD$997,37,FALSE)</f>
        <v>27</v>
      </c>
      <c r="F376">
        <f>VLOOKUP(B376,GD_CHAM_CONG!$C$6:$BD$997,38,FALSE)</f>
        <v>27</v>
      </c>
      <c r="G376">
        <f>VLOOKUP(B376,GD_CHAM_CONG!$C$6:$BD$997,50,FALSE)</f>
        <v>0</v>
      </c>
      <c r="H376" s="43">
        <f t="shared" si="0"/>
        <v>27</v>
      </c>
      <c r="I376" s="43">
        <f>IF(H376/E376*DM_TI_LE!$F$23&gt;680000,680000,H376/E376*DM_TI_LE!$F$23)</f>
        <v>680000</v>
      </c>
    </row>
    <row r="377" spans="1:9" ht="12.75" x14ac:dyDescent="0.2">
      <c r="A377" s="49">
        <v>373</v>
      </c>
      <c r="B377" s="50">
        <f>GD_CHUNG!B377</f>
        <v>11143</v>
      </c>
      <c r="C377" s="50" t="str">
        <f>GD_CHUNG!C377</f>
        <v>Phù Xuân Tiền</v>
      </c>
      <c r="D377" s="50" t="str">
        <f>GD_CHUNG!D377</f>
        <v>NV Lái xe - VHTTB</v>
      </c>
      <c r="E377">
        <f>VLOOKUP(B377,GD_CHAM_CONG!$C$6:$BD$997,37,FALSE)</f>
        <v>27</v>
      </c>
      <c r="F377">
        <f>VLOOKUP(B377,GD_CHAM_CONG!$C$6:$BD$997,38,FALSE)</f>
        <v>27</v>
      </c>
      <c r="G377">
        <f>VLOOKUP(B377,GD_CHAM_CONG!$C$6:$BD$997,50,FALSE)</f>
        <v>0</v>
      </c>
      <c r="H377" s="43">
        <f t="shared" si="0"/>
        <v>27</v>
      </c>
      <c r="I377" s="43">
        <f>IF(H377/E377*DM_TI_LE!$F$23&gt;680000,680000,H377/E377*DM_TI_LE!$F$23)</f>
        <v>680000</v>
      </c>
    </row>
    <row r="378" spans="1:9" ht="12.75" x14ac:dyDescent="0.2">
      <c r="A378" s="49">
        <v>374</v>
      </c>
      <c r="B378" s="50">
        <f>GD_CHUNG!B378</f>
        <v>11144</v>
      </c>
      <c r="C378" s="50" t="str">
        <f>GD_CHUNG!C378</f>
        <v>Đinh Văn Bền</v>
      </c>
      <c r="D378" s="50" t="str">
        <f>GD_CHUNG!D378</f>
        <v>NV Lái xe - VHTTB</v>
      </c>
      <c r="E378">
        <f>VLOOKUP(B378,GD_CHAM_CONG!$C$6:$BD$997,37,FALSE)</f>
        <v>27</v>
      </c>
      <c r="F378">
        <f>VLOOKUP(B378,GD_CHAM_CONG!$C$6:$BD$997,38,FALSE)</f>
        <v>27</v>
      </c>
      <c r="G378">
        <f>VLOOKUP(B378,GD_CHAM_CONG!$C$6:$BD$997,50,FALSE)</f>
        <v>0</v>
      </c>
      <c r="H378" s="43">
        <f t="shared" si="0"/>
        <v>27</v>
      </c>
      <c r="I378" s="43">
        <f>IF(H378/E378*DM_TI_LE!$F$23&gt;680000,680000,H378/E378*DM_TI_LE!$F$23)</f>
        <v>680000</v>
      </c>
    </row>
    <row r="379" spans="1:9" ht="12.75" x14ac:dyDescent="0.2">
      <c r="A379" s="49">
        <v>375</v>
      </c>
      <c r="B379" s="50">
        <f>GD_CHUNG!B379</f>
        <v>11145</v>
      </c>
      <c r="C379" s="50" t="str">
        <f>GD_CHUNG!C379</f>
        <v>Nguyễn Tiến Ngọc</v>
      </c>
      <c r="D379" s="50" t="str">
        <f>GD_CHUNG!D379</f>
        <v>NV Lái xe - VHTTB</v>
      </c>
      <c r="E379">
        <f>VLOOKUP(B379,GD_CHAM_CONG!$C$6:$BD$997,37,FALSE)</f>
        <v>27</v>
      </c>
      <c r="F379">
        <f>VLOOKUP(B379,GD_CHAM_CONG!$C$6:$BD$997,38,FALSE)</f>
        <v>27</v>
      </c>
      <c r="G379">
        <f>VLOOKUP(B379,GD_CHAM_CONG!$C$6:$BD$997,50,FALSE)</f>
        <v>0</v>
      </c>
      <c r="H379" s="43">
        <f t="shared" si="0"/>
        <v>27</v>
      </c>
      <c r="I379" s="43">
        <f>IF(H379/E379*DM_TI_LE!$F$23&gt;680000,680000,H379/E379*DM_TI_LE!$F$23)</f>
        <v>680000</v>
      </c>
    </row>
    <row r="380" spans="1:9" ht="12.75" x14ac:dyDescent="0.2">
      <c r="A380" s="49">
        <v>376</v>
      </c>
      <c r="B380" s="50">
        <f>GD_CHUNG!B380</f>
        <v>13406</v>
      </c>
      <c r="C380" s="50" t="str">
        <f>GD_CHUNG!C380</f>
        <v>Hoàng Đình Mạnh</v>
      </c>
      <c r="D380" s="50" t="str">
        <f>GD_CHUNG!D380</f>
        <v>NV Lái xe - VHTTB</v>
      </c>
      <c r="E380">
        <f>VLOOKUP(B380,GD_CHAM_CONG!$C$6:$BD$997,37,FALSE)</f>
        <v>27</v>
      </c>
      <c r="F380">
        <f>VLOOKUP(B380,GD_CHAM_CONG!$C$6:$BD$997,38,FALSE)</f>
        <v>27</v>
      </c>
      <c r="G380">
        <f>VLOOKUP(B380,GD_CHAM_CONG!$C$6:$BD$997,50,FALSE)</f>
        <v>0</v>
      </c>
      <c r="H380" s="43">
        <f t="shared" si="0"/>
        <v>27</v>
      </c>
      <c r="I380" s="43">
        <f>IF(H380/E380*DM_TI_LE!$F$23&gt;680000,680000,H380/E380*DM_TI_LE!$F$23)</f>
        <v>680000</v>
      </c>
    </row>
    <row r="381" spans="1:9" ht="12.75" x14ac:dyDescent="0.2">
      <c r="A381" s="49">
        <v>377</v>
      </c>
      <c r="B381" s="50">
        <f>GD_CHUNG!B381</f>
        <v>13407</v>
      </c>
      <c r="C381" s="50" t="str">
        <f>GD_CHUNG!C381</f>
        <v>Vương Văn Tiến</v>
      </c>
      <c r="D381" s="50" t="str">
        <f>GD_CHUNG!D381</f>
        <v>NV Lái xe - VHTTB</v>
      </c>
      <c r="E381">
        <f>VLOOKUP(B381,GD_CHAM_CONG!$C$6:$BD$997,37,FALSE)</f>
        <v>27</v>
      </c>
      <c r="F381">
        <f>VLOOKUP(B381,GD_CHAM_CONG!$C$6:$BD$997,38,FALSE)</f>
        <v>27</v>
      </c>
      <c r="G381">
        <f>VLOOKUP(B381,GD_CHAM_CONG!$C$6:$BD$997,50,FALSE)</f>
        <v>0</v>
      </c>
      <c r="H381" s="43">
        <f t="shared" si="0"/>
        <v>27</v>
      </c>
      <c r="I381" s="43">
        <f>IF(H381/E381*DM_TI_LE!$F$23&gt;680000,680000,H381/E381*DM_TI_LE!$F$23)</f>
        <v>680000</v>
      </c>
    </row>
    <row r="382" spans="1:9" ht="12.75" x14ac:dyDescent="0.2">
      <c r="A382" s="49">
        <v>378</v>
      </c>
      <c r="B382" s="50">
        <f>GD_CHUNG!B382</f>
        <v>13408</v>
      </c>
      <c r="C382" s="50" t="str">
        <f>GD_CHUNG!C382</f>
        <v>Nguyễn Phương Thắng</v>
      </c>
      <c r="D382" s="50" t="str">
        <f>GD_CHUNG!D382</f>
        <v>NV Lái xe - VHTTB</v>
      </c>
      <c r="E382">
        <f>VLOOKUP(B382,GD_CHAM_CONG!$C$6:$BD$997,37,FALSE)</f>
        <v>27</v>
      </c>
      <c r="F382">
        <f>VLOOKUP(B382,GD_CHAM_CONG!$C$6:$BD$997,38,FALSE)</f>
        <v>27</v>
      </c>
      <c r="G382">
        <f>VLOOKUP(B382,GD_CHAM_CONG!$C$6:$BD$997,50,FALSE)</f>
        <v>0</v>
      </c>
      <c r="H382" s="43">
        <f t="shared" si="0"/>
        <v>27</v>
      </c>
      <c r="I382" s="43">
        <f>IF(H382/E382*DM_TI_LE!$F$23&gt;680000,680000,H382/E382*DM_TI_LE!$F$23)</f>
        <v>680000</v>
      </c>
    </row>
    <row r="383" spans="1:9" ht="12.75" x14ac:dyDescent="0.2">
      <c r="A383" s="49">
        <v>379</v>
      </c>
      <c r="B383" s="50">
        <f>GD_CHUNG!B383</f>
        <v>13409</v>
      </c>
      <c r="C383" s="50" t="str">
        <f>GD_CHUNG!C383</f>
        <v>Lê Tuấn Anh</v>
      </c>
      <c r="D383" s="50" t="str">
        <f>GD_CHUNG!D383</f>
        <v>NV Lái xe - VHTTB</v>
      </c>
      <c r="E383">
        <f>VLOOKUP(B383,GD_CHAM_CONG!$C$6:$BD$997,37,FALSE)</f>
        <v>27</v>
      </c>
      <c r="F383">
        <f>VLOOKUP(B383,GD_CHAM_CONG!$C$6:$BD$997,38,FALSE)</f>
        <v>27</v>
      </c>
      <c r="G383">
        <f>VLOOKUP(B383,GD_CHAM_CONG!$C$6:$BD$997,50,FALSE)</f>
        <v>0</v>
      </c>
      <c r="H383" s="43">
        <f t="shared" si="0"/>
        <v>27</v>
      </c>
      <c r="I383" s="43">
        <f>IF(H383/E383*DM_TI_LE!$F$23&gt;680000,680000,H383/E383*DM_TI_LE!$F$23)</f>
        <v>680000</v>
      </c>
    </row>
    <row r="384" spans="1:9" ht="12.75" x14ac:dyDescent="0.2">
      <c r="A384" s="49">
        <v>380</v>
      </c>
      <c r="B384" s="50">
        <f>GD_CHUNG!B384</f>
        <v>13410</v>
      </c>
      <c r="C384" s="50" t="str">
        <f>GD_CHUNG!C384</f>
        <v>Đoàn Văn Phương</v>
      </c>
      <c r="D384" s="50" t="str">
        <f>GD_CHUNG!D384</f>
        <v>NV Lái xe - VHTTB</v>
      </c>
      <c r="E384">
        <f>VLOOKUP(B384,GD_CHAM_CONG!$C$6:$BD$997,37,FALSE)</f>
        <v>27</v>
      </c>
      <c r="F384">
        <f>VLOOKUP(B384,GD_CHAM_CONG!$C$6:$BD$997,38,FALSE)</f>
        <v>27</v>
      </c>
      <c r="G384">
        <f>VLOOKUP(B384,GD_CHAM_CONG!$C$6:$BD$997,50,FALSE)</f>
        <v>0</v>
      </c>
      <c r="H384" s="43">
        <f t="shared" si="0"/>
        <v>27</v>
      </c>
      <c r="I384" s="43">
        <f>IF(H384/E384*DM_TI_LE!$F$23&gt;680000,680000,H384/E384*DM_TI_LE!$F$23)</f>
        <v>680000</v>
      </c>
    </row>
    <row r="385" spans="1:9" ht="12.75" x14ac:dyDescent="0.2">
      <c r="A385" s="49">
        <v>381</v>
      </c>
      <c r="B385" s="50">
        <f>GD_CHUNG!B385</f>
        <v>13411</v>
      </c>
      <c r="C385" s="50" t="str">
        <f>GD_CHUNG!C385</f>
        <v>Nguyễn Văn Hà</v>
      </c>
      <c r="D385" s="50" t="str">
        <f>GD_CHUNG!D385</f>
        <v>NV Lái xe - VHTTB</v>
      </c>
      <c r="E385">
        <f>VLOOKUP(B385,GD_CHAM_CONG!$C$6:$BD$997,37,FALSE)</f>
        <v>27</v>
      </c>
      <c r="F385">
        <f>VLOOKUP(B385,GD_CHAM_CONG!$C$6:$BD$997,38,FALSE)</f>
        <v>27</v>
      </c>
      <c r="G385">
        <f>VLOOKUP(B385,GD_CHAM_CONG!$C$6:$BD$997,50,FALSE)</f>
        <v>0</v>
      </c>
      <c r="H385" s="43">
        <f t="shared" si="0"/>
        <v>27</v>
      </c>
      <c r="I385" s="43">
        <f>IF(H385/E385*DM_TI_LE!$F$23&gt;680000,680000,H385/E385*DM_TI_LE!$F$23)</f>
        <v>680000</v>
      </c>
    </row>
    <row r="386" spans="1:9" ht="12.75" x14ac:dyDescent="0.2">
      <c r="A386" s="49">
        <v>382</v>
      </c>
      <c r="B386" s="50">
        <f>GD_CHUNG!B386</f>
        <v>13412</v>
      </c>
      <c r="C386" s="50" t="str">
        <f>GD_CHUNG!C386</f>
        <v>Nguyễn Mạnh Hiếu</v>
      </c>
      <c r="D386" s="50" t="str">
        <f>GD_CHUNG!D386</f>
        <v>NV Lái xe - VHTTB</v>
      </c>
      <c r="E386">
        <f>VLOOKUP(B386,GD_CHAM_CONG!$C$6:$BD$997,37,FALSE)</f>
        <v>27</v>
      </c>
      <c r="F386">
        <f>VLOOKUP(B386,GD_CHAM_CONG!$C$6:$BD$997,38,FALSE)</f>
        <v>27</v>
      </c>
      <c r="G386">
        <f>VLOOKUP(B386,GD_CHAM_CONG!$C$6:$BD$997,50,FALSE)</f>
        <v>0</v>
      </c>
      <c r="H386" s="43">
        <f t="shared" si="0"/>
        <v>27</v>
      </c>
      <c r="I386" s="43">
        <f>IF(H386/E386*DM_TI_LE!$F$23&gt;680000,680000,H386/E386*DM_TI_LE!$F$23)</f>
        <v>680000</v>
      </c>
    </row>
    <row r="387" spans="1:9" ht="12.75" x14ac:dyDescent="0.2">
      <c r="A387" s="49">
        <v>383</v>
      </c>
      <c r="B387" s="50">
        <f>GD_CHUNG!B387</f>
        <v>13413</v>
      </c>
      <c r="C387" s="50" t="str">
        <f>GD_CHUNG!C387</f>
        <v>Vũ Việt Hùng</v>
      </c>
      <c r="D387" s="50" t="str">
        <f>GD_CHUNG!D387</f>
        <v>NV Lái xe - VHTTB</v>
      </c>
      <c r="E387">
        <f>VLOOKUP(B387,GD_CHAM_CONG!$C$6:$BD$997,37,FALSE)</f>
        <v>27</v>
      </c>
      <c r="F387">
        <f>VLOOKUP(B387,GD_CHAM_CONG!$C$6:$BD$997,38,FALSE)</f>
        <v>27</v>
      </c>
      <c r="G387">
        <f>VLOOKUP(B387,GD_CHAM_CONG!$C$6:$BD$997,50,FALSE)</f>
        <v>0</v>
      </c>
      <c r="H387" s="43">
        <f t="shared" si="0"/>
        <v>27</v>
      </c>
      <c r="I387" s="43">
        <f>IF(H387/E387*DM_TI_LE!$F$23&gt;680000,680000,H387/E387*DM_TI_LE!$F$23)</f>
        <v>680000</v>
      </c>
    </row>
    <row r="388" spans="1:9" ht="12.75" x14ac:dyDescent="0.2">
      <c r="A388" s="49">
        <v>384</v>
      </c>
      <c r="B388" s="50">
        <f>GD_CHUNG!B388</f>
        <v>13414</v>
      </c>
      <c r="C388" s="50" t="str">
        <f>GD_CHUNG!C388</f>
        <v>Lê Hữu Hóa</v>
      </c>
      <c r="D388" s="50" t="str">
        <f>GD_CHUNG!D388</f>
        <v>NV Lái xe - VHTTB</v>
      </c>
      <c r="E388">
        <f>VLOOKUP(B388,GD_CHAM_CONG!$C$6:$BD$997,37,FALSE)</f>
        <v>27</v>
      </c>
      <c r="F388">
        <f>VLOOKUP(B388,GD_CHAM_CONG!$C$6:$BD$997,38,FALSE)</f>
        <v>27</v>
      </c>
      <c r="G388">
        <f>VLOOKUP(B388,GD_CHAM_CONG!$C$6:$BD$997,50,FALSE)</f>
        <v>0</v>
      </c>
      <c r="H388" s="43">
        <f t="shared" si="0"/>
        <v>27</v>
      </c>
      <c r="I388" s="43">
        <f>IF(H388/E388*DM_TI_LE!$F$23&gt;680000,680000,H388/E388*DM_TI_LE!$F$23)</f>
        <v>680000</v>
      </c>
    </row>
    <row r="389" spans="1:9" ht="12.75" x14ac:dyDescent="0.2">
      <c r="A389" s="49">
        <v>385</v>
      </c>
      <c r="B389" s="50">
        <f>GD_CHUNG!B389</f>
        <v>13415</v>
      </c>
      <c r="C389" s="50" t="str">
        <f>GD_CHUNG!C389</f>
        <v>Đinh Văn Duyên</v>
      </c>
      <c r="D389" s="50" t="str">
        <f>GD_CHUNG!D389</f>
        <v>NV Lái xe - VHTTB</v>
      </c>
      <c r="E389">
        <f>VLOOKUP(B389,GD_CHAM_CONG!$C$6:$BD$997,37,FALSE)</f>
        <v>27</v>
      </c>
      <c r="F389">
        <f>VLOOKUP(B389,GD_CHAM_CONG!$C$6:$BD$997,38,FALSE)</f>
        <v>27</v>
      </c>
      <c r="G389">
        <f>VLOOKUP(B389,GD_CHAM_CONG!$C$6:$BD$997,50,FALSE)</f>
        <v>0</v>
      </c>
      <c r="H389" s="43">
        <f t="shared" si="0"/>
        <v>27</v>
      </c>
      <c r="I389" s="43">
        <f>IF(H389/E389*DM_TI_LE!$F$23&gt;680000,680000,H389/E389*DM_TI_LE!$F$23)</f>
        <v>680000</v>
      </c>
    </row>
    <row r="390" spans="1:9" ht="12.75" x14ac:dyDescent="0.2">
      <c r="A390" s="49">
        <v>386</v>
      </c>
      <c r="B390" s="50">
        <f>GD_CHUNG!B390</f>
        <v>13530</v>
      </c>
      <c r="C390" s="50" t="str">
        <f>GD_CHUNG!C390</f>
        <v>Lương Văn Dư</v>
      </c>
      <c r="D390" s="50" t="str">
        <f>GD_CHUNG!D390</f>
        <v>NV Lái xe - VHTTB</v>
      </c>
      <c r="E390">
        <f>VLOOKUP(B390,GD_CHAM_CONG!$C$6:$BD$997,37,FALSE)</f>
        <v>27</v>
      </c>
      <c r="F390">
        <f>VLOOKUP(B390,GD_CHAM_CONG!$C$6:$BD$997,38,FALSE)</f>
        <v>27</v>
      </c>
      <c r="G390">
        <f>VLOOKUP(B390,GD_CHAM_CONG!$C$6:$BD$997,50,FALSE)</f>
        <v>0</v>
      </c>
      <c r="H390" s="43">
        <f t="shared" si="0"/>
        <v>27</v>
      </c>
      <c r="I390" s="43">
        <f>IF(H390/E390*DM_TI_LE!$F$23&gt;680000,680000,H390/E390*DM_TI_LE!$F$23)</f>
        <v>680000</v>
      </c>
    </row>
    <row r="391" spans="1:9" ht="12.75" x14ac:dyDescent="0.2">
      <c r="A391" s="49">
        <v>387</v>
      </c>
      <c r="B391" s="50">
        <f>GD_CHUNG!B391</f>
        <v>13529</v>
      </c>
      <c r="C391" s="50" t="str">
        <f>GD_CHUNG!C391</f>
        <v>Cao Thế Vĩnh</v>
      </c>
      <c r="D391" s="50" t="str">
        <f>GD_CHUNG!D391</f>
        <v>NV Lái xe - VHTTB</v>
      </c>
      <c r="E391">
        <f>VLOOKUP(B391,GD_CHAM_CONG!$C$6:$BD$997,37,FALSE)</f>
        <v>27</v>
      </c>
      <c r="F391">
        <f>VLOOKUP(B391,GD_CHAM_CONG!$C$6:$BD$997,38,FALSE)</f>
        <v>27</v>
      </c>
      <c r="G391">
        <f>VLOOKUP(B391,GD_CHAM_CONG!$C$6:$BD$997,50,FALSE)</f>
        <v>0</v>
      </c>
      <c r="H391" s="43">
        <f t="shared" si="0"/>
        <v>27</v>
      </c>
      <c r="I391" s="43">
        <f>IF(H391/E391*DM_TI_LE!$F$23&gt;680000,680000,H391/E391*DM_TI_LE!$F$23)</f>
        <v>680000</v>
      </c>
    </row>
    <row r="392" spans="1:9" ht="12.75" x14ac:dyDescent="0.2">
      <c r="A392" s="49">
        <v>388</v>
      </c>
      <c r="B392" s="50">
        <f>GD_CHUNG!B392</f>
        <v>10648</v>
      </c>
      <c r="C392" s="50" t="str">
        <f>GD_CHUNG!C392</f>
        <v>Phạm Minh Thành</v>
      </c>
      <c r="D392" s="50" t="str">
        <f>GD_CHUNG!D392</f>
        <v>NV Lái xe - VHTTB</v>
      </c>
      <c r="E392">
        <f>VLOOKUP(B392,GD_CHAM_CONG!$C$6:$BD$997,37,FALSE)</f>
        <v>27</v>
      </c>
      <c r="F392">
        <f>VLOOKUP(B392,GD_CHAM_CONG!$C$6:$BD$997,38,FALSE)</f>
        <v>27</v>
      </c>
      <c r="G392">
        <f>VLOOKUP(B392,GD_CHAM_CONG!$C$6:$BD$997,50,FALSE)</f>
        <v>0</v>
      </c>
      <c r="H392" s="43">
        <f t="shared" si="0"/>
        <v>27</v>
      </c>
      <c r="I392" s="43">
        <f>IF(H392/E392*DM_TI_LE!$F$23&gt;680000,680000,H392/E392*DM_TI_LE!$F$23)</f>
        <v>680000</v>
      </c>
    </row>
    <row r="393" spans="1:9" ht="12.75" x14ac:dyDescent="0.2">
      <c r="A393" s="49">
        <v>389</v>
      </c>
      <c r="B393" s="50">
        <f>GD_CHUNG!B393</f>
        <v>10649</v>
      </c>
      <c r="C393" s="50" t="str">
        <f>GD_CHUNG!C393</f>
        <v>Vũ Minh Tú</v>
      </c>
      <c r="D393" s="50" t="str">
        <f>GD_CHUNG!D393</f>
        <v>NV Lái xe - VHTTB</v>
      </c>
      <c r="E393">
        <f>VLOOKUP(B393,GD_CHAM_CONG!$C$6:$BD$997,37,FALSE)</f>
        <v>27</v>
      </c>
      <c r="F393">
        <f>VLOOKUP(B393,GD_CHAM_CONG!$C$6:$BD$997,38,FALSE)</f>
        <v>27</v>
      </c>
      <c r="G393">
        <f>VLOOKUP(B393,GD_CHAM_CONG!$C$6:$BD$997,50,FALSE)</f>
        <v>0</v>
      </c>
      <c r="H393" s="43">
        <f t="shared" si="0"/>
        <v>27</v>
      </c>
      <c r="I393" s="43">
        <f>IF(H393/E393*DM_TI_LE!$F$23&gt;680000,680000,H393/E393*DM_TI_LE!$F$23)</f>
        <v>680000</v>
      </c>
    </row>
    <row r="394" spans="1:9" ht="12.75" x14ac:dyDescent="0.2">
      <c r="A394" s="49">
        <v>390</v>
      </c>
      <c r="B394" s="50">
        <f>GD_CHUNG!B394</f>
        <v>10651</v>
      </c>
      <c r="C394" s="50" t="str">
        <f>GD_CHUNG!C394</f>
        <v>Đỗ Văn Chính</v>
      </c>
      <c r="D394" s="50" t="str">
        <f>GD_CHUNG!D394</f>
        <v>NV Lái xe - VHTTB</v>
      </c>
      <c r="E394">
        <f>VLOOKUP(B394,GD_CHAM_CONG!$C$6:$BD$997,37,FALSE)</f>
        <v>27</v>
      </c>
      <c r="F394">
        <f>VLOOKUP(B394,GD_CHAM_CONG!$C$6:$BD$997,38,FALSE)</f>
        <v>27</v>
      </c>
      <c r="G394">
        <f>VLOOKUP(B394,GD_CHAM_CONG!$C$6:$BD$997,50,FALSE)</f>
        <v>0</v>
      </c>
      <c r="H394" s="43">
        <f t="shared" si="0"/>
        <v>27</v>
      </c>
      <c r="I394" s="43">
        <f>IF(H394/E394*DM_TI_LE!$F$23&gt;680000,680000,H394/E394*DM_TI_LE!$F$23)</f>
        <v>680000</v>
      </c>
    </row>
    <row r="395" spans="1:9" ht="12.75" x14ac:dyDescent="0.2">
      <c r="A395" s="49">
        <v>391</v>
      </c>
      <c r="B395" s="50">
        <f>GD_CHUNG!B395</f>
        <v>10656</v>
      </c>
      <c r="C395" s="50" t="str">
        <f>GD_CHUNG!C395</f>
        <v>Bùi Việt Bắc</v>
      </c>
      <c r="D395" s="50" t="str">
        <f>GD_CHUNG!D395</f>
        <v>NV Lái xe - VHTTB</v>
      </c>
      <c r="E395">
        <f>VLOOKUP(B395,GD_CHAM_CONG!$C$6:$BD$997,37,FALSE)</f>
        <v>27</v>
      </c>
      <c r="F395">
        <f>VLOOKUP(B395,GD_CHAM_CONG!$C$6:$BD$997,38,FALSE)</f>
        <v>27</v>
      </c>
      <c r="G395">
        <f>VLOOKUP(B395,GD_CHAM_CONG!$C$6:$BD$997,50,FALSE)</f>
        <v>0</v>
      </c>
      <c r="H395" s="43">
        <f t="shared" si="0"/>
        <v>27</v>
      </c>
      <c r="I395" s="43">
        <f>IF(H395/E395*DM_TI_LE!$F$23&gt;680000,680000,H395/E395*DM_TI_LE!$F$23)</f>
        <v>680000</v>
      </c>
    </row>
    <row r="396" spans="1:9" ht="12.75" x14ac:dyDescent="0.2">
      <c r="A396" s="49">
        <v>392</v>
      </c>
      <c r="B396" s="50">
        <f>GD_CHUNG!B396</f>
        <v>10658</v>
      </c>
      <c r="C396" s="50" t="str">
        <f>GD_CHUNG!C396</f>
        <v>Nguyễn Phương Tuấn</v>
      </c>
      <c r="D396" s="50" t="str">
        <f>GD_CHUNG!D396</f>
        <v>NV Lái xe - VHTTB</v>
      </c>
      <c r="E396">
        <f>VLOOKUP(B396,GD_CHAM_CONG!$C$6:$BD$997,37,FALSE)</f>
        <v>27</v>
      </c>
      <c r="F396">
        <f>VLOOKUP(B396,GD_CHAM_CONG!$C$6:$BD$997,38,FALSE)</f>
        <v>27</v>
      </c>
      <c r="G396">
        <f>VLOOKUP(B396,GD_CHAM_CONG!$C$6:$BD$997,50,FALSE)</f>
        <v>0</v>
      </c>
      <c r="H396" s="43">
        <f t="shared" si="0"/>
        <v>27</v>
      </c>
      <c r="I396" s="43">
        <f>IF(H396/E396*DM_TI_LE!$F$23&gt;680000,680000,H396/E396*DM_TI_LE!$F$23)</f>
        <v>680000</v>
      </c>
    </row>
    <row r="397" spans="1:9" ht="12.75" x14ac:dyDescent="0.2">
      <c r="A397" s="49">
        <v>393</v>
      </c>
      <c r="B397" s="50">
        <f>GD_CHUNG!B397</f>
        <v>10665</v>
      </c>
      <c r="C397" s="50" t="str">
        <f>GD_CHUNG!C397</f>
        <v>Trần Hồng Sơn</v>
      </c>
      <c r="D397" s="50" t="str">
        <f>GD_CHUNG!D397</f>
        <v>NV Lái xe - VHTTB</v>
      </c>
      <c r="E397">
        <f>VLOOKUP(B397,GD_CHAM_CONG!$C$6:$BD$997,37,FALSE)</f>
        <v>27</v>
      </c>
      <c r="F397">
        <f>VLOOKUP(B397,GD_CHAM_CONG!$C$6:$BD$997,38,FALSE)</f>
        <v>23</v>
      </c>
      <c r="G397">
        <f>VLOOKUP(B397,GD_CHAM_CONG!$C$6:$BD$997,50,FALSE)</f>
        <v>0</v>
      </c>
      <c r="H397" s="43">
        <f t="shared" si="0"/>
        <v>23</v>
      </c>
      <c r="I397" s="43">
        <f>IF(H397/E397*DM_TI_LE!$F$23&gt;680000,680000,H397/E397*DM_TI_LE!$F$23)</f>
        <v>579259.25925925921</v>
      </c>
    </row>
    <row r="398" spans="1:9" ht="12.75" x14ac:dyDescent="0.2">
      <c r="A398" s="49">
        <v>394</v>
      </c>
      <c r="B398" s="50">
        <f>GD_CHUNG!B398</f>
        <v>10671</v>
      </c>
      <c r="C398" s="50" t="str">
        <f>GD_CHUNG!C398</f>
        <v>Lê Đức Duy</v>
      </c>
      <c r="D398" s="50" t="str">
        <f>GD_CHUNG!D398</f>
        <v>NV Lái xe - VHTTB</v>
      </c>
      <c r="E398">
        <f>VLOOKUP(B398,GD_CHAM_CONG!$C$6:$BD$997,37,FALSE)</f>
        <v>27</v>
      </c>
      <c r="F398">
        <f>VLOOKUP(B398,GD_CHAM_CONG!$C$6:$BD$997,38,FALSE)</f>
        <v>20</v>
      </c>
      <c r="G398">
        <f>VLOOKUP(B398,GD_CHAM_CONG!$C$6:$BD$997,50,FALSE)</f>
        <v>0</v>
      </c>
      <c r="H398" s="43">
        <f t="shared" si="0"/>
        <v>20</v>
      </c>
      <c r="I398" s="43">
        <f>IF(H398/E398*DM_TI_LE!$F$23&gt;680000,680000,H398/E398*DM_TI_LE!$F$23)</f>
        <v>503703.70370370365</v>
      </c>
    </row>
    <row r="399" spans="1:9" ht="12.75" x14ac:dyDescent="0.2">
      <c r="A399" s="49">
        <v>395</v>
      </c>
      <c r="B399" s="50">
        <f>GD_CHUNG!B399</f>
        <v>10673</v>
      </c>
      <c r="C399" s="50" t="str">
        <f>GD_CHUNG!C399</f>
        <v>Đặng Xuân Sơn</v>
      </c>
      <c r="D399" s="50" t="str">
        <f>GD_CHUNG!D399</f>
        <v>NV Lái xe - VHTTB</v>
      </c>
      <c r="E399">
        <f>VLOOKUP(B399,GD_CHAM_CONG!$C$6:$BD$997,37,FALSE)</f>
        <v>27</v>
      </c>
      <c r="F399">
        <f>VLOOKUP(B399,GD_CHAM_CONG!$C$6:$BD$997,38,FALSE)</f>
        <v>27</v>
      </c>
      <c r="G399">
        <f>VLOOKUP(B399,GD_CHAM_CONG!$C$6:$BD$997,50,FALSE)</f>
        <v>0</v>
      </c>
      <c r="H399" s="43">
        <f t="shared" si="0"/>
        <v>27</v>
      </c>
      <c r="I399" s="43">
        <f>IF(H399/E399*DM_TI_LE!$F$23&gt;680000,680000,H399/E399*DM_TI_LE!$F$23)</f>
        <v>680000</v>
      </c>
    </row>
    <row r="400" spans="1:9" ht="12.75" x14ac:dyDescent="0.2">
      <c r="A400" s="49">
        <v>396</v>
      </c>
      <c r="B400" s="50">
        <f>GD_CHUNG!B400</f>
        <v>11091</v>
      </c>
      <c r="C400" s="50" t="str">
        <f>GD_CHUNG!C400</f>
        <v>Nguyễn Như Cương</v>
      </c>
      <c r="D400" s="50" t="str">
        <f>GD_CHUNG!D400</f>
        <v>NV Lái xe - VHTTB</v>
      </c>
      <c r="E400">
        <f>VLOOKUP(B400,GD_CHAM_CONG!$C$6:$BD$997,37,FALSE)</f>
        <v>27</v>
      </c>
      <c r="F400">
        <f>VLOOKUP(B400,GD_CHAM_CONG!$C$6:$BD$997,38,FALSE)</f>
        <v>27</v>
      </c>
      <c r="G400">
        <f>VLOOKUP(B400,GD_CHAM_CONG!$C$6:$BD$997,50,FALSE)</f>
        <v>0</v>
      </c>
      <c r="H400" s="43">
        <f t="shared" si="0"/>
        <v>27</v>
      </c>
      <c r="I400" s="43">
        <f>IF(H400/E400*DM_TI_LE!$F$23&gt;680000,680000,H400/E400*DM_TI_LE!$F$23)</f>
        <v>680000</v>
      </c>
    </row>
    <row r="401" spans="1:9" ht="12.75" x14ac:dyDescent="0.2">
      <c r="A401" s="49">
        <v>397</v>
      </c>
      <c r="B401" s="50">
        <f>GD_CHUNG!B401</f>
        <v>11093</v>
      </c>
      <c r="C401" s="50" t="str">
        <f>GD_CHUNG!C401</f>
        <v>Đỗ Chí Thanh</v>
      </c>
      <c r="D401" s="50" t="str">
        <f>GD_CHUNG!D401</f>
        <v>NV Lái xe - VHTTB</v>
      </c>
      <c r="E401">
        <f>VLOOKUP(B401,GD_CHAM_CONG!$C$6:$BD$997,37,FALSE)</f>
        <v>27</v>
      </c>
      <c r="F401">
        <f>VLOOKUP(B401,GD_CHAM_CONG!$C$6:$BD$997,38,FALSE)</f>
        <v>27</v>
      </c>
      <c r="G401">
        <f>VLOOKUP(B401,GD_CHAM_CONG!$C$6:$BD$997,50,FALSE)</f>
        <v>0</v>
      </c>
      <c r="H401" s="43">
        <f t="shared" si="0"/>
        <v>27</v>
      </c>
      <c r="I401" s="43">
        <f>IF(H401/E401*DM_TI_LE!$F$23&gt;680000,680000,H401/E401*DM_TI_LE!$F$23)</f>
        <v>680000</v>
      </c>
    </row>
    <row r="402" spans="1:9" ht="12.75" x14ac:dyDescent="0.2">
      <c r="A402" s="49">
        <v>398</v>
      </c>
      <c r="B402" s="50">
        <f>GD_CHUNG!B402</f>
        <v>12572</v>
      </c>
      <c r="C402" s="50" t="str">
        <f>GD_CHUNG!C402</f>
        <v>Trần Quốc Việt</v>
      </c>
      <c r="D402" s="50" t="str">
        <f>GD_CHUNG!D402</f>
        <v>NV Lái xe - VHTTB</v>
      </c>
      <c r="E402">
        <f>VLOOKUP(B402,GD_CHAM_CONG!$C$6:$BD$997,37,FALSE)</f>
        <v>27</v>
      </c>
      <c r="F402">
        <f>VLOOKUP(B402,GD_CHAM_CONG!$C$6:$BD$997,38,FALSE)</f>
        <v>27</v>
      </c>
      <c r="G402">
        <f>VLOOKUP(B402,GD_CHAM_CONG!$C$6:$BD$997,50,FALSE)</f>
        <v>0</v>
      </c>
      <c r="H402" s="43">
        <f t="shared" si="0"/>
        <v>27</v>
      </c>
      <c r="I402" s="43">
        <f>IF(H402/E402*DM_TI_LE!$F$23&gt;680000,680000,H402/E402*DM_TI_LE!$F$23)</f>
        <v>680000</v>
      </c>
    </row>
    <row r="403" spans="1:9" ht="12.75" x14ac:dyDescent="0.2">
      <c r="A403" s="49">
        <v>399</v>
      </c>
      <c r="B403" s="50">
        <f>GD_CHUNG!B403</f>
        <v>12573</v>
      </c>
      <c r="C403" s="50" t="str">
        <f>GD_CHUNG!C403</f>
        <v>Trần Thế Khánh</v>
      </c>
      <c r="D403" s="50" t="str">
        <f>GD_CHUNG!D403</f>
        <v>NV Lái xe - VHTTB</v>
      </c>
      <c r="E403">
        <f>VLOOKUP(B403,GD_CHAM_CONG!$C$6:$BD$997,37,FALSE)</f>
        <v>27</v>
      </c>
      <c r="F403">
        <f>VLOOKUP(B403,GD_CHAM_CONG!$C$6:$BD$997,38,FALSE)</f>
        <v>27</v>
      </c>
      <c r="G403">
        <f>VLOOKUP(B403,GD_CHAM_CONG!$C$6:$BD$997,50,FALSE)</f>
        <v>0</v>
      </c>
      <c r="H403" s="43">
        <f t="shared" si="0"/>
        <v>27</v>
      </c>
      <c r="I403" s="43">
        <f>IF(H403/E403*DM_TI_LE!$F$23&gt;680000,680000,H403/E403*DM_TI_LE!$F$23)</f>
        <v>680000</v>
      </c>
    </row>
    <row r="404" spans="1:9" ht="12.75" x14ac:dyDescent="0.2">
      <c r="A404" s="49">
        <v>400</v>
      </c>
      <c r="B404" s="50">
        <f>GD_CHUNG!B404</f>
        <v>12575</v>
      </c>
      <c r="C404" s="50" t="str">
        <f>GD_CHUNG!C404</f>
        <v>Nguyễn Văn Thắng</v>
      </c>
      <c r="D404" s="50" t="str">
        <f>GD_CHUNG!D404</f>
        <v>NV Lái xe - VHTTB</v>
      </c>
      <c r="E404">
        <f>VLOOKUP(B404,GD_CHAM_CONG!$C$6:$BD$997,37,FALSE)</f>
        <v>27</v>
      </c>
      <c r="F404">
        <f>VLOOKUP(B404,GD_CHAM_CONG!$C$6:$BD$997,38,FALSE)</f>
        <v>27</v>
      </c>
      <c r="G404">
        <f>VLOOKUP(B404,GD_CHAM_CONG!$C$6:$BD$997,50,FALSE)</f>
        <v>0</v>
      </c>
      <c r="H404" s="43">
        <f t="shared" si="0"/>
        <v>27</v>
      </c>
      <c r="I404" s="43">
        <f>IF(H404/E404*DM_TI_LE!$F$23&gt;680000,680000,H404/E404*DM_TI_LE!$F$23)</f>
        <v>680000</v>
      </c>
    </row>
    <row r="405" spans="1:9" ht="12.75" x14ac:dyDescent="0.2">
      <c r="A405" s="49">
        <v>401</v>
      </c>
      <c r="B405" s="50">
        <f>GD_CHUNG!B405</f>
        <v>12577</v>
      </c>
      <c r="C405" s="50" t="str">
        <f>GD_CHUNG!C405</f>
        <v>Lê Ngọc Hùng</v>
      </c>
      <c r="D405" s="50" t="str">
        <f>GD_CHUNG!D405</f>
        <v>NV Lái xe - VHTTB</v>
      </c>
      <c r="E405">
        <f>VLOOKUP(B405,GD_CHAM_CONG!$C$6:$BD$997,37,FALSE)</f>
        <v>27</v>
      </c>
      <c r="F405">
        <f>VLOOKUP(B405,GD_CHAM_CONG!$C$6:$BD$997,38,FALSE)</f>
        <v>27</v>
      </c>
      <c r="G405">
        <f>VLOOKUP(B405,GD_CHAM_CONG!$C$6:$BD$997,50,FALSE)</f>
        <v>0</v>
      </c>
      <c r="H405" s="43">
        <f t="shared" si="0"/>
        <v>27</v>
      </c>
      <c r="I405" s="43">
        <f>IF(H405/E405*DM_TI_LE!$F$23&gt;680000,680000,H405/E405*DM_TI_LE!$F$23)</f>
        <v>680000</v>
      </c>
    </row>
    <row r="406" spans="1:9" ht="12.75" x14ac:dyDescent="0.2">
      <c r="A406" s="49">
        <v>402</v>
      </c>
      <c r="B406" s="50">
        <f>GD_CHUNG!B406</f>
        <v>12579</v>
      </c>
      <c r="C406" s="50" t="str">
        <f>GD_CHUNG!C406</f>
        <v>Nguyễn Ngọc Công</v>
      </c>
      <c r="D406" s="50" t="str">
        <f>GD_CHUNG!D406</f>
        <v>NV Lái xe - VHTTB</v>
      </c>
      <c r="E406">
        <f>VLOOKUP(B406,GD_CHAM_CONG!$C$6:$BD$997,37,FALSE)</f>
        <v>27</v>
      </c>
      <c r="F406">
        <f>VLOOKUP(B406,GD_CHAM_CONG!$C$6:$BD$997,38,FALSE)</f>
        <v>27</v>
      </c>
      <c r="G406">
        <f>VLOOKUP(B406,GD_CHAM_CONG!$C$6:$BD$997,50,FALSE)</f>
        <v>0</v>
      </c>
      <c r="H406" s="43">
        <f t="shared" si="0"/>
        <v>27</v>
      </c>
      <c r="I406" s="43">
        <f>IF(H406/E406*DM_TI_LE!$F$23&gt;680000,680000,H406/E406*DM_TI_LE!$F$23)</f>
        <v>680000</v>
      </c>
    </row>
    <row r="407" spans="1:9" ht="12.75" x14ac:dyDescent="0.2">
      <c r="A407" s="49">
        <v>403</v>
      </c>
      <c r="B407" s="50">
        <f>GD_CHUNG!B407</f>
        <v>13750</v>
      </c>
      <c r="C407" s="50" t="str">
        <f>GD_CHUNG!C407</f>
        <v>Lê Anh Hùng</v>
      </c>
      <c r="D407" s="50" t="str">
        <f>GD_CHUNG!D407</f>
        <v>NV Lái xe - VHTTB</v>
      </c>
      <c r="E407">
        <f>VLOOKUP(B407,GD_CHAM_CONG!$C$6:$BD$997,37,FALSE)</f>
        <v>27</v>
      </c>
      <c r="F407">
        <f>VLOOKUP(B407,GD_CHAM_CONG!$C$6:$BD$997,38,FALSE)</f>
        <v>12</v>
      </c>
      <c r="G407">
        <f>VLOOKUP(B407,GD_CHAM_CONG!$C$6:$BD$997,50,FALSE)</f>
        <v>0</v>
      </c>
      <c r="H407" s="43">
        <f t="shared" si="0"/>
        <v>12</v>
      </c>
      <c r="I407" s="43">
        <f>IF(H407/E407*DM_TI_LE!$F$23&gt;680000,680000,H407/E407*DM_TI_LE!$F$23)</f>
        <v>302222.22222222219</v>
      </c>
    </row>
    <row r="408" spans="1:9" ht="12.75" x14ac:dyDescent="0.2">
      <c r="A408" s="49">
        <v>404</v>
      </c>
      <c r="B408" s="50">
        <f>GD_CHUNG!B408</f>
        <v>13751</v>
      </c>
      <c r="C408" s="50" t="str">
        <f>GD_CHUNG!C408</f>
        <v>Nguyễn Mạnh Hùng</v>
      </c>
      <c r="D408" s="50" t="str">
        <f>GD_CHUNG!D408</f>
        <v>NV Lái xe - VHTTB</v>
      </c>
      <c r="E408">
        <f>VLOOKUP(B408,GD_CHAM_CONG!$C$6:$BD$997,37,FALSE)</f>
        <v>27</v>
      </c>
      <c r="F408">
        <f>VLOOKUP(B408,GD_CHAM_CONG!$C$6:$BD$997,38,FALSE)</f>
        <v>12</v>
      </c>
      <c r="G408">
        <f>VLOOKUP(B408,GD_CHAM_CONG!$C$6:$BD$997,50,FALSE)</f>
        <v>0</v>
      </c>
      <c r="H408" s="43">
        <f t="shared" si="0"/>
        <v>12</v>
      </c>
      <c r="I408" s="43">
        <f>IF(H408/E408*DM_TI_LE!$F$23&gt;680000,680000,H408/E408*DM_TI_LE!$F$23)</f>
        <v>302222.22222222219</v>
      </c>
    </row>
    <row r="409" spans="1:9" ht="12.75" x14ac:dyDescent="0.2">
      <c r="A409" s="49">
        <v>405</v>
      </c>
      <c r="B409" s="50">
        <f>GD_CHUNG!B409</f>
        <v>10758</v>
      </c>
      <c r="C409" s="50" t="str">
        <f>GD_CHUNG!C409</f>
        <v>Trương Thị Minh Phượng</v>
      </c>
      <c r="D409" s="50" t="str">
        <f>GD_CHUNG!D409</f>
        <v>Đội phó</v>
      </c>
      <c r="E409">
        <f>VLOOKUP(B409,GD_CHAM_CONG!$C$6:$BD$997,37,FALSE)</f>
        <v>27</v>
      </c>
      <c r="F409">
        <f>VLOOKUP(B409,GD_CHAM_CONG!$C$6:$BD$997,38,FALSE)</f>
        <v>27</v>
      </c>
      <c r="G409">
        <f>VLOOKUP(B409,GD_CHAM_CONG!$C$6:$BD$997,50,FALSE)</f>
        <v>0</v>
      </c>
      <c r="H409" s="43">
        <f t="shared" si="0"/>
        <v>27</v>
      </c>
      <c r="I409" s="43">
        <f>IF(H409/E409*DM_TI_LE!$F$23&gt;680000,680000,H409/E409*DM_TI_LE!$F$23)</f>
        <v>680000</v>
      </c>
    </row>
    <row r="410" spans="1:9" ht="12.75" x14ac:dyDescent="0.2">
      <c r="A410" s="49">
        <v>406</v>
      </c>
      <c r="B410" s="50">
        <f>GD_CHUNG!B410</f>
        <v>10644</v>
      </c>
      <c r="C410" s="50" t="str">
        <f>GD_CHUNG!C410</f>
        <v>Nguyễn Văn Bình</v>
      </c>
      <c r="D410" s="50" t="str">
        <f>GD_CHUNG!D410</f>
        <v>KTV mặt đất</v>
      </c>
      <c r="E410">
        <f>VLOOKUP(B410,GD_CHAM_CONG!$C$6:$BD$997,37,FALSE)</f>
        <v>27</v>
      </c>
      <c r="F410">
        <f>VLOOKUP(B410,GD_CHAM_CONG!$C$6:$BD$997,38,FALSE)</f>
        <v>27</v>
      </c>
      <c r="G410">
        <f>VLOOKUP(B410,GD_CHAM_CONG!$C$6:$BD$997,50,FALSE)</f>
        <v>0</v>
      </c>
      <c r="H410" s="43">
        <f t="shared" si="0"/>
        <v>27</v>
      </c>
      <c r="I410" s="43">
        <f>IF(H410/E410*DM_TI_LE!$F$23&gt;680000,680000,H410/E410*DM_TI_LE!$F$23)</f>
        <v>680000</v>
      </c>
    </row>
    <row r="411" spans="1:9" ht="12.75" x14ac:dyDescent="0.2">
      <c r="A411" s="49">
        <v>407</v>
      </c>
      <c r="B411" s="50">
        <f>GD_CHUNG!B411</f>
        <v>10645</v>
      </c>
      <c r="C411" s="50" t="str">
        <f>GD_CHUNG!C411</f>
        <v>Thân Hoài Nam</v>
      </c>
      <c r="D411" s="50" t="str">
        <f>GD_CHUNG!D411</f>
        <v>KTV mặt đất</v>
      </c>
      <c r="E411">
        <f>VLOOKUP(B411,GD_CHAM_CONG!$C$6:$BD$997,37,FALSE)</f>
        <v>27</v>
      </c>
      <c r="F411">
        <f>VLOOKUP(B411,GD_CHAM_CONG!$C$6:$BD$997,38,FALSE)</f>
        <v>27</v>
      </c>
      <c r="G411">
        <f>VLOOKUP(B411,GD_CHAM_CONG!$C$6:$BD$997,50,FALSE)</f>
        <v>0</v>
      </c>
      <c r="H411" s="43">
        <f t="shared" si="0"/>
        <v>27</v>
      </c>
      <c r="I411" s="43">
        <f>IF(H411/E411*DM_TI_LE!$F$23&gt;680000,680000,H411/E411*DM_TI_LE!$F$23)</f>
        <v>680000</v>
      </c>
    </row>
    <row r="412" spans="1:9" ht="12.75" x14ac:dyDescent="0.2">
      <c r="A412" s="49">
        <v>408</v>
      </c>
      <c r="B412" s="50">
        <f>GD_CHUNG!B412</f>
        <v>13531</v>
      </c>
      <c r="C412" s="50" t="str">
        <f>GD_CHUNG!C412</f>
        <v>Võ Thị Vân</v>
      </c>
      <c r="D412" s="50" t="str">
        <f>GD_CHUNG!D412</f>
        <v>Nhân viên vệ sinh khu bay</v>
      </c>
      <c r="E412">
        <f>VLOOKUP(B412,GD_CHAM_CONG!$C$6:$BD$997,37,FALSE)</f>
        <v>27</v>
      </c>
      <c r="F412">
        <f>VLOOKUP(B412,GD_CHAM_CONG!$C$6:$BD$997,38,FALSE)</f>
        <v>27</v>
      </c>
      <c r="G412">
        <f>VLOOKUP(B412,GD_CHAM_CONG!$C$6:$BD$997,50,FALSE)</f>
        <v>0</v>
      </c>
      <c r="H412" s="43">
        <f t="shared" si="0"/>
        <v>27</v>
      </c>
      <c r="I412" s="43">
        <f>IF(H412/E412*DM_TI_LE!$F$23&gt;680000,680000,H412/E412*DM_TI_LE!$F$23)</f>
        <v>680000</v>
      </c>
    </row>
    <row r="413" spans="1:9" ht="12.75" x14ac:dyDescent="0.2">
      <c r="A413" s="49">
        <v>409</v>
      </c>
      <c r="B413" s="50">
        <f>GD_CHUNG!B413</f>
        <v>12508</v>
      </c>
      <c r="C413" s="50" t="str">
        <f>GD_CHUNG!C413</f>
        <v>Nguyễn Hồng Nhung</v>
      </c>
      <c r="D413" s="50" t="str">
        <f>GD_CHUNG!D413</f>
        <v>Nv vệ sinh</v>
      </c>
      <c r="E413">
        <f>VLOOKUP(B413,GD_CHAM_CONG!$C$6:$BD$997,37,FALSE)</f>
        <v>27</v>
      </c>
      <c r="F413">
        <f>VLOOKUP(B413,GD_CHAM_CONG!$C$6:$BD$997,38,FALSE)</f>
        <v>27</v>
      </c>
      <c r="G413">
        <f>VLOOKUP(B413,GD_CHAM_CONG!$C$6:$BD$997,50,FALSE)</f>
        <v>0</v>
      </c>
      <c r="H413" s="43">
        <f t="shared" si="0"/>
        <v>27</v>
      </c>
      <c r="I413" s="43">
        <f>IF(H413/E413*DM_TI_LE!$F$23&gt;680000,680000,H413/E413*DM_TI_LE!$F$23)</f>
        <v>680000</v>
      </c>
    </row>
    <row r="414" spans="1:9" ht="12.75" x14ac:dyDescent="0.2">
      <c r="A414" s="49">
        <v>410</v>
      </c>
      <c r="B414" s="50">
        <f>GD_CHUNG!B414</f>
        <v>12596</v>
      </c>
      <c r="C414" s="50" t="str">
        <f>GD_CHUNG!C414</f>
        <v>Phan Thị Hải Yến</v>
      </c>
      <c r="D414" s="50" t="str">
        <f>GD_CHUNG!D414</f>
        <v>Nv vệ sinh</v>
      </c>
      <c r="E414">
        <f>VLOOKUP(B414,GD_CHAM_CONG!$C$6:$BD$997,37,FALSE)</f>
        <v>27</v>
      </c>
      <c r="F414">
        <f>VLOOKUP(B414,GD_CHAM_CONG!$C$6:$BD$997,38,FALSE)</f>
        <v>27</v>
      </c>
      <c r="G414">
        <f>VLOOKUP(B414,GD_CHAM_CONG!$C$6:$BD$997,50,FALSE)</f>
        <v>0</v>
      </c>
      <c r="H414" s="43">
        <f t="shared" si="0"/>
        <v>27</v>
      </c>
      <c r="I414" s="43">
        <f>IF(H414/E414*DM_TI_LE!$F$23&gt;680000,680000,H414/E414*DM_TI_LE!$F$23)</f>
        <v>680000</v>
      </c>
    </row>
    <row r="415" spans="1:9" ht="12.75" x14ac:dyDescent="0.2">
      <c r="A415" s="49">
        <v>411</v>
      </c>
      <c r="B415" s="50">
        <f>GD_CHUNG!B415</f>
        <v>12597</v>
      </c>
      <c r="C415" s="50" t="str">
        <f>GD_CHUNG!C415</f>
        <v>Doãn Thị Thanh Hà</v>
      </c>
      <c r="D415" s="50" t="str">
        <f>GD_CHUNG!D415</f>
        <v>Nv vệ sinh</v>
      </c>
      <c r="E415">
        <f>VLOOKUP(B415,GD_CHAM_CONG!$C$6:$BD$997,37,FALSE)</f>
        <v>27</v>
      </c>
      <c r="F415">
        <f>VLOOKUP(B415,GD_CHAM_CONG!$C$6:$BD$997,38,FALSE)</f>
        <v>27</v>
      </c>
      <c r="G415">
        <f>VLOOKUP(B415,GD_CHAM_CONG!$C$6:$BD$997,50,FALSE)</f>
        <v>0</v>
      </c>
      <c r="H415" s="43">
        <f t="shared" si="0"/>
        <v>27</v>
      </c>
      <c r="I415" s="43">
        <f>IF(H415/E415*DM_TI_LE!$F$23&gt;680000,680000,H415/E415*DM_TI_LE!$F$23)</f>
        <v>680000</v>
      </c>
    </row>
    <row r="416" spans="1:9" ht="12.75" x14ac:dyDescent="0.2">
      <c r="A416" s="49">
        <v>412</v>
      </c>
      <c r="B416" s="50">
        <f>GD_CHUNG!B416</f>
        <v>13098</v>
      </c>
      <c r="C416" s="50" t="str">
        <f>GD_CHUNG!C416</f>
        <v>Đặng Thị Thúy Hằng</v>
      </c>
      <c r="D416" s="50" t="str">
        <f>GD_CHUNG!D416</f>
        <v>Nv vệ sinh</v>
      </c>
      <c r="E416">
        <f>VLOOKUP(B416,GD_CHAM_CONG!$C$6:$BD$997,37,FALSE)</f>
        <v>27</v>
      </c>
      <c r="F416">
        <f>VLOOKUP(B416,GD_CHAM_CONG!$C$6:$BD$997,38,FALSE)</f>
        <v>27</v>
      </c>
      <c r="G416">
        <f>VLOOKUP(B416,GD_CHAM_CONG!$C$6:$BD$997,50,FALSE)</f>
        <v>0</v>
      </c>
      <c r="H416" s="43">
        <f t="shared" si="0"/>
        <v>27</v>
      </c>
      <c r="I416" s="43">
        <f>IF(H416/E416*DM_TI_LE!$F$23&gt;680000,680000,H416/E416*DM_TI_LE!$F$23)</f>
        <v>680000</v>
      </c>
    </row>
    <row r="417" spans="1:9" ht="12.75" x14ac:dyDescent="0.2">
      <c r="A417" s="49">
        <v>413</v>
      </c>
      <c r="B417" s="50">
        <f>GD_CHUNG!B417</f>
        <v>13100</v>
      </c>
      <c r="C417" s="50" t="str">
        <f>GD_CHUNG!C417</f>
        <v>Nguyễn Thị Mến</v>
      </c>
      <c r="D417" s="50" t="str">
        <f>GD_CHUNG!D417</f>
        <v>Nv vệ sinh</v>
      </c>
      <c r="E417">
        <f>VLOOKUP(B417,GD_CHAM_CONG!$C$6:$BD$997,37,FALSE)</f>
        <v>27</v>
      </c>
      <c r="F417">
        <f>VLOOKUP(B417,GD_CHAM_CONG!$C$6:$BD$997,38,FALSE)</f>
        <v>27</v>
      </c>
      <c r="G417">
        <f>VLOOKUP(B417,GD_CHAM_CONG!$C$6:$BD$997,50,FALSE)</f>
        <v>0</v>
      </c>
      <c r="H417" s="43">
        <f t="shared" si="0"/>
        <v>27</v>
      </c>
      <c r="I417" s="43">
        <f>IF(H417/E417*DM_TI_LE!$F$23&gt;680000,680000,H417/E417*DM_TI_LE!$F$23)</f>
        <v>680000</v>
      </c>
    </row>
    <row r="418" spans="1:9" ht="12.75" x14ac:dyDescent="0.2">
      <c r="A418" s="49">
        <v>414</v>
      </c>
      <c r="B418" s="50">
        <f>GD_CHUNG!B418</f>
        <v>10754</v>
      </c>
      <c r="C418" s="50" t="str">
        <f>GD_CHUNG!C418</f>
        <v>Đào Hồng Phúc</v>
      </c>
      <c r="D418" s="50" t="str">
        <f>GD_CHUNG!D418</f>
        <v>Nv VS MB</v>
      </c>
      <c r="E418">
        <f>VLOOKUP(B418,GD_CHAM_CONG!$C$6:$BD$997,37,FALSE)</f>
        <v>27</v>
      </c>
      <c r="F418">
        <f>VLOOKUP(B418,GD_CHAM_CONG!$C$6:$BD$997,38,FALSE)</f>
        <v>27</v>
      </c>
      <c r="G418">
        <f>VLOOKUP(B418,GD_CHAM_CONG!$C$6:$BD$997,50,FALSE)</f>
        <v>0</v>
      </c>
      <c r="H418" s="43">
        <f t="shared" si="0"/>
        <v>27</v>
      </c>
      <c r="I418" s="43">
        <f>IF(H418/E418*DM_TI_LE!$F$23&gt;680000,680000,H418/E418*DM_TI_LE!$F$23)</f>
        <v>680000</v>
      </c>
    </row>
    <row r="419" spans="1:9" ht="12.75" x14ac:dyDescent="0.2">
      <c r="A419" s="49">
        <v>415</v>
      </c>
      <c r="B419" s="50">
        <f>GD_CHUNG!B419</f>
        <v>10755</v>
      </c>
      <c r="C419" s="50" t="str">
        <f>GD_CHUNG!C419</f>
        <v>Quàng Thị Hạnh</v>
      </c>
      <c r="D419" s="50" t="str">
        <f>GD_CHUNG!D419</f>
        <v>Nv VS MB</v>
      </c>
      <c r="E419">
        <f>VLOOKUP(B419,GD_CHAM_CONG!$C$6:$BD$997,37,FALSE)</f>
        <v>27</v>
      </c>
      <c r="F419">
        <f>VLOOKUP(B419,GD_CHAM_CONG!$C$6:$BD$997,38,FALSE)</f>
        <v>27</v>
      </c>
      <c r="G419">
        <f>VLOOKUP(B419,GD_CHAM_CONG!$C$6:$BD$997,50,FALSE)</f>
        <v>0</v>
      </c>
      <c r="H419" s="43">
        <f t="shared" si="0"/>
        <v>27</v>
      </c>
      <c r="I419" s="43">
        <f>IF(H419/E419*DM_TI_LE!$F$23&gt;680000,680000,H419/E419*DM_TI_LE!$F$23)</f>
        <v>680000</v>
      </c>
    </row>
    <row r="420" spans="1:9" ht="12.75" x14ac:dyDescent="0.2">
      <c r="A420" s="49">
        <v>416</v>
      </c>
      <c r="B420" s="50">
        <f>GD_CHUNG!B420</f>
        <v>10756</v>
      </c>
      <c r="C420" s="50" t="str">
        <f>GD_CHUNG!C420</f>
        <v>Nguyễn Bình Minh</v>
      </c>
      <c r="D420" s="50" t="str">
        <f>GD_CHUNG!D420</f>
        <v>Nv VS MB</v>
      </c>
      <c r="E420">
        <f>VLOOKUP(B420,GD_CHAM_CONG!$C$6:$BD$997,37,FALSE)</f>
        <v>27</v>
      </c>
      <c r="F420">
        <f>VLOOKUP(B420,GD_CHAM_CONG!$C$6:$BD$997,38,FALSE)</f>
        <v>27</v>
      </c>
      <c r="G420">
        <f>VLOOKUP(B420,GD_CHAM_CONG!$C$6:$BD$997,50,FALSE)</f>
        <v>0</v>
      </c>
      <c r="H420" s="43">
        <f t="shared" si="0"/>
        <v>27</v>
      </c>
      <c r="I420" s="43">
        <f>IF(H420/E420*DM_TI_LE!$F$23&gt;680000,680000,H420/E420*DM_TI_LE!$F$23)</f>
        <v>680000</v>
      </c>
    </row>
    <row r="421" spans="1:9" ht="12.75" x14ac:dyDescent="0.2">
      <c r="A421" s="49">
        <v>417</v>
      </c>
      <c r="B421" s="50">
        <f>GD_CHUNG!B421</f>
        <v>10757</v>
      </c>
      <c r="C421" s="50" t="str">
        <f>GD_CHUNG!C421</f>
        <v>Nguyễn Văn Quý</v>
      </c>
      <c r="D421" s="50" t="str">
        <f>GD_CHUNG!D421</f>
        <v>NV Lái xe - VHTTB</v>
      </c>
      <c r="E421">
        <f>VLOOKUP(B421,GD_CHAM_CONG!$C$6:$BD$997,37,FALSE)</f>
        <v>27</v>
      </c>
      <c r="F421">
        <f>VLOOKUP(B421,GD_CHAM_CONG!$C$6:$BD$997,38,FALSE)</f>
        <v>27</v>
      </c>
      <c r="G421">
        <f>VLOOKUP(B421,GD_CHAM_CONG!$C$6:$BD$997,50,FALSE)</f>
        <v>0</v>
      </c>
      <c r="H421" s="43">
        <f t="shared" si="0"/>
        <v>27</v>
      </c>
      <c r="I421" s="43">
        <f>IF(H421/E421*DM_TI_LE!$F$23&gt;680000,680000,H421/E421*DM_TI_LE!$F$23)</f>
        <v>680000</v>
      </c>
    </row>
    <row r="422" spans="1:9" ht="12.75" x14ac:dyDescent="0.2">
      <c r="A422" s="49">
        <v>418</v>
      </c>
      <c r="B422" s="50">
        <f>GD_CHUNG!B422</f>
        <v>10759</v>
      </c>
      <c r="C422" s="50" t="str">
        <f>GD_CHUNG!C422</f>
        <v>Nguyễn Anh Đức</v>
      </c>
      <c r="D422" s="50" t="str">
        <f>GD_CHUNG!D422</f>
        <v>Nv VS MB</v>
      </c>
      <c r="E422">
        <f>VLOOKUP(B422,GD_CHAM_CONG!$C$6:$BD$997,37,FALSE)</f>
        <v>27</v>
      </c>
      <c r="F422">
        <f>VLOOKUP(B422,GD_CHAM_CONG!$C$6:$BD$997,38,FALSE)</f>
        <v>27</v>
      </c>
      <c r="G422">
        <f>VLOOKUP(B422,GD_CHAM_CONG!$C$6:$BD$997,50,FALSE)</f>
        <v>0</v>
      </c>
      <c r="H422" s="43">
        <f t="shared" si="0"/>
        <v>27</v>
      </c>
      <c r="I422" s="43">
        <f>IF(H422/E422*DM_TI_LE!$F$23&gt;680000,680000,H422/E422*DM_TI_LE!$F$23)</f>
        <v>680000</v>
      </c>
    </row>
    <row r="423" spans="1:9" ht="12.75" x14ac:dyDescent="0.2">
      <c r="A423" s="49">
        <v>419</v>
      </c>
      <c r="B423" s="50">
        <f>GD_CHUNG!B423</f>
        <v>10760</v>
      </c>
      <c r="C423" s="50" t="str">
        <f>GD_CHUNG!C423</f>
        <v>Trần Thị Ngọc Lan</v>
      </c>
      <c r="D423" s="50" t="str">
        <f>GD_CHUNG!D423</f>
        <v>Nv VS MB</v>
      </c>
      <c r="E423">
        <f>VLOOKUP(B423,GD_CHAM_CONG!$C$6:$BD$997,37,FALSE)</f>
        <v>27</v>
      </c>
      <c r="F423">
        <f>VLOOKUP(B423,GD_CHAM_CONG!$C$6:$BD$997,38,FALSE)</f>
        <v>0</v>
      </c>
      <c r="G423">
        <f>VLOOKUP(B423,GD_CHAM_CONG!$C$6:$BD$997,50,FALSE)</f>
        <v>0</v>
      </c>
      <c r="H423" s="43">
        <f t="shared" si="0"/>
        <v>0</v>
      </c>
      <c r="I423" s="43">
        <f>IF(H423/E423*DM_TI_LE!$F$23&gt;680000,680000,H423/E423*DM_TI_LE!$F$23)</f>
        <v>0</v>
      </c>
    </row>
    <row r="424" spans="1:9" ht="12.75" x14ac:dyDescent="0.2">
      <c r="A424" s="49">
        <v>420</v>
      </c>
      <c r="B424" s="50">
        <f>GD_CHUNG!B424</f>
        <v>10761</v>
      </c>
      <c r="C424" s="50" t="str">
        <f>GD_CHUNG!C424</f>
        <v>Nguyễn Thị Anh Thơ</v>
      </c>
      <c r="D424" s="50" t="str">
        <f>GD_CHUNG!D424</f>
        <v>Nv VS MB</v>
      </c>
      <c r="E424">
        <f>VLOOKUP(B424,GD_CHAM_CONG!$C$6:$BD$997,37,FALSE)</f>
        <v>27</v>
      </c>
      <c r="F424">
        <f>VLOOKUP(B424,GD_CHAM_CONG!$C$6:$BD$997,38,FALSE)</f>
        <v>27</v>
      </c>
      <c r="G424">
        <f>VLOOKUP(B424,GD_CHAM_CONG!$C$6:$BD$997,50,FALSE)</f>
        <v>0</v>
      </c>
      <c r="H424" s="43">
        <f t="shared" si="0"/>
        <v>27</v>
      </c>
      <c r="I424" s="43">
        <f>IF(H424/E424*DM_TI_LE!$F$23&gt;680000,680000,H424/E424*DM_TI_LE!$F$23)</f>
        <v>680000</v>
      </c>
    </row>
    <row r="425" spans="1:9" ht="12.75" x14ac:dyDescent="0.2">
      <c r="A425" s="49">
        <v>421</v>
      </c>
      <c r="B425" s="50">
        <f>GD_CHUNG!B425</f>
        <v>10762</v>
      </c>
      <c r="C425" s="50" t="str">
        <f>GD_CHUNG!C425</f>
        <v>Nguyễn Thị Kim Thu</v>
      </c>
      <c r="D425" s="50" t="str">
        <f>GD_CHUNG!D425</f>
        <v>Nv VS MB</v>
      </c>
      <c r="E425">
        <f>VLOOKUP(B425,GD_CHAM_CONG!$C$6:$BD$997,37,FALSE)</f>
        <v>27</v>
      </c>
      <c r="F425">
        <f>VLOOKUP(B425,GD_CHAM_CONG!$C$6:$BD$997,38,FALSE)</f>
        <v>27</v>
      </c>
      <c r="G425">
        <f>VLOOKUP(B425,GD_CHAM_CONG!$C$6:$BD$997,50,FALSE)</f>
        <v>0</v>
      </c>
      <c r="H425" s="43">
        <f t="shared" si="0"/>
        <v>27</v>
      </c>
      <c r="I425" s="43">
        <f>IF(H425/E425*DM_TI_LE!$F$23&gt;680000,680000,H425/E425*DM_TI_LE!$F$23)</f>
        <v>680000</v>
      </c>
    </row>
    <row r="426" spans="1:9" ht="12.75" x14ac:dyDescent="0.2">
      <c r="A426" s="49">
        <v>422</v>
      </c>
      <c r="B426" s="50">
        <f>GD_CHUNG!B426</f>
        <v>10763</v>
      </c>
      <c r="C426" s="50" t="str">
        <f>GD_CHUNG!C426</f>
        <v>Nguyễn Thị Ngà</v>
      </c>
      <c r="D426" s="50" t="str">
        <f>GD_CHUNG!D426</f>
        <v>Nv VS MB</v>
      </c>
      <c r="E426">
        <f>VLOOKUP(B426,GD_CHAM_CONG!$C$6:$BD$997,37,FALSE)</f>
        <v>27</v>
      </c>
      <c r="F426">
        <f>VLOOKUP(B426,GD_CHAM_CONG!$C$6:$BD$997,38,FALSE)</f>
        <v>27</v>
      </c>
      <c r="G426">
        <f>VLOOKUP(B426,GD_CHAM_CONG!$C$6:$BD$997,50,FALSE)</f>
        <v>0</v>
      </c>
      <c r="H426" s="43">
        <f t="shared" si="0"/>
        <v>27</v>
      </c>
      <c r="I426" s="43">
        <f>IF(H426/E426*DM_TI_LE!$F$23&gt;680000,680000,H426/E426*DM_TI_LE!$F$23)</f>
        <v>680000</v>
      </c>
    </row>
    <row r="427" spans="1:9" ht="12.75" x14ac:dyDescent="0.2">
      <c r="A427" s="49">
        <v>423</v>
      </c>
      <c r="B427" s="50">
        <f>GD_CHUNG!B427</f>
        <v>10764</v>
      </c>
      <c r="C427" s="50" t="str">
        <f>GD_CHUNG!C427</f>
        <v>Nguyễn Thị Kim Anh</v>
      </c>
      <c r="D427" s="50" t="str">
        <f>GD_CHUNG!D427</f>
        <v>Nv VS MB</v>
      </c>
      <c r="E427">
        <f>VLOOKUP(B427,GD_CHAM_CONG!$C$6:$BD$997,37,FALSE)</f>
        <v>27</v>
      </c>
      <c r="F427">
        <f>VLOOKUP(B427,GD_CHAM_CONG!$C$6:$BD$997,38,FALSE)</f>
        <v>27</v>
      </c>
      <c r="G427">
        <f>VLOOKUP(B427,GD_CHAM_CONG!$C$6:$BD$997,50,FALSE)</f>
        <v>0</v>
      </c>
      <c r="H427" s="43">
        <f t="shared" si="0"/>
        <v>27</v>
      </c>
      <c r="I427" s="43">
        <f>IF(H427/E427*DM_TI_LE!$F$23&gt;680000,680000,H427/E427*DM_TI_LE!$F$23)</f>
        <v>680000</v>
      </c>
    </row>
    <row r="428" spans="1:9" ht="12.75" x14ac:dyDescent="0.2">
      <c r="A428" s="49">
        <v>424</v>
      </c>
      <c r="B428" s="50">
        <f>GD_CHUNG!B428</f>
        <v>10766</v>
      </c>
      <c r="C428" s="50" t="str">
        <f>GD_CHUNG!C428</f>
        <v>Nguyễn Thị Mai</v>
      </c>
      <c r="D428" s="50" t="str">
        <f>GD_CHUNG!D428</f>
        <v>Nv VS MB</v>
      </c>
      <c r="E428">
        <f>VLOOKUP(B428,GD_CHAM_CONG!$C$6:$BD$997,37,FALSE)</f>
        <v>27</v>
      </c>
      <c r="F428">
        <f>VLOOKUP(B428,GD_CHAM_CONG!$C$6:$BD$997,38,FALSE)</f>
        <v>27</v>
      </c>
      <c r="G428">
        <f>VLOOKUP(B428,GD_CHAM_CONG!$C$6:$BD$997,50,FALSE)</f>
        <v>0</v>
      </c>
      <c r="H428" s="43">
        <f t="shared" si="0"/>
        <v>27</v>
      </c>
      <c r="I428" s="43">
        <f>IF(H428/E428*DM_TI_LE!$F$23&gt;680000,680000,H428/E428*DM_TI_LE!$F$23)</f>
        <v>680000</v>
      </c>
    </row>
    <row r="429" spans="1:9" ht="12.75" x14ac:dyDescent="0.2">
      <c r="A429" s="49">
        <v>425</v>
      </c>
      <c r="B429" s="50">
        <f>GD_CHUNG!B429</f>
        <v>10767</v>
      </c>
      <c r="C429" s="50" t="str">
        <f>GD_CHUNG!C429</f>
        <v>Nguyễn Thị Huệ</v>
      </c>
      <c r="D429" s="50" t="str">
        <f>GD_CHUNG!D429</f>
        <v>Nv VS MB</v>
      </c>
      <c r="E429">
        <f>VLOOKUP(B429,GD_CHAM_CONG!$C$6:$BD$997,37,FALSE)</f>
        <v>27</v>
      </c>
      <c r="F429">
        <f>VLOOKUP(B429,GD_CHAM_CONG!$C$6:$BD$997,38,FALSE)</f>
        <v>27</v>
      </c>
      <c r="G429">
        <f>VLOOKUP(B429,GD_CHAM_CONG!$C$6:$BD$997,50,FALSE)</f>
        <v>0</v>
      </c>
      <c r="H429" s="43">
        <f t="shared" si="0"/>
        <v>27</v>
      </c>
      <c r="I429" s="43">
        <f>IF(H429/E429*DM_TI_LE!$F$23&gt;680000,680000,H429/E429*DM_TI_LE!$F$23)</f>
        <v>680000</v>
      </c>
    </row>
    <row r="430" spans="1:9" ht="12.75" x14ac:dyDescent="0.2">
      <c r="A430" s="49">
        <v>426</v>
      </c>
      <c r="B430" s="50">
        <f>GD_CHUNG!B430</f>
        <v>10768</v>
      </c>
      <c r="C430" s="50" t="str">
        <f>GD_CHUNG!C430</f>
        <v>Trần Duyên Hải</v>
      </c>
      <c r="D430" s="50" t="str">
        <f>GD_CHUNG!D430</f>
        <v>Nv VS MB</v>
      </c>
      <c r="E430">
        <f>VLOOKUP(B430,GD_CHAM_CONG!$C$6:$BD$997,37,FALSE)</f>
        <v>27</v>
      </c>
      <c r="F430">
        <f>VLOOKUP(B430,GD_CHAM_CONG!$C$6:$BD$997,38,FALSE)</f>
        <v>27</v>
      </c>
      <c r="G430">
        <f>VLOOKUP(B430,GD_CHAM_CONG!$C$6:$BD$997,50,FALSE)</f>
        <v>0</v>
      </c>
      <c r="H430" s="43">
        <f t="shared" si="0"/>
        <v>27</v>
      </c>
      <c r="I430" s="43">
        <f>IF(H430/E430*DM_TI_LE!$F$23&gt;680000,680000,H430/E430*DM_TI_LE!$F$23)</f>
        <v>680000</v>
      </c>
    </row>
    <row r="431" spans="1:9" ht="12.75" x14ac:dyDescent="0.2">
      <c r="A431" s="49">
        <v>427</v>
      </c>
      <c r="B431" s="50">
        <f>GD_CHUNG!B431</f>
        <v>10769</v>
      </c>
      <c r="C431" s="50" t="str">
        <f>GD_CHUNG!C431</f>
        <v>Nguyễn Thị Hải Yến</v>
      </c>
      <c r="D431" s="50" t="str">
        <f>GD_CHUNG!D431</f>
        <v>Nv VS MB</v>
      </c>
      <c r="E431">
        <f>VLOOKUP(B431,GD_CHAM_CONG!$C$6:$BD$997,37,FALSE)</f>
        <v>27</v>
      </c>
      <c r="F431">
        <f>VLOOKUP(B431,GD_CHAM_CONG!$C$6:$BD$997,38,FALSE)</f>
        <v>27</v>
      </c>
      <c r="G431">
        <f>VLOOKUP(B431,GD_CHAM_CONG!$C$6:$BD$997,50,FALSE)</f>
        <v>0</v>
      </c>
      <c r="H431" s="43">
        <f t="shared" si="0"/>
        <v>27</v>
      </c>
      <c r="I431" s="43">
        <f>IF(H431/E431*DM_TI_LE!$F$23&gt;680000,680000,H431/E431*DM_TI_LE!$F$23)</f>
        <v>680000</v>
      </c>
    </row>
    <row r="432" spans="1:9" ht="12.75" x14ac:dyDescent="0.2">
      <c r="A432" s="49">
        <v>428</v>
      </c>
      <c r="B432" s="50">
        <f>GD_CHUNG!B432</f>
        <v>10770</v>
      </c>
      <c r="C432" s="50" t="str">
        <f>GD_CHUNG!C432</f>
        <v>Trần Trọng Anh Chí</v>
      </c>
      <c r="D432" s="50" t="str">
        <f>GD_CHUNG!D432</f>
        <v>Nv VS MB</v>
      </c>
      <c r="E432">
        <f>VLOOKUP(B432,GD_CHAM_CONG!$C$6:$BD$997,37,FALSE)</f>
        <v>27</v>
      </c>
      <c r="F432">
        <f>VLOOKUP(B432,GD_CHAM_CONG!$C$6:$BD$997,38,FALSE)</f>
        <v>27</v>
      </c>
      <c r="G432">
        <f>VLOOKUP(B432,GD_CHAM_CONG!$C$6:$BD$997,50,FALSE)</f>
        <v>0</v>
      </c>
      <c r="H432" s="43">
        <f t="shared" si="0"/>
        <v>27</v>
      </c>
      <c r="I432" s="43">
        <f>IF(H432/E432*DM_TI_LE!$F$23&gt;680000,680000,H432/E432*DM_TI_LE!$F$23)</f>
        <v>680000</v>
      </c>
    </row>
    <row r="433" spans="1:9" ht="12.75" x14ac:dyDescent="0.2">
      <c r="A433" s="49">
        <v>429</v>
      </c>
      <c r="B433" s="50">
        <f>GD_CHUNG!B433</f>
        <v>10771</v>
      </c>
      <c r="C433" s="50" t="str">
        <f>GD_CHUNG!C433</f>
        <v>Trần Thị Thu Thuỷ</v>
      </c>
      <c r="D433" s="50" t="str">
        <f>GD_CHUNG!D433</f>
        <v>Nv VS MB</v>
      </c>
      <c r="E433">
        <f>VLOOKUP(B433,GD_CHAM_CONG!$C$6:$BD$997,37,FALSE)</f>
        <v>27</v>
      </c>
      <c r="F433">
        <f>VLOOKUP(B433,GD_CHAM_CONG!$C$6:$BD$997,38,FALSE)</f>
        <v>27</v>
      </c>
      <c r="G433">
        <f>VLOOKUP(B433,GD_CHAM_CONG!$C$6:$BD$997,50,FALSE)</f>
        <v>0</v>
      </c>
      <c r="H433" s="43">
        <f t="shared" si="0"/>
        <v>27</v>
      </c>
      <c r="I433" s="43">
        <f>IF(H433/E433*DM_TI_LE!$F$23&gt;680000,680000,H433/E433*DM_TI_LE!$F$23)</f>
        <v>680000</v>
      </c>
    </row>
    <row r="434" spans="1:9" ht="12.75" x14ac:dyDescent="0.2">
      <c r="A434" s="49">
        <v>430</v>
      </c>
      <c r="B434" s="50">
        <f>GD_CHUNG!B434</f>
        <v>10772</v>
      </c>
      <c r="C434" s="50" t="str">
        <f>GD_CHUNG!C434</f>
        <v>Đậu Thị Hồng Nguyệt</v>
      </c>
      <c r="D434" s="50" t="str">
        <f>GD_CHUNG!D434</f>
        <v>Nv VS MB</v>
      </c>
      <c r="E434">
        <f>VLOOKUP(B434,GD_CHAM_CONG!$C$6:$BD$997,37,FALSE)</f>
        <v>27</v>
      </c>
      <c r="F434">
        <f>VLOOKUP(B434,GD_CHAM_CONG!$C$6:$BD$997,38,FALSE)</f>
        <v>27</v>
      </c>
      <c r="G434">
        <f>VLOOKUP(B434,GD_CHAM_CONG!$C$6:$BD$997,50,FALSE)</f>
        <v>0</v>
      </c>
      <c r="H434" s="43">
        <f t="shared" si="0"/>
        <v>27</v>
      </c>
      <c r="I434" s="43">
        <f>IF(H434/E434*DM_TI_LE!$F$23&gt;680000,680000,H434/E434*DM_TI_LE!$F$23)</f>
        <v>680000</v>
      </c>
    </row>
    <row r="435" spans="1:9" ht="12.75" x14ac:dyDescent="0.2">
      <c r="A435" s="49">
        <v>431</v>
      </c>
      <c r="B435" s="50">
        <f>GD_CHUNG!B435</f>
        <v>10773</v>
      </c>
      <c r="C435" s="50" t="str">
        <f>GD_CHUNG!C435</f>
        <v>Nguyễn Thị Mến</v>
      </c>
      <c r="D435" s="50" t="str">
        <f>GD_CHUNG!D435</f>
        <v>Nv VS MB</v>
      </c>
      <c r="E435">
        <f>VLOOKUP(B435,GD_CHAM_CONG!$C$6:$BD$997,37,FALSE)</f>
        <v>27</v>
      </c>
      <c r="F435">
        <f>VLOOKUP(B435,GD_CHAM_CONG!$C$6:$BD$997,38,FALSE)</f>
        <v>27</v>
      </c>
      <c r="G435">
        <f>VLOOKUP(B435,GD_CHAM_CONG!$C$6:$BD$997,50,FALSE)</f>
        <v>0</v>
      </c>
      <c r="H435" s="43">
        <f t="shared" si="0"/>
        <v>27</v>
      </c>
      <c r="I435" s="43">
        <f>IF(H435/E435*DM_TI_LE!$F$23&gt;680000,680000,H435/E435*DM_TI_LE!$F$23)</f>
        <v>680000</v>
      </c>
    </row>
    <row r="436" spans="1:9" ht="12.75" x14ac:dyDescent="0.2">
      <c r="A436" s="49">
        <v>432</v>
      </c>
      <c r="B436" s="50">
        <f>GD_CHUNG!B436</f>
        <v>10774</v>
      </c>
      <c r="C436" s="50" t="str">
        <f>GD_CHUNG!C436</f>
        <v>Lò Thị Phượng</v>
      </c>
      <c r="D436" s="50" t="str">
        <f>GD_CHUNG!D436</f>
        <v>Nv VS MB</v>
      </c>
      <c r="E436">
        <f>VLOOKUP(B436,GD_CHAM_CONG!$C$6:$BD$997,37,FALSE)</f>
        <v>27</v>
      </c>
      <c r="F436">
        <f>VLOOKUP(B436,GD_CHAM_CONG!$C$6:$BD$997,38,FALSE)</f>
        <v>0</v>
      </c>
      <c r="G436">
        <f>VLOOKUP(B436,GD_CHAM_CONG!$C$6:$BD$997,50,FALSE)</f>
        <v>0</v>
      </c>
      <c r="H436" s="43">
        <f t="shared" si="0"/>
        <v>0</v>
      </c>
      <c r="I436" s="43">
        <f>IF(H436/E436*DM_TI_LE!$F$23&gt;680000,680000,H436/E436*DM_TI_LE!$F$23)</f>
        <v>0</v>
      </c>
    </row>
    <row r="437" spans="1:9" ht="12.75" x14ac:dyDescent="0.2">
      <c r="A437" s="49">
        <v>433</v>
      </c>
      <c r="B437" s="50">
        <f>GD_CHUNG!B437</f>
        <v>10775</v>
      </c>
      <c r="C437" s="50" t="str">
        <f>GD_CHUNG!C437</f>
        <v>Đặng Thị Thu Hường</v>
      </c>
      <c r="D437" s="50" t="str">
        <f>GD_CHUNG!D437</f>
        <v>Nv VS MB</v>
      </c>
      <c r="E437">
        <f>VLOOKUP(B437,GD_CHAM_CONG!$C$6:$BD$997,37,FALSE)</f>
        <v>27</v>
      </c>
      <c r="F437">
        <f>VLOOKUP(B437,GD_CHAM_CONG!$C$6:$BD$997,38,FALSE)</f>
        <v>27</v>
      </c>
      <c r="G437">
        <f>VLOOKUP(B437,GD_CHAM_CONG!$C$6:$BD$997,50,FALSE)</f>
        <v>0</v>
      </c>
      <c r="H437" s="43">
        <f t="shared" si="0"/>
        <v>27</v>
      </c>
      <c r="I437" s="43">
        <f>IF(H437/E437*DM_TI_LE!$F$23&gt;680000,680000,H437/E437*DM_TI_LE!$F$23)</f>
        <v>680000</v>
      </c>
    </row>
    <row r="438" spans="1:9" ht="12.75" x14ac:dyDescent="0.2">
      <c r="A438" s="49">
        <v>434</v>
      </c>
      <c r="B438" s="50">
        <f>GD_CHUNG!B438</f>
        <v>10776</v>
      </c>
      <c r="C438" s="50" t="str">
        <f>GD_CHUNG!C438</f>
        <v>Nguyễn Thị Thu</v>
      </c>
      <c r="D438" s="50" t="str">
        <f>GD_CHUNG!D438</f>
        <v>Nv VS MB</v>
      </c>
      <c r="E438">
        <f>VLOOKUP(B438,GD_CHAM_CONG!$C$6:$BD$997,37,FALSE)</f>
        <v>27</v>
      </c>
      <c r="F438">
        <f>VLOOKUP(B438,GD_CHAM_CONG!$C$6:$BD$997,38,FALSE)</f>
        <v>0</v>
      </c>
      <c r="G438">
        <f>VLOOKUP(B438,GD_CHAM_CONG!$C$6:$BD$997,50,FALSE)</f>
        <v>0</v>
      </c>
      <c r="H438" s="43">
        <f t="shared" si="0"/>
        <v>0</v>
      </c>
      <c r="I438" s="43">
        <f>IF(H438/E438*DM_TI_LE!$F$23&gt;680000,680000,H438/E438*DM_TI_LE!$F$23)</f>
        <v>0</v>
      </c>
    </row>
    <row r="439" spans="1:9" ht="12.75" x14ac:dyDescent="0.2">
      <c r="A439" s="49">
        <v>435</v>
      </c>
      <c r="B439" s="50">
        <f>GD_CHUNG!B439</f>
        <v>10777</v>
      </c>
      <c r="C439" s="50" t="str">
        <f>GD_CHUNG!C439</f>
        <v>Nguyễn Thị Lý</v>
      </c>
      <c r="D439" s="50" t="str">
        <f>GD_CHUNG!D439</f>
        <v>Nv VS MB</v>
      </c>
      <c r="E439">
        <f>VLOOKUP(B439,GD_CHAM_CONG!$C$6:$BD$997,37,FALSE)</f>
        <v>27</v>
      </c>
      <c r="F439">
        <f>VLOOKUP(B439,GD_CHAM_CONG!$C$6:$BD$997,38,FALSE)</f>
        <v>27</v>
      </c>
      <c r="G439">
        <f>VLOOKUP(B439,GD_CHAM_CONG!$C$6:$BD$997,50,FALSE)</f>
        <v>0</v>
      </c>
      <c r="H439" s="43">
        <f t="shared" si="0"/>
        <v>27</v>
      </c>
      <c r="I439" s="43">
        <f>IF(H439/E439*DM_TI_LE!$F$23&gt;680000,680000,H439/E439*DM_TI_LE!$F$23)</f>
        <v>680000</v>
      </c>
    </row>
    <row r="440" spans="1:9" ht="12.75" x14ac:dyDescent="0.2">
      <c r="A440" s="49">
        <v>436</v>
      </c>
      <c r="B440" s="50">
        <f>GD_CHUNG!B440</f>
        <v>10780</v>
      </c>
      <c r="C440" s="50" t="str">
        <f>GD_CHUNG!C440</f>
        <v>Hoàng Hải Yến</v>
      </c>
      <c r="D440" s="50" t="str">
        <f>GD_CHUNG!D440</f>
        <v>Nv VS MB</v>
      </c>
      <c r="E440">
        <f>VLOOKUP(B440,GD_CHAM_CONG!$C$6:$BD$997,37,FALSE)</f>
        <v>27</v>
      </c>
      <c r="F440">
        <f>VLOOKUP(B440,GD_CHAM_CONG!$C$6:$BD$997,38,FALSE)</f>
        <v>27</v>
      </c>
      <c r="G440">
        <f>VLOOKUP(B440,GD_CHAM_CONG!$C$6:$BD$997,50,FALSE)</f>
        <v>0</v>
      </c>
      <c r="H440" s="43">
        <f t="shared" si="0"/>
        <v>27</v>
      </c>
      <c r="I440" s="43">
        <f>IF(H440/E440*DM_TI_LE!$F$23&gt;680000,680000,H440/E440*DM_TI_LE!$F$23)</f>
        <v>680000</v>
      </c>
    </row>
    <row r="441" spans="1:9" ht="12.75" x14ac:dyDescent="0.2">
      <c r="A441" s="49">
        <v>437</v>
      </c>
      <c r="B441" s="50">
        <f>GD_CHUNG!B441</f>
        <v>10781</v>
      </c>
      <c r="C441" s="50" t="str">
        <f>GD_CHUNG!C441</f>
        <v>Lê Phương Huyền</v>
      </c>
      <c r="D441" s="50" t="str">
        <f>GD_CHUNG!D441</f>
        <v>Nv VS MB</v>
      </c>
      <c r="E441">
        <f>VLOOKUP(B441,GD_CHAM_CONG!$C$6:$BD$997,37,FALSE)</f>
        <v>27</v>
      </c>
      <c r="F441">
        <f>VLOOKUP(B441,GD_CHAM_CONG!$C$6:$BD$997,38,FALSE)</f>
        <v>27</v>
      </c>
      <c r="G441">
        <f>VLOOKUP(B441,GD_CHAM_CONG!$C$6:$BD$997,50,FALSE)</f>
        <v>0</v>
      </c>
      <c r="H441" s="43">
        <f t="shared" si="0"/>
        <v>27</v>
      </c>
      <c r="I441" s="43">
        <f>IF(H441/E441*DM_TI_LE!$F$23&gt;680000,680000,H441/E441*DM_TI_LE!$F$23)</f>
        <v>680000</v>
      </c>
    </row>
    <row r="442" spans="1:9" ht="12.75" x14ac:dyDescent="0.2">
      <c r="A442" s="49">
        <v>438</v>
      </c>
      <c r="B442" s="50">
        <f>GD_CHUNG!B442</f>
        <v>10782</v>
      </c>
      <c r="C442" s="50" t="str">
        <f>GD_CHUNG!C442</f>
        <v>Phạm Thị Lan Phương</v>
      </c>
      <c r="D442" s="50" t="str">
        <f>GD_CHUNG!D442</f>
        <v>Nv VS MB</v>
      </c>
      <c r="E442">
        <f>VLOOKUP(B442,GD_CHAM_CONG!$C$6:$BD$997,37,FALSE)</f>
        <v>27</v>
      </c>
      <c r="F442">
        <f>VLOOKUP(B442,GD_CHAM_CONG!$C$6:$BD$997,38,FALSE)</f>
        <v>27</v>
      </c>
      <c r="G442">
        <f>VLOOKUP(B442,GD_CHAM_CONG!$C$6:$BD$997,50,FALSE)</f>
        <v>0</v>
      </c>
      <c r="H442" s="43">
        <f t="shared" si="0"/>
        <v>27</v>
      </c>
      <c r="I442" s="43">
        <f>IF(H442/E442*DM_TI_LE!$F$23&gt;680000,680000,H442/E442*DM_TI_LE!$F$23)</f>
        <v>680000</v>
      </c>
    </row>
    <row r="443" spans="1:9" ht="12.75" x14ac:dyDescent="0.2">
      <c r="A443" s="49">
        <v>439</v>
      </c>
      <c r="B443" s="50">
        <f>GD_CHUNG!B443</f>
        <v>10783</v>
      </c>
      <c r="C443" s="50" t="str">
        <f>GD_CHUNG!C443</f>
        <v>Phạm Thị Thúy Ngà</v>
      </c>
      <c r="D443" s="50" t="str">
        <f>GD_CHUNG!D443</f>
        <v>Nv VS MB</v>
      </c>
      <c r="E443">
        <f>VLOOKUP(B443,GD_CHAM_CONG!$C$6:$BD$997,37,FALSE)</f>
        <v>27</v>
      </c>
      <c r="F443">
        <f>VLOOKUP(B443,GD_CHAM_CONG!$C$6:$BD$997,38,FALSE)</f>
        <v>27</v>
      </c>
      <c r="G443">
        <f>VLOOKUP(B443,GD_CHAM_CONG!$C$6:$BD$997,50,FALSE)</f>
        <v>0</v>
      </c>
      <c r="H443" s="43">
        <f t="shared" si="0"/>
        <v>27</v>
      </c>
      <c r="I443" s="43">
        <f>IF(H443/E443*DM_TI_LE!$F$23&gt;680000,680000,H443/E443*DM_TI_LE!$F$23)</f>
        <v>680000</v>
      </c>
    </row>
    <row r="444" spans="1:9" ht="12.75" x14ac:dyDescent="0.2">
      <c r="A444" s="49">
        <v>440</v>
      </c>
      <c r="B444" s="50">
        <f>GD_CHUNG!B444</f>
        <v>11769</v>
      </c>
      <c r="C444" s="50" t="str">
        <f>GD_CHUNG!C444</f>
        <v>Ngô Thị Hường</v>
      </c>
      <c r="D444" s="50" t="str">
        <f>GD_CHUNG!D444</f>
        <v>Nv VS MB</v>
      </c>
      <c r="E444">
        <f>VLOOKUP(B444,GD_CHAM_CONG!$C$6:$BD$997,37,FALSE)</f>
        <v>27</v>
      </c>
      <c r="F444">
        <f>VLOOKUP(B444,GD_CHAM_CONG!$C$6:$BD$997,38,FALSE)</f>
        <v>27</v>
      </c>
      <c r="G444">
        <f>VLOOKUP(B444,GD_CHAM_CONG!$C$6:$BD$997,50,FALSE)</f>
        <v>0</v>
      </c>
      <c r="H444" s="43">
        <f t="shared" si="0"/>
        <v>27</v>
      </c>
      <c r="I444" s="43">
        <f>IF(H444/E444*DM_TI_LE!$F$23&gt;680000,680000,H444/E444*DM_TI_LE!$F$23)</f>
        <v>680000</v>
      </c>
    </row>
    <row r="445" spans="1:9" ht="12.75" x14ac:dyDescent="0.2">
      <c r="A445" s="49">
        <v>441</v>
      </c>
      <c r="B445" s="50">
        <f>GD_CHUNG!B445</f>
        <v>201502</v>
      </c>
      <c r="C445" s="50" t="str">
        <f>GD_CHUNG!C445</f>
        <v>Nguyễn Thị Khánh</v>
      </c>
      <c r="D445" s="50" t="str">
        <f>GD_CHUNG!D445</f>
        <v>Nhân viên VSMB</v>
      </c>
      <c r="E445">
        <f>VLOOKUP(B445,GD_CHAM_CONG!$C$6:$BD$997,37,FALSE)</f>
        <v>27</v>
      </c>
      <c r="F445">
        <f>VLOOKUP(B445,GD_CHAM_CONG!$C$6:$BD$997,38,FALSE)</f>
        <v>27</v>
      </c>
      <c r="G445">
        <f>VLOOKUP(B445,GD_CHAM_CONG!$C$6:$BD$997,50,FALSE)</f>
        <v>0</v>
      </c>
      <c r="H445" s="43">
        <f t="shared" si="0"/>
        <v>27</v>
      </c>
      <c r="I445" s="43">
        <f>IF(H445/E445*DM_TI_LE!$F$23&gt;680000,680000,H445/E445*DM_TI_LE!$F$23)</f>
        <v>680000</v>
      </c>
    </row>
    <row r="446" spans="1:9" ht="12.75" x14ac:dyDescent="0.2">
      <c r="A446" s="49">
        <v>442</v>
      </c>
      <c r="B446" s="50">
        <f>GD_CHUNG!B446</f>
        <v>13728</v>
      </c>
      <c r="C446" s="50" t="str">
        <f>GD_CHUNG!C446</f>
        <v>Nguyễn Thị Thanh</v>
      </c>
      <c r="D446" s="50" t="str">
        <f>GD_CHUNG!D446</f>
        <v>Nv vệ sinh</v>
      </c>
      <c r="E446">
        <f>VLOOKUP(B446,GD_CHAM_CONG!$C$6:$BD$997,37,FALSE)</f>
        <v>27</v>
      </c>
      <c r="F446">
        <f>VLOOKUP(B446,GD_CHAM_CONG!$C$6:$BD$997,38,FALSE)</f>
        <v>27</v>
      </c>
      <c r="G446">
        <f>VLOOKUP(B446,GD_CHAM_CONG!$C$6:$BD$997,50,FALSE)</f>
        <v>0</v>
      </c>
      <c r="H446" s="43">
        <f t="shared" si="0"/>
        <v>27</v>
      </c>
      <c r="I446" s="43">
        <f>IF(H446/E446*DM_TI_LE!$F$23&gt;680000,680000,H446/E446*DM_TI_LE!$F$23)</f>
        <v>680000</v>
      </c>
    </row>
    <row r="447" spans="1:9" ht="12.75" x14ac:dyDescent="0.2">
      <c r="A447" s="49">
        <v>443</v>
      </c>
      <c r="B447" s="50">
        <f>GD_CHUNG!B447</f>
        <v>13745</v>
      </c>
      <c r="C447" s="50" t="str">
        <f>GD_CHUNG!C447</f>
        <v>Nguyễn Thị Hoài Hương</v>
      </c>
      <c r="D447" s="50" t="str">
        <f>GD_CHUNG!D447</f>
        <v>Nv vệ sinh</v>
      </c>
      <c r="E447">
        <f>VLOOKUP(B447,GD_CHAM_CONG!$C$6:$BD$997,37,FALSE)</f>
        <v>27</v>
      </c>
      <c r="F447">
        <f>VLOOKUP(B447,GD_CHAM_CONG!$C$6:$BD$997,38,FALSE)</f>
        <v>27</v>
      </c>
      <c r="G447">
        <f>VLOOKUP(B447,GD_CHAM_CONG!$C$6:$BD$997,50,FALSE)</f>
        <v>0</v>
      </c>
      <c r="H447" s="43">
        <f t="shared" si="0"/>
        <v>27</v>
      </c>
      <c r="I447" s="43">
        <f>IF(H447/E447*DM_TI_LE!$F$23&gt;680000,680000,H447/E447*DM_TI_LE!$F$23)</f>
        <v>680000</v>
      </c>
    </row>
    <row r="448" spans="1:9" ht="12.75" x14ac:dyDescent="0.2">
      <c r="A448" s="49">
        <v>444</v>
      </c>
      <c r="B448" s="50">
        <f>GD_CHUNG!B448</f>
        <v>13746</v>
      </c>
      <c r="C448" s="50" t="str">
        <f>GD_CHUNG!C448</f>
        <v>Nguyễn Minh Tuấn</v>
      </c>
      <c r="D448" s="50" t="str">
        <f>GD_CHUNG!D448</f>
        <v>Nv vệ sinh</v>
      </c>
      <c r="E448">
        <f>VLOOKUP(B448,GD_CHAM_CONG!$C$6:$BD$997,37,FALSE)</f>
        <v>27</v>
      </c>
      <c r="F448">
        <f>VLOOKUP(B448,GD_CHAM_CONG!$C$6:$BD$997,38,FALSE)</f>
        <v>27</v>
      </c>
      <c r="G448">
        <f>VLOOKUP(B448,GD_CHAM_CONG!$C$6:$BD$997,50,FALSE)</f>
        <v>0</v>
      </c>
      <c r="H448" s="43">
        <f t="shared" si="0"/>
        <v>27</v>
      </c>
      <c r="I448" s="43">
        <f>IF(H448/E448*DM_TI_LE!$F$23&gt;680000,680000,H448/E448*DM_TI_LE!$F$23)</f>
        <v>680000</v>
      </c>
    </row>
    <row r="449" spans="1:9" ht="12.75" x14ac:dyDescent="0.2">
      <c r="A449" s="49">
        <v>445</v>
      </c>
      <c r="B449" s="50">
        <f>GD_CHUNG!B449</f>
        <v>13747</v>
      </c>
      <c r="C449" s="50" t="str">
        <f>GD_CHUNG!C449</f>
        <v>Nguyễn Thị Liên</v>
      </c>
      <c r="D449" s="50" t="str">
        <f>GD_CHUNG!D449</f>
        <v>Nv vệ sinh</v>
      </c>
      <c r="E449">
        <f>VLOOKUP(B449,GD_CHAM_CONG!$C$6:$BD$997,37,FALSE)</f>
        <v>27</v>
      </c>
      <c r="F449">
        <f>VLOOKUP(B449,GD_CHAM_CONG!$C$6:$BD$997,38,FALSE)</f>
        <v>27</v>
      </c>
      <c r="G449">
        <f>VLOOKUP(B449,GD_CHAM_CONG!$C$6:$BD$997,50,FALSE)</f>
        <v>0</v>
      </c>
      <c r="H449" s="43">
        <f t="shared" si="0"/>
        <v>27</v>
      </c>
      <c r="I449" s="43">
        <f>IF(H449/E449*DM_TI_LE!$F$23&gt;680000,680000,H449/E449*DM_TI_LE!$F$23)</f>
        <v>680000</v>
      </c>
    </row>
    <row r="450" spans="1:9" ht="12.75" x14ac:dyDescent="0.2">
      <c r="A450" s="49">
        <v>446</v>
      </c>
      <c r="B450" s="50">
        <f>GD_CHUNG!B450</f>
        <v>13748</v>
      </c>
      <c r="C450" s="50" t="str">
        <f>GD_CHUNG!C450</f>
        <v>Thiều Thị Thu Lan</v>
      </c>
      <c r="D450" s="50" t="str">
        <f>GD_CHUNG!D450</f>
        <v>Nv vệ sinh</v>
      </c>
      <c r="E450">
        <f>VLOOKUP(B450,GD_CHAM_CONG!$C$6:$BD$997,37,FALSE)</f>
        <v>27</v>
      </c>
      <c r="F450">
        <f>VLOOKUP(B450,GD_CHAM_CONG!$C$6:$BD$997,38,FALSE)</f>
        <v>27</v>
      </c>
      <c r="G450">
        <f>VLOOKUP(B450,GD_CHAM_CONG!$C$6:$BD$997,50,FALSE)</f>
        <v>0</v>
      </c>
      <c r="H450" s="43">
        <f t="shared" si="0"/>
        <v>27</v>
      </c>
      <c r="I450" s="43">
        <f>IF(H450/E450*DM_TI_LE!$F$23&gt;680000,680000,H450/E450*DM_TI_LE!$F$23)</f>
        <v>680000</v>
      </c>
    </row>
    <row r="451" spans="1:9" ht="12.75" x14ac:dyDescent="0.2">
      <c r="A451" s="49">
        <v>447</v>
      </c>
      <c r="B451" s="50">
        <f>GD_CHUNG!B451</f>
        <v>13749</v>
      </c>
      <c r="C451" s="50" t="str">
        <f>GD_CHUNG!C451</f>
        <v>Chu Phương Thảo</v>
      </c>
      <c r="D451" s="50" t="str">
        <f>GD_CHUNG!D451</f>
        <v>Nv vệ sinh</v>
      </c>
      <c r="E451">
        <f>VLOOKUP(B451,GD_CHAM_CONG!$C$6:$BD$997,37,FALSE)</f>
        <v>27</v>
      </c>
      <c r="F451">
        <f>VLOOKUP(B451,GD_CHAM_CONG!$C$6:$BD$997,38,FALSE)</f>
        <v>27</v>
      </c>
      <c r="G451">
        <f>VLOOKUP(B451,GD_CHAM_CONG!$C$6:$BD$997,50,FALSE)</f>
        <v>0</v>
      </c>
      <c r="H451" s="43">
        <f t="shared" si="0"/>
        <v>27</v>
      </c>
      <c r="I451" s="43">
        <f>IF(H451/E451*DM_TI_LE!$F$23&gt;680000,680000,H451/E451*DM_TI_LE!$F$23)</f>
        <v>680000</v>
      </c>
    </row>
    <row r="452" spans="1:9" ht="12.75" x14ac:dyDescent="0.2">
      <c r="A452" s="49">
        <v>448</v>
      </c>
      <c r="B452" s="50">
        <f>GD_CHUNG!B452</f>
        <v>11082</v>
      </c>
      <c r="C452" s="50" t="str">
        <f>GD_CHUNG!C452</f>
        <v>Hoàng Trung Dũng</v>
      </c>
      <c r="D452" s="50" t="str">
        <f>GD_CHUNG!D452</f>
        <v>CV Kỹ thuật</v>
      </c>
      <c r="E452">
        <f>VLOOKUP(B452,GD_CHAM_CONG!$C$6:$BD$997,37,FALSE)</f>
        <v>27</v>
      </c>
      <c r="F452">
        <f>VLOOKUP(B452,GD_CHAM_CONG!$C$6:$BD$997,38,FALSE)</f>
        <v>27</v>
      </c>
      <c r="G452">
        <f>VLOOKUP(B452,GD_CHAM_CONG!$C$6:$BD$997,50,FALSE)</f>
        <v>0</v>
      </c>
      <c r="H452" s="43">
        <f t="shared" si="0"/>
        <v>27</v>
      </c>
      <c r="I452" s="43">
        <f>IF(H452/E452*DM_TI_LE!$F$23&gt;680000,680000,H452/E452*DM_TI_LE!$F$23)</f>
        <v>680000</v>
      </c>
    </row>
    <row r="453" spans="1:9" ht="12.75" x14ac:dyDescent="0.2">
      <c r="A453" s="49">
        <v>449</v>
      </c>
      <c r="B453" s="50">
        <f>GD_CHUNG!B453</f>
        <v>11083</v>
      </c>
      <c r="C453" s="50" t="str">
        <f>GD_CHUNG!C453</f>
        <v>Bùi Văn Nam</v>
      </c>
      <c r="D453" s="50" t="str">
        <f>GD_CHUNG!D453</f>
        <v>CV Kỹ thuật</v>
      </c>
      <c r="E453">
        <f>VLOOKUP(B453,GD_CHAM_CONG!$C$6:$BD$997,37,FALSE)</f>
        <v>27</v>
      </c>
      <c r="F453">
        <f>VLOOKUP(B453,GD_CHAM_CONG!$C$6:$BD$997,38,FALSE)</f>
        <v>27</v>
      </c>
      <c r="G453">
        <f>VLOOKUP(B453,GD_CHAM_CONG!$C$6:$BD$997,50,FALSE)</f>
        <v>0</v>
      </c>
      <c r="H453" s="43">
        <f t="shared" si="0"/>
        <v>27</v>
      </c>
      <c r="I453" s="43">
        <f>IF(H453/E453*DM_TI_LE!$F$23&gt;680000,680000,H453/E453*DM_TI_LE!$F$23)</f>
        <v>680000</v>
      </c>
    </row>
    <row r="454" spans="1:9" ht="12.75" x14ac:dyDescent="0.2">
      <c r="A454" s="49">
        <v>450</v>
      </c>
      <c r="B454" s="50">
        <f>GD_CHUNG!B454</f>
        <v>10643</v>
      </c>
      <c r="C454" s="50" t="str">
        <f>GD_CHUNG!C454</f>
        <v>Nguyễn Văn Thành</v>
      </c>
      <c r="D454" s="50" t="str">
        <f>GD_CHUNG!D454</f>
        <v>KTV mặt đất</v>
      </c>
      <c r="E454">
        <f>VLOOKUP(B454,GD_CHAM_CONG!$C$6:$BD$997,37,FALSE)</f>
        <v>27</v>
      </c>
      <c r="F454">
        <f>VLOOKUP(B454,GD_CHAM_CONG!$C$6:$BD$997,38,FALSE)</f>
        <v>27</v>
      </c>
      <c r="G454">
        <f>VLOOKUP(B454,GD_CHAM_CONG!$C$6:$BD$997,50,FALSE)</f>
        <v>0</v>
      </c>
      <c r="H454" s="43">
        <f t="shared" si="0"/>
        <v>27</v>
      </c>
      <c r="I454" s="43">
        <f>IF(H454/E454*DM_TI_LE!$F$23&gt;680000,680000,H454/E454*DM_TI_LE!$F$23)</f>
        <v>680000</v>
      </c>
    </row>
    <row r="455" spans="1:9" ht="12.75" x14ac:dyDescent="0.2">
      <c r="A455" s="49">
        <v>451</v>
      </c>
      <c r="B455" s="50">
        <f>GD_CHUNG!B455</f>
        <v>13049</v>
      </c>
      <c r="C455" s="50" t="str">
        <f>GD_CHUNG!C455</f>
        <v>Nguyễn Đức Anh</v>
      </c>
      <c r="D455" s="50" t="str">
        <f>GD_CHUNG!D455</f>
        <v>Nhân viên kỹ thuật</v>
      </c>
      <c r="E455">
        <f>VLOOKUP(B455,GD_CHAM_CONG!$C$6:$BD$997,37,FALSE)</f>
        <v>27</v>
      </c>
      <c r="F455">
        <f>VLOOKUP(B455,GD_CHAM_CONG!$C$6:$BD$997,38,FALSE)</f>
        <v>27</v>
      </c>
      <c r="G455">
        <f>VLOOKUP(B455,GD_CHAM_CONG!$C$6:$BD$997,50,FALSE)</f>
        <v>0</v>
      </c>
      <c r="H455" s="43">
        <f t="shared" si="0"/>
        <v>27</v>
      </c>
      <c r="I455" s="43">
        <f>IF(H455/E455*DM_TI_LE!$F$23&gt;680000,680000,H455/E455*DM_TI_LE!$F$23)</f>
        <v>680000</v>
      </c>
    </row>
    <row r="456" spans="1:9" ht="12.75" x14ac:dyDescent="0.2">
      <c r="A456" s="49">
        <v>452</v>
      </c>
      <c r="B456" s="50">
        <f>GD_CHUNG!B456</f>
        <v>10595</v>
      </c>
      <c r="C456" s="50" t="str">
        <f>GD_CHUNG!C456</f>
        <v>Lê Thị Mai</v>
      </c>
      <c r="D456" s="50" t="str">
        <f>GD_CHUNG!D456</f>
        <v>Nhân viên kế toán</v>
      </c>
      <c r="E456">
        <f>VLOOKUP(B456,GD_CHAM_CONG!$C$6:$BD$997,37,FALSE)</f>
        <v>23</v>
      </c>
      <c r="F456">
        <f>VLOOKUP(B456,GD_CHAM_CONG!$C$6:$BD$997,38,FALSE)</f>
        <v>23</v>
      </c>
      <c r="G456">
        <f>VLOOKUP(B456,GD_CHAM_CONG!$C$6:$BD$997,50,FALSE)</f>
        <v>0</v>
      </c>
      <c r="H456" s="43">
        <f t="shared" si="0"/>
        <v>23</v>
      </c>
      <c r="I456" s="43">
        <f>IF(H456/E456*DM_TI_LE!$F$23&gt;680000,680000,H456/E456*DM_TI_LE!$F$23)</f>
        <v>680000</v>
      </c>
    </row>
    <row r="457" spans="1:9" ht="12.75" x14ac:dyDescent="0.2">
      <c r="A457" s="49">
        <v>453</v>
      </c>
      <c r="B457" s="50">
        <f>GD_CHUNG!B457</f>
        <v>10793</v>
      </c>
      <c r="C457" s="50" t="str">
        <f>GD_CHUNG!C457</f>
        <v>Lê Thị Thúy</v>
      </c>
      <c r="D457" s="50" t="str">
        <f>GD_CHUNG!D457</f>
        <v>Nhân viên kế toán</v>
      </c>
      <c r="E457">
        <f>VLOOKUP(B457,GD_CHAM_CONG!$C$6:$BD$997,37,FALSE)</f>
        <v>23</v>
      </c>
      <c r="F457">
        <f>VLOOKUP(B457,GD_CHAM_CONG!$C$6:$BD$997,38,FALSE)</f>
        <v>23</v>
      </c>
      <c r="G457">
        <f>VLOOKUP(B457,GD_CHAM_CONG!$C$6:$BD$997,50,FALSE)</f>
        <v>0</v>
      </c>
      <c r="H457" s="43">
        <f t="shared" si="0"/>
        <v>23</v>
      </c>
      <c r="I457" s="43">
        <f>IF(H457/E457*DM_TI_LE!$F$23&gt;680000,680000,H457/E457*DM_TI_LE!$F$23)</f>
        <v>680000</v>
      </c>
    </row>
    <row r="458" spans="1:9" ht="12.75" x14ac:dyDescent="0.2">
      <c r="A458" s="49">
        <v>454</v>
      </c>
      <c r="B458" s="50">
        <f>GD_CHUNG!B458</f>
        <v>12660</v>
      </c>
      <c r="C458" s="50" t="str">
        <f>GD_CHUNG!C458</f>
        <v>Bùi Thị Thu</v>
      </c>
      <c r="D458" s="50" t="str">
        <f>GD_CHUNG!D458</f>
        <v>Nhân viên kế toán</v>
      </c>
      <c r="E458">
        <f>VLOOKUP(B458,GD_CHAM_CONG!$C$6:$BD$997,37,FALSE)</f>
        <v>23</v>
      </c>
      <c r="F458">
        <f>VLOOKUP(B458,GD_CHAM_CONG!$C$6:$BD$997,38,FALSE)</f>
        <v>23</v>
      </c>
      <c r="G458">
        <f>VLOOKUP(B458,GD_CHAM_CONG!$C$6:$BD$997,50,FALSE)</f>
        <v>0</v>
      </c>
      <c r="H458" s="43">
        <f t="shared" si="0"/>
        <v>23</v>
      </c>
      <c r="I458" s="43">
        <f>IF(H458/E458*DM_TI_LE!$F$23&gt;680000,680000,H458/E458*DM_TI_LE!$F$23)</f>
        <v>680000</v>
      </c>
    </row>
    <row r="459" spans="1:9" ht="12.75" x14ac:dyDescent="0.2">
      <c r="A459" s="49">
        <v>455</v>
      </c>
      <c r="B459" s="50">
        <f>GD_CHUNG!B459</f>
        <v>10794</v>
      </c>
      <c r="C459" s="50" t="str">
        <f>GD_CHUNG!C459</f>
        <v>Nguyễn Thị Kim Huệ</v>
      </c>
      <c r="D459" s="50" t="str">
        <f>GD_CHUNG!D459</f>
        <v>NV Thủ Quỹ</v>
      </c>
      <c r="E459">
        <f>VLOOKUP(B459,GD_CHAM_CONG!$C$6:$BD$997,37,FALSE)</f>
        <v>23</v>
      </c>
      <c r="F459">
        <f>VLOOKUP(B459,GD_CHAM_CONG!$C$6:$BD$997,38,FALSE)</f>
        <v>23</v>
      </c>
      <c r="G459">
        <f>VLOOKUP(B459,GD_CHAM_CONG!$C$6:$BD$997,50,FALSE)</f>
        <v>0</v>
      </c>
      <c r="H459" s="43">
        <f t="shared" si="0"/>
        <v>23</v>
      </c>
      <c r="I459" s="43">
        <f>IF(H459/E459*DM_TI_LE!$F$23&gt;680000,680000,H459/E459*DM_TI_LE!$F$23)</f>
        <v>680000</v>
      </c>
    </row>
    <row r="460" spans="1:9" ht="12.75" x14ac:dyDescent="0.2">
      <c r="A460" s="49">
        <v>456</v>
      </c>
      <c r="B460" s="50">
        <f>GD_CHUNG!B460</f>
        <v>10788</v>
      </c>
      <c r="C460" s="50" t="str">
        <f>GD_CHUNG!C460</f>
        <v>Phạm Thị Thu Hiền</v>
      </c>
      <c r="D460" s="50" t="str">
        <f>GD_CHUNG!D460</f>
        <v>Chuyên viên TCKT</v>
      </c>
      <c r="E460">
        <f>VLOOKUP(B460,GD_CHAM_CONG!$C$6:$BD$997,37,FALSE)</f>
        <v>23</v>
      </c>
      <c r="F460">
        <f>VLOOKUP(B460,GD_CHAM_CONG!$C$6:$BD$997,38,FALSE)</f>
        <v>23</v>
      </c>
      <c r="G460">
        <f>VLOOKUP(B460,GD_CHAM_CONG!$C$6:$BD$997,50,FALSE)</f>
        <v>0</v>
      </c>
      <c r="H460" s="43">
        <f t="shared" si="0"/>
        <v>23</v>
      </c>
      <c r="I460" s="43">
        <f>IF(H460/E460*DM_TI_LE!$F$23&gt;680000,680000,H460/E460*DM_TI_LE!$F$23)</f>
        <v>680000</v>
      </c>
    </row>
    <row r="461" spans="1:9" ht="12.75" x14ac:dyDescent="0.2">
      <c r="A461" s="49">
        <v>457</v>
      </c>
      <c r="B461" s="50">
        <f>GD_CHUNG!B461</f>
        <v>10789</v>
      </c>
      <c r="C461" s="50" t="str">
        <f>GD_CHUNG!C461</f>
        <v>Hoàng Thị Trang Nhung</v>
      </c>
      <c r="D461" s="50" t="str">
        <f>GD_CHUNG!D461</f>
        <v>Chuyên viên TCKT</v>
      </c>
      <c r="E461">
        <f>VLOOKUP(B461,GD_CHAM_CONG!$C$6:$BD$997,37,FALSE)</f>
        <v>23</v>
      </c>
      <c r="F461">
        <f>VLOOKUP(B461,GD_CHAM_CONG!$C$6:$BD$997,38,FALSE)</f>
        <v>9</v>
      </c>
      <c r="G461">
        <f>VLOOKUP(B461,GD_CHAM_CONG!$C$6:$BD$997,50,FALSE)</f>
        <v>0</v>
      </c>
      <c r="H461" s="43">
        <f t="shared" si="0"/>
        <v>9</v>
      </c>
      <c r="I461" s="43">
        <f>IF(H461/E461*DM_TI_LE!$F$23&gt;680000,680000,H461/E461*DM_TI_LE!$F$23)</f>
        <v>266086.95652173914</v>
      </c>
    </row>
    <row r="462" spans="1:9" ht="12.75" x14ac:dyDescent="0.2">
      <c r="A462" s="49">
        <v>458</v>
      </c>
      <c r="B462" s="50">
        <f>GD_CHUNG!B462</f>
        <v>10790</v>
      </c>
      <c r="C462" s="50" t="str">
        <f>GD_CHUNG!C462</f>
        <v>Đào Thị Chín</v>
      </c>
      <c r="D462" s="50" t="str">
        <f>GD_CHUNG!D462</f>
        <v>Chuyên viên TCKT</v>
      </c>
      <c r="E462">
        <f>VLOOKUP(B462,GD_CHAM_CONG!$C$6:$BD$997,37,FALSE)</f>
        <v>23</v>
      </c>
      <c r="F462">
        <f>VLOOKUP(B462,GD_CHAM_CONG!$C$6:$BD$997,38,FALSE)</f>
        <v>23</v>
      </c>
      <c r="G462">
        <f>VLOOKUP(B462,GD_CHAM_CONG!$C$6:$BD$997,50,FALSE)</f>
        <v>0</v>
      </c>
      <c r="H462" s="43">
        <f t="shared" si="0"/>
        <v>23</v>
      </c>
      <c r="I462" s="43">
        <f>IF(H462/E462*DM_TI_LE!$F$23&gt;680000,680000,H462/E462*DM_TI_LE!$F$23)</f>
        <v>680000</v>
      </c>
    </row>
    <row r="463" spans="1:9" ht="12.75" x14ac:dyDescent="0.2">
      <c r="A463" s="49">
        <v>459</v>
      </c>
      <c r="B463" s="50">
        <f>GD_CHUNG!B463</f>
        <v>10791</v>
      </c>
      <c r="C463" s="50" t="str">
        <f>GD_CHUNG!C463</f>
        <v>Trần Thu Trang</v>
      </c>
      <c r="D463" s="50" t="str">
        <f>GD_CHUNG!D463</f>
        <v>Chuyên viên TCKT</v>
      </c>
      <c r="E463">
        <f>VLOOKUP(B463,GD_CHAM_CONG!$C$6:$BD$997,37,FALSE)</f>
        <v>23</v>
      </c>
      <c r="F463">
        <f>VLOOKUP(B463,GD_CHAM_CONG!$C$6:$BD$997,38,FALSE)</f>
        <v>23</v>
      </c>
      <c r="G463">
        <f>VLOOKUP(B463,GD_CHAM_CONG!$C$6:$BD$997,50,FALSE)</f>
        <v>0</v>
      </c>
      <c r="H463" s="43">
        <f t="shared" si="0"/>
        <v>23</v>
      </c>
      <c r="I463" s="43">
        <f>IF(H463/E463*DM_TI_LE!$F$23&gt;680000,680000,H463/E463*DM_TI_LE!$F$23)</f>
        <v>680000</v>
      </c>
    </row>
    <row r="464" spans="1:9" ht="12.75" x14ac:dyDescent="0.2">
      <c r="A464" s="49">
        <v>460</v>
      </c>
      <c r="B464" s="50">
        <f>GD_CHUNG!B464</f>
        <v>11147</v>
      </c>
      <c r="C464" s="50" t="str">
        <f>GD_CHUNG!C464</f>
        <v>Vũ Chí Kiên</v>
      </c>
      <c r="D464" s="50" t="str">
        <f>GD_CHUNG!D464</f>
        <v>Chuyên viên TCKT</v>
      </c>
      <c r="E464">
        <f>VLOOKUP(B464,GD_CHAM_CONG!$C$6:$BD$997,37,FALSE)</f>
        <v>23</v>
      </c>
      <c r="F464">
        <f>VLOOKUP(B464,GD_CHAM_CONG!$C$6:$BD$997,38,FALSE)</f>
        <v>23</v>
      </c>
      <c r="G464">
        <f>VLOOKUP(B464,GD_CHAM_CONG!$C$6:$BD$997,50,FALSE)</f>
        <v>0</v>
      </c>
      <c r="H464" s="43">
        <f t="shared" si="0"/>
        <v>23</v>
      </c>
      <c r="I464" s="43">
        <f>IF(H464/E464*DM_TI_LE!$F$23&gt;680000,680000,H464/E464*DM_TI_LE!$F$23)</f>
        <v>680000</v>
      </c>
    </row>
    <row r="465" spans="1:9" ht="12.75" x14ac:dyDescent="0.2">
      <c r="A465" s="49">
        <v>461</v>
      </c>
      <c r="B465" s="50">
        <f>GD_CHUNG!B465</f>
        <v>10563</v>
      </c>
      <c r="C465" s="50" t="str">
        <f>GD_CHUNG!C465</f>
        <v>Lưu Xuân Cường</v>
      </c>
      <c r="D465" s="50" t="str">
        <f>GD_CHUNG!D465</f>
        <v>Trưởng phòng</v>
      </c>
      <c r="E465">
        <f>VLOOKUP(B465,GD_CHAM_CONG!$C$6:$BD$997,37,FALSE)</f>
        <v>23</v>
      </c>
      <c r="F465">
        <f>VLOOKUP(B465,GD_CHAM_CONG!$C$6:$BD$997,38,FALSE)</f>
        <v>23</v>
      </c>
      <c r="G465">
        <f>VLOOKUP(B465,GD_CHAM_CONG!$C$6:$BD$997,50,FALSE)</f>
        <v>0</v>
      </c>
      <c r="H465" s="43">
        <f t="shared" si="0"/>
        <v>23</v>
      </c>
      <c r="I465" s="43">
        <f>IF(H465/E465*DM_TI_LE!$F$23&gt;680000,680000,H465/E465*DM_TI_LE!$F$23)</f>
        <v>680000</v>
      </c>
    </row>
    <row r="466" spans="1:9" ht="12.75" x14ac:dyDescent="0.2">
      <c r="A466" s="49">
        <v>462</v>
      </c>
      <c r="B466" s="50">
        <f>GD_CHUNG!B466</f>
        <v>10556</v>
      </c>
      <c r="C466" s="50" t="str">
        <f>GD_CHUNG!C466</f>
        <v>Nguyễn Thị Thuỳ Linh</v>
      </c>
      <c r="D466" s="50" t="str">
        <f>GD_CHUNG!D466</f>
        <v>Phó Trưởng Phòng</v>
      </c>
      <c r="E466">
        <f>VLOOKUP(B466,GD_CHAM_CONG!$C$6:$BD$997,37,FALSE)</f>
        <v>23</v>
      </c>
      <c r="F466">
        <f>VLOOKUP(B466,GD_CHAM_CONG!$C$6:$BD$997,38,FALSE)</f>
        <v>23</v>
      </c>
      <c r="G466">
        <f>VLOOKUP(B466,GD_CHAM_CONG!$C$6:$BD$997,50,FALSE)</f>
        <v>0</v>
      </c>
      <c r="H466" s="43">
        <f t="shared" si="0"/>
        <v>23</v>
      </c>
      <c r="I466" s="43">
        <f>IF(H466/E466*DM_TI_LE!$F$23&gt;680000,680000,H466/E466*DM_TI_LE!$F$23)</f>
        <v>680000</v>
      </c>
    </row>
    <row r="467" spans="1:9" ht="12.75" x14ac:dyDescent="0.2">
      <c r="A467" s="49">
        <v>463</v>
      </c>
      <c r="B467" s="50">
        <f>GD_CHUNG!B467</f>
        <v>10797</v>
      </c>
      <c r="C467" s="50" t="str">
        <f>GD_CHUNG!C467</f>
        <v>Nguyễn Hữu Hạ</v>
      </c>
      <c r="D467" s="50" t="str">
        <f>GD_CHUNG!D467</f>
        <v>CV Đảng Đoàn - Thi đua</v>
      </c>
      <c r="E467">
        <f>VLOOKUP(B467,GD_CHAM_CONG!$C$6:$BD$997,37,FALSE)</f>
        <v>23</v>
      </c>
      <c r="F467">
        <f>VLOOKUP(B467,GD_CHAM_CONG!$C$6:$BD$997,38,FALSE)</f>
        <v>23</v>
      </c>
      <c r="G467">
        <f>VLOOKUP(B467,GD_CHAM_CONG!$C$6:$BD$997,50,FALSE)</f>
        <v>0</v>
      </c>
      <c r="H467" s="43">
        <f t="shared" si="0"/>
        <v>23</v>
      </c>
      <c r="I467" s="43">
        <f>IF(H467/E467*DM_TI_LE!$F$23&gt;680000,680000,H467/E467*DM_TI_LE!$F$23)</f>
        <v>680000</v>
      </c>
    </row>
    <row r="468" spans="1:9" ht="12.75" x14ac:dyDescent="0.2">
      <c r="A468" s="49">
        <v>464</v>
      </c>
      <c r="B468" s="50">
        <f>GD_CHUNG!B468</f>
        <v>10803</v>
      </c>
      <c r="C468" s="50" t="str">
        <f>GD_CHUNG!C468</f>
        <v>Hà Duyên Lâm</v>
      </c>
      <c r="D468" s="50" t="str">
        <f>GD_CHUNG!D468</f>
        <v>Lái xe CT</v>
      </c>
      <c r="E468">
        <f>VLOOKUP(B468,GD_CHAM_CONG!$C$6:$BD$997,37,FALSE)</f>
        <v>23</v>
      </c>
      <c r="F468">
        <f>VLOOKUP(B468,GD_CHAM_CONG!$C$6:$BD$997,38,FALSE)</f>
        <v>23</v>
      </c>
      <c r="G468">
        <f>VLOOKUP(B468,GD_CHAM_CONG!$C$6:$BD$997,50,FALSE)</f>
        <v>0</v>
      </c>
      <c r="H468" s="43">
        <f t="shared" si="0"/>
        <v>23</v>
      </c>
      <c r="I468" s="43">
        <f>IF(H468/E468*DM_TI_LE!$F$23&gt;680000,680000,H468/E468*DM_TI_LE!$F$23)</f>
        <v>680000</v>
      </c>
    </row>
    <row r="469" spans="1:9" ht="12.75" x14ac:dyDescent="0.2">
      <c r="A469" s="49">
        <v>465</v>
      </c>
      <c r="B469" s="50">
        <f>GD_CHUNG!B469</f>
        <v>10800</v>
      </c>
      <c r="C469" s="50" t="str">
        <f>GD_CHUNG!C469</f>
        <v>Hoàng Thùy Lan</v>
      </c>
      <c r="D469" s="50" t="str">
        <f>GD_CHUNG!D469</f>
        <v>NV đào tạo huấn luyện</v>
      </c>
      <c r="E469">
        <f>VLOOKUP(B469,GD_CHAM_CONG!$C$6:$BD$997,37,FALSE)</f>
        <v>23</v>
      </c>
      <c r="F469">
        <f>VLOOKUP(B469,GD_CHAM_CONG!$C$6:$BD$997,38,FALSE)</f>
        <v>23</v>
      </c>
      <c r="G469">
        <f>VLOOKUP(B469,GD_CHAM_CONG!$C$6:$BD$997,50,FALSE)</f>
        <v>0</v>
      </c>
      <c r="H469" s="43">
        <f t="shared" si="0"/>
        <v>23</v>
      </c>
      <c r="I469" s="43">
        <f>IF(H469/E469*DM_TI_LE!$F$23&gt;680000,680000,H469/E469*DM_TI_LE!$F$23)</f>
        <v>680000</v>
      </c>
    </row>
    <row r="470" spans="1:9" ht="12.75" x14ac:dyDescent="0.2">
      <c r="A470" s="49">
        <v>466</v>
      </c>
      <c r="B470" s="50">
        <f>GD_CHUNG!B470</f>
        <v>10801</v>
      </c>
      <c r="C470" s="50" t="str">
        <f>GD_CHUNG!C470</f>
        <v>Diệu Linh</v>
      </c>
      <c r="D470" s="50" t="str">
        <f>GD_CHUNG!D470</f>
        <v>NV đào tạo huấn luyện</v>
      </c>
      <c r="E470">
        <f>VLOOKUP(B470,GD_CHAM_CONG!$C$6:$BD$997,37,FALSE)</f>
        <v>23</v>
      </c>
      <c r="F470">
        <f>VLOOKUP(B470,GD_CHAM_CONG!$C$6:$BD$997,38,FALSE)</f>
        <v>23</v>
      </c>
      <c r="G470">
        <f>VLOOKUP(B470,GD_CHAM_CONG!$C$6:$BD$997,50,FALSE)</f>
        <v>0</v>
      </c>
      <c r="H470" s="43">
        <f t="shared" si="0"/>
        <v>23</v>
      </c>
      <c r="I470" s="43">
        <f>IF(H470/E470*DM_TI_LE!$F$23&gt;680000,680000,H470/E470*DM_TI_LE!$F$23)</f>
        <v>680000</v>
      </c>
    </row>
    <row r="471" spans="1:9" ht="12.75" x14ac:dyDescent="0.2">
      <c r="A471" s="49">
        <v>467</v>
      </c>
      <c r="B471" s="50">
        <f>GD_CHUNG!B471</f>
        <v>10802</v>
      </c>
      <c r="C471" s="50" t="str">
        <f>GD_CHUNG!C471</f>
        <v>Hà Phương Thảo</v>
      </c>
      <c r="D471" s="50" t="str">
        <f>GD_CHUNG!D471</f>
        <v>NV hành chính</v>
      </c>
      <c r="E471">
        <f>VLOOKUP(B471,GD_CHAM_CONG!$C$6:$BD$997,37,FALSE)</f>
        <v>23</v>
      </c>
      <c r="F471">
        <f>VLOOKUP(B471,GD_CHAM_CONG!$C$6:$BD$997,38,FALSE)</f>
        <v>23</v>
      </c>
      <c r="G471">
        <f>VLOOKUP(B471,GD_CHAM_CONG!$C$6:$BD$997,50,FALSE)</f>
        <v>0</v>
      </c>
      <c r="H471" s="43">
        <f t="shared" si="0"/>
        <v>23</v>
      </c>
      <c r="I471" s="43">
        <f>IF(H471/E471*DM_TI_LE!$F$23&gt;680000,680000,H471/E471*DM_TI_LE!$F$23)</f>
        <v>680000</v>
      </c>
    </row>
    <row r="472" spans="1:9" ht="12.75" x14ac:dyDescent="0.2">
      <c r="A472" s="49">
        <v>468</v>
      </c>
      <c r="B472" s="50">
        <f>GD_CHUNG!B472</f>
        <v>10805</v>
      </c>
      <c r="C472" s="50" t="str">
        <f>GD_CHUNG!C472</f>
        <v>Trịnh Thị Thu Hằng</v>
      </c>
      <c r="D472" s="50" t="str">
        <f>GD_CHUNG!D472</f>
        <v>NV Hành chính - VT</v>
      </c>
      <c r="E472">
        <f>VLOOKUP(B472,GD_CHAM_CONG!$C$6:$BD$997,37,FALSE)</f>
        <v>23</v>
      </c>
      <c r="F472">
        <f>VLOOKUP(B472,GD_CHAM_CONG!$C$6:$BD$997,38,FALSE)</f>
        <v>23</v>
      </c>
      <c r="G472">
        <f>VLOOKUP(B472,GD_CHAM_CONG!$C$6:$BD$997,50,FALSE)</f>
        <v>0</v>
      </c>
      <c r="H472" s="43">
        <f t="shared" si="0"/>
        <v>23</v>
      </c>
      <c r="I472" s="43">
        <f>IF(H472/E472*DM_TI_LE!$F$23&gt;680000,680000,H472/E472*DM_TI_LE!$F$23)</f>
        <v>680000</v>
      </c>
    </row>
    <row r="473" spans="1:9" ht="12.75" x14ac:dyDescent="0.2">
      <c r="A473" s="49">
        <v>469</v>
      </c>
      <c r="B473" s="50">
        <f>GD_CHUNG!B473</f>
        <v>10566</v>
      </c>
      <c r="C473" s="50" t="str">
        <f>GD_CHUNG!C473</f>
        <v>Nguyễn Thị Ngọc</v>
      </c>
      <c r="D473" s="50" t="str">
        <f>GD_CHUNG!D473</f>
        <v>NV Kế hoạch - Quản lý chất lượng</v>
      </c>
      <c r="E473">
        <f>VLOOKUP(B473,GD_CHAM_CONG!$C$6:$BD$997,37,FALSE)</f>
        <v>23</v>
      </c>
      <c r="F473">
        <f>VLOOKUP(B473,GD_CHAM_CONG!$C$6:$BD$997,38,FALSE)</f>
        <v>23</v>
      </c>
      <c r="G473">
        <f>VLOOKUP(B473,GD_CHAM_CONG!$C$6:$BD$997,50,FALSE)</f>
        <v>0</v>
      </c>
      <c r="H473" s="43">
        <f t="shared" si="0"/>
        <v>23</v>
      </c>
      <c r="I473" s="43">
        <f>IF(H473/E473*DM_TI_LE!$F$23&gt;680000,680000,H473/E473*DM_TI_LE!$F$23)</f>
        <v>680000</v>
      </c>
    </row>
    <row r="474" spans="1:9" ht="12.75" x14ac:dyDescent="0.2">
      <c r="A474" s="49">
        <v>470</v>
      </c>
      <c r="B474" s="50">
        <f>GD_CHUNG!B474</f>
        <v>10804</v>
      </c>
      <c r="C474" s="50" t="str">
        <f>GD_CHUNG!C474</f>
        <v>Vũ Thị Hoà</v>
      </c>
      <c r="D474" s="50" t="str">
        <f>GD_CHUNG!D474</f>
        <v>NV Lao động tiền lương</v>
      </c>
      <c r="E474">
        <f>VLOOKUP(B474,GD_CHAM_CONG!$C$6:$BD$997,37,FALSE)</f>
        <v>23</v>
      </c>
      <c r="F474">
        <f>VLOOKUP(B474,GD_CHAM_CONG!$C$6:$BD$997,38,FALSE)</f>
        <v>23</v>
      </c>
      <c r="G474">
        <f>VLOOKUP(B474,GD_CHAM_CONG!$C$6:$BD$997,50,FALSE)</f>
        <v>0</v>
      </c>
      <c r="H474" s="43">
        <f t="shared" si="0"/>
        <v>23</v>
      </c>
      <c r="I474" s="43">
        <f>IF(H474/E474*DM_TI_LE!$F$23&gt;680000,680000,H474/E474*DM_TI_LE!$F$23)</f>
        <v>680000</v>
      </c>
    </row>
    <row r="475" spans="1:9" ht="12.75" x14ac:dyDescent="0.2">
      <c r="A475" s="49">
        <v>471</v>
      </c>
      <c r="B475" s="50">
        <f>GD_CHUNG!B475</f>
        <v>11117</v>
      </c>
      <c r="C475" s="50" t="str">
        <f>GD_CHUNG!C475</f>
        <v>Nguyễn Hương Giang</v>
      </c>
      <c r="D475" s="50" t="str">
        <f>GD_CHUNG!D475</f>
        <v>NV PVHK</v>
      </c>
      <c r="E475">
        <f>VLOOKUP(B475,GD_CHAM_CONG!$C$6:$BD$997,37,FALSE)</f>
        <v>23</v>
      </c>
      <c r="F475">
        <f>VLOOKUP(B475,GD_CHAM_CONG!$C$6:$BD$997,38,FALSE)</f>
        <v>23</v>
      </c>
      <c r="G475">
        <f>VLOOKUP(B475,GD_CHAM_CONG!$C$6:$BD$997,50,FALSE)</f>
        <v>0</v>
      </c>
      <c r="H475" s="43">
        <f t="shared" si="0"/>
        <v>23</v>
      </c>
      <c r="I475" s="43">
        <f>IF(H475/E475*DM_TI_LE!$F$23&gt;680000,680000,H475/E475*DM_TI_LE!$F$23)</f>
        <v>680000</v>
      </c>
    </row>
    <row r="476" spans="1:9" ht="12.75" x14ac:dyDescent="0.2">
      <c r="A476" s="49">
        <v>472</v>
      </c>
      <c r="B476" s="50">
        <f>GD_CHUNG!B476</f>
        <v>10735</v>
      </c>
      <c r="C476" s="50" t="str">
        <f>GD_CHUNG!C476</f>
        <v>Nguyễn Thị Phương Lan</v>
      </c>
      <c r="D476" s="50" t="str">
        <f>GD_CHUNG!D476</f>
        <v>NV Thống kê - Tổng hợp</v>
      </c>
      <c r="E476">
        <f>VLOOKUP(B476,GD_CHAM_CONG!$C$6:$BD$997,37,FALSE)</f>
        <v>23</v>
      </c>
      <c r="F476">
        <f>VLOOKUP(B476,GD_CHAM_CONG!$C$6:$BD$997,38,FALSE)</f>
        <v>23</v>
      </c>
      <c r="G476">
        <f>VLOOKUP(B476,GD_CHAM_CONG!$C$6:$BD$997,50,FALSE)</f>
        <v>0</v>
      </c>
      <c r="H476" s="43">
        <f t="shared" si="0"/>
        <v>23</v>
      </c>
      <c r="I476" s="43">
        <f>IF(H476/E476*DM_TI_LE!$F$23&gt;680000,680000,H476/E476*DM_TI_LE!$F$23)</f>
        <v>680000</v>
      </c>
    </row>
    <row r="477" spans="1:9" ht="12.75" x14ac:dyDescent="0.2">
      <c r="A477" s="49">
        <v>473</v>
      </c>
      <c r="B477" s="50">
        <f>GD_CHUNG!B477</f>
        <v>10562</v>
      </c>
      <c r="C477" s="50" t="str">
        <f>GD_CHUNG!C477</f>
        <v>Phạm Thị Thịnh</v>
      </c>
      <c r="D477" s="50" t="str">
        <f>GD_CHUNG!D477</f>
        <v>NV Hành chính - VT</v>
      </c>
      <c r="E477">
        <f>VLOOKUP(B477,GD_CHAM_CONG!$C$6:$BD$997,37,FALSE)</f>
        <v>23</v>
      </c>
      <c r="F477">
        <f>VLOOKUP(B477,GD_CHAM_CONG!$C$6:$BD$997,38,FALSE)</f>
        <v>23</v>
      </c>
      <c r="G477">
        <f>VLOOKUP(B477,GD_CHAM_CONG!$C$6:$BD$997,50,FALSE)</f>
        <v>0</v>
      </c>
      <c r="H477" s="43">
        <f t="shared" si="0"/>
        <v>23</v>
      </c>
      <c r="I477" s="43">
        <f>IF(H477/E477*DM_TI_LE!$F$23&gt;680000,680000,H477/E477*DM_TI_LE!$F$23)</f>
        <v>680000</v>
      </c>
    </row>
    <row r="478" spans="1:9" ht="12.75" x14ac:dyDescent="0.2">
      <c r="A478" s="49">
        <v>474</v>
      </c>
      <c r="B478" s="50">
        <f>GD_CHUNG!B478</f>
        <v>10637</v>
      </c>
      <c r="C478" s="50" t="str">
        <f>GD_CHUNG!C478</f>
        <v>Trần Đình Cát</v>
      </c>
      <c r="D478" s="50" t="str">
        <f>GD_CHUNG!D478</f>
        <v>NV trông giữ hành lý</v>
      </c>
      <c r="E478">
        <f>VLOOKUP(B478,GD_CHAM_CONG!$C$6:$BD$997,37,FALSE)</f>
        <v>27</v>
      </c>
      <c r="F478">
        <f>VLOOKUP(B478,GD_CHAM_CONG!$C$6:$BD$997,38,FALSE)</f>
        <v>0</v>
      </c>
      <c r="G478">
        <f>VLOOKUP(B478,GD_CHAM_CONG!$C$6:$BD$997,50,FALSE)</f>
        <v>0</v>
      </c>
      <c r="H478" s="43">
        <f t="shared" si="0"/>
        <v>0</v>
      </c>
      <c r="I478" s="43">
        <f>IF(H478/E478*DM_TI_LE!$F$23&gt;680000,680000,H478/E478*DM_TI_LE!$F$23)</f>
        <v>0</v>
      </c>
    </row>
    <row r="479" spans="1:9" ht="12.75" x14ac:dyDescent="0.2">
      <c r="A479" s="49">
        <v>475</v>
      </c>
      <c r="B479" s="50">
        <f>GD_CHUNG!B479</f>
        <v>10799</v>
      </c>
      <c r="C479" s="50" t="str">
        <f>GD_CHUNG!C479</f>
        <v>Phương Lan</v>
      </c>
      <c r="D479" s="50" t="str">
        <f>GD_CHUNG!D479</f>
        <v>Chuyên viên lao động tiền lương</v>
      </c>
      <c r="E479">
        <f>VLOOKUP(B479,GD_CHAM_CONG!$C$6:$BD$997,37,FALSE)</f>
        <v>23</v>
      </c>
      <c r="F479">
        <f>VLOOKUP(B479,GD_CHAM_CONG!$C$6:$BD$997,38,FALSE)</f>
        <v>23</v>
      </c>
      <c r="G479">
        <f>VLOOKUP(B479,GD_CHAM_CONG!$C$6:$BD$997,50,FALSE)</f>
        <v>0</v>
      </c>
      <c r="H479" s="43">
        <f t="shared" si="0"/>
        <v>23</v>
      </c>
      <c r="I479" s="43">
        <f>IF(H479/E479*DM_TI_LE!$F$23&gt;680000,680000,H479/E479*DM_TI_LE!$F$23)</f>
        <v>680000</v>
      </c>
    </row>
    <row r="480" spans="1:9" ht="12.75" x14ac:dyDescent="0.2">
      <c r="A480" s="49">
        <v>476</v>
      </c>
      <c r="B480" s="50">
        <f>GD_CHUNG!B480</f>
        <v>11108</v>
      </c>
      <c r="C480" s="50" t="str">
        <f>GD_CHUNG!C480</f>
        <v>Phạm Thùy Dung</v>
      </c>
      <c r="D480" s="50" t="str">
        <f>GD_CHUNG!D480</f>
        <v>Nhân viên phục vụ hành khách</v>
      </c>
      <c r="E480">
        <f>VLOOKUP(B480,GD_CHAM_CONG!$C$6:$BD$997,37,FALSE)</f>
        <v>27</v>
      </c>
      <c r="F480">
        <f>VLOOKUP(B480,GD_CHAM_CONG!$C$6:$BD$997,38,FALSE)</f>
        <v>0</v>
      </c>
      <c r="G480">
        <f>VLOOKUP(B480,GD_CHAM_CONG!$C$6:$BD$997,50,FALSE)</f>
        <v>0</v>
      </c>
      <c r="H480" s="43">
        <f t="shared" si="0"/>
        <v>0</v>
      </c>
      <c r="I480" s="43">
        <f>IF(H480/E480*DM_TI_LE!$F$23&gt;680000,680000,H480/E480*DM_TI_LE!$F$23)</f>
        <v>0</v>
      </c>
    </row>
    <row r="481" spans="1:9" ht="12.75" x14ac:dyDescent="0.2">
      <c r="H481" s="43"/>
      <c r="I481" s="115"/>
    </row>
    <row r="482" spans="1:9" ht="12.75" x14ac:dyDescent="0.2">
      <c r="H482" s="43"/>
      <c r="I482" s="115"/>
    </row>
    <row r="483" spans="1:9" ht="12.75" x14ac:dyDescent="0.2">
      <c r="A483" s="22"/>
      <c r="C483" s="22"/>
      <c r="D483" s="22"/>
      <c r="H483" s="43"/>
      <c r="I483" s="115"/>
    </row>
    <row r="484" spans="1:9" ht="12.75" x14ac:dyDescent="0.2">
      <c r="H484" s="43"/>
      <c r="I484" s="115"/>
    </row>
    <row r="485" spans="1:9" ht="12.75" x14ac:dyDescent="0.2">
      <c r="H485" s="43"/>
      <c r="I485" s="115"/>
    </row>
    <row r="486" spans="1:9" ht="12.75" x14ac:dyDescent="0.2">
      <c r="H486" s="43"/>
      <c r="I486" s="115"/>
    </row>
    <row r="487" spans="1:9" ht="12.75" x14ac:dyDescent="0.2">
      <c r="H487" s="43"/>
      <c r="I487" s="115"/>
    </row>
    <row r="488" spans="1:9" ht="12.75" x14ac:dyDescent="0.2">
      <c r="A488" s="22"/>
      <c r="C488" s="22"/>
      <c r="D488" s="22"/>
      <c r="H488" s="43"/>
      <c r="I488" s="115"/>
    </row>
    <row r="489" spans="1:9" ht="12.75" x14ac:dyDescent="0.2">
      <c r="A489" s="22"/>
      <c r="C489" s="22"/>
      <c r="D489" s="22"/>
      <c r="H489" s="43"/>
      <c r="I489" s="115"/>
    </row>
    <row r="490" spans="1:9" ht="12.75" x14ac:dyDescent="0.2">
      <c r="H490" s="43"/>
      <c r="I490" s="115"/>
    </row>
    <row r="491" spans="1:9" ht="12.75" x14ac:dyDescent="0.2">
      <c r="C491" s="22"/>
      <c r="H491" s="43"/>
      <c r="I491" s="115"/>
    </row>
    <row r="492" spans="1:9" ht="12.75" x14ac:dyDescent="0.2">
      <c r="B492" s="22"/>
      <c r="C492" s="22"/>
      <c r="D492" s="22"/>
      <c r="H492" s="43"/>
      <c r="I492" s="115"/>
    </row>
    <row r="493" spans="1:9" ht="12.75" x14ac:dyDescent="0.2">
      <c r="B493" s="22"/>
      <c r="C493" s="22"/>
      <c r="D493" s="22"/>
      <c r="H493" s="43"/>
      <c r="I493" s="115"/>
    </row>
    <row r="494" spans="1:9" ht="12.75" x14ac:dyDescent="0.2">
      <c r="B494" s="22"/>
      <c r="C494" s="22"/>
      <c r="D494" s="22"/>
      <c r="H494" s="43"/>
      <c r="I494" s="115"/>
    </row>
    <row r="495" spans="1:9" ht="12.75" x14ac:dyDescent="0.2">
      <c r="B495" s="22"/>
      <c r="H495" s="43"/>
      <c r="I495" s="115"/>
    </row>
    <row r="496" spans="1:9" ht="12.75" x14ac:dyDescent="0.2">
      <c r="C496" s="22"/>
      <c r="H496" s="43"/>
      <c r="I496" s="115"/>
    </row>
    <row r="497" spans="3:9" ht="12.75" x14ac:dyDescent="0.2">
      <c r="C497" s="22"/>
      <c r="H497" s="43"/>
      <c r="I497" s="115"/>
    </row>
    <row r="498" spans="3:9" ht="12.75" x14ac:dyDescent="0.2">
      <c r="H498" s="43"/>
      <c r="I498" s="115"/>
    </row>
    <row r="499" spans="3:9" ht="12.75" x14ac:dyDescent="0.2">
      <c r="H499" s="43"/>
      <c r="I499" s="115"/>
    </row>
    <row r="500" spans="3:9" ht="12.75" x14ac:dyDescent="0.2">
      <c r="H500" s="43"/>
      <c r="I500" s="115"/>
    </row>
    <row r="501" spans="3:9" ht="12.75" x14ac:dyDescent="0.2">
      <c r="H501" s="43"/>
      <c r="I501" s="115"/>
    </row>
    <row r="502" spans="3:9" ht="12.75" x14ac:dyDescent="0.2">
      <c r="H502" s="43"/>
      <c r="I502" s="115"/>
    </row>
    <row r="503" spans="3:9" ht="12.75" x14ac:dyDescent="0.2">
      <c r="H503" s="43"/>
      <c r="I503" s="115"/>
    </row>
    <row r="504" spans="3:9" ht="12.75" x14ac:dyDescent="0.2">
      <c r="H504" s="43"/>
      <c r="I504" s="115"/>
    </row>
    <row r="505" spans="3:9" ht="12.75" x14ac:dyDescent="0.2">
      <c r="H505" s="43"/>
      <c r="I505" s="115"/>
    </row>
    <row r="506" spans="3:9" ht="12.75" x14ac:dyDescent="0.2">
      <c r="H506" s="43"/>
      <c r="I506" s="115"/>
    </row>
    <row r="507" spans="3:9" ht="12.75" x14ac:dyDescent="0.2">
      <c r="H507" s="43"/>
      <c r="I507" s="115"/>
    </row>
    <row r="508" spans="3:9" ht="12.75" x14ac:dyDescent="0.2">
      <c r="H508" s="43"/>
      <c r="I508" s="115"/>
    </row>
    <row r="509" spans="3:9" ht="12.75" x14ac:dyDescent="0.2">
      <c r="H509" s="43"/>
      <c r="I509" s="115"/>
    </row>
    <row r="510" spans="3:9" ht="12.75" x14ac:dyDescent="0.2">
      <c r="H510" s="43"/>
      <c r="I510" s="115"/>
    </row>
    <row r="511" spans="3:9" ht="12.75" x14ac:dyDescent="0.2">
      <c r="H511" s="43"/>
      <c r="I511" s="115"/>
    </row>
    <row r="512" spans="3:9" ht="12.75" x14ac:dyDescent="0.2">
      <c r="H512" s="43"/>
      <c r="I512" s="115"/>
    </row>
    <row r="513" spans="8:9" ht="12.75" x14ac:dyDescent="0.2">
      <c r="H513" s="43"/>
      <c r="I513" s="115"/>
    </row>
    <row r="514" spans="8:9" ht="12.75" x14ac:dyDescent="0.2">
      <c r="H514" s="43"/>
      <c r="I514" s="115"/>
    </row>
    <row r="515" spans="8:9" ht="12.75" x14ac:dyDescent="0.2">
      <c r="H515" s="43"/>
      <c r="I515" s="115"/>
    </row>
    <row r="516" spans="8:9" ht="12.75" x14ac:dyDescent="0.2">
      <c r="H516" s="43"/>
      <c r="I516" s="115"/>
    </row>
    <row r="517" spans="8:9" ht="12.75" x14ac:dyDescent="0.2">
      <c r="H517" s="43"/>
      <c r="I517" s="115"/>
    </row>
    <row r="518" spans="8:9" ht="12.75" x14ac:dyDescent="0.2">
      <c r="H518" s="43"/>
      <c r="I518" s="115"/>
    </row>
    <row r="519" spans="8:9" ht="12.75" x14ac:dyDescent="0.2">
      <c r="H519" s="43"/>
      <c r="I519" s="115"/>
    </row>
    <row r="520" spans="8:9" ht="12.75" x14ac:dyDescent="0.2">
      <c r="H520" s="43"/>
      <c r="I520" s="115"/>
    </row>
    <row r="521" spans="8:9" ht="12.75" x14ac:dyDescent="0.2">
      <c r="H521" s="43"/>
      <c r="I521" s="115"/>
    </row>
    <row r="522" spans="8:9" ht="12.75" x14ac:dyDescent="0.2">
      <c r="H522" s="43"/>
      <c r="I522" s="115"/>
    </row>
    <row r="523" spans="8:9" ht="12.75" x14ac:dyDescent="0.2">
      <c r="H523" s="43"/>
      <c r="I523" s="115"/>
    </row>
    <row r="524" spans="8:9" ht="12.75" x14ac:dyDescent="0.2">
      <c r="H524" s="43"/>
      <c r="I524" s="115"/>
    </row>
    <row r="525" spans="8:9" ht="12.75" x14ac:dyDescent="0.2">
      <c r="H525" s="43"/>
      <c r="I525" s="115"/>
    </row>
    <row r="526" spans="8:9" ht="12.75" x14ac:dyDescent="0.2">
      <c r="H526" s="43"/>
      <c r="I526" s="115"/>
    </row>
    <row r="527" spans="8:9" ht="12.75" x14ac:dyDescent="0.2">
      <c r="H527" s="43"/>
      <c r="I527" s="115"/>
    </row>
    <row r="528" spans="8:9" ht="12.75" x14ac:dyDescent="0.2">
      <c r="H528" s="43"/>
      <c r="I528" s="115"/>
    </row>
    <row r="529" spans="8:9" ht="12.75" x14ac:dyDescent="0.2">
      <c r="H529" s="43"/>
      <c r="I529" s="115"/>
    </row>
    <row r="530" spans="8:9" ht="12.75" x14ac:dyDescent="0.2">
      <c r="H530" s="43"/>
      <c r="I530" s="115"/>
    </row>
    <row r="531" spans="8:9" ht="12.75" x14ac:dyDescent="0.2">
      <c r="H531" s="43"/>
      <c r="I531" s="115"/>
    </row>
    <row r="532" spans="8:9" ht="12.75" x14ac:dyDescent="0.2">
      <c r="H532" s="43"/>
      <c r="I532" s="115"/>
    </row>
    <row r="533" spans="8:9" ht="12.75" x14ac:dyDescent="0.2">
      <c r="H533" s="43"/>
      <c r="I533" s="115"/>
    </row>
    <row r="534" spans="8:9" ht="12.75" x14ac:dyDescent="0.2">
      <c r="H534" s="43"/>
      <c r="I534" s="115"/>
    </row>
    <row r="535" spans="8:9" ht="12.75" x14ac:dyDescent="0.2">
      <c r="H535" s="43"/>
      <c r="I535" s="115"/>
    </row>
    <row r="536" spans="8:9" ht="12.75" x14ac:dyDescent="0.2">
      <c r="H536" s="43"/>
      <c r="I536" s="115"/>
    </row>
    <row r="537" spans="8:9" ht="12.75" x14ac:dyDescent="0.2">
      <c r="H537" s="43"/>
      <c r="I537" s="115"/>
    </row>
    <row r="538" spans="8:9" ht="12.75" x14ac:dyDescent="0.2">
      <c r="H538" s="43"/>
      <c r="I538" s="115"/>
    </row>
    <row r="539" spans="8:9" ht="12.75" x14ac:dyDescent="0.2">
      <c r="H539" s="43"/>
      <c r="I539" s="115"/>
    </row>
    <row r="540" spans="8:9" ht="12.75" x14ac:dyDescent="0.2">
      <c r="H540" s="43"/>
      <c r="I540" s="115"/>
    </row>
    <row r="541" spans="8:9" ht="12.75" x14ac:dyDescent="0.2">
      <c r="H541" s="43"/>
      <c r="I541" s="115"/>
    </row>
    <row r="542" spans="8:9" ht="12.75" x14ac:dyDescent="0.2">
      <c r="H542" s="43"/>
      <c r="I542" s="115"/>
    </row>
    <row r="543" spans="8:9" ht="12.75" x14ac:dyDescent="0.2">
      <c r="H543" s="43"/>
      <c r="I543" s="115"/>
    </row>
    <row r="544" spans="8:9" ht="12.75" x14ac:dyDescent="0.2">
      <c r="H544" s="43"/>
      <c r="I544" s="115"/>
    </row>
    <row r="545" spans="8:9" ht="12.75" x14ac:dyDescent="0.2">
      <c r="H545" s="43"/>
      <c r="I545" s="115"/>
    </row>
    <row r="546" spans="8:9" ht="12.75" x14ac:dyDescent="0.2">
      <c r="H546" s="43"/>
      <c r="I546" s="115"/>
    </row>
    <row r="547" spans="8:9" ht="12.75" x14ac:dyDescent="0.2">
      <c r="H547" s="43"/>
      <c r="I547" s="115"/>
    </row>
    <row r="548" spans="8:9" ht="12.75" x14ac:dyDescent="0.2">
      <c r="H548" s="43"/>
      <c r="I548" s="115"/>
    </row>
    <row r="549" spans="8:9" ht="12.75" x14ac:dyDescent="0.2">
      <c r="H549" s="43"/>
      <c r="I549" s="115"/>
    </row>
    <row r="550" spans="8:9" ht="12.75" x14ac:dyDescent="0.2">
      <c r="H550" s="43"/>
      <c r="I550" s="115"/>
    </row>
    <row r="551" spans="8:9" ht="12.75" x14ac:dyDescent="0.2">
      <c r="H551" s="43"/>
      <c r="I551" s="115"/>
    </row>
    <row r="552" spans="8:9" ht="12.75" x14ac:dyDescent="0.2">
      <c r="H552" s="43"/>
      <c r="I552" s="115"/>
    </row>
    <row r="553" spans="8:9" ht="12.75" x14ac:dyDescent="0.2">
      <c r="H553" s="43"/>
      <c r="I553" s="115"/>
    </row>
    <row r="554" spans="8:9" ht="12.75" x14ac:dyDescent="0.2">
      <c r="H554" s="43"/>
      <c r="I554" s="115"/>
    </row>
    <row r="555" spans="8:9" ht="12.75" x14ac:dyDescent="0.2">
      <c r="H555" s="43"/>
      <c r="I555" s="115"/>
    </row>
    <row r="556" spans="8:9" ht="12.75" x14ac:dyDescent="0.2">
      <c r="H556" s="43"/>
      <c r="I556" s="115"/>
    </row>
    <row r="557" spans="8:9" ht="12.75" x14ac:dyDescent="0.2">
      <c r="H557" s="43"/>
      <c r="I557" s="115"/>
    </row>
    <row r="558" spans="8:9" ht="12.75" x14ac:dyDescent="0.2">
      <c r="H558" s="43"/>
      <c r="I558" s="115"/>
    </row>
    <row r="559" spans="8:9" ht="12.75" x14ac:dyDescent="0.2">
      <c r="H559" s="43"/>
      <c r="I559" s="115"/>
    </row>
    <row r="560" spans="8:9" ht="12.75" x14ac:dyDescent="0.2">
      <c r="H560" s="43"/>
      <c r="I560" s="115"/>
    </row>
    <row r="561" spans="8:9" ht="12.75" x14ac:dyDescent="0.2">
      <c r="H561" s="43"/>
      <c r="I561" s="115"/>
    </row>
    <row r="562" spans="8:9" ht="12.75" x14ac:dyDescent="0.2">
      <c r="H562" s="43"/>
      <c r="I562" s="115"/>
    </row>
    <row r="563" spans="8:9" ht="12.75" x14ac:dyDescent="0.2">
      <c r="H563" s="43"/>
      <c r="I563" s="115"/>
    </row>
    <row r="564" spans="8:9" ht="12.75" x14ac:dyDescent="0.2">
      <c r="H564" s="43"/>
      <c r="I564" s="115"/>
    </row>
    <row r="565" spans="8:9" ht="12.75" x14ac:dyDescent="0.2">
      <c r="H565" s="43"/>
      <c r="I565" s="115"/>
    </row>
    <row r="566" spans="8:9" ht="12.75" x14ac:dyDescent="0.2">
      <c r="H566" s="43"/>
      <c r="I566" s="115"/>
    </row>
    <row r="567" spans="8:9" ht="12.75" x14ac:dyDescent="0.2">
      <c r="H567" s="43"/>
      <c r="I567" s="115"/>
    </row>
    <row r="568" spans="8:9" ht="12.75" x14ac:dyDescent="0.2">
      <c r="H568" s="43"/>
      <c r="I568" s="115"/>
    </row>
    <row r="569" spans="8:9" ht="12.75" x14ac:dyDescent="0.2">
      <c r="H569" s="43"/>
      <c r="I569" s="115"/>
    </row>
    <row r="570" spans="8:9" ht="12.75" x14ac:dyDescent="0.2">
      <c r="H570" s="43"/>
      <c r="I570" s="115"/>
    </row>
    <row r="571" spans="8:9" ht="12.75" x14ac:dyDescent="0.2">
      <c r="H571" s="43"/>
      <c r="I571" s="115"/>
    </row>
    <row r="572" spans="8:9" ht="12.75" x14ac:dyDescent="0.2">
      <c r="H572" s="43"/>
      <c r="I572" s="115"/>
    </row>
    <row r="573" spans="8:9" ht="12.75" x14ac:dyDescent="0.2">
      <c r="H573" s="43"/>
      <c r="I573" s="115"/>
    </row>
    <row r="574" spans="8:9" ht="12.75" x14ac:dyDescent="0.2">
      <c r="H574" s="43"/>
      <c r="I574" s="115"/>
    </row>
    <row r="575" spans="8:9" ht="12.75" x14ac:dyDescent="0.2">
      <c r="H575" s="43"/>
      <c r="I575" s="115"/>
    </row>
    <row r="576" spans="8:9" ht="12.75" x14ac:dyDescent="0.2">
      <c r="H576" s="43"/>
      <c r="I576" s="115"/>
    </row>
    <row r="577" spans="8:9" ht="12.75" x14ac:dyDescent="0.2">
      <c r="H577" s="43"/>
      <c r="I577" s="115"/>
    </row>
    <row r="578" spans="8:9" ht="12.75" x14ac:dyDescent="0.2">
      <c r="H578" s="43"/>
      <c r="I578" s="115"/>
    </row>
    <row r="579" spans="8:9" ht="12.75" x14ac:dyDescent="0.2">
      <c r="H579" s="43"/>
      <c r="I579" s="115"/>
    </row>
    <row r="580" spans="8:9" ht="12.75" x14ac:dyDescent="0.2">
      <c r="H580" s="43"/>
      <c r="I580" s="115"/>
    </row>
    <row r="581" spans="8:9" ht="12.75" x14ac:dyDescent="0.2">
      <c r="H581" s="43"/>
      <c r="I581" s="115"/>
    </row>
    <row r="582" spans="8:9" ht="12.75" x14ac:dyDescent="0.2">
      <c r="H582" s="43"/>
      <c r="I582" s="115"/>
    </row>
    <row r="583" spans="8:9" ht="12.75" x14ac:dyDescent="0.2">
      <c r="H583" s="43"/>
      <c r="I583" s="115"/>
    </row>
    <row r="584" spans="8:9" ht="12.75" x14ac:dyDescent="0.2">
      <c r="H584" s="43"/>
      <c r="I584" s="115"/>
    </row>
    <row r="585" spans="8:9" ht="12.75" x14ac:dyDescent="0.2">
      <c r="H585" s="43"/>
      <c r="I585" s="115"/>
    </row>
    <row r="586" spans="8:9" ht="12.75" x14ac:dyDescent="0.2">
      <c r="H586" s="43"/>
      <c r="I586" s="115"/>
    </row>
    <row r="587" spans="8:9" ht="12.75" x14ac:dyDescent="0.2">
      <c r="H587" s="43"/>
      <c r="I587" s="115"/>
    </row>
    <row r="588" spans="8:9" ht="12.75" x14ac:dyDescent="0.2">
      <c r="H588" s="43"/>
      <c r="I588" s="115"/>
    </row>
    <row r="589" spans="8:9" ht="12.75" x14ac:dyDescent="0.2">
      <c r="H589" s="43"/>
      <c r="I589" s="115"/>
    </row>
    <row r="590" spans="8:9" ht="12.75" x14ac:dyDescent="0.2">
      <c r="H590" s="43"/>
      <c r="I590" s="115"/>
    </row>
    <row r="591" spans="8:9" ht="12.75" x14ac:dyDescent="0.2">
      <c r="H591" s="43"/>
      <c r="I591" s="115"/>
    </row>
    <row r="592" spans="8:9" ht="12.75" x14ac:dyDescent="0.2">
      <c r="H592" s="43"/>
      <c r="I592" s="115"/>
    </row>
    <row r="593" spans="8:9" ht="12.75" x14ac:dyDescent="0.2">
      <c r="H593" s="43"/>
      <c r="I593" s="115"/>
    </row>
    <row r="594" spans="8:9" ht="12.75" x14ac:dyDescent="0.2">
      <c r="H594" s="43"/>
      <c r="I594" s="115"/>
    </row>
    <row r="595" spans="8:9" ht="12.75" x14ac:dyDescent="0.2">
      <c r="H595" s="43"/>
      <c r="I595" s="115"/>
    </row>
    <row r="596" spans="8:9" ht="12.75" x14ac:dyDescent="0.2">
      <c r="H596" s="43"/>
      <c r="I596" s="115"/>
    </row>
    <row r="597" spans="8:9" ht="12.75" x14ac:dyDescent="0.2">
      <c r="H597" s="43"/>
      <c r="I597" s="115"/>
    </row>
    <row r="598" spans="8:9" ht="12.75" x14ac:dyDescent="0.2">
      <c r="H598" s="43"/>
      <c r="I598" s="115"/>
    </row>
    <row r="599" spans="8:9" ht="12.75" x14ac:dyDescent="0.2">
      <c r="H599" s="43"/>
      <c r="I599" s="115"/>
    </row>
    <row r="600" spans="8:9" ht="12.75" x14ac:dyDescent="0.2">
      <c r="H600" s="43"/>
      <c r="I600" s="115"/>
    </row>
    <row r="601" spans="8:9" ht="12.75" x14ac:dyDescent="0.2">
      <c r="H601" s="43"/>
      <c r="I601" s="115"/>
    </row>
    <row r="602" spans="8:9" ht="12.75" x14ac:dyDescent="0.2">
      <c r="H602" s="43"/>
      <c r="I602" s="115"/>
    </row>
    <row r="603" spans="8:9" ht="12.75" x14ac:dyDescent="0.2">
      <c r="H603" s="43"/>
      <c r="I603" s="115"/>
    </row>
    <row r="604" spans="8:9" ht="12.75" x14ac:dyDescent="0.2">
      <c r="H604" s="43"/>
      <c r="I604" s="115"/>
    </row>
    <row r="605" spans="8:9" ht="12.75" x14ac:dyDescent="0.2">
      <c r="H605" s="43"/>
      <c r="I605" s="115"/>
    </row>
    <row r="606" spans="8:9" ht="12.75" x14ac:dyDescent="0.2">
      <c r="H606" s="43"/>
      <c r="I606" s="115"/>
    </row>
    <row r="607" spans="8:9" ht="12.75" x14ac:dyDescent="0.2">
      <c r="H607" s="43"/>
      <c r="I607" s="115"/>
    </row>
    <row r="608" spans="8:9" ht="12.75" x14ac:dyDescent="0.2">
      <c r="H608" s="43"/>
      <c r="I608" s="115"/>
    </row>
    <row r="609" spans="8:9" ht="12.75" x14ac:dyDescent="0.2">
      <c r="H609" s="43"/>
      <c r="I609" s="115"/>
    </row>
    <row r="610" spans="8:9" ht="12.75" x14ac:dyDescent="0.2">
      <c r="H610" s="43"/>
      <c r="I610" s="115"/>
    </row>
    <row r="611" spans="8:9" ht="12.75" x14ac:dyDescent="0.2">
      <c r="H611" s="43"/>
      <c r="I611" s="115"/>
    </row>
    <row r="612" spans="8:9" ht="12.75" x14ac:dyDescent="0.2">
      <c r="H612" s="43"/>
      <c r="I612" s="115"/>
    </row>
    <row r="613" spans="8:9" ht="12.75" x14ac:dyDescent="0.2">
      <c r="H613" s="43"/>
      <c r="I613" s="115"/>
    </row>
    <row r="614" spans="8:9" ht="12.75" x14ac:dyDescent="0.2">
      <c r="H614" s="43"/>
      <c r="I614" s="115"/>
    </row>
    <row r="615" spans="8:9" ht="12.75" x14ac:dyDescent="0.2">
      <c r="H615" s="43"/>
      <c r="I615" s="115"/>
    </row>
    <row r="616" spans="8:9" ht="12.75" x14ac:dyDescent="0.2">
      <c r="H616" s="43"/>
      <c r="I616" s="115"/>
    </row>
    <row r="617" spans="8:9" ht="12.75" x14ac:dyDescent="0.2">
      <c r="H617" s="43"/>
      <c r="I617" s="115"/>
    </row>
    <row r="618" spans="8:9" ht="12.75" x14ac:dyDescent="0.2">
      <c r="H618" s="43"/>
      <c r="I618" s="115"/>
    </row>
    <row r="619" spans="8:9" ht="12.75" x14ac:dyDescent="0.2">
      <c r="H619" s="43"/>
      <c r="I619" s="115"/>
    </row>
    <row r="620" spans="8:9" ht="12.75" x14ac:dyDescent="0.2">
      <c r="H620" s="43"/>
      <c r="I620" s="115"/>
    </row>
    <row r="621" spans="8:9" ht="12.75" x14ac:dyDescent="0.2">
      <c r="H621" s="43"/>
      <c r="I621" s="115"/>
    </row>
    <row r="622" spans="8:9" ht="12.75" x14ac:dyDescent="0.2">
      <c r="H622" s="43"/>
      <c r="I622" s="115"/>
    </row>
    <row r="623" spans="8:9" ht="12.75" x14ac:dyDescent="0.2">
      <c r="H623" s="43"/>
      <c r="I623" s="115"/>
    </row>
    <row r="624" spans="8:9" ht="12.75" x14ac:dyDescent="0.2">
      <c r="H624" s="43"/>
      <c r="I624" s="115"/>
    </row>
    <row r="625" spans="8:9" ht="12.75" x14ac:dyDescent="0.2">
      <c r="H625" s="43"/>
      <c r="I625" s="115"/>
    </row>
    <row r="626" spans="8:9" ht="12.75" x14ac:dyDescent="0.2">
      <c r="H626" s="43"/>
      <c r="I626" s="115"/>
    </row>
    <row r="627" spans="8:9" ht="12.75" x14ac:dyDescent="0.2">
      <c r="H627" s="43"/>
      <c r="I627" s="115"/>
    </row>
    <row r="628" spans="8:9" ht="12.75" x14ac:dyDescent="0.2">
      <c r="H628" s="43"/>
      <c r="I628" s="115"/>
    </row>
    <row r="629" spans="8:9" ht="12.75" x14ac:dyDescent="0.2">
      <c r="H629" s="43"/>
      <c r="I629" s="115"/>
    </row>
    <row r="630" spans="8:9" ht="12.75" x14ac:dyDescent="0.2">
      <c r="H630" s="43"/>
      <c r="I630" s="115"/>
    </row>
    <row r="631" spans="8:9" ht="12.75" x14ac:dyDescent="0.2">
      <c r="H631" s="43"/>
      <c r="I631" s="115"/>
    </row>
    <row r="632" spans="8:9" ht="12.75" x14ac:dyDescent="0.2">
      <c r="H632" s="43"/>
      <c r="I632" s="115"/>
    </row>
    <row r="633" spans="8:9" ht="12.75" x14ac:dyDescent="0.2">
      <c r="H633" s="43"/>
      <c r="I633" s="115"/>
    </row>
    <row r="634" spans="8:9" ht="12.75" x14ac:dyDescent="0.2">
      <c r="H634" s="43"/>
      <c r="I634" s="115"/>
    </row>
    <row r="635" spans="8:9" ht="12.75" x14ac:dyDescent="0.2">
      <c r="H635" s="43"/>
      <c r="I635" s="115"/>
    </row>
    <row r="636" spans="8:9" ht="12.75" x14ac:dyDescent="0.2">
      <c r="H636" s="43"/>
      <c r="I636" s="115"/>
    </row>
    <row r="637" spans="8:9" ht="12.75" x14ac:dyDescent="0.2">
      <c r="H637" s="43"/>
      <c r="I637" s="115"/>
    </row>
    <row r="638" spans="8:9" ht="12.75" x14ac:dyDescent="0.2">
      <c r="H638" s="43"/>
      <c r="I638" s="115"/>
    </row>
    <row r="639" spans="8:9" ht="12.75" x14ac:dyDescent="0.2">
      <c r="H639" s="43"/>
      <c r="I639" s="115"/>
    </row>
    <row r="640" spans="8:9" ht="12.75" x14ac:dyDescent="0.2">
      <c r="H640" s="43"/>
      <c r="I640" s="115"/>
    </row>
    <row r="641" spans="8:9" ht="12.75" x14ac:dyDescent="0.2">
      <c r="H641" s="43"/>
      <c r="I641" s="115"/>
    </row>
    <row r="642" spans="8:9" ht="12.75" x14ac:dyDescent="0.2">
      <c r="H642" s="43"/>
      <c r="I642" s="115"/>
    </row>
    <row r="643" spans="8:9" ht="12.75" x14ac:dyDescent="0.2">
      <c r="H643" s="43"/>
      <c r="I643" s="115"/>
    </row>
    <row r="644" spans="8:9" ht="12.75" x14ac:dyDescent="0.2">
      <c r="H644" s="43"/>
      <c r="I644" s="115"/>
    </row>
    <row r="645" spans="8:9" ht="12.75" x14ac:dyDescent="0.2">
      <c r="H645" s="43"/>
      <c r="I645" s="115"/>
    </row>
    <row r="646" spans="8:9" ht="12.75" x14ac:dyDescent="0.2">
      <c r="H646" s="43"/>
      <c r="I646" s="115"/>
    </row>
    <row r="647" spans="8:9" ht="12.75" x14ac:dyDescent="0.2">
      <c r="H647" s="43"/>
      <c r="I647" s="115"/>
    </row>
    <row r="648" spans="8:9" ht="12.75" x14ac:dyDescent="0.2">
      <c r="H648" s="43"/>
      <c r="I648" s="115"/>
    </row>
    <row r="649" spans="8:9" ht="12.75" x14ac:dyDescent="0.2">
      <c r="H649" s="43"/>
      <c r="I649" s="115"/>
    </row>
    <row r="650" spans="8:9" ht="12.75" x14ac:dyDescent="0.2">
      <c r="H650" s="43"/>
      <c r="I650" s="115"/>
    </row>
    <row r="651" spans="8:9" ht="12.75" x14ac:dyDescent="0.2">
      <c r="H651" s="43"/>
      <c r="I651" s="115"/>
    </row>
    <row r="652" spans="8:9" ht="12.75" x14ac:dyDescent="0.2">
      <c r="H652" s="43"/>
      <c r="I652" s="115"/>
    </row>
    <row r="653" spans="8:9" ht="12.75" x14ac:dyDescent="0.2">
      <c r="H653" s="43"/>
      <c r="I653" s="115"/>
    </row>
    <row r="654" spans="8:9" ht="12.75" x14ac:dyDescent="0.2">
      <c r="H654" s="43"/>
      <c r="I654" s="115"/>
    </row>
    <row r="655" spans="8:9" ht="12.75" x14ac:dyDescent="0.2">
      <c r="H655" s="43"/>
      <c r="I655" s="115"/>
    </row>
    <row r="656" spans="8:9" ht="12.75" x14ac:dyDescent="0.2">
      <c r="H656" s="43"/>
      <c r="I656" s="115"/>
    </row>
    <row r="657" spans="8:9" ht="12.75" x14ac:dyDescent="0.2">
      <c r="H657" s="43"/>
      <c r="I657" s="115"/>
    </row>
    <row r="658" spans="8:9" ht="12.75" x14ac:dyDescent="0.2">
      <c r="H658" s="43"/>
      <c r="I658" s="115"/>
    </row>
    <row r="659" spans="8:9" ht="12.75" x14ac:dyDescent="0.2">
      <c r="H659" s="43"/>
      <c r="I659" s="115"/>
    </row>
    <row r="660" spans="8:9" ht="12.75" x14ac:dyDescent="0.2">
      <c r="H660" s="43"/>
      <c r="I660" s="115"/>
    </row>
    <row r="661" spans="8:9" ht="12.75" x14ac:dyDescent="0.2">
      <c r="H661" s="43"/>
      <c r="I661" s="115"/>
    </row>
    <row r="662" spans="8:9" ht="12.75" x14ac:dyDescent="0.2">
      <c r="H662" s="43"/>
      <c r="I662" s="115"/>
    </row>
    <row r="663" spans="8:9" ht="12.75" x14ac:dyDescent="0.2">
      <c r="H663" s="43"/>
      <c r="I663" s="115"/>
    </row>
    <row r="664" spans="8:9" ht="12.75" x14ac:dyDescent="0.2">
      <c r="H664" s="43"/>
      <c r="I664" s="115"/>
    </row>
    <row r="665" spans="8:9" ht="12.75" x14ac:dyDescent="0.2">
      <c r="H665" s="43"/>
      <c r="I665" s="115"/>
    </row>
    <row r="666" spans="8:9" ht="12.75" x14ac:dyDescent="0.2">
      <c r="H666" s="43"/>
      <c r="I666" s="115"/>
    </row>
    <row r="667" spans="8:9" ht="12.75" x14ac:dyDescent="0.2">
      <c r="H667" s="43"/>
      <c r="I667" s="115"/>
    </row>
    <row r="668" spans="8:9" ht="12.75" x14ac:dyDescent="0.2">
      <c r="H668" s="43"/>
      <c r="I668" s="115"/>
    </row>
    <row r="669" spans="8:9" ht="12.75" x14ac:dyDescent="0.2">
      <c r="H669" s="43"/>
      <c r="I669" s="115"/>
    </row>
    <row r="670" spans="8:9" ht="12.75" x14ac:dyDescent="0.2">
      <c r="H670" s="43"/>
      <c r="I670" s="115"/>
    </row>
    <row r="671" spans="8:9" ht="12.75" x14ac:dyDescent="0.2">
      <c r="H671" s="43"/>
      <c r="I671" s="115"/>
    </row>
    <row r="672" spans="8:9" ht="12.75" x14ac:dyDescent="0.2">
      <c r="H672" s="43"/>
      <c r="I672" s="115"/>
    </row>
    <row r="673" spans="8:9" ht="12.75" x14ac:dyDescent="0.2">
      <c r="H673" s="43"/>
      <c r="I673" s="115"/>
    </row>
    <row r="674" spans="8:9" ht="12.75" x14ac:dyDescent="0.2">
      <c r="H674" s="43"/>
      <c r="I674" s="115"/>
    </row>
    <row r="675" spans="8:9" ht="12.75" x14ac:dyDescent="0.2">
      <c r="H675" s="43"/>
      <c r="I675" s="115"/>
    </row>
    <row r="676" spans="8:9" ht="12.75" x14ac:dyDescent="0.2">
      <c r="H676" s="43"/>
      <c r="I676" s="115"/>
    </row>
    <row r="677" spans="8:9" ht="12.75" x14ac:dyDescent="0.2">
      <c r="H677" s="43"/>
      <c r="I677" s="115"/>
    </row>
    <row r="678" spans="8:9" ht="12.75" x14ac:dyDescent="0.2">
      <c r="H678" s="43"/>
      <c r="I678" s="115"/>
    </row>
    <row r="679" spans="8:9" ht="12.75" x14ac:dyDescent="0.2">
      <c r="H679" s="43"/>
      <c r="I679" s="115"/>
    </row>
    <row r="680" spans="8:9" ht="12.75" x14ac:dyDescent="0.2">
      <c r="H680" s="43"/>
      <c r="I680" s="115"/>
    </row>
    <row r="681" spans="8:9" ht="12.75" x14ac:dyDescent="0.2">
      <c r="H681" s="43"/>
      <c r="I681" s="115"/>
    </row>
    <row r="682" spans="8:9" ht="12.75" x14ac:dyDescent="0.2">
      <c r="H682" s="43"/>
      <c r="I682" s="115"/>
    </row>
    <row r="683" spans="8:9" ht="12.75" x14ac:dyDescent="0.2">
      <c r="H683" s="43"/>
      <c r="I683" s="115"/>
    </row>
    <row r="684" spans="8:9" ht="12.75" x14ac:dyDescent="0.2">
      <c r="H684" s="43"/>
      <c r="I684" s="115"/>
    </row>
    <row r="685" spans="8:9" ht="12.75" x14ac:dyDescent="0.2">
      <c r="H685" s="43"/>
      <c r="I685" s="115"/>
    </row>
    <row r="686" spans="8:9" ht="12.75" x14ac:dyDescent="0.2">
      <c r="H686" s="43"/>
      <c r="I686" s="115"/>
    </row>
    <row r="687" spans="8:9" ht="12.75" x14ac:dyDescent="0.2">
      <c r="H687" s="43"/>
      <c r="I687" s="115"/>
    </row>
    <row r="688" spans="8:9" ht="12.75" x14ac:dyDescent="0.2">
      <c r="H688" s="43"/>
      <c r="I688" s="115"/>
    </row>
    <row r="689" spans="8:9" ht="12.75" x14ac:dyDescent="0.2">
      <c r="H689" s="43"/>
      <c r="I689" s="115"/>
    </row>
    <row r="690" spans="8:9" ht="12.75" x14ac:dyDescent="0.2">
      <c r="H690" s="43"/>
      <c r="I690" s="115"/>
    </row>
    <row r="691" spans="8:9" ht="12.75" x14ac:dyDescent="0.2">
      <c r="H691" s="43"/>
      <c r="I691" s="115"/>
    </row>
    <row r="692" spans="8:9" ht="12.75" x14ac:dyDescent="0.2">
      <c r="H692" s="43"/>
      <c r="I692" s="115"/>
    </row>
    <row r="693" spans="8:9" ht="12.75" x14ac:dyDescent="0.2">
      <c r="H693" s="43"/>
      <c r="I693" s="115"/>
    </row>
    <row r="694" spans="8:9" ht="12.75" x14ac:dyDescent="0.2">
      <c r="H694" s="43"/>
      <c r="I694" s="115"/>
    </row>
    <row r="695" spans="8:9" ht="12.75" x14ac:dyDescent="0.2">
      <c r="H695" s="43"/>
      <c r="I695" s="115"/>
    </row>
    <row r="696" spans="8:9" ht="12.75" x14ac:dyDescent="0.2">
      <c r="H696" s="43"/>
      <c r="I696" s="115"/>
    </row>
    <row r="697" spans="8:9" ht="12.75" x14ac:dyDescent="0.2">
      <c r="H697" s="43"/>
      <c r="I697" s="115"/>
    </row>
    <row r="698" spans="8:9" ht="12.75" x14ac:dyDescent="0.2">
      <c r="H698" s="43"/>
      <c r="I698" s="115"/>
    </row>
    <row r="699" spans="8:9" ht="12.75" x14ac:dyDescent="0.2">
      <c r="H699" s="43"/>
      <c r="I699" s="115"/>
    </row>
    <row r="700" spans="8:9" ht="12.75" x14ac:dyDescent="0.2">
      <c r="H700" s="43"/>
      <c r="I700" s="115"/>
    </row>
    <row r="701" spans="8:9" ht="12.75" x14ac:dyDescent="0.2">
      <c r="H701" s="43"/>
      <c r="I701" s="115"/>
    </row>
    <row r="702" spans="8:9" ht="12.75" x14ac:dyDescent="0.2">
      <c r="H702" s="43"/>
      <c r="I702" s="115"/>
    </row>
    <row r="703" spans="8:9" ht="12.75" x14ac:dyDescent="0.2">
      <c r="H703" s="43"/>
      <c r="I703" s="115"/>
    </row>
    <row r="704" spans="8:9" ht="12.75" x14ac:dyDescent="0.2">
      <c r="H704" s="43"/>
      <c r="I704" s="115"/>
    </row>
    <row r="705" spans="8:9" ht="12.75" x14ac:dyDescent="0.2">
      <c r="H705" s="43"/>
      <c r="I705" s="115"/>
    </row>
    <row r="706" spans="8:9" ht="12.75" x14ac:dyDescent="0.2">
      <c r="H706" s="43"/>
      <c r="I706" s="115"/>
    </row>
    <row r="707" spans="8:9" ht="12.75" x14ac:dyDescent="0.2">
      <c r="H707" s="43"/>
      <c r="I707" s="115"/>
    </row>
    <row r="708" spans="8:9" ht="12.75" x14ac:dyDescent="0.2">
      <c r="H708" s="43"/>
      <c r="I708" s="115"/>
    </row>
    <row r="709" spans="8:9" ht="12.75" x14ac:dyDescent="0.2">
      <c r="H709" s="43"/>
      <c r="I709" s="115"/>
    </row>
    <row r="710" spans="8:9" ht="12.75" x14ac:dyDescent="0.2">
      <c r="H710" s="43"/>
      <c r="I710" s="115"/>
    </row>
    <row r="711" spans="8:9" ht="12.75" x14ac:dyDescent="0.2">
      <c r="H711" s="43"/>
      <c r="I711" s="115"/>
    </row>
    <row r="712" spans="8:9" ht="12.75" x14ac:dyDescent="0.2">
      <c r="H712" s="43"/>
      <c r="I712" s="115"/>
    </row>
    <row r="713" spans="8:9" ht="12.75" x14ac:dyDescent="0.2">
      <c r="H713" s="43"/>
      <c r="I713" s="115"/>
    </row>
    <row r="714" spans="8:9" ht="12.75" x14ac:dyDescent="0.2">
      <c r="H714" s="43"/>
      <c r="I714" s="115"/>
    </row>
    <row r="715" spans="8:9" ht="12.75" x14ac:dyDescent="0.2">
      <c r="H715" s="43"/>
      <c r="I715" s="115"/>
    </row>
    <row r="716" spans="8:9" ht="12.75" x14ac:dyDescent="0.2">
      <c r="H716" s="43"/>
      <c r="I716" s="115"/>
    </row>
    <row r="717" spans="8:9" ht="12.75" x14ac:dyDescent="0.2">
      <c r="H717" s="43"/>
      <c r="I717" s="115"/>
    </row>
    <row r="718" spans="8:9" ht="12.75" x14ac:dyDescent="0.2">
      <c r="H718" s="43"/>
      <c r="I718" s="115"/>
    </row>
    <row r="719" spans="8:9" ht="12.75" x14ac:dyDescent="0.2">
      <c r="H719" s="43"/>
      <c r="I719" s="115"/>
    </row>
    <row r="720" spans="8:9" ht="12.75" x14ac:dyDescent="0.2">
      <c r="H720" s="43"/>
      <c r="I720" s="115"/>
    </row>
    <row r="721" spans="8:9" ht="12.75" x14ac:dyDescent="0.2">
      <c r="H721" s="43"/>
      <c r="I721" s="115"/>
    </row>
    <row r="722" spans="8:9" ht="12.75" x14ac:dyDescent="0.2">
      <c r="H722" s="43"/>
      <c r="I722" s="115"/>
    </row>
    <row r="723" spans="8:9" ht="12.75" x14ac:dyDescent="0.2">
      <c r="H723" s="43"/>
      <c r="I723" s="115"/>
    </row>
    <row r="724" spans="8:9" ht="12.75" x14ac:dyDescent="0.2">
      <c r="H724" s="43"/>
      <c r="I724" s="115"/>
    </row>
    <row r="725" spans="8:9" ht="12.75" x14ac:dyDescent="0.2">
      <c r="H725" s="43"/>
      <c r="I725" s="115"/>
    </row>
    <row r="726" spans="8:9" ht="12.75" x14ac:dyDescent="0.2">
      <c r="H726" s="43"/>
      <c r="I726" s="115"/>
    </row>
    <row r="727" spans="8:9" ht="12.75" x14ac:dyDescent="0.2">
      <c r="H727" s="43"/>
      <c r="I727" s="115"/>
    </row>
    <row r="728" spans="8:9" ht="12.75" x14ac:dyDescent="0.2">
      <c r="H728" s="43"/>
      <c r="I728" s="115"/>
    </row>
    <row r="729" spans="8:9" ht="12.75" x14ac:dyDescent="0.2">
      <c r="H729" s="43"/>
      <c r="I729" s="115"/>
    </row>
    <row r="730" spans="8:9" ht="12.75" x14ac:dyDescent="0.2">
      <c r="H730" s="43"/>
      <c r="I730" s="115"/>
    </row>
    <row r="731" spans="8:9" ht="12.75" x14ac:dyDescent="0.2">
      <c r="H731" s="43"/>
      <c r="I731" s="115"/>
    </row>
    <row r="732" spans="8:9" ht="12.75" x14ac:dyDescent="0.2">
      <c r="H732" s="43"/>
      <c r="I732" s="115"/>
    </row>
    <row r="733" spans="8:9" ht="12.75" x14ac:dyDescent="0.2">
      <c r="H733" s="43"/>
      <c r="I733" s="115"/>
    </row>
    <row r="734" spans="8:9" ht="12.75" x14ac:dyDescent="0.2">
      <c r="H734" s="43"/>
      <c r="I734" s="115"/>
    </row>
    <row r="735" spans="8:9" ht="12.75" x14ac:dyDescent="0.2">
      <c r="H735" s="43"/>
      <c r="I735" s="115"/>
    </row>
    <row r="736" spans="8:9" ht="12.75" x14ac:dyDescent="0.2">
      <c r="H736" s="43"/>
      <c r="I736" s="115"/>
    </row>
    <row r="737" spans="8:9" ht="12.75" x14ac:dyDescent="0.2">
      <c r="H737" s="43"/>
      <c r="I737" s="115"/>
    </row>
    <row r="738" spans="8:9" ht="12.75" x14ac:dyDescent="0.2">
      <c r="H738" s="43"/>
      <c r="I738" s="115"/>
    </row>
    <row r="739" spans="8:9" ht="12.75" x14ac:dyDescent="0.2">
      <c r="H739" s="43"/>
      <c r="I739" s="115"/>
    </row>
    <row r="740" spans="8:9" ht="12.75" x14ac:dyDescent="0.2">
      <c r="H740" s="43"/>
      <c r="I740" s="115"/>
    </row>
    <row r="741" spans="8:9" ht="12.75" x14ac:dyDescent="0.2">
      <c r="H741" s="43"/>
      <c r="I741" s="115"/>
    </row>
    <row r="742" spans="8:9" ht="12.75" x14ac:dyDescent="0.2">
      <c r="H742" s="43"/>
      <c r="I742" s="115"/>
    </row>
    <row r="743" spans="8:9" ht="12.75" x14ac:dyDescent="0.2">
      <c r="H743" s="43"/>
      <c r="I743" s="115"/>
    </row>
    <row r="744" spans="8:9" ht="12.75" x14ac:dyDescent="0.2">
      <c r="H744" s="43"/>
      <c r="I744" s="115"/>
    </row>
    <row r="745" spans="8:9" ht="12.75" x14ac:dyDescent="0.2">
      <c r="H745" s="43"/>
      <c r="I745" s="115"/>
    </row>
    <row r="746" spans="8:9" ht="12.75" x14ac:dyDescent="0.2">
      <c r="H746" s="43"/>
      <c r="I746" s="115"/>
    </row>
    <row r="747" spans="8:9" ht="12.75" x14ac:dyDescent="0.2">
      <c r="H747" s="43"/>
      <c r="I747" s="115"/>
    </row>
    <row r="748" spans="8:9" ht="12.75" x14ac:dyDescent="0.2">
      <c r="H748" s="43"/>
      <c r="I748" s="115"/>
    </row>
    <row r="749" spans="8:9" ht="12.75" x14ac:dyDescent="0.2">
      <c r="H749" s="43"/>
      <c r="I749" s="115"/>
    </row>
    <row r="750" spans="8:9" ht="12.75" x14ac:dyDescent="0.2">
      <c r="H750" s="43"/>
      <c r="I750" s="115"/>
    </row>
    <row r="751" spans="8:9" ht="12.75" x14ac:dyDescent="0.2">
      <c r="H751" s="43"/>
      <c r="I751" s="115"/>
    </row>
    <row r="752" spans="8:9" ht="12.75" x14ac:dyDescent="0.2">
      <c r="H752" s="43"/>
      <c r="I752" s="115"/>
    </row>
    <row r="753" spans="8:9" ht="12.75" x14ac:dyDescent="0.2">
      <c r="H753" s="43"/>
      <c r="I753" s="115"/>
    </row>
    <row r="754" spans="8:9" ht="12.75" x14ac:dyDescent="0.2">
      <c r="H754" s="43"/>
      <c r="I754" s="115"/>
    </row>
    <row r="755" spans="8:9" ht="12.75" x14ac:dyDescent="0.2">
      <c r="H755" s="43"/>
      <c r="I755" s="115"/>
    </row>
    <row r="756" spans="8:9" ht="12.75" x14ac:dyDescent="0.2">
      <c r="H756" s="43"/>
      <c r="I756" s="115"/>
    </row>
    <row r="757" spans="8:9" ht="12.75" x14ac:dyDescent="0.2">
      <c r="H757" s="43"/>
      <c r="I757" s="115"/>
    </row>
    <row r="758" spans="8:9" ht="12.75" x14ac:dyDescent="0.2">
      <c r="H758" s="43"/>
      <c r="I758" s="115"/>
    </row>
    <row r="759" spans="8:9" ht="12.75" x14ac:dyDescent="0.2">
      <c r="H759" s="43"/>
      <c r="I759" s="115"/>
    </row>
    <row r="760" spans="8:9" ht="12.75" x14ac:dyDescent="0.2">
      <c r="H760" s="43"/>
      <c r="I760" s="115"/>
    </row>
    <row r="761" spans="8:9" ht="12.75" x14ac:dyDescent="0.2">
      <c r="H761" s="43"/>
      <c r="I761" s="115"/>
    </row>
    <row r="762" spans="8:9" ht="12.75" x14ac:dyDescent="0.2">
      <c r="H762" s="43"/>
      <c r="I762" s="115"/>
    </row>
    <row r="763" spans="8:9" ht="12.75" x14ac:dyDescent="0.2">
      <c r="H763" s="43"/>
      <c r="I763" s="115"/>
    </row>
    <row r="764" spans="8:9" ht="12.75" x14ac:dyDescent="0.2">
      <c r="H764" s="43"/>
      <c r="I764" s="115"/>
    </row>
    <row r="765" spans="8:9" ht="12.75" x14ac:dyDescent="0.2">
      <c r="H765" s="43"/>
      <c r="I765" s="115"/>
    </row>
    <row r="766" spans="8:9" ht="12.75" x14ac:dyDescent="0.2">
      <c r="H766" s="43"/>
      <c r="I766" s="115"/>
    </row>
    <row r="767" spans="8:9" ht="12.75" x14ac:dyDescent="0.2">
      <c r="H767" s="43"/>
      <c r="I767" s="115"/>
    </row>
    <row r="768" spans="8:9" ht="12.75" x14ac:dyDescent="0.2">
      <c r="H768" s="43"/>
      <c r="I768" s="115"/>
    </row>
    <row r="769" spans="8:9" ht="12.75" x14ac:dyDescent="0.2">
      <c r="H769" s="43"/>
      <c r="I769" s="115"/>
    </row>
    <row r="770" spans="8:9" ht="12.75" x14ac:dyDescent="0.2">
      <c r="H770" s="43"/>
      <c r="I770" s="115"/>
    </row>
    <row r="771" spans="8:9" ht="12.75" x14ac:dyDescent="0.2">
      <c r="H771" s="43"/>
      <c r="I771" s="115"/>
    </row>
    <row r="772" spans="8:9" ht="12.75" x14ac:dyDescent="0.2">
      <c r="H772" s="43"/>
      <c r="I772" s="115"/>
    </row>
    <row r="773" spans="8:9" ht="12.75" x14ac:dyDescent="0.2">
      <c r="H773" s="43"/>
      <c r="I773" s="115"/>
    </row>
    <row r="774" spans="8:9" ht="12.75" x14ac:dyDescent="0.2">
      <c r="H774" s="43"/>
      <c r="I774" s="115"/>
    </row>
    <row r="775" spans="8:9" ht="12.75" x14ac:dyDescent="0.2">
      <c r="H775" s="43"/>
      <c r="I775" s="115"/>
    </row>
    <row r="776" spans="8:9" ht="12.75" x14ac:dyDescent="0.2">
      <c r="H776" s="43"/>
      <c r="I776" s="115"/>
    </row>
    <row r="777" spans="8:9" ht="12.75" x14ac:dyDescent="0.2">
      <c r="H777" s="43"/>
      <c r="I777" s="115"/>
    </row>
    <row r="778" spans="8:9" ht="12.75" x14ac:dyDescent="0.2">
      <c r="H778" s="43"/>
      <c r="I778" s="115"/>
    </row>
    <row r="779" spans="8:9" ht="12.75" x14ac:dyDescent="0.2">
      <c r="H779" s="43"/>
      <c r="I779" s="115"/>
    </row>
    <row r="780" spans="8:9" ht="12.75" x14ac:dyDescent="0.2">
      <c r="H780" s="43"/>
      <c r="I780" s="115"/>
    </row>
    <row r="781" spans="8:9" ht="12.75" x14ac:dyDescent="0.2">
      <c r="H781" s="43"/>
      <c r="I781" s="115"/>
    </row>
    <row r="782" spans="8:9" ht="12.75" x14ac:dyDescent="0.2">
      <c r="H782" s="43"/>
      <c r="I782" s="115"/>
    </row>
    <row r="783" spans="8:9" ht="12.75" x14ac:dyDescent="0.2">
      <c r="H783" s="43"/>
      <c r="I783" s="115"/>
    </row>
    <row r="784" spans="8:9" ht="12.75" x14ac:dyDescent="0.2">
      <c r="H784" s="43"/>
      <c r="I784" s="115"/>
    </row>
    <row r="785" spans="8:9" ht="12.75" x14ac:dyDescent="0.2">
      <c r="H785" s="43"/>
      <c r="I785" s="115"/>
    </row>
    <row r="786" spans="8:9" ht="12.75" x14ac:dyDescent="0.2">
      <c r="H786" s="43"/>
      <c r="I786" s="115"/>
    </row>
    <row r="787" spans="8:9" ht="12.75" x14ac:dyDescent="0.2">
      <c r="H787" s="43"/>
      <c r="I787" s="115"/>
    </row>
    <row r="788" spans="8:9" ht="12.75" x14ac:dyDescent="0.2">
      <c r="H788" s="43"/>
      <c r="I788" s="115"/>
    </row>
    <row r="789" spans="8:9" ht="12.75" x14ac:dyDescent="0.2">
      <c r="H789" s="43"/>
      <c r="I789" s="115"/>
    </row>
    <row r="790" spans="8:9" ht="12.75" x14ac:dyDescent="0.2">
      <c r="H790" s="43"/>
      <c r="I790" s="115"/>
    </row>
    <row r="791" spans="8:9" ht="12.75" x14ac:dyDescent="0.2">
      <c r="H791" s="43"/>
      <c r="I791" s="115"/>
    </row>
    <row r="792" spans="8:9" ht="12.75" x14ac:dyDescent="0.2">
      <c r="H792" s="43"/>
      <c r="I792" s="115"/>
    </row>
    <row r="793" spans="8:9" ht="12.75" x14ac:dyDescent="0.2">
      <c r="H793" s="43"/>
      <c r="I793" s="115"/>
    </row>
    <row r="794" spans="8:9" ht="12.75" x14ac:dyDescent="0.2">
      <c r="H794" s="43"/>
      <c r="I794" s="115"/>
    </row>
    <row r="795" spans="8:9" ht="12.75" x14ac:dyDescent="0.2">
      <c r="H795" s="43"/>
      <c r="I795" s="115"/>
    </row>
    <row r="796" spans="8:9" ht="12.75" x14ac:dyDescent="0.2">
      <c r="H796" s="43"/>
      <c r="I796" s="115"/>
    </row>
    <row r="797" spans="8:9" ht="12.75" x14ac:dyDescent="0.2">
      <c r="H797" s="43"/>
      <c r="I797" s="115"/>
    </row>
    <row r="798" spans="8:9" ht="12.75" x14ac:dyDescent="0.2">
      <c r="H798" s="43"/>
      <c r="I798" s="115"/>
    </row>
    <row r="799" spans="8:9" ht="12.75" x14ac:dyDescent="0.2">
      <c r="H799" s="43"/>
      <c r="I799" s="115"/>
    </row>
    <row r="800" spans="8:9" ht="12.75" x14ac:dyDescent="0.2">
      <c r="H800" s="43"/>
      <c r="I800" s="115"/>
    </row>
    <row r="801" spans="8:9" ht="12.75" x14ac:dyDescent="0.2">
      <c r="H801" s="43"/>
      <c r="I801" s="115"/>
    </row>
    <row r="802" spans="8:9" ht="12.75" x14ac:dyDescent="0.2">
      <c r="H802" s="43"/>
      <c r="I802" s="115"/>
    </row>
    <row r="803" spans="8:9" ht="12.75" x14ac:dyDescent="0.2">
      <c r="H803" s="43"/>
      <c r="I803" s="115"/>
    </row>
    <row r="804" spans="8:9" ht="12.75" x14ac:dyDescent="0.2">
      <c r="H804" s="43"/>
      <c r="I804" s="115"/>
    </row>
    <row r="805" spans="8:9" ht="12.75" x14ac:dyDescent="0.2">
      <c r="H805" s="43"/>
      <c r="I805" s="115"/>
    </row>
    <row r="806" spans="8:9" ht="12.75" x14ac:dyDescent="0.2">
      <c r="H806" s="43"/>
      <c r="I806" s="115"/>
    </row>
    <row r="807" spans="8:9" ht="12.75" x14ac:dyDescent="0.2">
      <c r="H807" s="43"/>
      <c r="I807" s="115"/>
    </row>
    <row r="808" spans="8:9" ht="12.75" x14ac:dyDescent="0.2">
      <c r="H808" s="43"/>
      <c r="I808" s="115"/>
    </row>
    <row r="809" spans="8:9" ht="12.75" x14ac:dyDescent="0.2">
      <c r="H809" s="43"/>
      <c r="I809" s="115"/>
    </row>
    <row r="810" spans="8:9" ht="12.75" x14ac:dyDescent="0.2">
      <c r="H810" s="43"/>
      <c r="I810" s="115"/>
    </row>
    <row r="811" spans="8:9" ht="12.75" x14ac:dyDescent="0.2">
      <c r="H811" s="43"/>
      <c r="I811" s="115"/>
    </row>
    <row r="812" spans="8:9" ht="12.75" x14ac:dyDescent="0.2">
      <c r="H812" s="43"/>
      <c r="I812" s="115"/>
    </row>
    <row r="813" spans="8:9" ht="12.75" x14ac:dyDescent="0.2">
      <c r="H813" s="43"/>
      <c r="I813" s="115"/>
    </row>
    <row r="814" spans="8:9" ht="12.75" x14ac:dyDescent="0.2">
      <c r="H814" s="43"/>
      <c r="I814" s="115"/>
    </row>
    <row r="815" spans="8:9" ht="12.75" x14ac:dyDescent="0.2">
      <c r="H815" s="43"/>
      <c r="I815" s="115"/>
    </row>
    <row r="816" spans="8:9" ht="12.75" x14ac:dyDescent="0.2">
      <c r="H816" s="43"/>
      <c r="I816" s="115"/>
    </row>
    <row r="817" spans="8:9" ht="12.75" x14ac:dyDescent="0.2">
      <c r="H817" s="43"/>
      <c r="I817" s="115"/>
    </row>
    <row r="818" spans="8:9" ht="12.75" x14ac:dyDescent="0.2">
      <c r="H818" s="43"/>
      <c r="I818" s="115"/>
    </row>
    <row r="819" spans="8:9" ht="12.75" x14ac:dyDescent="0.2">
      <c r="H819" s="43"/>
      <c r="I819" s="115"/>
    </row>
    <row r="820" spans="8:9" ht="12.75" x14ac:dyDescent="0.2">
      <c r="H820" s="43"/>
      <c r="I820" s="115"/>
    </row>
    <row r="821" spans="8:9" ht="12.75" x14ac:dyDescent="0.2">
      <c r="H821" s="43"/>
      <c r="I821" s="115"/>
    </row>
    <row r="822" spans="8:9" ht="12.75" x14ac:dyDescent="0.2">
      <c r="H822" s="43"/>
      <c r="I822" s="115"/>
    </row>
    <row r="823" spans="8:9" ht="12.75" x14ac:dyDescent="0.2">
      <c r="H823" s="43"/>
      <c r="I823" s="115"/>
    </row>
    <row r="824" spans="8:9" ht="12.75" x14ac:dyDescent="0.2">
      <c r="H824" s="43"/>
      <c r="I824" s="115"/>
    </row>
    <row r="825" spans="8:9" ht="12.75" x14ac:dyDescent="0.2">
      <c r="H825" s="43"/>
      <c r="I825" s="115"/>
    </row>
    <row r="826" spans="8:9" ht="12.75" x14ac:dyDescent="0.2">
      <c r="H826" s="43"/>
      <c r="I826" s="115"/>
    </row>
    <row r="827" spans="8:9" ht="12.75" x14ac:dyDescent="0.2">
      <c r="H827" s="43"/>
      <c r="I827" s="115"/>
    </row>
    <row r="828" spans="8:9" ht="12.75" x14ac:dyDescent="0.2">
      <c r="H828" s="43"/>
      <c r="I828" s="115"/>
    </row>
    <row r="829" spans="8:9" ht="12.75" x14ac:dyDescent="0.2">
      <c r="H829" s="43"/>
      <c r="I829" s="115"/>
    </row>
    <row r="830" spans="8:9" ht="12.75" x14ac:dyDescent="0.2">
      <c r="H830" s="43"/>
      <c r="I830" s="115"/>
    </row>
    <row r="831" spans="8:9" ht="12.75" x14ac:dyDescent="0.2">
      <c r="H831" s="43"/>
      <c r="I831" s="115"/>
    </row>
    <row r="832" spans="8:9" ht="12.75" x14ac:dyDescent="0.2">
      <c r="H832" s="43"/>
      <c r="I832" s="115"/>
    </row>
    <row r="833" spans="8:9" ht="12.75" x14ac:dyDescent="0.2">
      <c r="H833" s="43"/>
      <c r="I833" s="115"/>
    </row>
    <row r="834" spans="8:9" ht="12.75" x14ac:dyDescent="0.2">
      <c r="H834" s="43"/>
      <c r="I834" s="115"/>
    </row>
    <row r="835" spans="8:9" ht="12.75" x14ac:dyDescent="0.2">
      <c r="H835" s="43"/>
      <c r="I835" s="115"/>
    </row>
    <row r="836" spans="8:9" ht="12.75" x14ac:dyDescent="0.2">
      <c r="H836" s="43"/>
      <c r="I836" s="115"/>
    </row>
    <row r="837" spans="8:9" ht="12.75" x14ac:dyDescent="0.2">
      <c r="H837" s="43"/>
      <c r="I837" s="115"/>
    </row>
    <row r="838" spans="8:9" ht="12.75" x14ac:dyDescent="0.2">
      <c r="H838" s="43"/>
      <c r="I838" s="115"/>
    </row>
    <row r="839" spans="8:9" ht="12.75" x14ac:dyDescent="0.2">
      <c r="H839" s="43"/>
      <c r="I839" s="115"/>
    </row>
    <row r="840" spans="8:9" ht="12.75" x14ac:dyDescent="0.2">
      <c r="H840" s="43"/>
      <c r="I840" s="115"/>
    </row>
    <row r="841" spans="8:9" ht="12.75" x14ac:dyDescent="0.2">
      <c r="H841" s="43"/>
      <c r="I841" s="115"/>
    </row>
    <row r="842" spans="8:9" ht="12.75" x14ac:dyDescent="0.2">
      <c r="H842" s="43"/>
      <c r="I842" s="115"/>
    </row>
    <row r="843" spans="8:9" ht="12.75" x14ac:dyDescent="0.2">
      <c r="H843" s="43"/>
      <c r="I843" s="115"/>
    </row>
    <row r="844" spans="8:9" ht="12.75" x14ac:dyDescent="0.2">
      <c r="H844" s="43"/>
      <c r="I844" s="115"/>
    </row>
    <row r="845" spans="8:9" ht="12.75" x14ac:dyDescent="0.2">
      <c r="H845" s="43"/>
      <c r="I845" s="115"/>
    </row>
    <row r="846" spans="8:9" ht="12.75" x14ac:dyDescent="0.2">
      <c r="H846" s="43"/>
      <c r="I846" s="115"/>
    </row>
    <row r="847" spans="8:9" ht="12.75" x14ac:dyDescent="0.2">
      <c r="H847" s="43"/>
      <c r="I847" s="115"/>
    </row>
    <row r="848" spans="8:9" ht="12.75" x14ac:dyDescent="0.2">
      <c r="H848" s="43"/>
      <c r="I848" s="115"/>
    </row>
    <row r="849" spans="8:9" ht="12.75" x14ac:dyDescent="0.2">
      <c r="H849" s="43"/>
      <c r="I849" s="115"/>
    </row>
    <row r="850" spans="8:9" ht="12.75" x14ac:dyDescent="0.2">
      <c r="H850" s="43"/>
      <c r="I850" s="115"/>
    </row>
    <row r="851" spans="8:9" ht="12.75" x14ac:dyDescent="0.2">
      <c r="H851" s="43"/>
      <c r="I851" s="115"/>
    </row>
    <row r="852" spans="8:9" ht="12.75" x14ac:dyDescent="0.2">
      <c r="H852" s="43"/>
      <c r="I852" s="115"/>
    </row>
    <row r="853" spans="8:9" ht="12.75" x14ac:dyDescent="0.2">
      <c r="H853" s="43"/>
      <c r="I853" s="115"/>
    </row>
    <row r="854" spans="8:9" ht="12.75" x14ac:dyDescent="0.2">
      <c r="H854" s="43"/>
      <c r="I854" s="115"/>
    </row>
    <row r="855" spans="8:9" ht="12.75" x14ac:dyDescent="0.2">
      <c r="H855" s="43"/>
      <c r="I855" s="115"/>
    </row>
    <row r="856" spans="8:9" ht="12.75" x14ac:dyDescent="0.2">
      <c r="H856" s="43"/>
      <c r="I856" s="115"/>
    </row>
    <row r="857" spans="8:9" ht="12.75" x14ac:dyDescent="0.2">
      <c r="H857" s="43"/>
      <c r="I857" s="115"/>
    </row>
    <row r="858" spans="8:9" ht="12.75" x14ac:dyDescent="0.2">
      <c r="H858" s="43"/>
      <c r="I858" s="115"/>
    </row>
    <row r="859" spans="8:9" ht="12.75" x14ac:dyDescent="0.2">
      <c r="H859" s="43"/>
      <c r="I859" s="115"/>
    </row>
    <row r="860" spans="8:9" ht="12.75" x14ac:dyDescent="0.2">
      <c r="H860" s="43"/>
      <c r="I860" s="115"/>
    </row>
    <row r="861" spans="8:9" ht="12.75" x14ac:dyDescent="0.2">
      <c r="H861" s="43"/>
      <c r="I861" s="115"/>
    </row>
    <row r="862" spans="8:9" ht="12.75" x14ac:dyDescent="0.2">
      <c r="H862" s="43"/>
      <c r="I862" s="115"/>
    </row>
    <row r="863" spans="8:9" ht="12.75" x14ac:dyDescent="0.2">
      <c r="H863" s="43"/>
      <c r="I863" s="115"/>
    </row>
    <row r="864" spans="8:9" ht="12.75" x14ac:dyDescent="0.2">
      <c r="H864" s="43"/>
      <c r="I864" s="115"/>
    </row>
    <row r="865" spans="8:9" ht="12.75" x14ac:dyDescent="0.2">
      <c r="H865" s="43"/>
      <c r="I865" s="115"/>
    </row>
    <row r="866" spans="8:9" ht="12.75" x14ac:dyDescent="0.2">
      <c r="H866" s="43"/>
      <c r="I866" s="115"/>
    </row>
    <row r="867" spans="8:9" ht="12.75" x14ac:dyDescent="0.2">
      <c r="H867" s="43"/>
      <c r="I867" s="115"/>
    </row>
    <row r="868" spans="8:9" ht="12.75" x14ac:dyDescent="0.2">
      <c r="H868" s="43"/>
      <c r="I868" s="115"/>
    </row>
    <row r="869" spans="8:9" ht="12.75" x14ac:dyDescent="0.2">
      <c r="H869" s="43"/>
      <c r="I869" s="115"/>
    </row>
    <row r="870" spans="8:9" ht="12.75" x14ac:dyDescent="0.2">
      <c r="H870" s="43"/>
      <c r="I870" s="115"/>
    </row>
    <row r="871" spans="8:9" ht="12.75" x14ac:dyDescent="0.2">
      <c r="H871" s="43"/>
      <c r="I871" s="115"/>
    </row>
    <row r="872" spans="8:9" ht="12.75" x14ac:dyDescent="0.2">
      <c r="H872" s="43"/>
      <c r="I872" s="115"/>
    </row>
    <row r="873" spans="8:9" ht="12.75" x14ac:dyDescent="0.2">
      <c r="H873" s="43"/>
      <c r="I873" s="115"/>
    </row>
    <row r="874" spans="8:9" ht="12.75" x14ac:dyDescent="0.2">
      <c r="H874" s="43"/>
      <c r="I874" s="115"/>
    </row>
    <row r="875" spans="8:9" ht="12.75" x14ac:dyDescent="0.2">
      <c r="H875" s="43"/>
      <c r="I875" s="115"/>
    </row>
    <row r="876" spans="8:9" ht="12.75" x14ac:dyDescent="0.2">
      <c r="H876" s="43"/>
      <c r="I876" s="115"/>
    </row>
    <row r="877" spans="8:9" ht="12.75" x14ac:dyDescent="0.2">
      <c r="H877" s="43"/>
      <c r="I877" s="115"/>
    </row>
    <row r="878" spans="8:9" ht="12.75" x14ac:dyDescent="0.2">
      <c r="H878" s="43"/>
      <c r="I878" s="115"/>
    </row>
    <row r="879" spans="8:9" ht="12.75" x14ac:dyDescent="0.2">
      <c r="H879" s="43"/>
      <c r="I879" s="115"/>
    </row>
    <row r="880" spans="8:9" ht="12.75" x14ac:dyDescent="0.2">
      <c r="H880" s="43"/>
      <c r="I880" s="115"/>
    </row>
    <row r="881" spans="8:9" ht="12.75" x14ac:dyDescent="0.2">
      <c r="H881" s="43"/>
      <c r="I881" s="115"/>
    </row>
    <row r="882" spans="8:9" ht="12.75" x14ac:dyDescent="0.2">
      <c r="H882" s="43"/>
      <c r="I882" s="115"/>
    </row>
    <row r="883" spans="8:9" ht="12.75" x14ac:dyDescent="0.2">
      <c r="H883" s="43"/>
      <c r="I883" s="115"/>
    </row>
    <row r="884" spans="8:9" ht="12.75" x14ac:dyDescent="0.2">
      <c r="H884" s="43"/>
      <c r="I884" s="115"/>
    </row>
    <row r="885" spans="8:9" ht="12.75" x14ac:dyDescent="0.2">
      <c r="H885" s="43"/>
      <c r="I885" s="115"/>
    </row>
    <row r="886" spans="8:9" ht="12.75" x14ac:dyDescent="0.2">
      <c r="H886" s="43"/>
      <c r="I886" s="115"/>
    </row>
    <row r="887" spans="8:9" ht="12.75" x14ac:dyDescent="0.2">
      <c r="H887" s="43"/>
      <c r="I887" s="115"/>
    </row>
    <row r="888" spans="8:9" ht="12.75" x14ac:dyDescent="0.2">
      <c r="H888" s="43"/>
      <c r="I888" s="115"/>
    </row>
    <row r="889" spans="8:9" ht="12.75" x14ac:dyDescent="0.2">
      <c r="H889" s="43"/>
      <c r="I889" s="115"/>
    </row>
    <row r="890" spans="8:9" ht="12.75" x14ac:dyDescent="0.2">
      <c r="H890" s="43"/>
      <c r="I890" s="115"/>
    </row>
    <row r="891" spans="8:9" ht="12.75" x14ac:dyDescent="0.2">
      <c r="H891" s="43"/>
      <c r="I891" s="115"/>
    </row>
    <row r="892" spans="8:9" ht="12.75" x14ac:dyDescent="0.2">
      <c r="H892" s="43"/>
      <c r="I892" s="115"/>
    </row>
    <row r="893" spans="8:9" ht="12.75" x14ac:dyDescent="0.2">
      <c r="H893" s="43"/>
      <c r="I893" s="115"/>
    </row>
    <row r="894" spans="8:9" ht="12.75" x14ac:dyDescent="0.2">
      <c r="H894" s="43"/>
      <c r="I894" s="115"/>
    </row>
    <row r="895" spans="8:9" ht="12.75" x14ac:dyDescent="0.2">
      <c r="H895" s="43"/>
      <c r="I895" s="115"/>
    </row>
    <row r="896" spans="8:9" ht="12.75" x14ac:dyDescent="0.2">
      <c r="H896" s="43"/>
      <c r="I896" s="115"/>
    </row>
    <row r="897" spans="8:9" ht="12.75" x14ac:dyDescent="0.2">
      <c r="H897" s="43"/>
      <c r="I897" s="115"/>
    </row>
    <row r="898" spans="8:9" ht="12.75" x14ac:dyDescent="0.2">
      <c r="H898" s="43"/>
      <c r="I898" s="115"/>
    </row>
    <row r="899" spans="8:9" ht="12.75" x14ac:dyDescent="0.2">
      <c r="H899" s="43"/>
      <c r="I899" s="115"/>
    </row>
    <row r="900" spans="8:9" ht="12.75" x14ac:dyDescent="0.2">
      <c r="H900" s="43"/>
      <c r="I900" s="115"/>
    </row>
    <row r="901" spans="8:9" ht="12.75" x14ac:dyDescent="0.2">
      <c r="H901" s="43"/>
      <c r="I901" s="115"/>
    </row>
    <row r="902" spans="8:9" ht="12.75" x14ac:dyDescent="0.2">
      <c r="H902" s="43"/>
      <c r="I902" s="115"/>
    </row>
    <row r="903" spans="8:9" ht="12.75" x14ac:dyDescent="0.2">
      <c r="H903" s="43"/>
      <c r="I903" s="115"/>
    </row>
    <row r="904" spans="8:9" ht="12.75" x14ac:dyDescent="0.2">
      <c r="H904" s="43"/>
      <c r="I904" s="115"/>
    </row>
    <row r="905" spans="8:9" ht="12.75" x14ac:dyDescent="0.2">
      <c r="H905" s="43"/>
      <c r="I905" s="115"/>
    </row>
    <row r="906" spans="8:9" ht="12.75" x14ac:dyDescent="0.2">
      <c r="H906" s="43"/>
      <c r="I906" s="115"/>
    </row>
    <row r="907" spans="8:9" ht="12.75" x14ac:dyDescent="0.2">
      <c r="H907" s="43"/>
      <c r="I907" s="115"/>
    </row>
    <row r="908" spans="8:9" ht="12.75" x14ac:dyDescent="0.2">
      <c r="H908" s="43"/>
      <c r="I908" s="115"/>
    </row>
    <row r="909" spans="8:9" ht="12.75" x14ac:dyDescent="0.2">
      <c r="H909" s="43"/>
      <c r="I909" s="115"/>
    </row>
    <row r="910" spans="8:9" ht="12.75" x14ac:dyDescent="0.2">
      <c r="H910" s="43"/>
      <c r="I910" s="115"/>
    </row>
    <row r="911" spans="8:9" ht="12.75" x14ac:dyDescent="0.2">
      <c r="H911" s="43"/>
      <c r="I911" s="115"/>
    </row>
    <row r="912" spans="8:9" ht="12.75" x14ac:dyDescent="0.2">
      <c r="H912" s="43"/>
      <c r="I912" s="115"/>
    </row>
    <row r="913" spans="8:9" ht="12.75" x14ac:dyDescent="0.2">
      <c r="H913" s="43"/>
      <c r="I913" s="115"/>
    </row>
    <row r="914" spans="8:9" ht="12.75" x14ac:dyDescent="0.2">
      <c r="H914" s="43"/>
      <c r="I914" s="115"/>
    </row>
    <row r="915" spans="8:9" ht="12.75" x14ac:dyDescent="0.2">
      <c r="H915" s="43"/>
      <c r="I915" s="115"/>
    </row>
    <row r="916" spans="8:9" ht="12.75" x14ac:dyDescent="0.2">
      <c r="H916" s="43"/>
      <c r="I916" s="115"/>
    </row>
    <row r="917" spans="8:9" ht="12.75" x14ac:dyDescent="0.2">
      <c r="H917" s="43"/>
      <c r="I917" s="115"/>
    </row>
    <row r="918" spans="8:9" ht="12.75" x14ac:dyDescent="0.2">
      <c r="H918" s="43"/>
      <c r="I918" s="115"/>
    </row>
    <row r="919" spans="8:9" ht="12.75" x14ac:dyDescent="0.2">
      <c r="H919" s="43"/>
      <c r="I919" s="115"/>
    </row>
    <row r="920" spans="8:9" ht="12.75" x14ac:dyDescent="0.2">
      <c r="H920" s="43"/>
      <c r="I920" s="115"/>
    </row>
    <row r="921" spans="8:9" ht="12.75" x14ac:dyDescent="0.2">
      <c r="H921" s="43"/>
      <c r="I921" s="115"/>
    </row>
    <row r="922" spans="8:9" ht="12.75" x14ac:dyDescent="0.2">
      <c r="H922" s="43"/>
      <c r="I922" s="115"/>
    </row>
    <row r="923" spans="8:9" ht="12.75" x14ac:dyDescent="0.2">
      <c r="H923" s="43"/>
      <c r="I923" s="115"/>
    </row>
    <row r="924" spans="8:9" ht="12.75" x14ac:dyDescent="0.2">
      <c r="H924" s="43"/>
      <c r="I924" s="115"/>
    </row>
    <row r="925" spans="8:9" ht="12.75" x14ac:dyDescent="0.2">
      <c r="H925" s="43"/>
      <c r="I925" s="115"/>
    </row>
    <row r="926" spans="8:9" ht="12.75" x14ac:dyDescent="0.2">
      <c r="H926" s="43"/>
      <c r="I926" s="115"/>
    </row>
    <row r="927" spans="8:9" ht="12.75" x14ac:dyDescent="0.2">
      <c r="H927" s="43"/>
      <c r="I927" s="115"/>
    </row>
    <row r="928" spans="8:9" ht="12.75" x14ac:dyDescent="0.2">
      <c r="H928" s="43"/>
      <c r="I928" s="115"/>
    </row>
    <row r="929" spans="8:9" ht="12.75" x14ac:dyDescent="0.2">
      <c r="H929" s="43"/>
      <c r="I929" s="115"/>
    </row>
    <row r="930" spans="8:9" ht="12.75" x14ac:dyDescent="0.2">
      <c r="H930" s="43"/>
      <c r="I930" s="115"/>
    </row>
    <row r="931" spans="8:9" ht="12.75" x14ac:dyDescent="0.2">
      <c r="H931" s="43"/>
      <c r="I931" s="115"/>
    </row>
    <row r="932" spans="8:9" ht="12.75" x14ac:dyDescent="0.2">
      <c r="H932" s="43"/>
      <c r="I932" s="115"/>
    </row>
    <row r="933" spans="8:9" ht="12.75" x14ac:dyDescent="0.2">
      <c r="H933" s="43"/>
      <c r="I933" s="115"/>
    </row>
    <row r="934" spans="8:9" ht="12.75" x14ac:dyDescent="0.2">
      <c r="H934" s="43"/>
      <c r="I934" s="115"/>
    </row>
    <row r="935" spans="8:9" ht="12.75" x14ac:dyDescent="0.2">
      <c r="H935" s="43"/>
      <c r="I935" s="115"/>
    </row>
    <row r="936" spans="8:9" ht="12.75" x14ac:dyDescent="0.2">
      <c r="H936" s="43"/>
      <c r="I936" s="115"/>
    </row>
    <row r="937" spans="8:9" ht="12.75" x14ac:dyDescent="0.2">
      <c r="H937" s="43"/>
      <c r="I937" s="115"/>
    </row>
    <row r="938" spans="8:9" ht="12.75" x14ac:dyDescent="0.2">
      <c r="H938" s="43"/>
      <c r="I938" s="115"/>
    </row>
    <row r="939" spans="8:9" ht="12.75" x14ac:dyDescent="0.2">
      <c r="H939" s="43"/>
      <c r="I939" s="115"/>
    </row>
    <row r="940" spans="8:9" ht="12.75" x14ac:dyDescent="0.2">
      <c r="H940" s="43"/>
      <c r="I940" s="115"/>
    </row>
    <row r="941" spans="8:9" ht="12.75" x14ac:dyDescent="0.2">
      <c r="H941" s="43"/>
      <c r="I941" s="115"/>
    </row>
    <row r="942" spans="8:9" ht="12.75" x14ac:dyDescent="0.2">
      <c r="H942" s="43"/>
      <c r="I942" s="115"/>
    </row>
    <row r="943" spans="8:9" ht="12.75" x14ac:dyDescent="0.2">
      <c r="H943" s="43"/>
      <c r="I943" s="115"/>
    </row>
    <row r="944" spans="8:9" ht="12.75" x14ac:dyDescent="0.2">
      <c r="H944" s="43"/>
      <c r="I944" s="115"/>
    </row>
    <row r="945" spans="8:9" ht="12.75" x14ac:dyDescent="0.2">
      <c r="H945" s="43"/>
      <c r="I945" s="115"/>
    </row>
    <row r="946" spans="8:9" ht="12.75" x14ac:dyDescent="0.2">
      <c r="H946" s="43"/>
      <c r="I946" s="115"/>
    </row>
    <row r="947" spans="8:9" ht="12.75" x14ac:dyDescent="0.2">
      <c r="H947" s="43"/>
      <c r="I947" s="115"/>
    </row>
    <row r="948" spans="8:9" ht="12.75" x14ac:dyDescent="0.2">
      <c r="H948" s="43"/>
      <c r="I948" s="115"/>
    </row>
    <row r="949" spans="8:9" ht="12.75" x14ac:dyDescent="0.2">
      <c r="H949" s="43"/>
      <c r="I949" s="115"/>
    </row>
    <row r="950" spans="8:9" ht="12.75" x14ac:dyDescent="0.2">
      <c r="H950" s="43"/>
      <c r="I950" s="115"/>
    </row>
    <row r="951" spans="8:9" ht="12.75" x14ac:dyDescent="0.2">
      <c r="H951" s="43"/>
      <c r="I951" s="115"/>
    </row>
    <row r="952" spans="8:9" ht="12.75" x14ac:dyDescent="0.2">
      <c r="H952" s="43"/>
      <c r="I952" s="115"/>
    </row>
    <row r="953" spans="8:9" ht="12.75" x14ac:dyDescent="0.2">
      <c r="H953" s="43"/>
      <c r="I953" s="115"/>
    </row>
    <row r="954" spans="8:9" ht="12.75" x14ac:dyDescent="0.2">
      <c r="H954" s="43"/>
      <c r="I954" s="115"/>
    </row>
    <row r="955" spans="8:9" ht="12.75" x14ac:dyDescent="0.2">
      <c r="H955" s="43"/>
      <c r="I955" s="115"/>
    </row>
    <row r="956" spans="8:9" ht="12.75" x14ac:dyDescent="0.2">
      <c r="H956" s="43"/>
      <c r="I956" s="115"/>
    </row>
    <row r="957" spans="8:9" ht="12.75" x14ac:dyDescent="0.2">
      <c r="H957" s="43"/>
      <c r="I957" s="115"/>
    </row>
    <row r="958" spans="8:9" ht="12.75" x14ac:dyDescent="0.2">
      <c r="H958" s="43"/>
      <c r="I958" s="115"/>
    </row>
    <row r="959" spans="8:9" ht="12.75" x14ac:dyDescent="0.2">
      <c r="H959" s="43"/>
      <c r="I959" s="115"/>
    </row>
    <row r="960" spans="8:9" ht="12.75" x14ac:dyDescent="0.2">
      <c r="H960" s="43"/>
      <c r="I960" s="115"/>
    </row>
    <row r="961" spans="8:9" ht="12.75" x14ac:dyDescent="0.2">
      <c r="H961" s="43"/>
      <c r="I961" s="115"/>
    </row>
    <row r="962" spans="8:9" ht="12.75" x14ac:dyDescent="0.2">
      <c r="H962" s="43"/>
      <c r="I962" s="115"/>
    </row>
    <row r="963" spans="8:9" ht="12.75" x14ac:dyDescent="0.2">
      <c r="H963" s="43"/>
      <c r="I963" s="115"/>
    </row>
    <row r="964" spans="8:9" ht="12.75" x14ac:dyDescent="0.2">
      <c r="H964" s="43"/>
      <c r="I964" s="115"/>
    </row>
    <row r="965" spans="8:9" ht="12.75" x14ac:dyDescent="0.2">
      <c r="H965" s="43"/>
      <c r="I965" s="115"/>
    </row>
    <row r="966" spans="8:9" ht="12.75" x14ac:dyDescent="0.2">
      <c r="H966" s="43"/>
      <c r="I966" s="115"/>
    </row>
    <row r="967" spans="8:9" ht="12.75" x14ac:dyDescent="0.2">
      <c r="H967" s="43"/>
      <c r="I967" s="115"/>
    </row>
    <row r="968" spans="8:9" ht="12.75" x14ac:dyDescent="0.2">
      <c r="H968" s="43"/>
      <c r="I968" s="115"/>
    </row>
    <row r="969" spans="8:9" ht="12.75" x14ac:dyDescent="0.2">
      <c r="H969" s="43"/>
      <c r="I969" s="115"/>
    </row>
    <row r="970" spans="8:9" ht="12.75" x14ac:dyDescent="0.2">
      <c r="H970" s="43"/>
      <c r="I970" s="115"/>
    </row>
    <row r="971" spans="8:9" ht="12.75" x14ac:dyDescent="0.2">
      <c r="H971" s="43"/>
      <c r="I971" s="115"/>
    </row>
    <row r="972" spans="8:9" ht="12.75" x14ac:dyDescent="0.2">
      <c r="H972" s="43"/>
      <c r="I972" s="115"/>
    </row>
    <row r="973" spans="8:9" ht="12.75" x14ac:dyDescent="0.2">
      <c r="H973" s="43"/>
      <c r="I973" s="115"/>
    </row>
    <row r="974" spans="8:9" ht="12.75" x14ac:dyDescent="0.2">
      <c r="H974" s="43"/>
      <c r="I974" s="115"/>
    </row>
    <row r="975" spans="8:9" ht="12.75" x14ac:dyDescent="0.2">
      <c r="H975" s="43"/>
      <c r="I975" s="115"/>
    </row>
    <row r="976" spans="8:9" ht="12.75" x14ac:dyDescent="0.2">
      <c r="H976" s="43"/>
      <c r="I976" s="115"/>
    </row>
    <row r="977" spans="8:9" ht="12.75" x14ac:dyDescent="0.2">
      <c r="H977" s="43"/>
      <c r="I977" s="115"/>
    </row>
    <row r="978" spans="8:9" ht="12.75" x14ac:dyDescent="0.2">
      <c r="H978" s="43"/>
      <c r="I978" s="115"/>
    </row>
    <row r="979" spans="8:9" ht="12.75" x14ac:dyDescent="0.2">
      <c r="H979" s="43"/>
      <c r="I979" s="115"/>
    </row>
    <row r="980" spans="8:9" ht="12.75" x14ac:dyDescent="0.2">
      <c r="H980" s="43"/>
      <c r="I980" s="115"/>
    </row>
    <row r="981" spans="8:9" ht="12.75" x14ac:dyDescent="0.2">
      <c r="H981" s="43"/>
      <c r="I981" s="115"/>
    </row>
    <row r="982" spans="8:9" ht="12.75" x14ac:dyDescent="0.2">
      <c r="H982" s="43"/>
      <c r="I982" s="115"/>
    </row>
    <row r="983" spans="8:9" ht="12.75" x14ac:dyDescent="0.2">
      <c r="H983" s="43"/>
      <c r="I983" s="115"/>
    </row>
    <row r="984" spans="8:9" ht="12.75" x14ac:dyDescent="0.2">
      <c r="H984" s="43"/>
      <c r="I984" s="115"/>
    </row>
    <row r="985" spans="8:9" ht="12.75" x14ac:dyDescent="0.2">
      <c r="H985" s="43"/>
      <c r="I985" s="115"/>
    </row>
    <row r="986" spans="8:9" ht="12.75" x14ac:dyDescent="0.2">
      <c r="H986" s="43"/>
      <c r="I986" s="115"/>
    </row>
    <row r="987" spans="8:9" ht="12.75" x14ac:dyDescent="0.2">
      <c r="H987" s="43"/>
      <c r="I987" s="115"/>
    </row>
    <row r="988" spans="8:9" ht="12.75" x14ac:dyDescent="0.2">
      <c r="H988" s="43"/>
      <c r="I988" s="115"/>
    </row>
    <row r="989" spans="8:9" ht="12.75" x14ac:dyDescent="0.2">
      <c r="H989" s="43"/>
      <c r="I989" s="115"/>
    </row>
    <row r="990" spans="8:9" ht="12.75" x14ac:dyDescent="0.2">
      <c r="H990" s="43"/>
      <c r="I990" s="115"/>
    </row>
    <row r="991" spans="8:9" ht="12.75" x14ac:dyDescent="0.2">
      <c r="H991" s="43"/>
      <c r="I991" s="115"/>
    </row>
    <row r="992" spans="8:9" ht="12.75" x14ac:dyDescent="0.2">
      <c r="H992" s="43"/>
      <c r="I992" s="115"/>
    </row>
    <row r="993" spans="8:9" ht="12.75" x14ac:dyDescent="0.2">
      <c r="H993" s="43"/>
      <c r="I993" s="115"/>
    </row>
    <row r="994" spans="8:9" ht="12.75" x14ac:dyDescent="0.2">
      <c r="H994" s="43"/>
      <c r="I994" s="115"/>
    </row>
    <row r="995" spans="8:9" ht="12.75" x14ac:dyDescent="0.2">
      <c r="H995" s="43"/>
      <c r="I995" s="115"/>
    </row>
    <row r="996" spans="8:9" ht="12.75" x14ac:dyDescent="0.2">
      <c r="H996" s="43"/>
      <c r="I996" s="1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996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1" max="1" width="5.5703125" customWidth="1"/>
    <col min="2" max="2" width="10" customWidth="1"/>
    <col min="3" max="3" width="13.7109375" customWidth="1"/>
    <col min="4" max="4" width="29.28515625" customWidth="1"/>
    <col min="5" max="5" width="13" customWidth="1"/>
    <col min="6" max="6" width="10.28515625" customWidth="1"/>
  </cols>
  <sheetData>
    <row r="1" spans="1:24" ht="12.75" x14ac:dyDescent="0.2">
      <c r="A1" s="111"/>
      <c r="E1" s="112"/>
      <c r="F1" s="113"/>
      <c r="G1" s="42"/>
    </row>
    <row r="2" spans="1:24" ht="12.75" x14ac:dyDescent="0.2">
      <c r="A2" s="22"/>
      <c r="E2" s="112"/>
      <c r="F2" s="113"/>
      <c r="G2" s="42"/>
    </row>
    <row r="3" spans="1:24" ht="20.25" customHeight="1" x14ac:dyDescent="0.2">
      <c r="A3" s="119"/>
      <c r="B3" s="119"/>
      <c r="C3" s="119"/>
      <c r="D3" s="119"/>
      <c r="E3" s="146"/>
      <c r="F3" s="147"/>
      <c r="G3" s="42"/>
    </row>
    <row r="4" spans="1:24" ht="26.25" customHeight="1" x14ac:dyDescent="0.2">
      <c r="A4" s="168" t="s">
        <v>3</v>
      </c>
      <c r="B4" s="168" t="s">
        <v>119</v>
      </c>
      <c r="C4" s="168" t="s">
        <v>164</v>
      </c>
      <c r="D4" s="168" t="s">
        <v>165</v>
      </c>
      <c r="E4" s="168" t="s">
        <v>258</v>
      </c>
      <c r="F4" s="169" t="s">
        <v>200</v>
      </c>
      <c r="G4" s="170" t="s">
        <v>260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spans="1:24" ht="12.75" x14ac:dyDescent="0.2">
      <c r="A5" s="49">
        <v>1</v>
      </c>
      <c r="B5" s="50">
        <f>GD_CHUNG!B5</f>
        <v>10530</v>
      </c>
      <c r="C5" s="50" t="str">
        <f>GD_CHUNG!C5</f>
        <v>Bùi Tuấn Anh</v>
      </c>
      <c r="D5" s="50" t="str">
        <f>GD_CHUNG!D5</f>
        <v>Giám đốc</v>
      </c>
      <c r="E5" s="172">
        <f>VLOOKUP(B5,GD_CHAM_CONG!$C$6:$AN$532,38,FALSE)</f>
        <v>23</v>
      </c>
      <c r="F5" s="172">
        <f>VLOOKUP(C5,GD_CHAM_CONG!D6:AN6,36,FALSE)</f>
        <v>23</v>
      </c>
      <c r="G5" s="43">
        <f>E5/F5*DM_TI_LE!$F$26*GD_CHUNG!M5</f>
        <v>0</v>
      </c>
      <c r="H5" s="22"/>
    </row>
    <row r="6" spans="1:24" ht="12.75" x14ac:dyDescent="0.2">
      <c r="A6" s="49">
        <v>2</v>
      </c>
      <c r="B6" s="50">
        <f>GD_CHUNG!B6</f>
        <v>10532</v>
      </c>
      <c r="C6" s="50" t="str">
        <f>GD_CHUNG!C6</f>
        <v>Vũ Trung Thành</v>
      </c>
      <c r="D6" s="50" t="str">
        <f>GD_CHUNG!D6</f>
        <v>Phó Giám đốc</v>
      </c>
      <c r="E6" s="172">
        <f>VLOOKUP(B6,GD_CHAM_CONG!$C$6:$AN$532,38,FALSE)</f>
        <v>23</v>
      </c>
      <c r="F6" s="172">
        <f>VLOOKUP(C6,GD_CHAM_CONG!D7:AN7,36,FALSE)</f>
        <v>23</v>
      </c>
      <c r="G6" s="43">
        <f>E6/F6*DM_TI_LE!$F$26*GD_CHUNG!M6</f>
        <v>0</v>
      </c>
    </row>
    <row r="7" spans="1:24" ht="12.75" x14ac:dyDescent="0.2">
      <c r="A7" s="49">
        <v>3</v>
      </c>
      <c r="B7" s="50">
        <f>GD_CHUNG!B7</f>
        <v>10806</v>
      </c>
      <c r="C7" s="50" t="str">
        <f>GD_CHUNG!C7</f>
        <v>Phương Hồng Minh</v>
      </c>
      <c r="D7" s="50" t="str">
        <f>GD_CHUNG!D7</f>
        <v>Phó Giám đốc</v>
      </c>
      <c r="E7" s="172">
        <f>VLOOKUP(B7,GD_CHAM_CONG!$C$6:$AN$532,38,FALSE)</f>
        <v>23</v>
      </c>
      <c r="F7" s="172">
        <f>VLOOKUP(C7,GD_CHAM_CONG!D8:AN8,36,FALSE)</f>
        <v>23</v>
      </c>
      <c r="G7" s="43">
        <f>E7/F7*DM_TI_LE!$F$26*GD_CHUNG!M7</f>
        <v>0</v>
      </c>
    </row>
    <row r="8" spans="1:24" ht="12.75" x14ac:dyDescent="0.2">
      <c r="A8" s="49">
        <v>4</v>
      </c>
      <c r="B8" s="50">
        <f>GD_CHUNG!B8</f>
        <v>10796</v>
      </c>
      <c r="C8" s="50" t="str">
        <f>GD_CHUNG!C8</f>
        <v>Trần Thị Thúy Oanh</v>
      </c>
      <c r="D8" s="50" t="str">
        <f>GD_CHUNG!D8</f>
        <v>Trưởng phòng</v>
      </c>
      <c r="E8" s="172">
        <f>VLOOKUP(B8,GD_CHAM_CONG!$C$6:$AN$532,38,FALSE)</f>
        <v>23</v>
      </c>
      <c r="F8" s="172">
        <f>VLOOKUP(C8,GD_CHAM_CONG!D9:AN9,36,FALSE)</f>
        <v>23</v>
      </c>
      <c r="G8" s="43">
        <f>E8/F8*DM_TI_LE!$F$26*GD_CHUNG!M8</f>
        <v>0</v>
      </c>
    </row>
    <row r="9" spans="1:24" ht="12.75" x14ac:dyDescent="0.2">
      <c r="A9" s="49">
        <v>5</v>
      </c>
      <c r="B9" s="50">
        <f>GD_CHUNG!B9</f>
        <v>10555</v>
      </c>
      <c r="C9" s="50" t="str">
        <f>GD_CHUNG!C9</f>
        <v>Nguyễn Ngọc Nguyên</v>
      </c>
      <c r="D9" s="50" t="str">
        <f>GD_CHUNG!D9</f>
        <v>Trưởng phòng</v>
      </c>
      <c r="E9" s="172">
        <f>VLOOKUP(B9,GD_CHAM_CONG!$C$6:$AN$532,38,FALSE)</f>
        <v>23</v>
      </c>
      <c r="F9" s="172">
        <f>VLOOKUP(C9,GD_CHAM_CONG!D10:AN10,36,FALSE)</f>
        <v>23</v>
      </c>
      <c r="G9" s="43">
        <f>E9/F9*DM_TI_LE!$F$26*GD_CHUNG!M9</f>
        <v>0</v>
      </c>
    </row>
    <row r="10" spans="1:24" ht="12.75" x14ac:dyDescent="0.2">
      <c r="A10" s="49">
        <v>6</v>
      </c>
      <c r="B10" s="50">
        <f>GD_CHUNG!B10</f>
        <v>10554</v>
      </c>
      <c r="C10" s="50" t="str">
        <f>GD_CHUNG!C10</f>
        <v>Nguyễn Đình Tuyến</v>
      </c>
      <c r="D10" s="50" t="str">
        <f>GD_CHUNG!D10</f>
        <v>Phó Trưởng Phòng</v>
      </c>
      <c r="E10" s="172">
        <f>VLOOKUP(B10,GD_CHAM_CONG!$C$6:$AN$532,38,FALSE)</f>
        <v>23</v>
      </c>
      <c r="F10" s="172">
        <f>VLOOKUP(C10,GD_CHAM_CONG!D11:AN11,36,FALSE)</f>
        <v>23</v>
      </c>
      <c r="G10" s="43">
        <f>E10/F10*DM_TI_LE!$F$26*GD_CHUNG!M10</f>
        <v>0</v>
      </c>
    </row>
    <row r="11" spans="1:24" ht="12.75" x14ac:dyDescent="0.2">
      <c r="A11" s="49">
        <v>7</v>
      </c>
      <c r="B11" s="50">
        <f>GD_CHUNG!B11</f>
        <v>10534</v>
      </c>
      <c r="C11" s="50" t="str">
        <f>GD_CHUNG!C11</f>
        <v>Nguyễn Tiến Hải</v>
      </c>
      <c r="D11" s="50" t="str">
        <f>GD_CHUNG!D11</f>
        <v>KS CNTT</v>
      </c>
      <c r="E11" s="172">
        <f>VLOOKUP(B11,GD_CHAM_CONG!$C$6:$AN$532,38,FALSE)</f>
        <v>27</v>
      </c>
      <c r="F11" s="172">
        <f>VLOOKUP(C11,GD_CHAM_CONG!D12:AN12,36,FALSE)</f>
        <v>27</v>
      </c>
      <c r="G11" s="43">
        <f>E11/F11*DM_TI_LE!$F$26*GD_CHUNG!M11</f>
        <v>0</v>
      </c>
    </row>
    <row r="12" spans="1:24" ht="12.75" x14ac:dyDescent="0.2">
      <c r="A12" s="49">
        <v>8</v>
      </c>
      <c r="B12" s="50">
        <f>GD_CHUNG!B12</f>
        <v>11084</v>
      </c>
      <c r="C12" s="50" t="str">
        <f>GD_CHUNG!C12</f>
        <v>Ngô Trí Dũng</v>
      </c>
      <c r="D12" s="50" t="str">
        <f>GD_CHUNG!D12</f>
        <v>KS CNTT</v>
      </c>
      <c r="E12" s="172">
        <f>VLOOKUP(B12,GD_CHAM_CONG!$C$6:$AN$532,38,FALSE)</f>
        <v>27</v>
      </c>
      <c r="F12" s="172">
        <f>VLOOKUP(C12,GD_CHAM_CONG!D13:AN13,36,FALSE)</f>
        <v>27</v>
      </c>
      <c r="G12" s="43">
        <f>E12/F12*DM_TI_LE!$F$26*GD_CHUNG!M12</f>
        <v>0</v>
      </c>
    </row>
    <row r="13" spans="1:24" ht="12.75" x14ac:dyDescent="0.2">
      <c r="A13" s="49">
        <v>9</v>
      </c>
      <c r="B13" s="50">
        <f>GD_CHUNG!B13</f>
        <v>11085</v>
      </c>
      <c r="C13" s="50" t="str">
        <f>GD_CHUNG!C13</f>
        <v>Phạm Văn Chiến</v>
      </c>
      <c r="D13" s="50" t="str">
        <f>GD_CHUNG!D13</f>
        <v>KS CNTT</v>
      </c>
      <c r="E13" s="172">
        <f>VLOOKUP(B13,GD_CHAM_CONG!$C$6:$AN$532,38,FALSE)</f>
        <v>27</v>
      </c>
      <c r="F13" s="172">
        <f>VLOOKUP(C13,GD_CHAM_CONG!D14:AN14,36,FALSE)</f>
        <v>27</v>
      </c>
      <c r="G13" s="43">
        <f>E13/F13*DM_TI_LE!$F$26*GD_CHUNG!M13</f>
        <v>0</v>
      </c>
    </row>
    <row r="14" spans="1:24" ht="12.75" x14ac:dyDescent="0.2">
      <c r="A14" s="49">
        <v>10</v>
      </c>
      <c r="B14" s="50">
        <f>GD_CHUNG!B14</f>
        <v>11862</v>
      </c>
      <c r="C14" s="50" t="str">
        <f>GD_CHUNG!C14</f>
        <v>Đỗ Việt Anh</v>
      </c>
      <c r="D14" s="50" t="str">
        <f>GD_CHUNG!D14</f>
        <v>Nhân viên CNTT</v>
      </c>
      <c r="E14" s="172">
        <f>VLOOKUP(B14,GD_CHAM_CONG!$C$6:$AN$532,38,FALSE)</f>
        <v>27</v>
      </c>
      <c r="F14" s="172">
        <f>VLOOKUP(C14,GD_CHAM_CONG!D15:AN15,36,FALSE)</f>
        <v>27</v>
      </c>
      <c r="G14" s="43">
        <f>E14/F14*DM_TI_LE!$F$26*GD_CHUNG!M14</f>
        <v>0</v>
      </c>
    </row>
    <row r="15" spans="1:24" ht="12.75" x14ac:dyDescent="0.2">
      <c r="A15" s="49">
        <v>11</v>
      </c>
      <c r="B15" s="50">
        <f>GD_CHUNG!B15</f>
        <v>11767</v>
      </c>
      <c r="C15" s="50" t="str">
        <f>GD_CHUNG!C15</f>
        <v>Nguyễn Thành Trung</v>
      </c>
      <c r="D15" s="50" t="str">
        <f>GD_CHUNG!D15</f>
        <v>NV HDCX - CBTT</v>
      </c>
      <c r="E15" s="172">
        <f>VLOOKUP(B15,GD_CHAM_CONG!$C$6:$AN$532,38,FALSE)</f>
        <v>27</v>
      </c>
      <c r="F15" s="172">
        <f>VLOOKUP(C15,GD_CHAM_CONG!D16:AN16,36,FALSE)</f>
        <v>27</v>
      </c>
      <c r="G15" s="43">
        <f>E15/F15*DM_TI_LE!$F$26*GD_CHUNG!M15</f>
        <v>0</v>
      </c>
    </row>
    <row r="16" spans="1:24" ht="12.75" x14ac:dyDescent="0.2">
      <c r="A16" s="49">
        <v>12</v>
      </c>
      <c r="B16" s="50">
        <f>GD_CHUNG!B16</f>
        <v>10537</v>
      </c>
      <c r="C16" s="50" t="str">
        <f>GD_CHUNG!C16</f>
        <v>Bùi Anh Khắc</v>
      </c>
      <c r="D16" s="50" t="str">
        <f>GD_CHUNG!D16</f>
        <v>NV Tài liệu và HDCX</v>
      </c>
      <c r="E16" s="172">
        <f>VLOOKUP(B16,GD_CHAM_CONG!$C$6:$AN$532,38,FALSE)</f>
        <v>27</v>
      </c>
      <c r="F16" s="172">
        <f>VLOOKUP(C16,GD_CHAM_CONG!D17:AN17,36,FALSE)</f>
        <v>27</v>
      </c>
      <c r="G16" s="43">
        <f>E16/F16*DM_TI_LE!$F$26*GD_CHUNG!M16</f>
        <v>620000</v>
      </c>
    </row>
    <row r="17" spans="1:7" ht="12.75" x14ac:dyDescent="0.2">
      <c r="A17" s="49">
        <v>13</v>
      </c>
      <c r="B17" s="50">
        <f>GD_CHUNG!B17</f>
        <v>10538</v>
      </c>
      <c r="C17" s="50" t="str">
        <f>GD_CHUNG!C17</f>
        <v>Nguyễn Danh Trường</v>
      </c>
      <c r="D17" s="50" t="str">
        <f>GD_CHUNG!D17</f>
        <v>NV Tài liệu và HDCX</v>
      </c>
      <c r="E17" s="172">
        <f>VLOOKUP(B17,GD_CHAM_CONG!$C$6:$AN$532,38,FALSE)</f>
        <v>27</v>
      </c>
      <c r="F17" s="172">
        <f>VLOOKUP(C17,GD_CHAM_CONG!D18:AN18,36,FALSE)</f>
        <v>27</v>
      </c>
      <c r="G17" s="43">
        <f>E17/F17*DM_TI_LE!$F$26*GD_CHUNG!M17</f>
        <v>0</v>
      </c>
    </row>
    <row r="18" spans="1:7" ht="12.75" x14ac:dyDescent="0.2">
      <c r="A18" s="49">
        <v>14</v>
      </c>
      <c r="B18" s="50">
        <f>GD_CHUNG!B18</f>
        <v>10540</v>
      </c>
      <c r="C18" s="50" t="str">
        <f>GD_CHUNG!C18</f>
        <v>Nguyễn Thị Việt Hà</v>
      </c>
      <c r="D18" s="50" t="str">
        <f>GD_CHUNG!D18</f>
        <v>NV Tài liệu và HDCX</v>
      </c>
      <c r="E18" s="172">
        <f>VLOOKUP(B18,GD_CHAM_CONG!$C$6:$AN$532,38,FALSE)</f>
        <v>0</v>
      </c>
      <c r="F18" s="172">
        <f>VLOOKUP(C18,GD_CHAM_CONG!D19:AN19,36,FALSE)</f>
        <v>27</v>
      </c>
      <c r="G18" s="43">
        <f>E18/F18*DM_TI_LE!$F$26*GD_CHUNG!M18</f>
        <v>0</v>
      </c>
    </row>
    <row r="19" spans="1:7" ht="12.75" x14ac:dyDescent="0.2">
      <c r="A19" s="49">
        <v>15</v>
      </c>
      <c r="B19" s="50">
        <f>GD_CHUNG!B19</f>
        <v>10542</v>
      </c>
      <c r="C19" s="50" t="str">
        <f>GD_CHUNG!C19</f>
        <v>Trần Minh Hải</v>
      </c>
      <c r="D19" s="50" t="str">
        <f>GD_CHUNG!D19</f>
        <v>NV Tài liệu và HDCX</v>
      </c>
      <c r="E19" s="172">
        <f>VLOOKUP(B19,GD_CHAM_CONG!$C$6:$AN$532,38,FALSE)</f>
        <v>27</v>
      </c>
      <c r="F19" s="172">
        <f>VLOOKUP(C19,GD_CHAM_CONG!D20:AN20,36,FALSE)</f>
        <v>27</v>
      </c>
      <c r="G19" s="43">
        <f>E19/F19*DM_TI_LE!$F$26*GD_CHUNG!M19</f>
        <v>0</v>
      </c>
    </row>
    <row r="20" spans="1:7" ht="12.75" x14ac:dyDescent="0.2">
      <c r="A20" s="49">
        <v>16</v>
      </c>
      <c r="B20" s="50">
        <f>GD_CHUNG!B20</f>
        <v>10543</v>
      </c>
      <c r="C20" s="50" t="str">
        <f>GD_CHUNG!C20</f>
        <v>Nguyễn Thị Thơm</v>
      </c>
      <c r="D20" s="50" t="str">
        <f>GD_CHUNG!D20</f>
        <v>NV Tài liệu và HDCX</v>
      </c>
      <c r="E20" s="172">
        <f>VLOOKUP(B20,GD_CHAM_CONG!$C$6:$AN$532,38,FALSE)</f>
        <v>27</v>
      </c>
      <c r="F20" s="172">
        <f>VLOOKUP(C20,GD_CHAM_CONG!D21:AN21,36,FALSE)</f>
        <v>27</v>
      </c>
      <c r="G20" s="43">
        <f>E20/F20*DM_TI_LE!$F$26*GD_CHUNG!M20</f>
        <v>0</v>
      </c>
    </row>
    <row r="21" spans="1:7" ht="12.75" x14ac:dyDescent="0.2">
      <c r="A21" s="49">
        <v>17</v>
      </c>
      <c r="B21" s="50">
        <f>GD_CHUNG!B21</f>
        <v>10544</v>
      </c>
      <c r="C21" s="50" t="str">
        <f>GD_CHUNG!C21</f>
        <v>Trần Thị Yến Nga</v>
      </c>
      <c r="D21" s="50" t="str">
        <f>GD_CHUNG!D21</f>
        <v>NV Tài liệu và HDCX</v>
      </c>
      <c r="E21" s="172">
        <f>VLOOKUP(B21,GD_CHAM_CONG!$C$6:$AN$532,38,FALSE)</f>
        <v>27</v>
      </c>
      <c r="F21" s="172">
        <f>VLOOKUP(C21,GD_CHAM_CONG!D22:AN22,36,FALSE)</f>
        <v>27</v>
      </c>
      <c r="G21" s="43">
        <f>E21/F21*DM_TI_LE!$F$26*GD_CHUNG!M21</f>
        <v>0</v>
      </c>
    </row>
    <row r="22" spans="1:7" ht="12.75" x14ac:dyDescent="0.2">
      <c r="A22" s="49">
        <v>18</v>
      </c>
      <c r="B22" s="50">
        <f>GD_CHUNG!B22</f>
        <v>10545</v>
      </c>
      <c r="C22" s="50" t="str">
        <f>GD_CHUNG!C22</f>
        <v>Ngô Thanh Hiệp</v>
      </c>
      <c r="D22" s="50" t="str">
        <f>GD_CHUNG!D22</f>
        <v>NV Tài liệu và HDCX</v>
      </c>
      <c r="E22" s="172">
        <f>VLOOKUP(B22,GD_CHAM_CONG!$C$6:$AN$532,38,FALSE)</f>
        <v>27</v>
      </c>
      <c r="F22" s="172">
        <f>VLOOKUP(C22,GD_CHAM_CONG!D23:AN23,36,FALSE)</f>
        <v>27</v>
      </c>
      <c r="G22" s="43">
        <f>E22/F22*DM_TI_LE!$F$26*GD_CHUNG!M22</f>
        <v>0</v>
      </c>
    </row>
    <row r="23" spans="1:7" ht="12.75" x14ac:dyDescent="0.2">
      <c r="A23" s="49">
        <v>19</v>
      </c>
      <c r="B23" s="50">
        <f>GD_CHUNG!B23</f>
        <v>10546</v>
      </c>
      <c r="C23" s="50" t="str">
        <f>GD_CHUNG!C23</f>
        <v>Tạ Đăng Việt</v>
      </c>
      <c r="D23" s="50" t="str">
        <f>GD_CHUNG!D23</f>
        <v>NV Tài liệu và HDCX</v>
      </c>
      <c r="E23" s="172">
        <f>VLOOKUP(B23,GD_CHAM_CONG!$C$6:$AN$532,38,FALSE)</f>
        <v>27</v>
      </c>
      <c r="F23" s="172">
        <f>VLOOKUP(C23,GD_CHAM_CONG!D24:AN24,36,FALSE)</f>
        <v>27</v>
      </c>
      <c r="G23" s="43">
        <f>E23/F23*DM_TI_LE!$F$26*GD_CHUNG!M23</f>
        <v>0</v>
      </c>
    </row>
    <row r="24" spans="1:7" ht="12.75" x14ac:dyDescent="0.2">
      <c r="A24" s="49">
        <v>20</v>
      </c>
      <c r="B24" s="50">
        <f>GD_CHUNG!B24</f>
        <v>10547</v>
      </c>
      <c r="C24" s="50" t="str">
        <f>GD_CHUNG!C24</f>
        <v>Đào Thanh Hải</v>
      </c>
      <c r="D24" s="50" t="str">
        <f>GD_CHUNG!D24</f>
        <v>NV Tài liệu và HDCX</v>
      </c>
      <c r="E24" s="172">
        <f>VLOOKUP(B24,GD_CHAM_CONG!$C$6:$AN$532,38,FALSE)</f>
        <v>27</v>
      </c>
      <c r="F24" s="172">
        <f>VLOOKUP(C24,GD_CHAM_CONG!D25:AN25,36,FALSE)</f>
        <v>27</v>
      </c>
      <c r="G24" s="43">
        <f>E24/F24*DM_TI_LE!$F$26*GD_CHUNG!M24</f>
        <v>0</v>
      </c>
    </row>
    <row r="25" spans="1:7" ht="12.75" x14ac:dyDescent="0.2">
      <c r="A25" s="49">
        <v>21</v>
      </c>
      <c r="B25" s="50">
        <f>GD_CHUNG!B25</f>
        <v>10549</v>
      </c>
      <c r="C25" s="50" t="str">
        <f>GD_CHUNG!C25</f>
        <v>Nguyễn Thanh Hải</v>
      </c>
      <c r="D25" s="50" t="str">
        <f>GD_CHUNG!D25</f>
        <v>NV Tài liệu và HDCX</v>
      </c>
      <c r="E25" s="172">
        <f>VLOOKUP(B25,GD_CHAM_CONG!$C$6:$AN$532,38,FALSE)</f>
        <v>27</v>
      </c>
      <c r="F25" s="172">
        <f>VLOOKUP(C25,GD_CHAM_CONG!D26:AN26,36,FALSE)</f>
        <v>27</v>
      </c>
      <c r="G25" s="43">
        <f>E25/F25*DM_TI_LE!$F$26*GD_CHUNG!M25</f>
        <v>0</v>
      </c>
    </row>
    <row r="26" spans="1:7" ht="12.75" x14ac:dyDescent="0.2">
      <c r="A26" s="49">
        <v>22</v>
      </c>
      <c r="B26" s="50">
        <f>GD_CHUNG!B26</f>
        <v>10550</v>
      </c>
      <c r="C26" s="50" t="str">
        <f>GD_CHUNG!C26</f>
        <v>Vũ Đức Thiện</v>
      </c>
      <c r="D26" s="50" t="str">
        <f>GD_CHUNG!D26</f>
        <v>NV Tài liệu và HDCX</v>
      </c>
      <c r="E26" s="172">
        <f>VLOOKUP(B26,GD_CHAM_CONG!$C$6:$AN$532,38,FALSE)</f>
        <v>27</v>
      </c>
      <c r="F26" s="172">
        <f>VLOOKUP(C26,GD_CHAM_CONG!D27:AN27,36,FALSE)</f>
        <v>27</v>
      </c>
      <c r="G26" s="43">
        <f>E26/F26*DM_TI_LE!$F$26*GD_CHUNG!M26</f>
        <v>0</v>
      </c>
    </row>
    <row r="27" spans="1:7" ht="12.75" x14ac:dyDescent="0.2">
      <c r="A27" s="49">
        <v>23</v>
      </c>
      <c r="B27" s="50">
        <f>GD_CHUNG!B27</f>
        <v>10551</v>
      </c>
      <c r="C27" s="50" t="str">
        <f>GD_CHUNG!C27</f>
        <v>Ngô Ngọc Long</v>
      </c>
      <c r="D27" s="50" t="str">
        <f>GD_CHUNG!D27</f>
        <v>NV Tài liệu và HDCX</v>
      </c>
      <c r="E27" s="172">
        <f>VLOOKUP(B27,GD_CHAM_CONG!$C$6:$AN$532,38,FALSE)</f>
        <v>27</v>
      </c>
      <c r="F27" s="172">
        <f>VLOOKUP(C27,GD_CHAM_CONG!D28:AN28,36,FALSE)</f>
        <v>27</v>
      </c>
      <c r="G27" s="43">
        <f>E27/F27*DM_TI_LE!$F$26*GD_CHUNG!M27</f>
        <v>0</v>
      </c>
    </row>
    <row r="28" spans="1:7" ht="12.75" x14ac:dyDescent="0.2">
      <c r="A28" s="49">
        <v>24</v>
      </c>
      <c r="B28" s="50">
        <f>GD_CHUNG!B28</f>
        <v>10552</v>
      </c>
      <c r="C28" s="50" t="str">
        <f>GD_CHUNG!C28</f>
        <v>Nguyễn Thúy Hà</v>
      </c>
      <c r="D28" s="50" t="str">
        <f>GD_CHUNG!D28</f>
        <v>NV Tài liệu và HDCX</v>
      </c>
      <c r="E28" s="172">
        <f>VLOOKUP(B28,GD_CHAM_CONG!$C$6:$AN$532,38,FALSE)</f>
        <v>27</v>
      </c>
      <c r="F28" s="172">
        <f>VLOOKUP(C28,GD_CHAM_CONG!D29:AN29,36,FALSE)</f>
        <v>27</v>
      </c>
      <c r="G28" s="43">
        <f>E28/F28*DM_TI_LE!$F$26*GD_CHUNG!M28</f>
        <v>0</v>
      </c>
    </row>
    <row r="29" spans="1:7" ht="12.75" x14ac:dyDescent="0.2">
      <c r="A29" s="49">
        <v>25</v>
      </c>
      <c r="B29" s="50">
        <f>GD_CHUNG!B29</f>
        <v>10553</v>
      </c>
      <c r="C29" s="50" t="str">
        <f>GD_CHUNG!C29</f>
        <v>Đỗ Thanh Tùng</v>
      </c>
      <c r="D29" s="50" t="str">
        <f>GD_CHUNG!D29</f>
        <v>NV Tài liệu và HDCX</v>
      </c>
      <c r="E29" s="172">
        <f>VLOOKUP(B29,GD_CHAM_CONG!$C$6:$AN$532,38,FALSE)</f>
        <v>27</v>
      </c>
      <c r="F29" s="172">
        <f>VLOOKUP(C29,GD_CHAM_CONG!D30:AN30,36,FALSE)</f>
        <v>27</v>
      </c>
      <c r="G29" s="43">
        <f>E29/F29*DM_TI_LE!$F$26*GD_CHUNG!M29</f>
        <v>620000</v>
      </c>
    </row>
    <row r="30" spans="1:7" ht="12.75" x14ac:dyDescent="0.2">
      <c r="A30" s="49">
        <v>26</v>
      </c>
      <c r="B30" s="50">
        <f>GD_CHUNG!B30</f>
        <v>11126</v>
      </c>
      <c r="C30" s="50" t="str">
        <f>GD_CHUNG!C30</f>
        <v>Nguyễn Thị Thanh Hoa</v>
      </c>
      <c r="D30" s="50" t="str">
        <f>GD_CHUNG!D30</f>
        <v>NV Tài liệu và HDCX</v>
      </c>
      <c r="E30" s="172">
        <f>VLOOKUP(B30,GD_CHAM_CONG!$C$6:$AN$532,38,FALSE)</f>
        <v>27</v>
      </c>
      <c r="F30" s="172">
        <f>VLOOKUP(C30,GD_CHAM_CONG!D31:AN31,36,FALSE)</f>
        <v>27</v>
      </c>
      <c r="G30" s="43">
        <f>E30/F30*DM_TI_LE!$F$26*GD_CHUNG!M30</f>
        <v>0</v>
      </c>
    </row>
    <row r="31" spans="1:7" ht="12.75" x14ac:dyDescent="0.2">
      <c r="A31" s="49">
        <v>27</v>
      </c>
      <c r="B31" s="50">
        <f>GD_CHUNG!B31</f>
        <v>11127</v>
      </c>
      <c r="C31" s="50" t="str">
        <f>GD_CHUNG!C31</f>
        <v>Phí Thị Huyền Trang</v>
      </c>
      <c r="D31" s="50" t="str">
        <f>GD_CHUNG!D31</f>
        <v>NV Tài liệu và HDCX</v>
      </c>
      <c r="E31" s="172">
        <f>VLOOKUP(B31,GD_CHAM_CONG!$C$6:$AN$532,38,FALSE)</f>
        <v>27</v>
      </c>
      <c r="F31" s="172">
        <f>VLOOKUP(C31,GD_CHAM_CONG!D32:AN32,36,FALSE)</f>
        <v>27</v>
      </c>
      <c r="G31" s="43">
        <f>E31/F31*DM_TI_LE!$F$26*GD_CHUNG!M31</f>
        <v>0</v>
      </c>
    </row>
    <row r="32" spans="1:7" ht="12.75" x14ac:dyDescent="0.2">
      <c r="A32" s="49">
        <v>28</v>
      </c>
      <c r="B32" s="50">
        <f>GD_CHUNG!B32</f>
        <v>11128</v>
      </c>
      <c r="C32" s="50" t="str">
        <f>GD_CHUNG!C32</f>
        <v>Hoàng Thị Yến</v>
      </c>
      <c r="D32" s="50" t="str">
        <f>GD_CHUNG!D32</f>
        <v>NV Tài liệu và HDCX</v>
      </c>
      <c r="E32" s="172">
        <f>VLOOKUP(B32,GD_CHAM_CONG!$C$6:$AN$532,38,FALSE)</f>
        <v>27</v>
      </c>
      <c r="F32" s="172">
        <f>VLOOKUP(C32,GD_CHAM_CONG!D33:AN33,36,FALSE)</f>
        <v>27</v>
      </c>
      <c r="G32" s="43">
        <f>E32/F32*DM_TI_LE!$F$26*GD_CHUNG!M32</f>
        <v>0</v>
      </c>
    </row>
    <row r="33" spans="1:7" ht="12.75" x14ac:dyDescent="0.2">
      <c r="A33" s="49">
        <v>29</v>
      </c>
      <c r="B33" s="50">
        <f>GD_CHUNG!B33</f>
        <v>11130</v>
      </c>
      <c r="C33" s="50" t="str">
        <f>GD_CHUNG!C33</f>
        <v>Nguyễn Đình Trung</v>
      </c>
      <c r="D33" s="50" t="str">
        <f>GD_CHUNG!D33</f>
        <v>NV Tài liệu và HDCX</v>
      </c>
      <c r="E33" s="172">
        <f>VLOOKUP(B33,GD_CHAM_CONG!$C$6:$AN$532,38,FALSE)</f>
        <v>27</v>
      </c>
      <c r="F33" s="172">
        <f>VLOOKUP(C33,GD_CHAM_CONG!D34:AN34,36,FALSE)</f>
        <v>27</v>
      </c>
      <c r="G33" s="43">
        <f>E33/F33*DM_TI_LE!$F$26*GD_CHUNG!M33</f>
        <v>0</v>
      </c>
    </row>
    <row r="34" spans="1:7" ht="12.75" x14ac:dyDescent="0.2">
      <c r="A34" s="49">
        <v>30</v>
      </c>
      <c r="B34" s="50">
        <f>GD_CHUNG!B34</f>
        <v>11131</v>
      </c>
      <c r="C34" s="50" t="str">
        <f>GD_CHUNG!C34</f>
        <v>Vũ Tuấn Anh</v>
      </c>
      <c r="D34" s="50" t="str">
        <f>GD_CHUNG!D34</f>
        <v>NV Tài liệu và HDCX</v>
      </c>
      <c r="E34" s="172">
        <f>VLOOKUP(B34,GD_CHAM_CONG!$C$6:$AN$532,38,FALSE)</f>
        <v>27</v>
      </c>
      <c r="F34" s="172">
        <f>VLOOKUP(C34,GD_CHAM_CONG!D35:AN35,36,FALSE)</f>
        <v>27</v>
      </c>
      <c r="G34" s="43">
        <f>E34/F34*DM_TI_LE!$F$26*GD_CHUNG!M34</f>
        <v>0</v>
      </c>
    </row>
    <row r="35" spans="1:7" ht="12.75" x14ac:dyDescent="0.2">
      <c r="A35" s="49">
        <v>31</v>
      </c>
      <c r="B35" s="50">
        <f>GD_CHUNG!B35</f>
        <v>12552</v>
      </c>
      <c r="C35" s="50" t="str">
        <f>GD_CHUNG!C35</f>
        <v>Mai Hoàng Phương</v>
      </c>
      <c r="D35" s="50" t="str">
        <f>GD_CHUNG!D35</f>
        <v>NV Tài liệu và HDCX</v>
      </c>
      <c r="E35" s="172">
        <f>VLOOKUP(B35,GD_CHAM_CONG!$C$6:$AN$532,38,FALSE)</f>
        <v>27</v>
      </c>
      <c r="F35" s="172">
        <f>VLOOKUP(C35,GD_CHAM_CONG!D36:AN36,36,FALSE)</f>
        <v>27</v>
      </c>
      <c r="G35" s="43">
        <f>E35/F35*DM_TI_LE!$F$26*GD_CHUNG!M35</f>
        <v>0</v>
      </c>
    </row>
    <row r="36" spans="1:7" ht="12.75" x14ac:dyDescent="0.2">
      <c r="A36" s="49">
        <v>32</v>
      </c>
      <c r="B36" s="50">
        <f>GD_CHUNG!B36</f>
        <v>12553</v>
      </c>
      <c r="C36" s="50" t="str">
        <f>GD_CHUNG!C36</f>
        <v>Phạm Duy Hải</v>
      </c>
      <c r="D36" s="50" t="str">
        <f>GD_CHUNG!D36</f>
        <v>NV Tài liệu và HDCX</v>
      </c>
      <c r="E36" s="172">
        <f>VLOOKUP(B36,GD_CHAM_CONG!$C$6:$AN$532,38,FALSE)</f>
        <v>27</v>
      </c>
      <c r="F36" s="172">
        <f>VLOOKUP(C36,GD_CHAM_CONG!D37:AN37,36,FALSE)</f>
        <v>27</v>
      </c>
      <c r="G36" s="43">
        <f>E36/F36*DM_TI_LE!$F$26*GD_CHUNG!M36</f>
        <v>0</v>
      </c>
    </row>
    <row r="37" spans="1:7" ht="12.75" x14ac:dyDescent="0.2">
      <c r="A37" s="49">
        <v>33</v>
      </c>
      <c r="B37" s="50">
        <f>GD_CHUNG!B37</f>
        <v>12565</v>
      </c>
      <c r="C37" s="50" t="str">
        <f>GD_CHUNG!C37</f>
        <v>Vũ Trọng Nghĩa</v>
      </c>
      <c r="D37" s="50" t="str">
        <f>GD_CHUNG!D37</f>
        <v>NV Tài liệu và HDCX</v>
      </c>
      <c r="E37" s="172">
        <f>VLOOKUP(B37,GD_CHAM_CONG!$C$6:$AN$532,38,FALSE)</f>
        <v>27</v>
      </c>
      <c r="F37" s="172">
        <f>VLOOKUP(C37,GD_CHAM_CONG!D38:AN38,36,FALSE)</f>
        <v>27</v>
      </c>
      <c r="G37" s="43">
        <f>E37/F37*DM_TI_LE!$F$26*GD_CHUNG!M37</f>
        <v>0</v>
      </c>
    </row>
    <row r="38" spans="1:7" ht="12.75" x14ac:dyDescent="0.2">
      <c r="A38" s="49">
        <v>34</v>
      </c>
      <c r="B38" s="50">
        <f>GD_CHUNG!B38</f>
        <v>12566</v>
      </c>
      <c r="C38" s="50" t="str">
        <f>GD_CHUNG!C38</f>
        <v>Hoàng Duy Thái</v>
      </c>
      <c r="D38" s="50" t="str">
        <f>GD_CHUNG!D38</f>
        <v>NV Tài liệu và HDCX</v>
      </c>
      <c r="E38" s="172">
        <f>VLOOKUP(B38,GD_CHAM_CONG!$C$6:$AN$532,38,FALSE)</f>
        <v>27</v>
      </c>
      <c r="F38" s="172">
        <f>VLOOKUP(C38,GD_CHAM_CONG!D39:AN39,36,FALSE)</f>
        <v>27</v>
      </c>
      <c r="G38" s="43">
        <f>E38/F38*DM_TI_LE!$F$26*GD_CHUNG!M38</f>
        <v>0</v>
      </c>
    </row>
    <row r="39" spans="1:7" ht="12.75" x14ac:dyDescent="0.2">
      <c r="A39" s="49">
        <v>35</v>
      </c>
      <c r="B39" s="50">
        <f>GD_CHUNG!B39</f>
        <v>13356</v>
      </c>
      <c r="C39" s="50" t="str">
        <f>GD_CHUNG!C39</f>
        <v>Trần Anh Sơn</v>
      </c>
      <c r="D39" s="50" t="str">
        <f>GD_CHUNG!D39</f>
        <v>NV Tài liệu và HDCX</v>
      </c>
      <c r="E39" s="172">
        <f>VLOOKUP(B39,GD_CHAM_CONG!$C$6:$AN$532,38,FALSE)</f>
        <v>27</v>
      </c>
      <c r="F39" s="172">
        <f>VLOOKUP(C39,GD_CHAM_CONG!D40:AN40,36,FALSE)</f>
        <v>27</v>
      </c>
      <c r="G39" s="43">
        <f>E39/F39*DM_TI_LE!$F$26*GD_CHUNG!M39</f>
        <v>0</v>
      </c>
    </row>
    <row r="40" spans="1:7" ht="12.75" x14ac:dyDescent="0.2">
      <c r="A40" s="49">
        <v>36</v>
      </c>
      <c r="B40" s="50">
        <f>GD_CHUNG!B40</f>
        <v>13357</v>
      </c>
      <c r="C40" s="50" t="str">
        <f>GD_CHUNG!C40</f>
        <v>Nguyễn Trường Giang</v>
      </c>
      <c r="D40" s="50" t="str">
        <f>GD_CHUNG!D40</f>
        <v>NV Tài liệu và HDCX</v>
      </c>
      <c r="E40" s="172">
        <f>VLOOKUP(B40,GD_CHAM_CONG!$C$6:$AN$532,38,FALSE)</f>
        <v>27</v>
      </c>
      <c r="F40" s="172">
        <f>VLOOKUP(C40,GD_CHAM_CONG!D41:AN41,36,FALSE)</f>
        <v>27</v>
      </c>
      <c r="G40" s="43">
        <f>E40/F40*DM_TI_LE!$F$26*GD_CHUNG!M40</f>
        <v>0</v>
      </c>
    </row>
    <row r="41" spans="1:7" ht="12.75" x14ac:dyDescent="0.2">
      <c r="A41" s="49">
        <v>37</v>
      </c>
      <c r="B41" s="50">
        <f>GD_CHUNG!B41</f>
        <v>13358</v>
      </c>
      <c r="C41" s="50" t="str">
        <f>GD_CHUNG!C41</f>
        <v>Phan Thế Chung</v>
      </c>
      <c r="D41" s="50" t="str">
        <f>GD_CHUNG!D41</f>
        <v>NV Tài liệu và HDCX</v>
      </c>
      <c r="E41" s="172">
        <f>VLOOKUP(B41,GD_CHAM_CONG!$C$6:$AN$532,38,FALSE)</f>
        <v>23</v>
      </c>
      <c r="F41" s="172">
        <f>VLOOKUP(C41,GD_CHAM_CONG!D42:AN42,36,FALSE)</f>
        <v>27</v>
      </c>
      <c r="G41" s="43">
        <f>E41/F41*DM_TI_LE!$F$26*GD_CHUNG!M41</f>
        <v>0</v>
      </c>
    </row>
    <row r="42" spans="1:7" ht="12.75" x14ac:dyDescent="0.2">
      <c r="A42" s="49">
        <v>38</v>
      </c>
      <c r="B42" s="50">
        <f>GD_CHUNG!B42</f>
        <v>13359</v>
      </c>
      <c r="C42" s="50" t="str">
        <f>GD_CHUNG!C42</f>
        <v>Dương Đức An</v>
      </c>
      <c r="D42" s="50" t="str">
        <f>GD_CHUNG!D42</f>
        <v>NV Tài liệu và HDCX</v>
      </c>
      <c r="E42" s="172">
        <f>VLOOKUP(B42,GD_CHAM_CONG!$C$6:$AN$532,38,FALSE)</f>
        <v>27</v>
      </c>
      <c r="F42" s="172">
        <f>VLOOKUP(C42,GD_CHAM_CONG!D43:AN43,36,FALSE)</f>
        <v>27</v>
      </c>
      <c r="G42" s="43">
        <f>E42/F42*DM_TI_LE!$F$26*GD_CHUNG!M42</f>
        <v>0</v>
      </c>
    </row>
    <row r="43" spans="1:7" ht="12.75" x14ac:dyDescent="0.2">
      <c r="A43" s="49">
        <v>39</v>
      </c>
      <c r="B43" s="50">
        <f>GD_CHUNG!B43</f>
        <v>13360</v>
      </c>
      <c r="C43" s="50" t="str">
        <f>GD_CHUNG!C43</f>
        <v>Nguyễn Tự Tuyền</v>
      </c>
      <c r="D43" s="50" t="str">
        <f>GD_CHUNG!D43</f>
        <v>NV Tài liệu và HDCX</v>
      </c>
      <c r="E43" s="172">
        <f>VLOOKUP(B43,GD_CHAM_CONG!$C$6:$AN$532,38,FALSE)</f>
        <v>27</v>
      </c>
      <c r="F43" s="172">
        <f>VLOOKUP(C43,GD_CHAM_CONG!D44:AN44,36,FALSE)</f>
        <v>27</v>
      </c>
      <c r="G43" s="43">
        <f>E43/F43*DM_TI_LE!$F$26*GD_CHUNG!M43</f>
        <v>0</v>
      </c>
    </row>
    <row r="44" spans="1:7" ht="12.75" x14ac:dyDescent="0.2">
      <c r="A44" s="49">
        <v>40</v>
      </c>
      <c r="B44" s="50">
        <f>GD_CHUNG!B44</f>
        <v>10535</v>
      </c>
      <c r="C44" s="50" t="str">
        <f>GD_CHUNG!C44</f>
        <v>Nguyễn Văn Duẩn</v>
      </c>
      <c r="D44" s="50" t="str">
        <f>GD_CHUNG!D44</f>
        <v>Nv Thống kê</v>
      </c>
      <c r="E44" s="172">
        <f>VLOOKUP(B44,GD_CHAM_CONG!$C$6:$AN$532,38,FALSE)</f>
        <v>23</v>
      </c>
      <c r="F44" s="172">
        <f>VLOOKUP(C44,GD_CHAM_CONG!D45:AN45,36,FALSE)</f>
        <v>23</v>
      </c>
      <c r="G44" s="43">
        <f>E44/F44*DM_TI_LE!$F$26*GD_CHUNG!M44</f>
        <v>0</v>
      </c>
    </row>
    <row r="45" spans="1:7" ht="12.75" x14ac:dyDescent="0.2">
      <c r="A45" s="49">
        <v>41</v>
      </c>
      <c r="B45" s="50">
        <f>GD_CHUNG!B45</f>
        <v>13527</v>
      </c>
      <c r="C45" s="50" t="str">
        <f>GD_CHUNG!C45</f>
        <v>Chu Lữ Thu Phương</v>
      </c>
      <c r="D45" s="50" t="str">
        <f>GD_CHUNG!D45</f>
        <v>NV Thủ tục bay, không báo</v>
      </c>
      <c r="E45" s="172">
        <f>VLOOKUP(B45,GD_CHAM_CONG!$C$6:$AN$532,38,FALSE)</f>
        <v>27</v>
      </c>
      <c r="F45" s="172">
        <f>VLOOKUP(C45,GD_CHAM_CONG!D46:AN46,36,FALSE)</f>
        <v>27</v>
      </c>
      <c r="G45" s="43">
        <f>E45/F45*DM_TI_LE!$F$26*GD_CHUNG!M45</f>
        <v>0</v>
      </c>
    </row>
    <row r="46" spans="1:7" ht="12.75" x14ac:dyDescent="0.2">
      <c r="A46" s="49">
        <v>42</v>
      </c>
      <c r="B46" s="50">
        <f>GD_CHUNG!B46</f>
        <v>13528</v>
      </c>
      <c r="C46" s="50" t="str">
        <f>GD_CHUNG!C46</f>
        <v>Cao Thị Trà Giang</v>
      </c>
      <c r="D46" s="50" t="str">
        <f>GD_CHUNG!D46</f>
        <v>NV Thủ tục bay, không báo</v>
      </c>
      <c r="E46" s="172">
        <f>VLOOKUP(B46,GD_CHAM_CONG!$C$6:$AN$532,38,FALSE)</f>
        <v>27</v>
      </c>
      <c r="F46" s="172">
        <f>VLOOKUP(C46,GD_CHAM_CONG!D47:AN47,36,FALSE)</f>
        <v>27</v>
      </c>
      <c r="G46" s="43">
        <f>E46/F46*DM_TI_LE!$F$26*GD_CHUNG!M46</f>
        <v>0</v>
      </c>
    </row>
    <row r="47" spans="1:7" ht="12.75" x14ac:dyDescent="0.2">
      <c r="A47" s="49">
        <v>43</v>
      </c>
      <c r="B47" s="50">
        <f>GD_CHUNG!B47</f>
        <v>10536</v>
      </c>
      <c r="C47" s="50" t="str">
        <f>GD_CHUNG!C47</f>
        <v>Nguyễn Tiến Dũng</v>
      </c>
      <c r="D47" s="50" t="str">
        <f>GD_CHUNG!D47</f>
        <v>NV ULD</v>
      </c>
      <c r="E47" s="172">
        <f>VLOOKUP(B47,GD_CHAM_CONG!$C$6:$AN$532,38,FALSE)</f>
        <v>27</v>
      </c>
      <c r="F47" s="172">
        <f>VLOOKUP(C47,GD_CHAM_CONG!D48:AN48,36,FALSE)</f>
        <v>27</v>
      </c>
      <c r="G47" s="43">
        <f>E47/F47*DM_TI_LE!$F$26*GD_CHUNG!M47</f>
        <v>0</v>
      </c>
    </row>
    <row r="48" spans="1:7" ht="12.75" x14ac:dyDescent="0.2">
      <c r="A48" s="49">
        <v>44</v>
      </c>
      <c r="B48" s="50">
        <f>GD_CHUNG!B48</f>
        <v>11355</v>
      </c>
      <c r="C48" s="50" t="str">
        <f>GD_CHUNG!C48</f>
        <v>Văn Anh Tuấn</v>
      </c>
      <c r="D48" s="50" t="str">
        <f>GD_CHUNG!D48</f>
        <v>NV ULD</v>
      </c>
      <c r="E48" s="172">
        <f>VLOOKUP(B48,GD_CHAM_CONG!$C$6:$AN$532,38,FALSE)</f>
        <v>27</v>
      </c>
      <c r="F48" s="172">
        <f>VLOOKUP(C48,GD_CHAM_CONG!D49:AN49,36,FALSE)</f>
        <v>27</v>
      </c>
      <c r="G48" s="43">
        <f>E48/F48*DM_TI_LE!$F$26*GD_CHUNG!M48</f>
        <v>0</v>
      </c>
    </row>
    <row r="49" spans="1:7" ht="12.75" x14ac:dyDescent="0.2">
      <c r="A49" s="49">
        <v>45</v>
      </c>
      <c r="B49" s="50">
        <f>GD_CHUNG!B49</f>
        <v>12593</v>
      </c>
      <c r="C49" s="50" t="str">
        <f>GD_CHUNG!C49</f>
        <v>Phạm Trần Tuấn Minh</v>
      </c>
      <c r="D49" s="50" t="str">
        <f>GD_CHUNG!D49</f>
        <v>NV ULD</v>
      </c>
      <c r="E49" s="172">
        <f>VLOOKUP(B49,GD_CHAM_CONG!$C$6:$AN$532,38,FALSE)</f>
        <v>27</v>
      </c>
      <c r="F49" s="172">
        <f>VLOOKUP(C49,GD_CHAM_CONG!D50:AN50,36,FALSE)</f>
        <v>27</v>
      </c>
      <c r="G49" s="43">
        <f>E49/F49*DM_TI_LE!$F$26*GD_CHUNG!M49</f>
        <v>0</v>
      </c>
    </row>
    <row r="50" spans="1:7" ht="12.75" x14ac:dyDescent="0.2">
      <c r="A50" s="49">
        <v>46</v>
      </c>
      <c r="B50" s="50">
        <f>GD_CHUNG!B50</f>
        <v>12594</v>
      </c>
      <c r="C50" s="50" t="str">
        <f>GD_CHUNG!C50</f>
        <v>Đỗ Đình Quân</v>
      </c>
      <c r="D50" s="50" t="str">
        <f>GD_CHUNG!D50</f>
        <v>NV ULD</v>
      </c>
      <c r="E50" s="172">
        <f>VLOOKUP(B50,GD_CHAM_CONG!$C$6:$AN$532,38,FALSE)</f>
        <v>27</v>
      </c>
      <c r="F50" s="172">
        <f>VLOOKUP(C50,GD_CHAM_CONG!D51:AN51,36,FALSE)</f>
        <v>27</v>
      </c>
      <c r="G50" s="43">
        <f>E50/F50*DM_TI_LE!$F$26*GD_CHUNG!M50</f>
        <v>0</v>
      </c>
    </row>
    <row r="51" spans="1:7" ht="12.75" x14ac:dyDescent="0.2">
      <c r="A51" s="49">
        <v>47</v>
      </c>
      <c r="B51" s="50">
        <f>GD_CHUNG!B51</f>
        <v>12595</v>
      </c>
      <c r="C51" s="50" t="str">
        <f>GD_CHUNG!C51</f>
        <v>Lê Văn Lương</v>
      </c>
      <c r="D51" s="50" t="str">
        <f>GD_CHUNG!D51</f>
        <v>NV ULD</v>
      </c>
      <c r="E51" s="172">
        <f>VLOOKUP(B51,GD_CHAM_CONG!$C$6:$AN$532,38,FALSE)</f>
        <v>27</v>
      </c>
      <c r="F51" s="172">
        <f>VLOOKUP(C51,GD_CHAM_CONG!D52:AN52,36,FALSE)</f>
        <v>27</v>
      </c>
      <c r="G51" s="43">
        <f>E51/F51*DM_TI_LE!$F$26*GD_CHUNG!M51</f>
        <v>0</v>
      </c>
    </row>
    <row r="52" spans="1:7" ht="12.75" x14ac:dyDescent="0.2">
      <c r="A52" s="49">
        <v>48</v>
      </c>
      <c r="B52" s="50">
        <f>GD_CHUNG!B52</f>
        <v>13669</v>
      </c>
      <c r="C52" s="50" t="str">
        <f>GD_CHUNG!C52</f>
        <v>Nguyễn Duy Hải</v>
      </c>
      <c r="D52" s="50" t="str">
        <f>GD_CHUNG!D52</f>
        <v>NV ULD</v>
      </c>
      <c r="E52" s="172">
        <f>VLOOKUP(B52,GD_CHAM_CONG!$C$6:$AN$532,38,FALSE)</f>
        <v>27</v>
      </c>
      <c r="F52" s="172">
        <f>VLOOKUP(C52,GD_CHAM_CONG!D53:AN53,36,FALSE)</f>
        <v>27</v>
      </c>
      <c r="G52" s="43">
        <f>E52/F52*DM_TI_LE!$F$26*GD_CHUNG!M52</f>
        <v>0</v>
      </c>
    </row>
    <row r="53" spans="1:7" ht="12.75" x14ac:dyDescent="0.2">
      <c r="A53" s="49">
        <v>49</v>
      </c>
      <c r="B53" s="50">
        <f>GD_CHUNG!B53</f>
        <v>13102</v>
      </c>
      <c r="C53" s="50" t="str">
        <f>GD_CHUNG!C53</f>
        <v>Ngô Văn Sơn</v>
      </c>
      <c r="D53" s="50" t="str">
        <f>GD_CHUNG!D53</f>
        <v>Nviên HDCX</v>
      </c>
      <c r="E53" s="172">
        <f>VLOOKUP(B53,GD_CHAM_CONG!$C$6:$AN$532,38,FALSE)</f>
        <v>27</v>
      </c>
      <c r="F53" s="172">
        <f>VLOOKUP(C53,GD_CHAM_CONG!D54:AN54,36,FALSE)</f>
        <v>27</v>
      </c>
      <c r="G53" s="43">
        <f>E53/F53*DM_TI_LE!$F$26*GD_CHUNG!M53</f>
        <v>0</v>
      </c>
    </row>
    <row r="54" spans="1:7" ht="12.75" x14ac:dyDescent="0.2">
      <c r="A54" s="49">
        <v>50</v>
      </c>
      <c r="B54" s="50">
        <f>GD_CHUNG!B54</f>
        <v>13777</v>
      </c>
      <c r="C54" s="50" t="str">
        <f>GD_CHUNG!C54</f>
        <v>Nguyễn Đức Huy</v>
      </c>
      <c r="D54" s="50" t="str">
        <f>GD_CHUNG!D54</f>
        <v>Nhân viên cân bằng trọng tải nhóm 2</v>
      </c>
      <c r="E54" s="172">
        <f>VLOOKUP(B54,GD_CHAM_CONG!$C$6:$AN$532,38,FALSE)</f>
        <v>19</v>
      </c>
      <c r="F54" s="172">
        <f>VLOOKUP(C54,GD_CHAM_CONG!D55:AN55,36,FALSE)</f>
        <v>27</v>
      </c>
      <c r="G54" s="43">
        <f>E54/F54*DM_TI_LE!$F$26*GD_CHUNG!M54</f>
        <v>0</v>
      </c>
    </row>
    <row r="55" spans="1:7" ht="12.75" x14ac:dyDescent="0.2">
      <c r="A55" s="49">
        <v>51</v>
      </c>
      <c r="B55" s="50">
        <f>GD_CHUNG!B55</f>
        <v>13783</v>
      </c>
      <c r="C55" s="50" t="str">
        <f>GD_CHUNG!C55</f>
        <v>Trần Đăng Khoa</v>
      </c>
      <c r="D55" s="50" t="str">
        <f>GD_CHUNG!D55</f>
        <v>Nhân viên cân bằng trọng tải nhóm 2</v>
      </c>
      <c r="E55" s="172">
        <f>VLOOKUP(B55,GD_CHAM_CONG!$C$6:$AN$532,38,FALSE)</f>
        <v>19</v>
      </c>
      <c r="F55" s="172">
        <f>VLOOKUP(C55,GD_CHAM_CONG!D56:AN56,36,FALSE)</f>
        <v>27</v>
      </c>
      <c r="G55" s="43">
        <f>E55/F55*DM_TI_LE!$F$26*GD_CHUNG!M55</f>
        <v>0</v>
      </c>
    </row>
    <row r="56" spans="1:7" ht="12.75" x14ac:dyDescent="0.2">
      <c r="A56" s="49">
        <v>52</v>
      </c>
      <c r="B56" s="50">
        <f>GD_CHUNG!B56</f>
        <v>13785</v>
      </c>
      <c r="C56" s="50" t="str">
        <f>GD_CHUNG!C56</f>
        <v>Nguyễn Thị Nam Phương</v>
      </c>
      <c r="D56" s="50" t="str">
        <f>GD_CHUNG!D56</f>
        <v>Nhân viên cân bằng trọng tải nhóm 2</v>
      </c>
      <c r="E56" s="172">
        <f>VLOOKUP(B56,GD_CHAM_CONG!$C$6:$AN$532,38,FALSE)</f>
        <v>16</v>
      </c>
      <c r="F56" s="172">
        <f>VLOOKUP(C56,GD_CHAM_CONG!D57:AN57,36,FALSE)</f>
        <v>27</v>
      </c>
      <c r="G56" s="43">
        <f>E56/F56*DM_TI_LE!$F$26*GD_CHUNG!M56</f>
        <v>0</v>
      </c>
    </row>
    <row r="57" spans="1:7" ht="12.75" x14ac:dyDescent="0.2">
      <c r="A57" s="49">
        <v>53</v>
      </c>
      <c r="B57" s="50">
        <f>GD_CHUNG!B57</f>
        <v>13786</v>
      </c>
      <c r="C57" s="50" t="str">
        <f>GD_CHUNG!C57</f>
        <v>Đinh Đức Nam</v>
      </c>
      <c r="D57" s="50" t="str">
        <f>GD_CHUNG!D57</f>
        <v>Nhân viên cân bằng trọng tải nhóm 2</v>
      </c>
      <c r="E57" s="172">
        <f>VLOOKUP(B57,GD_CHAM_CONG!$C$6:$AN$532,38,FALSE)</f>
        <v>19</v>
      </c>
      <c r="F57" s="172">
        <f>VLOOKUP(C57,GD_CHAM_CONG!D58:AN58,36,FALSE)</f>
        <v>27</v>
      </c>
      <c r="G57" s="43">
        <f>E57/F57*DM_TI_LE!$F$26*GD_CHUNG!M57</f>
        <v>0</v>
      </c>
    </row>
    <row r="58" spans="1:7" ht="12.75" x14ac:dyDescent="0.2">
      <c r="A58" s="49">
        <v>54</v>
      </c>
      <c r="B58" s="50">
        <f>GD_CHUNG!B58</f>
        <v>13787</v>
      </c>
      <c r="C58" s="50" t="str">
        <f>GD_CHUNG!C58</f>
        <v>Nguyễn Thái Sơn</v>
      </c>
      <c r="D58" s="50" t="str">
        <f>GD_CHUNG!D58</f>
        <v>Nhân viên cân bằng trọng tải nhóm 2</v>
      </c>
      <c r="E58" s="172">
        <f>VLOOKUP(B58,GD_CHAM_CONG!$C$6:$AN$532,38,FALSE)</f>
        <v>19</v>
      </c>
      <c r="F58" s="172">
        <f>VLOOKUP(C58,GD_CHAM_CONG!D59:AN59,36,FALSE)</f>
        <v>27</v>
      </c>
      <c r="G58" s="43">
        <f>E58/F58*DM_TI_LE!$F$26*GD_CHUNG!M58</f>
        <v>0</v>
      </c>
    </row>
    <row r="59" spans="1:7" ht="12.75" x14ac:dyDescent="0.2">
      <c r="A59" s="49">
        <v>55</v>
      </c>
      <c r="B59" s="50">
        <f>GD_CHUNG!B59</f>
        <v>13788</v>
      </c>
      <c r="C59" s="50" t="str">
        <f>GD_CHUNG!C59</f>
        <v>Nguyễn Thành Luân</v>
      </c>
      <c r="D59" s="50" t="str">
        <f>GD_CHUNG!D59</f>
        <v>Nhân viên cân bằng trọng tải nhóm 2</v>
      </c>
      <c r="E59" s="172">
        <f>VLOOKUP(B59,GD_CHAM_CONG!$C$6:$AN$532,38,FALSE)</f>
        <v>19</v>
      </c>
      <c r="F59" s="172">
        <f>VLOOKUP(C59,GD_CHAM_CONG!D60:AN60,36,FALSE)</f>
        <v>27</v>
      </c>
      <c r="G59" s="43">
        <f>E59/F59*DM_TI_LE!$F$26*GD_CHUNG!M59</f>
        <v>0</v>
      </c>
    </row>
    <row r="60" spans="1:7" ht="12.75" x14ac:dyDescent="0.2">
      <c r="A60" s="49">
        <v>56</v>
      </c>
      <c r="B60" s="50">
        <f>GD_CHUNG!B60</f>
        <v>13789</v>
      </c>
      <c r="C60" s="50" t="str">
        <f>GD_CHUNG!C60</f>
        <v>Nguyễn Mạnh Cường</v>
      </c>
      <c r="D60" s="50" t="str">
        <f>GD_CHUNG!D60</f>
        <v>Nhân viên cân bằng trọng tải nhóm 2</v>
      </c>
      <c r="E60" s="172">
        <f>VLOOKUP(B60,GD_CHAM_CONG!$C$6:$AN$532,38,FALSE)</f>
        <v>19</v>
      </c>
      <c r="F60" s="172">
        <f>VLOOKUP(C60,GD_CHAM_CONG!D61:AN61,36,FALSE)</f>
        <v>27</v>
      </c>
      <c r="G60" s="43">
        <f>E60/F60*DM_TI_LE!$F$26*GD_CHUNG!M60</f>
        <v>0</v>
      </c>
    </row>
    <row r="61" spans="1:7" ht="12.75" x14ac:dyDescent="0.2">
      <c r="A61" s="49">
        <v>57</v>
      </c>
      <c r="B61" s="50">
        <f>GD_CHUNG!B61</f>
        <v>13790</v>
      </c>
      <c r="C61" s="50" t="str">
        <f>GD_CHUNG!C61</f>
        <v>Trần Đức Hạnh</v>
      </c>
      <c r="D61" s="50" t="str">
        <f>GD_CHUNG!D61</f>
        <v>Nhân viên cân bằng trọng tải nhóm 2</v>
      </c>
      <c r="E61" s="172">
        <f>VLOOKUP(B61,GD_CHAM_CONG!$C$6:$AN$532,38,FALSE)</f>
        <v>19</v>
      </c>
      <c r="F61" s="172">
        <f>VLOOKUP(C61,GD_CHAM_CONG!D62:AN62,36,FALSE)</f>
        <v>27</v>
      </c>
      <c r="G61" s="43">
        <f>E61/F61*DM_TI_LE!$F$26*GD_CHUNG!M61</f>
        <v>0</v>
      </c>
    </row>
    <row r="62" spans="1:7" ht="12.75" x14ac:dyDescent="0.2">
      <c r="A62" s="49">
        <v>58</v>
      </c>
      <c r="B62" s="50">
        <f>GD_CHUNG!B62</f>
        <v>13791</v>
      </c>
      <c r="C62" s="50" t="str">
        <f>GD_CHUNG!C62</f>
        <v>Nguyễn Danh Huy</v>
      </c>
      <c r="D62" s="50" t="str">
        <f>GD_CHUNG!D62</f>
        <v>Nhân viên cân bằng trọng tải nhóm 2</v>
      </c>
      <c r="E62" s="172">
        <f>VLOOKUP(B62,GD_CHAM_CONG!$C$6:$AN$532,38,FALSE)</f>
        <v>19</v>
      </c>
      <c r="F62" s="172">
        <f>VLOOKUP(C62,GD_CHAM_CONG!D63:AN63,36,FALSE)</f>
        <v>27</v>
      </c>
      <c r="G62" s="43">
        <f>E62/F62*DM_TI_LE!$F$26*GD_CHUNG!M62</f>
        <v>0</v>
      </c>
    </row>
    <row r="63" spans="1:7" ht="12.75" x14ac:dyDescent="0.2">
      <c r="A63" s="49">
        <v>59</v>
      </c>
      <c r="B63" s="50">
        <f>GD_CHUNG!B63</f>
        <v>13792</v>
      </c>
      <c r="C63" s="50" t="str">
        <f>GD_CHUNG!C63</f>
        <v>Lê Xuân Điệp</v>
      </c>
      <c r="D63" s="50" t="str">
        <f>GD_CHUNG!D63</f>
        <v>Nhân viên cân bằng trọng tải nhóm 2</v>
      </c>
      <c r="E63" s="172">
        <f>VLOOKUP(B63,GD_CHAM_CONG!$C$6:$AN$532,38,FALSE)</f>
        <v>19</v>
      </c>
      <c r="F63" s="172">
        <f>VLOOKUP(C63,GD_CHAM_CONG!D64:AN64,36,FALSE)</f>
        <v>27</v>
      </c>
      <c r="G63" s="43">
        <f>E63/F63*DM_TI_LE!$F$26*GD_CHUNG!M63</f>
        <v>0</v>
      </c>
    </row>
    <row r="64" spans="1:7" ht="12.75" x14ac:dyDescent="0.2">
      <c r="A64" s="49">
        <v>60</v>
      </c>
      <c r="B64" s="50">
        <f>GD_CHUNG!B64</f>
        <v>13793</v>
      </c>
      <c r="C64" s="50" t="str">
        <f>GD_CHUNG!C64</f>
        <v>Trần Hoàng Kiên</v>
      </c>
      <c r="D64" s="50" t="str">
        <f>GD_CHUNG!D64</f>
        <v>Nhân viên cân bằng trọng tải nhóm 2</v>
      </c>
      <c r="E64" s="172">
        <f>VLOOKUP(B64,GD_CHAM_CONG!$C$6:$AN$532,38,FALSE)</f>
        <v>19</v>
      </c>
      <c r="F64" s="172">
        <f>VLOOKUP(C64,GD_CHAM_CONG!D65:AN65,36,FALSE)</f>
        <v>27</v>
      </c>
      <c r="G64" s="43">
        <f>E64/F64*DM_TI_LE!$F$26*GD_CHUNG!M64</f>
        <v>0</v>
      </c>
    </row>
    <row r="65" spans="1:7" ht="12.75" x14ac:dyDescent="0.2">
      <c r="A65" s="49">
        <v>61</v>
      </c>
      <c r="B65" s="50">
        <f>GD_CHUNG!B65</f>
        <v>13794</v>
      </c>
      <c r="C65" s="50" t="str">
        <f>GD_CHUNG!C65</f>
        <v>Đặng Lê Minh</v>
      </c>
      <c r="D65" s="50" t="str">
        <f>GD_CHUNG!D65</f>
        <v>Nhân viên cân bằng trọng tải nhóm 2</v>
      </c>
      <c r="E65" s="172">
        <f>VLOOKUP(B65,GD_CHAM_CONG!$C$6:$AN$532,38,FALSE)</f>
        <v>19</v>
      </c>
      <c r="F65" s="172">
        <f>VLOOKUP(C65,GD_CHAM_CONG!D66:AN66,36,FALSE)</f>
        <v>27</v>
      </c>
      <c r="G65" s="43">
        <f>E65/F65*DM_TI_LE!$F$26*GD_CHUNG!M65</f>
        <v>0</v>
      </c>
    </row>
    <row r="66" spans="1:7" ht="12.75" x14ac:dyDescent="0.2">
      <c r="A66" s="49">
        <v>62</v>
      </c>
      <c r="B66" s="50">
        <f>GD_CHUNG!B66</f>
        <v>201503</v>
      </c>
      <c r="C66" s="50" t="str">
        <f>GD_CHUNG!C66</f>
        <v>Nguyễn Việt Hà</v>
      </c>
      <c r="D66" s="50" t="str">
        <f>GD_CHUNG!D66</f>
        <v>Nhân viên cân bằng trọng tải nhóm 2</v>
      </c>
      <c r="E66" s="172">
        <f>VLOOKUP(B66,GD_CHAM_CONG!$C$6:$AN$532,38,FALSE)</f>
        <v>19</v>
      </c>
      <c r="F66" s="172">
        <f>VLOOKUP(C66,GD_CHAM_CONG!D67:AN67,36,FALSE)</f>
        <v>27</v>
      </c>
      <c r="G66" s="43">
        <f>E66/F66*DM_TI_LE!$F$26*GD_CHUNG!M66</f>
        <v>0</v>
      </c>
    </row>
    <row r="67" spans="1:7" ht="12.75" x14ac:dyDescent="0.2">
      <c r="A67" s="49">
        <v>63</v>
      </c>
      <c r="B67" s="50">
        <f>GD_CHUNG!B67</f>
        <v>201504</v>
      </c>
      <c r="C67" s="50" t="str">
        <f>GD_CHUNG!C67</f>
        <v>Lê Khánh Toàn</v>
      </c>
      <c r="D67" s="50" t="str">
        <f>GD_CHUNG!D67</f>
        <v>Nhân viên cân bằng trọng tải nhóm 2</v>
      </c>
      <c r="E67" s="172">
        <f>VLOOKUP(B67,GD_CHAM_CONG!$C$6:$AN$532,38,FALSE)</f>
        <v>19</v>
      </c>
      <c r="F67" s="172">
        <f>VLOOKUP(C67,GD_CHAM_CONG!D68:AN68,36,FALSE)</f>
        <v>27</v>
      </c>
      <c r="G67" s="43">
        <f>E67/F67*DM_TI_LE!$F$26*GD_CHUNG!M67</f>
        <v>0</v>
      </c>
    </row>
    <row r="68" spans="1:7" ht="12.75" x14ac:dyDescent="0.2">
      <c r="A68" s="49">
        <v>64</v>
      </c>
      <c r="B68" s="50">
        <f>GD_CHUNG!B68</f>
        <v>10642</v>
      </c>
      <c r="C68" s="50" t="str">
        <f>GD_CHUNG!C68</f>
        <v>Lương Văn Thăng</v>
      </c>
      <c r="D68" s="50" t="str">
        <f>GD_CHUNG!D68</f>
        <v>Trưởng phòng</v>
      </c>
      <c r="E68" s="172">
        <f>VLOOKUP(B68,GD_CHAM_CONG!$C$6:$AN$532,38,FALSE)</f>
        <v>23</v>
      </c>
      <c r="F68" s="172">
        <f>VLOOKUP(C68,GD_CHAM_CONG!D69:AN69,36,FALSE)</f>
        <v>23</v>
      </c>
      <c r="G68" s="43">
        <f>E68/F68*DM_TI_LE!$F$26*GD_CHUNG!M68</f>
        <v>0</v>
      </c>
    </row>
    <row r="69" spans="1:7" ht="12.75" x14ac:dyDescent="0.2">
      <c r="A69" s="49">
        <v>65</v>
      </c>
      <c r="B69" s="50">
        <f>GD_CHUNG!B69</f>
        <v>10559</v>
      </c>
      <c r="C69" s="50" t="str">
        <f>GD_CHUNG!C69</f>
        <v>Nguyễn Tiến Hiệp</v>
      </c>
      <c r="D69" s="50" t="str">
        <f>GD_CHUNG!D69</f>
        <v>NV Kế hoạch</v>
      </c>
      <c r="E69" s="172">
        <f>VLOOKUP(B69,GD_CHAM_CONG!$C$6:$AN$532,38,FALSE)</f>
        <v>23</v>
      </c>
      <c r="F69" s="172">
        <f>VLOOKUP(C69,GD_CHAM_CONG!D70:AN70,36,FALSE)</f>
        <v>23</v>
      </c>
      <c r="G69" s="43">
        <f>E69/F69*DM_TI_LE!$F$26*GD_CHUNG!M69</f>
        <v>0</v>
      </c>
    </row>
    <row r="70" spans="1:7" ht="12.75" x14ac:dyDescent="0.2">
      <c r="A70" s="49">
        <v>66</v>
      </c>
      <c r="B70" s="50">
        <f>GD_CHUNG!B70</f>
        <v>10594</v>
      </c>
      <c r="C70" s="50" t="str">
        <f>GD_CHUNG!C70</f>
        <v>Lê Thị Thu Huyền</v>
      </c>
      <c r="D70" s="50" t="str">
        <f>GD_CHUNG!D70</f>
        <v>NV Kế hoạch</v>
      </c>
      <c r="E70" s="172">
        <f>VLOOKUP(B70,GD_CHAM_CONG!$C$6:$AN$532,38,FALSE)</f>
        <v>23</v>
      </c>
      <c r="F70" s="172">
        <f>VLOOKUP(C70,GD_CHAM_CONG!D71:AN71,36,FALSE)</f>
        <v>23</v>
      </c>
      <c r="G70" s="43">
        <f>E70/F70*DM_TI_LE!$F$26*GD_CHUNG!M70</f>
        <v>0</v>
      </c>
    </row>
    <row r="71" spans="1:7" ht="12.75" x14ac:dyDescent="0.2">
      <c r="A71" s="49">
        <v>67</v>
      </c>
      <c r="B71" s="50">
        <f>GD_CHUNG!B71</f>
        <v>11146</v>
      </c>
      <c r="C71" s="50" t="str">
        <f>GD_CHUNG!C71</f>
        <v>Trần Việt Phương</v>
      </c>
      <c r="D71" s="50" t="str">
        <f>GD_CHUNG!D71</f>
        <v>NV Kế hoạch</v>
      </c>
      <c r="E71" s="172">
        <f>VLOOKUP(B71,GD_CHAM_CONG!$C$6:$AN$532,38,FALSE)</f>
        <v>23</v>
      </c>
      <c r="F71" s="172">
        <f>VLOOKUP(C71,GD_CHAM_CONG!D72:AN72,36,FALSE)</f>
        <v>23</v>
      </c>
      <c r="G71" s="43">
        <f>E71/F71*DM_TI_LE!$F$26*GD_CHUNG!M71</f>
        <v>0</v>
      </c>
    </row>
    <row r="72" spans="1:7" ht="12.75" x14ac:dyDescent="0.2">
      <c r="A72" s="49">
        <v>68</v>
      </c>
      <c r="B72" s="50">
        <f>GD_CHUNG!B72</f>
        <v>10623</v>
      </c>
      <c r="C72" s="50" t="str">
        <f>GD_CHUNG!C72</f>
        <v>Bùi Đức Hưng</v>
      </c>
      <c r="D72" s="50" t="str">
        <f>GD_CHUNG!D72</f>
        <v>NV Marketing</v>
      </c>
      <c r="E72" s="172">
        <f>VLOOKUP(B72,GD_CHAM_CONG!$C$6:$AN$532,38,FALSE)</f>
        <v>23</v>
      </c>
      <c r="F72" s="172">
        <f>VLOOKUP(C72,GD_CHAM_CONG!D73:AN73,36,FALSE)</f>
        <v>23</v>
      </c>
      <c r="G72" s="43">
        <f>E72/F72*DM_TI_LE!$F$26*GD_CHUNG!M72</f>
        <v>0</v>
      </c>
    </row>
    <row r="73" spans="1:7" ht="12.75" x14ac:dyDescent="0.2">
      <c r="A73" s="49">
        <v>69</v>
      </c>
      <c r="B73" s="50">
        <f>GD_CHUNG!B73</f>
        <v>11129</v>
      </c>
      <c r="C73" s="50" t="str">
        <f>GD_CHUNG!C73</f>
        <v>Nguyễn Văn Hiệp</v>
      </c>
      <c r="D73" s="50" t="str">
        <f>GD_CHUNG!D73</f>
        <v>NV Tài liệu và HDCX</v>
      </c>
      <c r="E73" s="172">
        <f>VLOOKUP(B73,GD_CHAM_CONG!$C$6:$AN$532,38,FALSE)</f>
        <v>23</v>
      </c>
      <c r="F73" s="172">
        <f>VLOOKUP(C73,GD_CHAM_CONG!D74:AN74,36,FALSE)</f>
        <v>23</v>
      </c>
      <c r="G73" s="43">
        <f>E73/F73*DM_TI_LE!$F$26*GD_CHUNG!M73</f>
        <v>0</v>
      </c>
    </row>
    <row r="74" spans="1:7" ht="12.75" x14ac:dyDescent="0.2">
      <c r="A74" s="49">
        <v>70</v>
      </c>
      <c r="B74" s="50">
        <f>GD_CHUNG!B74</f>
        <v>10561</v>
      </c>
      <c r="C74" s="50" t="str">
        <f>GD_CHUNG!C74</f>
        <v>Vũ Quảng Ba</v>
      </c>
      <c r="D74" s="50" t="str">
        <f>GD_CHUNG!D74</f>
        <v>NV Thủ kho</v>
      </c>
      <c r="E74" s="172">
        <f>VLOOKUP(B74,GD_CHAM_CONG!$C$6:$AN$532,38,FALSE)</f>
        <v>23</v>
      </c>
      <c r="F74" s="172">
        <f>VLOOKUP(C74,GD_CHAM_CONG!D75:AN75,36,FALSE)</f>
        <v>23</v>
      </c>
      <c r="G74" s="43">
        <f>E74/F74*DM_TI_LE!$F$26*GD_CHUNG!M74</f>
        <v>0</v>
      </c>
    </row>
    <row r="75" spans="1:7" ht="12.75" x14ac:dyDescent="0.2">
      <c r="A75" s="49">
        <v>71</v>
      </c>
      <c r="B75" s="50">
        <f>GD_CHUNG!B75</f>
        <v>10784</v>
      </c>
      <c r="C75" s="50" t="str">
        <f>GD_CHUNG!C75</f>
        <v>Lê Thị Thạch</v>
      </c>
      <c r="D75" s="50" t="str">
        <f>GD_CHUNG!D75</f>
        <v>NV Thủ kho</v>
      </c>
      <c r="E75" s="172">
        <f>VLOOKUP(B75,GD_CHAM_CONG!$C$6:$AN$532,38,FALSE)</f>
        <v>23</v>
      </c>
      <c r="F75" s="172">
        <f>VLOOKUP(C75,GD_CHAM_CONG!D76:AN76,36,FALSE)</f>
        <v>23</v>
      </c>
      <c r="G75" s="43">
        <f>E75/F75*DM_TI_LE!$F$26*GD_CHUNG!M75</f>
        <v>0</v>
      </c>
    </row>
    <row r="76" spans="1:7" ht="12.75" x14ac:dyDescent="0.2">
      <c r="A76" s="49">
        <v>72</v>
      </c>
      <c r="B76" s="50">
        <f>GD_CHUNG!B76</f>
        <v>10558</v>
      </c>
      <c r="C76" s="50" t="str">
        <f>GD_CHUNG!C76</f>
        <v>Vương Hoàng Linh</v>
      </c>
      <c r="D76" s="50" t="str">
        <f>GD_CHUNG!D76</f>
        <v>Chuyên viên pháp lý</v>
      </c>
      <c r="E76" s="172">
        <f>VLOOKUP(B76,GD_CHAM_CONG!$C$6:$AN$532,38,FALSE)</f>
        <v>23</v>
      </c>
      <c r="F76" s="172">
        <f>VLOOKUP(C76,GD_CHAM_CONG!D77:AN77,36,FALSE)</f>
        <v>23</v>
      </c>
      <c r="G76" s="43">
        <f>E76/F76*DM_TI_LE!$F$26*GD_CHUNG!M76</f>
        <v>0</v>
      </c>
    </row>
    <row r="77" spans="1:7" ht="12.75" x14ac:dyDescent="0.2">
      <c r="A77" s="49">
        <v>73</v>
      </c>
      <c r="B77" s="50">
        <f>GD_CHUNG!B77</f>
        <v>10564</v>
      </c>
      <c r="C77" s="50" t="str">
        <f>GD_CHUNG!C77</f>
        <v>Nguyễn Thị Quỳnh Anh</v>
      </c>
      <c r="D77" s="50" t="str">
        <f>GD_CHUNG!D77</f>
        <v>Nv Thống kê</v>
      </c>
      <c r="E77" s="172">
        <f>VLOOKUP(B77,GD_CHAM_CONG!$C$6:$AN$532,38,FALSE)</f>
        <v>23</v>
      </c>
      <c r="F77" s="172">
        <f>VLOOKUP(C77,GD_CHAM_CONG!D78:AN78,36,FALSE)</f>
        <v>23</v>
      </c>
      <c r="G77" s="43">
        <f>E77/F77*DM_TI_LE!$F$26*GD_CHUNG!M77</f>
        <v>0</v>
      </c>
    </row>
    <row r="78" spans="1:7" ht="12.75" x14ac:dyDescent="0.2">
      <c r="A78" s="49">
        <v>74</v>
      </c>
      <c r="B78" s="50">
        <f>GD_CHUNG!B78</f>
        <v>10641</v>
      </c>
      <c r="C78" s="50" t="str">
        <f>GD_CHUNG!C78</f>
        <v>Nguyễn Kim Oanh</v>
      </c>
      <c r="D78" s="50" t="str">
        <f>GD_CHUNG!D78</f>
        <v>Trưởng phòng</v>
      </c>
      <c r="E78" s="172">
        <f>VLOOKUP(B78,GD_CHAM_CONG!$C$6:$AN$532,38,FALSE)</f>
        <v>23</v>
      </c>
      <c r="F78" s="172">
        <f>VLOOKUP(C78,GD_CHAM_CONG!D79:AN79,36,FALSE)</f>
        <v>23</v>
      </c>
      <c r="G78" s="43">
        <f>E78/F78*DM_TI_LE!$F$26*GD_CHUNG!M78</f>
        <v>0</v>
      </c>
    </row>
    <row r="79" spans="1:7" ht="12.75" x14ac:dyDescent="0.2">
      <c r="A79" s="49">
        <v>75</v>
      </c>
      <c r="B79" s="50">
        <f>GD_CHUNG!B79</f>
        <v>10640</v>
      </c>
      <c r="C79" s="50" t="str">
        <f>GD_CHUNG!C79</f>
        <v>Trần Phương Dung</v>
      </c>
      <c r="D79" s="50" t="str">
        <f>GD_CHUNG!D79</f>
        <v>Phó Trưởng Phòng</v>
      </c>
      <c r="E79" s="172">
        <f>VLOOKUP(B79,GD_CHAM_CONG!$C$6:$AN$532,38,FALSE)</f>
        <v>23</v>
      </c>
      <c r="F79" s="172">
        <f>VLOOKUP(C79,GD_CHAM_CONG!D80:AN80,36,FALSE)</f>
        <v>23</v>
      </c>
      <c r="G79" s="43">
        <f>E79/F79*DM_TI_LE!$F$26*GD_CHUNG!M79</f>
        <v>0</v>
      </c>
    </row>
    <row r="80" spans="1:7" ht="12.75" x14ac:dyDescent="0.2">
      <c r="A80" s="49">
        <v>76</v>
      </c>
      <c r="B80" s="50">
        <f>GD_CHUNG!B80</f>
        <v>10629</v>
      </c>
      <c r="C80" s="50" t="str">
        <f>GD_CHUNG!C80</f>
        <v>Nguyễn Thị Cúc</v>
      </c>
      <c r="D80" s="50" t="str">
        <f>GD_CHUNG!D80</f>
        <v>Đội trưởng</v>
      </c>
      <c r="E80" s="172">
        <f>VLOOKUP(B80,GD_CHAM_CONG!$C$6:$AN$532,38,FALSE)</f>
        <v>4</v>
      </c>
      <c r="F80" s="172">
        <f>VLOOKUP(C80,GD_CHAM_CONG!D81:AN81,36,FALSE)</f>
        <v>27</v>
      </c>
      <c r="G80" s="43">
        <f>E80/F80*DM_TI_LE!$F$26*GD_CHUNG!M80</f>
        <v>0</v>
      </c>
    </row>
    <row r="81" spans="1:7" ht="12.75" x14ac:dyDescent="0.2">
      <c r="A81" s="49">
        <v>77</v>
      </c>
      <c r="B81" s="50">
        <f>GD_CHUNG!B81</f>
        <v>10628</v>
      </c>
      <c r="C81" s="50" t="str">
        <f>GD_CHUNG!C81</f>
        <v>Nguyễn Thị Thu Hà</v>
      </c>
      <c r="D81" s="50" t="str">
        <f>GD_CHUNG!D81</f>
        <v>Phó đội trưởng</v>
      </c>
      <c r="E81" s="172">
        <f>VLOOKUP(B81,GD_CHAM_CONG!$C$6:$AN$532,38,FALSE)</f>
        <v>27</v>
      </c>
      <c r="F81" s="172">
        <f>VLOOKUP(C81,GD_CHAM_CONG!D82:AN82,36,FALSE)</f>
        <v>27</v>
      </c>
      <c r="G81" s="43">
        <f>E81/F81*DM_TI_LE!$F$26*GD_CHUNG!M81</f>
        <v>0</v>
      </c>
    </row>
    <row r="82" spans="1:7" ht="12.75" x14ac:dyDescent="0.2">
      <c r="A82" s="49">
        <v>78</v>
      </c>
      <c r="B82" s="50">
        <f>GD_CHUNG!B82</f>
        <v>12555</v>
      </c>
      <c r="C82" s="50" t="str">
        <f>GD_CHUNG!C82</f>
        <v>Đinh Thanh Ngân</v>
      </c>
      <c r="D82" s="50" t="str">
        <f>GD_CHUNG!D82</f>
        <v>Nhân viên phục vụ hành khách hàng hóa</v>
      </c>
      <c r="E82" s="172">
        <f>VLOOKUP(B82,GD_CHAM_CONG!$C$6:$AN$532,38,FALSE)</f>
        <v>27</v>
      </c>
      <c r="F82" s="172">
        <f>VLOOKUP(C82,GD_CHAM_CONG!D83:AN83,36,FALSE)</f>
        <v>27</v>
      </c>
      <c r="G82" s="43">
        <f>E82/F82*DM_TI_LE!$F$26*GD_CHUNG!M82</f>
        <v>0</v>
      </c>
    </row>
    <row r="83" spans="1:7" ht="12.75" x14ac:dyDescent="0.2">
      <c r="A83" s="49">
        <v>79</v>
      </c>
      <c r="B83" s="50">
        <f>GD_CHUNG!B83</f>
        <v>12561</v>
      </c>
      <c r="C83" s="50" t="str">
        <f>GD_CHUNG!C83</f>
        <v>Lê Thị Hồng Vân</v>
      </c>
      <c r="D83" s="50" t="str">
        <f>GD_CHUNG!D83</f>
        <v>Nhân viên phục vụ hành khách hàng hóa</v>
      </c>
      <c r="E83" s="172">
        <f>VLOOKUP(B83,GD_CHAM_CONG!$C$6:$AN$532,38,FALSE)</f>
        <v>27</v>
      </c>
      <c r="F83" s="172">
        <f>VLOOKUP(C83,GD_CHAM_CONG!D84:AN84,36,FALSE)</f>
        <v>27</v>
      </c>
      <c r="G83" s="43">
        <f>E83/F83*DM_TI_LE!$F$26*GD_CHUNG!M83</f>
        <v>0</v>
      </c>
    </row>
    <row r="84" spans="1:7" ht="12.75" x14ac:dyDescent="0.2">
      <c r="A84" s="49">
        <v>80</v>
      </c>
      <c r="B84" s="50">
        <f>GD_CHUNG!B84</f>
        <v>12564</v>
      </c>
      <c r="C84" s="50" t="str">
        <f>GD_CHUNG!C84</f>
        <v>Đặng Thị Thu Hà</v>
      </c>
      <c r="D84" s="50" t="str">
        <f>GD_CHUNG!D84</f>
        <v>Nhân viên phục vụ hành khách hàng hóa</v>
      </c>
      <c r="E84" s="172">
        <f>VLOOKUP(B84,GD_CHAM_CONG!$C$6:$AN$532,38,FALSE)</f>
        <v>27</v>
      </c>
      <c r="F84" s="172">
        <f>VLOOKUP(C84,GD_CHAM_CONG!D85:AN85,36,FALSE)</f>
        <v>27</v>
      </c>
      <c r="G84" s="43">
        <f>E84/F84*DM_TI_LE!$F$26*GD_CHUNG!M84</f>
        <v>0</v>
      </c>
    </row>
    <row r="85" spans="1:7" ht="12.75" x14ac:dyDescent="0.2">
      <c r="A85" s="49">
        <v>81</v>
      </c>
      <c r="B85" s="50">
        <f>GD_CHUNG!B85</f>
        <v>12569</v>
      </c>
      <c r="C85" s="50" t="str">
        <f>GD_CHUNG!C85</f>
        <v>Cấn Hà An</v>
      </c>
      <c r="D85" s="50" t="str">
        <f>GD_CHUNG!D85</f>
        <v>Nhân viên phục vụ hành khách hàng hóa</v>
      </c>
      <c r="E85" s="172">
        <f>VLOOKUP(B85,GD_CHAM_CONG!$C$6:$AN$532,38,FALSE)</f>
        <v>26</v>
      </c>
      <c r="F85" s="172">
        <f>VLOOKUP(C85,GD_CHAM_CONG!D86:AN86,36,FALSE)</f>
        <v>27</v>
      </c>
      <c r="G85" s="43">
        <f>E85/F85*DM_TI_LE!$F$26*GD_CHUNG!M85</f>
        <v>0</v>
      </c>
    </row>
    <row r="86" spans="1:7" ht="12.75" x14ac:dyDescent="0.2">
      <c r="A86" s="49">
        <v>82</v>
      </c>
      <c r="B86" s="50">
        <f>GD_CHUNG!B86</f>
        <v>12570</v>
      </c>
      <c r="C86" s="50" t="str">
        <f>GD_CHUNG!C86</f>
        <v>Nguyễn Hoàng Hải</v>
      </c>
      <c r="D86" s="50" t="str">
        <f>GD_CHUNG!D86</f>
        <v>Nhân viên phục vụ hành khách hàng hóa</v>
      </c>
      <c r="E86" s="172">
        <f>VLOOKUP(B86,GD_CHAM_CONG!$C$6:$AN$532,38,FALSE)</f>
        <v>27</v>
      </c>
      <c r="F86" s="172">
        <f>VLOOKUP(C86,GD_CHAM_CONG!D87:AN87,36,FALSE)</f>
        <v>27</v>
      </c>
      <c r="G86" s="43">
        <f>E86/F86*DM_TI_LE!$F$26*GD_CHUNG!M86</f>
        <v>0</v>
      </c>
    </row>
    <row r="87" spans="1:7" ht="12.75" x14ac:dyDescent="0.2">
      <c r="A87" s="49">
        <v>83</v>
      </c>
      <c r="B87" s="50">
        <f>GD_CHUNG!B87</f>
        <v>13382</v>
      </c>
      <c r="C87" s="50" t="str">
        <f>GD_CHUNG!C87</f>
        <v>Nguyễn Thị Bích Thảo</v>
      </c>
      <c r="D87" s="50" t="str">
        <f>GD_CHUNG!D87</f>
        <v>Nhân viên phục vụ hành khách hàng hóa</v>
      </c>
      <c r="E87" s="172">
        <f>VLOOKUP(B87,GD_CHAM_CONG!$C$6:$AN$532,38,FALSE)</f>
        <v>26</v>
      </c>
      <c r="F87" s="172">
        <f>VLOOKUP(C87,GD_CHAM_CONG!D88:AN88,36,FALSE)</f>
        <v>27</v>
      </c>
      <c r="G87" s="43">
        <f>E87/F87*DM_TI_LE!$F$26*GD_CHUNG!M87</f>
        <v>0</v>
      </c>
    </row>
    <row r="88" spans="1:7" ht="12.75" x14ac:dyDescent="0.2">
      <c r="A88" s="49">
        <v>84</v>
      </c>
      <c r="B88" s="50">
        <f>GD_CHUNG!B88</f>
        <v>10570</v>
      </c>
      <c r="C88" s="50" t="str">
        <f>GD_CHUNG!C88</f>
        <v>Phạm Anh Dũng</v>
      </c>
      <c r="D88" s="50" t="str">
        <f>GD_CHUNG!D88</f>
        <v>NV PVHK</v>
      </c>
      <c r="E88" s="172">
        <f>VLOOKUP(B88,GD_CHAM_CONG!$C$6:$AN$532,38,FALSE)</f>
        <v>27</v>
      </c>
      <c r="F88" s="172">
        <f>VLOOKUP(C88,GD_CHAM_CONG!D89:AN89,36,FALSE)</f>
        <v>27</v>
      </c>
      <c r="G88" s="43">
        <f>E88/F88*DM_TI_LE!$F$26*GD_CHUNG!M88</f>
        <v>155000</v>
      </c>
    </row>
    <row r="89" spans="1:7" ht="12.75" x14ac:dyDescent="0.2">
      <c r="A89" s="49">
        <v>85</v>
      </c>
      <c r="B89" s="50">
        <f>GD_CHUNG!B89</f>
        <v>10583</v>
      </c>
      <c r="C89" s="50" t="str">
        <f>GD_CHUNG!C89</f>
        <v>Nguyễn Thanh Huy</v>
      </c>
      <c r="D89" s="50" t="str">
        <f>GD_CHUNG!D89</f>
        <v>NV PVHK</v>
      </c>
      <c r="E89" s="172">
        <f>VLOOKUP(B89,GD_CHAM_CONG!$C$6:$AN$532,38,FALSE)</f>
        <v>27</v>
      </c>
      <c r="F89" s="172">
        <f>VLOOKUP(C89,GD_CHAM_CONG!D90:AN90,36,FALSE)</f>
        <v>27</v>
      </c>
      <c r="G89" s="43">
        <f>E89/F89*DM_TI_LE!$F$26*GD_CHUNG!M89</f>
        <v>155000</v>
      </c>
    </row>
    <row r="90" spans="1:7" ht="12.75" x14ac:dyDescent="0.2">
      <c r="A90" s="49">
        <v>86</v>
      </c>
      <c r="B90" s="50">
        <f>GD_CHUNG!B90</f>
        <v>10585</v>
      </c>
      <c r="C90" s="50" t="str">
        <f>GD_CHUNG!C90</f>
        <v>Nguyễn Thị Minh Thu</v>
      </c>
      <c r="D90" s="50" t="str">
        <f>GD_CHUNG!D90</f>
        <v>NV PVHK</v>
      </c>
      <c r="E90" s="172">
        <f>VLOOKUP(B90,GD_CHAM_CONG!$C$6:$AN$532,38,FALSE)</f>
        <v>27</v>
      </c>
      <c r="F90" s="172">
        <f>VLOOKUP(C90,GD_CHAM_CONG!D91:AN91,36,FALSE)</f>
        <v>27</v>
      </c>
      <c r="G90" s="43">
        <f>E90/F90*DM_TI_LE!$F$26*GD_CHUNG!M90</f>
        <v>155000</v>
      </c>
    </row>
    <row r="91" spans="1:7" ht="12.75" x14ac:dyDescent="0.2">
      <c r="A91" s="49">
        <v>87</v>
      </c>
      <c r="B91" s="50">
        <f>GD_CHUNG!B91</f>
        <v>10586</v>
      </c>
      <c r="C91" s="50" t="str">
        <f>GD_CHUNG!C91</f>
        <v>Nguyễn Thu Hằng</v>
      </c>
      <c r="D91" s="50" t="str">
        <f>GD_CHUNG!D91</f>
        <v>NV PVHK</v>
      </c>
      <c r="E91" s="172">
        <f>VLOOKUP(B91,GD_CHAM_CONG!$C$6:$AN$532,38,FALSE)</f>
        <v>27</v>
      </c>
      <c r="F91" s="172">
        <f>VLOOKUP(C91,GD_CHAM_CONG!D92:AN92,36,FALSE)</f>
        <v>27</v>
      </c>
      <c r="G91" s="43">
        <f>E91/F91*DM_TI_LE!$F$26*GD_CHUNG!M91</f>
        <v>0</v>
      </c>
    </row>
    <row r="92" spans="1:7" ht="12.75" x14ac:dyDescent="0.2">
      <c r="A92" s="49">
        <v>88</v>
      </c>
      <c r="B92" s="50">
        <f>GD_CHUNG!B92</f>
        <v>10600</v>
      </c>
      <c r="C92" s="50" t="str">
        <f>GD_CHUNG!C92</f>
        <v>Nguyễn Thị Vân Anh</v>
      </c>
      <c r="D92" s="50" t="str">
        <f>GD_CHUNG!D92</f>
        <v>NV PVHK</v>
      </c>
      <c r="E92" s="172">
        <f>VLOOKUP(B92,GD_CHAM_CONG!$C$6:$AN$532,38,FALSE)</f>
        <v>27</v>
      </c>
      <c r="F92" s="172">
        <f>VLOOKUP(C92,GD_CHAM_CONG!D93:AN93,36,FALSE)</f>
        <v>27</v>
      </c>
      <c r="G92" s="43">
        <f>E92/F92*DM_TI_LE!$F$26*GD_CHUNG!M92</f>
        <v>0</v>
      </c>
    </row>
    <row r="93" spans="1:7" ht="12.75" x14ac:dyDescent="0.2">
      <c r="A93" s="49">
        <v>89</v>
      </c>
      <c r="B93" s="50">
        <f>GD_CHUNG!B93</f>
        <v>10601</v>
      </c>
      <c r="C93" s="50" t="str">
        <f>GD_CHUNG!C93</f>
        <v>Phan Thị Hạnh</v>
      </c>
      <c r="D93" s="50" t="str">
        <f>GD_CHUNG!D93</f>
        <v>NV PVHK</v>
      </c>
      <c r="E93" s="172">
        <f>VLOOKUP(B93,GD_CHAM_CONG!$C$6:$AN$532,38,FALSE)</f>
        <v>27</v>
      </c>
      <c r="F93" s="172">
        <f>VLOOKUP(C93,GD_CHAM_CONG!D94:AN94,36,FALSE)</f>
        <v>27</v>
      </c>
      <c r="G93" s="43">
        <f>E93/F93*DM_TI_LE!$F$26*GD_CHUNG!M93</f>
        <v>0</v>
      </c>
    </row>
    <row r="94" spans="1:7" ht="12.75" x14ac:dyDescent="0.2">
      <c r="A94" s="49">
        <v>90</v>
      </c>
      <c r="B94" s="50">
        <f>GD_CHUNG!B94</f>
        <v>10608</v>
      </c>
      <c r="C94" s="50" t="str">
        <f>GD_CHUNG!C94</f>
        <v>Nguyễn Thị Hương</v>
      </c>
      <c r="D94" s="50" t="str">
        <f>GD_CHUNG!D94</f>
        <v>NV PVHK</v>
      </c>
      <c r="E94" s="172">
        <f>VLOOKUP(B94,GD_CHAM_CONG!$C$6:$AN$532,38,FALSE)</f>
        <v>27</v>
      </c>
      <c r="F94" s="172">
        <f>VLOOKUP(C94,GD_CHAM_CONG!D95:AN95,36,FALSE)</f>
        <v>27</v>
      </c>
      <c r="G94" s="43">
        <f>E94/F94*DM_TI_LE!$F$26*GD_CHUNG!M94</f>
        <v>155000</v>
      </c>
    </row>
    <row r="95" spans="1:7" ht="12.75" x14ac:dyDescent="0.2">
      <c r="A95" s="49">
        <v>91</v>
      </c>
      <c r="B95" s="50">
        <f>GD_CHUNG!B95</f>
        <v>10624</v>
      </c>
      <c r="C95" s="50" t="str">
        <f>GD_CHUNG!C95</f>
        <v>Nguyễn Huyền Trang</v>
      </c>
      <c r="D95" s="50" t="str">
        <f>GD_CHUNG!D95</f>
        <v>NV PVHK</v>
      </c>
      <c r="E95" s="172">
        <f>VLOOKUP(B95,GD_CHAM_CONG!$C$6:$AN$532,38,FALSE)</f>
        <v>0</v>
      </c>
      <c r="F95" s="172">
        <f>VLOOKUP(C95,GD_CHAM_CONG!D96:AN96,36,FALSE)</f>
        <v>27</v>
      </c>
      <c r="G95" s="43">
        <f>E95/F95*DM_TI_LE!$F$26*GD_CHUNG!M95</f>
        <v>0</v>
      </c>
    </row>
    <row r="96" spans="1:7" ht="12.75" x14ac:dyDescent="0.2">
      <c r="A96" s="49">
        <v>92</v>
      </c>
      <c r="B96" s="50">
        <f>GD_CHUNG!B96</f>
        <v>10625</v>
      </c>
      <c r="C96" s="50" t="str">
        <f>GD_CHUNG!C96</f>
        <v>Vương Thị Thanh Nhàn</v>
      </c>
      <c r="D96" s="50" t="str">
        <f>GD_CHUNG!D96</f>
        <v>NV PVHK</v>
      </c>
      <c r="E96" s="172">
        <f>VLOOKUP(B96,GD_CHAM_CONG!$C$6:$AN$532,38,FALSE)</f>
        <v>27</v>
      </c>
      <c r="F96" s="172">
        <f>VLOOKUP(C96,GD_CHAM_CONG!D97:AN97,36,FALSE)</f>
        <v>27</v>
      </c>
      <c r="G96" s="43">
        <f>E96/F96*DM_TI_LE!$F$26*GD_CHUNG!M96</f>
        <v>155000</v>
      </c>
    </row>
    <row r="97" spans="1:7" ht="12.75" x14ac:dyDescent="0.2">
      <c r="A97" s="49">
        <v>93</v>
      </c>
      <c r="B97" s="50">
        <f>GD_CHUNG!B97</f>
        <v>10633</v>
      </c>
      <c r="C97" s="50" t="str">
        <f>GD_CHUNG!C97</f>
        <v>Quàng Thị Phúc</v>
      </c>
      <c r="D97" s="50" t="str">
        <f>GD_CHUNG!D97</f>
        <v>NV PVHK</v>
      </c>
      <c r="E97" s="172">
        <f>VLOOKUP(B97,GD_CHAM_CONG!$C$6:$AN$532,38,FALSE)</f>
        <v>27</v>
      </c>
      <c r="F97" s="172">
        <f>VLOOKUP(C97,GD_CHAM_CONG!D98:AN98,36,FALSE)</f>
        <v>27</v>
      </c>
      <c r="G97" s="43">
        <f>E97/F97*DM_TI_LE!$F$26*GD_CHUNG!M97</f>
        <v>155000</v>
      </c>
    </row>
    <row r="98" spans="1:7" ht="12.75" x14ac:dyDescent="0.2">
      <c r="A98" s="49">
        <v>94</v>
      </c>
      <c r="B98" s="50">
        <f>GD_CHUNG!B98</f>
        <v>10634</v>
      </c>
      <c r="C98" s="50" t="str">
        <f>GD_CHUNG!C98</f>
        <v>Phạm Thị Thanh Hoa</v>
      </c>
      <c r="D98" s="50" t="str">
        <f>GD_CHUNG!D98</f>
        <v>NV PVHK</v>
      </c>
      <c r="E98" s="172">
        <f>VLOOKUP(B98,GD_CHAM_CONG!$C$6:$AN$532,38,FALSE)</f>
        <v>27</v>
      </c>
      <c r="F98" s="172">
        <f>VLOOKUP(C98,GD_CHAM_CONG!D99:AN99,36,FALSE)</f>
        <v>27</v>
      </c>
      <c r="G98" s="43">
        <f>E98/F98*DM_TI_LE!$F$26*GD_CHUNG!M98</f>
        <v>155000</v>
      </c>
    </row>
    <row r="99" spans="1:7" ht="12.75" x14ac:dyDescent="0.2">
      <c r="A99" s="49">
        <v>95</v>
      </c>
      <c r="B99" s="50">
        <f>GD_CHUNG!B99</f>
        <v>10635</v>
      </c>
      <c r="C99" s="50" t="str">
        <f>GD_CHUNG!C99</f>
        <v>Đào Thị Mận</v>
      </c>
      <c r="D99" s="50" t="str">
        <f>GD_CHUNG!D99</f>
        <v>NV PVHK</v>
      </c>
      <c r="E99" s="172">
        <f>VLOOKUP(B99,GD_CHAM_CONG!$C$6:$AN$532,38,FALSE)</f>
        <v>27</v>
      </c>
      <c r="F99" s="172">
        <f>VLOOKUP(C99,GD_CHAM_CONG!D100:AN100,36,FALSE)</f>
        <v>27</v>
      </c>
      <c r="G99" s="43">
        <f>E99/F99*DM_TI_LE!$F$26*GD_CHUNG!M99</f>
        <v>0</v>
      </c>
    </row>
    <row r="100" spans="1:7" ht="12.75" x14ac:dyDescent="0.2">
      <c r="A100" s="49">
        <v>96</v>
      </c>
      <c r="B100" s="50">
        <f>GD_CHUNG!B100</f>
        <v>11105</v>
      </c>
      <c r="C100" s="50" t="str">
        <f>GD_CHUNG!C100</f>
        <v>Ngô Minh Thanh</v>
      </c>
      <c r="D100" s="50" t="str">
        <f>GD_CHUNG!D100</f>
        <v>NV PVHK</v>
      </c>
      <c r="E100" s="172">
        <f>VLOOKUP(B100,GD_CHAM_CONG!$C$6:$AN$532,38,FALSE)</f>
        <v>27</v>
      </c>
      <c r="F100" s="172">
        <f>VLOOKUP(C100,GD_CHAM_CONG!D101:AN101,36,FALSE)</f>
        <v>27</v>
      </c>
      <c r="G100" s="43">
        <f>E100/F100*DM_TI_LE!$F$26*GD_CHUNG!M100</f>
        <v>0</v>
      </c>
    </row>
    <row r="101" spans="1:7" ht="12.75" x14ac:dyDescent="0.2">
      <c r="A101" s="49">
        <v>97</v>
      </c>
      <c r="B101" s="50">
        <f>GD_CHUNG!B101</f>
        <v>11107</v>
      </c>
      <c r="C101" s="50" t="str">
        <f>GD_CHUNG!C101</f>
        <v>Vũ Thị Thơm</v>
      </c>
      <c r="D101" s="50" t="str">
        <f>GD_CHUNG!D101</f>
        <v>NV PVHK</v>
      </c>
      <c r="E101" s="172">
        <f>VLOOKUP(B101,GD_CHAM_CONG!$C$6:$AN$532,38,FALSE)</f>
        <v>27</v>
      </c>
      <c r="F101" s="172">
        <f>VLOOKUP(C101,GD_CHAM_CONG!D102:AN102,36,FALSE)</f>
        <v>27</v>
      </c>
      <c r="G101" s="43">
        <f>E101/F101*DM_TI_LE!$F$26*GD_CHUNG!M101</f>
        <v>0</v>
      </c>
    </row>
    <row r="102" spans="1:7" ht="12.75" x14ac:dyDescent="0.2">
      <c r="A102" s="49">
        <v>98</v>
      </c>
      <c r="B102" s="50">
        <f>GD_CHUNG!B102</f>
        <v>11109</v>
      </c>
      <c r="C102" s="50" t="str">
        <f>GD_CHUNG!C102</f>
        <v>Phạm Thành Việt</v>
      </c>
      <c r="D102" s="50" t="str">
        <f>GD_CHUNG!D102</f>
        <v>NV PVHK</v>
      </c>
      <c r="E102" s="172">
        <f>VLOOKUP(B102,GD_CHAM_CONG!$C$6:$AN$532,38,FALSE)</f>
        <v>27</v>
      </c>
      <c r="F102" s="172">
        <f>VLOOKUP(C102,GD_CHAM_CONG!D103:AN103,36,FALSE)</f>
        <v>27</v>
      </c>
      <c r="G102" s="43">
        <f>E102/F102*DM_TI_LE!$F$26*GD_CHUNG!M102</f>
        <v>0</v>
      </c>
    </row>
    <row r="103" spans="1:7" ht="12.75" x14ac:dyDescent="0.2">
      <c r="A103" s="49">
        <v>99</v>
      </c>
      <c r="B103" s="50">
        <f>GD_CHUNG!B103</f>
        <v>11766</v>
      </c>
      <c r="C103" s="50" t="str">
        <f>GD_CHUNG!C103</f>
        <v>Nguyễn Thị Vân</v>
      </c>
      <c r="D103" s="50" t="str">
        <f>GD_CHUNG!D103</f>
        <v>NV PVHK</v>
      </c>
      <c r="E103" s="172">
        <f>VLOOKUP(B103,GD_CHAM_CONG!$C$6:$AN$532,38,FALSE)</f>
        <v>27</v>
      </c>
      <c r="F103" s="172">
        <f>VLOOKUP(C103,GD_CHAM_CONG!D104:AN104,36,FALSE)</f>
        <v>27</v>
      </c>
      <c r="G103" s="43">
        <f>E103/F103*DM_TI_LE!$F$26*GD_CHUNG!M103</f>
        <v>0</v>
      </c>
    </row>
    <row r="104" spans="1:7" ht="12.75" x14ac:dyDescent="0.2">
      <c r="A104" s="49">
        <v>100</v>
      </c>
      <c r="B104" s="50">
        <f>GD_CHUNG!B104</f>
        <v>13096</v>
      </c>
      <c r="C104" s="50" t="str">
        <f>GD_CHUNG!C104</f>
        <v>Đinh Văn Long</v>
      </c>
      <c r="D104" s="50" t="str">
        <f>GD_CHUNG!D104</f>
        <v>NV PVHK</v>
      </c>
      <c r="E104" s="172">
        <f>VLOOKUP(B104,GD_CHAM_CONG!$C$6:$AN$532,38,FALSE)</f>
        <v>27</v>
      </c>
      <c r="F104" s="172">
        <f>VLOOKUP(C104,GD_CHAM_CONG!D105:AN105,36,FALSE)</f>
        <v>27</v>
      </c>
      <c r="G104" s="43">
        <f>E104/F104*DM_TI_LE!$F$26*GD_CHUNG!M104</f>
        <v>0</v>
      </c>
    </row>
    <row r="105" spans="1:7" ht="12.75" x14ac:dyDescent="0.2">
      <c r="A105" s="49">
        <v>101</v>
      </c>
      <c r="B105" s="50">
        <f>GD_CHUNG!B105</f>
        <v>10778</v>
      </c>
      <c r="C105" s="50" t="str">
        <f>GD_CHUNG!C105</f>
        <v>Nguyễn Thị Hồng Anh</v>
      </c>
      <c r="D105" s="50" t="str">
        <f>GD_CHUNG!D105</f>
        <v>Nv VS MB</v>
      </c>
      <c r="E105" s="172">
        <f>VLOOKUP(B105,GD_CHAM_CONG!$C$6:$AN$532,38,FALSE)</f>
        <v>27</v>
      </c>
      <c r="F105" s="172">
        <f>VLOOKUP(C105,GD_CHAM_CONG!D106:AN106,36,FALSE)</f>
        <v>27</v>
      </c>
      <c r="G105" s="43">
        <f>E105/F105*DM_TI_LE!$F$26*GD_CHUNG!M105</f>
        <v>0</v>
      </c>
    </row>
    <row r="106" spans="1:7" ht="12.75" x14ac:dyDescent="0.2">
      <c r="A106" s="49">
        <v>102</v>
      </c>
      <c r="B106" s="50">
        <f>GD_CHUNG!B106</f>
        <v>11765</v>
      </c>
      <c r="C106" s="50" t="str">
        <f>GD_CHUNG!C106</f>
        <v>Hoàng Thị Hồng Nhung</v>
      </c>
      <c r="D106" s="50" t="str">
        <f>GD_CHUNG!D106</f>
        <v>NV PVHK</v>
      </c>
      <c r="E106" s="172">
        <f>VLOOKUP(B106,GD_CHAM_CONG!$C$6:$AN$532,38,FALSE)</f>
        <v>21</v>
      </c>
      <c r="F106" s="172">
        <f>VLOOKUP(C106,GD_CHAM_CONG!D107:AN107,36,FALSE)</f>
        <v>27</v>
      </c>
      <c r="G106" s="43">
        <f>E106/F106*DM_TI_LE!$F$26*GD_CHUNG!M106</f>
        <v>0</v>
      </c>
    </row>
    <row r="107" spans="1:7" ht="12.75" x14ac:dyDescent="0.2">
      <c r="A107" s="49">
        <v>103</v>
      </c>
      <c r="B107" s="50">
        <f>GD_CHUNG!B107</f>
        <v>10631</v>
      </c>
      <c r="C107" s="50" t="str">
        <f>GD_CHUNG!C107</f>
        <v>Nguyễn Thị Phương Mai</v>
      </c>
      <c r="D107" s="50" t="str">
        <f>GD_CHUNG!D107</f>
        <v>Đội trưởng</v>
      </c>
      <c r="E107" s="172">
        <f>VLOOKUP(B107,GD_CHAM_CONG!$C$6:$AN$532,38,FALSE)</f>
        <v>27</v>
      </c>
      <c r="F107" s="172">
        <f>VLOOKUP(C107,GD_CHAM_CONG!D108:AN108,36,FALSE)</f>
        <v>27</v>
      </c>
      <c r="G107" s="43">
        <f>E107/F107*DM_TI_LE!$F$26*GD_CHUNG!M107</f>
        <v>0</v>
      </c>
    </row>
    <row r="108" spans="1:7" ht="12.75" x14ac:dyDescent="0.2">
      <c r="A108" s="49">
        <v>104</v>
      </c>
      <c r="B108" s="50">
        <f>GD_CHUNG!B108</f>
        <v>10630</v>
      </c>
      <c r="C108" s="50" t="str">
        <f>GD_CHUNG!C108</f>
        <v>Nguyễn Thị Thu Hương</v>
      </c>
      <c r="D108" s="50" t="str">
        <f>GD_CHUNG!D108</f>
        <v>Đội phó</v>
      </c>
      <c r="E108" s="172">
        <f>VLOOKUP(B108,GD_CHAM_CONG!$C$6:$AN$532,38,FALSE)</f>
        <v>27</v>
      </c>
      <c r="F108" s="172">
        <f>VLOOKUP(C108,GD_CHAM_CONG!D109:AN109,36,FALSE)</f>
        <v>27</v>
      </c>
      <c r="G108" s="43">
        <f>E108/F108*DM_TI_LE!$F$26*GD_CHUNG!M108</f>
        <v>0</v>
      </c>
    </row>
    <row r="109" spans="1:7" ht="12.75" x14ac:dyDescent="0.2">
      <c r="A109" s="49">
        <v>105</v>
      </c>
      <c r="B109" s="50">
        <f>GD_CHUNG!B109</f>
        <v>12549</v>
      </c>
      <c r="C109" s="50" t="str">
        <f>GD_CHUNG!C109</f>
        <v>Nguyễn Tuấn Linh</v>
      </c>
      <c r="D109" s="50" t="str">
        <f>GD_CHUNG!D109</f>
        <v>Nhân viên phục vụ hành khách hàng hóa</v>
      </c>
      <c r="E109" s="172">
        <f>VLOOKUP(B109,GD_CHAM_CONG!$C$6:$AN$532,38,FALSE)</f>
        <v>23</v>
      </c>
      <c r="F109" s="172">
        <f>VLOOKUP(C109,GD_CHAM_CONG!D110:AN110,36,FALSE)</f>
        <v>27</v>
      </c>
      <c r="G109" s="43">
        <f>E109/F109*DM_TI_LE!$F$26*GD_CHUNG!M109</f>
        <v>0</v>
      </c>
    </row>
    <row r="110" spans="1:7" ht="12.75" x14ac:dyDescent="0.2">
      <c r="A110" s="49">
        <v>106</v>
      </c>
      <c r="B110" s="50">
        <f>GD_CHUNG!B110</f>
        <v>12568</v>
      </c>
      <c r="C110" s="50" t="str">
        <f>GD_CHUNG!C110</f>
        <v>Nguyễn Thị Hồng Minh</v>
      </c>
      <c r="D110" s="50" t="str">
        <f>GD_CHUNG!D110</f>
        <v>Nhân viên phục vụ hành khách hàng hóa</v>
      </c>
      <c r="E110" s="172">
        <f>VLOOKUP(B110,GD_CHAM_CONG!$C$6:$AN$532,38,FALSE)</f>
        <v>27</v>
      </c>
      <c r="F110" s="172">
        <f>VLOOKUP(C110,GD_CHAM_CONG!D111:AN111,36,FALSE)</f>
        <v>27</v>
      </c>
      <c r="G110" s="43">
        <f>E110/F110*DM_TI_LE!$F$26*GD_CHUNG!M110</f>
        <v>0</v>
      </c>
    </row>
    <row r="111" spans="1:7" ht="12.75" x14ac:dyDescent="0.2">
      <c r="A111" s="49">
        <v>107</v>
      </c>
      <c r="B111" s="50">
        <f>GD_CHUNG!B111</f>
        <v>12571</v>
      </c>
      <c r="C111" s="50" t="str">
        <f>GD_CHUNG!C111</f>
        <v>Ngô Thị Diễm Quỳnh</v>
      </c>
      <c r="D111" s="50" t="str">
        <f>GD_CHUNG!D111</f>
        <v>Nhân viên phục vụ hành khách hàng hóa</v>
      </c>
      <c r="E111" s="172">
        <f>VLOOKUP(B111,GD_CHAM_CONG!$C$6:$AN$532,38,FALSE)</f>
        <v>27</v>
      </c>
      <c r="F111" s="172">
        <f>VLOOKUP(C111,GD_CHAM_CONG!D112:AN112,36,FALSE)</f>
        <v>27</v>
      </c>
      <c r="G111" s="43">
        <f>E111/F111*DM_TI_LE!$F$26*GD_CHUNG!M111</f>
        <v>0</v>
      </c>
    </row>
    <row r="112" spans="1:7" ht="12.75" x14ac:dyDescent="0.2">
      <c r="A112" s="49">
        <v>108</v>
      </c>
      <c r="B112" s="50">
        <f>GD_CHUNG!B112</f>
        <v>13370</v>
      </c>
      <c r="C112" s="50" t="str">
        <f>GD_CHUNG!C112</f>
        <v>Đinh Đức Điệp</v>
      </c>
      <c r="D112" s="50" t="str">
        <f>GD_CHUNG!D112</f>
        <v>Nhân viên phục vụ hành khách hàng hóa</v>
      </c>
      <c r="E112" s="172">
        <f>VLOOKUP(B112,GD_CHAM_CONG!$C$6:$AN$532,38,FALSE)</f>
        <v>27</v>
      </c>
      <c r="F112" s="172">
        <f>VLOOKUP(C112,GD_CHAM_CONG!D113:AN113,36,FALSE)</f>
        <v>27</v>
      </c>
      <c r="G112" s="43">
        <f>E112/F112*DM_TI_LE!$F$26*GD_CHUNG!M112</f>
        <v>0</v>
      </c>
    </row>
    <row r="113" spans="1:7" ht="12.75" x14ac:dyDescent="0.2">
      <c r="A113" s="49">
        <v>109</v>
      </c>
      <c r="B113" s="50">
        <f>GD_CHUNG!B113</f>
        <v>13372</v>
      </c>
      <c r="C113" s="50" t="str">
        <f>GD_CHUNG!C113</f>
        <v>Trần Thị Hoa Lý</v>
      </c>
      <c r="D113" s="50" t="str">
        <f>GD_CHUNG!D113</f>
        <v>Nhân viên phục vụ hành khách hàng hóa</v>
      </c>
      <c r="E113" s="172">
        <f>VLOOKUP(B113,GD_CHAM_CONG!$C$6:$AN$532,38,FALSE)</f>
        <v>27</v>
      </c>
      <c r="F113" s="172">
        <f>VLOOKUP(C113,GD_CHAM_CONG!D114:AN114,36,FALSE)</f>
        <v>27</v>
      </c>
      <c r="G113" s="43">
        <f>E113/F113*DM_TI_LE!$F$26*GD_CHUNG!M113</f>
        <v>0</v>
      </c>
    </row>
    <row r="114" spans="1:7" ht="12.75" x14ac:dyDescent="0.2">
      <c r="A114" s="49">
        <v>110</v>
      </c>
      <c r="B114" s="50">
        <f>GD_CHUNG!B114</f>
        <v>13376</v>
      </c>
      <c r="C114" s="50" t="str">
        <f>GD_CHUNG!C114</f>
        <v>Vũ Thùy Linh</v>
      </c>
      <c r="D114" s="50" t="str">
        <f>GD_CHUNG!D114</f>
        <v>Nhân viên phục vụ hành khách hàng hóa</v>
      </c>
      <c r="E114" s="172">
        <f>VLOOKUP(B114,GD_CHAM_CONG!$C$6:$AN$532,38,FALSE)</f>
        <v>27</v>
      </c>
      <c r="F114" s="172">
        <f>VLOOKUP(C114,GD_CHAM_CONG!D115:AN115,36,FALSE)</f>
        <v>27</v>
      </c>
      <c r="G114" s="43">
        <f>E114/F114*DM_TI_LE!$F$26*GD_CHUNG!M114</f>
        <v>0</v>
      </c>
    </row>
    <row r="115" spans="1:7" ht="12.75" x14ac:dyDescent="0.2">
      <c r="A115" s="49">
        <v>111</v>
      </c>
      <c r="B115" s="50">
        <f>GD_CHUNG!B115</f>
        <v>13377</v>
      </c>
      <c r="C115" s="50" t="str">
        <f>GD_CHUNG!C115</f>
        <v>Vũ Thị Bích Dung</v>
      </c>
      <c r="D115" s="50" t="str">
        <f>GD_CHUNG!D115</f>
        <v>Nhân viên phục vụ hành khách hàng hóa</v>
      </c>
      <c r="E115" s="172">
        <f>VLOOKUP(B115,GD_CHAM_CONG!$C$6:$AN$532,38,FALSE)</f>
        <v>27</v>
      </c>
      <c r="F115" s="172">
        <f>VLOOKUP(C115,GD_CHAM_CONG!D116:AN116,36,FALSE)</f>
        <v>27</v>
      </c>
      <c r="G115" s="43">
        <f>E115/F115*DM_TI_LE!$F$26*GD_CHUNG!M115</f>
        <v>0</v>
      </c>
    </row>
    <row r="116" spans="1:7" ht="12.75" x14ac:dyDescent="0.2">
      <c r="A116" s="49">
        <v>112</v>
      </c>
      <c r="B116" s="50">
        <f>GD_CHUNG!B116</f>
        <v>13378</v>
      </c>
      <c r="C116" s="50" t="str">
        <f>GD_CHUNG!C116</f>
        <v>Nguyễn Bảo Ngân</v>
      </c>
      <c r="D116" s="50" t="str">
        <f>GD_CHUNG!D116</f>
        <v>Nhân viên phục vụ hành khách hàng hóa</v>
      </c>
      <c r="E116" s="172">
        <f>VLOOKUP(B116,GD_CHAM_CONG!$C$6:$AN$532,38,FALSE)</f>
        <v>27</v>
      </c>
      <c r="F116" s="172">
        <f>VLOOKUP(C116,GD_CHAM_CONG!D117:AN117,36,FALSE)</f>
        <v>27</v>
      </c>
      <c r="G116" s="43">
        <f>E116/F116*DM_TI_LE!$F$26*GD_CHUNG!M116</f>
        <v>0</v>
      </c>
    </row>
    <row r="117" spans="1:7" ht="12.75" x14ac:dyDescent="0.2">
      <c r="A117" s="49">
        <v>113</v>
      </c>
      <c r="B117" s="50">
        <f>GD_CHUNG!B117</f>
        <v>13379</v>
      </c>
      <c r="C117" s="50" t="str">
        <f>GD_CHUNG!C117</f>
        <v>Nguyễn Thùy Linh</v>
      </c>
      <c r="D117" s="50" t="str">
        <f>GD_CHUNG!D117</f>
        <v>Nhân viên phục vụ hành khách hàng hóa</v>
      </c>
      <c r="E117" s="172">
        <f>VLOOKUP(B117,GD_CHAM_CONG!$C$6:$AN$532,38,FALSE)</f>
        <v>27</v>
      </c>
      <c r="F117" s="172">
        <f>VLOOKUP(C117,GD_CHAM_CONG!D118:AN118,36,FALSE)</f>
        <v>27</v>
      </c>
      <c r="G117" s="43">
        <f>E117/F117*DM_TI_LE!$F$26*GD_CHUNG!M117</f>
        <v>0</v>
      </c>
    </row>
    <row r="118" spans="1:7" ht="12.75" x14ac:dyDescent="0.2">
      <c r="A118" s="49">
        <v>114</v>
      </c>
      <c r="B118" s="50">
        <f>GD_CHUNG!B118</f>
        <v>13674</v>
      </c>
      <c r="C118" s="50" t="str">
        <f>GD_CHUNG!C118</f>
        <v>Lê Thị Minh Phượng</v>
      </c>
      <c r="D118" s="50" t="str">
        <f>GD_CHUNG!D118</f>
        <v>Nhân viên phục vụ hành khách hàng hóa</v>
      </c>
      <c r="E118" s="172">
        <f>VLOOKUP(B118,GD_CHAM_CONG!$C$6:$AN$532,38,FALSE)</f>
        <v>27</v>
      </c>
      <c r="F118" s="172">
        <f>VLOOKUP(C118,GD_CHAM_CONG!D119:AN119,36,FALSE)</f>
        <v>27</v>
      </c>
      <c r="G118" s="43">
        <f>E118/F118*DM_TI_LE!$F$26*GD_CHUNG!M118</f>
        <v>0</v>
      </c>
    </row>
    <row r="119" spans="1:7" ht="12.75" x14ac:dyDescent="0.2">
      <c r="A119" s="49">
        <v>115</v>
      </c>
      <c r="B119" s="50">
        <f>GD_CHUNG!B119</f>
        <v>13675</v>
      </c>
      <c r="C119" s="50" t="str">
        <f>GD_CHUNG!C119</f>
        <v>Võ Thị Kiều Oanh</v>
      </c>
      <c r="D119" s="50" t="str">
        <f>GD_CHUNG!D119</f>
        <v>Nhân viên phục vụ hành khách hàng hóa</v>
      </c>
      <c r="E119" s="172">
        <f>VLOOKUP(B119,GD_CHAM_CONG!$C$6:$AN$532,38,FALSE)</f>
        <v>27</v>
      </c>
      <c r="F119" s="172">
        <f>VLOOKUP(C119,GD_CHAM_CONG!D120:AN120,36,FALSE)</f>
        <v>27</v>
      </c>
      <c r="G119" s="43">
        <f>E119/F119*DM_TI_LE!$F$26*GD_CHUNG!M119</f>
        <v>0</v>
      </c>
    </row>
    <row r="120" spans="1:7" ht="12.75" x14ac:dyDescent="0.2">
      <c r="A120" s="49">
        <v>116</v>
      </c>
      <c r="B120" s="50">
        <f>GD_CHUNG!B120</f>
        <v>13676</v>
      </c>
      <c r="C120" s="50" t="str">
        <f>GD_CHUNG!C120</f>
        <v>Trần Thị Bích Ngọc</v>
      </c>
      <c r="D120" s="50" t="str">
        <f>GD_CHUNG!D120</f>
        <v>Nhân viên phục vụ hành khách hàng hóa</v>
      </c>
      <c r="E120" s="172">
        <f>VLOOKUP(B120,GD_CHAM_CONG!$C$6:$AN$532,38,FALSE)</f>
        <v>26</v>
      </c>
      <c r="F120" s="172">
        <f>VLOOKUP(C120,GD_CHAM_CONG!D121:AN121,36,FALSE)</f>
        <v>27</v>
      </c>
      <c r="G120" s="43">
        <f>E120/F120*DM_TI_LE!$F$26*GD_CHUNG!M120</f>
        <v>0</v>
      </c>
    </row>
    <row r="121" spans="1:7" ht="12.75" x14ac:dyDescent="0.2">
      <c r="A121" s="49">
        <v>117</v>
      </c>
      <c r="B121" s="50">
        <f>GD_CHUNG!B121</f>
        <v>10569</v>
      </c>
      <c r="C121" s="50" t="str">
        <f>GD_CHUNG!C121</f>
        <v>Đàm Thu Hường</v>
      </c>
      <c r="D121" s="50" t="str">
        <f>GD_CHUNG!D121</f>
        <v>NV PVHK</v>
      </c>
      <c r="E121" s="172">
        <f>VLOOKUP(B121,GD_CHAM_CONG!$C$6:$AN$532,38,FALSE)</f>
        <v>27</v>
      </c>
      <c r="F121" s="172">
        <f>VLOOKUP(C121,GD_CHAM_CONG!D122:AN122,36,FALSE)</f>
        <v>27</v>
      </c>
      <c r="G121" s="43">
        <f>E121/F121*DM_TI_LE!$F$26*GD_CHUNG!M121</f>
        <v>0</v>
      </c>
    </row>
    <row r="122" spans="1:7" ht="12.75" x14ac:dyDescent="0.2">
      <c r="A122" s="49">
        <v>118</v>
      </c>
      <c r="B122" s="50">
        <f>GD_CHUNG!B122</f>
        <v>10571</v>
      </c>
      <c r="C122" s="50" t="str">
        <f>GD_CHUNG!C122</f>
        <v>Nguyễn Thị Thùy Dung</v>
      </c>
      <c r="D122" s="50" t="str">
        <f>GD_CHUNG!D122</f>
        <v>NV PVHK</v>
      </c>
      <c r="E122" s="172">
        <f>VLOOKUP(B122,GD_CHAM_CONG!$C$6:$AN$532,38,FALSE)</f>
        <v>27</v>
      </c>
      <c r="F122" s="172">
        <f>VLOOKUP(C122,GD_CHAM_CONG!D123:AN123,36,FALSE)</f>
        <v>27</v>
      </c>
      <c r="G122" s="43">
        <f>E122/F122*DM_TI_LE!$F$26*GD_CHUNG!M122</f>
        <v>155000</v>
      </c>
    </row>
    <row r="123" spans="1:7" ht="12.75" x14ac:dyDescent="0.2">
      <c r="A123" s="49">
        <v>119</v>
      </c>
      <c r="B123" s="50">
        <f>GD_CHUNG!B123</f>
        <v>10578</v>
      </c>
      <c r="C123" s="50" t="str">
        <f>GD_CHUNG!C123</f>
        <v>Bùi Việt Quang</v>
      </c>
      <c r="D123" s="50" t="str">
        <f>GD_CHUNG!D123</f>
        <v>NV PVHK</v>
      </c>
      <c r="E123" s="172">
        <f>VLOOKUP(B123,GD_CHAM_CONG!$C$6:$AN$532,38,FALSE)</f>
        <v>27</v>
      </c>
      <c r="F123" s="172">
        <f>VLOOKUP(C123,GD_CHAM_CONG!D124:AN124,36,FALSE)</f>
        <v>27</v>
      </c>
      <c r="G123" s="43">
        <f>E123/F123*DM_TI_LE!$F$26*GD_CHUNG!M123</f>
        <v>0</v>
      </c>
    </row>
    <row r="124" spans="1:7" ht="12.75" x14ac:dyDescent="0.2">
      <c r="A124" s="49">
        <v>120</v>
      </c>
      <c r="B124" s="50">
        <f>GD_CHUNG!B124</f>
        <v>10589</v>
      </c>
      <c r="C124" s="50" t="str">
        <f>GD_CHUNG!C124</f>
        <v>Phạm Thị Ba</v>
      </c>
      <c r="D124" s="50" t="str">
        <f>GD_CHUNG!D124</f>
        <v>NV PVHK</v>
      </c>
      <c r="E124" s="172">
        <f>VLOOKUP(B124,GD_CHAM_CONG!$C$6:$AN$532,38,FALSE)</f>
        <v>27</v>
      </c>
      <c r="F124" s="172">
        <f>VLOOKUP(C124,GD_CHAM_CONG!D125:AN125,36,FALSE)</f>
        <v>27</v>
      </c>
      <c r="G124" s="43">
        <f>E124/F124*DM_TI_LE!$F$26*GD_CHUNG!M124</f>
        <v>0</v>
      </c>
    </row>
    <row r="125" spans="1:7" ht="12.75" x14ac:dyDescent="0.2">
      <c r="A125" s="49">
        <v>121</v>
      </c>
      <c r="B125" s="50">
        <f>GD_CHUNG!B125</f>
        <v>10591</v>
      </c>
      <c r="C125" s="50" t="str">
        <f>GD_CHUNG!C125</f>
        <v>Vũ Phương Thanh</v>
      </c>
      <c r="D125" s="50" t="str">
        <f>GD_CHUNG!D125</f>
        <v>NV PVHK</v>
      </c>
      <c r="E125" s="172">
        <f>VLOOKUP(B125,GD_CHAM_CONG!$C$6:$AN$532,38,FALSE)</f>
        <v>27</v>
      </c>
      <c r="F125" s="172">
        <f>VLOOKUP(C125,GD_CHAM_CONG!D126:AN126,36,FALSE)</f>
        <v>27</v>
      </c>
      <c r="G125" s="43">
        <f>E125/F125*DM_TI_LE!$F$26*GD_CHUNG!M125</f>
        <v>155000</v>
      </c>
    </row>
    <row r="126" spans="1:7" ht="12.75" x14ac:dyDescent="0.2">
      <c r="A126" s="49">
        <v>122</v>
      </c>
      <c r="B126" s="50">
        <f>GD_CHUNG!B126</f>
        <v>10596</v>
      </c>
      <c r="C126" s="50" t="str">
        <f>GD_CHUNG!C126</f>
        <v>Phạm Thị Ánh Hồng</v>
      </c>
      <c r="D126" s="50" t="str">
        <f>GD_CHUNG!D126</f>
        <v>NV PVHK</v>
      </c>
      <c r="E126" s="172">
        <f>VLOOKUP(B126,GD_CHAM_CONG!$C$6:$AN$532,38,FALSE)</f>
        <v>27</v>
      </c>
      <c r="F126" s="172">
        <f>VLOOKUP(C126,GD_CHAM_CONG!D127:AN127,36,FALSE)</f>
        <v>27</v>
      </c>
      <c r="G126" s="43">
        <f>E126/F126*DM_TI_LE!$F$26*GD_CHUNG!M126</f>
        <v>155000</v>
      </c>
    </row>
    <row r="127" spans="1:7" ht="12.75" x14ac:dyDescent="0.2">
      <c r="A127" s="49">
        <v>123</v>
      </c>
      <c r="B127" s="50">
        <f>GD_CHUNG!B127</f>
        <v>10597</v>
      </c>
      <c r="C127" s="50" t="str">
        <f>GD_CHUNG!C127</f>
        <v>Nguyễn Thị Thu Sang</v>
      </c>
      <c r="D127" s="50" t="str">
        <f>GD_CHUNG!D127</f>
        <v>NV PVHK</v>
      </c>
      <c r="E127" s="172">
        <f>VLOOKUP(B127,GD_CHAM_CONG!$C$6:$AN$532,38,FALSE)</f>
        <v>27</v>
      </c>
      <c r="F127" s="172">
        <f>VLOOKUP(C127,GD_CHAM_CONG!D128:AN128,36,FALSE)</f>
        <v>27</v>
      </c>
      <c r="G127" s="43">
        <f>E127/F127*DM_TI_LE!$F$26*GD_CHUNG!M127</f>
        <v>0</v>
      </c>
    </row>
    <row r="128" spans="1:7" ht="12.75" x14ac:dyDescent="0.2">
      <c r="A128" s="49">
        <v>124</v>
      </c>
      <c r="B128" s="50">
        <f>GD_CHUNG!B128</f>
        <v>10598</v>
      </c>
      <c r="C128" s="50" t="str">
        <f>GD_CHUNG!C128</f>
        <v>Nguyễn Ngọc Quân</v>
      </c>
      <c r="D128" s="50" t="str">
        <f>GD_CHUNG!D128</f>
        <v>Phó đội trưởng</v>
      </c>
      <c r="E128" s="172">
        <f>VLOOKUP(B128,GD_CHAM_CONG!$C$6:$AN$532,38,FALSE)</f>
        <v>27</v>
      </c>
      <c r="F128" s="172">
        <f>VLOOKUP(C128,GD_CHAM_CONG!D129:AN129,36,FALSE)</f>
        <v>27</v>
      </c>
      <c r="G128" s="43">
        <f>E128/F128*DM_TI_LE!$F$26*GD_CHUNG!M128</f>
        <v>0</v>
      </c>
    </row>
    <row r="129" spans="1:7" ht="12.75" x14ac:dyDescent="0.2">
      <c r="A129" s="49">
        <v>125</v>
      </c>
      <c r="B129" s="50">
        <f>GD_CHUNG!B129</f>
        <v>10602</v>
      </c>
      <c r="C129" s="50" t="str">
        <f>GD_CHUNG!C129</f>
        <v>Nguyễn Thị Thu Trang</v>
      </c>
      <c r="D129" s="50" t="str">
        <f>GD_CHUNG!D129</f>
        <v>NV PVHK</v>
      </c>
      <c r="E129" s="172">
        <f>VLOOKUP(B129,GD_CHAM_CONG!$C$6:$AN$532,38,FALSE)</f>
        <v>27</v>
      </c>
      <c r="F129" s="172">
        <f>VLOOKUP(C129,GD_CHAM_CONG!D130:AN130,36,FALSE)</f>
        <v>27</v>
      </c>
      <c r="G129" s="43">
        <f>E129/F129*DM_TI_LE!$F$26*GD_CHUNG!M129</f>
        <v>155000</v>
      </c>
    </row>
    <row r="130" spans="1:7" ht="12.75" x14ac:dyDescent="0.2">
      <c r="A130" s="49">
        <v>126</v>
      </c>
      <c r="B130" s="50">
        <f>GD_CHUNG!B130</f>
        <v>10603</v>
      </c>
      <c r="C130" s="50" t="str">
        <f>GD_CHUNG!C130</f>
        <v>Nguyễn Thị Vân Anh</v>
      </c>
      <c r="D130" s="50" t="str">
        <f>GD_CHUNG!D130</f>
        <v>NV PVHK</v>
      </c>
      <c r="E130" s="172">
        <f>VLOOKUP(B130,GD_CHAM_CONG!$C$6:$AN$532,38,FALSE)</f>
        <v>27</v>
      </c>
      <c r="F130" s="172">
        <f>VLOOKUP(C130,GD_CHAM_CONG!D131:AN131,36,FALSE)</f>
        <v>27</v>
      </c>
      <c r="G130" s="43">
        <f>E130/F130*DM_TI_LE!$F$26*GD_CHUNG!M130</f>
        <v>0</v>
      </c>
    </row>
    <row r="131" spans="1:7" ht="12.75" x14ac:dyDescent="0.2">
      <c r="A131" s="49">
        <v>127</v>
      </c>
      <c r="B131" s="50">
        <f>GD_CHUNG!B131</f>
        <v>10618</v>
      </c>
      <c r="C131" s="50" t="str">
        <f>GD_CHUNG!C131</f>
        <v>Nguyễn Thị Hằng</v>
      </c>
      <c r="D131" s="50" t="str">
        <f>GD_CHUNG!D131</f>
        <v>NV PVHK</v>
      </c>
      <c r="E131" s="172">
        <f>VLOOKUP(B131,GD_CHAM_CONG!$C$6:$AN$532,38,FALSE)</f>
        <v>27</v>
      </c>
      <c r="F131" s="172">
        <f>VLOOKUP(C131,GD_CHAM_CONG!D132:AN132,36,FALSE)</f>
        <v>27</v>
      </c>
      <c r="G131" s="43">
        <f>E131/F131*DM_TI_LE!$F$26*GD_CHUNG!M131</f>
        <v>0</v>
      </c>
    </row>
    <row r="132" spans="1:7" ht="12.75" x14ac:dyDescent="0.2">
      <c r="A132" s="49">
        <v>128</v>
      </c>
      <c r="B132" s="50">
        <f>GD_CHUNG!B132</f>
        <v>10619</v>
      </c>
      <c r="C132" s="50" t="str">
        <f>GD_CHUNG!C132</f>
        <v>Phạm Thị Thu Hương</v>
      </c>
      <c r="D132" s="50" t="str">
        <f>GD_CHUNG!D132</f>
        <v>NV PVHK</v>
      </c>
      <c r="E132" s="172">
        <f>VLOOKUP(B132,GD_CHAM_CONG!$C$6:$AN$532,38,FALSE)</f>
        <v>27</v>
      </c>
      <c r="F132" s="172">
        <f>VLOOKUP(C132,GD_CHAM_CONG!D133:AN133,36,FALSE)</f>
        <v>27</v>
      </c>
      <c r="G132" s="43">
        <f>E132/F132*DM_TI_LE!$F$26*GD_CHUNG!M132</f>
        <v>155000</v>
      </c>
    </row>
    <row r="133" spans="1:7" ht="12.75" x14ac:dyDescent="0.2">
      <c r="A133" s="49">
        <v>129</v>
      </c>
      <c r="B133" s="50">
        <f>GD_CHUNG!B133</f>
        <v>10620</v>
      </c>
      <c r="C133" s="50" t="str">
        <f>GD_CHUNG!C133</f>
        <v>Trần Thị Thu</v>
      </c>
      <c r="D133" s="50" t="str">
        <f>GD_CHUNG!D133</f>
        <v>NV PVHK</v>
      </c>
      <c r="E133" s="172">
        <f>VLOOKUP(B133,GD_CHAM_CONG!$C$6:$AN$532,38,FALSE)</f>
        <v>20</v>
      </c>
      <c r="F133" s="172">
        <f>VLOOKUP(C133,GD_CHAM_CONG!D134:AN134,36,FALSE)</f>
        <v>27</v>
      </c>
      <c r="G133" s="43">
        <f>E133/F133*DM_TI_LE!$F$26*GD_CHUNG!M133</f>
        <v>0</v>
      </c>
    </row>
    <row r="134" spans="1:7" ht="12.75" x14ac:dyDescent="0.2">
      <c r="A134" s="49">
        <v>130</v>
      </c>
      <c r="B134" s="50">
        <f>GD_CHUNG!B134</f>
        <v>10621</v>
      </c>
      <c r="C134" s="50" t="str">
        <f>GD_CHUNG!C134</f>
        <v>Hoàng Anh Trang</v>
      </c>
      <c r="D134" s="50" t="str">
        <f>GD_CHUNG!D134</f>
        <v>NV PVHK</v>
      </c>
      <c r="E134" s="172">
        <f>VLOOKUP(B134,GD_CHAM_CONG!$C$6:$AN$532,38,FALSE)</f>
        <v>27</v>
      </c>
      <c r="F134" s="172">
        <f>VLOOKUP(C134,GD_CHAM_CONG!D135:AN135,36,FALSE)</f>
        <v>27</v>
      </c>
      <c r="G134" s="43">
        <f>E134/F134*DM_TI_LE!$F$26*GD_CHUNG!M134</f>
        <v>0</v>
      </c>
    </row>
    <row r="135" spans="1:7" ht="12.75" x14ac:dyDescent="0.2">
      <c r="A135" s="49">
        <v>131</v>
      </c>
      <c r="B135" s="50">
        <f>GD_CHUNG!B135</f>
        <v>11111</v>
      </c>
      <c r="C135" s="50" t="str">
        <f>GD_CHUNG!C135</f>
        <v>Phạm Kim Hoàn</v>
      </c>
      <c r="D135" s="50" t="str">
        <f>GD_CHUNG!D135</f>
        <v>NV PVHK</v>
      </c>
      <c r="E135" s="172">
        <f>VLOOKUP(B135,GD_CHAM_CONG!$C$6:$AN$532,38,FALSE)</f>
        <v>27</v>
      </c>
      <c r="F135" s="172">
        <f>VLOOKUP(C135,GD_CHAM_CONG!D136:AN136,36,FALSE)</f>
        <v>27</v>
      </c>
      <c r="G135" s="43">
        <f>E135/F135*DM_TI_LE!$F$26*GD_CHUNG!M135</f>
        <v>0</v>
      </c>
    </row>
    <row r="136" spans="1:7" ht="12.75" x14ac:dyDescent="0.2">
      <c r="A136" s="49">
        <v>132</v>
      </c>
      <c r="B136" s="50">
        <f>GD_CHUNG!B136</f>
        <v>11116</v>
      </c>
      <c r="C136" s="50" t="str">
        <f>GD_CHUNG!C136</f>
        <v>Đỗ Thanh Bình</v>
      </c>
      <c r="D136" s="50" t="str">
        <f>GD_CHUNG!D136</f>
        <v>NV PVHK</v>
      </c>
      <c r="E136" s="172">
        <f>VLOOKUP(B136,GD_CHAM_CONG!$C$6:$AN$532,38,FALSE)</f>
        <v>27</v>
      </c>
      <c r="F136" s="172">
        <f>VLOOKUP(C136,GD_CHAM_CONG!D137:AN137,36,FALSE)</f>
        <v>27</v>
      </c>
      <c r="G136" s="43">
        <f>E136/F136*DM_TI_LE!$F$26*GD_CHUNG!M136</f>
        <v>0</v>
      </c>
    </row>
    <row r="137" spans="1:7" ht="12.75" x14ac:dyDescent="0.2">
      <c r="A137" s="49">
        <v>133</v>
      </c>
      <c r="B137" s="50">
        <f>GD_CHUNG!B137</f>
        <v>11119</v>
      </c>
      <c r="C137" s="50" t="str">
        <f>GD_CHUNG!C137</f>
        <v>Nguyễn Hương Quỳnh</v>
      </c>
      <c r="D137" s="50" t="str">
        <f>GD_CHUNG!D137</f>
        <v>NV PVHK</v>
      </c>
      <c r="E137" s="172">
        <f>VLOOKUP(B137,GD_CHAM_CONG!$C$6:$AN$532,38,FALSE)</f>
        <v>27</v>
      </c>
      <c r="F137" s="172">
        <f>VLOOKUP(C137,GD_CHAM_CONG!D138:AN138,36,FALSE)</f>
        <v>27</v>
      </c>
      <c r="G137" s="43">
        <f>E137/F137*DM_TI_LE!$F$26*GD_CHUNG!M137</f>
        <v>0</v>
      </c>
    </row>
    <row r="138" spans="1:7" ht="12.75" x14ac:dyDescent="0.2">
      <c r="A138" s="49">
        <v>134</v>
      </c>
      <c r="B138" s="50">
        <f>GD_CHUNG!B138</f>
        <v>11123</v>
      </c>
      <c r="C138" s="50" t="str">
        <f>GD_CHUNG!C138</f>
        <v>Bùi Thị Bảo Ngọc</v>
      </c>
      <c r="D138" s="50" t="str">
        <f>GD_CHUNG!D138</f>
        <v>NV PVHK</v>
      </c>
      <c r="E138" s="172">
        <f>VLOOKUP(B138,GD_CHAM_CONG!$C$6:$AN$532,38,FALSE)</f>
        <v>27</v>
      </c>
      <c r="F138" s="172">
        <f>VLOOKUP(C138,GD_CHAM_CONG!D139:AN139,36,FALSE)</f>
        <v>27</v>
      </c>
      <c r="G138" s="43">
        <f>E138/F138*DM_TI_LE!$F$26*GD_CHUNG!M138</f>
        <v>0</v>
      </c>
    </row>
    <row r="139" spans="1:7" ht="12.75" x14ac:dyDescent="0.2">
      <c r="A139" s="49">
        <v>135</v>
      </c>
      <c r="B139" s="50">
        <f>GD_CHUNG!B139</f>
        <v>11764</v>
      </c>
      <c r="C139" s="50" t="str">
        <f>GD_CHUNG!C139</f>
        <v>Nguyễn Thu Huyền</v>
      </c>
      <c r="D139" s="50" t="str">
        <f>GD_CHUNG!D139</f>
        <v>NV PVHK</v>
      </c>
      <c r="E139" s="172">
        <f>VLOOKUP(B139,GD_CHAM_CONG!$C$6:$AN$532,38,FALSE)</f>
        <v>0</v>
      </c>
      <c r="F139" s="172">
        <f>VLOOKUP(C139,GD_CHAM_CONG!D140:AN140,36,FALSE)</f>
        <v>27</v>
      </c>
      <c r="G139" s="43">
        <f>E139/F139*DM_TI_LE!$F$26*GD_CHUNG!M139</f>
        <v>0</v>
      </c>
    </row>
    <row r="140" spans="1:7" ht="12.75" x14ac:dyDescent="0.2">
      <c r="A140" s="49">
        <v>136</v>
      </c>
      <c r="B140" s="50">
        <f>GD_CHUNG!B140</f>
        <v>12281</v>
      </c>
      <c r="C140" s="50" t="str">
        <f>GD_CHUNG!C140</f>
        <v>Nguyễn Minh Phương</v>
      </c>
      <c r="D140" s="50" t="str">
        <f>GD_CHUNG!D140</f>
        <v>NV PVHK</v>
      </c>
      <c r="E140" s="172">
        <f>VLOOKUP(B140,GD_CHAM_CONG!$C$6:$AN$532,38,FALSE)</f>
        <v>0</v>
      </c>
      <c r="F140" s="172">
        <f>VLOOKUP(C140,GD_CHAM_CONG!D141:AN141,36,FALSE)</f>
        <v>27</v>
      </c>
      <c r="G140" s="43">
        <f>E140/F140*DM_TI_LE!$F$26*GD_CHUNG!M140</f>
        <v>0</v>
      </c>
    </row>
    <row r="141" spans="1:7" ht="12.75" x14ac:dyDescent="0.2">
      <c r="A141" s="49">
        <v>137</v>
      </c>
      <c r="B141" s="50">
        <f>GD_CHUNG!B141</f>
        <v>13097</v>
      </c>
      <c r="C141" s="50" t="str">
        <f>GD_CHUNG!C141</f>
        <v>Nguyễn Thu Quỳnh</v>
      </c>
      <c r="D141" s="50" t="str">
        <f>GD_CHUNG!D141</f>
        <v>NV PVHK</v>
      </c>
      <c r="E141" s="172">
        <f>VLOOKUP(B141,GD_CHAM_CONG!$C$6:$AN$532,38,FALSE)</f>
        <v>27</v>
      </c>
      <c r="F141" s="172">
        <f>VLOOKUP(C141,GD_CHAM_CONG!D142:AN142,36,FALSE)</f>
        <v>27</v>
      </c>
      <c r="G141" s="43">
        <f>E141/F141*DM_TI_LE!$F$26*GD_CHUNG!M141</f>
        <v>0</v>
      </c>
    </row>
    <row r="142" spans="1:7" ht="12.75" x14ac:dyDescent="0.2">
      <c r="A142" s="49">
        <v>138</v>
      </c>
      <c r="B142" s="50">
        <f>GD_CHUNG!B142</f>
        <v>13101</v>
      </c>
      <c r="C142" s="50" t="str">
        <f>GD_CHUNG!C142</f>
        <v>Trần Thị Huệ</v>
      </c>
      <c r="D142" s="50" t="str">
        <f>GD_CHUNG!D142</f>
        <v>NV PVHK</v>
      </c>
      <c r="E142" s="172">
        <f>VLOOKUP(B142,GD_CHAM_CONG!$C$6:$AN$532,38,FALSE)</f>
        <v>27</v>
      </c>
      <c r="F142" s="172">
        <f>VLOOKUP(C142,GD_CHAM_CONG!D143:AN143,36,FALSE)</f>
        <v>27</v>
      </c>
      <c r="G142" s="43">
        <f>E142/F142*DM_TI_LE!$F$26*GD_CHUNG!M142</f>
        <v>0</v>
      </c>
    </row>
    <row r="143" spans="1:7" ht="12.75" x14ac:dyDescent="0.2">
      <c r="A143" s="49">
        <v>139</v>
      </c>
      <c r="B143" s="50">
        <f>GD_CHUNG!B143</f>
        <v>13532</v>
      </c>
      <c r="C143" s="50" t="str">
        <f>GD_CHUNG!C143</f>
        <v>Nguyễn Tuấn Cường</v>
      </c>
      <c r="D143" s="50" t="str">
        <f>GD_CHUNG!D143</f>
        <v>NV PVHK</v>
      </c>
      <c r="E143" s="172">
        <f>VLOOKUP(B143,GD_CHAM_CONG!$C$6:$AN$532,38,FALSE)</f>
        <v>27</v>
      </c>
      <c r="F143" s="172">
        <f>VLOOKUP(C143,GD_CHAM_CONG!D144:AN144,36,FALSE)</f>
        <v>27</v>
      </c>
      <c r="G143" s="43">
        <f>E143/F143*DM_TI_LE!$F$26*GD_CHUNG!M143</f>
        <v>0</v>
      </c>
    </row>
    <row r="144" spans="1:7" ht="12.75" x14ac:dyDescent="0.2">
      <c r="A144" s="49">
        <v>140</v>
      </c>
      <c r="B144" s="50">
        <f>GD_CHUNG!B144</f>
        <v>11357</v>
      </c>
      <c r="C144" s="50" t="str">
        <f>GD_CHUNG!C144</f>
        <v>Nguyễn Việt Dũng</v>
      </c>
      <c r="D144" s="50" t="str">
        <f>GD_CHUNG!D144</f>
        <v>NV PVHK</v>
      </c>
      <c r="E144" s="172">
        <f>VLOOKUP(B144,GD_CHAM_CONG!$C$6:$AN$532,38,FALSE)</f>
        <v>24</v>
      </c>
      <c r="F144" s="172">
        <f>VLOOKUP(C144,GD_CHAM_CONG!D145:AN145,36,FALSE)</f>
        <v>27</v>
      </c>
      <c r="G144" s="43">
        <f>E144/F144*DM_TI_LE!$F$26*GD_CHUNG!M144</f>
        <v>0</v>
      </c>
    </row>
    <row r="145" spans="1:7" ht="12.75" x14ac:dyDescent="0.2">
      <c r="A145" s="49">
        <v>141</v>
      </c>
      <c r="B145" s="50">
        <f>GD_CHUNG!B145</f>
        <v>201501</v>
      </c>
      <c r="C145" s="50" t="str">
        <f>GD_CHUNG!C145</f>
        <v>Nguyễn Mỹ Hạnh</v>
      </c>
      <c r="D145" s="50" t="str">
        <f>GD_CHUNG!D145</f>
        <v>NV PVHK</v>
      </c>
      <c r="E145" s="172">
        <f>VLOOKUP(B145,GD_CHAM_CONG!$C$6:$AN$532,38,FALSE)</f>
        <v>27</v>
      </c>
      <c r="F145" s="172">
        <f>VLOOKUP(C145,GD_CHAM_CONG!D146:AN146,36,FALSE)</f>
        <v>27</v>
      </c>
      <c r="G145" s="43">
        <f>E145/F145*DM_TI_LE!$F$26*GD_CHUNG!M145</f>
        <v>0</v>
      </c>
    </row>
    <row r="146" spans="1:7" ht="12.75" x14ac:dyDescent="0.2">
      <c r="A146" s="49">
        <v>142</v>
      </c>
      <c r="B146" s="50">
        <f>GD_CHUNG!B146</f>
        <v>10632</v>
      </c>
      <c r="C146" s="50" t="str">
        <f>GD_CHUNG!C146</f>
        <v>Trần Thanh Hiếu</v>
      </c>
      <c r="D146" s="50" t="str">
        <f>GD_CHUNG!D146</f>
        <v>Đội phó</v>
      </c>
      <c r="E146" s="172">
        <f>VLOOKUP(B146,GD_CHAM_CONG!$C$6:$AN$532,38,FALSE)</f>
        <v>27</v>
      </c>
      <c r="F146" s="172">
        <f>VLOOKUP(C146,GD_CHAM_CONG!D147:AN147,36,FALSE)</f>
        <v>27</v>
      </c>
      <c r="G146" s="43">
        <f>E146/F146*DM_TI_LE!$F$26*GD_CHUNG!M146</f>
        <v>0</v>
      </c>
    </row>
    <row r="147" spans="1:7" ht="12.75" x14ac:dyDescent="0.2">
      <c r="A147" s="49">
        <v>143</v>
      </c>
      <c r="B147" s="50">
        <f>GD_CHUNG!B147</f>
        <v>12557</v>
      </c>
      <c r="C147" s="50" t="str">
        <f>GD_CHUNG!C147</f>
        <v>Nguyễn Thị Lan</v>
      </c>
      <c r="D147" s="50" t="str">
        <f>GD_CHUNG!D147</f>
        <v>Nhân viên phục vụ hành khách hàng hóa</v>
      </c>
      <c r="E147" s="172">
        <f>VLOOKUP(B147,GD_CHAM_CONG!$C$6:$AN$532,38,FALSE)</f>
        <v>27</v>
      </c>
      <c r="F147" s="172">
        <f>VLOOKUP(C147,GD_CHAM_CONG!D148:AN148,36,FALSE)</f>
        <v>27</v>
      </c>
      <c r="G147" s="43">
        <f>E147/F147*DM_TI_LE!$F$26*GD_CHUNG!M147</f>
        <v>0</v>
      </c>
    </row>
    <row r="148" spans="1:7" ht="12.75" x14ac:dyDescent="0.2">
      <c r="A148" s="49">
        <v>144</v>
      </c>
      <c r="B148" s="50">
        <f>GD_CHUNG!B148</f>
        <v>12559</v>
      </c>
      <c r="C148" s="50" t="str">
        <f>GD_CHUNG!C148</f>
        <v>Phạm Thị Mai Giang</v>
      </c>
      <c r="D148" s="50" t="str">
        <f>GD_CHUNG!D148</f>
        <v>Nhân viên phục vụ hành khách hàng hóa</v>
      </c>
      <c r="E148" s="172">
        <f>VLOOKUP(B148,GD_CHAM_CONG!$C$6:$AN$532,38,FALSE)</f>
        <v>10</v>
      </c>
      <c r="F148" s="172">
        <f>VLOOKUP(C148,GD_CHAM_CONG!D149:AN149,36,FALSE)</f>
        <v>27</v>
      </c>
      <c r="G148" s="43">
        <f>E148/F148*DM_TI_LE!$F$26*GD_CHUNG!M148</f>
        <v>0</v>
      </c>
    </row>
    <row r="149" spans="1:7" ht="12.75" x14ac:dyDescent="0.2">
      <c r="A149" s="49">
        <v>145</v>
      </c>
      <c r="B149" s="50">
        <f>GD_CHUNG!B149</f>
        <v>12562</v>
      </c>
      <c r="C149" s="50" t="str">
        <f>GD_CHUNG!C149</f>
        <v>Đỗ Thị Thu Trang</v>
      </c>
      <c r="D149" s="50" t="str">
        <f>GD_CHUNG!D149</f>
        <v>Nhân viên phục vụ hành khách hàng hóa</v>
      </c>
      <c r="E149" s="172">
        <f>VLOOKUP(B149,GD_CHAM_CONG!$C$6:$AN$532,38,FALSE)</f>
        <v>27</v>
      </c>
      <c r="F149" s="172">
        <f>VLOOKUP(C149,GD_CHAM_CONG!D150:AN150,36,FALSE)</f>
        <v>27</v>
      </c>
      <c r="G149" s="43">
        <f>E149/F149*DM_TI_LE!$F$26*GD_CHUNG!M149</f>
        <v>0</v>
      </c>
    </row>
    <row r="150" spans="1:7" ht="12.75" x14ac:dyDescent="0.2">
      <c r="A150" s="49">
        <v>146</v>
      </c>
      <c r="B150" s="50">
        <f>GD_CHUNG!B150</f>
        <v>12563</v>
      </c>
      <c r="C150" s="50" t="str">
        <f>GD_CHUNG!C150</f>
        <v>Trịnh Khánh Linh</v>
      </c>
      <c r="D150" s="50" t="str">
        <f>GD_CHUNG!D150</f>
        <v>Nhân viên phục vụ hành khách hàng hóa</v>
      </c>
      <c r="E150" s="172">
        <f>VLOOKUP(B150,GD_CHAM_CONG!$C$6:$AN$532,38,FALSE)</f>
        <v>27</v>
      </c>
      <c r="F150" s="172">
        <f>VLOOKUP(C150,GD_CHAM_CONG!D151:AN151,36,FALSE)</f>
        <v>27</v>
      </c>
      <c r="G150" s="43">
        <f>E150/F150*DM_TI_LE!$F$26*GD_CHUNG!M150</f>
        <v>0</v>
      </c>
    </row>
    <row r="151" spans="1:7" ht="12.75" x14ac:dyDescent="0.2">
      <c r="A151" s="49">
        <v>147</v>
      </c>
      <c r="B151" s="50">
        <f>GD_CHUNG!B151</f>
        <v>12567</v>
      </c>
      <c r="C151" s="50" t="str">
        <f>GD_CHUNG!C151</f>
        <v>Nguyễn Thị Hải Yến</v>
      </c>
      <c r="D151" s="50" t="str">
        <f>GD_CHUNG!D151</f>
        <v>Nhân viên phục vụ hành khách hàng hóa</v>
      </c>
      <c r="E151" s="172">
        <f>VLOOKUP(B151,GD_CHAM_CONG!$C$6:$AN$532,38,FALSE)</f>
        <v>27</v>
      </c>
      <c r="F151" s="172">
        <f>VLOOKUP(C151,GD_CHAM_CONG!D152:AN152,36,FALSE)</f>
        <v>27</v>
      </c>
      <c r="G151" s="43">
        <f>E151/F151*DM_TI_LE!$F$26*GD_CHUNG!M151</f>
        <v>0</v>
      </c>
    </row>
    <row r="152" spans="1:7" ht="12.75" x14ac:dyDescent="0.2">
      <c r="A152" s="49">
        <v>148</v>
      </c>
      <c r="B152" s="50">
        <f>GD_CHUNG!B152</f>
        <v>13361</v>
      </c>
      <c r="C152" s="50" t="str">
        <f>GD_CHUNG!C152</f>
        <v>Mai Thế Anh</v>
      </c>
      <c r="D152" s="50" t="str">
        <f>GD_CHUNG!D152</f>
        <v>Nhân viên phục vụ hành khách hàng hóa</v>
      </c>
      <c r="E152" s="172">
        <f>VLOOKUP(B152,GD_CHAM_CONG!$C$6:$AN$532,38,FALSE)</f>
        <v>27</v>
      </c>
      <c r="F152" s="172">
        <f>VLOOKUP(C152,GD_CHAM_CONG!D153:AN153,36,FALSE)</f>
        <v>27</v>
      </c>
      <c r="G152" s="43">
        <f>E152/F152*DM_TI_LE!$F$26*GD_CHUNG!M152</f>
        <v>0</v>
      </c>
    </row>
    <row r="153" spans="1:7" ht="12.75" x14ac:dyDescent="0.2">
      <c r="A153" s="49">
        <v>149</v>
      </c>
      <c r="B153" s="50">
        <f>GD_CHUNG!B153</f>
        <v>13373</v>
      </c>
      <c r="C153" s="50" t="str">
        <f>GD_CHUNG!C153</f>
        <v>Trần Thị Sơn</v>
      </c>
      <c r="D153" s="50" t="str">
        <f>GD_CHUNG!D153</f>
        <v>Nhân viên phục vụ hành khách hàng hóa</v>
      </c>
      <c r="E153" s="172">
        <f>VLOOKUP(B153,GD_CHAM_CONG!$C$6:$AN$532,38,FALSE)</f>
        <v>27</v>
      </c>
      <c r="F153" s="172">
        <f>VLOOKUP(C153,GD_CHAM_CONG!D154:AN154,36,FALSE)</f>
        <v>27</v>
      </c>
      <c r="G153" s="43">
        <f>E153/F153*DM_TI_LE!$F$26*GD_CHUNG!M153</f>
        <v>0</v>
      </c>
    </row>
    <row r="154" spans="1:7" ht="12.75" x14ac:dyDescent="0.2">
      <c r="A154" s="49">
        <v>150</v>
      </c>
      <c r="B154" s="50">
        <f>GD_CHUNG!B154</f>
        <v>13380</v>
      </c>
      <c r="C154" s="50" t="str">
        <f>GD_CHUNG!C154</f>
        <v>Nguyễn Thị Yến Hương</v>
      </c>
      <c r="D154" s="50" t="str">
        <f>GD_CHUNG!D154</f>
        <v>Nhân viên phục vụ hành khách hàng hóa</v>
      </c>
      <c r="E154" s="172">
        <f>VLOOKUP(B154,GD_CHAM_CONG!$C$6:$AN$532,38,FALSE)</f>
        <v>27</v>
      </c>
      <c r="F154" s="172">
        <f>VLOOKUP(C154,GD_CHAM_CONG!D155:AN155,36,FALSE)</f>
        <v>27</v>
      </c>
      <c r="G154" s="43">
        <f>E154/F154*DM_TI_LE!$F$26*GD_CHUNG!M154</f>
        <v>0</v>
      </c>
    </row>
    <row r="155" spans="1:7" ht="12.75" x14ac:dyDescent="0.2">
      <c r="A155" s="49">
        <v>151</v>
      </c>
      <c r="B155" s="50">
        <f>GD_CHUNG!B155</f>
        <v>13405</v>
      </c>
      <c r="C155" s="50" t="str">
        <f>GD_CHUNG!C155</f>
        <v>Nguyễn Thị Thúy Hằng</v>
      </c>
      <c r="D155" s="50" t="str">
        <f>GD_CHUNG!D155</f>
        <v>Nhân viên phục vụ hành khách hàng hóa</v>
      </c>
      <c r="E155" s="172">
        <f>VLOOKUP(B155,GD_CHAM_CONG!$C$6:$AN$532,38,FALSE)</f>
        <v>27</v>
      </c>
      <c r="F155" s="172">
        <f>VLOOKUP(C155,GD_CHAM_CONG!D156:AN156,36,FALSE)</f>
        <v>27</v>
      </c>
      <c r="G155" s="43">
        <f>E155/F155*DM_TI_LE!$F$26*GD_CHUNG!M155</f>
        <v>0</v>
      </c>
    </row>
    <row r="156" spans="1:7" ht="12.75" x14ac:dyDescent="0.2">
      <c r="A156" s="49">
        <v>152</v>
      </c>
      <c r="B156" s="50">
        <f>GD_CHUNG!B156</f>
        <v>13670</v>
      </c>
      <c r="C156" s="50" t="str">
        <f>GD_CHUNG!C156</f>
        <v>Nguyễn Thảo Ly</v>
      </c>
      <c r="D156" s="50" t="str">
        <f>GD_CHUNG!D156</f>
        <v>Nhân viên phục vụ hành khách hàng hóa</v>
      </c>
      <c r="E156" s="172">
        <f>VLOOKUP(B156,GD_CHAM_CONG!$C$6:$AN$532,38,FALSE)</f>
        <v>27</v>
      </c>
      <c r="F156" s="172">
        <f>VLOOKUP(C156,GD_CHAM_CONG!D157:AN157,36,FALSE)</f>
        <v>27</v>
      </c>
      <c r="G156" s="43">
        <f>E156/F156*DM_TI_LE!$F$26*GD_CHUNG!M156</f>
        <v>0</v>
      </c>
    </row>
    <row r="157" spans="1:7" ht="12.75" x14ac:dyDescent="0.2">
      <c r="A157" s="49">
        <v>153</v>
      </c>
      <c r="B157" s="50">
        <f>GD_CHUNG!B157</f>
        <v>13671</v>
      </c>
      <c r="C157" s="50" t="str">
        <f>GD_CHUNG!C157</f>
        <v>Nguyễn Thị Phương Thảo</v>
      </c>
      <c r="D157" s="50" t="str">
        <f>GD_CHUNG!D157</f>
        <v>Nhân viên phục vụ hành khách hàng hóa</v>
      </c>
      <c r="E157" s="172">
        <f>VLOOKUP(B157,GD_CHAM_CONG!$C$6:$AN$532,38,FALSE)</f>
        <v>27</v>
      </c>
      <c r="F157" s="172">
        <f>VLOOKUP(C157,GD_CHAM_CONG!D158:AN158,36,FALSE)</f>
        <v>27</v>
      </c>
      <c r="G157" s="43">
        <f>E157/F157*DM_TI_LE!$F$26*GD_CHUNG!M157</f>
        <v>0</v>
      </c>
    </row>
    <row r="158" spans="1:7" ht="12.75" x14ac:dyDescent="0.2">
      <c r="A158" s="49">
        <v>154</v>
      </c>
      <c r="B158" s="50">
        <f>GD_CHUNG!B158</f>
        <v>13672</v>
      </c>
      <c r="C158" s="50" t="str">
        <f>GD_CHUNG!C158</f>
        <v>Mai Thị Huyền Trang</v>
      </c>
      <c r="D158" s="50" t="str">
        <f>GD_CHUNG!D158</f>
        <v>Nhân viên phục vụ hành khách hàng hóa</v>
      </c>
      <c r="E158" s="172">
        <f>VLOOKUP(B158,GD_CHAM_CONG!$C$6:$AN$532,38,FALSE)</f>
        <v>27</v>
      </c>
      <c r="F158" s="172">
        <f>VLOOKUP(C158,GD_CHAM_CONG!D159:AN159,36,FALSE)</f>
        <v>27</v>
      </c>
      <c r="G158" s="43">
        <f>E158/F158*DM_TI_LE!$F$26*GD_CHUNG!M158</f>
        <v>0</v>
      </c>
    </row>
    <row r="159" spans="1:7" ht="12.75" x14ac:dyDescent="0.2">
      <c r="A159" s="49">
        <v>155</v>
      </c>
      <c r="B159" s="50">
        <f>GD_CHUNG!B159</f>
        <v>13673</v>
      </c>
      <c r="C159" s="50" t="str">
        <f>GD_CHUNG!C159</f>
        <v>Đỗ Văn Thắng</v>
      </c>
      <c r="D159" s="50" t="str">
        <f>GD_CHUNG!D159</f>
        <v>Nhân viên phục vụ hành khách hàng hóa</v>
      </c>
      <c r="E159" s="172">
        <f>VLOOKUP(B159,GD_CHAM_CONG!$C$6:$AN$532,38,FALSE)</f>
        <v>25</v>
      </c>
      <c r="F159" s="172">
        <f>VLOOKUP(C159,GD_CHAM_CONG!D160:AN160,36,FALSE)</f>
        <v>27</v>
      </c>
      <c r="G159" s="43">
        <f>E159/F159*DM_TI_LE!$F$26*GD_CHUNG!M159</f>
        <v>0</v>
      </c>
    </row>
    <row r="160" spans="1:7" ht="12.75" x14ac:dyDescent="0.2">
      <c r="A160" s="49">
        <v>156</v>
      </c>
      <c r="B160" s="50">
        <f>GD_CHUNG!B160</f>
        <v>10572</v>
      </c>
      <c r="C160" s="50" t="str">
        <f>GD_CHUNG!C160</f>
        <v>Võ Thị Hồng Minh</v>
      </c>
      <c r="D160" s="50" t="str">
        <f>GD_CHUNG!D160</f>
        <v>NV PVHK</v>
      </c>
      <c r="E160" s="172">
        <f>VLOOKUP(B160,GD_CHAM_CONG!$C$6:$AN$532,38,FALSE)</f>
        <v>27</v>
      </c>
      <c r="F160" s="172">
        <f>VLOOKUP(C160,GD_CHAM_CONG!D161:AN161,36,FALSE)</f>
        <v>27</v>
      </c>
      <c r="G160" s="43">
        <f>E160/F160*DM_TI_LE!$F$26*GD_CHUNG!M160</f>
        <v>155000</v>
      </c>
    </row>
    <row r="161" spans="1:7" ht="12.75" x14ac:dyDescent="0.2">
      <c r="A161" s="49">
        <v>157</v>
      </c>
      <c r="B161" s="50">
        <f>GD_CHUNG!B161</f>
        <v>10574</v>
      </c>
      <c r="C161" s="50" t="str">
        <f>GD_CHUNG!C161</f>
        <v>Nguyễn Thị Hồng Duyên</v>
      </c>
      <c r="D161" s="50" t="str">
        <f>GD_CHUNG!D161</f>
        <v>NV PVHK</v>
      </c>
      <c r="E161" s="172">
        <f>VLOOKUP(B161,GD_CHAM_CONG!$C$6:$AN$532,38,FALSE)</f>
        <v>27</v>
      </c>
      <c r="F161" s="172">
        <f>VLOOKUP(C161,GD_CHAM_CONG!D162:AN162,36,FALSE)</f>
        <v>27</v>
      </c>
      <c r="G161" s="43">
        <f>E161/F161*DM_TI_LE!$F$26*GD_CHUNG!M161</f>
        <v>0</v>
      </c>
    </row>
    <row r="162" spans="1:7" ht="12.75" x14ac:dyDescent="0.2">
      <c r="A162" s="49">
        <v>158</v>
      </c>
      <c r="B162" s="50">
        <f>GD_CHUNG!B162</f>
        <v>10575</v>
      </c>
      <c r="C162" s="50" t="str">
        <f>GD_CHUNG!C162</f>
        <v>Phan Thị Thu Hường</v>
      </c>
      <c r="D162" s="50" t="str">
        <f>GD_CHUNG!D162</f>
        <v>Phó đội trường</v>
      </c>
      <c r="E162" s="172">
        <f>VLOOKUP(B162,GD_CHAM_CONG!$C$6:$AN$532,38,FALSE)</f>
        <v>27</v>
      </c>
      <c r="F162" s="172">
        <f>VLOOKUP(C162,GD_CHAM_CONG!D163:AN163,36,FALSE)</f>
        <v>27</v>
      </c>
      <c r="G162" s="43">
        <f>E162/F162*DM_TI_LE!$F$26*GD_CHUNG!M162</f>
        <v>0</v>
      </c>
    </row>
    <row r="163" spans="1:7" ht="12.75" x14ac:dyDescent="0.2">
      <c r="A163" s="49">
        <v>159</v>
      </c>
      <c r="B163" s="50">
        <f>GD_CHUNG!B163</f>
        <v>10579</v>
      </c>
      <c r="C163" s="50" t="str">
        <f>GD_CHUNG!C163</f>
        <v>Tạ Thị Cẩm Vân</v>
      </c>
      <c r="D163" s="50" t="str">
        <f>GD_CHUNG!D163</f>
        <v>NV PVHK</v>
      </c>
      <c r="E163" s="172">
        <f>VLOOKUP(B163,GD_CHAM_CONG!$C$6:$AN$532,38,FALSE)</f>
        <v>5</v>
      </c>
      <c r="F163" s="172">
        <f>VLOOKUP(C163,GD_CHAM_CONG!D164:AN164,36,FALSE)</f>
        <v>27</v>
      </c>
      <c r="G163" s="43">
        <f>E163/F163*DM_TI_LE!$F$26*GD_CHUNG!M163</f>
        <v>0</v>
      </c>
    </row>
    <row r="164" spans="1:7" ht="12.75" x14ac:dyDescent="0.2">
      <c r="A164" s="49">
        <v>160</v>
      </c>
      <c r="B164" s="50">
        <f>GD_CHUNG!B164</f>
        <v>10581</v>
      </c>
      <c r="C164" s="50" t="str">
        <f>GD_CHUNG!C164</f>
        <v>Nguyễn Thị Hoài</v>
      </c>
      <c r="D164" s="50" t="str">
        <f>GD_CHUNG!D164</f>
        <v>NV PVHK</v>
      </c>
      <c r="E164" s="172">
        <f>VLOOKUP(B164,GD_CHAM_CONG!$C$6:$AN$532,38,FALSE)</f>
        <v>27</v>
      </c>
      <c r="F164" s="172">
        <f>VLOOKUP(C164,GD_CHAM_CONG!D165:AN165,36,FALSE)</f>
        <v>27</v>
      </c>
      <c r="G164" s="43">
        <f>E164/F164*DM_TI_LE!$F$26*GD_CHUNG!M164</f>
        <v>155000</v>
      </c>
    </row>
    <row r="165" spans="1:7" ht="12.75" x14ac:dyDescent="0.2">
      <c r="A165" s="49">
        <v>161</v>
      </c>
      <c r="B165" s="50">
        <f>GD_CHUNG!B165</f>
        <v>10604</v>
      </c>
      <c r="C165" s="50" t="str">
        <f>GD_CHUNG!C165</f>
        <v>Nguyễn Thị Hồng</v>
      </c>
      <c r="D165" s="50" t="str">
        <f>GD_CHUNG!D165</f>
        <v>NV PVHK</v>
      </c>
      <c r="E165" s="172">
        <f>VLOOKUP(B165,GD_CHAM_CONG!$C$6:$AN$532,38,FALSE)</f>
        <v>27</v>
      </c>
      <c r="F165" s="172">
        <f>VLOOKUP(C165,GD_CHAM_CONG!D166:AN166,36,FALSE)</f>
        <v>27</v>
      </c>
      <c r="G165" s="43">
        <f>E165/F165*DM_TI_LE!$F$26*GD_CHUNG!M165</f>
        <v>0</v>
      </c>
    </row>
    <row r="166" spans="1:7" ht="12.75" x14ac:dyDescent="0.2">
      <c r="A166" s="49">
        <v>162</v>
      </c>
      <c r="B166" s="50">
        <f>GD_CHUNG!B166</f>
        <v>10605</v>
      </c>
      <c r="C166" s="50" t="str">
        <f>GD_CHUNG!C166</f>
        <v>Nguyễn Thị Thùy Dương</v>
      </c>
      <c r="D166" s="50" t="str">
        <f>GD_CHUNG!D166</f>
        <v>NV PVHK</v>
      </c>
      <c r="E166" s="172">
        <f>VLOOKUP(B166,GD_CHAM_CONG!$C$6:$AN$532,38,FALSE)</f>
        <v>0</v>
      </c>
      <c r="F166" s="172">
        <f>VLOOKUP(C166,GD_CHAM_CONG!D167:AN167,36,FALSE)</f>
        <v>27</v>
      </c>
      <c r="G166" s="43">
        <f>E166/F166*DM_TI_LE!$F$26*GD_CHUNG!M166</f>
        <v>0</v>
      </c>
    </row>
    <row r="167" spans="1:7" ht="12.75" x14ac:dyDescent="0.2">
      <c r="A167" s="49">
        <v>163</v>
      </c>
      <c r="B167" s="50">
        <f>GD_CHUNG!B167</f>
        <v>10611</v>
      </c>
      <c r="C167" s="50" t="str">
        <f>GD_CHUNG!C167</f>
        <v>Hoàng Thị Huyền Diệu</v>
      </c>
      <c r="D167" s="50" t="str">
        <f>GD_CHUNG!D167</f>
        <v>NV PVHK</v>
      </c>
      <c r="E167" s="172">
        <f>VLOOKUP(B167,GD_CHAM_CONG!$C$6:$AN$532,38,FALSE)</f>
        <v>27</v>
      </c>
      <c r="F167" s="172">
        <f>VLOOKUP(C167,GD_CHAM_CONG!D168:AN168,36,FALSE)</f>
        <v>27</v>
      </c>
      <c r="G167" s="43">
        <f>E167/F167*DM_TI_LE!$F$26*GD_CHUNG!M167</f>
        <v>0</v>
      </c>
    </row>
    <row r="168" spans="1:7" ht="12.75" x14ac:dyDescent="0.2">
      <c r="A168" s="49">
        <v>164</v>
      </c>
      <c r="B168" s="50">
        <f>GD_CHUNG!B168</f>
        <v>10612</v>
      </c>
      <c r="C168" s="50" t="str">
        <f>GD_CHUNG!C168</f>
        <v>Tạ Thị Phượng</v>
      </c>
      <c r="D168" s="50" t="str">
        <f>GD_CHUNG!D168</f>
        <v>NV PVHK</v>
      </c>
      <c r="E168" s="172">
        <f>VLOOKUP(B168,GD_CHAM_CONG!$C$6:$AN$532,38,FALSE)</f>
        <v>27</v>
      </c>
      <c r="F168" s="172">
        <f>VLOOKUP(C168,GD_CHAM_CONG!D169:AN169,36,FALSE)</f>
        <v>27</v>
      </c>
      <c r="G168" s="43">
        <f>E168/F168*DM_TI_LE!$F$26*GD_CHUNG!M168</f>
        <v>155000</v>
      </c>
    </row>
    <row r="169" spans="1:7" ht="12.75" x14ac:dyDescent="0.2">
      <c r="A169" s="49">
        <v>165</v>
      </c>
      <c r="B169" s="50">
        <f>GD_CHUNG!B169</f>
        <v>10613</v>
      </c>
      <c r="C169" s="50" t="str">
        <f>GD_CHUNG!C169</f>
        <v>Nguyễn Thị Hường</v>
      </c>
      <c r="D169" s="50" t="str">
        <f>GD_CHUNG!D169</f>
        <v>NV PVHK</v>
      </c>
      <c r="E169" s="172">
        <f>VLOOKUP(B169,GD_CHAM_CONG!$C$6:$AN$532,38,FALSE)</f>
        <v>27</v>
      </c>
      <c r="F169" s="172">
        <f>VLOOKUP(C169,GD_CHAM_CONG!D170:AN170,36,FALSE)</f>
        <v>27</v>
      </c>
      <c r="G169" s="43">
        <f>E169/F169*DM_TI_LE!$F$26*GD_CHUNG!M169</f>
        <v>0</v>
      </c>
    </row>
    <row r="170" spans="1:7" ht="12.75" x14ac:dyDescent="0.2">
      <c r="A170" s="49">
        <v>166</v>
      </c>
      <c r="B170" s="50">
        <f>GD_CHUNG!B170</f>
        <v>10616</v>
      </c>
      <c r="C170" s="50" t="str">
        <f>GD_CHUNG!C170</f>
        <v>Đỗ Thanh Thủy</v>
      </c>
      <c r="D170" s="50" t="str">
        <f>GD_CHUNG!D170</f>
        <v>NV PVHK</v>
      </c>
      <c r="E170" s="172">
        <f>VLOOKUP(B170,GD_CHAM_CONG!$C$6:$AN$532,38,FALSE)</f>
        <v>27</v>
      </c>
      <c r="F170" s="172">
        <f>VLOOKUP(C170,GD_CHAM_CONG!D171:AN171,36,FALSE)</f>
        <v>27</v>
      </c>
      <c r="G170" s="43">
        <f>E170/F170*DM_TI_LE!$F$26*GD_CHUNG!M170</f>
        <v>0</v>
      </c>
    </row>
    <row r="171" spans="1:7" ht="12.75" x14ac:dyDescent="0.2">
      <c r="A171" s="49">
        <v>167</v>
      </c>
      <c r="B171" s="50">
        <f>GD_CHUNG!B171</f>
        <v>10617</v>
      </c>
      <c r="C171" s="50" t="str">
        <f>GD_CHUNG!C171</f>
        <v>Ngô Thị Hường</v>
      </c>
      <c r="D171" s="50" t="str">
        <f>GD_CHUNG!D171</f>
        <v>NV PVHK</v>
      </c>
      <c r="E171" s="172">
        <f>VLOOKUP(B171,GD_CHAM_CONG!$C$6:$AN$532,38,FALSE)</f>
        <v>27</v>
      </c>
      <c r="F171" s="172">
        <f>VLOOKUP(C171,GD_CHAM_CONG!D172:AN172,36,FALSE)</f>
        <v>27</v>
      </c>
      <c r="G171" s="43">
        <f>E171/F171*DM_TI_LE!$F$26*GD_CHUNG!M171</f>
        <v>155000</v>
      </c>
    </row>
    <row r="172" spans="1:7" ht="12.75" x14ac:dyDescent="0.2">
      <c r="A172" s="49">
        <v>168</v>
      </c>
      <c r="B172" s="50">
        <f>GD_CHUNG!B172</f>
        <v>10627</v>
      </c>
      <c r="C172" s="50" t="str">
        <f>GD_CHUNG!C172</f>
        <v>Trần Thị Thu</v>
      </c>
      <c r="D172" s="50" t="str">
        <f>GD_CHUNG!D172</f>
        <v>NV PVHK</v>
      </c>
      <c r="E172" s="172">
        <f>VLOOKUP(B172,GD_CHAM_CONG!$C$6:$AN$532,38,FALSE)</f>
        <v>27</v>
      </c>
      <c r="F172" s="172">
        <f>VLOOKUP(C172,GD_CHAM_CONG!D173:AN173,36,FALSE)</f>
        <v>27</v>
      </c>
      <c r="G172" s="43">
        <f>E172/F172*DM_TI_LE!$F$26*GD_CHUNG!M172</f>
        <v>155000</v>
      </c>
    </row>
    <row r="173" spans="1:7" ht="12.75" x14ac:dyDescent="0.2">
      <c r="A173" s="49">
        <v>169</v>
      </c>
      <c r="B173" s="50">
        <f>GD_CHUNG!B173</f>
        <v>11110</v>
      </c>
      <c r="C173" s="50" t="str">
        <f>GD_CHUNG!C173</f>
        <v>Đinh Thị Vân Anh</v>
      </c>
      <c r="D173" s="50" t="str">
        <f>GD_CHUNG!D173</f>
        <v>NV PVHK</v>
      </c>
      <c r="E173" s="172">
        <f>VLOOKUP(B173,GD_CHAM_CONG!$C$6:$AN$532,38,FALSE)</f>
        <v>27</v>
      </c>
      <c r="F173" s="172">
        <f>VLOOKUP(C173,GD_CHAM_CONG!D174:AN174,36,FALSE)</f>
        <v>27</v>
      </c>
      <c r="G173" s="43">
        <f>E173/F173*DM_TI_LE!$F$26*GD_CHUNG!M173</f>
        <v>0</v>
      </c>
    </row>
    <row r="174" spans="1:7" ht="12.75" x14ac:dyDescent="0.2">
      <c r="A174" s="49">
        <v>170</v>
      </c>
      <c r="B174" s="50">
        <f>GD_CHUNG!B174</f>
        <v>11113</v>
      </c>
      <c r="C174" s="50" t="str">
        <f>GD_CHUNG!C174</f>
        <v>Trịnh Thị Hạnh</v>
      </c>
      <c r="D174" s="50" t="str">
        <f>GD_CHUNG!D174</f>
        <v>NV PVHK</v>
      </c>
      <c r="E174" s="172">
        <f>VLOOKUP(B174,GD_CHAM_CONG!$C$6:$AN$532,38,FALSE)</f>
        <v>27</v>
      </c>
      <c r="F174" s="172">
        <f>VLOOKUP(C174,GD_CHAM_CONG!D175:AN175,36,FALSE)</f>
        <v>27</v>
      </c>
      <c r="G174" s="43">
        <f>E174/F174*DM_TI_LE!$F$26*GD_CHUNG!M174</f>
        <v>0</v>
      </c>
    </row>
    <row r="175" spans="1:7" ht="12.75" x14ac:dyDescent="0.2">
      <c r="A175" s="49">
        <v>171</v>
      </c>
      <c r="B175" s="50">
        <f>GD_CHUNG!B175</f>
        <v>11114</v>
      </c>
      <c r="C175" s="50" t="str">
        <f>GD_CHUNG!C175</f>
        <v>Đoàn Thu Hoa</v>
      </c>
      <c r="D175" s="50" t="str">
        <f>GD_CHUNG!D175</f>
        <v>NV PVHK</v>
      </c>
      <c r="E175" s="172">
        <f>VLOOKUP(B175,GD_CHAM_CONG!$C$6:$AN$532,38,FALSE)</f>
        <v>27</v>
      </c>
      <c r="F175" s="172">
        <f>VLOOKUP(C175,GD_CHAM_CONG!D176:AN176,36,FALSE)</f>
        <v>27</v>
      </c>
      <c r="G175" s="43">
        <f>E175/F175*DM_TI_LE!$F$26*GD_CHUNG!M175</f>
        <v>155000</v>
      </c>
    </row>
    <row r="176" spans="1:7" ht="12.75" x14ac:dyDescent="0.2">
      <c r="A176" s="49">
        <v>172</v>
      </c>
      <c r="B176" s="50">
        <f>GD_CHUNG!B176</f>
        <v>11115</v>
      </c>
      <c r="C176" s="50" t="str">
        <f>GD_CHUNG!C176</f>
        <v>Mai Thị Ngọc</v>
      </c>
      <c r="D176" s="50" t="str">
        <f>GD_CHUNG!D176</f>
        <v>NV PVHK</v>
      </c>
      <c r="E176" s="172">
        <f>VLOOKUP(B176,GD_CHAM_CONG!$C$6:$AN$532,38,FALSE)</f>
        <v>27</v>
      </c>
      <c r="F176" s="172">
        <f>VLOOKUP(C176,GD_CHAM_CONG!D177:AN177,36,FALSE)</f>
        <v>27</v>
      </c>
      <c r="G176" s="43">
        <f>E176/F176*DM_TI_LE!$F$26*GD_CHUNG!M176</f>
        <v>0</v>
      </c>
    </row>
    <row r="177" spans="1:7" ht="12.75" x14ac:dyDescent="0.2">
      <c r="A177" s="49">
        <v>173</v>
      </c>
      <c r="B177" s="50">
        <f>GD_CHUNG!B177</f>
        <v>11118</v>
      </c>
      <c r="C177" s="50" t="str">
        <f>GD_CHUNG!C177</f>
        <v>Lã Thị Thu Hương</v>
      </c>
      <c r="D177" s="50" t="str">
        <f>GD_CHUNG!D177</f>
        <v>NV PVHK</v>
      </c>
      <c r="E177" s="172">
        <f>VLOOKUP(B177,GD_CHAM_CONG!$C$6:$AN$532,38,FALSE)</f>
        <v>27</v>
      </c>
      <c r="F177" s="172">
        <f>VLOOKUP(C177,GD_CHAM_CONG!D178:AN178,36,FALSE)</f>
        <v>27</v>
      </c>
      <c r="G177" s="43">
        <f>E177/F177*DM_TI_LE!$F$26*GD_CHUNG!M177</f>
        <v>0</v>
      </c>
    </row>
    <row r="178" spans="1:7" ht="12.75" x14ac:dyDescent="0.2">
      <c r="A178" s="49">
        <v>174</v>
      </c>
      <c r="B178" s="50">
        <f>GD_CHUNG!B178</f>
        <v>11120</v>
      </c>
      <c r="C178" s="50" t="str">
        <f>GD_CHUNG!C178</f>
        <v>Đỗ Hương Trà</v>
      </c>
      <c r="D178" s="50" t="str">
        <f>GD_CHUNG!D178</f>
        <v>NV PVHK</v>
      </c>
      <c r="E178" s="172">
        <f>VLOOKUP(B178,GD_CHAM_CONG!$C$6:$AN$532,38,FALSE)</f>
        <v>27</v>
      </c>
      <c r="F178" s="172">
        <f>VLOOKUP(C178,GD_CHAM_CONG!D179:AN179,36,FALSE)</f>
        <v>27</v>
      </c>
      <c r="G178" s="43">
        <f>E178/F178*DM_TI_LE!$F$26*GD_CHUNG!M178</f>
        <v>0</v>
      </c>
    </row>
    <row r="179" spans="1:7" ht="12.75" x14ac:dyDescent="0.2">
      <c r="A179" s="49">
        <v>175</v>
      </c>
      <c r="B179" s="50">
        <f>GD_CHUNG!B179</f>
        <v>11121</v>
      </c>
      <c r="C179" s="50" t="str">
        <f>GD_CHUNG!C179</f>
        <v>Nguyễn Hiền Hạnh</v>
      </c>
      <c r="D179" s="50" t="str">
        <f>GD_CHUNG!D179</f>
        <v>NV PVHK</v>
      </c>
      <c r="E179" s="172">
        <f>VLOOKUP(B179,GD_CHAM_CONG!$C$6:$AN$532,38,FALSE)</f>
        <v>27</v>
      </c>
      <c r="F179" s="172">
        <f>VLOOKUP(C179,GD_CHAM_CONG!D180:AN180,36,FALSE)</f>
        <v>27</v>
      </c>
      <c r="G179" s="43">
        <f>E179/F179*DM_TI_LE!$F$26*GD_CHUNG!M179</f>
        <v>155000</v>
      </c>
    </row>
    <row r="180" spans="1:7" ht="12.75" x14ac:dyDescent="0.2">
      <c r="A180" s="49">
        <v>176</v>
      </c>
      <c r="B180" s="50">
        <f>GD_CHUNG!B180</f>
        <v>13753</v>
      </c>
      <c r="C180" s="50" t="str">
        <f>GD_CHUNG!C180</f>
        <v>Phan Thanh Hà</v>
      </c>
      <c r="D180" s="50" t="str">
        <f>GD_CHUNG!D180</f>
        <v>Nhân viên phục vụ hành khách</v>
      </c>
      <c r="E180" s="172">
        <f>VLOOKUP(B180,GD_CHAM_CONG!$C$6:$AN$532,38,FALSE)</f>
        <v>10</v>
      </c>
      <c r="F180" s="172">
        <f>VLOOKUP(C180,GD_CHAM_CONG!D181:AN181,36,FALSE)</f>
        <v>27</v>
      </c>
      <c r="G180" s="43">
        <f>E180/F180*DM_TI_LE!$F$26*GD_CHUNG!M180</f>
        <v>0</v>
      </c>
    </row>
    <row r="181" spans="1:7" ht="12.75" x14ac:dyDescent="0.2">
      <c r="A181" s="49">
        <v>177</v>
      </c>
      <c r="B181" s="50">
        <f>GD_CHUNG!B181</f>
        <v>13758</v>
      </c>
      <c r="C181" s="50" t="str">
        <f>GD_CHUNG!C181</f>
        <v>Trần Vân Anh</v>
      </c>
      <c r="D181" s="50" t="str">
        <f>GD_CHUNG!D181</f>
        <v>Nhân viên phục vụ hành khách</v>
      </c>
      <c r="E181" s="172">
        <f>VLOOKUP(B181,GD_CHAM_CONG!$C$6:$AN$532,38,FALSE)</f>
        <v>10</v>
      </c>
      <c r="F181" s="172">
        <f>VLOOKUP(C181,GD_CHAM_CONG!D182:AN182,36,FALSE)</f>
        <v>27</v>
      </c>
      <c r="G181" s="43">
        <f>E181/F181*DM_TI_LE!$F$26*GD_CHUNG!M181</f>
        <v>0</v>
      </c>
    </row>
    <row r="182" spans="1:7" ht="12.75" x14ac:dyDescent="0.2">
      <c r="A182" s="49">
        <v>178</v>
      </c>
      <c r="B182" s="50">
        <f>GD_CHUNG!B182</f>
        <v>13759</v>
      </c>
      <c r="C182" s="50" t="str">
        <f>GD_CHUNG!C182</f>
        <v>Nguyễn Thị Thanh Loan</v>
      </c>
      <c r="D182" s="50" t="str">
        <f>GD_CHUNG!D182</f>
        <v>Nhân viên phục vụ hành khách</v>
      </c>
      <c r="E182" s="172">
        <f>VLOOKUP(B182,GD_CHAM_CONG!$C$6:$AN$532,38,FALSE)</f>
        <v>10</v>
      </c>
      <c r="F182" s="172">
        <f>VLOOKUP(C182,GD_CHAM_CONG!D183:AN183,36,FALSE)</f>
        <v>27</v>
      </c>
      <c r="G182" s="43">
        <f>E182/F182*DM_TI_LE!$F$26*GD_CHUNG!M182</f>
        <v>0</v>
      </c>
    </row>
    <row r="183" spans="1:7" ht="12.75" x14ac:dyDescent="0.2">
      <c r="A183" s="49">
        <v>179</v>
      </c>
      <c r="B183" s="50">
        <f>GD_CHUNG!B183</f>
        <v>13760</v>
      </c>
      <c r="C183" s="50" t="str">
        <f>GD_CHUNG!C183</f>
        <v>Trần Thùy Trang</v>
      </c>
      <c r="D183" s="50" t="str">
        <f>GD_CHUNG!D183</f>
        <v>Nhân viên phục vụ hành khách</v>
      </c>
      <c r="E183" s="172">
        <f>VLOOKUP(B183,GD_CHAM_CONG!$C$6:$AN$532,38,FALSE)</f>
        <v>10</v>
      </c>
      <c r="F183" s="172">
        <f>VLOOKUP(C183,GD_CHAM_CONG!D184:AN184,36,FALSE)</f>
        <v>27</v>
      </c>
      <c r="G183" s="43">
        <f>E183/F183*DM_TI_LE!$F$26*GD_CHUNG!M183</f>
        <v>0</v>
      </c>
    </row>
    <row r="184" spans="1:7" ht="12.75" x14ac:dyDescent="0.2">
      <c r="A184" s="49">
        <v>180</v>
      </c>
      <c r="B184" s="50">
        <f>GD_CHUNG!B184</f>
        <v>13762</v>
      </c>
      <c r="C184" s="50" t="str">
        <f>GD_CHUNG!C184</f>
        <v>Bùi Thị Út</v>
      </c>
      <c r="D184" s="50" t="str">
        <f>GD_CHUNG!D184</f>
        <v>Nhân viên phục vụ hành khách</v>
      </c>
      <c r="E184" s="172">
        <f>VLOOKUP(B184,GD_CHAM_CONG!$C$6:$AN$532,38,FALSE)</f>
        <v>10</v>
      </c>
      <c r="F184" s="172">
        <f>VLOOKUP(C184,GD_CHAM_CONG!D185:AN185,36,FALSE)</f>
        <v>27</v>
      </c>
      <c r="G184" s="43">
        <f>E184/F184*DM_TI_LE!$F$26*GD_CHUNG!M184</f>
        <v>0</v>
      </c>
    </row>
    <row r="185" spans="1:7" ht="12.75" x14ac:dyDescent="0.2">
      <c r="A185" s="49">
        <v>181</v>
      </c>
      <c r="B185" s="50">
        <f>GD_CHUNG!B185</f>
        <v>13763</v>
      </c>
      <c r="C185" s="50" t="str">
        <f>GD_CHUNG!C185</f>
        <v>Lê Mai Anh</v>
      </c>
      <c r="D185" s="50" t="str">
        <f>GD_CHUNG!D185</f>
        <v>Nhân viên phục vụ hành khách</v>
      </c>
      <c r="E185" s="172">
        <f>VLOOKUP(B185,GD_CHAM_CONG!$C$6:$AN$532,38,FALSE)</f>
        <v>10</v>
      </c>
      <c r="F185" s="172">
        <f>VLOOKUP(C185,GD_CHAM_CONG!D186:AN186,36,FALSE)</f>
        <v>27</v>
      </c>
      <c r="G185" s="43">
        <f>E185/F185*DM_TI_LE!$F$26*GD_CHUNG!M185</f>
        <v>0</v>
      </c>
    </row>
    <row r="186" spans="1:7" ht="12.75" x14ac:dyDescent="0.2">
      <c r="A186" s="49">
        <v>182</v>
      </c>
      <c r="B186" s="50">
        <f>GD_CHUNG!B186</f>
        <v>13764</v>
      </c>
      <c r="C186" s="50" t="str">
        <f>GD_CHUNG!C186</f>
        <v>Đỗ Thị Ngọc Hà</v>
      </c>
      <c r="D186" s="50" t="str">
        <f>GD_CHUNG!D186</f>
        <v>Nhân viên phục vụ hành khách</v>
      </c>
      <c r="E186" s="172">
        <f>VLOOKUP(B186,GD_CHAM_CONG!$C$6:$AN$532,38,FALSE)</f>
        <v>10</v>
      </c>
      <c r="F186" s="172">
        <f>VLOOKUP(C186,GD_CHAM_CONG!D187:AN187,36,FALSE)</f>
        <v>27</v>
      </c>
      <c r="G186" s="43">
        <f>E186/F186*DM_TI_LE!$F$26*GD_CHUNG!M186</f>
        <v>0</v>
      </c>
    </row>
    <row r="187" spans="1:7" ht="12.75" x14ac:dyDescent="0.2">
      <c r="A187" s="49">
        <v>183</v>
      </c>
      <c r="B187" s="50">
        <f>GD_CHUNG!B187</f>
        <v>13765</v>
      </c>
      <c r="C187" s="50" t="str">
        <f>GD_CHUNG!C187</f>
        <v>Phạm Tú Châu</v>
      </c>
      <c r="D187" s="50" t="str">
        <f>GD_CHUNG!D187</f>
        <v>Nhân viên phục vụ hành khách</v>
      </c>
      <c r="E187" s="172">
        <f>VLOOKUP(B187,GD_CHAM_CONG!$C$6:$AN$532,38,FALSE)</f>
        <v>10</v>
      </c>
      <c r="F187" s="172">
        <f>VLOOKUP(C187,GD_CHAM_CONG!D188:AN188,36,FALSE)</f>
        <v>27</v>
      </c>
      <c r="G187" s="43">
        <f>E187/F187*DM_TI_LE!$F$26*GD_CHUNG!M187</f>
        <v>0</v>
      </c>
    </row>
    <row r="188" spans="1:7" ht="12.75" x14ac:dyDescent="0.2">
      <c r="A188" s="49">
        <v>184</v>
      </c>
      <c r="B188" s="50">
        <f>GD_CHUNG!B188</f>
        <v>13766</v>
      </c>
      <c r="C188" s="50" t="str">
        <f>GD_CHUNG!C188</f>
        <v>Nguyễn Thị Phương Dung</v>
      </c>
      <c r="D188" s="50" t="str">
        <f>GD_CHUNG!D188</f>
        <v>Nhân viên phục vụ hành khách</v>
      </c>
      <c r="E188" s="172">
        <f>VLOOKUP(B188,GD_CHAM_CONG!$C$6:$AN$532,38,FALSE)</f>
        <v>10</v>
      </c>
      <c r="F188" s="172">
        <f>VLOOKUP(C188,GD_CHAM_CONG!D189:AN189,36,FALSE)</f>
        <v>27</v>
      </c>
      <c r="G188" s="43">
        <f>E188/F188*DM_TI_LE!$F$26*GD_CHUNG!M188</f>
        <v>0</v>
      </c>
    </row>
    <row r="189" spans="1:7" ht="12.75" x14ac:dyDescent="0.2">
      <c r="A189" s="49">
        <v>185</v>
      </c>
      <c r="B189" s="50">
        <f>GD_CHUNG!B189</f>
        <v>13767</v>
      </c>
      <c r="C189" s="50" t="str">
        <f>GD_CHUNG!C189</f>
        <v>Trần Thị Phương Anh</v>
      </c>
      <c r="D189" s="50" t="str">
        <f>GD_CHUNG!D189</f>
        <v>Nhân viên phục vụ hành khách</v>
      </c>
      <c r="E189" s="172">
        <f>VLOOKUP(B189,GD_CHAM_CONG!$C$6:$AN$532,38,FALSE)</f>
        <v>10</v>
      </c>
      <c r="F189" s="172">
        <f>VLOOKUP(C189,GD_CHAM_CONG!D190:AN190,36,FALSE)</f>
        <v>27</v>
      </c>
      <c r="G189" s="43">
        <f>E189/F189*DM_TI_LE!$F$26*GD_CHUNG!M189</f>
        <v>0</v>
      </c>
    </row>
    <row r="190" spans="1:7" ht="12.75" x14ac:dyDescent="0.2">
      <c r="A190" s="49">
        <v>186</v>
      </c>
      <c r="B190" s="50">
        <f>GD_CHUNG!B190</f>
        <v>13769</v>
      </c>
      <c r="C190" s="50" t="str">
        <f>GD_CHUNG!C190</f>
        <v>Nguyễn Thị Hồng Thu</v>
      </c>
      <c r="D190" s="50" t="str">
        <f>GD_CHUNG!D190</f>
        <v>Nhân viên phục vụ hành khách</v>
      </c>
      <c r="E190" s="172">
        <f>VLOOKUP(B190,GD_CHAM_CONG!$C$6:$AN$532,38,FALSE)</f>
        <v>10</v>
      </c>
      <c r="F190" s="172">
        <f>VLOOKUP(C190,GD_CHAM_CONG!D191:AN191,36,FALSE)</f>
        <v>27</v>
      </c>
      <c r="G190" s="43">
        <f>E190/F190*DM_TI_LE!$F$26*GD_CHUNG!M190</f>
        <v>0</v>
      </c>
    </row>
    <row r="191" spans="1:7" ht="12.75" x14ac:dyDescent="0.2">
      <c r="A191" s="49">
        <v>187</v>
      </c>
      <c r="B191" s="50">
        <f>GD_CHUNG!B191</f>
        <v>13770</v>
      </c>
      <c r="C191" s="50" t="str">
        <f>GD_CHUNG!C191</f>
        <v>Nguyễn Thị Thanh Phương</v>
      </c>
      <c r="D191" s="50" t="str">
        <f>GD_CHUNG!D191</f>
        <v>Nhân viên phục vụ hành khách</v>
      </c>
      <c r="E191" s="172">
        <f>VLOOKUP(B191,GD_CHAM_CONG!$C$6:$AN$532,38,FALSE)</f>
        <v>17</v>
      </c>
      <c r="F191" s="172" t="e">
        <f>VLOOKUP(C191,#REF!,36,FALSE)</f>
        <v>#REF!</v>
      </c>
      <c r="G191" s="43" t="e">
        <f>E191/F191*DM_TI_LE!$F$26*GD_CHUNG!M191</f>
        <v>#REF!</v>
      </c>
    </row>
    <row r="192" spans="1:7" ht="12.75" x14ac:dyDescent="0.2">
      <c r="A192" s="49">
        <v>188</v>
      </c>
      <c r="B192" s="50">
        <f>GD_CHUNG!B192</f>
        <v>13771</v>
      </c>
      <c r="C192" s="50" t="str">
        <f>GD_CHUNG!C192</f>
        <v>Nguyễn Thị Thoa</v>
      </c>
      <c r="D192" s="50" t="str">
        <f>GD_CHUNG!D192</f>
        <v>Nhân viên phục vụ hành khách</v>
      </c>
      <c r="E192" s="172">
        <f>VLOOKUP(B192,GD_CHAM_CONG!$C$6:$AN$532,38,FALSE)</f>
        <v>10</v>
      </c>
      <c r="F192" s="172">
        <f>VLOOKUP(C192,GD_CHAM_CONG!D192:AN192,36,FALSE)</f>
        <v>27</v>
      </c>
      <c r="G192" s="43">
        <f>E192/F192*DM_TI_LE!$F$26*GD_CHUNG!M192</f>
        <v>0</v>
      </c>
    </row>
    <row r="193" spans="1:7" ht="12.75" x14ac:dyDescent="0.2">
      <c r="A193" s="49">
        <v>189</v>
      </c>
      <c r="B193" s="50">
        <f>GD_CHUNG!B193</f>
        <v>13772</v>
      </c>
      <c r="C193" s="50" t="str">
        <f>GD_CHUNG!C193</f>
        <v>Nguyễn Thị Thu Thủy</v>
      </c>
      <c r="D193" s="50" t="str">
        <f>GD_CHUNG!D193</f>
        <v>Nhân viên phục vụ hành khách</v>
      </c>
      <c r="E193" s="172">
        <f>VLOOKUP(B193,GD_CHAM_CONG!$C$6:$AN$532,38,FALSE)</f>
        <v>10</v>
      </c>
      <c r="F193" s="172">
        <f>VLOOKUP(C193,GD_CHAM_CONG!D193:AN193,36,FALSE)</f>
        <v>27</v>
      </c>
      <c r="G193" s="43">
        <f>E193/F193*DM_TI_LE!$F$26*GD_CHUNG!M193</f>
        <v>0</v>
      </c>
    </row>
    <row r="194" spans="1:7" ht="12.75" x14ac:dyDescent="0.2">
      <c r="A194" s="49">
        <v>190</v>
      </c>
      <c r="B194" s="50">
        <f>GD_CHUNG!B194</f>
        <v>13773</v>
      </c>
      <c r="C194" s="50" t="str">
        <f>GD_CHUNG!C194</f>
        <v>Nguyễn Thị Trang</v>
      </c>
      <c r="D194" s="50" t="str">
        <f>GD_CHUNG!D194</f>
        <v>Nhân viên phục vụ hành khách</v>
      </c>
      <c r="E194" s="172">
        <f>VLOOKUP(B194,GD_CHAM_CONG!$C$6:$AN$532,38,FALSE)</f>
        <v>10</v>
      </c>
      <c r="F194" s="172">
        <f>VLOOKUP(C194,GD_CHAM_CONG!D194:AN194,36,FALSE)</f>
        <v>27</v>
      </c>
      <c r="G194" s="43">
        <f>E194/F194*DM_TI_LE!$F$26*GD_CHUNG!M194</f>
        <v>0</v>
      </c>
    </row>
    <row r="195" spans="1:7" ht="12.75" x14ac:dyDescent="0.2">
      <c r="A195" s="49">
        <v>191</v>
      </c>
      <c r="B195" s="50">
        <f>GD_CHUNG!B195</f>
        <v>13774</v>
      </c>
      <c r="C195" s="50" t="str">
        <f>GD_CHUNG!C195</f>
        <v>Hoàng Thị Kiều Trang</v>
      </c>
      <c r="D195" s="50" t="str">
        <f>GD_CHUNG!D195</f>
        <v>Nhân viên phục vụ hành khách</v>
      </c>
      <c r="E195" s="172">
        <f>VLOOKUP(B195,GD_CHAM_CONG!$C$6:$AN$532,38,FALSE)</f>
        <v>10</v>
      </c>
      <c r="F195" s="172">
        <f>VLOOKUP(C195,GD_CHAM_CONG!D195:AN195,36,FALSE)</f>
        <v>27</v>
      </c>
      <c r="G195" s="43">
        <f>E195/F195*DM_TI_LE!$F$26*GD_CHUNG!M195</f>
        <v>0</v>
      </c>
    </row>
    <row r="196" spans="1:7" ht="12.75" x14ac:dyDescent="0.2">
      <c r="A196" s="49">
        <v>192</v>
      </c>
      <c r="B196" s="50">
        <f>GD_CHUNG!B196</f>
        <v>13775</v>
      </c>
      <c r="C196" s="50" t="str">
        <f>GD_CHUNG!C196</f>
        <v>Ngô Thị Thơm</v>
      </c>
      <c r="D196" s="50" t="str">
        <f>GD_CHUNG!D196</f>
        <v>Nhân viên phục vụ hành khách</v>
      </c>
      <c r="E196" s="172">
        <f>VLOOKUP(B196,GD_CHAM_CONG!$C$6:$AN$532,38,FALSE)</f>
        <v>10</v>
      </c>
      <c r="F196" s="172">
        <f>VLOOKUP(C196,GD_CHAM_CONG!D196:AN196,36,FALSE)</f>
        <v>27</v>
      </c>
      <c r="G196" s="43">
        <f>E196/F196*DM_TI_LE!$F$26*GD_CHUNG!M196</f>
        <v>0</v>
      </c>
    </row>
    <row r="197" spans="1:7" ht="12.75" x14ac:dyDescent="0.2">
      <c r="A197" s="49">
        <v>193</v>
      </c>
      <c r="B197" s="50">
        <f>GD_CHUNG!B197</f>
        <v>13776</v>
      </c>
      <c r="C197" s="50" t="str">
        <f>GD_CHUNG!C197</f>
        <v>Đặng Thị Thùy Dương</v>
      </c>
      <c r="D197" s="50" t="str">
        <f>GD_CHUNG!D197</f>
        <v>Nhân viên phục vụ hành khách</v>
      </c>
      <c r="E197" s="172">
        <f>VLOOKUP(B197,GD_CHAM_CONG!$C$6:$AN$532,38,FALSE)</f>
        <v>10</v>
      </c>
      <c r="F197" s="172">
        <f>VLOOKUP(C197,GD_CHAM_CONG!D197:AN197,36,FALSE)</f>
        <v>27</v>
      </c>
      <c r="G197" s="43">
        <f>E197/F197*DM_TI_LE!$F$26*GD_CHUNG!M197</f>
        <v>0</v>
      </c>
    </row>
    <row r="198" spans="1:7" ht="12.75" x14ac:dyDescent="0.2">
      <c r="A198" s="49">
        <v>194</v>
      </c>
      <c r="B198" s="50">
        <f>GD_CHUNG!B198</f>
        <v>13778</v>
      </c>
      <c r="C198" s="50" t="str">
        <f>GD_CHUNG!C198</f>
        <v>Nguyễn Phương Cương</v>
      </c>
      <c r="D198" s="50" t="str">
        <f>GD_CHUNG!D198</f>
        <v>Nhân viên phục vụ hành khách</v>
      </c>
      <c r="E198" s="172">
        <f>VLOOKUP(B198,GD_CHAM_CONG!$C$6:$AN$532,38,FALSE)</f>
        <v>10</v>
      </c>
      <c r="F198" s="172">
        <f>VLOOKUP(C198,GD_CHAM_CONG!D198:AN198,36,FALSE)</f>
        <v>27</v>
      </c>
      <c r="G198" s="43">
        <f>E198/F198*DM_TI_LE!$F$26*GD_CHUNG!M198</f>
        <v>0</v>
      </c>
    </row>
    <row r="199" spans="1:7" ht="12.75" x14ac:dyDescent="0.2">
      <c r="A199" s="49">
        <v>195</v>
      </c>
      <c r="B199" s="50">
        <f>GD_CHUNG!B199</f>
        <v>13779</v>
      </c>
      <c r="C199" s="50" t="str">
        <f>GD_CHUNG!C199</f>
        <v>Lê Hoàng Gia</v>
      </c>
      <c r="D199" s="50" t="str">
        <f>GD_CHUNG!D199</f>
        <v>Nhân viên phục vụ hành khách</v>
      </c>
      <c r="E199" s="172">
        <f>VLOOKUP(B199,GD_CHAM_CONG!$C$6:$AN$532,38,FALSE)</f>
        <v>10</v>
      </c>
      <c r="F199" s="172">
        <f>VLOOKUP(C199,GD_CHAM_CONG!D199:AN199,36,FALSE)</f>
        <v>27</v>
      </c>
      <c r="G199" s="43">
        <f>E199/F199*DM_TI_LE!$F$26*GD_CHUNG!M199</f>
        <v>0</v>
      </c>
    </row>
    <row r="200" spans="1:7" ht="12.75" x14ac:dyDescent="0.2">
      <c r="A200" s="49">
        <v>196</v>
      </c>
      <c r="B200" s="50">
        <f>GD_CHUNG!B200</f>
        <v>13780</v>
      </c>
      <c r="C200" s="50" t="str">
        <f>GD_CHUNG!C200</f>
        <v>Nguyễn Quang Hà Sơn</v>
      </c>
      <c r="D200" s="50" t="str">
        <f>GD_CHUNG!D200</f>
        <v>Nhân viên phục vụ hành khách</v>
      </c>
      <c r="E200" s="172">
        <f>VLOOKUP(B200,GD_CHAM_CONG!$C$6:$AN$532,38,FALSE)</f>
        <v>10</v>
      </c>
      <c r="F200" s="172">
        <f>VLOOKUP(C200,GD_CHAM_CONG!D200:AN200,36,FALSE)</f>
        <v>27</v>
      </c>
      <c r="G200" s="43">
        <f>E200/F200*DM_TI_LE!$F$26*GD_CHUNG!M200</f>
        <v>0</v>
      </c>
    </row>
    <row r="201" spans="1:7" ht="12.75" x14ac:dyDescent="0.2">
      <c r="A201" s="49">
        <v>197</v>
      </c>
      <c r="B201" s="50">
        <f>GD_CHUNG!B201</f>
        <v>13781</v>
      </c>
      <c r="C201" s="50" t="str">
        <f>GD_CHUNG!C201</f>
        <v>Bùi Anh Tuấn</v>
      </c>
      <c r="D201" s="50" t="str">
        <f>GD_CHUNG!D201</f>
        <v>Nhân viên phục vụ hành khách</v>
      </c>
      <c r="E201" s="172">
        <f>VLOOKUP(B201,GD_CHAM_CONG!$C$6:$AN$532,38,FALSE)</f>
        <v>10</v>
      </c>
      <c r="F201" s="172">
        <f>VLOOKUP(C201,GD_CHAM_CONG!D201:AN201,36,FALSE)</f>
        <v>27</v>
      </c>
      <c r="G201" s="43">
        <f>E201/F201*DM_TI_LE!$F$26*GD_CHUNG!M201</f>
        <v>0</v>
      </c>
    </row>
    <row r="202" spans="1:7" ht="12.75" x14ac:dyDescent="0.2">
      <c r="A202" s="49">
        <v>198</v>
      </c>
      <c r="B202" s="50">
        <f>GD_CHUNG!B202</f>
        <v>13782</v>
      </c>
      <c r="C202" s="50" t="str">
        <f>GD_CHUNG!C202</f>
        <v>Hoàng Thanh Tùng</v>
      </c>
      <c r="D202" s="50" t="str">
        <f>GD_CHUNG!D202</f>
        <v>Nhân viên phục vụ hành khách</v>
      </c>
      <c r="E202" s="172">
        <f>VLOOKUP(B202,GD_CHAM_CONG!$C$6:$AN$532,38,FALSE)</f>
        <v>10</v>
      </c>
      <c r="F202" s="172">
        <f>VLOOKUP(C202,GD_CHAM_CONG!D202:AN202,36,FALSE)</f>
        <v>27</v>
      </c>
      <c r="G202" s="43">
        <f>E202/F202*DM_TI_LE!$F$26*GD_CHUNG!M202</f>
        <v>0</v>
      </c>
    </row>
    <row r="203" spans="1:7" ht="12.75" x14ac:dyDescent="0.2">
      <c r="A203" s="49">
        <v>199</v>
      </c>
      <c r="B203" s="50">
        <f>GD_CHUNG!B203</f>
        <v>13784</v>
      </c>
      <c r="C203" s="50" t="str">
        <f>GD_CHUNG!C203</f>
        <v>Đoàn Duy Anh</v>
      </c>
      <c r="D203" s="50" t="str">
        <f>GD_CHUNG!D203</f>
        <v>Nhân viên phục vụ hành khách</v>
      </c>
      <c r="E203" s="172">
        <f>VLOOKUP(B203,GD_CHAM_CONG!$C$6:$AN$532,38,FALSE)</f>
        <v>10</v>
      </c>
      <c r="F203" s="172">
        <f>VLOOKUP(C203,GD_CHAM_CONG!D203:AN203,36,FALSE)</f>
        <v>27</v>
      </c>
      <c r="G203" s="43">
        <f>E203/F203*DM_TI_LE!$F$26*GD_CHUNG!M203</f>
        <v>0</v>
      </c>
    </row>
    <row r="204" spans="1:7" ht="12.75" x14ac:dyDescent="0.2">
      <c r="A204" s="49">
        <v>200</v>
      </c>
      <c r="B204" s="50">
        <f>GD_CHUNG!B204</f>
        <v>13754</v>
      </c>
      <c r="C204" s="50" t="str">
        <f>GD_CHUNG!C204</f>
        <v>Đinh Kiều Trang</v>
      </c>
      <c r="D204" s="50" t="str">
        <f>GD_CHUNG!D204</f>
        <v>Nhân viên phục vụ hành khách</v>
      </c>
      <c r="E204" s="172">
        <f>VLOOKUP(B204,GD_CHAM_CONG!$C$6:$AN$532,38,FALSE)</f>
        <v>10</v>
      </c>
      <c r="F204" s="172">
        <f>VLOOKUP(C204,GD_CHAM_CONG!D204:AN204,36,FALSE)</f>
        <v>27</v>
      </c>
      <c r="G204" s="43">
        <f>E204/F204*DM_TI_LE!$F$26*GD_CHUNG!M204</f>
        <v>0</v>
      </c>
    </row>
    <row r="205" spans="1:7" ht="12.75" x14ac:dyDescent="0.2">
      <c r="A205" s="49">
        <v>201</v>
      </c>
      <c r="B205" s="50">
        <f>GD_CHUNG!B205</f>
        <v>13756</v>
      </c>
      <c r="C205" s="50" t="str">
        <f>GD_CHUNG!C205</f>
        <v>Nguyễn Thị Diệu Hoa</v>
      </c>
      <c r="D205" s="50" t="str">
        <f>GD_CHUNG!D205</f>
        <v>Nhân viên phục vụ hành khách</v>
      </c>
      <c r="E205" s="172">
        <f>VLOOKUP(B205,GD_CHAM_CONG!$C$6:$AN$532,38,FALSE)</f>
        <v>10</v>
      </c>
      <c r="F205" s="172">
        <f>VLOOKUP(C205,GD_CHAM_CONG!D205:AN205,36,FALSE)</f>
        <v>27</v>
      </c>
      <c r="G205" s="43">
        <f>E205/F205*DM_TI_LE!$F$26*GD_CHUNG!M205</f>
        <v>0</v>
      </c>
    </row>
    <row r="206" spans="1:7" ht="12.75" x14ac:dyDescent="0.2">
      <c r="A206" s="49">
        <v>202</v>
      </c>
      <c r="B206" s="50">
        <f>GD_CHUNG!B206</f>
        <v>13757</v>
      </c>
      <c r="C206" s="50" t="str">
        <f>GD_CHUNG!C206</f>
        <v>Trần Thanh Trang</v>
      </c>
      <c r="D206" s="50" t="str">
        <f>GD_CHUNG!D206</f>
        <v>Nhân viên phục vụ hành khách</v>
      </c>
      <c r="E206" s="172">
        <f>VLOOKUP(B206,GD_CHAM_CONG!$C$6:$AN$532,38,FALSE)</f>
        <v>10</v>
      </c>
      <c r="F206" s="172">
        <f>VLOOKUP(C206,GD_CHAM_CONG!D206:AN206,36,FALSE)</f>
        <v>27</v>
      </c>
      <c r="G206" s="43">
        <f>E206/F206*DM_TI_LE!$F$26*GD_CHUNG!M206</f>
        <v>0</v>
      </c>
    </row>
    <row r="207" spans="1:7" ht="12.75" x14ac:dyDescent="0.2">
      <c r="A207" s="49">
        <v>203</v>
      </c>
      <c r="B207" s="50">
        <f>GD_CHUNG!B207</f>
        <v>13768</v>
      </c>
      <c r="C207" s="50" t="str">
        <f>GD_CHUNG!C207</f>
        <v>Mạc Thị Thùy Dương</v>
      </c>
      <c r="D207" s="50" t="str">
        <f>GD_CHUNG!D207</f>
        <v>Nhân viên phục vụ hành khách</v>
      </c>
      <c r="E207" s="172">
        <f>VLOOKUP(B207,GD_CHAM_CONG!$C$6:$AN$532,38,FALSE)</f>
        <v>10</v>
      </c>
      <c r="F207" s="172">
        <f>VLOOKUP(C207,GD_CHAM_CONG!D207:AN207,36,FALSE)</f>
        <v>27</v>
      </c>
      <c r="G207" s="43">
        <f>E207/F207*DM_TI_LE!$F$26*GD_CHUNG!M207</f>
        <v>0</v>
      </c>
    </row>
    <row r="208" spans="1:7" ht="12.75" x14ac:dyDescent="0.2">
      <c r="A208" s="49">
        <v>204</v>
      </c>
      <c r="B208" s="50">
        <f>GD_CHUNG!B208</f>
        <v>201505</v>
      </c>
      <c r="C208" s="50" t="str">
        <f>GD_CHUNG!C208</f>
        <v>Nguyễn Văn Lập</v>
      </c>
      <c r="D208" s="50" t="str">
        <f>GD_CHUNG!D208</f>
        <v>Nhân viên phục vụ hành khách</v>
      </c>
      <c r="E208" s="172">
        <f>VLOOKUP(B208,GD_CHAM_CONG!$C$6:$AN$532,38,FALSE)</f>
        <v>10</v>
      </c>
      <c r="F208" s="172">
        <f>VLOOKUP(C208,GD_CHAM_CONG!D208:AN208,36,FALSE)</f>
        <v>27</v>
      </c>
      <c r="G208" s="43">
        <f>E208/F208*DM_TI_LE!$F$26*GD_CHUNG!M208</f>
        <v>0</v>
      </c>
    </row>
    <row r="209" spans="1:7" ht="12.75" x14ac:dyDescent="0.2">
      <c r="A209" s="49">
        <v>205</v>
      </c>
      <c r="B209" s="50">
        <f>GD_CHUNG!B209</f>
        <v>201506</v>
      </c>
      <c r="C209" s="50" t="str">
        <f>GD_CHUNG!C209</f>
        <v>Đặng Thị Hằng Linh</v>
      </c>
      <c r="D209" s="50" t="str">
        <f>GD_CHUNG!D209</f>
        <v>Nhân viên phục vụ hành khách</v>
      </c>
      <c r="E209" s="172">
        <f>VLOOKUP(B209,GD_CHAM_CONG!$C$6:$AN$532,38,FALSE)</f>
        <v>10</v>
      </c>
      <c r="F209" s="172">
        <f>VLOOKUP(C209,GD_CHAM_CONG!D209:AN209,36,FALSE)</f>
        <v>27</v>
      </c>
      <c r="G209" s="43">
        <f>E209/F209*DM_TI_LE!$F$26*GD_CHUNG!M209</f>
        <v>0</v>
      </c>
    </row>
    <row r="210" spans="1:7" ht="12.75" x14ac:dyDescent="0.2">
      <c r="A210" s="49">
        <v>206</v>
      </c>
      <c r="B210" s="50">
        <f>GD_CHUNG!B210</f>
        <v>201507</v>
      </c>
      <c r="C210" s="50" t="str">
        <f>GD_CHUNG!C210</f>
        <v>Hà Ngọc Bích</v>
      </c>
      <c r="D210" s="50" t="str">
        <f>GD_CHUNG!D210</f>
        <v>Nhân viên phục vụ hành khách</v>
      </c>
      <c r="E210" s="172">
        <f>VLOOKUP(B210,GD_CHAM_CONG!$C$6:$AN$532,38,FALSE)</f>
        <v>10</v>
      </c>
      <c r="F210" s="172">
        <f>VLOOKUP(C210,GD_CHAM_CONG!D210:AN210,36,FALSE)</f>
        <v>27</v>
      </c>
      <c r="G210" s="43">
        <f>E210/F210*DM_TI_LE!$F$26*GD_CHUNG!M210</f>
        <v>0</v>
      </c>
    </row>
    <row r="211" spans="1:7" ht="12.75" x14ac:dyDescent="0.2">
      <c r="A211" s="49">
        <v>207</v>
      </c>
      <c r="B211" s="50">
        <f>GD_CHUNG!B211</f>
        <v>201508</v>
      </c>
      <c r="C211" s="50" t="str">
        <f>GD_CHUNG!C211</f>
        <v>Nguyễn Minh Đức</v>
      </c>
      <c r="D211" s="50" t="str">
        <f>GD_CHUNG!D211</f>
        <v>Nhân viên phục vụ hành khách</v>
      </c>
      <c r="E211" s="172">
        <f>VLOOKUP(B211,GD_CHAM_CONG!$C$6:$AN$532,38,FALSE)</f>
        <v>10</v>
      </c>
      <c r="F211" s="172">
        <f>VLOOKUP(C211,GD_CHAM_CONG!D211:AN211,36,FALSE)</f>
        <v>27</v>
      </c>
      <c r="G211" s="43">
        <f>E211/F211*DM_TI_LE!$F$26*GD_CHUNG!M211</f>
        <v>0</v>
      </c>
    </row>
    <row r="212" spans="1:7" ht="12.75" x14ac:dyDescent="0.2">
      <c r="A212" s="49">
        <v>208</v>
      </c>
      <c r="B212" s="50">
        <f>GD_CHUNG!B212</f>
        <v>201509</v>
      </c>
      <c r="C212" s="50" t="str">
        <f>GD_CHUNG!C212</f>
        <v>Trần Hữu Dũng</v>
      </c>
      <c r="D212" s="50" t="str">
        <f>GD_CHUNG!D212</f>
        <v>Nhân viên phục vụ hành khách</v>
      </c>
      <c r="E212" s="172">
        <f>VLOOKUP(B212,GD_CHAM_CONG!$C$6:$AN$532,38,FALSE)</f>
        <v>10</v>
      </c>
      <c r="F212" s="172">
        <f>VLOOKUP(C212,GD_CHAM_CONG!D212:AN212,36,FALSE)</f>
        <v>27</v>
      </c>
      <c r="G212" s="43">
        <f>E212/F212*DM_TI_LE!$F$26*GD_CHUNG!M212</f>
        <v>0</v>
      </c>
    </row>
    <row r="213" spans="1:7" ht="12.75" x14ac:dyDescent="0.2">
      <c r="A213" s="49">
        <v>209</v>
      </c>
      <c r="B213" s="50">
        <f>GD_CHUNG!B213</f>
        <v>201510</v>
      </c>
      <c r="C213" s="50" t="str">
        <f>GD_CHUNG!C213</f>
        <v>Lương Quốc Chính</v>
      </c>
      <c r="D213" s="50" t="str">
        <f>GD_CHUNG!D213</f>
        <v>Nhân viên phục vụ hành khách</v>
      </c>
      <c r="E213" s="172">
        <f>VLOOKUP(B213,GD_CHAM_CONG!$C$6:$AN$532,38,FALSE)</f>
        <v>10</v>
      </c>
      <c r="F213" s="172">
        <f>VLOOKUP(C213,GD_CHAM_CONG!D213:AN213,36,FALSE)</f>
        <v>27</v>
      </c>
      <c r="G213" s="43">
        <f>E213/F213*DM_TI_LE!$F$26*GD_CHUNG!M213</f>
        <v>0</v>
      </c>
    </row>
    <row r="214" spans="1:7" ht="12.75" x14ac:dyDescent="0.2">
      <c r="A214" s="49">
        <v>210</v>
      </c>
      <c r="B214" s="50">
        <f>GD_CHUNG!B214</f>
        <v>201511</v>
      </c>
      <c r="C214" s="50" t="str">
        <f>GD_CHUNG!C214</f>
        <v>Trần Thị Nga</v>
      </c>
      <c r="D214" s="50" t="str">
        <f>GD_CHUNG!D214</f>
        <v>Nhân viên phục vụ hành khách</v>
      </c>
      <c r="E214" s="172">
        <f>VLOOKUP(B214,GD_CHAM_CONG!$C$6:$AN$532,38,FALSE)</f>
        <v>10</v>
      </c>
      <c r="F214" s="172">
        <f>VLOOKUP(C214,GD_CHAM_CONG!D214:AN214,36,FALSE)</f>
        <v>27</v>
      </c>
      <c r="G214" s="43">
        <f>E214/F214*DM_TI_LE!$F$26*GD_CHUNG!M214</f>
        <v>0</v>
      </c>
    </row>
    <row r="215" spans="1:7" ht="12.75" x14ac:dyDescent="0.2">
      <c r="A215" s="49">
        <v>211</v>
      </c>
      <c r="B215" s="50">
        <f>GD_CHUNG!B215</f>
        <v>201512</v>
      </c>
      <c r="C215" s="50" t="str">
        <f>GD_CHUNG!C215</f>
        <v>Nguyễn Kim Phượng</v>
      </c>
      <c r="D215" s="50" t="str">
        <f>GD_CHUNG!D215</f>
        <v>Nhân viên phục vụ hành khách</v>
      </c>
      <c r="E215" s="172">
        <f>VLOOKUP(B215,GD_CHAM_CONG!$C$6:$AN$532,38,FALSE)</f>
        <v>10</v>
      </c>
      <c r="F215" s="172">
        <f>VLOOKUP(C215,GD_CHAM_CONG!D215:AN215,36,FALSE)</f>
        <v>27</v>
      </c>
      <c r="G215" s="43">
        <f>E215/F215*DM_TI_LE!$F$26*GD_CHUNG!M215</f>
        <v>0</v>
      </c>
    </row>
    <row r="216" spans="1:7" ht="12.75" x14ac:dyDescent="0.2">
      <c r="A216" s="49">
        <v>212</v>
      </c>
      <c r="B216" s="50">
        <f>GD_CHUNG!B216</f>
        <v>201513</v>
      </c>
      <c r="C216" s="50" t="str">
        <f>GD_CHUNG!C216</f>
        <v>Bùi Thị Minh Hạnh</v>
      </c>
      <c r="D216" s="50" t="str">
        <f>GD_CHUNG!D216</f>
        <v>Nhân viên phục vụ hành khách</v>
      </c>
      <c r="E216" s="172">
        <f>VLOOKUP(B216,GD_CHAM_CONG!$C$6:$AN$532,38,FALSE)</f>
        <v>10</v>
      </c>
      <c r="F216" s="172">
        <f>VLOOKUP(C216,GD_CHAM_CONG!D216:AN216,36,FALSE)</f>
        <v>27</v>
      </c>
      <c r="G216" s="43">
        <f>E216/F216*DM_TI_LE!$F$26*GD_CHUNG!M216</f>
        <v>0</v>
      </c>
    </row>
    <row r="217" spans="1:7" ht="12.75" x14ac:dyDescent="0.2">
      <c r="A217" s="49">
        <v>213</v>
      </c>
      <c r="B217" s="50">
        <f>GD_CHUNG!B217</f>
        <v>201514</v>
      </c>
      <c r="C217" s="50" t="str">
        <f>GD_CHUNG!C217</f>
        <v>Đặng Thị Hải Yến</v>
      </c>
      <c r="D217" s="50" t="str">
        <f>GD_CHUNG!D217</f>
        <v>Nhân viên phục vụ hành khách</v>
      </c>
      <c r="E217" s="172">
        <f>VLOOKUP(B217,GD_CHAM_CONG!$C$6:$AN$532,38,FALSE)</f>
        <v>10</v>
      </c>
      <c r="F217" s="172">
        <f>VLOOKUP(C217,GD_CHAM_CONG!D217:AN217,36,FALSE)</f>
        <v>27</v>
      </c>
      <c r="G217" s="43">
        <f>E217/F217*DM_TI_LE!$F$26*GD_CHUNG!M217</f>
        <v>0</v>
      </c>
    </row>
    <row r="218" spans="1:7" ht="12.75" x14ac:dyDescent="0.2">
      <c r="A218" s="49">
        <v>214</v>
      </c>
      <c r="B218" s="50">
        <f>GD_CHUNG!B218</f>
        <v>201515</v>
      </c>
      <c r="C218" s="50" t="str">
        <f>GD_CHUNG!C218</f>
        <v>Phạm Minh Dũng</v>
      </c>
      <c r="D218" s="50" t="str">
        <f>GD_CHUNG!D218</f>
        <v>Nhân viên phục vụ hành khách</v>
      </c>
      <c r="E218" s="172">
        <f>VLOOKUP(B218,GD_CHAM_CONG!$C$6:$AN$532,38,FALSE)</f>
        <v>10</v>
      </c>
      <c r="F218" s="172">
        <f>VLOOKUP(C218,GD_CHAM_CONG!D218:AN218,36,FALSE)</f>
        <v>27</v>
      </c>
      <c r="G218" s="43">
        <f>E218/F218*DM_TI_LE!$F$26*GD_CHUNG!M218</f>
        <v>0</v>
      </c>
    </row>
    <row r="219" spans="1:7" ht="12.75" x14ac:dyDescent="0.2">
      <c r="A219" s="49">
        <v>215</v>
      </c>
      <c r="B219" s="50">
        <f>GD_CHUNG!B219</f>
        <v>10599</v>
      </c>
      <c r="C219" s="50" t="str">
        <f>GD_CHUNG!C219</f>
        <v>Đào Thu Giang</v>
      </c>
      <c r="D219" s="50" t="str">
        <f>GD_CHUNG!D219</f>
        <v>NV PVHK</v>
      </c>
      <c r="E219" s="172">
        <f>VLOOKUP(B219,GD_CHAM_CONG!$C$6:$AN$532,38,FALSE)</f>
        <v>17</v>
      </c>
      <c r="F219" s="172">
        <f>VLOOKUP(C219,GD_CHAM_CONG!D219:AN219,36,FALSE)</f>
        <v>27</v>
      </c>
      <c r="G219" s="43">
        <f>E219/F219*DM_TI_LE!$F$26*GD_CHUNG!M219</f>
        <v>0</v>
      </c>
    </row>
    <row r="220" spans="1:7" ht="12.75" x14ac:dyDescent="0.2">
      <c r="A220" s="49">
        <v>216</v>
      </c>
      <c r="B220" s="50">
        <f>GD_CHUNG!B220</f>
        <v>10765</v>
      </c>
      <c r="C220" s="50" t="str">
        <f>GD_CHUNG!C220</f>
        <v>Nguyễn Thị Thuý</v>
      </c>
      <c r="D220" s="50" t="str">
        <f>GD_CHUNG!D220</f>
        <v>Nv Thống kê</v>
      </c>
      <c r="E220" s="172">
        <f>VLOOKUP(B220,GD_CHAM_CONG!$C$6:$AN$532,38,FALSE)</f>
        <v>23</v>
      </c>
      <c r="F220" s="172">
        <f>VLOOKUP(C220,GD_CHAM_CONG!D220:AN220,36,FALSE)</f>
        <v>23</v>
      </c>
      <c r="G220" s="43">
        <f>E220/F220*DM_TI_LE!$F$26*GD_CHUNG!M220</f>
        <v>0</v>
      </c>
    </row>
    <row r="221" spans="1:7" ht="12.75" x14ac:dyDescent="0.2">
      <c r="A221" s="49">
        <v>217</v>
      </c>
      <c r="B221" s="50">
        <f>GD_CHUNG!B221</f>
        <v>10787</v>
      </c>
      <c r="C221" s="50" t="str">
        <f>GD_CHUNG!C221</f>
        <v>Lê Đình Tuấn</v>
      </c>
      <c r="D221" s="50" t="str">
        <f>GD_CHUNG!D221</f>
        <v>Trưởng phòng</v>
      </c>
      <c r="E221" s="172">
        <f>VLOOKUP(B221,GD_CHAM_CONG!$C$6:$AN$532,38,FALSE)</f>
        <v>23</v>
      </c>
      <c r="F221" s="172">
        <f>VLOOKUP(C221,GD_CHAM_CONG!D221:AN221,36,FALSE)</f>
        <v>23</v>
      </c>
      <c r="G221" s="43">
        <f>E221/F221*DM_TI_LE!$F$26*GD_CHUNG!M221</f>
        <v>0</v>
      </c>
    </row>
    <row r="222" spans="1:7" ht="12.75" x14ac:dyDescent="0.2">
      <c r="A222" s="49">
        <v>218</v>
      </c>
      <c r="B222" s="50">
        <f>GD_CHUNG!B222</f>
        <v>10753</v>
      </c>
      <c r="C222" s="50" t="str">
        <f>GD_CHUNG!C222</f>
        <v>Hoàng Việt Cường</v>
      </c>
      <c r="D222" s="50" t="str">
        <f>GD_CHUNG!D222</f>
        <v>Phó Trưởng Phòng</v>
      </c>
      <c r="E222" s="172">
        <f>VLOOKUP(B222,GD_CHAM_CONG!$C$6:$AN$532,38,FALSE)</f>
        <v>23</v>
      </c>
      <c r="F222" s="172">
        <f>VLOOKUP(C222,GD_CHAM_CONG!D222:AN222,36,FALSE)</f>
        <v>23</v>
      </c>
      <c r="G222" s="43">
        <f>E222/F222*DM_TI_LE!$F$26*GD_CHUNG!M222</f>
        <v>0</v>
      </c>
    </row>
    <row r="223" spans="1:7" ht="12.75" x14ac:dyDescent="0.2">
      <c r="A223" s="49">
        <v>219</v>
      </c>
      <c r="B223" s="50">
        <f>GD_CHUNG!B223</f>
        <v>10785</v>
      </c>
      <c r="C223" s="50" t="str">
        <f>GD_CHUNG!C223</f>
        <v>Nguyễn Duy Thái</v>
      </c>
      <c r="D223" s="50" t="str">
        <f>GD_CHUNG!D223</f>
        <v>Phó Trưởng Phòng</v>
      </c>
      <c r="E223" s="172">
        <f>VLOOKUP(B223,GD_CHAM_CONG!$C$6:$AN$532,38,FALSE)</f>
        <v>23</v>
      </c>
      <c r="F223" s="172">
        <f>VLOOKUP(C223,GD_CHAM_CONG!D223:AN223,36,FALSE)</f>
        <v>23</v>
      </c>
      <c r="G223" s="43">
        <f>E223/F223*DM_TI_LE!$F$26*GD_CHUNG!M223</f>
        <v>0</v>
      </c>
    </row>
    <row r="224" spans="1:7" ht="12.75" x14ac:dyDescent="0.2">
      <c r="A224" s="49">
        <v>220</v>
      </c>
      <c r="B224" s="50">
        <f>GD_CHUNG!B224</f>
        <v>10786</v>
      </c>
      <c r="C224" s="50" t="str">
        <f>GD_CHUNG!C224</f>
        <v>Nguyễn Hà Thanh</v>
      </c>
      <c r="D224" s="50" t="str">
        <f>GD_CHUNG!D224</f>
        <v>Phó Trưởng Phòng</v>
      </c>
      <c r="E224" s="172">
        <f>VLOOKUP(B224,GD_CHAM_CONG!$C$6:$AN$532,38,FALSE)</f>
        <v>23</v>
      </c>
      <c r="F224" s="172">
        <f>VLOOKUP(C224,GD_CHAM_CONG!D224:AN224,36,FALSE)</f>
        <v>23</v>
      </c>
      <c r="G224" s="43">
        <f>E224/F224*DM_TI_LE!$F$26*GD_CHUNG!M224</f>
        <v>0</v>
      </c>
    </row>
    <row r="225" spans="1:7" ht="12.75" x14ac:dyDescent="0.2">
      <c r="A225" s="49">
        <v>221</v>
      </c>
      <c r="B225" s="50">
        <f>GD_CHUNG!B225</f>
        <v>10704</v>
      </c>
      <c r="C225" s="50" t="str">
        <f>GD_CHUNG!C225</f>
        <v>Ngô Quốc Khánh</v>
      </c>
      <c r="D225" s="50" t="str">
        <f>GD_CHUNG!D225</f>
        <v>Đội phó</v>
      </c>
      <c r="E225" s="172">
        <f>VLOOKUP(B225,GD_CHAM_CONG!$C$6:$AN$532,38,FALSE)</f>
        <v>27</v>
      </c>
      <c r="F225" s="172">
        <f>VLOOKUP(C225,GD_CHAM_CONG!D225:AN225,36,FALSE)</f>
        <v>27</v>
      </c>
      <c r="G225" s="43">
        <f>E225/F225*DM_TI_LE!$F$26*GD_CHUNG!M225</f>
        <v>0</v>
      </c>
    </row>
    <row r="226" spans="1:7" ht="12.75" x14ac:dyDescent="0.2">
      <c r="A226" s="49">
        <v>222</v>
      </c>
      <c r="B226" s="50">
        <f>GD_CHUNG!B226</f>
        <v>10686</v>
      </c>
      <c r="C226" s="50" t="str">
        <f>GD_CHUNG!C226</f>
        <v>Đỗ Anh Tuấn</v>
      </c>
      <c r="D226" s="50" t="str">
        <f>GD_CHUNG!D226</f>
        <v>NV Lái xe - VHTTB</v>
      </c>
      <c r="E226" s="172">
        <f>VLOOKUP(B226,GD_CHAM_CONG!$C$6:$AN$532,38,FALSE)</f>
        <v>27</v>
      </c>
      <c r="F226" s="172">
        <f>VLOOKUP(C226,GD_CHAM_CONG!D226:AN226,36,FALSE)</f>
        <v>27</v>
      </c>
      <c r="G226" s="43">
        <f>E226/F226*DM_TI_LE!$F$26*GD_CHUNG!M226</f>
        <v>0</v>
      </c>
    </row>
    <row r="227" spans="1:7" ht="12.75" x14ac:dyDescent="0.2">
      <c r="A227" s="49">
        <v>223</v>
      </c>
      <c r="B227" s="50">
        <f>GD_CHUNG!B227</f>
        <v>10687</v>
      </c>
      <c r="C227" s="50" t="str">
        <f>GD_CHUNG!C227</f>
        <v>Lê Hồng Nam</v>
      </c>
      <c r="D227" s="50" t="str">
        <f>GD_CHUNG!D227</f>
        <v>NV Lái xe - VHTTB</v>
      </c>
      <c r="E227" s="172">
        <f>VLOOKUP(B227,GD_CHAM_CONG!$C$6:$AN$532,38,FALSE)</f>
        <v>27</v>
      </c>
      <c r="F227" s="172">
        <f>VLOOKUP(C227,GD_CHAM_CONG!D227:AN227,36,FALSE)</f>
        <v>27</v>
      </c>
      <c r="G227" s="43">
        <f>E227/F227*DM_TI_LE!$F$26*GD_CHUNG!M227</f>
        <v>310000</v>
      </c>
    </row>
    <row r="228" spans="1:7" ht="12.75" x14ac:dyDescent="0.2">
      <c r="A228" s="49">
        <v>224</v>
      </c>
      <c r="B228" s="50">
        <f>GD_CHUNG!B228</f>
        <v>10688</v>
      </c>
      <c r="C228" s="50" t="str">
        <f>GD_CHUNG!C228</f>
        <v>Cao Thế Vinh</v>
      </c>
      <c r="D228" s="50" t="str">
        <f>GD_CHUNG!D228</f>
        <v>NV Lái xe - VHTTB</v>
      </c>
      <c r="E228" s="172">
        <f>VLOOKUP(B228,GD_CHAM_CONG!$C$6:$AN$532,38,FALSE)</f>
        <v>27</v>
      </c>
      <c r="F228" s="172">
        <f>VLOOKUP(C228,GD_CHAM_CONG!D228:AN228,36,FALSE)</f>
        <v>27</v>
      </c>
      <c r="G228" s="43">
        <f>E228/F228*DM_TI_LE!$F$26*GD_CHUNG!M228</f>
        <v>620000</v>
      </c>
    </row>
    <row r="229" spans="1:7" ht="12.75" x14ac:dyDescent="0.2">
      <c r="A229" s="49">
        <v>225</v>
      </c>
      <c r="B229" s="50">
        <f>GD_CHUNG!B229</f>
        <v>10689</v>
      </c>
      <c r="C229" s="50" t="str">
        <f>GD_CHUNG!C229</f>
        <v>Đỗ Minh Hải</v>
      </c>
      <c r="D229" s="50" t="str">
        <f>GD_CHUNG!D229</f>
        <v>NV Lái xe - VHTTB</v>
      </c>
      <c r="E229" s="172">
        <f>VLOOKUP(B229,GD_CHAM_CONG!$C$6:$AN$532,38,FALSE)</f>
        <v>27</v>
      </c>
      <c r="F229" s="172">
        <f>VLOOKUP(C229,GD_CHAM_CONG!D229:AN229,36,FALSE)</f>
        <v>27</v>
      </c>
      <c r="G229" s="43">
        <f>E229/F229*DM_TI_LE!$F$26*GD_CHUNG!M229</f>
        <v>310000</v>
      </c>
    </row>
    <row r="230" spans="1:7" ht="12.75" x14ac:dyDescent="0.2">
      <c r="A230" s="49">
        <v>226</v>
      </c>
      <c r="B230" s="50">
        <f>GD_CHUNG!B230</f>
        <v>10690</v>
      </c>
      <c r="C230" s="50" t="str">
        <f>GD_CHUNG!C230</f>
        <v>Phạm Đăng Khoa</v>
      </c>
      <c r="D230" s="50" t="str">
        <f>GD_CHUNG!D230</f>
        <v>NV Lái xe - VHTTB</v>
      </c>
      <c r="E230" s="172">
        <f>VLOOKUP(B230,GD_CHAM_CONG!$C$6:$AN$532,38,FALSE)</f>
        <v>27</v>
      </c>
      <c r="F230" s="172">
        <f>VLOOKUP(C230,GD_CHAM_CONG!D230:AN230,36,FALSE)</f>
        <v>27</v>
      </c>
      <c r="G230" s="43">
        <f>E230/F230*DM_TI_LE!$F$26*GD_CHUNG!M230</f>
        <v>0</v>
      </c>
    </row>
    <row r="231" spans="1:7" ht="12.75" x14ac:dyDescent="0.2">
      <c r="A231" s="49">
        <v>227</v>
      </c>
      <c r="B231" s="50">
        <f>GD_CHUNG!B231</f>
        <v>10691</v>
      </c>
      <c r="C231" s="50" t="str">
        <f>GD_CHUNG!C231</f>
        <v>Hoàng Văn Thanh</v>
      </c>
      <c r="D231" s="50" t="str">
        <f>GD_CHUNG!D231</f>
        <v>NV Lái xe - VHTTB</v>
      </c>
      <c r="E231" s="172">
        <f>VLOOKUP(B231,GD_CHAM_CONG!$C$6:$AN$532,38,FALSE)</f>
        <v>9</v>
      </c>
      <c r="F231" s="172">
        <f>VLOOKUP(C231,GD_CHAM_CONG!D231:AN231,36,FALSE)</f>
        <v>27</v>
      </c>
      <c r="G231" s="43">
        <f>E231/F231*DM_TI_LE!$F$26*GD_CHUNG!M231</f>
        <v>0</v>
      </c>
    </row>
    <row r="232" spans="1:7" ht="12.75" x14ac:dyDescent="0.2">
      <c r="A232" s="49">
        <v>228</v>
      </c>
      <c r="B232" s="50">
        <f>GD_CHUNG!B232</f>
        <v>10692</v>
      </c>
      <c r="C232" s="50" t="str">
        <f>GD_CHUNG!C232</f>
        <v>Đỗ Quang Tiến</v>
      </c>
      <c r="D232" s="50" t="str">
        <f>GD_CHUNG!D232</f>
        <v>NV Lái xe - VHTTB</v>
      </c>
      <c r="E232" s="172">
        <f>VLOOKUP(B232,GD_CHAM_CONG!$C$6:$AN$532,38,FALSE)</f>
        <v>27</v>
      </c>
      <c r="F232" s="172">
        <f>VLOOKUP(C232,GD_CHAM_CONG!D232:AN232,36,FALSE)</f>
        <v>27</v>
      </c>
      <c r="G232" s="43">
        <f>E232/F232*DM_TI_LE!$F$26*GD_CHUNG!M232</f>
        <v>155000</v>
      </c>
    </row>
    <row r="233" spans="1:7" ht="12.75" x14ac:dyDescent="0.2">
      <c r="A233" s="49">
        <v>229</v>
      </c>
      <c r="B233" s="50">
        <f>GD_CHUNG!B233</f>
        <v>10693</v>
      </c>
      <c r="C233" s="50" t="str">
        <f>GD_CHUNG!C233</f>
        <v>Hoàng Sơn</v>
      </c>
      <c r="D233" s="50" t="str">
        <f>GD_CHUNG!D233</f>
        <v>NV Lái xe - VHTTB</v>
      </c>
      <c r="E233" s="172">
        <f>VLOOKUP(B233,GD_CHAM_CONG!$C$6:$AN$532,38,FALSE)</f>
        <v>27</v>
      </c>
      <c r="F233" s="172">
        <f>VLOOKUP(C233,GD_CHAM_CONG!D233:AN233,36,FALSE)</f>
        <v>27</v>
      </c>
      <c r="G233" s="43">
        <f>E233/F233*DM_TI_LE!$F$26*GD_CHUNG!M233</f>
        <v>0</v>
      </c>
    </row>
    <row r="234" spans="1:7" ht="12.75" x14ac:dyDescent="0.2">
      <c r="A234" s="49">
        <v>230</v>
      </c>
      <c r="B234" s="50">
        <f>GD_CHUNG!B234</f>
        <v>10694</v>
      </c>
      <c r="C234" s="50" t="str">
        <f>GD_CHUNG!C234</f>
        <v>Trần Văn Trà</v>
      </c>
      <c r="D234" s="50" t="str">
        <f>GD_CHUNG!D234</f>
        <v>NV Lái xe - VHTTB</v>
      </c>
      <c r="E234" s="172">
        <f>VLOOKUP(B234,GD_CHAM_CONG!$C$6:$AN$532,38,FALSE)</f>
        <v>27</v>
      </c>
      <c r="F234" s="172">
        <f>VLOOKUP(C234,GD_CHAM_CONG!D234:AN234,36,FALSE)</f>
        <v>27</v>
      </c>
      <c r="G234" s="43">
        <f>E234/F234*DM_TI_LE!$F$26*GD_CHUNG!M234</f>
        <v>155000</v>
      </c>
    </row>
    <row r="235" spans="1:7" ht="12.75" x14ac:dyDescent="0.2">
      <c r="A235" s="49">
        <v>231</v>
      </c>
      <c r="B235" s="50">
        <f>GD_CHUNG!B235</f>
        <v>10696</v>
      </c>
      <c r="C235" s="50" t="str">
        <f>GD_CHUNG!C235</f>
        <v>Nguyễn Đình Thiện</v>
      </c>
      <c r="D235" s="50" t="str">
        <f>GD_CHUNG!D235</f>
        <v>NV Lái xe - VHTTB</v>
      </c>
      <c r="E235" s="172">
        <f>VLOOKUP(B235,GD_CHAM_CONG!$C$6:$AN$532,38,FALSE)</f>
        <v>27</v>
      </c>
      <c r="F235" s="172">
        <f>VLOOKUP(C235,GD_CHAM_CONG!D235:AN235,36,FALSE)</f>
        <v>27</v>
      </c>
      <c r="G235" s="43">
        <f>E235/F235*DM_TI_LE!$F$26*GD_CHUNG!M235</f>
        <v>0</v>
      </c>
    </row>
    <row r="236" spans="1:7" ht="12.75" x14ac:dyDescent="0.2">
      <c r="A236" s="49">
        <v>232</v>
      </c>
      <c r="B236" s="50">
        <f>GD_CHUNG!B236</f>
        <v>10697</v>
      </c>
      <c r="C236" s="50" t="str">
        <f>GD_CHUNG!C236</f>
        <v>Trần Hưng Nhân</v>
      </c>
      <c r="D236" s="50" t="str">
        <f>GD_CHUNG!D236</f>
        <v>NV Lái xe - VHTTB</v>
      </c>
      <c r="E236" s="172">
        <f>VLOOKUP(B236,GD_CHAM_CONG!$C$6:$AN$532,38,FALSE)</f>
        <v>27</v>
      </c>
      <c r="F236" s="172">
        <f>VLOOKUP(C236,GD_CHAM_CONG!D236:AN236,36,FALSE)</f>
        <v>27</v>
      </c>
      <c r="G236" s="43">
        <f>E236/F236*DM_TI_LE!$F$26*GD_CHUNG!M236</f>
        <v>0</v>
      </c>
    </row>
    <row r="237" spans="1:7" ht="12.75" x14ac:dyDescent="0.2">
      <c r="A237" s="49">
        <v>233</v>
      </c>
      <c r="B237" s="50">
        <f>GD_CHUNG!B237</f>
        <v>10698</v>
      </c>
      <c r="C237" s="50" t="str">
        <f>GD_CHUNG!C237</f>
        <v>Nguyễn Ngọc Toàn</v>
      </c>
      <c r="D237" s="50" t="str">
        <f>GD_CHUNG!D237</f>
        <v>NV Lái xe - VHTTB</v>
      </c>
      <c r="E237" s="172">
        <f>VLOOKUP(B237,GD_CHAM_CONG!$C$6:$AN$532,38,FALSE)</f>
        <v>27</v>
      </c>
      <c r="F237" s="172">
        <f>VLOOKUP(C237,GD_CHAM_CONG!D237:AN237,36,FALSE)</f>
        <v>27</v>
      </c>
      <c r="G237" s="43">
        <f>E237/F237*DM_TI_LE!$F$26*GD_CHUNG!M237</f>
        <v>0</v>
      </c>
    </row>
    <row r="238" spans="1:7" ht="12.75" x14ac:dyDescent="0.2">
      <c r="A238" s="49">
        <v>234</v>
      </c>
      <c r="B238" s="50">
        <f>GD_CHUNG!B238</f>
        <v>10700</v>
      </c>
      <c r="C238" s="50" t="str">
        <f>GD_CHUNG!C238</f>
        <v>Đặng Đức Mạnh</v>
      </c>
      <c r="D238" s="50" t="str">
        <f>GD_CHUNG!D238</f>
        <v>NV Lái xe - VHTTB</v>
      </c>
      <c r="E238" s="172">
        <f>VLOOKUP(B238,GD_CHAM_CONG!$C$6:$AN$532,38,FALSE)</f>
        <v>27</v>
      </c>
      <c r="F238" s="172">
        <f>VLOOKUP(C238,GD_CHAM_CONG!D238:AN238,36,FALSE)</f>
        <v>27</v>
      </c>
      <c r="G238" s="43">
        <f>E238/F238*DM_TI_LE!$F$26*GD_CHUNG!M238</f>
        <v>0</v>
      </c>
    </row>
    <row r="239" spans="1:7" ht="12.75" x14ac:dyDescent="0.2">
      <c r="A239" s="49">
        <v>235</v>
      </c>
      <c r="B239" s="50">
        <f>GD_CHUNG!B239</f>
        <v>10701</v>
      </c>
      <c r="C239" s="50" t="str">
        <f>GD_CHUNG!C239</f>
        <v>Đỗ Ngọc Lân</v>
      </c>
      <c r="D239" s="50" t="str">
        <f>GD_CHUNG!D239</f>
        <v>NV Lái xe - VHTTB</v>
      </c>
      <c r="E239" s="172">
        <f>VLOOKUP(B239,GD_CHAM_CONG!$C$6:$AN$532,38,FALSE)</f>
        <v>27</v>
      </c>
      <c r="F239" s="172">
        <f>VLOOKUP(C239,GD_CHAM_CONG!D239:AN239,36,FALSE)</f>
        <v>27</v>
      </c>
      <c r="G239" s="43">
        <f>E239/F239*DM_TI_LE!$F$26*GD_CHUNG!M239</f>
        <v>155000</v>
      </c>
    </row>
    <row r="240" spans="1:7" ht="12.75" x14ac:dyDescent="0.2">
      <c r="A240" s="49">
        <v>236</v>
      </c>
      <c r="B240" s="50">
        <f>GD_CHUNG!B240</f>
        <v>10702</v>
      </c>
      <c r="C240" s="50" t="str">
        <f>GD_CHUNG!C240</f>
        <v>Nguyễn Tuấn Anh</v>
      </c>
      <c r="D240" s="50" t="str">
        <f>GD_CHUNG!D240</f>
        <v>NV Lái xe - VHTTB</v>
      </c>
      <c r="E240" s="172">
        <f>VLOOKUP(B240,GD_CHAM_CONG!$C$6:$AN$532,38,FALSE)</f>
        <v>27</v>
      </c>
      <c r="F240" s="172">
        <f>VLOOKUP(C240,GD_CHAM_CONG!D240:AN240,36,FALSE)</f>
        <v>27</v>
      </c>
      <c r="G240" s="43">
        <f>E240/F240*DM_TI_LE!$F$26*GD_CHUNG!M240</f>
        <v>0</v>
      </c>
    </row>
    <row r="241" spans="1:7" ht="12.75" x14ac:dyDescent="0.2">
      <c r="A241" s="49">
        <v>237</v>
      </c>
      <c r="B241" s="50">
        <f>GD_CHUNG!B241</f>
        <v>10703</v>
      </c>
      <c r="C241" s="50" t="str">
        <f>GD_CHUNG!C241</f>
        <v>Trần Văn Dậu</v>
      </c>
      <c r="D241" s="50" t="str">
        <f>GD_CHUNG!D241</f>
        <v>NV Lái xe - VHTTB</v>
      </c>
      <c r="E241" s="172">
        <f>VLOOKUP(B241,GD_CHAM_CONG!$C$6:$AN$532,38,FALSE)</f>
        <v>27</v>
      </c>
      <c r="F241" s="172">
        <f>VLOOKUP(C241,GD_CHAM_CONG!D241:AN241,36,FALSE)</f>
        <v>27</v>
      </c>
      <c r="G241" s="43">
        <f>E241/F241*DM_TI_LE!$F$26*GD_CHUNG!M241</f>
        <v>0</v>
      </c>
    </row>
    <row r="242" spans="1:7" ht="12.75" x14ac:dyDescent="0.2">
      <c r="A242" s="49">
        <v>238</v>
      </c>
      <c r="B242" s="50">
        <f>GD_CHUNG!B242</f>
        <v>11140</v>
      </c>
      <c r="C242" s="50" t="str">
        <f>GD_CHUNG!C242</f>
        <v>Nguyễn Chí Công</v>
      </c>
      <c r="D242" s="50" t="str">
        <f>GD_CHUNG!D242</f>
        <v>NV Lái xe - VHTTB</v>
      </c>
      <c r="E242" s="172">
        <f>VLOOKUP(B242,GD_CHAM_CONG!$C$6:$AN$532,38,FALSE)</f>
        <v>27</v>
      </c>
      <c r="F242" s="172">
        <f>VLOOKUP(C242,GD_CHAM_CONG!D242:AN242,36,FALSE)</f>
        <v>27</v>
      </c>
      <c r="G242" s="43">
        <f>E242/F242*DM_TI_LE!$F$26*GD_CHUNG!M242</f>
        <v>0</v>
      </c>
    </row>
    <row r="243" spans="1:7" ht="12.75" x14ac:dyDescent="0.2">
      <c r="A243" s="49">
        <v>239</v>
      </c>
      <c r="B243" s="50">
        <f>GD_CHUNG!B243</f>
        <v>10685</v>
      </c>
      <c r="C243" s="50" t="str">
        <f>GD_CHUNG!C243</f>
        <v>Hà Minh Trí</v>
      </c>
      <c r="D243" s="50" t="str">
        <f>GD_CHUNG!D243</f>
        <v>Đội trưởng</v>
      </c>
      <c r="E243" s="172">
        <f>VLOOKUP(B243,GD_CHAM_CONG!$C$6:$AN$532,38,FALSE)</f>
        <v>22</v>
      </c>
      <c r="F243" s="172">
        <f>VLOOKUP(C243,GD_CHAM_CONG!D243:AN243,36,FALSE)</f>
        <v>27</v>
      </c>
      <c r="G243" s="43">
        <f>E243/F243*DM_TI_LE!$F$26*GD_CHUNG!M243</f>
        <v>0</v>
      </c>
    </row>
    <row r="244" spans="1:7" ht="12.75" x14ac:dyDescent="0.2">
      <c r="A244" s="49">
        <v>240</v>
      </c>
      <c r="B244" s="50">
        <f>GD_CHUNG!B244</f>
        <v>10709</v>
      </c>
      <c r="C244" s="50" t="str">
        <f>GD_CHUNG!C244</f>
        <v>Lê Hữu Thịnh</v>
      </c>
      <c r="D244" s="50" t="str">
        <f>GD_CHUNG!D244</f>
        <v>Đội phó</v>
      </c>
      <c r="E244" s="172">
        <f>VLOOKUP(B244,GD_CHAM_CONG!$C$6:$AN$532,38,FALSE)</f>
        <v>27</v>
      </c>
      <c r="F244" s="172">
        <f>VLOOKUP(C244,GD_CHAM_CONG!D244:AN244,36,FALSE)</f>
        <v>27</v>
      </c>
      <c r="G244" s="43">
        <f>E244/F244*DM_TI_LE!$F$26*GD_CHUNG!M244</f>
        <v>0</v>
      </c>
    </row>
    <row r="245" spans="1:7" ht="12.75" x14ac:dyDescent="0.2">
      <c r="A245" s="49">
        <v>241</v>
      </c>
      <c r="B245" s="50">
        <f>GD_CHUNG!B245</f>
        <v>10715</v>
      </c>
      <c r="C245" s="50" t="str">
        <f>GD_CHUNG!C245</f>
        <v>Trần Văn Lộc</v>
      </c>
      <c r="D245" s="50" t="str">
        <f>GD_CHUNG!D245</f>
        <v>Đội phó</v>
      </c>
      <c r="E245" s="172">
        <f>VLOOKUP(B245,GD_CHAM_CONG!$C$6:$AN$532,38,FALSE)</f>
        <v>27</v>
      </c>
      <c r="F245" s="172">
        <f>VLOOKUP(C245,GD_CHAM_CONG!D245:AN245,36,FALSE)</f>
        <v>27</v>
      </c>
      <c r="G245" s="43">
        <f>E245/F245*DM_TI_LE!$F$26*GD_CHUNG!M245</f>
        <v>0</v>
      </c>
    </row>
    <row r="246" spans="1:7" ht="12.75" x14ac:dyDescent="0.2">
      <c r="A246" s="49">
        <v>242</v>
      </c>
      <c r="B246" s="50">
        <f>GD_CHUNG!B246</f>
        <v>10734</v>
      </c>
      <c r="C246" s="50" t="str">
        <f>GD_CHUNG!C246</f>
        <v>Trần Duy Hải</v>
      </c>
      <c r="D246" s="50" t="str">
        <f>GD_CHUNG!D246</f>
        <v>Đội phó</v>
      </c>
      <c r="E246" s="172">
        <f>VLOOKUP(B246,GD_CHAM_CONG!$C$6:$AN$532,38,FALSE)</f>
        <v>27</v>
      </c>
      <c r="F246" s="172">
        <f>VLOOKUP(C246,GD_CHAM_CONG!D246:AN246,36,FALSE)</f>
        <v>27</v>
      </c>
      <c r="G246" s="43">
        <f>E246/F246*DM_TI_LE!$F$26*GD_CHUNG!M246</f>
        <v>0</v>
      </c>
    </row>
    <row r="247" spans="1:7" ht="12.75" x14ac:dyDescent="0.2">
      <c r="A247" s="49">
        <v>243</v>
      </c>
      <c r="B247" s="50">
        <f>GD_CHUNG!B247</f>
        <v>10646</v>
      </c>
      <c r="C247" s="50" t="str">
        <f>GD_CHUNG!C247</f>
        <v>Lê Ngọc Cường</v>
      </c>
      <c r="D247" s="50" t="str">
        <f>GD_CHUNG!D247</f>
        <v>NV Lái xe - VHTTB</v>
      </c>
      <c r="E247" s="172">
        <f>VLOOKUP(B247,GD_CHAM_CONG!$C$6:$AN$532,38,FALSE)</f>
        <v>27</v>
      </c>
      <c r="F247" s="172">
        <f>VLOOKUP(C247,GD_CHAM_CONG!D247:AN247,36,FALSE)</f>
        <v>27</v>
      </c>
      <c r="G247" s="43">
        <f>E247/F247*DM_TI_LE!$F$26*GD_CHUNG!M247</f>
        <v>0</v>
      </c>
    </row>
    <row r="248" spans="1:7" ht="12.75" x14ac:dyDescent="0.2">
      <c r="A248" s="49">
        <v>244</v>
      </c>
      <c r="B248" s="50">
        <f>GD_CHUNG!B248</f>
        <v>10647</v>
      </c>
      <c r="C248" s="50" t="str">
        <f>GD_CHUNG!C248</f>
        <v>Nguyễn Tiến Anh</v>
      </c>
      <c r="D248" s="50" t="str">
        <f>GD_CHUNG!D248</f>
        <v>Nhân viên Bốc xếp</v>
      </c>
      <c r="E248" s="172">
        <f>VLOOKUP(B248,GD_CHAM_CONG!$C$6:$AN$532,38,FALSE)</f>
        <v>27</v>
      </c>
      <c r="F248" s="172">
        <f>VLOOKUP(C248,GD_CHAM_CONG!D248:AN248,36,FALSE)</f>
        <v>27</v>
      </c>
      <c r="G248" s="43">
        <f>E248/F248*DM_TI_LE!$F$26*GD_CHUNG!M248</f>
        <v>0</v>
      </c>
    </row>
    <row r="249" spans="1:7" ht="12.75" x14ac:dyDescent="0.2">
      <c r="A249" s="49">
        <v>245</v>
      </c>
      <c r="B249" s="50">
        <f>GD_CHUNG!B249</f>
        <v>10650</v>
      </c>
      <c r="C249" s="50" t="str">
        <f>GD_CHUNG!C249</f>
        <v>Ngô Ngọc Hảo</v>
      </c>
      <c r="D249" s="50" t="str">
        <f>GD_CHUNG!D249</f>
        <v>Nhân viên Bốc xếp</v>
      </c>
      <c r="E249" s="172">
        <f>VLOOKUP(B249,GD_CHAM_CONG!$C$6:$AN$532,38,FALSE)</f>
        <v>22</v>
      </c>
      <c r="F249" s="172">
        <f>VLOOKUP(C249,GD_CHAM_CONG!D249:AN249,36,FALSE)</f>
        <v>27</v>
      </c>
      <c r="G249" s="43">
        <f>E249/F249*DM_TI_LE!$F$26*GD_CHUNG!M249</f>
        <v>126296.29629629629</v>
      </c>
    </row>
    <row r="250" spans="1:7" ht="12.75" x14ac:dyDescent="0.2">
      <c r="A250" s="49">
        <v>246</v>
      </c>
      <c r="B250" s="50">
        <f>GD_CHUNG!B250</f>
        <v>10652</v>
      </c>
      <c r="C250" s="50" t="str">
        <f>GD_CHUNG!C250</f>
        <v>Trương Văn Triệu</v>
      </c>
      <c r="D250" s="50" t="str">
        <f>GD_CHUNG!D250</f>
        <v>Nhân viên Bốc xếp</v>
      </c>
      <c r="E250" s="172">
        <f>VLOOKUP(B250,GD_CHAM_CONG!$C$6:$AN$532,38,FALSE)</f>
        <v>27</v>
      </c>
      <c r="F250" s="172">
        <f>VLOOKUP(C250,GD_CHAM_CONG!D250:AN250,36,FALSE)</f>
        <v>27</v>
      </c>
      <c r="G250" s="43">
        <f>E250/F250*DM_TI_LE!$F$26*GD_CHUNG!M250</f>
        <v>0</v>
      </c>
    </row>
    <row r="251" spans="1:7" ht="12.75" x14ac:dyDescent="0.2">
      <c r="A251" s="49">
        <v>247</v>
      </c>
      <c r="B251" s="50">
        <f>GD_CHUNG!B251</f>
        <v>10653</v>
      </c>
      <c r="C251" s="50" t="str">
        <f>GD_CHUNG!C251</f>
        <v>Nguyễn Ngọc Nam</v>
      </c>
      <c r="D251" s="50" t="str">
        <f>GD_CHUNG!D251</f>
        <v>Nhân viên Bốc xếp</v>
      </c>
      <c r="E251" s="172">
        <f>VLOOKUP(B251,GD_CHAM_CONG!$C$6:$AN$532,38,FALSE)</f>
        <v>27</v>
      </c>
      <c r="F251" s="172">
        <f>VLOOKUP(C251,GD_CHAM_CONG!D251:AN251,36,FALSE)</f>
        <v>27</v>
      </c>
      <c r="G251" s="43">
        <f>E251/F251*DM_TI_LE!$F$26*GD_CHUNG!M251</f>
        <v>0</v>
      </c>
    </row>
    <row r="252" spans="1:7" ht="12.75" x14ac:dyDescent="0.2">
      <c r="A252" s="49">
        <v>248</v>
      </c>
      <c r="B252" s="50">
        <f>GD_CHUNG!B252</f>
        <v>10655</v>
      </c>
      <c r="C252" s="50" t="str">
        <f>GD_CHUNG!C252</f>
        <v>Nguyễn Chiến Thắng</v>
      </c>
      <c r="D252" s="50" t="str">
        <f>GD_CHUNG!D252</f>
        <v>Nhân viên Bốc xếp</v>
      </c>
      <c r="E252" s="172">
        <f>VLOOKUP(B252,GD_CHAM_CONG!$C$6:$AN$532,38,FALSE)</f>
        <v>7</v>
      </c>
      <c r="F252" s="172">
        <f>VLOOKUP(C252,GD_CHAM_CONG!D252:AN252,36,FALSE)</f>
        <v>27</v>
      </c>
      <c r="G252" s="43">
        <f>E252/F252*DM_TI_LE!$F$26*GD_CHUNG!M252</f>
        <v>0</v>
      </c>
    </row>
    <row r="253" spans="1:7" ht="12.75" x14ac:dyDescent="0.2">
      <c r="A253" s="49">
        <v>249</v>
      </c>
      <c r="B253" s="50">
        <f>GD_CHUNG!B253</f>
        <v>10659</v>
      </c>
      <c r="C253" s="50" t="str">
        <f>GD_CHUNG!C253</f>
        <v>Ngô Ngọc Tiến</v>
      </c>
      <c r="D253" s="50" t="str">
        <f>GD_CHUNG!D253</f>
        <v>Nhân viên Bốc xếp</v>
      </c>
      <c r="E253" s="172">
        <f>VLOOKUP(B253,GD_CHAM_CONG!$C$6:$AN$532,38,FALSE)</f>
        <v>27</v>
      </c>
      <c r="F253" s="172">
        <f>VLOOKUP(C253,GD_CHAM_CONG!D253:AN253,36,FALSE)</f>
        <v>27</v>
      </c>
      <c r="G253" s="43">
        <f>E253/F253*DM_TI_LE!$F$26*GD_CHUNG!M253</f>
        <v>0</v>
      </c>
    </row>
    <row r="254" spans="1:7" ht="12.75" x14ac:dyDescent="0.2">
      <c r="A254" s="49">
        <v>250</v>
      </c>
      <c r="B254" s="50">
        <f>GD_CHUNG!B254</f>
        <v>10662</v>
      </c>
      <c r="C254" s="50" t="str">
        <f>GD_CHUNG!C254</f>
        <v>Trần Văn Tĩnh</v>
      </c>
      <c r="D254" s="50" t="str">
        <f>GD_CHUNG!D254</f>
        <v>Nhân viên Bốc xếp</v>
      </c>
      <c r="E254" s="172">
        <f>VLOOKUP(B254,GD_CHAM_CONG!$C$6:$AN$532,38,FALSE)</f>
        <v>21</v>
      </c>
      <c r="F254" s="172">
        <f>VLOOKUP(C254,GD_CHAM_CONG!D254:AN254,36,FALSE)</f>
        <v>27</v>
      </c>
      <c r="G254" s="43">
        <f>E254/F254*DM_TI_LE!$F$26*GD_CHUNG!M254</f>
        <v>0</v>
      </c>
    </row>
    <row r="255" spans="1:7" ht="12.75" x14ac:dyDescent="0.2">
      <c r="A255" s="49">
        <v>251</v>
      </c>
      <c r="B255" s="50">
        <f>GD_CHUNG!B255</f>
        <v>10663</v>
      </c>
      <c r="C255" s="50" t="str">
        <f>GD_CHUNG!C255</f>
        <v>Khổng Vũ Hùng</v>
      </c>
      <c r="D255" s="50" t="str">
        <f>GD_CHUNG!D255</f>
        <v>Nhân viên Bốc xếp</v>
      </c>
      <c r="E255" s="172">
        <f>VLOOKUP(B255,GD_CHAM_CONG!$C$6:$AN$532,38,FALSE)</f>
        <v>25</v>
      </c>
      <c r="F255" s="172">
        <f>VLOOKUP(C255,GD_CHAM_CONG!D255:AN255,36,FALSE)</f>
        <v>27</v>
      </c>
      <c r="G255" s="43">
        <f>E255/F255*DM_TI_LE!$F$26*GD_CHUNG!M255</f>
        <v>0</v>
      </c>
    </row>
    <row r="256" spans="1:7" ht="12.75" x14ac:dyDescent="0.2">
      <c r="A256" s="49">
        <v>252</v>
      </c>
      <c r="B256" s="50">
        <f>GD_CHUNG!B256</f>
        <v>10664</v>
      </c>
      <c r="C256" s="50" t="str">
        <f>GD_CHUNG!C256</f>
        <v>Phan Bá Tráng</v>
      </c>
      <c r="D256" s="50" t="str">
        <f>GD_CHUNG!D256</f>
        <v>Nhân viên Bốc xếp</v>
      </c>
      <c r="E256" s="172">
        <f>VLOOKUP(B256,GD_CHAM_CONG!$C$6:$AN$532,38,FALSE)</f>
        <v>27</v>
      </c>
      <c r="F256" s="172">
        <f>VLOOKUP(C256,GD_CHAM_CONG!D256:AN256,36,FALSE)</f>
        <v>27</v>
      </c>
      <c r="G256" s="43">
        <f>E256/F256*DM_TI_LE!$F$26*GD_CHUNG!M256</f>
        <v>0</v>
      </c>
    </row>
    <row r="257" spans="1:7" ht="12.75" x14ac:dyDescent="0.2">
      <c r="A257" s="49">
        <v>253</v>
      </c>
      <c r="B257" s="50">
        <f>GD_CHUNG!B257</f>
        <v>10666</v>
      </c>
      <c r="C257" s="50" t="str">
        <f>GD_CHUNG!C257</f>
        <v>Phạm Quang Trung</v>
      </c>
      <c r="D257" s="50" t="str">
        <f>GD_CHUNG!D257</f>
        <v>Nhân viên Bốc xếp</v>
      </c>
      <c r="E257" s="172">
        <f>VLOOKUP(B257,GD_CHAM_CONG!$C$6:$AN$532,38,FALSE)</f>
        <v>27</v>
      </c>
      <c r="F257" s="172">
        <f>VLOOKUP(C257,GD_CHAM_CONG!D257:AN257,36,FALSE)</f>
        <v>27</v>
      </c>
      <c r="G257" s="43">
        <f>E257/F257*DM_TI_LE!$F$26*GD_CHUNG!M257</f>
        <v>0</v>
      </c>
    </row>
    <row r="258" spans="1:7" ht="12.75" x14ac:dyDescent="0.2">
      <c r="A258" s="49">
        <v>254</v>
      </c>
      <c r="B258" s="50">
        <f>GD_CHUNG!B258</f>
        <v>10667</v>
      </c>
      <c r="C258" s="50" t="str">
        <f>GD_CHUNG!C258</f>
        <v>Nguyễn Phi Trường</v>
      </c>
      <c r="D258" s="50" t="str">
        <f>GD_CHUNG!D258</f>
        <v>Nhân viên Bốc xếp</v>
      </c>
      <c r="E258" s="172">
        <f>VLOOKUP(B258,GD_CHAM_CONG!$C$6:$AN$532,38,FALSE)</f>
        <v>24</v>
      </c>
      <c r="F258" s="172">
        <f>VLOOKUP(C258,GD_CHAM_CONG!D258:AN258,36,FALSE)</f>
        <v>27</v>
      </c>
      <c r="G258" s="43">
        <f>E258/F258*DM_TI_LE!$F$26*GD_CHUNG!M258</f>
        <v>0</v>
      </c>
    </row>
    <row r="259" spans="1:7" ht="12.75" x14ac:dyDescent="0.2">
      <c r="A259" s="49">
        <v>255</v>
      </c>
      <c r="B259" s="50">
        <f>GD_CHUNG!B259</f>
        <v>10668</v>
      </c>
      <c r="C259" s="50" t="str">
        <f>GD_CHUNG!C259</f>
        <v>Đới Minh Khoa</v>
      </c>
      <c r="D259" s="50" t="str">
        <f>GD_CHUNG!D259</f>
        <v>Nhân viên Bốc xếp</v>
      </c>
      <c r="E259" s="172">
        <f>VLOOKUP(B259,GD_CHAM_CONG!$C$6:$AN$532,38,FALSE)</f>
        <v>27</v>
      </c>
      <c r="F259" s="172">
        <f>VLOOKUP(C259,GD_CHAM_CONG!D259:AN259,36,FALSE)</f>
        <v>27</v>
      </c>
      <c r="G259" s="43">
        <f>E259/F259*DM_TI_LE!$F$26*GD_CHUNG!M259</f>
        <v>310000</v>
      </c>
    </row>
    <row r="260" spans="1:7" ht="12.75" x14ac:dyDescent="0.2">
      <c r="A260" s="49">
        <v>256</v>
      </c>
      <c r="B260" s="50">
        <f>GD_CHUNG!B260</f>
        <v>10669</v>
      </c>
      <c r="C260" s="50" t="str">
        <f>GD_CHUNG!C260</f>
        <v>Nguyễn Xuân Tân</v>
      </c>
      <c r="D260" s="50" t="str">
        <f>GD_CHUNG!D260</f>
        <v>Nhân viên Bốc xếp</v>
      </c>
      <c r="E260" s="172">
        <f>VLOOKUP(B260,GD_CHAM_CONG!$C$6:$AN$532,38,FALSE)</f>
        <v>27</v>
      </c>
      <c r="F260" s="172">
        <f>VLOOKUP(C260,GD_CHAM_CONG!D260:AN260,36,FALSE)</f>
        <v>27</v>
      </c>
      <c r="G260" s="43">
        <f>E260/F260*DM_TI_LE!$F$26*GD_CHUNG!M260</f>
        <v>155000</v>
      </c>
    </row>
    <row r="261" spans="1:7" ht="12.75" x14ac:dyDescent="0.2">
      <c r="A261" s="49">
        <v>257</v>
      </c>
      <c r="B261" s="50">
        <f>GD_CHUNG!B261</f>
        <v>10670</v>
      </c>
      <c r="C261" s="50" t="str">
        <f>GD_CHUNG!C261</f>
        <v>Nguyễn Văn Toàn</v>
      </c>
      <c r="D261" s="50" t="str">
        <f>GD_CHUNG!D261</f>
        <v>Nhân viên Bốc xếp</v>
      </c>
      <c r="E261" s="172">
        <f>VLOOKUP(B261,GD_CHAM_CONG!$C$6:$AN$532,38,FALSE)</f>
        <v>22</v>
      </c>
      <c r="F261" s="172">
        <f>VLOOKUP(C261,GD_CHAM_CONG!D261:AN261,36,FALSE)</f>
        <v>27</v>
      </c>
      <c r="G261" s="43">
        <f>E261/F261*DM_TI_LE!$F$26*GD_CHUNG!M261</f>
        <v>505185.18518518517</v>
      </c>
    </row>
    <row r="262" spans="1:7" ht="12.75" x14ac:dyDescent="0.2">
      <c r="A262" s="49">
        <v>258</v>
      </c>
      <c r="B262" s="50">
        <f>GD_CHUNG!B262</f>
        <v>10672</v>
      </c>
      <c r="C262" s="50" t="str">
        <f>GD_CHUNG!C262</f>
        <v>Triệu Tuấn Anh</v>
      </c>
      <c r="D262" s="50" t="str">
        <f>GD_CHUNG!D262</f>
        <v>Nhân viên Bốc xếp</v>
      </c>
      <c r="E262" s="172">
        <f>VLOOKUP(B262,GD_CHAM_CONG!$C$6:$AN$532,38,FALSE)</f>
        <v>27</v>
      </c>
      <c r="F262" s="172">
        <f>VLOOKUP(C262,GD_CHAM_CONG!D262:AN262,36,FALSE)</f>
        <v>27</v>
      </c>
      <c r="G262" s="43">
        <f>E262/F262*DM_TI_LE!$F$26*GD_CHUNG!M262</f>
        <v>0</v>
      </c>
    </row>
    <row r="263" spans="1:7" ht="12.75" x14ac:dyDescent="0.2">
      <c r="A263" s="49">
        <v>259</v>
      </c>
      <c r="B263" s="50">
        <f>GD_CHUNG!B263</f>
        <v>10674</v>
      </c>
      <c r="C263" s="50" t="str">
        <f>GD_CHUNG!C263</f>
        <v>Nguyễn Văn Tuế</v>
      </c>
      <c r="D263" s="50" t="str">
        <f>GD_CHUNG!D263</f>
        <v>Nhân viên Bốc xếp</v>
      </c>
      <c r="E263" s="172">
        <f>VLOOKUP(B263,GD_CHAM_CONG!$C$6:$AN$532,38,FALSE)</f>
        <v>27</v>
      </c>
      <c r="F263" s="172">
        <f>VLOOKUP(C263,GD_CHAM_CONG!D263:AN263,36,FALSE)</f>
        <v>27</v>
      </c>
      <c r="G263" s="43">
        <f>E263/F263*DM_TI_LE!$F$26*GD_CHUNG!M263</f>
        <v>310000</v>
      </c>
    </row>
    <row r="264" spans="1:7" ht="12.75" x14ac:dyDescent="0.2">
      <c r="A264" s="49">
        <v>260</v>
      </c>
      <c r="B264" s="50">
        <f>GD_CHUNG!B264</f>
        <v>10675</v>
      </c>
      <c r="C264" s="50" t="str">
        <f>GD_CHUNG!C264</f>
        <v>Phạm Văn Bảy</v>
      </c>
      <c r="D264" s="50" t="str">
        <f>GD_CHUNG!D264</f>
        <v>Nhân viên Bốc xếp</v>
      </c>
      <c r="E264" s="172">
        <f>VLOOKUP(B264,GD_CHAM_CONG!$C$6:$AN$532,38,FALSE)</f>
        <v>27</v>
      </c>
      <c r="F264" s="172">
        <f>VLOOKUP(C264,GD_CHAM_CONG!D264:AN264,36,FALSE)</f>
        <v>27</v>
      </c>
      <c r="G264" s="43">
        <f>E264/F264*DM_TI_LE!$F$26*GD_CHUNG!M264</f>
        <v>155000</v>
      </c>
    </row>
    <row r="265" spans="1:7" ht="12.75" x14ac:dyDescent="0.2">
      <c r="A265" s="49">
        <v>261</v>
      </c>
      <c r="B265" s="50">
        <f>GD_CHUNG!B265</f>
        <v>10676</v>
      </c>
      <c r="C265" s="50" t="str">
        <f>GD_CHUNG!C265</f>
        <v>Vương Khắc Hòa</v>
      </c>
      <c r="D265" s="50" t="str">
        <f>GD_CHUNG!D265</f>
        <v>NV Lái xe - VHTTB</v>
      </c>
      <c r="E265" s="172">
        <f>VLOOKUP(B265,GD_CHAM_CONG!$C$6:$AN$532,38,FALSE)</f>
        <v>27</v>
      </c>
      <c r="F265" s="172">
        <f>VLOOKUP(C265,GD_CHAM_CONG!D265:AN265,36,FALSE)</f>
        <v>27</v>
      </c>
      <c r="G265" s="43">
        <f>E265/F265*DM_TI_LE!$F$26*GD_CHUNG!M265</f>
        <v>0</v>
      </c>
    </row>
    <row r="266" spans="1:7" ht="12.75" x14ac:dyDescent="0.2">
      <c r="A266" s="49">
        <v>262</v>
      </c>
      <c r="B266" s="50">
        <f>GD_CHUNG!B266</f>
        <v>10677</v>
      </c>
      <c r="C266" s="50" t="str">
        <f>GD_CHUNG!C266</f>
        <v>Vũ Văn Thành</v>
      </c>
      <c r="D266" s="50" t="str">
        <f>GD_CHUNG!D266</f>
        <v>Nhân viên Bốc xếp</v>
      </c>
      <c r="E266" s="172">
        <f>VLOOKUP(B266,GD_CHAM_CONG!$C$6:$AN$532,38,FALSE)</f>
        <v>27</v>
      </c>
      <c r="F266" s="172">
        <f>VLOOKUP(C266,GD_CHAM_CONG!D266:AN266,36,FALSE)</f>
        <v>27</v>
      </c>
      <c r="G266" s="43">
        <f>E266/F266*DM_TI_LE!$F$26*GD_CHUNG!M266</f>
        <v>0</v>
      </c>
    </row>
    <row r="267" spans="1:7" ht="12.75" x14ac:dyDescent="0.2">
      <c r="A267" s="49">
        <v>263</v>
      </c>
      <c r="B267" s="50">
        <f>GD_CHUNG!B267</f>
        <v>10678</v>
      </c>
      <c r="C267" s="50" t="str">
        <f>GD_CHUNG!C267</f>
        <v>Phạm Thanh Quang</v>
      </c>
      <c r="D267" s="50" t="str">
        <f>GD_CHUNG!D267</f>
        <v>Nhân viên Bốc xếp</v>
      </c>
      <c r="E267" s="172">
        <f>VLOOKUP(B267,GD_CHAM_CONG!$C$6:$AN$532,38,FALSE)</f>
        <v>27</v>
      </c>
      <c r="F267" s="172">
        <f>VLOOKUP(C267,GD_CHAM_CONG!D267:AN267,36,FALSE)</f>
        <v>27</v>
      </c>
      <c r="G267" s="43">
        <f>E267/F267*DM_TI_LE!$F$26*GD_CHUNG!M267</f>
        <v>155000</v>
      </c>
    </row>
    <row r="268" spans="1:7" ht="12.75" x14ac:dyDescent="0.2">
      <c r="A268" s="49">
        <v>264</v>
      </c>
      <c r="B268" s="50">
        <f>GD_CHUNG!B268</f>
        <v>10679</v>
      </c>
      <c r="C268" s="50" t="str">
        <f>GD_CHUNG!C268</f>
        <v>Lã Văn Thảo</v>
      </c>
      <c r="D268" s="50" t="str">
        <f>GD_CHUNG!D268</f>
        <v>Nhân viên Bốc xếp</v>
      </c>
      <c r="E268" s="172">
        <f>VLOOKUP(B268,GD_CHAM_CONG!$C$6:$AN$532,38,FALSE)</f>
        <v>23</v>
      </c>
      <c r="F268" s="172">
        <f>VLOOKUP(C268,GD_CHAM_CONG!D268:AN268,36,FALSE)</f>
        <v>27</v>
      </c>
      <c r="G268" s="43">
        <f>E268/F268*DM_TI_LE!$F$26*GD_CHUNG!M268</f>
        <v>0</v>
      </c>
    </row>
    <row r="269" spans="1:7" ht="12.75" x14ac:dyDescent="0.2">
      <c r="A269" s="49">
        <v>265</v>
      </c>
      <c r="B269" s="50">
        <f>GD_CHUNG!B269</f>
        <v>10680</v>
      </c>
      <c r="C269" s="50" t="str">
        <f>GD_CHUNG!C269</f>
        <v>Nguyễn Thanh Bình</v>
      </c>
      <c r="D269" s="50" t="str">
        <f>GD_CHUNG!D269</f>
        <v>Nhân viên Bốc xếp</v>
      </c>
      <c r="E269" s="172">
        <f>VLOOKUP(B269,GD_CHAM_CONG!$C$6:$AN$532,38,FALSE)</f>
        <v>27</v>
      </c>
      <c r="F269" s="172">
        <f>VLOOKUP(C269,GD_CHAM_CONG!D269:AN269,36,FALSE)</f>
        <v>27</v>
      </c>
      <c r="G269" s="43">
        <f>E269/F269*DM_TI_LE!$F$26*GD_CHUNG!M269</f>
        <v>310000</v>
      </c>
    </row>
    <row r="270" spans="1:7" ht="12.75" x14ac:dyDescent="0.2">
      <c r="A270" s="49">
        <v>266</v>
      </c>
      <c r="B270" s="50">
        <f>GD_CHUNG!B270</f>
        <v>11086</v>
      </c>
      <c r="C270" s="50" t="str">
        <f>GD_CHUNG!C270</f>
        <v>Nguyễn Quốc Dũng</v>
      </c>
      <c r="D270" s="50" t="str">
        <f>GD_CHUNG!D270</f>
        <v>Nhân viên Bốc xếp</v>
      </c>
      <c r="E270" s="172">
        <f>VLOOKUP(B270,GD_CHAM_CONG!$C$6:$AN$532,38,FALSE)</f>
        <v>14</v>
      </c>
      <c r="F270" s="172">
        <f>VLOOKUP(C270,GD_CHAM_CONG!D270:AN270,36,FALSE)</f>
        <v>27</v>
      </c>
      <c r="G270" s="43">
        <f>E270/F270*DM_TI_LE!$F$26*GD_CHUNG!M270</f>
        <v>80370.37037037038</v>
      </c>
    </row>
    <row r="271" spans="1:7" ht="12.75" x14ac:dyDescent="0.2">
      <c r="A271" s="49">
        <v>267</v>
      </c>
      <c r="B271" s="50">
        <f>GD_CHUNG!B271</f>
        <v>11092</v>
      </c>
      <c r="C271" s="50" t="str">
        <f>GD_CHUNG!C271</f>
        <v>Nguyễn Thành Long</v>
      </c>
      <c r="D271" s="50" t="str">
        <f>GD_CHUNG!D271</f>
        <v>Nhân viên Bốc xếp</v>
      </c>
      <c r="E271" s="172">
        <f>VLOOKUP(B271,GD_CHAM_CONG!$C$6:$AN$532,38,FALSE)</f>
        <v>27</v>
      </c>
      <c r="F271" s="172">
        <f>VLOOKUP(C271,GD_CHAM_CONG!D271:AN271,36,FALSE)</f>
        <v>27</v>
      </c>
      <c r="G271" s="43">
        <f>E271/F271*DM_TI_LE!$F$26*GD_CHUNG!M271</f>
        <v>0</v>
      </c>
    </row>
    <row r="272" spans="1:7" ht="12.75" x14ac:dyDescent="0.2">
      <c r="A272" s="49">
        <v>268</v>
      </c>
      <c r="B272" s="50">
        <f>GD_CHUNG!B272</f>
        <v>11094</v>
      </c>
      <c r="C272" s="50" t="str">
        <f>GD_CHUNG!C272</f>
        <v>Nguyễn Xuân Đỏ</v>
      </c>
      <c r="D272" s="50" t="str">
        <f>GD_CHUNG!D272</f>
        <v>Nhân viên Bốc xếp</v>
      </c>
      <c r="E272" s="172">
        <f>VLOOKUP(B272,GD_CHAM_CONG!$C$6:$AN$532,38,FALSE)</f>
        <v>27</v>
      </c>
      <c r="F272" s="172">
        <f>VLOOKUP(C272,GD_CHAM_CONG!D272:AN272,36,FALSE)</f>
        <v>27</v>
      </c>
      <c r="G272" s="43">
        <f>E272/F272*DM_TI_LE!$F$26*GD_CHUNG!M272</f>
        <v>155000</v>
      </c>
    </row>
    <row r="273" spans="1:7" ht="12.75" x14ac:dyDescent="0.2">
      <c r="A273" s="49">
        <v>269</v>
      </c>
      <c r="B273" s="50">
        <f>GD_CHUNG!B273</f>
        <v>11095</v>
      </c>
      <c r="C273" s="50" t="str">
        <f>GD_CHUNG!C273</f>
        <v>Đỗ Văn Phụng</v>
      </c>
      <c r="D273" s="50" t="str">
        <f>GD_CHUNG!D273</f>
        <v>Nhân viên Bốc xếp</v>
      </c>
      <c r="E273" s="172">
        <f>VLOOKUP(B273,GD_CHAM_CONG!$C$6:$AN$532,38,FALSE)</f>
        <v>27</v>
      </c>
      <c r="F273" s="172">
        <f>VLOOKUP(C273,GD_CHAM_CONG!D273:AN273,36,FALSE)</f>
        <v>27</v>
      </c>
      <c r="G273" s="43">
        <f>E273/F273*DM_TI_LE!$F$26*GD_CHUNG!M273</f>
        <v>0</v>
      </c>
    </row>
    <row r="274" spans="1:7" ht="12.75" x14ac:dyDescent="0.2">
      <c r="A274" s="49">
        <v>270</v>
      </c>
      <c r="B274" s="50">
        <f>GD_CHUNG!B274</f>
        <v>11097</v>
      </c>
      <c r="C274" s="50" t="str">
        <f>GD_CHUNG!C274</f>
        <v>Trần Đình Thăng</v>
      </c>
      <c r="D274" s="50" t="str">
        <f>GD_CHUNG!D274</f>
        <v>Nhân viên Bốc xếp</v>
      </c>
      <c r="E274" s="172">
        <f>VLOOKUP(B274,GD_CHAM_CONG!$C$6:$AN$532,38,FALSE)</f>
        <v>27</v>
      </c>
      <c r="F274" s="172">
        <f>VLOOKUP(C274,GD_CHAM_CONG!D274:AN274,36,FALSE)</f>
        <v>27</v>
      </c>
      <c r="G274" s="43">
        <f>E274/F274*DM_TI_LE!$F$26*GD_CHUNG!M274</f>
        <v>155000</v>
      </c>
    </row>
    <row r="275" spans="1:7" ht="12.75" x14ac:dyDescent="0.2">
      <c r="A275" s="49">
        <v>271</v>
      </c>
      <c r="B275" s="50">
        <f>GD_CHUNG!B275</f>
        <v>11098</v>
      </c>
      <c r="C275" s="50" t="str">
        <f>GD_CHUNG!C275</f>
        <v>Lương Bá Huỳnh</v>
      </c>
      <c r="D275" s="50" t="str">
        <f>GD_CHUNG!D275</f>
        <v>Nhân viên Bốc xếp</v>
      </c>
      <c r="E275" s="172">
        <f>VLOOKUP(B275,GD_CHAM_CONG!$C$6:$AN$532,38,FALSE)</f>
        <v>27</v>
      </c>
      <c r="F275" s="172">
        <f>VLOOKUP(C275,GD_CHAM_CONG!D275:AN275,36,FALSE)</f>
        <v>27</v>
      </c>
      <c r="G275" s="43">
        <f>E275/F275*DM_TI_LE!$F$26*GD_CHUNG!M275</f>
        <v>155000</v>
      </c>
    </row>
    <row r="276" spans="1:7" ht="12.75" x14ac:dyDescent="0.2">
      <c r="A276" s="49">
        <v>272</v>
      </c>
      <c r="B276" s="50">
        <f>GD_CHUNG!B276</f>
        <v>12574</v>
      </c>
      <c r="C276" s="50" t="str">
        <f>GD_CHUNG!C276</f>
        <v>Lê Văn Hùng</v>
      </c>
      <c r="D276" s="50" t="str">
        <f>GD_CHUNG!D276</f>
        <v>Nhân viên Bốc xếp</v>
      </c>
      <c r="E276" s="172">
        <f>VLOOKUP(B276,GD_CHAM_CONG!$C$6:$AN$532,38,FALSE)</f>
        <v>27</v>
      </c>
      <c r="F276" s="172">
        <f>VLOOKUP(C276,GD_CHAM_CONG!D276:AN276,36,FALSE)</f>
        <v>27</v>
      </c>
      <c r="G276" s="43">
        <f>E276/F276*DM_TI_LE!$F$26*GD_CHUNG!M276</f>
        <v>0</v>
      </c>
    </row>
    <row r="277" spans="1:7" ht="12.75" x14ac:dyDescent="0.2">
      <c r="A277" s="49">
        <v>273</v>
      </c>
      <c r="B277" s="50">
        <f>GD_CHUNG!B277</f>
        <v>12576</v>
      </c>
      <c r="C277" s="50" t="str">
        <f>GD_CHUNG!C277</f>
        <v>Nguyễn Tùng Giang</v>
      </c>
      <c r="D277" s="50" t="str">
        <f>GD_CHUNG!D277</f>
        <v>Nhân viên Bốc xếp</v>
      </c>
      <c r="E277" s="172">
        <f>VLOOKUP(B277,GD_CHAM_CONG!$C$6:$AN$532,38,FALSE)</f>
        <v>27</v>
      </c>
      <c r="F277" s="172">
        <f>VLOOKUP(C277,GD_CHAM_CONG!D277:AN277,36,FALSE)</f>
        <v>27</v>
      </c>
      <c r="G277" s="43">
        <f>E277/F277*DM_TI_LE!$F$26*GD_CHUNG!M277</f>
        <v>0</v>
      </c>
    </row>
    <row r="278" spans="1:7" ht="12.75" x14ac:dyDescent="0.2">
      <c r="A278" s="49">
        <v>274</v>
      </c>
      <c r="B278" s="50">
        <f>GD_CHUNG!B278</f>
        <v>12578</v>
      </c>
      <c r="C278" s="50" t="str">
        <f>GD_CHUNG!C278</f>
        <v>Bùi Bảo Long</v>
      </c>
      <c r="D278" s="50" t="str">
        <f>GD_CHUNG!D278</f>
        <v>Nhân viên Bốc xếp</v>
      </c>
      <c r="E278" s="172">
        <f>VLOOKUP(B278,GD_CHAM_CONG!$C$6:$AN$532,38,FALSE)</f>
        <v>27</v>
      </c>
      <c r="F278" s="172">
        <f>VLOOKUP(C278,GD_CHAM_CONG!D278:AN278,36,FALSE)</f>
        <v>27</v>
      </c>
      <c r="G278" s="43">
        <f>E278/F278*DM_TI_LE!$F$26*GD_CHUNG!M278</f>
        <v>155000</v>
      </c>
    </row>
    <row r="279" spans="1:7" ht="12.75" x14ac:dyDescent="0.2">
      <c r="A279" s="49">
        <v>275</v>
      </c>
      <c r="B279" s="50">
        <f>GD_CHUNG!B279</f>
        <v>12580</v>
      </c>
      <c r="C279" s="50" t="str">
        <f>GD_CHUNG!C279</f>
        <v>Đào Công Duẩn</v>
      </c>
      <c r="D279" s="50" t="str">
        <f>GD_CHUNG!D279</f>
        <v>Nhân viên Bốc xếp</v>
      </c>
      <c r="E279" s="172">
        <f>VLOOKUP(B279,GD_CHAM_CONG!$C$6:$AN$532,38,FALSE)</f>
        <v>27</v>
      </c>
      <c r="F279" s="172">
        <f>VLOOKUP(C279,GD_CHAM_CONG!D279:AN279,36,FALSE)</f>
        <v>27</v>
      </c>
      <c r="G279" s="43">
        <f>E279/F279*DM_TI_LE!$F$26*GD_CHUNG!M279</f>
        <v>0</v>
      </c>
    </row>
    <row r="280" spans="1:7" ht="12.75" x14ac:dyDescent="0.2">
      <c r="A280" s="49">
        <v>276</v>
      </c>
      <c r="B280" s="50">
        <f>GD_CHUNG!B280</f>
        <v>12581</v>
      </c>
      <c r="C280" s="50" t="str">
        <f>GD_CHUNG!C280</f>
        <v>Nguyễn Gia Thắng</v>
      </c>
      <c r="D280" s="50" t="str">
        <f>GD_CHUNG!D280</f>
        <v>Nhân viên Bốc xếp</v>
      </c>
      <c r="E280" s="172">
        <f>VLOOKUP(B280,GD_CHAM_CONG!$C$6:$AN$532,38,FALSE)</f>
        <v>27</v>
      </c>
      <c r="F280" s="172">
        <f>VLOOKUP(C280,GD_CHAM_CONG!D280:AN280,36,FALSE)</f>
        <v>27</v>
      </c>
      <c r="G280" s="43">
        <f>E280/F280*DM_TI_LE!$F$26*GD_CHUNG!M280</f>
        <v>0</v>
      </c>
    </row>
    <row r="281" spans="1:7" ht="12.75" x14ac:dyDescent="0.2">
      <c r="A281" s="49">
        <v>277</v>
      </c>
      <c r="B281" s="50">
        <f>GD_CHUNG!B281</f>
        <v>12583</v>
      </c>
      <c r="C281" s="50" t="str">
        <f>GD_CHUNG!C281</f>
        <v>Nguyễn Huy Đáp</v>
      </c>
      <c r="D281" s="50" t="str">
        <f>GD_CHUNG!D281</f>
        <v>Nhân viên Bốc xếp</v>
      </c>
      <c r="E281" s="172">
        <f>VLOOKUP(B281,GD_CHAM_CONG!$C$6:$AN$532,38,FALSE)</f>
        <v>27</v>
      </c>
      <c r="F281" s="172">
        <f>VLOOKUP(C281,GD_CHAM_CONG!D281:AN281,36,FALSE)</f>
        <v>27</v>
      </c>
      <c r="G281" s="43">
        <f>E281/F281*DM_TI_LE!$F$26*GD_CHUNG!M281</f>
        <v>0</v>
      </c>
    </row>
    <row r="282" spans="1:7" ht="12.75" x14ac:dyDescent="0.2">
      <c r="A282" s="49">
        <v>278</v>
      </c>
      <c r="B282" s="50">
        <f>GD_CHUNG!B282</f>
        <v>12584</v>
      </c>
      <c r="C282" s="50" t="str">
        <f>GD_CHUNG!C282</f>
        <v>Lê Văn Thịnh</v>
      </c>
      <c r="D282" s="50" t="str">
        <f>GD_CHUNG!D282</f>
        <v>Nhân viên Bốc xếp</v>
      </c>
      <c r="E282" s="172">
        <f>VLOOKUP(B282,GD_CHAM_CONG!$C$6:$AN$532,38,FALSE)</f>
        <v>27</v>
      </c>
      <c r="F282" s="172">
        <f>VLOOKUP(C282,GD_CHAM_CONG!D282:AN282,36,FALSE)</f>
        <v>27</v>
      </c>
      <c r="G282" s="43">
        <f>E282/F282*DM_TI_LE!$F$26*GD_CHUNG!M282</f>
        <v>0</v>
      </c>
    </row>
    <row r="283" spans="1:7" ht="12.75" x14ac:dyDescent="0.2">
      <c r="A283" s="49">
        <v>279</v>
      </c>
      <c r="B283" s="50">
        <f>GD_CHUNG!B283</f>
        <v>12585</v>
      </c>
      <c r="C283" s="50" t="str">
        <f>GD_CHUNG!C283</f>
        <v>Nguyễn Tuấn Anh</v>
      </c>
      <c r="D283" s="50" t="str">
        <f>GD_CHUNG!D283</f>
        <v>Nhân viên Bốc xếp</v>
      </c>
      <c r="E283" s="172">
        <f>VLOOKUP(B283,GD_CHAM_CONG!$C$6:$AN$532,38,FALSE)</f>
        <v>27</v>
      </c>
      <c r="F283" s="172">
        <f>VLOOKUP(C283,GD_CHAM_CONG!D283:AN283,36,FALSE)</f>
        <v>27</v>
      </c>
      <c r="G283" s="43">
        <f>E283/F283*DM_TI_LE!$F$26*GD_CHUNG!M283</f>
        <v>0</v>
      </c>
    </row>
    <row r="284" spans="1:7" ht="12.75" x14ac:dyDescent="0.2">
      <c r="A284" s="49">
        <v>280</v>
      </c>
      <c r="B284" s="50">
        <f>GD_CHUNG!B284</f>
        <v>12586</v>
      </c>
      <c r="C284" s="50" t="str">
        <f>GD_CHUNG!C284</f>
        <v>Phạm Văn Trường</v>
      </c>
      <c r="D284" s="50" t="str">
        <f>GD_CHUNG!D284</f>
        <v>Nhân viên Bốc xếp</v>
      </c>
      <c r="E284" s="172">
        <f>VLOOKUP(B284,GD_CHAM_CONG!$C$6:$AN$532,38,FALSE)</f>
        <v>27</v>
      </c>
      <c r="F284" s="172">
        <f>VLOOKUP(C284,GD_CHAM_CONG!D284:AN284,36,FALSE)</f>
        <v>27</v>
      </c>
      <c r="G284" s="43">
        <f>E284/F284*DM_TI_LE!$F$26*GD_CHUNG!M284</f>
        <v>155000</v>
      </c>
    </row>
    <row r="285" spans="1:7" ht="12.75" x14ac:dyDescent="0.2">
      <c r="A285" s="49">
        <v>281</v>
      </c>
      <c r="B285" s="50">
        <f>GD_CHUNG!B285</f>
        <v>12587</v>
      </c>
      <c r="C285" s="50" t="str">
        <f>GD_CHUNG!C285</f>
        <v>Nguyễn Minh Dũng</v>
      </c>
      <c r="D285" s="50" t="str">
        <f>GD_CHUNG!D285</f>
        <v>Nhân viên Bốc xếp</v>
      </c>
      <c r="E285" s="172">
        <f>VLOOKUP(B285,GD_CHAM_CONG!$C$6:$AN$532,38,FALSE)</f>
        <v>27</v>
      </c>
      <c r="F285" s="172">
        <f>VLOOKUP(C285,GD_CHAM_CONG!D285:AN285,36,FALSE)</f>
        <v>27</v>
      </c>
      <c r="G285" s="43">
        <f>E285/F285*DM_TI_LE!$F$26*GD_CHUNG!M285</f>
        <v>155000</v>
      </c>
    </row>
    <row r="286" spans="1:7" ht="12.75" x14ac:dyDescent="0.2">
      <c r="A286" s="49">
        <v>282</v>
      </c>
      <c r="B286" s="50">
        <f>GD_CHUNG!B286</f>
        <v>12588</v>
      </c>
      <c r="C286" s="50" t="str">
        <f>GD_CHUNG!C286</f>
        <v>Đào Huy Phong</v>
      </c>
      <c r="D286" s="50" t="str">
        <f>GD_CHUNG!D286</f>
        <v>Nhân viên Bốc xếp</v>
      </c>
      <c r="E286" s="172">
        <f>VLOOKUP(B286,GD_CHAM_CONG!$C$6:$AN$532,38,FALSE)</f>
        <v>27</v>
      </c>
      <c r="F286" s="172">
        <f>VLOOKUP(C286,GD_CHAM_CONG!D286:AN286,36,FALSE)</f>
        <v>27</v>
      </c>
      <c r="G286" s="43">
        <f>E286/F286*DM_TI_LE!$F$26*GD_CHUNG!M286</f>
        <v>0</v>
      </c>
    </row>
    <row r="287" spans="1:7" ht="12.75" x14ac:dyDescent="0.2">
      <c r="A287" s="49">
        <v>283</v>
      </c>
      <c r="B287" s="50">
        <f>GD_CHUNG!B287</f>
        <v>12589</v>
      </c>
      <c r="C287" s="50" t="str">
        <f>GD_CHUNG!C287</f>
        <v>Lê Văn Thiện</v>
      </c>
      <c r="D287" s="50" t="str">
        <f>GD_CHUNG!D287</f>
        <v>Nhân viên Bốc xếp</v>
      </c>
      <c r="E287" s="172">
        <f>VLOOKUP(B287,GD_CHAM_CONG!$C$6:$AN$532,38,FALSE)</f>
        <v>22</v>
      </c>
      <c r="F287" s="172">
        <f>VLOOKUP(C287,GD_CHAM_CONG!D287:AN287,36,FALSE)</f>
        <v>27</v>
      </c>
      <c r="G287" s="43">
        <f>E287/F287*DM_TI_LE!$F$26*GD_CHUNG!M287</f>
        <v>0</v>
      </c>
    </row>
    <row r="288" spans="1:7" ht="12.75" x14ac:dyDescent="0.2">
      <c r="A288" s="49">
        <v>284</v>
      </c>
      <c r="B288" s="50">
        <f>GD_CHUNG!B288</f>
        <v>12591</v>
      </c>
      <c r="C288" s="50" t="str">
        <f>GD_CHUNG!C288</f>
        <v>Nguyễn Xuân Quý</v>
      </c>
      <c r="D288" s="50" t="str">
        <f>GD_CHUNG!D288</f>
        <v>Nhân viên Bốc xếp</v>
      </c>
      <c r="E288" s="172">
        <f>VLOOKUP(B288,GD_CHAM_CONG!$C$6:$AN$532,38,FALSE)</f>
        <v>27</v>
      </c>
      <c r="F288" s="172">
        <f>VLOOKUP(C288,GD_CHAM_CONG!D288:AN288,36,FALSE)</f>
        <v>27</v>
      </c>
      <c r="G288" s="43">
        <f>E288/F288*DM_TI_LE!$F$26*GD_CHUNG!M288</f>
        <v>0</v>
      </c>
    </row>
    <row r="289" spans="1:7" ht="12.75" x14ac:dyDescent="0.2">
      <c r="A289" s="49">
        <v>285</v>
      </c>
      <c r="B289" s="50">
        <f>GD_CHUNG!B289</f>
        <v>12592</v>
      </c>
      <c r="C289" s="50" t="str">
        <f>GD_CHUNG!C289</f>
        <v>Lê Minh Huy</v>
      </c>
      <c r="D289" s="50" t="str">
        <f>GD_CHUNG!D289</f>
        <v>Nhân viên Bốc xếp</v>
      </c>
      <c r="E289" s="172">
        <f>VLOOKUP(B289,GD_CHAM_CONG!$C$6:$AN$532,38,FALSE)</f>
        <v>27</v>
      </c>
      <c r="F289" s="172">
        <f>VLOOKUP(C289,GD_CHAM_CONG!D289:AN289,36,FALSE)</f>
        <v>27</v>
      </c>
      <c r="G289" s="43">
        <f>E289/F289*DM_TI_LE!$F$26*GD_CHUNG!M289</f>
        <v>0</v>
      </c>
    </row>
    <row r="290" spans="1:7" ht="12.75" x14ac:dyDescent="0.2">
      <c r="A290" s="49">
        <v>286</v>
      </c>
      <c r="B290" s="50">
        <f>GD_CHUNG!B290</f>
        <v>13424</v>
      </c>
      <c r="C290" s="50" t="str">
        <f>GD_CHUNG!C290</f>
        <v>Bùi Tuấn Anh</v>
      </c>
      <c r="D290" s="50" t="str">
        <f>GD_CHUNG!D290</f>
        <v>Nhân viên Bốc xếp</v>
      </c>
      <c r="E290" s="172">
        <f>VLOOKUP(B290,GD_CHAM_CONG!$C$6:$AN$532,38,FALSE)</f>
        <v>27</v>
      </c>
      <c r="F290" s="172">
        <f>VLOOKUP(C290,GD_CHAM_CONG!D290:AN290,36,FALSE)</f>
        <v>27</v>
      </c>
      <c r="G290" s="43">
        <f>E290/F290*DM_TI_LE!$F$26*GD_CHUNG!M290</f>
        <v>0</v>
      </c>
    </row>
    <row r="291" spans="1:7" ht="12.75" x14ac:dyDescent="0.2">
      <c r="A291" s="49">
        <v>287</v>
      </c>
      <c r="B291" s="50">
        <f>GD_CHUNG!B291</f>
        <v>13425</v>
      </c>
      <c r="C291" s="50" t="str">
        <f>GD_CHUNG!C291</f>
        <v>Nguyễn Duy Trinh</v>
      </c>
      <c r="D291" s="50" t="str">
        <f>GD_CHUNG!D291</f>
        <v>Nhân viên Bốc xếp</v>
      </c>
      <c r="E291" s="172">
        <f>VLOOKUP(B291,GD_CHAM_CONG!$C$6:$AN$532,38,FALSE)</f>
        <v>27</v>
      </c>
      <c r="F291" s="172">
        <f>VLOOKUP(C291,GD_CHAM_CONG!D291:AN291,36,FALSE)</f>
        <v>27</v>
      </c>
      <c r="G291" s="43">
        <f>E291/F291*DM_TI_LE!$F$26*GD_CHUNG!M291</f>
        <v>155000</v>
      </c>
    </row>
    <row r="292" spans="1:7" ht="12.75" x14ac:dyDescent="0.2">
      <c r="A292" s="49">
        <v>288</v>
      </c>
      <c r="B292" s="50">
        <f>GD_CHUNG!B292</f>
        <v>13436</v>
      </c>
      <c r="C292" s="50" t="str">
        <f>GD_CHUNG!C292</f>
        <v>Lê Văn Thư</v>
      </c>
      <c r="D292" s="50" t="str">
        <f>GD_CHUNG!D292</f>
        <v>Nhân viên Bốc xếp</v>
      </c>
      <c r="E292" s="172">
        <f>VLOOKUP(B292,GD_CHAM_CONG!$C$6:$AN$532,38,FALSE)</f>
        <v>27</v>
      </c>
      <c r="F292" s="172">
        <f>VLOOKUP(C292,GD_CHAM_CONG!D292:AN292,36,FALSE)</f>
        <v>27</v>
      </c>
      <c r="G292" s="43">
        <f>E292/F292*DM_TI_LE!$F$26*GD_CHUNG!M292</f>
        <v>155000</v>
      </c>
    </row>
    <row r="293" spans="1:7" ht="12.75" x14ac:dyDescent="0.2">
      <c r="A293" s="49">
        <v>289</v>
      </c>
      <c r="B293" s="50">
        <f>GD_CHUNG!B293</f>
        <v>13437</v>
      </c>
      <c r="C293" s="50" t="str">
        <f>GD_CHUNG!C293</f>
        <v>Phạm Ngọc Huấn</v>
      </c>
      <c r="D293" s="50" t="str">
        <f>GD_CHUNG!D293</f>
        <v>Nhân viên Bốc xếp</v>
      </c>
      <c r="E293" s="172">
        <f>VLOOKUP(B293,GD_CHAM_CONG!$C$6:$AN$532,38,FALSE)</f>
        <v>27</v>
      </c>
      <c r="F293" s="172">
        <f>VLOOKUP(C293,GD_CHAM_CONG!D293:AN293,36,FALSE)</f>
        <v>27</v>
      </c>
      <c r="G293" s="43">
        <f>E293/F293*DM_TI_LE!$F$26*GD_CHUNG!M293</f>
        <v>0</v>
      </c>
    </row>
    <row r="294" spans="1:7" ht="12.75" x14ac:dyDescent="0.2">
      <c r="A294" s="49">
        <v>290</v>
      </c>
      <c r="B294" s="50">
        <f>GD_CHUNG!B294</f>
        <v>13446</v>
      </c>
      <c r="C294" s="50" t="str">
        <f>GD_CHUNG!C294</f>
        <v>Dương Công Tú</v>
      </c>
      <c r="D294" s="50" t="str">
        <f>GD_CHUNG!D294</f>
        <v>Nhân viên Bốc xếp</v>
      </c>
      <c r="E294" s="172">
        <f>VLOOKUP(B294,GD_CHAM_CONG!$C$6:$AN$532,38,FALSE)</f>
        <v>27</v>
      </c>
      <c r="F294" s="172">
        <f>VLOOKUP(C294,GD_CHAM_CONG!D294:AN294,36,FALSE)</f>
        <v>27</v>
      </c>
      <c r="G294" s="43">
        <f>E294/F294*DM_TI_LE!$F$26*GD_CHUNG!M294</f>
        <v>0</v>
      </c>
    </row>
    <row r="295" spans="1:7" ht="12.75" x14ac:dyDescent="0.2">
      <c r="A295" s="49">
        <v>291</v>
      </c>
      <c r="B295" s="50">
        <f>GD_CHUNG!B295</f>
        <v>13448</v>
      </c>
      <c r="C295" s="50" t="str">
        <f>GD_CHUNG!C295</f>
        <v>Nguyễn Hùng Anh</v>
      </c>
      <c r="D295" s="50" t="str">
        <f>GD_CHUNG!D295</f>
        <v>Nhân viên Bốc xếp</v>
      </c>
      <c r="E295" s="172">
        <f>VLOOKUP(B295,GD_CHAM_CONG!$C$6:$AN$532,38,FALSE)</f>
        <v>27</v>
      </c>
      <c r="F295" s="172">
        <f>VLOOKUP(C295,GD_CHAM_CONG!D295:AN295,36,FALSE)</f>
        <v>27</v>
      </c>
      <c r="G295" s="43">
        <f>E295/F295*DM_TI_LE!$F$26*GD_CHUNG!M295</f>
        <v>0</v>
      </c>
    </row>
    <row r="296" spans="1:7" ht="12.75" x14ac:dyDescent="0.2">
      <c r="A296" s="49">
        <v>292</v>
      </c>
      <c r="B296" s="50">
        <f>GD_CHUNG!B296</f>
        <v>13450</v>
      </c>
      <c r="C296" s="50" t="str">
        <f>GD_CHUNG!C296</f>
        <v>Phạm Văn Mạnh</v>
      </c>
      <c r="D296" s="50" t="str">
        <f>GD_CHUNG!D296</f>
        <v>Nhân viên Bốc xếp</v>
      </c>
      <c r="E296" s="172">
        <f>VLOOKUP(B296,GD_CHAM_CONG!$C$6:$AN$532,38,FALSE)</f>
        <v>27</v>
      </c>
      <c r="F296" s="172">
        <f>VLOOKUP(C296,GD_CHAM_CONG!D296:AN296,36,FALSE)</f>
        <v>27</v>
      </c>
      <c r="G296" s="43">
        <f>E296/F296*DM_TI_LE!$F$26*GD_CHUNG!M296</f>
        <v>0</v>
      </c>
    </row>
    <row r="297" spans="1:7" ht="12.75" x14ac:dyDescent="0.2">
      <c r="A297" s="49">
        <v>293</v>
      </c>
      <c r="B297" s="50">
        <f>GD_CHUNG!B297</f>
        <v>13451</v>
      </c>
      <c r="C297" s="50" t="str">
        <f>GD_CHUNG!C297</f>
        <v>Vũ Minh Tiến</v>
      </c>
      <c r="D297" s="50" t="str">
        <f>GD_CHUNG!D297</f>
        <v>Nhân viên Bốc xếp</v>
      </c>
      <c r="E297" s="172">
        <f>VLOOKUP(B297,GD_CHAM_CONG!$C$6:$AN$532,38,FALSE)</f>
        <v>27</v>
      </c>
      <c r="F297" s="172">
        <f>VLOOKUP(C297,GD_CHAM_CONG!D297:AN297,36,FALSE)</f>
        <v>27</v>
      </c>
      <c r="G297" s="43">
        <f>E297/F297*DM_TI_LE!$F$26*GD_CHUNG!M297</f>
        <v>0</v>
      </c>
    </row>
    <row r="298" spans="1:7" ht="12.75" x14ac:dyDescent="0.2">
      <c r="A298" s="49">
        <v>294</v>
      </c>
      <c r="B298" s="50">
        <f>GD_CHUNG!B298</f>
        <v>13453</v>
      </c>
      <c r="C298" s="50" t="str">
        <f>GD_CHUNG!C298</f>
        <v>Nguyễn Văn Khiêm</v>
      </c>
      <c r="D298" s="50" t="str">
        <f>GD_CHUNG!D298</f>
        <v>Nhân viên Bốc xếp</v>
      </c>
      <c r="E298" s="172">
        <f>VLOOKUP(B298,GD_CHAM_CONG!$C$6:$AN$532,38,FALSE)</f>
        <v>27</v>
      </c>
      <c r="F298" s="172">
        <f>VLOOKUP(C298,GD_CHAM_CONG!D298:AN298,36,FALSE)</f>
        <v>27</v>
      </c>
      <c r="G298" s="43">
        <f>E298/F298*DM_TI_LE!$F$26*GD_CHUNG!M298</f>
        <v>0</v>
      </c>
    </row>
    <row r="299" spans="1:7" ht="12.75" x14ac:dyDescent="0.2">
      <c r="A299" s="49">
        <v>295</v>
      </c>
      <c r="B299" s="50">
        <f>GD_CHUNG!B299</f>
        <v>13454</v>
      </c>
      <c r="C299" s="50" t="str">
        <f>GD_CHUNG!C299</f>
        <v>Nguyễn Xuân Hải</v>
      </c>
      <c r="D299" s="50" t="str">
        <f>GD_CHUNG!D299</f>
        <v>Nhân viên Bốc xếp</v>
      </c>
      <c r="E299" s="172">
        <f>VLOOKUP(B299,GD_CHAM_CONG!$C$6:$AN$532,38,FALSE)</f>
        <v>10</v>
      </c>
      <c r="F299" s="172">
        <f>VLOOKUP(C299,GD_CHAM_CONG!D299:AN299,36,FALSE)</f>
        <v>27</v>
      </c>
      <c r="G299" s="43">
        <f>E299/F299*DM_TI_LE!$F$26*GD_CHUNG!M299</f>
        <v>0</v>
      </c>
    </row>
    <row r="300" spans="1:7" ht="12.75" x14ac:dyDescent="0.2">
      <c r="A300" s="49">
        <v>296</v>
      </c>
      <c r="B300" s="50">
        <f>GD_CHUNG!B300</f>
        <v>13455</v>
      </c>
      <c r="C300" s="50" t="str">
        <f>GD_CHUNG!C300</f>
        <v>Nguyễn Như Tuấn</v>
      </c>
      <c r="D300" s="50" t="str">
        <f>GD_CHUNG!D300</f>
        <v>Nhân viên Bốc xếp</v>
      </c>
      <c r="E300" s="172">
        <f>VLOOKUP(B300,GD_CHAM_CONG!$C$6:$AN$532,38,FALSE)</f>
        <v>27</v>
      </c>
      <c r="F300" s="172">
        <f>VLOOKUP(C300,GD_CHAM_CONG!D300:AN300,36,FALSE)</f>
        <v>27</v>
      </c>
      <c r="G300" s="43">
        <f>E300/F300*DM_TI_LE!$F$26*GD_CHUNG!M300</f>
        <v>0</v>
      </c>
    </row>
    <row r="301" spans="1:7" ht="12.75" x14ac:dyDescent="0.2">
      <c r="A301" s="49">
        <v>297</v>
      </c>
      <c r="B301" s="50">
        <f>GD_CHUNG!B301</f>
        <v>13457</v>
      </c>
      <c r="C301" s="50" t="str">
        <f>GD_CHUNG!C301</f>
        <v>Trần Thanh Tuấn</v>
      </c>
      <c r="D301" s="50" t="str">
        <f>GD_CHUNG!D301</f>
        <v>Nhân viên Bốc xếp</v>
      </c>
      <c r="E301" s="172">
        <f>VLOOKUP(B301,GD_CHAM_CONG!$C$6:$AN$532,38,FALSE)</f>
        <v>27</v>
      </c>
      <c r="F301" s="172">
        <f>VLOOKUP(C301,GD_CHAM_CONG!D301:AN301,36,FALSE)</f>
        <v>27</v>
      </c>
      <c r="G301" s="43">
        <f>E301/F301*DM_TI_LE!$F$26*GD_CHUNG!M301</f>
        <v>155000</v>
      </c>
    </row>
    <row r="302" spans="1:7" ht="12.75" x14ac:dyDescent="0.2">
      <c r="A302" s="49">
        <v>298</v>
      </c>
      <c r="B302" s="50">
        <f>GD_CHUNG!B302</f>
        <v>13458</v>
      </c>
      <c r="C302" s="50" t="str">
        <f>GD_CHUNG!C302</f>
        <v>Nguyễn Việt Hải</v>
      </c>
      <c r="D302" s="50" t="str">
        <f>GD_CHUNG!D302</f>
        <v>Nhân viên Bốc xếp</v>
      </c>
      <c r="E302" s="172">
        <f>VLOOKUP(B302,GD_CHAM_CONG!$C$6:$AN$532,38,FALSE)</f>
        <v>27</v>
      </c>
      <c r="F302" s="172">
        <f>VLOOKUP(C302,GD_CHAM_CONG!D302:AN302,36,FALSE)</f>
        <v>27</v>
      </c>
      <c r="G302" s="43">
        <f>E302/F302*DM_TI_LE!$F$26*GD_CHUNG!M302</f>
        <v>0</v>
      </c>
    </row>
    <row r="303" spans="1:7" ht="12.75" x14ac:dyDescent="0.2">
      <c r="A303" s="49">
        <v>299</v>
      </c>
      <c r="B303" s="50">
        <f>GD_CHUNG!B303</f>
        <v>13461</v>
      </c>
      <c r="C303" s="50" t="str">
        <f>GD_CHUNG!C303</f>
        <v>Cao Văn Mạnh</v>
      </c>
      <c r="D303" s="50" t="str">
        <f>GD_CHUNG!D303</f>
        <v>Nhân viên Bốc xếp</v>
      </c>
      <c r="E303" s="172">
        <f>VLOOKUP(B303,GD_CHAM_CONG!$C$6:$AN$532,38,FALSE)</f>
        <v>27</v>
      </c>
      <c r="F303" s="172">
        <f>VLOOKUP(C303,GD_CHAM_CONG!D303:AN303,36,FALSE)</f>
        <v>27</v>
      </c>
      <c r="G303" s="43">
        <f>E303/F303*DM_TI_LE!$F$26*GD_CHUNG!M303</f>
        <v>155000</v>
      </c>
    </row>
    <row r="304" spans="1:7" ht="12.75" x14ac:dyDescent="0.2">
      <c r="A304" s="49">
        <v>300</v>
      </c>
      <c r="B304" s="50">
        <f>GD_CHUNG!B304</f>
        <v>13464</v>
      </c>
      <c r="C304" s="50" t="str">
        <f>GD_CHUNG!C304</f>
        <v>Phạm Văn Dũng</v>
      </c>
      <c r="D304" s="50" t="str">
        <f>GD_CHUNG!D304</f>
        <v>Nhân viên Bốc xếp</v>
      </c>
      <c r="E304" s="172">
        <f>VLOOKUP(B304,GD_CHAM_CONG!$C$6:$AN$532,38,FALSE)</f>
        <v>10</v>
      </c>
      <c r="F304" s="172">
        <f>VLOOKUP(C304,GD_CHAM_CONG!D304:AN304,36,FALSE)</f>
        <v>27</v>
      </c>
      <c r="G304" s="43">
        <f>E304/F304*DM_TI_LE!$F$26*GD_CHUNG!M304</f>
        <v>0</v>
      </c>
    </row>
    <row r="305" spans="1:7" ht="12.75" x14ac:dyDescent="0.2">
      <c r="A305" s="49">
        <v>301</v>
      </c>
      <c r="B305" s="50">
        <f>GD_CHUNG!B305</f>
        <v>13465</v>
      </c>
      <c r="C305" s="50" t="str">
        <f>GD_CHUNG!C305</f>
        <v>Vũ Văn Tuyền</v>
      </c>
      <c r="D305" s="50" t="str">
        <f>GD_CHUNG!D305</f>
        <v>Nhân viên Bốc xếp</v>
      </c>
      <c r="E305" s="172">
        <f>VLOOKUP(B305,GD_CHAM_CONG!$C$6:$AN$532,38,FALSE)</f>
        <v>27</v>
      </c>
      <c r="F305" s="172">
        <f>VLOOKUP(C305,GD_CHAM_CONG!D305:AN305,36,FALSE)</f>
        <v>27</v>
      </c>
      <c r="G305" s="43">
        <f>E305/F305*DM_TI_LE!$F$26*GD_CHUNG!M305</f>
        <v>0</v>
      </c>
    </row>
    <row r="306" spans="1:7" ht="12.75" x14ac:dyDescent="0.2">
      <c r="A306" s="49">
        <v>302</v>
      </c>
      <c r="B306" s="50">
        <f>GD_CHUNG!B306</f>
        <v>13466</v>
      </c>
      <c r="C306" s="50" t="str">
        <f>GD_CHUNG!C306</f>
        <v>Nguyễn Viết Phi</v>
      </c>
      <c r="D306" s="50" t="str">
        <f>GD_CHUNG!D306</f>
        <v>Nhân viên Bốc xếp</v>
      </c>
      <c r="E306" s="172">
        <f>VLOOKUP(B306,GD_CHAM_CONG!$C$6:$AN$532,38,FALSE)</f>
        <v>27</v>
      </c>
      <c r="F306" s="172">
        <f>VLOOKUP(C306,GD_CHAM_CONG!D306:AN306,36,FALSE)</f>
        <v>27</v>
      </c>
      <c r="G306" s="43">
        <f>E306/F306*DM_TI_LE!$F$26*GD_CHUNG!M306</f>
        <v>0</v>
      </c>
    </row>
    <row r="307" spans="1:7" ht="12.75" x14ac:dyDescent="0.2">
      <c r="A307" s="49">
        <v>303</v>
      </c>
      <c r="B307" s="50">
        <f>GD_CHUNG!B307</f>
        <v>13467</v>
      </c>
      <c r="C307" s="50" t="str">
        <f>GD_CHUNG!C307</f>
        <v>Tăng Văn Hải</v>
      </c>
      <c r="D307" s="50" t="str">
        <f>GD_CHUNG!D307</f>
        <v>Nhân viên Bốc xếp</v>
      </c>
      <c r="E307" s="172">
        <f>VLOOKUP(B307,GD_CHAM_CONG!$C$6:$AN$532,38,FALSE)</f>
        <v>27</v>
      </c>
      <c r="F307" s="172">
        <f>VLOOKUP(C307,GD_CHAM_CONG!D307:AN307,36,FALSE)</f>
        <v>27</v>
      </c>
      <c r="G307" s="43">
        <f>E307/F307*DM_TI_LE!$F$26*GD_CHUNG!M307</f>
        <v>0</v>
      </c>
    </row>
    <row r="308" spans="1:7" ht="12.75" x14ac:dyDescent="0.2">
      <c r="A308" s="49">
        <v>304</v>
      </c>
      <c r="B308" s="50">
        <f>GD_CHUNG!B308</f>
        <v>13468</v>
      </c>
      <c r="C308" s="50" t="str">
        <f>GD_CHUNG!C308</f>
        <v>Lê Trọng Tài</v>
      </c>
      <c r="D308" s="50" t="str">
        <f>GD_CHUNG!D308</f>
        <v>Nhân viên Bốc xếp</v>
      </c>
      <c r="E308" s="172">
        <f>VLOOKUP(B308,GD_CHAM_CONG!$C$6:$AN$532,38,FALSE)</f>
        <v>22</v>
      </c>
      <c r="F308" s="172">
        <f>VLOOKUP(C308,GD_CHAM_CONG!D308:AN308,36,FALSE)</f>
        <v>27</v>
      </c>
      <c r="G308" s="43">
        <f>E308/F308*DM_TI_LE!$F$26*GD_CHUNG!M308</f>
        <v>0</v>
      </c>
    </row>
    <row r="309" spans="1:7" ht="12.75" x14ac:dyDescent="0.2">
      <c r="A309" s="49">
        <v>305</v>
      </c>
      <c r="B309" s="50">
        <f>GD_CHUNG!B309</f>
        <v>11141</v>
      </c>
      <c r="C309" s="50" t="str">
        <f>GD_CHUNG!C309</f>
        <v>Lê Trọng Lệ</v>
      </c>
      <c r="D309" s="50" t="str">
        <f>GD_CHUNG!D309</f>
        <v>Nhân viên Bốc xếp</v>
      </c>
      <c r="E309" s="172">
        <f>VLOOKUP(B309,GD_CHAM_CONG!$C$6:$AN$532,38,FALSE)</f>
        <v>27</v>
      </c>
      <c r="F309" s="172">
        <f>VLOOKUP(C309,GD_CHAM_CONG!D309:AN309,36,FALSE)</f>
        <v>27</v>
      </c>
      <c r="G309" s="43">
        <f>E309/F309*DM_TI_LE!$F$26*GD_CHUNG!M309</f>
        <v>0</v>
      </c>
    </row>
    <row r="310" spans="1:7" ht="12.75" x14ac:dyDescent="0.2">
      <c r="A310" s="49">
        <v>306</v>
      </c>
      <c r="B310" s="50">
        <f>GD_CHUNG!B310</f>
        <v>13715</v>
      </c>
      <c r="C310" s="50" t="str">
        <f>GD_CHUNG!C310</f>
        <v>Vũ Anh Đức</v>
      </c>
      <c r="D310" s="50" t="str">
        <f>GD_CHUNG!D310</f>
        <v>Nhân viên Bốc xếp</v>
      </c>
      <c r="E310" s="172">
        <f>VLOOKUP(B310,GD_CHAM_CONG!$C$6:$AN$532,38,FALSE)</f>
        <v>27</v>
      </c>
      <c r="F310" s="172">
        <f>VLOOKUP(C310,GD_CHAM_CONG!D310:AN310,36,FALSE)</f>
        <v>27</v>
      </c>
      <c r="G310" s="43">
        <f>E310/F310*DM_TI_LE!$F$26*GD_CHUNG!M310</f>
        <v>0</v>
      </c>
    </row>
    <row r="311" spans="1:7" ht="12.75" x14ac:dyDescent="0.2">
      <c r="A311" s="49">
        <v>307</v>
      </c>
      <c r="B311" s="50">
        <f>GD_CHUNG!B311</f>
        <v>13716</v>
      </c>
      <c r="C311" s="50" t="str">
        <f>GD_CHUNG!C311</f>
        <v>Ngô Văn Minh</v>
      </c>
      <c r="D311" s="50" t="str">
        <f>GD_CHUNG!D311</f>
        <v>Nhân viên Bốc xếp</v>
      </c>
      <c r="E311" s="172">
        <f>VLOOKUP(B311,GD_CHAM_CONG!$C$6:$AN$532,38,FALSE)</f>
        <v>27</v>
      </c>
      <c r="F311" s="172">
        <f>VLOOKUP(C311,GD_CHAM_CONG!D311:AN311,36,FALSE)</f>
        <v>27</v>
      </c>
      <c r="G311" s="43">
        <f>E311/F311*DM_TI_LE!$F$26*GD_CHUNG!M311</f>
        <v>0</v>
      </c>
    </row>
    <row r="312" spans="1:7" ht="12.75" x14ac:dyDescent="0.2">
      <c r="A312" s="49">
        <v>308</v>
      </c>
      <c r="B312" s="50">
        <f>GD_CHUNG!B312</f>
        <v>13717</v>
      </c>
      <c r="C312" s="50" t="str">
        <f>GD_CHUNG!C312</f>
        <v>Nguyễn Xuân Thành</v>
      </c>
      <c r="D312" s="50" t="str">
        <f>GD_CHUNG!D312</f>
        <v>Nhân viên Bốc xếp</v>
      </c>
      <c r="E312" s="172">
        <f>VLOOKUP(B312,GD_CHAM_CONG!$C$6:$AN$532,38,FALSE)</f>
        <v>27</v>
      </c>
      <c r="F312" s="172">
        <f>VLOOKUP(C312,GD_CHAM_CONG!D312:AN312,36,FALSE)</f>
        <v>27</v>
      </c>
      <c r="G312" s="43">
        <f>E312/F312*DM_TI_LE!$F$26*GD_CHUNG!M312</f>
        <v>0</v>
      </c>
    </row>
    <row r="313" spans="1:7" ht="12.75" x14ac:dyDescent="0.2">
      <c r="A313" s="49">
        <v>309</v>
      </c>
      <c r="B313" s="50">
        <f>GD_CHUNG!B313</f>
        <v>13718</v>
      </c>
      <c r="C313" s="50" t="str">
        <f>GD_CHUNG!C313</f>
        <v>Nguyễn Khánh Duy</v>
      </c>
      <c r="D313" s="50" t="str">
        <f>GD_CHUNG!D313</f>
        <v>Nhân viên Bốc xếp</v>
      </c>
      <c r="E313" s="172">
        <f>VLOOKUP(B313,GD_CHAM_CONG!$C$6:$AN$532,38,FALSE)</f>
        <v>27</v>
      </c>
      <c r="F313" s="172">
        <f>VLOOKUP(C313,GD_CHAM_CONG!D313:AN313,36,FALSE)</f>
        <v>27</v>
      </c>
      <c r="G313" s="43">
        <f>E313/F313*DM_TI_LE!$F$26*GD_CHUNG!M313</f>
        <v>0</v>
      </c>
    </row>
    <row r="314" spans="1:7" ht="12.75" x14ac:dyDescent="0.2">
      <c r="A314" s="49">
        <v>310</v>
      </c>
      <c r="B314" s="50">
        <f>GD_CHUNG!B314</f>
        <v>13719</v>
      </c>
      <c r="C314" s="50" t="str">
        <f>GD_CHUNG!C314</f>
        <v>Nguyễn Quang Huy</v>
      </c>
      <c r="D314" s="50" t="str">
        <f>GD_CHUNG!D314</f>
        <v>Nhân viên Bốc xếp</v>
      </c>
      <c r="E314" s="172">
        <f>VLOOKUP(B314,GD_CHAM_CONG!$C$6:$AN$532,38,FALSE)</f>
        <v>27</v>
      </c>
      <c r="F314" s="172">
        <f>VLOOKUP(C314,GD_CHAM_CONG!D314:AN314,36,FALSE)</f>
        <v>27</v>
      </c>
      <c r="G314" s="43">
        <f>E314/F314*DM_TI_LE!$F$26*GD_CHUNG!M314</f>
        <v>0</v>
      </c>
    </row>
    <row r="315" spans="1:7" ht="12.75" x14ac:dyDescent="0.2">
      <c r="A315" s="49">
        <v>311</v>
      </c>
      <c r="B315" s="50">
        <f>GD_CHUNG!B315</f>
        <v>13720</v>
      </c>
      <c r="C315" s="50" t="str">
        <f>GD_CHUNG!C315</f>
        <v>Đinh Văn Minh</v>
      </c>
      <c r="D315" s="50" t="str">
        <f>GD_CHUNG!D315</f>
        <v>Nhân viên Bốc xếp</v>
      </c>
      <c r="E315" s="172">
        <f>VLOOKUP(B315,GD_CHAM_CONG!$C$6:$AN$532,38,FALSE)</f>
        <v>27</v>
      </c>
      <c r="F315" s="172">
        <f>VLOOKUP(C315,GD_CHAM_CONG!D315:AN315,36,FALSE)</f>
        <v>27</v>
      </c>
      <c r="G315" s="43">
        <f>E315/F315*DM_TI_LE!$F$26*GD_CHUNG!M315</f>
        <v>0</v>
      </c>
    </row>
    <row r="316" spans="1:7" ht="12.75" x14ac:dyDescent="0.2">
      <c r="A316" s="49">
        <v>312</v>
      </c>
      <c r="B316" s="50">
        <f>GD_CHUNG!B316</f>
        <v>13721</v>
      </c>
      <c r="C316" s="50" t="str">
        <f>GD_CHUNG!C316</f>
        <v>Nguyễn Đình Quân</v>
      </c>
      <c r="D316" s="50" t="str">
        <f>GD_CHUNG!D316</f>
        <v>Nhân viên Bốc xếp</v>
      </c>
      <c r="E316" s="172">
        <f>VLOOKUP(B316,GD_CHAM_CONG!$C$6:$AN$532,38,FALSE)</f>
        <v>27</v>
      </c>
      <c r="F316" s="172">
        <f>VLOOKUP(C316,GD_CHAM_CONG!D316:AN316,36,FALSE)</f>
        <v>27</v>
      </c>
      <c r="G316" s="43">
        <f>E316/F316*DM_TI_LE!$F$26*GD_CHUNG!M316</f>
        <v>0</v>
      </c>
    </row>
    <row r="317" spans="1:7" ht="12.75" x14ac:dyDescent="0.2">
      <c r="A317" s="49">
        <v>313</v>
      </c>
      <c r="B317" s="50">
        <f>GD_CHUNG!B317</f>
        <v>13722</v>
      </c>
      <c r="C317" s="50" t="str">
        <f>GD_CHUNG!C317</f>
        <v>Hoàng Anh Tuấn</v>
      </c>
      <c r="D317" s="50" t="str">
        <f>GD_CHUNG!D317</f>
        <v>Nhân viên Bốc xếp</v>
      </c>
      <c r="E317" s="172">
        <f>VLOOKUP(B317,GD_CHAM_CONG!$C$6:$AN$532,38,FALSE)</f>
        <v>27</v>
      </c>
      <c r="F317" s="172">
        <f>VLOOKUP(C317,GD_CHAM_CONG!D317:AN317,36,FALSE)</f>
        <v>27</v>
      </c>
      <c r="G317" s="43">
        <f>E317/F317*DM_TI_LE!$F$26*GD_CHUNG!M317</f>
        <v>0</v>
      </c>
    </row>
    <row r="318" spans="1:7" ht="12.75" x14ac:dyDescent="0.2">
      <c r="A318" s="49">
        <v>314</v>
      </c>
      <c r="B318" s="50">
        <f>GD_CHUNG!B318</f>
        <v>13723</v>
      </c>
      <c r="C318" s="50" t="str">
        <f>GD_CHUNG!C318</f>
        <v>Phạm Tiến Công</v>
      </c>
      <c r="D318" s="50" t="str">
        <f>GD_CHUNG!D318</f>
        <v>Nhân viên Bốc xếp</v>
      </c>
      <c r="E318" s="172">
        <f>VLOOKUP(B318,GD_CHAM_CONG!$C$6:$AN$532,38,FALSE)</f>
        <v>27</v>
      </c>
      <c r="F318" s="172">
        <f>VLOOKUP(C318,GD_CHAM_CONG!D318:AN318,36,FALSE)</f>
        <v>27</v>
      </c>
      <c r="G318" s="43">
        <f>E318/F318*DM_TI_LE!$F$26*GD_CHUNG!M318</f>
        <v>0</v>
      </c>
    </row>
    <row r="319" spans="1:7" ht="12.75" x14ac:dyDescent="0.2">
      <c r="A319" s="49">
        <v>315</v>
      </c>
      <c r="B319" s="50">
        <f>GD_CHUNG!B319</f>
        <v>13724</v>
      </c>
      <c r="C319" s="50" t="str">
        <f>GD_CHUNG!C319</f>
        <v>Nguyễn Văn Hưng</v>
      </c>
      <c r="D319" s="50" t="str">
        <f>GD_CHUNG!D319</f>
        <v>Nhân viên Bốc xếp</v>
      </c>
      <c r="E319" s="172">
        <f>VLOOKUP(B319,GD_CHAM_CONG!$C$6:$AN$532,38,FALSE)</f>
        <v>27</v>
      </c>
      <c r="F319" s="172">
        <f>VLOOKUP(C319,GD_CHAM_CONG!D319:AN319,36,FALSE)</f>
        <v>27</v>
      </c>
      <c r="G319" s="43">
        <f>E319/F319*DM_TI_LE!$F$26*GD_CHUNG!M319</f>
        <v>0</v>
      </c>
    </row>
    <row r="320" spans="1:7" ht="12.75" x14ac:dyDescent="0.2">
      <c r="A320" s="49">
        <v>316</v>
      </c>
      <c r="B320" s="50">
        <f>GD_CHUNG!B320</f>
        <v>13725</v>
      </c>
      <c r="C320" s="50" t="str">
        <f>GD_CHUNG!C320</f>
        <v>Nguyễn Ngọc Phú</v>
      </c>
      <c r="D320" s="50" t="str">
        <f>GD_CHUNG!D320</f>
        <v>Nhân viên Bốc xếp</v>
      </c>
      <c r="E320" s="172">
        <f>VLOOKUP(B320,GD_CHAM_CONG!$C$6:$AN$532,38,FALSE)</f>
        <v>27</v>
      </c>
      <c r="F320" s="172">
        <f>VLOOKUP(C320,GD_CHAM_CONG!D320:AN320,36,FALSE)</f>
        <v>27</v>
      </c>
      <c r="G320" s="43">
        <f>E320/F320*DM_TI_LE!$F$26*GD_CHUNG!M320</f>
        <v>0</v>
      </c>
    </row>
    <row r="321" spans="1:7" ht="12.75" x14ac:dyDescent="0.2">
      <c r="A321" s="49">
        <v>317</v>
      </c>
      <c r="B321" s="50">
        <f>GD_CHUNG!B321</f>
        <v>13726</v>
      </c>
      <c r="C321" s="50" t="str">
        <f>GD_CHUNG!C321</f>
        <v>Lưu Xuân Thắng</v>
      </c>
      <c r="D321" s="50" t="str">
        <f>GD_CHUNG!D321</f>
        <v>Nhân viên Bốc xếp</v>
      </c>
      <c r="E321" s="172">
        <f>VLOOKUP(B321,GD_CHAM_CONG!$C$6:$AN$532,38,FALSE)</f>
        <v>27</v>
      </c>
      <c r="F321" s="172">
        <f>VLOOKUP(C321,GD_CHAM_CONG!D321:AN321,36,FALSE)</f>
        <v>27</v>
      </c>
      <c r="G321" s="43">
        <f>E321/F321*DM_TI_LE!$F$26*GD_CHUNG!M321</f>
        <v>0</v>
      </c>
    </row>
    <row r="322" spans="1:7" ht="12.75" x14ac:dyDescent="0.2">
      <c r="A322" s="49">
        <v>318</v>
      </c>
      <c r="B322" s="50">
        <f>GD_CHUNG!B322</f>
        <v>13727</v>
      </c>
      <c r="C322" s="50" t="str">
        <f>GD_CHUNG!C322</f>
        <v>Trần Quang Huy</v>
      </c>
      <c r="D322" s="50" t="str">
        <f>GD_CHUNG!D322</f>
        <v>Nhân viên Bốc xếp</v>
      </c>
      <c r="E322" s="172">
        <f>VLOOKUP(B322,GD_CHAM_CONG!$C$6:$AN$532,38,FALSE)</f>
        <v>27</v>
      </c>
      <c r="F322" s="172">
        <f>VLOOKUP(C322,GD_CHAM_CONG!D322:AN322,36,FALSE)</f>
        <v>27</v>
      </c>
      <c r="G322" s="43">
        <f>E322/F322*DM_TI_LE!$F$26*GD_CHUNG!M322</f>
        <v>0</v>
      </c>
    </row>
    <row r="323" spans="1:7" ht="12.75" x14ac:dyDescent="0.2">
      <c r="A323" s="49">
        <v>319</v>
      </c>
      <c r="B323" s="50">
        <f>GD_CHUNG!B323</f>
        <v>13729</v>
      </c>
      <c r="C323" s="50" t="str">
        <f>GD_CHUNG!C323</f>
        <v>Ngô Đức Thuận</v>
      </c>
      <c r="D323" s="50" t="str">
        <f>GD_CHUNG!D323</f>
        <v>Nhân viên Bốc xếp</v>
      </c>
      <c r="E323" s="172">
        <f>VLOOKUP(B323,GD_CHAM_CONG!$C$6:$AN$532,38,FALSE)</f>
        <v>27</v>
      </c>
      <c r="F323" s="172">
        <f>VLOOKUP(C323,GD_CHAM_CONG!D323:AN323,36,FALSE)</f>
        <v>27</v>
      </c>
      <c r="G323" s="43">
        <f>E323/F323*DM_TI_LE!$F$26*GD_CHUNG!M323</f>
        <v>0</v>
      </c>
    </row>
    <row r="324" spans="1:7" ht="12.75" x14ac:dyDescent="0.2">
      <c r="A324" s="49">
        <v>320</v>
      </c>
      <c r="B324" s="50">
        <f>GD_CHUNG!B324</f>
        <v>13714</v>
      </c>
      <c r="C324" s="50" t="str">
        <f>GD_CHUNG!C324</f>
        <v>Nguyễn Công Cử</v>
      </c>
      <c r="D324" s="50" t="str">
        <f>GD_CHUNG!D324</f>
        <v>Nhân viên Bốc xếp</v>
      </c>
      <c r="E324" s="172">
        <f>VLOOKUP(B324,GD_CHAM_CONG!$C$6:$AN$532,38,FALSE)</f>
        <v>27</v>
      </c>
      <c r="F324" s="172">
        <f>VLOOKUP(C324,GD_CHAM_CONG!D324:AN324,36,FALSE)</f>
        <v>27</v>
      </c>
      <c r="G324" s="43">
        <f>E324/F324*DM_TI_LE!$F$26*GD_CHUNG!M324</f>
        <v>0</v>
      </c>
    </row>
    <row r="325" spans="1:7" ht="12.75" x14ac:dyDescent="0.2">
      <c r="A325" s="49">
        <v>321</v>
      </c>
      <c r="B325" s="50">
        <f>GD_CHUNG!B325</f>
        <v>13730</v>
      </c>
      <c r="C325" s="50" t="str">
        <f>GD_CHUNG!C325</f>
        <v>Nguyễn Văn Trung</v>
      </c>
      <c r="D325" s="50" t="str">
        <f>GD_CHUNG!D325</f>
        <v>Nhân viên Bốc xếp</v>
      </c>
      <c r="E325" s="172">
        <f>VLOOKUP(B325,GD_CHAM_CONG!$C$6:$AN$532,38,FALSE)</f>
        <v>27</v>
      </c>
      <c r="F325" s="172">
        <f>VLOOKUP(C325,GD_CHAM_CONG!D325:AN325,36,FALSE)</f>
        <v>27</v>
      </c>
      <c r="G325" s="43">
        <f>E325/F325*DM_TI_LE!$F$26*GD_CHUNG!M325</f>
        <v>0</v>
      </c>
    </row>
    <row r="326" spans="1:7" ht="12.75" x14ac:dyDescent="0.2">
      <c r="A326" s="49">
        <v>322</v>
      </c>
      <c r="B326" s="50">
        <f>GD_CHUNG!B326</f>
        <v>13731</v>
      </c>
      <c r="C326" s="50" t="str">
        <f>GD_CHUNG!C326</f>
        <v>Tạ Anh Tuấn</v>
      </c>
      <c r="D326" s="50" t="str">
        <f>GD_CHUNG!D326</f>
        <v>Nhân viên Bốc xếp</v>
      </c>
      <c r="E326" s="172">
        <f>VLOOKUP(B326,GD_CHAM_CONG!$C$6:$AN$532,38,FALSE)</f>
        <v>27</v>
      </c>
      <c r="F326" s="172">
        <f>VLOOKUP(C326,GD_CHAM_CONG!D326:AN326,36,FALSE)</f>
        <v>27</v>
      </c>
      <c r="G326" s="43">
        <f>E326/F326*DM_TI_LE!$F$26*GD_CHUNG!M326</f>
        <v>0</v>
      </c>
    </row>
    <row r="327" spans="1:7" ht="12.75" x14ac:dyDescent="0.2">
      <c r="A327" s="49">
        <v>323</v>
      </c>
      <c r="B327" s="50">
        <f>GD_CHUNG!B327</f>
        <v>13733</v>
      </c>
      <c r="C327" s="50" t="str">
        <f>GD_CHUNG!C327</f>
        <v>Nguyễn Mạnh Hân Hoan</v>
      </c>
      <c r="D327" s="50" t="str">
        <f>GD_CHUNG!D327</f>
        <v>Nhân viên Bốc xếp</v>
      </c>
      <c r="E327" s="172">
        <f>VLOOKUP(B327,GD_CHAM_CONG!$C$6:$AN$532,38,FALSE)</f>
        <v>27</v>
      </c>
      <c r="F327" s="172">
        <f>VLOOKUP(C327,GD_CHAM_CONG!D327:AN327,36,FALSE)</f>
        <v>27</v>
      </c>
      <c r="G327" s="43">
        <f>E327/F327*DM_TI_LE!$F$26*GD_CHUNG!M327</f>
        <v>0</v>
      </c>
    </row>
    <row r="328" spans="1:7" ht="12.75" x14ac:dyDescent="0.2">
      <c r="A328" s="49">
        <v>324</v>
      </c>
      <c r="B328" s="50">
        <f>GD_CHUNG!B328</f>
        <v>13734</v>
      </c>
      <c r="C328" s="50" t="str">
        <f>GD_CHUNG!C328</f>
        <v>Nguyễn Hữu Lâm</v>
      </c>
      <c r="D328" s="50" t="str">
        <f>GD_CHUNG!D328</f>
        <v>Nhân viên Bốc xếp</v>
      </c>
      <c r="E328" s="172">
        <f>VLOOKUP(B328,GD_CHAM_CONG!$C$6:$AN$532,38,FALSE)</f>
        <v>27</v>
      </c>
      <c r="F328" s="172">
        <f>VLOOKUP(C328,GD_CHAM_CONG!D328:AN328,36,FALSE)</f>
        <v>27</v>
      </c>
      <c r="G328" s="43">
        <f>E328/F328*DM_TI_LE!$F$26*GD_CHUNG!M328</f>
        <v>0</v>
      </c>
    </row>
    <row r="329" spans="1:7" ht="12.75" x14ac:dyDescent="0.2">
      <c r="A329" s="49">
        <v>325</v>
      </c>
      <c r="B329" s="50">
        <f>GD_CHUNG!B329</f>
        <v>13735</v>
      </c>
      <c r="C329" s="50" t="str">
        <f>GD_CHUNG!C329</f>
        <v>Trần Xuân Phương</v>
      </c>
      <c r="D329" s="50" t="str">
        <f>GD_CHUNG!D329</f>
        <v>Nhân viên Bốc xếp</v>
      </c>
      <c r="E329" s="172">
        <f>VLOOKUP(B329,GD_CHAM_CONG!$C$6:$AN$532,38,FALSE)</f>
        <v>27</v>
      </c>
      <c r="F329" s="172">
        <f>VLOOKUP(C329,GD_CHAM_CONG!D329:AN329,36,FALSE)</f>
        <v>27</v>
      </c>
      <c r="G329" s="43">
        <f>E329/F329*DM_TI_LE!$F$26*GD_CHUNG!M329</f>
        <v>0</v>
      </c>
    </row>
    <row r="330" spans="1:7" ht="12.75" x14ac:dyDescent="0.2">
      <c r="A330" s="49">
        <v>326</v>
      </c>
      <c r="B330" s="50">
        <f>GD_CHUNG!B330</f>
        <v>13736</v>
      </c>
      <c r="C330" s="50" t="str">
        <f>GD_CHUNG!C330</f>
        <v>Nguyễn Mạnh Tưởng</v>
      </c>
      <c r="D330" s="50" t="str">
        <f>GD_CHUNG!D330</f>
        <v>Nhân viên Bốc xếp</v>
      </c>
      <c r="E330" s="172">
        <f>VLOOKUP(B330,GD_CHAM_CONG!$C$6:$AN$532,38,FALSE)</f>
        <v>27</v>
      </c>
      <c r="F330" s="172">
        <f>VLOOKUP(C330,GD_CHAM_CONG!D330:AN330,36,FALSE)</f>
        <v>27</v>
      </c>
      <c r="G330" s="43">
        <f>E330/F330*DM_TI_LE!$F$26*GD_CHUNG!M330</f>
        <v>0</v>
      </c>
    </row>
    <row r="331" spans="1:7" ht="12.75" x14ac:dyDescent="0.2">
      <c r="A331" s="49">
        <v>327</v>
      </c>
      <c r="B331" s="50">
        <f>GD_CHUNG!B331</f>
        <v>13737</v>
      </c>
      <c r="C331" s="50" t="str">
        <f>GD_CHUNG!C331</f>
        <v>Nguyễn Minh Hiếu</v>
      </c>
      <c r="D331" s="50" t="str">
        <f>GD_CHUNG!D331</f>
        <v>Nhân viên Bốc xếp</v>
      </c>
      <c r="E331" s="172">
        <f>VLOOKUP(B331,GD_CHAM_CONG!$C$6:$AN$532,38,FALSE)</f>
        <v>27</v>
      </c>
      <c r="F331" s="172">
        <f>VLOOKUP(C331,GD_CHAM_CONG!D331:AN331,36,FALSE)</f>
        <v>27</v>
      </c>
      <c r="G331" s="43">
        <f>E331/F331*DM_TI_LE!$F$26*GD_CHUNG!M331</f>
        <v>0</v>
      </c>
    </row>
    <row r="332" spans="1:7" ht="12.75" x14ac:dyDescent="0.2">
      <c r="A332" s="49">
        <v>328</v>
      </c>
      <c r="B332" s="50">
        <f>GD_CHUNG!B332</f>
        <v>13738</v>
      </c>
      <c r="C332" s="50" t="str">
        <f>GD_CHUNG!C332</f>
        <v>Lê Văn Hợi</v>
      </c>
      <c r="D332" s="50" t="str">
        <f>GD_CHUNG!D332</f>
        <v>Nhân viên Bốc xếp</v>
      </c>
      <c r="E332" s="172">
        <f>VLOOKUP(B332,GD_CHAM_CONG!$C$6:$AN$532,38,FALSE)</f>
        <v>27</v>
      </c>
      <c r="F332" s="172">
        <f>VLOOKUP(C332,GD_CHAM_CONG!D332:AN332,36,FALSE)</f>
        <v>27</v>
      </c>
      <c r="G332" s="43">
        <f>E332/F332*DM_TI_LE!$F$26*GD_CHUNG!M332</f>
        <v>0</v>
      </c>
    </row>
    <row r="333" spans="1:7" ht="12.75" x14ac:dyDescent="0.2">
      <c r="A333" s="49">
        <v>329</v>
      </c>
      <c r="B333" s="50">
        <f>GD_CHUNG!B333</f>
        <v>13739</v>
      </c>
      <c r="C333" s="50" t="str">
        <f>GD_CHUNG!C333</f>
        <v>Bùi Đình Cảnh</v>
      </c>
      <c r="D333" s="50" t="str">
        <f>GD_CHUNG!D333</f>
        <v>Nhân viên Bốc xếp</v>
      </c>
      <c r="E333" s="172">
        <f>VLOOKUP(B333,GD_CHAM_CONG!$C$6:$AN$532,38,FALSE)</f>
        <v>27</v>
      </c>
      <c r="F333" s="172">
        <f>VLOOKUP(C333,GD_CHAM_CONG!D333:AN333,36,FALSE)</f>
        <v>27</v>
      </c>
      <c r="G333" s="43">
        <f>E333/F333*DM_TI_LE!$F$26*GD_CHUNG!M333</f>
        <v>0</v>
      </c>
    </row>
    <row r="334" spans="1:7" ht="12.75" x14ac:dyDescent="0.2">
      <c r="A334" s="49">
        <v>330</v>
      </c>
      <c r="B334" s="50">
        <f>GD_CHUNG!B334</f>
        <v>13740</v>
      </c>
      <c r="C334" s="50" t="str">
        <f>GD_CHUNG!C334</f>
        <v>Nguyễn Đức Duy</v>
      </c>
      <c r="D334" s="50" t="str">
        <f>GD_CHUNG!D334</f>
        <v>Nhân viên Bốc xếp</v>
      </c>
      <c r="E334" s="172">
        <f>VLOOKUP(B334,GD_CHAM_CONG!$C$6:$AN$532,38,FALSE)</f>
        <v>27</v>
      </c>
      <c r="F334" s="172">
        <f>VLOOKUP(C334,GD_CHAM_CONG!D334:AN334,36,FALSE)</f>
        <v>27</v>
      </c>
      <c r="G334" s="43">
        <f>E334/F334*DM_TI_LE!$F$26*GD_CHUNG!M334</f>
        <v>0</v>
      </c>
    </row>
    <row r="335" spans="1:7" ht="12.75" x14ac:dyDescent="0.2">
      <c r="A335" s="49">
        <v>331</v>
      </c>
      <c r="B335" s="50">
        <f>GD_CHUNG!B335</f>
        <v>13741</v>
      </c>
      <c r="C335" s="50" t="str">
        <f>GD_CHUNG!C335</f>
        <v>Trương Trung Hải</v>
      </c>
      <c r="D335" s="50" t="str">
        <f>GD_CHUNG!D335</f>
        <v>Nhân viên Bốc xếp</v>
      </c>
      <c r="E335" s="172">
        <f>VLOOKUP(B335,GD_CHAM_CONG!$C$6:$AN$532,38,FALSE)</f>
        <v>27</v>
      </c>
      <c r="F335" s="172">
        <f>VLOOKUP(C335,GD_CHAM_CONG!D335:AN335,36,FALSE)</f>
        <v>27</v>
      </c>
      <c r="G335" s="43">
        <f>E335/F335*DM_TI_LE!$F$26*GD_CHUNG!M335</f>
        <v>0</v>
      </c>
    </row>
    <row r="336" spans="1:7" ht="12.75" x14ac:dyDescent="0.2">
      <c r="A336" s="49">
        <v>332</v>
      </c>
      <c r="B336" s="50">
        <f>GD_CHUNG!B336</f>
        <v>13817</v>
      </c>
      <c r="C336" s="50" t="str">
        <f>GD_CHUNG!C336</f>
        <v>Cù Quốc Trịnh</v>
      </c>
      <c r="D336" s="50" t="str">
        <f>GD_CHUNG!D336</f>
        <v>Nhân viên Bốc xếp</v>
      </c>
      <c r="E336" s="172">
        <f>VLOOKUP(B336,GD_CHAM_CONG!$C$6:$AN$532,38,FALSE)</f>
        <v>27</v>
      </c>
      <c r="F336" s="172">
        <f>VLOOKUP(C336,GD_CHAM_CONG!D336:AN336,36,FALSE)</f>
        <v>27</v>
      </c>
      <c r="G336" s="43">
        <f>E336/F336*DM_TI_LE!$F$26*GD_CHUNG!M336</f>
        <v>0</v>
      </c>
    </row>
    <row r="337" spans="1:7" ht="12.75" x14ac:dyDescent="0.2">
      <c r="A337" s="262">
        <v>333</v>
      </c>
      <c r="B337" s="50">
        <f>GD_CHUNG!B337</f>
        <v>201516</v>
      </c>
      <c r="C337" s="50" t="str">
        <f>GD_CHUNG!C337</f>
        <v>Nguyễn Trọng Thi</v>
      </c>
      <c r="D337" s="50" t="str">
        <f>GD_CHUNG!D337</f>
        <v>Nhân viên Bốc xếp</v>
      </c>
      <c r="E337" s="172">
        <f>VLOOKUP(B337,GD_CHAM_CONG!$C$6:$AN$532,38,FALSE)</f>
        <v>24</v>
      </c>
      <c r="F337" s="172">
        <f>VLOOKUP(C337,GD_CHAM_CONG!D337:AN337,36,FALSE)</f>
        <v>27</v>
      </c>
      <c r="G337" s="43">
        <f>E337/F337*DM_TI_LE!$F$26*GD_CHUNG!M337</f>
        <v>0</v>
      </c>
    </row>
    <row r="338" spans="1:7" ht="12.75" x14ac:dyDescent="0.2">
      <c r="A338" s="49">
        <v>334</v>
      </c>
      <c r="B338" s="50">
        <f>GD_CHUNG!B338</f>
        <v>10681</v>
      </c>
      <c r="C338" s="50" t="str">
        <f>GD_CHUNG!C338</f>
        <v>Trần Văn Minh</v>
      </c>
      <c r="D338" s="50" t="str">
        <f>GD_CHUNG!D338</f>
        <v>NV Lái xe - VHTTB</v>
      </c>
      <c r="E338" s="172">
        <f>VLOOKUP(B338,GD_CHAM_CONG!$C$6:$AN$532,38,FALSE)</f>
        <v>27</v>
      </c>
      <c r="F338" s="172">
        <f>VLOOKUP(C338,GD_CHAM_CONG!D338:AN338,36,FALSE)</f>
        <v>27</v>
      </c>
      <c r="G338" s="43">
        <f>E338/F338*DM_TI_LE!$F$26*GD_CHUNG!M338</f>
        <v>155000</v>
      </c>
    </row>
    <row r="339" spans="1:7" ht="12.75" x14ac:dyDescent="0.2">
      <c r="A339" s="49">
        <v>335</v>
      </c>
      <c r="B339" s="50">
        <f>GD_CHUNG!B339</f>
        <v>10682</v>
      </c>
      <c r="C339" s="50" t="str">
        <f>GD_CHUNG!C339</f>
        <v>Nguyễn Gia Chiến</v>
      </c>
      <c r="D339" s="50" t="str">
        <f>GD_CHUNG!D339</f>
        <v>NV Lái xe - VHTTB</v>
      </c>
      <c r="E339" s="172">
        <f>VLOOKUP(B339,GD_CHAM_CONG!$C$6:$AN$532,38,FALSE)</f>
        <v>27</v>
      </c>
      <c r="F339" s="172">
        <f>VLOOKUP(C339,GD_CHAM_CONG!D339:AN339,36,FALSE)</f>
        <v>27</v>
      </c>
      <c r="G339" s="43">
        <f>E339/F339*DM_TI_LE!$F$26*GD_CHUNG!M339</f>
        <v>0</v>
      </c>
    </row>
    <row r="340" spans="1:7" ht="12.75" x14ac:dyDescent="0.2">
      <c r="A340" s="49">
        <v>336</v>
      </c>
      <c r="B340" s="50">
        <f>GD_CHUNG!B340</f>
        <v>10683</v>
      </c>
      <c r="C340" s="50" t="str">
        <f>GD_CHUNG!C340</f>
        <v>Nguyễn Trung Sơn</v>
      </c>
      <c r="D340" s="50" t="str">
        <f>GD_CHUNG!D340</f>
        <v>NV Lái xe - VHTTB</v>
      </c>
      <c r="E340" s="172">
        <f>VLOOKUP(B340,GD_CHAM_CONG!$C$6:$AN$532,38,FALSE)</f>
        <v>27</v>
      </c>
      <c r="F340" s="172">
        <f>VLOOKUP(C340,GD_CHAM_CONG!D340:AN340,36,FALSE)</f>
        <v>27</v>
      </c>
      <c r="G340" s="43">
        <f>E340/F340*DM_TI_LE!$F$26*GD_CHUNG!M340</f>
        <v>0</v>
      </c>
    </row>
    <row r="341" spans="1:7" ht="12.75" x14ac:dyDescent="0.2">
      <c r="A341" s="49">
        <v>337</v>
      </c>
      <c r="B341" s="50">
        <f>GD_CHUNG!B341</f>
        <v>10684</v>
      </c>
      <c r="C341" s="50" t="str">
        <f>GD_CHUNG!C341</f>
        <v>Lê Quang Hợp</v>
      </c>
      <c r="D341" s="50" t="str">
        <f>GD_CHUNG!D341</f>
        <v>NV Lái xe - VHTTB</v>
      </c>
      <c r="E341" s="172">
        <f>VLOOKUP(B341,GD_CHAM_CONG!$C$6:$AN$532,38,FALSE)</f>
        <v>27</v>
      </c>
      <c r="F341" s="172">
        <f>VLOOKUP(C341,GD_CHAM_CONG!D341:AN341,36,FALSE)</f>
        <v>27</v>
      </c>
      <c r="G341" s="43">
        <f>E341/F341*DM_TI_LE!$F$26*GD_CHUNG!M341</f>
        <v>0</v>
      </c>
    </row>
    <row r="342" spans="1:7" ht="12.75" x14ac:dyDescent="0.2">
      <c r="A342" s="49">
        <v>338</v>
      </c>
      <c r="B342" s="50">
        <f>GD_CHUNG!B342</f>
        <v>10705</v>
      </c>
      <c r="C342" s="50" t="str">
        <f>GD_CHUNG!C342</f>
        <v>Nguyễn Hữu Nam</v>
      </c>
      <c r="D342" s="50" t="str">
        <f>GD_CHUNG!D342</f>
        <v>NV Lái xe - VHTTB</v>
      </c>
      <c r="E342" s="172">
        <f>VLOOKUP(B342,GD_CHAM_CONG!$C$6:$AN$532,38,FALSE)</f>
        <v>27</v>
      </c>
      <c r="F342" s="172">
        <f>VLOOKUP(C342,GD_CHAM_CONG!D342:AN342,36,FALSE)</f>
        <v>27</v>
      </c>
      <c r="G342" s="43">
        <f>E342/F342*DM_TI_LE!$F$26*GD_CHUNG!M342</f>
        <v>0</v>
      </c>
    </row>
    <row r="343" spans="1:7" ht="12.75" x14ac:dyDescent="0.2">
      <c r="A343" s="49">
        <v>339</v>
      </c>
      <c r="B343" s="50">
        <f>GD_CHUNG!B343</f>
        <v>10706</v>
      </c>
      <c r="C343" s="50" t="str">
        <f>GD_CHUNG!C343</f>
        <v>Đặng Đình Phương</v>
      </c>
      <c r="D343" s="50" t="str">
        <f>GD_CHUNG!D343</f>
        <v>NV Lái xe - VHTTB</v>
      </c>
      <c r="E343" s="172">
        <f>VLOOKUP(B343,GD_CHAM_CONG!$C$6:$AN$532,38,FALSE)</f>
        <v>27</v>
      </c>
      <c r="F343" s="172">
        <f>VLOOKUP(C343,GD_CHAM_CONG!D343:AN343,36,FALSE)</f>
        <v>27</v>
      </c>
      <c r="G343" s="43">
        <f>E343/F343*DM_TI_LE!$F$26*GD_CHUNG!M343</f>
        <v>310000</v>
      </c>
    </row>
    <row r="344" spans="1:7" ht="12.75" x14ac:dyDescent="0.2">
      <c r="A344" s="49">
        <v>340</v>
      </c>
      <c r="B344" s="50">
        <f>GD_CHUNG!B344</f>
        <v>10707</v>
      </c>
      <c r="C344" s="50" t="str">
        <f>GD_CHUNG!C344</f>
        <v>Phù Trung Ninh</v>
      </c>
      <c r="D344" s="50" t="str">
        <f>GD_CHUNG!D344</f>
        <v>NV Lái xe - VHTTB</v>
      </c>
      <c r="E344" s="172">
        <f>VLOOKUP(B344,GD_CHAM_CONG!$C$6:$AN$532,38,FALSE)</f>
        <v>27</v>
      </c>
      <c r="F344" s="172">
        <f>VLOOKUP(C344,GD_CHAM_CONG!D344:AN344,36,FALSE)</f>
        <v>27</v>
      </c>
      <c r="G344" s="43">
        <f>E344/F344*DM_TI_LE!$F$26*GD_CHUNG!M344</f>
        <v>310000</v>
      </c>
    </row>
    <row r="345" spans="1:7" ht="12.75" x14ac:dyDescent="0.2">
      <c r="A345" s="49">
        <v>341</v>
      </c>
      <c r="B345" s="50">
        <f>GD_CHUNG!B345</f>
        <v>10708</v>
      </c>
      <c r="C345" s="50" t="str">
        <f>GD_CHUNG!C345</f>
        <v>Phạm Đình Thuần</v>
      </c>
      <c r="D345" s="50" t="str">
        <f>GD_CHUNG!D345</f>
        <v>NV Lái xe - VHTTB</v>
      </c>
      <c r="E345" s="172">
        <f>VLOOKUP(B345,GD_CHAM_CONG!$C$6:$AN$532,38,FALSE)</f>
        <v>20</v>
      </c>
      <c r="F345" s="172">
        <f>VLOOKUP(C345,GD_CHAM_CONG!D345:AN345,36,FALSE)</f>
        <v>27</v>
      </c>
      <c r="G345" s="43">
        <f>E345/F345*DM_TI_LE!$F$26*GD_CHUNG!M345</f>
        <v>0</v>
      </c>
    </row>
    <row r="346" spans="1:7" ht="12.75" x14ac:dyDescent="0.2">
      <c r="A346" s="49">
        <v>342</v>
      </c>
      <c r="B346" s="50">
        <f>GD_CHUNG!B346</f>
        <v>10710</v>
      </c>
      <c r="C346" s="50" t="str">
        <f>GD_CHUNG!C346</f>
        <v>Nguyễn Anh Dũng</v>
      </c>
      <c r="D346" s="50" t="str">
        <f>GD_CHUNG!D346</f>
        <v>NV Lái xe - VHTTB</v>
      </c>
      <c r="E346" s="172">
        <f>VLOOKUP(B346,GD_CHAM_CONG!$C$6:$AN$532,38,FALSE)</f>
        <v>27</v>
      </c>
      <c r="F346" s="172">
        <f>VLOOKUP(C346,GD_CHAM_CONG!D346:AN346,36,FALSE)</f>
        <v>27</v>
      </c>
      <c r="G346" s="43">
        <f>E346/F346*DM_TI_LE!$F$26*GD_CHUNG!M346</f>
        <v>620000</v>
      </c>
    </row>
    <row r="347" spans="1:7" ht="12.75" x14ac:dyDescent="0.2">
      <c r="A347" s="49">
        <v>343</v>
      </c>
      <c r="B347" s="50">
        <f>GD_CHUNG!B347</f>
        <v>10711</v>
      </c>
      <c r="C347" s="50" t="str">
        <f>GD_CHUNG!C347</f>
        <v>Nguyễn Ngọc Hà</v>
      </c>
      <c r="D347" s="50" t="str">
        <f>GD_CHUNG!D347</f>
        <v>NV Lái xe - VHTTB</v>
      </c>
      <c r="E347" s="172">
        <f>VLOOKUP(B347,GD_CHAM_CONG!$C$6:$AN$532,38,FALSE)</f>
        <v>21</v>
      </c>
      <c r="F347" s="172">
        <f>VLOOKUP(C347,GD_CHAM_CONG!D347:AN347,36,FALSE)</f>
        <v>27</v>
      </c>
      <c r="G347" s="43">
        <f>E347/F347*DM_TI_LE!$F$26*GD_CHUNG!M347</f>
        <v>0</v>
      </c>
    </row>
    <row r="348" spans="1:7" ht="12.75" x14ac:dyDescent="0.2">
      <c r="A348" s="49">
        <v>344</v>
      </c>
      <c r="B348" s="50">
        <f>GD_CHUNG!B348</f>
        <v>10712</v>
      </c>
      <c r="C348" s="50" t="str">
        <f>GD_CHUNG!C348</f>
        <v>Phạm Đức Long</v>
      </c>
      <c r="D348" s="50" t="str">
        <f>GD_CHUNG!D348</f>
        <v>NV Lái xe - VHTTB</v>
      </c>
      <c r="E348" s="172">
        <f>VLOOKUP(B348,GD_CHAM_CONG!$C$6:$AN$532,38,FALSE)</f>
        <v>27</v>
      </c>
      <c r="F348" s="172">
        <f>VLOOKUP(C348,GD_CHAM_CONG!D348:AN348,36,FALSE)</f>
        <v>27</v>
      </c>
      <c r="G348" s="43">
        <f>E348/F348*DM_TI_LE!$F$26*GD_CHUNG!M348</f>
        <v>0</v>
      </c>
    </row>
    <row r="349" spans="1:7" ht="12.75" x14ac:dyDescent="0.2">
      <c r="A349" s="49">
        <v>345</v>
      </c>
      <c r="B349" s="50">
        <f>GD_CHUNG!B349</f>
        <v>10713</v>
      </c>
      <c r="C349" s="50" t="str">
        <f>GD_CHUNG!C349</f>
        <v>Trịnh Văn Mạnh</v>
      </c>
      <c r="D349" s="50" t="str">
        <f>GD_CHUNG!D349</f>
        <v>NV Lái xe - VHTTB</v>
      </c>
      <c r="E349" s="172">
        <f>VLOOKUP(B349,GD_CHAM_CONG!$C$6:$AN$532,38,FALSE)</f>
        <v>27</v>
      </c>
      <c r="F349" s="172">
        <f>VLOOKUP(C349,GD_CHAM_CONG!D349:AN349,36,FALSE)</f>
        <v>27</v>
      </c>
      <c r="G349" s="43">
        <f>E349/F349*DM_TI_LE!$F$26*GD_CHUNG!M349</f>
        <v>155000</v>
      </c>
    </row>
    <row r="350" spans="1:7" ht="12.75" x14ac:dyDescent="0.2">
      <c r="A350" s="49">
        <v>346</v>
      </c>
      <c r="B350" s="50">
        <f>GD_CHUNG!B350</f>
        <v>10714</v>
      </c>
      <c r="C350" s="50" t="str">
        <f>GD_CHUNG!C350</f>
        <v>Phạm Văn Hải</v>
      </c>
      <c r="D350" s="50" t="str">
        <f>GD_CHUNG!D350</f>
        <v>NV Lái xe - VHTTB</v>
      </c>
      <c r="E350" s="172">
        <f>VLOOKUP(B350,GD_CHAM_CONG!$C$6:$AN$532,38,FALSE)</f>
        <v>27</v>
      </c>
      <c r="F350" s="172">
        <f>VLOOKUP(C350,GD_CHAM_CONG!D350:AN350,36,FALSE)</f>
        <v>27</v>
      </c>
      <c r="G350" s="43">
        <f>E350/F350*DM_TI_LE!$F$26*GD_CHUNG!M350</f>
        <v>310000</v>
      </c>
    </row>
    <row r="351" spans="1:7" ht="12.75" x14ac:dyDescent="0.2">
      <c r="A351" s="49">
        <v>347</v>
      </c>
      <c r="B351" s="50">
        <f>GD_CHUNG!B351</f>
        <v>10716</v>
      </c>
      <c r="C351" s="50" t="str">
        <f>GD_CHUNG!C351</f>
        <v>Bùi Văn Thành</v>
      </c>
      <c r="D351" s="50" t="str">
        <f>GD_CHUNG!D351</f>
        <v>NV Lái xe - VHTTB</v>
      </c>
      <c r="E351" s="172">
        <f>VLOOKUP(B351,GD_CHAM_CONG!$C$6:$AN$532,38,FALSE)</f>
        <v>27</v>
      </c>
      <c r="F351" s="172">
        <f>VLOOKUP(C351,GD_CHAM_CONG!D351:AN351,36,FALSE)</f>
        <v>27</v>
      </c>
      <c r="G351" s="43">
        <f>E351/F351*DM_TI_LE!$F$26*GD_CHUNG!M351</f>
        <v>0</v>
      </c>
    </row>
    <row r="352" spans="1:7" ht="12.75" x14ac:dyDescent="0.2">
      <c r="A352" s="49">
        <v>348</v>
      </c>
      <c r="B352" s="50">
        <f>GD_CHUNG!B352</f>
        <v>10717</v>
      </c>
      <c r="C352" s="50" t="str">
        <f>GD_CHUNG!C352</f>
        <v>Bùi Chí Công</v>
      </c>
      <c r="D352" s="50" t="str">
        <f>GD_CHUNG!D352</f>
        <v>NV Lái xe - VHTTB</v>
      </c>
      <c r="E352" s="172">
        <f>VLOOKUP(B352,GD_CHAM_CONG!$C$6:$AN$532,38,FALSE)</f>
        <v>27</v>
      </c>
      <c r="F352" s="172">
        <f>VLOOKUP(C352,GD_CHAM_CONG!D352:AN352,36,FALSE)</f>
        <v>27</v>
      </c>
      <c r="G352" s="43">
        <f>E352/F352*DM_TI_LE!$F$26*GD_CHUNG!M352</f>
        <v>0</v>
      </c>
    </row>
    <row r="353" spans="1:7" ht="12.75" x14ac:dyDescent="0.2">
      <c r="A353" s="49">
        <v>349</v>
      </c>
      <c r="B353" s="50">
        <f>GD_CHUNG!B353</f>
        <v>10718</v>
      </c>
      <c r="C353" s="50" t="str">
        <f>GD_CHUNG!C353</f>
        <v>Nguyễn Văn Định</v>
      </c>
      <c r="D353" s="50" t="str">
        <f>GD_CHUNG!D353</f>
        <v>NV Lái xe - VHTTB</v>
      </c>
      <c r="E353" s="172">
        <f>VLOOKUP(B353,GD_CHAM_CONG!$C$6:$AN$532,38,FALSE)</f>
        <v>27</v>
      </c>
      <c r="F353" s="172">
        <f>VLOOKUP(C353,GD_CHAM_CONG!D353:AN353,36,FALSE)</f>
        <v>27</v>
      </c>
      <c r="G353" s="43">
        <f>E353/F353*DM_TI_LE!$F$26*GD_CHUNG!M353</f>
        <v>155000</v>
      </c>
    </row>
    <row r="354" spans="1:7" ht="12.75" x14ac:dyDescent="0.2">
      <c r="A354" s="49">
        <v>350</v>
      </c>
      <c r="B354" s="50">
        <f>GD_CHUNG!B354</f>
        <v>10719</v>
      </c>
      <c r="C354" s="50" t="str">
        <f>GD_CHUNG!C354</f>
        <v>Nguyễn Hải Anh</v>
      </c>
      <c r="D354" s="50" t="str">
        <f>GD_CHUNG!D354</f>
        <v>NV Lái xe - VHTTB</v>
      </c>
      <c r="E354" s="172">
        <f>VLOOKUP(B354,GD_CHAM_CONG!$C$6:$AN$532,38,FALSE)</f>
        <v>27</v>
      </c>
      <c r="F354" s="172">
        <f>VLOOKUP(C354,GD_CHAM_CONG!D354:AN354,36,FALSE)</f>
        <v>27</v>
      </c>
      <c r="G354" s="43">
        <f>E354/F354*DM_TI_LE!$F$26*GD_CHUNG!M354</f>
        <v>155000</v>
      </c>
    </row>
    <row r="355" spans="1:7" ht="12.75" x14ac:dyDescent="0.2">
      <c r="A355" s="49">
        <v>351</v>
      </c>
      <c r="B355" s="50">
        <f>GD_CHUNG!B355</f>
        <v>10720</v>
      </c>
      <c r="C355" s="50" t="str">
        <f>GD_CHUNG!C355</f>
        <v>Bùi Kiên Trung</v>
      </c>
      <c r="D355" s="50" t="str">
        <f>GD_CHUNG!D355</f>
        <v>NV Lái xe - VHTTB</v>
      </c>
      <c r="E355" s="172">
        <f>VLOOKUP(B355,GD_CHAM_CONG!$C$6:$AN$532,38,FALSE)</f>
        <v>27</v>
      </c>
      <c r="F355" s="172">
        <f>VLOOKUP(C355,GD_CHAM_CONG!D355:AN355,36,FALSE)</f>
        <v>27</v>
      </c>
      <c r="G355" s="43">
        <f>E355/F355*DM_TI_LE!$F$26*GD_CHUNG!M355</f>
        <v>0</v>
      </c>
    </row>
    <row r="356" spans="1:7" ht="12.75" x14ac:dyDescent="0.2">
      <c r="A356" s="49">
        <v>352</v>
      </c>
      <c r="B356" s="50">
        <f>GD_CHUNG!B356</f>
        <v>10721</v>
      </c>
      <c r="C356" s="50" t="str">
        <f>GD_CHUNG!C356</f>
        <v>Vũ Quốc Cường</v>
      </c>
      <c r="D356" s="50" t="str">
        <f>GD_CHUNG!D356</f>
        <v>NV Lái xe - VHTTB</v>
      </c>
      <c r="E356" s="172">
        <f>VLOOKUP(B356,GD_CHAM_CONG!$C$6:$AN$532,38,FALSE)</f>
        <v>27</v>
      </c>
      <c r="F356" s="172">
        <f>VLOOKUP(C356,GD_CHAM_CONG!D356:AN356,36,FALSE)</f>
        <v>27</v>
      </c>
      <c r="G356" s="43">
        <f>E356/F356*DM_TI_LE!$F$26*GD_CHUNG!M356</f>
        <v>0</v>
      </c>
    </row>
    <row r="357" spans="1:7" ht="12.75" x14ac:dyDescent="0.2">
      <c r="A357" s="49">
        <v>353</v>
      </c>
      <c r="B357" s="50">
        <f>GD_CHUNG!B357</f>
        <v>10722</v>
      </c>
      <c r="C357" s="50" t="str">
        <f>GD_CHUNG!C357</f>
        <v>Vũ Văn Dương</v>
      </c>
      <c r="D357" s="50" t="str">
        <f>GD_CHUNG!D357</f>
        <v>NV Lái xe - VHTTB</v>
      </c>
      <c r="E357" s="172">
        <f>VLOOKUP(B357,GD_CHAM_CONG!$C$6:$AN$532,38,FALSE)</f>
        <v>27</v>
      </c>
      <c r="F357" s="172">
        <f>VLOOKUP(C357,GD_CHAM_CONG!D357:AN357,36,FALSE)</f>
        <v>27</v>
      </c>
      <c r="G357" s="43">
        <f>E357/F357*DM_TI_LE!$F$26*GD_CHUNG!M357</f>
        <v>0</v>
      </c>
    </row>
    <row r="358" spans="1:7" ht="12.75" x14ac:dyDescent="0.2">
      <c r="A358" s="49">
        <v>354</v>
      </c>
      <c r="B358" s="50">
        <f>GD_CHUNG!B358</f>
        <v>10723</v>
      </c>
      <c r="C358" s="50" t="str">
        <f>GD_CHUNG!C358</f>
        <v>Vũ Văn Thái</v>
      </c>
      <c r="D358" s="50" t="str">
        <f>GD_CHUNG!D358</f>
        <v>NV Lái xe - VHTTB</v>
      </c>
      <c r="E358" s="172">
        <f>VLOOKUP(B358,GD_CHAM_CONG!$C$6:$AN$532,38,FALSE)</f>
        <v>27</v>
      </c>
      <c r="F358" s="172">
        <f>VLOOKUP(C358,GD_CHAM_CONG!D358:AN358,36,FALSE)</f>
        <v>27</v>
      </c>
      <c r="G358" s="43">
        <f>E358/F358*DM_TI_LE!$F$26*GD_CHUNG!M358</f>
        <v>0</v>
      </c>
    </row>
    <row r="359" spans="1:7" ht="12.75" x14ac:dyDescent="0.2">
      <c r="A359" s="49">
        <v>355</v>
      </c>
      <c r="B359" s="50">
        <f>GD_CHUNG!B359</f>
        <v>10725</v>
      </c>
      <c r="C359" s="50" t="str">
        <f>GD_CHUNG!C359</f>
        <v>Phạm Quang Sơn</v>
      </c>
      <c r="D359" s="50" t="str">
        <f>GD_CHUNG!D359</f>
        <v>NV Lái xe - VHTTB</v>
      </c>
      <c r="E359" s="172">
        <f>VLOOKUP(B359,GD_CHAM_CONG!$C$6:$AN$532,38,FALSE)</f>
        <v>27</v>
      </c>
      <c r="F359" s="172">
        <f>VLOOKUP(C359,GD_CHAM_CONG!D359:AN359,36,FALSE)</f>
        <v>27</v>
      </c>
      <c r="G359" s="43">
        <f>E359/F359*DM_TI_LE!$F$26*GD_CHUNG!M359</f>
        <v>0</v>
      </c>
    </row>
    <row r="360" spans="1:7" ht="12.75" x14ac:dyDescent="0.2">
      <c r="A360" s="49">
        <v>356</v>
      </c>
      <c r="B360" s="50">
        <f>GD_CHUNG!B360</f>
        <v>10726</v>
      </c>
      <c r="C360" s="50" t="str">
        <f>GD_CHUNG!C360</f>
        <v>Vũ Mạnh Hùng</v>
      </c>
      <c r="D360" s="50" t="str">
        <f>GD_CHUNG!D360</f>
        <v>NV Lái xe - VHTTB</v>
      </c>
      <c r="E360" s="172">
        <f>VLOOKUP(B360,GD_CHAM_CONG!$C$6:$AN$532,38,FALSE)</f>
        <v>22</v>
      </c>
      <c r="F360" s="172">
        <f>VLOOKUP(C360,GD_CHAM_CONG!D360:AN360,36,FALSE)</f>
        <v>27</v>
      </c>
      <c r="G360" s="43">
        <f>E360/F360*DM_TI_LE!$F$26*GD_CHUNG!M360</f>
        <v>0</v>
      </c>
    </row>
    <row r="361" spans="1:7" ht="12.75" x14ac:dyDescent="0.2">
      <c r="A361" s="49">
        <v>357</v>
      </c>
      <c r="B361" s="50">
        <f>GD_CHUNG!B361</f>
        <v>10727</v>
      </c>
      <c r="C361" s="50" t="str">
        <f>GD_CHUNG!C361</f>
        <v>Trần Mạnh Hùng</v>
      </c>
      <c r="D361" s="50" t="str">
        <f>GD_CHUNG!D361</f>
        <v>NV Lái xe - VHTTB</v>
      </c>
      <c r="E361" s="172">
        <f>VLOOKUP(B361,GD_CHAM_CONG!$C$6:$AN$532,38,FALSE)</f>
        <v>27</v>
      </c>
      <c r="F361" s="172">
        <f>VLOOKUP(C361,GD_CHAM_CONG!D361:AN361,36,FALSE)</f>
        <v>27</v>
      </c>
      <c r="G361" s="43">
        <f>E361/F361*DM_TI_LE!$F$26*GD_CHUNG!M361</f>
        <v>0</v>
      </c>
    </row>
    <row r="362" spans="1:7" ht="12.75" x14ac:dyDescent="0.2">
      <c r="A362" s="49">
        <v>358</v>
      </c>
      <c r="B362" s="50">
        <f>GD_CHUNG!B362</f>
        <v>10728</v>
      </c>
      <c r="C362" s="50" t="str">
        <f>GD_CHUNG!C362</f>
        <v>Nguyễn Mạnh Hùng</v>
      </c>
      <c r="D362" s="50" t="str">
        <f>GD_CHUNG!D362</f>
        <v>NV Lái xe - VHTTB</v>
      </c>
      <c r="E362" s="172">
        <f>VLOOKUP(B362,GD_CHAM_CONG!$C$6:$AN$532,38,FALSE)</f>
        <v>27</v>
      </c>
      <c r="F362" s="172">
        <f>VLOOKUP(C362,GD_CHAM_CONG!D362:AN362,36,FALSE)</f>
        <v>27</v>
      </c>
      <c r="G362" s="43">
        <f>E362/F362*DM_TI_LE!$F$26*GD_CHUNG!M362</f>
        <v>155000</v>
      </c>
    </row>
    <row r="363" spans="1:7" ht="12.75" x14ac:dyDescent="0.2">
      <c r="A363" s="49">
        <v>359</v>
      </c>
      <c r="B363" s="50">
        <f>GD_CHUNG!B363</f>
        <v>10729</v>
      </c>
      <c r="C363" s="50" t="str">
        <f>GD_CHUNG!C363</f>
        <v>Nguyễn Thanh Quyết</v>
      </c>
      <c r="D363" s="50" t="str">
        <f>GD_CHUNG!D363</f>
        <v>NV Lái xe - VHTTB</v>
      </c>
      <c r="E363" s="172">
        <f>VLOOKUP(B363,GD_CHAM_CONG!$C$6:$AN$532,38,FALSE)</f>
        <v>27</v>
      </c>
      <c r="F363" s="172">
        <f>VLOOKUP(C363,GD_CHAM_CONG!D363:AN363,36,FALSE)</f>
        <v>27</v>
      </c>
      <c r="G363" s="43">
        <f>E363/F363*DM_TI_LE!$F$26*GD_CHUNG!M363</f>
        <v>155000</v>
      </c>
    </row>
    <row r="364" spans="1:7" ht="12.75" x14ac:dyDescent="0.2">
      <c r="A364" s="49">
        <v>360</v>
      </c>
      <c r="B364" s="50">
        <f>GD_CHUNG!B364</f>
        <v>10730</v>
      </c>
      <c r="C364" s="50" t="str">
        <f>GD_CHUNG!C364</f>
        <v>Nguyễn Thanh Bình</v>
      </c>
      <c r="D364" s="50" t="str">
        <f>GD_CHUNG!D364</f>
        <v>NV Lái xe - VHTTB</v>
      </c>
      <c r="E364" s="172">
        <f>VLOOKUP(B364,GD_CHAM_CONG!$C$6:$AN$532,38,FALSE)</f>
        <v>27</v>
      </c>
      <c r="F364" s="172">
        <f>VLOOKUP(C364,GD_CHAM_CONG!D364:AN364,36,FALSE)</f>
        <v>27</v>
      </c>
      <c r="G364" s="43">
        <f>E364/F364*DM_TI_LE!$F$26*GD_CHUNG!M364</f>
        <v>0</v>
      </c>
    </row>
    <row r="365" spans="1:7" ht="12.75" x14ac:dyDescent="0.2">
      <c r="A365" s="49">
        <v>361</v>
      </c>
      <c r="B365" s="50">
        <f>GD_CHUNG!B365</f>
        <v>10731</v>
      </c>
      <c r="C365" s="50" t="str">
        <f>GD_CHUNG!C365</f>
        <v>Vũ Tiến Lịch</v>
      </c>
      <c r="D365" s="50" t="str">
        <f>GD_CHUNG!D365</f>
        <v>NV Lái xe - VHTTB</v>
      </c>
      <c r="E365" s="172">
        <f>VLOOKUP(B365,GD_CHAM_CONG!$C$6:$AN$532,38,FALSE)</f>
        <v>27</v>
      </c>
      <c r="F365" s="172">
        <f>VLOOKUP(C365,GD_CHAM_CONG!D365:AN365,36,FALSE)</f>
        <v>27</v>
      </c>
      <c r="G365" s="43">
        <f>E365/F365*DM_TI_LE!$F$26*GD_CHUNG!M365</f>
        <v>0</v>
      </c>
    </row>
    <row r="366" spans="1:7" ht="12.75" x14ac:dyDescent="0.2">
      <c r="A366" s="49">
        <v>362</v>
      </c>
      <c r="B366" s="50">
        <f>GD_CHUNG!B366</f>
        <v>10732</v>
      </c>
      <c r="C366" s="50" t="str">
        <f>GD_CHUNG!C366</f>
        <v>Nguyễn Xuân Hợi</v>
      </c>
      <c r="D366" s="50" t="str">
        <f>GD_CHUNG!D366</f>
        <v>NV Lái xe - VHTTB</v>
      </c>
      <c r="E366" s="172">
        <f>VLOOKUP(B366,GD_CHAM_CONG!$C$6:$AN$532,38,FALSE)</f>
        <v>20</v>
      </c>
      <c r="F366" s="172">
        <f>VLOOKUP(C366,GD_CHAM_CONG!D366:AN366,36,FALSE)</f>
        <v>27</v>
      </c>
      <c r="G366" s="43">
        <f>E366/F366*DM_TI_LE!$F$26*GD_CHUNG!M366</f>
        <v>0</v>
      </c>
    </row>
    <row r="367" spans="1:7" ht="12.75" x14ac:dyDescent="0.2">
      <c r="A367" s="49">
        <v>363</v>
      </c>
      <c r="B367" s="50">
        <f>GD_CHUNG!B367</f>
        <v>10733</v>
      </c>
      <c r="C367" s="50" t="str">
        <f>GD_CHUNG!C367</f>
        <v>Nguyễn Văn Sơn</v>
      </c>
      <c r="D367" s="50" t="str">
        <f>GD_CHUNG!D367</f>
        <v>NV Lái xe - VHTTB</v>
      </c>
      <c r="E367" s="172">
        <f>VLOOKUP(B367,GD_CHAM_CONG!$C$6:$AN$532,38,FALSE)</f>
        <v>27</v>
      </c>
      <c r="F367" s="172">
        <f>VLOOKUP(C367,GD_CHAM_CONG!D367:AN367,36,FALSE)</f>
        <v>27</v>
      </c>
      <c r="G367" s="43">
        <f>E367/F367*DM_TI_LE!$F$26*GD_CHUNG!M367</f>
        <v>0</v>
      </c>
    </row>
    <row r="368" spans="1:7" ht="12.75" x14ac:dyDescent="0.2">
      <c r="A368" s="49">
        <v>364</v>
      </c>
      <c r="B368" s="50">
        <f>GD_CHUNG!B368</f>
        <v>11132</v>
      </c>
      <c r="C368" s="50" t="str">
        <f>GD_CHUNG!C368</f>
        <v>Nguyễn Hữu Chức</v>
      </c>
      <c r="D368" s="50" t="str">
        <f>GD_CHUNG!D368</f>
        <v>NV Lái xe - VHTTB</v>
      </c>
      <c r="E368" s="172">
        <f>VLOOKUP(B368,GD_CHAM_CONG!$C$6:$AN$532,38,FALSE)</f>
        <v>15</v>
      </c>
      <c r="F368" s="172">
        <f>VLOOKUP(C368,GD_CHAM_CONG!D368:AN368,36,FALSE)</f>
        <v>27</v>
      </c>
      <c r="G368" s="43">
        <f>E368/F368*DM_TI_LE!$F$26*GD_CHUNG!M368</f>
        <v>0</v>
      </c>
    </row>
    <row r="369" spans="1:7" ht="12.75" x14ac:dyDescent="0.2">
      <c r="A369" s="49">
        <v>365</v>
      </c>
      <c r="B369" s="50">
        <f>GD_CHUNG!B369</f>
        <v>11133</v>
      </c>
      <c r="C369" s="50" t="str">
        <f>GD_CHUNG!C369</f>
        <v>Phù Định</v>
      </c>
      <c r="D369" s="50" t="str">
        <f>GD_CHUNG!D369</f>
        <v>NV Lái xe - VHTTB</v>
      </c>
      <c r="E369" s="172">
        <f>VLOOKUP(B369,GD_CHAM_CONG!$C$6:$AN$532,38,FALSE)</f>
        <v>27</v>
      </c>
      <c r="F369" s="172">
        <f>VLOOKUP(C369,GD_CHAM_CONG!D369:AN369,36,FALSE)</f>
        <v>27</v>
      </c>
      <c r="G369" s="43">
        <f>E369/F369*DM_TI_LE!$F$26*GD_CHUNG!M369</f>
        <v>0</v>
      </c>
    </row>
    <row r="370" spans="1:7" ht="12.75" x14ac:dyDescent="0.2">
      <c r="A370" s="49">
        <v>366</v>
      </c>
      <c r="B370" s="50">
        <f>GD_CHUNG!B370</f>
        <v>11134</v>
      </c>
      <c r="C370" s="50" t="str">
        <f>GD_CHUNG!C370</f>
        <v>Hồ Ngọc Hà</v>
      </c>
      <c r="D370" s="50" t="str">
        <f>GD_CHUNG!D370</f>
        <v>NV Lái xe - VHTTB</v>
      </c>
      <c r="E370" s="172">
        <f>VLOOKUP(B370,GD_CHAM_CONG!$C$6:$AN$532,38,FALSE)</f>
        <v>20</v>
      </c>
      <c r="F370" s="172">
        <f>VLOOKUP(C370,GD_CHAM_CONG!D370:AN370,36,FALSE)</f>
        <v>27</v>
      </c>
      <c r="G370" s="43">
        <f>E370/F370*DM_TI_LE!$F$26*GD_CHUNG!M370</f>
        <v>0</v>
      </c>
    </row>
    <row r="371" spans="1:7" ht="12.75" x14ac:dyDescent="0.2">
      <c r="A371" s="49">
        <v>367</v>
      </c>
      <c r="B371" s="50">
        <f>GD_CHUNG!B371</f>
        <v>11135</v>
      </c>
      <c r="C371" s="50" t="str">
        <f>GD_CHUNG!C371</f>
        <v>Nguyễn Đắc Thanh</v>
      </c>
      <c r="D371" s="50" t="str">
        <f>GD_CHUNG!D371</f>
        <v>NV Lái xe - VHTTB</v>
      </c>
      <c r="E371" s="172">
        <f>VLOOKUP(B371,GD_CHAM_CONG!$C$6:$AN$532,38,FALSE)</f>
        <v>23</v>
      </c>
      <c r="F371" s="172">
        <f>VLOOKUP(C371,GD_CHAM_CONG!D371:AN371,36,FALSE)</f>
        <v>27</v>
      </c>
      <c r="G371" s="43">
        <f>E371/F371*DM_TI_LE!$F$26*GD_CHUNG!M371</f>
        <v>0</v>
      </c>
    </row>
    <row r="372" spans="1:7" ht="12.75" x14ac:dyDescent="0.2">
      <c r="A372" s="49">
        <v>368</v>
      </c>
      <c r="B372" s="50">
        <f>GD_CHUNG!B372</f>
        <v>11136</v>
      </c>
      <c r="C372" s="50" t="str">
        <f>GD_CHUNG!C372</f>
        <v>Nguyễn Huy Dũng</v>
      </c>
      <c r="D372" s="50" t="str">
        <f>GD_CHUNG!D372</f>
        <v>NV Lái xe - VHTTB</v>
      </c>
      <c r="E372" s="172">
        <f>VLOOKUP(B372,GD_CHAM_CONG!$C$6:$AN$532,38,FALSE)</f>
        <v>27</v>
      </c>
      <c r="F372" s="172">
        <f>VLOOKUP(C372,GD_CHAM_CONG!D372:AN372,36,FALSE)</f>
        <v>27</v>
      </c>
      <c r="G372" s="43">
        <f>E372/F372*DM_TI_LE!$F$26*GD_CHUNG!M372</f>
        <v>0</v>
      </c>
    </row>
    <row r="373" spans="1:7" ht="12.75" x14ac:dyDescent="0.2">
      <c r="A373" s="49">
        <v>369</v>
      </c>
      <c r="B373" s="50">
        <f>GD_CHUNG!B373</f>
        <v>11137</v>
      </c>
      <c r="C373" s="50" t="str">
        <f>GD_CHUNG!C373</f>
        <v>Nguyễn Văn Phong</v>
      </c>
      <c r="D373" s="50" t="str">
        <f>GD_CHUNG!D373</f>
        <v>NV Lái xe - VHTTB</v>
      </c>
      <c r="E373" s="172">
        <f>VLOOKUP(B373,GD_CHAM_CONG!$C$6:$AN$532,38,FALSE)</f>
        <v>27</v>
      </c>
      <c r="F373" s="172">
        <f>VLOOKUP(C373,GD_CHAM_CONG!D373:AN373,36,FALSE)</f>
        <v>27</v>
      </c>
      <c r="G373" s="43">
        <f>E373/F373*DM_TI_LE!$F$26*GD_CHUNG!M373</f>
        <v>0</v>
      </c>
    </row>
    <row r="374" spans="1:7" ht="12.75" x14ac:dyDescent="0.2">
      <c r="A374" s="49">
        <v>370</v>
      </c>
      <c r="B374" s="50">
        <f>GD_CHUNG!B374</f>
        <v>11138</v>
      </c>
      <c r="C374" s="50" t="str">
        <f>GD_CHUNG!C374</f>
        <v>Phạm Việt Tùng</v>
      </c>
      <c r="D374" s="50" t="str">
        <f>GD_CHUNG!D374</f>
        <v>NV Lái xe - VHTTB</v>
      </c>
      <c r="E374" s="172">
        <f>VLOOKUP(B374,GD_CHAM_CONG!$C$6:$AN$532,38,FALSE)</f>
        <v>27</v>
      </c>
      <c r="F374" s="172">
        <f>VLOOKUP(C374,GD_CHAM_CONG!D374:AN374,36,FALSE)</f>
        <v>27</v>
      </c>
      <c r="G374" s="43">
        <f>E374/F374*DM_TI_LE!$F$26*GD_CHUNG!M374</f>
        <v>0</v>
      </c>
    </row>
    <row r="375" spans="1:7" ht="12.75" x14ac:dyDescent="0.2">
      <c r="A375" s="49">
        <v>371</v>
      </c>
      <c r="B375" s="50">
        <f>GD_CHUNG!B375</f>
        <v>11139</v>
      </c>
      <c r="C375" s="50" t="str">
        <f>GD_CHUNG!C375</f>
        <v>Phùng Viết Dũng</v>
      </c>
      <c r="D375" s="50" t="str">
        <f>GD_CHUNG!D375</f>
        <v>NV Lái xe - VHTTB</v>
      </c>
      <c r="E375" s="172">
        <f>VLOOKUP(B375,GD_CHAM_CONG!$C$6:$AN$532,38,FALSE)</f>
        <v>27</v>
      </c>
      <c r="F375" s="172">
        <f>VLOOKUP(C375,GD_CHAM_CONG!D375:AN375,36,FALSE)</f>
        <v>27</v>
      </c>
      <c r="G375" s="43">
        <f>E375/F375*DM_TI_LE!$F$26*GD_CHUNG!M375</f>
        <v>0</v>
      </c>
    </row>
    <row r="376" spans="1:7" ht="12.75" x14ac:dyDescent="0.2">
      <c r="A376" s="49">
        <v>372</v>
      </c>
      <c r="B376" s="50">
        <f>GD_CHUNG!B376</f>
        <v>11142</v>
      </c>
      <c r="C376" s="50" t="str">
        <f>GD_CHUNG!C376</f>
        <v>Trần Văn Chính</v>
      </c>
      <c r="D376" s="50" t="str">
        <f>GD_CHUNG!D376</f>
        <v>NV Lái xe - VHTTB</v>
      </c>
      <c r="E376" s="172">
        <f>VLOOKUP(B376,GD_CHAM_CONG!$C$6:$AN$532,38,FALSE)</f>
        <v>27</v>
      </c>
      <c r="F376" s="172">
        <f>VLOOKUP(C376,GD_CHAM_CONG!D376:AN376,36,FALSE)</f>
        <v>27</v>
      </c>
      <c r="G376" s="43">
        <f>E376/F376*DM_TI_LE!$F$26*GD_CHUNG!M376</f>
        <v>0</v>
      </c>
    </row>
    <row r="377" spans="1:7" ht="12.75" x14ac:dyDescent="0.2">
      <c r="A377" s="49">
        <v>373</v>
      </c>
      <c r="B377" s="50">
        <f>GD_CHUNG!B377</f>
        <v>11143</v>
      </c>
      <c r="C377" s="50" t="str">
        <f>GD_CHUNG!C377</f>
        <v>Phù Xuân Tiền</v>
      </c>
      <c r="D377" s="50" t="str">
        <f>GD_CHUNG!D377</f>
        <v>NV Lái xe - VHTTB</v>
      </c>
      <c r="E377" s="172">
        <f>VLOOKUP(B377,GD_CHAM_CONG!$C$6:$AN$532,38,FALSE)</f>
        <v>27</v>
      </c>
      <c r="F377" s="172">
        <f>VLOOKUP(C377,GD_CHAM_CONG!D377:AN377,36,FALSE)</f>
        <v>27</v>
      </c>
      <c r="G377" s="43">
        <f>E377/F377*DM_TI_LE!$F$26*GD_CHUNG!M377</f>
        <v>0</v>
      </c>
    </row>
    <row r="378" spans="1:7" ht="12.75" x14ac:dyDescent="0.2">
      <c r="A378" s="49">
        <v>374</v>
      </c>
      <c r="B378" s="50">
        <f>GD_CHUNG!B378</f>
        <v>11144</v>
      </c>
      <c r="C378" s="50" t="str">
        <f>GD_CHUNG!C378</f>
        <v>Đinh Văn Bền</v>
      </c>
      <c r="D378" s="50" t="str">
        <f>GD_CHUNG!D378</f>
        <v>NV Lái xe - VHTTB</v>
      </c>
      <c r="E378" s="172">
        <f>VLOOKUP(B378,GD_CHAM_CONG!$C$6:$AN$532,38,FALSE)</f>
        <v>27</v>
      </c>
      <c r="F378" s="172">
        <f>VLOOKUP(C378,GD_CHAM_CONG!D378:AN378,36,FALSE)</f>
        <v>27</v>
      </c>
      <c r="G378" s="43">
        <f>E378/F378*DM_TI_LE!$F$26*GD_CHUNG!M378</f>
        <v>0</v>
      </c>
    </row>
    <row r="379" spans="1:7" ht="12.75" x14ac:dyDescent="0.2">
      <c r="A379" s="49">
        <v>375</v>
      </c>
      <c r="B379" s="50">
        <f>GD_CHUNG!B379</f>
        <v>11145</v>
      </c>
      <c r="C379" s="50" t="str">
        <f>GD_CHUNG!C379</f>
        <v>Nguyễn Tiến Ngọc</v>
      </c>
      <c r="D379" s="50" t="str">
        <f>GD_CHUNG!D379</f>
        <v>NV Lái xe - VHTTB</v>
      </c>
      <c r="E379" s="172">
        <f>VLOOKUP(B379,GD_CHAM_CONG!$C$6:$AN$532,38,FALSE)</f>
        <v>27</v>
      </c>
      <c r="F379" s="172">
        <f>VLOOKUP(C379,GD_CHAM_CONG!D379:AN379,36,FALSE)</f>
        <v>27</v>
      </c>
      <c r="G379" s="43">
        <f>E379/F379*DM_TI_LE!$F$26*GD_CHUNG!M379</f>
        <v>0</v>
      </c>
    </row>
    <row r="380" spans="1:7" ht="12.75" x14ac:dyDescent="0.2">
      <c r="A380" s="49">
        <v>376</v>
      </c>
      <c r="B380" s="50">
        <f>GD_CHUNG!B380</f>
        <v>13406</v>
      </c>
      <c r="C380" s="50" t="str">
        <f>GD_CHUNG!C380</f>
        <v>Hoàng Đình Mạnh</v>
      </c>
      <c r="D380" s="50" t="str">
        <f>GD_CHUNG!D380</f>
        <v>NV Lái xe - VHTTB</v>
      </c>
      <c r="E380" s="172">
        <f>VLOOKUP(B380,GD_CHAM_CONG!$C$6:$AN$532,38,FALSE)</f>
        <v>27</v>
      </c>
      <c r="F380" s="172">
        <f>VLOOKUP(C380,GD_CHAM_CONG!D380:AN380,36,FALSE)</f>
        <v>27</v>
      </c>
      <c r="G380" s="43">
        <f>E380/F380*DM_TI_LE!$F$26*GD_CHUNG!M380</f>
        <v>0</v>
      </c>
    </row>
    <row r="381" spans="1:7" ht="12.75" x14ac:dyDescent="0.2">
      <c r="A381" s="49">
        <v>377</v>
      </c>
      <c r="B381" s="50">
        <f>GD_CHUNG!B381</f>
        <v>13407</v>
      </c>
      <c r="C381" s="50" t="str">
        <f>GD_CHUNG!C381</f>
        <v>Vương Văn Tiến</v>
      </c>
      <c r="D381" s="50" t="str">
        <f>GD_CHUNG!D381</f>
        <v>NV Lái xe - VHTTB</v>
      </c>
      <c r="E381" s="172">
        <f>VLOOKUP(B381,GD_CHAM_CONG!$C$6:$AN$532,38,FALSE)</f>
        <v>27</v>
      </c>
      <c r="F381" s="172">
        <f>VLOOKUP(C381,GD_CHAM_CONG!D381:AN381,36,FALSE)</f>
        <v>27</v>
      </c>
      <c r="G381" s="43">
        <f>E381/F381*DM_TI_LE!$F$26*GD_CHUNG!M381</f>
        <v>0</v>
      </c>
    </row>
    <row r="382" spans="1:7" ht="12.75" x14ac:dyDescent="0.2">
      <c r="A382" s="49">
        <v>378</v>
      </c>
      <c r="B382" s="50">
        <f>GD_CHUNG!B382</f>
        <v>13408</v>
      </c>
      <c r="C382" s="50" t="str">
        <f>GD_CHUNG!C382</f>
        <v>Nguyễn Phương Thắng</v>
      </c>
      <c r="D382" s="50" t="str">
        <f>GD_CHUNG!D382</f>
        <v>NV Lái xe - VHTTB</v>
      </c>
      <c r="E382" s="172">
        <f>VLOOKUP(B382,GD_CHAM_CONG!$C$6:$AN$532,38,FALSE)</f>
        <v>27</v>
      </c>
      <c r="F382" s="172">
        <f>VLOOKUP(C382,GD_CHAM_CONG!D382:AN382,36,FALSE)</f>
        <v>27</v>
      </c>
      <c r="G382" s="43">
        <f>E382/F382*DM_TI_LE!$F$26*GD_CHUNG!M382</f>
        <v>0</v>
      </c>
    </row>
    <row r="383" spans="1:7" ht="12.75" x14ac:dyDescent="0.2">
      <c r="A383" s="49">
        <v>379</v>
      </c>
      <c r="B383" s="50">
        <f>GD_CHUNG!B383</f>
        <v>13409</v>
      </c>
      <c r="C383" s="50" t="str">
        <f>GD_CHUNG!C383</f>
        <v>Lê Tuấn Anh</v>
      </c>
      <c r="D383" s="50" t="str">
        <f>GD_CHUNG!D383</f>
        <v>NV Lái xe - VHTTB</v>
      </c>
      <c r="E383" s="172">
        <f>VLOOKUP(B383,GD_CHAM_CONG!$C$6:$AN$532,38,FALSE)</f>
        <v>27</v>
      </c>
      <c r="F383" s="172">
        <f>VLOOKUP(C383,GD_CHAM_CONG!D383:AN383,36,FALSE)</f>
        <v>27</v>
      </c>
      <c r="G383" s="43">
        <f>E383/F383*DM_TI_LE!$F$26*GD_CHUNG!M383</f>
        <v>0</v>
      </c>
    </row>
    <row r="384" spans="1:7" ht="12.75" x14ac:dyDescent="0.2">
      <c r="A384" s="49">
        <v>380</v>
      </c>
      <c r="B384" s="50">
        <f>GD_CHUNG!B384</f>
        <v>13410</v>
      </c>
      <c r="C384" s="50" t="str">
        <f>GD_CHUNG!C384</f>
        <v>Đoàn Văn Phương</v>
      </c>
      <c r="D384" s="50" t="str">
        <f>GD_CHUNG!D384</f>
        <v>NV Lái xe - VHTTB</v>
      </c>
      <c r="E384" s="172">
        <f>VLOOKUP(B384,GD_CHAM_CONG!$C$6:$AN$532,38,FALSE)</f>
        <v>27</v>
      </c>
      <c r="F384" s="172">
        <f>VLOOKUP(C384,GD_CHAM_CONG!D384:AN384,36,FALSE)</f>
        <v>27</v>
      </c>
      <c r="G384" s="43">
        <f>E384/F384*DM_TI_LE!$F$26*GD_CHUNG!M384</f>
        <v>0</v>
      </c>
    </row>
    <row r="385" spans="1:7" ht="12.75" x14ac:dyDescent="0.2">
      <c r="A385" s="49">
        <v>381</v>
      </c>
      <c r="B385" s="50">
        <f>GD_CHUNG!B385</f>
        <v>13411</v>
      </c>
      <c r="C385" s="50" t="str">
        <f>GD_CHUNG!C385</f>
        <v>Nguyễn Văn Hà</v>
      </c>
      <c r="D385" s="50" t="str">
        <f>GD_CHUNG!D385</f>
        <v>NV Lái xe - VHTTB</v>
      </c>
      <c r="E385" s="172">
        <f>VLOOKUP(B385,GD_CHAM_CONG!$C$6:$AN$532,38,FALSE)</f>
        <v>27</v>
      </c>
      <c r="F385" s="172">
        <f>VLOOKUP(C385,GD_CHAM_CONG!D385:AN385,36,FALSE)</f>
        <v>27</v>
      </c>
      <c r="G385" s="43">
        <f>E385/F385*DM_TI_LE!$F$26*GD_CHUNG!M385</f>
        <v>0</v>
      </c>
    </row>
    <row r="386" spans="1:7" ht="12.75" x14ac:dyDescent="0.2">
      <c r="A386" s="49">
        <v>382</v>
      </c>
      <c r="B386" s="50">
        <f>GD_CHUNG!B386</f>
        <v>13412</v>
      </c>
      <c r="C386" s="50" t="str">
        <f>GD_CHUNG!C386</f>
        <v>Nguyễn Mạnh Hiếu</v>
      </c>
      <c r="D386" s="50" t="str">
        <f>GD_CHUNG!D386</f>
        <v>NV Lái xe - VHTTB</v>
      </c>
      <c r="E386" s="172">
        <f>VLOOKUP(B386,GD_CHAM_CONG!$C$6:$AN$532,38,FALSE)</f>
        <v>27</v>
      </c>
      <c r="F386" s="172">
        <f>VLOOKUP(C386,GD_CHAM_CONG!D386:AN386,36,FALSE)</f>
        <v>27</v>
      </c>
      <c r="G386" s="43">
        <f>E386/F386*DM_TI_LE!$F$26*GD_CHUNG!M386</f>
        <v>0</v>
      </c>
    </row>
    <row r="387" spans="1:7" ht="12.75" x14ac:dyDescent="0.2">
      <c r="A387" s="49">
        <v>383</v>
      </c>
      <c r="B387" s="50">
        <f>GD_CHUNG!B387</f>
        <v>13413</v>
      </c>
      <c r="C387" s="50" t="str">
        <f>GD_CHUNG!C387</f>
        <v>Vũ Việt Hùng</v>
      </c>
      <c r="D387" s="50" t="str">
        <f>GD_CHUNG!D387</f>
        <v>NV Lái xe - VHTTB</v>
      </c>
      <c r="E387" s="172">
        <f>VLOOKUP(B387,GD_CHAM_CONG!$C$6:$AN$532,38,FALSE)</f>
        <v>27</v>
      </c>
      <c r="F387" s="172">
        <f>VLOOKUP(C387,GD_CHAM_CONG!D387:AN387,36,FALSE)</f>
        <v>27</v>
      </c>
      <c r="G387" s="43">
        <f>E387/F387*DM_TI_LE!$F$26*GD_CHUNG!M387</f>
        <v>0</v>
      </c>
    </row>
    <row r="388" spans="1:7" ht="12.75" x14ac:dyDescent="0.2">
      <c r="A388" s="49">
        <v>384</v>
      </c>
      <c r="B388" s="50">
        <f>GD_CHUNG!B388</f>
        <v>13414</v>
      </c>
      <c r="C388" s="50" t="str">
        <f>GD_CHUNG!C388</f>
        <v>Lê Hữu Hóa</v>
      </c>
      <c r="D388" s="50" t="str">
        <f>GD_CHUNG!D388</f>
        <v>NV Lái xe - VHTTB</v>
      </c>
      <c r="E388" s="172">
        <f>VLOOKUP(B388,GD_CHAM_CONG!$C$6:$AN$532,38,FALSE)</f>
        <v>27</v>
      </c>
      <c r="F388" s="172">
        <f>VLOOKUP(C388,GD_CHAM_CONG!D388:AN388,36,FALSE)</f>
        <v>27</v>
      </c>
      <c r="G388" s="43">
        <f>E388/F388*DM_TI_LE!$F$26*GD_CHUNG!M388</f>
        <v>0</v>
      </c>
    </row>
    <row r="389" spans="1:7" ht="12.75" x14ac:dyDescent="0.2">
      <c r="A389" s="49">
        <v>385</v>
      </c>
      <c r="B389" s="50">
        <f>GD_CHUNG!B389</f>
        <v>13415</v>
      </c>
      <c r="C389" s="50" t="str">
        <f>GD_CHUNG!C389</f>
        <v>Đinh Văn Duyên</v>
      </c>
      <c r="D389" s="50" t="str">
        <f>GD_CHUNG!D389</f>
        <v>NV Lái xe - VHTTB</v>
      </c>
      <c r="E389" s="172">
        <f>VLOOKUP(B389,GD_CHAM_CONG!$C$6:$AN$532,38,FALSE)</f>
        <v>27</v>
      </c>
      <c r="F389" s="172">
        <f>VLOOKUP(C389,GD_CHAM_CONG!D389:AN389,36,FALSE)</f>
        <v>27</v>
      </c>
      <c r="G389" s="43">
        <f>E389/F389*DM_TI_LE!$F$26*GD_CHUNG!M389</f>
        <v>0</v>
      </c>
    </row>
    <row r="390" spans="1:7" ht="12.75" x14ac:dyDescent="0.2">
      <c r="A390" s="49">
        <v>386</v>
      </c>
      <c r="B390" s="50">
        <f>GD_CHUNG!B390</f>
        <v>13530</v>
      </c>
      <c r="C390" s="50" t="str">
        <f>GD_CHUNG!C390</f>
        <v>Lương Văn Dư</v>
      </c>
      <c r="D390" s="50" t="str">
        <f>GD_CHUNG!D390</f>
        <v>NV Lái xe - VHTTB</v>
      </c>
      <c r="E390" s="172">
        <f>VLOOKUP(B390,GD_CHAM_CONG!$C$6:$AN$532,38,FALSE)</f>
        <v>27</v>
      </c>
      <c r="F390" s="172">
        <f>VLOOKUP(C390,GD_CHAM_CONG!D390:AN390,36,FALSE)</f>
        <v>27</v>
      </c>
      <c r="G390" s="43">
        <f>E390/F390*DM_TI_LE!$F$26*GD_CHUNG!M390</f>
        <v>0</v>
      </c>
    </row>
    <row r="391" spans="1:7" ht="12.75" x14ac:dyDescent="0.2">
      <c r="A391" s="49">
        <v>387</v>
      </c>
      <c r="B391" s="50">
        <f>GD_CHUNG!B391</f>
        <v>13529</v>
      </c>
      <c r="C391" s="50" t="str">
        <f>GD_CHUNG!C391</f>
        <v>Cao Thế Vĩnh</v>
      </c>
      <c r="D391" s="50" t="str">
        <f>GD_CHUNG!D391</f>
        <v>NV Lái xe - VHTTB</v>
      </c>
      <c r="E391" s="172">
        <f>VLOOKUP(B391,GD_CHAM_CONG!$C$6:$AN$532,38,FALSE)</f>
        <v>27</v>
      </c>
      <c r="F391" s="172">
        <f>VLOOKUP(C391,GD_CHAM_CONG!D391:AN391,36,FALSE)</f>
        <v>27</v>
      </c>
      <c r="G391" s="43">
        <f>E391/F391*DM_TI_LE!$F$26*GD_CHUNG!M391</f>
        <v>0</v>
      </c>
    </row>
    <row r="392" spans="1:7" ht="12.75" x14ac:dyDescent="0.2">
      <c r="A392" s="49">
        <v>388</v>
      </c>
      <c r="B392" s="50">
        <f>GD_CHUNG!B392</f>
        <v>10648</v>
      </c>
      <c r="C392" s="50" t="str">
        <f>GD_CHUNG!C392</f>
        <v>Phạm Minh Thành</v>
      </c>
      <c r="D392" s="50" t="str">
        <f>GD_CHUNG!D392</f>
        <v>NV Lái xe - VHTTB</v>
      </c>
      <c r="E392" s="172">
        <f>VLOOKUP(B392,GD_CHAM_CONG!$C$6:$AN$532,38,FALSE)</f>
        <v>27</v>
      </c>
      <c r="F392" s="172">
        <f>VLOOKUP(C392,GD_CHAM_CONG!D392:AN392,36,FALSE)</f>
        <v>27</v>
      </c>
      <c r="G392" s="43">
        <f>E392/F392*DM_TI_LE!$F$26*GD_CHUNG!M392</f>
        <v>0</v>
      </c>
    </row>
    <row r="393" spans="1:7" ht="12.75" x14ac:dyDescent="0.2">
      <c r="A393" s="49">
        <v>389</v>
      </c>
      <c r="B393" s="50">
        <f>GD_CHUNG!B393</f>
        <v>10649</v>
      </c>
      <c r="C393" s="50" t="str">
        <f>GD_CHUNG!C393</f>
        <v>Vũ Minh Tú</v>
      </c>
      <c r="D393" s="50" t="str">
        <f>GD_CHUNG!D393</f>
        <v>NV Lái xe - VHTTB</v>
      </c>
      <c r="E393" s="172">
        <f>VLOOKUP(B393,GD_CHAM_CONG!$C$6:$AN$532,38,FALSE)</f>
        <v>27</v>
      </c>
      <c r="F393" s="172">
        <f>VLOOKUP(C393,GD_CHAM_CONG!D393:AN393,36,FALSE)</f>
        <v>27</v>
      </c>
      <c r="G393" s="43">
        <f>E393/F393*DM_TI_LE!$F$26*GD_CHUNG!M393</f>
        <v>0</v>
      </c>
    </row>
    <row r="394" spans="1:7" ht="12.75" x14ac:dyDescent="0.2">
      <c r="A394" s="49">
        <v>390</v>
      </c>
      <c r="B394" s="50">
        <f>GD_CHUNG!B394</f>
        <v>10651</v>
      </c>
      <c r="C394" s="50" t="str">
        <f>GD_CHUNG!C394</f>
        <v>Đỗ Văn Chính</v>
      </c>
      <c r="D394" s="50" t="str">
        <f>GD_CHUNG!D394</f>
        <v>NV Lái xe - VHTTB</v>
      </c>
      <c r="E394" s="172">
        <f>VLOOKUP(B394,GD_CHAM_CONG!$C$6:$AN$532,38,FALSE)</f>
        <v>27</v>
      </c>
      <c r="F394" s="172">
        <f>VLOOKUP(C394,GD_CHAM_CONG!D394:AN394,36,FALSE)</f>
        <v>27</v>
      </c>
      <c r="G394" s="43">
        <f>E394/F394*DM_TI_LE!$F$26*GD_CHUNG!M394</f>
        <v>0</v>
      </c>
    </row>
    <row r="395" spans="1:7" ht="12.75" x14ac:dyDescent="0.2">
      <c r="A395" s="49">
        <v>391</v>
      </c>
      <c r="B395" s="50">
        <f>GD_CHUNG!B395</f>
        <v>10656</v>
      </c>
      <c r="C395" s="50" t="str">
        <f>GD_CHUNG!C395</f>
        <v>Bùi Việt Bắc</v>
      </c>
      <c r="D395" s="50" t="str">
        <f>GD_CHUNG!D395</f>
        <v>NV Lái xe - VHTTB</v>
      </c>
      <c r="E395" s="172">
        <f>VLOOKUP(B395,GD_CHAM_CONG!$C$6:$AN$532,38,FALSE)</f>
        <v>27</v>
      </c>
      <c r="F395" s="172">
        <f>VLOOKUP(C395,GD_CHAM_CONG!D395:AN395,36,FALSE)</f>
        <v>27</v>
      </c>
      <c r="G395" s="43">
        <f>E395/F395*DM_TI_LE!$F$26*GD_CHUNG!M395</f>
        <v>0</v>
      </c>
    </row>
    <row r="396" spans="1:7" ht="12.75" x14ac:dyDescent="0.2">
      <c r="A396" s="49">
        <v>392</v>
      </c>
      <c r="B396" s="50">
        <f>GD_CHUNG!B396</f>
        <v>10658</v>
      </c>
      <c r="C396" s="50" t="str">
        <f>GD_CHUNG!C396</f>
        <v>Nguyễn Phương Tuấn</v>
      </c>
      <c r="D396" s="50" t="str">
        <f>GD_CHUNG!D396</f>
        <v>NV Lái xe - VHTTB</v>
      </c>
      <c r="E396" s="172">
        <f>VLOOKUP(B396,GD_CHAM_CONG!$C$6:$AN$532,38,FALSE)</f>
        <v>27</v>
      </c>
      <c r="F396" s="172">
        <f>VLOOKUP(C396,GD_CHAM_CONG!D396:AN396,36,FALSE)</f>
        <v>27</v>
      </c>
      <c r="G396" s="43">
        <f>E396/F396*DM_TI_LE!$F$26*GD_CHUNG!M396</f>
        <v>0</v>
      </c>
    </row>
    <row r="397" spans="1:7" ht="12.75" x14ac:dyDescent="0.2">
      <c r="A397" s="49">
        <v>393</v>
      </c>
      <c r="B397" s="50">
        <f>GD_CHUNG!B397</f>
        <v>10665</v>
      </c>
      <c r="C397" s="50" t="str">
        <f>GD_CHUNG!C397</f>
        <v>Trần Hồng Sơn</v>
      </c>
      <c r="D397" s="50" t="str">
        <f>GD_CHUNG!D397</f>
        <v>NV Lái xe - VHTTB</v>
      </c>
      <c r="E397" s="172">
        <f>VLOOKUP(B397,GD_CHAM_CONG!$C$6:$AN$532,38,FALSE)</f>
        <v>23</v>
      </c>
      <c r="F397" s="172">
        <f>VLOOKUP(C397,GD_CHAM_CONG!D397:AN397,36,FALSE)</f>
        <v>27</v>
      </c>
      <c r="G397" s="43">
        <f>E397/F397*DM_TI_LE!$F$26*GD_CHUNG!M397</f>
        <v>0</v>
      </c>
    </row>
    <row r="398" spans="1:7" ht="12.75" x14ac:dyDescent="0.2">
      <c r="A398" s="49">
        <v>394</v>
      </c>
      <c r="B398" s="50">
        <f>GD_CHUNG!B398</f>
        <v>10671</v>
      </c>
      <c r="C398" s="50" t="str">
        <f>GD_CHUNG!C398</f>
        <v>Lê Đức Duy</v>
      </c>
      <c r="D398" s="50" t="str">
        <f>GD_CHUNG!D398</f>
        <v>NV Lái xe - VHTTB</v>
      </c>
      <c r="E398" s="172">
        <f>VLOOKUP(B398,GD_CHAM_CONG!$C$6:$AN$532,38,FALSE)</f>
        <v>20</v>
      </c>
      <c r="F398" s="172">
        <f>VLOOKUP(C398,GD_CHAM_CONG!D398:AN398,36,FALSE)</f>
        <v>27</v>
      </c>
      <c r="G398" s="43">
        <f>E398/F398*DM_TI_LE!$F$26*GD_CHUNG!M398</f>
        <v>0</v>
      </c>
    </row>
    <row r="399" spans="1:7" ht="12.75" x14ac:dyDescent="0.2">
      <c r="A399" s="49">
        <v>395</v>
      </c>
      <c r="B399" s="50">
        <f>GD_CHUNG!B399</f>
        <v>10673</v>
      </c>
      <c r="C399" s="50" t="str">
        <f>GD_CHUNG!C399</f>
        <v>Đặng Xuân Sơn</v>
      </c>
      <c r="D399" s="50" t="str">
        <f>GD_CHUNG!D399</f>
        <v>NV Lái xe - VHTTB</v>
      </c>
      <c r="E399" s="172">
        <f>VLOOKUP(B399,GD_CHAM_CONG!$C$6:$AN$532,38,FALSE)</f>
        <v>27</v>
      </c>
      <c r="F399" s="172">
        <f>VLOOKUP(C399,GD_CHAM_CONG!D399:AN399,36,FALSE)</f>
        <v>27</v>
      </c>
      <c r="G399" s="43">
        <f>E399/F399*DM_TI_LE!$F$26*GD_CHUNG!M399</f>
        <v>0</v>
      </c>
    </row>
    <row r="400" spans="1:7" ht="12.75" x14ac:dyDescent="0.2">
      <c r="A400" s="49">
        <v>396</v>
      </c>
      <c r="B400" s="50">
        <f>GD_CHUNG!B400</f>
        <v>11091</v>
      </c>
      <c r="C400" s="50" t="str">
        <f>GD_CHUNG!C400</f>
        <v>Nguyễn Như Cương</v>
      </c>
      <c r="D400" s="50" t="str">
        <f>GD_CHUNG!D400</f>
        <v>NV Lái xe - VHTTB</v>
      </c>
      <c r="E400" s="172">
        <f>VLOOKUP(B400,GD_CHAM_CONG!$C$6:$AN$532,38,FALSE)</f>
        <v>27</v>
      </c>
      <c r="F400" s="172">
        <f>VLOOKUP(C400,GD_CHAM_CONG!D400:AN400,36,FALSE)</f>
        <v>27</v>
      </c>
      <c r="G400" s="43">
        <f>E400/F400*DM_TI_LE!$F$26*GD_CHUNG!M400</f>
        <v>0</v>
      </c>
    </row>
    <row r="401" spans="1:7" ht="12.75" x14ac:dyDescent="0.2">
      <c r="A401" s="49">
        <v>397</v>
      </c>
      <c r="B401" s="50">
        <f>GD_CHUNG!B401</f>
        <v>11093</v>
      </c>
      <c r="C401" s="50" t="str">
        <f>GD_CHUNG!C401</f>
        <v>Đỗ Chí Thanh</v>
      </c>
      <c r="D401" s="50" t="str">
        <f>GD_CHUNG!D401</f>
        <v>NV Lái xe - VHTTB</v>
      </c>
      <c r="E401" s="172">
        <f>VLOOKUP(B401,GD_CHAM_CONG!$C$6:$AN$532,38,FALSE)</f>
        <v>27</v>
      </c>
      <c r="F401" s="172">
        <f>VLOOKUP(C401,GD_CHAM_CONG!D401:AN401,36,FALSE)</f>
        <v>27</v>
      </c>
      <c r="G401" s="43">
        <f>E401/F401*DM_TI_LE!$F$26*GD_CHUNG!M401</f>
        <v>0</v>
      </c>
    </row>
    <row r="402" spans="1:7" ht="12.75" x14ac:dyDescent="0.2">
      <c r="A402" s="49">
        <v>398</v>
      </c>
      <c r="B402" s="50">
        <f>GD_CHUNG!B402</f>
        <v>12572</v>
      </c>
      <c r="C402" s="50" t="str">
        <f>GD_CHUNG!C402</f>
        <v>Trần Quốc Việt</v>
      </c>
      <c r="D402" s="50" t="str">
        <f>GD_CHUNG!D402</f>
        <v>NV Lái xe - VHTTB</v>
      </c>
      <c r="E402" s="172">
        <f>VLOOKUP(B402,GD_CHAM_CONG!$C$6:$AN$532,38,FALSE)</f>
        <v>27</v>
      </c>
      <c r="F402" s="172">
        <f>VLOOKUP(C402,GD_CHAM_CONG!D402:AN402,36,FALSE)</f>
        <v>27</v>
      </c>
      <c r="G402" s="43">
        <f>E402/F402*DM_TI_LE!$F$26*GD_CHUNG!M402</f>
        <v>0</v>
      </c>
    </row>
    <row r="403" spans="1:7" ht="12.75" x14ac:dyDescent="0.2">
      <c r="A403" s="49">
        <v>399</v>
      </c>
      <c r="B403" s="50">
        <f>GD_CHUNG!B403</f>
        <v>12573</v>
      </c>
      <c r="C403" s="50" t="str">
        <f>GD_CHUNG!C403</f>
        <v>Trần Thế Khánh</v>
      </c>
      <c r="D403" s="50" t="str">
        <f>GD_CHUNG!D403</f>
        <v>NV Lái xe - VHTTB</v>
      </c>
      <c r="E403" s="172">
        <f>VLOOKUP(B403,GD_CHAM_CONG!$C$6:$AN$532,38,FALSE)</f>
        <v>27</v>
      </c>
      <c r="F403" s="172">
        <f>VLOOKUP(C403,GD_CHAM_CONG!D403:AN403,36,FALSE)</f>
        <v>27</v>
      </c>
      <c r="G403" s="43">
        <f>E403/F403*DM_TI_LE!$F$26*GD_CHUNG!M403</f>
        <v>0</v>
      </c>
    </row>
    <row r="404" spans="1:7" ht="12.75" x14ac:dyDescent="0.2">
      <c r="A404" s="49">
        <v>400</v>
      </c>
      <c r="B404" s="50">
        <f>GD_CHUNG!B404</f>
        <v>12575</v>
      </c>
      <c r="C404" s="50" t="str">
        <f>GD_CHUNG!C404</f>
        <v>Nguyễn Văn Thắng</v>
      </c>
      <c r="D404" s="50" t="str">
        <f>GD_CHUNG!D404</f>
        <v>NV Lái xe - VHTTB</v>
      </c>
      <c r="E404" s="172">
        <f>VLOOKUP(B404,GD_CHAM_CONG!$C$6:$AN$532,38,FALSE)</f>
        <v>27</v>
      </c>
      <c r="F404" s="172">
        <f>VLOOKUP(C404,GD_CHAM_CONG!D404:AN404,36,FALSE)</f>
        <v>27</v>
      </c>
      <c r="G404" s="43">
        <f>E404/F404*DM_TI_LE!$F$26*GD_CHUNG!M404</f>
        <v>0</v>
      </c>
    </row>
    <row r="405" spans="1:7" ht="12.75" x14ac:dyDescent="0.2">
      <c r="A405" s="49">
        <v>401</v>
      </c>
      <c r="B405" s="50">
        <f>GD_CHUNG!B405</f>
        <v>12577</v>
      </c>
      <c r="C405" s="50" t="str">
        <f>GD_CHUNG!C405</f>
        <v>Lê Ngọc Hùng</v>
      </c>
      <c r="D405" s="50" t="str">
        <f>GD_CHUNG!D405</f>
        <v>NV Lái xe - VHTTB</v>
      </c>
      <c r="E405" s="172">
        <f>VLOOKUP(B405,GD_CHAM_CONG!$C$6:$AN$532,38,FALSE)</f>
        <v>27</v>
      </c>
      <c r="F405" s="172">
        <f>VLOOKUP(C405,GD_CHAM_CONG!D405:AN405,36,FALSE)</f>
        <v>27</v>
      </c>
      <c r="G405" s="43">
        <f>E405/F405*DM_TI_LE!$F$26*GD_CHUNG!M405</f>
        <v>0</v>
      </c>
    </row>
    <row r="406" spans="1:7" ht="12.75" x14ac:dyDescent="0.2">
      <c r="A406" s="49">
        <v>402</v>
      </c>
      <c r="B406" s="50">
        <f>GD_CHUNG!B406</f>
        <v>12579</v>
      </c>
      <c r="C406" s="50" t="str">
        <f>GD_CHUNG!C406</f>
        <v>Nguyễn Ngọc Công</v>
      </c>
      <c r="D406" s="50" t="str">
        <f>GD_CHUNG!D406</f>
        <v>NV Lái xe - VHTTB</v>
      </c>
      <c r="E406" s="172">
        <f>VLOOKUP(B406,GD_CHAM_CONG!$C$6:$AN$532,38,FALSE)</f>
        <v>27</v>
      </c>
      <c r="F406" s="172">
        <f>VLOOKUP(C406,GD_CHAM_CONG!D406:AN406,36,FALSE)</f>
        <v>27</v>
      </c>
      <c r="G406" s="43">
        <f>E406/F406*DM_TI_LE!$F$26*GD_CHUNG!M406</f>
        <v>0</v>
      </c>
    </row>
    <row r="407" spans="1:7" ht="12.75" x14ac:dyDescent="0.2">
      <c r="A407" s="49">
        <v>403</v>
      </c>
      <c r="B407" s="50">
        <f>GD_CHUNG!B407</f>
        <v>13750</v>
      </c>
      <c r="C407" s="50" t="str">
        <f>GD_CHUNG!C407</f>
        <v>Lê Anh Hùng</v>
      </c>
      <c r="D407" s="50" t="str">
        <f>GD_CHUNG!D407</f>
        <v>NV Lái xe - VHTTB</v>
      </c>
      <c r="E407" s="172">
        <f>VLOOKUP(B407,GD_CHAM_CONG!$C$6:$AN$532,38,FALSE)</f>
        <v>12</v>
      </c>
      <c r="F407" s="172">
        <f>VLOOKUP(C407,GD_CHAM_CONG!D407:AN407,36,FALSE)</f>
        <v>27</v>
      </c>
      <c r="G407" s="43">
        <f>E407/F407*DM_TI_LE!$F$26*GD_CHUNG!M407</f>
        <v>0</v>
      </c>
    </row>
    <row r="408" spans="1:7" ht="12.75" x14ac:dyDescent="0.2">
      <c r="A408" s="49">
        <v>404</v>
      </c>
      <c r="B408" s="50">
        <f>GD_CHUNG!B408</f>
        <v>13751</v>
      </c>
      <c r="C408" s="50" t="str">
        <f>GD_CHUNG!C408</f>
        <v>Nguyễn Mạnh Hùng</v>
      </c>
      <c r="D408" s="50" t="str">
        <f>GD_CHUNG!D408</f>
        <v>NV Lái xe - VHTTB</v>
      </c>
      <c r="E408" s="172">
        <f>VLOOKUP(B408,GD_CHAM_CONG!$C$6:$AN$532,38,FALSE)</f>
        <v>12</v>
      </c>
      <c r="F408" s="172">
        <f>VLOOKUP(C408,GD_CHAM_CONG!D408:AN408,36,FALSE)</f>
        <v>27</v>
      </c>
      <c r="G408" s="43">
        <f>E408/F408*DM_TI_LE!$F$26*GD_CHUNG!M408</f>
        <v>0</v>
      </c>
    </row>
    <row r="409" spans="1:7" ht="12.75" x14ac:dyDescent="0.2">
      <c r="A409" s="49">
        <v>405</v>
      </c>
      <c r="B409" s="50">
        <f>GD_CHUNG!B409</f>
        <v>10758</v>
      </c>
      <c r="C409" s="50" t="str">
        <f>GD_CHUNG!C409</f>
        <v>Trương Thị Minh Phượng</v>
      </c>
      <c r="D409" s="50" t="str">
        <f>GD_CHUNG!D409</f>
        <v>Đội phó</v>
      </c>
      <c r="E409" s="172">
        <f>VLOOKUP(B409,GD_CHAM_CONG!$C$6:$AN$532,38,FALSE)</f>
        <v>27</v>
      </c>
      <c r="F409" s="172">
        <f>VLOOKUP(C409,GD_CHAM_CONG!D409:AN409,36,FALSE)</f>
        <v>27</v>
      </c>
      <c r="G409" s="43">
        <f>E409/F409*DM_TI_LE!$F$26*GD_CHUNG!M409</f>
        <v>0</v>
      </c>
    </row>
    <row r="410" spans="1:7" ht="12.75" x14ac:dyDescent="0.2">
      <c r="A410" s="49">
        <v>406</v>
      </c>
      <c r="B410" s="50">
        <f>GD_CHUNG!B410</f>
        <v>10644</v>
      </c>
      <c r="C410" s="50" t="str">
        <f>GD_CHUNG!C410</f>
        <v>Nguyễn Văn Bình</v>
      </c>
      <c r="D410" s="50" t="str">
        <f>GD_CHUNG!D410</f>
        <v>KTV mặt đất</v>
      </c>
      <c r="E410" s="172">
        <f>VLOOKUP(B410,GD_CHAM_CONG!$C$6:$AN$532,38,FALSE)</f>
        <v>27</v>
      </c>
      <c r="F410" s="172">
        <f>VLOOKUP(C410,GD_CHAM_CONG!D410:AN410,36,FALSE)</f>
        <v>27</v>
      </c>
      <c r="G410" s="43">
        <f>E410/F410*DM_TI_LE!$F$26*GD_CHUNG!M410</f>
        <v>0</v>
      </c>
    </row>
    <row r="411" spans="1:7" ht="12.75" x14ac:dyDescent="0.2">
      <c r="A411" s="49">
        <v>407</v>
      </c>
      <c r="B411" s="50">
        <f>GD_CHUNG!B411</f>
        <v>10645</v>
      </c>
      <c r="C411" s="50" t="str">
        <f>GD_CHUNG!C411</f>
        <v>Thân Hoài Nam</v>
      </c>
      <c r="D411" s="50" t="str">
        <f>GD_CHUNG!D411</f>
        <v>KTV mặt đất</v>
      </c>
      <c r="E411" s="172">
        <f>VLOOKUP(B411,GD_CHAM_CONG!$C$6:$AN$532,38,FALSE)</f>
        <v>27</v>
      </c>
      <c r="F411" s="172">
        <f>VLOOKUP(C411,GD_CHAM_CONG!D411:AN411,36,FALSE)</f>
        <v>27</v>
      </c>
      <c r="G411" s="43">
        <f>E411/F411*DM_TI_LE!$F$26*GD_CHUNG!M411</f>
        <v>0</v>
      </c>
    </row>
    <row r="412" spans="1:7" ht="12.75" x14ac:dyDescent="0.2">
      <c r="A412" s="49">
        <v>408</v>
      </c>
      <c r="B412" s="50">
        <f>GD_CHUNG!B412</f>
        <v>13531</v>
      </c>
      <c r="C412" s="50" t="str">
        <f>GD_CHUNG!C412</f>
        <v>Võ Thị Vân</v>
      </c>
      <c r="D412" s="50" t="str">
        <f>GD_CHUNG!D412</f>
        <v>Nhân viên vệ sinh khu bay</v>
      </c>
      <c r="E412" s="172">
        <f>VLOOKUP(B412,GD_CHAM_CONG!$C$6:$AN$532,38,FALSE)</f>
        <v>27</v>
      </c>
      <c r="F412" s="172">
        <f>VLOOKUP(C412,GD_CHAM_CONG!D412:AN412,36,FALSE)</f>
        <v>27</v>
      </c>
      <c r="G412" s="43">
        <f>E412/F412*DM_TI_LE!$F$26*GD_CHUNG!M412</f>
        <v>0</v>
      </c>
    </row>
    <row r="413" spans="1:7" ht="12.75" x14ac:dyDescent="0.2">
      <c r="A413" s="49">
        <v>409</v>
      </c>
      <c r="B413" s="50">
        <f>GD_CHUNG!B413</f>
        <v>12508</v>
      </c>
      <c r="C413" s="50" t="str">
        <f>GD_CHUNG!C413</f>
        <v>Nguyễn Hồng Nhung</v>
      </c>
      <c r="D413" s="50" t="str">
        <f>GD_CHUNG!D413</f>
        <v>Nv vệ sinh</v>
      </c>
      <c r="E413" s="172">
        <f>VLOOKUP(B413,GD_CHAM_CONG!$C$6:$AN$532,38,FALSE)</f>
        <v>27</v>
      </c>
      <c r="F413" s="172">
        <f>VLOOKUP(C413,GD_CHAM_CONG!D413:AN413,36,FALSE)</f>
        <v>27</v>
      </c>
      <c r="G413" s="43">
        <f>E413/F413*DM_TI_LE!$F$26*GD_CHUNG!M413</f>
        <v>0</v>
      </c>
    </row>
    <row r="414" spans="1:7" ht="12.75" x14ac:dyDescent="0.2">
      <c r="A414" s="49">
        <v>410</v>
      </c>
      <c r="B414" s="50">
        <f>GD_CHUNG!B414</f>
        <v>12596</v>
      </c>
      <c r="C414" s="50" t="str">
        <f>GD_CHUNG!C414</f>
        <v>Phan Thị Hải Yến</v>
      </c>
      <c r="D414" s="50" t="str">
        <f>GD_CHUNG!D414</f>
        <v>Nv vệ sinh</v>
      </c>
      <c r="E414" s="172">
        <f>VLOOKUP(B414,GD_CHAM_CONG!$C$6:$AN$532,38,FALSE)</f>
        <v>27</v>
      </c>
      <c r="F414" s="172">
        <f>VLOOKUP(C414,GD_CHAM_CONG!D414:AN414,36,FALSE)</f>
        <v>27</v>
      </c>
      <c r="G414" s="43">
        <f>E414/F414*DM_TI_LE!$F$26*GD_CHUNG!M414</f>
        <v>0</v>
      </c>
    </row>
    <row r="415" spans="1:7" ht="12.75" x14ac:dyDescent="0.2">
      <c r="A415" s="49">
        <v>411</v>
      </c>
      <c r="B415" s="50">
        <f>GD_CHUNG!B415</f>
        <v>12597</v>
      </c>
      <c r="C415" s="50" t="str">
        <f>GD_CHUNG!C415</f>
        <v>Doãn Thị Thanh Hà</v>
      </c>
      <c r="D415" s="50" t="str">
        <f>GD_CHUNG!D415</f>
        <v>Nv vệ sinh</v>
      </c>
      <c r="E415" s="172">
        <f>VLOOKUP(B415,GD_CHAM_CONG!$C$6:$AN$532,38,FALSE)</f>
        <v>27</v>
      </c>
      <c r="F415" s="172">
        <f>VLOOKUP(C415,GD_CHAM_CONG!D415:AN415,36,FALSE)</f>
        <v>27</v>
      </c>
      <c r="G415" s="43">
        <f>E415/F415*DM_TI_LE!$F$26*GD_CHUNG!M415</f>
        <v>0</v>
      </c>
    </row>
    <row r="416" spans="1:7" ht="12.75" x14ac:dyDescent="0.2">
      <c r="A416" s="49">
        <v>412</v>
      </c>
      <c r="B416" s="50">
        <f>GD_CHUNG!B416</f>
        <v>13098</v>
      </c>
      <c r="C416" s="50" t="str">
        <f>GD_CHUNG!C416</f>
        <v>Đặng Thị Thúy Hằng</v>
      </c>
      <c r="D416" s="50" t="str">
        <f>GD_CHUNG!D416</f>
        <v>Nv vệ sinh</v>
      </c>
      <c r="E416" s="172">
        <f>VLOOKUP(B416,GD_CHAM_CONG!$C$6:$AN$532,38,FALSE)</f>
        <v>27</v>
      </c>
      <c r="F416" s="172">
        <f>VLOOKUP(C416,GD_CHAM_CONG!D416:AN416,36,FALSE)</f>
        <v>27</v>
      </c>
      <c r="G416" s="43">
        <f>E416/F416*DM_TI_LE!$F$26*GD_CHUNG!M416</f>
        <v>0</v>
      </c>
    </row>
    <row r="417" spans="1:7" ht="12.75" x14ac:dyDescent="0.2">
      <c r="A417" s="49">
        <v>413</v>
      </c>
      <c r="B417" s="50">
        <f>GD_CHUNG!B417</f>
        <v>13100</v>
      </c>
      <c r="C417" s="50" t="str">
        <f>GD_CHUNG!C417</f>
        <v>Nguyễn Thị Mến</v>
      </c>
      <c r="D417" s="50" t="str">
        <f>GD_CHUNG!D417</f>
        <v>Nv vệ sinh</v>
      </c>
      <c r="E417" s="172">
        <f>VLOOKUP(B417,GD_CHAM_CONG!$C$6:$AN$532,38,FALSE)</f>
        <v>27</v>
      </c>
      <c r="F417" s="172">
        <f>VLOOKUP(C417,GD_CHAM_CONG!D417:AN417,36,FALSE)</f>
        <v>27</v>
      </c>
      <c r="G417" s="43">
        <f>E417/F417*DM_TI_LE!$F$26*GD_CHUNG!M417</f>
        <v>0</v>
      </c>
    </row>
    <row r="418" spans="1:7" ht="12.75" x14ac:dyDescent="0.2">
      <c r="A418" s="49">
        <v>414</v>
      </c>
      <c r="B418" s="50">
        <f>GD_CHUNG!B418</f>
        <v>10754</v>
      </c>
      <c r="C418" s="50" t="str">
        <f>GD_CHUNG!C418</f>
        <v>Đào Hồng Phúc</v>
      </c>
      <c r="D418" s="50" t="str">
        <f>GD_CHUNG!D418</f>
        <v>Nv VS MB</v>
      </c>
      <c r="E418" s="172">
        <f>VLOOKUP(B418,GD_CHAM_CONG!$C$6:$AN$532,38,FALSE)</f>
        <v>27</v>
      </c>
      <c r="F418" s="172">
        <f>VLOOKUP(C418,GD_CHAM_CONG!D418:AN418,36,FALSE)</f>
        <v>27</v>
      </c>
      <c r="G418" s="43">
        <f>E418/F418*DM_TI_LE!$F$26*GD_CHUNG!M418</f>
        <v>0</v>
      </c>
    </row>
    <row r="419" spans="1:7" ht="12.75" x14ac:dyDescent="0.2">
      <c r="A419" s="49">
        <v>415</v>
      </c>
      <c r="B419" s="50">
        <f>GD_CHUNG!B419</f>
        <v>10755</v>
      </c>
      <c r="C419" s="50" t="str">
        <f>GD_CHUNG!C419</f>
        <v>Quàng Thị Hạnh</v>
      </c>
      <c r="D419" s="50" t="str">
        <f>GD_CHUNG!D419</f>
        <v>Nv VS MB</v>
      </c>
      <c r="E419" s="172">
        <f>VLOOKUP(B419,GD_CHAM_CONG!$C$6:$AN$532,38,FALSE)</f>
        <v>27</v>
      </c>
      <c r="F419" s="172">
        <f>VLOOKUP(C419,GD_CHAM_CONG!D419:AN419,36,FALSE)</f>
        <v>27</v>
      </c>
      <c r="G419" s="43">
        <f>E419/F419*DM_TI_LE!$F$26*GD_CHUNG!M419</f>
        <v>0</v>
      </c>
    </row>
    <row r="420" spans="1:7" ht="12.75" x14ac:dyDescent="0.2">
      <c r="A420" s="49">
        <v>416</v>
      </c>
      <c r="B420" s="50">
        <f>GD_CHUNG!B420</f>
        <v>10756</v>
      </c>
      <c r="C420" s="50" t="str">
        <f>GD_CHUNG!C420</f>
        <v>Nguyễn Bình Minh</v>
      </c>
      <c r="D420" s="50" t="str">
        <f>GD_CHUNG!D420</f>
        <v>Nv VS MB</v>
      </c>
      <c r="E420" s="172">
        <f>VLOOKUP(B420,GD_CHAM_CONG!$C$6:$AN$532,38,FALSE)</f>
        <v>27</v>
      </c>
      <c r="F420" s="172">
        <f>VLOOKUP(C420,GD_CHAM_CONG!D420:AN420,36,FALSE)</f>
        <v>27</v>
      </c>
      <c r="G420" s="43">
        <f>E420/F420*DM_TI_LE!$F$26*GD_CHUNG!M420</f>
        <v>0</v>
      </c>
    </row>
    <row r="421" spans="1:7" ht="12.75" x14ac:dyDescent="0.2">
      <c r="A421" s="49">
        <v>417</v>
      </c>
      <c r="B421" s="50">
        <f>GD_CHUNG!B421</f>
        <v>10757</v>
      </c>
      <c r="C421" s="50" t="str">
        <f>GD_CHUNG!C421</f>
        <v>Nguyễn Văn Quý</v>
      </c>
      <c r="D421" s="50" t="str">
        <f>GD_CHUNG!D421</f>
        <v>NV Lái xe - VHTTB</v>
      </c>
      <c r="E421" s="172">
        <f>VLOOKUP(B421,GD_CHAM_CONG!$C$6:$AN$532,38,FALSE)</f>
        <v>27</v>
      </c>
      <c r="F421" s="172">
        <f>VLOOKUP(C421,GD_CHAM_CONG!D421:AN421,36,FALSE)</f>
        <v>27</v>
      </c>
      <c r="G421" s="43">
        <f>E421/F421*DM_TI_LE!$F$26*GD_CHUNG!M421</f>
        <v>0</v>
      </c>
    </row>
    <row r="422" spans="1:7" ht="12.75" x14ac:dyDescent="0.2">
      <c r="A422" s="49">
        <v>418</v>
      </c>
      <c r="B422" s="50">
        <f>GD_CHUNG!B422</f>
        <v>10759</v>
      </c>
      <c r="C422" s="50" t="str">
        <f>GD_CHUNG!C422</f>
        <v>Nguyễn Anh Đức</v>
      </c>
      <c r="D422" s="50" t="str">
        <f>GD_CHUNG!D422</f>
        <v>Nv VS MB</v>
      </c>
      <c r="E422" s="172">
        <f>VLOOKUP(B422,GD_CHAM_CONG!$C$6:$AN$532,38,FALSE)</f>
        <v>27</v>
      </c>
      <c r="F422" s="172">
        <f>VLOOKUP(C422,GD_CHAM_CONG!D422:AN422,36,FALSE)</f>
        <v>27</v>
      </c>
      <c r="G422" s="43">
        <f>E422/F422*DM_TI_LE!$F$26*GD_CHUNG!M422</f>
        <v>0</v>
      </c>
    </row>
    <row r="423" spans="1:7" ht="12.75" x14ac:dyDescent="0.2">
      <c r="A423" s="49">
        <v>419</v>
      </c>
      <c r="B423" s="50">
        <f>GD_CHUNG!B423</f>
        <v>10760</v>
      </c>
      <c r="C423" s="50" t="str">
        <f>GD_CHUNG!C423</f>
        <v>Trần Thị Ngọc Lan</v>
      </c>
      <c r="D423" s="50" t="str">
        <f>GD_CHUNG!D423</f>
        <v>Nv VS MB</v>
      </c>
      <c r="E423" s="172">
        <f>VLOOKUP(B423,GD_CHAM_CONG!$C$6:$AN$532,38,FALSE)</f>
        <v>0</v>
      </c>
      <c r="F423" s="172">
        <f>VLOOKUP(C423,GD_CHAM_CONG!D423:AN423,36,FALSE)</f>
        <v>27</v>
      </c>
      <c r="G423" s="43">
        <f>E423/F423*DM_TI_LE!$F$26*GD_CHUNG!M423</f>
        <v>0</v>
      </c>
    </row>
    <row r="424" spans="1:7" ht="12.75" x14ac:dyDescent="0.2">
      <c r="A424" s="49">
        <v>420</v>
      </c>
      <c r="B424" s="50">
        <f>GD_CHUNG!B424</f>
        <v>10761</v>
      </c>
      <c r="C424" s="50" t="str">
        <f>GD_CHUNG!C424</f>
        <v>Nguyễn Thị Anh Thơ</v>
      </c>
      <c r="D424" s="50" t="str">
        <f>GD_CHUNG!D424</f>
        <v>Nv VS MB</v>
      </c>
      <c r="E424" s="172">
        <f>VLOOKUP(B424,GD_CHAM_CONG!$C$6:$AN$532,38,FALSE)</f>
        <v>27</v>
      </c>
      <c r="F424" s="172">
        <f>VLOOKUP(C424,GD_CHAM_CONG!D424:AN424,36,FALSE)</f>
        <v>27</v>
      </c>
      <c r="G424" s="43">
        <f>E424/F424*DM_TI_LE!$F$26*GD_CHUNG!M424</f>
        <v>0</v>
      </c>
    </row>
    <row r="425" spans="1:7" ht="12.75" x14ac:dyDescent="0.2">
      <c r="A425" s="49">
        <v>421</v>
      </c>
      <c r="B425" s="50">
        <f>GD_CHUNG!B425</f>
        <v>10762</v>
      </c>
      <c r="C425" s="50" t="str">
        <f>GD_CHUNG!C425</f>
        <v>Nguyễn Thị Kim Thu</v>
      </c>
      <c r="D425" s="50" t="str">
        <f>GD_CHUNG!D425</f>
        <v>Nv VS MB</v>
      </c>
      <c r="E425" s="172">
        <f>VLOOKUP(B425,GD_CHAM_CONG!$C$6:$AN$532,38,FALSE)</f>
        <v>27</v>
      </c>
      <c r="F425" s="172">
        <f>VLOOKUP(C425,GD_CHAM_CONG!D425:AN425,36,FALSE)</f>
        <v>27</v>
      </c>
      <c r="G425" s="43">
        <f>E425/F425*DM_TI_LE!$F$26*GD_CHUNG!M425</f>
        <v>155000</v>
      </c>
    </row>
    <row r="426" spans="1:7" ht="12.75" x14ac:dyDescent="0.2">
      <c r="A426" s="49">
        <v>422</v>
      </c>
      <c r="B426" s="50">
        <f>GD_CHUNG!B426</f>
        <v>10763</v>
      </c>
      <c r="C426" s="50" t="str">
        <f>GD_CHUNG!C426</f>
        <v>Nguyễn Thị Ngà</v>
      </c>
      <c r="D426" s="50" t="str">
        <f>GD_CHUNG!D426</f>
        <v>Nv VS MB</v>
      </c>
      <c r="E426" s="172">
        <f>VLOOKUP(B426,GD_CHAM_CONG!$C$6:$AN$532,38,FALSE)</f>
        <v>27</v>
      </c>
      <c r="F426" s="172">
        <f>VLOOKUP(C426,GD_CHAM_CONG!D426:AN426,36,FALSE)</f>
        <v>27</v>
      </c>
      <c r="G426" s="43">
        <f>E426/F426*DM_TI_LE!$F$26*GD_CHUNG!M426</f>
        <v>0</v>
      </c>
    </row>
    <row r="427" spans="1:7" ht="12.75" x14ac:dyDescent="0.2">
      <c r="A427" s="49">
        <v>423</v>
      </c>
      <c r="B427" s="50">
        <f>GD_CHUNG!B427</f>
        <v>10764</v>
      </c>
      <c r="C427" s="50" t="str">
        <f>GD_CHUNG!C427</f>
        <v>Nguyễn Thị Kim Anh</v>
      </c>
      <c r="D427" s="50" t="str">
        <f>GD_CHUNG!D427</f>
        <v>Nv VS MB</v>
      </c>
      <c r="E427" s="172">
        <f>VLOOKUP(B427,GD_CHAM_CONG!$C$6:$AN$532,38,FALSE)</f>
        <v>27</v>
      </c>
      <c r="F427" s="172">
        <f>VLOOKUP(C427,GD_CHAM_CONG!D427:AN427,36,FALSE)</f>
        <v>27</v>
      </c>
      <c r="G427" s="43">
        <f>E427/F427*DM_TI_LE!$F$26*GD_CHUNG!M427</f>
        <v>0</v>
      </c>
    </row>
    <row r="428" spans="1:7" ht="12.75" x14ac:dyDescent="0.2">
      <c r="A428" s="49">
        <v>424</v>
      </c>
      <c r="B428" s="50">
        <f>GD_CHUNG!B428</f>
        <v>10766</v>
      </c>
      <c r="C428" s="50" t="str">
        <f>GD_CHUNG!C428</f>
        <v>Nguyễn Thị Mai</v>
      </c>
      <c r="D428" s="50" t="str">
        <f>GD_CHUNG!D428</f>
        <v>Nv VS MB</v>
      </c>
      <c r="E428" s="172">
        <f>VLOOKUP(B428,GD_CHAM_CONG!$C$6:$AN$532,38,FALSE)</f>
        <v>27</v>
      </c>
      <c r="F428" s="172">
        <f>VLOOKUP(C428,GD_CHAM_CONG!D428:AN428,36,FALSE)</f>
        <v>27</v>
      </c>
      <c r="G428" s="43">
        <f>E428/F428*DM_TI_LE!$F$26*GD_CHUNG!M428</f>
        <v>0</v>
      </c>
    </row>
    <row r="429" spans="1:7" ht="12.75" x14ac:dyDescent="0.2">
      <c r="A429" s="49">
        <v>425</v>
      </c>
      <c r="B429" s="50">
        <f>GD_CHUNG!B429</f>
        <v>10767</v>
      </c>
      <c r="C429" s="50" t="str">
        <f>GD_CHUNG!C429</f>
        <v>Nguyễn Thị Huệ</v>
      </c>
      <c r="D429" s="50" t="str">
        <f>GD_CHUNG!D429</f>
        <v>Nv VS MB</v>
      </c>
      <c r="E429" s="172">
        <f>VLOOKUP(B429,GD_CHAM_CONG!$C$6:$AN$532,38,FALSE)</f>
        <v>27</v>
      </c>
      <c r="F429" s="172">
        <f>VLOOKUP(C429,GD_CHAM_CONG!D429:AN429,36,FALSE)</f>
        <v>27</v>
      </c>
      <c r="G429" s="43">
        <f>E429/F429*DM_TI_LE!$F$26*GD_CHUNG!M429</f>
        <v>0</v>
      </c>
    </row>
    <row r="430" spans="1:7" ht="12.75" x14ac:dyDescent="0.2">
      <c r="A430" s="49">
        <v>426</v>
      </c>
      <c r="B430" s="50">
        <f>GD_CHUNG!B430</f>
        <v>10768</v>
      </c>
      <c r="C430" s="50" t="str">
        <f>GD_CHUNG!C430</f>
        <v>Trần Duyên Hải</v>
      </c>
      <c r="D430" s="50" t="str">
        <f>GD_CHUNG!D430</f>
        <v>Nv VS MB</v>
      </c>
      <c r="E430" s="172">
        <f>VLOOKUP(B430,GD_CHAM_CONG!$C$6:$AN$532,38,FALSE)</f>
        <v>27</v>
      </c>
      <c r="F430" s="172">
        <f>VLOOKUP(C430,GD_CHAM_CONG!D430:AN430,36,FALSE)</f>
        <v>27</v>
      </c>
      <c r="G430" s="43">
        <f>E430/F430*DM_TI_LE!$F$26*GD_CHUNG!M430</f>
        <v>0</v>
      </c>
    </row>
    <row r="431" spans="1:7" ht="12.75" x14ac:dyDescent="0.2">
      <c r="A431" s="49">
        <v>427</v>
      </c>
      <c r="B431" s="50">
        <f>GD_CHUNG!B431</f>
        <v>10769</v>
      </c>
      <c r="C431" s="50" t="str">
        <f>GD_CHUNG!C431</f>
        <v>Nguyễn Thị Hải Yến</v>
      </c>
      <c r="D431" s="50" t="str">
        <f>GD_CHUNG!D431</f>
        <v>Nv VS MB</v>
      </c>
      <c r="E431" s="172">
        <f>VLOOKUP(B431,GD_CHAM_CONG!$C$6:$AN$532,38,FALSE)</f>
        <v>27</v>
      </c>
      <c r="F431" s="172">
        <f>VLOOKUP(C431,GD_CHAM_CONG!D431:AN431,36,FALSE)</f>
        <v>27</v>
      </c>
      <c r="G431" s="43">
        <f>E431/F431*DM_TI_LE!$F$26*GD_CHUNG!M431</f>
        <v>0</v>
      </c>
    </row>
    <row r="432" spans="1:7" ht="12.75" x14ac:dyDescent="0.2">
      <c r="A432" s="49">
        <v>428</v>
      </c>
      <c r="B432" s="50">
        <f>GD_CHUNG!B432</f>
        <v>10770</v>
      </c>
      <c r="C432" s="50" t="str">
        <f>GD_CHUNG!C432</f>
        <v>Trần Trọng Anh Chí</v>
      </c>
      <c r="D432" s="50" t="str">
        <f>GD_CHUNG!D432</f>
        <v>Nv VS MB</v>
      </c>
      <c r="E432" s="172">
        <f>VLOOKUP(B432,GD_CHAM_CONG!$C$6:$AN$532,38,FALSE)</f>
        <v>27</v>
      </c>
      <c r="F432" s="172">
        <f>VLOOKUP(C432,GD_CHAM_CONG!D432:AN432,36,FALSE)</f>
        <v>27</v>
      </c>
      <c r="G432" s="43">
        <f>E432/F432*DM_TI_LE!$F$26*GD_CHUNG!M432</f>
        <v>0</v>
      </c>
    </row>
    <row r="433" spans="1:7" ht="12.75" x14ac:dyDescent="0.2">
      <c r="A433" s="49">
        <v>429</v>
      </c>
      <c r="B433" s="50">
        <f>GD_CHUNG!B433</f>
        <v>10771</v>
      </c>
      <c r="C433" s="50" t="str">
        <f>GD_CHUNG!C433</f>
        <v>Trần Thị Thu Thuỷ</v>
      </c>
      <c r="D433" s="50" t="str">
        <f>GD_CHUNG!D433</f>
        <v>Nv VS MB</v>
      </c>
      <c r="E433" s="172">
        <f>VLOOKUP(B433,GD_CHAM_CONG!$C$6:$AN$532,38,FALSE)</f>
        <v>27</v>
      </c>
      <c r="F433" s="172">
        <f>VLOOKUP(C433,GD_CHAM_CONG!D433:AN433,36,FALSE)</f>
        <v>27</v>
      </c>
      <c r="G433" s="43">
        <f>E433/F433*DM_TI_LE!$F$26*GD_CHUNG!M433</f>
        <v>0</v>
      </c>
    </row>
    <row r="434" spans="1:7" ht="12.75" x14ac:dyDescent="0.2">
      <c r="A434" s="49">
        <v>430</v>
      </c>
      <c r="B434" s="50">
        <f>GD_CHUNG!B434</f>
        <v>10772</v>
      </c>
      <c r="C434" s="50" t="str">
        <f>GD_CHUNG!C434</f>
        <v>Đậu Thị Hồng Nguyệt</v>
      </c>
      <c r="D434" s="50" t="str">
        <f>GD_CHUNG!D434</f>
        <v>Nv VS MB</v>
      </c>
      <c r="E434" s="172">
        <f>VLOOKUP(B434,GD_CHAM_CONG!$C$6:$AN$532,38,FALSE)</f>
        <v>27</v>
      </c>
      <c r="F434" s="172">
        <f>VLOOKUP(C434,GD_CHAM_CONG!D434:AN434,36,FALSE)</f>
        <v>27</v>
      </c>
      <c r="G434" s="43">
        <f>E434/F434*DM_TI_LE!$F$26*GD_CHUNG!M434</f>
        <v>0</v>
      </c>
    </row>
    <row r="435" spans="1:7" ht="12.75" x14ac:dyDescent="0.2">
      <c r="A435" s="49">
        <v>431</v>
      </c>
      <c r="B435" s="50">
        <f>GD_CHUNG!B435</f>
        <v>10773</v>
      </c>
      <c r="C435" s="50" t="str">
        <f>GD_CHUNG!C435</f>
        <v>Nguyễn Thị Mến</v>
      </c>
      <c r="D435" s="50" t="str">
        <f>GD_CHUNG!D435</f>
        <v>Nv VS MB</v>
      </c>
      <c r="E435" s="172">
        <f>VLOOKUP(B435,GD_CHAM_CONG!$C$6:$AN$532,38,FALSE)</f>
        <v>27</v>
      </c>
      <c r="F435" s="172">
        <f>VLOOKUP(C435,GD_CHAM_CONG!D435:AN435,36,FALSE)</f>
        <v>27</v>
      </c>
      <c r="G435" s="43">
        <f>E435/F435*DM_TI_LE!$F$26*GD_CHUNG!M435</f>
        <v>155000</v>
      </c>
    </row>
    <row r="436" spans="1:7" ht="12.75" x14ac:dyDescent="0.2">
      <c r="A436" s="49">
        <v>432</v>
      </c>
      <c r="B436" s="50">
        <f>GD_CHUNG!B436</f>
        <v>10774</v>
      </c>
      <c r="C436" s="50" t="str">
        <f>GD_CHUNG!C436</f>
        <v>Lò Thị Phượng</v>
      </c>
      <c r="D436" s="50" t="str">
        <f>GD_CHUNG!D436</f>
        <v>Nv VS MB</v>
      </c>
      <c r="E436" s="172">
        <f>VLOOKUP(B436,GD_CHAM_CONG!$C$6:$AN$532,38,FALSE)</f>
        <v>0</v>
      </c>
      <c r="F436" s="172">
        <f>VLOOKUP(C436,GD_CHAM_CONG!D436:AN436,36,FALSE)</f>
        <v>27</v>
      </c>
      <c r="G436" s="43">
        <f>E436/F436*DM_TI_LE!$F$26*GD_CHUNG!M436</f>
        <v>0</v>
      </c>
    </row>
    <row r="437" spans="1:7" ht="12.75" x14ac:dyDescent="0.2">
      <c r="A437" s="49">
        <v>433</v>
      </c>
      <c r="B437" s="50">
        <f>GD_CHUNG!B437</f>
        <v>10775</v>
      </c>
      <c r="C437" s="50" t="str">
        <f>GD_CHUNG!C437</f>
        <v>Đặng Thị Thu Hường</v>
      </c>
      <c r="D437" s="50" t="str">
        <f>GD_CHUNG!D437</f>
        <v>Nv VS MB</v>
      </c>
      <c r="E437" s="172">
        <f>VLOOKUP(B437,GD_CHAM_CONG!$C$6:$AN$532,38,FALSE)</f>
        <v>27</v>
      </c>
      <c r="F437" s="172">
        <f>VLOOKUP(C437,GD_CHAM_CONG!D437:AN437,36,FALSE)</f>
        <v>27</v>
      </c>
      <c r="G437" s="43">
        <f>E437/F437*DM_TI_LE!$F$26*GD_CHUNG!M437</f>
        <v>0</v>
      </c>
    </row>
    <row r="438" spans="1:7" ht="12.75" x14ac:dyDescent="0.2">
      <c r="A438" s="49">
        <v>434</v>
      </c>
      <c r="B438" s="50">
        <f>GD_CHUNG!B438</f>
        <v>10776</v>
      </c>
      <c r="C438" s="50" t="str">
        <f>GD_CHUNG!C438</f>
        <v>Nguyễn Thị Thu</v>
      </c>
      <c r="D438" s="50" t="str">
        <f>GD_CHUNG!D438</f>
        <v>Nv VS MB</v>
      </c>
      <c r="E438" s="172">
        <f>VLOOKUP(B438,GD_CHAM_CONG!$C$6:$AN$532,38,FALSE)</f>
        <v>0</v>
      </c>
      <c r="F438" s="172">
        <f>VLOOKUP(C438,GD_CHAM_CONG!D438:AN438,36,FALSE)</f>
        <v>27</v>
      </c>
      <c r="G438" s="43">
        <f>E438/F438*DM_TI_LE!$F$26*GD_CHUNG!M438</f>
        <v>0</v>
      </c>
    </row>
    <row r="439" spans="1:7" ht="12.75" x14ac:dyDescent="0.2">
      <c r="A439" s="49">
        <v>435</v>
      </c>
      <c r="B439" s="50">
        <f>GD_CHUNG!B439</f>
        <v>10777</v>
      </c>
      <c r="C439" s="50" t="str">
        <f>GD_CHUNG!C439</f>
        <v>Nguyễn Thị Lý</v>
      </c>
      <c r="D439" s="50" t="str">
        <f>GD_CHUNG!D439</f>
        <v>Nv VS MB</v>
      </c>
      <c r="E439" s="172">
        <f>VLOOKUP(B439,GD_CHAM_CONG!$C$6:$AN$532,38,FALSE)</f>
        <v>27</v>
      </c>
      <c r="F439" s="172">
        <f>VLOOKUP(C439,GD_CHAM_CONG!D439:AN439,36,FALSE)</f>
        <v>27</v>
      </c>
      <c r="G439" s="43">
        <f>E439/F439*DM_TI_LE!$F$26*GD_CHUNG!M439</f>
        <v>0</v>
      </c>
    </row>
    <row r="440" spans="1:7" ht="12.75" x14ac:dyDescent="0.2">
      <c r="A440" s="49">
        <v>436</v>
      </c>
      <c r="B440" s="50">
        <f>GD_CHUNG!B440</f>
        <v>10780</v>
      </c>
      <c r="C440" s="50" t="str">
        <f>GD_CHUNG!C440</f>
        <v>Hoàng Hải Yến</v>
      </c>
      <c r="D440" s="50" t="str">
        <f>GD_CHUNG!D440</f>
        <v>Nv VS MB</v>
      </c>
      <c r="E440" s="172">
        <f>VLOOKUP(B440,GD_CHAM_CONG!$C$6:$AN$532,38,FALSE)</f>
        <v>27</v>
      </c>
      <c r="F440" s="172">
        <f>VLOOKUP(C440,GD_CHAM_CONG!D440:AN440,36,FALSE)</f>
        <v>27</v>
      </c>
      <c r="G440" s="43">
        <f>E440/F440*DM_TI_LE!$F$26*GD_CHUNG!M440</f>
        <v>0</v>
      </c>
    </row>
    <row r="441" spans="1:7" ht="12.75" x14ac:dyDescent="0.2">
      <c r="A441" s="49">
        <v>437</v>
      </c>
      <c r="B441" s="50">
        <f>GD_CHUNG!B441</f>
        <v>10781</v>
      </c>
      <c r="C441" s="50" t="str">
        <f>GD_CHUNG!C441</f>
        <v>Lê Phương Huyền</v>
      </c>
      <c r="D441" s="50" t="str">
        <f>GD_CHUNG!D441</f>
        <v>Nv VS MB</v>
      </c>
      <c r="E441" s="172">
        <f>VLOOKUP(B441,GD_CHAM_CONG!$C$6:$AN$532,38,FALSE)</f>
        <v>27</v>
      </c>
      <c r="F441" s="172">
        <f>VLOOKUP(C441,GD_CHAM_CONG!D441:AN441,36,FALSE)</f>
        <v>27</v>
      </c>
      <c r="G441" s="43">
        <f>E441/F441*DM_TI_LE!$F$26*GD_CHUNG!M441</f>
        <v>0</v>
      </c>
    </row>
    <row r="442" spans="1:7" ht="12.75" x14ac:dyDescent="0.2">
      <c r="A442" s="49">
        <v>438</v>
      </c>
      <c r="B442" s="50">
        <f>GD_CHUNG!B442</f>
        <v>10782</v>
      </c>
      <c r="C442" s="50" t="str">
        <f>GD_CHUNG!C442</f>
        <v>Phạm Thị Lan Phương</v>
      </c>
      <c r="D442" s="50" t="str">
        <f>GD_CHUNG!D442</f>
        <v>Nv VS MB</v>
      </c>
      <c r="E442" s="172">
        <f>VLOOKUP(B442,GD_CHAM_CONG!$C$6:$AN$532,38,FALSE)</f>
        <v>27</v>
      </c>
      <c r="F442" s="172">
        <f>VLOOKUP(C442,GD_CHAM_CONG!D442:AN442,36,FALSE)</f>
        <v>27</v>
      </c>
      <c r="G442" s="43">
        <f>E442/F442*DM_TI_LE!$F$26*GD_CHUNG!M442</f>
        <v>0</v>
      </c>
    </row>
    <row r="443" spans="1:7" ht="12.75" x14ac:dyDescent="0.2">
      <c r="A443" s="49">
        <v>439</v>
      </c>
      <c r="B443" s="50">
        <f>GD_CHUNG!B443</f>
        <v>10783</v>
      </c>
      <c r="C443" s="50" t="str">
        <f>GD_CHUNG!C443</f>
        <v>Phạm Thị Thúy Ngà</v>
      </c>
      <c r="D443" s="50" t="str">
        <f>GD_CHUNG!D443</f>
        <v>Nv VS MB</v>
      </c>
      <c r="E443" s="172">
        <f>VLOOKUP(B443,GD_CHAM_CONG!$C$6:$AN$532,38,FALSE)</f>
        <v>27</v>
      </c>
      <c r="F443" s="172">
        <f>VLOOKUP(C443,GD_CHAM_CONG!D443:AN443,36,FALSE)</f>
        <v>27</v>
      </c>
      <c r="G443" s="43">
        <f>E443/F443*DM_TI_LE!$F$26*GD_CHUNG!M443</f>
        <v>155000</v>
      </c>
    </row>
    <row r="444" spans="1:7" ht="12.75" x14ac:dyDescent="0.2">
      <c r="A444" s="49">
        <v>440</v>
      </c>
      <c r="B444" s="50">
        <f>GD_CHUNG!B444</f>
        <v>11769</v>
      </c>
      <c r="C444" s="50" t="str">
        <f>GD_CHUNG!C444</f>
        <v>Ngô Thị Hường</v>
      </c>
      <c r="D444" s="50" t="str">
        <f>GD_CHUNG!D444</f>
        <v>Nv VS MB</v>
      </c>
      <c r="E444" s="172">
        <f>VLOOKUP(B444,GD_CHAM_CONG!$C$6:$AN$532,38,FALSE)</f>
        <v>27</v>
      </c>
      <c r="F444" s="172">
        <f>VLOOKUP(C444,GD_CHAM_CONG!D444:AN444,36,FALSE)</f>
        <v>27</v>
      </c>
      <c r="G444" s="43">
        <f>E444/F444*DM_TI_LE!$F$26*GD_CHUNG!M444</f>
        <v>0</v>
      </c>
    </row>
    <row r="445" spans="1:7" ht="12.75" x14ac:dyDescent="0.2">
      <c r="A445" s="49">
        <v>441</v>
      </c>
      <c r="B445" s="50">
        <f>GD_CHUNG!B445</f>
        <v>201502</v>
      </c>
      <c r="C445" s="50" t="str">
        <f>GD_CHUNG!C445</f>
        <v>Nguyễn Thị Khánh</v>
      </c>
      <c r="D445" s="50" t="str">
        <f>GD_CHUNG!D445</f>
        <v>Nhân viên VSMB</v>
      </c>
      <c r="E445" s="172">
        <f>VLOOKUP(B445,GD_CHAM_CONG!$C$6:$AN$532,38,FALSE)</f>
        <v>27</v>
      </c>
      <c r="F445" s="172">
        <f>VLOOKUP(C445,GD_CHAM_CONG!D445:AN445,36,FALSE)</f>
        <v>27</v>
      </c>
      <c r="G445" s="43">
        <f>E445/F445*DM_TI_LE!$F$26*GD_CHUNG!M445</f>
        <v>0</v>
      </c>
    </row>
    <row r="446" spans="1:7" ht="12.75" x14ac:dyDescent="0.2">
      <c r="A446" s="49">
        <v>442</v>
      </c>
      <c r="B446" s="50">
        <f>GD_CHUNG!B446</f>
        <v>13728</v>
      </c>
      <c r="C446" s="50" t="str">
        <f>GD_CHUNG!C446</f>
        <v>Nguyễn Thị Thanh</v>
      </c>
      <c r="D446" s="50" t="str">
        <f>GD_CHUNG!D446</f>
        <v>Nv vệ sinh</v>
      </c>
      <c r="E446" s="172">
        <f>VLOOKUP(B446,GD_CHAM_CONG!$C$6:$AN$532,38,FALSE)</f>
        <v>27</v>
      </c>
      <c r="F446" s="172">
        <f>VLOOKUP(C446,GD_CHAM_CONG!D446:AN446,36,FALSE)</f>
        <v>27</v>
      </c>
      <c r="G446" s="43">
        <f>E446/F446*DM_TI_LE!$F$26*GD_CHUNG!M446</f>
        <v>0</v>
      </c>
    </row>
    <row r="447" spans="1:7" ht="12.75" x14ac:dyDescent="0.2">
      <c r="A447" s="49">
        <v>443</v>
      </c>
      <c r="B447" s="50">
        <f>GD_CHUNG!B447</f>
        <v>13745</v>
      </c>
      <c r="C447" s="50" t="str">
        <f>GD_CHUNG!C447</f>
        <v>Nguyễn Thị Hoài Hương</v>
      </c>
      <c r="D447" s="50" t="str">
        <f>GD_CHUNG!D447</f>
        <v>Nv vệ sinh</v>
      </c>
      <c r="E447" s="172">
        <f>VLOOKUP(B447,GD_CHAM_CONG!$C$6:$AN$532,38,FALSE)</f>
        <v>27</v>
      </c>
      <c r="F447" s="172">
        <f>VLOOKUP(C447,GD_CHAM_CONG!D447:AN447,36,FALSE)</f>
        <v>27</v>
      </c>
      <c r="G447" s="43">
        <f>E447/F447*DM_TI_LE!$F$26*GD_CHUNG!M447</f>
        <v>0</v>
      </c>
    </row>
    <row r="448" spans="1:7" ht="12.75" x14ac:dyDescent="0.2">
      <c r="A448" s="49">
        <v>444</v>
      </c>
      <c r="B448" s="50">
        <f>GD_CHUNG!B448</f>
        <v>13746</v>
      </c>
      <c r="C448" s="50" t="str">
        <f>GD_CHUNG!C448</f>
        <v>Nguyễn Minh Tuấn</v>
      </c>
      <c r="D448" s="50" t="str">
        <f>GD_CHUNG!D448</f>
        <v>Nv vệ sinh</v>
      </c>
      <c r="E448" s="172">
        <f>VLOOKUP(B448,GD_CHAM_CONG!$C$6:$AN$532,38,FALSE)</f>
        <v>27</v>
      </c>
      <c r="F448" s="172">
        <f>VLOOKUP(C448,GD_CHAM_CONG!D448:AN448,36,FALSE)</f>
        <v>27</v>
      </c>
      <c r="G448" s="43">
        <f>E448/F448*DM_TI_LE!$F$26*GD_CHUNG!M448</f>
        <v>0</v>
      </c>
    </row>
    <row r="449" spans="1:7" ht="12.75" x14ac:dyDescent="0.2">
      <c r="A449" s="49">
        <v>445</v>
      </c>
      <c r="B449" s="50">
        <f>GD_CHUNG!B449</f>
        <v>13747</v>
      </c>
      <c r="C449" s="50" t="str">
        <f>GD_CHUNG!C449</f>
        <v>Nguyễn Thị Liên</v>
      </c>
      <c r="D449" s="50" t="str">
        <f>GD_CHUNG!D449</f>
        <v>Nv vệ sinh</v>
      </c>
      <c r="E449" s="172">
        <f>VLOOKUP(B449,GD_CHAM_CONG!$C$6:$AN$532,38,FALSE)</f>
        <v>27</v>
      </c>
      <c r="F449" s="172">
        <f>VLOOKUP(C449,GD_CHAM_CONG!D449:AN449,36,FALSE)</f>
        <v>27</v>
      </c>
      <c r="G449" s="43">
        <f>E449/F449*DM_TI_LE!$F$26*GD_CHUNG!M449</f>
        <v>0</v>
      </c>
    </row>
    <row r="450" spans="1:7" ht="12.75" x14ac:dyDescent="0.2">
      <c r="A450" s="49">
        <v>446</v>
      </c>
      <c r="B450" s="50">
        <f>GD_CHUNG!B450</f>
        <v>13748</v>
      </c>
      <c r="C450" s="50" t="str">
        <f>GD_CHUNG!C450</f>
        <v>Thiều Thị Thu Lan</v>
      </c>
      <c r="D450" s="50" t="str">
        <f>GD_CHUNG!D450</f>
        <v>Nv vệ sinh</v>
      </c>
      <c r="E450" s="172">
        <f>VLOOKUP(B450,GD_CHAM_CONG!$C$6:$AN$532,38,FALSE)</f>
        <v>27</v>
      </c>
      <c r="F450" s="172">
        <f>VLOOKUP(C450,GD_CHAM_CONG!D450:AN450,36,FALSE)</f>
        <v>27</v>
      </c>
      <c r="G450" s="43">
        <f>E450/F450*DM_TI_LE!$F$26*GD_CHUNG!M450</f>
        <v>0</v>
      </c>
    </row>
    <row r="451" spans="1:7" ht="12.75" x14ac:dyDescent="0.2">
      <c r="A451" s="49">
        <v>447</v>
      </c>
      <c r="B451" s="50">
        <f>GD_CHUNG!B451</f>
        <v>13749</v>
      </c>
      <c r="C451" s="50" t="str">
        <f>GD_CHUNG!C451</f>
        <v>Chu Phương Thảo</v>
      </c>
      <c r="D451" s="50" t="str">
        <f>GD_CHUNG!D451</f>
        <v>Nv vệ sinh</v>
      </c>
      <c r="E451" s="172">
        <f>VLOOKUP(B451,GD_CHAM_CONG!$C$6:$AN$532,38,FALSE)</f>
        <v>27</v>
      </c>
      <c r="F451" s="172">
        <f>VLOOKUP(C451,GD_CHAM_CONG!D451:AN451,36,FALSE)</f>
        <v>27</v>
      </c>
      <c r="G451" s="43">
        <f>E451/F451*DM_TI_LE!$F$26*GD_CHUNG!M451</f>
        <v>0</v>
      </c>
    </row>
    <row r="452" spans="1:7" ht="12.75" x14ac:dyDescent="0.2">
      <c r="A452" s="49">
        <v>448</v>
      </c>
      <c r="B452" s="50">
        <f>GD_CHUNG!B452</f>
        <v>11082</v>
      </c>
      <c r="C452" s="50" t="str">
        <f>GD_CHUNG!C452</f>
        <v>Hoàng Trung Dũng</v>
      </c>
      <c r="D452" s="50" t="str">
        <f>GD_CHUNG!D452</f>
        <v>CV Kỹ thuật</v>
      </c>
      <c r="E452" s="172">
        <f>VLOOKUP(B452,GD_CHAM_CONG!$C$6:$AN$532,38,FALSE)</f>
        <v>27</v>
      </c>
      <c r="F452" s="172">
        <f>VLOOKUP(C452,GD_CHAM_CONG!D452:AN452,36,FALSE)</f>
        <v>27</v>
      </c>
      <c r="G452" s="43">
        <f>E452/F452*DM_TI_LE!$F$26*GD_CHUNG!M452</f>
        <v>0</v>
      </c>
    </row>
    <row r="453" spans="1:7" ht="12.75" x14ac:dyDescent="0.2">
      <c r="A453" s="49">
        <v>449</v>
      </c>
      <c r="B453" s="50">
        <f>GD_CHUNG!B453</f>
        <v>11083</v>
      </c>
      <c r="C453" s="50" t="str">
        <f>GD_CHUNG!C453</f>
        <v>Bùi Văn Nam</v>
      </c>
      <c r="D453" s="50" t="str">
        <f>GD_CHUNG!D453</f>
        <v>CV Kỹ thuật</v>
      </c>
      <c r="E453" s="172">
        <f>VLOOKUP(B453,GD_CHAM_CONG!$C$6:$AN$532,38,FALSE)</f>
        <v>27</v>
      </c>
      <c r="F453" s="172">
        <f>VLOOKUP(C453,GD_CHAM_CONG!D453:AN453,36,FALSE)</f>
        <v>27</v>
      </c>
      <c r="G453" s="43">
        <f>E453/F453*DM_TI_LE!$F$26*GD_CHUNG!M453</f>
        <v>0</v>
      </c>
    </row>
    <row r="454" spans="1:7" ht="12.75" x14ac:dyDescent="0.2">
      <c r="A454" s="49">
        <v>450</v>
      </c>
      <c r="B454" s="50">
        <f>GD_CHUNG!B454</f>
        <v>10643</v>
      </c>
      <c r="C454" s="50" t="str">
        <f>GD_CHUNG!C454</f>
        <v>Nguyễn Văn Thành</v>
      </c>
      <c r="D454" s="50" t="str">
        <f>GD_CHUNG!D454</f>
        <v>KTV mặt đất</v>
      </c>
      <c r="E454" s="172">
        <f>VLOOKUP(B454,GD_CHAM_CONG!$C$6:$AN$532,38,FALSE)</f>
        <v>27</v>
      </c>
      <c r="F454" s="172">
        <f>VLOOKUP(C454,GD_CHAM_CONG!D454:AN454,36,FALSE)</f>
        <v>27</v>
      </c>
      <c r="G454" s="43">
        <f>E454/F454*DM_TI_LE!$F$26*GD_CHUNG!M454</f>
        <v>0</v>
      </c>
    </row>
    <row r="455" spans="1:7" ht="12.75" x14ac:dyDescent="0.2">
      <c r="A455" s="49">
        <v>451</v>
      </c>
      <c r="B455" s="50">
        <f>GD_CHUNG!B455</f>
        <v>13049</v>
      </c>
      <c r="C455" s="50" t="str">
        <f>GD_CHUNG!C455</f>
        <v>Nguyễn Đức Anh</v>
      </c>
      <c r="D455" s="50" t="str">
        <f>GD_CHUNG!D455</f>
        <v>Nhân viên kỹ thuật</v>
      </c>
      <c r="E455" s="172">
        <f>VLOOKUP(B455,GD_CHAM_CONG!$C$6:$AN$532,38,FALSE)</f>
        <v>27</v>
      </c>
      <c r="F455" s="172">
        <f>VLOOKUP(C455,GD_CHAM_CONG!D455:AN455,36,FALSE)</f>
        <v>27</v>
      </c>
      <c r="G455" s="43">
        <f>E455/F455*DM_TI_LE!$F$26*GD_CHUNG!M455</f>
        <v>0</v>
      </c>
    </row>
    <row r="456" spans="1:7" ht="12.75" x14ac:dyDescent="0.2">
      <c r="A456" s="49">
        <v>452</v>
      </c>
      <c r="B456" s="50">
        <f>GD_CHUNG!B456</f>
        <v>10595</v>
      </c>
      <c r="C456" s="50" t="str">
        <f>GD_CHUNG!C456</f>
        <v>Lê Thị Mai</v>
      </c>
      <c r="D456" s="50" t="str">
        <f>GD_CHUNG!D456</f>
        <v>Nhân viên kế toán</v>
      </c>
      <c r="E456" s="172">
        <f>VLOOKUP(B456,GD_CHAM_CONG!$C$6:$AN$532,38,FALSE)</f>
        <v>23</v>
      </c>
      <c r="F456" s="172">
        <f>VLOOKUP(C456,GD_CHAM_CONG!D456:AN456,36,FALSE)</f>
        <v>23</v>
      </c>
      <c r="G456" s="43">
        <f>E456/F456*DM_TI_LE!$F$26*GD_CHUNG!M456</f>
        <v>0</v>
      </c>
    </row>
    <row r="457" spans="1:7" ht="12.75" x14ac:dyDescent="0.2">
      <c r="A457" s="49">
        <v>453</v>
      </c>
      <c r="B457" s="50">
        <f>GD_CHUNG!B457</f>
        <v>10793</v>
      </c>
      <c r="C457" s="50" t="str">
        <f>GD_CHUNG!C457</f>
        <v>Lê Thị Thúy</v>
      </c>
      <c r="D457" s="50" t="str">
        <f>GD_CHUNG!D457</f>
        <v>Nhân viên kế toán</v>
      </c>
      <c r="E457" s="172">
        <f>VLOOKUP(B457,GD_CHAM_CONG!$C$6:$AN$532,38,FALSE)</f>
        <v>23</v>
      </c>
      <c r="F457" s="172">
        <f>VLOOKUP(C457,GD_CHAM_CONG!D457:AN457,36,FALSE)</f>
        <v>23</v>
      </c>
      <c r="G457" s="43">
        <f>E457/F457*DM_TI_LE!$F$26*GD_CHUNG!M457</f>
        <v>0</v>
      </c>
    </row>
    <row r="458" spans="1:7" ht="12.75" x14ac:dyDescent="0.2">
      <c r="A458" s="49">
        <v>454</v>
      </c>
      <c r="B458" s="50">
        <f>GD_CHUNG!B458</f>
        <v>12660</v>
      </c>
      <c r="C458" s="50" t="str">
        <f>GD_CHUNG!C458</f>
        <v>Bùi Thị Thu</v>
      </c>
      <c r="D458" s="50" t="str">
        <f>GD_CHUNG!D458</f>
        <v>Nhân viên kế toán</v>
      </c>
      <c r="E458" s="172">
        <f>VLOOKUP(B458,GD_CHAM_CONG!$C$6:$AN$532,38,FALSE)</f>
        <v>23</v>
      </c>
      <c r="F458" s="172">
        <f>VLOOKUP(C458,GD_CHAM_CONG!D458:AN458,36,FALSE)</f>
        <v>23</v>
      </c>
      <c r="G458" s="43">
        <f>E458/F458*DM_TI_LE!$F$26*GD_CHUNG!M458</f>
        <v>0</v>
      </c>
    </row>
    <row r="459" spans="1:7" ht="12.75" x14ac:dyDescent="0.2">
      <c r="A459" s="49">
        <v>455</v>
      </c>
      <c r="B459" s="50">
        <f>GD_CHUNG!B459</f>
        <v>10794</v>
      </c>
      <c r="C459" s="50" t="str">
        <f>GD_CHUNG!C459</f>
        <v>Nguyễn Thị Kim Huệ</v>
      </c>
      <c r="D459" s="50" t="str">
        <f>GD_CHUNG!D459</f>
        <v>NV Thủ Quỹ</v>
      </c>
      <c r="E459" s="172">
        <f>VLOOKUP(B459,GD_CHAM_CONG!$C$6:$AN$532,38,FALSE)</f>
        <v>23</v>
      </c>
      <c r="F459" s="172">
        <f>VLOOKUP(C459,GD_CHAM_CONG!D459:AN459,36,FALSE)</f>
        <v>23</v>
      </c>
      <c r="G459" s="43">
        <f>E459/F459*DM_TI_LE!$F$26*GD_CHUNG!M459</f>
        <v>0</v>
      </c>
    </row>
    <row r="460" spans="1:7" ht="12.75" x14ac:dyDescent="0.2">
      <c r="A460" s="49">
        <v>456</v>
      </c>
      <c r="B460" s="50">
        <f>GD_CHUNG!B460</f>
        <v>10788</v>
      </c>
      <c r="C460" s="50" t="str">
        <f>GD_CHUNG!C460</f>
        <v>Phạm Thị Thu Hiền</v>
      </c>
      <c r="D460" s="50" t="str">
        <f>GD_CHUNG!D460</f>
        <v>Chuyên viên TCKT</v>
      </c>
      <c r="E460" s="172">
        <f>VLOOKUP(B460,GD_CHAM_CONG!$C$6:$AN$532,38,FALSE)</f>
        <v>23</v>
      </c>
      <c r="F460" s="172">
        <f>VLOOKUP(C460,GD_CHAM_CONG!D460:AN460,36,FALSE)</f>
        <v>23</v>
      </c>
      <c r="G460" s="43">
        <f>E460/F460*DM_TI_LE!$F$26*GD_CHUNG!M460</f>
        <v>0</v>
      </c>
    </row>
    <row r="461" spans="1:7" ht="12.75" x14ac:dyDescent="0.2">
      <c r="A461" s="49">
        <v>457</v>
      </c>
      <c r="B461" s="50">
        <f>GD_CHUNG!B461</f>
        <v>10789</v>
      </c>
      <c r="C461" s="50" t="str">
        <f>GD_CHUNG!C461</f>
        <v>Hoàng Thị Trang Nhung</v>
      </c>
      <c r="D461" s="50" t="str">
        <f>GD_CHUNG!D461</f>
        <v>Chuyên viên TCKT</v>
      </c>
      <c r="E461" s="172">
        <f>VLOOKUP(B461,GD_CHAM_CONG!$C$6:$AN$532,38,FALSE)</f>
        <v>9</v>
      </c>
      <c r="F461" s="172">
        <f>VLOOKUP(C461,GD_CHAM_CONG!D461:AN461,36,FALSE)</f>
        <v>23</v>
      </c>
      <c r="G461" s="43">
        <f>E461/F461*DM_TI_LE!$F$26*GD_CHUNG!M461</f>
        <v>0</v>
      </c>
    </row>
    <row r="462" spans="1:7" ht="12.75" x14ac:dyDescent="0.2">
      <c r="A462" s="49">
        <v>458</v>
      </c>
      <c r="B462" s="50">
        <f>GD_CHUNG!B462</f>
        <v>10790</v>
      </c>
      <c r="C462" s="50" t="str">
        <f>GD_CHUNG!C462</f>
        <v>Đào Thị Chín</v>
      </c>
      <c r="D462" s="50" t="str">
        <f>GD_CHUNG!D462</f>
        <v>Chuyên viên TCKT</v>
      </c>
      <c r="E462" s="172">
        <f>VLOOKUP(B462,GD_CHAM_CONG!$C$6:$AN$532,38,FALSE)</f>
        <v>23</v>
      </c>
      <c r="F462" s="172">
        <f>VLOOKUP(C462,GD_CHAM_CONG!D462:AN462,36,FALSE)</f>
        <v>23</v>
      </c>
      <c r="G462" s="43">
        <f>E462/F462*DM_TI_LE!$F$26*GD_CHUNG!M462</f>
        <v>0</v>
      </c>
    </row>
    <row r="463" spans="1:7" ht="12.75" x14ac:dyDescent="0.2">
      <c r="A463" s="49">
        <v>459</v>
      </c>
      <c r="B463" s="50">
        <f>GD_CHUNG!B463</f>
        <v>10791</v>
      </c>
      <c r="C463" s="50" t="str">
        <f>GD_CHUNG!C463</f>
        <v>Trần Thu Trang</v>
      </c>
      <c r="D463" s="50" t="str">
        <f>GD_CHUNG!D463</f>
        <v>Chuyên viên TCKT</v>
      </c>
      <c r="E463" s="172">
        <f>VLOOKUP(B463,GD_CHAM_CONG!$C$6:$AN$532,38,FALSE)</f>
        <v>23</v>
      </c>
      <c r="F463" s="172">
        <f>VLOOKUP(C463,GD_CHAM_CONG!D463:AN463,36,FALSE)</f>
        <v>23</v>
      </c>
      <c r="G463" s="43">
        <f>E463/F463*DM_TI_LE!$F$26*GD_CHUNG!M463</f>
        <v>0</v>
      </c>
    </row>
    <row r="464" spans="1:7" ht="12.75" x14ac:dyDescent="0.2">
      <c r="A464" s="49">
        <v>460</v>
      </c>
      <c r="B464" s="50">
        <f>GD_CHUNG!B464</f>
        <v>11147</v>
      </c>
      <c r="C464" s="50" t="str">
        <f>GD_CHUNG!C464</f>
        <v>Vũ Chí Kiên</v>
      </c>
      <c r="D464" s="50" t="str">
        <f>GD_CHUNG!D464</f>
        <v>Chuyên viên TCKT</v>
      </c>
      <c r="E464" s="172">
        <f>VLOOKUP(B464,GD_CHAM_CONG!$C$6:$AN$532,38,FALSE)</f>
        <v>23</v>
      </c>
      <c r="F464" s="172">
        <f>VLOOKUP(C464,GD_CHAM_CONG!D464:AN464,36,FALSE)</f>
        <v>23</v>
      </c>
      <c r="G464" s="43">
        <f>E464/F464*DM_TI_LE!$F$26*GD_CHUNG!M464</f>
        <v>0</v>
      </c>
    </row>
    <row r="465" spans="1:7" ht="12.75" x14ac:dyDescent="0.2">
      <c r="A465" s="49">
        <v>461</v>
      </c>
      <c r="B465" s="50">
        <f>GD_CHUNG!B465</f>
        <v>10563</v>
      </c>
      <c r="C465" s="50" t="str">
        <f>GD_CHUNG!C465</f>
        <v>Lưu Xuân Cường</v>
      </c>
      <c r="D465" s="50" t="str">
        <f>GD_CHUNG!D465</f>
        <v>Trưởng phòng</v>
      </c>
      <c r="E465" s="172">
        <f>VLOOKUP(B465,GD_CHAM_CONG!$C$6:$AN$532,38,FALSE)</f>
        <v>23</v>
      </c>
      <c r="F465" s="172">
        <f>VLOOKUP(C465,GD_CHAM_CONG!D465:AN465,36,FALSE)</f>
        <v>23</v>
      </c>
      <c r="G465" s="43">
        <f>E465/F465*DM_TI_LE!$F$26*GD_CHUNG!M465</f>
        <v>0</v>
      </c>
    </row>
    <row r="466" spans="1:7" ht="12.75" x14ac:dyDescent="0.2">
      <c r="A466" s="49">
        <v>462</v>
      </c>
      <c r="B466" s="50">
        <f>GD_CHUNG!B466</f>
        <v>10556</v>
      </c>
      <c r="C466" s="50" t="str">
        <f>GD_CHUNG!C466</f>
        <v>Nguyễn Thị Thuỳ Linh</v>
      </c>
      <c r="D466" s="50" t="str">
        <f>GD_CHUNG!D466</f>
        <v>Phó Trưởng Phòng</v>
      </c>
      <c r="E466" s="172">
        <f>VLOOKUP(B466,GD_CHAM_CONG!$C$6:$AN$532,38,FALSE)</f>
        <v>23</v>
      </c>
      <c r="F466" s="172">
        <f>VLOOKUP(C466,GD_CHAM_CONG!D466:AN466,36,FALSE)</f>
        <v>23</v>
      </c>
      <c r="G466" s="43">
        <f>E466/F466*DM_TI_LE!$F$26*GD_CHUNG!M466</f>
        <v>0</v>
      </c>
    </row>
    <row r="467" spans="1:7" ht="12.75" x14ac:dyDescent="0.2">
      <c r="A467" s="49">
        <v>463</v>
      </c>
      <c r="B467" s="50">
        <f>GD_CHUNG!B467</f>
        <v>10797</v>
      </c>
      <c r="C467" s="50" t="str">
        <f>GD_CHUNG!C467</f>
        <v>Nguyễn Hữu Hạ</v>
      </c>
      <c r="D467" s="50" t="str">
        <f>GD_CHUNG!D467</f>
        <v>CV Đảng Đoàn - Thi đua</v>
      </c>
      <c r="E467" s="172">
        <f>VLOOKUP(B467,GD_CHAM_CONG!$C$6:$AN$532,38,FALSE)</f>
        <v>23</v>
      </c>
      <c r="F467" s="172">
        <f>VLOOKUP(C467,GD_CHAM_CONG!D467:AN467,36,FALSE)</f>
        <v>23</v>
      </c>
      <c r="G467" s="43">
        <f>E467/F467*DM_TI_LE!$F$26*GD_CHUNG!M467</f>
        <v>0</v>
      </c>
    </row>
    <row r="468" spans="1:7" ht="12.75" x14ac:dyDescent="0.2">
      <c r="A468" s="49">
        <v>464</v>
      </c>
      <c r="B468" s="50">
        <f>GD_CHUNG!B468</f>
        <v>10803</v>
      </c>
      <c r="C468" s="50" t="str">
        <f>GD_CHUNG!C468</f>
        <v>Hà Duyên Lâm</v>
      </c>
      <c r="D468" s="50" t="str">
        <f>GD_CHUNG!D468</f>
        <v>Lái xe CT</v>
      </c>
      <c r="E468" s="172">
        <f>VLOOKUP(B468,GD_CHAM_CONG!$C$6:$AN$532,38,FALSE)</f>
        <v>23</v>
      </c>
      <c r="F468" s="172">
        <f>VLOOKUP(C468,GD_CHAM_CONG!D468:AN468,36,FALSE)</f>
        <v>23</v>
      </c>
      <c r="G468" s="43">
        <f>E468/F468*DM_TI_LE!$F$26*GD_CHUNG!M468</f>
        <v>0</v>
      </c>
    </row>
    <row r="469" spans="1:7" ht="12.75" x14ac:dyDescent="0.2">
      <c r="A469" s="49">
        <v>465</v>
      </c>
      <c r="B469" s="50">
        <f>GD_CHUNG!B469</f>
        <v>10800</v>
      </c>
      <c r="C469" s="50" t="str">
        <f>GD_CHUNG!C469</f>
        <v>Hoàng Thùy Lan</v>
      </c>
      <c r="D469" s="50" t="str">
        <f>GD_CHUNG!D469</f>
        <v>NV đào tạo huấn luyện</v>
      </c>
      <c r="E469" s="172">
        <f>VLOOKUP(B469,GD_CHAM_CONG!$C$6:$AN$532,38,FALSE)</f>
        <v>23</v>
      </c>
      <c r="F469" s="172">
        <f>VLOOKUP(C469,GD_CHAM_CONG!D469:AN469,36,FALSE)</f>
        <v>23</v>
      </c>
      <c r="G469" s="43">
        <f>E469/F469*DM_TI_LE!$F$26*GD_CHUNG!M469</f>
        <v>0</v>
      </c>
    </row>
    <row r="470" spans="1:7" ht="12.75" x14ac:dyDescent="0.2">
      <c r="A470" s="49">
        <v>466</v>
      </c>
      <c r="B470" s="50">
        <f>GD_CHUNG!B470</f>
        <v>10801</v>
      </c>
      <c r="C470" s="50" t="str">
        <f>GD_CHUNG!C470</f>
        <v>Diệu Linh</v>
      </c>
      <c r="D470" s="50" t="str">
        <f>GD_CHUNG!D470</f>
        <v>NV đào tạo huấn luyện</v>
      </c>
      <c r="E470" s="172">
        <f>VLOOKUP(B470,GD_CHAM_CONG!$C$6:$AN$532,38,FALSE)</f>
        <v>23</v>
      </c>
      <c r="F470" s="172">
        <f>VLOOKUP(C470,GD_CHAM_CONG!D470:AN470,36,FALSE)</f>
        <v>23</v>
      </c>
      <c r="G470" s="43">
        <f>E470/F470*DM_TI_LE!$F$26*GD_CHUNG!M470</f>
        <v>0</v>
      </c>
    </row>
    <row r="471" spans="1:7" ht="12.75" x14ac:dyDescent="0.2">
      <c r="A471" s="49">
        <v>467</v>
      </c>
      <c r="B471" s="50">
        <f>GD_CHUNG!B471</f>
        <v>10802</v>
      </c>
      <c r="C471" s="50" t="str">
        <f>GD_CHUNG!C471</f>
        <v>Hà Phương Thảo</v>
      </c>
      <c r="D471" s="50" t="str">
        <f>GD_CHUNG!D471</f>
        <v>NV hành chính</v>
      </c>
      <c r="E471" s="172">
        <f>VLOOKUP(B471,GD_CHAM_CONG!$C$6:$AN$532,38,FALSE)</f>
        <v>23</v>
      </c>
      <c r="F471" s="172">
        <f>VLOOKUP(C471,GD_CHAM_CONG!D471:AN471,36,FALSE)</f>
        <v>23</v>
      </c>
      <c r="G471" s="43">
        <f>E471/F471*DM_TI_LE!$F$26*GD_CHUNG!M471</f>
        <v>0</v>
      </c>
    </row>
    <row r="472" spans="1:7" ht="12.75" x14ac:dyDescent="0.2">
      <c r="A472" s="49">
        <v>468</v>
      </c>
      <c r="B472" s="50">
        <f>GD_CHUNG!B472</f>
        <v>10805</v>
      </c>
      <c r="C472" s="50" t="str">
        <f>GD_CHUNG!C472</f>
        <v>Trịnh Thị Thu Hằng</v>
      </c>
      <c r="D472" s="50" t="str">
        <f>GD_CHUNG!D472</f>
        <v>NV Hành chính - VT</v>
      </c>
      <c r="E472" s="172">
        <f>VLOOKUP(B472,GD_CHAM_CONG!$C$6:$AN$532,38,FALSE)</f>
        <v>23</v>
      </c>
      <c r="F472" s="172">
        <f>VLOOKUP(C472,GD_CHAM_CONG!D472:AN472,36,FALSE)</f>
        <v>23</v>
      </c>
      <c r="G472" s="43">
        <f>E472/F472*DM_TI_LE!$F$26*GD_CHUNG!M472</f>
        <v>0</v>
      </c>
    </row>
    <row r="473" spans="1:7" ht="12.75" x14ac:dyDescent="0.2">
      <c r="A473" s="49">
        <v>469</v>
      </c>
      <c r="B473" s="50">
        <f>GD_CHUNG!B473</f>
        <v>10566</v>
      </c>
      <c r="C473" s="50" t="str">
        <f>GD_CHUNG!C473</f>
        <v>Nguyễn Thị Ngọc</v>
      </c>
      <c r="D473" s="50" t="str">
        <f>GD_CHUNG!D473</f>
        <v>NV Kế hoạch - Quản lý chất lượng</v>
      </c>
      <c r="E473" s="172">
        <f>VLOOKUP(B473,GD_CHAM_CONG!$C$6:$AN$532,38,FALSE)</f>
        <v>23</v>
      </c>
      <c r="F473" s="172">
        <f>VLOOKUP(C473,GD_CHAM_CONG!D473:AN473,36,FALSE)</f>
        <v>23</v>
      </c>
      <c r="G473" s="43">
        <f>E473/F473*DM_TI_LE!$F$26*GD_CHUNG!M473</f>
        <v>0</v>
      </c>
    </row>
    <row r="474" spans="1:7" ht="12.75" x14ac:dyDescent="0.2">
      <c r="A474" s="49">
        <v>470</v>
      </c>
      <c r="B474" s="50">
        <f>GD_CHUNG!B474</f>
        <v>10804</v>
      </c>
      <c r="C474" s="50" t="str">
        <f>GD_CHUNG!C474</f>
        <v>Vũ Thị Hoà</v>
      </c>
      <c r="D474" s="50" t="str">
        <f>GD_CHUNG!D474</f>
        <v>NV Lao động tiền lương</v>
      </c>
      <c r="E474" s="172">
        <f>VLOOKUP(B474,GD_CHAM_CONG!$C$6:$AN$532,38,FALSE)</f>
        <v>23</v>
      </c>
      <c r="F474" s="172">
        <f>VLOOKUP(C474,GD_CHAM_CONG!D474:AN474,36,FALSE)</f>
        <v>23</v>
      </c>
      <c r="G474" s="43">
        <f>E474/F474*DM_TI_LE!$F$26*GD_CHUNG!M474</f>
        <v>0</v>
      </c>
    </row>
    <row r="475" spans="1:7" ht="12.75" x14ac:dyDescent="0.2">
      <c r="A475" s="49">
        <v>471</v>
      </c>
      <c r="B475" s="50">
        <f>GD_CHUNG!B475</f>
        <v>11117</v>
      </c>
      <c r="C475" s="50" t="str">
        <f>GD_CHUNG!C475</f>
        <v>Nguyễn Hương Giang</v>
      </c>
      <c r="D475" s="50" t="str">
        <f>GD_CHUNG!D475</f>
        <v>NV PVHK</v>
      </c>
      <c r="E475" s="172">
        <f>VLOOKUP(B475,GD_CHAM_CONG!$C$6:$AN$532,38,FALSE)</f>
        <v>23</v>
      </c>
      <c r="F475" s="172">
        <f>VLOOKUP(C475,GD_CHAM_CONG!D475:AN475,36,FALSE)</f>
        <v>23</v>
      </c>
      <c r="G475" s="43">
        <f>E475/F475*DM_TI_LE!$F$26*GD_CHUNG!M475</f>
        <v>0</v>
      </c>
    </row>
    <row r="476" spans="1:7" ht="12.75" x14ac:dyDescent="0.2">
      <c r="A476" s="49">
        <v>472</v>
      </c>
      <c r="B476" s="50">
        <f>GD_CHUNG!B476</f>
        <v>10735</v>
      </c>
      <c r="C476" s="50" t="str">
        <f>GD_CHUNG!C476</f>
        <v>Nguyễn Thị Phương Lan</v>
      </c>
      <c r="D476" s="50" t="str">
        <f>GD_CHUNG!D476</f>
        <v>NV Thống kê - Tổng hợp</v>
      </c>
      <c r="E476" s="172">
        <f>VLOOKUP(B476,GD_CHAM_CONG!$C$6:$AN$532,38,FALSE)</f>
        <v>23</v>
      </c>
      <c r="F476" s="172">
        <f>VLOOKUP(C476,GD_CHAM_CONG!D476:AN476,36,FALSE)</f>
        <v>23</v>
      </c>
      <c r="G476" s="43">
        <f>E476/F476*DM_TI_LE!$F$26*GD_CHUNG!M476</f>
        <v>0</v>
      </c>
    </row>
    <row r="477" spans="1:7" ht="12.75" x14ac:dyDescent="0.2">
      <c r="A477" s="49">
        <v>473</v>
      </c>
      <c r="B477" s="50">
        <f>GD_CHUNG!B477</f>
        <v>10562</v>
      </c>
      <c r="C477" s="50" t="str">
        <f>GD_CHUNG!C477</f>
        <v>Phạm Thị Thịnh</v>
      </c>
      <c r="D477" s="50" t="str">
        <f>GD_CHUNG!D477</f>
        <v>NV Hành chính - VT</v>
      </c>
      <c r="E477" s="172">
        <f>VLOOKUP(B477,GD_CHAM_CONG!$C$6:$AN$532,38,FALSE)</f>
        <v>23</v>
      </c>
      <c r="F477" s="172">
        <f>VLOOKUP(C477,GD_CHAM_CONG!D477:AN477,36,FALSE)</f>
        <v>23</v>
      </c>
      <c r="G477" s="43">
        <f>E477/F477*DM_TI_LE!$F$26*GD_CHUNG!M477</f>
        <v>0</v>
      </c>
    </row>
    <row r="478" spans="1:7" ht="12.75" x14ac:dyDescent="0.2">
      <c r="A478" s="49">
        <v>474</v>
      </c>
      <c r="B478" s="50">
        <f>GD_CHUNG!B478</f>
        <v>10637</v>
      </c>
      <c r="C478" s="50" t="str">
        <f>GD_CHUNG!C478</f>
        <v>Trần Đình Cát</v>
      </c>
      <c r="D478" s="50" t="str">
        <f>GD_CHUNG!D478</f>
        <v>NV trông giữ hành lý</v>
      </c>
      <c r="E478" s="172">
        <f>VLOOKUP(B478,GD_CHAM_CONG!$C$6:$AN$532,38,FALSE)</f>
        <v>0</v>
      </c>
      <c r="F478" s="172">
        <f>VLOOKUP(C478,GD_CHAM_CONG!D478:AN478,36,FALSE)</f>
        <v>27</v>
      </c>
      <c r="G478" s="43">
        <f>E478/F478*DM_TI_LE!$F$26*GD_CHUNG!M478</f>
        <v>0</v>
      </c>
    </row>
    <row r="479" spans="1:7" ht="12.75" x14ac:dyDescent="0.2">
      <c r="A479" s="49">
        <v>475</v>
      </c>
      <c r="B479" s="50">
        <f>GD_CHUNG!B479</f>
        <v>10799</v>
      </c>
      <c r="C479" s="50" t="str">
        <f>GD_CHUNG!C479</f>
        <v>Phương Lan</v>
      </c>
      <c r="D479" s="50" t="str">
        <f>GD_CHUNG!D479</f>
        <v>Chuyên viên lao động tiền lương</v>
      </c>
      <c r="E479" s="172">
        <f>VLOOKUP(B479,GD_CHAM_CONG!$C$6:$AN$532,38,FALSE)</f>
        <v>23</v>
      </c>
      <c r="F479" s="172">
        <f>VLOOKUP(C479,GD_CHAM_CONG!D479:AN479,36,FALSE)</f>
        <v>23</v>
      </c>
      <c r="G479" s="43">
        <f>E479/F479*DM_TI_LE!$F$26*GD_CHUNG!M479</f>
        <v>0</v>
      </c>
    </row>
    <row r="480" spans="1:7" ht="12.75" x14ac:dyDescent="0.2">
      <c r="A480" s="49">
        <v>476</v>
      </c>
      <c r="B480" s="50">
        <f>GD_CHUNG!B480</f>
        <v>11108</v>
      </c>
      <c r="C480" s="50" t="str">
        <f>GD_CHUNG!C480</f>
        <v>Phạm Thùy Dung</v>
      </c>
      <c r="D480" s="50" t="str">
        <f>GD_CHUNG!D480</f>
        <v>Nhân viên phục vụ hành khách</v>
      </c>
      <c r="E480" s="172">
        <f>VLOOKUP(B480,GD_CHAM_CONG!$C$6:$AN$532,38,FALSE)</f>
        <v>0</v>
      </c>
      <c r="F480" s="172">
        <f>VLOOKUP(C480,GD_CHAM_CONG!D480:AN480,36,FALSE)</f>
        <v>27</v>
      </c>
      <c r="G480" s="43">
        <f>E480/F480*DM_TI_LE!$F$26*GD_CHUNG!M480</f>
        <v>0</v>
      </c>
    </row>
    <row r="481" spans="1:7" ht="12.75" x14ac:dyDescent="0.2">
      <c r="E481" s="172"/>
      <c r="F481" s="172"/>
      <c r="G481" s="43"/>
    </row>
    <row r="482" spans="1:7" ht="12.75" x14ac:dyDescent="0.2">
      <c r="E482" s="172"/>
      <c r="F482" s="172"/>
      <c r="G482" s="43"/>
    </row>
    <row r="483" spans="1:7" ht="12.75" x14ac:dyDescent="0.2">
      <c r="A483" s="22"/>
      <c r="C483" s="22"/>
      <c r="D483" s="22"/>
      <c r="E483" s="172"/>
      <c r="F483" s="172"/>
      <c r="G483" s="43"/>
    </row>
    <row r="484" spans="1:7" ht="12.75" x14ac:dyDescent="0.2">
      <c r="E484" s="172"/>
      <c r="F484" s="172"/>
      <c r="G484" s="43"/>
    </row>
    <row r="485" spans="1:7" ht="12.75" x14ac:dyDescent="0.2">
      <c r="E485" s="172"/>
      <c r="F485" s="172"/>
      <c r="G485" s="43"/>
    </row>
    <row r="486" spans="1:7" ht="12.75" x14ac:dyDescent="0.2">
      <c r="E486" s="172"/>
      <c r="F486" s="172"/>
      <c r="G486" s="43"/>
    </row>
    <row r="487" spans="1:7" ht="12.75" x14ac:dyDescent="0.2">
      <c r="E487" s="172"/>
      <c r="F487" s="172"/>
      <c r="G487" s="43"/>
    </row>
    <row r="488" spans="1:7" ht="12.75" x14ac:dyDescent="0.2">
      <c r="A488" s="22"/>
      <c r="C488" s="22"/>
      <c r="D488" s="22"/>
      <c r="E488" s="172"/>
      <c r="F488" s="172"/>
      <c r="G488" s="43"/>
    </row>
    <row r="489" spans="1:7" ht="12.75" x14ac:dyDescent="0.2">
      <c r="A489" s="22"/>
      <c r="C489" s="22"/>
      <c r="D489" s="22"/>
      <c r="E489" s="172"/>
      <c r="F489" s="172"/>
      <c r="G489" s="43"/>
    </row>
    <row r="490" spans="1:7" ht="12.75" x14ac:dyDescent="0.2">
      <c r="E490" s="172"/>
      <c r="F490" s="172"/>
      <c r="G490" s="43"/>
    </row>
    <row r="491" spans="1:7" ht="12.75" x14ac:dyDescent="0.2">
      <c r="C491" s="22"/>
      <c r="E491" s="172"/>
      <c r="F491" s="172"/>
      <c r="G491" s="43"/>
    </row>
    <row r="492" spans="1:7" ht="12.75" x14ac:dyDescent="0.2">
      <c r="B492" s="22"/>
      <c r="C492" s="22"/>
      <c r="D492" s="22"/>
      <c r="E492" s="172"/>
      <c r="F492" s="172"/>
      <c r="G492" s="43"/>
    </row>
    <row r="493" spans="1:7" ht="12.75" x14ac:dyDescent="0.2">
      <c r="B493" s="22"/>
      <c r="C493" s="22"/>
      <c r="D493" s="22"/>
      <c r="E493" s="172"/>
      <c r="F493" s="172"/>
      <c r="G493" s="43"/>
    </row>
    <row r="494" spans="1:7" ht="12.75" x14ac:dyDescent="0.2">
      <c r="B494" s="22"/>
      <c r="C494" s="22"/>
      <c r="D494" s="22"/>
      <c r="E494" s="172"/>
      <c r="F494" s="172"/>
      <c r="G494" s="43"/>
    </row>
    <row r="495" spans="1:7" ht="12.75" x14ac:dyDescent="0.2">
      <c r="B495" s="22"/>
      <c r="E495" s="172"/>
      <c r="F495" s="172"/>
      <c r="G495" s="43"/>
    </row>
    <row r="496" spans="1:7" ht="12.75" x14ac:dyDescent="0.2">
      <c r="C496" s="22"/>
      <c r="E496" s="172"/>
      <c r="F496" s="172"/>
      <c r="G496" s="43"/>
    </row>
    <row r="497" spans="3:7" ht="12.75" x14ac:dyDescent="0.2">
      <c r="C497" s="22"/>
      <c r="E497" s="172"/>
      <c r="F497" s="172"/>
      <c r="G497" s="43"/>
    </row>
    <row r="498" spans="3:7" ht="12.75" x14ac:dyDescent="0.2">
      <c r="E498" s="172"/>
      <c r="F498" s="172"/>
      <c r="G498" s="43"/>
    </row>
    <row r="499" spans="3:7" ht="12.75" x14ac:dyDescent="0.2">
      <c r="E499" s="172"/>
      <c r="F499" s="172"/>
      <c r="G499" s="43"/>
    </row>
    <row r="500" spans="3:7" ht="12.75" x14ac:dyDescent="0.2">
      <c r="E500" s="172"/>
      <c r="F500" s="172"/>
      <c r="G500" s="43"/>
    </row>
    <row r="501" spans="3:7" ht="12.75" x14ac:dyDescent="0.2">
      <c r="E501" s="172"/>
      <c r="F501" s="172"/>
      <c r="G501" s="43"/>
    </row>
    <row r="502" spans="3:7" ht="12.75" x14ac:dyDescent="0.2">
      <c r="E502" s="172"/>
      <c r="F502" s="113"/>
      <c r="G502" s="43"/>
    </row>
    <row r="503" spans="3:7" ht="12.75" x14ac:dyDescent="0.2">
      <c r="E503" s="172"/>
      <c r="F503" s="113"/>
      <c r="G503" s="43"/>
    </row>
    <row r="504" spans="3:7" ht="12.75" x14ac:dyDescent="0.2">
      <c r="E504" s="172"/>
      <c r="F504" s="113"/>
      <c r="G504" s="43"/>
    </row>
    <row r="505" spans="3:7" ht="12.75" x14ac:dyDescent="0.2">
      <c r="E505" s="172"/>
      <c r="F505" s="113"/>
      <c r="G505" s="43"/>
    </row>
    <row r="506" spans="3:7" ht="12.75" x14ac:dyDescent="0.2">
      <c r="E506" s="172"/>
      <c r="F506" s="113"/>
      <c r="G506" s="43"/>
    </row>
    <row r="507" spans="3:7" ht="12.75" x14ac:dyDescent="0.2">
      <c r="E507" s="172"/>
      <c r="F507" s="113"/>
      <c r="G507" s="43"/>
    </row>
    <row r="508" spans="3:7" ht="12.75" x14ac:dyDescent="0.2">
      <c r="E508" s="172"/>
      <c r="F508" s="113"/>
      <c r="G508" s="43"/>
    </row>
    <row r="509" spans="3:7" ht="12.75" x14ac:dyDescent="0.2">
      <c r="E509" s="172"/>
      <c r="F509" s="113"/>
      <c r="G509" s="43"/>
    </row>
    <row r="510" spans="3:7" ht="12.75" x14ac:dyDescent="0.2">
      <c r="E510" s="172"/>
      <c r="F510" s="113"/>
      <c r="G510" s="43"/>
    </row>
    <row r="511" spans="3:7" ht="12.75" x14ac:dyDescent="0.2">
      <c r="E511" s="172"/>
      <c r="F511" s="113"/>
      <c r="G511" s="43"/>
    </row>
    <row r="512" spans="3:7" ht="12.75" x14ac:dyDescent="0.2">
      <c r="E512" s="172"/>
      <c r="F512" s="113"/>
      <c r="G512" s="43"/>
    </row>
    <row r="513" spans="5:7" ht="12.75" x14ac:dyDescent="0.2">
      <c r="E513" s="172"/>
      <c r="F513" s="113"/>
      <c r="G513" s="43"/>
    </row>
    <row r="514" spans="5:7" ht="12.75" x14ac:dyDescent="0.2">
      <c r="E514" s="172"/>
      <c r="F514" s="113"/>
      <c r="G514" s="43"/>
    </row>
    <row r="515" spans="5:7" ht="12.75" x14ac:dyDescent="0.2">
      <c r="E515" s="112"/>
      <c r="F515" s="113"/>
      <c r="G515" s="43"/>
    </row>
    <row r="516" spans="5:7" ht="12.75" x14ac:dyDescent="0.2">
      <c r="E516" s="112"/>
      <c r="F516" s="113"/>
      <c r="G516" s="43"/>
    </row>
    <row r="517" spans="5:7" ht="12.75" x14ac:dyDescent="0.2">
      <c r="E517" s="112"/>
      <c r="F517" s="113"/>
      <c r="G517" s="43"/>
    </row>
    <row r="518" spans="5:7" ht="12.75" x14ac:dyDescent="0.2">
      <c r="E518" s="112"/>
      <c r="F518" s="113"/>
      <c r="G518" s="43"/>
    </row>
    <row r="519" spans="5:7" ht="12.75" x14ac:dyDescent="0.2">
      <c r="E519" s="112"/>
      <c r="F519" s="113"/>
      <c r="G519" s="43"/>
    </row>
    <row r="520" spans="5:7" ht="12.75" x14ac:dyDescent="0.2">
      <c r="E520" s="112"/>
      <c r="F520" s="113"/>
      <c r="G520" s="43"/>
    </row>
    <row r="521" spans="5:7" ht="12.75" x14ac:dyDescent="0.2">
      <c r="E521" s="112"/>
      <c r="F521" s="113"/>
      <c r="G521" s="43"/>
    </row>
    <row r="522" spans="5:7" ht="12.75" x14ac:dyDescent="0.2">
      <c r="E522" s="112"/>
      <c r="F522" s="113"/>
      <c r="G522" s="43"/>
    </row>
    <row r="523" spans="5:7" ht="12.75" x14ac:dyDescent="0.2">
      <c r="E523" s="112"/>
      <c r="F523" s="113"/>
      <c r="G523" s="43"/>
    </row>
    <row r="524" spans="5:7" ht="12.75" x14ac:dyDescent="0.2">
      <c r="E524" s="112"/>
      <c r="F524" s="113"/>
      <c r="G524" s="43"/>
    </row>
    <row r="525" spans="5:7" ht="12.75" x14ac:dyDescent="0.2">
      <c r="E525" s="112"/>
      <c r="F525" s="113"/>
      <c r="G525" s="43"/>
    </row>
    <row r="526" spans="5:7" ht="12.75" x14ac:dyDescent="0.2">
      <c r="E526" s="112"/>
      <c r="F526" s="113"/>
      <c r="G526" s="43"/>
    </row>
    <row r="527" spans="5:7" ht="12.75" x14ac:dyDescent="0.2">
      <c r="E527" s="112"/>
      <c r="F527" s="113"/>
      <c r="G527" s="43"/>
    </row>
    <row r="528" spans="5:7" ht="12.75" x14ac:dyDescent="0.2">
      <c r="E528" s="112"/>
      <c r="F528" s="113"/>
      <c r="G528" s="43"/>
    </row>
    <row r="529" spans="5:7" ht="12.75" x14ac:dyDescent="0.2">
      <c r="E529" s="112"/>
      <c r="F529" s="113"/>
      <c r="G529" s="43"/>
    </row>
    <row r="530" spans="5:7" ht="12.75" x14ac:dyDescent="0.2">
      <c r="E530" s="112"/>
      <c r="F530" s="113"/>
      <c r="G530" s="43"/>
    </row>
    <row r="531" spans="5:7" ht="12.75" x14ac:dyDescent="0.2">
      <c r="E531" s="112"/>
      <c r="F531" s="113"/>
      <c r="G531" s="43"/>
    </row>
    <row r="532" spans="5:7" ht="12.75" x14ac:dyDescent="0.2">
      <c r="E532" s="112"/>
      <c r="F532" s="113"/>
      <c r="G532" s="43"/>
    </row>
    <row r="533" spans="5:7" ht="12.75" x14ac:dyDescent="0.2">
      <c r="E533" s="112"/>
      <c r="F533" s="113"/>
      <c r="G533" s="43"/>
    </row>
    <row r="534" spans="5:7" ht="12.75" x14ac:dyDescent="0.2">
      <c r="E534" s="112"/>
      <c r="F534" s="113"/>
      <c r="G534" s="43"/>
    </row>
    <row r="535" spans="5:7" ht="12.75" x14ac:dyDescent="0.2">
      <c r="E535" s="112"/>
      <c r="F535" s="113"/>
      <c r="G535" s="43"/>
    </row>
    <row r="536" spans="5:7" ht="12.75" x14ac:dyDescent="0.2">
      <c r="E536" s="112"/>
      <c r="F536" s="113"/>
      <c r="G536" s="43"/>
    </row>
    <row r="537" spans="5:7" ht="12.75" x14ac:dyDescent="0.2">
      <c r="E537" s="112"/>
      <c r="F537" s="113"/>
      <c r="G537" s="43"/>
    </row>
    <row r="538" spans="5:7" ht="12.75" x14ac:dyDescent="0.2">
      <c r="E538" s="112"/>
      <c r="F538" s="113"/>
      <c r="G538" s="43"/>
    </row>
    <row r="539" spans="5:7" ht="12.75" x14ac:dyDescent="0.2">
      <c r="E539" s="112"/>
      <c r="F539" s="113"/>
      <c r="G539" s="43"/>
    </row>
    <row r="540" spans="5:7" ht="12.75" x14ac:dyDescent="0.2">
      <c r="E540" s="112"/>
      <c r="F540" s="113"/>
      <c r="G540" s="43"/>
    </row>
    <row r="541" spans="5:7" ht="12.75" x14ac:dyDescent="0.2">
      <c r="E541" s="112"/>
      <c r="F541" s="113"/>
      <c r="G541" s="43"/>
    </row>
    <row r="542" spans="5:7" ht="12.75" x14ac:dyDescent="0.2">
      <c r="E542" s="112"/>
      <c r="F542" s="113"/>
      <c r="G542" s="43"/>
    </row>
    <row r="543" spans="5:7" ht="12.75" x14ac:dyDescent="0.2">
      <c r="E543" s="112"/>
      <c r="F543" s="113"/>
      <c r="G543" s="43"/>
    </row>
    <row r="544" spans="5:7" ht="12.75" x14ac:dyDescent="0.2">
      <c r="E544" s="112"/>
      <c r="F544" s="113"/>
      <c r="G544" s="43"/>
    </row>
    <row r="545" spans="5:7" ht="12.75" x14ac:dyDescent="0.2">
      <c r="E545" s="112"/>
      <c r="F545" s="113"/>
      <c r="G545" s="43"/>
    </row>
    <row r="546" spans="5:7" ht="12.75" x14ac:dyDescent="0.2">
      <c r="E546" s="112"/>
      <c r="F546" s="113"/>
      <c r="G546" s="43"/>
    </row>
    <row r="547" spans="5:7" ht="12.75" x14ac:dyDescent="0.2">
      <c r="E547" s="112"/>
      <c r="F547" s="113"/>
      <c r="G547" s="43"/>
    </row>
    <row r="548" spans="5:7" ht="12.75" x14ac:dyDescent="0.2">
      <c r="E548" s="112"/>
      <c r="F548" s="113"/>
      <c r="G548" s="43"/>
    </row>
    <row r="549" spans="5:7" ht="12.75" x14ac:dyDescent="0.2">
      <c r="E549" s="112"/>
      <c r="F549" s="113"/>
      <c r="G549" s="43"/>
    </row>
    <row r="550" spans="5:7" ht="12.75" x14ac:dyDescent="0.2">
      <c r="E550" s="112"/>
      <c r="F550" s="113"/>
      <c r="G550" s="43"/>
    </row>
    <row r="551" spans="5:7" ht="12.75" x14ac:dyDescent="0.2">
      <c r="E551" s="112"/>
      <c r="F551" s="113"/>
      <c r="G551" s="43"/>
    </row>
    <row r="552" spans="5:7" ht="12.75" x14ac:dyDescent="0.2">
      <c r="E552" s="112"/>
      <c r="F552" s="113"/>
      <c r="G552" s="43"/>
    </row>
    <row r="553" spans="5:7" ht="12.75" x14ac:dyDescent="0.2">
      <c r="E553" s="112"/>
      <c r="F553" s="113"/>
      <c r="G553" s="43"/>
    </row>
    <row r="554" spans="5:7" ht="12.75" x14ac:dyDescent="0.2">
      <c r="E554" s="112"/>
      <c r="F554" s="113"/>
      <c r="G554" s="43"/>
    </row>
    <row r="555" spans="5:7" ht="12.75" x14ac:dyDescent="0.2">
      <c r="E555" s="112"/>
      <c r="F555" s="113"/>
      <c r="G555" s="43"/>
    </row>
    <row r="556" spans="5:7" ht="12.75" x14ac:dyDescent="0.2">
      <c r="E556" s="112"/>
      <c r="F556" s="113"/>
      <c r="G556" s="43"/>
    </row>
    <row r="557" spans="5:7" ht="12.75" x14ac:dyDescent="0.2">
      <c r="E557" s="112"/>
      <c r="F557" s="113"/>
      <c r="G557" s="43"/>
    </row>
    <row r="558" spans="5:7" ht="12.75" x14ac:dyDescent="0.2">
      <c r="E558" s="112"/>
      <c r="F558" s="113"/>
      <c r="G558" s="43"/>
    </row>
    <row r="559" spans="5:7" ht="12.75" x14ac:dyDescent="0.2">
      <c r="E559" s="112"/>
      <c r="F559" s="113"/>
      <c r="G559" s="43"/>
    </row>
    <row r="560" spans="5:7" ht="12.75" x14ac:dyDescent="0.2">
      <c r="E560" s="112"/>
      <c r="F560" s="113"/>
      <c r="G560" s="43"/>
    </row>
    <row r="561" spans="5:7" ht="12.75" x14ac:dyDescent="0.2">
      <c r="E561" s="112"/>
      <c r="F561" s="113"/>
      <c r="G561" s="43"/>
    </row>
    <row r="562" spans="5:7" ht="12.75" x14ac:dyDescent="0.2">
      <c r="E562" s="112"/>
      <c r="F562" s="113"/>
      <c r="G562" s="43"/>
    </row>
    <row r="563" spans="5:7" ht="12.75" x14ac:dyDescent="0.2">
      <c r="E563" s="112"/>
      <c r="F563" s="113"/>
      <c r="G563" s="43"/>
    </row>
    <row r="564" spans="5:7" ht="12.75" x14ac:dyDescent="0.2">
      <c r="E564" s="112"/>
      <c r="F564" s="113"/>
      <c r="G564" s="43"/>
    </row>
    <row r="565" spans="5:7" ht="12.75" x14ac:dyDescent="0.2">
      <c r="E565" s="112"/>
      <c r="F565" s="113"/>
      <c r="G565" s="43"/>
    </row>
    <row r="566" spans="5:7" ht="12.75" x14ac:dyDescent="0.2">
      <c r="E566" s="112"/>
      <c r="F566" s="113"/>
      <c r="G566" s="43"/>
    </row>
    <row r="567" spans="5:7" ht="12.75" x14ac:dyDescent="0.2">
      <c r="E567" s="112"/>
      <c r="F567" s="113"/>
      <c r="G567" s="43"/>
    </row>
    <row r="568" spans="5:7" ht="12.75" x14ac:dyDescent="0.2">
      <c r="E568" s="112"/>
      <c r="F568" s="113"/>
      <c r="G568" s="43"/>
    </row>
    <row r="569" spans="5:7" ht="12.75" x14ac:dyDescent="0.2">
      <c r="E569" s="112"/>
      <c r="F569" s="113"/>
      <c r="G569" s="43"/>
    </row>
    <row r="570" spans="5:7" ht="12.75" x14ac:dyDescent="0.2">
      <c r="E570" s="112"/>
      <c r="F570" s="113"/>
      <c r="G570" s="43"/>
    </row>
    <row r="571" spans="5:7" ht="12.75" x14ac:dyDescent="0.2">
      <c r="E571" s="112"/>
      <c r="F571" s="113"/>
      <c r="G571" s="43"/>
    </row>
    <row r="572" spans="5:7" ht="12.75" x14ac:dyDescent="0.2">
      <c r="E572" s="112"/>
      <c r="F572" s="113"/>
      <c r="G572" s="43"/>
    </row>
    <row r="573" spans="5:7" ht="12.75" x14ac:dyDescent="0.2">
      <c r="E573" s="112"/>
      <c r="F573" s="113"/>
      <c r="G573" s="43"/>
    </row>
    <row r="574" spans="5:7" ht="12.75" x14ac:dyDescent="0.2">
      <c r="E574" s="112"/>
      <c r="F574" s="113"/>
      <c r="G574" s="43"/>
    </row>
    <row r="575" spans="5:7" ht="12.75" x14ac:dyDescent="0.2">
      <c r="E575" s="112"/>
      <c r="F575" s="113"/>
      <c r="G575" s="43"/>
    </row>
    <row r="576" spans="5:7" ht="12.75" x14ac:dyDescent="0.2">
      <c r="E576" s="112"/>
      <c r="F576" s="113"/>
      <c r="G576" s="43"/>
    </row>
    <row r="577" spans="5:7" ht="12.75" x14ac:dyDescent="0.2">
      <c r="E577" s="112"/>
      <c r="F577" s="113"/>
      <c r="G577" s="43"/>
    </row>
    <row r="578" spans="5:7" ht="12.75" x14ac:dyDescent="0.2">
      <c r="E578" s="112"/>
      <c r="F578" s="113"/>
      <c r="G578" s="43"/>
    </row>
    <row r="579" spans="5:7" ht="12.75" x14ac:dyDescent="0.2">
      <c r="E579" s="112"/>
      <c r="F579" s="113"/>
      <c r="G579" s="43"/>
    </row>
    <row r="580" spans="5:7" ht="12.75" x14ac:dyDescent="0.2">
      <c r="E580" s="112"/>
      <c r="F580" s="113"/>
      <c r="G580" s="43"/>
    </row>
    <row r="581" spans="5:7" ht="12.75" x14ac:dyDescent="0.2">
      <c r="E581" s="112"/>
      <c r="F581" s="113"/>
      <c r="G581" s="43"/>
    </row>
    <row r="582" spans="5:7" ht="12.75" x14ac:dyDescent="0.2">
      <c r="E582" s="112"/>
      <c r="F582" s="113"/>
      <c r="G582" s="43"/>
    </row>
    <row r="583" spans="5:7" ht="12.75" x14ac:dyDescent="0.2">
      <c r="E583" s="112"/>
      <c r="F583" s="113"/>
      <c r="G583" s="43"/>
    </row>
    <row r="584" spans="5:7" ht="12.75" x14ac:dyDescent="0.2">
      <c r="E584" s="112"/>
      <c r="F584" s="113"/>
      <c r="G584" s="43"/>
    </row>
    <row r="585" spans="5:7" ht="12.75" x14ac:dyDescent="0.2">
      <c r="E585" s="112"/>
      <c r="F585" s="113"/>
      <c r="G585" s="43"/>
    </row>
    <row r="586" spans="5:7" ht="12.75" x14ac:dyDescent="0.2">
      <c r="E586" s="112"/>
      <c r="F586" s="113"/>
      <c r="G586" s="43"/>
    </row>
    <row r="587" spans="5:7" ht="12.75" x14ac:dyDescent="0.2">
      <c r="E587" s="112"/>
      <c r="F587" s="113"/>
      <c r="G587" s="43"/>
    </row>
    <row r="588" spans="5:7" ht="12.75" x14ac:dyDescent="0.2">
      <c r="E588" s="112"/>
      <c r="F588" s="113"/>
      <c r="G588" s="43"/>
    </row>
    <row r="589" spans="5:7" ht="12.75" x14ac:dyDescent="0.2">
      <c r="E589" s="112"/>
      <c r="F589" s="113"/>
      <c r="G589" s="43"/>
    </row>
    <row r="590" spans="5:7" ht="12.75" x14ac:dyDescent="0.2">
      <c r="E590" s="112"/>
      <c r="F590" s="113"/>
      <c r="G590" s="43"/>
    </row>
    <row r="591" spans="5:7" ht="12.75" x14ac:dyDescent="0.2">
      <c r="E591" s="112"/>
      <c r="F591" s="113"/>
      <c r="G591" s="43"/>
    </row>
    <row r="592" spans="5:7" ht="12.75" x14ac:dyDescent="0.2">
      <c r="E592" s="112"/>
      <c r="F592" s="113"/>
      <c r="G592" s="43"/>
    </row>
    <row r="593" spans="5:7" ht="12.75" x14ac:dyDescent="0.2">
      <c r="E593" s="112"/>
      <c r="F593" s="113"/>
      <c r="G593" s="43"/>
    </row>
    <row r="594" spans="5:7" ht="12.75" x14ac:dyDescent="0.2">
      <c r="E594" s="112"/>
      <c r="F594" s="113"/>
      <c r="G594" s="43"/>
    </row>
    <row r="595" spans="5:7" ht="12.75" x14ac:dyDescent="0.2">
      <c r="E595" s="112"/>
      <c r="F595" s="113"/>
      <c r="G595" s="43"/>
    </row>
    <row r="596" spans="5:7" ht="12.75" x14ac:dyDescent="0.2">
      <c r="E596" s="112"/>
      <c r="F596" s="113"/>
      <c r="G596" s="43"/>
    </row>
    <row r="597" spans="5:7" ht="12.75" x14ac:dyDescent="0.2">
      <c r="E597" s="112"/>
      <c r="F597" s="113"/>
      <c r="G597" s="43"/>
    </row>
    <row r="598" spans="5:7" ht="12.75" x14ac:dyDescent="0.2">
      <c r="E598" s="112"/>
      <c r="F598" s="113"/>
      <c r="G598" s="43"/>
    </row>
    <row r="599" spans="5:7" ht="12.75" x14ac:dyDescent="0.2">
      <c r="E599" s="112"/>
      <c r="F599" s="113"/>
      <c r="G599" s="43"/>
    </row>
    <row r="600" spans="5:7" ht="12.75" x14ac:dyDescent="0.2">
      <c r="E600" s="112"/>
      <c r="F600" s="113"/>
      <c r="G600" s="43"/>
    </row>
    <row r="601" spans="5:7" ht="12.75" x14ac:dyDescent="0.2">
      <c r="E601" s="112"/>
      <c r="F601" s="113"/>
      <c r="G601" s="43"/>
    </row>
    <row r="602" spans="5:7" ht="12.75" x14ac:dyDescent="0.2">
      <c r="E602" s="112"/>
      <c r="F602" s="113"/>
      <c r="G602" s="43"/>
    </row>
    <row r="603" spans="5:7" ht="12.75" x14ac:dyDescent="0.2">
      <c r="E603" s="112"/>
      <c r="F603" s="113"/>
      <c r="G603" s="43"/>
    </row>
    <row r="604" spans="5:7" ht="12.75" x14ac:dyDescent="0.2">
      <c r="E604" s="112"/>
      <c r="F604" s="113"/>
      <c r="G604" s="43"/>
    </row>
    <row r="605" spans="5:7" ht="12.75" x14ac:dyDescent="0.2">
      <c r="E605" s="112"/>
      <c r="F605" s="113"/>
      <c r="G605" s="43"/>
    </row>
    <row r="606" spans="5:7" ht="12.75" x14ac:dyDescent="0.2">
      <c r="E606" s="112"/>
      <c r="F606" s="113"/>
      <c r="G606" s="43"/>
    </row>
    <row r="607" spans="5:7" ht="12.75" x14ac:dyDescent="0.2">
      <c r="E607" s="112"/>
      <c r="F607" s="113"/>
      <c r="G607" s="43"/>
    </row>
    <row r="608" spans="5:7" ht="12.75" x14ac:dyDescent="0.2">
      <c r="E608" s="112"/>
      <c r="F608" s="113"/>
      <c r="G608" s="43"/>
    </row>
    <row r="609" spans="5:7" ht="12.75" x14ac:dyDescent="0.2">
      <c r="E609" s="112"/>
      <c r="F609" s="113"/>
      <c r="G609" s="43"/>
    </row>
    <row r="610" spans="5:7" ht="12.75" x14ac:dyDescent="0.2">
      <c r="E610" s="112"/>
      <c r="F610" s="113"/>
      <c r="G610" s="43"/>
    </row>
    <row r="611" spans="5:7" ht="12.75" x14ac:dyDescent="0.2">
      <c r="E611" s="112"/>
      <c r="F611" s="113"/>
      <c r="G611" s="43"/>
    </row>
    <row r="612" spans="5:7" ht="12.75" x14ac:dyDescent="0.2">
      <c r="E612" s="112"/>
      <c r="F612" s="113"/>
      <c r="G612" s="43"/>
    </row>
    <row r="613" spans="5:7" ht="12.75" x14ac:dyDescent="0.2">
      <c r="E613" s="112"/>
      <c r="F613" s="113"/>
      <c r="G613" s="43"/>
    </row>
    <row r="614" spans="5:7" ht="12.75" x14ac:dyDescent="0.2">
      <c r="E614" s="112"/>
      <c r="F614" s="113"/>
      <c r="G614" s="43"/>
    </row>
    <row r="615" spans="5:7" ht="12.75" x14ac:dyDescent="0.2">
      <c r="E615" s="112"/>
      <c r="F615" s="113"/>
      <c r="G615" s="43"/>
    </row>
    <row r="616" spans="5:7" ht="12.75" x14ac:dyDescent="0.2">
      <c r="E616" s="112"/>
      <c r="F616" s="113"/>
      <c r="G616" s="43"/>
    </row>
    <row r="617" spans="5:7" ht="12.75" x14ac:dyDescent="0.2">
      <c r="E617" s="112"/>
      <c r="F617" s="113"/>
      <c r="G617" s="43"/>
    </row>
    <row r="618" spans="5:7" ht="12.75" x14ac:dyDescent="0.2">
      <c r="E618" s="112"/>
      <c r="F618" s="113"/>
      <c r="G618" s="43"/>
    </row>
    <row r="619" spans="5:7" ht="12.75" x14ac:dyDescent="0.2">
      <c r="E619" s="112"/>
      <c r="F619" s="113"/>
      <c r="G619" s="43"/>
    </row>
    <row r="620" spans="5:7" ht="12.75" x14ac:dyDescent="0.2">
      <c r="E620" s="112"/>
      <c r="F620" s="113"/>
      <c r="G620" s="43"/>
    </row>
    <row r="621" spans="5:7" ht="12.75" x14ac:dyDescent="0.2">
      <c r="E621" s="112"/>
      <c r="F621" s="113"/>
      <c r="G621" s="43"/>
    </row>
    <row r="622" spans="5:7" ht="12.75" x14ac:dyDescent="0.2">
      <c r="E622" s="112"/>
      <c r="F622" s="113"/>
      <c r="G622" s="43"/>
    </row>
    <row r="623" spans="5:7" ht="12.75" x14ac:dyDescent="0.2">
      <c r="E623" s="112"/>
      <c r="F623" s="113"/>
      <c r="G623" s="43"/>
    </row>
    <row r="624" spans="5:7" ht="12.75" x14ac:dyDescent="0.2">
      <c r="E624" s="112"/>
      <c r="F624" s="113"/>
      <c r="G624" s="43"/>
    </row>
    <row r="625" spans="5:7" ht="12.75" x14ac:dyDescent="0.2">
      <c r="E625" s="112"/>
      <c r="F625" s="113"/>
      <c r="G625" s="43"/>
    </row>
    <row r="626" spans="5:7" ht="12.75" x14ac:dyDescent="0.2">
      <c r="E626" s="112"/>
      <c r="F626" s="113"/>
      <c r="G626" s="43"/>
    </row>
    <row r="627" spans="5:7" ht="12.75" x14ac:dyDescent="0.2">
      <c r="E627" s="112"/>
      <c r="F627" s="113"/>
      <c r="G627" s="43"/>
    </row>
    <row r="628" spans="5:7" ht="12.75" x14ac:dyDescent="0.2">
      <c r="E628" s="112"/>
      <c r="F628" s="113"/>
      <c r="G628" s="43"/>
    </row>
    <row r="629" spans="5:7" ht="12.75" x14ac:dyDescent="0.2">
      <c r="E629" s="112"/>
      <c r="F629" s="113"/>
      <c r="G629" s="43"/>
    </row>
    <row r="630" spans="5:7" ht="12.75" x14ac:dyDescent="0.2">
      <c r="E630" s="112"/>
      <c r="F630" s="113"/>
      <c r="G630" s="43"/>
    </row>
    <row r="631" spans="5:7" ht="12.75" x14ac:dyDescent="0.2">
      <c r="E631" s="112"/>
      <c r="F631" s="113"/>
      <c r="G631" s="43"/>
    </row>
    <row r="632" spans="5:7" ht="12.75" x14ac:dyDescent="0.2">
      <c r="E632" s="112"/>
      <c r="F632" s="113"/>
      <c r="G632" s="43"/>
    </row>
    <row r="633" spans="5:7" ht="12.75" x14ac:dyDescent="0.2">
      <c r="E633" s="112"/>
      <c r="F633" s="113"/>
      <c r="G633" s="43"/>
    </row>
    <row r="634" spans="5:7" ht="12.75" x14ac:dyDescent="0.2">
      <c r="E634" s="112"/>
      <c r="F634" s="113"/>
      <c r="G634" s="43"/>
    </row>
    <row r="635" spans="5:7" ht="12.75" x14ac:dyDescent="0.2">
      <c r="E635" s="112"/>
      <c r="F635" s="113"/>
      <c r="G635" s="43"/>
    </row>
    <row r="636" spans="5:7" ht="12.75" x14ac:dyDescent="0.2">
      <c r="E636" s="112"/>
      <c r="F636" s="113"/>
      <c r="G636" s="43"/>
    </row>
    <row r="637" spans="5:7" ht="12.75" x14ac:dyDescent="0.2">
      <c r="E637" s="112"/>
      <c r="F637" s="113"/>
      <c r="G637" s="43"/>
    </row>
    <row r="638" spans="5:7" ht="12.75" x14ac:dyDescent="0.2">
      <c r="E638" s="112"/>
      <c r="F638" s="113"/>
      <c r="G638" s="43"/>
    </row>
    <row r="639" spans="5:7" ht="12.75" x14ac:dyDescent="0.2">
      <c r="E639" s="112"/>
      <c r="F639" s="113"/>
      <c r="G639" s="43"/>
    </row>
    <row r="640" spans="5:7" ht="12.75" x14ac:dyDescent="0.2">
      <c r="E640" s="112"/>
      <c r="F640" s="113"/>
      <c r="G640" s="43"/>
    </row>
    <row r="641" spans="5:7" ht="12.75" x14ac:dyDescent="0.2">
      <c r="E641" s="112"/>
      <c r="F641" s="113"/>
      <c r="G641" s="43"/>
    </row>
    <row r="642" spans="5:7" ht="12.75" x14ac:dyDescent="0.2">
      <c r="E642" s="112"/>
      <c r="F642" s="113"/>
      <c r="G642" s="43"/>
    </row>
    <row r="643" spans="5:7" ht="12.75" x14ac:dyDescent="0.2">
      <c r="E643" s="112"/>
      <c r="F643" s="113"/>
      <c r="G643" s="43"/>
    </row>
    <row r="644" spans="5:7" ht="12.75" x14ac:dyDescent="0.2">
      <c r="E644" s="112"/>
      <c r="F644" s="113"/>
      <c r="G644" s="43"/>
    </row>
    <row r="645" spans="5:7" ht="12.75" x14ac:dyDescent="0.2">
      <c r="E645" s="112"/>
      <c r="F645" s="113"/>
      <c r="G645" s="43"/>
    </row>
    <row r="646" spans="5:7" ht="12.75" x14ac:dyDescent="0.2">
      <c r="E646" s="112"/>
      <c r="F646" s="113"/>
      <c r="G646" s="43"/>
    </row>
    <row r="647" spans="5:7" ht="12.75" x14ac:dyDescent="0.2">
      <c r="E647" s="112"/>
      <c r="F647" s="113"/>
      <c r="G647" s="43"/>
    </row>
    <row r="648" spans="5:7" ht="12.75" x14ac:dyDescent="0.2">
      <c r="E648" s="112"/>
      <c r="F648" s="113"/>
      <c r="G648" s="43"/>
    </row>
    <row r="649" spans="5:7" ht="12.75" x14ac:dyDescent="0.2">
      <c r="E649" s="112"/>
      <c r="F649" s="113"/>
      <c r="G649" s="43"/>
    </row>
    <row r="650" spans="5:7" ht="12.75" x14ac:dyDescent="0.2">
      <c r="E650" s="112"/>
      <c r="F650" s="113"/>
      <c r="G650" s="43"/>
    </row>
    <row r="651" spans="5:7" ht="12.75" x14ac:dyDescent="0.2">
      <c r="E651" s="112"/>
      <c r="F651" s="113"/>
      <c r="G651" s="43"/>
    </row>
    <row r="652" spans="5:7" ht="12.75" x14ac:dyDescent="0.2">
      <c r="E652" s="112"/>
      <c r="F652" s="113"/>
      <c r="G652" s="43"/>
    </row>
    <row r="653" spans="5:7" ht="12.75" x14ac:dyDescent="0.2">
      <c r="E653" s="112"/>
      <c r="F653" s="113"/>
      <c r="G653" s="43"/>
    </row>
    <row r="654" spans="5:7" ht="12.75" x14ac:dyDescent="0.2">
      <c r="E654" s="112"/>
      <c r="F654" s="113"/>
      <c r="G654" s="43"/>
    </row>
    <row r="655" spans="5:7" ht="12.75" x14ac:dyDescent="0.2">
      <c r="E655" s="112"/>
      <c r="F655" s="113"/>
      <c r="G655" s="43"/>
    </row>
    <row r="656" spans="5:7" ht="12.75" x14ac:dyDescent="0.2">
      <c r="E656" s="112"/>
      <c r="F656" s="113"/>
      <c r="G656" s="43"/>
    </row>
    <row r="657" spans="5:7" ht="12.75" x14ac:dyDescent="0.2">
      <c r="E657" s="112"/>
      <c r="F657" s="113"/>
      <c r="G657" s="43"/>
    </row>
    <row r="658" spans="5:7" ht="12.75" x14ac:dyDescent="0.2">
      <c r="E658" s="112"/>
      <c r="F658" s="113"/>
      <c r="G658" s="43"/>
    </row>
    <row r="659" spans="5:7" ht="12.75" x14ac:dyDescent="0.2">
      <c r="E659" s="112"/>
      <c r="F659" s="113"/>
      <c r="G659" s="43"/>
    </row>
    <row r="660" spans="5:7" ht="12.75" x14ac:dyDescent="0.2">
      <c r="E660" s="112"/>
      <c r="F660" s="113"/>
      <c r="G660" s="43"/>
    </row>
    <row r="661" spans="5:7" ht="12.75" x14ac:dyDescent="0.2">
      <c r="E661" s="112"/>
      <c r="F661" s="113"/>
      <c r="G661" s="43"/>
    </row>
    <row r="662" spans="5:7" ht="12.75" x14ac:dyDescent="0.2">
      <c r="E662" s="112"/>
      <c r="F662" s="113"/>
      <c r="G662" s="43"/>
    </row>
    <row r="663" spans="5:7" ht="12.75" x14ac:dyDescent="0.2">
      <c r="E663" s="112"/>
      <c r="F663" s="113"/>
      <c r="G663" s="43"/>
    </row>
    <row r="664" spans="5:7" ht="12.75" x14ac:dyDescent="0.2">
      <c r="E664" s="112"/>
      <c r="F664" s="113"/>
      <c r="G664" s="43"/>
    </row>
    <row r="665" spans="5:7" ht="12.75" x14ac:dyDescent="0.2">
      <c r="E665" s="112"/>
      <c r="F665" s="113"/>
      <c r="G665" s="43"/>
    </row>
    <row r="666" spans="5:7" ht="12.75" x14ac:dyDescent="0.2">
      <c r="E666" s="112"/>
      <c r="F666" s="113"/>
      <c r="G666" s="43"/>
    </row>
    <row r="667" spans="5:7" ht="12.75" x14ac:dyDescent="0.2">
      <c r="E667" s="112"/>
      <c r="F667" s="113"/>
      <c r="G667" s="43"/>
    </row>
    <row r="668" spans="5:7" ht="12.75" x14ac:dyDescent="0.2">
      <c r="E668" s="112"/>
      <c r="F668" s="113"/>
      <c r="G668" s="43"/>
    </row>
    <row r="669" spans="5:7" ht="12.75" x14ac:dyDescent="0.2">
      <c r="E669" s="112"/>
      <c r="F669" s="113"/>
      <c r="G669" s="43"/>
    </row>
    <row r="670" spans="5:7" ht="12.75" x14ac:dyDescent="0.2">
      <c r="E670" s="112"/>
      <c r="F670" s="113"/>
      <c r="G670" s="43"/>
    </row>
    <row r="671" spans="5:7" ht="12.75" x14ac:dyDescent="0.2">
      <c r="E671" s="112"/>
      <c r="F671" s="113"/>
      <c r="G671" s="43"/>
    </row>
    <row r="672" spans="5:7" ht="12.75" x14ac:dyDescent="0.2">
      <c r="E672" s="112"/>
      <c r="F672" s="113"/>
      <c r="G672" s="43"/>
    </row>
    <row r="673" spans="5:7" ht="12.75" x14ac:dyDescent="0.2">
      <c r="E673" s="112"/>
      <c r="F673" s="113"/>
      <c r="G673" s="43"/>
    </row>
    <row r="674" spans="5:7" ht="12.75" x14ac:dyDescent="0.2">
      <c r="E674" s="112"/>
      <c r="F674" s="113"/>
      <c r="G674" s="43"/>
    </row>
    <row r="675" spans="5:7" ht="12.75" x14ac:dyDescent="0.2">
      <c r="E675" s="112"/>
      <c r="F675" s="113"/>
      <c r="G675" s="43"/>
    </row>
    <row r="676" spans="5:7" ht="12.75" x14ac:dyDescent="0.2">
      <c r="E676" s="112"/>
      <c r="F676" s="113"/>
      <c r="G676" s="43"/>
    </row>
    <row r="677" spans="5:7" ht="12.75" x14ac:dyDescent="0.2">
      <c r="E677" s="112"/>
      <c r="F677" s="113"/>
      <c r="G677" s="43"/>
    </row>
    <row r="678" spans="5:7" ht="12.75" x14ac:dyDescent="0.2">
      <c r="E678" s="112"/>
      <c r="F678" s="113"/>
      <c r="G678" s="43"/>
    </row>
    <row r="679" spans="5:7" ht="12.75" x14ac:dyDescent="0.2">
      <c r="E679" s="112"/>
      <c r="F679" s="113"/>
      <c r="G679" s="43"/>
    </row>
    <row r="680" spans="5:7" ht="12.75" x14ac:dyDescent="0.2">
      <c r="E680" s="112"/>
      <c r="F680" s="113"/>
      <c r="G680" s="43"/>
    </row>
    <row r="681" spans="5:7" ht="12.75" x14ac:dyDescent="0.2">
      <c r="E681" s="112"/>
      <c r="F681" s="113"/>
      <c r="G681" s="43"/>
    </row>
    <row r="682" spans="5:7" ht="12.75" x14ac:dyDescent="0.2">
      <c r="E682" s="112"/>
      <c r="F682" s="113"/>
      <c r="G682" s="43"/>
    </row>
    <row r="683" spans="5:7" ht="12.75" x14ac:dyDescent="0.2">
      <c r="E683" s="112"/>
      <c r="F683" s="113"/>
      <c r="G683" s="43"/>
    </row>
    <row r="684" spans="5:7" ht="12.75" x14ac:dyDescent="0.2">
      <c r="E684" s="112"/>
      <c r="F684" s="113"/>
      <c r="G684" s="43"/>
    </row>
    <row r="685" spans="5:7" ht="12.75" x14ac:dyDescent="0.2">
      <c r="E685" s="112"/>
      <c r="F685" s="113"/>
      <c r="G685" s="43"/>
    </row>
    <row r="686" spans="5:7" ht="12.75" x14ac:dyDescent="0.2">
      <c r="E686" s="112"/>
      <c r="F686" s="113"/>
      <c r="G686" s="43"/>
    </row>
    <row r="687" spans="5:7" ht="12.75" x14ac:dyDescent="0.2">
      <c r="E687" s="112"/>
      <c r="F687" s="113"/>
      <c r="G687" s="43"/>
    </row>
    <row r="688" spans="5:7" ht="12.75" x14ac:dyDescent="0.2">
      <c r="E688" s="112"/>
      <c r="F688" s="113"/>
      <c r="G688" s="43"/>
    </row>
    <row r="689" spans="5:7" ht="12.75" x14ac:dyDescent="0.2">
      <c r="E689" s="112"/>
      <c r="F689" s="113"/>
      <c r="G689" s="43"/>
    </row>
    <row r="690" spans="5:7" ht="12.75" x14ac:dyDescent="0.2">
      <c r="E690" s="112"/>
      <c r="F690" s="113"/>
      <c r="G690" s="43"/>
    </row>
    <row r="691" spans="5:7" ht="12.75" x14ac:dyDescent="0.2">
      <c r="E691" s="112"/>
      <c r="F691" s="113"/>
      <c r="G691" s="43"/>
    </row>
    <row r="692" spans="5:7" ht="12.75" x14ac:dyDescent="0.2">
      <c r="E692" s="112"/>
      <c r="F692" s="113"/>
      <c r="G692" s="43"/>
    </row>
    <row r="693" spans="5:7" ht="12.75" x14ac:dyDescent="0.2">
      <c r="E693" s="112"/>
      <c r="F693" s="113"/>
      <c r="G693" s="43"/>
    </row>
    <row r="694" spans="5:7" ht="12.75" x14ac:dyDescent="0.2">
      <c r="E694" s="112"/>
      <c r="F694" s="113"/>
      <c r="G694" s="43"/>
    </row>
    <row r="695" spans="5:7" ht="12.75" x14ac:dyDescent="0.2">
      <c r="E695" s="112"/>
      <c r="F695" s="113"/>
      <c r="G695" s="43"/>
    </row>
    <row r="696" spans="5:7" ht="12.75" x14ac:dyDescent="0.2">
      <c r="E696" s="112"/>
      <c r="F696" s="113"/>
      <c r="G696" s="43"/>
    </row>
    <row r="697" spans="5:7" ht="12.75" x14ac:dyDescent="0.2">
      <c r="E697" s="112"/>
      <c r="F697" s="113"/>
      <c r="G697" s="43"/>
    </row>
    <row r="698" spans="5:7" ht="12.75" x14ac:dyDescent="0.2">
      <c r="E698" s="112"/>
      <c r="F698" s="113"/>
      <c r="G698" s="43"/>
    </row>
    <row r="699" spans="5:7" ht="12.75" x14ac:dyDescent="0.2">
      <c r="E699" s="112"/>
      <c r="F699" s="113"/>
      <c r="G699" s="43"/>
    </row>
    <row r="700" spans="5:7" ht="12.75" x14ac:dyDescent="0.2">
      <c r="E700" s="112"/>
      <c r="F700" s="113"/>
      <c r="G700" s="43"/>
    </row>
    <row r="701" spans="5:7" ht="12.75" x14ac:dyDescent="0.2">
      <c r="E701" s="112"/>
      <c r="F701" s="113"/>
      <c r="G701" s="43"/>
    </row>
    <row r="702" spans="5:7" ht="12.75" x14ac:dyDescent="0.2">
      <c r="E702" s="112"/>
      <c r="F702" s="113"/>
      <c r="G702" s="43"/>
    </row>
    <row r="703" spans="5:7" ht="12.75" x14ac:dyDescent="0.2">
      <c r="E703" s="112"/>
      <c r="F703" s="113"/>
      <c r="G703" s="43"/>
    </row>
    <row r="704" spans="5:7" ht="12.75" x14ac:dyDescent="0.2">
      <c r="E704" s="112"/>
      <c r="F704" s="113"/>
      <c r="G704" s="43"/>
    </row>
    <row r="705" spans="5:7" ht="12.75" x14ac:dyDescent="0.2">
      <c r="E705" s="112"/>
      <c r="F705" s="113"/>
      <c r="G705" s="43"/>
    </row>
    <row r="706" spans="5:7" ht="12.75" x14ac:dyDescent="0.2">
      <c r="E706" s="112"/>
      <c r="F706" s="113"/>
      <c r="G706" s="43"/>
    </row>
    <row r="707" spans="5:7" ht="12.75" x14ac:dyDescent="0.2">
      <c r="E707" s="112"/>
      <c r="F707" s="113"/>
      <c r="G707" s="43"/>
    </row>
    <row r="708" spans="5:7" ht="12.75" x14ac:dyDescent="0.2">
      <c r="E708" s="112"/>
      <c r="F708" s="113"/>
      <c r="G708" s="43"/>
    </row>
    <row r="709" spans="5:7" ht="12.75" x14ac:dyDescent="0.2">
      <c r="E709" s="112"/>
      <c r="F709" s="113"/>
      <c r="G709" s="43"/>
    </row>
    <row r="710" spans="5:7" ht="12.75" x14ac:dyDescent="0.2">
      <c r="E710" s="112"/>
      <c r="F710" s="113"/>
      <c r="G710" s="43"/>
    </row>
    <row r="711" spans="5:7" ht="12.75" x14ac:dyDescent="0.2">
      <c r="E711" s="112"/>
      <c r="F711" s="113"/>
      <c r="G711" s="43"/>
    </row>
    <row r="712" spans="5:7" ht="12.75" x14ac:dyDescent="0.2">
      <c r="E712" s="112"/>
      <c r="F712" s="113"/>
      <c r="G712" s="43"/>
    </row>
    <row r="713" spans="5:7" ht="12.75" x14ac:dyDescent="0.2">
      <c r="E713" s="112"/>
      <c r="F713" s="113"/>
      <c r="G713" s="43"/>
    </row>
    <row r="714" spans="5:7" ht="12.75" x14ac:dyDescent="0.2">
      <c r="E714" s="112"/>
      <c r="F714" s="113"/>
      <c r="G714" s="43"/>
    </row>
    <row r="715" spans="5:7" ht="12.75" x14ac:dyDescent="0.2">
      <c r="E715" s="112"/>
      <c r="F715" s="113"/>
      <c r="G715" s="43"/>
    </row>
    <row r="716" spans="5:7" ht="12.75" x14ac:dyDescent="0.2">
      <c r="E716" s="112"/>
      <c r="F716" s="113"/>
      <c r="G716" s="43"/>
    </row>
    <row r="717" spans="5:7" ht="12.75" x14ac:dyDescent="0.2">
      <c r="E717" s="112"/>
      <c r="F717" s="113"/>
      <c r="G717" s="43"/>
    </row>
    <row r="718" spans="5:7" ht="12.75" x14ac:dyDescent="0.2">
      <c r="E718" s="112"/>
      <c r="F718" s="113"/>
      <c r="G718" s="43"/>
    </row>
    <row r="719" spans="5:7" ht="12.75" x14ac:dyDescent="0.2">
      <c r="E719" s="112"/>
      <c r="F719" s="113"/>
      <c r="G719" s="43"/>
    </row>
    <row r="720" spans="5:7" ht="12.75" x14ac:dyDescent="0.2">
      <c r="E720" s="112"/>
      <c r="F720" s="113"/>
      <c r="G720" s="43"/>
    </row>
    <row r="721" spans="5:7" ht="12.75" x14ac:dyDescent="0.2">
      <c r="E721" s="112"/>
      <c r="F721" s="113"/>
      <c r="G721" s="43"/>
    </row>
    <row r="722" spans="5:7" ht="12.75" x14ac:dyDescent="0.2">
      <c r="E722" s="112"/>
      <c r="F722" s="113"/>
      <c r="G722" s="43"/>
    </row>
    <row r="723" spans="5:7" ht="12.75" x14ac:dyDescent="0.2">
      <c r="E723" s="112"/>
      <c r="F723" s="113"/>
      <c r="G723" s="43"/>
    </row>
    <row r="724" spans="5:7" ht="12.75" x14ac:dyDescent="0.2">
      <c r="E724" s="112"/>
      <c r="F724" s="113"/>
      <c r="G724" s="43"/>
    </row>
    <row r="725" spans="5:7" ht="12.75" x14ac:dyDescent="0.2">
      <c r="E725" s="112"/>
      <c r="F725" s="113"/>
      <c r="G725" s="43"/>
    </row>
    <row r="726" spans="5:7" ht="12.75" x14ac:dyDescent="0.2">
      <c r="E726" s="112"/>
      <c r="F726" s="113"/>
      <c r="G726" s="43"/>
    </row>
    <row r="727" spans="5:7" ht="12.75" x14ac:dyDescent="0.2">
      <c r="E727" s="112"/>
      <c r="F727" s="113"/>
      <c r="G727" s="43"/>
    </row>
    <row r="728" spans="5:7" ht="12.75" x14ac:dyDescent="0.2">
      <c r="E728" s="112"/>
      <c r="F728" s="113"/>
      <c r="G728" s="43"/>
    </row>
    <row r="729" spans="5:7" ht="12.75" x14ac:dyDescent="0.2">
      <c r="E729" s="112"/>
      <c r="F729" s="113"/>
      <c r="G729" s="43"/>
    </row>
    <row r="730" spans="5:7" ht="12.75" x14ac:dyDescent="0.2">
      <c r="E730" s="112"/>
      <c r="F730" s="113"/>
      <c r="G730" s="43"/>
    </row>
    <row r="731" spans="5:7" ht="12.75" x14ac:dyDescent="0.2">
      <c r="E731" s="112"/>
      <c r="F731" s="113"/>
      <c r="G731" s="43"/>
    </row>
    <row r="732" spans="5:7" ht="12.75" x14ac:dyDescent="0.2">
      <c r="E732" s="112"/>
      <c r="F732" s="113"/>
      <c r="G732" s="42"/>
    </row>
    <row r="733" spans="5:7" ht="12.75" x14ac:dyDescent="0.2">
      <c r="E733" s="112"/>
      <c r="F733" s="113"/>
      <c r="G733" s="42"/>
    </row>
    <row r="734" spans="5:7" ht="12.75" x14ac:dyDescent="0.2">
      <c r="E734" s="112"/>
      <c r="F734" s="113"/>
      <c r="G734" s="42"/>
    </row>
    <row r="735" spans="5:7" ht="12.75" x14ac:dyDescent="0.2">
      <c r="E735" s="112"/>
      <c r="F735" s="113"/>
      <c r="G735" s="42"/>
    </row>
    <row r="736" spans="5:7" ht="12.75" x14ac:dyDescent="0.2">
      <c r="E736" s="112"/>
      <c r="F736" s="113"/>
      <c r="G736" s="42"/>
    </row>
    <row r="737" spans="5:7" ht="12.75" x14ac:dyDescent="0.2">
      <c r="E737" s="112"/>
      <c r="F737" s="113"/>
      <c r="G737" s="42"/>
    </row>
    <row r="738" spans="5:7" ht="12.75" x14ac:dyDescent="0.2">
      <c r="E738" s="112"/>
      <c r="F738" s="113"/>
      <c r="G738" s="42"/>
    </row>
    <row r="739" spans="5:7" ht="12.75" x14ac:dyDescent="0.2">
      <c r="E739" s="112"/>
      <c r="F739" s="113"/>
      <c r="G739" s="42"/>
    </row>
    <row r="740" spans="5:7" ht="12.75" x14ac:dyDescent="0.2">
      <c r="E740" s="112"/>
      <c r="F740" s="113"/>
      <c r="G740" s="42"/>
    </row>
    <row r="741" spans="5:7" ht="12.75" x14ac:dyDescent="0.2">
      <c r="E741" s="112"/>
      <c r="F741" s="113"/>
      <c r="G741" s="42"/>
    </row>
    <row r="742" spans="5:7" ht="12.75" x14ac:dyDescent="0.2">
      <c r="E742" s="112"/>
      <c r="F742" s="113"/>
      <c r="G742" s="42"/>
    </row>
    <row r="743" spans="5:7" ht="12.75" x14ac:dyDescent="0.2">
      <c r="E743" s="112"/>
      <c r="F743" s="113"/>
      <c r="G743" s="42"/>
    </row>
    <row r="744" spans="5:7" ht="12.75" x14ac:dyDescent="0.2">
      <c r="E744" s="112"/>
      <c r="F744" s="113"/>
      <c r="G744" s="42"/>
    </row>
    <row r="745" spans="5:7" ht="12.75" x14ac:dyDescent="0.2">
      <c r="E745" s="112"/>
      <c r="F745" s="113"/>
      <c r="G745" s="42"/>
    </row>
    <row r="746" spans="5:7" ht="12.75" x14ac:dyDescent="0.2">
      <c r="E746" s="112"/>
      <c r="F746" s="113"/>
      <c r="G746" s="42"/>
    </row>
    <row r="747" spans="5:7" ht="12.75" x14ac:dyDescent="0.2">
      <c r="E747" s="112"/>
      <c r="F747" s="113"/>
      <c r="G747" s="42"/>
    </row>
    <row r="748" spans="5:7" ht="12.75" x14ac:dyDescent="0.2">
      <c r="E748" s="112"/>
      <c r="F748" s="113"/>
      <c r="G748" s="42"/>
    </row>
    <row r="749" spans="5:7" ht="12.75" x14ac:dyDescent="0.2">
      <c r="E749" s="112"/>
      <c r="F749" s="113"/>
      <c r="G749" s="42"/>
    </row>
    <row r="750" spans="5:7" ht="12.75" x14ac:dyDescent="0.2">
      <c r="E750" s="112"/>
      <c r="F750" s="113"/>
      <c r="G750" s="42"/>
    </row>
    <row r="751" spans="5:7" ht="12.75" x14ac:dyDescent="0.2">
      <c r="E751" s="112"/>
      <c r="F751" s="113"/>
      <c r="G751" s="42"/>
    </row>
    <row r="752" spans="5:7" ht="12.75" x14ac:dyDescent="0.2">
      <c r="E752" s="112"/>
      <c r="F752" s="113"/>
      <c r="G752" s="42"/>
    </row>
    <row r="753" spans="5:7" ht="12.75" x14ac:dyDescent="0.2">
      <c r="E753" s="112"/>
      <c r="F753" s="113"/>
      <c r="G753" s="42"/>
    </row>
    <row r="754" spans="5:7" ht="12.75" x14ac:dyDescent="0.2">
      <c r="E754" s="112"/>
      <c r="F754" s="113"/>
      <c r="G754" s="42"/>
    </row>
    <row r="755" spans="5:7" ht="12.75" x14ac:dyDescent="0.2">
      <c r="E755" s="112"/>
      <c r="F755" s="113"/>
      <c r="G755" s="42"/>
    </row>
    <row r="756" spans="5:7" ht="12.75" x14ac:dyDescent="0.2">
      <c r="E756" s="112"/>
      <c r="F756" s="113"/>
      <c r="G756" s="42"/>
    </row>
    <row r="757" spans="5:7" ht="12.75" x14ac:dyDescent="0.2">
      <c r="E757" s="112"/>
      <c r="F757" s="113"/>
      <c r="G757" s="42"/>
    </row>
    <row r="758" spans="5:7" ht="12.75" x14ac:dyDescent="0.2">
      <c r="E758" s="112"/>
      <c r="F758" s="113"/>
      <c r="G758" s="42"/>
    </row>
    <row r="759" spans="5:7" ht="12.75" x14ac:dyDescent="0.2">
      <c r="E759" s="112"/>
      <c r="F759" s="113"/>
      <c r="G759" s="42"/>
    </row>
    <row r="760" spans="5:7" ht="12.75" x14ac:dyDescent="0.2">
      <c r="E760" s="112"/>
      <c r="F760" s="113"/>
      <c r="G760" s="42"/>
    </row>
    <row r="761" spans="5:7" ht="12.75" x14ac:dyDescent="0.2">
      <c r="E761" s="112"/>
      <c r="F761" s="113"/>
      <c r="G761" s="42"/>
    </row>
    <row r="762" spans="5:7" ht="12.75" x14ac:dyDescent="0.2">
      <c r="E762" s="112"/>
      <c r="F762" s="113"/>
      <c r="G762" s="42"/>
    </row>
    <row r="763" spans="5:7" ht="12.75" x14ac:dyDescent="0.2">
      <c r="E763" s="112"/>
      <c r="F763" s="113"/>
      <c r="G763" s="42"/>
    </row>
    <row r="764" spans="5:7" ht="12.75" x14ac:dyDescent="0.2">
      <c r="E764" s="112"/>
      <c r="F764" s="113"/>
      <c r="G764" s="42"/>
    </row>
    <row r="765" spans="5:7" ht="12.75" x14ac:dyDescent="0.2">
      <c r="E765" s="112"/>
      <c r="F765" s="113"/>
      <c r="G765" s="42"/>
    </row>
    <row r="766" spans="5:7" ht="12.75" x14ac:dyDescent="0.2">
      <c r="E766" s="112"/>
      <c r="F766" s="113"/>
      <c r="G766" s="42"/>
    </row>
    <row r="767" spans="5:7" ht="12.75" x14ac:dyDescent="0.2">
      <c r="E767" s="112"/>
      <c r="F767" s="113"/>
      <c r="G767" s="42"/>
    </row>
    <row r="768" spans="5:7" ht="12.75" x14ac:dyDescent="0.2">
      <c r="E768" s="112"/>
      <c r="F768" s="113"/>
      <c r="G768" s="42"/>
    </row>
    <row r="769" spans="5:7" ht="12.75" x14ac:dyDescent="0.2">
      <c r="E769" s="112"/>
      <c r="F769" s="113"/>
      <c r="G769" s="42"/>
    </row>
    <row r="770" spans="5:7" ht="12.75" x14ac:dyDescent="0.2">
      <c r="E770" s="112"/>
      <c r="F770" s="113"/>
      <c r="G770" s="42"/>
    </row>
    <row r="771" spans="5:7" ht="12.75" x14ac:dyDescent="0.2">
      <c r="E771" s="112"/>
      <c r="F771" s="113"/>
      <c r="G771" s="42"/>
    </row>
    <row r="772" spans="5:7" ht="12.75" x14ac:dyDescent="0.2">
      <c r="E772" s="112"/>
      <c r="F772" s="113"/>
      <c r="G772" s="42"/>
    </row>
    <row r="773" spans="5:7" ht="12.75" x14ac:dyDescent="0.2">
      <c r="E773" s="112"/>
      <c r="F773" s="113"/>
      <c r="G773" s="42"/>
    </row>
    <row r="774" spans="5:7" ht="12.75" x14ac:dyDescent="0.2">
      <c r="E774" s="112"/>
      <c r="F774" s="113"/>
      <c r="G774" s="42"/>
    </row>
    <row r="775" spans="5:7" ht="12.75" x14ac:dyDescent="0.2">
      <c r="E775" s="112"/>
      <c r="F775" s="113"/>
      <c r="G775" s="42"/>
    </row>
    <row r="776" spans="5:7" ht="12.75" x14ac:dyDescent="0.2">
      <c r="E776" s="112"/>
      <c r="F776" s="113"/>
      <c r="G776" s="42"/>
    </row>
    <row r="777" spans="5:7" ht="12.75" x14ac:dyDescent="0.2">
      <c r="E777" s="112"/>
      <c r="F777" s="113"/>
      <c r="G777" s="42"/>
    </row>
    <row r="778" spans="5:7" ht="12.75" x14ac:dyDescent="0.2">
      <c r="E778" s="112"/>
      <c r="F778" s="113"/>
      <c r="G778" s="42"/>
    </row>
    <row r="779" spans="5:7" ht="12.75" x14ac:dyDescent="0.2">
      <c r="E779" s="112"/>
      <c r="F779" s="113"/>
      <c r="G779" s="42"/>
    </row>
    <row r="780" spans="5:7" ht="12.75" x14ac:dyDescent="0.2">
      <c r="E780" s="112"/>
      <c r="F780" s="113"/>
      <c r="G780" s="42"/>
    </row>
    <row r="781" spans="5:7" ht="12.75" x14ac:dyDescent="0.2">
      <c r="E781" s="112"/>
      <c r="F781" s="113"/>
      <c r="G781" s="42"/>
    </row>
    <row r="782" spans="5:7" ht="12.75" x14ac:dyDescent="0.2">
      <c r="E782" s="112"/>
      <c r="F782" s="113"/>
      <c r="G782" s="42"/>
    </row>
    <row r="783" spans="5:7" ht="12.75" x14ac:dyDescent="0.2">
      <c r="E783" s="112"/>
      <c r="F783" s="113"/>
      <c r="G783" s="42"/>
    </row>
    <row r="784" spans="5:7" ht="12.75" x14ac:dyDescent="0.2">
      <c r="E784" s="112"/>
      <c r="F784" s="113"/>
      <c r="G784" s="42"/>
    </row>
    <row r="785" spans="5:7" ht="12.75" x14ac:dyDescent="0.2">
      <c r="E785" s="112"/>
      <c r="F785" s="113"/>
      <c r="G785" s="42"/>
    </row>
    <row r="786" spans="5:7" ht="12.75" x14ac:dyDescent="0.2">
      <c r="E786" s="112"/>
      <c r="F786" s="113"/>
      <c r="G786" s="42"/>
    </row>
    <row r="787" spans="5:7" ht="12.75" x14ac:dyDescent="0.2">
      <c r="E787" s="112"/>
      <c r="F787" s="113"/>
      <c r="G787" s="42"/>
    </row>
    <row r="788" spans="5:7" ht="12.75" x14ac:dyDescent="0.2">
      <c r="E788" s="112"/>
      <c r="F788" s="113"/>
      <c r="G788" s="42"/>
    </row>
    <row r="789" spans="5:7" ht="12.75" x14ac:dyDescent="0.2">
      <c r="E789" s="112"/>
      <c r="F789" s="113"/>
      <c r="G789" s="42"/>
    </row>
    <row r="790" spans="5:7" ht="12.75" x14ac:dyDescent="0.2">
      <c r="E790" s="112"/>
      <c r="F790" s="113"/>
      <c r="G790" s="42"/>
    </row>
    <row r="791" spans="5:7" ht="12.75" x14ac:dyDescent="0.2">
      <c r="E791" s="112"/>
      <c r="F791" s="113"/>
      <c r="G791" s="42"/>
    </row>
    <row r="792" spans="5:7" ht="12.75" x14ac:dyDescent="0.2">
      <c r="E792" s="112"/>
      <c r="F792" s="113"/>
      <c r="G792" s="42"/>
    </row>
    <row r="793" spans="5:7" ht="12.75" x14ac:dyDescent="0.2">
      <c r="E793" s="112"/>
      <c r="F793" s="113"/>
      <c r="G793" s="42"/>
    </row>
    <row r="794" spans="5:7" ht="12.75" x14ac:dyDescent="0.2">
      <c r="E794" s="112"/>
      <c r="F794" s="113"/>
      <c r="G794" s="42"/>
    </row>
    <row r="795" spans="5:7" ht="12.75" x14ac:dyDescent="0.2">
      <c r="E795" s="112"/>
      <c r="F795" s="113"/>
      <c r="G795" s="42"/>
    </row>
    <row r="796" spans="5:7" ht="12.75" x14ac:dyDescent="0.2">
      <c r="E796" s="112"/>
      <c r="F796" s="113"/>
      <c r="G796" s="42"/>
    </row>
    <row r="797" spans="5:7" ht="12.75" x14ac:dyDescent="0.2">
      <c r="E797" s="112"/>
      <c r="F797" s="113"/>
      <c r="G797" s="42"/>
    </row>
    <row r="798" spans="5:7" ht="12.75" x14ac:dyDescent="0.2">
      <c r="E798" s="112"/>
      <c r="F798" s="113"/>
      <c r="G798" s="42"/>
    </row>
    <row r="799" spans="5:7" ht="12.75" x14ac:dyDescent="0.2">
      <c r="E799" s="112"/>
      <c r="F799" s="113"/>
      <c r="G799" s="42"/>
    </row>
    <row r="800" spans="5:7" ht="12.75" x14ac:dyDescent="0.2">
      <c r="E800" s="112"/>
      <c r="F800" s="113"/>
      <c r="G800" s="42"/>
    </row>
    <row r="801" spans="5:7" ht="12.75" x14ac:dyDescent="0.2">
      <c r="E801" s="112"/>
      <c r="F801" s="113"/>
      <c r="G801" s="42"/>
    </row>
    <row r="802" spans="5:7" ht="12.75" x14ac:dyDescent="0.2">
      <c r="E802" s="112"/>
      <c r="F802" s="113"/>
      <c r="G802" s="42"/>
    </row>
    <row r="803" spans="5:7" ht="12.75" x14ac:dyDescent="0.2">
      <c r="E803" s="112"/>
      <c r="F803" s="113"/>
      <c r="G803" s="42"/>
    </row>
    <row r="804" spans="5:7" ht="12.75" x14ac:dyDescent="0.2">
      <c r="E804" s="112"/>
      <c r="F804" s="113"/>
      <c r="G804" s="42"/>
    </row>
    <row r="805" spans="5:7" ht="12.75" x14ac:dyDescent="0.2">
      <c r="E805" s="112"/>
      <c r="F805" s="113"/>
      <c r="G805" s="42"/>
    </row>
    <row r="806" spans="5:7" ht="12.75" x14ac:dyDescent="0.2">
      <c r="E806" s="112"/>
      <c r="F806" s="113"/>
      <c r="G806" s="42"/>
    </row>
    <row r="807" spans="5:7" ht="12.75" x14ac:dyDescent="0.2">
      <c r="E807" s="112"/>
      <c r="F807" s="113"/>
      <c r="G807" s="42"/>
    </row>
    <row r="808" spans="5:7" ht="12.75" x14ac:dyDescent="0.2">
      <c r="E808" s="112"/>
      <c r="F808" s="113"/>
      <c r="G808" s="42"/>
    </row>
    <row r="809" spans="5:7" ht="12.75" x14ac:dyDescent="0.2">
      <c r="E809" s="112"/>
      <c r="F809" s="113"/>
      <c r="G809" s="42"/>
    </row>
    <row r="810" spans="5:7" ht="12.75" x14ac:dyDescent="0.2">
      <c r="E810" s="112"/>
      <c r="F810" s="113"/>
      <c r="G810" s="42"/>
    </row>
    <row r="811" spans="5:7" ht="12.75" x14ac:dyDescent="0.2">
      <c r="E811" s="112"/>
      <c r="F811" s="113"/>
      <c r="G811" s="42"/>
    </row>
    <row r="812" spans="5:7" ht="12.75" x14ac:dyDescent="0.2">
      <c r="E812" s="112"/>
      <c r="F812" s="113"/>
      <c r="G812" s="42"/>
    </row>
    <row r="813" spans="5:7" ht="12.75" x14ac:dyDescent="0.2">
      <c r="E813" s="112"/>
      <c r="F813" s="113"/>
      <c r="G813" s="42"/>
    </row>
    <row r="814" spans="5:7" ht="12.75" x14ac:dyDescent="0.2">
      <c r="E814" s="112"/>
      <c r="F814" s="113"/>
      <c r="G814" s="42"/>
    </row>
    <row r="815" spans="5:7" ht="12.75" x14ac:dyDescent="0.2">
      <c r="E815" s="112"/>
      <c r="F815" s="113"/>
      <c r="G815" s="42"/>
    </row>
    <row r="816" spans="5:7" ht="12.75" x14ac:dyDescent="0.2">
      <c r="E816" s="112"/>
      <c r="F816" s="113"/>
      <c r="G816" s="42"/>
    </row>
    <row r="817" spans="5:7" ht="12.75" x14ac:dyDescent="0.2">
      <c r="E817" s="112"/>
      <c r="F817" s="113"/>
      <c r="G817" s="42"/>
    </row>
    <row r="818" spans="5:7" ht="12.75" x14ac:dyDescent="0.2">
      <c r="E818" s="112"/>
      <c r="F818" s="113"/>
      <c r="G818" s="42"/>
    </row>
    <row r="819" spans="5:7" ht="12.75" x14ac:dyDescent="0.2">
      <c r="E819" s="112"/>
      <c r="F819" s="113"/>
      <c r="G819" s="42"/>
    </row>
    <row r="820" spans="5:7" ht="12.75" x14ac:dyDescent="0.2">
      <c r="E820" s="112"/>
      <c r="F820" s="113"/>
      <c r="G820" s="42"/>
    </row>
    <row r="821" spans="5:7" ht="12.75" x14ac:dyDescent="0.2">
      <c r="E821" s="112"/>
      <c r="F821" s="113"/>
      <c r="G821" s="42"/>
    </row>
    <row r="822" spans="5:7" ht="12.75" x14ac:dyDescent="0.2">
      <c r="E822" s="112"/>
      <c r="F822" s="113"/>
      <c r="G822" s="42"/>
    </row>
    <row r="823" spans="5:7" ht="12.75" x14ac:dyDescent="0.2">
      <c r="E823" s="112"/>
      <c r="F823" s="113"/>
      <c r="G823" s="42"/>
    </row>
    <row r="824" spans="5:7" ht="12.75" x14ac:dyDescent="0.2">
      <c r="E824" s="112"/>
      <c r="F824" s="113"/>
      <c r="G824" s="42"/>
    </row>
    <row r="825" spans="5:7" ht="12.75" x14ac:dyDescent="0.2">
      <c r="E825" s="112"/>
      <c r="F825" s="113"/>
      <c r="G825" s="42"/>
    </row>
    <row r="826" spans="5:7" ht="12.75" x14ac:dyDescent="0.2">
      <c r="E826" s="112"/>
      <c r="F826" s="113"/>
      <c r="G826" s="42"/>
    </row>
    <row r="827" spans="5:7" ht="12.75" x14ac:dyDescent="0.2">
      <c r="E827" s="112"/>
      <c r="F827" s="113"/>
      <c r="G827" s="42"/>
    </row>
    <row r="828" spans="5:7" ht="12.75" x14ac:dyDescent="0.2">
      <c r="E828" s="112"/>
      <c r="F828" s="113"/>
      <c r="G828" s="42"/>
    </row>
    <row r="829" spans="5:7" ht="12.75" x14ac:dyDescent="0.2">
      <c r="E829" s="112"/>
      <c r="F829" s="113"/>
      <c r="G829" s="42"/>
    </row>
    <row r="830" spans="5:7" ht="12.75" x14ac:dyDescent="0.2">
      <c r="E830" s="112"/>
      <c r="F830" s="113"/>
      <c r="G830" s="42"/>
    </row>
    <row r="831" spans="5:7" ht="12.75" x14ac:dyDescent="0.2">
      <c r="E831" s="112"/>
      <c r="F831" s="113"/>
      <c r="G831" s="42"/>
    </row>
    <row r="832" spans="5:7" ht="12.75" x14ac:dyDescent="0.2">
      <c r="E832" s="112"/>
      <c r="F832" s="113"/>
      <c r="G832" s="42"/>
    </row>
    <row r="833" spans="5:7" ht="12.75" x14ac:dyDescent="0.2">
      <c r="E833" s="112"/>
      <c r="F833" s="113"/>
      <c r="G833" s="42"/>
    </row>
    <row r="834" spans="5:7" ht="12.75" x14ac:dyDescent="0.2">
      <c r="E834" s="112"/>
      <c r="F834" s="113"/>
      <c r="G834" s="42"/>
    </row>
    <row r="835" spans="5:7" ht="12.75" x14ac:dyDescent="0.2">
      <c r="E835" s="112"/>
      <c r="F835" s="113"/>
      <c r="G835" s="42"/>
    </row>
    <row r="836" spans="5:7" ht="12.75" x14ac:dyDescent="0.2">
      <c r="E836" s="112"/>
      <c r="F836" s="113"/>
      <c r="G836" s="42"/>
    </row>
    <row r="837" spans="5:7" ht="12.75" x14ac:dyDescent="0.2">
      <c r="E837" s="112"/>
      <c r="F837" s="113"/>
      <c r="G837" s="42"/>
    </row>
    <row r="838" spans="5:7" ht="12.75" x14ac:dyDescent="0.2">
      <c r="E838" s="112"/>
      <c r="F838" s="113"/>
      <c r="G838" s="42"/>
    </row>
    <row r="839" spans="5:7" ht="12.75" x14ac:dyDescent="0.2">
      <c r="E839" s="112"/>
      <c r="F839" s="113"/>
      <c r="G839" s="42"/>
    </row>
    <row r="840" spans="5:7" ht="12.75" x14ac:dyDescent="0.2">
      <c r="E840" s="112"/>
      <c r="F840" s="113"/>
      <c r="G840" s="42"/>
    </row>
    <row r="841" spans="5:7" ht="12.75" x14ac:dyDescent="0.2">
      <c r="E841" s="112"/>
      <c r="F841" s="113"/>
      <c r="G841" s="42"/>
    </row>
    <row r="842" spans="5:7" ht="12.75" x14ac:dyDescent="0.2">
      <c r="E842" s="112"/>
      <c r="F842" s="113"/>
      <c r="G842" s="42"/>
    </row>
    <row r="843" spans="5:7" ht="12.75" x14ac:dyDescent="0.2">
      <c r="E843" s="112"/>
      <c r="F843" s="113"/>
      <c r="G843" s="42"/>
    </row>
    <row r="844" spans="5:7" ht="12.75" x14ac:dyDescent="0.2">
      <c r="E844" s="112"/>
      <c r="F844" s="113"/>
      <c r="G844" s="42"/>
    </row>
    <row r="845" spans="5:7" ht="12.75" x14ac:dyDescent="0.2">
      <c r="E845" s="112"/>
      <c r="F845" s="113"/>
      <c r="G845" s="42"/>
    </row>
    <row r="846" spans="5:7" ht="12.75" x14ac:dyDescent="0.2">
      <c r="E846" s="112"/>
      <c r="F846" s="113"/>
      <c r="G846" s="42"/>
    </row>
    <row r="847" spans="5:7" ht="12.75" x14ac:dyDescent="0.2">
      <c r="E847" s="112"/>
      <c r="F847" s="113"/>
      <c r="G847" s="42"/>
    </row>
    <row r="848" spans="5:7" ht="12.75" x14ac:dyDescent="0.2">
      <c r="E848" s="112"/>
      <c r="F848" s="113"/>
      <c r="G848" s="42"/>
    </row>
    <row r="849" spans="5:7" ht="12.75" x14ac:dyDescent="0.2">
      <c r="E849" s="112"/>
      <c r="F849" s="113"/>
      <c r="G849" s="42"/>
    </row>
    <row r="850" spans="5:7" ht="12.75" x14ac:dyDescent="0.2">
      <c r="E850" s="112"/>
      <c r="F850" s="113"/>
      <c r="G850" s="42"/>
    </row>
    <row r="851" spans="5:7" ht="12.75" x14ac:dyDescent="0.2">
      <c r="E851" s="112"/>
      <c r="F851" s="113"/>
      <c r="G851" s="42"/>
    </row>
    <row r="852" spans="5:7" ht="12.75" x14ac:dyDescent="0.2">
      <c r="E852" s="112"/>
      <c r="F852" s="113"/>
      <c r="G852" s="42"/>
    </row>
    <row r="853" spans="5:7" ht="12.75" x14ac:dyDescent="0.2">
      <c r="E853" s="112"/>
      <c r="F853" s="113"/>
      <c r="G853" s="42"/>
    </row>
    <row r="854" spans="5:7" ht="12.75" x14ac:dyDescent="0.2">
      <c r="E854" s="112"/>
      <c r="F854" s="113"/>
      <c r="G854" s="42"/>
    </row>
    <row r="855" spans="5:7" ht="12.75" x14ac:dyDescent="0.2">
      <c r="E855" s="112"/>
      <c r="F855" s="113"/>
      <c r="G855" s="42"/>
    </row>
    <row r="856" spans="5:7" ht="12.75" x14ac:dyDescent="0.2">
      <c r="E856" s="112"/>
      <c r="F856" s="113"/>
      <c r="G856" s="42"/>
    </row>
    <row r="857" spans="5:7" ht="12.75" x14ac:dyDescent="0.2">
      <c r="E857" s="112"/>
      <c r="F857" s="113"/>
      <c r="G857" s="42"/>
    </row>
    <row r="858" spans="5:7" ht="12.75" x14ac:dyDescent="0.2">
      <c r="E858" s="112"/>
      <c r="F858" s="113"/>
      <c r="G858" s="42"/>
    </row>
    <row r="859" spans="5:7" ht="12.75" x14ac:dyDescent="0.2">
      <c r="E859" s="112"/>
      <c r="F859" s="113"/>
      <c r="G859" s="42"/>
    </row>
    <row r="860" spans="5:7" ht="12.75" x14ac:dyDescent="0.2">
      <c r="E860" s="112"/>
      <c r="F860" s="113"/>
      <c r="G860" s="42"/>
    </row>
    <row r="861" spans="5:7" ht="12.75" x14ac:dyDescent="0.2">
      <c r="E861" s="112"/>
      <c r="F861" s="113"/>
      <c r="G861" s="42"/>
    </row>
    <row r="862" spans="5:7" ht="12.75" x14ac:dyDescent="0.2">
      <c r="E862" s="112"/>
      <c r="F862" s="113"/>
      <c r="G862" s="42"/>
    </row>
    <row r="863" spans="5:7" ht="12.75" x14ac:dyDescent="0.2">
      <c r="E863" s="112"/>
      <c r="F863" s="113"/>
      <c r="G863" s="42"/>
    </row>
    <row r="864" spans="5:7" ht="12.75" x14ac:dyDescent="0.2">
      <c r="E864" s="112"/>
      <c r="F864" s="113"/>
      <c r="G864" s="42"/>
    </row>
    <row r="865" spans="5:7" ht="12.75" x14ac:dyDescent="0.2">
      <c r="E865" s="112"/>
      <c r="F865" s="113"/>
      <c r="G865" s="42"/>
    </row>
    <row r="866" spans="5:7" ht="12.75" x14ac:dyDescent="0.2">
      <c r="E866" s="112"/>
      <c r="F866" s="113"/>
      <c r="G866" s="42"/>
    </row>
    <row r="867" spans="5:7" ht="12.75" x14ac:dyDescent="0.2">
      <c r="E867" s="112"/>
      <c r="F867" s="113"/>
      <c r="G867" s="42"/>
    </row>
    <row r="868" spans="5:7" ht="12.75" x14ac:dyDescent="0.2">
      <c r="E868" s="112"/>
      <c r="F868" s="113"/>
      <c r="G868" s="42"/>
    </row>
    <row r="869" spans="5:7" ht="12.75" x14ac:dyDescent="0.2">
      <c r="E869" s="112"/>
      <c r="F869" s="113"/>
      <c r="G869" s="42"/>
    </row>
    <row r="870" spans="5:7" ht="12.75" x14ac:dyDescent="0.2">
      <c r="E870" s="112"/>
      <c r="F870" s="113"/>
      <c r="G870" s="42"/>
    </row>
    <row r="871" spans="5:7" ht="12.75" x14ac:dyDescent="0.2">
      <c r="E871" s="112"/>
      <c r="F871" s="113"/>
      <c r="G871" s="42"/>
    </row>
    <row r="872" spans="5:7" ht="12.75" x14ac:dyDescent="0.2">
      <c r="E872" s="112"/>
      <c r="F872" s="113"/>
      <c r="G872" s="42"/>
    </row>
    <row r="873" spans="5:7" ht="12.75" x14ac:dyDescent="0.2">
      <c r="E873" s="112"/>
      <c r="F873" s="113"/>
      <c r="G873" s="42"/>
    </row>
    <row r="874" spans="5:7" ht="12.75" x14ac:dyDescent="0.2">
      <c r="E874" s="112"/>
      <c r="F874" s="113"/>
      <c r="G874" s="42"/>
    </row>
    <row r="875" spans="5:7" ht="12.75" x14ac:dyDescent="0.2">
      <c r="E875" s="112"/>
      <c r="F875" s="113"/>
      <c r="G875" s="42"/>
    </row>
    <row r="876" spans="5:7" ht="12.75" x14ac:dyDescent="0.2">
      <c r="E876" s="112"/>
      <c r="F876" s="113"/>
      <c r="G876" s="42"/>
    </row>
    <row r="877" spans="5:7" ht="12.75" x14ac:dyDescent="0.2">
      <c r="E877" s="112"/>
      <c r="F877" s="113"/>
      <c r="G877" s="42"/>
    </row>
    <row r="878" spans="5:7" ht="12.75" x14ac:dyDescent="0.2">
      <c r="E878" s="112"/>
      <c r="F878" s="113"/>
      <c r="G878" s="42"/>
    </row>
    <row r="879" spans="5:7" ht="12.75" x14ac:dyDescent="0.2">
      <c r="E879" s="112"/>
      <c r="F879" s="113"/>
      <c r="G879" s="42"/>
    </row>
    <row r="880" spans="5:7" ht="12.75" x14ac:dyDescent="0.2">
      <c r="E880" s="112"/>
      <c r="F880" s="113"/>
      <c r="G880" s="42"/>
    </row>
    <row r="881" spans="5:7" ht="12.75" x14ac:dyDescent="0.2">
      <c r="E881" s="112"/>
      <c r="F881" s="113"/>
      <c r="G881" s="42"/>
    </row>
    <row r="882" spans="5:7" ht="12.75" x14ac:dyDescent="0.2">
      <c r="E882" s="112"/>
      <c r="F882" s="113"/>
      <c r="G882" s="42"/>
    </row>
    <row r="883" spans="5:7" ht="12.75" x14ac:dyDescent="0.2">
      <c r="E883" s="112"/>
      <c r="F883" s="113"/>
      <c r="G883" s="42"/>
    </row>
    <row r="884" spans="5:7" ht="12.75" x14ac:dyDescent="0.2">
      <c r="E884" s="112"/>
      <c r="F884" s="113"/>
      <c r="G884" s="42"/>
    </row>
    <row r="885" spans="5:7" ht="12.75" x14ac:dyDescent="0.2">
      <c r="E885" s="112"/>
      <c r="F885" s="113"/>
      <c r="G885" s="42"/>
    </row>
    <row r="886" spans="5:7" ht="12.75" x14ac:dyDescent="0.2">
      <c r="E886" s="112"/>
      <c r="F886" s="113"/>
      <c r="G886" s="42"/>
    </row>
    <row r="887" spans="5:7" ht="12.75" x14ac:dyDescent="0.2">
      <c r="E887" s="112"/>
      <c r="F887" s="113"/>
      <c r="G887" s="42"/>
    </row>
    <row r="888" spans="5:7" ht="12.75" x14ac:dyDescent="0.2">
      <c r="E888" s="112"/>
      <c r="F888" s="113"/>
      <c r="G888" s="42"/>
    </row>
    <row r="889" spans="5:7" ht="12.75" x14ac:dyDescent="0.2">
      <c r="E889" s="112"/>
      <c r="F889" s="113"/>
      <c r="G889" s="42"/>
    </row>
    <row r="890" spans="5:7" ht="12.75" x14ac:dyDescent="0.2">
      <c r="E890" s="112"/>
      <c r="F890" s="113"/>
      <c r="G890" s="42"/>
    </row>
    <row r="891" spans="5:7" ht="12.75" x14ac:dyDescent="0.2">
      <c r="E891" s="112"/>
      <c r="F891" s="113"/>
      <c r="G891" s="42"/>
    </row>
    <row r="892" spans="5:7" ht="12.75" x14ac:dyDescent="0.2">
      <c r="E892" s="112"/>
      <c r="F892" s="113"/>
      <c r="G892" s="42"/>
    </row>
    <row r="893" spans="5:7" ht="12.75" x14ac:dyDescent="0.2">
      <c r="E893" s="112"/>
      <c r="F893" s="113"/>
      <c r="G893" s="42"/>
    </row>
    <row r="894" spans="5:7" ht="12.75" x14ac:dyDescent="0.2">
      <c r="E894" s="112"/>
      <c r="F894" s="113"/>
      <c r="G894" s="42"/>
    </row>
    <row r="895" spans="5:7" ht="12.75" x14ac:dyDescent="0.2">
      <c r="E895" s="112"/>
      <c r="F895" s="113"/>
      <c r="G895" s="42"/>
    </row>
    <row r="896" spans="5:7" ht="12.75" x14ac:dyDescent="0.2">
      <c r="E896" s="112"/>
      <c r="F896" s="113"/>
      <c r="G896" s="42"/>
    </row>
    <row r="897" spans="5:7" ht="12.75" x14ac:dyDescent="0.2">
      <c r="E897" s="112"/>
      <c r="F897" s="113"/>
      <c r="G897" s="42"/>
    </row>
    <row r="898" spans="5:7" ht="12.75" x14ac:dyDescent="0.2">
      <c r="E898" s="272"/>
      <c r="F898" s="272"/>
      <c r="G898" s="42"/>
    </row>
    <row r="899" spans="5:7" ht="12.75" x14ac:dyDescent="0.2">
      <c r="E899" s="272"/>
      <c r="F899" s="272"/>
      <c r="G899" s="42"/>
    </row>
    <row r="900" spans="5:7" ht="12.75" x14ac:dyDescent="0.2">
      <c r="E900" s="272"/>
      <c r="F900" s="272"/>
      <c r="G900" s="42"/>
    </row>
    <row r="901" spans="5:7" ht="12.75" x14ac:dyDescent="0.2">
      <c r="E901" s="272"/>
      <c r="F901" s="272"/>
      <c r="G901" s="42"/>
    </row>
    <row r="902" spans="5:7" ht="12.75" x14ac:dyDescent="0.2">
      <c r="E902" s="272"/>
      <c r="F902" s="272"/>
      <c r="G902" s="42"/>
    </row>
    <row r="903" spans="5:7" ht="12.75" x14ac:dyDescent="0.2">
      <c r="E903" s="272"/>
      <c r="F903" s="272"/>
      <c r="G903" s="42"/>
    </row>
    <row r="904" spans="5:7" ht="12.75" x14ac:dyDescent="0.2">
      <c r="E904" s="272"/>
      <c r="F904" s="272"/>
      <c r="G904" s="42"/>
    </row>
    <row r="905" spans="5:7" ht="12.75" x14ac:dyDescent="0.2">
      <c r="E905" s="272"/>
      <c r="F905" s="272"/>
      <c r="G905" s="42"/>
    </row>
    <row r="906" spans="5:7" ht="12.75" x14ac:dyDescent="0.2">
      <c r="E906" s="272"/>
      <c r="F906" s="272"/>
      <c r="G906" s="42"/>
    </row>
    <row r="907" spans="5:7" ht="12.75" x14ac:dyDescent="0.2">
      <c r="E907" s="272"/>
      <c r="F907" s="272"/>
      <c r="G907" s="42"/>
    </row>
    <row r="908" spans="5:7" ht="12.75" x14ac:dyDescent="0.2">
      <c r="E908" s="272"/>
      <c r="F908" s="272"/>
      <c r="G908" s="42"/>
    </row>
    <row r="909" spans="5:7" ht="12.75" x14ac:dyDescent="0.2">
      <c r="E909" s="272"/>
      <c r="F909" s="272"/>
      <c r="G909" s="42"/>
    </row>
    <row r="910" spans="5:7" ht="12.75" x14ac:dyDescent="0.2">
      <c r="E910" s="272"/>
      <c r="F910" s="272"/>
      <c r="G910" s="42"/>
    </row>
    <row r="911" spans="5:7" ht="12.75" x14ac:dyDescent="0.2">
      <c r="E911" s="272"/>
      <c r="F911" s="272"/>
      <c r="G911" s="42"/>
    </row>
    <row r="912" spans="5:7" ht="12.75" x14ac:dyDescent="0.2">
      <c r="E912" s="272"/>
      <c r="F912" s="272"/>
      <c r="G912" s="42"/>
    </row>
    <row r="913" spans="5:7" ht="12.75" x14ac:dyDescent="0.2">
      <c r="E913" s="272"/>
      <c r="F913" s="272"/>
      <c r="G913" s="42"/>
    </row>
    <row r="914" spans="5:7" ht="12.75" x14ac:dyDescent="0.2">
      <c r="E914" s="272"/>
      <c r="F914" s="272"/>
      <c r="G914" s="42"/>
    </row>
    <row r="915" spans="5:7" ht="12.75" x14ac:dyDescent="0.2">
      <c r="E915" s="272"/>
      <c r="F915" s="272"/>
      <c r="G915" s="42"/>
    </row>
    <row r="916" spans="5:7" ht="12.75" x14ac:dyDescent="0.2">
      <c r="E916" s="272"/>
      <c r="F916" s="272"/>
      <c r="G916" s="42"/>
    </row>
    <row r="917" spans="5:7" ht="12.75" x14ac:dyDescent="0.2">
      <c r="E917" s="272"/>
      <c r="F917" s="272"/>
      <c r="G917" s="42"/>
    </row>
    <row r="918" spans="5:7" ht="12.75" x14ac:dyDescent="0.2">
      <c r="E918" s="272"/>
      <c r="F918" s="272"/>
      <c r="G918" s="42"/>
    </row>
    <row r="919" spans="5:7" ht="12.75" x14ac:dyDescent="0.2">
      <c r="E919" s="272"/>
      <c r="F919" s="272"/>
      <c r="G919" s="42"/>
    </row>
    <row r="920" spans="5:7" ht="12.75" x14ac:dyDescent="0.2">
      <c r="E920" s="272"/>
      <c r="F920" s="272"/>
      <c r="G920" s="42"/>
    </row>
    <row r="921" spans="5:7" ht="12.75" x14ac:dyDescent="0.2">
      <c r="E921" s="272"/>
      <c r="F921" s="272"/>
      <c r="G921" s="42"/>
    </row>
    <row r="922" spans="5:7" ht="12.75" x14ac:dyDescent="0.2">
      <c r="E922" s="272"/>
      <c r="F922" s="272"/>
      <c r="G922" s="42"/>
    </row>
    <row r="923" spans="5:7" ht="12.75" x14ac:dyDescent="0.2">
      <c r="E923" s="272"/>
      <c r="F923" s="272"/>
      <c r="G923" s="42"/>
    </row>
    <row r="924" spans="5:7" ht="12.75" x14ac:dyDescent="0.2">
      <c r="E924" s="272"/>
      <c r="F924" s="272"/>
      <c r="G924" s="42"/>
    </row>
    <row r="925" spans="5:7" ht="12.75" x14ac:dyDescent="0.2">
      <c r="E925" s="272"/>
      <c r="F925" s="272"/>
      <c r="G925" s="42"/>
    </row>
    <row r="926" spans="5:7" ht="12.75" x14ac:dyDescent="0.2">
      <c r="E926" s="272"/>
      <c r="F926" s="272"/>
      <c r="G926" s="42"/>
    </row>
    <row r="927" spans="5:7" ht="12.75" x14ac:dyDescent="0.2">
      <c r="E927" s="272"/>
      <c r="F927" s="272"/>
      <c r="G927" s="42"/>
    </row>
    <row r="928" spans="5:7" ht="12.75" x14ac:dyDescent="0.2">
      <c r="E928" s="272"/>
      <c r="F928" s="272"/>
      <c r="G928" s="42"/>
    </row>
    <row r="929" spans="5:7" ht="12.75" x14ac:dyDescent="0.2">
      <c r="E929" s="272"/>
      <c r="F929" s="272"/>
      <c r="G929" s="42"/>
    </row>
    <row r="930" spans="5:7" ht="12.75" x14ac:dyDescent="0.2">
      <c r="E930" s="272"/>
      <c r="F930" s="272"/>
      <c r="G930" s="42"/>
    </row>
    <row r="931" spans="5:7" ht="12.75" x14ac:dyDescent="0.2">
      <c r="E931" s="272"/>
      <c r="F931" s="272"/>
      <c r="G931" s="42"/>
    </row>
    <row r="932" spans="5:7" ht="12.75" x14ac:dyDescent="0.2">
      <c r="E932" s="272"/>
      <c r="F932" s="272"/>
      <c r="G932" s="42"/>
    </row>
    <row r="933" spans="5:7" ht="12.75" x14ac:dyDescent="0.2">
      <c r="E933" s="272"/>
      <c r="F933" s="272"/>
      <c r="G933" s="42"/>
    </row>
    <row r="934" spans="5:7" ht="12.75" x14ac:dyDescent="0.2">
      <c r="E934" s="272"/>
      <c r="F934" s="272"/>
      <c r="G934" s="42"/>
    </row>
    <row r="935" spans="5:7" ht="12.75" x14ac:dyDescent="0.2">
      <c r="E935" s="272"/>
      <c r="F935" s="272"/>
      <c r="G935" s="42"/>
    </row>
    <row r="936" spans="5:7" ht="12.75" x14ac:dyDescent="0.2">
      <c r="E936" s="272"/>
      <c r="F936" s="272"/>
      <c r="G936" s="42"/>
    </row>
    <row r="937" spans="5:7" ht="12.75" x14ac:dyDescent="0.2">
      <c r="E937" s="272"/>
      <c r="F937" s="272"/>
      <c r="G937" s="42"/>
    </row>
    <row r="938" spans="5:7" ht="12.75" x14ac:dyDescent="0.2">
      <c r="E938" s="272"/>
      <c r="F938" s="272"/>
      <c r="G938" s="42"/>
    </row>
    <row r="939" spans="5:7" ht="12.75" x14ac:dyDescent="0.2">
      <c r="E939" s="272"/>
      <c r="F939" s="272"/>
      <c r="G939" s="42"/>
    </row>
    <row r="940" spans="5:7" ht="12.75" x14ac:dyDescent="0.2">
      <c r="E940" s="272"/>
      <c r="F940" s="272"/>
      <c r="G940" s="42"/>
    </row>
    <row r="941" spans="5:7" ht="12.75" x14ac:dyDescent="0.2">
      <c r="E941" s="272"/>
      <c r="F941" s="272"/>
      <c r="G941" s="42"/>
    </row>
    <row r="942" spans="5:7" ht="12.75" x14ac:dyDescent="0.2">
      <c r="E942" s="272"/>
      <c r="F942" s="272"/>
      <c r="G942" s="42"/>
    </row>
    <row r="943" spans="5:7" ht="12.75" x14ac:dyDescent="0.2">
      <c r="E943" s="272"/>
      <c r="F943" s="272"/>
      <c r="G943" s="42"/>
    </row>
    <row r="944" spans="5:7" ht="12.75" x14ac:dyDescent="0.2">
      <c r="E944" s="272"/>
      <c r="F944" s="272"/>
      <c r="G944" s="42"/>
    </row>
    <row r="945" spans="5:7" ht="12.75" x14ac:dyDescent="0.2">
      <c r="E945" s="272"/>
      <c r="F945" s="272"/>
      <c r="G945" s="42"/>
    </row>
    <row r="946" spans="5:7" ht="12.75" x14ac:dyDescent="0.2">
      <c r="E946" s="272"/>
      <c r="F946" s="272"/>
      <c r="G946" s="42"/>
    </row>
    <row r="947" spans="5:7" ht="12.75" x14ac:dyDescent="0.2">
      <c r="E947" s="272"/>
      <c r="F947" s="272"/>
      <c r="G947" s="42"/>
    </row>
    <row r="948" spans="5:7" ht="12.75" x14ac:dyDescent="0.2">
      <c r="E948" s="272"/>
      <c r="F948" s="272"/>
      <c r="G948" s="42"/>
    </row>
    <row r="949" spans="5:7" ht="12.75" x14ac:dyDescent="0.2">
      <c r="E949" s="272"/>
      <c r="F949" s="272"/>
      <c r="G949" s="42"/>
    </row>
    <row r="950" spans="5:7" ht="12.75" x14ac:dyDescent="0.2">
      <c r="E950" s="272"/>
      <c r="F950" s="272"/>
      <c r="G950" s="42"/>
    </row>
    <row r="951" spans="5:7" ht="12.75" x14ac:dyDescent="0.2">
      <c r="E951" s="272"/>
      <c r="F951" s="272"/>
      <c r="G951" s="42"/>
    </row>
    <row r="952" spans="5:7" ht="12.75" x14ac:dyDescent="0.2">
      <c r="E952" s="272"/>
      <c r="F952" s="272"/>
      <c r="G952" s="42"/>
    </row>
    <row r="953" spans="5:7" ht="12.75" x14ac:dyDescent="0.2">
      <c r="E953" s="272"/>
      <c r="F953" s="272"/>
      <c r="G953" s="42"/>
    </row>
    <row r="954" spans="5:7" ht="12.75" x14ac:dyDescent="0.2">
      <c r="E954" s="272"/>
      <c r="F954" s="272"/>
      <c r="G954" s="42"/>
    </row>
    <row r="955" spans="5:7" ht="12.75" x14ac:dyDescent="0.2">
      <c r="E955" s="272"/>
      <c r="F955" s="272"/>
      <c r="G955" s="42"/>
    </row>
    <row r="956" spans="5:7" ht="12.75" x14ac:dyDescent="0.2">
      <c r="E956" s="272"/>
      <c r="F956" s="272"/>
      <c r="G956" s="42"/>
    </row>
    <row r="957" spans="5:7" ht="12.75" x14ac:dyDescent="0.2">
      <c r="E957" s="272"/>
      <c r="F957" s="272"/>
      <c r="G957" s="42"/>
    </row>
    <row r="958" spans="5:7" ht="12.75" x14ac:dyDescent="0.2">
      <c r="E958" s="272"/>
      <c r="F958" s="272"/>
      <c r="G958" s="42"/>
    </row>
    <row r="959" spans="5:7" ht="12.75" x14ac:dyDescent="0.2">
      <c r="E959" s="272"/>
      <c r="F959" s="272"/>
      <c r="G959" s="42"/>
    </row>
    <row r="960" spans="5:7" ht="12.75" x14ac:dyDescent="0.2">
      <c r="E960" s="272"/>
      <c r="F960" s="272"/>
      <c r="G960" s="42"/>
    </row>
    <row r="961" spans="5:7" ht="12.75" x14ac:dyDescent="0.2">
      <c r="E961" s="272"/>
      <c r="F961" s="272"/>
      <c r="G961" s="42"/>
    </row>
    <row r="962" spans="5:7" ht="12.75" x14ac:dyDescent="0.2">
      <c r="E962" s="272"/>
      <c r="F962" s="272"/>
      <c r="G962" s="42"/>
    </row>
    <row r="963" spans="5:7" ht="12.75" x14ac:dyDescent="0.2">
      <c r="E963" s="272"/>
      <c r="F963" s="272"/>
      <c r="G963" s="42"/>
    </row>
    <row r="964" spans="5:7" ht="12.75" x14ac:dyDescent="0.2">
      <c r="E964" s="272"/>
      <c r="F964" s="272"/>
      <c r="G964" s="42"/>
    </row>
    <row r="965" spans="5:7" ht="12.75" x14ac:dyDescent="0.2">
      <c r="E965" s="272"/>
      <c r="F965" s="272"/>
      <c r="G965" s="42"/>
    </row>
    <row r="966" spans="5:7" ht="12.75" x14ac:dyDescent="0.2">
      <c r="E966" s="272"/>
      <c r="F966" s="272"/>
      <c r="G966" s="42"/>
    </row>
    <row r="967" spans="5:7" ht="12.75" x14ac:dyDescent="0.2">
      <c r="E967" s="272"/>
      <c r="F967" s="272"/>
      <c r="G967" s="42"/>
    </row>
    <row r="968" spans="5:7" ht="12.75" x14ac:dyDescent="0.2">
      <c r="E968" s="272"/>
      <c r="F968" s="272"/>
      <c r="G968" s="42"/>
    </row>
    <row r="969" spans="5:7" ht="12.75" x14ac:dyDescent="0.2">
      <c r="E969" s="272"/>
      <c r="F969" s="272"/>
      <c r="G969" s="42"/>
    </row>
    <row r="970" spans="5:7" ht="12.75" x14ac:dyDescent="0.2">
      <c r="E970" s="272"/>
      <c r="F970" s="272"/>
      <c r="G970" s="42"/>
    </row>
    <row r="971" spans="5:7" ht="12.75" x14ac:dyDescent="0.2">
      <c r="E971" s="272"/>
      <c r="F971" s="272"/>
      <c r="G971" s="42"/>
    </row>
    <row r="972" spans="5:7" ht="12.75" x14ac:dyDescent="0.2">
      <c r="E972" s="272"/>
      <c r="F972" s="272"/>
      <c r="G972" s="42"/>
    </row>
    <row r="973" spans="5:7" ht="12.75" x14ac:dyDescent="0.2">
      <c r="E973" s="272"/>
      <c r="F973" s="272"/>
      <c r="G973" s="42"/>
    </row>
    <row r="974" spans="5:7" ht="12.75" x14ac:dyDescent="0.2">
      <c r="E974" s="272"/>
      <c r="F974" s="272"/>
      <c r="G974" s="42"/>
    </row>
    <row r="975" spans="5:7" ht="12.75" x14ac:dyDescent="0.2">
      <c r="E975" s="272"/>
      <c r="F975" s="272"/>
      <c r="G975" s="42"/>
    </row>
    <row r="976" spans="5:7" ht="12.75" x14ac:dyDescent="0.2">
      <c r="E976" s="272"/>
      <c r="F976" s="272"/>
      <c r="G976" s="42"/>
    </row>
    <row r="977" spans="5:7" ht="12.75" x14ac:dyDescent="0.2">
      <c r="E977" s="272"/>
      <c r="F977" s="272"/>
      <c r="G977" s="42"/>
    </row>
    <row r="978" spans="5:7" ht="12.75" x14ac:dyDescent="0.2">
      <c r="E978" s="272"/>
      <c r="F978" s="272"/>
      <c r="G978" s="42"/>
    </row>
    <row r="979" spans="5:7" ht="12.75" x14ac:dyDescent="0.2">
      <c r="E979" s="272"/>
      <c r="F979" s="272"/>
      <c r="G979" s="42"/>
    </row>
    <row r="980" spans="5:7" ht="12.75" x14ac:dyDescent="0.2">
      <c r="E980" s="272"/>
      <c r="F980" s="272"/>
      <c r="G980" s="42"/>
    </row>
    <row r="981" spans="5:7" ht="12.75" x14ac:dyDescent="0.2">
      <c r="E981" s="272"/>
      <c r="F981" s="272"/>
      <c r="G981" s="42"/>
    </row>
    <row r="982" spans="5:7" ht="12.75" x14ac:dyDescent="0.2">
      <c r="E982" s="272"/>
      <c r="F982" s="272"/>
      <c r="G982" s="42"/>
    </row>
    <row r="983" spans="5:7" ht="12.75" x14ac:dyDescent="0.2">
      <c r="E983" s="272"/>
      <c r="F983" s="272"/>
      <c r="G983" s="42"/>
    </row>
    <row r="984" spans="5:7" ht="12.75" x14ac:dyDescent="0.2">
      <c r="E984" s="272"/>
      <c r="F984" s="272"/>
      <c r="G984" s="42"/>
    </row>
    <row r="985" spans="5:7" ht="12.75" x14ac:dyDescent="0.2">
      <c r="E985" s="272"/>
      <c r="F985" s="272"/>
      <c r="G985" s="42"/>
    </row>
    <row r="986" spans="5:7" ht="12.75" x14ac:dyDescent="0.2">
      <c r="E986" s="272"/>
      <c r="F986" s="272"/>
      <c r="G986" s="42"/>
    </row>
    <row r="987" spans="5:7" ht="12.75" x14ac:dyDescent="0.2">
      <c r="E987" s="272"/>
      <c r="F987" s="272"/>
      <c r="G987" s="42"/>
    </row>
    <row r="988" spans="5:7" ht="12.75" x14ac:dyDescent="0.2">
      <c r="E988" s="272"/>
      <c r="F988" s="272"/>
      <c r="G988" s="42"/>
    </row>
    <row r="989" spans="5:7" ht="12.75" x14ac:dyDescent="0.2">
      <c r="E989" s="272"/>
      <c r="F989" s="272"/>
      <c r="G989" s="42"/>
    </row>
    <row r="990" spans="5:7" ht="12.75" x14ac:dyDescent="0.2">
      <c r="E990" s="272"/>
      <c r="F990" s="272"/>
      <c r="G990" s="42"/>
    </row>
    <row r="991" spans="5:7" ht="12.75" x14ac:dyDescent="0.2">
      <c r="E991" s="272"/>
      <c r="F991" s="272"/>
      <c r="G991" s="42"/>
    </row>
    <row r="992" spans="5:7" ht="12.75" x14ac:dyDescent="0.2">
      <c r="E992" s="272"/>
      <c r="F992" s="272"/>
      <c r="G992" s="42"/>
    </row>
    <row r="993" spans="5:7" ht="12.75" x14ac:dyDescent="0.2">
      <c r="E993" s="272"/>
      <c r="F993" s="272"/>
      <c r="G993" s="42"/>
    </row>
    <row r="994" spans="5:7" ht="12.75" x14ac:dyDescent="0.2">
      <c r="E994" s="272"/>
      <c r="F994" s="272"/>
      <c r="G994" s="42"/>
    </row>
    <row r="995" spans="5:7" ht="12.75" x14ac:dyDescent="0.2">
      <c r="E995" s="272"/>
      <c r="F995" s="272"/>
      <c r="G995" s="42"/>
    </row>
    <row r="996" spans="5:7" ht="12.75" x14ac:dyDescent="0.2">
      <c r="E996" s="272"/>
      <c r="F996" s="272"/>
      <c r="G996" s="4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99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1" max="1" width="7.28515625" customWidth="1"/>
    <col min="2" max="2" width="10.85546875" customWidth="1"/>
    <col min="3" max="3" width="20.140625" customWidth="1"/>
    <col min="4" max="4" width="35.7109375" customWidth="1"/>
    <col min="5" max="6" width="10.85546875" customWidth="1"/>
  </cols>
  <sheetData>
    <row r="1" spans="1:27" ht="15.75" customHeight="1" x14ac:dyDescent="0.2">
      <c r="D1" s="74"/>
      <c r="K1" s="109"/>
      <c r="L1" s="109"/>
      <c r="M1" s="109"/>
      <c r="N1" s="109"/>
    </row>
    <row r="2" spans="1:27" ht="15.75" customHeight="1" x14ac:dyDescent="0.2">
      <c r="D2" s="74"/>
      <c r="K2" s="109"/>
      <c r="L2" s="109"/>
      <c r="M2" s="109"/>
      <c r="N2" s="109"/>
    </row>
    <row r="3" spans="1:27" ht="15.75" customHeight="1" x14ac:dyDescent="0.2">
      <c r="A3" s="22">
        <v>0</v>
      </c>
      <c r="B3" s="22">
        <f t="shared" ref="B3:O3" si="0">A3+1</f>
        <v>1</v>
      </c>
      <c r="C3" s="22">
        <f t="shared" si="0"/>
        <v>2</v>
      </c>
      <c r="D3" s="22">
        <f t="shared" si="0"/>
        <v>3</v>
      </c>
      <c r="E3" s="22">
        <f t="shared" si="0"/>
        <v>4</v>
      </c>
      <c r="F3" s="22">
        <f t="shared" si="0"/>
        <v>5</v>
      </c>
      <c r="G3" s="22">
        <f t="shared" si="0"/>
        <v>6</v>
      </c>
      <c r="H3" s="22">
        <f t="shared" si="0"/>
        <v>7</v>
      </c>
      <c r="I3" s="22">
        <f t="shared" si="0"/>
        <v>8</v>
      </c>
      <c r="J3" s="22">
        <f t="shared" si="0"/>
        <v>9</v>
      </c>
      <c r="K3" s="22">
        <f t="shared" si="0"/>
        <v>10</v>
      </c>
      <c r="L3" s="22">
        <f t="shared" si="0"/>
        <v>11</v>
      </c>
      <c r="M3" s="22">
        <f t="shared" si="0"/>
        <v>12</v>
      </c>
      <c r="N3" s="22">
        <f t="shared" si="0"/>
        <v>13</v>
      </c>
      <c r="O3" s="22">
        <f t="shared" si="0"/>
        <v>14</v>
      </c>
    </row>
    <row r="4" spans="1:27" ht="15.75" customHeight="1" x14ac:dyDescent="0.2">
      <c r="A4" s="148" t="s">
        <v>3</v>
      </c>
      <c r="B4" s="148" t="s">
        <v>119</v>
      </c>
      <c r="C4" s="148" t="s">
        <v>164</v>
      </c>
      <c r="D4" s="149" t="s">
        <v>165</v>
      </c>
      <c r="E4" s="150" t="s">
        <v>71</v>
      </c>
      <c r="F4" s="150" t="s">
        <v>207</v>
      </c>
      <c r="G4" s="166" t="s">
        <v>208</v>
      </c>
      <c r="H4" s="166" t="s">
        <v>209</v>
      </c>
      <c r="I4" s="166" t="s">
        <v>210</v>
      </c>
      <c r="J4" s="168" t="s">
        <v>256</v>
      </c>
      <c r="K4" s="225" t="s">
        <v>122</v>
      </c>
      <c r="L4" s="225" t="s">
        <v>61</v>
      </c>
      <c r="M4" s="225" t="s">
        <v>64</v>
      </c>
      <c r="N4" s="225" t="s">
        <v>66</v>
      </c>
      <c r="O4" s="225" t="s">
        <v>579</v>
      </c>
      <c r="P4" s="225" t="s">
        <v>107</v>
      </c>
      <c r="Q4" s="225" t="s">
        <v>108</v>
      </c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27" ht="15.75" customHeight="1" x14ac:dyDescent="0.2">
      <c r="A5" s="49">
        <v>1</v>
      </c>
      <c r="B5" s="50">
        <f>GD_CHUNG!B5</f>
        <v>10530</v>
      </c>
      <c r="C5" s="50" t="str">
        <f>GD_CHUNG!C5</f>
        <v>Bùi Tuấn Anh</v>
      </c>
      <c r="D5" s="50" t="str">
        <f>GD_CHUNG!D5</f>
        <v>Giám đốc</v>
      </c>
      <c r="E5" s="136">
        <f>VLOOKUP($B5,GD_CHUNG!$B$5:$J$468,4,FALSE)</f>
        <v>0</v>
      </c>
      <c r="F5" s="138" t="str">
        <f>VLOOKUP($B5,GD_CHUNG!$B$5:$J$991,6,FALSE)</f>
        <v>HDKX</v>
      </c>
      <c r="G5" s="138">
        <f>VLOOKUP($B5,GD_CHUNG!$B$5:$J$991,7,FALSE)</f>
        <v>0</v>
      </c>
      <c r="H5" s="138">
        <f>VLOOKUP($B5,GD_CHUNG!$B$5:$J$991,8,FALSE)</f>
        <v>0</v>
      </c>
      <c r="I5" s="138">
        <f>VLOOKUP($B5,GD_CHUNG!$B$5:$J$991,9,FALSE)</f>
        <v>0</v>
      </c>
      <c r="J5" s="226">
        <f>IF(COUNTBLANK(GD_CHAM_CONG!U6:AJ6)&gt;=16,1,0)</f>
        <v>0</v>
      </c>
      <c r="K5" s="109">
        <f>VLOOKUP(B5,GD_LCD_HS_LNS!$B$4:$E$1000,4,FALSE)</f>
        <v>12671000</v>
      </c>
      <c r="L5" s="109">
        <f t="shared" ref="L5:L480" si="1">IF(OR(P5&gt;=14,Q5&gt;=14),0,IF(OR(F5="HDHV",F5="HDTV"),0,IF(K5=0,0,IF(G5=1,0,IF(H5=1,0,IF(I5=1,0,IF(J5=1,0,K5*0.08)))))))</f>
        <v>1013680</v>
      </c>
      <c r="M5" s="227">
        <f t="shared" ref="M5:M480" si="2">IF(OR(P5&gt;=14,Q5&gt;=14),0,IF(OR(F5="HDHV",F5="HDTV"),0,IF(L5=0,0,IF(G5=1,0,IF(H5=1,0,IF(I5=1,0,IF(J5=1,0,K5*0.015)))))))</f>
        <v>190065</v>
      </c>
      <c r="N5" s="227">
        <f t="shared" ref="N5:N480" si="3">IF(OR(P5&gt;=14,Q5&gt;=14),0,IF(OR(F5="HDHV",F5="HDTV"),0,IF(L5=0,0,IF(G5=1,0,IF(H5=1,0,IF(I5=1,0,IF(J5=1,0,K5*0.01)))))))</f>
        <v>126710</v>
      </c>
      <c r="O5" s="227">
        <f t="shared" ref="O5:O480" si="4">SUM(L5:N5)</f>
        <v>1330455</v>
      </c>
      <c r="P5">
        <f>VLOOKUP(B5,GD_CHAM_CONG!$C$1:$BI$780,58,FALSE)</f>
        <v>0</v>
      </c>
      <c r="Q5">
        <f>VLOOKUP(B5,GD_CHAM_CONG!$C$1:$BJ$780,59,FALSE)</f>
        <v>0</v>
      </c>
    </row>
    <row r="6" spans="1:27" ht="15.75" customHeight="1" x14ac:dyDescent="0.2">
      <c r="A6" s="49">
        <v>2</v>
      </c>
      <c r="B6" s="50">
        <f>GD_CHUNG!B6</f>
        <v>10532</v>
      </c>
      <c r="C6" s="50" t="str">
        <f>GD_CHUNG!C6</f>
        <v>Vũ Trung Thành</v>
      </c>
      <c r="D6" s="50" t="str">
        <f>GD_CHUNG!D6</f>
        <v>Phó Giám đốc</v>
      </c>
      <c r="E6" s="136">
        <f>VLOOKUP($B6,GD_CHUNG!$B$5:$J$468,4,FALSE)</f>
        <v>0</v>
      </c>
      <c r="F6" s="138" t="str">
        <f>VLOOKUP($B6,GD_CHUNG!$B$5:$J$991,6,FALSE)</f>
        <v>HDKX</v>
      </c>
      <c r="G6" s="138">
        <f>VLOOKUP($B6,GD_CHUNG!$B$5:$J$991,7,FALSE)</f>
        <v>0</v>
      </c>
      <c r="H6" s="138">
        <f>VLOOKUP($B6,GD_CHUNG!$B$5:$J$991,8,FALSE)</f>
        <v>0</v>
      </c>
      <c r="I6" s="138">
        <f>VLOOKUP($B6,GD_CHUNG!$B$5:$J$991,9,FALSE)</f>
        <v>0</v>
      </c>
      <c r="J6" s="226">
        <f>IF(COUNTBLANK(GD_CHAM_CONG!U7:AJ7)&gt;=16,1,0)</f>
        <v>0</v>
      </c>
      <c r="K6" s="109">
        <f>VLOOKUP(B6,GD_LCD_HS_LNS!$B$4:$E$1000,4,FALSE)</f>
        <v>10734000</v>
      </c>
      <c r="L6" s="109">
        <f t="shared" si="1"/>
        <v>858720</v>
      </c>
      <c r="M6" s="227">
        <f t="shared" si="2"/>
        <v>161010</v>
      </c>
      <c r="N6" s="227">
        <f t="shared" si="3"/>
        <v>107340</v>
      </c>
      <c r="O6" s="227">
        <f t="shared" si="4"/>
        <v>1127070</v>
      </c>
      <c r="P6">
        <f>VLOOKUP(B6,GD_CHAM_CONG!$C$1:$BI$780,58,FALSE)</f>
        <v>0</v>
      </c>
      <c r="Q6">
        <f>VLOOKUP(B6,GD_CHAM_CONG!$C$1:$BJ$780,59,FALSE)</f>
        <v>0</v>
      </c>
    </row>
    <row r="7" spans="1:27" ht="15.75" customHeight="1" x14ac:dyDescent="0.2">
      <c r="A7" s="49">
        <v>3</v>
      </c>
      <c r="B7" s="50">
        <f>GD_CHUNG!B7</f>
        <v>10806</v>
      </c>
      <c r="C7" s="50" t="str">
        <f>GD_CHUNG!C7</f>
        <v>Phương Hồng Minh</v>
      </c>
      <c r="D7" s="50" t="str">
        <f>GD_CHUNG!D7</f>
        <v>Phó Giám đốc</v>
      </c>
      <c r="E7" s="136">
        <f>VLOOKUP($B7,GD_CHUNG!$B$5:$J$468,4,FALSE)</f>
        <v>0</v>
      </c>
      <c r="F7" s="138" t="str">
        <f>VLOOKUP($B7,GD_CHUNG!$B$5:$J$991,6,FALSE)</f>
        <v>HDKX</v>
      </c>
      <c r="G7" s="138">
        <f>VLOOKUP($B7,GD_CHUNG!$B$5:$J$991,7,FALSE)</f>
        <v>0</v>
      </c>
      <c r="H7" s="138">
        <f>VLOOKUP($B7,GD_CHUNG!$B$5:$J$991,8,FALSE)</f>
        <v>0</v>
      </c>
      <c r="I7" s="138">
        <f>VLOOKUP($B7,GD_CHUNG!$B$5:$J$991,9,FALSE)</f>
        <v>0</v>
      </c>
      <c r="J7" s="226">
        <f>IF(COUNTBLANK(GD_CHAM_CONG!U8:AJ8)&gt;=16,1,0)</f>
        <v>0</v>
      </c>
      <c r="K7" s="109">
        <f>VLOOKUP(B7,GD_LCD_HS_LNS!$B$4:$E$1000,4,FALSE)</f>
        <v>10734000</v>
      </c>
      <c r="L7" s="109">
        <f t="shared" si="1"/>
        <v>858720</v>
      </c>
      <c r="M7" s="227">
        <f t="shared" si="2"/>
        <v>161010</v>
      </c>
      <c r="N7" s="227">
        <f t="shared" si="3"/>
        <v>107340</v>
      </c>
      <c r="O7" s="227">
        <f t="shared" si="4"/>
        <v>1127070</v>
      </c>
      <c r="P7">
        <f>VLOOKUP(B7,GD_CHAM_CONG!$C$1:$BI$780,58,FALSE)</f>
        <v>0</v>
      </c>
      <c r="Q7">
        <f>VLOOKUP(B7,GD_CHAM_CONG!$C$1:$BJ$780,59,FALSE)</f>
        <v>0</v>
      </c>
    </row>
    <row r="8" spans="1:27" ht="15.75" customHeight="1" x14ac:dyDescent="0.2">
      <c r="A8" s="49">
        <v>4</v>
      </c>
      <c r="B8" s="50">
        <f>GD_CHUNG!B8</f>
        <v>10796</v>
      </c>
      <c r="C8" s="50" t="str">
        <f>GD_CHUNG!C8</f>
        <v>Trần Thị Thúy Oanh</v>
      </c>
      <c r="D8" s="50" t="str">
        <f>GD_CHUNG!D8</f>
        <v>Trưởng phòng</v>
      </c>
      <c r="E8" s="136">
        <f>VLOOKUP($B8,GD_CHUNG!$B$5:$J$468,4,FALSE)</f>
        <v>0</v>
      </c>
      <c r="F8" s="138" t="str">
        <f>VLOOKUP($B8,GD_CHUNG!$B$5:$J$991,6,FALSE)</f>
        <v>HDKX</v>
      </c>
      <c r="G8" s="138">
        <f>VLOOKUP($B8,GD_CHUNG!$B$5:$J$991,7,FALSE)</f>
        <v>0</v>
      </c>
      <c r="H8" s="138">
        <f>VLOOKUP($B8,GD_CHUNG!$B$5:$J$991,8,FALSE)</f>
        <v>0</v>
      </c>
      <c r="I8" s="138">
        <f>VLOOKUP($B8,GD_CHUNG!$B$5:$J$991,9,FALSE)</f>
        <v>0</v>
      </c>
      <c r="J8" s="226">
        <f>IF(COUNTBLANK(GD_CHAM_CONG!U9:AJ9)&gt;=16,1,0)</f>
        <v>0</v>
      </c>
      <c r="K8" s="109">
        <f>VLOOKUP(B8,GD_LCD_HS_LNS!$B$4:$E$1000,4,FALSE)</f>
        <v>8603000</v>
      </c>
      <c r="L8" s="109">
        <f t="shared" si="1"/>
        <v>688240</v>
      </c>
      <c r="M8" s="227">
        <f t="shared" si="2"/>
        <v>129045</v>
      </c>
      <c r="N8" s="227">
        <f t="shared" si="3"/>
        <v>86030</v>
      </c>
      <c r="O8" s="227">
        <f t="shared" si="4"/>
        <v>903315</v>
      </c>
      <c r="P8">
        <f>VLOOKUP(B8,GD_CHAM_CONG!$C$1:$BI$780,58,FALSE)</f>
        <v>0</v>
      </c>
      <c r="Q8">
        <f>VLOOKUP(B8,GD_CHAM_CONG!$C$1:$BJ$780,59,FALSE)</f>
        <v>0</v>
      </c>
    </row>
    <row r="9" spans="1:27" ht="15.75" customHeight="1" x14ac:dyDescent="0.2">
      <c r="A9" s="49">
        <v>5</v>
      </c>
      <c r="B9" s="50">
        <f>GD_CHUNG!B9</f>
        <v>10555</v>
      </c>
      <c r="C9" s="50" t="str">
        <f>GD_CHUNG!C9</f>
        <v>Nguyễn Ngọc Nguyên</v>
      </c>
      <c r="D9" s="50" t="str">
        <f>GD_CHUNG!D9</f>
        <v>Trưởng phòng</v>
      </c>
      <c r="E9" s="136">
        <f>VLOOKUP($B9,GD_CHUNG!$B$5:$J$468,4,FALSE)</f>
        <v>0</v>
      </c>
      <c r="F9" s="138" t="str">
        <f>VLOOKUP($B9,GD_CHUNG!$B$5:$J$991,6,FALSE)</f>
        <v>HDKX</v>
      </c>
      <c r="G9" s="138">
        <f>VLOOKUP($B9,GD_CHUNG!$B$5:$J$991,7,FALSE)</f>
        <v>0</v>
      </c>
      <c r="H9" s="138">
        <f>VLOOKUP($B9,GD_CHUNG!$B$5:$J$991,8,FALSE)</f>
        <v>0</v>
      </c>
      <c r="I9" s="138">
        <f>VLOOKUP($B9,GD_CHUNG!$B$5:$J$991,9,FALSE)</f>
        <v>0</v>
      </c>
      <c r="J9" s="226">
        <f>IF(COUNTBLANK(GD_CHAM_CONG!U10:AJ10)&gt;=16,1,0)</f>
        <v>0</v>
      </c>
      <c r="K9" s="109">
        <f>VLOOKUP(B9,GD_LCD_HS_LNS!$B$4:$E$1000,4,FALSE)</f>
        <v>5503000</v>
      </c>
      <c r="L9" s="109">
        <f t="shared" si="1"/>
        <v>440240</v>
      </c>
      <c r="M9" s="227">
        <f t="shared" si="2"/>
        <v>82545</v>
      </c>
      <c r="N9" s="227">
        <f t="shared" si="3"/>
        <v>55030</v>
      </c>
      <c r="O9" s="227">
        <f t="shared" si="4"/>
        <v>577815</v>
      </c>
      <c r="P9">
        <f>VLOOKUP(B9,GD_CHAM_CONG!$C$1:$BI$780,58,FALSE)</f>
        <v>0</v>
      </c>
      <c r="Q9">
        <f>VLOOKUP(B9,GD_CHAM_CONG!$C$1:$BJ$780,59,FALSE)</f>
        <v>0</v>
      </c>
    </row>
    <row r="10" spans="1:27" ht="15.75" customHeight="1" x14ac:dyDescent="0.2">
      <c r="A10" s="49">
        <v>6</v>
      </c>
      <c r="B10" s="50">
        <f>GD_CHUNG!B10</f>
        <v>10554</v>
      </c>
      <c r="C10" s="50" t="str">
        <f>GD_CHUNG!C10</f>
        <v>Nguyễn Đình Tuyến</v>
      </c>
      <c r="D10" s="50" t="str">
        <f>GD_CHUNG!D10</f>
        <v>Phó Trưởng Phòng</v>
      </c>
      <c r="E10" s="136">
        <f>VLOOKUP($B10,GD_CHUNG!$B$5:$J$468,4,FALSE)</f>
        <v>0</v>
      </c>
      <c r="F10" s="138" t="str">
        <f>VLOOKUP($B10,GD_CHUNG!$B$5:$J$991,6,FALSE)</f>
        <v>HDKX</v>
      </c>
      <c r="G10" s="138">
        <f>VLOOKUP($B10,GD_CHUNG!$B$5:$J$991,7,FALSE)</f>
        <v>0</v>
      </c>
      <c r="H10" s="138">
        <f>VLOOKUP($B10,GD_CHUNG!$B$5:$J$991,8,FALSE)</f>
        <v>0</v>
      </c>
      <c r="I10" s="138">
        <f>VLOOKUP($B10,GD_CHUNG!$B$5:$J$991,9,FALSE)</f>
        <v>0</v>
      </c>
      <c r="J10" s="226">
        <f>IF(COUNTBLANK(GD_CHAM_CONG!U11:AJ11)&gt;=16,1,0)</f>
        <v>0</v>
      </c>
      <c r="K10" s="109">
        <f>VLOOKUP(B10,GD_LCD_HS_LNS!$B$4:$E$1000,4,FALSE)</f>
        <v>5309000</v>
      </c>
      <c r="L10" s="109">
        <f t="shared" si="1"/>
        <v>424720</v>
      </c>
      <c r="M10" s="227">
        <f t="shared" si="2"/>
        <v>79635</v>
      </c>
      <c r="N10" s="227">
        <f t="shared" si="3"/>
        <v>53090</v>
      </c>
      <c r="O10" s="227">
        <f t="shared" si="4"/>
        <v>557445</v>
      </c>
      <c r="P10">
        <f>VLOOKUP(B10,GD_CHAM_CONG!$C$1:$BI$780,58,FALSE)</f>
        <v>0</v>
      </c>
      <c r="Q10">
        <f>VLOOKUP(B10,GD_CHAM_CONG!$C$1:$BJ$780,59,FALSE)</f>
        <v>0</v>
      </c>
    </row>
    <row r="11" spans="1:27" ht="15.75" customHeight="1" x14ac:dyDescent="0.2">
      <c r="A11" s="49">
        <v>7</v>
      </c>
      <c r="B11" s="50">
        <f>GD_CHUNG!B11</f>
        <v>10534</v>
      </c>
      <c r="C11" s="50" t="str">
        <f>GD_CHUNG!C11</f>
        <v>Nguyễn Tiến Hải</v>
      </c>
      <c r="D11" s="50" t="str">
        <f>GD_CHUNG!D11</f>
        <v>KS CNTT</v>
      </c>
      <c r="E11" s="136">
        <f>VLOOKUP($B11,GD_CHUNG!$B$5:$J$468,4,FALSE)</f>
        <v>0</v>
      </c>
      <c r="F11" s="138" t="str">
        <f>VLOOKUP($B11,GD_CHUNG!$B$5:$J$991,6,FALSE)</f>
        <v>HDKX</v>
      </c>
      <c r="G11" s="138">
        <f>VLOOKUP($B11,GD_CHUNG!$B$5:$J$991,7,FALSE)</f>
        <v>0</v>
      </c>
      <c r="H11" s="138">
        <f>VLOOKUP($B11,GD_CHUNG!$B$5:$J$991,8,FALSE)</f>
        <v>0</v>
      </c>
      <c r="I11" s="138">
        <f>VLOOKUP($B11,GD_CHUNG!$B$5:$J$991,9,FALSE)</f>
        <v>0</v>
      </c>
      <c r="J11" s="226">
        <f>IF(COUNTBLANK(GD_CHAM_CONG!U12:AJ12)&gt;=16,1,0)</f>
        <v>0</v>
      </c>
      <c r="K11" s="109">
        <f>VLOOKUP(B11,GD_LCD_HS_LNS!$B$4:$E$1000,4,FALSE)</f>
        <v>4534000</v>
      </c>
      <c r="L11" s="109">
        <f t="shared" si="1"/>
        <v>362720</v>
      </c>
      <c r="M11" s="227">
        <f t="shared" si="2"/>
        <v>68010</v>
      </c>
      <c r="N11" s="227">
        <f t="shared" si="3"/>
        <v>45340</v>
      </c>
      <c r="O11" s="227">
        <f t="shared" si="4"/>
        <v>476070</v>
      </c>
      <c r="P11">
        <f>VLOOKUP(B11,GD_CHAM_CONG!$C$1:$BI$780,58,FALSE)</f>
        <v>0</v>
      </c>
      <c r="Q11">
        <f>VLOOKUP(B11,GD_CHAM_CONG!$C$1:$BJ$780,59,FALSE)</f>
        <v>0</v>
      </c>
    </row>
    <row r="12" spans="1:27" ht="15.75" customHeight="1" x14ac:dyDescent="0.2">
      <c r="A12" s="49">
        <v>8</v>
      </c>
      <c r="B12" s="50">
        <f>GD_CHUNG!B12</f>
        <v>11084</v>
      </c>
      <c r="C12" s="50" t="str">
        <f>GD_CHUNG!C12</f>
        <v>Ngô Trí Dũng</v>
      </c>
      <c r="D12" s="50" t="str">
        <f>GD_CHUNG!D12</f>
        <v>KS CNTT</v>
      </c>
      <c r="E12" s="136">
        <f>VLOOKUP($B12,GD_CHUNG!$B$5:$J$468,4,FALSE)</f>
        <v>0</v>
      </c>
      <c r="F12" s="138" t="str">
        <f>VLOOKUP($B12,GD_CHUNG!$B$5:$J$991,6,FALSE)</f>
        <v>HD3N</v>
      </c>
      <c r="G12" s="138">
        <f>VLOOKUP($B12,GD_CHUNG!$B$5:$J$991,7,FALSE)</f>
        <v>0</v>
      </c>
      <c r="H12" s="138">
        <f>VLOOKUP($B12,GD_CHUNG!$B$5:$J$991,8,FALSE)</f>
        <v>0</v>
      </c>
      <c r="I12" s="138">
        <f>VLOOKUP($B12,GD_CHUNG!$B$5:$J$991,9,FALSE)</f>
        <v>0</v>
      </c>
      <c r="J12" s="226">
        <f>IF(COUNTBLANK(GD_CHAM_CONG!U13:AJ13)&gt;=16,1,0)</f>
        <v>0</v>
      </c>
      <c r="K12" s="109">
        <f>VLOOKUP(B12,GD_LCD_HS_LNS!$B$4:$E$1000,4,FALSE)</f>
        <v>4534000</v>
      </c>
      <c r="L12" s="109">
        <f t="shared" si="1"/>
        <v>362720</v>
      </c>
      <c r="M12" s="227">
        <f t="shared" si="2"/>
        <v>68010</v>
      </c>
      <c r="N12" s="227">
        <f t="shared" si="3"/>
        <v>45340</v>
      </c>
      <c r="O12" s="227">
        <f t="shared" si="4"/>
        <v>476070</v>
      </c>
      <c r="P12">
        <f>VLOOKUP(B12,GD_CHAM_CONG!$C$1:$BI$780,58,FALSE)</f>
        <v>0</v>
      </c>
      <c r="Q12">
        <f>VLOOKUP(B12,GD_CHAM_CONG!$C$1:$BJ$780,59,FALSE)</f>
        <v>0</v>
      </c>
    </row>
    <row r="13" spans="1:27" ht="15.75" customHeight="1" x14ac:dyDescent="0.2">
      <c r="A13" s="49">
        <v>9</v>
      </c>
      <c r="B13" s="50">
        <f>GD_CHUNG!B13</f>
        <v>11085</v>
      </c>
      <c r="C13" s="50" t="str">
        <f>GD_CHUNG!C13</f>
        <v>Phạm Văn Chiến</v>
      </c>
      <c r="D13" s="50" t="str">
        <f>GD_CHUNG!D13</f>
        <v>KS CNTT</v>
      </c>
      <c r="E13" s="136">
        <f>VLOOKUP($B13,GD_CHUNG!$B$5:$J$468,4,FALSE)</f>
        <v>0</v>
      </c>
      <c r="F13" s="138" t="str">
        <f>VLOOKUP($B13,GD_CHUNG!$B$5:$J$991,6,FALSE)</f>
        <v>HD3N</v>
      </c>
      <c r="G13" s="138">
        <f>VLOOKUP($B13,GD_CHUNG!$B$5:$J$991,7,FALSE)</f>
        <v>0</v>
      </c>
      <c r="H13" s="138">
        <f>VLOOKUP($B13,GD_CHUNG!$B$5:$J$991,8,FALSE)</f>
        <v>0</v>
      </c>
      <c r="I13" s="138">
        <f>VLOOKUP($B13,GD_CHUNG!$B$5:$J$991,9,FALSE)</f>
        <v>0</v>
      </c>
      <c r="J13" s="226">
        <f>IF(COUNTBLANK(GD_CHAM_CONG!U14:AJ14)&gt;=16,1,0)</f>
        <v>0</v>
      </c>
      <c r="K13" s="109">
        <f>VLOOKUP(B13,GD_LCD_HS_LNS!$B$4:$E$1000,4,FALSE)</f>
        <v>4534000</v>
      </c>
      <c r="L13" s="109">
        <f t="shared" si="1"/>
        <v>362720</v>
      </c>
      <c r="M13" s="227">
        <f t="shared" si="2"/>
        <v>68010</v>
      </c>
      <c r="N13" s="227">
        <f t="shared" si="3"/>
        <v>45340</v>
      </c>
      <c r="O13" s="227">
        <f t="shared" si="4"/>
        <v>476070</v>
      </c>
      <c r="P13">
        <f>VLOOKUP(B13,GD_CHAM_CONG!$C$1:$BI$780,58,FALSE)</f>
        <v>0</v>
      </c>
      <c r="Q13">
        <f>VLOOKUP(B13,GD_CHAM_CONG!$C$1:$BJ$780,59,FALSE)</f>
        <v>0</v>
      </c>
    </row>
    <row r="14" spans="1:27" ht="15.75" customHeight="1" x14ac:dyDescent="0.2">
      <c r="A14" s="49">
        <v>10</v>
      </c>
      <c r="B14" s="50">
        <f>GD_CHUNG!B14</f>
        <v>11862</v>
      </c>
      <c r="C14" s="50" t="str">
        <f>GD_CHUNG!C14</f>
        <v>Đỗ Việt Anh</v>
      </c>
      <c r="D14" s="50" t="str">
        <f>GD_CHUNG!D14</f>
        <v>Nhân viên CNTT</v>
      </c>
      <c r="E14" s="136">
        <f>VLOOKUP($B14,GD_CHUNG!$B$5:$J$468,4,FALSE)</f>
        <v>0</v>
      </c>
      <c r="F14" s="138" t="str">
        <f>VLOOKUP($B14,GD_CHUNG!$B$5:$J$991,6,FALSE)</f>
        <v>HD3N</v>
      </c>
      <c r="G14" s="138">
        <f>VLOOKUP($B14,GD_CHUNG!$B$5:$J$991,7,FALSE)</f>
        <v>0</v>
      </c>
      <c r="H14" s="138">
        <f>VLOOKUP($B14,GD_CHUNG!$B$5:$J$991,8,FALSE)</f>
        <v>0</v>
      </c>
      <c r="I14" s="138">
        <f>VLOOKUP($B14,GD_CHUNG!$B$5:$J$991,9,FALSE)</f>
        <v>0</v>
      </c>
      <c r="J14" s="226">
        <f>IF(COUNTBLANK(GD_CHAM_CONG!U15:AJ15)&gt;=16,1,0)</f>
        <v>0</v>
      </c>
      <c r="K14" s="109">
        <f>VLOOKUP(B14,GD_LCD_HS_LNS!$B$4:$E$1000,4,FALSE)</f>
        <v>4534000</v>
      </c>
      <c r="L14" s="109">
        <f t="shared" si="1"/>
        <v>362720</v>
      </c>
      <c r="M14" s="227">
        <f t="shared" si="2"/>
        <v>68010</v>
      </c>
      <c r="N14" s="227">
        <f t="shared" si="3"/>
        <v>45340</v>
      </c>
      <c r="O14" s="227">
        <f t="shared" si="4"/>
        <v>476070</v>
      </c>
      <c r="P14">
        <f>VLOOKUP(B14,GD_CHAM_CONG!$C$1:$BI$780,58,FALSE)</f>
        <v>0</v>
      </c>
      <c r="Q14">
        <f>VLOOKUP(B14,GD_CHAM_CONG!$C$1:$BJ$780,59,FALSE)</f>
        <v>0</v>
      </c>
    </row>
    <row r="15" spans="1:27" ht="15.75" customHeight="1" x14ac:dyDescent="0.2">
      <c r="A15" s="49">
        <v>11</v>
      </c>
      <c r="B15" s="50">
        <f>GD_CHUNG!B15</f>
        <v>11767</v>
      </c>
      <c r="C15" s="50" t="str">
        <f>GD_CHUNG!C15</f>
        <v>Nguyễn Thành Trung</v>
      </c>
      <c r="D15" s="50" t="str">
        <f>GD_CHUNG!D15</f>
        <v>NV HDCX - CBTT</v>
      </c>
      <c r="E15" s="136">
        <f>VLOOKUP($B15,GD_CHUNG!$B$5:$J$468,4,FALSE)</f>
        <v>0</v>
      </c>
      <c r="F15" s="138" t="str">
        <f>VLOOKUP($B15,GD_CHUNG!$B$5:$J$991,6,FALSE)</f>
        <v>HD3N</v>
      </c>
      <c r="G15" s="138">
        <f>VLOOKUP($B15,GD_CHUNG!$B$5:$J$991,7,FALSE)</f>
        <v>0</v>
      </c>
      <c r="H15" s="138">
        <f>VLOOKUP($B15,GD_CHUNG!$B$5:$J$991,8,FALSE)</f>
        <v>0</v>
      </c>
      <c r="I15" s="138">
        <f>VLOOKUP($B15,GD_CHUNG!$B$5:$J$991,9,FALSE)</f>
        <v>0</v>
      </c>
      <c r="J15" s="226">
        <f>IF(COUNTBLANK(GD_CHAM_CONG!U16:AJ16)&gt;=16,1,0)</f>
        <v>0</v>
      </c>
      <c r="K15" s="109">
        <f>VLOOKUP(B15,GD_LCD_HS_LNS!$B$4:$E$1000,4,FALSE)</f>
        <v>3972000</v>
      </c>
      <c r="L15" s="109">
        <f t="shared" si="1"/>
        <v>317760</v>
      </c>
      <c r="M15" s="227">
        <f t="shared" si="2"/>
        <v>59580</v>
      </c>
      <c r="N15" s="227">
        <f t="shared" si="3"/>
        <v>39720</v>
      </c>
      <c r="O15" s="227">
        <f t="shared" si="4"/>
        <v>417060</v>
      </c>
      <c r="P15">
        <f>VLOOKUP(B15,GD_CHAM_CONG!$C$1:$BI$780,58,FALSE)</f>
        <v>0</v>
      </c>
      <c r="Q15">
        <f>VLOOKUP(B15,GD_CHAM_CONG!$C$1:$BJ$780,59,FALSE)</f>
        <v>0</v>
      </c>
    </row>
    <row r="16" spans="1:27" ht="15.75" customHeight="1" x14ac:dyDescent="0.2">
      <c r="A16" s="49">
        <v>12</v>
      </c>
      <c r="B16" s="50">
        <f>GD_CHUNG!B16</f>
        <v>10537</v>
      </c>
      <c r="C16" s="50" t="str">
        <f>GD_CHUNG!C16</f>
        <v>Bùi Anh Khắc</v>
      </c>
      <c r="D16" s="50" t="str">
        <f>GD_CHUNG!D16</f>
        <v>NV Tài liệu và HDCX</v>
      </c>
      <c r="E16" s="136">
        <f>VLOOKUP($B16,GD_CHUNG!$B$5:$J$468,4,FALSE)</f>
        <v>0</v>
      </c>
      <c r="F16" s="138" t="str">
        <f>VLOOKUP($B16,GD_CHUNG!$B$5:$J$991,6,FALSE)</f>
        <v>HDKX</v>
      </c>
      <c r="G16" s="138">
        <f>VLOOKUP($B16,GD_CHUNG!$B$5:$J$991,7,FALSE)</f>
        <v>0</v>
      </c>
      <c r="H16" s="138">
        <f>VLOOKUP($B16,GD_CHUNG!$B$5:$J$991,8,FALSE)</f>
        <v>0</v>
      </c>
      <c r="I16" s="138">
        <f>VLOOKUP($B16,GD_CHUNG!$B$5:$J$991,9,FALSE)</f>
        <v>0</v>
      </c>
      <c r="J16" s="226">
        <f>IF(COUNTBLANK(GD_CHAM_CONG!U17:AJ17)&gt;=16,1,0)</f>
        <v>0</v>
      </c>
      <c r="K16" s="109">
        <f>VLOOKUP(B16,GD_LCD_HS_LNS!$B$4:$E$1000,4,FALSE)</f>
        <v>3972000</v>
      </c>
      <c r="L16" s="109">
        <f t="shared" si="1"/>
        <v>317760</v>
      </c>
      <c r="M16" s="227">
        <f t="shared" si="2"/>
        <v>59580</v>
      </c>
      <c r="N16" s="227">
        <f t="shared" si="3"/>
        <v>39720</v>
      </c>
      <c r="O16" s="227">
        <f t="shared" si="4"/>
        <v>417060</v>
      </c>
      <c r="P16">
        <f>VLOOKUP(B16,GD_CHAM_CONG!$C$1:$BI$780,58,FALSE)</f>
        <v>0</v>
      </c>
      <c r="Q16">
        <f>VLOOKUP(B16,GD_CHAM_CONG!$C$1:$BJ$780,59,FALSE)</f>
        <v>0</v>
      </c>
    </row>
    <row r="17" spans="1:17" ht="15.75" customHeight="1" x14ac:dyDescent="0.2">
      <c r="A17" s="49">
        <v>13</v>
      </c>
      <c r="B17" s="50">
        <f>GD_CHUNG!B17</f>
        <v>10538</v>
      </c>
      <c r="C17" s="50" t="str">
        <f>GD_CHUNG!C17</f>
        <v>Nguyễn Danh Trường</v>
      </c>
      <c r="D17" s="50" t="str">
        <f>GD_CHUNG!D17</f>
        <v>NV Tài liệu và HDCX</v>
      </c>
      <c r="E17" s="136">
        <f>VLOOKUP($B17,GD_CHUNG!$B$5:$J$468,4,FALSE)</f>
        <v>0</v>
      </c>
      <c r="F17" s="138" t="str">
        <f>VLOOKUP($B17,GD_CHUNG!$B$5:$J$991,6,FALSE)</f>
        <v>HDKX</v>
      </c>
      <c r="G17" s="138">
        <f>VLOOKUP($B17,GD_CHUNG!$B$5:$J$991,7,FALSE)</f>
        <v>0</v>
      </c>
      <c r="H17" s="138">
        <f>VLOOKUP($B17,GD_CHUNG!$B$5:$J$991,8,FALSE)</f>
        <v>0</v>
      </c>
      <c r="I17" s="138">
        <f>VLOOKUP($B17,GD_CHUNG!$B$5:$J$991,9,FALSE)</f>
        <v>0</v>
      </c>
      <c r="J17" s="226">
        <f>IF(COUNTBLANK(GD_CHAM_CONG!U18:AJ18)&gt;=16,1,0)</f>
        <v>0</v>
      </c>
      <c r="K17" s="109">
        <f>VLOOKUP(B17,GD_LCD_HS_LNS!$B$4:$E$1000,4,FALSE)</f>
        <v>3972000</v>
      </c>
      <c r="L17" s="109">
        <f t="shared" si="1"/>
        <v>317760</v>
      </c>
      <c r="M17" s="227">
        <f t="shared" si="2"/>
        <v>59580</v>
      </c>
      <c r="N17" s="227">
        <f t="shared" si="3"/>
        <v>39720</v>
      </c>
      <c r="O17" s="227">
        <f t="shared" si="4"/>
        <v>417060</v>
      </c>
      <c r="P17">
        <f>VLOOKUP(B17,GD_CHAM_CONG!$C$1:$BI$780,58,FALSE)</f>
        <v>0</v>
      </c>
      <c r="Q17">
        <f>VLOOKUP(B17,GD_CHAM_CONG!$C$1:$BJ$780,59,FALSE)</f>
        <v>0</v>
      </c>
    </row>
    <row r="18" spans="1:17" ht="15.75" customHeight="1" x14ac:dyDescent="0.2">
      <c r="A18" s="49">
        <v>14</v>
      </c>
      <c r="B18" s="50">
        <f>GD_CHUNG!B18</f>
        <v>10540</v>
      </c>
      <c r="C18" s="50" t="str">
        <f>GD_CHUNG!C18</f>
        <v>Nguyễn Thị Việt Hà</v>
      </c>
      <c r="D18" s="50" t="str">
        <f>GD_CHUNG!D18</f>
        <v>NV Tài liệu và HDCX</v>
      </c>
      <c r="E18" s="136">
        <f>VLOOKUP($B18,GD_CHUNG!$B$5:$J$468,4,FALSE)</f>
        <v>0</v>
      </c>
      <c r="F18" s="138" t="str">
        <f>VLOOKUP($B18,GD_CHUNG!$B$5:$J$991,6,FALSE)</f>
        <v>HD3N</v>
      </c>
      <c r="G18" s="138">
        <f>VLOOKUP($B18,GD_CHUNG!$B$5:$J$991,7,FALSE)</f>
        <v>0</v>
      </c>
      <c r="H18" s="138">
        <f>VLOOKUP($B18,GD_CHUNG!$B$5:$J$991,8,FALSE)</f>
        <v>0</v>
      </c>
      <c r="I18" s="138">
        <f>VLOOKUP($B18,GD_CHUNG!$B$5:$J$991,9,FALSE)</f>
        <v>1</v>
      </c>
      <c r="J18" s="226">
        <f>IF(COUNTBLANK(GD_CHAM_CONG!U19:AJ19)&gt;=16,1,0)</f>
        <v>0</v>
      </c>
      <c r="K18" s="109">
        <f>VLOOKUP(B18,GD_LCD_HS_LNS!$B$4:$E$1000,4,FALSE)</f>
        <v>3972000</v>
      </c>
      <c r="L18" s="109">
        <f t="shared" si="1"/>
        <v>0</v>
      </c>
      <c r="M18" s="227">
        <f t="shared" si="2"/>
        <v>0</v>
      </c>
      <c r="N18" s="227">
        <f t="shared" si="3"/>
        <v>0</v>
      </c>
      <c r="O18" s="227">
        <f t="shared" si="4"/>
        <v>0</v>
      </c>
      <c r="P18">
        <f>VLOOKUP(B18,GD_CHAM_CONG!$C$1:$BI$780,58,FALSE)</f>
        <v>0</v>
      </c>
      <c r="Q18">
        <f>VLOOKUP(B18,GD_CHAM_CONG!$C$1:$BJ$780,59,FALSE)</f>
        <v>0</v>
      </c>
    </row>
    <row r="19" spans="1:17" ht="15.75" customHeight="1" x14ac:dyDescent="0.2">
      <c r="A19" s="49">
        <v>15</v>
      </c>
      <c r="B19" s="50">
        <f>GD_CHUNG!B19</f>
        <v>10542</v>
      </c>
      <c r="C19" s="50" t="str">
        <f>GD_CHUNG!C19</f>
        <v>Trần Minh Hải</v>
      </c>
      <c r="D19" s="50" t="str">
        <f>GD_CHUNG!D19</f>
        <v>NV Tài liệu và HDCX</v>
      </c>
      <c r="E19" s="136">
        <f>VLOOKUP($B19,GD_CHUNG!$B$5:$J$468,4,FALSE)</f>
        <v>0</v>
      </c>
      <c r="F19" s="138" t="str">
        <f>VLOOKUP($B19,GD_CHUNG!$B$5:$J$991,6,FALSE)</f>
        <v>HD3N</v>
      </c>
      <c r="G19" s="138">
        <f>VLOOKUP($B19,GD_CHUNG!$B$5:$J$991,7,FALSE)</f>
        <v>0</v>
      </c>
      <c r="H19" s="138">
        <f>VLOOKUP($B19,GD_CHUNG!$B$5:$J$991,8,FALSE)</f>
        <v>0</v>
      </c>
      <c r="I19" s="138">
        <f>VLOOKUP($B19,GD_CHUNG!$B$5:$J$991,9,FALSE)</f>
        <v>0</v>
      </c>
      <c r="J19" s="226">
        <f>IF(COUNTBLANK(GD_CHAM_CONG!U20:AJ20)&gt;=16,1,0)</f>
        <v>0</v>
      </c>
      <c r="K19" s="109">
        <f>VLOOKUP(B19,GD_LCD_HS_LNS!$B$4:$E$1000,4,FALSE)</f>
        <v>4534000</v>
      </c>
      <c r="L19" s="109">
        <f t="shared" si="1"/>
        <v>362720</v>
      </c>
      <c r="M19" s="227">
        <f t="shared" si="2"/>
        <v>68010</v>
      </c>
      <c r="N19" s="227">
        <f t="shared" si="3"/>
        <v>45340</v>
      </c>
      <c r="O19" s="227">
        <f t="shared" si="4"/>
        <v>476070</v>
      </c>
      <c r="P19">
        <f>VLOOKUP(B19,GD_CHAM_CONG!$C$1:$BI$780,58,FALSE)</f>
        <v>0</v>
      </c>
      <c r="Q19">
        <f>VLOOKUP(B19,GD_CHAM_CONG!$C$1:$BJ$780,59,FALSE)</f>
        <v>0</v>
      </c>
    </row>
    <row r="20" spans="1:17" ht="15.75" customHeight="1" x14ac:dyDescent="0.2">
      <c r="A20" s="49">
        <v>16</v>
      </c>
      <c r="B20" s="50">
        <f>GD_CHUNG!B20</f>
        <v>10543</v>
      </c>
      <c r="C20" s="50" t="str">
        <f>GD_CHUNG!C20</f>
        <v>Nguyễn Thị Thơm</v>
      </c>
      <c r="D20" s="50" t="str">
        <f>GD_CHUNG!D20</f>
        <v>NV Tài liệu và HDCX</v>
      </c>
      <c r="E20" s="136">
        <f>VLOOKUP($B20,GD_CHUNG!$B$5:$J$468,4,FALSE)</f>
        <v>0</v>
      </c>
      <c r="F20" s="138" t="str">
        <f>VLOOKUP($B20,GD_CHUNG!$B$5:$J$991,6,FALSE)</f>
        <v>HD3N</v>
      </c>
      <c r="G20" s="138">
        <f>VLOOKUP($B20,GD_CHUNG!$B$5:$J$991,7,FALSE)</f>
        <v>0</v>
      </c>
      <c r="H20" s="138">
        <f>VLOOKUP($B20,GD_CHUNG!$B$5:$J$991,8,FALSE)</f>
        <v>0</v>
      </c>
      <c r="I20" s="138">
        <f>VLOOKUP($B20,GD_CHUNG!$B$5:$J$991,9,FALSE)</f>
        <v>0</v>
      </c>
      <c r="J20" s="226">
        <f>IF(COUNTBLANK(GD_CHAM_CONG!U21:AJ21)&gt;=16,1,0)</f>
        <v>0</v>
      </c>
      <c r="K20" s="109">
        <f>VLOOKUP(B20,GD_LCD_HS_LNS!$B$4:$E$1000,4,FALSE)</f>
        <v>3972000</v>
      </c>
      <c r="L20" s="109">
        <f t="shared" si="1"/>
        <v>317760</v>
      </c>
      <c r="M20" s="227">
        <f t="shared" si="2"/>
        <v>59580</v>
      </c>
      <c r="N20" s="227">
        <f t="shared" si="3"/>
        <v>39720</v>
      </c>
      <c r="O20" s="227">
        <f t="shared" si="4"/>
        <v>417060</v>
      </c>
      <c r="P20">
        <f>VLOOKUP(B20,GD_CHAM_CONG!$C$1:$BI$780,58,FALSE)</f>
        <v>0</v>
      </c>
      <c r="Q20">
        <f>VLOOKUP(B20,GD_CHAM_CONG!$C$1:$BJ$780,59,FALSE)</f>
        <v>0</v>
      </c>
    </row>
    <row r="21" spans="1:17" ht="15.75" customHeight="1" x14ac:dyDescent="0.2">
      <c r="A21" s="49">
        <v>17</v>
      </c>
      <c r="B21" s="50">
        <f>GD_CHUNG!B21</f>
        <v>10544</v>
      </c>
      <c r="C21" s="50" t="str">
        <f>GD_CHUNG!C21</f>
        <v>Trần Thị Yến Nga</v>
      </c>
      <c r="D21" s="50" t="str">
        <f>GD_CHUNG!D21</f>
        <v>NV Tài liệu và HDCX</v>
      </c>
      <c r="E21" s="136">
        <f>VLOOKUP($B21,GD_CHUNG!$B$5:$J$468,4,FALSE)</f>
        <v>0</v>
      </c>
      <c r="F21" s="138" t="str">
        <f>VLOOKUP($B21,GD_CHUNG!$B$5:$J$991,6,FALSE)</f>
        <v>HD3N</v>
      </c>
      <c r="G21" s="138">
        <f>VLOOKUP($B21,GD_CHUNG!$B$5:$J$991,7,FALSE)</f>
        <v>0</v>
      </c>
      <c r="H21" s="138">
        <f>VLOOKUP($B21,GD_CHUNG!$B$5:$J$991,8,FALSE)</f>
        <v>0</v>
      </c>
      <c r="I21" s="138">
        <f>VLOOKUP($B21,GD_CHUNG!$B$5:$J$991,9,FALSE)</f>
        <v>0</v>
      </c>
      <c r="J21" s="226">
        <f>IF(COUNTBLANK(GD_CHAM_CONG!U22:AJ22)&gt;=16,1,0)</f>
        <v>0</v>
      </c>
      <c r="K21" s="109">
        <f>VLOOKUP(B21,GD_LCD_HS_LNS!$B$4:$E$1000,4,FALSE)</f>
        <v>3972000</v>
      </c>
      <c r="L21" s="109">
        <f t="shared" si="1"/>
        <v>317760</v>
      </c>
      <c r="M21" s="227">
        <f t="shared" si="2"/>
        <v>59580</v>
      </c>
      <c r="N21" s="227">
        <f t="shared" si="3"/>
        <v>39720</v>
      </c>
      <c r="O21" s="227">
        <f t="shared" si="4"/>
        <v>417060</v>
      </c>
      <c r="P21">
        <f>VLOOKUP(B21,GD_CHAM_CONG!$C$1:$BI$780,58,FALSE)</f>
        <v>0</v>
      </c>
      <c r="Q21">
        <f>VLOOKUP(B21,GD_CHAM_CONG!$C$1:$BJ$780,59,FALSE)</f>
        <v>0</v>
      </c>
    </row>
    <row r="22" spans="1:17" ht="15.75" customHeight="1" x14ac:dyDescent="0.2">
      <c r="A22" s="49">
        <v>18</v>
      </c>
      <c r="B22" s="50">
        <f>GD_CHUNG!B22</f>
        <v>10545</v>
      </c>
      <c r="C22" s="50" t="str">
        <f>GD_CHUNG!C22</f>
        <v>Ngô Thanh Hiệp</v>
      </c>
      <c r="D22" s="50" t="str">
        <f>GD_CHUNG!D22</f>
        <v>NV Tài liệu và HDCX</v>
      </c>
      <c r="E22" s="136">
        <f>VLOOKUP($B22,GD_CHUNG!$B$5:$J$468,4,FALSE)</f>
        <v>0</v>
      </c>
      <c r="F22" s="138" t="str">
        <f>VLOOKUP($B22,GD_CHUNG!$B$5:$J$991,6,FALSE)</f>
        <v>HDKX</v>
      </c>
      <c r="G22" s="138">
        <f>VLOOKUP($B22,GD_CHUNG!$B$5:$J$991,7,FALSE)</f>
        <v>0</v>
      </c>
      <c r="H22" s="138">
        <f>VLOOKUP($B22,GD_CHUNG!$B$5:$J$991,8,FALSE)</f>
        <v>0</v>
      </c>
      <c r="I22" s="138">
        <f>VLOOKUP($B22,GD_CHUNG!$B$5:$J$991,9,FALSE)</f>
        <v>0</v>
      </c>
      <c r="J22" s="226">
        <f>IF(COUNTBLANK(GD_CHAM_CONG!U23:AJ23)&gt;=16,1,0)</f>
        <v>0</v>
      </c>
      <c r="K22" s="109">
        <f>VLOOKUP(B22,GD_LCD_HS_LNS!$B$4:$E$1000,4,FALSE)</f>
        <v>4534000</v>
      </c>
      <c r="L22" s="109">
        <f t="shared" si="1"/>
        <v>362720</v>
      </c>
      <c r="M22" s="227">
        <f t="shared" si="2"/>
        <v>68010</v>
      </c>
      <c r="N22" s="227">
        <f t="shared" si="3"/>
        <v>45340</v>
      </c>
      <c r="O22" s="227">
        <f t="shared" si="4"/>
        <v>476070</v>
      </c>
      <c r="P22">
        <f>VLOOKUP(B22,GD_CHAM_CONG!$C$1:$BI$780,58,FALSE)</f>
        <v>0</v>
      </c>
      <c r="Q22">
        <f>VLOOKUP(B22,GD_CHAM_CONG!$C$1:$BJ$780,59,FALSE)</f>
        <v>0</v>
      </c>
    </row>
    <row r="23" spans="1:17" ht="15.75" customHeight="1" x14ac:dyDescent="0.2">
      <c r="A23" s="49">
        <v>19</v>
      </c>
      <c r="B23" s="50">
        <f>GD_CHUNG!B23</f>
        <v>10546</v>
      </c>
      <c r="C23" s="50" t="str">
        <f>GD_CHUNG!C23</f>
        <v>Tạ Đăng Việt</v>
      </c>
      <c r="D23" s="50" t="str">
        <f>GD_CHUNG!D23</f>
        <v>NV Tài liệu và HDCX</v>
      </c>
      <c r="E23" s="136">
        <f>VLOOKUP($B23,GD_CHUNG!$B$5:$J$468,4,FALSE)</f>
        <v>0</v>
      </c>
      <c r="F23" s="138" t="str">
        <f>VLOOKUP($B23,GD_CHUNG!$B$5:$J$991,6,FALSE)</f>
        <v>HD3N</v>
      </c>
      <c r="G23" s="138">
        <f>VLOOKUP($B23,GD_CHUNG!$B$5:$J$991,7,FALSE)</f>
        <v>0</v>
      </c>
      <c r="H23" s="138">
        <f>VLOOKUP($B23,GD_CHUNG!$B$5:$J$991,8,FALSE)</f>
        <v>0</v>
      </c>
      <c r="I23" s="138">
        <f>VLOOKUP($B23,GD_CHUNG!$B$5:$J$991,9,FALSE)</f>
        <v>0</v>
      </c>
      <c r="J23" s="226">
        <f>IF(COUNTBLANK(GD_CHAM_CONG!U24:AJ24)&gt;=16,1,0)</f>
        <v>0</v>
      </c>
      <c r="K23" s="109">
        <f>VLOOKUP(B23,GD_LCD_HS_LNS!$B$4:$E$1000,4,FALSE)</f>
        <v>3972000</v>
      </c>
      <c r="L23" s="109">
        <f t="shared" si="1"/>
        <v>317760</v>
      </c>
      <c r="M23" s="227">
        <f t="shared" si="2"/>
        <v>59580</v>
      </c>
      <c r="N23" s="227">
        <f t="shared" si="3"/>
        <v>39720</v>
      </c>
      <c r="O23" s="227">
        <f t="shared" si="4"/>
        <v>417060</v>
      </c>
      <c r="P23">
        <f>VLOOKUP(B23,GD_CHAM_CONG!$C$1:$BI$780,58,FALSE)</f>
        <v>0</v>
      </c>
      <c r="Q23">
        <f>VLOOKUP(B23,GD_CHAM_CONG!$C$1:$BJ$780,59,FALSE)</f>
        <v>0</v>
      </c>
    </row>
    <row r="24" spans="1:17" ht="14.25" x14ac:dyDescent="0.2">
      <c r="A24" s="49">
        <v>20</v>
      </c>
      <c r="B24" s="50">
        <f>GD_CHUNG!B24</f>
        <v>10547</v>
      </c>
      <c r="C24" s="50" t="str">
        <f>GD_CHUNG!C24</f>
        <v>Đào Thanh Hải</v>
      </c>
      <c r="D24" s="50" t="str">
        <f>GD_CHUNG!D24</f>
        <v>NV Tài liệu và HDCX</v>
      </c>
      <c r="E24" s="136">
        <f>VLOOKUP($B24,GD_CHUNG!$B$5:$J$468,4,FALSE)</f>
        <v>0</v>
      </c>
      <c r="F24" s="138" t="str">
        <f>VLOOKUP($B24,GD_CHUNG!$B$5:$J$991,6,FALSE)</f>
        <v>HD3N</v>
      </c>
      <c r="G24" s="138">
        <f>VLOOKUP($B24,GD_CHUNG!$B$5:$J$991,7,FALSE)</f>
        <v>0</v>
      </c>
      <c r="H24" s="138">
        <f>VLOOKUP($B24,GD_CHUNG!$B$5:$J$991,8,FALSE)</f>
        <v>0</v>
      </c>
      <c r="I24" s="138">
        <f>VLOOKUP($B24,GD_CHUNG!$B$5:$J$991,9,FALSE)</f>
        <v>0</v>
      </c>
      <c r="J24" s="226">
        <f>IF(COUNTBLANK(GD_CHAM_CONG!U25:AJ25)&gt;=16,1,0)</f>
        <v>0</v>
      </c>
      <c r="K24" s="109">
        <f>VLOOKUP(B24,GD_LCD_HS_LNS!$B$4:$E$1000,4,FALSE)</f>
        <v>3972000</v>
      </c>
      <c r="L24" s="109">
        <f t="shared" si="1"/>
        <v>317760</v>
      </c>
      <c r="M24" s="227">
        <f t="shared" si="2"/>
        <v>59580</v>
      </c>
      <c r="N24" s="227">
        <f t="shared" si="3"/>
        <v>39720</v>
      </c>
      <c r="O24" s="227">
        <f t="shared" si="4"/>
        <v>417060</v>
      </c>
      <c r="P24">
        <f>VLOOKUP(B24,GD_CHAM_CONG!$C$1:$BI$780,58,FALSE)</f>
        <v>0</v>
      </c>
      <c r="Q24">
        <f>VLOOKUP(B24,GD_CHAM_CONG!$C$1:$BJ$780,59,FALSE)</f>
        <v>0</v>
      </c>
    </row>
    <row r="25" spans="1:17" ht="14.25" x14ac:dyDescent="0.2">
      <c r="A25" s="49">
        <v>21</v>
      </c>
      <c r="B25" s="50">
        <f>GD_CHUNG!B25</f>
        <v>10549</v>
      </c>
      <c r="C25" s="50" t="str">
        <f>GD_CHUNG!C25</f>
        <v>Nguyễn Thanh Hải</v>
      </c>
      <c r="D25" s="50" t="str">
        <f>GD_CHUNG!D25</f>
        <v>NV Tài liệu và HDCX</v>
      </c>
      <c r="E25" s="136">
        <f>VLOOKUP($B25,GD_CHUNG!$B$5:$J$468,4,FALSE)</f>
        <v>0</v>
      </c>
      <c r="F25" s="138" t="str">
        <f>VLOOKUP($B25,GD_CHUNG!$B$5:$J$991,6,FALSE)</f>
        <v>HDKX</v>
      </c>
      <c r="G25" s="138">
        <f>VLOOKUP($B25,GD_CHUNG!$B$5:$J$991,7,FALSE)</f>
        <v>0</v>
      </c>
      <c r="H25" s="138">
        <f>VLOOKUP($B25,GD_CHUNG!$B$5:$J$991,8,FALSE)</f>
        <v>0</v>
      </c>
      <c r="I25" s="138">
        <f>VLOOKUP($B25,GD_CHUNG!$B$5:$J$991,9,FALSE)</f>
        <v>0</v>
      </c>
      <c r="J25" s="226">
        <f>IF(COUNTBLANK(GD_CHAM_CONG!U26:AJ26)&gt;=16,1,0)</f>
        <v>0</v>
      </c>
      <c r="K25" s="109">
        <f>VLOOKUP(B25,GD_LCD_HS_LNS!$B$4:$E$1000,4,FALSE)</f>
        <v>3972000</v>
      </c>
      <c r="L25" s="109">
        <f t="shared" si="1"/>
        <v>317760</v>
      </c>
      <c r="M25" s="227">
        <f t="shared" si="2"/>
        <v>59580</v>
      </c>
      <c r="N25" s="227">
        <f t="shared" si="3"/>
        <v>39720</v>
      </c>
      <c r="O25" s="227">
        <f t="shared" si="4"/>
        <v>417060</v>
      </c>
      <c r="P25">
        <f>VLOOKUP(B25,GD_CHAM_CONG!$C$1:$BI$780,58,FALSE)</f>
        <v>0</v>
      </c>
      <c r="Q25">
        <f>VLOOKUP(B25,GD_CHAM_CONG!$C$1:$BJ$780,59,FALSE)</f>
        <v>0</v>
      </c>
    </row>
    <row r="26" spans="1:17" ht="14.25" x14ac:dyDescent="0.2">
      <c r="A26" s="49">
        <v>22</v>
      </c>
      <c r="B26" s="50">
        <f>GD_CHUNG!B26</f>
        <v>10550</v>
      </c>
      <c r="C26" s="50" t="str">
        <f>GD_CHUNG!C26</f>
        <v>Vũ Đức Thiện</v>
      </c>
      <c r="D26" s="50" t="str">
        <f>GD_CHUNG!D26</f>
        <v>NV Tài liệu và HDCX</v>
      </c>
      <c r="E26" s="136">
        <f>VLOOKUP($B26,GD_CHUNG!$B$5:$J$468,4,FALSE)</f>
        <v>0</v>
      </c>
      <c r="F26" s="138" t="str">
        <f>VLOOKUP($B26,GD_CHUNG!$B$5:$J$991,6,FALSE)</f>
        <v>HDKX</v>
      </c>
      <c r="G26" s="138">
        <f>VLOOKUP($B26,GD_CHUNG!$B$5:$J$991,7,FALSE)</f>
        <v>0</v>
      </c>
      <c r="H26" s="138">
        <f>VLOOKUP($B26,GD_CHUNG!$B$5:$J$991,8,FALSE)</f>
        <v>0</v>
      </c>
      <c r="I26" s="138">
        <f>VLOOKUP($B26,GD_CHUNG!$B$5:$J$991,9,FALSE)</f>
        <v>0</v>
      </c>
      <c r="J26" s="226">
        <f>IF(COUNTBLANK(GD_CHAM_CONG!U27:AJ27)&gt;=16,1,0)</f>
        <v>0</v>
      </c>
      <c r="K26" s="109">
        <f>VLOOKUP(B26,GD_LCD_HS_LNS!$B$4:$E$1000,4,FALSE)</f>
        <v>3972000</v>
      </c>
      <c r="L26" s="109">
        <f t="shared" si="1"/>
        <v>317760</v>
      </c>
      <c r="M26" s="227">
        <f t="shared" si="2"/>
        <v>59580</v>
      </c>
      <c r="N26" s="227">
        <f t="shared" si="3"/>
        <v>39720</v>
      </c>
      <c r="O26" s="227">
        <f t="shared" si="4"/>
        <v>417060</v>
      </c>
      <c r="P26">
        <f>VLOOKUP(B26,GD_CHAM_CONG!$C$1:$BI$780,58,FALSE)</f>
        <v>0</v>
      </c>
      <c r="Q26">
        <f>VLOOKUP(B26,GD_CHAM_CONG!$C$1:$BJ$780,59,FALSE)</f>
        <v>0</v>
      </c>
    </row>
    <row r="27" spans="1:17" ht="14.25" x14ac:dyDescent="0.2">
      <c r="A27" s="49">
        <v>23</v>
      </c>
      <c r="B27" s="50">
        <f>GD_CHUNG!B27</f>
        <v>10551</v>
      </c>
      <c r="C27" s="50" t="str">
        <f>GD_CHUNG!C27</f>
        <v>Ngô Ngọc Long</v>
      </c>
      <c r="D27" s="50" t="str">
        <f>GD_CHUNG!D27</f>
        <v>NV Tài liệu và HDCX</v>
      </c>
      <c r="E27" s="136">
        <f>VLOOKUP($B27,GD_CHUNG!$B$5:$J$468,4,FALSE)</f>
        <v>0</v>
      </c>
      <c r="F27" s="138" t="str">
        <f>VLOOKUP($B27,GD_CHUNG!$B$5:$J$991,6,FALSE)</f>
        <v>HDKX</v>
      </c>
      <c r="G27" s="138">
        <f>VLOOKUP($B27,GD_CHUNG!$B$5:$J$991,7,FALSE)</f>
        <v>0</v>
      </c>
      <c r="H27" s="138">
        <f>VLOOKUP($B27,GD_CHUNG!$B$5:$J$991,8,FALSE)</f>
        <v>0</v>
      </c>
      <c r="I27" s="138">
        <f>VLOOKUP($B27,GD_CHUNG!$B$5:$J$991,9,FALSE)</f>
        <v>0</v>
      </c>
      <c r="J27" s="226">
        <f>IF(COUNTBLANK(GD_CHAM_CONG!U28:AJ28)&gt;=16,1,0)</f>
        <v>0</v>
      </c>
      <c r="K27" s="109">
        <f>VLOOKUP(B27,GD_LCD_HS_LNS!$B$4:$E$1000,4,FALSE)</f>
        <v>4534000</v>
      </c>
      <c r="L27" s="109">
        <f t="shared" si="1"/>
        <v>362720</v>
      </c>
      <c r="M27" s="227">
        <f t="shared" si="2"/>
        <v>68010</v>
      </c>
      <c r="N27" s="227">
        <f t="shared" si="3"/>
        <v>45340</v>
      </c>
      <c r="O27" s="227">
        <f t="shared" si="4"/>
        <v>476070</v>
      </c>
      <c r="P27">
        <f>VLOOKUP(B27,GD_CHAM_CONG!$C$1:$BI$780,58,FALSE)</f>
        <v>0</v>
      </c>
      <c r="Q27">
        <f>VLOOKUP(B27,GD_CHAM_CONG!$C$1:$BJ$780,59,FALSE)</f>
        <v>0</v>
      </c>
    </row>
    <row r="28" spans="1:17" ht="14.25" x14ac:dyDescent="0.2">
      <c r="A28" s="49">
        <v>24</v>
      </c>
      <c r="B28" s="50">
        <f>GD_CHUNG!B28</f>
        <v>10552</v>
      </c>
      <c r="C28" s="50" t="str">
        <f>GD_CHUNG!C28</f>
        <v>Nguyễn Thúy Hà</v>
      </c>
      <c r="D28" s="50" t="str">
        <f>GD_CHUNG!D28</f>
        <v>NV Tài liệu và HDCX</v>
      </c>
      <c r="E28" s="136">
        <f>VLOOKUP($B28,GD_CHUNG!$B$5:$J$468,4,FALSE)</f>
        <v>0</v>
      </c>
      <c r="F28" s="138" t="str">
        <f>VLOOKUP($B28,GD_CHUNG!$B$5:$J$991,6,FALSE)</f>
        <v>HDKX</v>
      </c>
      <c r="G28" s="138">
        <f>VLOOKUP($B28,GD_CHUNG!$B$5:$J$991,7,FALSE)</f>
        <v>0</v>
      </c>
      <c r="H28" s="138">
        <f>VLOOKUP($B28,GD_CHUNG!$B$5:$J$991,8,FALSE)</f>
        <v>0</v>
      </c>
      <c r="I28" s="138">
        <f>VLOOKUP($B28,GD_CHUNG!$B$5:$J$991,9,FALSE)</f>
        <v>0</v>
      </c>
      <c r="J28" s="226">
        <f>IF(COUNTBLANK(GD_CHAM_CONG!U29:AJ29)&gt;=16,1,0)</f>
        <v>0</v>
      </c>
      <c r="K28" s="109">
        <f>VLOOKUP(B28,GD_LCD_HS_LNS!$B$4:$E$1000,4,FALSE)</f>
        <v>3972000</v>
      </c>
      <c r="L28" s="109">
        <f t="shared" si="1"/>
        <v>317760</v>
      </c>
      <c r="M28" s="227">
        <f t="shared" si="2"/>
        <v>59580</v>
      </c>
      <c r="N28" s="227">
        <f t="shared" si="3"/>
        <v>39720</v>
      </c>
      <c r="O28" s="227">
        <f t="shared" si="4"/>
        <v>417060</v>
      </c>
      <c r="P28">
        <f>VLOOKUP(B28,GD_CHAM_CONG!$C$1:$BI$780,58,FALSE)</f>
        <v>0</v>
      </c>
      <c r="Q28">
        <f>VLOOKUP(B28,GD_CHAM_CONG!$C$1:$BJ$780,59,FALSE)</f>
        <v>0</v>
      </c>
    </row>
    <row r="29" spans="1:17" ht="14.25" x14ac:dyDescent="0.2">
      <c r="A29" s="49">
        <v>25</v>
      </c>
      <c r="B29" s="50">
        <f>GD_CHUNG!B29</f>
        <v>10553</v>
      </c>
      <c r="C29" s="50" t="str">
        <f>GD_CHUNG!C29</f>
        <v>Đỗ Thanh Tùng</v>
      </c>
      <c r="D29" s="50" t="str">
        <f>GD_CHUNG!D29</f>
        <v>NV Tài liệu và HDCX</v>
      </c>
      <c r="E29" s="136">
        <f>VLOOKUP($B29,GD_CHUNG!$B$5:$J$468,4,FALSE)</f>
        <v>0</v>
      </c>
      <c r="F29" s="138" t="str">
        <f>VLOOKUP($B29,GD_CHUNG!$B$5:$J$991,6,FALSE)</f>
        <v>HDKX</v>
      </c>
      <c r="G29" s="138">
        <f>VLOOKUP($B29,GD_CHUNG!$B$5:$J$991,7,FALSE)</f>
        <v>0</v>
      </c>
      <c r="H29" s="138">
        <f>VLOOKUP($B29,GD_CHUNG!$B$5:$J$991,8,FALSE)</f>
        <v>0</v>
      </c>
      <c r="I29" s="138">
        <f>VLOOKUP($B29,GD_CHUNG!$B$5:$J$991,9,FALSE)</f>
        <v>0</v>
      </c>
      <c r="J29" s="226">
        <f>IF(COUNTBLANK(GD_CHAM_CONG!U30:AJ30)&gt;=16,1,0)</f>
        <v>0</v>
      </c>
      <c r="K29" s="109">
        <f>VLOOKUP(B29,GD_LCD_HS_LNS!$B$4:$E$1000,4,FALSE)</f>
        <v>3972000</v>
      </c>
      <c r="L29" s="109">
        <f t="shared" si="1"/>
        <v>317760</v>
      </c>
      <c r="M29" s="227">
        <f t="shared" si="2"/>
        <v>59580</v>
      </c>
      <c r="N29" s="227">
        <f t="shared" si="3"/>
        <v>39720</v>
      </c>
      <c r="O29" s="227">
        <f t="shared" si="4"/>
        <v>417060</v>
      </c>
      <c r="P29">
        <f>VLOOKUP(B29,GD_CHAM_CONG!$C$1:$BI$780,58,FALSE)</f>
        <v>0</v>
      </c>
      <c r="Q29">
        <f>VLOOKUP(B29,GD_CHAM_CONG!$C$1:$BJ$780,59,FALSE)</f>
        <v>0</v>
      </c>
    </row>
    <row r="30" spans="1:17" ht="14.25" x14ac:dyDescent="0.2">
      <c r="A30" s="49">
        <v>26</v>
      </c>
      <c r="B30" s="50">
        <f>GD_CHUNG!B30</f>
        <v>11126</v>
      </c>
      <c r="C30" s="50" t="str">
        <f>GD_CHUNG!C30</f>
        <v>Nguyễn Thị Thanh Hoa</v>
      </c>
      <c r="D30" s="50" t="str">
        <f>GD_CHUNG!D30</f>
        <v>NV Tài liệu và HDCX</v>
      </c>
      <c r="E30" s="136">
        <f>VLOOKUP($B30,GD_CHUNG!$B$5:$J$468,4,FALSE)</f>
        <v>0</v>
      </c>
      <c r="F30" s="138" t="str">
        <f>VLOOKUP($B30,GD_CHUNG!$B$5:$J$991,6,FALSE)</f>
        <v>HD3N</v>
      </c>
      <c r="G30" s="138">
        <f>VLOOKUP($B30,GD_CHUNG!$B$5:$J$991,7,FALSE)</f>
        <v>0</v>
      </c>
      <c r="H30" s="138">
        <f>VLOOKUP($B30,GD_CHUNG!$B$5:$J$991,8,FALSE)</f>
        <v>0</v>
      </c>
      <c r="I30" s="138">
        <f>VLOOKUP($B30,GD_CHUNG!$B$5:$J$991,9,FALSE)</f>
        <v>0</v>
      </c>
      <c r="J30" s="226">
        <f>IF(COUNTBLANK(GD_CHAM_CONG!U31:AJ31)&gt;=16,1,0)</f>
        <v>0</v>
      </c>
      <c r="K30" s="109">
        <f>VLOOKUP(B30,GD_LCD_HS_LNS!$B$4:$E$1000,4,FALSE)</f>
        <v>3972000</v>
      </c>
      <c r="L30" s="109">
        <f t="shared" si="1"/>
        <v>317760</v>
      </c>
      <c r="M30" s="227">
        <f t="shared" si="2"/>
        <v>59580</v>
      </c>
      <c r="N30" s="227">
        <f t="shared" si="3"/>
        <v>39720</v>
      </c>
      <c r="O30" s="227">
        <f t="shared" si="4"/>
        <v>417060</v>
      </c>
      <c r="P30">
        <f>VLOOKUP(B30,GD_CHAM_CONG!$C$1:$BI$780,58,FALSE)</f>
        <v>0</v>
      </c>
      <c r="Q30">
        <f>VLOOKUP(B30,GD_CHAM_CONG!$C$1:$BJ$780,59,FALSE)</f>
        <v>0</v>
      </c>
    </row>
    <row r="31" spans="1:17" ht="14.25" x14ac:dyDescent="0.2">
      <c r="A31" s="49">
        <v>27</v>
      </c>
      <c r="B31" s="50">
        <f>GD_CHUNG!B31</f>
        <v>11127</v>
      </c>
      <c r="C31" s="50" t="str">
        <f>GD_CHUNG!C31</f>
        <v>Phí Thị Huyền Trang</v>
      </c>
      <c r="D31" s="50" t="str">
        <f>GD_CHUNG!D31</f>
        <v>NV Tài liệu và HDCX</v>
      </c>
      <c r="E31" s="136">
        <f>VLOOKUP($B31,GD_CHUNG!$B$5:$J$468,4,FALSE)</f>
        <v>0</v>
      </c>
      <c r="F31" s="138" t="str">
        <f>VLOOKUP($B31,GD_CHUNG!$B$5:$J$991,6,FALSE)</f>
        <v>HD3N</v>
      </c>
      <c r="G31" s="138">
        <f>VLOOKUP($B31,GD_CHUNG!$B$5:$J$991,7,FALSE)</f>
        <v>0</v>
      </c>
      <c r="H31" s="138">
        <f>VLOOKUP($B31,GD_CHUNG!$B$5:$J$991,8,FALSE)</f>
        <v>0</v>
      </c>
      <c r="I31" s="138">
        <f>VLOOKUP($B31,GD_CHUNG!$B$5:$J$991,9,FALSE)</f>
        <v>0</v>
      </c>
      <c r="J31" s="226">
        <f>IF(COUNTBLANK(GD_CHAM_CONG!U32:AJ32)&gt;=16,1,0)</f>
        <v>0</v>
      </c>
      <c r="K31" s="109">
        <f>VLOOKUP(B31,GD_LCD_HS_LNS!$B$4:$E$1000,4,FALSE)</f>
        <v>3972000</v>
      </c>
      <c r="L31" s="109">
        <f t="shared" si="1"/>
        <v>317760</v>
      </c>
      <c r="M31" s="227">
        <f t="shared" si="2"/>
        <v>59580</v>
      </c>
      <c r="N31" s="227">
        <f t="shared" si="3"/>
        <v>39720</v>
      </c>
      <c r="O31" s="227">
        <f t="shared" si="4"/>
        <v>417060</v>
      </c>
      <c r="P31">
        <f>VLOOKUP(B31,GD_CHAM_CONG!$C$1:$BI$780,58,FALSE)</f>
        <v>0</v>
      </c>
      <c r="Q31">
        <f>VLOOKUP(B31,GD_CHAM_CONG!$C$1:$BJ$780,59,FALSE)</f>
        <v>0</v>
      </c>
    </row>
    <row r="32" spans="1:17" ht="14.25" x14ac:dyDescent="0.2">
      <c r="A32" s="49">
        <v>28</v>
      </c>
      <c r="B32" s="50">
        <f>GD_CHUNG!B32</f>
        <v>11128</v>
      </c>
      <c r="C32" s="50" t="str">
        <f>GD_CHUNG!C32</f>
        <v>Hoàng Thị Yến</v>
      </c>
      <c r="D32" s="50" t="str">
        <f>GD_CHUNG!D32</f>
        <v>NV Tài liệu và HDCX</v>
      </c>
      <c r="E32" s="136">
        <f>VLOOKUP($B32,GD_CHUNG!$B$5:$J$468,4,FALSE)</f>
        <v>0</v>
      </c>
      <c r="F32" s="138" t="str">
        <f>VLOOKUP($B32,GD_CHUNG!$B$5:$J$991,6,FALSE)</f>
        <v>HD3N</v>
      </c>
      <c r="G32" s="138">
        <f>VLOOKUP($B32,GD_CHUNG!$B$5:$J$991,7,FALSE)</f>
        <v>0</v>
      </c>
      <c r="H32" s="138">
        <f>VLOOKUP($B32,GD_CHUNG!$B$5:$J$991,8,FALSE)</f>
        <v>0</v>
      </c>
      <c r="I32" s="138">
        <f>VLOOKUP($B32,GD_CHUNG!$B$5:$J$991,9,FALSE)</f>
        <v>0</v>
      </c>
      <c r="J32" s="226">
        <f>IF(COUNTBLANK(GD_CHAM_CONG!U33:AJ33)&gt;=16,1,0)</f>
        <v>0</v>
      </c>
      <c r="K32" s="109">
        <f>VLOOKUP(B32,GD_LCD_HS_LNS!$B$4:$E$1000,4,FALSE)</f>
        <v>3972000</v>
      </c>
      <c r="L32" s="109">
        <f t="shared" si="1"/>
        <v>317760</v>
      </c>
      <c r="M32" s="227">
        <f t="shared" si="2"/>
        <v>59580</v>
      </c>
      <c r="N32" s="227">
        <f t="shared" si="3"/>
        <v>39720</v>
      </c>
      <c r="O32" s="227">
        <f t="shared" si="4"/>
        <v>417060</v>
      </c>
      <c r="P32">
        <f>VLOOKUP(B32,GD_CHAM_CONG!$C$1:$BI$780,58,FALSE)</f>
        <v>0</v>
      </c>
      <c r="Q32">
        <f>VLOOKUP(B32,GD_CHAM_CONG!$C$1:$BJ$780,59,FALSE)</f>
        <v>0</v>
      </c>
    </row>
    <row r="33" spans="1:17" ht="14.25" x14ac:dyDescent="0.2">
      <c r="A33" s="49">
        <v>29</v>
      </c>
      <c r="B33" s="50">
        <f>GD_CHUNG!B33</f>
        <v>11130</v>
      </c>
      <c r="C33" s="50" t="str">
        <f>GD_CHUNG!C33</f>
        <v>Nguyễn Đình Trung</v>
      </c>
      <c r="D33" s="50" t="str">
        <f>GD_CHUNG!D33</f>
        <v>NV Tài liệu và HDCX</v>
      </c>
      <c r="E33" s="136">
        <f>VLOOKUP($B33,GD_CHUNG!$B$5:$J$468,4,FALSE)</f>
        <v>0</v>
      </c>
      <c r="F33" s="138" t="str">
        <f>VLOOKUP($B33,GD_CHUNG!$B$5:$J$991,6,FALSE)</f>
        <v>HD3N</v>
      </c>
      <c r="G33" s="138">
        <f>VLOOKUP($B33,GD_CHUNG!$B$5:$J$991,7,FALSE)</f>
        <v>0</v>
      </c>
      <c r="H33" s="138">
        <f>VLOOKUP($B33,GD_CHUNG!$B$5:$J$991,8,FALSE)</f>
        <v>0</v>
      </c>
      <c r="I33" s="138">
        <f>VLOOKUP($B33,GD_CHUNG!$B$5:$J$991,9,FALSE)</f>
        <v>0</v>
      </c>
      <c r="J33" s="226">
        <f>IF(COUNTBLANK(GD_CHAM_CONG!U34:AJ34)&gt;=16,1,0)</f>
        <v>0</v>
      </c>
      <c r="K33" s="109">
        <f>VLOOKUP(B33,GD_LCD_HS_LNS!$B$4:$E$1000,4,FALSE)</f>
        <v>3972000</v>
      </c>
      <c r="L33" s="109">
        <f t="shared" si="1"/>
        <v>317760</v>
      </c>
      <c r="M33" s="227">
        <f t="shared" si="2"/>
        <v>59580</v>
      </c>
      <c r="N33" s="227">
        <f t="shared" si="3"/>
        <v>39720</v>
      </c>
      <c r="O33" s="227">
        <f t="shared" si="4"/>
        <v>417060</v>
      </c>
      <c r="P33">
        <f>VLOOKUP(B33,GD_CHAM_CONG!$C$1:$BI$780,58,FALSE)</f>
        <v>0</v>
      </c>
      <c r="Q33">
        <f>VLOOKUP(B33,GD_CHAM_CONG!$C$1:$BJ$780,59,FALSE)</f>
        <v>0</v>
      </c>
    </row>
    <row r="34" spans="1:17" ht="14.25" x14ac:dyDescent="0.2">
      <c r="A34" s="49">
        <v>30</v>
      </c>
      <c r="B34" s="50">
        <f>GD_CHUNG!B34</f>
        <v>11131</v>
      </c>
      <c r="C34" s="50" t="str">
        <f>GD_CHUNG!C34</f>
        <v>Vũ Tuấn Anh</v>
      </c>
      <c r="D34" s="50" t="str">
        <f>GD_CHUNG!D34</f>
        <v>NV Tài liệu và HDCX</v>
      </c>
      <c r="E34" s="136">
        <f>VLOOKUP($B34,GD_CHUNG!$B$5:$J$468,4,FALSE)</f>
        <v>0</v>
      </c>
      <c r="F34" s="138" t="str">
        <f>VLOOKUP($B34,GD_CHUNG!$B$5:$J$991,6,FALSE)</f>
        <v>HD3N</v>
      </c>
      <c r="G34" s="138">
        <f>VLOOKUP($B34,GD_CHUNG!$B$5:$J$991,7,FALSE)</f>
        <v>0</v>
      </c>
      <c r="H34" s="138">
        <f>VLOOKUP($B34,GD_CHUNG!$B$5:$J$991,8,FALSE)</f>
        <v>0</v>
      </c>
      <c r="I34" s="138">
        <f>VLOOKUP($B34,GD_CHUNG!$B$5:$J$991,9,FALSE)</f>
        <v>0</v>
      </c>
      <c r="J34" s="226">
        <f>IF(COUNTBLANK(GD_CHAM_CONG!U35:AJ35)&gt;=16,1,0)</f>
        <v>0</v>
      </c>
      <c r="K34" s="109">
        <f>VLOOKUP(B34,GD_LCD_HS_LNS!$B$4:$E$1000,4,FALSE)</f>
        <v>3972000</v>
      </c>
      <c r="L34" s="109">
        <f t="shared" si="1"/>
        <v>317760</v>
      </c>
      <c r="M34" s="227">
        <f t="shared" si="2"/>
        <v>59580</v>
      </c>
      <c r="N34" s="227">
        <f t="shared" si="3"/>
        <v>39720</v>
      </c>
      <c r="O34" s="227">
        <f t="shared" si="4"/>
        <v>417060</v>
      </c>
      <c r="P34">
        <f>VLOOKUP(B34,GD_CHAM_CONG!$C$1:$BI$780,58,FALSE)</f>
        <v>0</v>
      </c>
      <c r="Q34">
        <f>VLOOKUP(B34,GD_CHAM_CONG!$C$1:$BJ$780,59,FALSE)</f>
        <v>0</v>
      </c>
    </row>
    <row r="35" spans="1:17" ht="14.25" x14ac:dyDescent="0.2">
      <c r="A35" s="49">
        <v>31</v>
      </c>
      <c r="B35" s="50">
        <f>GD_CHUNG!B35</f>
        <v>12552</v>
      </c>
      <c r="C35" s="50" t="str">
        <f>GD_CHUNG!C35</f>
        <v>Mai Hoàng Phương</v>
      </c>
      <c r="D35" s="50" t="str">
        <f>GD_CHUNG!D35</f>
        <v>NV Tài liệu và HDCX</v>
      </c>
      <c r="E35" s="136">
        <f>VLOOKUP($B35,GD_CHUNG!$B$5:$J$468,4,FALSE)</f>
        <v>0</v>
      </c>
      <c r="F35" s="138" t="str">
        <f>VLOOKUP($B35,GD_CHUNG!$B$5:$J$991,6,FALSE)</f>
        <v>HD3N</v>
      </c>
      <c r="G35" s="138">
        <f>VLOOKUP($B35,GD_CHUNG!$B$5:$J$991,7,FALSE)</f>
        <v>0</v>
      </c>
      <c r="H35" s="138">
        <f>VLOOKUP($B35,GD_CHUNG!$B$5:$J$991,8,FALSE)</f>
        <v>0</v>
      </c>
      <c r="I35" s="138">
        <f>VLOOKUP($B35,GD_CHUNG!$B$5:$J$991,9,FALSE)</f>
        <v>0</v>
      </c>
      <c r="J35" s="226">
        <f>IF(COUNTBLANK(GD_CHAM_CONG!U36:AJ36)&gt;=16,1,0)</f>
        <v>0</v>
      </c>
      <c r="K35" s="109">
        <f>VLOOKUP(B35,GD_LCD_HS_LNS!$B$4:$E$1000,4,FALSE)</f>
        <v>3972000</v>
      </c>
      <c r="L35" s="109">
        <f t="shared" si="1"/>
        <v>317760</v>
      </c>
      <c r="M35" s="227">
        <f t="shared" si="2"/>
        <v>59580</v>
      </c>
      <c r="N35" s="227">
        <f t="shared" si="3"/>
        <v>39720</v>
      </c>
      <c r="O35" s="227">
        <f t="shared" si="4"/>
        <v>417060</v>
      </c>
      <c r="P35">
        <f>VLOOKUP(B35,GD_CHAM_CONG!$C$1:$BI$780,58,FALSE)</f>
        <v>0</v>
      </c>
      <c r="Q35">
        <f>VLOOKUP(B35,GD_CHAM_CONG!$C$1:$BJ$780,59,FALSE)</f>
        <v>0</v>
      </c>
    </row>
    <row r="36" spans="1:17" ht="14.25" x14ac:dyDescent="0.2">
      <c r="A36" s="49">
        <v>32</v>
      </c>
      <c r="B36" s="50">
        <f>GD_CHUNG!B36</f>
        <v>12553</v>
      </c>
      <c r="C36" s="50" t="str">
        <f>GD_CHUNG!C36</f>
        <v>Phạm Duy Hải</v>
      </c>
      <c r="D36" s="50" t="str">
        <f>GD_CHUNG!D36</f>
        <v>NV Tài liệu và HDCX</v>
      </c>
      <c r="E36" s="136">
        <f>VLOOKUP($B36,GD_CHUNG!$B$5:$J$468,4,FALSE)</f>
        <v>0</v>
      </c>
      <c r="F36" s="138" t="str">
        <f>VLOOKUP($B36,GD_CHUNG!$B$5:$J$991,6,FALSE)</f>
        <v>HD3N</v>
      </c>
      <c r="G36" s="138">
        <f>VLOOKUP($B36,GD_CHUNG!$B$5:$J$991,7,FALSE)</f>
        <v>0</v>
      </c>
      <c r="H36" s="138">
        <f>VLOOKUP($B36,GD_CHUNG!$B$5:$J$991,8,FALSE)</f>
        <v>0</v>
      </c>
      <c r="I36" s="138">
        <f>VLOOKUP($B36,GD_CHUNG!$B$5:$J$991,9,FALSE)</f>
        <v>0</v>
      </c>
      <c r="J36" s="226">
        <f>IF(COUNTBLANK(GD_CHAM_CONG!U37:AJ37)&gt;=16,1,0)</f>
        <v>0</v>
      </c>
      <c r="K36" s="109">
        <f>VLOOKUP(B36,GD_LCD_HS_LNS!$B$4:$E$1000,4,FALSE)</f>
        <v>3972000</v>
      </c>
      <c r="L36" s="109">
        <f t="shared" si="1"/>
        <v>317760</v>
      </c>
      <c r="M36" s="227">
        <f t="shared" si="2"/>
        <v>59580</v>
      </c>
      <c r="N36" s="227">
        <f t="shared" si="3"/>
        <v>39720</v>
      </c>
      <c r="O36" s="227">
        <f t="shared" si="4"/>
        <v>417060</v>
      </c>
      <c r="P36">
        <f>VLOOKUP(B36,GD_CHAM_CONG!$C$1:$BI$780,58,FALSE)</f>
        <v>0</v>
      </c>
      <c r="Q36">
        <f>VLOOKUP(B36,GD_CHAM_CONG!$C$1:$BJ$780,59,FALSE)</f>
        <v>0</v>
      </c>
    </row>
    <row r="37" spans="1:17" ht="14.25" x14ac:dyDescent="0.2">
      <c r="A37" s="49">
        <v>33</v>
      </c>
      <c r="B37" s="50">
        <f>GD_CHUNG!B37</f>
        <v>12565</v>
      </c>
      <c r="C37" s="50" t="str">
        <f>GD_CHUNG!C37</f>
        <v>Vũ Trọng Nghĩa</v>
      </c>
      <c r="D37" s="50" t="str">
        <f>GD_CHUNG!D37</f>
        <v>NV Tài liệu và HDCX</v>
      </c>
      <c r="E37" s="136">
        <f>VLOOKUP($B37,GD_CHUNG!$B$5:$J$468,4,FALSE)</f>
        <v>0</v>
      </c>
      <c r="F37" s="138" t="str">
        <f>VLOOKUP($B37,GD_CHUNG!$B$5:$J$991,6,FALSE)</f>
        <v>HD3N</v>
      </c>
      <c r="G37" s="138">
        <f>VLOOKUP($B37,GD_CHUNG!$B$5:$J$991,7,FALSE)</f>
        <v>0</v>
      </c>
      <c r="H37" s="138">
        <f>VLOOKUP($B37,GD_CHUNG!$B$5:$J$991,8,FALSE)</f>
        <v>0</v>
      </c>
      <c r="I37" s="138">
        <f>VLOOKUP($B37,GD_CHUNG!$B$5:$J$991,9,FALSE)</f>
        <v>0</v>
      </c>
      <c r="J37" s="226">
        <f>IF(COUNTBLANK(GD_CHAM_CONG!U38:AJ38)&gt;=16,1,0)</f>
        <v>0</v>
      </c>
      <c r="K37" s="109">
        <f>VLOOKUP(B37,GD_LCD_HS_LNS!$B$4:$E$1000,4,FALSE)</f>
        <v>3972000</v>
      </c>
      <c r="L37" s="109">
        <f t="shared" si="1"/>
        <v>317760</v>
      </c>
      <c r="M37" s="227">
        <f t="shared" si="2"/>
        <v>59580</v>
      </c>
      <c r="N37" s="227">
        <f t="shared" si="3"/>
        <v>39720</v>
      </c>
      <c r="O37" s="227">
        <f t="shared" si="4"/>
        <v>417060</v>
      </c>
      <c r="P37">
        <f>VLOOKUP(B37,GD_CHAM_CONG!$C$1:$BI$780,58,FALSE)</f>
        <v>0</v>
      </c>
      <c r="Q37">
        <f>VLOOKUP(B37,GD_CHAM_CONG!$C$1:$BJ$780,59,FALSE)</f>
        <v>0</v>
      </c>
    </row>
    <row r="38" spans="1:17" ht="14.25" x14ac:dyDescent="0.2">
      <c r="A38" s="49">
        <v>34</v>
      </c>
      <c r="B38" s="50">
        <f>GD_CHUNG!B38</f>
        <v>12566</v>
      </c>
      <c r="C38" s="50" t="str">
        <f>GD_CHUNG!C38</f>
        <v>Hoàng Duy Thái</v>
      </c>
      <c r="D38" s="50" t="str">
        <f>GD_CHUNG!D38</f>
        <v>NV Tài liệu và HDCX</v>
      </c>
      <c r="E38" s="136">
        <f>VLOOKUP($B38,GD_CHUNG!$B$5:$J$468,4,FALSE)</f>
        <v>0</v>
      </c>
      <c r="F38" s="138" t="str">
        <f>VLOOKUP($B38,GD_CHUNG!$B$5:$J$991,6,FALSE)</f>
        <v>HD3N</v>
      </c>
      <c r="G38" s="138">
        <f>VLOOKUP($B38,GD_CHUNG!$B$5:$J$991,7,FALSE)</f>
        <v>0</v>
      </c>
      <c r="H38" s="138">
        <f>VLOOKUP($B38,GD_CHUNG!$B$5:$J$991,8,FALSE)</f>
        <v>0</v>
      </c>
      <c r="I38" s="138">
        <f>VLOOKUP($B38,GD_CHUNG!$B$5:$J$991,9,FALSE)</f>
        <v>0</v>
      </c>
      <c r="J38" s="226">
        <f>IF(COUNTBLANK(GD_CHAM_CONG!U39:AJ39)&gt;=16,1,0)</f>
        <v>0</v>
      </c>
      <c r="K38" s="109">
        <f>VLOOKUP(B38,GD_LCD_HS_LNS!$B$4:$E$1000,4,FALSE)</f>
        <v>3972000</v>
      </c>
      <c r="L38" s="109">
        <f t="shared" si="1"/>
        <v>317760</v>
      </c>
      <c r="M38" s="227">
        <f t="shared" si="2"/>
        <v>59580</v>
      </c>
      <c r="N38" s="227">
        <f t="shared" si="3"/>
        <v>39720</v>
      </c>
      <c r="O38" s="227">
        <f t="shared" si="4"/>
        <v>417060</v>
      </c>
      <c r="P38">
        <f>VLOOKUP(B38,GD_CHAM_CONG!$C$1:$BI$780,58,FALSE)</f>
        <v>0</v>
      </c>
      <c r="Q38">
        <f>VLOOKUP(B38,GD_CHAM_CONG!$C$1:$BJ$780,59,FALSE)</f>
        <v>0</v>
      </c>
    </row>
    <row r="39" spans="1:17" ht="14.25" x14ac:dyDescent="0.2">
      <c r="A39" s="49">
        <v>35</v>
      </c>
      <c r="B39" s="50">
        <f>GD_CHUNG!B39</f>
        <v>13356</v>
      </c>
      <c r="C39" s="50" t="str">
        <f>GD_CHUNG!C39</f>
        <v>Trần Anh Sơn</v>
      </c>
      <c r="D39" s="50" t="str">
        <f>GD_CHUNG!D39</f>
        <v>NV Tài liệu và HDCX</v>
      </c>
      <c r="E39" s="136">
        <f>VLOOKUP($B39,GD_CHUNG!$B$5:$J$468,4,FALSE)</f>
        <v>0</v>
      </c>
      <c r="F39" s="138" t="str">
        <f>VLOOKUP($B39,GD_CHUNG!$B$5:$J$991,6,FALSE)</f>
        <v>HD3N</v>
      </c>
      <c r="G39" s="138">
        <f>VLOOKUP($B39,GD_CHUNG!$B$5:$J$991,7,FALSE)</f>
        <v>0</v>
      </c>
      <c r="H39" s="138">
        <f>VLOOKUP($B39,GD_CHUNG!$B$5:$J$991,8,FALSE)</f>
        <v>0</v>
      </c>
      <c r="I39" s="138">
        <f>VLOOKUP($B39,GD_CHUNG!$B$5:$J$991,9,FALSE)</f>
        <v>0</v>
      </c>
      <c r="J39" s="226">
        <f>IF(COUNTBLANK(GD_CHAM_CONG!U40:AJ40)&gt;=16,1,0)</f>
        <v>0</v>
      </c>
      <c r="K39" s="109">
        <f>VLOOKUP(B39,GD_LCD_HS_LNS!$B$4:$E$1000,4,FALSE)</f>
        <v>3972000</v>
      </c>
      <c r="L39" s="109">
        <f t="shared" si="1"/>
        <v>317760</v>
      </c>
      <c r="M39" s="227">
        <f t="shared" si="2"/>
        <v>59580</v>
      </c>
      <c r="N39" s="227">
        <f t="shared" si="3"/>
        <v>39720</v>
      </c>
      <c r="O39" s="227">
        <f t="shared" si="4"/>
        <v>417060</v>
      </c>
      <c r="P39">
        <f>VLOOKUP(B39,GD_CHAM_CONG!$C$1:$BI$780,58,FALSE)</f>
        <v>0</v>
      </c>
      <c r="Q39">
        <f>VLOOKUP(B39,GD_CHAM_CONG!$C$1:$BJ$780,59,FALSE)</f>
        <v>0</v>
      </c>
    </row>
    <row r="40" spans="1:17" ht="14.25" x14ac:dyDescent="0.2">
      <c r="A40" s="49">
        <v>36</v>
      </c>
      <c r="B40" s="50">
        <f>GD_CHUNG!B40</f>
        <v>13357</v>
      </c>
      <c r="C40" s="50" t="str">
        <f>GD_CHUNG!C40</f>
        <v>Nguyễn Trường Giang</v>
      </c>
      <c r="D40" s="50" t="str">
        <f>GD_CHUNG!D40</f>
        <v>NV Tài liệu và HDCX</v>
      </c>
      <c r="E40" s="136">
        <f>VLOOKUP($B40,GD_CHUNG!$B$5:$J$468,4,FALSE)</f>
        <v>0</v>
      </c>
      <c r="F40" s="138" t="str">
        <f>VLOOKUP($B40,GD_CHUNG!$B$5:$J$991,6,FALSE)</f>
        <v>HD3N</v>
      </c>
      <c r="G40" s="138">
        <f>VLOOKUP($B40,GD_CHUNG!$B$5:$J$991,7,FALSE)</f>
        <v>0</v>
      </c>
      <c r="H40" s="138">
        <f>VLOOKUP($B40,GD_CHUNG!$B$5:$J$991,8,FALSE)</f>
        <v>0</v>
      </c>
      <c r="I40" s="138">
        <f>VLOOKUP($B40,GD_CHUNG!$B$5:$J$991,9,FALSE)</f>
        <v>0</v>
      </c>
      <c r="J40" s="226">
        <f>IF(COUNTBLANK(GD_CHAM_CONG!U41:AJ41)&gt;=16,1,0)</f>
        <v>0</v>
      </c>
      <c r="K40" s="109">
        <f>VLOOKUP(B40,GD_LCD_HS_LNS!$B$4:$E$1000,4,FALSE)</f>
        <v>3972000</v>
      </c>
      <c r="L40" s="109">
        <f t="shared" si="1"/>
        <v>317760</v>
      </c>
      <c r="M40" s="227">
        <f t="shared" si="2"/>
        <v>59580</v>
      </c>
      <c r="N40" s="227">
        <f t="shared" si="3"/>
        <v>39720</v>
      </c>
      <c r="O40" s="227">
        <f t="shared" si="4"/>
        <v>417060</v>
      </c>
      <c r="P40">
        <f>VLOOKUP(B40,GD_CHAM_CONG!$C$1:$BI$780,58,FALSE)</f>
        <v>0</v>
      </c>
      <c r="Q40">
        <f>VLOOKUP(B40,GD_CHAM_CONG!$C$1:$BJ$780,59,FALSE)</f>
        <v>0</v>
      </c>
    </row>
    <row r="41" spans="1:17" ht="14.25" x14ac:dyDescent="0.2">
      <c r="A41" s="49">
        <v>37</v>
      </c>
      <c r="B41" s="50">
        <f>GD_CHUNG!B41</f>
        <v>13358</v>
      </c>
      <c r="C41" s="50" t="str">
        <f>GD_CHUNG!C41</f>
        <v>Phan Thế Chung</v>
      </c>
      <c r="D41" s="50" t="str">
        <f>GD_CHUNG!D41</f>
        <v>NV Tài liệu và HDCX</v>
      </c>
      <c r="E41" s="136">
        <f>VLOOKUP($B41,GD_CHUNG!$B$5:$J$468,4,FALSE)</f>
        <v>0</v>
      </c>
      <c r="F41" s="138" t="str">
        <f>VLOOKUP($B41,GD_CHUNG!$B$5:$J$991,6,FALSE)</f>
        <v>HD3N</v>
      </c>
      <c r="G41" s="138">
        <f>VLOOKUP($B41,GD_CHUNG!$B$5:$J$991,7,FALSE)</f>
        <v>0</v>
      </c>
      <c r="H41" s="138">
        <f>VLOOKUP($B41,GD_CHUNG!$B$5:$J$991,8,FALSE)</f>
        <v>0</v>
      </c>
      <c r="I41" s="138">
        <f>VLOOKUP($B41,GD_CHUNG!$B$5:$J$991,9,FALSE)</f>
        <v>0</v>
      </c>
      <c r="J41" s="226">
        <f>IF(COUNTBLANK(GD_CHAM_CONG!U42:AJ42)&gt;=16,1,0)</f>
        <v>0</v>
      </c>
      <c r="K41" s="109">
        <f>VLOOKUP(B41,GD_LCD_HS_LNS!$B$4:$E$1000,4,FALSE)</f>
        <v>3972000</v>
      </c>
      <c r="L41" s="109">
        <f t="shared" si="1"/>
        <v>317760</v>
      </c>
      <c r="M41" s="227">
        <f t="shared" si="2"/>
        <v>59580</v>
      </c>
      <c r="N41" s="227">
        <f t="shared" si="3"/>
        <v>39720</v>
      </c>
      <c r="O41" s="227">
        <f t="shared" si="4"/>
        <v>417060</v>
      </c>
      <c r="P41">
        <f>VLOOKUP(B41,GD_CHAM_CONG!$C$1:$BI$780,58,FALSE)</f>
        <v>0</v>
      </c>
      <c r="Q41">
        <f>VLOOKUP(B41,GD_CHAM_CONG!$C$1:$BJ$780,59,FALSE)</f>
        <v>0</v>
      </c>
    </row>
    <row r="42" spans="1:17" ht="14.25" x14ac:dyDescent="0.2">
      <c r="A42" s="49">
        <v>38</v>
      </c>
      <c r="B42" s="50">
        <f>GD_CHUNG!B42</f>
        <v>13359</v>
      </c>
      <c r="C42" s="50" t="str">
        <f>GD_CHUNG!C42</f>
        <v>Dương Đức An</v>
      </c>
      <c r="D42" s="50" t="str">
        <f>GD_CHUNG!D42</f>
        <v>NV Tài liệu và HDCX</v>
      </c>
      <c r="E42" s="136">
        <f>VLOOKUP($B42,GD_CHUNG!$B$5:$J$468,4,FALSE)</f>
        <v>0</v>
      </c>
      <c r="F42" s="138" t="str">
        <f>VLOOKUP($B42,GD_CHUNG!$B$5:$J$991,6,FALSE)</f>
        <v>HD3N</v>
      </c>
      <c r="G42" s="138">
        <f>VLOOKUP($B42,GD_CHUNG!$B$5:$J$991,7,FALSE)</f>
        <v>0</v>
      </c>
      <c r="H42" s="138">
        <f>VLOOKUP($B42,GD_CHUNG!$B$5:$J$991,8,FALSE)</f>
        <v>0</v>
      </c>
      <c r="I42" s="138">
        <f>VLOOKUP($B42,GD_CHUNG!$B$5:$J$991,9,FALSE)</f>
        <v>0</v>
      </c>
      <c r="J42" s="226">
        <f>IF(COUNTBLANK(GD_CHAM_CONG!U43:AJ43)&gt;=16,1,0)</f>
        <v>0</v>
      </c>
      <c r="K42" s="109">
        <f>VLOOKUP(B42,GD_LCD_HS_LNS!$B$4:$E$1000,4,FALSE)</f>
        <v>3972000</v>
      </c>
      <c r="L42" s="109">
        <f t="shared" si="1"/>
        <v>317760</v>
      </c>
      <c r="M42" s="227">
        <f t="shared" si="2"/>
        <v>59580</v>
      </c>
      <c r="N42" s="227">
        <f t="shared" si="3"/>
        <v>39720</v>
      </c>
      <c r="O42" s="227">
        <f t="shared" si="4"/>
        <v>417060</v>
      </c>
      <c r="P42">
        <f>VLOOKUP(B42,GD_CHAM_CONG!$C$1:$BI$780,58,FALSE)</f>
        <v>0</v>
      </c>
      <c r="Q42">
        <f>VLOOKUP(B42,GD_CHAM_CONG!$C$1:$BJ$780,59,FALSE)</f>
        <v>0</v>
      </c>
    </row>
    <row r="43" spans="1:17" ht="14.25" x14ac:dyDescent="0.2">
      <c r="A43" s="49">
        <v>39</v>
      </c>
      <c r="B43" s="50">
        <f>GD_CHUNG!B43</f>
        <v>13360</v>
      </c>
      <c r="C43" s="50" t="str">
        <f>GD_CHUNG!C43</f>
        <v>Nguyễn Tự Tuyền</v>
      </c>
      <c r="D43" s="50" t="str">
        <f>GD_CHUNG!D43</f>
        <v>NV Tài liệu và HDCX</v>
      </c>
      <c r="E43" s="136">
        <f>VLOOKUP($B43,GD_CHUNG!$B$5:$J$468,4,FALSE)</f>
        <v>0</v>
      </c>
      <c r="F43" s="138" t="str">
        <f>VLOOKUP($B43,GD_CHUNG!$B$5:$J$991,6,FALSE)</f>
        <v>HD3N</v>
      </c>
      <c r="G43" s="138">
        <f>VLOOKUP($B43,GD_CHUNG!$B$5:$J$991,7,FALSE)</f>
        <v>0</v>
      </c>
      <c r="H43" s="138">
        <f>VLOOKUP($B43,GD_CHUNG!$B$5:$J$991,8,FALSE)</f>
        <v>0</v>
      </c>
      <c r="I43" s="138">
        <f>VLOOKUP($B43,GD_CHUNG!$B$5:$J$991,9,FALSE)</f>
        <v>0</v>
      </c>
      <c r="J43" s="226">
        <f>IF(COUNTBLANK(GD_CHAM_CONG!U44:AJ44)&gt;=16,1,0)</f>
        <v>0</v>
      </c>
      <c r="K43" s="109">
        <f>VLOOKUP(B43,GD_LCD_HS_LNS!$B$4:$E$1000,4,FALSE)</f>
        <v>3972000</v>
      </c>
      <c r="L43" s="109">
        <f t="shared" si="1"/>
        <v>317760</v>
      </c>
      <c r="M43" s="227">
        <f t="shared" si="2"/>
        <v>59580</v>
      </c>
      <c r="N43" s="227">
        <f t="shared" si="3"/>
        <v>39720</v>
      </c>
      <c r="O43" s="227">
        <f t="shared" si="4"/>
        <v>417060</v>
      </c>
      <c r="P43">
        <f>VLOOKUP(B43,GD_CHAM_CONG!$C$1:$BI$780,58,FALSE)</f>
        <v>0</v>
      </c>
      <c r="Q43">
        <f>VLOOKUP(B43,GD_CHAM_CONG!$C$1:$BJ$780,59,FALSE)</f>
        <v>0</v>
      </c>
    </row>
    <row r="44" spans="1:17" ht="14.25" x14ac:dyDescent="0.2">
      <c r="A44" s="49">
        <v>40</v>
      </c>
      <c r="B44" s="50">
        <f>GD_CHUNG!B44</f>
        <v>10535</v>
      </c>
      <c r="C44" s="50" t="str">
        <f>GD_CHUNG!C44</f>
        <v>Nguyễn Văn Duẩn</v>
      </c>
      <c r="D44" s="50" t="str">
        <f>GD_CHUNG!D44</f>
        <v>Nv Thống kê</v>
      </c>
      <c r="E44" s="136">
        <f>VLOOKUP($B44,GD_CHUNG!$B$5:$J$468,4,FALSE)</f>
        <v>0</v>
      </c>
      <c r="F44" s="138" t="str">
        <f>VLOOKUP($B44,GD_CHUNG!$B$5:$J$991,6,FALSE)</f>
        <v>HDKX</v>
      </c>
      <c r="G44" s="138">
        <f>VLOOKUP($B44,GD_CHUNG!$B$5:$J$991,7,FALSE)</f>
        <v>0</v>
      </c>
      <c r="H44" s="138">
        <f>VLOOKUP($B44,GD_CHUNG!$B$5:$J$991,8,FALSE)</f>
        <v>0</v>
      </c>
      <c r="I44" s="138">
        <f>VLOOKUP($B44,GD_CHUNG!$B$5:$J$991,9,FALSE)</f>
        <v>0</v>
      </c>
      <c r="J44" s="226">
        <f>IF(COUNTBLANK(GD_CHAM_CONG!U45:AJ45)&gt;=16,1,0)</f>
        <v>0</v>
      </c>
      <c r="K44" s="109">
        <f>VLOOKUP(B44,GD_LCD_HS_LNS!$B$4:$E$1000,4,FALSE)</f>
        <v>3488000</v>
      </c>
      <c r="L44" s="109">
        <f t="shared" si="1"/>
        <v>279040</v>
      </c>
      <c r="M44" s="227">
        <f t="shared" si="2"/>
        <v>52320</v>
      </c>
      <c r="N44" s="227">
        <f t="shared" si="3"/>
        <v>34880</v>
      </c>
      <c r="O44" s="227">
        <f t="shared" si="4"/>
        <v>366240</v>
      </c>
      <c r="P44">
        <f>VLOOKUP(B44,GD_CHAM_CONG!$C$1:$BI$780,58,FALSE)</f>
        <v>0</v>
      </c>
      <c r="Q44">
        <f>VLOOKUP(B44,GD_CHAM_CONG!$C$1:$BJ$780,59,FALSE)</f>
        <v>0</v>
      </c>
    </row>
    <row r="45" spans="1:17" ht="14.25" x14ac:dyDescent="0.2">
      <c r="A45" s="49">
        <v>41</v>
      </c>
      <c r="B45" s="50">
        <f>GD_CHUNG!B45</f>
        <v>13527</v>
      </c>
      <c r="C45" s="50" t="str">
        <f>GD_CHUNG!C45</f>
        <v>Chu Lữ Thu Phương</v>
      </c>
      <c r="D45" s="50" t="str">
        <f>GD_CHUNG!D45</f>
        <v>NV Thủ tục bay, không báo</v>
      </c>
      <c r="E45" s="136">
        <f>VLOOKUP($B45,GD_CHUNG!$B$5:$J$468,4,FALSE)</f>
        <v>0</v>
      </c>
      <c r="F45" s="138" t="str">
        <f>VLOOKUP($B45,GD_CHUNG!$B$5:$J$991,6,FALSE)</f>
        <v>HD1N</v>
      </c>
      <c r="G45" s="138">
        <f>VLOOKUP($B45,GD_CHUNG!$B$5:$J$991,7,FALSE)</f>
        <v>0</v>
      </c>
      <c r="H45" s="138">
        <f>VLOOKUP($B45,GD_CHUNG!$B$5:$J$991,8,FALSE)</f>
        <v>0</v>
      </c>
      <c r="I45" s="138">
        <f>VLOOKUP($B45,GD_CHUNG!$B$5:$J$991,9,FALSE)</f>
        <v>0</v>
      </c>
      <c r="J45" s="226">
        <f>IF(COUNTBLANK(GD_CHAM_CONG!U46:AJ46)&gt;=16,1,0)</f>
        <v>0</v>
      </c>
      <c r="K45" s="109">
        <f>VLOOKUP(B45,GD_LCD_HS_LNS!$B$4:$E$1000,4,FALSE)</f>
        <v>3972000</v>
      </c>
      <c r="L45" s="109">
        <f t="shared" si="1"/>
        <v>317760</v>
      </c>
      <c r="M45" s="227">
        <f t="shared" si="2"/>
        <v>59580</v>
      </c>
      <c r="N45" s="227">
        <f t="shared" si="3"/>
        <v>39720</v>
      </c>
      <c r="O45" s="227">
        <f t="shared" si="4"/>
        <v>417060</v>
      </c>
      <c r="P45">
        <f>VLOOKUP(B45,GD_CHAM_CONG!$C$1:$BI$780,58,FALSE)</f>
        <v>0</v>
      </c>
      <c r="Q45">
        <f>VLOOKUP(B45,GD_CHAM_CONG!$C$1:$BJ$780,59,FALSE)</f>
        <v>0</v>
      </c>
    </row>
    <row r="46" spans="1:17" ht="14.25" x14ac:dyDescent="0.2">
      <c r="A46" s="49">
        <v>42</v>
      </c>
      <c r="B46" s="50">
        <f>GD_CHUNG!B46</f>
        <v>13528</v>
      </c>
      <c r="C46" s="50" t="str">
        <f>GD_CHUNG!C46</f>
        <v>Cao Thị Trà Giang</v>
      </c>
      <c r="D46" s="50" t="str">
        <f>GD_CHUNG!D46</f>
        <v>NV Thủ tục bay, không báo</v>
      </c>
      <c r="E46" s="136">
        <f>VLOOKUP($B46,GD_CHUNG!$B$5:$J$468,4,FALSE)</f>
        <v>0</v>
      </c>
      <c r="F46" s="138" t="str">
        <f>VLOOKUP($B46,GD_CHUNG!$B$5:$J$991,6,FALSE)</f>
        <v>HD1N</v>
      </c>
      <c r="G46" s="138">
        <f>VLOOKUP($B46,GD_CHUNG!$B$5:$J$991,7,FALSE)</f>
        <v>0</v>
      </c>
      <c r="H46" s="138">
        <f>VLOOKUP($B46,GD_CHUNG!$B$5:$J$991,8,FALSE)</f>
        <v>0</v>
      </c>
      <c r="I46" s="138">
        <f>VLOOKUP($B46,GD_CHUNG!$B$5:$J$991,9,FALSE)</f>
        <v>0</v>
      </c>
      <c r="J46" s="226">
        <f>IF(COUNTBLANK(GD_CHAM_CONG!U47:AJ47)&gt;=16,1,0)</f>
        <v>0</v>
      </c>
      <c r="K46" s="109">
        <f>VLOOKUP(B46,GD_LCD_HS_LNS!$B$4:$E$1000,4,FALSE)</f>
        <v>3972000</v>
      </c>
      <c r="L46" s="109">
        <f t="shared" si="1"/>
        <v>317760</v>
      </c>
      <c r="M46" s="227">
        <f t="shared" si="2"/>
        <v>59580</v>
      </c>
      <c r="N46" s="227">
        <f t="shared" si="3"/>
        <v>39720</v>
      </c>
      <c r="O46" s="227">
        <f t="shared" si="4"/>
        <v>417060</v>
      </c>
      <c r="P46">
        <f>VLOOKUP(B46,GD_CHAM_CONG!$C$1:$BI$780,58,FALSE)</f>
        <v>0</v>
      </c>
      <c r="Q46">
        <f>VLOOKUP(B46,GD_CHAM_CONG!$C$1:$BJ$780,59,FALSE)</f>
        <v>0</v>
      </c>
    </row>
    <row r="47" spans="1:17" ht="14.25" x14ac:dyDescent="0.2">
      <c r="A47" s="49">
        <v>43</v>
      </c>
      <c r="B47" s="50">
        <f>GD_CHUNG!B47</f>
        <v>10536</v>
      </c>
      <c r="C47" s="50" t="str">
        <f>GD_CHUNG!C47</f>
        <v>Nguyễn Tiến Dũng</v>
      </c>
      <c r="D47" s="50" t="str">
        <f>GD_CHUNG!D47</f>
        <v>NV ULD</v>
      </c>
      <c r="E47" s="136">
        <f>VLOOKUP($B47,GD_CHUNG!$B$5:$J$468,4,FALSE)</f>
        <v>0</v>
      </c>
      <c r="F47" s="138" t="str">
        <f>VLOOKUP($B47,GD_CHUNG!$B$5:$J$991,6,FALSE)</f>
        <v>HDKX</v>
      </c>
      <c r="G47" s="138">
        <f>VLOOKUP($B47,GD_CHUNG!$B$5:$J$991,7,FALSE)</f>
        <v>0</v>
      </c>
      <c r="H47" s="138">
        <f>VLOOKUP($B47,GD_CHUNG!$B$5:$J$991,8,FALSE)</f>
        <v>0</v>
      </c>
      <c r="I47" s="138">
        <f>VLOOKUP($B47,GD_CHUNG!$B$5:$J$991,9,FALSE)</f>
        <v>0</v>
      </c>
      <c r="J47" s="226">
        <f>IF(COUNTBLANK(GD_CHAM_CONG!U48:AJ48)&gt;=16,1,0)</f>
        <v>0</v>
      </c>
      <c r="K47" s="109">
        <f>VLOOKUP(B47,GD_LCD_HS_LNS!$B$4:$E$1000,4,FALSE)</f>
        <v>3778000</v>
      </c>
      <c r="L47" s="109">
        <f t="shared" si="1"/>
        <v>302240</v>
      </c>
      <c r="M47" s="227">
        <f t="shared" si="2"/>
        <v>56670</v>
      </c>
      <c r="N47" s="227">
        <f t="shared" si="3"/>
        <v>37780</v>
      </c>
      <c r="O47" s="227">
        <f t="shared" si="4"/>
        <v>396690</v>
      </c>
      <c r="P47">
        <f>VLOOKUP(B47,GD_CHAM_CONG!$C$1:$BI$780,58,FALSE)</f>
        <v>0</v>
      </c>
      <c r="Q47">
        <f>VLOOKUP(B47,GD_CHAM_CONG!$C$1:$BJ$780,59,FALSE)</f>
        <v>0</v>
      </c>
    </row>
    <row r="48" spans="1:17" ht="14.25" x14ac:dyDescent="0.2">
      <c r="A48" s="49">
        <v>44</v>
      </c>
      <c r="B48" s="50">
        <f>GD_CHUNG!B48</f>
        <v>11355</v>
      </c>
      <c r="C48" s="50" t="str">
        <f>GD_CHUNG!C48</f>
        <v>Văn Anh Tuấn</v>
      </c>
      <c r="D48" s="50" t="str">
        <f>GD_CHUNG!D48</f>
        <v>NV ULD</v>
      </c>
      <c r="E48" s="136">
        <f>VLOOKUP($B48,GD_CHUNG!$B$5:$J$468,4,FALSE)</f>
        <v>0</v>
      </c>
      <c r="F48" s="138" t="str">
        <f>VLOOKUP($B48,GD_CHUNG!$B$5:$J$991,6,FALSE)</f>
        <v>HD3N</v>
      </c>
      <c r="G48" s="138">
        <f>VLOOKUP($B48,GD_CHUNG!$B$5:$J$991,7,FALSE)</f>
        <v>0</v>
      </c>
      <c r="H48" s="138">
        <f>VLOOKUP($B48,GD_CHUNG!$B$5:$J$991,8,FALSE)</f>
        <v>0</v>
      </c>
      <c r="I48" s="138">
        <f>VLOOKUP($B48,GD_CHUNG!$B$5:$J$991,9,FALSE)</f>
        <v>0</v>
      </c>
      <c r="J48" s="226">
        <f>IF(COUNTBLANK(GD_CHAM_CONG!U49:AJ49)&gt;=16,1,0)</f>
        <v>0</v>
      </c>
      <c r="K48" s="109">
        <f>VLOOKUP(B48,GD_LCD_HS_LNS!$B$4:$E$1000,4,FALSE)</f>
        <v>3778000</v>
      </c>
      <c r="L48" s="109">
        <f t="shared" si="1"/>
        <v>302240</v>
      </c>
      <c r="M48" s="227">
        <f t="shared" si="2"/>
        <v>56670</v>
      </c>
      <c r="N48" s="227">
        <f t="shared" si="3"/>
        <v>37780</v>
      </c>
      <c r="O48" s="227">
        <f t="shared" si="4"/>
        <v>396690</v>
      </c>
      <c r="P48">
        <f>VLOOKUP(B48,GD_CHAM_CONG!$C$1:$BI$780,58,FALSE)</f>
        <v>0</v>
      </c>
      <c r="Q48">
        <f>VLOOKUP(B48,GD_CHAM_CONG!$C$1:$BJ$780,59,FALSE)</f>
        <v>0</v>
      </c>
    </row>
    <row r="49" spans="1:17" ht="14.25" x14ac:dyDescent="0.2">
      <c r="A49" s="49">
        <v>45</v>
      </c>
      <c r="B49" s="50">
        <f>GD_CHUNG!B49</f>
        <v>12593</v>
      </c>
      <c r="C49" s="50" t="str">
        <f>GD_CHUNG!C49</f>
        <v>Phạm Trần Tuấn Minh</v>
      </c>
      <c r="D49" s="50" t="str">
        <f>GD_CHUNG!D49</f>
        <v>NV ULD</v>
      </c>
      <c r="E49" s="136">
        <f>VLOOKUP($B49,GD_CHUNG!$B$5:$J$468,4,FALSE)</f>
        <v>0</v>
      </c>
      <c r="F49" s="138" t="str">
        <f>VLOOKUP($B49,GD_CHUNG!$B$5:$J$991,6,FALSE)</f>
        <v>HD3N</v>
      </c>
      <c r="G49" s="138">
        <f>VLOOKUP($B49,GD_CHUNG!$B$5:$J$991,7,FALSE)</f>
        <v>0</v>
      </c>
      <c r="H49" s="138">
        <f>VLOOKUP($B49,GD_CHUNG!$B$5:$J$991,8,FALSE)</f>
        <v>0</v>
      </c>
      <c r="I49" s="138">
        <f>VLOOKUP($B49,GD_CHUNG!$B$5:$J$991,9,FALSE)</f>
        <v>0</v>
      </c>
      <c r="J49" s="226">
        <f>IF(COUNTBLANK(GD_CHAM_CONG!U50:AJ50)&gt;=16,1,0)</f>
        <v>0</v>
      </c>
      <c r="K49" s="109">
        <f>VLOOKUP(B49,GD_LCD_HS_LNS!$B$4:$E$1000,4,FALSE)</f>
        <v>3778000</v>
      </c>
      <c r="L49" s="109">
        <f t="shared" si="1"/>
        <v>302240</v>
      </c>
      <c r="M49" s="227">
        <f t="shared" si="2"/>
        <v>56670</v>
      </c>
      <c r="N49" s="227">
        <f t="shared" si="3"/>
        <v>37780</v>
      </c>
      <c r="O49" s="227">
        <f t="shared" si="4"/>
        <v>396690</v>
      </c>
      <c r="P49">
        <f>VLOOKUP(B49,GD_CHAM_CONG!$C$1:$BI$780,58,FALSE)</f>
        <v>0</v>
      </c>
      <c r="Q49">
        <f>VLOOKUP(B49,GD_CHAM_CONG!$C$1:$BJ$780,59,FALSE)</f>
        <v>0</v>
      </c>
    </row>
    <row r="50" spans="1:17" ht="14.25" x14ac:dyDescent="0.2">
      <c r="A50" s="49">
        <v>46</v>
      </c>
      <c r="B50" s="50">
        <f>GD_CHUNG!B50</f>
        <v>12594</v>
      </c>
      <c r="C50" s="50" t="str">
        <f>GD_CHUNG!C50</f>
        <v>Đỗ Đình Quân</v>
      </c>
      <c r="D50" s="50" t="str">
        <f>GD_CHUNG!D50</f>
        <v>NV ULD</v>
      </c>
      <c r="E50" s="136">
        <f>VLOOKUP($B50,GD_CHUNG!$B$5:$J$468,4,FALSE)</f>
        <v>0</v>
      </c>
      <c r="F50" s="138" t="str">
        <f>VLOOKUP($B50,GD_CHUNG!$B$5:$J$991,6,FALSE)</f>
        <v>HD3N</v>
      </c>
      <c r="G50" s="138">
        <f>VLOOKUP($B50,GD_CHUNG!$B$5:$J$991,7,FALSE)</f>
        <v>0</v>
      </c>
      <c r="H50" s="138">
        <f>VLOOKUP($B50,GD_CHUNG!$B$5:$J$991,8,FALSE)</f>
        <v>0</v>
      </c>
      <c r="I50" s="138">
        <f>VLOOKUP($B50,GD_CHUNG!$B$5:$J$991,9,FALSE)</f>
        <v>0</v>
      </c>
      <c r="J50" s="226">
        <f>IF(COUNTBLANK(GD_CHAM_CONG!U51:AJ51)&gt;=16,1,0)</f>
        <v>0</v>
      </c>
      <c r="K50" s="109">
        <f>VLOOKUP(B50,GD_LCD_HS_LNS!$B$4:$E$1000,4,FALSE)</f>
        <v>3778000</v>
      </c>
      <c r="L50" s="109">
        <f t="shared" si="1"/>
        <v>302240</v>
      </c>
      <c r="M50" s="227">
        <f t="shared" si="2"/>
        <v>56670</v>
      </c>
      <c r="N50" s="227">
        <f t="shared" si="3"/>
        <v>37780</v>
      </c>
      <c r="O50" s="227">
        <f t="shared" si="4"/>
        <v>396690</v>
      </c>
      <c r="P50">
        <f>VLOOKUP(B50,GD_CHAM_CONG!$C$1:$BI$780,58,FALSE)</f>
        <v>0</v>
      </c>
      <c r="Q50">
        <f>VLOOKUP(B50,GD_CHAM_CONG!$C$1:$BJ$780,59,FALSE)</f>
        <v>0</v>
      </c>
    </row>
    <row r="51" spans="1:17" ht="14.25" x14ac:dyDescent="0.2">
      <c r="A51" s="49">
        <v>47</v>
      </c>
      <c r="B51" s="50">
        <f>GD_CHUNG!B51</f>
        <v>12595</v>
      </c>
      <c r="C51" s="50" t="str">
        <f>GD_CHUNG!C51</f>
        <v>Lê Văn Lương</v>
      </c>
      <c r="D51" s="50" t="str">
        <f>GD_CHUNG!D51</f>
        <v>NV ULD</v>
      </c>
      <c r="E51" s="136">
        <f>VLOOKUP($B51,GD_CHUNG!$B$5:$J$468,4,FALSE)</f>
        <v>0</v>
      </c>
      <c r="F51" s="138" t="str">
        <f>VLOOKUP($B51,GD_CHUNG!$B$5:$J$991,6,FALSE)</f>
        <v>HD3N</v>
      </c>
      <c r="G51" s="138">
        <f>VLOOKUP($B51,GD_CHUNG!$B$5:$J$991,7,FALSE)</f>
        <v>0</v>
      </c>
      <c r="H51" s="138">
        <f>VLOOKUP($B51,GD_CHUNG!$B$5:$J$991,8,FALSE)</f>
        <v>0</v>
      </c>
      <c r="I51" s="138">
        <f>VLOOKUP($B51,GD_CHUNG!$B$5:$J$991,9,FALSE)</f>
        <v>0</v>
      </c>
      <c r="J51" s="226">
        <f>IF(COUNTBLANK(GD_CHAM_CONG!U52:AJ52)&gt;=16,1,0)</f>
        <v>0</v>
      </c>
      <c r="K51" s="109">
        <f>VLOOKUP(B51,GD_LCD_HS_LNS!$B$4:$E$1000,4,FALSE)</f>
        <v>3778000</v>
      </c>
      <c r="L51" s="109">
        <f t="shared" si="1"/>
        <v>302240</v>
      </c>
      <c r="M51" s="227">
        <f t="shared" si="2"/>
        <v>56670</v>
      </c>
      <c r="N51" s="227">
        <f t="shared" si="3"/>
        <v>37780</v>
      </c>
      <c r="O51" s="227">
        <f t="shared" si="4"/>
        <v>396690</v>
      </c>
      <c r="P51">
        <f>VLOOKUP(B51,GD_CHAM_CONG!$C$1:$BI$780,58,FALSE)</f>
        <v>0</v>
      </c>
      <c r="Q51">
        <f>VLOOKUP(B51,GD_CHAM_CONG!$C$1:$BJ$780,59,FALSE)</f>
        <v>0</v>
      </c>
    </row>
    <row r="52" spans="1:17" ht="14.25" x14ac:dyDescent="0.2">
      <c r="A52" s="49">
        <v>48</v>
      </c>
      <c r="B52" s="50">
        <f>GD_CHUNG!B52</f>
        <v>13669</v>
      </c>
      <c r="C52" s="50" t="str">
        <f>GD_CHUNG!C52</f>
        <v>Nguyễn Duy Hải</v>
      </c>
      <c r="D52" s="50" t="str">
        <f>GD_CHUNG!D52</f>
        <v>NV ULD</v>
      </c>
      <c r="E52" s="136">
        <f>VLOOKUP($B52,GD_CHUNG!$B$5:$J$468,4,FALSE)</f>
        <v>0</v>
      </c>
      <c r="F52" s="138" t="str">
        <f>VLOOKUP($B52,GD_CHUNG!$B$5:$J$991,6,FALSE)</f>
        <v>HD1N</v>
      </c>
      <c r="G52" s="138">
        <f>VLOOKUP($B52,GD_CHUNG!$B$5:$J$991,7,FALSE)</f>
        <v>0</v>
      </c>
      <c r="H52" s="138">
        <f>VLOOKUP($B52,GD_CHUNG!$B$5:$J$991,8,FALSE)</f>
        <v>0</v>
      </c>
      <c r="I52" s="138">
        <f>VLOOKUP($B52,GD_CHUNG!$B$5:$J$991,9,FALSE)</f>
        <v>0</v>
      </c>
      <c r="J52" s="226">
        <f>IF(COUNTBLANK(GD_CHAM_CONG!U53:AJ53)&gt;=16,1,0)</f>
        <v>0</v>
      </c>
      <c r="K52" s="109">
        <f>VLOOKUP(B52,GD_LCD_HS_LNS!$B$4:$E$1000,4,FALSE)</f>
        <v>3778000</v>
      </c>
      <c r="L52" s="109">
        <f t="shared" si="1"/>
        <v>0</v>
      </c>
      <c r="M52" s="227">
        <f t="shared" si="2"/>
        <v>0</v>
      </c>
      <c r="N52" s="227">
        <f t="shared" si="3"/>
        <v>0</v>
      </c>
      <c r="O52" s="227">
        <f t="shared" si="4"/>
        <v>0</v>
      </c>
      <c r="P52">
        <f>VLOOKUP(B52,GD_CHAM_CONG!$C$1:$BI$780,58,FALSE)</f>
        <v>27</v>
      </c>
      <c r="Q52">
        <f>VLOOKUP(B52,GD_CHAM_CONG!$C$1:$BJ$780,59,FALSE)</f>
        <v>0</v>
      </c>
    </row>
    <row r="53" spans="1:17" ht="14.25" x14ac:dyDescent="0.2">
      <c r="A53" s="49">
        <v>49</v>
      </c>
      <c r="B53" s="50">
        <f>GD_CHUNG!B53</f>
        <v>13102</v>
      </c>
      <c r="C53" s="50" t="str">
        <f>GD_CHUNG!C53</f>
        <v>Ngô Văn Sơn</v>
      </c>
      <c r="D53" s="50" t="str">
        <f>GD_CHUNG!D53</f>
        <v>Nviên HDCX</v>
      </c>
      <c r="E53" s="136">
        <f>VLOOKUP($B53,GD_CHUNG!$B$5:$J$468,4,FALSE)</f>
        <v>0</v>
      </c>
      <c r="F53" s="138" t="str">
        <f>VLOOKUP($B53,GD_CHUNG!$B$5:$J$991,6,FALSE)</f>
        <v>HD3N</v>
      </c>
      <c r="G53" s="138">
        <f>VLOOKUP($B53,GD_CHUNG!$B$5:$J$991,7,FALSE)</f>
        <v>0</v>
      </c>
      <c r="H53" s="138">
        <f>VLOOKUP($B53,GD_CHUNG!$B$5:$J$991,8,FALSE)</f>
        <v>0</v>
      </c>
      <c r="I53" s="138">
        <f>VLOOKUP($B53,GD_CHUNG!$B$5:$J$991,9,FALSE)</f>
        <v>0</v>
      </c>
      <c r="J53" s="226">
        <f>IF(COUNTBLANK(GD_CHAM_CONG!U54:AJ54)&gt;=16,1,0)</f>
        <v>0</v>
      </c>
      <c r="K53" s="109">
        <f>VLOOKUP(B53,GD_LCD_HS_LNS!$B$4:$E$1000,4,FALSE)</f>
        <v>3972000</v>
      </c>
      <c r="L53" s="109">
        <f t="shared" si="1"/>
        <v>317760</v>
      </c>
      <c r="M53" s="227">
        <f t="shared" si="2"/>
        <v>59580</v>
      </c>
      <c r="N53" s="227">
        <f t="shared" si="3"/>
        <v>39720</v>
      </c>
      <c r="O53" s="227">
        <f t="shared" si="4"/>
        <v>417060</v>
      </c>
      <c r="P53">
        <f>VLOOKUP(B53,GD_CHAM_CONG!$C$1:$BI$780,58,FALSE)</f>
        <v>0</v>
      </c>
      <c r="Q53">
        <f>VLOOKUP(B53,GD_CHAM_CONG!$C$1:$BJ$780,59,FALSE)</f>
        <v>0</v>
      </c>
    </row>
    <row r="54" spans="1:17" ht="14.25" x14ac:dyDescent="0.2">
      <c r="A54" s="49">
        <v>50</v>
      </c>
      <c r="B54" s="50">
        <f>GD_CHUNG!B54</f>
        <v>13777</v>
      </c>
      <c r="C54" s="50" t="str">
        <f>GD_CHUNG!C54</f>
        <v>Nguyễn Đức Huy</v>
      </c>
      <c r="D54" s="50" t="str">
        <f>GD_CHUNG!D54</f>
        <v>Nhân viên cân bằng trọng tải nhóm 2</v>
      </c>
      <c r="E54" s="136">
        <f>VLOOKUP($B54,GD_CHUNG!$B$5:$J$468,4,FALSE)</f>
        <v>0</v>
      </c>
      <c r="F54" s="138" t="str">
        <f>VLOOKUP($B54,GD_CHUNG!$B$5:$J$991,6,FALSE)</f>
        <v>HDTV</v>
      </c>
      <c r="G54" s="138">
        <f>VLOOKUP($B54,GD_CHUNG!$B$5:$J$991,7,FALSE)</f>
        <v>1</v>
      </c>
      <c r="H54" s="138">
        <f>VLOOKUP($B54,GD_CHUNG!$B$5:$J$991,8,FALSE)</f>
        <v>0</v>
      </c>
      <c r="I54" s="138">
        <f>VLOOKUP($B54,GD_CHUNG!$B$5:$J$991,9,FALSE)</f>
        <v>0</v>
      </c>
      <c r="J54" s="226">
        <f>IF(COUNTBLANK(GD_CHAM_CONG!U55:AJ55)&gt;=16,1,0)</f>
        <v>0</v>
      </c>
      <c r="K54" s="109">
        <f>VLOOKUP(B54,GD_LCD_HS_LNS!$B$4:$E$1000,4,FALSE)</f>
        <v>3972000</v>
      </c>
      <c r="L54" s="109">
        <f t="shared" si="1"/>
        <v>0</v>
      </c>
      <c r="M54" s="227">
        <f t="shared" si="2"/>
        <v>0</v>
      </c>
      <c r="N54" s="227">
        <f t="shared" si="3"/>
        <v>0</v>
      </c>
      <c r="O54" s="227">
        <f t="shared" si="4"/>
        <v>0</v>
      </c>
      <c r="P54">
        <f>VLOOKUP(B54,GD_CHAM_CONG!$C$1:$BI$780,58,FALSE)</f>
        <v>0</v>
      </c>
      <c r="Q54">
        <f>VLOOKUP(B54,GD_CHAM_CONG!$C$1:$BJ$780,59,FALSE)</f>
        <v>0</v>
      </c>
    </row>
    <row r="55" spans="1:17" ht="14.25" x14ac:dyDescent="0.2">
      <c r="A55" s="49">
        <v>51</v>
      </c>
      <c r="B55" s="50">
        <f>GD_CHUNG!B55</f>
        <v>13783</v>
      </c>
      <c r="C55" s="50" t="str">
        <f>GD_CHUNG!C55</f>
        <v>Trần Đăng Khoa</v>
      </c>
      <c r="D55" s="50" t="str">
        <f>GD_CHUNG!D55</f>
        <v>Nhân viên cân bằng trọng tải nhóm 2</v>
      </c>
      <c r="E55" s="136">
        <f>VLOOKUP($B55,GD_CHUNG!$B$5:$J$468,4,FALSE)</f>
        <v>0</v>
      </c>
      <c r="F55" s="138" t="str">
        <f>VLOOKUP($B55,GD_CHUNG!$B$5:$J$991,6,FALSE)</f>
        <v>HDTV</v>
      </c>
      <c r="G55" s="138">
        <f>VLOOKUP($B55,GD_CHUNG!$B$5:$J$991,7,FALSE)</f>
        <v>1</v>
      </c>
      <c r="H55" s="138">
        <f>VLOOKUP($B55,GD_CHUNG!$B$5:$J$991,8,FALSE)</f>
        <v>0</v>
      </c>
      <c r="I55" s="138">
        <f>VLOOKUP($B55,GD_CHUNG!$B$5:$J$991,9,FALSE)</f>
        <v>0</v>
      </c>
      <c r="J55" s="226">
        <f>IF(COUNTBLANK(GD_CHAM_CONG!U56:AJ56)&gt;=16,1,0)</f>
        <v>0</v>
      </c>
      <c r="K55" s="109">
        <f>VLOOKUP(B55,GD_LCD_HS_LNS!$B$4:$E$1000,4,FALSE)</f>
        <v>3972000</v>
      </c>
      <c r="L55" s="109">
        <f t="shared" si="1"/>
        <v>0</v>
      </c>
      <c r="M55" s="227">
        <f t="shared" si="2"/>
        <v>0</v>
      </c>
      <c r="N55" s="227">
        <f t="shared" si="3"/>
        <v>0</v>
      </c>
      <c r="O55" s="227">
        <f t="shared" si="4"/>
        <v>0</v>
      </c>
      <c r="P55">
        <f>VLOOKUP(B55,GD_CHAM_CONG!$C$1:$BI$780,58,FALSE)</f>
        <v>0</v>
      </c>
      <c r="Q55">
        <f>VLOOKUP(B55,GD_CHAM_CONG!$C$1:$BJ$780,59,FALSE)</f>
        <v>0</v>
      </c>
    </row>
    <row r="56" spans="1:17" ht="14.25" x14ac:dyDescent="0.2">
      <c r="A56" s="49">
        <v>52</v>
      </c>
      <c r="B56" s="50">
        <f>GD_CHUNG!B56</f>
        <v>13785</v>
      </c>
      <c r="C56" s="50" t="str">
        <f>GD_CHUNG!C56</f>
        <v>Nguyễn Thị Nam Phương</v>
      </c>
      <c r="D56" s="50" t="str">
        <f>GD_CHUNG!D56</f>
        <v>Nhân viên cân bằng trọng tải nhóm 2</v>
      </c>
      <c r="E56" s="136">
        <f>VLOOKUP($B56,GD_CHUNG!$B$5:$J$468,4,FALSE)</f>
        <v>0</v>
      </c>
      <c r="F56" s="138" t="str">
        <f>VLOOKUP($B56,GD_CHUNG!$B$5:$J$991,6,FALSE)</f>
        <v>HDTV</v>
      </c>
      <c r="G56" s="138">
        <f>VLOOKUP($B56,GD_CHUNG!$B$5:$J$991,7,FALSE)</f>
        <v>1</v>
      </c>
      <c r="H56" s="138">
        <f>VLOOKUP($B56,GD_CHUNG!$B$5:$J$991,8,FALSE)</f>
        <v>0</v>
      </c>
      <c r="I56" s="138">
        <f>VLOOKUP($B56,GD_CHUNG!$B$5:$J$991,9,FALSE)</f>
        <v>0</v>
      </c>
      <c r="J56" s="226">
        <f>IF(COUNTBLANK(GD_CHAM_CONG!U57:AJ57)&gt;=16,1,0)</f>
        <v>0</v>
      </c>
      <c r="K56" s="109">
        <f>VLOOKUP(B56,GD_LCD_HS_LNS!$B$4:$E$1000,4,FALSE)</f>
        <v>3972000</v>
      </c>
      <c r="L56" s="109">
        <f t="shared" si="1"/>
        <v>0</v>
      </c>
      <c r="M56" s="227">
        <f t="shared" si="2"/>
        <v>0</v>
      </c>
      <c r="N56" s="227">
        <f t="shared" si="3"/>
        <v>0</v>
      </c>
      <c r="O56" s="227">
        <f t="shared" si="4"/>
        <v>0</v>
      </c>
      <c r="P56">
        <f>VLOOKUP(B56,GD_CHAM_CONG!$C$1:$BI$780,58,FALSE)</f>
        <v>0</v>
      </c>
      <c r="Q56">
        <f>VLOOKUP(B56,GD_CHAM_CONG!$C$1:$BJ$780,59,FALSE)</f>
        <v>0</v>
      </c>
    </row>
    <row r="57" spans="1:17" ht="14.25" x14ac:dyDescent="0.2">
      <c r="A57" s="49">
        <v>53</v>
      </c>
      <c r="B57" s="50">
        <f>GD_CHUNG!B57</f>
        <v>13786</v>
      </c>
      <c r="C57" s="50" t="str">
        <f>GD_CHUNG!C57</f>
        <v>Đinh Đức Nam</v>
      </c>
      <c r="D57" s="50" t="str">
        <f>GD_CHUNG!D57</f>
        <v>Nhân viên cân bằng trọng tải nhóm 2</v>
      </c>
      <c r="E57" s="136">
        <f>VLOOKUP($B57,GD_CHUNG!$B$5:$J$468,4,FALSE)</f>
        <v>0</v>
      </c>
      <c r="F57" s="138" t="str">
        <f>VLOOKUP($B57,GD_CHUNG!$B$5:$J$991,6,FALSE)</f>
        <v>HDTV</v>
      </c>
      <c r="G57" s="138">
        <f>VLOOKUP($B57,GD_CHUNG!$B$5:$J$991,7,FALSE)</f>
        <v>1</v>
      </c>
      <c r="H57" s="138">
        <f>VLOOKUP($B57,GD_CHUNG!$B$5:$J$991,8,FALSE)</f>
        <v>0</v>
      </c>
      <c r="I57" s="138">
        <f>VLOOKUP($B57,GD_CHUNG!$B$5:$J$991,9,FALSE)</f>
        <v>0</v>
      </c>
      <c r="J57" s="226">
        <f>IF(COUNTBLANK(GD_CHAM_CONG!U58:AJ58)&gt;=16,1,0)</f>
        <v>0</v>
      </c>
      <c r="K57" s="109">
        <f>VLOOKUP(B57,GD_LCD_HS_LNS!$B$4:$E$1000,4,FALSE)</f>
        <v>3972000</v>
      </c>
      <c r="L57" s="109">
        <f t="shared" si="1"/>
        <v>0</v>
      </c>
      <c r="M57" s="227">
        <f t="shared" si="2"/>
        <v>0</v>
      </c>
      <c r="N57" s="227">
        <f t="shared" si="3"/>
        <v>0</v>
      </c>
      <c r="O57" s="227">
        <f t="shared" si="4"/>
        <v>0</v>
      </c>
      <c r="P57">
        <f>VLOOKUP(B57,GD_CHAM_CONG!$C$1:$BI$780,58,FALSE)</f>
        <v>0</v>
      </c>
      <c r="Q57">
        <f>VLOOKUP(B57,GD_CHAM_CONG!$C$1:$BJ$780,59,FALSE)</f>
        <v>0</v>
      </c>
    </row>
    <row r="58" spans="1:17" ht="14.25" x14ac:dyDescent="0.2">
      <c r="A58" s="49">
        <v>54</v>
      </c>
      <c r="B58" s="50">
        <f>GD_CHUNG!B58</f>
        <v>13787</v>
      </c>
      <c r="C58" s="50" t="str">
        <f>GD_CHUNG!C58</f>
        <v>Nguyễn Thái Sơn</v>
      </c>
      <c r="D58" s="50" t="str">
        <f>GD_CHUNG!D58</f>
        <v>Nhân viên cân bằng trọng tải nhóm 2</v>
      </c>
      <c r="E58" s="136">
        <f>VLOOKUP($B58,GD_CHUNG!$B$5:$J$468,4,FALSE)</f>
        <v>0</v>
      </c>
      <c r="F58" s="138" t="str">
        <f>VLOOKUP($B58,GD_CHUNG!$B$5:$J$991,6,FALSE)</f>
        <v>HDTV</v>
      </c>
      <c r="G58" s="138">
        <f>VLOOKUP($B58,GD_CHUNG!$B$5:$J$991,7,FALSE)</f>
        <v>1</v>
      </c>
      <c r="H58" s="138">
        <f>VLOOKUP($B58,GD_CHUNG!$B$5:$J$991,8,FALSE)</f>
        <v>0</v>
      </c>
      <c r="I58" s="138">
        <f>VLOOKUP($B58,GD_CHUNG!$B$5:$J$991,9,FALSE)</f>
        <v>0</v>
      </c>
      <c r="J58" s="226">
        <f>IF(COUNTBLANK(GD_CHAM_CONG!U59:AJ59)&gt;=16,1,0)</f>
        <v>0</v>
      </c>
      <c r="K58" s="109">
        <f>VLOOKUP(B58,GD_LCD_HS_LNS!$B$4:$E$1000,4,FALSE)</f>
        <v>3972000</v>
      </c>
      <c r="L58" s="109">
        <f t="shared" si="1"/>
        <v>0</v>
      </c>
      <c r="M58" s="227">
        <f t="shared" si="2"/>
        <v>0</v>
      </c>
      <c r="N58" s="227">
        <f t="shared" si="3"/>
        <v>0</v>
      </c>
      <c r="O58" s="227">
        <f t="shared" si="4"/>
        <v>0</v>
      </c>
      <c r="P58">
        <f>VLOOKUP(B58,GD_CHAM_CONG!$C$1:$BI$780,58,FALSE)</f>
        <v>0</v>
      </c>
      <c r="Q58">
        <f>VLOOKUP(B58,GD_CHAM_CONG!$C$1:$BJ$780,59,FALSE)</f>
        <v>0</v>
      </c>
    </row>
    <row r="59" spans="1:17" ht="14.25" x14ac:dyDescent="0.2">
      <c r="A59" s="49">
        <v>55</v>
      </c>
      <c r="B59" s="50">
        <f>GD_CHUNG!B59</f>
        <v>13788</v>
      </c>
      <c r="C59" s="50" t="str">
        <f>GD_CHUNG!C59</f>
        <v>Nguyễn Thành Luân</v>
      </c>
      <c r="D59" s="50" t="str">
        <f>GD_CHUNG!D59</f>
        <v>Nhân viên cân bằng trọng tải nhóm 2</v>
      </c>
      <c r="E59" s="136"/>
      <c r="F59" s="138" t="str">
        <f>VLOOKUP($B59,GD_CHUNG!$B$5:$J$991,6,FALSE)</f>
        <v>HDTV</v>
      </c>
      <c r="G59" s="138">
        <f>VLOOKUP($B59,GD_CHUNG!$B$5:$J$991,7,FALSE)</f>
        <v>1</v>
      </c>
      <c r="H59" s="138">
        <f>VLOOKUP($B59,GD_CHUNG!$B$5:$J$991,8,FALSE)</f>
        <v>0</v>
      </c>
      <c r="I59" s="138">
        <f>VLOOKUP($B59,GD_CHUNG!$B$5:$J$991,9,FALSE)</f>
        <v>0</v>
      </c>
      <c r="J59" s="226">
        <f>IF(COUNTBLANK(GD_CHAM_CONG!U60:AJ60)&gt;=16,1,0)</f>
        <v>0</v>
      </c>
      <c r="K59" s="109">
        <f>VLOOKUP(B59,GD_LCD_HS_LNS!$B$4:$E$1000,4,FALSE)</f>
        <v>3972000</v>
      </c>
      <c r="L59" s="109">
        <f t="shared" si="1"/>
        <v>0</v>
      </c>
      <c r="M59" s="227">
        <f t="shared" si="2"/>
        <v>0</v>
      </c>
      <c r="N59" s="227">
        <f t="shared" si="3"/>
        <v>0</v>
      </c>
      <c r="O59" s="227">
        <f t="shared" si="4"/>
        <v>0</v>
      </c>
      <c r="P59">
        <f>VLOOKUP(B59,GD_CHAM_CONG!$C$1:$BI$780,58,FALSE)</f>
        <v>0</v>
      </c>
      <c r="Q59">
        <f>VLOOKUP(B59,GD_CHAM_CONG!$C$1:$BJ$780,59,FALSE)</f>
        <v>0</v>
      </c>
    </row>
    <row r="60" spans="1:17" ht="14.25" x14ac:dyDescent="0.2">
      <c r="A60" s="49">
        <v>56</v>
      </c>
      <c r="B60" s="50">
        <f>GD_CHUNG!B60</f>
        <v>13789</v>
      </c>
      <c r="C60" s="50" t="str">
        <f>GD_CHUNG!C60</f>
        <v>Nguyễn Mạnh Cường</v>
      </c>
      <c r="D60" s="50" t="str">
        <f>GD_CHUNG!D60</f>
        <v>Nhân viên cân bằng trọng tải nhóm 2</v>
      </c>
      <c r="E60" s="136"/>
      <c r="F60" s="138" t="str">
        <f>VLOOKUP($B60,GD_CHUNG!$B$5:$J$991,6,FALSE)</f>
        <v>HDTV</v>
      </c>
      <c r="G60" s="138">
        <f>VLOOKUP($B60,GD_CHUNG!$B$5:$J$991,7,FALSE)</f>
        <v>1</v>
      </c>
      <c r="H60" s="138">
        <f>VLOOKUP($B60,GD_CHUNG!$B$5:$J$991,8,FALSE)</f>
        <v>0</v>
      </c>
      <c r="I60" s="138">
        <f>VLOOKUP($B60,GD_CHUNG!$B$5:$J$991,9,FALSE)</f>
        <v>0</v>
      </c>
      <c r="J60" s="226">
        <f>IF(COUNTBLANK(GD_CHAM_CONG!U61:AJ61)&gt;=16,1,0)</f>
        <v>0</v>
      </c>
      <c r="K60" s="109">
        <f>VLOOKUP(B60,GD_LCD_HS_LNS!$B$4:$E$1000,4,FALSE)</f>
        <v>3972000</v>
      </c>
      <c r="L60" s="109">
        <f t="shared" si="1"/>
        <v>0</v>
      </c>
      <c r="M60" s="227">
        <f t="shared" si="2"/>
        <v>0</v>
      </c>
      <c r="N60" s="227">
        <f t="shared" si="3"/>
        <v>0</v>
      </c>
      <c r="O60" s="227">
        <f t="shared" si="4"/>
        <v>0</v>
      </c>
      <c r="P60">
        <f>VLOOKUP(B60,GD_CHAM_CONG!$C$1:$BI$780,58,FALSE)</f>
        <v>0</v>
      </c>
      <c r="Q60">
        <f>VLOOKUP(B60,GD_CHAM_CONG!$C$1:$BJ$780,59,FALSE)</f>
        <v>0</v>
      </c>
    </row>
    <row r="61" spans="1:17" ht="14.25" x14ac:dyDescent="0.2">
      <c r="A61" s="49">
        <v>57</v>
      </c>
      <c r="B61" s="50">
        <f>GD_CHUNG!B61</f>
        <v>13790</v>
      </c>
      <c r="C61" s="50" t="str">
        <f>GD_CHUNG!C61</f>
        <v>Trần Đức Hạnh</v>
      </c>
      <c r="D61" s="50" t="str">
        <f>GD_CHUNG!D61</f>
        <v>Nhân viên cân bằng trọng tải nhóm 2</v>
      </c>
      <c r="E61" s="136"/>
      <c r="F61" s="138" t="str">
        <f>VLOOKUP($B61,GD_CHUNG!$B$5:$J$991,6,FALSE)</f>
        <v>HDTV</v>
      </c>
      <c r="G61" s="138">
        <f>VLOOKUP($B61,GD_CHUNG!$B$5:$J$991,7,FALSE)</f>
        <v>1</v>
      </c>
      <c r="H61" s="138">
        <f>VLOOKUP($B61,GD_CHUNG!$B$5:$J$991,8,FALSE)</f>
        <v>0</v>
      </c>
      <c r="I61" s="138">
        <f>VLOOKUP($B61,GD_CHUNG!$B$5:$J$991,9,FALSE)</f>
        <v>0</v>
      </c>
      <c r="J61" s="226">
        <f>IF(COUNTBLANK(GD_CHAM_CONG!U62:AJ62)&gt;=16,1,0)</f>
        <v>0</v>
      </c>
      <c r="K61" s="109">
        <f>VLOOKUP(B61,GD_LCD_HS_LNS!$B$4:$E$1000,4,FALSE)</f>
        <v>3972000</v>
      </c>
      <c r="L61" s="109">
        <f t="shared" si="1"/>
        <v>0</v>
      </c>
      <c r="M61" s="227">
        <f t="shared" si="2"/>
        <v>0</v>
      </c>
      <c r="N61" s="227">
        <f t="shared" si="3"/>
        <v>0</v>
      </c>
      <c r="O61" s="227">
        <f t="shared" si="4"/>
        <v>0</v>
      </c>
      <c r="P61">
        <f>VLOOKUP(B61,GD_CHAM_CONG!$C$1:$BI$780,58,FALSE)</f>
        <v>0</v>
      </c>
      <c r="Q61">
        <f>VLOOKUP(B61,GD_CHAM_CONG!$C$1:$BJ$780,59,FALSE)</f>
        <v>0</v>
      </c>
    </row>
    <row r="62" spans="1:17" ht="14.25" x14ac:dyDescent="0.2">
      <c r="A62" s="49">
        <v>58</v>
      </c>
      <c r="B62" s="50">
        <f>GD_CHUNG!B62</f>
        <v>13791</v>
      </c>
      <c r="C62" s="50" t="str">
        <f>GD_CHUNG!C62</f>
        <v>Nguyễn Danh Huy</v>
      </c>
      <c r="D62" s="50" t="str">
        <f>GD_CHUNG!D62</f>
        <v>Nhân viên cân bằng trọng tải nhóm 2</v>
      </c>
      <c r="E62" s="136"/>
      <c r="F62" s="138" t="str">
        <f>VLOOKUP($B62,GD_CHUNG!$B$5:$J$991,6,FALSE)</f>
        <v>HDTV</v>
      </c>
      <c r="G62" s="138">
        <f>VLOOKUP($B62,GD_CHUNG!$B$5:$J$991,7,FALSE)</f>
        <v>1</v>
      </c>
      <c r="H62" s="138">
        <f>VLOOKUP($B62,GD_CHUNG!$B$5:$J$991,8,FALSE)</f>
        <v>0</v>
      </c>
      <c r="I62" s="138">
        <f>VLOOKUP($B62,GD_CHUNG!$B$5:$J$991,9,FALSE)</f>
        <v>0</v>
      </c>
      <c r="J62" s="226">
        <f>IF(COUNTBLANK(GD_CHAM_CONG!U63:AJ63)&gt;=16,1,0)</f>
        <v>0</v>
      </c>
      <c r="K62" s="109">
        <f>VLOOKUP(B62,GD_LCD_HS_LNS!$B$4:$E$1000,4,FALSE)</f>
        <v>3972000</v>
      </c>
      <c r="L62" s="109">
        <f t="shared" si="1"/>
        <v>0</v>
      </c>
      <c r="M62" s="227">
        <f t="shared" si="2"/>
        <v>0</v>
      </c>
      <c r="N62" s="227">
        <f t="shared" si="3"/>
        <v>0</v>
      </c>
      <c r="O62" s="227">
        <f t="shared" si="4"/>
        <v>0</v>
      </c>
      <c r="P62">
        <f>VLOOKUP(B62,GD_CHAM_CONG!$C$1:$BI$780,58,FALSE)</f>
        <v>0</v>
      </c>
      <c r="Q62">
        <f>VLOOKUP(B62,GD_CHAM_CONG!$C$1:$BJ$780,59,FALSE)</f>
        <v>0</v>
      </c>
    </row>
    <row r="63" spans="1:17" ht="14.25" x14ac:dyDescent="0.2">
      <c r="A63" s="49">
        <v>59</v>
      </c>
      <c r="B63" s="50">
        <f>GD_CHUNG!B63</f>
        <v>13792</v>
      </c>
      <c r="C63" s="50" t="str">
        <f>GD_CHUNG!C63</f>
        <v>Lê Xuân Điệp</v>
      </c>
      <c r="D63" s="50" t="str">
        <f>GD_CHUNG!D63</f>
        <v>Nhân viên cân bằng trọng tải nhóm 2</v>
      </c>
      <c r="E63" s="136"/>
      <c r="F63" s="138" t="str">
        <f>VLOOKUP($B63,GD_CHUNG!$B$5:$J$991,6,FALSE)</f>
        <v>HDTV</v>
      </c>
      <c r="G63" s="138">
        <f>VLOOKUP($B63,GD_CHUNG!$B$5:$J$991,7,FALSE)</f>
        <v>1</v>
      </c>
      <c r="H63" s="138">
        <f>VLOOKUP($B63,GD_CHUNG!$B$5:$J$991,8,FALSE)</f>
        <v>0</v>
      </c>
      <c r="I63" s="138">
        <f>VLOOKUP($B63,GD_CHUNG!$B$5:$J$991,9,FALSE)</f>
        <v>0</v>
      </c>
      <c r="J63" s="226">
        <f>IF(COUNTBLANK(GD_CHAM_CONG!U64:AJ64)&gt;=16,1,0)</f>
        <v>0</v>
      </c>
      <c r="K63" s="109">
        <f>VLOOKUP(B63,GD_LCD_HS_LNS!$B$4:$E$1000,4,FALSE)</f>
        <v>3972000</v>
      </c>
      <c r="L63" s="109">
        <f t="shared" si="1"/>
        <v>0</v>
      </c>
      <c r="M63" s="227">
        <f t="shared" si="2"/>
        <v>0</v>
      </c>
      <c r="N63" s="227">
        <f t="shared" si="3"/>
        <v>0</v>
      </c>
      <c r="O63" s="227">
        <f t="shared" si="4"/>
        <v>0</v>
      </c>
      <c r="P63">
        <f>VLOOKUP(B63,GD_CHAM_CONG!$C$1:$BI$780,58,FALSE)</f>
        <v>0</v>
      </c>
      <c r="Q63">
        <f>VLOOKUP(B63,GD_CHAM_CONG!$C$1:$BJ$780,59,FALSE)</f>
        <v>0</v>
      </c>
    </row>
    <row r="64" spans="1:17" ht="14.25" x14ac:dyDescent="0.2">
      <c r="A64" s="49">
        <v>60</v>
      </c>
      <c r="B64" s="50">
        <f>GD_CHUNG!B64</f>
        <v>13793</v>
      </c>
      <c r="C64" s="50" t="str">
        <f>GD_CHUNG!C64</f>
        <v>Trần Hoàng Kiên</v>
      </c>
      <c r="D64" s="50" t="str">
        <f>GD_CHUNG!D64</f>
        <v>Nhân viên cân bằng trọng tải nhóm 2</v>
      </c>
      <c r="E64" s="136"/>
      <c r="F64" s="138" t="str">
        <f>VLOOKUP($B64,GD_CHUNG!$B$5:$J$991,6,FALSE)</f>
        <v>HDTV</v>
      </c>
      <c r="G64" s="138">
        <f>VLOOKUP($B64,GD_CHUNG!$B$5:$J$991,7,FALSE)</f>
        <v>1</v>
      </c>
      <c r="H64" s="138">
        <f>VLOOKUP($B64,GD_CHUNG!$B$5:$J$991,8,FALSE)</f>
        <v>0</v>
      </c>
      <c r="I64" s="138">
        <f>VLOOKUP($B64,GD_CHUNG!$B$5:$J$991,9,FALSE)</f>
        <v>0</v>
      </c>
      <c r="J64" s="226">
        <f>IF(COUNTBLANK(GD_CHAM_CONG!U65:AJ65)&gt;=16,1,0)</f>
        <v>0</v>
      </c>
      <c r="K64" s="109">
        <f>VLOOKUP(B64,GD_LCD_HS_LNS!$B$4:$E$1000,4,FALSE)</f>
        <v>3972000</v>
      </c>
      <c r="L64" s="109">
        <f t="shared" si="1"/>
        <v>0</v>
      </c>
      <c r="M64" s="227">
        <f t="shared" si="2"/>
        <v>0</v>
      </c>
      <c r="N64" s="227">
        <f t="shared" si="3"/>
        <v>0</v>
      </c>
      <c r="O64" s="227">
        <f t="shared" si="4"/>
        <v>0</v>
      </c>
      <c r="P64">
        <f>VLOOKUP(B64,GD_CHAM_CONG!$C$1:$BI$780,58,FALSE)</f>
        <v>0</v>
      </c>
      <c r="Q64">
        <f>VLOOKUP(B64,GD_CHAM_CONG!$C$1:$BJ$780,59,FALSE)</f>
        <v>0</v>
      </c>
    </row>
    <row r="65" spans="1:17" ht="14.25" x14ac:dyDescent="0.2">
      <c r="A65" s="49">
        <v>61</v>
      </c>
      <c r="B65" s="50">
        <f>GD_CHUNG!B65</f>
        <v>13794</v>
      </c>
      <c r="C65" s="50" t="str">
        <f>GD_CHUNG!C65</f>
        <v>Đặng Lê Minh</v>
      </c>
      <c r="D65" s="50" t="str">
        <f>GD_CHUNG!D65</f>
        <v>Nhân viên cân bằng trọng tải nhóm 2</v>
      </c>
      <c r="E65" s="136"/>
      <c r="F65" s="138" t="str">
        <f>VLOOKUP($B65,GD_CHUNG!$B$5:$J$991,6,FALSE)</f>
        <v>HDTV</v>
      </c>
      <c r="G65" s="138">
        <f>VLOOKUP($B65,GD_CHUNG!$B$5:$J$991,7,FALSE)</f>
        <v>1</v>
      </c>
      <c r="H65" s="138">
        <f>VLOOKUP($B65,GD_CHUNG!$B$5:$J$991,8,FALSE)</f>
        <v>0</v>
      </c>
      <c r="I65" s="138">
        <f>VLOOKUP($B65,GD_CHUNG!$B$5:$J$991,9,FALSE)</f>
        <v>0</v>
      </c>
      <c r="J65" s="226">
        <f>IF(COUNTBLANK(GD_CHAM_CONG!U66:AJ66)&gt;=16,1,0)</f>
        <v>0</v>
      </c>
      <c r="K65" s="109">
        <f>VLOOKUP(B65,GD_LCD_HS_LNS!$B$4:$E$1000,4,FALSE)</f>
        <v>3972000</v>
      </c>
      <c r="L65" s="109">
        <f t="shared" si="1"/>
        <v>0</v>
      </c>
      <c r="M65" s="227">
        <f t="shared" si="2"/>
        <v>0</v>
      </c>
      <c r="N65" s="227">
        <f t="shared" si="3"/>
        <v>0</v>
      </c>
      <c r="O65" s="227">
        <f t="shared" si="4"/>
        <v>0</v>
      </c>
      <c r="P65">
        <f>VLOOKUP(B65,GD_CHAM_CONG!$C$1:$BI$780,58,FALSE)</f>
        <v>0</v>
      </c>
      <c r="Q65">
        <f>VLOOKUP(B65,GD_CHAM_CONG!$C$1:$BJ$780,59,FALSE)</f>
        <v>0</v>
      </c>
    </row>
    <row r="66" spans="1:17" ht="14.25" x14ac:dyDescent="0.2">
      <c r="A66" s="49">
        <v>62</v>
      </c>
      <c r="B66" s="50">
        <f>GD_CHUNG!B66</f>
        <v>201503</v>
      </c>
      <c r="C66" s="50" t="str">
        <f>GD_CHUNG!C66</f>
        <v>Nguyễn Việt Hà</v>
      </c>
      <c r="D66" s="50" t="str">
        <f>GD_CHUNG!D66</f>
        <v>Nhân viên cân bằng trọng tải nhóm 2</v>
      </c>
      <c r="E66" s="136"/>
      <c r="F66" s="138" t="str">
        <f>VLOOKUP($B66,GD_CHUNG!$B$5:$J$991,6,FALSE)</f>
        <v>HDTV</v>
      </c>
      <c r="G66" s="138">
        <f>VLOOKUP($B66,GD_CHUNG!$B$5:$J$991,7,FALSE)</f>
        <v>1</v>
      </c>
      <c r="H66" s="138">
        <f>VLOOKUP($B66,GD_CHUNG!$B$5:$J$991,8,FALSE)</f>
        <v>0</v>
      </c>
      <c r="I66" s="138">
        <f>VLOOKUP($B66,GD_CHUNG!$B$5:$J$991,9,FALSE)</f>
        <v>0</v>
      </c>
      <c r="J66" s="226">
        <f>IF(COUNTBLANK(GD_CHAM_CONG!U67:AJ67)&gt;=16,1,0)</f>
        <v>0</v>
      </c>
      <c r="K66" s="109">
        <f>VLOOKUP(B66,GD_LCD_HS_LNS!$B$4:$E$1000,4,FALSE)</f>
        <v>3972000</v>
      </c>
      <c r="L66" s="109">
        <f t="shared" si="1"/>
        <v>0</v>
      </c>
      <c r="M66" s="227">
        <f t="shared" si="2"/>
        <v>0</v>
      </c>
      <c r="N66" s="227">
        <f t="shared" si="3"/>
        <v>0</v>
      </c>
      <c r="O66" s="227">
        <f t="shared" si="4"/>
        <v>0</v>
      </c>
      <c r="P66">
        <f>VLOOKUP(B66,GD_CHAM_CONG!$C$1:$BI$780,58,FALSE)</f>
        <v>0</v>
      </c>
      <c r="Q66">
        <f>VLOOKUP(B66,GD_CHAM_CONG!$C$1:$BJ$780,59,FALSE)</f>
        <v>0</v>
      </c>
    </row>
    <row r="67" spans="1:17" ht="14.25" x14ac:dyDescent="0.2">
      <c r="A67" s="49">
        <v>63</v>
      </c>
      <c r="B67" s="50">
        <f>GD_CHUNG!B67</f>
        <v>201504</v>
      </c>
      <c r="C67" s="50" t="str">
        <f>GD_CHUNG!C67</f>
        <v>Lê Khánh Toàn</v>
      </c>
      <c r="D67" s="50" t="str">
        <f>GD_CHUNG!D67</f>
        <v>Nhân viên cân bằng trọng tải nhóm 2</v>
      </c>
      <c r="E67" s="136"/>
      <c r="F67" s="138" t="str">
        <f>VLOOKUP($B67,GD_CHUNG!$B$5:$J$991,6,FALSE)</f>
        <v>HDTV</v>
      </c>
      <c r="G67" s="138">
        <f>VLOOKUP($B67,GD_CHUNG!$B$5:$J$991,7,FALSE)</f>
        <v>1</v>
      </c>
      <c r="H67" s="138">
        <f>VLOOKUP($B67,GD_CHUNG!$B$5:$J$991,8,FALSE)</f>
        <v>0</v>
      </c>
      <c r="I67" s="138">
        <f>VLOOKUP($B67,GD_CHUNG!$B$5:$J$991,9,FALSE)</f>
        <v>0</v>
      </c>
      <c r="J67" s="226">
        <f>IF(COUNTBLANK(GD_CHAM_CONG!U68:AJ68)&gt;=16,1,0)</f>
        <v>0</v>
      </c>
      <c r="K67" s="109">
        <f>VLOOKUP(B67,GD_LCD_HS_LNS!$B$4:$E$1000,4,FALSE)</f>
        <v>3972000</v>
      </c>
      <c r="L67" s="109">
        <f t="shared" si="1"/>
        <v>0</v>
      </c>
      <c r="M67" s="227">
        <f t="shared" si="2"/>
        <v>0</v>
      </c>
      <c r="N67" s="227">
        <f t="shared" si="3"/>
        <v>0</v>
      </c>
      <c r="O67" s="227">
        <f t="shared" si="4"/>
        <v>0</v>
      </c>
      <c r="P67">
        <f>VLOOKUP(B67,GD_CHAM_CONG!$C$1:$BI$780,58,FALSE)</f>
        <v>0</v>
      </c>
      <c r="Q67">
        <f>VLOOKUP(B67,GD_CHAM_CONG!$C$1:$BJ$780,59,FALSE)</f>
        <v>0</v>
      </c>
    </row>
    <row r="68" spans="1:17" ht="14.25" x14ac:dyDescent="0.2">
      <c r="A68" s="49">
        <v>64</v>
      </c>
      <c r="B68" s="50">
        <f>GD_CHUNG!B68</f>
        <v>10642</v>
      </c>
      <c r="C68" s="50" t="str">
        <f>GD_CHUNG!C68</f>
        <v>Lương Văn Thăng</v>
      </c>
      <c r="D68" s="50" t="str">
        <f>GD_CHUNG!D68</f>
        <v>Trưởng phòng</v>
      </c>
      <c r="E68" s="136"/>
      <c r="F68" s="138" t="str">
        <f>VLOOKUP($B68,GD_CHUNG!$B$5:$J$991,6,FALSE)</f>
        <v>HD3N</v>
      </c>
      <c r="G68" s="138">
        <f>VLOOKUP($B68,GD_CHUNG!$B$5:$J$991,7,FALSE)</f>
        <v>0</v>
      </c>
      <c r="H68" s="138">
        <f>VLOOKUP($B68,GD_CHUNG!$B$5:$J$991,8,FALSE)</f>
        <v>0</v>
      </c>
      <c r="I68" s="138">
        <f>VLOOKUP($B68,GD_CHUNG!$B$5:$J$991,9,FALSE)</f>
        <v>0</v>
      </c>
      <c r="J68" s="226">
        <f>IF(COUNTBLANK(GD_CHAM_CONG!U69:AJ69)&gt;=16,1,0)</f>
        <v>0</v>
      </c>
      <c r="K68" s="109">
        <f>VLOOKUP(B68,GD_LCD_HS_LNS!$B$4:$E$1000,4,FALSE)</f>
        <v>5503000</v>
      </c>
      <c r="L68" s="109">
        <f t="shared" si="1"/>
        <v>440240</v>
      </c>
      <c r="M68" s="227">
        <f t="shared" si="2"/>
        <v>82545</v>
      </c>
      <c r="N68" s="227">
        <f t="shared" si="3"/>
        <v>55030</v>
      </c>
      <c r="O68" s="227">
        <f t="shared" si="4"/>
        <v>577815</v>
      </c>
      <c r="P68">
        <f>VLOOKUP(B68,GD_CHAM_CONG!$C$1:$BI$780,58,FALSE)</f>
        <v>0</v>
      </c>
      <c r="Q68">
        <f>VLOOKUP(B68,GD_CHAM_CONG!$C$1:$BJ$780,59,FALSE)</f>
        <v>0</v>
      </c>
    </row>
    <row r="69" spans="1:17" ht="14.25" x14ac:dyDescent="0.2">
      <c r="A69" s="49">
        <v>65</v>
      </c>
      <c r="B69" s="50">
        <f>GD_CHUNG!B69</f>
        <v>10559</v>
      </c>
      <c r="C69" s="50" t="str">
        <f>GD_CHUNG!C69</f>
        <v>Nguyễn Tiến Hiệp</v>
      </c>
      <c r="D69" s="50" t="str">
        <f>GD_CHUNG!D69</f>
        <v>NV Kế hoạch</v>
      </c>
      <c r="E69" s="136"/>
      <c r="F69" s="138" t="str">
        <f>VLOOKUP($B69,GD_CHUNG!$B$5:$J$991,6,FALSE)</f>
        <v>HDKX</v>
      </c>
      <c r="G69" s="138">
        <f>VLOOKUP($B69,GD_CHUNG!$B$5:$J$991,7,FALSE)</f>
        <v>0</v>
      </c>
      <c r="H69" s="138">
        <f>VLOOKUP($B69,GD_CHUNG!$B$5:$J$991,8,FALSE)</f>
        <v>0</v>
      </c>
      <c r="I69" s="138">
        <f>VLOOKUP($B69,GD_CHUNG!$B$5:$J$991,9,FALSE)</f>
        <v>0</v>
      </c>
      <c r="J69" s="226">
        <f>IF(COUNTBLANK(GD_CHAM_CONG!U70:AJ70)&gt;=16,1,0)</f>
        <v>0</v>
      </c>
      <c r="K69" s="109">
        <f>VLOOKUP(B69,GD_LCD_HS_LNS!$B$4:$E$1000,4,FALSE)</f>
        <v>4534000</v>
      </c>
      <c r="L69" s="109">
        <f t="shared" si="1"/>
        <v>362720</v>
      </c>
      <c r="M69" s="227">
        <f t="shared" si="2"/>
        <v>68010</v>
      </c>
      <c r="N69" s="227">
        <f t="shared" si="3"/>
        <v>45340</v>
      </c>
      <c r="O69" s="227">
        <f t="shared" si="4"/>
        <v>476070</v>
      </c>
      <c r="P69">
        <f>VLOOKUP(B69,GD_CHAM_CONG!$C$1:$BI$780,58,FALSE)</f>
        <v>0</v>
      </c>
      <c r="Q69">
        <f>VLOOKUP(B69,GD_CHAM_CONG!$C$1:$BJ$780,59,FALSE)</f>
        <v>0</v>
      </c>
    </row>
    <row r="70" spans="1:17" ht="14.25" x14ac:dyDescent="0.2">
      <c r="A70" s="49">
        <v>66</v>
      </c>
      <c r="B70" s="50">
        <f>GD_CHUNG!B70</f>
        <v>10594</v>
      </c>
      <c r="C70" s="50" t="str">
        <f>GD_CHUNG!C70</f>
        <v>Lê Thị Thu Huyền</v>
      </c>
      <c r="D70" s="50" t="str">
        <f>GD_CHUNG!D70</f>
        <v>NV Kế hoạch</v>
      </c>
      <c r="E70" s="136"/>
      <c r="F70" s="138" t="str">
        <f>VLOOKUP($B70,GD_CHUNG!$B$5:$J$991,6,FALSE)</f>
        <v>HD3N</v>
      </c>
      <c r="G70" s="138">
        <f>VLOOKUP($B70,GD_CHUNG!$B$5:$J$991,7,FALSE)</f>
        <v>0</v>
      </c>
      <c r="H70" s="138">
        <f>VLOOKUP($B70,GD_CHUNG!$B$5:$J$991,8,FALSE)</f>
        <v>0</v>
      </c>
      <c r="I70" s="138">
        <f>VLOOKUP($B70,GD_CHUNG!$B$5:$J$991,9,FALSE)</f>
        <v>0</v>
      </c>
      <c r="J70" s="226">
        <f>IF(COUNTBLANK(GD_CHAM_CONG!U71:AJ71)&gt;=16,1,0)</f>
        <v>0</v>
      </c>
      <c r="K70" s="109">
        <f>VLOOKUP(B70,GD_LCD_HS_LNS!$B$4:$E$1000,4,FALSE)</f>
        <v>3488000</v>
      </c>
      <c r="L70" s="109">
        <f t="shared" si="1"/>
        <v>279040</v>
      </c>
      <c r="M70" s="227">
        <f t="shared" si="2"/>
        <v>52320</v>
      </c>
      <c r="N70" s="227">
        <f t="shared" si="3"/>
        <v>34880</v>
      </c>
      <c r="O70" s="227">
        <f t="shared" si="4"/>
        <v>366240</v>
      </c>
      <c r="P70">
        <f>VLOOKUP(B70,GD_CHAM_CONG!$C$1:$BI$780,58,FALSE)</f>
        <v>0</v>
      </c>
      <c r="Q70">
        <f>VLOOKUP(B70,GD_CHAM_CONG!$C$1:$BJ$780,59,FALSE)</f>
        <v>0</v>
      </c>
    </row>
    <row r="71" spans="1:17" ht="14.25" x14ac:dyDescent="0.2">
      <c r="A71" s="49">
        <v>67</v>
      </c>
      <c r="B71" s="50">
        <f>GD_CHUNG!B71</f>
        <v>11146</v>
      </c>
      <c r="C71" s="50" t="str">
        <f>GD_CHUNG!C71</f>
        <v>Trần Việt Phương</v>
      </c>
      <c r="D71" s="50" t="str">
        <f>GD_CHUNG!D71</f>
        <v>NV Kế hoạch</v>
      </c>
      <c r="E71" s="136"/>
      <c r="F71" s="138" t="str">
        <f>VLOOKUP($B71,GD_CHUNG!$B$5:$J$991,6,FALSE)</f>
        <v>HD3N</v>
      </c>
      <c r="G71" s="138">
        <f>VLOOKUP($B71,GD_CHUNG!$B$5:$J$991,7,FALSE)</f>
        <v>0</v>
      </c>
      <c r="H71" s="138">
        <f>VLOOKUP($B71,GD_CHUNG!$B$5:$J$991,8,FALSE)</f>
        <v>0</v>
      </c>
      <c r="I71" s="138">
        <f>VLOOKUP($B71,GD_CHUNG!$B$5:$J$991,9,FALSE)</f>
        <v>0</v>
      </c>
      <c r="J71" s="226">
        <f>IF(COUNTBLANK(GD_CHAM_CONG!U72:AJ72)&gt;=16,1,0)</f>
        <v>0</v>
      </c>
      <c r="K71" s="109">
        <f>VLOOKUP(B71,GD_LCD_HS_LNS!$B$4:$E$1000,4,FALSE)</f>
        <v>3488000</v>
      </c>
      <c r="L71" s="109">
        <f t="shared" si="1"/>
        <v>279040</v>
      </c>
      <c r="M71" s="227">
        <f t="shared" si="2"/>
        <v>52320</v>
      </c>
      <c r="N71" s="227">
        <f t="shared" si="3"/>
        <v>34880</v>
      </c>
      <c r="O71" s="227">
        <f t="shared" si="4"/>
        <v>366240</v>
      </c>
      <c r="P71">
        <f>VLOOKUP(B71,GD_CHAM_CONG!$C$1:$BI$780,58,FALSE)</f>
        <v>0</v>
      </c>
      <c r="Q71">
        <f>VLOOKUP(B71,GD_CHAM_CONG!$C$1:$BJ$780,59,FALSE)</f>
        <v>0</v>
      </c>
    </row>
    <row r="72" spans="1:17" ht="14.25" x14ac:dyDescent="0.2">
      <c r="A72" s="49">
        <v>68</v>
      </c>
      <c r="B72" s="50">
        <f>GD_CHUNG!B72</f>
        <v>10623</v>
      </c>
      <c r="C72" s="50" t="str">
        <f>GD_CHUNG!C72</f>
        <v>Bùi Đức Hưng</v>
      </c>
      <c r="D72" s="50" t="str">
        <f>GD_CHUNG!D72</f>
        <v>NV Marketing</v>
      </c>
      <c r="E72" s="136"/>
      <c r="F72" s="138" t="str">
        <f>VLOOKUP($B72,GD_CHUNG!$B$5:$J$991,6,FALSE)</f>
        <v>HDKX</v>
      </c>
      <c r="G72" s="138">
        <f>VLOOKUP($B72,GD_CHUNG!$B$5:$J$991,7,FALSE)</f>
        <v>0</v>
      </c>
      <c r="H72" s="138">
        <f>VLOOKUP($B72,GD_CHUNG!$B$5:$J$991,8,FALSE)</f>
        <v>0</v>
      </c>
      <c r="I72" s="138">
        <f>VLOOKUP($B72,GD_CHUNG!$B$5:$J$991,9,FALSE)</f>
        <v>0</v>
      </c>
      <c r="J72" s="226">
        <f>IF(COUNTBLANK(GD_CHAM_CONG!U73:AJ73)&gt;=16,1,0)</f>
        <v>0</v>
      </c>
      <c r="K72" s="109">
        <f>VLOOKUP(B72,GD_LCD_HS_LNS!$B$4:$E$1000,4,FALSE)</f>
        <v>4534000</v>
      </c>
      <c r="L72" s="109">
        <f t="shared" si="1"/>
        <v>362720</v>
      </c>
      <c r="M72" s="227">
        <f t="shared" si="2"/>
        <v>68010</v>
      </c>
      <c r="N72" s="227">
        <f t="shared" si="3"/>
        <v>45340</v>
      </c>
      <c r="O72" s="227">
        <f t="shared" si="4"/>
        <v>476070</v>
      </c>
      <c r="P72">
        <f>VLOOKUP(B72,GD_CHAM_CONG!$C$1:$BI$780,58,FALSE)</f>
        <v>0</v>
      </c>
      <c r="Q72">
        <f>VLOOKUP(B72,GD_CHAM_CONG!$C$1:$BJ$780,59,FALSE)</f>
        <v>0</v>
      </c>
    </row>
    <row r="73" spans="1:17" ht="14.25" x14ac:dyDescent="0.2">
      <c r="A73" s="49">
        <v>69</v>
      </c>
      <c r="B73" s="50">
        <f>GD_CHUNG!B73</f>
        <v>11129</v>
      </c>
      <c r="C73" s="50" t="str">
        <f>GD_CHUNG!C73</f>
        <v>Nguyễn Văn Hiệp</v>
      </c>
      <c r="D73" s="50" t="str">
        <f>GD_CHUNG!D73</f>
        <v>NV Tài liệu và HDCX</v>
      </c>
      <c r="E73" s="136"/>
      <c r="F73" s="138" t="str">
        <f>VLOOKUP($B73,GD_CHUNG!$B$5:$J$991,6,FALSE)</f>
        <v>HD3N</v>
      </c>
      <c r="G73" s="138">
        <f>VLOOKUP($B73,GD_CHUNG!$B$5:$J$991,7,FALSE)</f>
        <v>0</v>
      </c>
      <c r="H73" s="138">
        <f>VLOOKUP($B73,GD_CHUNG!$B$5:$J$991,8,FALSE)</f>
        <v>0</v>
      </c>
      <c r="I73" s="138">
        <f>VLOOKUP($B73,GD_CHUNG!$B$5:$J$991,9,FALSE)</f>
        <v>0</v>
      </c>
      <c r="J73" s="226">
        <f>IF(COUNTBLANK(GD_CHAM_CONG!U74:AJ74)&gt;=16,1,0)</f>
        <v>0</v>
      </c>
      <c r="K73" s="109">
        <f>VLOOKUP(B73,GD_LCD_HS_LNS!$B$4:$E$1000,4,FALSE)</f>
        <v>4534000</v>
      </c>
      <c r="L73" s="109">
        <f t="shared" si="1"/>
        <v>362720</v>
      </c>
      <c r="M73" s="227">
        <f t="shared" si="2"/>
        <v>68010</v>
      </c>
      <c r="N73" s="227">
        <f t="shared" si="3"/>
        <v>45340</v>
      </c>
      <c r="O73" s="227">
        <f t="shared" si="4"/>
        <v>476070</v>
      </c>
      <c r="P73">
        <f>VLOOKUP(B73,GD_CHAM_CONG!$C$1:$BI$780,58,FALSE)</f>
        <v>0</v>
      </c>
      <c r="Q73">
        <f>VLOOKUP(B73,GD_CHAM_CONG!$C$1:$BJ$780,59,FALSE)</f>
        <v>0</v>
      </c>
    </row>
    <row r="74" spans="1:17" ht="14.25" x14ac:dyDescent="0.2">
      <c r="A74" s="49">
        <v>70</v>
      </c>
      <c r="B74" s="50">
        <f>GD_CHUNG!B74</f>
        <v>10561</v>
      </c>
      <c r="C74" s="50" t="str">
        <f>GD_CHUNG!C74</f>
        <v>Vũ Quảng Ba</v>
      </c>
      <c r="D74" s="50" t="str">
        <f>GD_CHUNG!D74</f>
        <v>NV Thủ kho</v>
      </c>
      <c r="E74" s="136"/>
      <c r="F74" s="138" t="str">
        <f>VLOOKUP($B74,GD_CHUNG!$B$5:$J$991,6,FALSE)</f>
        <v>HDKX</v>
      </c>
      <c r="G74" s="138">
        <f>VLOOKUP($B74,GD_CHUNG!$B$5:$J$991,7,FALSE)</f>
        <v>0</v>
      </c>
      <c r="H74" s="138">
        <f>VLOOKUP($B74,GD_CHUNG!$B$5:$J$991,8,FALSE)</f>
        <v>0</v>
      </c>
      <c r="I74" s="138">
        <f>VLOOKUP($B74,GD_CHUNG!$B$5:$J$991,9,FALSE)</f>
        <v>0</v>
      </c>
      <c r="J74" s="226">
        <f>IF(COUNTBLANK(GD_CHAM_CONG!U75:AJ75)&gt;=16,1,0)</f>
        <v>0</v>
      </c>
      <c r="K74" s="109">
        <f>VLOOKUP(B74,GD_LCD_HS_LNS!$B$4:$E$1000,4,FALSE)</f>
        <v>3778000</v>
      </c>
      <c r="L74" s="109">
        <f t="shared" si="1"/>
        <v>302240</v>
      </c>
      <c r="M74" s="227">
        <f t="shared" si="2"/>
        <v>56670</v>
      </c>
      <c r="N74" s="227">
        <f t="shared" si="3"/>
        <v>37780</v>
      </c>
      <c r="O74" s="227">
        <f t="shared" si="4"/>
        <v>396690</v>
      </c>
      <c r="P74">
        <f>VLOOKUP(B74,GD_CHAM_CONG!$C$1:$BI$780,58,FALSE)</f>
        <v>0</v>
      </c>
      <c r="Q74">
        <f>VLOOKUP(B74,GD_CHAM_CONG!$C$1:$BJ$780,59,FALSE)</f>
        <v>0</v>
      </c>
    </row>
    <row r="75" spans="1:17" ht="14.25" x14ac:dyDescent="0.2">
      <c r="A75" s="49">
        <v>71</v>
      </c>
      <c r="B75" s="50">
        <f>GD_CHUNG!B75</f>
        <v>10784</v>
      </c>
      <c r="C75" s="50" t="str">
        <f>GD_CHUNG!C75</f>
        <v>Lê Thị Thạch</v>
      </c>
      <c r="D75" s="50" t="str">
        <f>GD_CHUNG!D75</f>
        <v>NV Thủ kho</v>
      </c>
      <c r="E75" s="136"/>
      <c r="F75" s="138" t="str">
        <f>VLOOKUP($B75,GD_CHUNG!$B$5:$J$991,6,FALSE)</f>
        <v>HDKX</v>
      </c>
      <c r="G75" s="138">
        <f>VLOOKUP($B75,GD_CHUNG!$B$5:$J$991,7,FALSE)</f>
        <v>0</v>
      </c>
      <c r="H75" s="138">
        <f>VLOOKUP($B75,GD_CHUNG!$B$5:$J$991,8,FALSE)</f>
        <v>0</v>
      </c>
      <c r="I75" s="138">
        <f>VLOOKUP($B75,GD_CHUNG!$B$5:$J$991,9,FALSE)</f>
        <v>0</v>
      </c>
      <c r="J75" s="226">
        <f>IF(COUNTBLANK(GD_CHAM_CONG!U76:AJ76)&gt;=16,1,0)</f>
        <v>0</v>
      </c>
      <c r="K75" s="109">
        <f>VLOOKUP(B75,GD_LCD_HS_LNS!$B$4:$E$1000,4,FALSE)</f>
        <v>3488000</v>
      </c>
      <c r="L75" s="109">
        <f t="shared" si="1"/>
        <v>279040</v>
      </c>
      <c r="M75" s="227">
        <f t="shared" si="2"/>
        <v>52320</v>
      </c>
      <c r="N75" s="227">
        <f t="shared" si="3"/>
        <v>34880</v>
      </c>
      <c r="O75" s="227">
        <f t="shared" si="4"/>
        <v>366240</v>
      </c>
      <c r="P75">
        <f>VLOOKUP(B75,GD_CHAM_CONG!$C$1:$BI$780,58,FALSE)</f>
        <v>0</v>
      </c>
      <c r="Q75">
        <f>VLOOKUP(B75,GD_CHAM_CONG!$C$1:$BJ$780,59,FALSE)</f>
        <v>0</v>
      </c>
    </row>
    <row r="76" spans="1:17" ht="14.25" x14ac:dyDescent="0.2">
      <c r="A76" s="49">
        <v>72</v>
      </c>
      <c r="B76" s="50">
        <f>GD_CHUNG!B76</f>
        <v>10558</v>
      </c>
      <c r="C76" s="50" t="str">
        <f>GD_CHUNG!C76</f>
        <v>Vương Hoàng Linh</v>
      </c>
      <c r="D76" s="50" t="str">
        <f>GD_CHUNG!D76</f>
        <v>Chuyên viên pháp lý</v>
      </c>
      <c r="E76" s="136"/>
      <c r="F76" s="138" t="str">
        <f>VLOOKUP($B76,GD_CHUNG!$B$5:$J$991,6,FALSE)</f>
        <v>HDKX</v>
      </c>
      <c r="G76" s="138">
        <f>VLOOKUP($B76,GD_CHUNG!$B$5:$J$991,7,FALSE)</f>
        <v>0</v>
      </c>
      <c r="H76" s="138">
        <f>VLOOKUP($B76,GD_CHUNG!$B$5:$J$991,8,FALSE)</f>
        <v>0</v>
      </c>
      <c r="I76" s="138">
        <f>VLOOKUP($B76,GD_CHUNG!$B$5:$J$991,9,FALSE)</f>
        <v>0</v>
      </c>
      <c r="J76" s="226">
        <f>IF(COUNTBLANK(GD_CHAM_CONG!U77:AJ77)&gt;=16,1,0)</f>
        <v>0</v>
      </c>
      <c r="K76" s="109">
        <f>VLOOKUP(B76,GD_LCD_HS_LNS!$B$4:$E$1000,4,FALSE)</f>
        <v>4534000</v>
      </c>
      <c r="L76" s="109">
        <f t="shared" si="1"/>
        <v>362720</v>
      </c>
      <c r="M76" s="227">
        <f t="shared" si="2"/>
        <v>68010</v>
      </c>
      <c r="N76" s="227">
        <f t="shared" si="3"/>
        <v>45340</v>
      </c>
      <c r="O76" s="227">
        <f t="shared" si="4"/>
        <v>476070</v>
      </c>
      <c r="P76">
        <f>VLOOKUP(B76,GD_CHAM_CONG!$C$1:$BI$780,58,FALSE)</f>
        <v>0</v>
      </c>
      <c r="Q76">
        <f>VLOOKUP(B76,GD_CHAM_CONG!$C$1:$BJ$780,59,FALSE)</f>
        <v>0</v>
      </c>
    </row>
    <row r="77" spans="1:17" ht="14.25" x14ac:dyDescent="0.2">
      <c r="A77" s="49">
        <v>73</v>
      </c>
      <c r="B77" s="50">
        <f>GD_CHUNG!B77</f>
        <v>10564</v>
      </c>
      <c r="C77" s="50" t="str">
        <f>GD_CHUNG!C77</f>
        <v>Nguyễn Thị Quỳnh Anh</v>
      </c>
      <c r="D77" s="50" t="str">
        <f>GD_CHUNG!D77</f>
        <v>Nv Thống kê</v>
      </c>
      <c r="E77" s="136"/>
      <c r="F77" s="138" t="str">
        <f>VLOOKUP($B77,GD_CHUNG!$B$5:$J$991,6,FALSE)</f>
        <v>HDKX</v>
      </c>
      <c r="G77" s="138">
        <f>VLOOKUP($B77,GD_CHUNG!$B$5:$J$991,7,FALSE)</f>
        <v>0</v>
      </c>
      <c r="H77" s="138">
        <f>VLOOKUP($B77,GD_CHUNG!$B$5:$J$991,8,FALSE)</f>
        <v>0</v>
      </c>
      <c r="I77" s="138">
        <f>VLOOKUP($B77,GD_CHUNG!$B$5:$J$991,9,FALSE)</f>
        <v>0</v>
      </c>
      <c r="J77" s="226">
        <f>IF(COUNTBLANK(GD_CHAM_CONG!U78:AJ78)&gt;=16,1,0)</f>
        <v>0</v>
      </c>
      <c r="K77" s="109">
        <f>VLOOKUP(B77,GD_LCD_HS_LNS!$B$4:$E$1000,4,FALSE)</f>
        <v>3488000</v>
      </c>
      <c r="L77" s="109">
        <f t="shared" si="1"/>
        <v>279040</v>
      </c>
      <c r="M77" s="227">
        <f t="shared" si="2"/>
        <v>52320</v>
      </c>
      <c r="N77" s="227">
        <f t="shared" si="3"/>
        <v>34880</v>
      </c>
      <c r="O77" s="227">
        <f t="shared" si="4"/>
        <v>366240</v>
      </c>
      <c r="P77">
        <f>VLOOKUP(B77,GD_CHAM_CONG!$C$1:$BI$780,58,FALSE)</f>
        <v>0</v>
      </c>
      <c r="Q77">
        <f>VLOOKUP(B77,GD_CHAM_CONG!$C$1:$BJ$780,59,FALSE)</f>
        <v>0</v>
      </c>
    </row>
    <row r="78" spans="1:17" ht="14.25" x14ac:dyDescent="0.2">
      <c r="A78" s="49">
        <v>74</v>
      </c>
      <c r="B78" s="50">
        <f>GD_CHUNG!B78</f>
        <v>10641</v>
      </c>
      <c r="C78" s="50" t="str">
        <f>GD_CHUNG!C78</f>
        <v>Nguyễn Kim Oanh</v>
      </c>
      <c r="D78" s="50" t="str">
        <f>GD_CHUNG!D78</f>
        <v>Trưởng phòng</v>
      </c>
      <c r="E78" s="136"/>
      <c r="F78" s="138" t="str">
        <f>VLOOKUP($B78,GD_CHUNG!$B$5:$J$991,6,FALSE)</f>
        <v>HDKX</v>
      </c>
      <c r="G78" s="138">
        <f>VLOOKUP($B78,GD_CHUNG!$B$5:$J$991,7,FALSE)</f>
        <v>0</v>
      </c>
      <c r="H78" s="138">
        <f>VLOOKUP($B78,GD_CHUNG!$B$5:$J$991,8,FALSE)</f>
        <v>0</v>
      </c>
      <c r="I78" s="138">
        <f>VLOOKUP($B78,GD_CHUNG!$B$5:$J$991,9,FALSE)</f>
        <v>0</v>
      </c>
      <c r="J78" s="226">
        <f>IF(COUNTBLANK(GD_CHAM_CONG!U79:AJ79)&gt;=16,1,0)</f>
        <v>0</v>
      </c>
      <c r="K78" s="109">
        <f>VLOOKUP(B78,GD_LCD_HS_LNS!$B$4:$E$1000,4,FALSE)</f>
        <v>5503000</v>
      </c>
      <c r="L78" s="109">
        <f t="shared" si="1"/>
        <v>440240</v>
      </c>
      <c r="M78" s="227">
        <f t="shared" si="2"/>
        <v>82545</v>
      </c>
      <c r="N78" s="227">
        <f t="shared" si="3"/>
        <v>55030</v>
      </c>
      <c r="O78" s="227">
        <f t="shared" si="4"/>
        <v>577815</v>
      </c>
      <c r="P78">
        <f>VLOOKUP(B78,GD_CHAM_CONG!$C$1:$BI$780,58,FALSE)</f>
        <v>0</v>
      </c>
      <c r="Q78">
        <f>VLOOKUP(B78,GD_CHAM_CONG!$C$1:$BJ$780,59,FALSE)</f>
        <v>0</v>
      </c>
    </row>
    <row r="79" spans="1:17" ht="14.25" x14ac:dyDescent="0.2">
      <c r="A79" s="49">
        <v>75</v>
      </c>
      <c r="B79" s="50">
        <f>GD_CHUNG!B79</f>
        <v>10640</v>
      </c>
      <c r="C79" s="50" t="str">
        <f>GD_CHUNG!C79</f>
        <v>Trần Phương Dung</v>
      </c>
      <c r="D79" s="50" t="str">
        <f>GD_CHUNG!D79</f>
        <v>Phó Trưởng Phòng</v>
      </c>
      <c r="E79" s="136"/>
      <c r="F79" s="138" t="str">
        <f>VLOOKUP($B79,GD_CHUNG!$B$5:$J$991,6,FALSE)</f>
        <v>HDKX</v>
      </c>
      <c r="G79" s="138">
        <f>VLOOKUP($B79,GD_CHUNG!$B$5:$J$991,7,FALSE)</f>
        <v>0</v>
      </c>
      <c r="H79" s="138">
        <f>VLOOKUP($B79,GD_CHUNG!$B$5:$J$991,8,FALSE)</f>
        <v>0</v>
      </c>
      <c r="I79" s="138">
        <f>VLOOKUP($B79,GD_CHUNG!$B$5:$J$991,9,FALSE)</f>
        <v>0</v>
      </c>
      <c r="J79" s="226">
        <f>IF(COUNTBLANK(GD_CHAM_CONG!U80:AJ80)&gt;=16,1,0)</f>
        <v>0</v>
      </c>
      <c r="K79" s="109">
        <f>VLOOKUP(B79,GD_LCD_HS_LNS!$B$4:$E$1000,4,FALSE)</f>
        <v>5309000</v>
      </c>
      <c r="L79" s="109">
        <f t="shared" si="1"/>
        <v>424720</v>
      </c>
      <c r="M79" s="227">
        <f t="shared" si="2"/>
        <v>79635</v>
      </c>
      <c r="N79" s="227">
        <f t="shared" si="3"/>
        <v>53090</v>
      </c>
      <c r="O79" s="227">
        <f t="shared" si="4"/>
        <v>557445</v>
      </c>
      <c r="P79">
        <f>VLOOKUP(B79,GD_CHAM_CONG!$C$1:$BI$780,58,FALSE)</f>
        <v>0</v>
      </c>
      <c r="Q79">
        <f>VLOOKUP(B79,GD_CHAM_CONG!$C$1:$BJ$780,59,FALSE)</f>
        <v>0</v>
      </c>
    </row>
    <row r="80" spans="1:17" ht="14.25" x14ac:dyDescent="0.2">
      <c r="A80" s="49">
        <v>76</v>
      </c>
      <c r="B80" s="50">
        <f>GD_CHUNG!B80</f>
        <v>10629</v>
      </c>
      <c r="C80" s="50" t="str">
        <f>GD_CHUNG!C80</f>
        <v>Nguyễn Thị Cúc</v>
      </c>
      <c r="D80" s="50" t="str">
        <f>GD_CHUNG!D80</f>
        <v>Đội trưởng</v>
      </c>
      <c r="E80" s="136"/>
      <c r="F80" s="138" t="str">
        <f>VLOOKUP($B80,GD_CHUNG!$B$5:$J$991,6,FALSE)</f>
        <v>HDKX</v>
      </c>
      <c r="G80" s="138">
        <f>VLOOKUP($B80,GD_CHUNG!$B$5:$J$991,7,FALSE)</f>
        <v>0</v>
      </c>
      <c r="H80" s="138">
        <f>VLOOKUP($B80,GD_CHUNG!$B$5:$J$991,8,FALSE)</f>
        <v>0</v>
      </c>
      <c r="I80" s="138">
        <f>VLOOKUP($B80,GD_CHUNG!$B$5:$J$991,9,FALSE)</f>
        <v>1</v>
      </c>
      <c r="J80" s="226">
        <f>IF(COUNTBLANK(GD_CHAM_CONG!U81:AJ81)&gt;=16,1,0)</f>
        <v>0</v>
      </c>
      <c r="K80" s="109">
        <f>VLOOKUP(B80,GD_LCD_HS_LNS!$B$4:$E$1000,4,FALSE)</f>
        <v>5115000</v>
      </c>
      <c r="L80" s="109">
        <f t="shared" si="1"/>
        <v>0</v>
      </c>
      <c r="M80" s="227">
        <f t="shared" si="2"/>
        <v>0</v>
      </c>
      <c r="N80" s="227">
        <f t="shared" si="3"/>
        <v>0</v>
      </c>
      <c r="O80" s="227">
        <f t="shared" si="4"/>
        <v>0</v>
      </c>
      <c r="P80">
        <f>VLOOKUP(B80,GD_CHAM_CONG!$C$1:$BI$780,58,FALSE)</f>
        <v>0</v>
      </c>
      <c r="Q80">
        <f>VLOOKUP(B80,GD_CHAM_CONG!$C$1:$BJ$780,59,FALSE)</f>
        <v>0</v>
      </c>
    </row>
    <row r="81" spans="1:17" ht="14.25" x14ac:dyDescent="0.2">
      <c r="A81" s="49">
        <v>77</v>
      </c>
      <c r="B81" s="50">
        <f>GD_CHUNG!B81</f>
        <v>10628</v>
      </c>
      <c r="C81" s="50" t="str">
        <f>GD_CHUNG!C81</f>
        <v>Nguyễn Thị Thu Hà</v>
      </c>
      <c r="D81" s="50" t="str">
        <f>GD_CHUNG!D81</f>
        <v>Phó đội trưởng</v>
      </c>
      <c r="E81" s="136"/>
      <c r="F81" s="138" t="str">
        <f>VLOOKUP($B81,GD_CHUNG!$B$5:$J$991,6,FALSE)</f>
        <v>HDKX</v>
      </c>
      <c r="G81" s="138">
        <f>VLOOKUP($B81,GD_CHUNG!$B$5:$J$991,7,FALSE)</f>
        <v>0</v>
      </c>
      <c r="H81" s="138">
        <f>VLOOKUP($B81,GD_CHUNG!$B$5:$J$991,8,FALSE)</f>
        <v>0</v>
      </c>
      <c r="I81" s="138">
        <f>VLOOKUP($B81,GD_CHUNG!$B$5:$J$991,9,FALSE)</f>
        <v>0</v>
      </c>
      <c r="J81" s="226">
        <f>IF(COUNTBLANK(GD_CHAM_CONG!U82:AJ82)&gt;=16,1,0)</f>
        <v>0</v>
      </c>
      <c r="K81" s="109">
        <f>VLOOKUP(B81,GD_LCD_HS_LNS!$B$4:$E$1000,4,FALSE)</f>
        <v>4921000</v>
      </c>
      <c r="L81" s="109">
        <f t="shared" si="1"/>
        <v>393680</v>
      </c>
      <c r="M81" s="227">
        <f t="shared" si="2"/>
        <v>73815</v>
      </c>
      <c r="N81" s="227">
        <f t="shared" si="3"/>
        <v>49210</v>
      </c>
      <c r="O81" s="227">
        <f t="shared" si="4"/>
        <v>516705</v>
      </c>
      <c r="P81">
        <f>VLOOKUP(B81,GD_CHAM_CONG!$C$1:$BI$780,58,FALSE)</f>
        <v>0</v>
      </c>
      <c r="Q81">
        <f>VLOOKUP(B81,GD_CHAM_CONG!$C$1:$BJ$780,59,FALSE)</f>
        <v>0</v>
      </c>
    </row>
    <row r="82" spans="1:17" ht="14.25" x14ac:dyDescent="0.2">
      <c r="A82" s="49">
        <v>78</v>
      </c>
      <c r="B82" s="50">
        <f>GD_CHUNG!B82</f>
        <v>12555</v>
      </c>
      <c r="C82" s="50" t="str">
        <f>GD_CHUNG!C82</f>
        <v>Đinh Thanh Ngân</v>
      </c>
      <c r="D82" s="50" t="str">
        <f>GD_CHUNG!D82</f>
        <v>Nhân viên phục vụ hành khách hàng hóa</v>
      </c>
      <c r="E82" s="136"/>
      <c r="F82" s="138" t="str">
        <f>VLOOKUP($B82,GD_CHUNG!$B$5:$J$991,6,FALSE)</f>
        <v>HD3N</v>
      </c>
      <c r="G82" s="138">
        <f>VLOOKUP($B82,GD_CHUNG!$B$5:$J$991,7,FALSE)</f>
        <v>0</v>
      </c>
      <c r="H82" s="138">
        <f>VLOOKUP($B82,GD_CHUNG!$B$5:$J$991,8,FALSE)</f>
        <v>0</v>
      </c>
      <c r="I82" s="138">
        <f>VLOOKUP($B82,GD_CHUNG!$B$5:$J$991,9,FALSE)</f>
        <v>0</v>
      </c>
      <c r="J82" s="226">
        <f>IF(COUNTBLANK(GD_CHAM_CONG!U83:AJ83)&gt;=16,1,0)</f>
        <v>0</v>
      </c>
      <c r="K82" s="109">
        <f>VLOOKUP(B82,GD_LCD_HS_LNS!$B$4:$E$1000,4,FALSE)</f>
        <v>3875000</v>
      </c>
      <c r="L82" s="109">
        <f t="shared" si="1"/>
        <v>310000</v>
      </c>
      <c r="M82" s="227">
        <f t="shared" si="2"/>
        <v>58125</v>
      </c>
      <c r="N82" s="227">
        <f t="shared" si="3"/>
        <v>38750</v>
      </c>
      <c r="O82" s="227">
        <f t="shared" si="4"/>
        <v>406875</v>
      </c>
      <c r="P82">
        <f>VLOOKUP(B82,GD_CHAM_CONG!$C$1:$BI$780,58,FALSE)</f>
        <v>0</v>
      </c>
      <c r="Q82">
        <f>VLOOKUP(B82,GD_CHAM_CONG!$C$1:$BJ$780,59,FALSE)</f>
        <v>0</v>
      </c>
    </row>
    <row r="83" spans="1:17" ht="14.25" x14ac:dyDescent="0.2">
      <c r="A83" s="49">
        <v>79</v>
      </c>
      <c r="B83" s="50">
        <f>GD_CHUNG!B83</f>
        <v>12561</v>
      </c>
      <c r="C83" s="50" t="str">
        <f>GD_CHUNG!C83</f>
        <v>Lê Thị Hồng Vân</v>
      </c>
      <c r="D83" s="50" t="str">
        <f>GD_CHUNG!D83</f>
        <v>Nhân viên phục vụ hành khách hàng hóa</v>
      </c>
      <c r="E83" s="136"/>
      <c r="F83" s="138" t="str">
        <f>VLOOKUP($B83,GD_CHUNG!$B$5:$J$991,6,FALSE)</f>
        <v>HD3N</v>
      </c>
      <c r="G83" s="138">
        <f>VLOOKUP($B83,GD_CHUNG!$B$5:$J$991,7,FALSE)</f>
        <v>0</v>
      </c>
      <c r="H83" s="138">
        <f>VLOOKUP($B83,GD_CHUNG!$B$5:$J$991,8,FALSE)</f>
        <v>0</v>
      </c>
      <c r="I83" s="138">
        <f>VLOOKUP($B83,GD_CHUNG!$B$5:$J$991,9,FALSE)</f>
        <v>0</v>
      </c>
      <c r="J83" s="226">
        <f>IF(COUNTBLANK(GD_CHAM_CONG!U84:AJ84)&gt;=16,1,0)</f>
        <v>0</v>
      </c>
      <c r="K83" s="109">
        <f>VLOOKUP(B83,GD_LCD_HS_LNS!$B$4:$E$1000,4,FALSE)</f>
        <v>3875000</v>
      </c>
      <c r="L83" s="109">
        <f t="shared" si="1"/>
        <v>310000</v>
      </c>
      <c r="M83" s="227">
        <f t="shared" si="2"/>
        <v>58125</v>
      </c>
      <c r="N83" s="227">
        <f t="shared" si="3"/>
        <v>38750</v>
      </c>
      <c r="O83" s="227">
        <f t="shared" si="4"/>
        <v>406875</v>
      </c>
      <c r="P83">
        <f>VLOOKUP(B83,GD_CHAM_CONG!$C$1:$BI$780,58,FALSE)</f>
        <v>0</v>
      </c>
      <c r="Q83">
        <f>VLOOKUP(B83,GD_CHAM_CONG!$C$1:$BJ$780,59,FALSE)</f>
        <v>0</v>
      </c>
    </row>
    <row r="84" spans="1:17" ht="14.25" x14ac:dyDescent="0.2">
      <c r="A84" s="49">
        <v>80</v>
      </c>
      <c r="B84" s="50">
        <f>GD_CHUNG!B84</f>
        <v>12564</v>
      </c>
      <c r="C84" s="50" t="str">
        <f>GD_CHUNG!C84</f>
        <v>Đặng Thị Thu Hà</v>
      </c>
      <c r="D84" s="50" t="str">
        <f>GD_CHUNG!D84</f>
        <v>Nhân viên phục vụ hành khách hàng hóa</v>
      </c>
      <c r="E84" s="136"/>
      <c r="F84" s="138" t="str">
        <f>VLOOKUP($B84,GD_CHUNG!$B$5:$J$991,6,FALSE)</f>
        <v>HD3N</v>
      </c>
      <c r="G84" s="138">
        <f>VLOOKUP($B84,GD_CHUNG!$B$5:$J$991,7,FALSE)</f>
        <v>0</v>
      </c>
      <c r="H84" s="138">
        <f>VLOOKUP($B84,GD_CHUNG!$B$5:$J$991,8,FALSE)</f>
        <v>0</v>
      </c>
      <c r="I84" s="138">
        <f>VLOOKUP($B84,GD_CHUNG!$B$5:$J$991,9,FALSE)</f>
        <v>0</v>
      </c>
      <c r="J84" s="226">
        <f>IF(COUNTBLANK(GD_CHAM_CONG!U85:AJ85)&gt;=16,1,0)</f>
        <v>0</v>
      </c>
      <c r="K84" s="109">
        <f>VLOOKUP(B84,GD_LCD_HS_LNS!$B$4:$E$1000,4,FALSE)</f>
        <v>3875000</v>
      </c>
      <c r="L84" s="109">
        <f t="shared" si="1"/>
        <v>310000</v>
      </c>
      <c r="M84" s="227">
        <f t="shared" si="2"/>
        <v>58125</v>
      </c>
      <c r="N84" s="227">
        <f t="shared" si="3"/>
        <v>38750</v>
      </c>
      <c r="O84" s="227">
        <f t="shared" si="4"/>
        <v>406875</v>
      </c>
      <c r="P84">
        <f>VLOOKUP(B84,GD_CHAM_CONG!$C$1:$BI$780,58,FALSE)</f>
        <v>0</v>
      </c>
      <c r="Q84">
        <f>VLOOKUP(B84,GD_CHAM_CONG!$C$1:$BJ$780,59,FALSE)</f>
        <v>0</v>
      </c>
    </row>
    <row r="85" spans="1:17" ht="14.25" x14ac:dyDescent="0.2">
      <c r="A85" s="49">
        <v>81</v>
      </c>
      <c r="B85" s="50">
        <f>GD_CHUNG!B85</f>
        <v>12569</v>
      </c>
      <c r="C85" s="50" t="str">
        <f>GD_CHUNG!C85</f>
        <v>Cấn Hà An</v>
      </c>
      <c r="D85" s="50" t="str">
        <f>GD_CHUNG!D85</f>
        <v>Nhân viên phục vụ hành khách hàng hóa</v>
      </c>
      <c r="E85" s="136"/>
      <c r="F85" s="138" t="str">
        <f>VLOOKUP($B85,GD_CHUNG!$B$5:$J$991,6,FALSE)</f>
        <v>HD3N</v>
      </c>
      <c r="G85" s="138">
        <f>VLOOKUP($B85,GD_CHUNG!$B$5:$J$991,7,FALSE)</f>
        <v>0</v>
      </c>
      <c r="H85" s="138">
        <f>VLOOKUP($B85,GD_CHUNG!$B$5:$J$991,8,FALSE)</f>
        <v>0</v>
      </c>
      <c r="I85" s="138">
        <f>VLOOKUP($B85,GD_CHUNG!$B$5:$J$991,9,FALSE)</f>
        <v>0</v>
      </c>
      <c r="J85" s="226">
        <f>IF(COUNTBLANK(GD_CHAM_CONG!U86:AJ86)&gt;=16,1,0)</f>
        <v>0</v>
      </c>
      <c r="K85" s="109">
        <f>VLOOKUP(B85,GD_LCD_HS_LNS!$B$4:$E$1000,4,FALSE)</f>
        <v>3875000</v>
      </c>
      <c r="L85" s="109">
        <f t="shared" si="1"/>
        <v>310000</v>
      </c>
      <c r="M85" s="227">
        <f t="shared" si="2"/>
        <v>58125</v>
      </c>
      <c r="N85" s="227">
        <f t="shared" si="3"/>
        <v>38750</v>
      </c>
      <c r="O85" s="227">
        <f t="shared" si="4"/>
        <v>406875</v>
      </c>
      <c r="P85">
        <f>VLOOKUP(B85,GD_CHAM_CONG!$C$1:$BI$780,58,FALSE)</f>
        <v>0</v>
      </c>
      <c r="Q85">
        <f>VLOOKUP(B85,GD_CHAM_CONG!$C$1:$BJ$780,59,FALSE)</f>
        <v>0</v>
      </c>
    </row>
    <row r="86" spans="1:17" ht="14.25" x14ac:dyDescent="0.2">
      <c r="A86" s="49">
        <v>82</v>
      </c>
      <c r="B86" s="50">
        <f>GD_CHUNG!B86</f>
        <v>12570</v>
      </c>
      <c r="C86" s="50" t="str">
        <f>GD_CHUNG!C86</f>
        <v>Nguyễn Hoàng Hải</v>
      </c>
      <c r="D86" s="50" t="str">
        <f>GD_CHUNG!D86</f>
        <v>Nhân viên phục vụ hành khách hàng hóa</v>
      </c>
      <c r="E86" s="136"/>
      <c r="F86" s="138" t="str">
        <f>VLOOKUP($B86,GD_CHUNG!$B$5:$J$991,6,FALSE)</f>
        <v>HD3N</v>
      </c>
      <c r="G86" s="138">
        <f>VLOOKUP($B86,GD_CHUNG!$B$5:$J$991,7,FALSE)</f>
        <v>0</v>
      </c>
      <c r="H86" s="138">
        <f>VLOOKUP($B86,GD_CHUNG!$B$5:$J$991,8,FALSE)</f>
        <v>0</v>
      </c>
      <c r="I86" s="138">
        <f>VLOOKUP($B86,GD_CHUNG!$B$5:$J$991,9,FALSE)</f>
        <v>0</v>
      </c>
      <c r="J86" s="226">
        <f>IF(COUNTBLANK(GD_CHAM_CONG!U87:AJ87)&gt;=16,1,0)</f>
        <v>0</v>
      </c>
      <c r="K86" s="109">
        <f>VLOOKUP(B86,GD_LCD_HS_LNS!$B$4:$E$1000,4,FALSE)</f>
        <v>3875000</v>
      </c>
      <c r="L86" s="109">
        <f t="shared" si="1"/>
        <v>310000</v>
      </c>
      <c r="M86" s="227">
        <f t="shared" si="2"/>
        <v>58125</v>
      </c>
      <c r="N86" s="227">
        <f t="shared" si="3"/>
        <v>38750</v>
      </c>
      <c r="O86" s="227">
        <f t="shared" si="4"/>
        <v>406875</v>
      </c>
      <c r="P86">
        <f>VLOOKUP(B86,GD_CHAM_CONG!$C$1:$BI$780,58,FALSE)</f>
        <v>0</v>
      </c>
      <c r="Q86">
        <f>VLOOKUP(B86,GD_CHAM_CONG!$C$1:$BJ$780,59,FALSE)</f>
        <v>0</v>
      </c>
    </row>
    <row r="87" spans="1:17" ht="14.25" x14ac:dyDescent="0.2">
      <c r="A87" s="49">
        <v>83</v>
      </c>
      <c r="B87" s="50">
        <f>GD_CHUNG!B87</f>
        <v>13382</v>
      </c>
      <c r="C87" s="50" t="str">
        <f>GD_CHUNG!C87</f>
        <v>Nguyễn Thị Bích Thảo</v>
      </c>
      <c r="D87" s="50" t="str">
        <f>GD_CHUNG!D87</f>
        <v>Nhân viên phục vụ hành khách hàng hóa</v>
      </c>
      <c r="E87" s="136"/>
      <c r="F87" s="138" t="str">
        <f>VLOOKUP($B87,GD_CHUNG!$B$5:$J$991,6,FALSE)</f>
        <v>HDKX</v>
      </c>
      <c r="G87" s="138">
        <f>VLOOKUP($B87,GD_CHUNG!$B$5:$J$991,7,FALSE)</f>
        <v>0</v>
      </c>
      <c r="H87" s="138">
        <f>VLOOKUP($B87,GD_CHUNG!$B$5:$J$991,8,FALSE)</f>
        <v>0</v>
      </c>
      <c r="I87" s="138">
        <f>VLOOKUP($B87,GD_CHUNG!$B$5:$J$991,9,FALSE)</f>
        <v>0</v>
      </c>
      <c r="J87" s="226">
        <f>IF(COUNTBLANK(GD_CHAM_CONG!U88:AJ88)&gt;=16,1,0)</f>
        <v>0</v>
      </c>
      <c r="K87" s="109">
        <f>VLOOKUP(B87,GD_LCD_HS_LNS!$B$4:$E$1000,4,FALSE)</f>
        <v>3875000</v>
      </c>
      <c r="L87" s="109">
        <f t="shared" si="1"/>
        <v>310000</v>
      </c>
      <c r="M87" s="227">
        <f t="shared" si="2"/>
        <v>58125</v>
      </c>
      <c r="N87" s="227">
        <f t="shared" si="3"/>
        <v>38750</v>
      </c>
      <c r="O87" s="227">
        <f t="shared" si="4"/>
        <v>406875</v>
      </c>
      <c r="P87">
        <f>VLOOKUP(B87,GD_CHAM_CONG!$C$1:$BI$780,58,FALSE)</f>
        <v>0</v>
      </c>
      <c r="Q87">
        <f>VLOOKUP(B87,GD_CHAM_CONG!$C$1:$BJ$780,59,FALSE)</f>
        <v>0</v>
      </c>
    </row>
    <row r="88" spans="1:17" ht="14.25" x14ac:dyDescent="0.2">
      <c r="A88" s="49">
        <v>84</v>
      </c>
      <c r="B88" s="50">
        <f>GD_CHUNG!B88</f>
        <v>10570</v>
      </c>
      <c r="C88" s="50" t="str">
        <f>GD_CHUNG!C88</f>
        <v>Phạm Anh Dũng</v>
      </c>
      <c r="D88" s="50" t="str">
        <f>GD_CHUNG!D88</f>
        <v>NV PVHK</v>
      </c>
      <c r="E88" s="136"/>
      <c r="F88" s="138" t="str">
        <f>VLOOKUP($B88,GD_CHUNG!$B$5:$J$991,6,FALSE)</f>
        <v>HDKX</v>
      </c>
      <c r="G88" s="138">
        <f>VLOOKUP($B88,GD_CHUNG!$B$5:$J$991,7,FALSE)</f>
        <v>0</v>
      </c>
      <c r="H88" s="138">
        <f>VLOOKUP($B88,GD_CHUNG!$B$5:$J$991,8,FALSE)</f>
        <v>0</v>
      </c>
      <c r="I88" s="138">
        <f>VLOOKUP($B88,GD_CHUNG!$B$5:$J$991,9,FALSE)</f>
        <v>0</v>
      </c>
      <c r="J88" s="226">
        <f>IF(COUNTBLANK(GD_CHAM_CONG!U89:AJ89)&gt;=16,1,0)</f>
        <v>0</v>
      </c>
      <c r="K88" s="109">
        <f>VLOOKUP(B88,GD_LCD_HS_LNS!$B$4:$E$1000,4,FALSE)</f>
        <v>3875000</v>
      </c>
      <c r="L88" s="109">
        <f t="shared" si="1"/>
        <v>310000</v>
      </c>
      <c r="M88" s="227">
        <f t="shared" si="2"/>
        <v>58125</v>
      </c>
      <c r="N88" s="227">
        <f t="shared" si="3"/>
        <v>38750</v>
      </c>
      <c r="O88" s="227">
        <f t="shared" si="4"/>
        <v>406875</v>
      </c>
      <c r="P88">
        <f>VLOOKUP(B88,GD_CHAM_CONG!$C$1:$BI$780,58,FALSE)</f>
        <v>0</v>
      </c>
      <c r="Q88">
        <f>VLOOKUP(B88,GD_CHAM_CONG!$C$1:$BJ$780,59,FALSE)</f>
        <v>0</v>
      </c>
    </row>
    <row r="89" spans="1:17" ht="14.25" x14ac:dyDescent="0.2">
      <c r="A89" s="49">
        <v>85</v>
      </c>
      <c r="B89" s="50">
        <f>GD_CHUNG!B89</f>
        <v>10583</v>
      </c>
      <c r="C89" s="50" t="str">
        <f>GD_CHUNG!C89</f>
        <v>Nguyễn Thanh Huy</v>
      </c>
      <c r="D89" s="50" t="str">
        <f>GD_CHUNG!D89</f>
        <v>NV PVHK</v>
      </c>
      <c r="E89" s="136"/>
      <c r="F89" s="138" t="str">
        <f>VLOOKUP($B89,GD_CHUNG!$B$5:$J$991,6,FALSE)</f>
        <v>HD3N</v>
      </c>
      <c r="G89" s="138">
        <f>VLOOKUP($B89,GD_CHUNG!$B$5:$J$991,7,FALSE)</f>
        <v>0</v>
      </c>
      <c r="H89" s="138">
        <f>VLOOKUP($B89,GD_CHUNG!$B$5:$J$991,8,FALSE)</f>
        <v>0</v>
      </c>
      <c r="I89" s="138">
        <f>VLOOKUP($B89,GD_CHUNG!$B$5:$J$991,9,FALSE)</f>
        <v>0</v>
      </c>
      <c r="J89" s="226">
        <f>IF(COUNTBLANK(GD_CHAM_CONG!U90:AJ90)&gt;=16,1,0)</f>
        <v>0</v>
      </c>
      <c r="K89" s="109">
        <f>VLOOKUP(B89,GD_LCD_HS_LNS!$B$4:$E$1000,4,FALSE)</f>
        <v>3875000</v>
      </c>
      <c r="L89" s="109">
        <f t="shared" si="1"/>
        <v>310000</v>
      </c>
      <c r="M89" s="227">
        <f t="shared" si="2"/>
        <v>58125</v>
      </c>
      <c r="N89" s="227">
        <f t="shared" si="3"/>
        <v>38750</v>
      </c>
      <c r="O89" s="227">
        <f t="shared" si="4"/>
        <v>406875</v>
      </c>
      <c r="P89">
        <f>VLOOKUP(B89,GD_CHAM_CONG!$C$1:$BI$780,58,FALSE)</f>
        <v>0</v>
      </c>
      <c r="Q89">
        <f>VLOOKUP(B89,GD_CHAM_CONG!$C$1:$BJ$780,59,FALSE)</f>
        <v>0</v>
      </c>
    </row>
    <row r="90" spans="1:17" ht="14.25" x14ac:dyDescent="0.2">
      <c r="A90" s="49">
        <v>86</v>
      </c>
      <c r="B90" s="50">
        <f>GD_CHUNG!B90</f>
        <v>10585</v>
      </c>
      <c r="C90" s="50" t="str">
        <f>GD_CHUNG!C90</f>
        <v>Nguyễn Thị Minh Thu</v>
      </c>
      <c r="D90" s="50" t="str">
        <f>GD_CHUNG!D90</f>
        <v>NV PVHK</v>
      </c>
      <c r="E90" s="136"/>
      <c r="F90" s="138" t="str">
        <f>VLOOKUP($B90,GD_CHUNG!$B$5:$J$991,6,FALSE)</f>
        <v>HD3N</v>
      </c>
      <c r="G90" s="138">
        <f>VLOOKUP($B90,GD_CHUNG!$B$5:$J$991,7,FALSE)</f>
        <v>0</v>
      </c>
      <c r="H90" s="138">
        <f>VLOOKUP($B90,GD_CHUNG!$B$5:$J$991,8,FALSE)</f>
        <v>0</v>
      </c>
      <c r="I90" s="138">
        <f>VLOOKUP($B90,GD_CHUNG!$B$5:$J$991,9,FALSE)</f>
        <v>0</v>
      </c>
      <c r="J90" s="226">
        <f>IF(COUNTBLANK(GD_CHAM_CONG!U91:AJ91)&gt;=16,1,0)</f>
        <v>0</v>
      </c>
      <c r="K90" s="109">
        <f>VLOOKUP(B90,GD_LCD_HS_LNS!$B$4:$E$1000,4,FALSE)</f>
        <v>3875000</v>
      </c>
      <c r="L90" s="109">
        <f t="shared" si="1"/>
        <v>310000</v>
      </c>
      <c r="M90" s="227">
        <f t="shared" si="2"/>
        <v>58125</v>
      </c>
      <c r="N90" s="227">
        <f t="shared" si="3"/>
        <v>38750</v>
      </c>
      <c r="O90" s="227">
        <f t="shared" si="4"/>
        <v>406875</v>
      </c>
      <c r="P90">
        <f>VLOOKUP(B90,GD_CHAM_CONG!$C$1:$BI$780,58,FALSE)</f>
        <v>0</v>
      </c>
      <c r="Q90">
        <f>VLOOKUP(B90,GD_CHAM_CONG!$C$1:$BJ$780,59,FALSE)</f>
        <v>0</v>
      </c>
    </row>
    <row r="91" spans="1:17" ht="14.25" x14ac:dyDescent="0.2">
      <c r="A91" s="49">
        <v>87</v>
      </c>
      <c r="B91" s="50">
        <f>GD_CHUNG!B91</f>
        <v>10586</v>
      </c>
      <c r="C91" s="50" t="str">
        <f>GD_CHUNG!C91</f>
        <v>Nguyễn Thu Hằng</v>
      </c>
      <c r="D91" s="50" t="str">
        <f>GD_CHUNG!D91</f>
        <v>NV PVHK</v>
      </c>
      <c r="E91" s="136"/>
      <c r="F91" s="138" t="str">
        <f>VLOOKUP($B91,GD_CHUNG!$B$5:$J$991,6,FALSE)</f>
        <v>HD3N</v>
      </c>
      <c r="G91" s="138">
        <f>VLOOKUP($B91,GD_CHUNG!$B$5:$J$991,7,FALSE)</f>
        <v>0</v>
      </c>
      <c r="H91" s="138">
        <f>VLOOKUP($B91,GD_CHUNG!$B$5:$J$991,8,FALSE)</f>
        <v>0</v>
      </c>
      <c r="I91" s="138">
        <f>VLOOKUP($B91,GD_CHUNG!$B$5:$J$991,9,FALSE)</f>
        <v>0</v>
      </c>
      <c r="J91" s="226">
        <f>IF(COUNTBLANK(GD_CHAM_CONG!U92:AJ92)&gt;=16,1,0)</f>
        <v>0</v>
      </c>
      <c r="K91" s="109">
        <f>VLOOKUP(B91,GD_LCD_HS_LNS!$B$4:$E$1000,4,FALSE)</f>
        <v>3875000</v>
      </c>
      <c r="L91" s="109">
        <f t="shared" si="1"/>
        <v>310000</v>
      </c>
      <c r="M91" s="227">
        <f t="shared" si="2"/>
        <v>58125</v>
      </c>
      <c r="N91" s="227">
        <f t="shared" si="3"/>
        <v>38750</v>
      </c>
      <c r="O91" s="227">
        <f t="shared" si="4"/>
        <v>406875</v>
      </c>
      <c r="P91">
        <f>VLOOKUP(B91,GD_CHAM_CONG!$C$1:$BI$780,58,FALSE)</f>
        <v>0</v>
      </c>
      <c r="Q91">
        <f>VLOOKUP(B91,GD_CHAM_CONG!$C$1:$BJ$780,59,FALSE)</f>
        <v>0</v>
      </c>
    </row>
    <row r="92" spans="1:17" ht="14.25" x14ac:dyDescent="0.2">
      <c r="A92" s="49">
        <v>88</v>
      </c>
      <c r="B92" s="50">
        <f>GD_CHUNG!B92</f>
        <v>10600</v>
      </c>
      <c r="C92" s="50" t="str">
        <f>GD_CHUNG!C92</f>
        <v>Nguyễn Thị Vân Anh</v>
      </c>
      <c r="D92" s="50" t="str">
        <f>GD_CHUNG!D92</f>
        <v>NV PVHK</v>
      </c>
      <c r="E92" s="136"/>
      <c r="F92" s="138" t="str">
        <f>VLOOKUP($B92,GD_CHUNG!$B$5:$J$991,6,FALSE)</f>
        <v>HD3N</v>
      </c>
      <c r="G92" s="138">
        <f>VLOOKUP($B92,GD_CHUNG!$B$5:$J$991,7,FALSE)</f>
        <v>0</v>
      </c>
      <c r="H92" s="138">
        <f>VLOOKUP($B92,GD_CHUNG!$B$5:$J$991,8,FALSE)</f>
        <v>0</v>
      </c>
      <c r="I92" s="138">
        <f>VLOOKUP($B92,GD_CHUNG!$B$5:$J$991,9,FALSE)</f>
        <v>0</v>
      </c>
      <c r="J92" s="226">
        <f>IF(COUNTBLANK(GD_CHAM_CONG!U93:AJ93)&gt;=16,1,0)</f>
        <v>0</v>
      </c>
      <c r="K92" s="109">
        <f>VLOOKUP(B92,GD_LCD_HS_LNS!$B$4:$E$1000,4,FALSE)</f>
        <v>3875000</v>
      </c>
      <c r="L92" s="109">
        <f t="shared" si="1"/>
        <v>310000</v>
      </c>
      <c r="M92" s="227">
        <f t="shared" si="2"/>
        <v>58125</v>
      </c>
      <c r="N92" s="227">
        <f t="shared" si="3"/>
        <v>38750</v>
      </c>
      <c r="O92" s="227">
        <f t="shared" si="4"/>
        <v>406875</v>
      </c>
      <c r="P92">
        <f>VLOOKUP(B92,GD_CHAM_CONG!$C$1:$BI$780,58,FALSE)</f>
        <v>0</v>
      </c>
      <c r="Q92">
        <f>VLOOKUP(B92,GD_CHAM_CONG!$C$1:$BJ$780,59,FALSE)</f>
        <v>0</v>
      </c>
    </row>
    <row r="93" spans="1:17" ht="14.25" x14ac:dyDescent="0.2">
      <c r="A93" s="49">
        <v>89</v>
      </c>
      <c r="B93" s="50">
        <f>GD_CHUNG!B93</f>
        <v>10601</v>
      </c>
      <c r="C93" s="50" t="str">
        <f>GD_CHUNG!C93</f>
        <v>Phan Thị Hạnh</v>
      </c>
      <c r="D93" s="50" t="str">
        <f>GD_CHUNG!D93</f>
        <v>NV PVHK</v>
      </c>
      <c r="E93" s="136"/>
      <c r="F93" s="138" t="str">
        <f>VLOOKUP($B93,GD_CHUNG!$B$5:$J$991,6,FALSE)</f>
        <v>HD3N</v>
      </c>
      <c r="G93" s="138">
        <f>VLOOKUP($B93,GD_CHUNG!$B$5:$J$991,7,FALSE)</f>
        <v>0</v>
      </c>
      <c r="H93" s="138">
        <f>VLOOKUP($B93,GD_CHUNG!$B$5:$J$991,8,FALSE)</f>
        <v>0</v>
      </c>
      <c r="I93" s="138">
        <f>VLOOKUP($B93,GD_CHUNG!$B$5:$J$991,9,FALSE)</f>
        <v>0</v>
      </c>
      <c r="J93" s="226">
        <f>IF(COUNTBLANK(GD_CHAM_CONG!U94:AJ94)&gt;=16,1,0)</f>
        <v>0</v>
      </c>
      <c r="K93" s="109">
        <f>VLOOKUP(B93,GD_LCD_HS_LNS!$B$4:$E$1000,4,FALSE)</f>
        <v>3875000</v>
      </c>
      <c r="L93" s="109">
        <f t="shared" si="1"/>
        <v>310000</v>
      </c>
      <c r="M93" s="227">
        <f t="shared" si="2"/>
        <v>58125</v>
      </c>
      <c r="N93" s="227">
        <f t="shared" si="3"/>
        <v>38750</v>
      </c>
      <c r="O93" s="227">
        <f t="shared" si="4"/>
        <v>406875</v>
      </c>
      <c r="P93">
        <f>VLOOKUP(B93,GD_CHAM_CONG!$C$1:$BI$780,58,FALSE)</f>
        <v>0</v>
      </c>
      <c r="Q93">
        <f>VLOOKUP(B93,GD_CHAM_CONG!$C$1:$BJ$780,59,FALSE)</f>
        <v>0</v>
      </c>
    </row>
    <row r="94" spans="1:17" ht="14.25" x14ac:dyDescent="0.2">
      <c r="A94" s="49">
        <v>90</v>
      </c>
      <c r="B94" s="50">
        <f>GD_CHUNG!B94</f>
        <v>10608</v>
      </c>
      <c r="C94" s="50" t="str">
        <f>GD_CHUNG!C94</f>
        <v>Nguyễn Thị Hương</v>
      </c>
      <c r="D94" s="50" t="str">
        <f>GD_CHUNG!D94</f>
        <v>NV PVHK</v>
      </c>
      <c r="E94" s="136"/>
      <c r="F94" s="138" t="str">
        <f>VLOOKUP($B94,GD_CHUNG!$B$5:$J$991,6,FALSE)</f>
        <v>HDKX</v>
      </c>
      <c r="G94" s="138">
        <f>VLOOKUP($B94,GD_CHUNG!$B$5:$J$991,7,FALSE)</f>
        <v>0</v>
      </c>
      <c r="H94" s="138">
        <f>VLOOKUP($B94,GD_CHUNG!$B$5:$J$991,8,FALSE)</f>
        <v>0</v>
      </c>
      <c r="I94" s="138">
        <f>VLOOKUP($B94,GD_CHUNG!$B$5:$J$991,9,FALSE)</f>
        <v>0</v>
      </c>
      <c r="J94" s="226">
        <f>IF(COUNTBLANK(GD_CHAM_CONG!U95:AJ95)&gt;=16,1,0)</f>
        <v>0</v>
      </c>
      <c r="K94" s="109">
        <f>VLOOKUP(B94,GD_LCD_HS_LNS!$B$4:$E$1000,4,FALSE)</f>
        <v>3875000</v>
      </c>
      <c r="L94" s="109">
        <f t="shared" si="1"/>
        <v>310000</v>
      </c>
      <c r="M94" s="227">
        <f t="shared" si="2"/>
        <v>58125</v>
      </c>
      <c r="N94" s="227">
        <f t="shared" si="3"/>
        <v>38750</v>
      </c>
      <c r="O94" s="227">
        <f t="shared" si="4"/>
        <v>406875</v>
      </c>
      <c r="P94">
        <f>VLOOKUP(B94,GD_CHAM_CONG!$C$1:$BI$780,58,FALSE)</f>
        <v>0</v>
      </c>
      <c r="Q94">
        <f>VLOOKUP(B94,GD_CHAM_CONG!$C$1:$BJ$780,59,FALSE)</f>
        <v>0</v>
      </c>
    </row>
    <row r="95" spans="1:17" ht="14.25" x14ac:dyDescent="0.2">
      <c r="A95" s="49">
        <v>91</v>
      </c>
      <c r="B95" s="50">
        <f>GD_CHUNG!B95</f>
        <v>10624</v>
      </c>
      <c r="C95" s="50" t="str">
        <f>GD_CHUNG!C95</f>
        <v>Nguyễn Huyền Trang</v>
      </c>
      <c r="D95" s="50" t="str">
        <f>GD_CHUNG!D95</f>
        <v>NV PVHK</v>
      </c>
      <c r="E95" s="136"/>
      <c r="F95" s="138" t="str">
        <f>VLOOKUP($B95,GD_CHUNG!$B$5:$J$991,6,FALSE)</f>
        <v>HDKX</v>
      </c>
      <c r="G95" s="138">
        <f>VLOOKUP($B95,GD_CHUNG!$B$5:$J$991,7,FALSE)</f>
        <v>0</v>
      </c>
      <c r="H95" s="138">
        <f>VLOOKUP($B95,GD_CHUNG!$B$5:$J$991,8,FALSE)</f>
        <v>0</v>
      </c>
      <c r="I95" s="138">
        <f>VLOOKUP($B95,GD_CHUNG!$B$5:$J$991,9,FALSE)</f>
        <v>1</v>
      </c>
      <c r="J95" s="226">
        <f>IF(COUNTBLANK(GD_CHAM_CONG!U96:AJ96)&gt;=16,1,0)</f>
        <v>0</v>
      </c>
      <c r="K95" s="109">
        <f>VLOOKUP(B95,GD_LCD_HS_LNS!$B$4:$E$1000,4,FALSE)</f>
        <v>3875000</v>
      </c>
      <c r="L95" s="109">
        <f t="shared" si="1"/>
        <v>0</v>
      </c>
      <c r="M95" s="227">
        <f t="shared" si="2"/>
        <v>0</v>
      </c>
      <c r="N95" s="227">
        <f t="shared" si="3"/>
        <v>0</v>
      </c>
      <c r="O95" s="227">
        <f t="shared" si="4"/>
        <v>0</v>
      </c>
      <c r="P95">
        <f>VLOOKUP(B95,GD_CHAM_CONG!$C$1:$BI$780,58,FALSE)</f>
        <v>0</v>
      </c>
      <c r="Q95">
        <f>VLOOKUP(B95,GD_CHAM_CONG!$C$1:$BJ$780,59,FALSE)</f>
        <v>0</v>
      </c>
    </row>
    <row r="96" spans="1:17" ht="14.25" x14ac:dyDescent="0.2">
      <c r="A96" s="49">
        <v>92</v>
      </c>
      <c r="B96" s="50">
        <f>GD_CHUNG!B96</f>
        <v>10625</v>
      </c>
      <c r="C96" s="50" t="str">
        <f>GD_CHUNG!C96</f>
        <v>Vương Thị Thanh Nhàn</v>
      </c>
      <c r="D96" s="50" t="str">
        <f>GD_CHUNG!D96</f>
        <v>NV PVHK</v>
      </c>
      <c r="E96" s="136"/>
      <c r="F96" s="138" t="str">
        <f>VLOOKUP($B96,GD_CHUNG!$B$5:$J$991,6,FALSE)</f>
        <v>HDKX</v>
      </c>
      <c r="G96" s="138">
        <f>VLOOKUP($B96,GD_CHUNG!$B$5:$J$991,7,FALSE)</f>
        <v>0</v>
      </c>
      <c r="H96" s="138">
        <f>VLOOKUP($B96,GD_CHUNG!$B$5:$J$991,8,FALSE)</f>
        <v>0</v>
      </c>
      <c r="I96" s="138">
        <f>VLOOKUP($B96,GD_CHUNG!$B$5:$J$991,9,FALSE)</f>
        <v>0</v>
      </c>
      <c r="J96" s="226">
        <f>IF(COUNTBLANK(GD_CHAM_CONG!U97:AJ97)&gt;=16,1,0)</f>
        <v>0</v>
      </c>
      <c r="K96" s="109">
        <f>VLOOKUP(B96,GD_LCD_HS_LNS!$B$4:$E$1000,4,FALSE)</f>
        <v>3875000</v>
      </c>
      <c r="L96" s="109">
        <f t="shared" si="1"/>
        <v>310000</v>
      </c>
      <c r="M96" s="227">
        <f t="shared" si="2"/>
        <v>58125</v>
      </c>
      <c r="N96" s="227">
        <f t="shared" si="3"/>
        <v>38750</v>
      </c>
      <c r="O96" s="227">
        <f t="shared" si="4"/>
        <v>406875</v>
      </c>
      <c r="P96">
        <f>VLOOKUP(B96,GD_CHAM_CONG!$C$1:$BI$780,58,FALSE)</f>
        <v>0</v>
      </c>
      <c r="Q96">
        <f>VLOOKUP(B96,GD_CHAM_CONG!$C$1:$BJ$780,59,FALSE)</f>
        <v>0</v>
      </c>
    </row>
    <row r="97" spans="1:17" ht="14.25" x14ac:dyDescent="0.2">
      <c r="A97" s="49">
        <v>93</v>
      </c>
      <c r="B97" s="50">
        <f>GD_CHUNG!B97</f>
        <v>10633</v>
      </c>
      <c r="C97" s="50" t="str">
        <f>GD_CHUNG!C97</f>
        <v>Quàng Thị Phúc</v>
      </c>
      <c r="D97" s="50" t="str">
        <f>GD_CHUNG!D97</f>
        <v>NV PVHK</v>
      </c>
      <c r="E97" s="136"/>
      <c r="F97" s="138" t="str">
        <f>VLOOKUP($B97,GD_CHUNG!$B$5:$J$991,6,FALSE)</f>
        <v>HDKX</v>
      </c>
      <c r="G97" s="138">
        <f>VLOOKUP($B97,GD_CHUNG!$B$5:$J$991,7,FALSE)</f>
        <v>0</v>
      </c>
      <c r="H97" s="138">
        <f>VLOOKUP($B97,GD_CHUNG!$B$5:$J$991,8,FALSE)</f>
        <v>0</v>
      </c>
      <c r="I97" s="138">
        <f>VLOOKUP($B97,GD_CHUNG!$B$5:$J$991,9,FALSE)</f>
        <v>0</v>
      </c>
      <c r="J97" s="226">
        <f>IF(COUNTBLANK(GD_CHAM_CONG!U98:AJ98)&gt;=16,1,0)</f>
        <v>0</v>
      </c>
      <c r="K97" s="109">
        <f>VLOOKUP(B97,GD_LCD_HS_LNS!$B$4:$E$1000,4,FALSE)</f>
        <v>4553000</v>
      </c>
      <c r="L97" s="109">
        <f t="shared" si="1"/>
        <v>364240</v>
      </c>
      <c r="M97" s="227">
        <f t="shared" si="2"/>
        <v>68295</v>
      </c>
      <c r="N97" s="227">
        <f t="shared" si="3"/>
        <v>45530</v>
      </c>
      <c r="O97" s="227">
        <f t="shared" si="4"/>
        <v>478065</v>
      </c>
      <c r="P97">
        <f>VLOOKUP(B97,GD_CHAM_CONG!$C$1:$BI$780,58,FALSE)</f>
        <v>0</v>
      </c>
      <c r="Q97">
        <f>VLOOKUP(B97,GD_CHAM_CONG!$C$1:$BJ$780,59,FALSE)</f>
        <v>0</v>
      </c>
    </row>
    <row r="98" spans="1:17" ht="14.25" x14ac:dyDescent="0.2">
      <c r="A98" s="49">
        <v>94</v>
      </c>
      <c r="B98" s="50">
        <f>GD_CHUNG!B98</f>
        <v>10634</v>
      </c>
      <c r="C98" s="50" t="str">
        <f>GD_CHUNG!C98</f>
        <v>Phạm Thị Thanh Hoa</v>
      </c>
      <c r="D98" s="50" t="str">
        <f>GD_CHUNG!D98</f>
        <v>NV PVHK</v>
      </c>
      <c r="E98" s="136"/>
      <c r="F98" s="138" t="str">
        <f>VLOOKUP($B98,GD_CHUNG!$B$5:$J$991,6,FALSE)</f>
        <v>HDKX</v>
      </c>
      <c r="G98" s="138">
        <f>VLOOKUP($B98,GD_CHUNG!$B$5:$J$991,7,FALSE)</f>
        <v>0</v>
      </c>
      <c r="H98" s="138">
        <f>VLOOKUP($B98,GD_CHUNG!$B$5:$J$991,8,FALSE)</f>
        <v>0</v>
      </c>
      <c r="I98" s="138">
        <f>VLOOKUP($B98,GD_CHUNG!$B$5:$J$991,9,FALSE)</f>
        <v>0</v>
      </c>
      <c r="J98" s="226">
        <f>IF(COUNTBLANK(GD_CHAM_CONG!U99:AJ99)&gt;=16,1,0)</f>
        <v>0</v>
      </c>
      <c r="K98" s="109">
        <f>VLOOKUP(B98,GD_LCD_HS_LNS!$B$4:$E$1000,4,FALSE)</f>
        <v>3875000</v>
      </c>
      <c r="L98" s="109">
        <f t="shared" si="1"/>
        <v>310000</v>
      </c>
      <c r="M98" s="227">
        <f t="shared" si="2"/>
        <v>58125</v>
      </c>
      <c r="N98" s="227">
        <f t="shared" si="3"/>
        <v>38750</v>
      </c>
      <c r="O98" s="227">
        <f t="shared" si="4"/>
        <v>406875</v>
      </c>
      <c r="P98">
        <f>VLOOKUP(B98,GD_CHAM_CONG!$C$1:$BI$780,58,FALSE)</f>
        <v>0</v>
      </c>
      <c r="Q98">
        <f>VLOOKUP(B98,GD_CHAM_CONG!$C$1:$BJ$780,59,FALSE)</f>
        <v>0</v>
      </c>
    </row>
    <row r="99" spans="1:17" ht="14.25" x14ac:dyDescent="0.2">
      <c r="A99" s="49">
        <v>95</v>
      </c>
      <c r="B99" s="50">
        <f>GD_CHUNG!B99</f>
        <v>10635</v>
      </c>
      <c r="C99" s="50" t="str">
        <f>GD_CHUNG!C99</f>
        <v>Đào Thị Mận</v>
      </c>
      <c r="D99" s="50" t="str">
        <f>GD_CHUNG!D99</f>
        <v>NV PVHK</v>
      </c>
      <c r="E99" s="136"/>
      <c r="F99" s="138" t="str">
        <f>VLOOKUP($B99,GD_CHUNG!$B$5:$J$991,6,FALSE)</f>
        <v>HDKX</v>
      </c>
      <c r="G99" s="138">
        <f>VLOOKUP($B99,GD_CHUNG!$B$5:$J$991,7,FALSE)</f>
        <v>0</v>
      </c>
      <c r="H99" s="138">
        <f>VLOOKUP($B99,GD_CHUNG!$B$5:$J$991,8,FALSE)</f>
        <v>0</v>
      </c>
      <c r="I99" s="138">
        <f>VLOOKUP($B99,GD_CHUNG!$B$5:$J$991,9,FALSE)</f>
        <v>0</v>
      </c>
      <c r="J99" s="226">
        <f>IF(COUNTBLANK(GD_CHAM_CONG!U100:AJ100)&gt;=16,1,0)</f>
        <v>0</v>
      </c>
      <c r="K99" s="109">
        <f>VLOOKUP(B99,GD_LCD_HS_LNS!$B$4:$E$1000,4,FALSE)</f>
        <v>4553000</v>
      </c>
      <c r="L99" s="109">
        <f t="shared" si="1"/>
        <v>364240</v>
      </c>
      <c r="M99" s="227">
        <f t="shared" si="2"/>
        <v>68295</v>
      </c>
      <c r="N99" s="227">
        <f t="shared" si="3"/>
        <v>45530</v>
      </c>
      <c r="O99" s="227">
        <f t="shared" si="4"/>
        <v>478065</v>
      </c>
      <c r="P99">
        <f>VLOOKUP(B99,GD_CHAM_CONG!$C$1:$BI$780,58,FALSE)</f>
        <v>0</v>
      </c>
      <c r="Q99">
        <f>VLOOKUP(B99,GD_CHAM_CONG!$C$1:$BJ$780,59,FALSE)</f>
        <v>0</v>
      </c>
    </row>
    <row r="100" spans="1:17" ht="14.25" x14ac:dyDescent="0.2">
      <c r="A100" s="49">
        <v>96</v>
      </c>
      <c r="B100" s="50">
        <f>GD_CHUNG!B100</f>
        <v>11105</v>
      </c>
      <c r="C100" s="50" t="str">
        <f>GD_CHUNG!C100</f>
        <v>Ngô Minh Thanh</v>
      </c>
      <c r="D100" s="50" t="str">
        <f>GD_CHUNG!D100</f>
        <v>NV PVHK</v>
      </c>
      <c r="E100" s="136"/>
      <c r="F100" s="138" t="str">
        <f>VLOOKUP($B100,GD_CHUNG!$B$5:$J$991,6,FALSE)</f>
        <v>HD3N</v>
      </c>
      <c r="G100" s="138">
        <f>VLOOKUP($B100,GD_CHUNG!$B$5:$J$991,7,FALSE)</f>
        <v>0</v>
      </c>
      <c r="H100" s="138">
        <f>VLOOKUP($B100,GD_CHUNG!$B$5:$J$991,8,FALSE)</f>
        <v>0</v>
      </c>
      <c r="I100" s="138">
        <f>VLOOKUP($B100,GD_CHUNG!$B$5:$J$991,9,FALSE)</f>
        <v>0</v>
      </c>
      <c r="J100" s="226">
        <f>IF(COUNTBLANK(GD_CHAM_CONG!U101:AJ101)&gt;=16,1,0)</f>
        <v>0</v>
      </c>
      <c r="K100" s="109">
        <f>VLOOKUP(B100,GD_LCD_HS_LNS!$B$4:$E$1000,4,FALSE)</f>
        <v>3875000</v>
      </c>
      <c r="L100" s="109">
        <f t="shared" si="1"/>
        <v>310000</v>
      </c>
      <c r="M100" s="227">
        <f t="shared" si="2"/>
        <v>58125</v>
      </c>
      <c r="N100" s="227">
        <f t="shared" si="3"/>
        <v>38750</v>
      </c>
      <c r="O100" s="227">
        <f t="shared" si="4"/>
        <v>406875</v>
      </c>
      <c r="P100">
        <f>VLOOKUP(B100,GD_CHAM_CONG!$C$1:$BI$780,58,FALSE)</f>
        <v>0</v>
      </c>
      <c r="Q100">
        <f>VLOOKUP(B100,GD_CHAM_CONG!$C$1:$BJ$780,59,FALSE)</f>
        <v>0</v>
      </c>
    </row>
    <row r="101" spans="1:17" ht="14.25" x14ac:dyDescent="0.2">
      <c r="A101" s="49">
        <v>97</v>
      </c>
      <c r="B101" s="50">
        <f>GD_CHUNG!B101</f>
        <v>11107</v>
      </c>
      <c r="C101" s="50" t="str">
        <f>GD_CHUNG!C101</f>
        <v>Vũ Thị Thơm</v>
      </c>
      <c r="D101" s="50" t="str">
        <f>GD_CHUNG!D101</f>
        <v>NV PVHK</v>
      </c>
      <c r="E101" s="136"/>
      <c r="F101" s="138" t="str">
        <f>VLOOKUP($B101,GD_CHUNG!$B$5:$J$991,6,FALSE)</f>
        <v>HD3N</v>
      </c>
      <c r="G101" s="138">
        <f>VLOOKUP($B101,GD_CHUNG!$B$5:$J$991,7,FALSE)</f>
        <v>0</v>
      </c>
      <c r="H101" s="138">
        <f>VLOOKUP($B101,GD_CHUNG!$B$5:$J$991,8,FALSE)</f>
        <v>0</v>
      </c>
      <c r="I101" s="138">
        <f>VLOOKUP($B101,GD_CHUNG!$B$5:$J$991,9,FALSE)</f>
        <v>0</v>
      </c>
      <c r="J101" s="226">
        <f>IF(COUNTBLANK(GD_CHAM_CONG!U102:AJ102)&gt;=16,1,0)</f>
        <v>0</v>
      </c>
      <c r="K101" s="109">
        <f>VLOOKUP(B101,GD_LCD_HS_LNS!$B$4:$E$1000,4,FALSE)</f>
        <v>3875000</v>
      </c>
      <c r="L101" s="109">
        <f t="shared" si="1"/>
        <v>310000</v>
      </c>
      <c r="M101" s="227">
        <f t="shared" si="2"/>
        <v>58125</v>
      </c>
      <c r="N101" s="227">
        <f t="shared" si="3"/>
        <v>38750</v>
      </c>
      <c r="O101" s="227">
        <f t="shared" si="4"/>
        <v>406875</v>
      </c>
      <c r="P101">
        <f>VLOOKUP(B101,GD_CHAM_CONG!$C$1:$BI$780,58,FALSE)</f>
        <v>0</v>
      </c>
      <c r="Q101">
        <f>VLOOKUP(B101,GD_CHAM_CONG!$C$1:$BJ$780,59,FALSE)</f>
        <v>0</v>
      </c>
    </row>
    <row r="102" spans="1:17" ht="14.25" x14ac:dyDescent="0.2">
      <c r="A102" s="49">
        <v>98</v>
      </c>
      <c r="B102" s="50">
        <f>GD_CHUNG!B102</f>
        <v>11109</v>
      </c>
      <c r="C102" s="50" t="str">
        <f>GD_CHUNG!C102</f>
        <v>Phạm Thành Việt</v>
      </c>
      <c r="D102" s="50" t="str">
        <f>GD_CHUNG!D102</f>
        <v>NV PVHK</v>
      </c>
      <c r="E102" s="136"/>
      <c r="F102" s="138" t="str">
        <f>VLOOKUP($B102,GD_CHUNG!$B$5:$J$991,6,FALSE)</f>
        <v>HD3N</v>
      </c>
      <c r="G102" s="138">
        <f>VLOOKUP($B102,GD_CHUNG!$B$5:$J$991,7,FALSE)</f>
        <v>0</v>
      </c>
      <c r="H102" s="138">
        <f>VLOOKUP($B102,GD_CHUNG!$B$5:$J$991,8,FALSE)</f>
        <v>0</v>
      </c>
      <c r="I102" s="138">
        <f>VLOOKUP($B102,GD_CHUNG!$B$5:$J$991,9,FALSE)</f>
        <v>0</v>
      </c>
      <c r="J102" s="226">
        <f>IF(COUNTBLANK(GD_CHAM_CONG!U103:AJ103)&gt;=16,1,0)</f>
        <v>0</v>
      </c>
      <c r="K102" s="109">
        <f>VLOOKUP(B102,GD_LCD_HS_LNS!$B$4:$E$1000,4,FALSE)</f>
        <v>3875000</v>
      </c>
      <c r="L102" s="109">
        <f t="shared" si="1"/>
        <v>310000</v>
      </c>
      <c r="M102" s="227">
        <f t="shared" si="2"/>
        <v>58125</v>
      </c>
      <c r="N102" s="227">
        <f t="shared" si="3"/>
        <v>38750</v>
      </c>
      <c r="O102" s="227">
        <f t="shared" si="4"/>
        <v>406875</v>
      </c>
      <c r="P102">
        <f>VLOOKUP(B102,GD_CHAM_CONG!$C$1:$BI$780,58,FALSE)</f>
        <v>0</v>
      </c>
      <c r="Q102">
        <f>VLOOKUP(B102,GD_CHAM_CONG!$C$1:$BJ$780,59,FALSE)</f>
        <v>0</v>
      </c>
    </row>
    <row r="103" spans="1:17" ht="14.25" x14ac:dyDescent="0.2">
      <c r="A103" s="49">
        <v>99</v>
      </c>
      <c r="B103" s="50">
        <f>GD_CHUNG!B103</f>
        <v>11766</v>
      </c>
      <c r="C103" s="50" t="str">
        <f>GD_CHUNG!C103</f>
        <v>Nguyễn Thị Vân</v>
      </c>
      <c r="D103" s="50" t="str">
        <f>GD_CHUNG!D103</f>
        <v>NV PVHK</v>
      </c>
      <c r="E103" s="136"/>
      <c r="F103" s="138" t="str">
        <f>VLOOKUP($B103,GD_CHUNG!$B$5:$J$991,6,FALSE)</f>
        <v>HD3N</v>
      </c>
      <c r="G103" s="138">
        <f>VLOOKUP($B103,GD_CHUNG!$B$5:$J$991,7,FALSE)</f>
        <v>0</v>
      </c>
      <c r="H103" s="138">
        <f>VLOOKUP($B103,GD_CHUNG!$B$5:$J$991,8,FALSE)</f>
        <v>0</v>
      </c>
      <c r="I103" s="138">
        <f>VLOOKUP($B103,GD_CHUNG!$B$5:$J$991,9,FALSE)</f>
        <v>0</v>
      </c>
      <c r="J103" s="226">
        <f>IF(COUNTBLANK(GD_CHAM_CONG!U104:AJ104)&gt;=16,1,0)</f>
        <v>0</v>
      </c>
      <c r="K103" s="109">
        <f>VLOOKUP(B103,GD_LCD_HS_LNS!$B$4:$E$1000,4,FALSE)</f>
        <v>3875000</v>
      </c>
      <c r="L103" s="109">
        <f t="shared" si="1"/>
        <v>310000</v>
      </c>
      <c r="M103" s="227">
        <f t="shared" si="2"/>
        <v>58125</v>
      </c>
      <c r="N103" s="227">
        <f t="shared" si="3"/>
        <v>38750</v>
      </c>
      <c r="O103" s="227">
        <f t="shared" si="4"/>
        <v>406875</v>
      </c>
      <c r="P103">
        <f>VLOOKUP(B103,GD_CHAM_CONG!$C$1:$BI$780,58,FALSE)</f>
        <v>0</v>
      </c>
      <c r="Q103">
        <f>VLOOKUP(B103,GD_CHAM_CONG!$C$1:$BJ$780,59,FALSE)</f>
        <v>0</v>
      </c>
    </row>
    <row r="104" spans="1:17" ht="14.25" x14ac:dyDescent="0.2">
      <c r="A104" s="49">
        <v>100</v>
      </c>
      <c r="B104" s="50">
        <f>GD_CHUNG!B104</f>
        <v>13096</v>
      </c>
      <c r="C104" s="50" t="str">
        <f>GD_CHUNG!C104</f>
        <v>Đinh Văn Long</v>
      </c>
      <c r="D104" s="50" t="str">
        <f>GD_CHUNG!D104</f>
        <v>NV PVHK</v>
      </c>
      <c r="E104" s="136"/>
      <c r="F104" s="138" t="str">
        <f>VLOOKUP($B104,GD_CHUNG!$B$5:$J$991,6,FALSE)</f>
        <v>HD3N</v>
      </c>
      <c r="G104" s="138">
        <f>VLOOKUP($B104,GD_CHUNG!$B$5:$J$991,7,FALSE)</f>
        <v>0</v>
      </c>
      <c r="H104" s="138">
        <f>VLOOKUP($B104,GD_CHUNG!$B$5:$J$991,8,FALSE)</f>
        <v>0</v>
      </c>
      <c r="I104" s="138">
        <f>VLOOKUP($B104,GD_CHUNG!$B$5:$J$991,9,FALSE)</f>
        <v>0</v>
      </c>
      <c r="J104" s="226">
        <f>IF(COUNTBLANK(GD_CHAM_CONG!U105:AJ105)&gt;=16,1,0)</f>
        <v>0</v>
      </c>
      <c r="K104" s="109">
        <f>VLOOKUP(B104,GD_LCD_HS_LNS!$B$4:$E$1000,4,FALSE)</f>
        <v>3875000</v>
      </c>
      <c r="L104" s="109">
        <f t="shared" si="1"/>
        <v>310000</v>
      </c>
      <c r="M104" s="227">
        <f t="shared" si="2"/>
        <v>58125</v>
      </c>
      <c r="N104" s="227">
        <f t="shared" si="3"/>
        <v>38750</v>
      </c>
      <c r="O104" s="227">
        <f t="shared" si="4"/>
        <v>406875</v>
      </c>
      <c r="P104">
        <f>VLOOKUP(B104,GD_CHAM_CONG!$C$1:$BI$780,58,FALSE)</f>
        <v>0</v>
      </c>
      <c r="Q104">
        <f>VLOOKUP(B104,GD_CHAM_CONG!$C$1:$BJ$780,59,FALSE)</f>
        <v>0</v>
      </c>
    </row>
    <row r="105" spans="1:17" ht="14.25" x14ac:dyDescent="0.2">
      <c r="A105" s="49">
        <v>101</v>
      </c>
      <c r="B105" s="50">
        <f>GD_CHUNG!B105</f>
        <v>10778</v>
      </c>
      <c r="C105" s="50" t="str">
        <f>GD_CHUNG!C105</f>
        <v>Nguyễn Thị Hồng Anh</v>
      </c>
      <c r="D105" s="50" t="str">
        <f>GD_CHUNG!D105</f>
        <v>Nv VS MB</v>
      </c>
      <c r="E105" s="136"/>
      <c r="F105" s="138" t="str">
        <f>VLOOKUP($B105,GD_CHUNG!$B$5:$J$991,6,FALSE)</f>
        <v>HDKX</v>
      </c>
      <c r="G105" s="138">
        <f>VLOOKUP($B105,GD_CHUNG!$B$5:$J$991,7,FALSE)</f>
        <v>0</v>
      </c>
      <c r="H105" s="138">
        <f>VLOOKUP($B105,GD_CHUNG!$B$5:$J$991,8,FALSE)</f>
        <v>0</v>
      </c>
      <c r="I105" s="138">
        <f>VLOOKUP($B105,GD_CHUNG!$B$5:$J$991,9,FALSE)</f>
        <v>0</v>
      </c>
      <c r="J105" s="226">
        <f>IF(COUNTBLANK(GD_CHAM_CONG!U106:AJ106)&gt;=16,1,0)</f>
        <v>0</v>
      </c>
      <c r="K105" s="109">
        <f>VLOOKUP(B105,GD_LCD_HS_LNS!$B$4:$E$1000,4,FALSE)</f>
        <v>3875000</v>
      </c>
      <c r="L105" s="109">
        <f t="shared" si="1"/>
        <v>310000</v>
      </c>
      <c r="M105" s="227">
        <f t="shared" si="2"/>
        <v>58125</v>
      </c>
      <c r="N105" s="227">
        <f t="shared" si="3"/>
        <v>38750</v>
      </c>
      <c r="O105" s="227">
        <f t="shared" si="4"/>
        <v>406875</v>
      </c>
      <c r="P105">
        <f>VLOOKUP(B105,GD_CHAM_CONG!$C$1:$BI$780,58,FALSE)</f>
        <v>0</v>
      </c>
      <c r="Q105">
        <f>VLOOKUP(B105,GD_CHAM_CONG!$C$1:$BJ$780,59,FALSE)</f>
        <v>0</v>
      </c>
    </row>
    <row r="106" spans="1:17" ht="14.25" x14ac:dyDescent="0.2">
      <c r="A106" s="49">
        <v>102</v>
      </c>
      <c r="B106" s="50">
        <f>GD_CHUNG!B106</f>
        <v>11765</v>
      </c>
      <c r="C106" s="50" t="str">
        <f>GD_CHUNG!C106</f>
        <v>Hoàng Thị Hồng Nhung</v>
      </c>
      <c r="D106" s="50" t="str">
        <f>GD_CHUNG!D106</f>
        <v>NV PVHK</v>
      </c>
      <c r="E106" s="136"/>
      <c r="F106" s="138" t="str">
        <f>VLOOKUP($B106,GD_CHUNG!$B$5:$J$991,6,FALSE)</f>
        <v>HD3N</v>
      </c>
      <c r="G106" s="138">
        <f>VLOOKUP($B106,GD_CHUNG!$B$5:$J$991,7,FALSE)</f>
        <v>0</v>
      </c>
      <c r="H106" s="138">
        <f>VLOOKUP($B106,GD_CHUNG!$B$5:$J$991,8,FALSE)</f>
        <v>0</v>
      </c>
      <c r="I106" s="138">
        <f>VLOOKUP($B106,GD_CHUNG!$B$5:$J$991,9,FALSE)</f>
        <v>0</v>
      </c>
      <c r="J106" s="226">
        <f>IF(COUNTBLANK(GD_CHAM_CONG!U107:AJ107)&gt;=16,1,0)</f>
        <v>0</v>
      </c>
      <c r="K106" s="109">
        <f>VLOOKUP(B106,GD_LCD_HS_LNS!$B$4:$E$1000,4,FALSE)</f>
        <v>3875000</v>
      </c>
      <c r="L106" s="109">
        <f t="shared" si="1"/>
        <v>310000</v>
      </c>
      <c r="M106" s="227">
        <f t="shared" si="2"/>
        <v>58125</v>
      </c>
      <c r="N106" s="227">
        <f t="shared" si="3"/>
        <v>38750</v>
      </c>
      <c r="O106" s="227">
        <f t="shared" si="4"/>
        <v>406875</v>
      </c>
      <c r="P106">
        <f>VLOOKUP(B106,GD_CHAM_CONG!$C$1:$BI$780,58,FALSE)</f>
        <v>0</v>
      </c>
      <c r="Q106">
        <f>VLOOKUP(B106,GD_CHAM_CONG!$C$1:$BJ$780,59,FALSE)</f>
        <v>0</v>
      </c>
    </row>
    <row r="107" spans="1:17" ht="14.25" x14ac:dyDescent="0.2">
      <c r="A107" s="49">
        <v>103</v>
      </c>
      <c r="B107" s="50">
        <f>GD_CHUNG!B107</f>
        <v>10631</v>
      </c>
      <c r="C107" s="50" t="str">
        <f>GD_CHUNG!C107</f>
        <v>Nguyễn Thị Phương Mai</v>
      </c>
      <c r="D107" s="50" t="str">
        <f>GD_CHUNG!D107</f>
        <v>Đội trưởng</v>
      </c>
      <c r="E107" s="136"/>
      <c r="F107" s="138" t="str">
        <f>VLOOKUP($B107,GD_CHUNG!$B$5:$J$991,6,FALSE)</f>
        <v>HDKX</v>
      </c>
      <c r="G107" s="138">
        <f>VLOOKUP($B107,GD_CHUNG!$B$5:$J$991,7,FALSE)</f>
        <v>0</v>
      </c>
      <c r="H107" s="138">
        <f>VLOOKUP($B107,GD_CHUNG!$B$5:$J$991,8,FALSE)</f>
        <v>0</v>
      </c>
      <c r="I107" s="138">
        <f>VLOOKUP($B107,GD_CHUNG!$B$5:$J$991,9,FALSE)</f>
        <v>0</v>
      </c>
      <c r="J107" s="226">
        <f>IF(COUNTBLANK(GD_CHAM_CONG!U108:AJ108)&gt;=16,1,0)</f>
        <v>0</v>
      </c>
      <c r="K107" s="109">
        <f>VLOOKUP(B107,GD_LCD_HS_LNS!$B$4:$E$1000,4,FALSE)</f>
        <v>5115000</v>
      </c>
      <c r="L107" s="109">
        <f t="shared" si="1"/>
        <v>409200</v>
      </c>
      <c r="M107" s="227">
        <f t="shared" si="2"/>
        <v>76725</v>
      </c>
      <c r="N107" s="227">
        <f t="shared" si="3"/>
        <v>51150</v>
      </c>
      <c r="O107" s="227">
        <f t="shared" si="4"/>
        <v>537075</v>
      </c>
      <c r="P107">
        <f>VLOOKUP(B107,GD_CHAM_CONG!$C$1:$BI$780,58,FALSE)</f>
        <v>0</v>
      </c>
      <c r="Q107">
        <f>VLOOKUP(B107,GD_CHAM_CONG!$C$1:$BJ$780,59,FALSE)</f>
        <v>0</v>
      </c>
    </row>
    <row r="108" spans="1:17" ht="14.25" x14ac:dyDescent="0.2">
      <c r="A108" s="49">
        <v>104</v>
      </c>
      <c r="B108" s="50">
        <f>GD_CHUNG!B108</f>
        <v>10630</v>
      </c>
      <c r="C108" s="50" t="str">
        <f>GD_CHUNG!C108</f>
        <v>Nguyễn Thị Thu Hương</v>
      </c>
      <c r="D108" s="50" t="str">
        <f>GD_CHUNG!D108</f>
        <v>Đội phó</v>
      </c>
      <c r="E108" s="136"/>
      <c r="F108" s="138" t="str">
        <f>VLOOKUP($B108,GD_CHUNG!$B$5:$J$991,6,FALSE)</f>
        <v>HDKX</v>
      </c>
      <c r="G108" s="138">
        <f>VLOOKUP($B108,GD_CHUNG!$B$5:$J$991,7,FALSE)</f>
        <v>0</v>
      </c>
      <c r="H108" s="138">
        <f>VLOOKUP($B108,GD_CHUNG!$B$5:$J$991,8,FALSE)</f>
        <v>0</v>
      </c>
      <c r="I108" s="138">
        <f>VLOOKUP($B108,GD_CHUNG!$B$5:$J$991,9,FALSE)</f>
        <v>0</v>
      </c>
      <c r="J108" s="226">
        <f>IF(COUNTBLANK(GD_CHAM_CONG!U109:AJ109)&gt;=16,1,0)</f>
        <v>0</v>
      </c>
      <c r="K108" s="109">
        <f>VLOOKUP(B108,GD_LCD_HS_LNS!$B$4:$E$1000,4,FALSE)</f>
        <v>4921000</v>
      </c>
      <c r="L108" s="109">
        <f t="shared" si="1"/>
        <v>393680</v>
      </c>
      <c r="M108" s="227">
        <f t="shared" si="2"/>
        <v>73815</v>
      </c>
      <c r="N108" s="227">
        <f t="shared" si="3"/>
        <v>49210</v>
      </c>
      <c r="O108" s="227">
        <f t="shared" si="4"/>
        <v>516705</v>
      </c>
      <c r="P108">
        <f>VLOOKUP(B108,GD_CHAM_CONG!$C$1:$BI$780,58,FALSE)</f>
        <v>0</v>
      </c>
      <c r="Q108">
        <f>VLOOKUP(B108,GD_CHAM_CONG!$C$1:$BJ$780,59,FALSE)</f>
        <v>0</v>
      </c>
    </row>
    <row r="109" spans="1:17" ht="14.25" x14ac:dyDescent="0.2">
      <c r="A109" s="49">
        <v>105</v>
      </c>
      <c r="B109" s="50">
        <f>GD_CHUNG!B109</f>
        <v>12549</v>
      </c>
      <c r="C109" s="50" t="str">
        <f>GD_CHUNG!C109</f>
        <v>Nguyễn Tuấn Linh</v>
      </c>
      <c r="D109" s="50" t="str">
        <f>GD_CHUNG!D109</f>
        <v>Nhân viên phục vụ hành khách hàng hóa</v>
      </c>
      <c r="E109" s="136"/>
      <c r="F109" s="138" t="str">
        <f>VLOOKUP($B109,GD_CHUNG!$B$5:$J$991,6,FALSE)</f>
        <v>HD3N</v>
      </c>
      <c r="G109" s="138">
        <f>VLOOKUP($B109,GD_CHUNG!$B$5:$J$991,7,FALSE)</f>
        <v>0</v>
      </c>
      <c r="H109" s="138">
        <f>VLOOKUP($B109,GD_CHUNG!$B$5:$J$991,8,FALSE)</f>
        <v>0</v>
      </c>
      <c r="I109" s="138">
        <f>VLOOKUP($B109,GD_CHUNG!$B$5:$J$991,9,FALSE)</f>
        <v>0</v>
      </c>
      <c r="J109" s="226">
        <f>IF(COUNTBLANK(GD_CHAM_CONG!U110:AJ110)&gt;=16,1,0)</f>
        <v>0</v>
      </c>
      <c r="K109" s="109">
        <f>VLOOKUP(B109,GD_LCD_HS_LNS!$B$4:$E$1000,4,FALSE)</f>
        <v>3875000</v>
      </c>
      <c r="L109" s="109">
        <f t="shared" si="1"/>
        <v>310000</v>
      </c>
      <c r="M109" s="227">
        <f t="shared" si="2"/>
        <v>58125</v>
      </c>
      <c r="N109" s="227">
        <f t="shared" si="3"/>
        <v>38750</v>
      </c>
      <c r="O109" s="227">
        <f t="shared" si="4"/>
        <v>406875</v>
      </c>
      <c r="P109">
        <f>VLOOKUP(B109,GD_CHAM_CONG!$C$1:$BI$780,58,FALSE)</f>
        <v>0</v>
      </c>
      <c r="Q109">
        <f>VLOOKUP(B109,GD_CHAM_CONG!$C$1:$BJ$780,59,FALSE)</f>
        <v>0</v>
      </c>
    </row>
    <row r="110" spans="1:17" ht="14.25" x14ac:dyDescent="0.2">
      <c r="A110" s="49">
        <v>106</v>
      </c>
      <c r="B110" s="50">
        <f>GD_CHUNG!B110</f>
        <v>12568</v>
      </c>
      <c r="C110" s="50" t="str">
        <f>GD_CHUNG!C110</f>
        <v>Nguyễn Thị Hồng Minh</v>
      </c>
      <c r="D110" s="50" t="str">
        <f>GD_CHUNG!D110</f>
        <v>Nhân viên phục vụ hành khách hàng hóa</v>
      </c>
      <c r="E110" s="136"/>
      <c r="F110" s="138" t="str">
        <f>VLOOKUP($B110,GD_CHUNG!$B$5:$J$991,6,FALSE)</f>
        <v>HD3N</v>
      </c>
      <c r="G110" s="138">
        <f>VLOOKUP($B110,GD_CHUNG!$B$5:$J$991,7,FALSE)</f>
        <v>0</v>
      </c>
      <c r="H110" s="138">
        <f>VLOOKUP($B110,GD_CHUNG!$B$5:$J$991,8,FALSE)</f>
        <v>0</v>
      </c>
      <c r="I110" s="138">
        <f>VLOOKUP($B110,GD_CHUNG!$B$5:$J$991,9,FALSE)</f>
        <v>0</v>
      </c>
      <c r="J110" s="226">
        <f>IF(COUNTBLANK(GD_CHAM_CONG!U111:AJ111)&gt;=16,1,0)</f>
        <v>0</v>
      </c>
      <c r="K110" s="109">
        <f>VLOOKUP(B110,GD_LCD_HS_LNS!$B$4:$E$1000,4,FALSE)</f>
        <v>3875000</v>
      </c>
      <c r="L110" s="109">
        <f t="shared" si="1"/>
        <v>310000</v>
      </c>
      <c r="M110" s="227">
        <f t="shared" si="2"/>
        <v>58125</v>
      </c>
      <c r="N110" s="227">
        <f t="shared" si="3"/>
        <v>38750</v>
      </c>
      <c r="O110" s="227">
        <f t="shared" si="4"/>
        <v>406875</v>
      </c>
      <c r="P110">
        <f>VLOOKUP(B110,GD_CHAM_CONG!$C$1:$BI$780,58,FALSE)</f>
        <v>0</v>
      </c>
      <c r="Q110">
        <f>VLOOKUP(B110,GD_CHAM_CONG!$C$1:$BJ$780,59,FALSE)</f>
        <v>0</v>
      </c>
    </row>
    <row r="111" spans="1:17" ht="14.25" x14ac:dyDescent="0.2">
      <c r="A111" s="49">
        <v>107</v>
      </c>
      <c r="B111" s="50">
        <f>GD_CHUNG!B111</f>
        <v>12571</v>
      </c>
      <c r="C111" s="50" t="str">
        <f>GD_CHUNG!C111</f>
        <v>Ngô Thị Diễm Quỳnh</v>
      </c>
      <c r="D111" s="50" t="str">
        <f>GD_CHUNG!D111</f>
        <v>Nhân viên phục vụ hành khách hàng hóa</v>
      </c>
      <c r="E111" s="136"/>
      <c r="F111" s="138" t="str">
        <f>VLOOKUP($B111,GD_CHUNG!$B$5:$J$991,6,FALSE)</f>
        <v>HD3N</v>
      </c>
      <c r="G111" s="138">
        <f>VLOOKUP($B111,GD_CHUNG!$B$5:$J$991,7,FALSE)</f>
        <v>0</v>
      </c>
      <c r="H111" s="138">
        <f>VLOOKUP($B111,GD_CHUNG!$B$5:$J$991,8,FALSE)</f>
        <v>0</v>
      </c>
      <c r="I111" s="138">
        <f>VLOOKUP($B111,GD_CHUNG!$B$5:$J$991,9,FALSE)</f>
        <v>0</v>
      </c>
      <c r="J111" s="226">
        <f>IF(COUNTBLANK(GD_CHAM_CONG!U112:AJ112)&gt;=16,1,0)</f>
        <v>0</v>
      </c>
      <c r="K111" s="109">
        <f>VLOOKUP(B111,GD_LCD_HS_LNS!$B$4:$E$1000,4,FALSE)</f>
        <v>3875000</v>
      </c>
      <c r="L111" s="109">
        <f t="shared" si="1"/>
        <v>310000</v>
      </c>
      <c r="M111" s="227">
        <f t="shared" si="2"/>
        <v>58125</v>
      </c>
      <c r="N111" s="227">
        <f t="shared" si="3"/>
        <v>38750</v>
      </c>
      <c r="O111" s="227">
        <f t="shared" si="4"/>
        <v>406875</v>
      </c>
      <c r="P111">
        <f>VLOOKUP(B111,GD_CHAM_CONG!$C$1:$BI$780,58,FALSE)</f>
        <v>0</v>
      </c>
      <c r="Q111">
        <f>VLOOKUP(B111,GD_CHAM_CONG!$C$1:$BJ$780,59,FALSE)</f>
        <v>0</v>
      </c>
    </row>
    <row r="112" spans="1:17" ht="14.25" x14ac:dyDescent="0.2">
      <c r="A112" s="49">
        <v>108</v>
      </c>
      <c r="B112" s="50">
        <f>GD_CHUNG!B112</f>
        <v>13370</v>
      </c>
      <c r="C112" s="50" t="str">
        <f>GD_CHUNG!C112</f>
        <v>Đinh Đức Điệp</v>
      </c>
      <c r="D112" s="50" t="str">
        <f>GD_CHUNG!D112</f>
        <v>Nhân viên phục vụ hành khách hàng hóa</v>
      </c>
      <c r="E112" s="136"/>
      <c r="F112" s="138" t="str">
        <f>VLOOKUP($B112,GD_CHUNG!$B$5:$J$991,6,FALSE)</f>
        <v>HD3N</v>
      </c>
      <c r="G112" s="138">
        <f>VLOOKUP($B112,GD_CHUNG!$B$5:$J$991,7,FALSE)</f>
        <v>0</v>
      </c>
      <c r="H112" s="138">
        <f>VLOOKUP($B112,GD_CHUNG!$B$5:$J$991,8,FALSE)</f>
        <v>0</v>
      </c>
      <c r="I112" s="138">
        <f>VLOOKUP($B112,GD_CHUNG!$B$5:$J$991,9,FALSE)</f>
        <v>0</v>
      </c>
      <c r="J112" s="226">
        <f>IF(COUNTBLANK(GD_CHAM_CONG!U113:AJ113)&gt;=16,1,0)</f>
        <v>0</v>
      </c>
      <c r="K112" s="109">
        <f>VLOOKUP(B112,GD_LCD_HS_LNS!$B$4:$E$1000,4,FALSE)</f>
        <v>3875000</v>
      </c>
      <c r="L112" s="109">
        <f t="shared" si="1"/>
        <v>310000</v>
      </c>
      <c r="M112" s="227">
        <f t="shared" si="2"/>
        <v>58125</v>
      </c>
      <c r="N112" s="227">
        <f t="shared" si="3"/>
        <v>38750</v>
      </c>
      <c r="O112" s="227">
        <f t="shared" si="4"/>
        <v>406875</v>
      </c>
      <c r="P112">
        <f>VLOOKUP(B112,GD_CHAM_CONG!$C$1:$BI$780,58,FALSE)</f>
        <v>0</v>
      </c>
      <c r="Q112">
        <f>VLOOKUP(B112,GD_CHAM_CONG!$C$1:$BJ$780,59,FALSE)</f>
        <v>0</v>
      </c>
    </row>
    <row r="113" spans="1:17" ht="14.25" x14ac:dyDescent="0.2">
      <c r="A113" s="49">
        <v>109</v>
      </c>
      <c r="B113" s="50">
        <f>GD_CHUNG!B113</f>
        <v>13372</v>
      </c>
      <c r="C113" s="50" t="str">
        <f>GD_CHUNG!C113</f>
        <v>Trần Thị Hoa Lý</v>
      </c>
      <c r="D113" s="50" t="str">
        <f>GD_CHUNG!D113</f>
        <v>Nhân viên phục vụ hành khách hàng hóa</v>
      </c>
      <c r="E113" s="136"/>
      <c r="F113" s="138" t="str">
        <f>VLOOKUP($B113,GD_CHUNG!$B$5:$J$991,6,FALSE)</f>
        <v>HD3N</v>
      </c>
      <c r="G113" s="138">
        <f>VLOOKUP($B113,GD_CHUNG!$B$5:$J$991,7,FALSE)</f>
        <v>0</v>
      </c>
      <c r="H113" s="138">
        <f>VLOOKUP($B113,GD_CHUNG!$B$5:$J$991,8,FALSE)</f>
        <v>0</v>
      </c>
      <c r="I113" s="138">
        <f>VLOOKUP($B113,GD_CHUNG!$B$5:$J$991,9,FALSE)</f>
        <v>0</v>
      </c>
      <c r="J113" s="226">
        <f>IF(COUNTBLANK(GD_CHAM_CONG!U114:AJ114)&gt;=16,1,0)</f>
        <v>0</v>
      </c>
      <c r="K113" s="109">
        <f>VLOOKUP(B113,GD_LCD_HS_LNS!$B$4:$E$1000,4,FALSE)</f>
        <v>3875000</v>
      </c>
      <c r="L113" s="109">
        <f t="shared" si="1"/>
        <v>310000</v>
      </c>
      <c r="M113" s="227">
        <f t="shared" si="2"/>
        <v>58125</v>
      </c>
      <c r="N113" s="227">
        <f t="shared" si="3"/>
        <v>38750</v>
      </c>
      <c r="O113" s="227">
        <f t="shared" si="4"/>
        <v>406875</v>
      </c>
      <c r="P113">
        <f>VLOOKUP(B113,GD_CHAM_CONG!$C$1:$BI$780,58,FALSE)</f>
        <v>0</v>
      </c>
      <c r="Q113">
        <f>VLOOKUP(B113,GD_CHAM_CONG!$C$1:$BJ$780,59,FALSE)</f>
        <v>0</v>
      </c>
    </row>
    <row r="114" spans="1:17" ht="14.25" x14ac:dyDescent="0.2">
      <c r="A114" s="49">
        <v>110</v>
      </c>
      <c r="B114" s="50">
        <f>GD_CHUNG!B114</f>
        <v>13376</v>
      </c>
      <c r="C114" s="50" t="str">
        <f>GD_CHUNG!C114</f>
        <v>Vũ Thùy Linh</v>
      </c>
      <c r="D114" s="50" t="str">
        <f>GD_CHUNG!D114</f>
        <v>Nhân viên phục vụ hành khách hàng hóa</v>
      </c>
      <c r="E114" s="136"/>
      <c r="F114" s="138" t="str">
        <f>VLOOKUP($B114,GD_CHUNG!$B$5:$J$991,6,FALSE)</f>
        <v>HD3N</v>
      </c>
      <c r="G114" s="138">
        <f>VLOOKUP($B114,GD_CHUNG!$B$5:$J$991,7,FALSE)</f>
        <v>0</v>
      </c>
      <c r="H114" s="138">
        <f>VLOOKUP($B114,GD_CHUNG!$B$5:$J$991,8,FALSE)</f>
        <v>0</v>
      </c>
      <c r="I114" s="138">
        <f>VLOOKUP($B114,GD_CHUNG!$B$5:$J$991,9,FALSE)</f>
        <v>0</v>
      </c>
      <c r="J114" s="226">
        <f>IF(COUNTBLANK(GD_CHAM_CONG!U115:AJ115)&gt;=16,1,0)</f>
        <v>0</v>
      </c>
      <c r="K114" s="109">
        <f>VLOOKUP(B114,GD_LCD_HS_LNS!$B$4:$E$1000,4,FALSE)</f>
        <v>3875000</v>
      </c>
      <c r="L114" s="109">
        <f t="shared" si="1"/>
        <v>310000</v>
      </c>
      <c r="M114" s="227">
        <f t="shared" si="2"/>
        <v>58125</v>
      </c>
      <c r="N114" s="227">
        <f t="shared" si="3"/>
        <v>38750</v>
      </c>
      <c r="O114" s="227">
        <f t="shared" si="4"/>
        <v>406875</v>
      </c>
      <c r="P114">
        <f>VLOOKUP(B114,GD_CHAM_CONG!$C$1:$BI$780,58,FALSE)</f>
        <v>0</v>
      </c>
      <c r="Q114">
        <f>VLOOKUP(B114,GD_CHAM_CONG!$C$1:$BJ$780,59,FALSE)</f>
        <v>0</v>
      </c>
    </row>
    <row r="115" spans="1:17" ht="14.25" x14ac:dyDescent="0.2">
      <c r="A115" s="49">
        <v>111</v>
      </c>
      <c r="B115" s="50">
        <f>GD_CHUNG!B115</f>
        <v>13377</v>
      </c>
      <c r="C115" s="50" t="str">
        <f>GD_CHUNG!C115</f>
        <v>Vũ Thị Bích Dung</v>
      </c>
      <c r="D115" s="50" t="str">
        <f>GD_CHUNG!D115</f>
        <v>Nhân viên phục vụ hành khách hàng hóa</v>
      </c>
      <c r="E115" s="136"/>
      <c r="F115" s="138" t="str">
        <f>VLOOKUP($B115,GD_CHUNG!$B$5:$J$991,6,FALSE)</f>
        <v>HD3N</v>
      </c>
      <c r="G115" s="138">
        <f>VLOOKUP($B115,GD_CHUNG!$B$5:$J$991,7,FALSE)</f>
        <v>0</v>
      </c>
      <c r="H115" s="138">
        <f>VLOOKUP($B115,GD_CHUNG!$B$5:$J$991,8,FALSE)</f>
        <v>0</v>
      </c>
      <c r="I115" s="138">
        <f>VLOOKUP($B115,GD_CHUNG!$B$5:$J$991,9,FALSE)</f>
        <v>0</v>
      </c>
      <c r="J115" s="226">
        <f>IF(COUNTBLANK(GD_CHAM_CONG!U116:AJ116)&gt;=16,1,0)</f>
        <v>0</v>
      </c>
      <c r="K115" s="109">
        <f>VLOOKUP(B115,GD_LCD_HS_LNS!$B$4:$E$1000,4,FALSE)</f>
        <v>3875000</v>
      </c>
      <c r="L115" s="109">
        <f t="shared" si="1"/>
        <v>310000</v>
      </c>
      <c r="M115" s="227">
        <f t="shared" si="2"/>
        <v>58125</v>
      </c>
      <c r="N115" s="227">
        <f t="shared" si="3"/>
        <v>38750</v>
      </c>
      <c r="O115" s="227">
        <f t="shared" si="4"/>
        <v>406875</v>
      </c>
      <c r="P115">
        <f>VLOOKUP(B115,GD_CHAM_CONG!$C$1:$BI$780,58,FALSE)</f>
        <v>0</v>
      </c>
      <c r="Q115">
        <f>VLOOKUP(B115,GD_CHAM_CONG!$C$1:$BJ$780,59,FALSE)</f>
        <v>0</v>
      </c>
    </row>
    <row r="116" spans="1:17" ht="14.25" x14ac:dyDescent="0.2">
      <c r="A116" s="49">
        <v>112</v>
      </c>
      <c r="B116" s="50">
        <f>GD_CHUNG!B116</f>
        <v>13378</v>
      </c>
      <c r="C116" s="50" t="str">
        <f>GD_CHUNG!C116</f>
        <v>Nguyễn Bảo Ngân</v>
      </c>
      <c r="D116" s="50" t="str">
        <f>GD_CHUNG!D116</f>
        <v>Nhân viên phục vụ hành khách hàng hóa</v>
      </c>
      <c r="E116" s="136"/>
      <c r="F116" s="138" t="str">
        <f>VLOOKUP($B116,GD_CHUNG!$B$5:$J$991,6,FALSE)</f>
        <v>HD3N</v>
      </c>
      <c r="G116" s="138">
        <f>VLOOKUP($B116,GD_CHUNG!$B$5:$J$991,7,FALSE)</f>
        <v>0</v>
      </c>
      <c r="H116" s="138">
        <f>VLOOKUP($B116,GD_CHUNG!$B$5:$J$991,8,FALSE)</f>
        <v>0</v>
      </c>
      <c r="I116" s="138">
        <f>VLOOKUP($B116,GD_CHUNG!$B$5:$J$991,9,FALSE)</f>
        <v>0</v>
      </c>
      <c r="J116" s="226">
        <f>IF(COUNTBLANK(GD_CHAM_CONG!U117:AJ117)&gt;=16,1,0)</f>
        <v>0</v>
      </c>
      <c r="K116" s="109">
        <f>VLOOKUP(B116,GD_LCD_HS_LNS!$B$4:$E$1000,4,FALSE)</f>
        <v>3875000</v>
      </c>
      <c r="L116" s="109">
        <f t="shared" si="1"/>
        <v>310000</v>
      </c>
      <c r="M116" s="227">
        <f t="shared" si="2"/>
        <v>58125</v>
      </c>
      <c r="N116" s="227">
        <f t="shared" si="3"/>
        <v>38750</v>
      </c>
      <c r="O116" s="227">
        <f t="shared" si="4"/>
        <v>406875</v>
      </c>
      <c r="P116">
        <f>VLOOKUP(B116,GD_CHAM_CONG!$C$1:$BI$780,58,FALSE)</f>
        <v>0</v>
      </c>
      <c r="Q116">
        <f>VLOOKUP(B116,GD_CHAM_CONG!$C$1:$BJ$780,59,FALSE)</f>
        <v>0</v>
      </c>
    </row>
    <row r="117" spans="1:17" ht="14.25" x14ac:dyDescent="0.2">
      <c r="A117" s="49">
        <v>113</v>
      </c>
      <c r="B117" s="50">
        <f>GD_CHUNG!B117</f>
        <v>13379</v>
      </c>
      <c r="C117" s="50" t="str">
        <f>GD_CHUNG!C117</f>
        <v>Nguyễn Thùy Linh</v>
      </c>
      <c r="D117" s="50" t="str">
        <f>GD_CHUNG!D117</f>
        <v>Nhân viên phục vụ hành khách hàng hóa</v>
      </c>
      <c r="E117" s="136"/>
      <c r="F117" s="138" t="str">
        <f>VLOOKUP($B117,GD_CHUNG!$B$5:$J$991,6,FALSE)</f>
        <v>HD3N</v>
      </c>
      <c r="G117" s="138">
        <f>VLOOKUP($B117,GD_CHUNG!$B$5:$J$991,7,FALSE)</f>
        <v>0</v>
      </c>
      <c r="H117" s="138">
        <f>VLOOKUP($B117,GD_CHUNG!$B$5:$J$991,8,FALSE)</f>
        <v>0</v>
      </c>
      <c r="I117" s="138">
        <f>VLOOKUP($B117,GD_CHUNG!$B$5:$J$991,9,FALSE)</f>
        <v>0</v>
      </c>
      <c r="J117" s="226">
        <f>IF(COUNTBLANK(GD_CHAM_CONG!U118:AJ118)&gt;=16,1,0)</f>
        <v>0</v>
      </c>
      <c r="K117" s="109">
        <f>VLOOKUP(B117,GD_LCD_HS_LNS!$B$4:$E$1000,4,FALSE)</f>
        <v>3875000</v>
      </c>
      <c r="L117" s="109">
        <f t="shared" si="1"/>
        <v>310000</v>
      </c>
      <c r="M117" s="227">
        <f t="shared" si="2"/>
        <v>58125</v>
      </c>
      <c r="N117" s="227">
        <f t="shared" si="3"/>
        <v>38750</v>
      </c>
      <c r="O117" s="227">
        <f t="shared" si="4"/>
        <v>406875</v>
      </c>
      <c r="P117">
        <f>VLOOKUP(B117,GD_CHAM_CONG!$C$1:$BI$780,58,FALSE)</f>
        <v>0</v>
      </c>
      <c r="Q117">
        <f>VLOOKUP(B117,GD_CHAM_CONG!$C$1:$BJ$780,59,FALSE)</f>
        <v>0</v>
      </c>
    </row>
    <row r="118" spans="1:17" ht="14.25" x14ac:dyDescent="0.2">
      <c r="A118" s="49">
        <v>114</v>
      </c>
      <c r="B118" s="50">
        <f>GD_CHUNG!B118</f>
        <v>13674</v>
      </c>
      <c r="C118" s="50" t="str">
        <f>GD_CHUNG!C118</f>
        <v>Lê Thị Minh Phượng</v>
      </c>
      <c r="D118" s="50" t="str">
        <f>GD_CHUNG!D118</f>
        <v>Nhân viên phục vụ hành khách hàng hóa</v>
      </c>
      <c r="E118" s="136"/>
      <c r="F118" s="138" t="str">
        <f>VLOOKUP($B118,GD_CHUNG!$B$5:$J$991,6,FALSE)</f>
        <v>HD3N</v>
      </c>
      <c r="G118" s="138">
        <f>VLOOKUP($B118,GD_CHUNG!$B$5:$J$991,7,FALSE)</f>
        <v>0</v>
      </c>
      <c r="H118" s="138">
        <f>VLOOKUP($B118,GD_CHUNG!$B$5:$J$991,8,FALSE)</f>
        <v>0</v>
      </c>
      <c r="I118" s="138">
        <f>VLOOKUP($B118,GD_CHUNG!$B$5:$J$991,9,FALSE)</f>
        <v>0</v>
      </c>
      <c r="J118" s="226">
        <f>IF(COUNTBLANK(GD_CHAM_CONG!U119:AJ119)&gt;=16,1,0)</f>
        <v>0</v>
      </c>
      <c r="K118" s="109">
        <f>VLOOKUP(B118,GD_LCD_HS_LNS!$B$4:$E$1000,4,FALSE)</f>
        <v>3875000</v>
      </c>
      <c r="L118" s="109">
        <f t="shared" si="1"/>
        <v>310000</v>
      </c>
      <c r="M118" s="227">
        <f t="shared" si="2"/>
        <v>58125</v>
      </c>
      <c r="N118" s="227">
        <f t="shared" si="3"/>
        <v>38750</v>
      </c>
      <c r="O118" s="227">
        <f t="shared" si="4"/>
        <v>406875</v>
      </c>
      <c r="P118">
        <f>VLOOKUP(B118,GD_CHAM_CONG!$C$1:$BI$780,58,FALSE)</f>
        <v>0</v>
      </c>
      <c r="Q118">
        <f>VLOOKUP(B118,GD_CHAM_CONG!$C$1:$BJ$780,59,FALSE)</f>
        <v>0</v>
      </c>
    </row>
    <row r="119" spans="1:17" ht="14.25" x14ac:dyDescent="0.2">
      <c r="A119" s="49">
        <v>115</v>
      </c>
      <c r="B119" s="50">
        <f>GD_CHUNG!B119</f>
        <v>13675</v>
      </c>
      <c r="C119" s="50" t="str">
        <f>GD_CHUNG!C119</f>
        <v>Võ Thị Kiều Oanh</v>
      </c>
      <c r="D119" s="50" t="str">
        <f>GD_CHUNG!D119</f>
        <v>Nhân viên phục vụ hành khách hàng hóa</v>
      </c>
      <c r="E119" s="136"/>
      <c r="F119" s="138" t="str">
        <f>VLOOKUP($B119,GD_CHUNG!$B$5:$J$991,6,FALSE)</f>
        <v>HD3N</v>
      </c>
      <c r="G119" s="138">
        <f>VLOOKUP($B119,GD_CHUNG!$B$5:$J$991,7,FALSE)</f>
        <v>0</v>
      </c>
      <c r="H119" s="138">
        <f>VLOOKUP($B119,GD_CHUNG!$B$5:$J$991,8,FALSE)</f>
        <v>0</v>
      </c>
      <c r="I119" s="138">
        <f>VLOOKUP($B119,GD_CHUNG!$B$5:$J$991,9,FALSE)</f>
        <v>0</v>
      </c>
      <c r="J119" s="226">
        <f>IF(COUNTBLANK(GD_CHAM_CONG!U120:AJ120)&gt;=16,1,0)</f>
        <v>0</v>
      </c>
      <c r="K119" s="109">
        <f>VLOOKUP(B119,GD_LCD_HS_LNS!$B$4:$E$1000,4,FALSE)</f>
        <v>3875000</v>
      </c>
      <c r="L119" s="109">
        <f t="shared" si="1"/>
        <v>310000</v>
      </c>
      <c r="M119" s="227">
        <f t="shared" si="2"/>
        <v>58125</v>
      </c>
      <c r="N119" s="227">
        <f t="shared" si="3"/>
        <v>38750</v>
      </c>
      <c r="O119" s="227">
        <f t="shared" si="4"/>
        <v>406875</v>
      </c>
      <c r="P119">
        <f>VLOOKUP(B119,GD_CHAM_CONG!$C$1:$BI$780,58,FALSE)</f>
        <v>0</v>
      </c>
      <c r="Q119">
        <f>VLOOKUP(B119,GD_CHAM_CONG!$C$1:$BJ$780,59,FALSE)</f>
        <v>0</v>
      </c>
    </row>
    <row r="120" spans="1:17" ht="14.25" x14ac:dyDescent="0.2">
      <c r="A120" s="49">
        <v>116</v>
      </c>
      <c r="B120" s="50">
        <f>GD_CHUNG!B120</f>
        <v>13676</v>
      </c>
      <c r="C120" s="50" t="str">
        <f>GD_CHUNG!C120</f>
        <v>Trần Thị Bích Ngọc</v>
      </c>
      <c r="D120" s="50" t="str">
        <f>GD_CHUNG!D120</f>
        <v>Nhân viên phục vụ hành khách hàng hóa</v>
      </c>
      <c r="E120" s="136"/>
      <c r="F120" s="138" t="str">
        <f>VLOOKUP($B120,GD_CHUNG!$B$5:$J$991,6,FALSE)</f>
        <v>HD3N</v>
      </c>
      <c r="G120" s="138">
        <f>VLOOKUP($B120,GD_CHUNG!$B$5:$J$991,7,FALSE)</f>
        <v>0</v>
      </c>
      <c r="H120" s="138">
        <f>VLOOKUP($B120,GD_CHUNG!$B$5:$J$991,8,FALSE)</f>
        <v>0</v>
      </c>
      <c r="I120" s="138">
        <f>VLOOKUP($B120,GD_CHUNG!$B$5:$J$991,9,FALSE)</f>
        <v>0</v>
      </c>
      <c r="J120" s="226">
        <f>IF(COUNTBLANK(GD_CHAM_CONG!U121:AJ121)&gt;=16,1,0)</f>
        <v>0</v>
      </c>
      <c r="K120" s="109">
        <f>VLOOKUP(B120,GD_LCD_HS_LNS!$B$4:$E$1000,4,FALSE)</f>
        <v>3875000</v>
      </c>
      <c r="L120" s="109">
        <f t="shared" si="1"/>
        <v>310000</v>
      </c>
      <c r="M120" s="227">
        <f t="shared" si="2"/>
        <v>58125</v>
      </c>
      <c r="N120" s="227">
        <f t="shared" si="3"/>
        <v>38750</v>
      </c>
      <c r="O120" s="227">
        <f t="shared" si="4"/>
        <v>406875</v>
      </c>
      <c r="P120">
        <f>VLOOKUP(B120,GD_CHAM_CONG!$C$1:$BI$780,58,FALSE)</f>
        <v>0</v>
      </c>
      <c r="Q120">
        <f>VLOOKUP(B120,GD_CHAM_CONG!$C$1:$BJ$780,59,FALSE)</f>
        <v>0</v>
      </c>
    </row>
    <row r="121" spans="1:17" ht="14.25" x14ac:dyDescent="0.2">
      <c r="A121" s="49">
        <v>117</v>
      </c>
      <c r="B121" s="50">
        <f>GD_CHUNG!B121</f>
        <v>10569</v>
      </c>
      <c r="C121" s="50" t="str">
        <f>GD_CHUNG!C121</f>
        <v>Đàm Thu Hường</v>
      </c>
      <c r="D121" s="50" t="str">
        <f>GD_CHUNG!D121</f>
        <v>NV PVHK</v>
      </c>
      <c r="E121" s="136"/>
      <c r="F121" s="138" t="str">
        <f>VLOOKUP($B121,GD_CHUNG!$B$5:$J$991,6,FALSE)</f>
        <v>HDKX</v>
      </c>
      <c r="G121" s="138">
        <f>VLOOKUP($B121,GD_CHUNG!$B$5:$J$991,7,FALSE)</f>
        <v>0</v>
      </c>
      <c r="H121" s="138">
        <f>VLOOKUP($B121,GD_CHUNG!$B$5:$J$991,8,FALSE)</f>
        <v>0</v>
      </c>
      <c r="I121" s="138">
        <f>VLOOKUP($B121,GD_CHUNG!$B$5:$J$991,9,FALSE)</f>
        <v>0</v>
      </c>
      <c r="J121" s="226">
        <f>IF(COUNTBLANK(GD_CHAM_CONG!U122:AJ122)&gt;=16,1,0)</f>
        <v>0</v>
      </c>
      <c r="K121" s="109">
        <f>VLOOKUP(B121,GD_LCD_HS_LNS!$B$4:$E$1000,4,FALSE)</f>
        <v>4553000</v>
      </c>
      <c r="L121" s="109">
        <f t="shared" si="1"/>
        <v>364240</v>
      </c>
      <c r="M121" s="227">
        <f t="shared" si="2"/>
        <v>68295</v>
      </c>
      <c r="N121" s="227">
        <f t="shared" si="3"/>
        <v>45530</v>
      </c>
      <c r="O121" s="227">
        <f t="shared" si="4"/>
        <v>478065</v>
      </c>
      <c r="P121">
        <f>VLOOKUP(B121,GD_CHAM_CONG!$C$1:$BI$780,58,FALSE)</f>
        <v>0</v>
      </c>
      <c r="Q121">
        <f>VLOOKUP(B121,GD_CHAM_CONG!$C$1:$BJ$780,59,FALSE)</f>
        <v>0</v>
      </c>
    </row>
    <row r="122" spans="1:17" ht="14.25" x14ac:dyDescent="0.2">
      <c r="A122" s="49">
        <v>118</v>
      </c>
      <c r="B122" s="50">
        <f>GD_CHUNG!B122</f>
        <v>10571</v>
      </c>
      <c r="C122" s="50" t="str">
        <f>GD_CHUNG!C122</f>
        <v>Nguyễn Thị Thùy Dung</v>
      </c>
      <c r="D122" s="50" t="str">
        <f>GD_CHUNG!D122</f>
        <v>NV PVHK</v>
      </c>
      <c r="E122" s="136"/>
      <c r="F122" s="138" t="str">
        <f>VLOOKUP($B122,GD_CHUNG!$B$5:$J$991,6,FALSE)</f>
        <v>HDKX</v>
      </c>
      <c r="G122" s="138">
        <f>VLOOKUP($B122,GD_CHUNG!$B$5:$J$991,7,FALSE)</f>
        <v>0</v>
      </c>
      <c r="H122" s="138">
        <f>VLOOKUP($B122,GD_CHUNG!$B$5:$J$991,8,FALSE)</f>
        <v>0</v>
      </c>
      <c r="I122" s="138">
        <f>VLOOKUP($B122,GD_CHUNG!$B$5:$J$991,9,FALSE)</f>
        <v>0</v>
      </c>
      <c r="J122" s="226">
        <f>IF(COUNTBLANK(GD_CHAM_CONG!U123:AJ123)&gt;=16,1,0)</f>
        <v>0</v>
      </c>
      <c r="K122" s="109">
        <f>VLOOKUP(B122,GD_LCD_HS_LNS!$B$4:$E$1000,4,FALSE)</f>
        <v>3875000</v>
      </c>
      <c r="L122" s="109">
        <f t="shared" si="1"/>
        <v>310000</v>
      </c>
      <c r="M122" s="227">
        <f t="shared" si="2"/>
        <v>58125</v>
      </c>
      <c r="N122" s="227">
        <f t="shared" si="3"/>
        <v>38750</v>
      </c>
      <c r="O122" s="227">
        <f t="shared" si="4"/>
        <v>406875</v>
      </c>
      <c r="P122">
        <f>VLOOKUP(B122,GD_CHAM_CONG!$C$1:$BI$780,58,FALSE)</f>
        <v>0</v>
      </c>
      <c r="Q122">
        <f>VLOOKUP(B122,GD_CHAM_CONG!$C$1:$BJ$780,59,FALSE)</f>
        <v>0</v>
      </c>
    </row>
    <row r="123" spans="1:17" ht="14.25" x14ac:dyDescent="0.2">
      <c r="A123" s="49">
        <v>119</v>
      </c>
      <c r="B123" s="50">
        <f>GD_CHUNG!B123</f>
        <v>10578</v>
      </c>
      <c r="C123" s="50" t="str">
        <f>GD_CHUNG!C123</f>
        <v>Bùi Việt Quang</v>
      </c>
      <c r="D123" s="50" t="str">
        <f>GD_CHUNG!D123</f>
        <v>NV PVHK</v>
      </c>
      <c r="E123" s="136"/>
      <c r="F123" s="138" t="str">
        <f>VLOOKUP($B123,GD_CHUNG!$B$5:$J$991,6,FALSE)</f>
        <v>HD3N</v>
      </c>
      <c r="G123" s="138">
        <f>VLOOKUP($B123,GD_CHUNG!$B$5:$J$991,7,FALSE)</f>
        <v>0</v>
      </c>
      <c r="H123" s="138">
        <f>VLOOKUP($B123,GD_CHUNG!$B$5:$J$991,8,FALSE)</f>
        <v>0</v>
      </c>
      <c r="I123" s="138">
        <f>VLOOKUP($B123,GD_CHUNG!$B$5:$J$991,9,FALSE)</f>
        <v>0</v>
      </c>
      <c r="J123" s="226">
        <f>IF(COUNTBLANK(GD_CHAM_CONG!U124:AJ124)&gt;=16,1,0)</f>
        <v>0</v>
      </c>
      <c r="K123" s="109">
        <f>VLOOKUP(B123,GD_LCD_HS_LNS!$B$4:$E$1000,4,FALSE)</f>
        <v>3875000</v>
      </c>
      <c r="L123" s="109">
        <f t="shared" si="1"/>
        <v>310000</v>
      </c>
      <c r="M123" s="227">
        <f t="shared" si="2"/>
        <v>58125</v>
      </c>
      <c r="N123" s="227">
        <f t="shared" si="3"/>
        <v>38750</v>
      </c>
      <c r="O123" s="227">
        <f t="shared" si="4"/>
        <v>406875</v>
      </c>
      <c r="P123">
        <f>VLOOKUP(B123,GD_CHAM_CONG!$C$1:$BI$780,58,FALSE)</f>
        <v>0</v>
      </c>
      <c r="Q123">
        <f>VLOOKUP(B123,GD_CHAM_CONG!$C$1:$BJ$780,59,FALSE)</f>
        <v>0</v>
      </c>
    </row>
    <row r="124" spans="1:17" ht="14.25" x14ac:dyDescent="0.2">
      <c r="A124" s="49">
        <v>120</v>
      </c>
      <c r="B124" s="50">
        <f>GD_CHUNG!B124</f>
        <v>10589</v>
      </c>
      <c r="C124" s="50" t="str">
        <f>GD_CHUNG!C124</f>
        <v>Phạm Thị Ba</v>
      </c>
      <c r="D124" s="50" t="str">
        <f>GD_CHUNG!D124</f>
        <v>NV PVHK</v>
      </c>
      <c r="E124" s="136"/>
      <c r="F124" s="138" t="str">
        <f>VLOOKUP($B124,GD_CHUNG!$B$5:$J$991,6,FALSE)</f>
        <v>HDKX</v>
      </c>
      <c r="G124" s="138">
        <f>VLOOKUP($B124,GD_CHUNG!$B$5:$J$991,7,FALSE)</f>
        <v>0</v>
      </c>
      <c r="H124" s="138">
        <f>VLOOKUP($B124,GD_CHUNG!$B$5:$J$991,8,FALSE)</f>
        <v>0</v>
      </c>
      <c r="I124" s="138">
        <f>VLOOKUP($B124,GD_CHUNG!$B$5:$J$991,9,FALSE)</f>
        <v>0</v>
      </c>
      <c r="J124" s="226">
        <f>IF(COUNTBLANK(GD_CHAM_CONG!U125:AJ125)&gt;=16,1,0)</f>
        <v>0</v>
      </c>
      <c r="K124" s="109">
        <f>VLOOKUP(B124,GD_LCD_HS_LNS!$B$4:$E$1000,4,FALSE)</f>
        <v>3875000</v>
      </c>
      <c r="L124" s="109">
        <f t="shared" si="1"/>
        <v>310000</v>
      </c>
      <c r="M124" s="227">
        <f t="shared" si="2"/>
        <v>58125</v>
      </c>
      <c r="N124" s="227">
        <f t="shared" si="3"/>
        <v>38750</v>
      </c>
      <c r="O124" s="227">
        <f t="shared" si="4"/>
        <v>406875</v>
      </c>
      <c r="P124">
        <f>VLOOKUP(B124,GD_CHAM_CONG!$C$1:$BI$780,58,FALSE)</f>
        <v>0</v>
      </c>
      <c r="Q124">
        <f>VLOOKUP(B124,GD_CHAM_CONG!$C$1:$BJ$780,59,FALSE)</f>
        <v>0</v>
      </c>
    </row>
    <row r="125" spans="1:17" ht="14.25" x14ac:dyDescent="0.2">
      <c r="A125" s="49">
        <v>121</v>
      </c>
      <c r="B125" s="50">
        <f>GD_CHUNG!B125</f>
        <v>10591</v>
      </c>
      <c r="C125" s="50" t="str">
        <f>GD_CHUNG!C125</f>
        <v>Vũ Phương Thanh</v>
      </c>
      <c r="D125" s="50" t="str">
        <f>GD_CHUNG!D125</f>
        <v>NV PVHK</v>
      </c>
      <c r="E125" s="136"/>
      <c r="F125" s="138" t="str">
        <f>VLOOKUP($B125,GD_CHUNG!$B$5:$J$991,6,FALSE)</f>
        <v>HDKX</v>
      </c>
      <c r="G125" s="138">
        <f>VLOOKUP($B125,GD_CHUNG!$B$5:$J$991,7,FALSE)</f>
        <v>0</v>
      </c>
      <c r="H125" s="138">
        <f>VLOOKUP($B125,GD_CHUNG!$B$5:$J$991,8,FALSE)</f>
        <v>0</v>
      </c>
      <c r="I125" s="138">
        <f>VLOOKUP($B125,GD_CHUNG!$B$5:$J$991,9,FALSE)</f>
        <v>0</v>
      </c>
      <c r="J125" s="226">
        <f>IF(COUNTBLANK(GD_CHAM_CONG!U126:AJ126)&gt;=16,1,0)</f>
        <v>0</v>
      </c>
      <c r="K125" s="109">
        <f>VLOOKUP(B125,GD_LCD_HS_LNS!$B$4:$E$1000,4,FALSE)</f>
        <v>3875000</v>
      </c>
      <c r="L125" s="109">
        <f t="shared" si="1"/>
        <v>310000</v>
      </c>
      <c r="M125" s="227">
        <f t="shared" si="2"/>
        <v>58125</v>
      </c>
      <c r="N125" s="227">
        <f t="shared" si="3"/>
        <v>38750</v>
      </c>
      <c r="O125" s="227">
        <f t="shared" si="4"/>
        <v>406875</v>
      </c>
      <c r="P125">
        <f>VLOOKUP(B125,GD_CHAM_CONG!$C$1:$BI$780,58,FALSE)</f>
        <v>0</v>
      </c>
      <c r="Q125">
        <f>VLOOKUP(B125,GD_CHAM_CONG!$C$1:$BJ$780,59,FALSE)</f>
        <v>0</v>
      </c>
    </row>
    <row r="126" spans="1:17" ht="14.25" x14ac:dyDescent="0.2">
      <c r="A126" s="49">
        <v>122</v>
      </c>
      <c r="B126" s="50">
        <f>GD_CHUNG!B126</f>
        <v>10596</v>
      </c>
      <c r="C126" s="50" t="str">
        <f>GD_CHUNG!C126</f>
        <v>Phạm Thị Ánh Hồng</v>
      </c>
      <c r="D126" s="50" t="str">
        <f>GD_CHUNG!D126</f>
        <v>NV PVHK</v>
      </c>
      <c r="E126" s="136"/>
      <c r="F126" s="138" t="str">
        <f>VLOOKUP($B126,GD_CHUNG!$B$5:$J$991,6,FALSE)</f>
        <v>HD3N</v>
      </c>
      <c r="G126" s="138">
        <f>VLOOKUP($B126,GD_CHUNG!$B$5:$J$991,7,FALSE)</f>
        <v>0</v>
      </c>
      <c r="H126" s="138">
        <f>VLOOKUP($B126,GD_CHUNG!$B$5:$J$991,8,FALSE)</f>
        <v>0</v>
      </c>
      <c r="I126" s="138">
        <f>VLOOKUP($B126,GD_CHUNG!$B$5:$J$991,9,FALSE)</f>
        <v>0</v>
      </c>
      <c r="J126" s="226">
        <f>IF(COUNTBLANK(GD_CHAM_CONG!U127:AJ127)&gt;=16,1,0)</f>
        <v>0</v>
      </c>
      <c r="K126" s="109">
        <f>VLOOKUP(B126,GD_LCD_HS_LNS!$B$4:$E$1000,4,FALSE)</f>
        <v>3875000</v>
      </c>
      <c r="L126" s="109">
        <f t="shared" si="1"/>
        <v>310000</v>
      </c>
      <c r="M126" s="227">
        <f t="shared" si="2"/>
        <v>58125</v>
      </c>
      <c r="N126" s="227">
        <f t="shared" si="3"/>
        <v>38750</v>
      </c>
      <c r="O126" s="227">
        <f t="shared" si="4"/>
        <v>406875</v>
      </c>
      <c r="P126">
        <f>VLOOKUP(B126,GD_CHAM_CONG!$C$1:$BI$780,58,FALSE)</f>
        <v>0</v>
      </c>
      <c r="Q126">
        <f>VLOOKUP(B126,GD_CHAM_CONG!$C$1:$BJ$780,59,FALSE)</f>
        <v>0</v>
      </c>
    </row>
    <row r="127" spans="1:17" ht="14.25" x14ac:dyDescent="0.2">
      <c r="A127" s="49">
        <v>123</v>
      </c>
      <c r="B127" s="50">
        <f>GD_CHUNG!B127</f>
        <v>10597</v>
      </c>
      <c r="C127" s="50" t="str">
        <f>GD_CHUNG!C127</f>
        <v>Nguyễn Thị Thu Sang</v>
      </c>
      <c r="D127" s="50" t="str">
        <f>GD_CHUNG!D127</f>
        <v>NV PVHK</v>
      </c>
      <c r="E127" s="136"/>
      <c r="F127" s="138" t="str">
        <f>VLOOKUP($B127,GD_CHUNG!$B$5:$J$991,6,FALSE)</f>
        <v>HD3N</v>
      </c>
      <c r="G127" s="138">
        <f>VLOOKUP($B127,GD_CHUNG!$B$5:$J$991,7,FALSE)</f>
        <v>0</v>
      </c>
      <c r="H127" s="138">
        <f>VLOOKUP($B127,GD_CHUNG!$B$5:$J$991,8,FALSE)</f>
        <v>0</v>
      </c>
      <c r="I127" s="138">
        <f>VLOOKUP($B127,GD_CHUNG!$B$5:$J$991,9,FALSE)</f>
        <v>0</v>
      </c>
      <c r="J127" s="226">
        <f>IF(COUNTBLANK(GD_CHAM_CONG!U128:AJ128)&gt;=16,1,0)</f>
        <v>0</v>
      </c>
      <c r="K127" s="109">
        <f>VLOOKUP(B127,GD_LCD_HS_LNS!$B$4:$E$1000,4,FALSE)</f>
        <v>3875000</v>
      </c>
      <c r="L127" s="109">
        <f t="shared" si="1"/>
        <v>310000</v>
      </c>
      <c r="M127" s="227">
        <f t="shared" si="2"/>
        <v>58125</v>
      </c>
      <c r="N127" s="227">
        <f t="shared" si="3"/>
        <v>38750</v>
      </c>
      <c r="O127" s="227">
        <f t="shared" si="4"/>
        <v>406875</v>
      </c>
      <c r="P127">
        <f>VLOOKUP(B127,GD_CHAM_CONG!$C$1:$BI$780,58,FALSE)</f>
        <v>0</v>
      </c>
      <c r="Q127">
        <f>VLOOKUP(B127,GD_CHAM_CONG!$C$1:$BJ$780,59,FALSE)</f>
        <v>0</v>
      </c>
    </row>
    <row r="128" spans="1:17" ht="14.25" x14ac:dyDescent="0.2">
      <c r="A128" s="49">
        <v>124</v>
      </c>
      <c r="B128" s="50">
        <f>GD_CHUNG!B128</f>
        <v>10598</v>
      </c>
      <c r="C128" s="50" t="str">
        <f>GD_CHUNG!C128</f>
        <v>Nguyễn Ngọc Quân</v>
      </c>
      <c r="D128" s="50" t="str">
        <f>GD_CHUNG!D128</f>
        <v>Phó đội trưởng</v>
      </c>
      <c r="E128" s="136"/>
      <c r="F128" s="138" t="str">
        <f>VLOOKUP($B128,GD_CHUNG!$B$5:$J$991,6,FALSE)</f>
        <v>HD3N</v>
      </c>
      <c r="G128" s="138">
        <f>VLOOKUP($B128,GD_CHUNG!$B$5:$J$991,7,FALSE)</f>
        <v>0</v>
      </c>
      <c r="H128" s="138">
        <f>VLOOKUP($B128,GD_CHUNG!$B$5:$J$991,8,FALSE)</f>
        <v>0</v>
      </c>
      <c r="I128" s="138">
        <f>VLOOKUP($B128,GD_CHUNG!$B$5:$J$991,9,FALSE)</f>
        <v>0</v>
      </c>
      <c r="J128" s="226">
        <f>IF(COUNTBLANK(GD_CHAM_CONG!U129:AJ129)&gt;=16,1,0)</f>
        <v>0</v>
      </c>
      <c r="K128" s="109">
        <f>VLOOKUP(B128,GD_LCD_HS_LNS!$B$4:$E$1000,4,FALSE)</f>
        <v>4921000</v>
      </c>
      <c r="L128" s="109">
        <f t="shared" si="1"/>
        <v>393680</v>
      </c>
      <c r="M128" s="227">
        <f t="shared" si="2"/>
        <v>73815</v>
      </c>
      <c r="N128" s="227">
        <f t="shared" si="3"/>
        <v>49210</v>
      </c>
      <c r="O128" s="227">
        <f t="shared" si="4"/>
        <v>516705</v>
      </c>
      <c r="P128">
        <f>VLOOKUP(B128,GD_CHAM_CONG!$C$1:$BI$780,58,FALSE)</f>
        <v>0</v>
      </c>
      <c r="Q128">
        <f>VLOOKUP(B128,GD_CHAM_CONG!$C$1:$BJ$780,59,FALSE)</f>
        <v>0</v>
      </c>
    </row>
    <row r="129" spans="1:17" ht="14.25" x14ac:dyDescent="0.2">
      <c r="A129" s="49">
        <v>125</v>
      </c>
      <c r="B129" s="50">
        <f>GD_CHUNG!B129</f>
        <v>10602</v>
      </c>
      <c r="C129" s="50" t="str">
        <f>GD_CHUNG!C129</f>
        <v>Nguyễn Thị Thu Trang</v>
      </c>
      <c r="D129" s="50" t="str">
        <f>GD_CHUNG!D129</f>
        <v>NV PVHK</v>
      </c>
      <c r="E129" s="136"/>
      <c r="F129" s="138" t="str">
        <f>VLOOKUP($B129,GD_CHUNG!$B$5:$J$991,6,FALSE)</f>
        <v>HD3N</v>
      </c>
      <c r="G129" s="138">
        <f>VLOOKUP($B129,GD_CHUNG!$B$5:$J$991,7,FALSE)</f>
        <v>0</v>
      </c>
      <c r="H129" s="138">
        <f>VLOOKUP($B129,GD_CHUNG!$B$5:$J$991,8,FALSE)</f>
        <v>0</v>
      </c>
      <c r="I129" s="138">
        <f>VLOOKUP($B129,GD_CHUNG!$B$5:$J$991,9,FALSE)</f>
        <v>0</v>
      </c>
      <c r="J129" s="226">
        <f>IF(COUNTBLANK(GD_CHAM_CONG!U130:AJ130)&gt;=16,1,0)</f>
        <v>0</v>
      </c>
      <c r="K129" s="109">
        <f>VLOOKUP(B129,GD_LCD_HS_LNS!$B$4:$E$1000,4,FALSE)</f>
        <v>3875000</v>
      </c>
      <c r="L129" s="109">
        <f t="shared" si="1"/>
        <v>310000</v>
      </c>
      <c r="M129" s="227">
        <f t="shared" si="2"/>
        <v>58125</v>
      </c>
      <c r="N129" s="227">
        <f t="shared" si="3"/>
        <v>38750</v>
      </c>
      <c r="O129" s="227">
        <f t="shared" si="4"/>
        <v>406875</v>
      </c>
      <c r="P129">
        <f>VLOOKUP(B129,GD_CHAM_CONG!$C$1:$BI$780,58,FALSE)</f>
        <v>0</v>
      </c>
      <c r="Q129">
        <f>VLOOKUP(B129,GD_CHAM_CONG!$C$1:$BJ$780,59,FALSE)</f>
        <v>0</v>
      </c>
    </row>
    <row r="130" spans="1:17" ht="14.25" x14ac:dyDescent="0.2">
      <c r="A130" s="49">
        <v>126</v>
      </c>
      <c r="B130" s="50">
        <f>GD_CHUNG!B130</f>
        <v>10603</v>
      </c>
      <c r="C130" s="50" t="str">
        <f>GD_CHUNG!C130</f>
        <v>Nguyễn Thị Vân Anh</v>
      </c>
      <c r="D130" s="50" t="str">
        <f>GD_CHUNG!D130</f>
        <v>NV PVHK</v>
      </c>
      <c r="E130" s="136"/>
      <c r="F130" s="138" t="str">
        <f>VLOOKUP($B130,GD_CHUNG!$B$5:$J$991,6,FALSE)</f>
        <v>HD3N</v>
      </c>
      <c r="G130" s="138">
        <f>VLOOKUP($B130,GD_CHUNG!$B$5:$J$991,7,FALSE)</f>
        <v>0</v>
      </c>
      <c r="H130" s="138">
        <f>VLOOKUP($B130,GD_CHUNG!$B$5:$J$991,8,FALSE)</f>
        <v>0</v>
      </c>
      <c r="I130" s="138">
        <f>VLOOKUP($B130,GD_CHUNG!$B$5:$J$991,9,FALSE)</f>
        <v>0</v>
      </c>
      <c r="J130" s="226">
        <f>IF(COUNTBLANK(GD_CHAM_CONG!U131:AJ131)&gt;=16,1,0)</f>
        <v>0</v>
      </c>
      <c r="K130" s="109">
        <f>VLOOKUP(B130,GD_LCD_HS_LNS!$B$4:$E$1000,4,FALSE)</f>
        <v>3875000</v>
      </c>
      <c r="L130" s="109">
        <f t="shared" si="1"/>
        <v>310000</v>
      </c>
      <c r="M130" s="227">
        <f t="shared" si="2"/>
        <v>58125</v>
      </c>
      <c r="N130" s="227">
        <f t="shared" si="3"/>
        <v>38750</v>
      </c>
      <c r="O130" s="227">
        <f t="shared" si="4"/>
        <v>406875</v>
      </c>
      <c r="P130">
        <f>VLOOKUP(B130,GD_CHAM_CONG!$C$1:$BI$780,58,FALSE)</f>
        <v>0</v>
      </c>
      <c r="Q130">
        <f>VLOOKUP(B130,GD_CHAM_CONG!$C$1:$BJ$780,59,FALSE)</f>
        <v>0</v>
      </c>
    </row>
    <row r="131" spans="1:17" ht="14.25" x14ac:dyDescent="0.2">
      <c r="A131" s="49">
        <v>127</v>
      </c>
      <c r="B131" s="50">
        <f>GD_CHUNG!B131</f>
        <v>10618</v>
      </c>
      <c r="C131" s="50" t="str">
        <f>GD_CHUNG!C131</f>
        <v>Nguyễn Thị Hằng</v>
      </c>
      <c r="D131" s="50" t="str">
        <f>GD_CHUNG!D131</f>
        <v>NV PVHK</v>
      </c>
      <c r="E131" s="136"/>
      <c r="F131" s="138" t="str">
        <f>VLOOKUP($B131,GD_CHUNG!$B$5:$J$991,6,FALSE)</f>
        <v>HDKX</v>
      </c>
      <c r="G131" s="138">
        <f>VLOOKUP($B131,GD_CHUNG!$B$5:$J$991,7,FALSE)</f>
        <v>0</v>
      </c>
      <c r="H131" s="138">
        <f>VLOOKUP($B131,GD_CHUNG!$B$5:$J$991,8,FALSE)</f>
        <v>0</v>
      </c>
      <c r="I131" s="138">
        <f>VLOOKUP($B131,GD_CHUNG!$B$5:$J$991,9,FALSE)</f>
        <v>0</v>
      </c>
      <c r="J131" s="226">
        <f>IF(COUNTBLANK(GD_CHAM_CONG!U132:AJ132)&gt;=16,1,0)</f>
        <v>0</v>
      </c>
      <c r="K131" s="109">
        <f>VLOOKUP(B131,GD_LCD_HS_LNS!$B$4:$E$1000,4,FALSE)</f>
        <v>3875000</v>
      </c>
      <c r="L131" s="109">
        <f t="shared" si="1"/>
        <v>310000</v>
      </c>
      <c r="M131" s="227">
        <f t="shared" si="2"/>
        <v>58125</v>
      </c>
      <c r="N131" s="227">
        <f t="shared" si="3"/>
        <v>38750</v>
      </c>
      <c r="O131" s="227">
        <f t="shared" si="4"/>
        <v>406875</v>
      </c>
      <c r="P131">
        <f>VLOOKUP(B131,GD_CHAM_CONG!$C$1:$BI$780,58,FALSE)</f>
        <v>0</v>
      </c>
      <c r="Q131">
        <f>VLOOKUP(B131,GD_CHAM_CONG!$C$1:$BJ$780,59,FALSE)</f>
        <v>0</v>
      </c>
    </row>
    <row r="132" spans="1:17" ht="14.25" x14ac:dyDescent="0.2">
      <c r="A132" s="49">
        <v>128</v>
      </c>
      <c r="B132" s="50">
        <f>GD_CHUNG!B132</f>
        <v>10619</v>
      </c>
      <c r="C132" s="50" t="str">
        <f>GD_CHUNG!C132</f>
        <v>Phạm Thị Thu Hương</v>
      </c>
      <c r="D132" s="50" t="str">
        <f>GD_CHUNG!D132</f>
        <v>NV PVHK</v>
      </c>
      <c r="E132" s="136"/>
      <c r="F132" s="138" t="str">
        <f>VLOOKUP($B132,GD_CHUNG!$B$5:$J$991,6,FALSE)</f>
        <v>HDKX</v>
      </c>
      <c r="G132" s="138">
        <f>VLOOKUP($B132,GD_CHUNG!$B$5:$J$991,7,FALSE)</f>
        <v>0</v>
      </c>
      <c r="H132" s="138">
        <f>VLOOKUP($B132,GD_CHUNG!$B$5:$J$991,8,FALSE)</f>
        <v>0</v>
      </c>
      <c r="I132" s="138">
        <f>VLOOKUP($B132,GD_CHUNG!$B$5:$J$991,9,FALSE)</f>
        <v>0</v>
      </c>
      <c r="J132" s="226">
        <f>IF(COUNTBLANK(GD_CHAM_CONG!U133:AJ133)&gt;=16,1,0)</f>
        <v>0</v>
      </c>
      <c r="K132" s="109">
        <f>VLOOKUP(B132,GD_LCD_HS_LNS!$B$4:$E$1000,4,FALSE)</f>
        <v>3875000</v>
      </c>
      <c r="L132" s="109">
        <f t="shared" si="1"/>
        <v>310000</v>
      </c>
      <c r="M132" s="227">
        <f t="shared" si="2"/>
        <v>58125</v>
      </c>
      <c r="N132" s="227">
        <f t="shared" si="3"/>
        <v>38750</v>
      </c>
      <c r="O132" s="227">
        <f t="shared" si="4"/>
        <v>406875</v>
      </c>
      <c r="P132">
        <f>VLOOKUP(B132,GD_CHAM_CONG!$C$1:$BI$780,58,FALSE)</f>
        <v>0</v>
      </c>
      <c r="Q132">
        <f>VLOOKUP(B132,GD_CHAM_CONG!$C$1:$BJ$780,59,FALSE)</f>
        <v>0</v>
      </c>
    </row>
    <row r="133" spans="1:17" ht="14.25" x14ac:dyDescent="0.2">
      <c r="A133" s="49">
        <v>129</v>
      </c>
      <c r="B133" s="50">
        <f>GD_CHUNG!B133</f>
        <v>10620</v>
      </c>
      <c r="C133" s="50" t="str">
        <f>GD_CHUNG!C133</f>
        <v>Trần Thị Thu</v>
      </c>
      <c r="D133" s="50" t="str">
        <f>GD_CHUNG!D133</f>
        <v>NV PVHK</v>
      </c>
      <c r="E133" s="136"/>
      <c r="F133" s="138" t="str">
        <f>VLOOKUP($B133,GD_CHUNG!$B$5:$J$991,6,FALSE)</f>
        <v>HDKX</v>
      </c>
      <c r="G133" s="138">
        <f>VLOOKUP($B133,GD_CHUNG!$B$5:$J$991,7,FALSE)</f>
        <v>0</v>
      </c>
      <c r="H133" s="138">
        <f>VLOOKUP($B133,GD_CHUNG!$B$5:$J$991,8,FALSE)</f>
        <v>0</v>
      </c>
      <c r="I133" s="138">
        <f>VLOOKUP($B133,GD_CHUNG!$B$5:$J$991,9,FALSE)</f>
        <v>0</v>
      </c>
      <c r="J133" s="226">
        <f>IF(COUNTBLANK(GD_CHAM_CONG!U134:AJ134)&gt;=16,1,0)</f>
        <v>0</v>
      </c>
      <c r="K133" s="109">
        <f>VLOOKUP(B133,GD_LCD_HS_LNS!$B$4:$E$1000,4,FALSE)</f>
        <v>3875000</v>
      </c>
      <c r="L133" s="109">
        <f t="shared" si="1"/>
        <v>310000</v>
      </c>
      <c r="M133" s="227">
        <f t="shared" si="2"/>
        <v>58125</v>
      </c>
      <c r="N133" s="227">
        <f t="shared" si="3"/>
        <v>38750</v>
      </c>
      <c r="O133" s="227">
        <f t="shared" si="4"/>
        <v>406875</v>
      </c>
      <c r="P133">
        <f>VLOOKUP(B133,GD_CHAM_CONG!$C$1:$BI$780,58,FALSE)</f>
        <v>0</v>
      </c>
      <c r="Q133">
        <f>VLOOKUP(B133,GD_CHAM_CONG!$C$1:$BJ$780,59,FALSE)</f>
        <v>0</v>
      </c>
    </row>
    <row r="134" spans="1:17" ht="14.25" x14ac:dyDescent="0.2">
      <c r="A134" s="49">
        <v>130</v>
      </c>
      <c r="B134" s="50">
        <f>GD_CHUNG!B134</f>
        <v>10621</v>
      </c>
      <c r="C134" s="50" t="str">
        <f>GD_CHUNG!C134</f>
        <v>Hoàng Anh Trang</v>
      </c>
      <c r="D134" s="50" t="str">
        <f>GD_CHUNG!D134</f>
        <v>NV PVHK</v>
      </c>
      <c r="E134" s="136"/>
      <c r="F134" s="138" t="str">
        <f>VLOOKUP($B134,GD_CHUNG!$B$5:$J$991,6,FALSE)</f>
        <v>HDKX</v>
      </c>
      <c r="G134" s="138">
        <f>VLOOKUP($B134,GD_CHUNG!$B$5:$J$991,7,FALSE)</f>
        <v>0</v>
      </c>
      <c r="H134" s="138">
        <f>VLOOKUP($B134,GD_CHUNG!$B$5:$J$991,8,FALSE)</f>
        <v>0</v>
      </c>
      <c r="I134" s="138">
        <f>VLOOKUP($B134,GD_CHUNG!$B$5:$J$991,9,FALSE)</f>
        <v>0</v>
      </c>
      <c r="J134" s="226">
        <f>IF(COUNTBLANK(GD_CHAM_CONG!U135:AJ135)&gt;=16,1,0)</f>
        <v>0</v>
      </c>
      <c r="K134" s="109">
        <f>VLOOKUP(B134,GD_LCD_HS_LNS!$B$4:$E$1000,4,FALSE)</f>
        <v>3875000</v>
      </c>
      <c r="L134" s="109">
        <f t="shared" si="1"/>
        <v>310000</v>
      </c>
      <c r="M134" s="227">
        <f t="shared" si="2"/>
        <v>58125</v>
      </c>
      <c r="N134" s="227">
        <f t="shared" si="3"/>
        <v>38750</v>
      </c>
      <c r="O134" s="227">
        <f t="shared" si="4"/>
        <v>406875</v>
      </c>
      <c r="P134">
        <f>VLOOKUP(B134,GD_CHAM_CONG!$C$1:$BI$780,58,FALSE)</f>
        <v>0</v>
      </c>
      <c r="Q134">
        <f>VLOOKUP(B134,GD_CHAM_CONG!$C$1:$BJ$780,59,FALSE)</f>
        <v>0</v>
      </c>
    </row>
    <row r="135" spans="1:17" ht="14.25" x14ac:dyDescent="0.2">
      <c r="A135" s="49">
        <v>131</v>
      </c>
      <c r="B135" s="50">
        <f>GD_CHUNG!B135</f>
        <v>11111</v>
      </c>
      <c r="C135" s="50" t="str">
        <f>GD_CHUNG!C135</f>
        <v>Phạm Kim Hoàn</v>
      </c>
      <c r="D135" s="50" t="str">
        <f>GD_CHUNG!D135</f>
        <v>NV PVHK</v>
      </c>
      <c r="E135" s="136"/>
      <c r="F135" s="138" t="str">
        <f>VLOOKUP($B135,GD_CHUNG!$B$5:$J$991,6,FALSE)</f>
        <v>HD3N</v>
      </c>
      <c r="G135" s="138">
        <f>VLOOKUP($B135,GD_CHUNG!$B$5:$J$991,7,FALSE)</f>
        <v>0</v>
      </c>
      <c r="H135" s="138">
        <f>VLOOKUP($B135,GD_CHUNG!$B$5:$J$991,8,FALSE)</f>
        <v>0</v>
      </c>
      <c r="I135" s="138">
        <f>VLOOKUP($B135,GD_CHUNG!$B$5:$J$991,9,FALSE)</f>
        <v>0</v>
      </c>
      <c r="J135" s="226">
        <f>IF(COUNTBLANK(GD_CHAM_CONG!U136:AJ136)&gt;=16,1,0)</f>
        <v>0</v>
      </c>
      <c r="K135" s="109">
        <f>VLOOKUP(B135,GD_LCD_HS_LNS!$B$4:$E$1000,4,FALSE)</f>
        <v>3875000</v>
      </c>
      <c r="L135" s="109">
        <f t="shared" si="1"/>
        <v>310000</v>
      </c>
      <c r="M135" s="227">
        <f t="shared" si="2"/>
        <v>58125</v>
      </c>
      <c r="N135" s="227">
        <f t="shared" si="3"/>
        <v>38750</v>
      </c>
      <c r="O135" s="227">
        <f t="shared" si="4"/>
        <v>406875</v>
      </c>
      <c r="P135">
        <f>VLOOKUP(B135,GD_CHAM_CONG!$C$1:$BI$780,58,FALSE)</f>
        <v>0</v>
      </c>
      <c r="Q135">
        <f>VLOOKUP(B135,GD_CHAM_CONG!$C$1:$BJ$780,59,FALSE)</f>
        <v>0</v>
      </c>
    </row>
    <row r="136" spans="1:17" ht="14.25" x14ac:dyDescent="0.2">
      <c r="A136" s="49">
        <v>132</v>
      </c>
      <c r="B136" s="50">
        <f>GD_CHUNG!B136</f>
        <v>11116</v>
      </c>
      <c r="C136" s="50" t="str">
        <f>GD_CHUNG!C136</f>
        <v>Đỗ Thanh Bình</v>
      </c>
      <c r="D136" s="50" t="str">
        <f>GD_CHUNG!D136</f>
        <v>NV PVHK</v>
      </c>
      <c r="E136" s="136"/>
      <c r="F136" s="138" t="str">
        <f>VLOOKUP($B136,GD_CHUNG!$B$5:$J$991,6,FALSE)</f>
        <v>HD3N</v>
      </c>
      <c r="G136" s="138">
        <f>VLOOKUP($B136,GD_CHUNG!$B$5:$J$991,7,FALSE)</f>
        <v>0</v>
      </c>
      <c r="H136" s="138">
        <f>VLOOKUP($B136,GD_CHUNG!$B$5:$J$991,8,FALSE)</f>
        <v>0</v>
      </c>
      <c r="I136" s="138">
        <f>VLOOKUP($B136,GD_CHUNG!$B$5:$J$991,9,FALSE)</f>
        <v>0</v>
      </c>
      <c r="J136" s="226">
        <f>IF(COUNTBLANK(GD_CHAM_CONG!U137:AJ137)&gt;=16,1,0)</f>
        <v>0</v>
      </c>
      <c r="K136" s="109">
        <f>VLOOKUP(B136,GD_LCD_HS_LNS!$B$4:$E$1000,4,FALSE)</f>
        <v>3875000</v>
      </c>
      <c r="L136" s="109">
        <f t="shared" si="1"/>
        <v>310000</v>
      </c>
      <c r="M136" s="227">
        <f t="shared" si="2"/>
        <v>58125</v>
      </c>
      <c r="N136" s="227">
        <f t="shared" si="3"/>
        <v>38750</v>
      </c>
      <c r="O136" s="227">
        <f t="shared" si="4"/>
        <v>406875</v>
      </c>
      <c r="P136">
        <f>VLOOKUP(B136,GD_CHAM_CONG!$C$1:$BI$780,58,FALSE)</f>
        <v>0</v>
      </c>
      <c r="Q136">
        <f>VLOOKUP(B136,GD_CHAM_CONG!$C$1:$BJ$780,59,FALSE)</f>
        <v>0</v>
      </c>
    </row>
    <row r="137" spans="1:17" ht="14.25" x14ac:dyDescent="0.2">
      <c r="A137" s="49">
        <v>133</v>
      </c>
      <c r="B137" s="50">
        <f>GD_CHUNG!B137</f>
        <v>11119</v>
      </c>
      <c r="C137" s="50" t="str">
        <f>GD_CHUNG!C137</f>
        <v>Nguyễn Hương Quỳnh</v>
      </c>
      <c r="D137" s="50" t="str">
        <f>GD_CHUNG!D137</f>
        <v>NV PVHK</v>
      </c>
      <c r="E137" s="136"/>
      <c r="F137" s="138" t="str">
        <f>VLOOKUP($B137,GD_CHUNG!$B$5:$J$991,6,FALSE)</f>
        <v>HD3N</v>
      </c>
      <c r="G137" s="138">
        <f>VLOOKUP($B137,GD_CHUNG!$B$5:$J$991,7,FALSE)</f>
        <v>0</v>
      </c>
      <c r="H137" s="138">
        <f>VLOOKUP($B137,GD_CHUNG!$B$5:$J$991,8,FALSE)</f>
        <v>0</v>
      </c>
      <c r="I137" s="138">
        <f>VLOOKUP($B137,GD_CHUNG!$B$5:$J$991,9,FALSE)</f>
        <v>0</v>
      </c>
      <c r="J137" s="226">
        <f>IF(COUNTBLANK(GD_CHAM_CONG!U138:AJ138)&gt;=16,1,0)</f>
        <v>0</v>
      </c>
      <c r="K137" s="109">
        <f>VLOOKUP(B137,GD_LCD_HS_LNS!$B$4:$E$1000,4,FALSE)</f>
        <v>3875000</v>
      </c>
      <c r="L137" s="109">
        <f t="shared" si="1"/>
        <v>310000</v>
      </c>
      <c r="M137" s="227">
        <f t="shared" si="2"/>
        <v>58125</v>
      </c>
      <c r="N137" s="227">
        <f t="shared" si="3"/>
        <v>38750</v>
      </c>
      <c r="O137" s="227">
        <f t="shared" si="4"/>
        <v>406875</v>
      </c>
      <c r="P137">
        <f>VLOOKUP(B137,GD_CHAM_CONG!$C$1:$BI$780,58,FALSE)</f>
        <v>0</v>
      </c>
      <c r="Q137">
        <f>VLOOKUP(B137,GD_CHAM_CONG!$C$1:$BJ$780,59,FALSE)</f>
        <v>0</v>
      </c>
    </row>
    <row r="138" spans="1:17" ht="14.25" x14ac:dyDescent="0.2">
      <c r="A138" s="49">
        <v>134</v>
      </c>
      <c r="B138" s="50">
        <f>GD_CHUNG!B138</f>
        <v>11123</v>
      </c>
      <c r="C138" s="50" t="str">
        <f>GD_CHUNG!C138</f>
        <v>Bùi Thị Bảo Ngọc</v>
      </c>
      <c r="D138" s="50" t="str">
        <f>GD_CHUNG!D138</f>
        <v>NV PVHK</v>
      </c>
      <c r="E138" s="136"/>
      <c r="F138" s="138" t="str">
        <f>VLOOKUP($B138,GD_CHUNG!$B$5:$J$991,6,FALSE)</f>
        <v>HD3N</v>
      </c>
      <c r="G138" s="138">
        <f>VLOOKUP($B138,GD_CHUNG!$B$5:$J$991,7,FALSE)</f>
        <v>0</v>
      </c>
      <c r="H138" s="138">
        <f>VLOOKUP($B138,GD_CHUNG!$B$5:$J$991,8,FALSE)</f>
        <v>0</v>
      </c>
      <c r="I138" s="138">
        <f>VLOOKUP($B138,GD_CHUNG!$B$5:$J$991,9,FALSE)</f>
        <v>0</v>
      </c>
      <c r="J138" s="226">
        <f>IF(COUNTBLANK(GD_CHAM_CONG!U139:AJ139)&gt;=16,1,0)</f>
        <v>0</v>
      </c>
      <c r="K138" s="109">
        <f>VLOOKUP(B138,GD_LCD_HS_LNS!$B$4:$E$1000,4,FALSE)</f>
        <v>3875000</v>
      </c>
      <c r="L138" s="109">
        <f t="shared" si="1"/>
        <v>310000</v>
      </c>
      <c r="M138" s="227">
        <f t="shared" si="2"/>
        <v>58125</v>
      </c>
      <c r="N138" s="227">
        <f t="shared" si="3"/>
        <v>38750</v>
      </c>
      <c r="O138" s="227">
        <f t="shared" si="4"/>
        <v>406875</v>
      </c>
      <c r="P138">
        <f>VLOOKUP(B138,GD_CHAM_CONG!$C$1:$BI$780,58,FALSE)</f>
        <v>0</v>
      </c>
      <c r="Q138">
        <f>VLOOKUP(B138,GD_CHAM_CONG!$C$1:$BJ$780,59,FALSE)</f>
        <v>0</v>
      </c>
    </row>
    <row r="139" spans="1:17" ht="14.25" x14ac:dyDescent="0.2">
      <c r="A139" s="49">
        <v>135</v>
      </c>
      <c r="B139" s="50">
        <f>GD_CHUNG!B139</f>
        <v>11764</v>
      </c>
      <c r="C139" s="50" t="str">
        <f>GD_CHUNG!C139</f>
        <v>Nguyễn Thu Huyền</v>
      </c>
      <c r="D139" s="50" t="str">
        <f>GD_CHUNG!D139</f>
        <v>NV PVHK</v>
      </c>
      <c r="E139" s="136"/>
      <c r="F139" s="138" t="str">
        <f>VLOOKUP($B139,GD_CHUNG!$B$5:$J$991,6,FALSE)</f>
        <v>HD3N</v>
      </c>
      <c r="G139" s="138">
        <f>VLOOKUP($B139,GD_CHUNG!$B$5:$J$991,7,FALSE)</f>
        <v>0</v>
      </c>
      <c r="H139" s="138">
        <f>VLOOKUP($B139,GD_CHUNG!$B$5:$J$991,8,FALSE)</f>
        <v>0</v>
      </c>
      <c r="I139" s="138">
        <f>VLOOKUP($B139,GD_CHUNG!$B$5:$J$991,9,FALSE)</f>
        <v>1</v>
      </c>
      <c r="J139" s="226">
        <f>IF(COUNTBLANK(GD_CHAM_CONG!U140:AJ140)&gt;=16,1,0)</f>
        <v>0</v>
      </c>
      <c r="K139" s="109">
        <f>VLOOKUP(B139,GD_LCD_HS_LNS!$B$4:$E$1000,4,FALSE)</f>
        <v>3875000</v>
      </c>
      <c r="L139" s="109">
        <f t="shared" si="1"/>
        <v>0</v>
      </c>
      <c r="M139" s="227">
        <f t="shared" si="2"/>
        <v>0</v>
      </c>
      <c r="N139" s="227">
        <f t="shared" si="3"/>
        <v>0</v>
      </c>
      <c r="O139" s="227">
        <f t="shared" si="4"/>
        <v>0</v>
      </c>
      <c r="P139">
        <f>VLOOKUP(B139,GD_CHAM_CONG!$C$1:$BI$780,58,FALSE)</f>
        <v>0</v>
      </c>
      <c r="Q139">
        <f>VLOOKUP(B139,GD_CHAM_CONG!$C$1:$BJ$780,59,FALSE)</f>
        <v>0</v>
      </c>
    </row>
    <row r="140" spans="1:17" ht="14.25" x14ac:dyDescent="0.2">
      <c r="A140" s="49">
        <v>136</v>
      </c>
      <c r="B140" s="50">
        <f>GD_CHUNG!B140</f>
        <v>12281</v>
      </c>
      <c r="C140" s="50" t="str">
        <f>GD_CHUNG!C140</f>
        <v>Nguyễn Minh Phương</v>
      </c>
      <c r="D140" s="50" t="str">
        <f>GD_CHUNG!D140</f>
        <v>NV PVHK</v>
      </c>
      <c r="E140" s="136"/>
      <c r="F140" s="138" t="str">
        <f>VLOOKUP($B140,GD_CHUNG!$B$5:$J$991,6,FALSE)</f>
        <v>HD3N</v>
      </c>
      <c r="G140" s="138">
        <f>VLOOKUP($B140,GD_CHUNG!$B$5:$J$991,7,FALSE)</f>
        <v>0</v>
      </c>
      <c r="H140" s="138">
        <f>VLOOKUP($B140,GD_CHUNG!$B$5:$J$991,8,FALSE)</f>
        <v>0</v>
      </c>
      <c r="I140" s="138">
        <f>VLOOKUP($B140,GD_CHUNG!$B$5:$J$991,9,FALSE)</f>
        <v>1</v>
      </c>
      <c r="J140" s="226">
        <f>IF(COUNTBLANK(GD_CHAM_CONG!U141:AJ141)&gt;=16,1,0)</f>
        <v>0</v>
      </c>
      <c r="K140" s="109">
        <f>VLOOKUP(B140,GD_LCD_HS_LNS!$B$4:$E$1000,4,FALSE)</f>
        <v>3875000</v>
      </c>
      <c r="L140" s="109">
        <f t="shared" si="1"/>
        <v>0</v>
      </c>
      <c r="M140" s="227">
        <f t="shared" si="2"/>
        <v>0</v>
      </c>
      <c r="N140" s="227">
        <f t="shared" si="3"/>
        <v>0</v>
      </c>
      <c r="O140" s="227">
        <f t="shared" si="4"/>
        <v>0</v>
      </c>
      <c r="P140">
        <f>VLOOKUP(B140,GD_CHAM_CONG!$C$1:$BI$780,58,FALSE)</f>
        <v>0</v>
      </c>
      <c r="Q140">
        <f>VLOOKUP(B140,GD_CHAM_CONG!$C$1:$BJ$780,59,FALSE)</f>
        <v>0</v>
      </c>
    </row>
    <row r="141" spans="1:17" ht="14.25" x14ac:dyDescent="0.2">
      <c r="A141" s="49">
        <v>137</v>
      </c>
      <c r="B141" s="50">
        <f>GD_CHUNG!B141</f>
        <v>13097</v>
      </c>
      <c r="C141" s="50" t="str">
        <f>GD_CHUNG!C141</f>
        <v>Nguyễn Thu Quỳnh</v>
      </c>
      <c r="D141" s="50" t="str">
        <f>GD_CHUNG!D141</f>
        <v>NV PVHK</v>
      </c>
      <c r="E141" s="136"/>
      <c r="F141" s="138" t="str">
        <f>VLOOKUP($B141,GD_CHUNG!$B$5:$J$991,6,FALSE)</f>
        <v>HD3N</v>
      </c>
      <c r="G141" s="138">
        <f>VLOOKUP($B141,GD_CHUNG!$B$5:$J$991,7,FALSE)</f>
        <v>0</v>
      </c>
      <c r="H141" s="138">
        <f>VLOOKUP($B141,GD_CHUNG!$B$5:$J$991,8,FALSE)</f>
        <v>0</v>
      </c>
      <c r="I141" s="138">
        <f>VLOOKUP($B141,GD_CHUNG!$B$5:$J$991,9,FALSE)</f>
        <v>0</v>
      </c>
      <c r="J141" s="226">
        <f>IF(COUNTBLANK(GD_CHAM_CONG!U142:AJ142)&gt;=16,1,0)</f>
        <v>0</v>
      </c>
      <c r="K141" s="109">
        <f>VLOOKUP(B141,GD_LCD_HS_LNS!$B$4:$E$1000,4,FALSE)</f>
        <v>3875000</v>
      </c>
      <c r="L141" s="109">
        <f t="shared" si="1"/>
        <v>310000</v>
      </c>
      <c r="M141" s="227">
        <f t="shared" si="2"/>
        <v>58125</v>
      </c>
      <c r="N141" s="227">
        <f t="shared" si="3"/>
        <v>38750</v>
      </c>
      <c r="O141" s="227">
        <f t="shared" si="4"/>
        <v>406875</v>
      </c>
      <c r="P141">
        <f>VLOOKUP(B141,GD_CHAM_CONG!$C$1:$BI$780,58,FALSE)</f>
        <v>0</v>
      </c>
      <c r="Q141">
        <f>VLOOKUP(B141,GD_CHAM_CONG!$C$1:$BJ$780,59,FALSE)</f>
        <v>0</v>
      </c>
    </row>
    <row r="142" spans="1:17" ht="14.25" x14ac:dyDescent="0.2">
      <c r="A142" s="49">
        <v>138</v>
      </c>
      <c r="B142" s="50">
        <f>GD_CHUNG!B142</f>
        <v>13101</v>
      </c>
      <c r="C142" s="50" t="str">
        <f>GD_CHUNG!C142</f>
        <v>Trần Thị Huệ</v>
      </c>
      <c r="D142" s="50" t="str">
        <f>GD_CHUNG!D142</f>
        <v>NV PVHK</v>
      </c>
      <c r="E142" s="136"/>
      <c r="F142" s="138" t="str">
        <f>VLOOKUP($B142,GD_CHUNG!$B$5:$J$991,6,FALSE)</f>
        <v>HD3N</v>
      </c>
      <c r="G142" s="138">
        <f>VLOOKUP($B142,GD_CHUNG!$B$5:$J$991,7,FALSE)</f>
        <v>0</v>
      </c>
      <c r="H142" s="138">
        <f>VLOOKUP($B142,GD_CHUNG!$B$5:$J$991,8,FALSE)</f>
        <v>0</v>
      </c>
      <c r="I142" s="138">
        <f>VLOOKUP($B142,GD_CHUNG!$B$5:$J$991,9,FALSE)</f>
        <v>0</v>
      </c>
      <c r="J142" s="226">
        <f>IF(COUNTBLANK(GD_CHAM_CONG!U143:AJ143)&gt;=16,1,0)</f>
        <v>0</v>
      </c>
      <c r="K142" s="109">
        <f>VLOOKUP(B142,GD_LCD_HS_LNS!$B$4:$E$1000,4,FALSE)</f>
        <v>3875000</v>
      </c>
      <c r="L142" s="109">
        <f t="shared" si="1"/>
        <v>310000</v>
      </c>
      <c r="M142" s="227">
        <f t="shared" si="2"/>
        <v>58125</v>
      </c>
      <c r="N142" s="227">
        <f t="shared" si="3"/>
        <v>38750</v>
      </c>
      <c r="O142" s="227">
        <f t="shared" si="4"/>
        <v>406875</v>
      </c>
      <c r="P142">
        <f>VLOOKUP(B142,GD_CHAM_CONG!$C$1:$BI$780,58,FALSE)</f>
        <v>0</v>
      </c>
      <c r="Q142">
        <f>VLOOKUP(B142,GD_CHAM_CONG!$C$1:$BJ$780,59,FALSE)</f>
        <v>0</v>
      </c>
    </row>
    <row r="143" spans="1:17" ht="14.25" x14ac:dyDescent="0.2">
      <c r="A143" s="49">
        <v>139</v>
      </c>
      <c r="B143" s="50">
        <f>GD_CHUNG!B143</f>
        <v>13532</v>
      </c>
      <c r="C143" s="50" t="str">
        <f>GD_CHUNG!C143</f>
        <v>Nguyễn Tuấn Cường</v>
      </c>
      <c r="D143" s="50" t="str">
        <f>GD_CHUNG!D143</f>
        <v>NV PVHK</v>
      </c>
      <c r="E143" s="136"/>
      <c r="F143" s="138" t="str">
        <f>VLOOKUP($B143,GD_CHUNG!$B$5:$J$991,6,FALSE)</f>
        <v>HD3N</v>
      </c>
      <c r="G143" s="138">
        <f>VLOOKUP($B143,GD_CHUNG!$B$5:$J$991,7,FALSE)</f>
        <v>0</v>
      </c>
      <c r="H143" s="138">
        <f>VLOOKUP($B143,GD_CHUNG!$B$5:$J$991,8,FALSE)</f>
        <v>0</v>
      </c>
      <c r="I143" s="138">
        <f>VLOOKUP($B143,GD_CHUNG!$B$5:$J$991,9,FALSE)</f>
        <v>0</v>
      </c>
      <c r="J143" s="226">
        <f>IF(COUNTBLANK(GD_CHAM_CONG!U144:AJ144)&gt;=16,1,0)</f>
        <v>0</v>
      </c>
      <c r="K143" s="109">
        <f>VLOOKUP(B143,GD_LCD_HS_LNS!$B$4:$E$1000,4,FALSE)</f>
        <v>3875000</v>
      </c>
      <c r="L143" s="109">
        <f t="shared" si="1"/>
        <v>310000</v>
      </c>
      <c r="M143" s="227">
        <f t="shared" si="2"/>
        <v>58125</v>
      </c>
      <c r="N143" s="227">
        <f t="shared" si="3"/>
        <v>38750</v>
      </c>
      <c r="O143" s="227">
        <f t="shared" si="4"/>
        <v>406875</v>
      </c>
      <c r="P143">
        <f>VLOOKUP(B143,GD_CHAM_CONG!$C$1:$BI$780,58,FALSE)</f>
        <v>0</v>
      </c>
      <c r="Q143">
        <f>VLOOKUP(B143,GD_CHAM_CONG!$C$1:$BJ$780,59,FALSE)</f>
        <v>0</v>
      </c>
    </row>
    <row r="144" spans="1:17" ht="14.25" x14ac:dyDescent="0.2">
      <c r="A144" s="49">
        <v>140</v>
      </c>
      <c r="B144" s="50">
        <f>GD_CHUNG!B144</f>
        <v>11357</v>
      </c>
      <c r="C144" s="50" t="str">
        <f>GD_CHUNG!C144</f>
        <v>Nguyễn Việt Dũng</v>
      </c>
      <c r="D144" s="50" t="str">
        <f>GD_CHUNG!D144</f>
        <v>NV PVHK</v>
      </c>
      <c r="E144" s="136"/>
      <c r="F144" s="138" t="str">
        <f>VLOOKUP($B144,GD_CHUNG!$B$5:$J$991,6,FALSE)</f>
        <v>HD3N</v>
      </c>
      <c r="G144" s="138">
        <f>VLOOKUP($B144,GD_CHUNG!$B$5:$J$991,7,FALSE)</f>
        <v>0</v>
      </c>
      <c r="H144" s="138">
        <f>VLOOKUP($B144,GD_CHUNG!$B$5:$J$991,8,FALSE)</f>
        <v>0</v>
      </c>
      <c r="I144" s="138">
        <f>VLOOKUP($B144,GD_CHUNG!$B$5:$J$991,9,FALSE)</f>
        <v>0</v>
      </c>
      <c r="J144" s="226">
        <f>IF(COUNTBLANK(GD_CHAM_CONG!U145:AJ145)&gt;=16,1,0)</f>
        <v>0</v>
      </c>
      <c r="K144" s="109">
        <f>VLOOKUP(B144,GD_LCD_HS_LNS!$B$4:$E$1000,4,FALSE)</f>
        <v>3875000</v>
      </c>
      <c r="L144" s="109">
        <f t="shared" si="1"/>
        <v>310000</v>
      </c>
      <c r="M144" s="227">
        <f t="shared" si="2"/>
        <v>58125</v>
      </c>
      <c r="N144" s="227">
        <f t="shared" si="3"/>
        <v>38750</v>
      </c>
      <c r="O144" s="227">
        <f t="shared" si="4"/>
        <v>406875</v>
      </c>
      <c r="P144">
        <f>VLOOKUP(B144,GD_CHAM_CONG!$C$1:$BI$780,58,FALSE)</f>
        <v>0</v>
      </c>
      <c r="Q144">
        <f>VLOOKUP(B144,GD_CHAM_CONG!$C$1:$BJ$780,59,FALSE)</f>
        <v>0</v>
      </c>
    </row>
    <row r="145" spans="1:17" ht="14.25" x14ac:dyDescent="0.2">
      <c r="A145" s="49">
        <v>141</v>
      </c>
      <c r="B145" s="50">
        <f>GD_CHUNG!B145</f>
        <v>201501</v>
      </c>
      <c r="C145" s="50" t="str">
        <f>GD_CHUNG!C145</f>
        <v>Nguyễn Mỹ Hạnh</v>
      </c>
      <c r="D145" s="50" t="str">
        <f>GD_CHUNG!D145</f>
        <v>NV PVHK</v>
      </c>
      <c r="E145" s="136"/>
      <c r="F145" s="138" t="str">
        <f>VLOOKUP($B145,GD_CHUNG!$B$5:$J$991,6,FALSE)</f>
        <v>HD1N</v>
      </c>
      <c r="G145" s="138">
        <f>VLOOKUP($B145,GD_CHUNG!$B$5:$J$991,7,FALSE)</f>
        <v>0</v>
      </c>
      <c r="H145" s="138">
        <f>VLOOKUP($B145,GD_CHUNG!$B$5:$J$991,8,FALSE)</f>
        <v>0</v>
      </c>
      <c r="I145" s="138">
        <f>VLOOKUP($B145,GD_CHUNG!$B$5:$J$991,9,FALSE)</f>
        <v>0</v>
      </c>
      <c r="J145" s="226">
        <f>IF(COUNTBLANK(GD_CHAM_CONG!U146:AJ146)&gt;=16,1,0)</f>
        <v>0</v>
      </c>
      <c r="K145" s="109">
        <f>VLOOKUP(B145,GD_LCD_HS_LNS!$B$4:$E$1000,4,FALSE)</f>
        <v>3875000</v>
      </c>
      <c r="L145" s="109">
        <f t="shared" si="1"/>
        <v>310000</v>
      </c>
      <c r="M145" s="227">
        <f t="shared" si="2"/>
        <v>58125</v>
      </c>
      <c r="N145" s="227">
        <f t="shared" si="3"/>
        <v>38750</v>
      </c>
      <c r="O145" s="227">
        <f t="shared" si="4"/>
        <v>406875</v>
      </c>
      <c r="P145">
        <f>VLOOKUP(B145,GD_CHAM_CONG!$C$1:$BI$780,58,FALSE)</f>
        <v>0</v>
      </c>
      <c r="Q145">
        <f>VLOOKUP(B145,GD_CHAM_CONG!$C$1:$BJ$780,59,FALSE)</f>
        <v>0</v>
      </c>
    </row>
    <row r="146" spans="1:17" ht="14.25" x14ac:dyDescent="0.2">
      <c r="A146" s="49">
        <v>142</v>
      </c>
      <c r="B146" s="50">
        <f>GD_CHUNG!B146</f>
        <v>10632</v>
      </c>
      <c r="C146" s="50" t="str">
        <f>GD_CHUNG!C146</f>
        <v>Trần Thanh Hiếu</v>
      </c>
      <c r="D146" s="50" t="str">
        <f>GD_CHUNG!D146</f>
        <v>Đội phó</v>
      </c>
      <c r="E146" s="136"/>
      <c r="F146" s="138" t="str">
        <f>VLOOKUP($B146,GD_CHUNG!$B$5:$J$991,6,FALSE)</f>
        <v>HDKX</v>
      </c>
      <c r="G146" s="138">
        <f>VLOOKUP($B146,GD_CHUNG!$B$5:$J$991,7,FALSE)</f>
        <v>0</v>
      </c>
      <c r="H146" s="138">
        <f>VLOOKUP($B146,GD_CHUNG!$B$5:$J$991,8,FALSE)</f>
        <v>0</v>
      </c>
      <c r="I146" s="138">
        <f>VLOOKUP($B146,GD_CHUNG!$B$5:$J$991,9,FALSE)</f>
        <v>0</v>
      </c>
      <c r="J146" s="226">
        <f>IF(COUNTBLANK(GD_CHAM_CONG!U147:AJ147)&gt;=16,1,0)</f>
        <v>0</v>
      </c>
      <c r="K146" s="109">
        <f>VLOOKUP(B146,GD_LCD_HS_LNS!$B$4:$E$1000,4,FALSE)</f>
        <v>5115000</v>
      </c>
      <c r="L146" s="109">
        <f t="shared" si="1"/>
        <v>409200</v>
      </c>
      <c r="M146" s="227">
        <f t="shared" si="2"/>
        <v>76725</v>
      </c>
      <c r="N146" s="227">
        <f t="shared" si="3"/>
        <v>51150</v>
      </c>
      <c r="O146" s="227">
        <f t="shared" si="4"/>
        <v>537075</v>
      </c>
      <c r="P146">
        <f>VLOOKUP(B146,GD_CHAM_CONG!$C$1:$BI$780,58,FALSE)</f>
        <v>0</v>
      </c>
      <c r="Q146">
        <f>VLOOKUP(B146,GD_CHAM_CONG!$C$1:$BJ$780,59,FALSE)</f>
        <v>0</v>
      </c>
    </row>
    <row r="147" spans="1:17" ht="14.25" x14ac:dyDescent="0.2">
      <c r="A147" s="49">
        <v>143</v>
      </c>
      <c r="B147" s="50">
        <f>GD_CHUNG!B147</f>
        <v>12557</v>
      </c>
      <c r="C147" s="50" t="str">
        <f>GD_CHUNG!C147</f>
        <v>Nguyễn Thị Lan</v>
      </c>
      <c r="D147" s="50" t="str">
        <f>GD_CHUNG!D147</f>
        <v>Nhân viên phục vụ hành khách hàng hóa</v>
      </c>
      <c r="E147" s="136"/>
      <c r="F147" s="138" t="str">
        <f>VLOOKUP($B147,GD_CHUNG!$B$5:$J$991,6,FALSE)</f>
        <v>HD3N</v>
      </c>
      <c r="G147" s="138">
        <f>VLOOKUP($B147,GD_CHUNG!$B$5:$J$991,7,FALSE)</f>
        <v>0</v>
      </c>
      <c r="H147" s="138">
        <f>VLOOKUP($B147,GD_CHUNG!$B$5:$J$991,8,FALSE)</f>
        <v>0</v>
      </c>
      <c r="I147" s="138">
        <f>VLOOKUP($B147,GD_CHUNG!$B$5:$J$991,9,FALSE)</f>
        <v>0</v>
      </c>
      <c r="J147" s="226">
        <f>IF(COUNTBLANK(GD_CHAM_CONG!U148:AJ148)&gt;=16,1,0)</f>
        <v>0</v>
      </c>
      <c r="K147" s="109">
        <f>VLOOKUP(B147,GD_LCD_HS_LNS!$B$4:$E$1000,4,FALSE)</f>
        <v>3875000</v>
      </c>
      <c r="L147" s="109">
        <f t="shared" si="1"/>
        <v>310000</v>
      </c>
      <c r="M147" s="227">
        <f t="shared" si="2"/>
        <v>58125</v>
      </c>
      <c r="N147" s="227">
        <f t="shared" si="3"/>
        <v>38750</v>
      </c>
      <c r="O147" s="227">
        <f t="shared" si="4"/>
        <v>406875</v>
      </c>
      <c r="P147">
        <f>VLOOKUP(B147,GD_CHAM_CONG!$C$1:$BI$780,58,FALSE)</f>
        <v>0</v>
      </c>
      <c r="Q147">
        <f>VLOOKUP(B147,GD_CHAM_CONG!$C$1:$BJ$780,59,FALSE)</f>
        <v>0</v>
      </c>
    </row>
    <row r="148" spans="1:17" ht="14.25" x14ac:dyDescent="0.2">
      <c r="A148" s="49">
        <v>144</v>
      </c>
      <c r="B148" s="50">
        <f>GD_CHUNG!B148</f>
        <v>12559</v>
      </c>
      <c r="C148" s="50" t="str">
        <f>GD_CHUNG!C148</f>
        <v>Phạm Thị Mai Giang</v>
      </c>
      <c r="D148" s="50" t="str">
        <f>GD_CHUNG!D148</f>
        <v>Nhân viên phục vụ hành khách hàng hóa</v>
      </c>
      <c r="E148" s="136"/>
      <c r="F148" s="138" t="str">
        <f>VLOOKUP($B148,GD_CHUNG!$B$5:$J$991,6,FALSE)</f>
        <v>HD3N</v>
      </c>
      <c r="G148" s="138">
        <f>VLOOKUP($B148,GD_CHUNG!$B$5:$J$991,7,FALSE)</f>
        <v>0</v>
      </c>
      <c r="H148" s="138">
        <f>VLOOKUP($B148,GD_CHUNG!$B$5:$J$991,8,FALSE)</f>
        <v>0</v>
      </c>
      <c r="I148" s="138">
        <f>VLOOKUP($B148,GD_CHUNG!$B$5:$J$991,9,FALSE)</f>
        <v>0</v>
      </c>
      <c r="J148" s="226">
        <f>IF(COUNTBLANK(GD_CHAM_CONG!U149:AJ149)&gt;=16,1,0)</f>
        <v>0</v>
      </c>
      <c r="K148" s="109">
        <f>VLOOKUP(B148,GD_LCD_HS_LNS!$B$4:$E$1000,4,FALSE)</f>
        <v>3875000</v>
      </c>
      <c r="L148" s="109">
        <f t="shared" si="1"/>
        <v>310000</v>
      </c>
      <c r="M148" s="227">
        <f t="shared" si="2"/>
        <v>58125</v>
      </c>
      <c r="N148" s="227">
        <f t="shared" si="3"/>
        <v>38750</v>
      </c>
      <c r="O148" s="227">
        <f t="shared" si="4"/>
        <v>406875</v>
      </c>
      <c r="P148">
        <f>VLOOKUP(B148,GD_CHAM_CONG!$C$1:$BI$780,58,FALSE)</f>
        <v>0</v>
      </c>
      <c r="Q148">
        <f>VLOOKUP(B148,GD_CHAM_CONG!$C$1:$BJ$780,59,FALSE)</f>
        <v>0</v>
      </c>
    </row>
    <row r="149" spans="1:17" ht="14.25" x14ac:dyDescent="0.2">
      <c r="A149" s="49">
        <v>145</v>
      </c>
      <c r="B149" s="50">
        <f>GD_CHUNG!B149</f>
        <v>12562</v>
      </c>
      <c r="C149" s="50" t="str">
        <f>GD_CHUNG!C149</f>
        <v>Đỗ Thị Thu Trang</v>
      </c>
      <c r="D149" s="50" t="str">
        <f>GD_CHUNG!D149</f>
        <v>Nhân viên phục vụ hành khách hàng hóa</v>
      </c>
      <c r="E149" s="136"/>
      <c r="F149" s="138" t="str">
        <f>VLOOKUP($B149,GD_CHUNG!$B$5:$J$991,6,FALSE)</f>
        <v>HD3N</v>
      </c>
      <c r="G149" s="138">
        <f>VLOOKUP($B149,GD_CHUNG!$B$5:$J$991,7,FALSE)</f>
        <v>0</v>
      </c>
      <c r="H149" s="138">
        <f>VLOOKUP($B149,GD_CHUNG!$B$5:$J$991,8,FALSE)</f>
        <v>0</v>
      </c>
      <c r="I149" s="138">
        <f>VLOOKUP($B149,GD_CHUNG!$B$5:$J$991,9,FALSE)</f>
        <v>0</v>
      </c>
      <c r="J149" s="226">
        <f>IF(COUNTBLANK(GD_CHAM_CONG!U150:AJ150)&gt;=16,1,0)</f>
        <v>0</v>
      </c>
      <c r="K149" s="109">
        <f>VLOOKUP(B149,GD_LCD_HS_LNS!$B$4:$E$1000,4,FALSE)</f>
        <v>3875000</v>
      </c>
      <c r="L149" s="109">
        <f t="shared" si="1"/>
        <v>310000</v>
      </c>
      <c r="M149" s="227">
        <f t="shared" si="2"/>
        <v>58125</v>
      </c>
      <c r="N149" s="227">
        <f t="shared" si="3"/>
        <v>38750</v>
      </c>
      <c r="O149" s="227">
        <f t="shared" si="4"/>
        <v>406875</v>
      </c>
      <c r="P149">
        <f>VLOOKUP(B149,GD_CHAM_CONG!$C$1:$BI$780,58,FALSE)</f>
        <v>0</v>
      </c>
      <c r="Q149">
        <f>VLOOKUP(B149,GD_CHAM_CONG!$C$1:$BJ$780,59,FALSE)</f>
        <v>0</v>
      </c>
    </row>
    <row r="150" spans="1:17" ht="14.25" x14ac:dyDescent="0.2">
      <c r="A150" s="49">
        <v>146</v>
      </c>
      <c r="B150" s="50">
        <f>GD_CHUNG!B150</f>
        <v>12563</v>
      </c>
      <c r="C150" s="50" t="str">
        <f>GD_CHUNG!C150</f>
        <v>Trịnh Khánh Linh</v>
      </c>
      <c r="D150" s="50" t="str">
        <f>GD_CHUNG!D150</f>
        <v>Nhân viên phục vụ hành khách hàng hóa</v>
      </c>
      <c r="E150" s="136"/>
      <c r="F150" s="138" t="str">
        <f>VLOOKUP($B150,GD_CHUNG!$B$5:$J$991,6,FALSE)</f>
        <v>HD3N</v>
      </c>
      <c r="G150" s="138">
        <f>VLOOKUP($B150,GD_CHUNG!$B$5:$J$991,7,FALSE)</f>
        <v>0</v>
      </c>
      <c r="H150" s="138">
        <f>VLOOKUP($B150,GD_CHUNG!$B$5:$J$991,8,FALSE)</f>
        <v>0</v>
      </c>
      <c r="I150" s="138">
        <f>VLOOKUP($B150,GD_CHUNG!$B$5:$J$991,9,FALSE)</f>
        <v>0</v>
      </c>
      <c r="J150" s="226">
        <f>IF(COUNTBLANK(GD_CHAM_CONG!U151:AJ151)&gt;=16,1,0)</f>
        <v>0</v>
      </c>
      <c r="K150" s="109">
        <f>VLOOKUP(B150,GD_LCD_HS_LNS!$B$4:$E$1000,4,FALSE)</f>
        <v>3875000</v>
      </c>
      <c r="L150" s="109">
        <f t="shared" si="1"/>
        <v>310000</v>
      </c>
      <c r="M150" s="227">
        <f t="shared" si="2"/>
        <v>58125</v>
      </c>
      <c r="N150" s="227">
        <f t="shared" si="3"/>
        <v>38750</v>
      </c>
      <c r="O150" s="227">
        <f t="shared" si="4"/>
        <v>406875</v>
      </c>
      <c r="P150">
        <f>VLOOKUP(B150,GD_CHAM_CONG!$C$1:$BI$780,58,FALSE)</f>
        <v>0</v>
      </c>
      <c r="Q150">
        <f>VLOOKUP(B150,GD_CHAM_CONG!$C$1:$BJ$780,59,FALSE)</f>
        <v>0</v>
      </c>
    </row>
    <row r="151" spans="1:17" ht="14.25" x14ac:dyDescent="0.2">
      <c r="A151" s="49">
        <v>147</v>
      </c>
      <c r="B151" s="50">
        <f>GD_CHUNG!B151</f>
        <v>12567</v>
      </c>
      <c r="C151" s="50" t="str">
        <f>GD_CHUNG!C151</f>
        <v>Nguyễn Thị Hải Yến</v>
      </c>
      <c r="D151" s="50" t="str">
        <f>GD_CHUNG!D151</f>
        <v>Nhân viên phục vụ hành khách hàng hóa</v>
      </c>
      <c r="E151" s="136"/>
      <c r="F151" s="138" t="str">
        <f>VLOOKUP($B151,GD_CHUNG!$B$5:$J$991,6,FALSE)</f>
        <v>HD3N</v>
      </c>
      <c r="G151" s="138">
        <f>VLOOKUP($B151,GD_CHUNG!$B$5:$J$991,7,FALSE)</f>
        <v>0</v>
      </c>
      <c r="H151" s="138">
        <f>VLOOKUP($B151,GD_CHUNG!$B$5:$J$991,8,FALSE)</f>
        <v>0</v>
      </c>
      <c r="I151" s="138">
        <f>VLOOKUP($B151,GD_CHUNG!$B$5:$J$991,9,FALSE)</f>
        <v>0</v>
      </c>
      <c r="J151" s="226">
        <f>IF(COUNTBLANK(GD_CHAM_CONG!U152:AJ152)&gt;=16,1,0)</f>
        <v>0</v>
      </c>
      <c r="K151" s="109">
        <f>VLOOKUP(B151,GD_LCD_HS_LNS!$B$4:$E$1000,4,FALSE)</f>
        <v>3875000</v>
      </c>
      <c r="L151" s="109">
        <f t="shared" si="1"/>
        <v>310000</v>
      </c>
      <c r="M151" s="227">
        <f t="shared" si="2"/>
        <v>58125</v>
      </c>
      <c r="N151" s="227">
        <f t="shared" si="3"/>
        <v>38750</v>
      </c>
      <c r="O151" s="227">
        <f t="shared" si="4"/>
        <v>406875</v>
      </c>
      <c r="P151">
        <f>VLOOKUP(B151,GD_CHAM_CONG!$C$1:$BI$780,58,FALSE)</f>
        <v>0</v>
      </c>
      <c r="Q151">
        <f>VLOOKUP(B151,GD_CHAM_CONG!$C$1:$BJ$780,59,FALSE)</f>
        <v>0</v>
      </c>
    </row>
    <row r="152" spans="1:17" ht="14.25" x14ac:dyDescent="0.2">
      <c r="A152" s="49">
        <v>148</v>
      </c>
      <c r="B152" s="50">
        <f>GD_CHUNG!B152</f>
        <v>13361</v>
      </c>
      <c r="C152" s="50" t="str">
        <f>GD_CHUNG!C152</f>
        <v>Mai Thế Anh</v>
      </c>
      <c r="D152" s="50" t="str">
        <f>GD_CHUNG!D152</f>
        <v>Nhân viên phục vụ hành khách hàng hóa</v>
      </c>
      <c r="E152" s="136"/>
      <c r="F152" s="138" t="str">
        <f>VLOOKUP($B152,GD_CHUNG!$B$5:$J$991,6,FALSE)</f>
        <v>HD3N</v>
      </c>
      <c r="G152" s="138">
        <f>VLOOKUP($B152,GD_CHUNG!$B$5:$J$991,7,FALSE)</f>
        <v>0</v>
      </c>
      <c r="H152" s="138">
        <f>VLOOKUP($B152,GD_CHUNG!$B$5:$J$991,8,FALSE)</f>
        <v>0</v>
      </c>
      <c r="I152" s="138">
        <f>VLOOKUP($B152,GD_CHUNG!$B$5:$J$991,9,FALSE)</f>
        <v>0</v>
      </c>
      <c r="J152" s="226">
        <f>IF(COUNTBLANK(GD_CHAM_CONG!U153:AJ153)&gt;=16,1,0)</f>
        <v>0</v>
      </c>
      <c r="K152" s="109">
        <f>VLOOKUP(B152,GD_LCD_HS_LNS!$B$4:$E$1000,4,FALSE)</f>
        <v>3875000</v>
      </c>
      <c r="L152" s="109">
        <f t="shared" si="1"/>
        <v>310000</v>
      </c>
      <c r="M152" s="227">
        <f t="shared" si="2"/>
        <v>58125</v>
      </c>
      <c r="N152" s="227">
        <f t="shared" si="3"/>
        <v>38750</v>
      </c>
      <c r="O152" s="227">
        <f t="shared" si="4"/>
        <v>406875</v>
      </c>
      <c r="P152">
        <f>VLOOKUP(B152,GD_CHAM_CONG!$C$1:$BI$780,58,FALSE)</f>
        <v>0</v>
      </c>
      <c r="Q152">
        <f>VLOOKUP(B152,GD_CHAM_CONG!$C$1:$BJ$780,59,FALSE)</f>
        <v>0</v>
      </c>
    </row>
    <row r="153" spans="1:17" ht="14.25" x14ac:dyDescent="0.2">
      <c r="A153" s="49">
        <v>149</v>
      </c>
      <c r="B153" s="50">
        <f>GD_CHUNG!B153</f>
        <v>13373</v>
      </c>
      <c r="C153" s="50" t="str">
        <f>GD_CHUNG!C153</f>
        <v>Trần Thị Sơn</v>
      </c>
      <c r="D153" s="50" t="str">
        <f>GD_CHUNG!D153</f>
        <v>Nhân viên phục vụ hành khách hàng hóa</v>
      </c>
      <c r="E153" s="136"/>
      <c r="F153" s="138" t="str">
        <f>VLOOKUP($B153,GD_CHUNG!$B$5:$J$991,6,FALSE)</f>
        <v>HD3N</v>
      </c>
      <c r="G153" s="138">
        <f>VLOOKUP($B153,GD_CHUNG!$B$5:$J$991,7,FALSE)</f>
        <v>0</v>
      </c>
      <c r="H153" s="138">
        <f>VLOOKUP($B153,GD_CHUNG!$B$5:$J$991,8,FALSE)</f>
        <v>0</v>
      </c>
      <c r="I153" s="138">
        <f>VLOOKUP($B153,GD_CHUNG!$B$5:$J$991,9,FALSE)</f>
        <v>0</v>
      </c>
      <c r="J153" s="226">
        <f>IF(COUNTBLANK(GD_CHAM_CONG!U154:AJ154)&gt;=16,1,0)</f>
        <v>0</v>
      </c>
      <c r="K153" s="109">
        <f>VLOOKUP(B153,GD_LCD_HS_LNS!$B$4:$E$1000,4,FALSE)</f>
        <v>3875000</v>
      </c>
      <c r="L153" s="109">
        <f t="shared" si="1"/>
        <v>310000</v>
      </c>
      <c r="M153" s="227">
        <f t="shared" si="2"/>
        <v>58125</v>
      </c>
      <c r="N153" s="227">
        <f t="shared" si="3"/>
        <v>38750</v>
      </c>
      <c r="O153" s="227">
        <f t="shared" si="4"/>
        <v>406875</v>
      </c>
      <c r="P153">
        <f>VLOOKUP(B153,GD_CHAM_CONG!$C$1:$BI$780,58,FALSE)</f>
        <v>0</v>
      </c>
      <c r="Q153">
        <f>VLOOKUP(B153,GD_CHAM_CONG!$C$1:$BJ$780,59,FALSE)</f>
        <v>0</v>
      </c>
    </row>
    <row r="154" spans="1:17" ht="14.25" x14ac:dyDescent="0.2">
      <c r="A154" s="49">
        <v>150</v>
      </c>
      <c r="B154" s="50">
        <f>GD_CHUNG!B154</f>
        <v>13380</v>
      </c>
      <c r="C154" s="50" t="str">
        <f>GD_CHUNG!C154</f>
        <v>Nguyễn Thị Yến Hương</v>
      </c>
      <c r="D154" s="50" t="str">
        <f>GD_CHUNG!D154</f>
        <v>Nhân viên phục vụ hành khách hàng hóa</v>
      </c>
      <c r="E154" s="136"/>
      <c r="F154" s="138" t="str">
        <f>VLOOKUP($B154,GD_CHUNG!$B$5:$J$991,6,FALSE)</f>
        <v>HD3N</v>
      </c>
      <c r="G154" s="138">
        <f>VLOOKUP($B154,GD_CHUNG!$B$5:$J$991,7,FALSE)</f>
        <v>0</v>
      </c>
      <c r="H154" s="138">
        <f>VLOOKUP($B154,GD_CHUNG!$B$5:$J$991,8,FALSE)</f>
        <v>0</v>
      </c>
      <c r="I154" s="138">
        <f>VLOOKUP($B154,GD_CHUNG!$B$5:$J$991,9,FALSE)</f>
        <v>0</v>
      </c>
      <c r="J154" s="226">
        <f>IF(COUNTBLANK(GD_CHAM_CONG!U155:AJ155)&gt;=16,1,0)</f>
        <v>0</v>
      </c>
      <c r="K154" s="109">
        <f>VLOOKUP(B154,GD_LCD_HS_LNS!$B$4:$E$1000,4,FALSE)</f>
        <v>3875000</v>
      </c>
      <c r="L154" s="109">
        <f t="shared" si="1"/>
        <v>310000</v>
      </c>
      <c r="M154" s="227">
        <f t="shared" si="2"/>
        <v>58125</v>
      </c>
      <c r="N154" s="227">
        <f t="shared" si="3"/>
        <v>38750</v>
      </c>
      <c r="O154" s="227">
        <f t="shared" si="4"/>
        <v>406875</v>
      </c>
      <c r="P154">
        <f>VLOOKUP(B154,GD_CHAM_CONG!$C$1:$BI$780,58,FALSE)</f>
        <v>0</v>
      </c>
      <c r="Q154">
        <f>VLOOKUP(B154,GD_CHAM_CONG!$C$1:$BJ$780,59,FALSE)</f>
        <v>0</v>
      </c>
    </row>
    <row r="155" spans="1:17" ht="14.25" x14ac:dyDescent="0.2">
      <c r="A155" s="49">
        <v>151</v>
      </c>
      <c r="B155" s="50">
        <f>GD_CHUNG!B155</f>
        <v>13405</v>
      </c>
      <c r="C155" s="50" t="str">
        <f>GD_CHUNG!C155</f>
        <v>Nguyễn Thị Thúy Hằng</v>
      </c>
      <c r="D155" s="50" t="str">
        <f>GD_CHUNG!D155</f>
        <v>Nhân viên phục vụ hành khách hàng hóa</v>
      </c>
      <c r="E155" s="136"/>
      <c r="F155" s="138" t="str">
        <f>VLOOKUP($B155,GD_CHUNG!$B$5:$J$991,6,FALSE)</f>
        <v>HD3N</v>
      </c>
      <c r="G155" s="138">
        <f>VLOOKUP($B155,GD_CHUNG!$B$5:$J$991,7,FALSE)</f>
        <v>0</v>
      </c>
      <c r="H155" s="138">
        <f>VLOOKUP($B155,GD_CHUNG!$B$5:$J$991,8,FALSE)</f>
        <v>0</v>
      </c>
      <c r="I155" s="138">
        <f>VLOOKUP($B155,GD_CHUNG!$B$5:$J$991,9,FALSE)</f>
        <v>0</v>
      </c>
      <c r="J155" s="226">
        <f>IF(COUNTBLANK(GD_CHAM_CONG!U156:AJ156)&gt;=16,1,0)</f>
        <v>0</v>
      </c>
      <c r="K155" s="109">
        <f>VLOOKUP(B155,GD_LCD_HS_LNS!$B$4:$E$1000,4,FALSE)</f>
        <v>3875000</v>
      </c>
      <c r="L155" s="109">
        <f t="shared" si="1"/>
        <v>310000</v>
      </c>
      <c r="M155" s="227">
        <f t="shared" si="2"/>
        <v>58125</v>
      </c>
      <c r="N155" s="227">
        <f t="shared" si="3"/>
        <v>38750</v>
      </c>
      <c r="O155" s="227">
        <f t="shared" si="4"/>
        <v>406875</v>
      </c>
      <c r="P155">
        <f>VLOOKUP(B155,GD_CHAM_CONG!$C$1:$BI$780,58,FALSE)</f>
        <v>0</v>
      </c>
      <c r="Q155">
        <f>VLOOKUP(B155,GD_CHAM_CONG!$C$1:$BJ$780,59,FALSE)</f>
        <v>0</v>
      </c>
    </row>
    <row r="156" spans="1:17" ht="14.25" x14ac:dyDescent="0.2">
      <c r="A156" s="49">
        <v>152</v>
      </c>
      <c r="B156" s="50">
        <f>GD_CHUNG!B156</f>
        <v>13670</v>
      </c>
      <c r="C156" s="50" t="str">
        <f>GD_CHUNG!C156</f>
        <v>Nguyễn Thảo Ly</v>
      </c>
      <c r="D156" s="50" t="str">
        <f>GD_CHUNG!D156</f>
        <v>Nhân viên phục vụ hành khách hàng hóa</v>
      </c>
      <c r="E156" s="136"/>
      <c r="F156" s="138" t="str">
        <f>VLOOKUP($B156,GD_CHUNG!$B$5:$J$991,6,FALSE)</f>
        <v>HD3N</v>
      </c>
      <c r="G156" s="138">
        <f>VLOOKUP($B156,GD_CHUNG!$B$5:$J$991,7,FALSE)</f>
        <v>0</v>
      </c>
      <c r="H156" s="138">
        <f>VLOOKUP($B156,GD_CHUNG!$B$5:$J$991,8,FALSE)</f>
        <v>0</v>
      </c>
      <c r="I156" s="138">
        <f>VLOOKUP($B156,GD_CHUNG!$B$5:$J$991,9,FALSE)</f>
        <v>0</v>
      </c>
      <c r="J156" s="226">
        <f>IF(COUNTBLANK(GD_CHAM_CONG!U157:AJ157)&gt;=16,1,0)</f>
        <v>0</v>
      </c>
      <c r="K156" s="109">
        <f>VLOOKUP(B156,GD_LCD_HS_LNS!$B$4:$E$1000,4,FALSE)</f>
        <v>3875000</v>
      </c>
      <c r="L156" s="109">
        <f t="shared" si="1"/>
        <v>310000</v>
      </c>
      <c r="M156" s="227">
        <f t="shared" si="2"/>
        <v>58125</v>
      </c>
      <c r="N156" s="227">
        <f t="shared" si="3"/>
        <v>38750</v>
      </c>
      <c r="O156" s="227">
        <f t="shared" si="4"/>
        <v>406875</v>
      </c>
      <c r="P156">
        <f>VLOOKUP(B156,GD_CHAM_CONG!$C$1:$BI$780,58,FALSE)</f>
        <v>0</v>
      </c>
      <c r="Q156">
        <f>VLOOKUP(B156,GD_CHAM_CONG!$C$1:$BJ$780,59,FALSE)</f>
        <v>0</v>
      </c>
    </row>
    <row r="157" spans="1:17" ht="14.25" x14ac:dyDescent="0.2">
      <c r="A157" s="49">
        <v>153</v>
      </c>
      <c r="B157" s="50">
        <f>GD_CHUNG!B157</f>
        <v>13671</v>
      </c>
      <c r="C157" s="50" t="str">
        <f>GD_CHUNG!C157</f>
        <v>Nguyễn Thị Phương Thảo</v>
      </c>
      <c r="D157" s="50" t="str">
        <f>GD_CHUNG!D157</f>
        <v>Nhân viên phục vụ hành khách hàng hóa</v>
      </c>
      <c r="E157" s="136"/>
      <c r="F157" s="138" t="str">
        <f>VLOOKUP($B157,GD_CHUNG!$B$5:$J$991,6,FALSE)</f>
        <v>HD3N</v>
      </c>
      <c r="G157" s="138">
        <f>VLOOKUP($B157,GD_CHUNG!$B$5:$J$991,7,FALSE)</f>
        <v>0</v>
      </c>
      <c r="H157" s="138">
        <f>VLOOKUP($B157,GD_CHUNG!$B$5:$J$991,8,FALSE)</f>
        <v>0</v>
      </c>
      <c r="I157" s="138">
        <f>VLOOKUP($B157,GD_CHUNG!$B$5:$J$991,9,FALSE)</f>
        <v>0</v>
      </c>
      <c r="J157" s="226">
        <f>IF(COUNTBLANK(GD_CHAM_CONG!U158:AJ158)&gt;=16,1,0)</f>
        <v>0</v>
      </c>
      <c r="K157" s="109">
        <f>VLOOKUP(B157,GD_LCD_HS_LNS!$B$4:$E$1000,4,FALSE)</f>
        <v>3875000</v>
      </c>
      <c r="L157" s="109">
        <f t="shared" si="1"/>
        <v>310000</v>
      </c>
      <c r="M157" s="227">
        <f t="shared" si="2"/>
        <v>58125</v>
      </c>
      <c r="N157" s="227">
        <f t="shared" si="3"/>
        <v>38750</v>
      </c>
      <c r="O157" s="227">
        <f t="shared" si="4"/>
        <v>406875</v>
      </c>
      <c r="P157">
        <f>VLOOKUP(B157,GD_CHAM_CONG!$C$1:$BI$780,58,FALSE)</f>
        <v>0</v>
      </c>
      <c r="Q157">
        <f>VLOOKUP(B157,GD_CHAM_CONG!$C$1:$BJ$780,59,FALSE)</f>
        <v>0</v>
      </c>
    </row>
    <row r="158" spans="1:17" ht="14.25" x14ac:dyDescent="0.2">
      <c r="A158" s="49">
        <v>154</v>
      </c>
      <c r="B158" s="50">
        <f>GD_CHUNG!B158</f>
        <v>13672</v>
      </c>
      <c r="C158" s="50" t="str">
        <f>GD_CHUNG!C158</f>
        <v>Mai Thị Huyền Trang</v>
      </c>
      <c r="D158" s="50" t="str">
        <f>GD_CHUNG!D158</f>
        <v>Nhân viên phục vụ hành khách hàng hóa</v>
      </c>
      <c r="E158" s="136"/>
      <c r="F158" s="138" t="str">
        <f>VLOOKUP($B158,GD_CHUNG!$B$5:$J$991,6,FALSE)</f>
        <v>HD3N</v>
      </c>
      <c r="G158" s="138">
        <f>VLOOKUP($B158,GD_CHUNG!$B$5:$J$991,7,FALSE)</f>
        <v>0</v>
      </c>
      <c r="H158" s="138">
        <f>VLOOKUP($B158,GD_CHUNG!$B$5:$J$991,8,FALSE)</f>
        <v>0</v>
      </c>
      <c r="I158" s="138">
        <f>VLOOKUP($B158,GD_CHUNG!$B$5:$J$991,9,FALSE)</f>
        <v>0</v>
      </c>
      <c r="J158" s="226">
        <f>IF(COUNTBLANK(GD_CHAM_CONG!U159:AJ159)&gt;=16,1,0)</f>
        <v>0</v>
      </c>
      <c r="K158" s="109">
        <f>VLOOKUP(B158,GD_LCD_HS_LNS!$B$4:$E$1000,4,FALSE)</f>
        <v>3875000</v>
      </c>
      <c r="L158" s="109">
        <f t="shared" si="1"/>
        <v>310000</v>
      </c>
      <c r="M158" s="227">
        <f t="shared" si="2"/>
        <v>58125</v>
      </c>
      <c r="N158" s="227">
        <f t="shared" si="3"/>
        <v>38750</v>
      </c>
      <c r="O158" s="227">
        <f t="shared" si="4"/>
        <v>406875</v>
      </c>
      <c r="P158">
        <f>VLOOKUP(B158,GD_CHAM_CONG!$C$1:$BI$780,58,FALSE)</f>
        <v>0</v>
      </c>
      <c r="Q158">
        <f>VLOOKUP(B158,GD_CHAM_CONG!$C$1:$BJ$780,59,FALSE)</f>
        <v>0</v>
      </c>
    </row>
    <row r="159" spans="1:17" ht="14.25" x14ac:dyDescent="0.2">
      <c r="A159" s="49">
        <v>155</v>
      </c>
      <c r="B159" s="50">
        <f>GD_CHUNG!B159</f>
        <v>13673</v>
      </c>
      <c r="C159" s="50" t="str">
        <f>GD_CHUNG!C159</f>
        <v>Đỗ Văn Thắng</v>
      </c>
      <c r="D159" s="50" t="str">
        <f>GD_CHUNG!D159</f>
        <v>Nhân viên phục vụ hành khách hàng hóa</v>
      </c>
      <c r="E159" s="136"/>
      <c r="F159" s="138" t="str">
        <f>VLOOKUP($B159,GD_CHUNG!$B$5:$J$991,6,FALSE)</f>
        <v>HD3N</v>
      </c>
      <c r="G159" s="138">
        <f>VLOOKUP($B159,GD_CHUNG!$B$5:$J$991,7,FALSE)</f>
        <v>0</v>
      </c>
      <c r="H159" s="138">
        <f>VLOOKUP($B159,GD_CHUNG!$B$5:$J$991,8,FALSE)</f>
        <v>0</v>
      </c>
      <c r="I159" s="138">
        <f>VLOOKUP($B159,GD_CHUNG!$B$5:$J$991,9,FALSE)</f>
        <v>0</v>
      </c>
      <c r="J159" s="226">
        <f>IF(COUNTBLANK(GD_CHAM_CONG!U160:AJ160)&gt;=16,1,0)</f>
        <v>0</v>
      </c>
      <c r="K159" s="109">
        <f>VLOOKUP(B159,GD_LCD_HS_LNS!$B$4:$E$1000,4,FALSE)</f>
        <v>3875000</v>
      </c>
      <c r="L159" s="109">
        <f t="shared" si="1"/>
        <v>310000</v>
      </c>
      <c r="M159" s="227">
        <f t="shared" si="2"/>
        <v>58125</v>
      </c>
      <c r="N159" s="227">
        <f t="shared" si="3"/>
        <v>38750</v>
      </c>
      <c r="O159" s="227">
        <f t="shared" si="4"/>
        <v>406875</v>
      </c>
      <c r="P159">
        <f>VLOOKUP(B159,GD_CHAM_CONG!$C$1:$BI$780,58,FALSE)</f>
        <v>0</v>
      </c>
      <c r="Q159">
        <f>VLOOKUP(B159,GD_CHAM_CONG!$C$1:$BJ$780,59,FALSE)</f>
        <v>0</v>
      </c>
    </row>
    <row r="160" spans="1:17" ht="14.25" x14ac:dyDescent="0.2">
      <c r="A160" s="49">
        <v>156</v>
      </c>
      <c r="B160" s="50">
        <f>GD_CHUNG!B160</f>
        <v>10572</v>
      </c>
      <c r="C160" s="50" t="str">
        <f>GD_CHUNG!C160</f>
        <v>Võ Thị Hồng Minh</v>
      </c>
      <c r="D160" s="50" t="str">
        <f>GD_CHUNG!D160</f>
        <v>NV PVHK</v>
      </c>
      <c r="E160" s="136"/>
      <c r="F160" s="138" t="str">
        <f>VLOOKUP($B160,GD_CHUNG!$B$5:$J$991,6,FALSE)</f>
        <v>HDKX</v>
      </c>
      <c r="G160" s="138">
        <f>VLOOKUP($B160,GD_CHUNG!$B$5:$J$991,7,FALSE)</f>
        <v>0</v>
      </c>
      <c r="H160" s="138">
        <f>VLOOKUP($B160,GD_CHUNG!$B$5:$J$991,8,FALSE)</f>
        <v>0</v>
      </c>
      <c r="I160" s="138">
        <f>VLOOKUP($B160,GD_CHUNG!$B$5:$J$991,9,FALSE)</f>
        <v>0</v>
      </c>
      <c r="J160" s="226">
        <f>IF(COUNTBLANK(GD_CHAM_CONG!U161:AJ161)&gt;=16,1,0)</f>
        <v>0</v>
      </c>
      <c r="K160" s="109">
        <f>VLOOKUP(B160,GD_LCD_HS_LNS!$B$4:$E$1000,4,FALSE)</f>
        <v>3875000</v>
      </c>
      <c r="L160" s="109">
        <f t="shared" si="1"/>
        <v>310000</v>
      </c>
      <c r="M160" s="227">
        <f t="shared" si="2"/>
        <v>58125</v>
      </c>
      <c r="N160" s="227">
        <f t="shared" si="3"/>
        <v>38750</v>
      </c>
      <c r="O160" s="227">
        <f t="shared" si="4"/>
        <v>406875</v>
      </c>
      <c r="P160">
        <f>VLOOKUP(B160,GD_CHAM_CONG!$C$1:$BI$780,58,FALSE)</f>
        <v>0</v>
      </c>
      <c r="Q160">
        <f>VLOOKUP(B160,GD_CHAM_CONG!$C$1:$BJ$780,59,FALSE)</f>
        <v>0</v>
      </c>
    </row>
    <row r="161" spans="1:17" ht="14.25" x14ac:dyDescent="0.2">
      <c r="A161" s="49">
        <v>157</v>
      </c>
      <c r="B161" s="50">
        <f>GD_CHUNG!B161</f>
        <v>10574</v>
      </c>
      <c r="C161" s="50" t="str">
        <f>GD_CHUNG!C161</f>
        <v>Nguyễn Thị Hồng Duyên</v>
      </c>
      <c r="D161" s="50" t="str">
        <f>GD_CHUNG!D161</f>
        <v>NV PVHK</v>
      </c>
      <c r="E161" s="136"/>
      <c r="F161" s="138" t="str">
        <f>VLOOKUP($B161,GD_CHUNG!$B$5:$J$991,6,FALSE)</f>
        <v>HDKX</v>
      </c>
      <c r="G161" s="138">
        <f>VLOOKUP($B161,GD_CHUNG!$B$5:$J$991,7,FALSE)</f>
        <v>0</v>
      </c>
      <c r="H161" s="138">
        <f>VLOOKUP($B161,GD_CHUNG!$B$5:$J$991,8,FALSE)</f>
        <v>0</v>
      </c>
      <c r="I161" s="138">
        <f>VLOOKUP($B161,GD_CHUNG!$B$5:$J$991,9,FALSE)</f>
        <v>0</v>
      </c>
      <c r="J161" s="226">
        <f>IF(COUNTBLANK(GD_CHAM_CONG!U162:AJ162)&gt;=16,1,0)</f>
        <v>0</v>
      </c>
      <c r="K161" s="109">
        <f>VLOOKUP(B161,GD_LCD_HS_LNS!$B$4:$E$1000,4,FALSE)</f>
        <v>3875000</v>
      </c>
      <c r="L161" s="109">
        <f t="shared" si="1"/>
        <v>310000</v>
      </c>
      <c r="M161" s="227">
        <f t="shared" si="2"/>
        <v>58125</v>
      </c>
      <c r="N161" s="227">
        <f t="shared" si="3"/>
        <v>38750</v>
      </c>
      <c r="O161" s="227">
        <f t="shared" si="4"/>
        <v>406875</v>
      </c>
      <c r="P161">
        <f>VLOOKUP(B161,GD_CHAM_CONG!$C$1:$BI$780,58,FALSE)</f>
        <v>0</v>
      </c>
      <c r="Q161">
        <f>VLOOKUP(B161,GD_CHAM_CONG!$C$1:$BJ$780,59,FALSE)</f>
        <v>0</v>
      </c>
    </row>
    <row r="162" spans="1:17" ht="14.25" x14ac:dyDescent="0.2">
      <c r="A162" s="49">
        <v>158</v>
      </c>
      <c r="B162" s="50">
        <f>GD_CHUNG!B162</f>
        <v>10575</v>
      </c>
      <c r="C162" s="50" t="str">
        <f>GD_CHUNG!C162</f>
        <v>Phan Thị Thu Hường</v>
      </c>
      <c r="D162" s="50" t="str">
        <f>GD_CHUNG!D162</f>
        <v>Phó đội trường</v>
      </c>
      <c r="E162" s="136"/>
      <c r="F162" s="138" t="str">
        <f>VLOOKUP($B162,GD_CHUNG!$B$5:$J$991,6,FALSE)</f>
        <v>HDKX</v>
      </c>
      <c r="G162" s="138">
        <f>VLOOKUP($B162,GD_CHUNG!$B$5:$J$991,7,FALSE)</f>
        <v>0</v>
      </c>
      <c r="H162" s="138">
        <f>VLOOKUP($B162,GD_CHUNG!$B$5:$J$991,8,FALSE)</f>
        <v>0</v>
      </c>
      <c r="I162" s="138">
        <f>VLOOKUP($B162,GD_CHUNG!$B$5:$J$991,9,FALSE)</f>
        <v>0</v>
      </c>
      <c r="J162" s="226">
        <f>IF(COUNTBLANK(GD_CHAM_CONG!U163:AJ163)&gt;=16,1,0)</f>
        <v>0</v>
      </c>
      <c r="K162" s="109">
        <f>VLOOKUP(B162,GD_LCD_HS_LNS!$B$4:$E$1000,4,FALSE)</f>
        <v>4921000</v>
      </c>
      <c r="L162" s="109">
        <f t="shared" si="1"/>
        <v>393680</v>
      </c>
      <c r="M162" s="227">
        <f t="shared" si="2"/>
        <v>73815</v>
      </c>
      <c r="N162" s="227">
        <f t="shared" si="3"/>
        <v>49210</v>
      </c>
      <c r="O162" s="227">
        <f t="shared" si="4"/>
        <v>516705</v>
      </c>
      <c r="P162">
        <f>VLOOKUP(B162,GD_CHAM_CONG!$C$1:$BI$780,58,FALSE)</f>
        <v>0</v>
      </c>
      <c r="Q162">
        <f>VLOOKUP(B162,GD_CHAM_CONG!$C$1:$BJ$780,59,FALSE)</f>
        <v>0</v>
      </c>
    </row>
    <row r="163" spans="1:17" ht="14.25" x14ac:dyDescent="0.2">
      <c r="A163" s="49">
        <v>159</v>
      </c>
      <c r="B163" s="50">
        <f>GD_CHUNG!B163</f>
        <v>10579</v>
      </c>
      <c r="C163" s="50" t="str">
        <f>GD_CHUNG!C163</f>
        <v>Tạ Thị Cẩm Vân</v>
      </c>
      <c r="D163" s="50" t="str">
        <f>GD_CHUNG!D163</f>
        <v>NV PVHK</v>
      </c>
      <c r="E163" s="136"/>
      <c r="F163" s="138" t="str">
        <f>VLOOKUP($B163,GD_CHUNG!$B$5:$J$991,6,FALSE)</f>
        <v>HD3N</v>
      </c>
      <c r="G163" s="138">
        <f>VLOOKUP($B163,GD_CHUNG!$B$5:$J$991,7,FALSE)</f>
        <v>0</v>
      </c>
      <c r="H163" s="138">
        <f>VLOOKUP($B163,GD_CHUNG!$B$5:$J$991,8,FALSE)</f>
        <v>0</v>
      </c>
      <c r="I163" s="138">
        <f>VLOOKUP($B163,GD_CHUNG!$B$5:$J$991,9,FALSE)</f>
        <v>1</v>
      </c>
      <c r="J163" s="226">
        <f>IF(COUNTBLANK(GD_CHAM_CONG!U164:AJ164)&gt;=16,1,0)</f>
        <v>0</v>
      </c>
      <c r="K163" s="109">
        <f>VLOOKUP(B163,GD_LCD_HS_LNS!$B$4:$E$1000,4,FALSE)</f>
        <v>3875000</v>
      </c>
      <c r="L163" s="109">
        <f t="shared" si="1"/>
        <v>0</v>
      </c>
      <c r="M163" s="227">
        <f t="shared" si="2"/>
        <v>0</v>
      </c>
      <c r="N163" s="227">
        <f t="shared" si="3"/>
        <v>0</v>
      </c>
      <c r="O163" s="227">
        <f t="shared" si="4"/>
        <v>0</v>
      </c>
      <c r="P163">
        <f>VLOOKUP(B163,GD_CHAM_CONG!$C$1:$BI$780,58,FALSE)</f>
        <v>0</v>
      </c>
      <c r="Q163">
        <f>VLOOKUP(B163,GD_CHAM_CONG!$C$1:$BJ$780,59,FALSE)</f>
        <v>0</v>
      </c>
    </row>
    <row r="164" spans="1:17" ht="14.25" x14ac:dyDescent="0.2">
      <c r="A164" s="49">
        <v>160</v>
      </c>
      <c r="B164" s="50">
        <f>GD_CHUNG!B164</f>
        <v>10581</v>
      </c>
      <c r="C164" s="50" t="str">
        <f>GD_CHUNG!C164</f>
        <v>Nguyễn Thị Hoài</v>
      </c>
      <c r="D164" s="50" t="str">
        <f>GD_CHUNG!D164</f>
        <v>NV PVHK</v>
      </c>
      <c r="E164" s="136"/>
      <c r="F164" s="138" t="str">
        <f>VLOOKUP($B164,GD_CHUNG!$B$5:$J$991,6,FALSE)</f>
        <v>HD3N</v>
      </c>
      <c r="G164" s="138">
        <f>VLOOKUP($B164,GD_CHUNG!$B$5:$J$991,7,FALSE)</f>
        <v>0</v>
      </c>
      <c r="H164" s="138">
        <f>VLOOKUP($B164,GD_CHUNG!$B$5:$J$991,8,FALSE)</f>
        <v>0</v>
      </c>
      <c r="I164" s="138">
        <f>VLOOKUP($B164,GD_CHUNG!$B$5:$J$991,9,FALSE)</f>
        <v>0</v>
      </c>
      <c r="J164" s="226">
        <f>IF(COUNTBLANK(GD_CHAM_CONG!U165:AJ165)&gt;=16,1,0)</f>
        <v>0</v>
      </c>
      <c r="K164" s="109">
        <f>VLOOKUP(B164,GD_LCD_HS_LNS!$B$4:$E$1000,4,FALSE)</f>
        <v>3875000</v>
      </c>
      <c r="L164" s="109">
        <f t="shared" si="1"/>
        <v>310000</v>
      </c>
      <c r="M164" s="227">
        <f t="shared" si="2"/>
        <v>58125</v>
      </c>
      <c r="N164" s="227">
        <f t="shared" si="3"/>
        <v>38750</v>
      </c>
      <c r="O164" s="227">
        <f t="shared" si="4"/>
        <v>406875</v>
      </c>
      <c r="P164">
        <f>VLOOKUP(B164,GD_CHAM_CONG!$C$1:$BI$780,58,FALSE)</f>
        <v>0</v>
      </c>
      <c r="Q164">
        <f>VLOOKUP(B164,GD_CHAM_CONG!$C$1:$BJ$780,59,FALSE)</f>
        <v>0</v>
      </c>
    </row>
    <row r="165" spans="1:17" ht="14.25" x14ac:dyDescent="0.2">
      <c r="A165" s="49">
        <v>161</v>
      </c>
      <c r="B165" s="50">
        <f>GD_CHUNG!B165</f>
        <v>10604</v>
      </c>
      <c r="C165" s="50" t="str">
        <f>GD_CHUNG!C165</f>
        <v>Nguyễn Thị Hồng</v>
      </c>
      <c r="D165" s="50" t="str">
        <f>GD_CHUNG!D165</f>
        <v>NV PVHK</v>
      </c>
      <c r="E165" s="136"/>
      <c r="F165" s="138" t="str">
        <f>VLOOKUP($B165,GD_CHUNG!$B$5:$J$991,6,FALSE)</f>
        <v>HD3N</v>
      </c>
      <c r="G165" s="138">
        <f>VLOOKUP($B165,GD_CHUNG!$B$5:$J$991,7,FALSE)</f>
        <v>0</v>
      </c>
      <c r="H165" s="138">
        <f>VLOOKUP($B165,GD_CHUNG!$B$5:$J$991,8,FALSE)</f>
        <v>0</v>
      </c>
      <c r="I165" s="138">
        <f>VLOOKUP($B165,GD_CHUNG!$B$5:$J$991,9,FALSE)</f>
        <v>0</v>
      </c>
      <c r="J165" s="226">
        <f>IF(COUNTBLANK(GD_CHAM_CONG!U166:AJ166)&gt;=16,1,0)</f>
        <v>0</v>
      </c>
      <c r="K165" s="109">
        <f>VLOOKUP(B165,GD_LCD_HS_LNS!$B$4:$E$1000,4,FALSE)</f>
        <v>3875000</v>
      </c>
      <c r="L165" s="109">
        <f t="shared" si="1"/>
        <v>310000</v>
      </c>
      <c r="M165" s="227">
        <f t="shared" si="2"/>
        <v>58125</v>
      </c>
      <c r="N165" s="227">
        <f t="shared" si="3"/>
        <v>38750</v>
      </c>
      <c r="O165" s="227">
        <f t="shared" si="4"/>
        <v>406875</v>
      </c>
      <c r="P165">
        <f>VLOOKUP(B165,GD_CHAM_CONG!$C$1:$BI$780,58,FALSE)</f>
        <v>0</v>
      </c>
      <c r="Q165">
        <f>VLOOKUP(B165,GD_CHAM_CONG!$C$1:$BJ$780,59,FALSE)</f>
        <v>0</v>
      </c>
    </row>
    <row r="166" spans="1:17" ht="14.25" x14ac:dyDescent="0.2">
      <c r="A166" s="49">
        <v>162</v>
      </c>
      <c r="B166" s="50">
        <f>GD_CHUNG!B166</f>
        <v>10605</v>
      </c>
      <c r="C166" s="50" t="str">
        <f>GD_CHUNG!C166</f>
        <v>Nguyễn Thị Thùy Dương</v>
      </c>
      <c r="D166" s="50" t="str">
        <f>GD_CHUNG!D166</f>
        <v>NV PVHK</v>
      </c>
      <c r="E166" s="136"/>
      <c r="F166" s="138" t="str">
        <f>VLOOKUP($B166,GD_CHUNG!$B$5:$J$991,6,FALSE)</f>
        <v>HD1N</v>
      </c>
      <c r="G166" s="138">
        <f>VLOOKUP($B166,GD_CHUNG!$B$5:$J$991,7,FALSE)</f>
        <v>0</v>
      </c>
      <c r="H166" s="138">
        <f>VLOOKUP($B166,GD_CHUNG!$B$5:$J$991,8,FALSE)</f>
        <v>0</v>
      </c>
      <c r="I166" s="138">
        <f>VLOOKUP($B166,GD_CHUNG!$B$5:$J$991,9,FALSE)</f>
        <v>0</v>
      </c>
      <c r="J166" s="226">
        <f>IF(COUNTBLANK(GD_CHAM_CONG!U167:AJ167)&gt;=16,1,0)</f>
        <v>0</v>
      </c>
      <c r="K166" s="109">
        <f>VLOOKUP(B166,GD_LCD_HS_LNS!$B$4:$E$1000,4,FALSE)</f>
        <v>3875000</v>
      </c>
      <c r="L166" s="109">
        <f t="shared" si="1"/>
        <v>0</v>
      </c>
      <c r="M166" s="227">
        <f t="shared" si="2"/>
        <v>0</v>
      </c>
      <c r="N166" s="227">
        <f t="shared" si="3"/>
        <v>0</v>
      </c>
      <c r="O166" s="227">
        <f t="shared" si="4"/>
        <v>0</v>
      </c>
      <c r="P166">
        <f>VLOOKUP(B166,GD_CHAM_CONG!$C$1:$BI$780,58,FALSE)</f>
        <v>27</v>
      </c>
      <c r="Q166">
        <f>VLOOKUP(B166,GD_CHAM_CONG!$C$1:$BJ$780,59,FALSE)</f>
        <v>0</v>
      </c>
    </row>
    <row r="167" spans="1:17" ht="14.25" x14ac:dyDescent="0.2">
      <c r="A167" s="49">
        <v>163</v>
      </c>
      <c r="B167" s="50">
        <f>GD_CHUNG!B167</f>
        <v>10611</v>
      </c>
      <c r="C167" s="50" t="str">
        <f>GD_CHUNG!C167</f>
        <v>Hoàng Thị Huyền Diệu</v>
      </c>
      <c r="D167" s="50" t="str">
        <f>GD_CHUNG!D167</f>
        <v>NV PVHK</v>
      </c>
      <c r="E167" s="136"/>
      <c r="F167" s="138" t="str">
        <f>VLOOKUP($B167,GD_CHUNG!$B$5:$J$991,6,FALSE)</f>
        <v>HDKX</v>
      </c>
      <c r="G167" s="138">
        <f>VLOOKUP($B167,GD_CHUNG!$B$5:$J$991,7,FALSE)</f>
        <v>0</v>
      </c>
      <c r="H167" s="138">
        <f>VLOOKUP($B167,GD_CHUNG!$B$5:$J$991,8,FALSE)</f>
        <v>0</v>
      </c>
      <c r="I167" s="138">
        <f>VLOOKUP($B167,GD_CHUNG!$B$5:$J$991,9,FALSE)</f>
        <v>0</v>
      </c>
      <c r="J167" s="226">
        <f>IF(COUNTBLANK(GD_CHAM_CONG!U168:AJ168)&gt;=16,1,0)</f>
        <v>0</v>
      </c>
      <c r="K167" s="109">
        <f>VLOOKUP(B167,GD_LCD_HS_LNS!$B$4:$E$1000,4,FALSE)</f>
        <v>3875000</v>
      </c>
      <c r="L167" s="109">
        <f t="shared" si="1"/>
        <v>310000</v>
      </c>
      <c r="M167" s="227">
        <f t="shared" si="2"/>
        <v>58125</v>
      </c>
      <c r="N167" s="227">
        <f t="shared" si="3"/>
        <v>38750</v>
      </c>
      <c r="O167" s="227">
        <f t="shared" si="4"/>
        <v>406875</v>
      </c>
      <c r="P167">
        <f>VLOOKUP(B167,GD_CHAM_CONG!$C$1:$BI$780,58,FALSE)</f>
        <v>0</v>
      </c>
      <c r="Q167">
        <f>VLOOKUP(B167,GD_CHAM_CONG!$C$1:$BJ$780,59,FALSE)</f>
        <v>0</v>
      </c>
    </row>
    <row r="168" spans="1:17" ht="14.25" x14ac:dyDescent="0.2">
      <c r="A168" s="49">
        <v>164</v>
      </c>
      <c r="B168" s="50">
        <f>GD_CHUNG!B168</f>
        <v>10612</v>
      </c>
      <c r="C168" s="50" t="str">
        <f>GD_CHUNG!C168</f>
        <v>Tạ Thị Phượng</v>
      </c>
      <c r="D168" s="50" t="str">
        <f>GD_CHUNG!D168</f>
        <v>NV PVHK</v>
      </c>
      <c r="E168" s="136"/>
      <c r="F168" s="138" t="str">
        <f>VLOOKUP($B168,GD_CHUNG!$B$5:$J$991,6,FALSE)</f>
        <v>HDKX</v>
      </c>
      <c r="G168" s="138">
        <f>VLOOKUP($B168,GD_CHUNG!$B$5:$J$991,7,FALSE)</f>
        <v>0</v>
      </c>
      <c r="H168" s="138">
        <f>VLOOKUP($B168,GD_CHUNG!$B$5:$J$991,8,FALSE)</f>
        <v>0</v>
      </c>
      <c r="I168" s="138">
        <f>VLOOKUP($B168,GD_CHUNG!$B$5:$J$991,9,FALSE)</f>
        <v>0</v>
      </c>
      <c r="J168" s="226">
        <f>IF(COUNTBLANK(GD_CHAM_CONG!U169:AJ169)&gt;=16,1,0)</f>
        <v>0</v>
      </c>
      <c r="K168" s="109">
        <f>VLOOKUP(B168,GD_LCD_HS_LNS!$B$4:$E$1000,4,FALSE)</f>
        <v>3875000</v>
      </c>
      <c r="L168" s="109">
        <f t="shared" si="1"/>
        <v>310000</v>
      </c>
      <c r="M168" s="227">
        <f t="shared" si="2"/>
        <v>58125</v>
      </c>
      <c r="N168" s="227">
        <f t="shared" si="3"/>
        <v>38750</v>
      </c>
      <c r="O168" s="227">
        <f t="shared" si="4"/>
        <v>406875</v>
      </c>
      <c r="P168">
        <f>VLOOKUP(B168,GD_CHAM_CONG!$C$1:$BI$780,58,FALSE)</f>
        <v>0</v>
      </c>
      <c r="Q168">
        <f>VLOOKUP(B168,GD_CHAM_CONG!$C$1:$BJ$780,59,FALSE)</f>
        <v>0</v>
      </c>
    </row>
    <row r="169" spans="1:17" ht="14.25" x14ac:dyDescent="0.2">
      <c r="A169" s="49">
        <v>165</v>
      </c>
      <c r="B169" s="50">
        <f>GD_CHUNG!B169</f>
        <v>10613</v>
      </c>
      <c r="C169" s="50" t="str">
        <f>GD_CHUNG!C169</f>
        <v>Nguyễn Thị Hường</v>
      </c>
      <c r="D169" s="50" t="str">
        <f>GD_CHUNG!D169</f>
        <v>NV PVHK</v>
      </c>
      <c r="E169" s="136"/>
      <c r="F169" s="138" t="str">
        <f>VLOOKUP($B169,GD_CHUNG!$B$5:$J$991,6,FALSE)</f>
        <v>HDKX</v>
      </c>
      <c r="G169" s="138">
        <f>VLOOKUP($B169,GD_CHUNG!$B$5:$J$991,7,FALSE)</f>
        <v>0</v>
      </c>
      <c r="H169" s="138">
        <f>VLOOKUP($B169,GD_CHUNG!$B$5:$J$991,8,FALSE)</f>
        <v>0</v>
      </c>
      <c r="I169" s="138">
        <f>VLOOKUP($B169,GD_CHUNG!$B$5:$J$991,9,FALSE)</f>
        <v>0</v>
      </c>
      <c r="J169" s="226">
        <f>IF(COUNTBLANK(GD_CHAM_CONG!U170:AJ170)&gt;=16,1,0)</f>
        <v>0</v>
      </c>
      <c r="K169" s="109">
        <f>VLOOKUP(B169,GD_LCD_HS_LNS!$B$4:$E$1000,4,FALSE)</f>
        <v>3875000</v>
      </c>
      <c r="L169" s="109">
        <f t="shared" si="1"/>
        <v>310000</v>
      </c>
      <c r="M169" s="227">
        <f t="shared" si="2"/>
        <v>58125</v>
      </c>
      <c r="N169" s="227">
        <f t="shared" si="3"/>
        <v>38750</v>
      </c>
      <c r="O169" s="227">
        <f t="shared" si="4"/>
        <v>406875</v>
      </c>
      <c r="P169">
        <f>VLOOKUP(B169,GD_CHAM_CONG!$C$1:$BI$780,58,FALSE)</f>
        <v>0</v>
      </c>
      <c r="Q169">
        <f>VLOOKUP(B169,GD_CHAM_CONG!$C$1:$BJ$780,59,FALSE)</f>
        <v>0</v>
      </c>
    </row>
    <row r="170" spans="1:17" ht="14.25" x14ac:dyDescent="0.2">
      <c r="A170" s="49">
        <v>166</v>
      </c>
      <c r="B170" s="50">
        <f>GD_CHUNG!B170</f>
        <v>10616</v>
      </c>
      <c r="C170" s="50" t="str">
        <f>GD_CHUNG!C170</f>
        <v>Đỗ Thanh Thủy</v>
      </c>
      <c r="D170" s="50" t="str">
        <f>GD_CHUNG!D170</f>
        <v>NV PVHK</v>
      </c>
      <c r="E170" s="136"/>
      <c r="F170" s="138" t="str">
        <f>VLOOKUP($B170,GD_CHUNG!$B$5:$J$991,6,FALSE)</f>
        <v>HDKX</v>
      </c>
      <c r="G170" s="138">
        <f>VLOOKUP($B170,GD_CHUNG!$B$5:$J$991,7,FALSE)</f>
        <v>0</v>
      </c>
      <c r="H170" s="138">
        <f>VLOOKUP($B170,GD_CHUNG!$B$5:$J$991,8,FALSE)</f>
        <v>0</v>
      </c>
      <c r="I170" s="138">
        <f>VLOOKUP($B170,GD_CHUNG!$B$5:$J$991,9,FALSE)</f>
        <v>0</v>
      </c>
      <c r="J170" s="226">
        <f>IF(COUNTBLANK(GD_CHAM_CONG!U171:AJ171)&gt;=16,1,0)</f>
        <v>0</v>
      </c>
      <c r="K170" s="109">
        <f>VLOOKUP(B170,GD_LCD_HS_LNS!$B$4:$E$1000,4,FALSE)</f>
        <v>4921000</v>
      </c>
      <c r="L170" s="109">
        <f t="shared" si="1"/>
        <v>393680</v>
      </c>
      <c r="M170" s="227">
        <f t="shared" si="2"/>
        <v>73815</v>
      </c>
      <c r="N170" s="227">
        <f t="shared" si="3"/>
        <v>49210</v>
      </c>
      <c r="O170" s="227">
        <f t="shared" si="4"/>
        <v>516705</v>
      </c>
      <c r="P170">
        <f>VLOOKUP(B170,GD_CHAM_CONG!$C$1:$BI$780,58,FALSE)</f>
        <v>0</v>
      </c>
      <c r="Q170">
        <f>VLOOKUP(B170,GD_CHAM_CONG!$C$1:$BJ$780,59,FALSE)</f>
        <v>0</v>
      </c>
    </row>
    <row r="171" spans="1:17" ht="14.25" x14ac:dyDescent="0.2">
      <c r="A171" s="49">
        <v>167</v>
      </c>
      <c r="B171" s="50">
        <f>GD_CHUNG!B171</f>
        <v>10617</v>
      </c>
      <c r="C171" s="50" t="str">
        <f>GD_CHUNG!C171</f>
        <v>Ngô Thị Hường</v>
      </c>
      <c r="D171" s="50" t="str">
        <f>GD_CHUNG!D171</f>
        <v>NV PVHK</v>
      </c>
      <c r="E171" s="136"/>
      <c r="F171" s="138" t="str">
        <f>VLOOKUP($B171,GD_CHUNG!$B$5:$J$991,6,FALSE)</f>
        <v>HDKX</v>
      </c>
      <c r="G171" s="138">
        <f>VLOOKUP($B171,GD_CHUNG!$B$5:$J$991,7,FALSE)</f>
        <v>0</v>
      </c>
      <c r="H171" s="138">
        <f>VLOOKUP($B171,GD_CHUNG!$B$5:$J$991,8,FALSE)</f>
        <v>0</v>
      </c>
      <c r="I171" s="138">
        <f>VLOOKUP($B171,GD_CHUNG!$B$5:$J$991,9,FALSE)</f>
        <v>0</v>
      </c>
      <c r="J171" s="226">
        <f>IF(COUNTBLANK(GD_CHAM_CONG!U172:AJ172)&gt;=16,1,0)</f>
        <v>0</v>
      </c>
      <c r="K171" s="109">
        <f>VLOOKUP(B171,GD_LCD_HS_LNS!$B$4:$E$1000,4,FALSE)</f>
        <v>3875000</v>
      </c>
      <c r="L171" s="109">
        <f t="shared" si="1"/>
        <v>310000</v>
      </c>
      <c r="M171" s="227">
        <f t="shared" si="2"/>
        <v>58125</v>
      </c>
      <c r="N171" s="227">
        <f t="shared" si="3"/>
        <v>38750</v>
      </c>
      <c r="O171" s="227">
        <f t="shared" si="4"/>
        <v>406875</v>
      </c>
      <c r="P171">
        <f>VLOOKUP(B171,GD_CHAM_CONG!$C$1:$BI$780,58,FALSE)</f>
        <v>0</v>
      </c>
      <c r="Q171">
        <f>VLOOKUP(B171,GD_CHAM_CONG!$C$1:$BJ$780,59,FALSE)</f>
        <v>0</v>
      </c>
    </row>
    <row r="172" spans="1:17" ht="14.25" x14ac:dyDescent="0.2">
      <c r="A172" s="49">
        <v>168</v>
      </c>
      <c r="B172" s="50">
        <f>GD_CHUNG!B172</f>
        <v>10627</v>
      </c>
      <c r="C172" s="50" t="str">
        <f>GD_CHUNG!C172</f>
        <v>Trần Thị Thu</v>
      </c>
      <c r="D172" s="50" t="str">
        <f>GD_CHUNG!D172</f>
        <v>NV PVHK</v>
      </c>
      <c r="E172" s="136"/>
      <c r="F172" s="138" t="str">
        <f>VLOOKUP($B172,GD_CHUNG!$B$5:$J$991,6,FALSE)</f>
        <v>HDKX</v>
      </c>
      <c r="G172" s="138">
        <f>VLOOKUP($B172,GD_CHUNG!$B$5:$J$991,7,FALSE)</f>
        <v>0</v>
      </c>
      <c r="H172" s="138">
        <f>VLOOKUP($B172,GD_CHUNG!$B$5:$J$991,8,FALSE)</f>
        <v>0</v>
      </c>
      <c r="I172" s="138">
        <f>VLOOKUP($B172,GD_CHUNG!$B$5:$J$991,9,FALSE)</f>
        <v>0</v>
      </c>
      <c r="J172" s="226">
        <f>IF(COUNTBLANK(GD_CHAM_CONG!U173:AJ173)&gt;=16,1,0)</f>
        <v>0</v>
      </c>
      <c r="K172" s="109">
        <f>VLOOKUP(B172,GD_LCD_HS_LNS!$B$4:$E$1000,4,FALSE)</f>
        <v>3875000</v>
      </c>
      <c r="L172" s="109">
        <f t="shared" si="1"/>
        <v>310000</v>
      </c>
      <c r="M172" s="227">
        <f t="shared" si="2"/>
        <v>58125</v>
      </c>
      <c r="N172" s="227">
        <f t="shared" si="3"/>
        <v>38750</v>
      </c>
      <c r="O172" s="227">
        <f t="shared" si="4"/>
        <v>406875</v>
      </c>
      <c r="P172">
        <f>VLOOKUP(B172,GD_CHAM_CONG!$C$1:$BI$780,58,FALSE)</f>
        <v>0</v>
      </c>
      <c r="Q172">
        <f>VLOOKUP(B172,GD_CHAM_CONG!$C$1:$BJ$780,59,FALSE)</f>
        <v>0</v>
      </c>
    </row>
    <row r="173" spans="1:17" ht="14.25" x14ac:dyDescent="0.2">
      <c r="A173" s="49">
        <v>169</v>
      </c>
      <c r="B173" s="50">
        <f>GD_CHUNG!B173</f>
        <v>11110</v>
      </c>
      <c r="C173" s="50" t="str">
        <f>GD_CHUNG!C173</f>
        <v>Đinh Thị Vân Anh</v>
      </c>
      <c r="D173" s="50" t="str">
        <f>GD_CHUNG!D173</f>
        <v>NV PVHK</v>
      </c>
      <c r="E173" s="136"/>
      <c r="F173" s="138" t="str">
        <f>VLOOKUP($B173,GD_CHUNG!$B$5:$J$991,6,FALSE)</f>
        <v>HD3N</v>
      </c>
      <c r="G173" s="138">
        <f>VLOOKUP($B173,GD_CHUNG!$B$5:$J$991,7,FALSE)</f>
        <v>0</v>
      </c>
      <c r="H173" s="138">
        <f>VLOOKUP($B173,GD_CHUNG!$B$5:$J$991,8,FALSE)</f>
        <v>0</v>
      </c>
      <c r="I173" s="138">
        <f>VLOOKUP($B173,GD_CHUNG!$B$5:$J$991,9,FALSE)</f>
        <v>0</v>
      </c>
      <c r="J173" s="226">
        <f>IF(COUNTBLANK(GD_CHAM_CONG!U174:AJ174)&gt;=16,1,0)</f>
        <v>0</v>
      </c>
      <c r="K173" s="109">
        <f>VLOOKUP(B173,GD_LCD_HS_LNS!$B$4:$E$1000,4,FALSE)</f>
        <v>3875000</v>
      </c>
      <c r="L173" s="109">
        <f t="shared" si="1"/>
        <v>310000</v>
      </c>
      <c r="M173" s="227">
        <f t="shared" si="2"/>
        <v>58125</v>
      </c>
      <c r="N173" s="227">
        <f t="shared" si="3"/>
        <v>38750</v>
      </c>
      <c r="O173" s="227">
        <f t="shared" si="4"/>
        <v>406875</v>
      </c>
      <c r="P173">
        <f>VLOOKUP(B173,GD_CHAM_CONG!$C$1:$BI$780,58,FALSE)</f>
        <v>0</v>
      </c>
      <c r="Q173">
        <f>VLOOKUP(B173,GD_CHAM_CONG!$C$1:$BJ$780,59,FALSE)</f>
        <v>0</v>
      </c>
    </row>
    <row r="174" spans="1:17" ht="14.25" x14ac:dyDescent="0.2">
      <c r="A174" s="49">
        <v>170</v>
      </c>
      <c r="B174" s="50">
        <f>GD_CHUNG!B174</f>
        <v>11113</v>
      </c>
      <c r="C174" s="50" t="str">
        <f>GD_CHUNG!C174</f>
        <v>Trịnh Thị Hạnh</v>
      </c>
      <c r="D174" s="50" t="str">
        <f>GD_CHUNG!D174</f>
        <v>NV PVHK</v>
      </c>
      <c r="E174" s="136"/>
      <c r="F174" s="138" t="str">
        <f>VLOOKUP($B174,GD_CHUNG!$B$5:$J$991,6,FALSE)</f>
        <v>HD3N</v>
      </c>
      <c r="G174" s="138">
        <f>VLOOKUP($B174,GD_CHUNG!$B$5:$J$991,7,FALSE)</f>
        <v>0</v>
      </c>
      <c r="H174" s="138">
        <f>VLOOKUP($B174,GD_CHUNG!$B$5:$J$991,8,FALSE)</f>
        <v>0</v>
      </c>
      <c r="I174" s="138">
        <f>VLOOKUP($B174,GD_CHUNG!$B$5:$J$991,9,FALSE)</f>
        <v>0</v>
      </c>
      <c r="J174" s="226">
        <f>IF(COUNTBLANK(GD_CHAM_CONG!U175:AJ175)&gt;=16,1,0)</f>
        <v>0</v>
      </c>
      <c r="K174" s="109">
        <f>VLOOKUP(B174,GD_LCD_HS_LNS!$B$4:$E$1000,4,FALSE)</f>
        <v>3875000</v>
      </c>
      <c r="L174" s="109">
        <f t="shared" si="1"/>
        <v>310000</v>
      </c>
      <c r="M174" s="227">
        <f t="shared" si="2"/>
        <v>58125</v>
      </c>
      <c r="N174" s="227">
        <f t="shared" si="3"/>
        <v>38750</v>
      </c>
      <c r="O174" s="227">
        <f t="shared" si="4"/>
        <v>406875</v>
      </c>
      <c r="P174">
        <f>VLOOKUP(B174,GD_CHAM_CONG!$C$1:$BI$780,58,FALSE)</f>
        <v>0</v>
      </c>
      <c r="Q174">
        <f>VLOOKUP(B174,GD_CHAM_CONG!$C$1:$BJ$780,59,FALSE)</f>
        <v>0</v>
      </c>
    </row>
    <row r="175" spans="1:17" ht="14.25" x14ac:dyDescent="0.2">
      <c r="A175" s="49">
        <v>171</v>
      </c>
      <c r="B175" s="50">
        <f>GD_CHUNG!B175</f>
        <v>11114</v>
      </c>
      <c r="C175" s="50" t="str">
        <f>GD_CHUNG!C175</f>
        <v>Đoàn Thu Hoa</v>
      </c>
      <c r="D175" s="50" t="str">
        <f>GD_CHUNG!D175</f>
        <v>NV PVHK</v>
      </c>
      <c r="E175" s="136"/>
      <c r="F175" s="138" t="str">
        <f>VLOOKUP($B175,GD_CHUNG!$B$5:$J$991,6,FALSE)</f>
        <v>HD3N</v>
      </c>
      <c r="G175" s="138">
        <f>VLOOKUP($B175,GD_CHUNG!$B$5:$J$991,7,FALSE)</f>
        <v>0</v>
      </c>
      <c r="H175" s="138">
        <f>VLOOKUP($B175,GD_CHUNG!$B$5:$J$991,8,FALSE)</f>
        <v>0</v>
      </c>
      <c r="I175" s="138">
        <f>VLOOKUP($B175,GD_CHUNG!$B$5:$J$991,9,FALSE)</f>
        <v>0</v>
      </c>
      <c r="J175" s="226">
        <f>IF(COUNTBLANK(GD_CHAM_CONG!U176:AJ176)&gt;=16,1,0)</f>
        <v>0</v>
      </c>
      <c r="K175" s="109">
        <f>VLOOKUP(B175,GD_LCD_HS_LNS!$B$4:$E$1000,4,FALSE)</f>
        <v>3875000</v>
      </c>
      <c r="L175" s="109">
        <f t="shared" si="1"/>
        <v>310000</v>
      </c>
      <c r="M175" s="227">
        <f t="shared" si="2"/>
        <v>58125</v>
      </c>
      <c r="N175" s="227">
        <f t="shared" si="3"/>
        <v>38750</v>
      </c>
      <c r="O175" s="227">
        <f t="shared" si="4"/>
        <v>406875</v>
      </c>
      <c r="P175">
        <f>VLOOKUP(B175,GD_CHAM_CONG!$C$1:$BI$780,58,FALSE)</f>
        <v>0</v>
      </c>
      <c r="Q175">
        <f>VLOOKUP(B175,GD_CHAM_CONG!$C$1:$BJ$780,59,FALSE)</f>
        <v>0</v>
      </c>
    </row>
    <row r="176" spans="1:17" ht="14.25" x14ac:dyDescent="0.2">
      <c r="A176" s="49">
        <v>172</v>
      </c>
      <c r="B176" s="50">
        <f>GD_CHUNG!B176</f>
        <v>11115</v>
      </c>
      <c r="C176" s="50" t="str">
        <f>GD_CHUNG!C176</f>
        <v>Mai Thị Ngọc</v>
      </c>
      <c r="D176" s="50" t="str">
        <f>GD_CHUNG!D176</f>
        <v>NV PVHK</v>
      </c>
      <c r="E176" s="136"/>
      <c r="F176" s="138" t="str">
        <f>VLOOKUP($B176,GD_CHUNG!$B$5:$J$991,6,FALSE)</f>
        <v>HD3N</v>
      </c>
      <c r="G176" s="138">
        <f>VLOOKUP($B176,GD_CHUNG!$B$5:$J$991,7,FALSE)</f>
        <v>0</v>
      </c>
      <c r="H176" s="138">
        <f>VLOOKUP($B176,GD_CHUNG!$B$5:$J$991,8,FALSE)</f>
        <v>0</v>
      </c>
      <c r="I176" s="138">
        <f>VLOOKUP($B176,GD_CHUNG!$B$5:$J$991,9,FALSE)</f>
        <v>0</v>
      </c>
      <c r="J176" s="226">
        <f>IF(COUNTBLANK(GD_CHAM_CONG!U177:AJ177)&gt;=16,1,0)</f>
        <v>0</v>
      </c>
      <c r="K176" s="109">
        <f>VLOOKUP(B176,GD_LCD_HS_LNS!$B$4:$E$1000,4,FALSE)</f>
        <v>3875000</v>
      </c>
      <c r="L176" s="109">
        <f t="shared" si="1"/>
        <v>310000</v>
      </c>
      <c r="M176" s="227">
        <f t="shared" si="2"/>
        <v>58125</v>
      </c>
      <c r="N176" s="227">
        <f t="shared" si="3"/>
        <v>38750</v>
      </c>
      <c r="O176" s="227">
        <f t="shared" si="4"/>
        <v>406875</v>
      </c>
      <c r="P176">
        <f>VLOOKUP(B176,GD_CHAM_CONG!$C$1:$BI$780,58,FALSE)</f>
        <v>0</v>
      </c>
      <c r="Q176">
        <f>VLOOKUP(B176,GD_CHAM_CONG!$C$1:$BJ$780,59,FALSE)</f>
        <v>0</v>
      </c>
    </row>
    <row r="177" spans="1:17" ht="14.25" x14ac:dyDescent="0.2">
      <c r="A177" s="49">
        <v>173</v>
      </c>
      <c r="B177" s="50">
        <f>GD_CHUNG!B177</f>
        <v>11118</v>
      </c>
      <c r="C177" s="50" t="str">
        <f>GD_CHUNG!C177</f>
        <v>Lã Thị Thu Hương</v>
      </c>
      <c r="D177" s="50" t="str">
        <f>GD_CHUNG!D177</f>
        <v>NV PVHK</v>
      </c>
      <c r="E177" s="136"/>
      <c r="F177" s="138" t="str">
        <f>VLOOKUP($B177,GD_CHUNG!$B$5:$J$991,6,FALSE)</f>
        <v>HD3N</v>
      </c>
      <c r="G177" s="138">
        <f>VLOOKUP($B177,GD_CHUNG!$B$5:$J$991,7,FALSE)</f>
        <v>0</v>
      </c>
      <c r="H177" s="138">
        <f>VLOOKUP($B177,GD_CHUNG!$B$5:$J$991,8,FALSE)</f>
        <v>0</v>
      </c>
      <c r="I177" s="138">
        <f>VLOOKUP($B177,GD_CHUNG!$B$5:$J$991,9,FALSE)</f>
        <v>0</v>
      </c>
      <c r="J177" s="226">
        <f>IF(COUNTBLANK(GD_CHAM_CONG!U178:AJ178)&gt;=16,1,0)</f>
        <v>0</v>
      </c>
      <c r="K177" s="109">
        <f>VLOOKUP(B177,GD_LCD_HS_LNS!$B$4:$E$1000,4,FALSE)</f>
        <v>3875000</v>
      </c>
      <c r="L177" s="109">
        <f t="shared" si="1"/>
        <v>310000</v>
      </c>
      <c r="M177" s="227">
        <f t="shared" si="2"/>
        <v>58125</v>
      </c>
      <c r="N177" s="227">
        <f t="shared" si="3"/>
        <v>38750</v>
      </c>
      <c r="O177" s="227">
        <f t="shared" si="4"/>
        <v>406875</v>
      </c>
      <c r="P177">
        <f>VLOOKUP(B177,GD_CHAM_CONG!$C$1:$BI$780,58,FALSE)</f>
        <v>0</v>
      </c>
      <c r="Q177">
        <f>VLOOKUP(B177,GD_CHAM_CONG!$C$1:$BJ$780,59,FALSE)</f>
        <v>0</v>
      </c>
    </row>
    <row r="178" spans="1:17" ht="14.25" x14ac:dyDescent="0.2">
      <c r="A178" s="49">
        <v>174</v>
      </c>
      <c r="B178" s="50">
        <f>GD_CHUNG!B178</f>
        <v>11120</v>
      </c>
      <c r="C178" s="50" t="str">
        <f>GD_CHUNG!C178</f>
        <v>Đỗ Hương Trà</v>
      </c>
      <c r="D178" s="50" t="str">
        <f>GD_CHUNG!D178</f>
        <v>NV PVHK</v>
      </c>
      <c r="E178" s="136"/>
      <c r="F178" s="138" t="str">
        <f>VLOOKUP($B178,GD_CHUNG!$B$5:$J$991,6,FALSE)</f>
        <v>HD3N</v>
      </c>
      <c r="G178" s="138">
        <f>VLOOKUP($B178,GD_CHUNG!$B$5:$J$991,7,FALSE)</f>
        <v>0</v>
      </c>
      <c r="H178" s="138">
        <f>VLOOKUP($B178,GD_CHUNG!$B$5:$J$991,8,FALSE)</f>
        <v>0</v>
      </c>
      <c r="I178" s="138">
        <f>VLOOKUP($B178,GD_CHUNG!$B$5:$J$991,9,FALSE)</f>
        <v>0</v>
      </c>
      <c r="J178" s="226">
        <f>IF(COUNTBLANK(GD_CHAM_CONG!U179:AJ179)&gt;=16,1,0)</f>
        <v>0</v>
      </c>
      <c r="K178" s="109">
        <f>VLOOKUP(B178,GD_LCD_HS_LNS!$B$4:$E$1000,4,FALSE)</f>
        <v>3875000</v>
      </c>
      <c r="L178" s="109">
        <f t="shared" si="1"/>
        <v>310000</v>
      </c>
      <c r="M178" s="227">
        <f t="shared" si="2"/>
        <v>58125</v>
      </c>
      <c r="N178" s="227">
        <f t="shared" si="3"/>
        <v>38750</v>
      </c>
      <c r="O178" s="227">
        <f t="shared" si="4"/>
        <v>406875</v>
      </c>
      <c r="P178">
        <f>VLOOKUP(B178,GD_CHAM_CONG!$C$1:$BI$780,58,FALSE)</f>
        <v>0</v>
      </c>
      <c r="Q178">
        <f>VLOOKUP(B178,GD_CHAM_CONG!$C$1:$BJ$780,59,FALSE)</f>
        <v>0</v>
      </c>
    </row>
    <row r="179" spans="1:17" ht="14.25" x14ac:dyDescent="0.2">
      <c r="A179" s="49">
        <v>175</v>
      </c>
      <c r="B179" s="50">
        <f>GD_CHUNG!B179</f>
        <v>11121</v>
      </c>
      <c r="C179" s="50" t="str">
        <f>GD_CHUNG!C179</f>
        <v>Nguyễn Hiền Hạnh</v>
      </c>
      <c r="D179" s="50" t="str">
        <f>GD_CHUNG!D179</f>
        <v>NV PVHK</v>
      </c>
      <c r="E179" s="136"/>
      <c r="F179" s="138" t="str">
        <f>VLOOKUP($B179,GD_CHUNG!$B$5:$J$991,6,FALSE)</f>
        <v>HD3N</v>
      </c>
      <c r="G179" s="138">
        <f>VLOOKUP($B179,GD_CHUNG!$B$5:$J$991,7,FALSE)</f>
        <v>0</v>
      </c>
      <c r="H179" s="138">
        <f>VLOOKUP($B179,GD_CHUNG!$B$5:$J$991,8,FALSE)</f>
        <v>0</v>
      </c>
      <c r="I179" s="138">
        <f>VLOOKUP($B179,GD_CHUNG!$B$5:$J$991,9,FALSE)</f>
        <v>0</v>
      </c>
      <c r="J179" s="226">
        <f>IF(COUNTBLANK(GD_CHAM_CONG!U180:AJ180)&gt;=16,1,0)</f>
        <v>0</v>
      </c>
      <c r="K179" s="109">
        <f>VLOOKUP(B179,GD_LCD_HS_LNS!$B$4:$E$1000,4,FALSE)</f>
        <v>3875000</v>
      </c>
      <c r="L179" s="109">
        <f t="shared" si="1"/>
        <v>310000</v>
      </c>
      <c r="M179" s="227">
        <f t="shared" si="2"/>
        <v>58125</v>
      </c>
      <c r="N179" s="227">
        <f t="shared" si="3"/>
        <v>38750</v>
      </c>
      <c r="O179" s="227">
        <f t="shared" si="4"/>
        <v>406875</v>
      </c>
      <c r="P179">
        <f>VLOOKUP(B179,GD_CHAM_CONG!$C$1:$BI$780,58,FALSE)</f>
        <v>0</v>
      </c>
      <c r="Q179">
        <f>VLOOKUP(B179,GD_CHAM_CONG!$C$1:$BJ$780,59,FALSE)</f>
        <v>0</v>
      </c>
    </row>
    <row r="180" spans="1:17" ht="14.25" x14ac:dyDescent="0.2">
      <c r="A180" s="49">
        <v>176</v>
      </c>
      <c r="B180" s="50">
        <f>GD_CHUNG!B180</f>
        <v>13753</v>
      </c>
      <c r="C180" s="50" t="str">
        <f>GD_CHUNG!C180</f>
        <v>Phan Thanh Hà</v>
      </c>
      <c r="D180" s="50" t="str">
        <f>GD_CHUNG!D180</f>
        <v>Nhân viên phục vụ hành khách</v>
      </c>
      <c r="E180" s="136"/>
      <c r="F180" s="138" t="str">
        <f>VLOOKUP($B180,GD_CHUNG!$B$5:$J$991,6,FALSE)</f>
        <v>HDTV</v>
      </c>
      <c r="G180" s="138">
        <f>VLOOKUP($B180,GD_CHUNG!$B$5:$J$991,7,FALSE)</f>
        <v>1</v>
      </c>
      <c r="H180" s="138">
        <f>VLOOKUP($B180,GD_CHUNG!$B$5:$J$991,8,FALSE)</f>
        <v>1</v>
      </c>
      <c r="I180" s="138">
        <f>VLOOKUP($B180,GD_CHUNG!$B$5:$J$991,9,FALSE)</f>
        <v>0</v>
      </c>
      <c r="J180" s="226">
        <f>IF(COUNTBLANK(GD_CHAM_CONG!U181:AJ181)&gt;=16,1,0)</f>
        <v>0</v>
      </c>
      <c r="K180" s="109">
        <f>VLOOKUP(B180,GD_LCD_HS_LNS!$B$4:$E$1000,4,FALSE)</f>
        <v>3875000</v>
      </c>
      <c r="L180" s="109">
        <f t="shared" si="1"/>
        <v>0</v>
      </c>
      <c r="M180" s="227">
        <f t="shared" si="2"/>
        <v>0</v>
      </c>
      <c r="N180" s="227">
        <f t="shared" si="3"/>
        <v>0</v>
      </c>
      <c r="O180" s="227">
        <f t="shared" si="4"/>
        <v>0</v>
      </c>
      <c r="P180">
        <f>VLOOKUP(B180,GD_CHAM_CONG!$C$1:$BI$780,58,FALSE)</f>
        <v>0</v>
      </c>
      <c r="Q180">
        <f>VLOOKUP(B180,GD_CHAM_CONG!$C$1:$BJ$780,59,FALSE)</f>
        <v>0</v>
      </c>
    </row>
    <row r="181" spans="1:17" ht="14.25" x14ac:dyDescent="0.2">
      <c r="A181" s="49">
        <v>177</v>
      </c>
      <c r="B181" s="50">
        <f>GD_CHUNG!B181</f>
        <v>13758</v>
      </c>
      <c r="C181" s="50" t="str">
        <f>GD_CHUNG!C181</f>
        <v>Trần Vân Anh</v>
      </c>
      <c r="D181" s="50" t="str">
        <f>GD_CHUNG!D181</f>
        <v>Nhân viên phục vụ hành khách</v>
      </c>
      <c r="E181" s="136"/>
      <c r="F181" s="138" t="str">
        <f>VLOOKUP($B181,GD_CHUNG!$B$5:$J$991,6,FALSE)</f>
        <v>HDTV</v>
      </c>
      <c r="G181" s="138">
        <f>VLOOKUP($B181,GD_CHUNG!$B$5:$J$991,7,FALSE)</f>
        <v>1</v>
      </c>
      <c r="H181" s="138">
        <f>VLOOKUP($B181,GD_CHUNG!$B$5:$J$991,8,FALSE)</f>
        <v>1</v>
      </c>
      <c r="I181" s="138">
        <f>VLOOKUP($B181,GD_CHUNG!$B$5:$J$991,9,FALSE)</f>
        <v>0</v>
      </c>
      <c r="J181" s="226">
        <f>IF(COUNTBLANK(GD_CHAM_CONG!U182:AJ182)&gt;=16,1,0)</f>
        <v>0</v>
      </c>
      <c r="K181" s="109">
        <f>VLOOKUP(B181,GD_LCD_HS_LNS!$B$4:$E$1000,4,FALSE)</f>
        <v>3875000</v>
      </c>
      <c r="L181" s="109">
        <f t="shared" si="1"/>
        <v>0</v>
      </c>
      <c r="M181" s="227">
        <f t="shared" si="2"/>
        <v>0</v>
      </c>
      <c r="N181" s="227">
        <f t="shared" si="3"/>
        <v>0</v>
      </c>
      <c r="O181" s="227">
        <f t="shared" si="4"/>
        <v>0</v>
      </c>
      <c r="P181">
        <f>VLOOKUP(B181,GD_CHAM_CONG!$C$1:$BI$780,58,FALSE)</f>
        <v>0</v>
      </c>
      <c r="Q181">
        <f>VLOOKUP(B181,GD_CHAM_CONG!$C$1:$BJ$780,59,FALSE)</f>
        <v>0</v>
      </c>
    </row>
    <row r="182" spans="1:17" ht="14.25" x14ac:dyDescent="0.2">
      <c r="A182" s="49">
        <v>178</v>
      </c>
      <c r="B182" s="50">
        <f>GD_CHUNG!B182</f>
        <v>13759</v>
      </c>
      <c r="C182" s="50" t="str">
        <f>GD_CHUNG!C182</f>
        <v>Nguyễn Thị Thanh Loan</v>
      </c>
      <c r="D182" s="50" t="str">
        <f>GD_CHUNG!D182</f>
        <v>Nhân viên phục vụ hành khách</v>
      </c>
      <c r="E182" s="136"/>
      <c r="F182" s="138" t="str">
        <f>VLOOKUP($B182,GD_CHUNG!$B$5:$J$991,6,FALSE)</f>
        <v>HDTV</v>
      </c>
      <c r="G182" s="138">
        <f>VLOOKUP($B182,GD_CHUNG!$B$5:$J$991,7,FALSE)</f>
        <v>1</v>
      </c>
      <c r="H182" s="138">
        <f>VLOOKUP($B182,GD_CHUNG!$B$5:$J$991,8,FALSE)</f>
        <v>1</v>
      </c>
      <c r="I182" s="138">
        <f>VLOOKUP($B182,GD_CHUNG!$B$5:$J$991,9,FALSE)</f>
        <v>0</v>
      </c>
      <c r="J182" s="226">
        <f>IF(COUNTBLANK(GD_CHAM_CONG!U183:AJ183)&gt;=16,1,0)</f>
        <v>0</v>
      </c>
      <c r="K182" s="109">
        <f>VLOOKUP(B182,GD_LCD_HS_LNS!$B$4:$E$1000,4,FALSE)</f>
        <v>3875000</v>
      </c>
      <c r="L182" s="109">
        <f t="shared" si="1"/>
        <v>0</v>
      </c>
      <c r="M182" s="227">
        <f t="shared" si="2"/>
        <v>0</v>
      </c>
      <c r="N182" s="227">
        <f t="shared" si="3"/>
        <v>0</v>
      </c>
      <c r="O182" s="227">
        <f t="shared" si="4"/>
        <v>0</v>
      </c>
      <c r="P182">
        <f>VLOOKUP(B182,GD_CHAM_CONG!$C$1:$BI$780,58,FALSE)</f>
        <v>0</v>
      </c>
      <c r="Q182">
        <f>VLOOKUP(B182,GD_CHAM_CONG!$C$1:$BJ$780,59,FALSE)</f>
        <v>0</v>
      </c>
    </row>
    <row r="183" spans="1:17" ht="14.25" x14ac:dyDescent="0.2">
      <c r="A183" s="49">
        <v>179</v>
      </c>
      <c r="B183" s="50">
        <f>GD_CHUNG!B183</f>
        <v>13760</v>
      </c>
      <c r="C183" s="50" t="str">
        <f>GD_CHUNG!C183</f>
        <v>Trần Thùy Trang</v>
      </c>
      <c r="D183" s="50" t="str">
        <f>GD_CHUNG!D183</f>
        <v>Nhân viên phục vụ hành khách</v>
      </c>
      <c r="E183" s="136"/>
      <c r="F183" s="138" t="str">
        <f>VLOOKUP($B183,GD_CHUNG!$B$5:$J$991,6,FALSE)</f>
        <v>HDTV</v>
      </c>
      <c r="G183" s="138">
        <f>VLOOKUP($B183,GD_CHUNG!$B$5:$J$991,7,FALSE)</f>
        <v>1</v>
      </c>
      <c r="H183" s="138">
        <f>VLOOKUP($B183,GD_CHUNG!$B$5:$J$991,8,FALSE)</f>
        <v>1</v>
      </c>
      <c r="I183" s="138">
        <f>VLOOKUP($B183,GD_CHUNG!$B$5:$J$991,9,FALSE)</f>
        <v>0</v>
      </c>
      <c r="J183" s="226">
        <f>IF(COUNTBLANK(GD_CHAM_CONG!U184:AJ184)&gt;=16,1,0)</f>
        <v>0</v>
      </c>
      <c r="K183" s="109">
        <f>VLOOKUP(B183,GD_LCD_HS_LNS!$B$4:$E$1000,4,FALSE)</f>
        <v>3875000</v>
      </c>
      <c r="L183" s="109">
        <f t="shared" si="1"/>
        <v>0</v>
      </c>
      <c r="M183" s="227">
        <f t="shared" si="2"/>
        <v>0</v>
      </c>
      <c r="N183" s="227">
        <f t="shared" si="3"/>
        <v>0</v>
      </c>
      <c r="O183" s="227">
        <f t="shared" si="4"/>
        <v>0</v>
      </c>
      <c r="P183">
        <f>VLOOKUP(B183,GD_CHAM_CONG!$C$1:$BI$780,58,FALSE)</f>
        <v>0</v>
      </c>
      <c r="Q183">
        <f>VLOOKUP(B183,GD_CHAM_CONG!$C$1:$BJ$780,59,FALSE)</f>
        <v>0</v>
      </c>
    </row>
    <row r="184" spans="1:17" ht="14.25" x14ac:dyDescent="0.2">
      <c r="A184" s="49">
        <v>180</v>
      </c>
      <c r="B184" s="50">
        <f>GD_CHUNG!B184</f>
        <v>13762</v>
      </c>
      <c r="C184" s="50" t="str">
        <f>GD_CHUNG!C184</f>
        <v>Bùi Thị Út</v>
      </c>
      <c r="D184" s="50" t="str">
        <f>GD_CHUNG!D184</f>
        <v>Nhân viên phục vụ hành khách</v>
      </c>
      <c r="E184" s="136"/>
      <c r="F184" s="138" t="str">
        <f>VLOOKUP($B184,GD_CHUNG!$B$5:$J$991,6,FALSE)</f>
        <v>HDTV</v>
      </c>
      <c r="G184" s="138">
        <f>VLOOKUP($B184,GD_CHUNG!$B$5:$J$991,7,FALSE)</f>
        <v>1</v>
      </c>
      <c r="H184" s="138">
        <f>VLOOKUP($B184,GD_CHUNG!$B$5:$J$991,8,FALSE)</f>
        <v>1</v>
      </c>
      <c r="I184" s="138">
        <f>VLOOKUP($B184,GD_CHUNG!$B$5:$J$991,9,FALSE)</f>
        <v>0</v>
      </c>
      <c r="J184" s="226">
        <f>IF(COUNTBLANK(GD_CHAM_CONG!U185:AJ185)&gt;=16,1,0)</f>
        <v>0</v>
      </c>
      <c r="K184" s="109">
        <f>VLOOKUP(B184,GD_LCD_HS_LNS!$B$4:$E$1000,4,FALSE)</f>
        <v>3875000</v>
      </c>
      <c r="L184" s="109">
        <f t="shared" si="1"/>
        <v>0</v>
      </c>
      <c r="M184" s="227">
        <f t="shared" si="2"/>
        <v>0</v>
      </c>
      <c r="N184" s="227">
        <f t="shared" si="3"/>
        <v>0</v>
      </c>
      <c r="O184" s="227">
        <f t="shared" si="4"/>
        <v>0</v>
      </c>
      <c r="P184">
        <f>VLOOKUP(B184,GD_CHAM_CONG!$C$1:$BI$780,58,FALSE)</f>
        <v>0</v>
      </c>
      <c r="Q184">
        <f>VLOOKUP(B184,GD_CHAM_CONG!$C$1:$BJ$780,59,FALSE)</f>
        <v>0</v>
      </c>
    </row>
    <row r="185" spans="1:17" ht="14.25" x14ac:dyDescent="0.2">
      <c r="A185" s="49">
        <v>181</v>
      </c>
      <c r="B185" s="50">
        <f>GD_CHUNG!B185</f>
        <v>13763</v>
      </c>
      <c r="C185" s="50" t="str">
        <f>GD_CHUNG!C185</f>
        <v>Lê Mai Anh</v>
      </c>
      <c r="D185" s="50" t="str">
        <f>GD_CHUNG!D185</f>
        <v>Nhân viên phục vụ hành khách</v>
      </c>
      <c r="E185" s="136"/>
      <c r="F185" s="138" t="str">
        <f>VLOOKUP($B185,GD_CHUNG!$B$5:$J$991,6,FALSE)</f>
        <v>HDTV</v>
      </c>
      <c r="G185" s="138">
        <f>VLOOKUP($B185,GD_CHUNG!$B$5:$J$991,7,FALSE)</f>
        <v>1</v>
      </c>
      <c r="H185" s="138">
        <f>VLOOKUP($B185,GD_CHUNG!$B$5:$J$991,8,FALSE)</f>
        <v>1</v>
      </c>
      <c r="I185" s="138">
        <f>VLOOKUP($B185,GD_CHUNG!$B$5:$J$991,9,FALSE)</f>
        <v>0</v>
      </c>
      <c r="J185" s="226">
        <f>IF(COUNTBLANK(GD_CHAM_CONG!U186:AJ186)&gt;=16,1,0)</f>
        <v>0</v>
      </c>
      <c r="K185" s="109">
        <f>VLOOKUP(B185,GD_LCD_HS_LNS!$B$4:$E$1000,4,FALSE)</f>
        <v>3875000</v>
      </c>
      <c r="L185" s="109">
        <f t="shared" si="1"/>
        <v>0</v>
      </c>
      <c r="M185" s="227">
        <f t="shared" si="2"/>
        <v>0</v>
      </c>
      <c r="N185" s="227">
        <f t="shared" si="3"/>
        <v>0</v>
      </c>
      <c r="O185" s="227">
        <f t="shared" si="4"/>
        <v>0</v>
      </c>
      <c r="P185">
        <f>VLOOKUP(B185,GD_CHAM_CONG!$C$1:$BI$780,58,FALSE)</f>
        <v>0</v>
      </c>
      <c r="Q185">
        <f>VLOOKUP(B185,GD_CHAM_CONG!$C$1:$BJ$780,59,FALSE)</f>
        <v>0</v>
      </c>
    </row>
    <row r="186" spans="1:17" ht="14.25" x14ac:dyDescent="0.2">
      <c r="A186" s="49">
        <v>182</v>
      </c>
      <c r="B186" s="50">
        <f>GD_CHUNG!B186</f>
        <v>13764</v>
      </c>
      <c r="C186" s="50" t="str">
        <f>GD_CHUNG!C186</f>
        <v>Đỗ Thị Ngọc Hà</v>
      </c>
      <c r="D186" s="50" t="str">
        <f>GD_CHUNG!D186</f>
        <v>Nhân viên phục vụ hành khách</v>
      </c>
      <c r="E186" s="136"/>
      <c r="F186" s="138" t="str">
        <f>VLOOKUP($B186,GD_CHUNG!$B$5:$J$991,6,FALSE)</f>
        <v>HDTV</v>
      </c>
      <c r="G186" s="138">
        <f>VLOOKUP($B186,GD_CHUNG!$B$5:$J$991,7,FALSE)</f>
        <v>1</v>
      </c>
      <c r="H186" s="138">
        <f>VLOOKUP($B186,GD_CHUNG!$B$5:$J$991,8,FALSE)</f>
        <v>1</v>
      </c>
      <c r="I186" s="138">
        <f>VLOOKUP($B186,GD_CHUNG!$B$5:$J$991,9,FALSE)</f>
        <v>0</v>
      </c>
      <c r="J186" s="226">
        <f>IF(COUNTBLANK(GD_CHAM_CONG!U187:AJ187)&gt;=16,1,0)</f>
        <v>0</v>
      </c>
      <c r="K186" s="109">
        <f>VLOOKUP(B186,GD_LCD_HS_LNS!$B$4:$E$1000,4,FALSE)</f>
        <v>3875000</v>
      </c>
      <c r="L186" s="109">
        <f t="shared" si="1"/>
        <v>0</v>
      </c>
      <c r="M186" s="227">
        <f t="shared" si="2"/>
        <v>0</v>
      </c>
      <c r="N186" s="227">
        <f t="shared" si="3"/>
        <v>0</v>
      </c>
      <c r="O186" s="227">
        <f t="shared" si="4"/>
        <v>0</v>
      </c>
      <c r="P186">
        <f>VLOOKUP(B186,GD_CHAM_CONG!$C$1:$BI$780,58,FALSE)</f>
        <v>0</v>
      </c>
      <c r="Q186">
        <f>VLOOKUP(B186,GD_CHAM_CONG!$C$1:$BJ$780,59,FALSE)</f>
        <v>0</v>
      </c>
    </row>
    <row r="187" spans="1:17" ht="14.25" x14ac:dyDescent="0.2">
      <c r="A187" s="49">
        <v>183</v>
      </c>
      <c r="B187" s="50">
        <f>GD_CHUNG!B187</f>
        <v>13765</v>
      </c>
      <c r="C187" s="50" t="str">
        <f>GD_CHUNG!C187</f>
        <v>Phạm Tú Châu</v>
      </c>
      <c r="D187" s="50" t="str">
        <f>GD_CHUNG!D187</f>
        <v>Nhân viên phục vụ hành khách</v>
      </c>
      <c r="E187" s="136"/>
      <c r="F187" s="138" t="str">
        <f>VLOOKUP($B187,GD_CHUNG!$B$5:$J$991,6,FALSE)</f>
        <v>HDTV</v>
      </c>
      <c r="G187" s="138">
        <f>VLOOKUP($B187,GD_CHUNG!$B$5:$J$991,7,FALSE)</f>
        <v>1</v>
      </c>
      <c r="H187" s="138">
        <f>VLOOKUP($B187,GD_CHUNG!$B$5:$J$991,8,FALSE)</f>
        <v>1</v>
      </c>
      <c r="I187" s="138">
        <f>VLOOKUP($B187,GD_CHUNG!$B$5:$J$991,9,FALSE)</f>
        <v>0</v>
      </c>
      <c r="J187" s="226">
        <f>IF(COUNTBLANK(GD_CHAM_CONG!U188:AJ188)&gt;=16,1,0)</f>
        <v>0</v>
      </c>
      <c r="K187" s="109">
        <f>VLOOKUP(B187,GD_LCD_HS_LNS!$B$4:$E$1000,4,FALSE)</f>
        <v>3875000</v>
      </c>
      <c r="L187" s="109">
        <f t="shared" si="1"/>
        <v>0</v>
      </c>
      <c r="M187" s="227">
        <f t="shared" si="2"/>
        <v>0</v>
      </c>
      <c r="N187" s="227">
        <f t="shared" si="3"/>
        <v>0</v>
      </c>
      <c r="O187" s="227">
        <f t="shared" si="4"/>
        <v>0</v>
      </c>
      <c r="P187">
        <f>VLOOKUP(B187,GD_CHAM_CONG!$C$1:$BI$780,58,FALSE)</f>
        <v>0</v>
      </c>
      <c r="Q187">
        <f>VLOOKUP(B187,GD_CHAM_CONG!$C$1:$BJ$780,59,FALSE)</f>
        <v>0</v>
      </c>
    </row>
    <row r="188" spans="1:17" ht="14.25" x14ac:dyDescent="0.2">
      <c r="A188" s="49">
        <v>184</v>
      </c>
      <c r="B188" s="50">
        <f>GD_CHUNG!B188</f>
        <v>13766</v>
      </c>
      <c r="C188" s="50" t="str">
        <f>GD_CHUNG!C188</f>
        <v>Nguyễn Thị Phương Dung</v>
      </c>
      <c r="D188" s="50" t="str">
        <f>GD_CHUNG!D188</f>
        <v>Nhân viên phục vụ hành khách</v>
      </c>
      <c r="E188" s="136"/>
      <c r="F188" s="138" t="str">
        <f>VLOOKUP($B188,GD_CHUNG!$B$5:$J$991,6,FALSE)</f>
        <v>HDTV</v>
      </c>
      <c r="G188" s="138">
        <f>VLOOKUP($B188,GD_CHUNG!$B$5:$J$991,7,FALSE)</f>
        <v>1</v>
      </c>
      <c r="H188" s="138">
        <f>VLOOKUP($B188,GD_CHUNG!$B$5:$J$991,8,FALSE)</f>
        <v>1</v>
      </c>
      <c r="I188" s="138">
        <f>VLOOKUP($B188,GD_CHUNG!$B$5:$J$991,9,FALSE)</f>
        <v>0</v>
      </c>
      <c r="J188" s="226">
        <f>IF(COUNTBLANK(GD_CHAM_CONG!U189:AJ189)&gt;=16,1,0)</f>
        <v>0</v>
      </c>
      <c r="K188" s="109">
        <f>VLOOKUP(B188,GD_LCD_HS_LNS!$B$4:$E$1000,4,FALSE)</f>
        <v>3875000</v>
      </c>
      <c r="L188" s="109">
        <f t="shared" si="1"/>
        <v>0</v>
      </c>
      <c r="M188" s="227">
        <f t="shared" si="2"/>
        <v>0</v>
      </c>
      <c r="N188" s="227">
        <f t="shared" si="3"/>
        <v>0</v>
      </c>
      <c r="O188" s="227">
        <f t="shared" si="4"/>
        <v>0</v>
      </c>
      <c r="P188">
        <f>VLOOKUP(B188,GD_CHAM_CONG!$C$1:$BI$780,58,FALSE)</f>
        <v>0</v>
      </c>
      <c r="Q188">
        <f>VLOOKUP(B188,GD_CHAM_CONG!$C$1:$BJ$780,59,FALSE)</f>
        <v>0</v>
      </c>
    </row>
    <row r="189" spans="1:17" ht="14.25" x14ac:dyDescent="0.2">
      <c r="A189" s="49">
        <v>185</v>
      </c>
      <c r="B189" s="50">
        <f>GD_CHUNG!B189</f>
        <v>13767</v>
      </c>
      <c r="C189" s="50" t="str">
        <f>GD_CHUNG!C189</f>
        <v>Trần Thị Phương Anh</v>
      </c>
      <c r="D189" s="50" t="str">
        <f>GD_CHUNG!D189</f>
        <v>Nhân viên phục vụ hành khách</v>
      </c>
      <c r="E189" s="136"/>
      <c r="F189" s="138" t="str">
        <f>VLOOKUP($B189,GD_CHUNG!$B$5:$J$991,6,FALSE)</f>
        <v>HDTV</v>
      </c>
      <c r="G189" s="138">
        <f>VLOOKUP($B189,GD_CHUNG!$B$5:$J$991,7,FALSE)</f>
        <v>1</v>
      </c>
      <c r="H189" s="138">
        <f>VLOOKUP($B189,GD_CHUNG!$B$5:$J$991,8,FALSE)</f>
        <v>1</v>
      </c>
      <c r="I189" s="138">
        <f>VLOOKUP($B189,GD_CHUNG!$B$5:$J$991,9,FALSE)</f>
        <v>0</v>
      </c>
      <c r="J189" s="226">
        <f>IF(COUNTBLANK(GD_CHAM_CONG!U190:AJ190)&gt;=16,1,0)</f>
        <v>0</v>
      </c>
      <c r="K189" s="109">
        <f>VLOOKUP(B189,GD_LCD_HS_LNS!$B$4:$E$1000,4,FALSE)</f>
        <v>3875000</v>
      </c>
      <c r="L189" s="109">
        <f t="shared" si="1"/>
        <v>0</v>
      </c>
      <c r="M189" s="227">
        <f t="shared" si="2"/>
        <v>0</v>
      </c>
      <c r="N189" s="227">
        <f t="shared" si="3"/>
        <v>0</v>
      </c>
      <c r="O189" s="227">
        <f t="shared" si="4"/>
        <v>0</v>
      </c>
      <c r="P189">
        <f>VLOOKUP(B189,GD_CHAM_CONG!$C$1:$BI$780,58,FALSE)</f>
        <v>0</v>
      </c>
      <c r="Q189">
        <f>VLOOKUP(B189,GD_CHAM_CONG!$C$1:$BJ$780,59,FALSE)</f>
        <v>0</v>
      </c>
    </row>
    <row r="190" spans="1:17" ht="14.25" x14ac:dyDescent="0.2">
      <c r="A190" s="49">
        <v>186</v>
      </c>
      <c r="B190" s="50">
        <f>GD_CHUNG!B190</f>
        <v>13769</v>
      </c>
      <c r="C190" s="50" t="str">
        <f>GD_CHUNG!C190</f>
        <v>Nguyễn Thị Hồng Thu</v>
      </c>
      <c r="D190" s="50" t="str">
        <f>GD_CHUNG!D190</f>
        <v>Nhân viên phục vụ hành khách</v>
      </c>
      <c r="E190" s="136"/>
      <c r="F190" s="138" t="str">
        <f>VLOOKUP($B190,GD_CHUNG!$B$5:$J$991,6,FALSE)</f>
        <v>HDTV</v>
      </c>
      <c r="G190" s="138">
        <f>VLOOKUP($B190,GD_CHUNG!$B$5:$J$991,7,FALSE)</f>
        <v>1</v>
      </c>
      <c r="H190" s="138">
        <f>VLOOKUP($B190,GD_CHUNG!$B$5:$J$991,8,FALSE)</f>
        <v>1</v>
      </c>
      <c r="I190" s="138">
        <f>VLOOKUP($B190,GD_CHUNG!$B$5:$J$991,9,FALSE)</f>
        <v>0</v>
      </c>
      <c r="J190" s="226">
        <f>IF(COUNTBLANK(GD_CHAM_CONG!U191:AJ191)&gt;=16,1,0)</f>
        <v>0</v>
      </c>
      <c r="K190" s="109">
        <f>VLOOKUP(B190,GD_LCD_HS_LNS!$B$4:$E$1000,4,FALSE)</f>
        <v>3875000</v>
      </c>
      <c r="L190" s="109">
        <f t="shared" si="1"/>
        <v>0</v>
      </c>
      <c r="M190" s="227">
        <f t="shared" si="2"/>
        <v>0</v>
      </c>
      <c r="N190" s="227">
        <f t="shared" si="3"/>
        <v>0</v>
      </c>
      <c r="O190" s="227">
        <f t="shared" si="4"/>
        <v>0</v>
      </c>
      <c r="P190">
        <f>VLOOKUP(B190,GD_CHAM_CONG!$C$1:$BI$780,58,FALSE)</f>
        <v>0</v>
      </c>
      <c r="Q190">
        <f>VLOOKUP(B190,GD_CHAM_CONG!$C$1:$BJ$780,59,FALSE)</f>
        <v>0</v>
      </c>
    </row>
    <row r="191" spans="1:17" ht="14.25" x14ac:dyDescent="0.2">
      <c r="A191" s="49">
        <v>187</v>
      </c>
      <c r="B191" s="50">
        <f>GD_CHUNG!B191</f>
        <v>13770</v>
      </c>
      <c r="C191" s="50" t="str">
        <f>GD_CHUNG!C191</f>
        <v>Nguyễn Thị Thanh Phương</v>
      </c>
      <c r="D191" s="50" t="str">
        <f>GD_CHUNG!D191</f>
        <v>Nhân viên phục vụ hành khách</v>
      </c>
      <c r="E191" s="136"/>
      <c r="F191" s="138" t="str">
        <f>VLOOKUP($B191,GD_CHUNG!$B$5:$J$991,6,FALSE)</f>
        <v>HDTV</v>
      </c>
      <c r="G191" s="138">
        <f>VLOOKUP($B191,GD_CHUNG!$B$5:$J$991,7,FALSE)</f>
        <v>1</v>
      </c>
      <c r="H191" s="138" t="e">
        <f>VLOOKUP($B191,GD_CHUNG!$B$5:$J$991,8,FALSE)</f>
        <v>#REF!</v>
      </c>
      <c r="I191" s="138" t="e">
        <f>VLOOKUP($B191,GD_CHUNG!$B$5:$J$991,9,FALSE)</f>
        <v>#REF!</v>
      </c>
      <c r="J191" s="226" t="e">
        <f>IF(COUNTBLANK(#REF!)&gt;=16,1,0)</f>
        <v>#REF!</v>
      </c>
      <c r="K191" s="109">
        <f>VLOOKUP(B191,GD_LCD_HS_LNS!$B$4:$E$1000,4,FALSE)</f>
        <v>3875000</v>
      </c>
      <c r="L191" s="109">
        <f t="shared" si="1"/>
        <v>0</v>
      </c>
      <c r="M191" s="227">
        <f t="shared" si="2"/>
        <v>0</v>
      </c>
      <c r="N191" s="227">
        <f t="shared" si="3"/>
        <v>0</v>
      </c>
      <c r="O191" s="227">
        <f t="shared" si="4"/>
        <v>0</v>
      </c>
      <c r="P191">
        <f>VLOOKUP(B191,GD_CHAM_CONG!$C$1:$BI$780,58,FALSE)</f>
        <v>0</v>
      </c>
      <c r="Q191">
        <f>VLOOKUP(B191,GD_CHAM_CONG!$C$1:$BJ$780,59,FALSE)</f>
        <v>0</v>
      </c>
    </row>
    <row r="192" spans="1:17" ht="14.25" x14ac:dyDescent="0.2">
      <c r="A192" s="49">
        <v>188</v>
      </c>
      <c r="B192" s="50">
        <f>GD_CHUNG!B192</f>
        <v>13771</v>
      </c>
      <c r="C192" s="50" t="str">
        <f>GD_CHUNG!C192</f>
        <v>Nguyễn Thị Thoa</v>
      </c>
      <c r="D192" s="50" t="str">
        <f>GD_CHUNG!D192</f>
        <v>Nhân viên phục vụ hành khách</v>
      </c>
      <c r="E192" s="136"/>
      <c r="F192" s="138" t="str">
        <f>VLOOKUP($B192,GD_CHUNG!$B$5:$J$991,6,FALSE)</f>
        <v>HDTV</v>
      </c>
      <c r="G192" s="138">
        <f>VLOOKUP($B192,GD_CHUNG!$B$5:$J$991,7,FALSE)</f>
        <v>1</v>
      </c>
      <c r="H192" s="138">
        <f>VLOOKUP($B192,GD_CHUNG!$B$5:$J$991,8,FALSE)</f>
        <v>1</v>
      </c>
      <c r="I192" s="138">
        <f>VLOOKUP($B192,GD_CHUNG!$B$5:$J$991,9,FALSE)</f>
        <v>0</v>
      </c>
      <c r="J192" s="226">
        <f>IF(COUNTBLANK(GD_CHAM_CONG!U192:AJ192)&gt;=16,1,0)</f>
        <v>0</v>
      </c>
      <c r="K192" s="109">
        <f>VLOOKUP(B192,GD_LCD_HS_LNS!$B$4:$E$1000,4,FALSE)</f>
        <v>3875000</v>
      </c>
      <c r="L192" s="109">
        <f t="shared" si="1"/>
        <v>0</v>
      </c>
      <c r="M192" s="227">
        <f t="shared" si="2"/>
        <v>0</v>
      </c>
      <c r="N192" s="227">
        <f t="shared" si="3"/>
        <v>0</v>
      </c>
      <c r="O192" s="227">
        <f t="shared" si="4"/>
        <v>0</v>
      </c>
      <c r="P192">
        <f>VLOOKUP(B192,GD_CHAM_CONG!$C$1:$BI$780,58,FALSE)</f>
        <v>0</v>
      </c>
      <c r="Q192">
        <f>VLOOKUP(B192,GD_CHAM_CONG!$C$1:$BJ$780,59,FALSE)</f>
        <v>0</v>
      </c>
    </row>
    <row r="193" spans="1:17" ht="14.25" x14ac:dyDescent="0.2">
      <c r="A193" s="49">
        <v>189</v>
      </c>
      <c r="B193" s="50">
        <f>GD_CHUNG!B193</f>
        <v>13772</v>
      </c>
      <c r="C193" s="50" t="str">
        <f>GD_CHUNG!C193</f>
        <v>Nguyễn Thị Thu Thủy</v>
      </c>
      <c r="D193" s="50" t="str">
        <f>GD_CHUNG!D193</f>
        <v>Nhân viên phục vụ hành khách</v>
      </c>
      <c r="E193" s="136"/>
      <c r="F193" s="138" t="str">
        <f>VLOOKUP($B193,GD_CHUNG!$B$5:$J$991,6,FALSE)</f>
        <v>HDTV</v>
      </c>
      <c r="G193" s="138">
        <f>VLOOKUP($B193,GD_CHUNG!$B$5:$J$991,7,FALSE)</f>
        <v>1</v>
      </c>
      <c r="H193" s="138">
        <f>VLOOKUP($B193,GD_CHUNG!$B$5:$J$991,8,FALSE)</f>
        <v>1</v>
      </c>
      <c r="I193" s="138">
        <f>VLOOKUP($B193,GD_CHUNG!$B$5:$J$991,9,FALSE)</f>
        <v>0</v>
      </c>
      <c r="J193" s="226">
        <f>IF(COUNTBLANK(GD_CHAM_CONG!U193:AJ193)&gt;=16,1,0)</f>
        <v>0</v>
      </c>
      <c r="K193" s="109">
        <f>VLOOKUP(B193,GD_LCD_HS_LNS!$B$4:$E$1000,4,FALSE)</f>
        <v>3875000</v>
      </c>
      <c r="L193" s="109">
        <f t="shared" si="1"/>
        <v>0</v>
      </c>
      <c r="M193" s="227">
        <f t="shared" si="2"/>
        <v>0</v>
      </c>
      <c r="N193" s="227">
        <f t="shared" si="3"/>
        <v>0</v>
      </c>
      <c r="O193" s="227">
        <f t="shared" si="4"/>
        <v>0</v>
      </c>
      <c r="P193">
        <f>VLOOKUP(B193,GD_CHAM_CONG!$C$1:$BI$780,58,FALSE)</f>
        <v>0</v>
      </c>
      <c r="Q193">
        <f>VLOOKUP(B193,GD_CHAM_CONG!$C$1:$BJ$780,59,FALSE)</f>
        <v>0</v>
      </c>
    </row>
    <row r="194" spans="1:17" ht="14.25" x14ac:dyDescent="0.2">
      <c r="A194" s="49">
        <v>190</v>
      </c>
      <c r="B194" s="50">
        <f>GD_CHUNG!B194</f>
        <v>13773</v>
      </c>
      <c r="C194" s="50" t="str">
        <f>GD_CHUNG!C194</f>
        <v>Nguyễn Thị Trang</v>
      </c>
      <c r="D194" s="50" t="str">
        <f>GD_CHUNG!D194</f>
        <v>Nhân viên phục vụ hành khách</v>
      </c>
      <c r="E194" s="136"/>
      <c r="F194" s="138" t="str">
        <f>VLOOKUP($B194,GD_CHUNG!$B$5:$J$991,6,FALSE)</f>
        <v>HDTV</v>
      </c>
      <c r="G194" s="138">
        <f>VLOOKUP($B194,GD_CHUNG!$B$5:$J$991,7,FALSE)</f>
        <v>1</v>
      </c>
      <c r="H194" s="138">
        <f>VLOOKUP($B194,GD_CHUNG!$B$5:$J$991,8,FALSE)</f>
        <v>1</v>
      </c>
      <c r="I194" s="138">
        <f>VLOOKUP($B194,GD_CHUNG!$B$5:$J$991,9,FALSE)</f>
        <v>0</v>
      </c>
      <c r="J194" s="226">
        <f>IF(COUNTBLANK(GD_CHAM_CONG!U194:AJ194)&gt;=16,1,0)</f>
        <v>0</v>
      </c>
      <c r="K194" s="109">
        <f>VLOOKUP(B194,GD_LCD_HS_LNS!$B$4:$E$1000,4,FALSE)</f>
        <v>3875000</v>
      </c>
      <c r="L194" s="109">
        <f t="shared" si="1"/>
        <v>0</v>
      </c>
      <c r="M194" s="227">
        <f t="shared" si="2"/>
        <v>0</v>
      </c>
      <c r="N194" s="227">
        <f t="shared" si="3"/>
        <v>0</v>
      </c>
      <c r="O194" s="227">
        <f t="shared" si="4"/>
        <v>0</v>
      </c>
      <c r="P194">
        <f>VLOOKUP(B194,GD_CHAM_CONG!$C$1:$BI$780,58,FALSE)</f>
        <v>0</v>
      </c>
      <c r="Q194">
        <f>VLOOKUP(B194,GD_CHAM_CONG!$C$1:$BJ$780,59,FALSE)</f>
        <v>0</v>
      </c>
    </row>
    <row r="195" spans="1:17" ht="14.25" x14ac:dyDescent="0.2">
      <c r="A195" s="49">
        <v>191</v>
      </c>
      <c r="B195" s="50">
        <f>GD_CHUNG!B195</f>
        <v>13774</v>
      </c>
      <c r="C195" s="50" t="str">
        <f>GD_CHUNG!C195</f>
        <v>Hoàng Thị Kiều Trang</v>
      </c>
      <c r="D195" s="50" t="str">
        <f>GD_CHUNG!D195</f>
        <v>Nhân viên phục vụ hành khách</v>
      </c>
      <c r="E195" s="136"/>
      <c r="F195" s="138" t="str">
        <f>VLOOKUP($B195,GD_CHUNG!$B$5:$J$991,6,FALSE)</f>
        <v>HDTV</v>
      </c>
      <c r="G195" s="138">
        <f>VLOOKUP($B195,GD_CHUNG!$B$5:$J$991,7,FALSE)</f>
        <v>1</v>
      </c>
      <c r="H195" s="138">
        <f>VLOOKUP($B195,GD_CHUNG!$B$5:$J$991,8,FALSE)</f>
        <v>1</v>
      </c>
      <c r="I195" s="138">
        <f>VLOOKUP($B195,GD_CHUNG!$B$5:$J$991,9,FALSE)</f>
        <v>0</v>
      </c>
      <c r="J195" s="226">
        <f>IF(COUNTBLANK(GD_CHAM_CONG!U195:AJ195)&gt;=16,1,0)</f>
        <v>0</v>
      </c>
      <c r="K195" s="109">
        <f>VLOOKUP(B195,GD_LCD_HS_LNS!$B$4:$E$1000,4,FALSE)</f>
        <v>3875000</v>
      </c>
      <c r="L195" s="109">
        <f t="shared" si="1"/>
        <v>0</v>
      </c>
      <c r="M195" s="227">
        <f t="shared" si="2"/>
        <v>0</v>
      </c>
      <c r="N195" s="227">
        <f t="shared" si="3"/>
        <v>0</v>
      </c>
      <c r="O195" s="227">
        <f t="shared" si="4"/>
        <v>0</v>
      </c>
      <c r="P195">
        <f>VLOOKUP(B195,GD_CHAM_CONG!$C$1:$BI$780,58,FALSE)</f>
        <v>0</v>
      </c>
      <c r="Q195">
        <f>VLOOKUP(B195,GD_CHAM_CONG!$C$1:$BJ$780,59,FALSE)</f>
        <v>0</v>
      </c>
    </row>
    <row r="196" spans="1:17" ht="14.25" x14ac:dyDescent="0.2">
      <c r="A196" s="49">
        <v>192</v>
      </c>
      <c r="B196" s="50">
        <f>GD_CHUNG!B196</f>
        <v>13775</v>
      </c>
      <c r="C196" s="50" t="str">
        <f>GD_CHUNG!C196</f>
        <v>Ngô Thị Thơm</v>
      </c>
      <c r="D196" s="50" t="str">
        <f>GD_CHUNG!D196</f>
        <v>Nhân viên phục vụ hành khách</v>
      </c>
      <c r="E196" s="136"/>
      <c r="F196" s="138" t="str">
        <f>VLOOKUP($B196,GD_CHUNG!$B$5:$J$991,6,FALSE)</f>
        <v>HDTV</v>
      </c>
      <c r="G196" s="138">
        <f>VLOOKUP($B196,GD_CHUNG!$B$5:$J$991,7,FALSE)</f>
        <v>1</v>
      </c>
      <c r="H196" s="138">
        <f>VLOOKUP($B196,GD_CHUNG!$B$5:$J$991,8,FALSE)</f>
        <v>1</v>
      </c>
      <c r="I196" s="138">
        <f>VLOOKUP($B196,GD_CHUNG!$B$5:$J$991,9,FALSE)</f>
        <v>0</v>
      </c>
      <c r="J196" s="226">
        <f>IF(COUNTBLANK(GD_CHAM_CONG!U196:AJ196)&gt;=16,1,0)</f>
        <v>0</v>
      </c>
      <c r="K196" s="109">
        <f>VLOOKUP(B196,GD_LCD_HS_LNS!$B$4:$E$1000,4,FALSE)</f>
        <v>3875000</v>
      </c>
      <c r="L196" s="109">
        <f t="shared" si="1"/>
        <v>0</v>
      </c>
      <c r="M196" s="227">
        <f t="shared" si="2"/>
        <v>0</v>
      </c>
      <c r="N196" s="227">
        <f t="shared" si="3"/>
        <v>0</v>
      </c>
      <c r="O196" s="227">
        <f t="shared" si="4"/>
        <v>0</v>
      </c>
      <c r="P196">
        <f>VLOOKUP(B196,GD_CHAM_CONG!$C$1:$BI$780,58,FALSE)</f>
        <v>0</v>
      </c>
      <c r="Q196">
        <f>VLOOKUP(B196,GD_CHAM_CONG!$C$1:$BJ$780,59,FALSE)</f>
        <v>0</v>
      </c>
    </row>
    <row r="197" spans="1:17" ht="14.25" x14ac:dyDescent="0.2">
      <c r="A197" s="49">
        <v>193</v>
      </c>
      <c r="B197" s="50">
        <f>GD_CHUNG!B197</f>
        <v>13776</v>
      </c>
      <c r="C197" s="50" t="str">
        <f>GD_CHUNG!C197</f>
        <v>Đặng Thị Thùy Dương</v>
      </c>
      <c r="D197" s="50" t="str">
        <f>GD_CHUNG!D197</f>
        <v>Nhân viên phục vụ hành khách</v>
      </c>
      <c r="E197" s="136"/>
      <c r="F197" s="138" t="str">
        <f>VLOOKUP($B197,GD_CHUNG!$B$5:$J$991,6,FALSE)</f>
        <v>HDTV</v>
      </c>
      <c r="G197" s="138">
        <f>VLOOKUP($B197,GD_CHUNG!$B$5:$J$991,7,FALSE)</f>
        <v>1</v>
      </c>
      <c r="H197" s="138">
        <f>VLOOKUP($B197,GD_CHUNG!$B$5:$J$991,8,FALSE)</f>
        <v>1</v>
      </c>
      <c r="I197" s="138">
        <f>VLOOKUP($B197,GD_CHUNG!$B$5:$J$991,9,FALSE)</f>
        <v>0</v>
      </c>
      <c r="J197" s="226">
        <f>IF(COUNTBLANK(GD_CHAM_CONG!U197:AJ197)&gt;=16,1,0)</f>
        <v>0</v>
      </c>
      <c r="K197" s="109">
        <f>VLOOKUP(B197,GD_LCD_HS_LNS!$B$4:$E$1000,4,FALSE)</f>
        <v>3875000</v>
      </c>
      <c r="L197" s="109">
        <f t="shared" si="1"/>
        <v>0</v>
      </c>
      <c r="M197" s="227">
        <f t="shared" si="2"/>
        <v>0</v>
      </c>
      <c r="N197" s="227">
        <f t="shared" si="3"/>
        <v>0</v>
      </c>
      <c r="O197" s="227">
        <f t="shared" si="4"/>
        <v>0</v>
      </c>
      <c r="P197">
        <f>VLOOKUP(B197,GD_CHAM_CONG!$C$1:$BI$780,58,FALSE)</f>
        <v>0</v>
      </c>
      <c r="Q197">
        <f>VLOOKUP(B197,GD_CHAM_CONG!$C$1:$BJ$780,59,FALSE)</f>
        <v>0</v>
      </c>
    </row>
    <row r="198" spans="1:17" ht="14.25" x14ac:dyDescent="0.2">
      <c r="A198" s="49">
        <v>194</v>
      </c>
      <c r="B198" s="50">
        <f>GD_CHUNG!B198</f>
        <v>13778</v>
      </c>
      <c r="C198" s="50" t="str">
        <f>GD_CHUNG!C198</f>
        <v>Nguyễn Phương Cương</v>
      </c>
      <c r="D198" s="50" t="str">
        <f>GD_CHUNG!D198</f>
        <v>Nhân viên phục vụ hành khách</v>
      </c>
      <c r="E198" s="136"/>
      <c r="F198" s="138" t="str">
        <f>VLOOKUP($B198,GD_CHUNG!$B$5:$J$991,6,FALSE)</f>
        <v>HDTV</v>
      </c>
      <c r="G198" s="138">
        <f>VLOOKUP($B198,GD_CHUNG!$B$5:$J$991,7,FALSE)</f>
        <v>1</v>
      </c>
      <c r="H198" s="138">
        <f>VLOOKUP($B198,GD_CHUNG!$B$5:$J$991,8,FALSE)</f>
        <v>1</v>
      </c>
      <c r="I198" s="138">
        <f>VLOOKUP($B198,GD_CHUNG!$B$5:$J$991,9,FALSE)</f>
        <v>0</v>
      </c>
      <c r="J198" s="226">
        <f>IF(COUNTBLANK(GD_CHAM_CONG!U198:AJ198)&gt;=16,1,0)</f>
        <v>0</v>
      </c>
      <c r="K198" s="109">
        <f>VLOOKUP(B198,GD_LCD_HS_LNS!$B$4:$E$1000,4,FALSE)</f>
        <v>3875000</v>
      </c>
      <c r="L198" s="109">
        <f t="shared" si="1"/>
        <v>0</v>
      </c>
      <c r="M198" s="227">
        <f t="shared" si="2"/>
        <v>0</v>
      </c>
      <c r="N198" s="227">
        <f t="shared" si="3"/>
        <v>0</v>
      </c>
      <c r="O198" s="227">
        <f t="shared" si="4"/>
        <v>0</v>
      </c>
      <c r="P198">
        <f>VLOOKUP(B198,GD_CHAM_CONG!$C$1:$BI$780,58,FALSE)</f>
        <v>0</v>
      </c>
      <c r="Q198">
        <f>VLOOKUP(B198,GD_CHAM_CONG!$C$1:$BJ$780,59,FALSE)</f>
        <v>0</v>
      </c>
    </row>
    <row r="199" spans="1:17" ht="14.25" x14ac:dyDescent="0.2">
      <c r="A199" s="49">
        <v>195</v>
      </c>
      <c r="B199" s="50">
        <f>GD_CHUNG!B199</f>
        <v>13779</v>
      </c>
      <c r="C199" s="50" t="str">
        <f>GD_CHUNG!C199</f>
        <v>Lê Hoàng Gia</v>
      </c>
      <c r="D199" s="50" t="str">
        <f>GD_CHUNG!D199</f>
        <v>Nhân viên phục vụ hành khách</v>
      </c>
      <c r="E199" s="136"/>
      <c r="F199" s="138" t="str">
        <f>VLOOKUP($B199,GD_CHUNG!$B$5:$J$991,6,FALSE)</f>
        <v>HDTV</v>
      </c>
      <c r="G199" s="138">
        <f>VLOOKUP($B199,GD_CHUNG!$B$5:$J$991,7,FALSE)</f>
        <v>1</v>
      </c>
      <c r="H199" s="138">
        <f>VLOOKUP($B199,GD_CHUNG!$B$5:$J$991,8,FALSE)</f>
        <v>1</v>
      </c>
      <c r="I199" s="138">
        <f>VLOOKUP($B199,GD_CHUNG!$B$5:$J$991,9,FALSE)</f>
        <v>0</v>
      </c>
      <c r="J199" s="226">
        <f>IF(COUNTBLANK(GD_CHAM_CONG!U199:AJ199)&gt;=16,1,0)</f>
        <v>0</v>
      </c>
      <c r="K199" s="109">
        <f>VLOOKUP(B199,GD_LCD_HS_LNS!$B$4:$E$1000,4,FALSE)</f>
        <v>3875000</v>
      </c>
      <c r="L199" s="109">
        <f t="shared" si="1"/>
        <v>0</v>
      </c>
      <c r="M199" s="227">
        <f t="shared" si="2"/>
        <v>0</v>
      </c>
      <c r="N199" s="227">
        <f t="shared" si="3"/>
        <v>0</v>
      </c>
      <c r="O199" s="227">
        <f t="shared" si="4"/>
        <v>0</v>
      </c>
      <c r="P199">
        <f>VLOOKUP(B199,GD_CHAM_CONG!$C$1:$BI$780,58,FALSE)</f>
        <v>0</v>
      </c>
      <c r="Q199">
        <f>VLOOKUP(B199,GD_CHAM_CONG!$C$1:$BJ$780,59,FALSE)</f>
        <v>0</v>
      </c>
    </row>
    <row r="200" spans="1:17" ht="14.25" x14ac:dyDescent="0.2">
      <c r="A200" s="49">
        <v>196</v>
      </c>
      <c r="B200" s="50">
        <f>GD_CHUNG!B200</f>
        <v>13780</v>
      </c>
      <c r="C200" s="50" t="str">
        <f>GD_CHUNG!C200</f>
        <v>Nguyễn Quang Hà Sơn</v>
      </c>
      <c r="D200" s="50" t="str">
        <f>GD_CHUNG!D200</f>
        <v>Nhân viên phục vụ hành khách</v>
      </c>
      <c r="E200" s="136"/>
      <c r="F200" s="138" t="str">
        <f>VLOOKUP($B200,GD_CHUNG!$B$5:$J$991,6,FALSE)</f>
        <v>HDTV</v>
      </c>
      <c r="G200" s="138">
        <f>VLOOKUP($B200,GD_CHUNG!$B$5:$J$991,7,FALSE)</f>
        <v>1</v>
      </c>
      <c r="H200" s="138">
        <f>VLOOKUP($B200,GD_CHUNG!$B$5:$J$991,8,FALSE)</f>
        <v>1</v>
      </c>
      <c r="I200" s="138">
        <f>VLOOKUP($B200,GD_CHUNG!$B$5:$J$991,9,FALSE)</f>
        <v>0</v>
      </c>
      <c r="J200" s="226">
        <f>IF(COUNTBLANK(GD_CHAM_CONG!U200:AJ200)&gt;=16,1,0)</f>
        <v>0</v>
      </c>
      <c r="K200" s="109">
        <f>VLOOKUP(B200,GD_LCD_HS_LNS!$B$4:$E$1000,4,FALSE)</f>
        <v>3875000</v>
      </c>
      <c r="L200" s="109">
        <f t="shared" si="1"/>
        <v>0</v>
      </c>
      <c r="M200" s="227">
        <f t="shared" si="2"/>
        <v>0</v>
      </c>
      <c r="N200" s="227">
        <f t="shared" si="3"/>
        <v>0</v>
      </c>
      <c r="O200" s="227">
        <f t="shared" si="4"/>
        <v>0</v>
      </c>
      <c r="P200">
        <f>VLOOKUP(B200,GD_CHAM_CONG!$C$1:$BI$780,58,FALSE)</f>
        <v>0</v>
      </c>
      <c r="Q200">
        <f>VLOOKUP(B200,GD_CHAM_CONG!$C$1:$BJ$780,59,FALSE)</f>
        <v>0</v>
      </c>
    </row>
    <row r="201" spans="1:17" ht="14.25" x14ac:dyDescent="0.2">
      <c r="A201" s="49">
        <v>197</v>
      </c>
      <c r="B201" s="50">
        <f>GD_CHUNG!B201</f>
        <v>13781</v>
      </c>
      <c r="C201" s="50" t="str">
        <f>GD_CHUNG!C201</f>
        <v>Bùi Anh Tuấn</v>
      </c>
      <c r="D201" s="50" t="str">
        <f>GD_CHUNG!D201</f>
        <v>Nhân viên phục vụ hành khách</v>
      </c>
      <c r="E201" s="136"/>
      <c r="F201" s="138" t="str">
        <f>VLOOKUP($B201,GD_CHUNG!$B$5:$J$991,6,FALSE)</f>
        <v>HDTV</v>
      </c>
      <c r="G201" s="138">
        <f>VLOOKUP($B201,GD_CHUNG!$B$5:$J$991,7,FALSE)</f>
        <v>1</v>
      </c>
      <c r="H201" s="138">
        <f>VLOOKUP($B201,GD_CHUNG!$B$5:$J$991,8,FALSE)</f>
        <v>1</v>
      </c>
      <c r="I201" s="138">
        <f>VLOOKUP($B201,GD_CHUNG!$B$5:$J$991,9,FALSE)</f>
        <v>0</v>
      </c>
      <c r="J201" s="226">
        <f>IF(COUNTBLANK(GD_CHAM_CONG!U201:AJ201)&gt;=16,1,0)</f>
        <v>0</v>
      </c>
      <c r="K201" s="109">
        <f>VLOOKUP(B201,GD_LCD_HS_LNS!$B$4:$E$1000,4,FALSE)</f>
        <v>3875000</v>
      </c>
      <c r="L201" s="109">
        <f t="shared" si="1"/>
        <v>0</v>
      </c>
      <c r="M201" s="227">
        <f t="shared" si="2"/>
        <v>0</v>
      </c>
      <c r="N201" s="227">
        <f t="shared" si="3"/>
        <v>0</v>
      </c>
      <c r="O201" s="227">
        <f t="shared" si="4"/>
        <v>0</v>
      </c>
      <c r="P201">
        <f>VLOOKUP(B201,GD_CHAM_CONG!$C$1:$BI$780,58,FALSE)</f>
        <v>0</v>
      </c>
      <c r="Q201">
        <f>VLOOKUP(B201,GD_CHAM_CONG!$C$1:$BJ$780,59,FALSE)</f>
        <v>0</v>
      </c>
    </row>
    <row r="202" spans="1:17" ht="14.25" x14ac:dyDescent="0.2">
      <c r="A202" s="49">
        <v>198</v>
      </c>
      <c r="B202" s="50">
        <f>GD_CHUNG!B202</f>
        <v>13782</v>
      </c>
      <c r="C202" s="50" t="str">
        <f>GD_CHUNG!C202</f>
        <v>Hoàng Thanh Tùng</v>
      </c>
      <c r="D202" s="50" t="str">
        <f>GD_CHUNG!D202</f>
        <v>Nhân viên phục vụ hành khách</v>
      </c>
      <c r="E202" s="136"/>
      <c r="F202" s="138" t="str">
        <f>VLOOKUP($B202,GD_CHUNG!$B$5:$J$991,6,FALSE)</f>
        <v>HDTV</v>
      </c>
      <c r="G202" s="138">
        <f>VLOOKUP($B202,GD_CHUNG!$B$5:$J$991,7,FALSE)</f>
        <v>1</v>
      </c>
      <c r="H202" s="138">
        <f>VLOOKUP($B202,GD_CHUNG!$B$5:$J$991,8,FALSE)</f>
        <v>1</v>
      </c>
      <c r="I202" s="138">
        <f>VLOOKUP($B202,GD_CHUNG!$B$5:$J$991,9,FALSE)</f>
        <v>0</v>
      </c>
      <c r="J202" s="226">
        <f>IF(COUNTBLANK(GD_CHAM_CONG!U202:AJ202)&gt;=16,1,0)</f>
        <v>0</v>
      </c>
      <c r="K202" s="109">
        <f>VLOOKUP(B202,GD_LCD_HS_LNS!$B$4:$E$1000,4,FALSE)</f>
        <v>3875000</v>
      </c>
      <c r="L202" s="109">
        <f t="shared" si="1"/>
        <v>0</v>
      </c>
      <c r="M202" s="227">
        <f t="shared" si="2"/>
        <v>0</v>
      </c>
      <c r="N202" s="227">
        <f t="shared" si="3"/>
        <v>0</v>
      </c>
      <c r="O202" s="227">
        <f t="shared" si="4"/>
        <v>0</v>
      </c>
      <c r="P202">
        <f>VLOOKUP(B202,GD_CHAM_CONG!$C$1:$BI$780,58,FALSE)</f>
        <v>0</v>
      </c>
      <c r="Q202">
        <f>VLOOKUP(B202,GD_CHAM_CONG!$C$1:$BJ$780,59,FALSE)</f>
        <v>0</v>
      </c>
    </row>
    <row r="203" spans="1:17" ht="14.25" x14ac:dyDescent="0.2">
      <c r="A203" s="49">
        <v>199</v>
      </c>
      <c r="B203" s="50">
        <f>GD_CHUNG!B203</f>
        <v>13784</v>
      </c>
      <c r="C203" s="50" t="str">
        <f>GD_CHUNG!C203</f>
        <v>Đoàn Duy Anh</v>
      </c>
      <c r="D203" s="50" t="str">
        <f>GD_CHUNG!D203</f>
        <v>Nhân viên phục vụ hành khách</v>
      </c>
      <c r="E203" s="136"/>
      <c r="F203" s="138" t="str">
        <f>VLOOKUP($B203,GD_CHUNG!$B$5:$J$991,6,FALSE)</f>
        <v>HDTV</v>
      </c>
      <c r="G203" s="138">
        <f>VLOOKUP($B203,GD_CHUNG!$B$5:$J$991,7,FALSE)</f>
        <v>1</v>
      </c>
      <c r="H203" s="138">
        <f>VLOOKUP($B203,GD_CHUNG!$B$5:$J$991,8,FALSE)</f>
        <v>1</v>
      </c>
      <c r="I203" s="138">
        <f>VLOOKUP($B203,GD_CHUNG!$B$5:$J$991,9,FALSE)</f>
        <v>0</v>
      </c>
      <c r="J203" s="226">
        <f>IF(COUNTBLANK(GD_CHAM_CONG!U203:AJ203)&gt;=16,1,0)</f>
        <v>0</v>
      </c>
      <c r="K203" s="109">
        <f>VLOOKUP(B203,GD_LCD_HS_LNS!$B$4:$E$1000,4,FALSE)</f>
        <v>3875000</v>
      </c>
      <c r="L203" s="109">
        <f t="shared" si="1"/>
        <v>0</v>
      </c>
      <c r="M203" s="227">
        <f t="shared" si="2"/>
        <v>0</v>
      </c>
      <c r="N203" s="227">
        <f t="shared" si="3"/>
        <v>0</v>
      </c>
      <c r="O203" s="227">
        <f t="shared" si="4"/>
        <v>0</v>
      </c>
      <c r="P203">
        <f>VLOOKUP(B203,GD_CHAM_CONG!$C$1:$BI$780,58,FALSE)</f>
        <v>0</v>
      </c>
      <c r="Q203">
        <f>VLOOKUP(B203,GD_CHAM_CONG!$C$1:$BJ$780,59,FALSE)</f>
        <v>0</v>
      </c>
    </row>
    <row r="204" spans="1:17" ht="14.25" x14ac:dyDescent="0.2">
      <c r="A204" s="49">
        <v>200</v>
      </c>
      <c r="B204" s="50">
        <f>GD_CHUNG!B204</f>
        <v>13754</v>
      </c>
      <c r="C204" s="50" t="str">
        <f>GD_CHUNG!C204</f>
        <v>Đinh Kiều Trang</v>
      </c>
      <c r="D204" s="50" t="str">
        <f>GD_CHUNG!D204</f>
        <v>Nhân viên phục vụ hành khách</v>
      </c>
      <c r="E204" s="136"/>
      <c r="F204" s="138" t="str">
        <f>VLOOKUP($B204,GD_CHUNG!$B$5:$J$991,6,FALSE)</f>
        <v>HDTV</v>
      </c>
      <c r="G204" s="138">
        <f>VLOOKUP($B204,GD_CHUNG!$B$5:$J$991,7,FALSE)</f>
        <v>1</v>
      </c>
      <c r="H204" s="138">
        <f>VLOOKUP($B204,GD_CHUNG!$B$5:$J$991,8,FALSE)</f>
        <v>1</v>
      </c>
      <c r="I204" s="138">
        <f>VLOOKUP($B204,GD_CHUNG!$B$5:$J$991,9,FALSE)</f>
        <v>0</v>
      </c>
      <c r="J204" s="226">
        <f>IF(COUNTBLANK(GD_CHAM_CONG!U204:AJ204)&gt;=16,1,0)</f>
        <v>0</v>
      </c>
      <c r="K204" s="109">
        <f>VLOOKUP(B204,GD_LCD_HS_LNS!$B$4:$E$1000,4,FALSE)</f>
        <v>3875000</v>
      </c>
      <c r="L204" s="109">
        <f t="shared" si="1"/>
        <v>0</v>
      </c>
      <c r="M204" s="227">
        <f t="shared" si="2"/>
        <v>0</v>
      </c>
      <c r="N204" s="227">
        <f t="shared" si="3"/>
        <v>0</v>
      </c>
      <c r="O204" s="227">
        <f t="shared" si="4"/>
        <v>0</v>
      </c>
      <c r="P204">
        <f>VLOOKUP(B204,GD_CHAM_CONG!$C$1:$BI$780,58,FALSE)</f>
        <v>0</v>
      </c>
      <c r="Q204">
        <f>VLOOKUP(B204,GD_CHAM_CONG!$C$1:$BJ$780,59,FALSE)</f>
        <v>0</v>
      </c>
    </row>
    <row r="205" spans="1:17" ht="14.25" x14ac:dyDescent="0.2">
      <c r="A205" s="49">
        <v>201</v>
      </c>
      <c r="B205" s="50">
        <f>GD_CHUNG!B205</f>
        <v>13756</v>
      </c>
      <c r="C205" s="50" t="str">
        <f>GD_CHUNG!C205</f>
        <v>Nguyễn Thị Diệu Hoa</v>
      </c>
      <c r="D205" s="50" t="str">
        <f>GD_CHUNG!D205</f>
        <v>Nhân viên phục vụ hành khách</v>
      </c>
      <c r="E205" s="136"/>
      <c r="F205" s="138" t="str">
        <f>VLOOKUP($B205,GD_CHUNG!$B$5:$J$991,6,FALSE)</f>
        <v>HDTV</v>
      </c>
      <c r="G205" s="138">
        <f>VLOOKUP($B205,GD_CHUNG!$B$5:$J$991,7,FALSE)</f>
        <v>1</v>
      </c>
      <c r="H205" s="138">
        <f>VLOOKUP($B205,GD_CHUNG!$B$5:$J$991,8,FALSE)</f>
        <v>1</v>
      </c>
      <c r="I205" s="138">
        <f>VLOOKUP($B205,GD_CHUNG!$B$5:$J$991,9,FALSE)</f>
        <v>0</v>
      </c>
      <c r="J205" s="226">
        <f>IF(COUNTBLANK(GD_CHAM_CONG!U205:AJ205)&gt;=16,1,0)</f>
        <v>0</v>
      </c>
      <c r="K205" s="109">
        <f>VLOOKUP(B205,GD_LCD_HS_LNS!$B$4:$E$1000,4,FALSE)</f>
        <v>3875000</v>
      </c>
      <c r="L205" s="109">
        <f t="shared" si="1"/>
        <v>0</v>
      </c>
      <c r="M205" s="227">
        <f t="shared" si="2"/>
        <v>0</v>
      </c>
      <c r="N205" s="227">
        <f t="shared" si="3"/>
        <v>0</v>
      </c>
      <c r="O205" s="227">
        <f t="shared" si="4"/>
        <v>0</v>
      </c>
      <c r="P205">
        <f>VLOOKUP(B205,GD_CHAM_CONG!$C$1:$BI$780,58,FALSE)</f>
        <v>0</v>
      </c>
      <c r="Q205">
        <f>VLOOKUP(B205,GD_CHAM_CONG!$C$1:$BJ$780,59,FALSE)</f>
        <v>0</v>
      </c>
    </row>
    <row r="206" spans="1:17" ht="14.25" x14ac:dyDescent="0.2">
      <c r="A206" s="49">
        <v>202</v>
      </c>
      <c r="B206" s="50">
        <f>GD_CHUNG!B206</f>
        <v>13757</v>
      </c>
      <c r="C206" s="50" t="str">
        <f>GD_CHUNG!C206</f>
        <v>Trần Thanh Trang</v>
      </c>
      <c r="D206" s="50" t="str">
        <f>GD_CHUNG!D206</f>
        <v>Nhân viên phục vụ hành khách</v>
      </c>
      <c r="E206" s="136"/>
      <c r="F206" s="138" t="str">
        <f>VLOOKUP($B206,GD_CHUNG!$B$5:$J$991,6,FALSE)</f>
        <v>HDTV</v>
      </c>
      <c r="G206" s="138">
        <f>VLOOKUP($B206,GD_CHUNG!$B$5:$J$991,7,FALSE)</f>
        <v>1</v>
      </c>
      <c r="H206" s="138">
        <f>VLOOKUP($B206,GD_CHUNG!$B$5:$J$991,8,FALSE)</f>
        <v>1</v>
      </c>
      <c r="I206" s="138">
        <f>VLOOKUP($B206,GD_CHUNG!$B$5:$J$991,9,FALSE)</f>
        <v>0</v>
      </c>
      <c r="J206" s="226">
        <f>IF(COUNTBLANK(GD_CHAM_CONG!U206:AJ206)&gt;=16,1,0)</f>
        <v>0</v>
      </c>
      <c r="K206" s="109">
        <f>VLOOKUP(B206,GD_LCD_HS_LNS!$B$4:$E$1000,4,FALSE)</f>
        <v>3875000</v>
      </c>
      <c r="L206" s="109">
        <f t="shared" si="1"/>
        <v>0</v>
      </c>
      <c r="M206" s="227">
        <f t="shared" si="2"/>
        <v>0</v>
      </c>
      <c r="N206" s="227">
        <f t="shared" si="3"/>
        <v>0</v>
      </c>
      <c r="O206" s="227">
        <f t="shared" si="4"/>
        <v>0</v>
      </c>
      <c r="P206">
        <f>VLOOKUP(B206,GD_CHAM_CONG!$C$1:$BI$780,58,FALSE)</f>
        <v>0</v>
      </c>
      <c r="Q206">
        <f>VLOOKUP(B206,GD_CHAM_CONG!$C$1:$BJ$780,59,FALSE)</f>
        <v>0</v>
      </c>
    </row>
    <row r="207" spans="1:17" ht="14.25" x14ac:dyDescent="0.2">
      <c r="A207" s="49">
        <v>203</v>
      </c>
      <c r="B207" s="50">
        <f>GD_CHUNG!B207</f>
        <v>13768</v>
      </c>
      <c r="C207" s="50" t="str">
        <f>GD_CHUNG!C207</f>
        <v>Mạc Thị Thùy Dương</v>
      </c>
      <c r="D207" s="50" t="str">
        <f>GD_CHUNG!D207</f>
        <v>Nhân viên phục vụ hành khách</v>
      </c>
      <c r="E207" s="136"/>
      <c r="F207" s="138" t="str">
        <f>VLOOKUP($B207,GD_CHUNG!$B$5:$J$991,6,FALSE)</f>
        <v>HDTV</v>
      </c>
      <c r="G207" s="138">
        <f>VLOOKUP($B207,GD_CHUNG!$B$5:$J$991,7,FALSE)</f>
        <v>1</v>
      </c>
      <c r="H207" s="138">
        <f>VLOOKUP($B207,GD_CHUNG!$B$5:$J$991,8,FALSE)</f>
        <v>1</v>
      </c>
      <c r="I207" s="138">
        <f>VLOOKUP($B207,GD_CHUNG!$B$5:$J$991,9,FALSE)</f>
        <v>0</v>
      </c>
      <c r="J207" s="226">
        <f>IF(COUNTBLANK(GD_CHAM_CONG!U207:AJ207)&gt;=16,1,0)</f>
        <v>0</v>
      </c>
      <c r="K207" s="109">
        <f>VLOOKUP(B207,GD_LCD_HS_LNS!$B$4:$E$1000,4,FALSE)</f>
        <v>3875000</v>
      </c>
      <c r="L207" s="109">
        <f t="shared" si="1"/>
        <v>0</v>
      </c>
      <c r="M207" s="227">
        <f t="shared" si="2"/>
        <v>0</v>
      </c>
      <c r="N207" s="227">
        <f t="shared" si="3"/>
        <v>0</v>
      </c>
      <c r="O207" s="227">
        <f t="shared" si="4"/>
        <v>0</v>
      </c>
      <c r="P207">
        <f>VLOOKUP(B207,GD_CHAM_CONG!$C$1:$BI$780,58,FALSE)</f>
        <v>0</v>
      </c>
      <c r="Q207">
        <f>VLOOKUP(B207,GD_CHAM_CONG!$C$1:$BJ$780,59,FALSE)</f>
        <v>0</v>
      </c>
    </row>
    <row r="208" spans="1:17" ht="14.25" x14ac:dyDescent="0.2">
      <c r="A208" s="49">
        <v>204</v>
      </c>
      <c r="B208" s="50">
        <f>GD_CHUNG!B208</f>
        <v>201505</v>
      </c>
      <c r="C208" s="50" t="str">
        <f>GD_CHUNG!C208</f>
        <v>Nguyễn Văn Lập</v>
      </c>
      <c r="D208" s="50" t="str">
        <f>GD_CHUNG!D208</f>
        <v>Nhân viên phục vụ hành khách</v>
      </c>
      <c r="E208" s="136"/>
      <c r="F208" s="138" t="str">
        <f>VLOOKUP($B208,GD_CHUNG!$B$5:$J$991,6,FALSE)</f>
        <v>HDTV</v>
      </c>
      <c r="G208" s="138">
        <f>VLOOKUP($B208,GD_CHUNG!$B$5:$J$991,7,FALSE)</f>
        <v>1</v>
      </c>
      <c r="H208" s="138">
        <f>VLOOKUP($B208,GD_CHUNG!$B$5:$J$991,8,FALSE)</f>
        <v>1</v>
      </c>
      <c r="I208" s="138">
        <f>VLOOKUP($B208,GD_CHUNG!$B$5:$J$991,9,FALSE)</f>
        <v>0</v>
      </c>
      <c r="J208" s="226">
        <f>IF(COUNTBLANK(GD_CHAM_CONG!U208:AJ208)&gt;=16,1,0)</f>
        <v>0</v>
      </c>
      <c r="K208" s="109">
        <f>VLOOKUP(B208,GD_LCD_HS_LNS!$B$4:$E$1000,4,FALSE)</f>
        <v>3875000</v>
      </c>
      <c r="L208" s="109">
        <f t="shared" si="1"/>
        <v>0</v>
      </c>
      <c r="M208" s="227">
        <f t="shared" si="2"/>
        <v>0</v>
      </c>
      <c r="N208" s="227">
        <f t="shared" si="3"/>
        <v>0</v>
      </c>
      <c r="O208" s="227">
        <f t="shared" si="4"/>
        <v>0</v>
      </c>
      <c r="P208">
        <f>VLOOKUP(B208,GD_CHAM_CONG!$C$1:$BI$780,58,FALSE)</f>
        <v>0</v>
      </c>
      <c r="Q208">
        <f>VLOOKUP(B208,GD_CHAM_CONG!$C$1:$BJ$780,59,FALSE)</f>
        <v>0</v>
      </c>
    </row>
    <row r="209" spans="1:17" ht="14.25" x14ac:dyDescent="0.2">
      <c r="A209" s="49">
        <v>205</v>
      </c>
      <c r="B209" s="50">
        <f>GD_CHUNG!B209</f>
        <v>201506</v>
      </c>
      <c r="C209" s="50" t="str">
        <f>GD_CHUNG!C209</f>
        <v>Đặng Thị Hằng Linh</v>
      </c>
      <c r="D209" s="50" t="str">
        <f>GD_CHUNG!D209</f>
        <v>Nhân viên phục vụ hành khách</v>
      </c>
      <c r="E209" s="136"/>
      <c r="F209" s="138" t="str">
        <f>VLOOKUP($B209,GD_CHUNG!$B$5:$J$991,6,FALSE)</f>
        <v>HDTV</v>
      </c>
      <c r="G209" s="138">
        <f>VLOOKUP($B209,GD_CHUNG!$B$5:$J$991,7,FALSE)</f>
        <v>1</v>
      </c>
      <c r="H209" s="138">
        <f>VLOOKUP($B209,GD_CHUNG!$B$5:$J$991,8,FALSE)</f>
        <v>1</v>
      </c>
      <c r="I209" s="138">
        <f>VLOOKUP($B209,GD_CHUNG!$B$5:$J$991,9,FALSE)</f>
        <v>0</v>
      </c>
      <c r="J209" s="226">
        <f>IF(COUNTBLANK(GD_CHAM_CONG!U209:AJ209)&gt;=16,1,0)</f>
        <v>0</v>
      </c>
      <c r="K209" s="109">
        <f>VLOOKUP(B209,GD_LCD_HS_LNS!$B$4:$E$1000,4,FALSE)</f>
        <v>3875000</v>
      </c>
      <c r="L209" s="109">
        <f t="shared" si="1"/>
        <v>0</v>
      </c>
      <c r="M209" s="227">
        <f t="shared" si="2"/>
        <v>0</v>
      </c>
      <c r="N209" s="227">
        <f t="shared" si="3"/>
        <v>0</v>
      </c>
      <c r="O209" s="227">
        <f t="shared" si="4"/>
        <v>0</v>
      </c>
      <c r="P209">
        <f>VLOOKUP(B209,GD_CHAM_CONG!$C$1:$BI$780,58,FALSE)</f>
        <v>0</v>
      </c>
      <c r="Q209">
        <f>VLOOKUP(B209,GD_CHAM_CONG!$C$1:$BJ$780,59,FALSE)</f>
        <v>0</v>
      </c>
    </row>
    <row r="210" spans="1:17" ht="14.25" x14ac:dyDescent="0.2">
      <c r="A210" s="49">
        <v>206</v>
      </c>
      <c r="B210" s="50">
        <f>GD_CHUNG!B210</f>
        <v>201507</v>
      </c>
      <c r="C210" s="50" t="str">
        <f>GD_CHUNG!C210</f>
        <v>Hà Ngọc Bích</v>
      </c>
      <c r="D210" s="50" t="str">
        <f>GD_CHUNG!D210</f>
        <v>Nhân viên phục vụ hành khách</v>
      </c>
      <c r="E210" s="136"/>
      <c r="F210" s="138" t="str">
        <f>VLOOKUP($B210,GD_CHUNG!$B$5:$J$991,6,FALSE)</f>
        <v>HDTV</v>
      </c>
      <c r="G210" s="138">
        <f>VLOOKUP($B210,GD_CHUNG!$B$5:$J$991,7,FALSE)</f>
        <v>1</v>
      </c>
      <c r="H210" s="138">
        <f>VLOOKUP($B210,GD_CHUNG!$B$5:$J$991,8,FALSE)</f>
        <v>1</v>
      </c>
      <c r="I210" s="138">
        <f>VLOOKUP($B210,GD_CHUNG!$B$5:$J$991,9,FALSE)</f>
        <v>0</v>
      </c>
      <c r="J210" s="226">
        <f>IF(COUNTBLANK(GD_CHAM_CONG!U210:AJ210)&gt;=16,1,0)</f>
        <v>0</v>
      </c>
      <c r="K210" s="109">
        <f>VLOOKUP(B210,GD_LCD_HS_LNS!$B$4:$E$1000,4,FALSE)</f>
        <v>3875000</v>
      </c>
      <c r="L210" s="109">
        <f t="shared" si="1"/>
        <v>0</v>
      </c>
      <c r="M210" s="227">
        <f t="shared" si="2"/>
        <v>0</v>
      </c>
      <c r="N210" s="227">
        <f t="shared" si="3"/>
        <v>0</v>
      </c>
      <c r="O210" s="227">
        <f t="shared" si="4"/>
        <v>0</v>
      </c>
      <c r="P210">
        <f>VLOOKUP(B210,GD_CHAM_CONG!$C$1:$BI$780,58,FALSE)</f>
        <v>0</v>
      </c>
      <c r="Q210">
        <f>VLOOKUP(B210,GD_CHAM_CONG!$C$1:$BJ$780,59,FALSE)</f>
        <v>0</v>
      </c>
    </row>
    <row r="211" spans="1:17" ht="14.25" x14ac:dyDescent="0.2">
      <c r="A211" s="49">
        <v>207</v>
      </c>
      <c r="B211" s="50">
        <f>GD_CHUNG!B211</f>
        <v>201508</v>
      </c>
      <c r="C211" s="50" t="str">
        <f>GD_CHUNG!C211</f>
        <v>Nguyễn Minh Đức</v>
      </c>
      <c r="D211" s="50" t="str">
        <f>GD_CHUNG!D211</f>
        <v>Nhân viên phục vụ hành khách</v>
      </c>
      <c r="E211" s="136"/>
      <c r="F211" s="138" t="str">
        <f>VLOOKUP($B211,GD_CHUNG!$B$5:$J$991,6,FALSE)</f>
        <v>HDTV</v>
      </c>
      <c r="G211" s="138">
        <f>VLOOKUP($B211,GD_CHUNG!$B$5:$J$991,7,FALSE)</f>
        <v>1</v>
      </c>
      <c r="H211" s="138">
        <f>VLOOKUP($B211,GD_CHUNG!$B$5:$J$991,8,FALSE)</f>
        <v>1</v>
      </c>
      <c r="I211" s="138">
        <f>VLOOKUP($B211,GD_CHUNG!$B$5:$J$991,9,FALSE)</f>
        <v>0</v>
      </c>
      <c r="J211" s="226">
        <f>IF(COUNTBLANK(GD_CHAM_CONG!U211:AJ211)&gt;=16,1,0)</f>
        <v>0</v>
      </c>
      <c r="K211" s="109">
        <f>VLOOKUP(B211,GD_LCD_HS_LNS!$B$4:$E$1000,4,FALSE)</f>
        <v>3875000</v>
      </c>
      <c r="L211" s="109">
        <f t="shared" si="1"/>
        <v>0</v>
      </c>
      <c r="M211" s="227">
        <f t="shared" si="2"/>
        <v>0</v>
      </c>
      <c r="N211" s="227">
        <f t="shared" si="3"/>
        <v>0</v>
      </c>
      <c r="O211" s="227">
        <f t="shared" si="4"/>
        <v>0</v>
      </c>
      <c r="P211">
        <f>VLOOKUP(B211,GD_CHAM_CONG!$C$1:$BI$780,58,FALSE)</f>
        <v>0</v>
      </c>
      <c r="Q211">
        <f>VLOOKUP(B211,GD_CHAM_CONG!$C$1:$BJ$780,59,FALSE)</f>
        <v>0</v>
      </c>
    </row>
    <row r="212" spans="1:17" ht="14.25" x14ac:dyDescent="0.2">
      <c r="A212" s="49">
        <v>208</v>
      </c>
      <c r="B212" s="50">
        <f>GD_CHUNG!B212</f>
        <v>201509</v>
      </c>
      <c r="C212" s="50" t="str">
        <f>GD_CHUNG!C212</f>
        <v>Trần Hữu Dũng</v>
      </c>
      <c r="D212" s="50" t="str">
        <f>GD_CHUNG!D212</f>
        <v>Nhân viên phục vụ hành khách</v>
      </c>
      <c r="E212" s="136"/>
      <c r="F212" s="138" t="str">
        <f>VLOOKUP($B212,GD_CHUNG!$B$5:$J$991,6,FALSE)</f>
        <v>HDTV</v>
      </c>
      <c r="G212" s="138">
        <f>VLOOKUP($B212,GD_CHUNG!$B$5:$J$991,7,FALSE)</f>
        <v>1</v>
      </c>
      <c r="H212" s="138">
        <f>VLOOKUP($B212,GD_CHUNG!$B$5:$J$991,8,FALSE)</f>
        <v>1</v>
      </c>
      <c r="I212" s="138">
        <f>VLOOKUP($B212,GD_CHUNG!$B$5:$J$991,9,FALSE)</f>
        <v>0</v>
      </c>
      <c r="J212" s="226">
        <f>IF(COUNTBLANK(GD_CHAM_CONG!U212:AJ212)&gt;=16,1,0)</f>
        <v>0</v>
      </c>
      <c r="K212" s="109">
        <f>VLOOKUP(B212,GD_LCD_HS_LNS!$B$4:$E$1000,4,FALSE)</f>
        <v>3875000</v>
      </c>
      <c r="L212" s="109">
        <f t="shared" si="1"/>
        <v>0</v>
      </c>
      <c r="M212" s="227">
        <f t="shared" si="2"/>
        <v>0</v>
      </c>
      <c r="N212" s="227">
        <f t="shared" si="3"/>
        <v>0</v>
      </c>
      <c r="O212" s="227">
        <f t="shared" si="4"/>
        <v>0</v>
      </c>
      <c r="P212">
        <f>VLOOKUP(B212,GD_CHAM_CONG!$C$1:$BI$780,58,FALSE)</f>
        <v>0</v>
      </c>
      <c r="Q212">
        <f>VLOOKUP(B212,GD_CHAM_CONG!$C$1:$BJ$780,59,FALSE)</f>
        <v>0</v>
      </c>
    </row>
    <row r="213" spans="1:17" ht="14.25" x14ac:dyDescent="0.2">
      <c r="A213" s="49">
        <v>209</v>
      </c>
      <c r="B213" s="50">
        <f>GD_CHUNG!B213</f>
        <v>201510</v>
      </c>
      <c r="C213" s="50" t="str">
        <f>GD_CHUNG!C213</f>
        <v>Lương Quốc Chính</v>
      </c>
      <c r="D213" s="50" t="str">
        <f>GD_CHUNG!D213</f>
        <v>Nhân viên phục vụ hành khách</v>
      </c>
      <c r="E213" s="136"/>
      <c r="F213" s="138" t="str">
        <f>VLOOKUP($B213,GD_CHUNG!$B$5:$J$991,6,FALSE)</f>
        <v>HDTV</v>
      </c>
      <c r="G213" s="138">
        <f>VLOOKUP($B213,GD_CHUNG!$B$5:$J$991,7,FALSE)</f>
        <v>1</v>
      </c>
      <c r="H213" s="138">
        <f>VLOOKUP($B213,GD_CHUNG!$B$5:$J$991,8,FALSE)</f>
        <v>1</v>
      </c>
      <c r="I213" s="138">
        <f>VLOOKUP($B213,GD_CHUNG!$B$5:$J$991,9,FALSE)</f>
        <v>0</v>
      </c>
      <c r="J213" s="226">
        <f>IF(COUNTBLANK(GD_CHAM_CONG!U213:AJ213)&gt;=16,1,0)</f>
        <v>0</v>
      </c>
      <c r="K213" s="109">
        <f>VLOOKUP(B213,GD_LCD_HS_LNS!$B$4:$E$1000,4,FALSE)</f>
        <v>3875000</v>
      </c>
      <c r="L213" s="109">
        <f t="shared" si="1"/>
        <v>0</v>
      </c>
      <c r="M213" s="227">
        <f t="shared" si="2"/>
        <v>0</v>
      </c>
      <c r="N213" s="227">
        <f t="shared" si="3"/>
        <v>0</v>
      </c>
      <c r="O213" s="227">
        <f t="shared" si="4"/>
        <v>0</v>
      </c>
      <c r="P213">
        <f>VLOOKUP(B213,GD_CHAM_CONG!$C$1:$BI$780,58,FALSE)</f>
        <v>0</v>
      </c>
      <c r="Q213">
        <f>VLOOKUP(B213,GD_CHAM_CONG!$C$1:$BJ$780,59,FALSE)</f>
        <v>0</v>
      </c>
    </row>
    <row r="214" spans="1:17" ht="14.25" x14ac:dyDescent="0.2">
      <c r="A214" s="49">
        <v>210</v>
      </c>
      <c r="B214" s="50">
        <f>GD_CHUNG!B214</f>
        <v>201511</v>
      </c>
      <c r="C214" s="50" t="str">
        <f>GD_CHUNG!C214</f>
        <v>Trần Thị Nga</v>
      </c>
      <c r="D214" s="50" t="str">
        <f>GD_CHUNG!D214</f>
        <v>Nhân viên phục vụ hành khách</v>
      </c>
      <c r="E214" s="136"/>
      <c r="F214" s="138" t="str">
        <f>VLOOKUP($B214,GD_CHUNG!$B$5:$J$991,6,FALSE)</f>
        <v>HDTV</v>
      </c>
      <c r="G214" s="138">
        <f>VLOOKUP($B214,GD_CHUNG!$B$5:$J$991,7,FALSE)</f>
        <v>1</v>
      </c>
      <c r="H214" s="138">
        <f>VLOOKUP($B214,GD_CHUNG!$B$5:$J$991,8,FALSE)</f>
        <v>1</v>
      </c>
      <c r="I214" s="138">
        <f>VLOOKUP($B214,GD_CHUNG!$B$5:$J$991,9,FALSE)</f>
        <v>0</v>
      </c>
      <c r="J214" s="226">
        <f>IF(COUNTBLANK(GD_CHAM_CONG!U214:AJ214)&gt;=16,1,0)</f>
        <v>0</v>
      </c>
      <c r="K214" s="109">
        <f>VLOOKUP(B214,GD_LCD_HS_LNS!$B$4:$E$1000,4,FALSE)</f>
        <v>3875000</v>
      </c>
      <c r="L214" s="109">
        <f t="shared" si="1"/>
        <v>0</v>
      </c>
      <c r="M214" s="227">
        <f t="shared" si="2"/>
        <v>0</v>
      </c>
      <c r="N214" s="227">
        <f t="shared" si="3"/>
        <v>0</v>
      </c>
      <c r="O214" s="227">
        <f t="shared" si="4"/>
        <v>0</v>
      </c>
      <c r="P214">
        <f>VLOOKUP(B214,GD_CHAM_CONG!$C$1:$BI$780,58,FALSE)</f>
        <v>0</v>
      </c>
      <c r="Q214">
        <f>VLOOKUP(B214,GD_CHAM_CONG!$C$1:$BJ$780,59,FALSE)</f>
        <v>0</v>
      </c>
    </row>
    <row r="215" spans="1:17" ht="14.25" x14ac:dyDescent="0.2">
      <c r="A215" s="49">
        <v>211</v>
      </c>
      <c r="B215" s="50">
        <f>GD_CHUNG!B215</f>
        <v>201512</v>
      </c>
      <c r="C215" s="50" t="str">
        <f>GD_CHUNG!C215</f>
        <v>Nguyễn Kim Phượng</v>
      </c>
      <c r="D215" s="50" t="str">
        <f>GD_CHUNG!D215</f>
        <v>Nhân viên phục vụ hành khách</v>
      </c>
      <c r="E215" s="136"/>
      <c r="F215" s="138" t="str">
        <f>VLOOKUP($B215,GD_CHUNG!$B$5:$J$991,6,FALSE)</f>
        <v>HDTV</v>
      </c>
      <c r="G215" s="138">
        <f>VLOOKUP($B215,GD_CHUNG!$B$5:$J$991,7,FALSE)</f>
        <v>1</v>
      </c>
      <c r="H215" s="138">
        <f>VLOOKUP($B215,GD_CHUNG!$B$5:$J$991,8,FALSE)</f>
        <v>1</v>
      </c>
      <c r="I215" s="138">
        <f>VLOOKUP($B215,GD_CHUNG!$B$5:$J$991,9,FALSE)</f>
        <v>0</v>
      </c>
      <c r="J215" s="226">
        <f>IF(COUNTBLANK(GD_CHAM_CONG!U215:AJ215)&gt;=16,1,0)</f>
        <v>0</v>
      </c>
      <c r="K215" s="109">
        <f>VLOOKUP(B215,GD_LCD_HS_LNS!$B$4:$E$1000,4,FALSE)</f>
        <v>3875000</v>
      </c>
      <c r="L215" s="109">
        <f t="shared" si="1"/>
        <v>0</v>
      </c>
      <c r="M215" s="227">
        <f t="shared" si="2"/>
        <v>0</v>
      </c>
      <c r="N215" s="227">
        <f t="shared" si="3"/>
        <v>0</v>
      </c>
      <c r="O215" s="227">
        <f t="shared" si="4"/>
        <v>0</v>
      </c>
      <c r="P215">
        <f>VLOOKUP(B215,GD_CHAM_CONG!$C$1:$BI$780,58,FALSE)</f>
        <v>0</v>
      </c>
      <c r="Q215">
        <f>VLOOKUP(B215,GD_CHAM_CONG!$C$1:$BJ$780,59,FALSE)</f>
        <v>0</v>
      </c>
    </row>
    <row r="216" spans="1:17" ht="14.25" x14ac:dyDescent="0.2">
      <c r="A216" s="49">
        <v>212</v>
      </c>
      <c r="B216" s="50">
        <f>GD_CHUNG!B216</f>
        <v>201513</v>
      </c>
      <c r="C216" s="50" t="str">
        <f>GD_CHUNG!C216</f>
        <v>Bùi Thị Minh Hạnh</v>
      </c>
      <c r="D216" s="50" t="str">
        <f>GD_CHUNG!D216</f>
        <v>Nhân viên phục vụ hành khách</v>
      </c>
      <c r="E216" s="136"/>
      <c r="F216" s="138" t="str">
        <f>VLOOKUP($B216,GD_CHUNG!$B$5:$J$991,6,FALSE)</f>
        <v>HDTV</v>
      </c>
      <c r="G216" s="138">
        <f>VLOOKUP($B216,GD_CHUNG!$B$5:$J$991,7,FALSE)</f>
        <v>1</v>
      </c>
      <c r="H216" s="138">
        <f>VLOOKUP($B216,GD_CHUNG!$B$5:$J$991,8,FALSE)</f>
        <v>1</v>
      </c>
      <c r="I216" s="138">
        <f>VLOOKUP($B216,GD_CHUNG!$B$5:$J$991,9,FALSE)</f>
        <v>0</v>
      </c>
      <c r="J216" s="226">
        <f>IF(COUNTBLANK(GD_CHAM_CONG!U216:AJ216)&gt;=16,1,0)</f>
        <v>0</v>
      </c>
      <c r="K216" s="109">
        <f>VLOOKUP(B216,GD_LCD_HS_LNS!$B$4:$E$1000,4,FALSE)</f>
        <v>3875000</v>
      </c>
      <c r="L216" s="109">
        <f t="shared" si="1"/>
        <v>0</v>
      </c>
      <c r="M216" s="227">
        <f t="shared" si="2"/>
        <v>0</v>
      </c>
      <c r="N216" s="227">
        <f t="shared" si="3"/>
        <v>0</v>
      </c>
      <c r="O216" s="227">
        <f t="shared" si="4"/>
        <v>0</v>
      </c>
      <c r="P216">
        <f>VLOOKUP(B216,GD_CHAM_CONG!$C$1:$BI$780,58,FALSE)</f>
        <v>0</v>
      </c>
      <c r="Q216">
        <f>VLOOKUP(B216,GD_CHAM_CONG!$C$1:$BJ$780,59,FALSE)</f>
        <v>0</v>
      </c>
    </row>
    <row r="217" spans="1:17" ht="14.25" x14ac:dyDescent="0.2">
      <c r="A217" s="49">
        <v>213</v>
      </c>
      <c r="B217" s="50">
        <f>GD_CHUNG!B217</f>
        <v>201514</v>
      </c>
      <c r="C217" s="50" t="str">
        <f>GD_CHUNG!C217</f>
        <v>Đặng Thị Hải Yến</v>
      </c>
      <c r="D217" s="50" t="str">
        <f>GD_CHUNG!D217</f>
        <v>Nhân viên phục vụ hành khách</v>
      </c>
      <c r="E217" s="136"/>
      <c r="F217" s="138" t="str">
        <f>VLOOKUP($B217,GD_CHUNG!$B$5:$J$991,6,FALSE)</f>
        <v>HDTV</v>
      </c>
      <c r="G217" s="138">
        <f>VLOOKUP($B217,GD_CHUNG!$B$5:$J$991,7,FALSE)</f>
        <v>1</v>
      </c>
      <c r="H217" s="138">
        <f>VLOOKUP($B217,GD_CHUNG!$B$5:$J$991,8,FALSE)</f>
        <v>1</v>
      </c>
      <c r="I217" s="138">
        <f>VLOOKUP($B217,GD_CHUNG!$B$5:$J$991,9,FALSE)</f>
        <v>0</v>
      </c>
      <c r="J217" s="226">
        <f>IF(COUNTBLANK(GD_CHAM_CONG!U217:AJ217)&gt;=16,1,0)</f>
        <v>0</v>
      </c>
      <c r="K217" s="109">
        <f>VLOOKUP(B217,GD_LCD_HS_LNS!$B$4:$E$1000,4,FALSE)</f>
        <v>3875000</v>
      </c>
      <c r="L217" s="109">
        <f t="shared" si="1"/>
        <v>0</v>
      </c>
      <c r="M217" s="227">
        <f t="shared" si="2"/>
        <v>0</v>
      </c>
      <c r="N217" s="227">
        <f t="shared" si="3"/>
        <v>0</v>
      </c>
      <c r="O217" s="227">
        <f t="shared" si="4"/>
        <v>0</v>
      </c>
      <c r="P217">
        <f>VLOOKUP(B217,GD_CHAM_CONG!$C$1:$BI$780,58,FALSE)</f>
        <v>0</v>
      </c>
      <c r="Q217">
        <f>VLOOKUP(B217,GD_CHAM_CONG!$C$1:$BJ$780,59,FALSE)</f>
        <v>0</v>
      </c>
    </row>
    <row r="218" spans="1:17" ht="14.25" x14ac:dyDescent="0.2">
      <c r="A218" s="49">
        <v>214</v>
      </c>
      <c r="B218" s="50">
        <f>GD_CHUNG!B218</f>
        <v>201515</v>
      </c>
      <c r="C218" s="50" t="str">
        <f>GD_CHUNG!C218</f>
        <v>Phạm Minh Dũng</v>
      </c>
      <c r="D218" s="50" t="str">
        <f>GD_CHUNG!D218</f>
        <v>Nhân viên phục vụ hành khách</v>
      </c>
      <c r="E218" s="136"/>
      <c r="F218" s="138" t="str">
        <f>VLOOKUP($B218,GD_CHUNG!$B$5:$J$991,6,FALSE)</f>
        <v>HDTV</v>
      </c>
      <c r="G218" s="138">
        <f>VLOOKUP($B218,GD_CHUNG!$B$5:$J$991,7,FALSE)</f>
        <v>1</v>
      </c>
      <c r="H218" s="138">
        <f>VLOOKUP($B218,GD_CHUNG!$B$5:$J$991,8,FALSE)</f>
        <v>1</v>
      </c>
      <c r="I218" s="138">
        <f>VLOOKUP($B218,GD_CHUNG!$B$5:$J$991,9,FALSE)</f>
        <v>0</v>
      </c>
      <c r="J218" s="226">
        <f>IF(COUNTBLANK(GD_CHAM_CONG!U218:AJ218)&gt;=16,1,0)</f>
        <v>0</v>
      </c>
      <c r="K218" s="109">
        <f>VLOOKUP(B218,GD_LCD_HS_LNS!$B$4:$E$1000,4,FALSE)</f>
        <v>3875000</v>
      </c>
      <c r="L218" s="109">
        <f t="shared" si="1"/>
        <v>0</v>
      </c>
      <c r="M218" s="227">
        <f t="shared" si="2"/>
        <v>0</v>
      </c>
      <c r="N218" s="227">
        <f t="shared" si="3"/>
        <v>0</v>
      </c>
      <c r="O218" s="227">
        <f t="shared" si="4"/>
        <v>0</v>
      </c>
      <c r="P218">
        <f>VLOOKUP(B218,GD_CHAM_CONG!$C$1:$BI$780,58,FALSE)</f>
        <v>0</v>
      </c>
      <c r="Q218">
        <f>VLOOKUP(B218,GD_CHAM_CONG!$C$1:$BJ$780,59,FALSE)</f>
        <v>0</v>
      </c>
    </row>
    <row r="219" spans="1:17" ht="14.25" x14ac:dyDescent="0.2">
      <c r="A219" s="49">
        <v>215</v>
      </c>
      <c r="B219" s="50">
        <f>GD_CHUNG!B219</f>
        <v>10599</v>
      </c>
      <c r="C219" s="50" t="str">
        <f>GD_CHUNG!C219</f>
        <v>Đào Thu Giang</v>
      </c>
      <c r="D219" s="50" t="str">
        <f>GD_CHUNG!D219</f>
        <v>NV PVHK</v>
      </c>
      <c r="E219" s="136"/>
      <c r="F219" s="138" t="str">
        <f>VLOOKUP($B219,GD_CHUNG!$B$5:$J$991,6,FALSE)</f>
        <v>HD3N</v>
      </c>
      <c r="G219" s="138">
        <f>VLOOKUP($B219,GD_CHUNG!$B$5:$J$991,7,FALSE)</f>
        <v>0</v>
      </c>
      <c r="H219" s="138">
        <f>VLOOKUP($B219,GD_CHUNG!$B$5:$J$991,8,FALSE)</f>
        <v>0</v>
      </c>
      <c r="I219" s="136">
        <f>VLOOKUP($B219,GD_CHUNG!$B$5:$J$991,9,FALSE)</f>
        <v>0</v>
      </c>
      <c r="J219" s="226">
        <f>IF(COUNTBLANK(GD_CHAM_CONG!U219:AJ219)&gt;=16,1,0)</f>
        <v>0</v>
      </c>
      <c r="K219" s="109">
        <f>VLOOKUP(B219,GD_LCD_HS_LNS!$B$4:$E$1000,4,FALSE)</f>
        <v>3875000</v>
      </c>
      <c r="L219" s="109">
        <f t="shared" si="1"/>
        <v>310000</v>
      </c>
      <c r="M219" s="227">
        <f t="shared" si="2"/>
        <v>58125</v>
      </c>
      <c r="N219" s="227">
        <f t="shared" si="3"/>
        <v>38750</v>
      </c>
      <c r="O219" s="227">
        <f t="shared" si="4"/>
        <v>406875</v>
      </c>
      <c r="P219">
        <f>VLOOKUP(B219,GD_CHAM_CONG!$C$1:$BI$780,58,FALSE)</f>
        <v>0</v>
      </c>
      <c r="Q219">
        <f>VLOOKUP(B219,GD_CHAM_CONG!$C$1:$BJ$780,59,FALSE)</f>
        <v>0</v>
      </c>
    </row>
    <row r="220" spans="1:17" ht="14.25" x14ac:dyDescent="0.2">
      <c r="A220" s="49">
        <v>216</v>
      </c>
      <c r="B220" s="50">
        <f>GD_CHUNG!B220</f>
        <v>10765</v>
      </c>
      <c r="C220" s="50" t="str">
        <f>GD_CHUNG!C220</f>
        <v>Nguyễn Thị Thuý</v>
      </c>
      <c r="D220" s="50" t="str">
        <f>GD_CHUNG!D220</f>
        <v>Nv Thống kê</v>
      </c>
      <c r="E220" s="136"/>
      <c r="F220" s="138" t="str">
        <f>VLOOKUP($B220,GD_CHUNG!$B$5:$J$991,6,FALSE)</f>
        <v>HD3N</v>
      </c>
      <c r="G220" s="138">
        <f>VLOOKUP($B220,GD_CHUNG!$B$5:$J$991,7,FALSE)</f>
        <v>0</v>
      </c>
      <c r="H220" s="138">
        <f>VLOOKUP($B220,GD_CHUNG!$B$5:$J$991,8,FALSE)</f>
        <v>0</v>
      </c>
      <c r="I220" s="136">
        <f>VLOOKUP($B220,GD_CHUNG!$B$5:$J$991,9,FALSE)</f>
        <v>0</v>
      </c>
      <c r="J220" s="226">
        <f>IF(COUNTBLANK(GD_CHAM_CONG!U220:AJ220)&gt;=16,1,0)</f>
        <v>0</v>
      </c>
      <c r="K220" s="109">
        <f>VLOOKUP(B220,GD_LCD_HS_LNS!$B$4:$E$1000,4,FALSE)</f>
        <v>3488000</v>
      </c>
      <c r="L220" s="109">
        <f t="shared" si="1"/>
        <v>279040</v>
      </c>
      <c r="M220" s="227">
        <f t="shared" si="2"/>
        <v>52320</v>
      </c>
      <c r="N220" s="227">
        <f t="shared" si="3"/>
        <v>34880</v>
      </c>
      <c r="O220" s="227">
        <f t="shared" si="4"/>
        <v>366240</v>
      </c>
      <c r="P220">
        <f>VLOOKUP(B220,GD_CHAM_CONG!$C$1:$BI$780,58,FALSE)</f>
        <v>0</v>
      </c>
      <c r="Q220">
        <f>VLOOKUP(B220,GD_CHAM_CONG!$C$1:$BJ$780,59,FALSE)</f>
        <v>0</v>
      </c>
    </row>
    <row r="221" spans="1:17" ht="14.25" x14ac:dyDescent="0.2">
      <c r="A221" s="49">
        <v>217</v>
      </c>
      <c r="B221" s="50">
        <f>GD_CHUNG!B221</f>
        <v>10787</v>
      </c>
      <c r="C221" s="50" t="str">
        <f>GD_CHUNG!C221</f>
        <v>Lê Đình Tuấn</v>
      </c>
      <c r="D221" s="50" t="str">
        <f>GD_CHUNG!D221</f>
        <v>Trưởng phòng</v>
      </c>
      <c r="E221" s="136"/>
      <c r="F221" s="138" t="str">
        <f>VLOOKUP($B221,GD_CHUNG!$B$5:$J$991,6,FALSE)</f>
        <v>HDKX</v>
      </c>
      <c r="G221" s="138">
        <f>VLOOKUP($B221,GD_CHUNG!$B$5:$J$991,7,FALSE)</f>
        <v>0</v>
      </c>
      <c r="H221" s="138">
        <f>VLOOKUP($B221,GD_CHUNG!$B$5:$J$991,8,FALSE)</f>
        <v>0</v>
      </c>
      <c r="I221" s="136">
        <f>VLOOKUP($B221,GD_CHUNG!$B$5:$J$991,9,FALSE)</f>
        <v>0</v>
      </c>
      <c r="J221" s="226">
        <f>IF(COUNTBLANK(GD_CHAM_CONG!U221:AJ221)&gt;=16,1,0)</f>
        <v>0</v>
      </c>
      <c r="K221" s="109">
        <f>VLOOKUP(B221,GD_LCD_HS_LNS!$B$4:$E$1000,4,FALSE)</f>
        <v>5503000</v>
      </c>
      <c r="L221" s="109">
        <f t="shared" si="1"/>
        <v>440240</v>
      </c>
      <c r="M221" s="227">
        <f t="shared" si="2"/>
        <v>82545</v>
      </c>
      <c r="N221" s="227">
        <f t="shared" si="3"/>
        <v>55030</v>
      </c>
      <c r="O221" s="227">
        <f t="shared" si="4"/>
        <v>577815</v>
      </c>
      <c r="P221">
        <f>VLOOKUP(B221,GD_CHAM_CONG!$C$1:$BI$780,58,FALSE)</f>
        <v>0</v>
      </c>
      <c r="Q221">
        <f>VLOOKUP(B221,GD_CHAM_CONG!$C$1:$BJ$780,59,FALSE)</f>
        <v>0</v>
      </c>
    </row>
    <row r="222" spans="1:17" ht="14.25" x14ac:dyDescent="0.2">
      <c r="A222" s="49">
        <v>218</v>
      </c>
      <c r="B222" s="50">
        <f>GD_CHUNG!B222</f>
        <v>10753</v>
      </c>
      <c r="C222" s="50" t="str">
        <f>GD_CHUNG!C222</f>
        <v>Hoàng Việt Cường</v>
      </c>
      <c r="D222" s="50" t="str">
        <f>GD_CHUNG!D222</f>
        <v>Phó Trưởng Phòng</v>
      </c>
      <c r="E222" s="136"/>
      <c r="F222" s="138" t="str">
        <f>VLOOKUP($B222,GD_CHUNG!$B$5:$J$991,6,FALSE)</f>
        <v>HDKX</v>
      </c>
      <c r="G222" s="138">
        <f>VLOOKUP($B222,GD_CHUNG!$B$5:$J$991,7,FALSE)</f>
        <v>0</v>
      </c>
      <c r="H222" s="138">
        <f>VLOOKUP($B222,GD_CHUNG!$B$5:$J$991,8,FALSE)</f>
        <v>0</v>
      </c>
      <c r="I222" s="136">
        <f>VLOOKUP($B222,GD_CHUNG!$B$5:$J$991,9,FALSE)</f>
        <v>0</v>
      </c>
      <c r="J222" s="226">
        <f>IF(COUNTBLANK(GD_CHAM_CONG!U222:AJ222)&gt;=16,1,0)</f>
        <v>0</v>
      </c>
      <c r="K222" s="109">
        <f>VLOOKUP(B222,GD_LCD_HS_LNS!$B$4:$E$1000,4,FALSE)</f>
        <v>5309000</v>
      </c>
      <c r="L222" s="109">
        <f t="shared" si="1"/>
        <v>424720</v>
      </c>
      <c r="M222" s="227">
        <f t="shared" si="2"/>
        <v>79635</v>
      </c>
      <c r="N222" s="227">
        <f t="shared" si="3"/>
        <v>53090</v>
      </c>
      <c r="O222" s="227">
        <f t="shared" si="4"/>
        <v>557445</v>
      </c>
      <c r="P222">
        <f>VLOOKUP(B222,GD_CHAM_CONG!$C$1:$BI$780,58,FALSE)</f>
        <v>0</v>
      </c>
      <c r="Q222">
        <f>VLOOKUP(B222,GD_CHAM_CONG!$C$1:$BJ$780,59,FALSE)</f>
        <v>0</v>
      </c>
    </row>
    <row r="223" spans="1:17" ht="14.25" x14ac:dyDescent="0.2">
      <c r="A223" s="49">
        <v>219</v>
      </c>
      <c r="B223" s="50">
        <f>GD_CHUNG!B223</f>
        <v>10785</v>
      </c>
      <c r="C223" s="50" t="str">
        <f>GD_CHUNG!C223</f>
        <v>Nguyễn Duy Thái</v>
      </c>
      <c r="D223" s="50" t="str">
        <f>GD_CHUNG!D223</f>
        <v>Phó Trưởng Phòng</v>
      </c>
      <c r="E223" s="136"/>
      <c r="F223" s="138" t="str">
        <f>VLOOKUP($B223,GD_CHUNG!$B$5:$J$991,6,FALSE)</f>
        <v>HDKX</v>
      </c>
      <c r="G223" s="138">
        <f>VLOOKUP($B223,GD_CHUNG!$B$5:$J$991,7,FALSE)</f>
        <v>0</v>
      </c>
      <c r="H223" s="138">
        <f>VLOOKUP($B223,GD_CHUNG!$B$5:$J$991,8,FALSE)</f>
        <v>0</v>
      </c>
      <c r="I223" s="136">
        <f>VLOOKUP($B223,GD_CHUNG!$B$5:$J$991,9,FALSE)</f>
        <v>0</v>
      </c>
      <c r="J223" s="226">
        <f>IF(COUNTBLANK(GD_CHAM_CONG!U223:AJ223)&gt;=16,1,0)</f>
        <v>0</v>
      </c>
      <c r="K223" s="109">
        <f>VLOOKUP(B223,GD_LCD_HS_LNS!$B$4:$E$1000,4,FALSE)</f>
        <v>5309000</v>
      </c>
      <c r="L223" s="109">
        <f t="shared" si="1"/>
        <v>424720</v>
      </c>
      <c r="M223" s="227">
        <f t="shared" si="2"/>
        <v>79635</v>
      </c>
      <c r="N223" s="227">
        <f t="shared" si="3"/>
        <v>53090</v>
      </c>
      <c r="O223" s="227">
        <f t="shared" si="4"/>
        <v>557445</v>
      </c>
      <c r="P223">
        <f>VLOOKUP(B223,GD_CHAM_CONG!$C$1:$BI$780,58,FALSE)</f>
        <v>0</v>
      </c>
      <c r="Q223">
        <f>VLOOKUP(B223,GD_CHAM_CONG!$C$1:$BJ$780,59,FALSE)</f>
        <v>0</v>
      </c>
    </row>
    <row r="224" spans="1:17" ht="14.25" x14ac:dyDescent="0.2">
      <c r="A224" s="49">
        <v>220</v>
      </c>
      <c r="B224" s="50">
        <f>GD_CHUNG!B224</f>
        <v>10786</v>
      </c>
      <c r="C224" s="50" t="str">
        <f>GD_CHUNG!C224</f>
        <v>Nguyễn Hà Thanh</v>
      </c>
      <c r="D224" s="50" t="str">
        <f>GD_CHUNG!D224</f>
        <v>Phó Trưởng Phòng</v>
      </c>
      <c r="E224" s="136"/>
      <c r="F224" s="138" t="str">
        <f>VLOOKUP($B224,GD_CHUNG!$B$5:$J$991,6,FALSE)</f>
        <v>HDKX</v>
      </c>
      <c r="G224" s="138">
        <f>VLOOKUP($B224,GD_CHUNG!$B$5:$J$991,7,FALSE)</f>
        <v>0</v>
      </c>
      <c r="H224" s="138">
        <f>VLOOKUP($B224,GD_CHUNG!$B$5:$J$991,8,FALSE)</f>
        <v>0</v>
      </c>
      <c r="I224" s="136">
        <f>VLOOKUP($B224,GD_CHUNG!$B$5:$J$991,9,FALSE)</f>
        <v>0</v>
      </c>
      <c r="J224" s="226">
        <f>IF(COUNTBLANK(GD_CHAM_CONG!U224:AJ224)&gt;=16,1,0)</f>
        <v>0</v>
      </c>
      <c r="K224" s="109">
        <f>VLOOKUP(B224,GD_LCD_HS_LNS!$B$4:$E$1000,4,FALSE)</f>
        <v>5309000</v>
      </c>
      <c r="L224" s="109">
        <f t="shared" si="1"/>
        <v>424720</v>
      </c>
      <c r="M224" s="227">
        <f t="shared" si="2"/>
        <v>79635</v>
      </c>
      <c r="N224" s="227">
        <f t="shared" si="3"/>
        <v>53090</v>
      </c>
      <c r="O224" s="227">
        <f t="shared" si="4"/>
        <v>557445</v>
      </c>
      <c r="P224">
        <f>VLOOKUP(B224,GD_CHAM_CONG!$C$1:$BI$780,58,FALSE)</f>
        <v>0</v>
      </c>
      <c r="Q224">
        <f>VLOOKUP(B224,GD_CHAM_CONG!$C$1:$BJ$780,59,FALSE)</f>
        <v>0</v>
      </c>
    </row>
    <row r="225" spans="1:17" ht="14.25" x14ac:dyDescent="0.2">
      <c r="A225" s="49">
        <v>221</v>
      </c>
      <c r="B225" s="50">
        <f>GD_CHUNG!B225</f>
        <v>10704</v>
      </c>
      <c r="C225" s="50" t="str">
        <f>GD_CHUNG!C225</f>
        <v>Ngô Quốc Khánh</v>
      </c>
      <c r="D225" s="50" t="str">
        <f>GD_CHUNG!D225</f>
        <v>Đội phó</v>
      </c>
      <c r="E225" s="136"/>
      <c r="F225" s="138" t="str">
        <f>VLOOKUP($B225,GD_CHUNG!$B$5:$J$991,6,FALSE)</f>
        <v>HDKX</v>
      </c>
      <c r="G225" s="138">
        <f>VLOOKUP($B225,GD_CHUNG!$B$5:$J$991,7,FALSE)</f>
        <v>0</v>
      </c>
      <c r="H225" s="138">
        <f>VLOOKUP($B225,GD_CHUNG!$B$5:$J$991,8,FALSE)</f>
        <v>0</v>
      </c>
      <c r="I225" s="136">
        <f>VLOOKUP($B225,GD_CHUNG!$B$5:$J$991,9,FALSE)</f>
        <v>0</v>
      </c>
      <c r="J225" s="226">
        <f>IF(COUNTBLANK(GD_CHAM_CONG!U225:AJ225)&gt;=16,1,0)</f>
        <v>0</v>
      </c>
      <c r="K225" s="109">
        <f>VLOOKUP(B225,GD_LCD_HS_LNS!$B$4:$E$1000,4,FALSE)</f>
        <v>5522000</v>
      </c>
      <c r="L225" s="109">
        <f t="shared" si="1"/>
        <v>441760</v>
      </c>
      <c r="M225" s="227">
        <f t="shared" si="2"/>
        <v>82830</v>
      </c>
      <c r="N225" s="227">
        <f t="shared" si="3"/>
        <v>55220</v>
      </c>
      <c r="O225" s="227">
        <f t="shared" si="4"/>
        <v>579810</v>
      </c>
      <c r="P225">
        <f>VLOOKUP(B225,GD_CHAM_CONG!$C$1:$BI$780,58,FALSE)</f>
        <v>0</v>
      </c>
      <c r="Q225">
        <f>VLOOKUP(B225,GD_CHAM_CONG!$C$1:$BJ$780,59,FALSE)</f>
        <v>0</v>
      </c>
    </row>
    <row r="226" spans="1:17" ht="14.25" x14ac:dyDescent="0.2">
      <c r="A226" s="49">
        <v>222</v>
      </c>
      <c r="B226" s="50">
        <f>GD_CHUNG!B226</f>
        <v>10686</v>
      </c>
      <c r="C226" s="50" t="str">
        <f>GD_CHUNG!C226</f>
        <v>Đỗ Anh Tuấn</v>
      </c>
      <c r="D226" s="50" t="str">
        <f>GD_CHUNG!D226</f>
        <v>NV Lái xe - VHTTB</v>
      </c>
      <c r="E226" s="136"/>
      <c r="F226" s="138" t="str">
        <f>VLOOKUP($B226,GD_CHUNG!$B$5:$J$991,6,FALSE)</f>
        <v>HDKX</v>
      </c>
      <c r="G226" s="138">
        <f>VLOOKUP($B226,GD_CHUNG!$B$5:$J$991,7,FALSE)</f>
        <v>0</v>
      </c>
      <c r="H226" s="138">
        <f>VLOOKUP($B226,GD_CHUNG!$B$5:$J$991,8,FALSE)</f>
        <v>0</v>
      </c>
      <c r="I226" s="136">
        <f>VLOOKUP($B226,GD_CHUNG!$B$5:$J$991,9,FALSE)</f>
        <v>0</v>
      </c>
      <c r="J226" s="226">
        <f>IF(COUNTBLANK(GD_CHAM_CONG!U226:AJ226)&gt;=16,1,0)</f>
        <v>0</v>
      </c>
      <c r="K226" s="109">
        <f>VLOOKUP(B226,GD_LCD_HS_LNS!$B$4:$E$1000,4,FALSE)</f>
        <v>4921000</v>
      </c>
      <c r="L226" s="109">
        <f t="shared" si="1"/>
        <v>393680</v>
      </c>
      <c r="M226" s="227">
        <f t="shared" si="2"/>
        <v>73815</v>
      </c>
      <c r="N226" s="227">
        <f t="shared" si="3"/>
        <v>49210</v>
      </c>
      <c r="O226" s="227">
        <f t="shared" si="4"/>
        <v>516705</v>
      </c>
      <c r="P226">
        <f>VLOOKUP(B226,GD_CHAM_CONG!$C$1:$BI$780,58,FALSE)</f>
        <v>0</v>
      </c>
      <c r="Q226">
        <f>VLOOKUP(B226,GD_CHAM_CONG!$C$1:$BJ$780,59,FALSE)</f>
        <v>0</v>
      </c>
    </row>
    <row r="227" spans="1:17" ht="14.25" x14ac:dyDescent="0.2">
      <c r="A227" s="49">
        <v>223</v>
      </c>
      <c r="B227" s="50">
        <f>GD_CHUNG!B227</f>
        <v>10687</v>
      </c>
      <c r="C227" s="50" t="str">
        <f>GD_CHUNG!C227</f>
        <v>Lê Hồng Nam</v>
      </c>
      <c r="D227" s="50" t="str">
        <f>GD_CHUNG!D227</f>
        <v>NV Lái xe - VHTTB</v>
      </c>
      <c r="E227" s="136"/>
      <c r="F227" s="138" t="str">
        <f>VLOOKUP($B227,GD_CHUNG!$B$5:$J$991,6,FALSE)</f>
        <v>HDKX</v>
      </c>
      <c r="G227" s="138">
        <f>VLOOKUP($B227,GD_CHUNG!$B$5:$J$991,7,FALSE)</f>
        <v>0</v>
      </c>
      <c r="H227" s="138">
        <f>VLOOKUP($B227,GD_CHUNG!$B$5:$J$991,8,FALSE)</f>
        <v>0</v>
      </c>
      <c r="I227" s="136">
        <f>VLOOKUP($B227,GD_CHUNG!$B$5:$J$991,9,FALSE)</f>
        <v>0</v>
      </c>
      <c r="J227" s="226">
        <f>IF(COUNTBLANK(GD_CHAM_CONG!U227:AJ227)&gt;=16,1,0)</f>
        <v>0</v>
      </c>
      <c r="K227" s="109">
        <f>VLOOKUP(B227,GD_LCD_HS_LNS!$B$4:$E$1000,4,FALSE)</f>
        <v>4921000</v>
      </c>
      <c r="L227" s="109">
        <f t="shared" si="1"/>
        <v>393680</v>
      </c>
      <c r="M227" s="227">
        <f t="shared" si="2"/>
        <v>73815</v>
      </c>
      <c r="N227" s="227">
        <f t="shared" si="3"/>
        <v>49210</v>
      </c>
      <c r="O227" s="227">
        <f t="shared" si="4"/>
        <v>516705</v>
      </c>
      <c r="P227">
        <f>VLOOKUP(B227,GD_CHAM_CONG!$C$1:$BI$780,58,FALSE)</f>
        <v>0</v>
      </c>
      <c r="Q227">
        <f>VLOOKUP(B227,GD_CHAM_CONG!$C$1:$BJ$780,59,FALSE)</f>
        <v>0</v>
      </c>
    </row>
    <row r="228" spans="1:17" ht="14.25" x14ac:dyDescent="0.2">
      <c r="A228" s="49">
        <v>224</v>
      </c>
      <c r="B228" s="50">
        <f>GD_CHUNG!B228</f>
        <v>10688</v>
      </c>
      <c r="C228" s="50" t="str">
        <f>GD_CHUNG!C228</f>
        <v>Cao Thế Vinh</v>
      </c>
      <c r="D228" s="50" t="str">
        <f>GD_CHUNG!D228</f>
        <v>NV Lái xe - VHTTB</v>
      </c>
      <c r="E228" s="136"/>
      <c r="F228" s="138" t="str">
        <f>VLOOKUP($B228,GD_CHUNG!$B$5:$J$991,6,FALSE)</f>
        <v>HDKX</v>
      </c>
      <c r="G228" s="138">
        <f>VLOOKUP($B228,GD_CHUNG!$B$5:$J$991,7,FALSE)</f>
        <v>0</v>
      </c>
      <c r="H228" s="138">
        <f>VLOOKUP($B228,GD_CHUNG!$B$5:$J$991,8,FALSE)</f>
        <v>0</v>
      </c>
      <c r="I228" s="136">
        <f>VLOOKUP($B228,GD_CHUNG!$B$5:$J$991,9,FALSE)</f>
        <v>0</v>
      </c>
      <c r="J228" s="226">
        <f>IF(COUNTBLANK(GD_CHAM_CONG!U228:AJ228)&gt;=16,1,0)</f>
        <v>0</v>
      </c>
      <c r="K228" s="109">
        <f>VLOOKUP(B228,GD_LCD_HS_LNS!$B$4:$E$1000,4,FALSE)</f>
        <v>4921000</v>
      </c>
      <c r="L228" s="109">
        <f t="shared" si="1"/>
        <v>393680</v>
      </c>
      <c r="M228" s="227">
        <f t="shared" si="2"/>
        <v>73815</v>
      </c>
      <c r="N228" s="227">
        <f t="shared" si="3"/>
        <v>49210</v>
      </c>
      <c r="O228" s="227">
        <f t="shared" si="4"/>
        <v>516705</v>
      </c>
      <c r="P228">
        <f>VLOOKUP(B228,GD_CHAM_CONG!$C$1:$BI$780,58,FALSE)</f>
        <v>0</v>
      </c>
      <c r="Q228">
        <f>VLOOKUP(B228,GD_CHAM_CONG!$C$1:$BJ$780,59,FALSE)</f>
        <v>0</v>
      </c>
    </row>
    <row r="229" spans="1:17" ht="14.25" x14ac:dyDescent="0.2">
      <c r="A229" s="49">
        <v>225</v>
      </c>
      <c r="B229" s="50">
        <f>GD_CHUNG!B229</f>
        <v>10689</v>
      </c>
      <c r="C229" s="50" t="str">
        <f>GD_CHUNG!C229</f>
        <v>Đỗ Minh Hải</v>
      </c>
      <c r="D229" s="50" t="str">
        <f>GD_CHUNG!D229</f>
        <v>NV Lái xe - VHTTB</v>
      </c>
      <c r="E229" s="136"/>
      <c r="F229" s="138" t="str">
        <f>VLOOKUP($B229,GD_CHUNG!$B$5:$J$991,6,FALSE)</f>
        <v>HDKX</v>
      </c>
      <c r="G229" s="138">
        <f>VLOOKUP($B229,GD_CHUNG!$B$5:$J$991,7,FALSE)</f>
        <v>0</v>
      </c>
      <c r="H229" s="138">
        <f>VLOOKUP($B229,GD_CHUNG!$B$5:$J$991,8,FALSE)</f>
        <v>0</v>
      </c>
      <c r="I229" s="136">
        <f>VLOOKUP($B229,GD_CHUNG!$B$5:$J$991,9,FALSE)</f>
        <v>0</v>
      </c>
      <c r="J229" s="226">
        <f>IF(COUNTBLANK(GD_CHAM_CONG!U229:AJ229)&gt;=16,1,0)</f>
        <v>0</v>
      </c>
      <c r="K229" s="109">
        <f>VLOOKUP(B229,GD_LCD_HS_LNS!$B$4:$E$1000,4,FALSE)</f>
        <v>4921000</v>
      </c>
      <c r="L229" s="109">
        <f t="shared" si="1"/>
        <v>393680</v>
      </c>
      <c r="M229" s="227">
        <f t="shared" si="2"/>
        <v>73815</v>
      </c>
      <c r="N229" s="227">
        <f t="shared" si="3"/>
        <v>49210</v>
      </c>
      <c r="O229" s="227">
        <f t="shared" si="4"/>
        <v>516705</v>
      </c>
      <c r="P229">
        <f>VLOOKUP(B229,GD_CHAM_CONG!$C$1:$BI$780,58,FALSE)</f>
        <v>0</v>
      </c>
      <c r="Q229">
        <f>VLOOKUP(B229,GD_CHAM_CONG!$C$1:$BJ$780,59,FALSE)</f>
        <v>0</v>
      </c>
    </row>
    <row r="230" spans="1:17" ht="14.25" x14ac:dyDescent="0.2">
      <c r="A230" s="49">
        <v>226</v>
      </c>
      <c r="B230" s="50">
        <f>GD_CHUNG!B230</f>
        <v>10690</v>
      </c>
      <c r="C230" s="50" t="str">
        <f>GD_CHUNG!C230</f>
        <v>Phạm Đăng Khoa</v>
      </c>
      <c r="D230" s="50" t="str">
        <f>GD_CHUNG!D230</f>
        <v>NV Lái xe - VHTTB</v>
      </c>
      <c r="E230" s="136"/>
      <c r="F230" s="138" t="str">
        <f>VLOOKUP($B230,GD_CHUNG!$B$5:$J$991,6,FALSE)</f>
        <v>HDKX</v>
      </c>
      <c r="G230" s="138">
        <f>VLOOKUP($B230,GD_CHUNG!$B$5:$J$991,7,FALSE)</f>
        <v>0</v>
      </c>
      <c r="H230" s="138">
        <f>VLOOKUP($B230,GD_CHUNG!$B$5:$J$991,8,FALSE)</f>
        <v>0</v>
      </c>
      <c r="I230" s="136">
        <f>VLOOKUP($B230,GD_CHUNG!$B$5:$J$991,9,FALSE)</f>
        <v>0</v>
      </c>
      <c r="J230" s="226">
        <f>IF(COUNTBLANK(GD_CHAM_CONG!U230:AJ230)&gt;=16,1,0)</f>
        <v>0</v>
      </c>
      <c r="K230" s="109">
        <f>VLOOKUP(B230,GD_LCD_HS_LNS!$B$4:$E$1000,4,FALSE)</f>
        <v>4921000</v>
      </c>
      <c r="L230" s="109">
        <f t="shared" si="1"/>
        <v>393680</v>
      </c>
      <c r="M230" s="227">
        <f t="shared" si="2"/>
        <v>73815</v>
      </c>
      <c r="N230" s="227">
        <f t="shared" si="3"/>
        <v>49210</v>
      </c>
      <c r="O230" s="227">
        <f t="shared" si="4"/>
        <v>516705</v>
      </c>
      <c r="P230">
        <f>VLOOKUP(B230,GD_CHAM_CONG!$C$1:$BI$780,58,FALSE)</f>
        <v>0</v>
      </c>
      <c r="Q230">
        <f>VLOOKUP(B230,GD_CHAM_CONG!$C$1:$BJ$780,59,FALSE)</f>
        <v>0</v>
      </c>
    </row>
    <row r="231" spans="1:17" ht="14.25" x14ac:dyDescent="0.2">
      <c r="A231" s="49">
        <v>227</v>
      </c>
      <c r="B231" s="50">
        <f>GD_CHUNG!B231</f>
        <v>10691</v>
      </c>
      <c r="C231" s="50" t="str">
        <f>GD_CHUNG!C231</f>
        <v>Hoàng Văn Thanh</v>
      </c>
      <c r="D231" s="50" t="str">
        <f>GD_CHUNG!D231</f>
        <v>NV Lái xe - VHTTB</v>
      </c>
      <c r="E231" s="136"/>
      <c r="F231" s="138" t="str">
        <f>VLOOKUP($B231,GD_CHUNG!$B$5:$J$991,6,FALSE)</f>
        <v>HDKX</v>
      </c>
      <c r="G231" s="138">
        <f>VLOOKUP($B231,GD_CHUNG!$B$5:$J$991,7,FALSE)</f>
        <v>0</v>
      </c>
      <c r="H231" s="138">
        <f>VLOOKUP($B231,GD_CHUNG!$B$5:$J$991,8,FALSE)</f>
        <v>0</v>
      </c>
      <c r="I231" s="136">
        <f>VLOOKUP($B231,GD_CHUNG!$B$5:$J$991,9,FALSE)</f>
        <v>0</v>
      </c>
      <c r="J231" s="226">
        <f>IF(COUNTBLANK(GD_CHAM_CONG!U231:AJ231)&gt;=16,1,0)</f>
        <v>0</v>
      </c>
      <c r="K231" s="109">
        <f>VLOOKUP(B231,GD_LCD_HS_LNS!$B$4:$E$1000,4,FALSE)</f>
        <v>5541000</v>
      </c>
      <c r="L231" s="109">
        <f t="shared" si="1"/>
        <v>443280</v>
      </c>
      <c r="M231" s="227">
        <f t="shared" si="2"/>
        <v>83115</v>
      </c>
      <c r="N231" s="227">
        <f t="shared" si="3"/>
        <v>55410</v>
      </c>
      <c r="O231" s="227">
        <f t="shared" si="4"/>
        <v>581805</v>
      </c>
      <c r="P231">
        <f>VLOOKUP(B231,GD_CHAM_CONG!$C$1:$BI$780,58,FALSE)</f>
        <v>0</v>
      </c>
      <c r="Q231">
        <f>VLOOKUP(B231,GD_CHAM_CONG!$C$1:$BJ$780,59,FALSE)</f>
        <v>0</v>
      </c>
    </row>
    <row r="232" spans="1:17" ht="14.25" x14ac:dyDescent="0.2">
      <c r="A232" s="49">
        <v>228</v>
      </c>
      <c r="B232" s="50">
        <f>GD_CHUNG!B232</f>
        <v>10692</v>
      </c>
      <c r="C232" s="50" t="str">
        <f>GD_CHUNG!C232</f>
        <v>Đỗ Quang Tiến</v>
      </c>
      <c r="D232" s="50" t="str">
        <f>GD_CHUNG!D232</f>
        <v>NV Lái xe - VHTTB</v>
      </c>
      <c r="E232" s="136"/>
      <c r="F232" s="138" t="str">
        <f>VLOOKUP($B232,GD_CHUNG!$B$5:$J$991,6,FALSE)</f>
        <v>HDKX</v>
      </c>
      <c r="G232" s="138">
        <f>VLOOKUP($B232,GD_CHUNG!$B$5:$J$991,7,FALSE)</f>
        <v>0</v>
      </c>
      <c r="H232" s="138">
        <f>VLOOKUP($B232,GD_CHUNG!$B$5:$J$991,8,FALSE)</f>
        <v>0</v>
      </c>
      <c r="I232" s="136">
        <f>VLOOKUP($B232,GD_CHUNG!$B$5:$J$991,9,FALSE)</f>
        <v>0</v>
      </c>
      <c r="J232" s="226">
        <f>IF(COUNTBLANK(GD_CHAM_CONG!U232:AJ232)&gt;=16,1,0)</f>
        <v>0</v>
      </c>
      <c r="K232" s="109">
        <f>VLOOKUP(B232,GD_LCD_HS_LNS!$B$4:$E$1000,4,FALSE)</f>
        <v>4921000</v>
      </c>
      <c r="L232" s="109">
        <f t="shared" si="1"/>
        <v>393680</v>
      </c>
      <c r="M232" s="227">
        <f t="shared" si="2"/>
        <v>73815</v>
      </c>
      <c r="N232" s="227">
        <f t="shared" si="3"/>
        <v>49210</v>
      </c>
      <c r="O232" s="227">
        <f t="shared" si="4"/>
        <v>516705</v>
      </c>
      <c r="P232">
        <f>VLOOKUP(B232,GD_CHAM_CONG!$C$1:$BI$780,58,FALSE)</f>
        <v>0</v>
      </c>
      <c r="Q232">
        <f>VLOOKUP(B232,GD_CHAM_CONG!$C$1:$BJ$780,59,FALSE)</f>
        <v>0</v>
      </c>
    </row>
    <row r="233" spans="1:17" ht="14.25" x14ac:dyDescent="0.2">
      <c r="A233" s="49">
        <v>229</v>
      </c>
      <c r="B233" s="50">
        <f>GD_CHUNG!B233</f>
        <v>10693</v>
      </c>
      <c r="C233" s="50" t="str">
        <f>GD_CHUNG!C233</f>
        <v>Hoàng Sơn</v>
      </c>
      <c r="D233" s="50" t="str">
        <f>GD_CHUNG!D233</f>
        <v>NV Lái xe - VHTTB</v>
      </c>
      <c r="E233" s="136"/>
      <c r="F233" s="138" t="str">
        <f>VLOOKUP($B233,GD_CHUNG!$B$5:$J$991,6,FALSE)</f>
        <v>HDKX</v>
      </c>
      <c r="G233" s="138">
        <f>VLOOKUP($B233,GD_CHUNG!$B$5:$J$991,7,FALSE)</f>
        <v>0</v>
      </c>
      <c r="H233" s="138">
        <f>VLOOKUP($B233,GD_CHUNG!$B$5:$J$991,8,FALSE)</f>
        <v>0</v>
      </c>
      <c r="I233" s="136">
        <f>VLOOKUP($B233,GD_CHUNG!$B$5:$J$991,9,FALSE)</f>
        <v>0</v>
      </c>
      <c r="J233" s="226">
        <f>IF(COUNTBLANK(GD_CHAM_CONG!U233:AJ233)&gt;=16,1,0)</f>
        <v>0</v>
      </c>
      <c r="K233" s="109">
        <f>VLOOKUP(B233,GD_LCD_HS_LNS!$B$4:$E$1000,4,FALSE)</f>
        <v>4921000</v>
      </c>
      <c r="L233" s="109">
        <f t="shared" si="1"/>
        <v>393680</v>
      </c>
      <c r="M233" s="227">
        <f t="shared" si="2"/>
        <v>73815</v>
      </c>
      <c r="N233" s="227">
        <f t="shared" si="3"/>
        <v>49210</v>
      </c>
      <c r="O233" s="227">
        <f t="shared" si="4"/>
        <v>516705</v>
      </c>
      <c r="P233">
        <f>VLOOKUP(B233,GD_CHAM_CONG!$C$1:$BI$780,58,FALSE)</f>
        <v>0</v>
      </c>
      <c r="Q233">
        <f>VLOOKUP(B233,GD_CHAM_CONG!$C$1:$BJ$780,59,FALSE)</f>
        <v>0</v>
      </c>
    </row>
    <row r="234" spans="1:17" ht="14.25" x14ac:dyDescent="0.2">
      <c r="A234" s="49">
        <v>230</v>
      </c>
      <c r="B234" s="50">
        <f>GD_CHUNG!B234</f>
        <v>10694</v>
      </c>
      <c r="C234" s="50" t="str">
        <f>GD_CHUNG!C234</f>
        <v>Trần Văn Trà</v>
      </c>
      <c r="D234" s="50" t="str">
        <f>GD_CHUNG!D234</f>
        <v>NV Lái xe - VHTTB</v>
      </c>
      <c r="E234" s="136"/>
      <c r="F234" s="138" t="str">
        <f>VLOOKUP($B234,GD_CHUNG!$B$5:$J$991,6,FALSE)</f>
        <v>HDKX</v>
      </c>
      <c r="G234" s="138">
        <f>VLOOKUP($B234,GD_CHUNG!$B$5:$J$991,7,FALSE)</f>
        <v>0</v>
      </c>
      <c r="H234" s="138">
        <f>VLOOKUP($B234,GD_CHUNG!$B$5:$J$991,8,FALSE)</f>
        <v>0</v>
      </c>
      <c r="I234" s="136">
        <f>VLOOKUP($B234,GD_CHUNG!$B$5:$J$991,9,FALSE)</f>
        <v>0</v>
      </c>
      <c r="J234" s="226">
        <f>IF(COUNTBLANK(GD_CHAM_CONG!U234:AJ234)&gt;=16,1,0)</f>
        <v>0</v>
      </c>
      <c r="K234" s="109">
        <f>VLOOKUP(B234,GD_LCD_HS_LNS!$B$4:$E$1000,4,FALSE)</f>
        <v>4921000</v>
      </c>
      <c r="L234" s="109">
        <f t="shared" si="1"/>
        <v>393680</v>
      </c>
      <c r="M234" s="227">
        <f t="shared" si="2"/>
        <v>73815</v>
      </c>
      <c r="N234" s="227">
        <f t="shared" si="3"/>
        <v>49210</v>
      </c>
      <c r="O234" s="227">
        <f t="shared" si="4"/>
        <v>516705</v>
      </c>
      <c r="P234">
        <f>VLOOKUP(B234,GD_CHAM_CONG!$C$1:$BI$780,58,FALSE)</f>
        <v>0</v>
      </c>
      <c r="Q234">
        <f>VLOOKUP(B234,GD_CHAM_CONG!$C$1:$BJ$780,59,FALSE)</f>
        <v>0</v>
      </c>
    </row>
    <row r="235" spans="1:17" ht="14.25" x14ac:dyDescent="0.2">
      <c r="A235" s="49">
        <v>231</v>
      </c>
      <c r="B235" s="50">
        <f>GD_CHUNG!B235</f>
        <v>10696</v>
      </c>
      <c r="C235" s="50" t="str">
        <f>GD_CHUNG!C235</f>
        <v>Nguyễn Đình Thiện</v>
      </c>
      <c r="D235" s="50" t="str">
        <f>GD_CHUNG!D235</f>
        <v>NV Lái xe - VHTTB</v>
      </c>
      <c r="E235" s="136"/>
      <c r="F235" s="138" t="str">
        <f>VLOOKUP($B235,GD_CHUNG!$B$5:$J$991,6,FALSE)</f>
        <v>HDKX</v>
      </c>
      <c r="G235" s="138">
        <f>VLOOKUP($B235,GD_CHUNG!$B$5:$J$991,7,FALSE)</f>
        <v>0</v>
      </c>
      <c r="H235" s="138">
        <f>VLOOKUP($B235,GD_CHUNG!$B$5:$J$991,8,FALSE)</f>
        <v>0</v>
      </c>
      <c r="I235" s="136">
        <f>VLOOKUP($B235,GD_CHUNG!$B$5:$J$991,9,FALSE)</f>
        <v>0</v>
      </c>
      <c r="J235" s="226">
        <f>IF(COUNTBLANK(GD_CHAM_CONG!U235:AJ235)&gt;=16,1,0)</f>
        <v>0</v>
      </c>
      <c r="K235" s="109">
        <f>VLOOKUP(B235,GD_LCD_HS_LNS!$B$4:$E$1000,4,FALSE)</f>
        <v>4921000</v>
      </c>
      <c r="L235" s="109">
        <f t="shared" si="1"/>
        <v>393680</v>
      </c>
      <c r="M235" s="227">
        <f t="shared" si="2"/>
        <v>73815</v>
      </c>
      <c r="N235" s="227">
        <f t="shared" si="3"/>
        <v>49210</v>
      </c>
      <c r="O235" s="227">
        <f t="shared" si="4"/>
        <v>516705</v>
      </c>
      <c r="P235">
        <f>VLOOKUP(B235,GD_CHAM_CONG!$C$1:$BI$780,58,FALSE)</f>
        <v>0</v>
      </c>
      <c r="Q235">
        <f>VLOOKUP(B235,GD_CHAM_CONG!$C$1:$BJ$780,59,FALSE)</f>
        <v>0</v>
      </c>
    </row>
    <row r="236" spans="1:17" ht="14.25" x14ac:dyDescent="0.2">
      <c r="A236" s="49">
        <v>232</v>
      </c>
      <c r="B236" s="50">
        <f>GD_CHUNG!B236</f>
        <v>10697</v>
      </c>
      <c r="C236" s="50" t="str">
        <f>GD_CHUNG!C236</f>
        <v>Trần Hưng Nhân</v>
      </c>
      <c r="D236" s="50" t="str">
        <f>GD_CHUNG!D236</f>
        <v>NV Lái xe - VHTTB</v>
      </c>
      <c r="E236" s="136"/>
      <c r="F236" s="138" t="str">
        <f>VLOOKUP($B236,GD_CHUNG!$B$5:$J$991,6,FALSE)</f>
        <v>HDKX</v>
      </c>
      <c r="G236" s="138">
        <f>VLOOKUP($B236,GD_CHUNG!$B$5:$J$991,7,FALSE)</f>
        <v>0</v>
      </c>
      <c r="H236" s="138">
        <f>VLOOKUP($B236,GD_CHUNG!$B$5:$J$991,8,FALSE)</f>
        <v>0</v>
      </c>
      <c r="I236" s="136">
        <f>VLOOKUP($B236,GD_CHUNG!$B$5:$J$991,9,FALSE)</f>
        <v>0</v>
      </c>
      <c r="J236" s="226">
        <f>IF(COUNTBLANK(GD_CHAM_CONG!U236:AJ236)&gt;=16,1,0)</f>
        <v>0</v>
      </c>
      <c r="K236" s="109">
        <f>VLOOKUP(B236,GD_LCD_HS_LNS!$B$4:$E$1000,4,FALSE)</f>
        <v>4921000</v>
      </c>
      <c r="L236" s="109">
        <f t="shared" si="1"/>
        <v>393680</v>
      </c>
      <c r="M236" s="227">
        <f t="shared" si="2"/>
        <v>73815</v>
      </c>
      <c r="N236" s="227">
        <f t="shared" si="3"/>
        <v>49210</v>
      </c>
      <c r="O236" s="227">
        <f t="shared" si="4"/>
        <v>516705</v>
      </c>
      <c r="P236">
        <f>VLOOKUP(B236,GD_CHAM_CONG!$C$1:$BI$780,58,FALSE)</f>
        <v>0</v>
      </c>
      <c r="Q236">
        <f>VLOOKUP(B236,GD_CHAM_CONG!$C$1:$BJ$780,59,FALSE)</f>
        <v>0</v>
      </c>
    </row>
    <row r="237" spans="1:17" ht="14.25" x14ac:dyDescent="0.2">
      <c r="A237" s="49">
        <v>233</v>
      </c>
      <c r="B237" s="50">
        <f>GD_CHUNG!B237</f>
        <v>10698</v>
      </c>
      <c r="C237" s="50" t="str">
        <f>GD_CHUNG!C237</f>
        <v>Nguyễn Ngọc Toàn</v>
      </c>
      <c r="D237" s="50" t="str">
        <f>GD_CHUNG!D237</f>
        <v>NV Lái xe - VHTTB</v>
      </c>
      <c r="E237" s="136"/>
      <c r="F237" s="138" t="str">
        <f>VLOOKUP($B237,GD_CHUNG!$B$5:$J$991,6,FALSE)</f>
        <v>HDKX</v>
      </c>
      <c r="G237" s="138">
        <f>VLOOKUP($B237,GD_CHUNG!$B$5:$J$991,7,FALSE)</f>
        <v>0</v>
      </c>
      <c r="H237" s="138">
        <f>VLOOKUP($B237,GD_CHUNG!$B$5:$J$991,8,FALSE)</f>
        <v>0</v>
      </c>
      <c r="I237" s="136">
        <f>VLOOKUP($B237,GD_CHUNG!$B$5:$J$991,9,FALSE)</f>
        <v>0</v>
      </c>
      <c r="J237" s="226">
        <f>IF(COUNTBLANK(GD_CHAM_CONG!U237:AJ237)&gt;=16,1,0)</f>
        <v>0</v>
      </c>
      <c r="K237" s="109">
        <f>VLOOKUP(B237,GD_LCD_HS_LNS!$B$4:$E$1000,4,FALSE)</f>
        <v>4921000</v>
      </c>
      <c r="L237" s="109">
        <f t="shared" si="1"/>
        <v>393680</v>
      </c>
      <c r="M237" s="227">
        <f t="shared" si="2"/>
        <v>73815</v>
      </c>
      <c r="N237" s="227">
        <f t="shared" si="3"/>
        <v>49210</v>
      </c>
      <c r="O237" s="227">
        <f t="shared" si="4"/>
        <v>516705</v>
      </c>
      <c r="P237">
        <f>VLOOKUP(B237,GD_CHAM_CONG!$C$1:$BI$780,58,FALSE)</f>
        <v>0</v>
      </c>
      <c r="Q237">
        <f>VLOOKUP(B237,GD_CHAM_CONG!$C$1:$BJ$780,59,FALSE)</f>
        <v>0</v>
      </c>
    </row>
    <row r="238" spans="1:17" ht="14.25" x14ac:dyDescent="0.2">
      <c r="A238" s="49">
        <v>234</v>
      </c>
      <c r="B238" s="50">
        <f>GD_CHUNG!B238</f>
        <v>10700</v>
      </c>
      <c r="C238" s="50" t="str">
        <f>GD_CHUNG!C238</f>
        <v>Đặng Đức Mạnh</v>
      </c>
      <c r="D238" s="50" t="str">
        <f>GD_CHUNG!D238</f>
        <v>NV Lái xe - VHTTB</v>
      </c>
      <c r="E238" s="136"/>
      <c r="F238" s="138" t="str">
        <f>VLOOKUP($B238,GD_CHUNG!$B$5:$J$991,6,FALSE)</f>
        <v>HDKX</v>
      </c>
      <c r="G238" s="138">
        <f>VLOOKUP($B238,GD_CHUNG!$B$5:$J$991,7,FALSE)</f>
        <v>0</v>
      </c>
      <c r="H238" s="138">
        <f>VLOOKUP($B238,GD_CHUNG!$B$5:$J$991,8,FALSE)</f>
        <v>0</v>
      </c>
      <c r="I238" s="136">
        <f>VLOOKUP($B238,GD_CHUNG!$B$5:$J$991,9,FALSE)</f>
        <v>0</v>
      </c>
      <c r="J238" s="226">
        <f>IF(COUNTBLANK(GD_CHAM_CONG!U238:AJ238)&gt;=16,1,0)</f>
        <v>0</v>
      </c>
      <c r="K238" s="109">
        <f>VLOOKUP(B238,GD_LCD_HS_LNS!$B$4:$E$1000,4,FALSE)</f>
        <v>4921000</v>
      </c>
      <c r="L238" s="109">
        <f t="shared" si="1"/>
        <v>393680</v>
      </c>
      <c r="M238" s="227">
        <f t="shared" si="2"/>
        <v>73815</v>
      </c>
      <c r="N238" s="227">
        <f t="shared" si="3"/>
        <v>49210</v>
      </c>
      <c r="O238" s="227">
        <f t="shared" si="4"/>
        <v>516705</v>
      </c>
      <c r="P238">
        <f>VLOOKUP(B238,GD_CHAM_CONG!$C$1:$BI$780,58,FALSE)</f>
        <v>0</v>
      </c>
      <c r="Q238">
        <f>VLOOKUP(B238,GD_CHAM_CONG!$C$1:$BJ$780,59,FALSE)</f>
        <v>0</v>
      </c>
    </row>
    <row r="239" spans="1:17" ht="14.25" x14ac:dyDescent="0.2">
      <c r="A239" s="49">
        <v>235</v>
      </c>
      <c r="B239" s="50">
        <f>GD_CHUNG!B239</f>
        <v>10701</v>
      </c>
      <c r="C239" s="50" t="str">
        <f>GD_CHUNG!C239</f>
        <v>Đỗ Ngọc Lân</v>
      </c>
      <c r="D239" s="50" t="str">
        <f>GD_CHUNG!D239</f>
        <v>NV Lái xe - VHTTB</v>
      </c>
      <c r="E239" s="136"/>
      <c r="F239" s="138" t="str">
        <f>VLOOKUP($B239,GD_CHUNG!$B$5:$J$991,6,FALSE)</f>
        <v>HDKX</v>
      </c>
      <c r="G239" s="138">
        <f>VLOOKUP($B239,GD_CHUNG!$B$5:$J$991,7,FALSE)</f>
        <v>0</v>
      </c>
      <c r="H239" s="138">
        <f>VLOOKUP($B239,GD_CHUNG!$B$5:$J$991,8,FALSE)</f>
        <v>0</v>
      </c>
      <c r="I239" s="136">
        <f>VLOOKUP($B239,GD_CHUNG!$B$5:$J$991,9,FALSE)</f>
        <v>0</v>
      </c>
      <c r="J239" s="226">
        <f>IF(COUNTBLANK(GD_CHAM_CONG!U239:AJ239)&gt;=16,1,0)</f>
        <v>0</v>
      </c>
      <c r="K239" s="109">
        <f>VLOOKUP(B239,GD_LCD_HS_LNS!$B$4:$E$1000,4,FALSE)</f>
        <v>4921000</v>
      </c>
      <c r="L239" s="109">
        <f t="shared" si="1"/>
        <v>393680</v>
      </c>
      <c r="M239" s="227">
        <f t="shared" si="2"/>
        <v>73815</v>
      </c>
      <c r="N239" s="227">
        <f t="shared" si="3"/>
        <v>49210</v>
      </c>
      <c r="O239" s="227">
        <f t="shared" si="4"/>
        <v>516705</v>
      </c>
      <c r="P239">
        <f>VLOOKUP(B239,GD_CHAM_CONG!$C$1:$BI$780,58,FALSE)</f>
        <v>0</v>
      </c>
      <c r="Q239">
        <f>VLOOKUP(B239,GD_CHAM_CONG!$C$1:$BJ$780,59,FALSE)</f>
        <v>0</v>
      </c>
    </row>
    <row r="240" spans="1:17" ht="14.25" x14ac:dyDescent="0.2">
      <c r="A240" s="49">
        <v>236</v>
      </c>
      <c r="B240" s="50">
        <f>GD_CHUNG!B240</f>
        <v>10702</v>
      </c>
      <c r="C240" s="50" t="str">
        <f>GD_CHUNG!C240</f>
        <v>Nguyễn Tuấn Anh</v>
      </c>
      <c r="D240" s="50" t="str">
        <f>GD_CHUNG!D240</f>
        <v>NV Lái xe - VHTTB</v>
      </c>
      <c r="E240" s="136"/>
      <c r="F240" s="138" t="str">
        <f>VLOOKUP($B240,GD_CHUNG!$B$5:$J$991,6,FALSE)</f>
        <v>HDKX</v>
      </c>
      <c r="G240" s="138">
        <f>VLOOKUP($B240,GD_CHUNG!$B$5:$J$991,7,FALSE)</f>
        <v>0</v>
      </c>
      <c r="H240" s="138">
        <f>VLOOKUP($B240,GD_CHUNG!$B$5:$J$991,8,FALSE)</f>
        <v>0</v>
      </c>
      <c r="I240" s="136">
        <f>VLOOKUP($B240,GD_CHUNG!$B$5:$J$991,9,FALSE)</f>
        <v>0</v>
      </c>
      <c r="J240" s="226">
        <f>IF(COUNTBLANK(GD_CHAM_CONG!U240:AJ240)&gt;=16,1,0)</f>
        <v>0</v>
      </c>
      <c r="K240" s="109">
        <f>VLOOKUP(B240,GD_LCD_HS_LNS!$B$4:$E$1000,4,FALSE)</f>
        <v>4921000</v>
      </c>
      <c r="L240" s="109">
        <f t="shared" si="1"/>
        <v>393680</v>
      </c>
      <c r="M240" s="227">
        <f t="shared" si="2"/>
        <v>73815</v>
      </c>
      <c r="N240" s="227">
        <f t="shared" si="3"/>
        <v>49210</v>
      </c>
      <c r="O240" s="227">
        <f t="shared" si="4"/>
        <v>516705</v>
      </c>
      <c r="P240">
        <f>VLOOKUP(B240,GD_CHAM_CONG!$C$1:$BI$780,58,FALSE)</f>
        <v>0</v>
      </c>
      <c r="Q240">
        <f>VLOOKUP(B240,GD_CHAM_CONG!$C$1:$BJ$780,59,FALSE)</f>
        <v>0</v>
      </c>
    </row>
    <row r="241" spans="1:17" ht="14.25" x14ac:dyDescent="0.2">
      <c r="A241" s="49">
        <v>237</v>
      </c>
      <c r="B241" s="50">
        <f>GD_CHUNG!B241</f>
        <v>10703</v>
      </c>
      <c r="C241" s="50" t="str">
        <f>GD_CHUNG!C241</f>
        <v>Trần Văn Dậu</v>
      </c>
      <c r="D241" s="50" t="str">
        <f>GD_CHUNG!D241</f>
        <v>NV Lái xe - VHTTB</v>
      </c>
      <c r="E241" s="136"/>
      <c r="F241" s="138" t="str">
        <f>VLOOKUP($B241,GD_CHUNG!$B$5:$J$991,6,FALSE)</f>
        <v>HDKX</v>
      </c>
      <c r="G241" s="138">
        <f>VLOOKUP($B241,GD_CHUNG!$B$5:$J$991,7,FALSE)</f>
        <v>0</v>
      </c>
      <c r="H241" s="138">
        <f>VLOOKUP($B241,GD_CHUNG!$B$5:$J$991,8,FALSE)</f>
        <v>0</v>
      </c>
      <c r="I241" s="136">
        <f>VLOOKUP($B241,GD_CHUNG!$B$5:$J$991,9,FALSE)</f>
        <v>0</v>
      </c>
      <c r="J241" s="226">
        <f>IF(COUNTBLANK(GD_CHAM_CONG!U241:AJ241)&gt;=16,1,0)</f>
        <v>0</v>
      </c>
      <c r="K241" s="109">
        <f>VLOOKUP(B241,GD_LCD_HS_LNS!$B$4:$E$1000,4,FALSE)</f>
        <v>4921000</v>
      </c>
      <c r="L241" s="109">
        <f t="shared" si="1"/>
        <v>393680</v>
      </c>
      <c r="M241" s="227">
        <f t="shared" si="2"/>
        <v>73815</v>
      </c>
      <c r="N241" s="227">
        <f t="shared" si="3"/>
        <v>49210</v>
      </c>
      <c r="O241" s="227">
        <f t="shared" si="4"/>
        <v>516705</v>
      </c>
      <c r="P241">
        <f>VLOOKUP(B241,GD_CHAM_CONG!$C$1:$BI$780,58,FALSE)</f>
        <v>0</v>
      </c>
      <c r="Q241">
        <f>VLOOKUP(B241,GD_CHAM_CONG!$C$1:$BJ$780,59,FALSE)</f>
        <v>0</v>
      </c>
    </row>
    <row r="242" spans="1:17" ht="14.25" x14ac:dyDescent="0.2">
      <c r="A242" s="49">
        <v>238</v>
      </c>
      <c r="B242" s="50">
        <f>GD_CHUNG!B242</f>
        <v>11140</v>
      </c>
      <c r="C242" s="50" t="str">
        <f>GD_CHUNG!C242</f>
        <v>Nguyễn Chí Công</v>
      </c>
      <c r="D242" s="50" t="str">
        <f>GD_CHUNG!D242</f>
        <v>NV Lái xe - VHTTB</v>
      </c>
      <c r="E242" s="136"/>
      <c r="F242" s="138" t="str">
        <f>VLOOKUP($B242,GD_CHUNG!$B$5:$J$991,6,FALSE)</f>
        <v>HDKX</v>
      </c>
      <c r="G242" s="138">
        <f>VLOOKUP($B242,GD_CHUNG!$B$5:$J$991,7,FALSE)</f>
        <v>0</v>
      </c>
      <c r="H242" s="138">
        <f>VLOOKUP($B242,GD_CHUNG!$B$5:$J$991,8,FALSE)</f>
        <v>0</v>
      </c>
      <c r="I242" s="136">
        <f>VLOOKUP($B242,GD_CHUNG!$B$5:$J$991,9,FALSE)</f>
        <v>0</v>
      </c>
      <c r="J242" s="226">
        <f>IF(COUNTBLANK(GD_CHAM_CONG!U242:AJ242)&gt;=16,1,0)</f>
        <v>0</v>
      </c>
      <c r="K242" s="109">
        <f>VLOOKUP(B242,GD_LCD_HS_LNS!$B$4:$E$1000,4,FALSE)</f>
        <v>4166000</v>
      </c>
      <c r="L242" s="109">
        <f t="shared" si="1"/>
        <v>333280</v>
      </c>
      <c r="M242" s="227">
        <f t="shared" si="2"/>
        <v>62490</v>
      </c>
      <c r="N242" s="227">
        <f t="shared" si="3"/>
        <v>41660</v>
      </c>
      <c r="O242" s="227">
        <f t="shared" si="4"/>
        <v>437430</v>
      </c>
      <c r="P242">
        <f>VLOOKUP(B242,GD_CHAM_CONG!$C$1:$BI$780,58,FALSE)</f>
        <v>0</v>
      </c>
      <c r="Q242">
        <f>VLOOKUP(B242,GD_CHAM_CONG!$C$1:$BJ$780,59,FALSE)</f>
        <v>0</v>
      </c>
    </row>
    <row r="243" spans="1:17" ht="14.25" x14ac:dyDescent="0.2">
      <c r="A243" s="49">
        <v>239</v>
      </c>
      <c r="B243" s="50">
        <f>GD_CHUNG!B243</f>
        <v>10685</v>
      </c>
      <c r="C243" s="50" t="str">
        <f>GD_CHUNG!C243</f>
        <v>Hà Minh Trí</v>
      </c>
      <c r="D243" s="50" t="str">
        <f>GD_CHUNG!D243</f>
        <v>Đội trưởng</v>
      </c>
      <c r="E243" s="136"/>
      <c r="F243" s="138" t="str">
        <f>VLOOKUP($B243,GD_CHUNG!$B$5:$J$991,6,FALSE)</f>
        <v>HDKX</v>
      </c>
      <c r="G243" s="138">
        <f>VLOOKUP($B243,GD_CHUNG!$B$5:$J$991,7,FALSE)</f>
        <v>0</v>
      </c>
      <c r="H243" s="138">
        <f>VLOOKUP($B243,GD_CHUNG!$B$5:$J$991,8,FALSE)</f>
        <v>0</v>
      </c>
      <c r="I243" s="136">
        <f>VLOOKUP($B243,GD_CHUNG!$B$5:$J$991,9,FALSE)</f>
        <v>0</v>
      </c>
      <c r="J243" s="226">
        <f>IF(COUNTBLANK(GD_CHAM_CONG!U243:AJ243)&gt;=16,1,0)</f>
        <v>0</v>
      </c>
      <c r="K243" s="109">
        <f>VLOOKUP(B243,GD_LCD_HS_LNS!$B$4:$E$1000,4,FALSE)</f>
        <v>5115000</v>
      </c>
      <c r="L243" s="109">
        <f t="shared" si="1"/>
        <v>409200</v>
      </c>
      <c r="M243" s="227">
        <f t="shared" si="2"/>
        <v>76725</v>
      </c>
      <c r="N243" s="227">
        <f t="shared" si="3"/>
        <v>51150</v>
      </c>
      <c r="O243" s="227">
        <f t="shared" si="4"/>
        <v>537075</v>
      </c>
      <c r="P243">
        <f>VLOOKUP(B243,GD_CHAM_CONG!$C$1:$BI$780,58,FALSE)</f>
        <v>0</v>
      </c>
      <c r="Q243">
        <f>VLOOKUP(B243,GD_CHAM_CONG!$C$1:$BJ$780,59,FALSE)</f>
        <v>0</v>
      </c>
    </row>
    <row r="244" spans="1:17" ht="14.25" x14ac:dyDescent="0.2">
      <c r="A244" s="49">
        <v>240</v>
      </c>
      <c r="B244" s="50">
        <f>GD_CHUNG!B244</f>
        <v>10709</v>
      </c>
      <c r="C244" s="50" t="str">
        <f>GD_CHUNG!C244</f>
        <v>Lê Hữu Thịnh</v>
      </c>
      <c r="D244" s="50" t="str">
        <f>GD_CHUNG!D244</f>
        <v>Đội phó</v>
      </c>
      <c r="E244" s="136"/>
      <c r="F244" s="138" t="str">
        <f>VLOOKUP($B244,GD_CHUNG!$B$5:$J$991,6,FALSE)</f>
        <v>HDKX</v>
      </c>
      <c r="G244" s="138">
        <f>VLOOKUP($B244,GD_CHUNG!$B$5:$J$991,7,FALSE)</f>
        <v>0</v>
      </c>
      <c r="H244" s="138">
        <f>VLOOKUP($B244,GD_CHUNG!$B$5:$J$991,8,FALSE)</f>
        <v>0</v>
      </c>
      <c r="I244" s="136">
        <f>VLOOKUP($B244,GD_CHUNG!$B$5:$J$991,9,FALSE)</f>
        <v>0</v>
      </c>
      <c r="J244" s="226">
        <f>IF(COUNTBLANK(GD_CHAM_CONG!U244:AJ244)&gt;=16,1,0)</f>
        <v>0</v>
      </c>
      <c r="K244" s="109">
        <f>VLOOKUP(B244,GD_LCD_HS_LNS!$B$4:$E$1000,4,FALSE)</f>
        <v>4921000</v>
      </c>
      <c r="L244" s="109">
        <f t="shared" si="1"/>
        <v>393680</v>
      </c>
      <c r="M244" s="227">
        <f t="shared" si="2"/>
        <v>73815</v>
      </c>
      <c r="N244" s="227">
        <f t="shared" si="3"/>
        <v>49210</v>
      </c>
      <c r="O244" s="227">
        <f t="shared" si="4"/>
        <v>516705</v>
      </c>
      <c r="P244">
        <f>VLOOKUP(B244,GD_CHAM_CONG!$C$1:$BI$780,58,FALSE)</f>
        <v>0</v>
      </c>
      <c r="Q244">
        <f>VLOOKUP(B244,GD_CHAM_CONG!$C$1:$BJ$780,59,FALSE)</f>
        <v>0</v>
      </c>
    </row>
    <row r="245" spans="1:17" ht="14.25" x14ac:dyDescent="0.2">
      <c r="A245" s="49">
        <v>241</v>
      </c>
      <c r="B245" s="50">
        <f>GD_CHUNG!B245</f>
        <v>10715</v>
      </c>
      <c r="C245" s="50" t="str">
        <f>GD_CHUNG!C245</f>
        <v>Trần Văn Lộc</v>
      </c>
      <c r="D245" s="50" t="str">
        <f>GD_CHUNG!D245</f>
        <v>Đội phó</v>
      </c>
      <c r="E245" s="136"/>
      <c r="F245" s="138" t="str">
        <f>VLOOKUP($B245,GD_CHUNG!$B$5:$J$991,6,FALSE)</f>
        <v>HDKX</v>
      </c>
      <c r="G245" s="138">
        <f>VLOOKUP($B245,GD_CHUNG!$B$5:$J$991,7,FALSE)</f>
        <v>0</v>
      </c>
      <c r="H245" s="138">
        <f>VLOOKUP($B245,GD_CHUNG!$B$5:$J$991,8,FALSE)</f>
        <v>0</v>
      </c>
      <c r="I245" s="136">
        <f>VLOOKUP($B245,GD_CHUNG!$B$5:$J$991,9,FALSE)</f>
        <v>0</v>
      </c>
      <c r="J245" s="226">
        <f>IF(COUNTBLANK(GD_CHAM_CONG!U245:AJ245)&gt;=16,1,0)</f>
        <v>0</v>
      </c>
      <c r="K245" s="109">
        <f>VLOOKUP(B245,GD_LCD_HS_LNS!$B$4:$E$1000,4,FALSE)</f>
        <v>4921000</v>
      </c>
      <c r="L245" s="109">
        <f t="shared" si="1"/>
        <v>393680</v>
      </c>
      <c r="M245" s="227">
        <f t="shared" si="2"/>
        <v>73815</v>
      </c>
      <c r="N245" s="227">
        <f t="shared" si="3"/>
        <v>49210</v>
      </c>
      <c r="O245" s="227">
        <f t="shared" si="4"/>
        <v>516705</v>
      </c>
      <c r="P245">
        <f>VLOOKUP(B245,GD_CHAM_CONG!$C$1:$BI$780,58,FALSE)</f>
        <v>0</v>
      </c>
      <c r="Q245">
        <f>VLOOKUP(B245,GD_CHAM_CONG!$C$1:$BJ$780,59,FALSE)</f>
        <v>0</v>
      </c>
    </row>
    <row r="246" spans="1:17" ht="14.25" x14ac:dyDescent="0.2">
      <c r="A246" s="49">
        <v>242</v>
      </c>
      <c r="B246" s="50">
        <f>GD_CHUNG!B246</f>
        <v>10734</v>
      </c>
      <c r="C246" s="50" t="str">
        <f>GD_CHUNG!C246</f>
        <v>Trần Duy Hải</v>
      </c>
      <c r="D246" s="50" t="str">
        <f>GD_CHUNG!D246</f>
        <v>Đội phó</v>
      </c>
      <c r="E246" s="136"/>
      <c r="F246" s="138" t="str">
        <f>VLOOKUP($B246,GD_CHUNG!$B$5:$J$991,6,FALSE)</f>
        <v>HDKX</v>
      </c>
      <c r="G246" s="138">
        <f>VLOOKUP($B246,GD_CHUNG!$B$5:$J$991,7,FALSE)</f>
        <v>0</v>
      </c>
      <c r="H246" s="138">
        <f>VLOOKUP($B246,GD_CHUNG!$B$5:$J$991,8,FALSE)</f>
        <v>0</v>
      </c>
      <c r="I246" s="136">
        <f>VLOOKUP($B246,GD_CHUNG!$B$5:$J$991,9,FALSE)</f>
        <v>0</v>
      </c>
      <c r="J246" s="226">
        <f>IF(COUNTBLANK(GD_CHAM_CONG!U246:AJ246)&gt;=16,1,0)</f>
        <v>0</v>
      </c>
      <c r="K246" s="109">
        <f>VLOOKUP(B246,GD_LCD_HS_LNS!$B$4:$E$1000,4,FALSE)</f>
        <v>4921000</v>
      </c>
      <c r="L246" s="109">
        <f t="shared" si="1"/>
        <v>393680</v>
      </c>
      <c r="M246" s="227">
        <f t="shared" si="2"/>
        <v>73815</v>
      </c>
      <c r="N246" s="227">
        <f t="shared" si="3"/>
        <v>49210</v>
      </c>
      <c r="O246" s="227">
        <f t="shared" si="4"/>
        <v>516705</v>
      </c>
      <c r="P246">
        <f>VLOOKUP(B246,GD_CHAM_CONG!$C$1:$BI$780,58,FALSE)</f>
        <v>0</v>
      </c>
      <c r="Q246">
        <f>VLOOKUP(B246,GD_CHAM_CONG!$C$1:$BJ$780,59,FALSE)</f>
        <v>0</v>
      </c>
    </row>
    <row r="247" spans="1:17" ht="14.25" x14ac:dyDescent="0.2">
      <c r="A247" s="49">
        <v>243</v>
      </c>
      <c r="B247" s="50">
        <f>GD_CHUNG!B247</f>
        <v>10646</v>
      </c>
      <c r="C247" s="50" t="str">
        <f>GD_CHUNG!C247</f>
        <v>Lê Ngọc Cường</v>
      </c>
      <c r="D247" s="50" t="str">
        <f>GD_CHUNG!D247</f>
        <v>NV Lái xe - VHTTB</v>
      </c>
      <c r="E247" s="136"/>
      <c r="F247" s="138" t="str">
        <f>VLOOKUP($B247,GD_CHUNG!$B$5:$J$991,6,FALSE)</f>
        <v>HDKX</v>
      </c>
      <c r="G247" s="138">
        <f>VLOOKUP($B247,GD_CHUNG!$B$5:$J$991,7,FALSE)</f>
        <v>0</v>
      </c>
      <c r="H247" s="138">
        <f>VLOOKUP($B247,GD_CHUNG!$B$5:$J$991,8,FALSE)</f>
        <v>0</v>
      </c>
      <c r="I247" s="136">
        <f>VLOOKUP($B247,GD_CHUNG!$B$5:$J$991,9,FALSE)</f>
        <v>0</v>
      </c>
      <c r="J247" s="226">
        <f>IF(COUNTBLANK(GD_CHAM_CONG!U247:AJ247)&gt;=16,1,0)</f>
        <v>0</v>
      </c>
      <c r="K247" s="109">
        <f>VLOOKUP(B247,GD_LCD_HS_LNS!$B$4:$E$1000,4,FALSE)</f>
        <v>4166000</v>
      </c>
      <c r="L247" s="109">
        <f t="shared" si="1"/>
        <v>333280</v>
      </c>
      <c r="M247" s="227">
        <f t="shared" si="2"/>
        <v>62490</v>
      </c>
      <c r="N247" s="227">
        <f t="shared" si="3"/>
        <v>41660</v>
      </c>
      <c r="O247" s="227">
        <f t="shared" si="4"/>
        <v>437430</v>
      </c>
      <c r="P247">
        <f>VLOOKUP(B247,GD_CHAM_CONG!$C$1:$BI$780,58,FALSE)</f>
        <v>0</v>
      </c>
      <c r="Q247">
        <f>VLOOKUP(B247,GD_CHAM_CONG!$C$1:$BJ$780,59,FALSE)</f>
        <v>0</v>
      </c>
    </row>
    <row r="248" spans="1:17" ht="14.25" x14ac:dyDescent="0.2">
      <c r="A248" s="49">
        <v>244</v>
      </c>
      <c r="B248" s="50">
        <f>GD_CHUNG!B248</f>
        <v>10647</v>
      </c>
      <c r="C248" s="50" t="str">
        <f>GD_CHUNG!C248</f>
        <v>Nguyễn Tiến Anh</v>
      </c>
      <c r="D248" s="50" t="str">
        <f>GD_CHUNG!D248</f>
        <v>Nhân viên Bốc xếp</v>
      </c>
      <c r="E248" s="136"/>
      <c r="F248" s="138" t="str">
        <f>VLOOKUP($B248,GD_CHUNG!$B$5:$J$991,6,FALSE)</f>
        <v>HD3N</v>
      </c>
      <c r="G248" s="138">
        <f>VLOOKUP($B248,GD_CHUNG!$B$5:$J$991,7,FALSE)</f>
        <v>0</v>
      </c>
      <c r="H248" s="138">
        <f>VLOOKUP($B248,GD_CHUNG!$B$5:$J$991,8,FALSE)</f>
        <v>0</v>
      </c>
      <c r="I248" s="136">
        <f>VLOOKUP($B248,GD_CHUNG!$B$5:$J$991,9,FALSE)</f>
        <v>0</v>
      </c>
      <c r="J248" s="226">
        <f>IF(COUNTBLANK(GD_CHAM_CONG!U248:AJ248)&gt;=16,1,0)</f>
        <v>0</v>
      </c>
      <c r="K248" s="109">
        <f>VLOOKUP(B248,GD_LCD_HS_LNS!$B$4:$E$1000,4,FALSE)</f>
        <v>3778000</v>
      </c>
      <c r="L248" s="109">
        <f t="shared" si="1"/>
        <v>302240</v>
      </c>
      <c r="M248" s="227">
        <f t="shared" si="2"/>
        <v>56670</v>
      </c>
      <c r="N248" s="227">
        <f t="shared" si="3"/>
        <v>37780</v>
      </c>
      <c r="O248" s="227">
        <f t="shared" si="4"/>
        <v>396690</v>
      </c>
      <c r="P248">
        <f>VLOOKUP(B248,GD_CHAM_CONG!$C$1:$BI$780,58,FALSE)</f>
        <v>0</v>
      </c>
      <c r="Q248">
        <f>VLOOKUP(B248,GD_CHAM_CONG!$C$1:$BJ$780,59,FALSE)</f>
        <v>0</v>
      </c>
    </row>
    <row r="249" spans="1:17" ht="14.25" x14ac:dyDescent="0.2">
      <c r="A249" s="49">
        <v>245</v>
      </c>
      <c r="B249" s="50">
        <f>GD_CHUNG!B249</f>
        <v>10650</v>
      </c>
      <c r="C249" s="50" t="str">
        <f>GD_CHUNG!C249</f>
        <v>Ngô Ngọc Hảo</v>
      </c>
      <c r="D249" s="50" t="str">
        <f>GD_CHUNG!D249</f>
        <v>Nhân viên Bốc xếp</v>
      </c>
      <c r="E249" s="136"/>
      <c r="F249" s="138" t="str">
        <f>VLOOKUP($B249,GD_CHUNG!$B$5:$J$991,6,FALSE)</f>
        <v>HD3N</v>
      </c>
      <c r="G249" s="138">
        <f>VLOOKUP($B249,GD_CHUNG!$B$5:$J$991,7,FALSE)</f>
        <v>0</v>
      </c>
      <c r="H249" s="138">
        <f>VLOOKUP($B249,GD_CHUNG!$B$5:$J$991,8,FALSE)</f>
        <v>0</v>
      </c>
      <c r="I249" s="136">
        <f>VLOOKUP($B249,GD_CHUNG!$B$5:$J$991,9,FALSE)</f>
        <v>0</v>
      </c>
      <c r="J249" s="226">
        <f>IF(COUNTBLANK(GD_CHAM_CONG!U249:AJ249)&gt;=16,1,0)</f>
        <v>0</v>
      </c>
      <c r="K249" s="109">
        <f>VLOOKUP(B249,GD_LCD_HS_LNS!$B$4:$E$1000,4,FALSE)</f>
        <v>3778000</v>
      </c>
      <c r="L249" s="109">
        <f t="shared" si="1"/>
        <v>302240</v>
      </c>
      <c r="M249" s="227">
        <f t="shared" si="2"/>
        <v>56670</v>
      </c>
      <c r="N249" s="227">
        <f t="shared" si="3"/>
        <v>37780</v>
      </c>
      <c r="O249" s="227">
        <f t="shared" si="4"/>
        <v>396690</v>
      </c>
      <c r="P249">
        <f>VLOOKUP(B249,GD_CHAM_CONG!$C$1:$BI$780,58,FALSE)</f>
        <v>0</v>
      </c>
      <c r="Q249">
        <f>VLOOKUP(B249,GD_CHAM_CONG!$C$1:$BJ$780,59,FALSE)</f>
        <v>0</v>
      </c>
    </row>
    <row r="250" spans="1:17" ht="14.25" x14ac:dyDescent="0.2">
      <c r="A250" s="49">
        <v>246</v>
      </c>
      <c r="B250" s="50">
        <f>GD_CHUNG!B250</f>
        <v>10652</v>
      </c>
      <c r="C250" s="50" t="str">
        <f>GD_CHUNG!C250</f>
        <v>Trương Văn Triệu</v>
      </c>
      <c r="D250" s="50" t="str">
        <f>GD_CHUNG!D250</f>
        <v>Nhân viên Bốc xếp</v>
      </c>
      <c r="E250" s="136"/>
      <c r="F250" s="138" t="str">
        <f>VLOOKUP($B250,GD_CHUNG!$B$5:$J$991,6,FALSE)</f>
        <v>HD3N</v>
      </c>
      <c r="G250" s="138">
        <f>VLOOKUP($B250,GD_CHUNG!$B$5:$J$991,7,FALSE)</f>
        <v>0</v>
      </c>
      <c r="H250" s="138">
        <f>VLOOKUP($B250,GD_CHUNG!$B$5:$J$991,8,FALSE)</f>
        <v>0</v>
      </c>
      <c r="I250" s="136">
        <f>VLOOKUP($B250,GD_CHUNG!$B$5:$J$991,9,FALSE)</f>
        <v>0</v>
      </c>
      <c r="J250" s="226">
        <f>IF(COUNTBLANK(GD_CHAM_CONG!U250:AJ250)&gt;=16,1,0)</f>
        <v>0</v>
      </c>
      <c r="K250" s="109">
        <f>VLOOKUP(B250,GD_LCD_HS_LNS!$B$4:$E$1000,4,FALSE)</f>
        <v>3778000</v>
      </c>
      <c r="L250" s="109">
        <f t="shared" si="1"/>
        <v>302240</v>
      </c>
      <c r="M250" s="227">
        <f t="shared" si="2"/>
        <v>56670</v>
      </c>
      <c r="N250" s="227">
        <f t="shared" si="3"/>
        <v>37780</v>
      </c>
      <c r="O250" s="227">
        <f t="shared" si="4"/>
        <v>396690</v>
      </c>
      <c r="P250">
        <f>VLOOKUP(B250,GD_CHAM_CONG!$C$1:$BI$780,58,FALSE)</f>
        <v>0</v>
      </c>
      <c r="Q250">
        <f>VLOOKUP(B250,GD_CHAM_CONG!$C$1:$BJ$780,59,FALSE)</f>
        <v>0</v>
      </c>
    </row>
    <row r="251" spans="1:17" ht="14.25" x14ac:dyDescent="0.2">
      <c r="A251" s="49">
        <v>247</v>
      </c>
      <c r="B251" s="50">
        <f>GD_CHUNG!B251</f>
        <v>10653</v>
      </c>
      <c r="C251" s="50" t="str">
        <f>GD_CHUNG!C251</f>
        <v>Nguyễn Ngọc Nam</v>
      </c>
      <c r="D251" s="50" t="str">
        <f>GD_CHUNG!D251</f>
        <v>Nhân viên Bốc xếp</v>
      </c>
      <c r="E251" s="136"/>
      <c r="F251" s="138" t="str">
        <f>VLOOKUP($B251,GD_CHUNG!$B$5:$J$991,6,FALSE)</f>
        <v>HD3N</v>
      </c>
      <c r="G251" s="138">
        <f>VLOOKUP($B251,GD_CHUNG!$B$5:$J$991,7,FALSE)</f>
        <v>0</v>
      </c>
      <c r="H251" s="138">
        <f>VLOOKUP($B251,GD_CHUNG!$B$5:$J$991,8,FALSE)</f>
        <v>0</v>
      </c>
      <c r="I251" s="136">
        <f>VLOOKUP($B251,GD_CHUNG!$B$5:$J$991,9,FALSE)</f>
        <v>0</v>
      </c>
      <c r="J251" s="226">
        <f>IF(COUNTBLANK(GD_CHAM_CONG!U251:AJ251)&gt;=16,1,0)</f>
        <v>0</v>
      </c>
      <c r="K251" s="109">
        <f>VLOOKUP(B251,GD_LCD_HS_LNS!$B$4:$E$1000,4,FALSE)</f>
        <v>3778000</v>
      </c>
      <c r="L251" s="109">
        <f t="shared" si="1"/>
        <v>302240</v>
      </c>
      <c r="M251" s="227">
        <f t="shared" si="2"/>
        <v>56670</v>
      </c>
      <c r="N251" s="227">
        <f t="shared" si="3"/>
        <v>37780</v>
      </c>
      <c r="O251" s="227">
        <f t="shared" si="4"/>
        <v>396690</v>
      </c>
      <c r="P251">
        <f>VLOOKUP(B251,GD_CHAM_CONG!$C$1:$BI$780,58,FALSE)</f>
        <v>0</v>
      </c>
      <c r="Q251">
        <f>VLOOKUP(B251,GD_CHAM_CONG!$C$1:$BJ$780,59,FALSE)</f>
        <v>0</v>
      </c>
    </row>
    <row r="252" spans="1:17" ht="14.25" x14ac:dyDescent="0.2">
      <c r="A252" s="49">
        <v>248</v>
      </c>
      <c r="B252" s="50">
        <f>GD_CHUNG!B252</f>
        <v>10655</v>
      </c>
      <c r="C252" s="50" t="str">
        <f>GD_CHUNG!C252</f>
        <v>Nguyễn Chiến Thắng</v>
      </c>
      <c r="D252" s="50" t="str">
        <f>GD_CHUNG!D252</f>
        <v>Nhân viên Bốc xếp</v>
      </c>
      <c r="E252" s="136"/>
      <c r="F252" s="138" t="str">
        <f>VLOOKUP($B252,GD_CHUNG!$B$5:$J$991,6,FALSE)</f>
        <v>HD3N</v>
      </c>
      <c r="G252" s="138">
        <f>VLOOKUP($B252,GD_CHUNG!$B$5:$J$991,7,FALSE)</f>
        <v>0</v>
      </c>
      <c r="H252" s="138">
        <f>VLOOKUP($B252,GD_CHUNG!$B$5:$J$991,8,FALSE)</f>
        <v>0</v>
      </c>
      <c r="I252" s="136">
        <f>VLOOKUP($B252,GD_CHUNG!$B$5:$J$991,9,FALSE)</f>
        <v>0</v>
      </c>
      <c r="J252" s="226">
        <f>IF(COUNTBLANK(GD_CHAM_CONG!U252:AJ252)&gt;=16,1,0)</f>
        <v>0</v>
      </c>
      <c r="K252" s="109">
        <f>VLOOKUP(B252,GD_LCD_HS_LNS!$B$4:$E$1000,4,FALSE)</f>
        <v>3778000</v>
      </c>
      <c r="L252" s="109">
        <f t="shared" si="1"/>
        <v>302240</v>
      </c>
      <c r="M252" s="227">
        <f t="shared" si="2"/>
        <v>56670</v>
      </c>
      <c r="N252" s="227">
        <f t="shared" si="3"/>
        <v>37780</v>
      </c>
      <c r="O252" s="227">
        <f t="shared" si="4"/>
        <v>396690</v>
      </c>
      <c r="P252">
        <f>VLOOKUP(B252,GD_CHAM_CONG!$C$1:$BI$780,58,FALSE)</f>
        <v>0</v>
      </c>
      <c r="Q252">
        <f>VLOOKUP(B252,GD_CHAM_CONG!$C$1:$BJ$780,59,FALSE)</f>
        <v>0</v>
      </c>
    </row>
    <row r="253" spans="1:17" ht="14.25" x14ac:dyDescent="0.2">
      <c r="A253" s="49">
        <v>249</v>
      </c>
      <c r="B253" s="50">
        <f>GD_CHUNG!B253</f>
        <v>10659</v>
      </c>
      <c r="C253" s="50" t="str">
        <f>GD_CHUNG!C253</f>
        <v>Ngô Ngọc Tiến</v>
      </c>
      <c r="D253" s="50" t="str">
        <f>GD_CHUNG!D253</f>
        <v>Nhân viên Bốc xếp</v>
      </c>
      <c r="E253" s="136"/>
      <c r="F253" s="138" t="str">
        <f>VLOOKUP($B253,GD_CHUNG!$B$5:$J$991,6,FALSE)</f>
        <v>HD3N</v>
      </c>
      <c r="G253" s="138">
        <f>VLOOKUP($B253,GD_CHUNG!$B$5:$J$991,7,FALSE)</f>
        <v>0</v>
      </c>
      <c r="H253" s="138">
        <f>VLOOKUP($B253,GD_CHUNG!$B$5:$J$991,8,FALSE)</f>
        <v>0</v>
      </c>
      <c r="I253" s="136">
        <f>VLOOKUP($B253,GD_CHUNG!$B$5:$J$991,9,FALSE)</f>
        <v>0</v>
      </c>
      <c r="J253" s="226">
        <f>IF(COUNTBLANK(GD_CHAM_CONG!U253:AJ253)&gt;=16,1,0)</f>
        <v>0</v>
      </c>
      <c r="K253" s="109">
        <f>VLOOKUP(B253,GD_LCD_HS_LNS!$B$4:$E$1000,4,FALSE)</f>
        <v>3778000</v>
      </c>
      <c r="L253" s="109">
        <f t="shared" si="1"/>
        <v>302240</v>
      </c>
      <c r="M253" s="227">
        <f t="shared" si="2"/>
        <v>56670</v>
      </c>
      <c r="N253" s="227">
        <f t="shared" si="3"/>
        <v>37780</v>
      </c>
      <c r="O253" s="227">
        <f t="shared" si="4"/>
        <v>396690</v>
      </c>
      <c r="P253">
        <f>VLOOKUP(B253,GD_CHAM_CONG!$C$1:$BI$780,58,FALSE)</f>
        <v>0</v>
      </c>
      <c r="Q253">
        <f>VLOOKUP(B253,GD_CHAM_CONG!$C$1:$BJ$780,59,FALSE)</f>
        <v>0</v>
      </c>
    </row>
    <row r="254" spans="1:17" ht="14.25" x14ac:dyDescent="0.2">
      <c r="A254" s="49">
        <v>250</v>
      </c>
      <c r="B254" s="50">
        <f>GD_CHUNG!B254</f>
        <v>10662</v>
      </c>
      <c r="C254" s="50" t="str">
        <f>GD_CHUNG!C254</f>
        <v>Trần Văn Tĩnh</v>
      </c>
      <c r="D254" s="50" t="str">
        <f>GD_CHUNG!D254</f>
        <v>Nhân viên Bốc xếp</v>
      </c>
      <c r="E254" s="136"/>
      <c r="F254" s="138" t="str">
        <f>VLOOKUP($B254,GD_CHUNG!$B$5:$J$991,6,FALSE)</f>
        <v>HD3N</v>
      </c>
      <c r="G254" s="138">
        <f>VLOOKUP($B254,GD_CHUNG!$B$5:$J$991,7,FALSE)</f>
        <v>0</v>
      </c>
      <c r="H254" s="138">
        <f>VLOOKUP($B254,GD_CHUNG!$B$5:$J$991,8,FALSE)</f>
        <v>0</v>
      </c>
      <c r="I254" s="136">
        <f>VLOOKUP($B254,GD_CHUNG!$B$5:$J$991,9,FALSE)</f>
        <v>0</v>
      </c>
      <c r="J254" s="226">
        <f>IF(COUNTBLANK(GD_CHAM_CONG!U254:AJ254)&gt;=16,1,0)</f>
        <v>0</v>
      </c>
      <c r="K254" s="109">
        <f>VLOOKUP(B254,GD_LCD_HS_LNS!$B$4:$E$1000,4,FALSE)</f>
        <v>3778000</v>
      </c>
      <c r="L254" s="109">
        <f t="shared" si="1"/>
        <v>302240</v>
      </c>
      <c r="M254" s="227">
        <f t="shared" si="2"/>
        <v>56670</v>
      </c>
      <c r="N254" s="227">
        <f t="shared" si="3"/>
        <v>37780</v>
      </c>
      <c r="O254" s="227">
        <f t="shared" si="4"/>
        <v>396690</v>
      </c>
      <c r="P254">
        <f>VLOOKUP(B254,GD_CHAM_CONG!$C$1:$BI$780,58,FALSE)</f>
        <v>0</v>
      </c>
      <c r="Q254">
        <f>VLOOKUP(B254,GD_CHAM_CONG!$C$1:$BJ$780,59,FALSE)</f>
        <v>0</v>
      </c>
    </row>
    <row r="255" spans="1:17" ht="14.25" x14ac:dyDescent="0.2">
      <c r="A255" s="49">
        <v>251</v>
      </c>
      <c r="B255" s="50">
        <f>GD_CHUNG!B255</f>
        <v>10663</v>
      </c>
      <c r="C255" s="50" t="str">
        <f>GD_CHUNG!C255</f>
        <v>Khổng Vũ Hùng</v>
      </c>
      <c r="D255" s="50" t="str">
        <f>GD_CHUNG!D255</f>
        <v>Nhân viên Bốc xếp</v>
      </c>
      <c r="E255" s="136"/>
      <c r="F255" s="138" t="str">
        <f>VLOOKUP($B255,GD_CHUNG!$B$5:$J$991,6,FALSE)</f>
        <v>HD3N</v>
      </c>
      <c r="G255" s="138">
        <f>VLOOKUP($B255,GD_CHUNG!$B$5:$J$991,7,FALSE)</f>
        <v>0</v>
      </c>
      <c r="H255" s="138">
        <f>VLOOKUP($B255,GD_CHUNG!$B$5:$J$991,8,FALSE)</f>
        <v>0</v>
      </c>
      <c r="I255" s="136">
        <f>VLOOKUP($B255,GD_CHUNG!$B$5:$J$991,9,FALSE)</f>
        <v>0</v>
      </c>
      <c r="J255" s="226">
        <f>IF(COUNTBLANK(GD_CHAM_CONG!U255:AJ255)&gt;=16,1,0)</f>
        <v>0</v>
      </c>
      <c r="K255" s="109">
        <f>VLOOKUP(B255,GD_LCD_HS_LNS!$B$4:$E$1000,4,FALSE)</f>
        <v>3778000</v>
      </c>
      <c r="L255" s="109">
        <f t="shared" si="1"/>
        <v>302240</v>
      </c>
      <c r="M255" s="227">
        <f t="shared" si="2"/>
        <v>56670</v>
      </c>
      <c r="N255" s="227">
        <f t="shared" si="3"/>
        <v>37780</v>
      </c>
      <c r="O255" s="227">
        <f t="shared" si="4"/>
        <v>396690</v>
      </c>
      <c r="P255">
        <f>VLOOKUP(B255,GD_CHAM_CONG!$C$1:$BI$780,58,FALSE)</f>
        <v>0</v>
      </c>
      <c r="Q255">
        <f>VLOOKUP(B255,GD_CHAM_CONG!$C$1:$BJ$780,59,FALSE)</f>
        <v>0</v>
      </c>
    </row>
    <row r="256" spans="1:17" ht="14.25" x14ac:dyDescent="0.2">
      <c r="A256" s="49">
        <v>252</v>
      </c>
      <c r="B256" s="50">
        <f>GD_CHUNG!B256</f>
        <v>10664</v>
      </c>
      <c r="C256" s="50" t="str">
        <f>GD_CHUNG!C256</f>
        <v>Phan Bá Tráng</v>
      </c>
      <c r="D256" s="50" t="str">
        <f>GD_CHUNG!D256</f>
        <v>Nhân viên Bốc xếp</v>
      </c>
      <c r="E256" s="136"/>
      <c r="F256" s="138" t="str">
        <f>VLOOKUP($B256,GD_CHUNG!$B$5:$J$991,6,FALSE)</f>
        <v>HD3N</v>
      </c>
      <c r="G256" s="138">
        <f>VLOOKUP($B256,GD_CHUNG!$B$5:$J$991,7,FALSE)</f>
        <v>0</v>
      </c>
      <c r="H256" s="138">
        <f>VLOOKUP($B256,GD_CHUNG!$B$5:$J$991,8,FALSE)</f>
        <v>0</v>
      </c>
      <c r="I256" s="136">
        <f>VLOOKUP($B256,GD_CHUNG!$B$5:$J$991,9,FALSE)</f>
        <v>0</v>
      </c>
      <c r="J256" s="226">
        <f>IF(COUNTBLANK(GD_CHAM_CONG!U256:AJ256)&gt;=16,1,0)</f>
        <v>0</v>
      </c>
      <c r="K256" s="109">
        <f>VLOOKUP(B256,GD_LCD_HS_LNS!$B$4:$E$1000,4,FALSE)</f>
        <v>3778000</v>
      </c>
      <c r="L256" s="109">
        <f t="shared" si="1"/>
        <v>302240</v>
      </c>
      <c r="M256" s="227">
        <f t="shared" si="2"/>
        <v>56670</v>
      </c>
      <c r="N256" s="227">
        <f t="shared" si="3"/>
        <v>37780</v>
      </c>
      <c r="O256" s="227">
        <f t="shared" si="4"/>
        <v>396690</v>
      </c>
      <c r="P256">
        <f>VLOOKUP(B256,GD_CHAM_CONG!$C$1:$BI$780,58,FALSE)</f>
        <v>0</v>
      </c>
      <c r="Q256">
        <f>VLOOKUP(B256,GD_CHAM_CONG!$C$1:$BJ$780,59,FALSE)</f>
        <v>0</v>
      </c>
    </row>
    <row r="257" spans="1:17" ht="14.25" x14ac:dyDescent="0.2">
      <c r="A257" s="49">
        <v>253</v>
      </c>
      <c r="B257" s="50">
        <f>GD_CHUNG!B257</f>
        <v>10666</v>
      </c>
      <c r="C257" s="50" t="str">
        <f>GD_CHUNG!C257</f>
        <v>Phạm Quang Trung</v>
      </c>
      <c r="D257" s="50" t="str">
        <f>GD_CHUNG!D257</f>
        <v>Nhân viên Bốc xếp</v>
      </c>
      <c r="E257" s="136"/>
      <c r="F257" s="138" t="str">
        <f>VLOOKUP($B257,GD_CHUNG!$B$5:$J$991,6,FALSE)</f>
        <v>HD3N</v>
      </c>
      <c r="G257" s="138">
        <f>VLOOKUP($B257,GD_CHUNG!$B$5:$J$991,7,FALSE)</f>
        <v>0</v>
      </c>
      <c r="H257" s="138">
        <f>VLOOKUP($B257,GD_CHUNG!$B$5:$J$991,8,FALSE)</f>
        <v>0</v>
      </c>
      <c r="I257" s="136">
        <f>VLOOKUP($B257,GD_CHUNG!$B$5:$J$991,9,FALSE)</f>
        <v>0</v>
      </c>
      <c r="J257" s="226">
        <f>IF(COUNTBLANK(GD_CHAM_CONG!U257:AJ257)&gt;=16,1,0)</f>
        <v>0</v>
      </c>
      <c r="K257" s="109">
        <f>VLOOKUP(B257,GD_LCD_HS_LNS!$B$4:$E$1000,4,FALSE)</f>
        <v>3778000</v>
      </c>
      <c r="L257" s="109">
        <f t="shared" si="1"/>
        <v>302240</v>
      </c>
      <c r="M257" s="227">
        <f t="shared" si="2"/>
        <v>56670</v>
      </c>
      <c r="N257" s="227">
        <f t="shared" si="3"/>
        <v>37780</v>
      </c>
      <c r="O257" s="227">
        <f t="shared" si="4"/>
        <v>396690</v>
      </c>
      <c r="P257">
        <f>VLOOKUP(B257,GD_CHAM_CONG!$C$1:$BI$780,58,FALSE)</f>
        <v>0</v>
      </c>
      <c r="Q257">
        <f>VLOOKUP(B257,GD_CHAM_CONG!$C$1:$BJ$780,59,FALSE)</f>
        <v>0</v>
      </c>
    </row>
    <row r="258" spans="1:17" ht="14.25" x14ac:dyDescent="0.2">
      <c r="A258" s="49">
        <v>254</v>
      </c>
      <c r="B258" s="50">
        <f>GD_CHUNG!B258</f>
        <v>10667</v>
      </c>
      <c r="C258" s="50" t="str">
        <f>GD_CHUNG!C258</f>
        <v>Nguyễn Phi Trường</v>
      </c>
      <c r="D258" s="50" t="str">
        <f>GD_CHUNG!D258</f>
        <v>Nhân viên Bốc xếp</v>
      </c>
      <c r="E258" s="136"/>
      <c r="F258" s="138" t="str">
        <f>VLOOKUP($B258,GD_CHUNG!$B$5:$J$991,6,FALSE)</f>
        <v>HD3N</v>
      </c>
      <c r="G258" s="138">
        <f>VLOOKUP($B258,GD_CHUNG!$B$5:$J$991,7,FALSE)</f>
        <v>0</v>
      </c>
      <c r="H258" s="138">
        <f>VLOOKUP($B258,GD_CHUNG!$B$5:$J$991,8,FALSE)</f>
        <v>0</v>
      </c>
      <c r="I258" s="136">
        <f>VLOOKUP($B258,GD_CHUNG!$B$5:$J$991,9,FALSE)</f>
        <v>0</v>
      </c>
      <c r="J258" s="226">
        <f>IF(COUNTBLANK(GD_CHAM_CONG!U258:AJ258)&gt;=16,1,0)</f>
        <v>0</v>
      </c>
      <c r="K258" s="109">
        <f>VLOOKUP(B258,GD_LCD_HS_LNS!$B$4:$E$1000,4,FALSE)</f>
        <v>3778000</v>
      </c>
      <c r="L258" s="109">
        <f t="shared" si="1"/>
        <v>302240</v>
      </c>
      <c r="M258" s="227">
        <f t="shared" si="2"/>
        <v>56670</v>
      </c>
      <c r="N258" s="227">
        <f t="shared" si="3"/>
        <v>37780</v>
      </c>
      <c r="O258" s="227">
        <f t="shared" si="4"/>
        <v>396690</v>
      </c>
      <c r="P258">
        <f>VLOOKUP(B258,GD_CHAM_CONG!$C$1:$BI$780,58,FALSE)</f>
        <v>0</v>
      </c>
      <c r="Q258">
        <f>VLOOKUP(B258,GD_CHAM_CONG!$C$1:$BJ$780,59,FALSE)</f>
        <v>0</v>
      </c>
    </row>
    <row r="259" spans="1:17" ht="14.25" x14ac:dyDescent="0.2">
      <c r="A259" s="49">
        <v>255</v>
      </c>
      <c r="B259" s="50">
        <f>GD_CHUNG!B259</f>
        <v>10668</v>
      </c>
      <c r="C259" s="50" t="str">
        <f>GD_CHUNG!C259</f>
        <v>Đới Minh Khoa</v>
      </c>
      <c r="D259" s="50" t="str">
        <f>GD_CHUNG!D259</f>
        <v>Nhân viên Bốc xếp</v>
      </c>
      <c r="E259" s="136"/>
      <c r="F259" s="138" t="str">
        <f>VLOOKUP($B259,GD_CHUNG!$B$5:$J$991,6,FALSE)</f>
        <v>HD3N</v>
      </c>
      <c r="G259" s="138">
        <f>VLOOKUP($B259,GD_CHUNG!$B$5:$J$991,7,FALSE)</f>
        <v>0</v>
      </c>
      <c r="H259" s="138">
        <f>VLOOKUP($B259,GD_CHUNG!$B$5:$J$991,8,FALSE)</f>
        <v>0</v>
      </c>
      <c r="I259" s="136">
        <f>VLOOKUP($B259,GD_CHUNG!$B$5:$J$991,9,FALSE)</f>
        <v>0</v>
      </c>
      <c r="J259" s="226">
        <f>IF(COUNTBLANK(GD_CHAM_CONG!U259:AJ259)&gt;=16,1,0)</f>
        <v>0</v>
      </c>
      <c r="K259" s="109">
        <f>VLOOKUP(B259,GD_LCD_HS_LNS!$B$4:$E$1000,4,FALSE)</f>
        <v>3778000</v>
      </c>
      <c r="L259" s="109">
        <f t="shared" si="1"/>
        <v>302240</v>
      </c>
      <c r="M259" s="227">
        <f t="shared" si="2"/>
        <v>56670</v>
      </c>
      <c r="N259" s="227">
        <f t="shared" si="3"/>
        <v>37780</v>
      </c>
      <c r="O259" s="227">
        <f t="shared" si="4"/>
        <v>396690</v>
      </c>
      <c r="P259">
        <f>VLOOKUP(B259,GD_CHAM_CONG!$C$1:$BI$780,58,FALSE)</f>
        <v>0</v>
      </c>
      <c r="Q259">
        <f>VLOOKUP(B259,GD_CHAM_CONG!$C$1:$BJ$780,59,FALSE)</f>
        <v>0</v>
      </c>
    </row>
    <row r="260" spans="1:17" ht="14.25" x14ac:dyDescent="0.2">
      <c r="A260" s="49">
        <v>256</v>
      </c>
      <c r="B260" s="50">
        <f>GD_CHUNG!B260</f>
        <v>10669</v>
      </c>
      <c r="C260" s="50" t="str">
        <f>GD_CHUNG!C260</f>
        <v>Nguyễn Xuân Tân</v>
      </c>
      <c r="D260" s="50" t="str">
        <f>GD_CHUNG!D260</f>
        <v>Nhân viên Bốc xếp</v>
      </c>
      <c r="E260" s="136"/>
      <c r="F260" s="138" t="str">
        <f>VLOOKUP($B260,GD_CHUNG!$B$5:$J$991,6,FALSE)</f>
        <v>HD3N</v>
      </c>
      <c r="G260" s="138">
        <f>VLOOKUP($B260,GD_CHUNG!$B$5:$J$991,7,FALSE)</f>
        <v>0</v>
      </c>
      <c r="H260" s="138">
        <f>VLOOKUP($B260,GD_CHUNG!$B$5:$J$991,8,FALSE)</f>
        <v>0</v>
      </c>
      <c r="I260" s="136">
        <f>VLOOKUP($B260,GD_CHUNG!$B$5:$J$991,9,FALSE)</f>
        <v>0</v>
      </c>
      <c r="J260" s="226">
        <f>IF(COUNTBLANK(GD_CHAM_CONG!U260:AJ260)&gt;=16,1,0)</f>
        <v>0</v>
      </c>
      <c r="K260" s="109">
        <f>VLOOKUP(B260,GD_LCD_HS_LNS!$B$4:$E$1000,4,FALSE)</f>
        <v>3778000</v>
      </c>
      <c r="L260" s="109">
        <f t="shared" si="1"/>
        <v>302240</v>
      </c>
      <c r="M260" s="227">
        <f t="shared" si="2"/>
        <v>56670</v>
      </c>
      <c r="N260" s="227">
        <f t="shared" si="3"/>
        <v>37780</v>
      </c>
      <c r="O260" s="227">
        <f t="shared" si="4"/>
        <v>396690</v>
      </c>
      <c r="P260">
        <f>VLOOKUP(B260,GD_CHAM_CONG!$C$1:$BI$780,58,FALSE)</f>
        <v>0</v>
      </c>
      <c r="Q260">
        <f>VLOOKUP(B260,GD_CHAM_CONG!$C$1:$BJ$780,59,FALSE)</f>
        <v>0</v>
      </c>
    </row>
    <row r="261" spans="1:17" ht="14.25" x14ac:dyDescent="0.2">
      <c r="A261" s="49">
        <v>257</v>
      </c>
      <c r="B261" s="50">
        <f>GD_CHUNG!B261</f>
        <v>10670</v>
      </c>
      <c r="C261" s="50" t="str">
        <f>GD_CHUNG!C261</f>
        <v>Nguyễn Văn Toàn</v>
      </c>
      <c r="D261" s="50" t="str">
        <f>GD_CHUNG!D261</f>
        <v>Nhân viên Bốc xếp</v>
      </c>
      <c r="E261" s="136"/>
      <c r="F261" s="138" t="str">
        <f>VLOOKUP($B261,GD_CHUNG!$B$5:$J$991,6,FALSE)</f>
        <v>HDKX</v>
      </c>
      <c r="G261" s="138">
        <f>VLOOKUP($B261,GD_CHUNG!$B$5:$J$991,7,FALSE)</f>
        <v>0</v>
      </c>
      <c r="H261" s="138">
        <f>VLOOKUP($B261,GD_CHUNG!$B$5:$J$991,8,FALSE)</f>
        <v>0</v>
      </c>
      <c r="I261" s="136">
        <f>VLOOKUP($B261,GD_CHUNG!$B$5:$J$991,9,FALSE)</f>
        <v>0</v>
      </c>
      <c r="J261" s="226">
        <f>IF(COUNTBLANK(GD_CHAM_CONG!U261:AJ261)&gt;=16,1,0)</f>
        <v>0</v>
      </c>
      <c r="K261" s="109">
        <f>VLOOKUP(B261,GD_LCD_HS_LNS!$B$4:$E$1000,4,FALSE)</f>
        <v>3778000</v>
      </c>
      <c r="L261" s="109">
        <f t="shared" si="1"/>
        <v>302240</v>
      </c>
      <c r="M261" s="227">
        <f t="shared" si="2"/>
        <v>56670</v>
      </c>
      <c r="N261" s="227">
        <f t="shared" si="3"/>
        <v>37780</v>
      </c>
      <c r="O261" s="227">
        <f t="shared" si="4"/>
        <v>396690</v>
      </c>
      <c r="P261">
        <f>VLOOKUP(B261,GD_CHAM_CONG!$C$1:$BI$780,58,FALSE)</f>
        <v>0</v>
      </c>
      <c r="Q261">
        <f>VLOOKUP(B261,GD_CHAM_CONG!$C$1:$BJ$780,59,FALSE)</f>
        <v>0</v>
      </c>
    </row>
    <row r="262" spans="1:17" ht="14.25" x14ac:dyDescent="0.2">
      <c r="A262" s="49">
        <v>258</v>
      </c>
      <c r="B262" s="50">
        <f>GD_CHUNG!B262</f>
        <v>10672</v>
      </c>
      <c r="C262" s="50" t="str">
        <f>GD_CHUNG!C262</f>
        <v>Triệu Tuấn Anh</v>
      </c>
      <c r="D262" s="50" t="str">
        <f>GD_CHUNG!D262</f>
        <v>Nhân viên Bốc xếp</v>
      </c>
      <c r="E262" s="136"/>
      <c r="F262" s="138" t="str">
        <f>VLOOKUP($B262,GD_CHUNG!$B$5:$J$991,6,FALSE)</f>
        <v>HDKX</v>
      </c>
      <c r="G262" s="138">
        <f>VLOOKUP($B262,GD_CHUNG!$B$5:$J$991,7,FALSE)</f>
        <v>0</v>
      </c>
      <c r="H262" s="138">
        <f>VLOOKUP($B262,GD_CHUNG!$B$5:$J$991,8,FALSE)</f>
        <v>0</v>
      </c>
      <c r="I262" s="136">
        <f>VLOOKUP($B262,GD_CHUNG!$B$5:$J$991,9,FALSE)</f>
        <v>0</v>
      </c>
      <c r="J262" s="226">
        <f>IF(COUNTBLANK(GD_CHAM_CONG!U262:AJ262)&gt;=16,1,0)</f>
        <v>0</v>
      </c>
      <c r="K262" s="109">
        <f>VLOOKUP(B262,GD_LCD_HS_LNS!$B$4:$E$1000,4,FALSE)</f>
        <v>4166000</v>
      </c>
      <c r="L262" s="109">
        <f t="shared" si="1"/>
        <v>333280</v>
      </c>
      <c r="M262" s="227">
        <f t="shared" si="2"/>
        <v>62490</v>
      </c>
      <c r="N262" s="227">
        <f t="shared" si="3"/>
        <v>41660</v>
      </c>
      <c r="O262" s="227">
        <f t="shared" si="4"/>
        <v>437430</v>
      </c>
      <c r="P262">
        <f>VLOOKUP(B262,GD_CHAM_CONG!$C$1:$BI$780,58,FALSE)</f>
        <v>0</v>
      </c>
      <c r="Q262">
        <f>VLOOKUP(B262,GD_CHAM_CONG!$C$1:$BJ$780,59,FALSE)</f>
        <v>0</v>
      </c>
    </row>
    <row r="263" spans="1:17" ht="14.25" x14ac:dyDescent="0.2">
      <c r="A263" s="49">
        <v>259</v>
      </c>
      <c r="B263" s="50">
        <f>GD_CHUNG!B263</f>
        <v>10674</v>
      </c>
      <c r="C263" s="50" t="str">
        <f>GD_CHUNG!C263</f>
        <v>Nguyễn Văn Tuế</v>
      </c>
      <c r="D263" s="50" t="str">
        <f>GD_CHUNG!D263</f>
        <v>Nhân viên Bốc xếp</v>
      </c>
      <c r="E263" s="136"/>
      <c r="F263" s="138" t="str">
        <f>VLOOKUP($B263,GD_CHUNG!$B$5:$J$991,6,FALSE)</f>
        <v>HD3N</v>
      </c>
      <c r="G263" s="138">
        <f>VLOOKUP($B263,GD_CHUNG!$B$5:$J$991,7,FALSE)</f>
        <v>0</v>
      </c>
      <c r="H263" s="138">
        <f>VLOOKUP($B263,GD_CHUNG!$B$5:$J$991,8,FALSE)</f>
        <v>0</v>
      </c>
      <c r="I263" s="136">
        <f>VLOOKUP($B263,GD_CHUNG!$B$5:$J$991,9,FALSE)</f>
        <v>0</v>
      </c>
      <c r="J263" s="226">
        <f>IF(COUNTBLANK(GD_CHAM_CONG!U263:AJ263)&gt;=16,1,0)</f>
        <v>0</v>
      </c>
      <c r="K263" s="109">
        <f>VLOOKUP(B263,GD_LCD_HS_LNS!$B$4:$E$1000,4,FALSE)</f>
        <v>3778000</v>
      </c>
      <c r="L263" s="109">
        <f t="shared" si="1"/>
        <v>302240</v>
      </c>
      <c r="M263" s="227">
        <f t="shared" si="2"/>
        <v>56670</v>
      </c>
      <c r="N263" s="227">
        <f t="shared" si="3"/>
        <v>37780</v>
      </c>
      <c r="O263" s="227">
        <f t="shared" si="4"/>
        <v>396690</v>
      </c>
      <c r="P263">
        <f>VLOOKUP(B263,GD_CHAM_CONG!$C$1:$BI$780,58,FALSE)</f>
        <v>0</v>
      </c>
      <c r="Q263">
        <f>VLOOKUP(B263,GD_CHAM_CONG!$C$1:$BJ$780,59,FALSE)</f>
        <v>0</v>
      </c>
    </row>
    <row r="264" spans="1:17" ht="14.25" x14ac:dyDescent="0.2">
      <c r="A264" s="49">
        <v>260</v>
      </c>
      <c r="B264" s="50">
        <f>GD_CHUNG!B264</f>
        <v>10675</v>
      </c>
      <c r="C264" s="50" t="str">
        <f>GD_CHUNG!C264</f>
        <v>Phạm Văn Bảy</v>
      </c>
      <c r="D264" s="50" t="str">
        <f>GD_CHUNG!D264</f>
        <v>Nhân viên Bốc xếp</v>
      </c>
      <c r="E264" s="136"/>
      <c r="F264" s="138" t="str">
        <f>VLOOKUP($B264,GD_CHUNG!$B$5:$J$991,6,FALSE)</f>
        <v>HD3N</v>
      </c>
      <c r="G264" s="138">
        <f>VLOOKUP($B264,GD_CHUNG!$B$5:$J$991,7,FALSE)</f>
        <v>0</v>
      </c>
      <c r="H264" s="138">
        <f>VLOOKUP($B264,GD_CHUNG!$B$5:$J$991,8,FALSE)</f>
        <v>0</v>
      </c>
      <c r="I264" s="136">
        <f>VLOOKUP($B264,GD_CHUNG!$B$5:$J$991,9,FALSE)</f>
        <v>0</v>
      </c>
      <c r="J264" s="226">
        <f>IF(COUNTBLANK(GD_CHAM_CONG!U264:AJ264)&gt;=16,1,0)</f>
        <v>0</v>
      </c>
      <c r="K264" s="109">
        <f>VLOOKUP(B264,GD_LCD_HS_LNS!$B$4:$E$1000,4,FALSE)</f>
        <v>3778000</v>
      </c>
      <c r="L264" s="109">
        <f t="shared" si="1"/>
        <v>302240</v>
      </c>
      <c r="M264" s="227">
        <f t="shared" si="2"/>
        <v>56670</v>
      </c>
      <c r="N264" s="227">
        <f t="shared" si="3"/>
        <v>37780</v>
      </c>
      <c r="O264" s="227">
        <f t="shared" si="4"/>
        <v>396690</v>
      </c>
      <c r="P264">
        <f>VLOOKUP(B264,GD_CHAM_CONG!$C$1:$BI$780,58,FALSE)</f>
        <v>0</v>
      </c>
      <c r="Q264">
        <f>VLOOKUP(B264,GD_CHAM_CONG!$C$1:$BJ$780,59,FALSE)</f>
        <v>0</v>
      </c>
    </row>
    <row r="265" spans="1:17" ht="14.25" x14ac:dyDescent="0.2">
      <c r="A265" s="49">
        <v>261</v>
      </c>
      <c r="B265" s="50">
        <f>GD_CHUNG!B265</f>
        <v>10676</v>
      </c>
      <c r="C265" s="50" t="str">
        <f>GD_CHUNG!C265</f>
        <v>Vương Khắc Hòa</v>
      </c>
      <c r="D265" s="50" t="str">
        <f>GD_CHUNG!D265</f>
        <v>NV Lái xe - VHTTB</v>
      </c>
      <c r="E265" s="136"/>
      <c r="F265" s="138" t="str">
        <f>VLOOKUP($B265,GD_CHUNG!$B$5:$J$991,6,FALSE)</f>
        <v>HDKX</v>
      </c>
      <c r="G265" s="138">
        <f>VLOOKUP($B265,GD_CHUNG!$B$5:$J$991,7,FALSE)</f>
        <v>0</v>
      </c>
      <c r="H265" s="138">
        <f>VLOOKUP($B265,GD_CHUNG!$B$5:$J$991,8,FALSE)</f>
        <v>0</v>
      </c>
      <c r="I265" s="136">
        <f>VLOOKUP($B265,GD_CHUNG!$B$5:$J$991,9,FALSE)</f>
        <v>0</v>
      </c>
      <c r="J265" s="226">
        <f>IF(COUNTBLANK(GD_CHAM_CONG!U265:AJ265)&gt;=16,1,0)</f>
        <v>0</v>
      </c>
      <c r="K265" s="109">
        <f>VLOOKUP(B265,GD_LCD_HS_LNS!$B$4:$E$1000,4,FALSE)</f>
        <v>4166000</v>
      </c>
      <c r="L265" s="109">
        <f t="shared" si="1"/>
        <v>333280</v>
      </c>
      <c r="M265" s="227">
        <f t="shared" si="2"/>
        <v>62490</v>
      </c>
      <c r="N265" s="227">
        <f t="shared" si="3"/>
        <v>41660</v>
      </c>
      <c r="O265" s="227">
        <f t="shared" si="4"/>
        <v>437430</v>
      </c>
      <c r="P265">
        <f>VLOOKUP(B265,GD_CHAM_CONG!$C$1:$BI$780,58,FALSE)</f>
        <v>0</v>
      </c>
      <c r="Q265">
        <f>VLOOKUP(B265,GD_CHAM_CONG!$C$1:$BJ$780,59,FALSE)</f>
        <v>0</v>
      </c>
    </row>
    <row r="266" spans="1:17" ht="14.25" x14ac:dyDescent="0.2">
      <c r="A266" s="49">
        <v>262</v>
      </c>
      <c r="B266" s="50">
        <f>GD_CHUNG!B266</f>
        <v>10677</v>
      </c>
      <c r="C266" s="50" t="str">
        <f>GD_CHUNG!C266</f>
        <v>Vũ Văn Thành</v>
      </c>
      <c r="D266" s="50" t="str">
        <f>GD_CHUNG!D266</f>
        <v>Nhân viên Bốc xếp</v>
      </c>
      <c r="E266" s="136"/>
      <c r="F266" s="138" t="str">
        <f>VLOOKUP($B266,GD_CHUNG!$B$5:$J$991,6,FALSE)</f>
        <v>HD3N</v>
      </c>
      <c r="G266" s="138">
        <f>VLOOKUP($B266,GD_CHUNG!$B$5:$J$991,7,FALSE)</f>
        <v>0</v>
      </c>
      <c r="H266" s="138">
        <f>VLOOKUP($B266,GD_CHUNG!$B$5:$J$991,8,FALSE)</f>
        <v>0</v>
      </c>
      <c r="I266" s="136">
        <f>VLOOKUP($B266,GD_CHUNG!$B$5:$J$991,9,FALSE)</f>
        <v>0</v>
      </c>
      <c r="J266" s="226">
        <f>IF(COUNTBLANK(GD_CHAM_CONG!U266:AJ266)&gt;=16,1,0)</f>
        <v>0</v>
      </c>
      <c r="K266" s="109">
        <f>VLOOKUP(B266,GD_LCD_HS_LNS!$B$4:$E$1000,4,FALSE)</f>
        <v>3778000</v>
      </c>
      <c r="L266" s="109">
        <f t="shared" si="1"/>
        <v>302240</v>
      </c>
      <c r="M266" s="227">
        <f t="shared" si="2"/>
        <v>56670</v>
      </c>
      <c r="N266" s="227">
        <f t="shared" si="3"/>
        <v>37780</v>
      </c>
      <c r="O266" s="227">
        <f t="shared" si="4"/>
        <v>396690</v>
      </c>
      <c r="P266">
        <f>VLOOKUP(B266,GD_CHAM_CONG!$C$1:$BI$780,58,FALSE)</f>
        <v>0</v>
      </c>
      <c r="Q266">
        <f>VLOOKUP(B266,GD_CHAM_CONG!$C$1:$BJ$780,59,FALSE)</f>
        <v>0</v>
      </c>
    </row>
    <row r="267" spans="1:17" ht="14.25" x14ac:dyDescent="0.2">
      <c r="A267" s="49">
        <v>263</v>
      </c>
      <c r="B267" s="50">
        <f>GD_CHUNG!B267</f>
        <v>10678</v>
      </c>
      <c r="C267" s="50" t="str">
        <f>GD_CHUNG!C267</f>
        <v>Phạm Thanh Quang</v>
      </c>
      <c r="D267" s="50" t="str">
        <f>GD_CHUNG!D267</f>
        <v>Nhân viên Bốc xếp</v>
      </c>
      <c r="E267" s="136"/>
      <c r="F267" s="138" t="str">
        <f>VLOOKUP($B267,GD_CHUNG!$B$5:$J$991,6,FALSE)</f>
        <v>HD3N</v>
      </c>
      <c r="G267" s="138">
        <f>VLOOKUP($B267,GD_CHUNG!$B$5:$J$991,7,FALSE)</f>
        <v>0</v>
      </c>
      <c r="H267" s="138">
        <f>VLOOKUP($B267,GD_CHUNG!$B$5:$J$991,8,FALSE)</f>
        <v>0</v>
      </c>
      <c r="I267" s="136">
        <f>VLOOKUP($B267,GD_CHUNG!$B$5:$J$991,9,FALSE)</f>
        <v>0</v>
      </c>
      <c r="J267" s="226">
        <f>IF(COUNTBLANK(GD_CHAM_CONG!U267:AJ267)&gt;=16,1,0)</f>
        <v>0</v>
      </c>
      <c r="K267" s="109">
        <f>VLOOKUP(B267,GD_LCD_HS_LNS!$B$4:$E$1000,4,FALSE)</f>
        <v>3778000</v>
      </c>
      <c r="L267" s="109">
        <f t="shared" si="1"/>
        <v>302240</v>
      </c>
      <c r="M267" s="227">
        <f t="shared" si="2"/>
        <v>56670</v>
      </c>
      <c r="N267" s="227">
        <f t="shared" si="3"/>
        <v>37780</v>
      </c>
      <c r="O267" s="227">
        <f t="shared" si="4"/>
        <v>396690</v>
      </c>
      <c r="P267">
        <f>VLOOKUP(B267,GD_CHAM_CONG!$C$1:$BI$780,58,FALSE)</f>
        <v>0</v>
      </c>
      <c r="Q267">
        <f>VLOOKUP(B267,GD_CHAM_CONG!$C$1:$BJ$780,59,FALSE)</f>
        <v>0</v>
      </c>
    </row>
    <row r="268" spans="1:17" ht="14.25" x14ac:dyDescent="0.2">
      <c r="A268" s="49">
        <v>264</v>
      </c>
      <c r="B268" s="50">
        <f>GD_CHUNG!B268</f>
        <v>10679</v>
      </c>
      <c r="C268" s="50" t="str">
        <f>GD_CHUNG!C268</f>
        <v>Lã Văn Thảo</v>
      </c>
      <c r="D268" s="50" t="str">
        <f>GD_CHUNG!D268</f>
        <v>Nhân viên Bốc xếp</v>
      </c>
      <c r="E268" s="136"/>
      <c r="F268" s="138" t="str">
        <f>VLOOKUP($B268,GD_CHUNG!$B$5:$J$991,6,FALSE)</f>
        <v>HD3N</v>
      </c>
      <c r="G268" s="138">
        <f>VLOOKUP($B268,GD_CHUNG!$B$5:$J$991,7,FALSE)</f>
        <v>0</v>
      </c>
      <c r="H268" s="138">
        <f>VLOOKUP($B268,GD_CHUNG!$B$5:$J$991,8,FALSE)</f>
        <v>0</v>
      </c>
      <c r="I268" s="136">
        <f>VLOOKUP($B268,GD_CHUNG!$B$5:$J$991,9,FALSE)</f>
        <v>0</v>
      </c>
      <c r="J268" s="226">
        <f>IF(COUNTBLANK(GD_CHAM_CONG!U268:AJ268)&gt;=16,1,0)</f>
        <v>0</v>
      </c>
      <c r="K268" s="109">
        <f>VLOOKUP(B268,GD_LCD_HS_LNS!$B$4:$E$1000,4,FALSE)</f>
        <v>3778000</v>
      </c>
      <c r="L268" s="109">
        <f t="shared" si="1"/>
        <v>302240</v>
      </c>
      <c r="M268" s="227">
        <f t="shared" si="2"/>
        <v>56670</v>
      </c>
      <c r="N268" s="227">
        <f t="shared" si="3"/>
        <v>37780</v>
      </c>
      <c r="O268" s="227">
        <f t="shared" si="4"/>
        <v>396690</v>
      </c>
      <c r="P268">
        <f>VLOOKUP(B268,GD_CHAM_CONG!$C$1:$BI$780,58,FALSE)</f>
        <v>0</v>
      </c>
      <c r="Q268">
        <f>VLOOKUP(B268,GD_CHAM_CONG!$C$1:$BJ$780,59,FALSE)</f>
        <v>0</v>
      </c>
    </row>
    <row r="269" spans="1:17" ht="14.25" x14ac:dyDescent="0.2">
      <c r="A269" s="49">
        <v>265</v>
      </c>
      <c r="B269" s="50">
        <f>GD_CHUNG!B269</f>
        <v>10680</v>
      </c>
      <c r="C269" s="50" t="str">
        <f>GD_CHUNG!C269</f>
        <v>Nguyễn Thanh Bình</v>
      </c>
      <c r="D269" s="50" t="str">
        <f>GD_CHUNG!D269</f>
        <v>Nhân viên Bốc xếp</v>
      </c>
      <c r="E269" s="136"/>
      <c r="F269" s="138" t="str">
        <f>VLOOKUP($B269,GD_CHUNG!$B$5:$J$991,6,FALSE)</f>
        <v>HDKX</v>
      </c>
      <c r="G269" s="138">
        <f>VLOOKUP($B269,GD_CHUNG!$B$5:$J$991,7,FALSE)</f>
        <v>0</v>
      </c>
      <c r="H269" s="138">
        <f>VLOOKUP($B269,GD_CHUNG!$B$5:$J$991,8,FALSE)</f>
        <v>0</v>
      </c>
      <c r="I269" s="136">
        <f>VLOOKUP($B269,GD_CHUNG!$B$5:$J$991,9,FALSE)</f>
        <v>0</v>
      </c>
      <c r="J269" s="226">
        <f>IF(COUNTBLANK(GD_CHAM_CONG!U269:AJ269)&gt;=16,1,0)</f>
        <v>0</v>
      </c>
      <c r="K269" s="109">
        <f>VLOOKUP(B269,GD_LCD_HS_LNS!$B$4:$E$1000,4,FALSE)</f>
        <v>3778000</v>
      </c>
      <c r="L269" s="109">
        <f t="shared" si="1"/>
        <v>302240</v>
      </c>
      <c r="M269" s="227">
        <f t="shared" si="2"/>
        <v>56670</v>
      </c>
      <c r="N269" s="227">
        <f t="shared" si="3"/>
        <v>37780</v>
      </c>
      <c r="O269" s="227">
        <f t="shared" si="4"/>
        <v>396690</v>
      </c>
      <c r="P269">
        <f>VLOOKUP(B269,GD_CHAM_CONG!$C$1:$BI$780,58,FALSE)</f>
        <v>0</v>
      </c>
      <c r="Q269">
        <f>VLOOKUP(B269,GD_CHAM_CONG!$C$1:$BJ$780,59,FALSE)</f>
        <v>0</v>
      </c>
    </row>
    <row r="270" spans="1:17" ht="14.25" x14ac:dyDescent="0.2">
      <c r="A270" s="49">
        <v>266</v>
      </c>
      <c r="B270" s="50">
        <f>GD_CHUNG!B270</f>
        <v>11086</v>
      </c>
      <c r="C270" s="50" t="str">
        <f>GD_CHUNG!C270</f>
        <v>Nguyễn Quốc Dũng</v>
      </c>
      <c r="D270" s="50" t="str">
        <f>GD_CHUNG!D270</f>
        <v>Nhân viên Bốc xếp</v>
      </c>
      <c r="E270" s="136"/>
      <c r="F270" s="138" t="str">
        <f>VLOOKUP($B270,GD_CHUNG!$B$5:$J$991,6,FALSE)</f>
        <v>HD3N</v>
      </c>
      <c r="G270" s="138">
        <f>VLOOKUP($B270,GD_CHUNG!$B$5:$J$991,7,FALSE)</f>
        <v>0</v>
      </c>
      <c r="H270" s="138">
        <f>VLOOKUP($B270,GD_CHUNG!$B$5:$J$991,8,FALSE)</f>
        <v>0</v>
      </c>
      <c r="I270" s="136">
        <f>VLOOKUP($B270,GD_CHUNG!$B$5:$J$991,9,FALSE)</f>
        <v>0</v>
      </c>
      <c r="J270" s="226">
        <f>IF(COUNTBLANK(GD_CHAM_CONG!U270:AJ270)&gt;=16,1,0)</f>
        <v>0</v>
      </c>
      <c r="K270" s="109">
        <f>VLOOKUP(B270,GD_LCD_HS_LNS!$B$4:$E$1000,4,FALSE)</f>
        <v>3778000</v>
      </c>
      <c r="L270" s="109">
        <f t="shared" si="1"/>
        <v>302240</v>
      </c>
      <c r="M270" s="227">
        <f t="shared" si="2"/>
        <v>56670</v>
      </c>
      <c r="N270" s="227">
        <f t="shared" si="3"/>
        <v>37780</v>
      </c>
      <c r="O270" s="227">
        <f t="shared" si="4"/>
        <v>396690</v>
      </c>
      <c r="P270">
        <f>VLOOKUP(B270,GD_CHAM_CONG!$C$1:$BI$780,58,FALSE)</f>
        <v>0</v>
      </c>
      <c r="Q270">
        <f>VLOOKUP(B270,GD_CHAM_CONG!$C$1:$BJ$780,59,FALSE)</f>
        <v>0</v>
      </c>
    </row>
    <row r="271" spans="1:17" ht="14.25" x14ac:dyDescent="0.2">
      <c r="A271" s="49">
        <v>267</v>
      </c>
      <c r="B271" s="50">
        <f>GD_CHUNG!B271</f>
        <v>11092</v>
      </c>
      <c r="C271" s="50" t="str">
        <f>GD_CHUNG!C271</f>
        <v>Nguyễn Thành Long</v>
      </c>
      <c r="D271" s="50" t="str">
        <f>GD_CHUNG!D271</f>
        <v>Nhân viên Bốc xếp</v>
      </c>
      <c r="E271" s="136"/>
      <c r="F271" s="138" t="str">
        <f>VLOOKUP($B271,GD_CHUNG!$B$5:$J$991,6,FALSE)</f>
        <v>HD3N</v>
      </c>
      <c r="G271" s="138">
        <f>VLOOKUP($B271,GD_CHUNG!$B$5:$J$991,7,FALSE)</f>
        <v>0</v>
      </c>
      <c r="H271" s="138">
        <f>VLOOKUP($B271,GD_CHUNG!$B$5:$J$991,8,FALSE)</f>
        <v>0</v>
      </c>
      <c r="I271" s="136">
        <f>VLOOKUP($B271,GD_CHUNG!$B$5:$J$991,9,FALSE)</f>
        <v>0</v>
      </c>
      <c r="J271" s="226">
        <f>IF(COUNTBLANK(GD_CHAM_CONG!U271:AJ271)&gt;=16,1,0)</f>
        <v>0</v>
      </c>
      <c r="K271" s="109">
        <f>VLOOKUP(B271,GD_LCD_HS_LNS!$B$4:$E$1000,4,FALSE)</f>
        <v>3778000</v>
      </c>
      <c r="L271" s="109">
        <f t="shared" si="1"/>
        <v>302240</v>
      </c>
      <c r="M271" s="227">
        <f t="shared" si="2"/>
        <v>56670</v>
      </c>
      <c r="N271" s="227">
        <f t="shared" si="3"/>
        <v>37780</v>
      </c>
      <c r="O271" s="227">
        <f t="shared" si="4"/>
        <v>396690</v>
      </c>
      <c r="P271">
        <f>VLOOKUP(B271,GD_CHAM_CONG!$C$1:$BI$780,58,FALSE)</f>
        <v>0</v>
      </c>
      <c r="Q271">
        <f>VLOOKUP(B271,GD_CHAM_CONG!$C$1:$BJ$780,59,FALSE)</f>
        <v>0</v>
      </c>
    </row>
    <row r="272" spans="1:17" ht="14.25" x14ac:dyDescent="0.2">
      <c r="A272" s="49">
        <v>268</v>
      </c>
      <c r="B272" s="50">
        <f>GD_CHUNG!B272</f>
        <v>11094</v>
      </c>
      <c r="C272" s="50" t="str">
        <f>GD_CHUNG!C272</f>
        <v>Nguyễn Xuân Đỏ</v>
      </c>
      <c r="D272" s="50" t="str">
        <f>GD_CHUNG!D272</f>
        <v>Nhân viên Bốc xếp</v>
      </c>
      <c r="E272" s="136"/>
      <c r="F272" s="138" t="str">
        <f>VLOOKUP($B272,GD_CHUNG!$B$5:$J$991,6,FALSE)</f>
        <v>HD3N</v>
      </c>
      <c r="G272" s="138">
        <f>VLOOKUP($B272,GD_CHUNG!$B$5:$J$991,7,FALSE)</f>
        <v>0</v>
      </c>
      <c r="H272" s="138">
        <f>VLOOKUP($B272,GD_CHUNG!$B$5:$J$991,8,FALSE)</f>
        <v>0</v>
      </c>
      <c r="I272" s="136">
        <f>VLOOKUP($B272,GD_CHUNG!$B$5:$J$991,9,FALSE)</f>
        <v>0</v>
      </c>
      <c r="J272" s="226">
        <f>IF(COUNTBLANK(GD_CHAM_CONG!U272:AJ272)&gt;=16,1,0)</f>
        <v>0</v>
      </c>
      <c r="K272" s="109">
        <f>VLOOKUP(B272,GD_LCD_HS_LNS!$B$4:$E$1000,4,FALSE)</f>
        <v>3778000</v>
      </c>
      <c r="L272" s="109">
        <f t="shared" si="1"/>
        <v>302240</v>
      </c>
      <c r="M272" s="227">
        <f t="shared" si="2"/>
        <v>56670</v>
      </c>
      <c r="N272" s="227">
        <f t="shared" si="3"/>
        <v>37780</v>
      </c>
      <c r="O272" s="227">
        <f t="shared" si="4"/>
        <v>396690</v>
      </c>
      <c r="P272">
        <f>VLOOKUP(B272,GD_CHAM_CONG!$C$1:$BI$780,58,FALSE)</f>
        <v>0</v>
      </c>
      <c r="Q272">
        <f>VLOOKUP(B272,GD_CHAM_CONG!$C$1:$BJ$780,59,FALSE)</f>
        <v>0</v>
      </c>
    </row>
    <row r="273" spans="1:17" ht="14.25" x14ac:dyDescent="0.2">
      <c r="A273" s="49">
        <v>269</v>
      </c>
      <c r="B273" s="50">
        <f>GD_CHUNG!B273</f>
        <v>11095</v>
      </c>
      <c r="C273" s="50" t="str">
        <f>GD_CHUNG!C273</f>
        <v>Đỗ Văn Phụng</v>
      </c>
      <c r="D273" s="50" t="str">
        <f>GD_CHUNG!D273</f>
        <v>Nhân viên Bốc xếp</v>
      </c>
      <c r="E273" s="136"/>
      <c r="F273" s="138" t="str">
        <f>VLOOKUP($B273,GD_CHUNG!$B$5:$J$991,6,FALSE)</f>
        <v>HD3N</v>
      </c>
      <c r="G273" s="138">
        <f>VLOOKUP($B273,GD_CHUNG!$B$5:$J$991,7,FALSE)</f>
        <v>0</v>
      </c>
      <c r="H273" s="138">
        <f>VLOOKUP($B273,GD_CHUNG!$B$5:$J$991,8,FALSE)</f>
        <v>0</v>
      </c>
      <c r="I273" s="136">
        <f>VLOOKUP($B273,GD_CHUNG!$B$5:$J$991,9,FALSE)</f>
        <v>0</v>
      </c>
      <c r="J273" s="226">
        <f>IF(COUNTBLANK(GD_CHAM_CONG!U273:AJ273)&gt;=16,1,0)</f>
        <v>0</v>
      </c>
      <c r="K273" s="109">
        <f>VLOOKUP(B273,GD_LCD_HS_LNS!$B$4:$E$1000,4,FALSE)</f>
        <v>3778000</v>
      </c>
      <c r="L273" s="109">
        <f t="shared" si="1"/>
        <v>302240</v>
      </c>
      <c r="M273" s="227">
        <f t="shared" si="2"/>
        <v>56670</v>
      </c>
      <c r="N273" s="227">
        <f t="shared" si="3"/>
        <v>37780</v>
      </c>
      <c r="O273" s="227">
        <f t="shared" si="4"/>
        <v>396690</v>
      </c>
      <c r="P273">
        <f>VLOOKUP(B273,GD_CHAM_CONG!$C$1:$BI$780,58,FALSE)</f>
        <v>0</v>
      </c>
      <c r="Q273">
        <f>VLOOKUP(B273,GD_CHAM_CONG!$C$1:$BJ$780,59,FALSE)</f>
        <v>0</v>
      </c>
    </row>
    <row r="274" spans="1:17" ht="14.25" x14ac:dyDescent="0.2">
      <c r="A274" s="49">
        <v>270</v>
      </c>
      <c r="B274" s="50">
        <f>GD_CHUNG!B274</f>
        <v>11097</v>
      </c>
      <c r="C274" s="50" t="str">
        <f>GD_CHUNG!C274</f>
        <v>Trần Đình Thăng</v>
      </c>
      <c r="D274" s="50" t="str">
        <f>GD_CHUNG!D274</f>
        <v>Nhân viên Bốc xếp</v>
      </c>
      <c r="E274" s="136"/>
      <c r="F274" s="138" t="str">
        <f>VLOOKUP($B274,GD_CHUNG!$B$5:$J$991,6,FALSE)</f>
        <v>HD3N</v>
      </c>
      <c r="G274" s="138">
        <f>VLOOKUP($B274,GD_CHUNG!$B$5:$J$991,7,FALSE)</f>
        <v>0</v>
      </c>
      <c r="H274" s="138">
        <f>VLOOKUP($B274,GD_CHUNG!$B$5:$J$991,8,FALSE)</f>
        <v>0</v>
      </c>
      <c r="I274" s="136">
        <f>VLOOKUP($B274,GD_CHUNG!$B$5:$J$991,9,FALSE)</f>
        <v>0</v>
      </c>
      <c r="J274" s="226">
        <f>IF(COUNTBLANK(GD_CHAM_CONG!U274:AJ274)&gt;=16,1,0)</f>
        <v>0</v>
      </c>
      <c r="K274" s="109">
        <f>VLOOKUP(B274,GD_LCD_HS_LNS!$B$4:$E$1000,4,FALSE)</f>
        <v>3778000</v>
      </c>
      <c r="L274" s="109">
        <f t="shared" si="1"/>
        <v>302240</v>
      </c>
      <c r="M274" s="227">
        <f t="shared" si="2"/>
        <v>56670</v>
      </c>
      <c r="N274" s="227">
        <f t="shared" si="3"/>
        <v>37780</v>
      </c>
      <c r="O274" s="227">
        <f t="shared" si="4"/>
        <v>396690</v>
      </c>
      <c r="P274">
        <f>VLOOKUP(B274,GD_CHAM_CONG!$C$1:$BI$780,58,FALSE)</f>
        <v>0</v>
      </c>
      <c r="Q274">
        <f>VLOOKUP(B274,GD_CHAM_CONG!$C$1:$BJ$780,59,FALSE)</f>
        <v>0</v>
      </c>
    </row>
    <row r="275" spans="1:17" ht="14.25" x14ac:dyDescent="0.2">
      <c r="A275" s="49">
        <v>271</v>
      </c>
      <c r="B275" s="50">
        <f>GD_CHUNG!B275</f>
        <v>11098</v>
      </c>
      <c r="C275" s="50" t="str">
        <f>GD_CHUNG!C275</f>
        <v>Lương Bá Huỳnh</v>
      </c>
      <c r="D275" s="50" t="str">
        <f>GD_CHUNG!D275</f>
        <v>Nhân viên Bốc xếp</v>
      </c>
      <c r="E275" s="136"/>
      <c r="F275" s="138" t="str">
        <f>VLOOKUP($B275,GD_CHUNG!$B$5:$J$991,6,FALSE)</f>
        <v>HD3N</v>
      </c>
      <c r="G275" s="138">
        <f>VLOOKUP($B275,GD_CHUNG!$B$5:$J$991,7,FALSE)</f>
        <v>0</v>
      </c>
      <c r="H275" s="138">
        <f>VLOOKUP($B275,GD_CHUNG!$B$5:$J$991,8,FALSE)</f>
        <v>0</v>
      </c>
      <c r="I275" s="136">
        <f>VLOOKUP($B275,GD_CHUNG!$B$5:$J$991,9,FALSE)</f>
        <v>0</v>
      </c>
      <c r="J275" s="226">
        <f>IF(COUNTBLANK(GD_CHAM_CONG!U275:AJ275)&gt;=16,1,0)</f>
        <v>0</v>
      </c>
      <c r="K275" s="109">
        <f>VLOOKUP(B275,GD_LCD_HS_LNS!$B$4:$E$1000,4,FALSE)</f>
        <v>3778000</v>
      </c>
      <c r="L275" s="109">
        <f t="shared" si="1"/>
        <v>302240</v>
      </c>
      <c r="M275" s="227">
        <f t="shared" si="2"/>
        <v>56670</v>
      </c>
      <c r="N275" s="227">
        <f t="shared" si="3"/>
        <v>37780</v>
      </c>
      <c r="O275" s="227">
        <f t="shared" si="4"/>
        <v>396690</v>
      </c>
      <c r="P275">
        <f>VLOOKUP(B275,GD_CHAM_CONG!$C$1:$BI$780,58,FALSE)</f>
        <v>0</v>
      </c>
      <c r="Q275">
        <f>VLOOKUP(B275,GD_CHAM_CONG!$C$1:$BJ$780,59,FALSE)</f>
        <v>0</v>
      </c>
    </row>
    <row r="276" spans="1:17" ht="14.25" x14ac:dyDescent="0.2">
      <c r="A276" s="49">
        <v>272</v>
      </c>
      <c r="B276" s="50">
        <f>GD_CHUNG!B276</f>
        <v>12574</v>
      </c>
      <c r="C276" s="50" t="str">
        <f>GD_CHUNG!C276</f>
        <v>Lê Văn Hùng</v>
      </c>
      <c r="D276" s="50" t="str">
        <f>GD_CHUNG!D276</f>
        <v>Nhân viên Bốc xếp</v>
      </c>
      <c r="E276" s="136"/>
      <c r="F276" s="138" t="str">
        <f>VLOOKUP($B276,GD_CHUNG!$B$5:$J$991,6,FALSE)</f>
        <v>HD3N</v>
      </c>
      <c r="G276" s="138">
        <f>VLOOKUP($B276,GD_CHUNG!$B$5:$J$991,7,FALSE)</f>
        <v>0</v>
      </c>
      <c r="H276" s="138">
        <f>VLOOKUP($B276,GD_CHUNG!$B$5:$J$991,8,FALSE)</f>
        <v>0</v>
      </c>
      <c r="I276" s="136">
        <f>VLOOKUP($B276,GD_CHUNG!$B$5:$J$991,9,FALSE)</f>
        <v>0</v>
      </c>
      <c r="J276" s="226">
        <f>IF(COUNTBLANK(GD_CHAM_CONG!U276:AJ276)&gt;=16,1,0)</f>
        <v>0</v>
      </c>
      <c r="K276" s="109">
        <f>VLOOKUP(B276,GD_LCD_HS_LNS!$B$4:$E$1000,4,FALSE)</f>
        <v>3778000</v>
      </c>
      <c r="L276" s="109">
        <f t="shared" si="1"/>
        <v>302240</v>
      </c>
      <c r="M276" s="227">
        <f t="shared" si="2"/>
        <v>56670</v>
      </c>
      <c r="N276" s="227">
        <f t="shared" si="3"/>
        <v>37780</v>
      </c>
      <c r="O276" s="227">
        <f t="shared" si="4"/>
        <v>396690</v>
      </c>
      <c r="P276">
        <f>VLOOKUP(B276,GD_CHAM_CONG!$C$1:$BI$780,58,FALSE)</f>
        <v>0</v>
      </c>
      <c r="Q276">
        <f>VLOOKUP(B276,GD_CHAM_CONG!$C$1:$BJ$780,59,FALSE)</f>
        <v>0</v>
      </c>
    </row>
    <row r="277" spans="1:17" ht="14.25" x14ac:dyDescent="0.2">
      <c r="A277" s="49">
        <v>273</v>
      </c>
      <c r="B277" s="50">
        <f>GD_CHUNG!B277</f>
        <v>12576</v>
      </c>
      <c r="C277" s="50" t="str">
        <f>GD_CHUNG!C277</f>
        <v>Nguyễn Tùng Giang</v>
      </c>
      <c r="D277" s="50" t="str">
        <f>GD_CHUNG!D277</f>
        <v>Nhân viên Bốc xếp</v>
      </c>
      <c r="E277" s="136"/>
      <c r="F277" s="138" t="str">
        <f>VLOOKUP($B277,GD_CHUNG!$B$5:$J$991,6,FALSE)</f>
        <v>HD3N</v>
      </c>
      <c r="G277" s="138">
        <f>VLOOKUP($B277,GD_CHUNG!$B$5:$J$991,7,FALSE)</f>
        <v>0</v>
      </c>
      <c r="H277" s="138">
        <f>VLOOKUP($B277,GD_CHUNG!$B$5:$J$991,8,FALSE)</f>
        <v>0</v>
      </c>
      <c r="I277" s="136">
        <f>VLOOKUP($B277,GD_CHUNG!$B$5:$J$991,9,FALSE)</f>
        <v>0</v>
      </c>
      <c r="J277" s="226">
        <f>IF(COUNTBLANK(GD_CHAM_CONG!U277:AJ277)&gt;=16,1,0)</f>
        <v>0</v>
      </c>
      <c r="K277" s="109">
        <f>VLOOKUP(B277,GD_LCD_HS_LNS!$B$4:$E$1000,4,FALSE)</f>
        <v>3778000</v>
      </c>
      <c r="L277" s="109">
        <f t="shared" si="1"/>
        <v>302240</v>
      </c>
      <c r="M277" s="227">
        <f t="shared" si="2"/>
        <v>56670</v>
      </c>
      <c r="N277" s="227">
        <f t="shared" si="3"/>
        <v>37780</v>
      </c>
      <c r="O277" s="227">
        <f t="shared" si="4"/>
        <v>396690</v>
      </c>
      <c r="P277">
        <f>VLOOKUP(B277,GD_CHAM_CONG!$C$1:$BI$780,58,FALSE)</f>
        <v>0</v>
      </c>
      <c r="Q277">
        <f>VLOOKUP(B277,GD_CHAM_CONG!$C$1:$BJ$780,59,FALSE)</f>
        <v>0</v>
      </c>
    </row>
    <row r="278" spans="1:17" ht="14.25" x14ac:dyDescent="0.2">
      <c r="A278" s="49">
        <v>274</v>
      </c>
      <c r="B278" s="50">
        <f>GD_CHUNG!B278</f>
        <v>12578</v>
      </c>
      <c r="C278" s="50" t="str">
        <f>GD_CHUNG!C278</f>
        <v>Bùi Bảo Long</v>
      </c>
      <c r="D278" s="50" t="str">
        <f>GD_CHUNG!D278</f>
        <v>Nhân viên Bốc xếp</v>
      </c>
      <c r="E278" s="136"/>
      <c r="F278" s="138" t="str">
        <f>VLOOKUP($B278,GD_CHUNG!$B$5:$J$991,6,FALSE)</f>
        <v>HD3N</v>
      </c>
      <c r="G278" s="138">
        <f>VLOOKUP($B278,GD_CHUNG!$B$5:$J$991,7,FALSE)</f>
        <v>0</v>
      </c>
      <c r="H278" s="138">
        <f>VLOOKUP($B278,GD_CHUNG!$B$5:$J$991,8,FALSE)</f>
        <v>0</v>
      </c>
      <c r="I278" s="136">
        <f>VLOOKUP($B278,GD_CHUNG!$B$5:$J$991,9,FALSE)</f>
        <v>0</v>
      </c>
      <c r="J278" s="226">
        <f>IF(COUNTBLANK(GD_CHAM_CONG!U278:AJ278)&gt;=16,1,0)</f>
        <v>0</v>
      </c>
      <c r="K278" s="109">
        <f>VLOOKUP(B278,GD_LCD_HS_LNS!$B$4:$E$1000,4,FALSE)</f>
        <v>3778000</v>
      </c>
      <c r="L278" s="109">
        <f t="shared" si="1"/>
        <v>302240</v>
      </c>
      <c r="M278" s="227">
        <f t="shared" si="2"/>
        <v>56670</v>
      </c>
      <c r="N278" s="227">
        <f t="shared" si="3"/>
        <v>37780</v>
      </c>
      <c r="O278" s="227">
        <f t="shared" si="4"/>
        <v>396690</v>
      </c>
      <c r="P278">
        <f>VLOOKUP(B278,GD_CHAM_CONG!$C$1:$BI$780,58,FALSE)</f>
        <v>0</v>
      </c>
      <c r="Q278">
        <f>VLOOKUP(B278,GD_CHAM_CONG!$C$1:$BJ$780,59,FALSE)</f>
        <v>0</v>
      </c>
    </row>
    <row r="279" spans="1:17" ht="14.25" x14ac:dyDescent="0.2">
      <c r="A279" s="49">
        <v>275</v>
      </c>
      <c r="B279" s="50">
        <f>GD_CHUNG!B279</f>
        <v>12580</v>
      </c>
      <c r="C279" s="50" t="str">
        <f>GD_CHUNG!C279</f>
        <v>Đào Công Duẩn</v>
      </c>
      <c r="D279" s="50" t="str">
        <f>GD_CHUNG!D279</f>
        <v>Nhân viên Bốc xếp</v>
      </c>
      <c r="E279" s="136"/>
      <c r="F279" s="138" t="str">
        <f>VLOOKUP($B279,GD_CHUNG!$B$5:$J$991,6,FALSE)</f>
        <v>HD3N</v>
      </c>
      <c r="G279" s="138">
        <f>VLOOKUP($B279,GD_CHUNG!$B$5:$J$991,7,FALSE)</f>
        <v>0</v>
      </c>
      <c r="H279" s="138">
        <f>VLOOKUP($B279,GD_CHUNG!$B$5:$J$991,8,FALSE)</f>
        <v>0</v>
      </c>
      <c r="I279" s="136">
        <f>VLOOKUP($B279,GD_CHUNG!$B$5:$J$991,9,FALSE)</f>
        <v>0</v>
      </c>
      <c r="J279" s="226">
        <f>IF(COUNTBLANK(GD_CHAM_CONG!U279:AJ279)&gt;=16,1,0)</f>
        <v>0</v>
      </c>
      <c r="K279" s="109">
        <f>VLOOKUP(B279,GD_LCD_HS_LNS!$B$4:$E$1000,4,FALSE)</f>
        <v>3778000</v>
      </c>
      <c r="L279" s="109">
        <f t="shared" si="1"/>
        <v>302240</v>
      </c>
      <c r="M279" s="227">
        <f t="shared" si="2"/>
        <v>56670</v>
      </c>
      <c r="N279" s="227">
        <f t="shared" si="3"/>
        <v>37780</v>
      </c>
      <c r="O279" s="227">
        <f t="shared" si="4"/>
        <v>396690</v>
      </c>
      <c r="P279">
        <f>VLOOKUP(B279,GD_CHAM_CONG!$C$1:$BI$780,58,FALSE)</f>
        <v>0</v>
      </c>
      <c r="Q279">
        <f>VLOOKUP(B279,GD_CHAM_CONG!$C$1:$BJ$780,59,FALSE)</f>
        <v>0</v>
      </c>
    </row>
    <row r="280" spans="1:17" ht="14.25" x14ac:dyDescent="0.2">
      <c r="A280" s="49">
        <v>276</v>
      </c>
      <c r="B280" s="50">
        <f>GD_CHUNG!B280</f>
        <v>12581</v>
      </c>
      <c r="C280" s="50" t="str">
        <f>GD_CHUNG!C280</f>
        <v>Nguyễn Gia Thắng</v>
      </c>
      <c r="D280" s="50" t="str">
        <f>GD_CHUNG!D280</f>
        <v>Nhân viên Bốc xếp</v>
      </c>
      <c r="E280" s="136"/>
      <c r="F280" s="138" t="str">
        <f>VLOOKUP($B280,GD_CHUNG!$B$5:$J$991,6,FALSE)</f>
        <v>HD3N</v>
      </c>
      <c r="G280" s="138">
        <f>VLOOKUP($B280,GD_CHUNG!$B$5:$J$991,7,FALSE)</f>
        <v>0</v>
      </c>
      <c r="H280" s="138">
        <f>VLOOKUP($B280,GD_CHUNG!$B$5:$J$991,8,FALSE)</f>
        <v>0</v>
      </c>
      <c r="I280" s="136">
        <f>VLOOKUP($B280,GD_CHUNG!$B$5:$J$991,9,FALSE)</f>
        <v>0</v>
      </c>
      <c r="J280" s="226">
        <f>IF(COUNTBLANK(GD_CHAM_CONG!U280:AJ280)&gt;=16,1,0)</f>
        <v>0</v>
      </c>
      <c r="K280" s="109">
        <f>VLOOKUP(B280,GD_LCD_HS_LNS!$B$4:$E$1000,4,FALSE)</f>
        <v>3778000</v>
      </c>
      <c r="L280" s="109">
        <f t="shared" si="1"/>
        <v>302240</v>
      </c>
      <c r="M280" s="227">
        <f t="shared" si="2"/>
        <v>56670</v>
      </c>
      <c r="N280" s="227">
        <f t="shared" si="3"/>
        <v>37780</v>
      </c>
      <c r="O280" s="227">
        <f t="shared" si="4"/>
        <v>396690</v>
      </c>
      <c r="P280">
        <f>VLOOKUP(B280,GD_CHAM_CONG!$C$1:$BI$780,58,FALSE)</f>
        <v>0</v>
      </c>
      <c r="Q280">
        <f>VLOOKUP(B280,GD_CHAM_CONG!$C$1:$BJ$780,59,FALSE)</f>
        <v>0</v>
      </c>
    </row>
    <row r="281" spans="1:17" ht="14.25" x14ac:dyDescent="0.2">
      <c r="A281" s="49">
        <v>277</v>
      </c>
      <c r="B281" s="50">
        <f>GD_CHUNG!B281</f>
        <v>12583</v>
      </c>
      <c r="C281" s="50" t="str">
        <f>GD_CHUNG!C281</f>
        <v>Nguyễn Huy Đáp</v>
      </c>
      <c r="D281" s="50" t="str">
        <f>GD_CHUNG!D281</f>
        <v>Nhân viên Bốc xếp</v>
      </c>
      <c r="E281" s="136"/>
      <c r="F281" s="138" t="str">
        <f>VLOOKUP($B281,GD_CHUNG!$B$5:$J$991,6,FALSE)</f>
        <v>HD3N</v>
      </c>
      <c r="G281" s="138">
        <f>VLOOKUP($B281,GD_CHUNG!$B$5:$J$991,7,FALSE)</f>
        <v>0</v>
      </c>
      <c r="H281" s="138">
        <f>VLOOKUP($B281,GD_CHUNG!$B$5:$J$991,8,FALSE)</f>
        <v>0</v>
      </c>
      <c r="I281" s="136">
        <f>VLOOKUP($B281,GD_CHUNG!$B$5:$J$991,9,FALSE)</f>
        <v>0</v>
      </c>
      <c r="J281" s="226">
        <f>IF(COUNTBLANK(GD_CHAM_CONG!U281:AJ281)&gt;=16,1,0)</f>
        <v>0</v>
      </c>
      <c r="K281" s="109">
        <f>VLOOKUP(B281,GD_LCD_HS_LNS!$B$4:$E$1000,4,FALSE)</f>
        <v>3778000</v>
      </c>
      <c r="L281" s="109">
        <f t="shared" si="1"/>
        <v>302240</v>
      </c>
      <c r="M281" s="227">
        <f t="shared" si="2"/>
        <v>56670</v>
      </c>
      <c r="N281" s="227">
        <f t="shared" si="3"/>
        <v>37780</v>
      </c>
      <c r="O281" s="227">
        <f t="shared" si="4"/>
        <v>396690</v>
      </c>
      <c r="P281">
        <f>VLOOKUP(B281,GD_CHAM_CONG!$C$1:$BI$780,58,FALSE)</f>
        <v>0</v>
      </c>
      <c r="Q281">
        <f>VLOOKUP(B281,GD_CHAM_CONG!$C$1:$BJ$780,59,FALSE)</f>
        <v>0</v>
      </c>
    </row>
    <row r="282" spans="1:17" ht="14.25" x14ac:dyDescent="0.2">
      <c r="A282" s="49">
        <v>278</v>
      </c>
      <c r="B282" s="50">
        <f>GD_CHUNG!B282</f>
        <v>12584</v>
      </c>
      <c r="C282" s="50" t="str">
        <f>GD_CHUNG!C282</f>
        <v>Lê Văn Thịnh</v>
      </c>
      <c r="D282" s="50" t="str">
        <f>GD_CHUNG!D282</f>
        <v>Nhân viên Bốc xếp</v>
      </c>
      <c r="E282" s="136"/>
      <c r="F282" s="138" t="str">
        <f>VLOOKUP($B282,GD_CHUNG!$B$5:$J$991,6,FALSE)</f>
        <v>HD3N</v>
      </c>
      <c r="G282" s="138">
        <f>VLOOKUP($B282,GD_CHUNG!$B$5:$J$991,7,FALSE)</f>
        <v>0</v>
      </c>
      <c r="H282" s="138">
        <f>VLOOKUP($B282,GD_CHUNG!$B$5:$J$991,8,FALSE)</f>
        <v>0</v>
      </c>
      <c r="I282" s="136">
        <f>VLOOKUP($B282,GD_CHUNG!$B$5:$J$991,9,FALSE)</f>
        <v>0</v>
      </c>
      <c r="J282" s="226">
        <f>IF(COUNTBLANK(GD_CHAM_CONG!U282:AJ282)&gt;=16,1,0)</f>
        <v>0</v>
      </c>
      <c r="K282" s="109">
        <f>VLOOKUP(B282,GD_LCD_HS_LNS!$B$4:$E$1000,4,FALSE)</f>
        <v>3778000</v>
      </c>
      <c r="L282" s="109">
        <f t="shared" si="1"/>
        <v>302240</v>
      </c>
      <c r="M282" s="227">
        <f t="shared" si="2"/>
        <v>56670</v>
      </c>
      <c r="N282" s="227">
        <f t="shared" si="3"/>
        <v>37780</v>
      </c>
      <c r="O282" s="227">
        <f t="shared" si="4"/>
        <v>396690</v>
      </c>
      <c r="P282">
        <f>VLOOKUP(B282,GD_CHAM_CONG!$C$1:$BI$780,58,FALSE)</f>
        <v>0</v>
      </c>
      <c r="Q282">
        <f>VLOOKUP(B282,GD_CHAM_CONG!$C$1:$BJ$780,59,FALSE)</f>
        <v>0</v>
      </c>
    </row>
    <row r="283" spans="1:17" ht="14.25" x14ac:dyDescent="0.2">
      <c r="A283" s="49">
        <v>279</v>
      </c>
      <c r="B283" s="50">
        <f>GD_CHUNG!B283</f>
        <v>12585</v>
      </c>
      <c r="C283" s="50" t="str">
        <f>GD_CHUNG!C283</f>
        <v>Nguyễn Tuấn Anh</v>
      </c>
      <c r="D283" s="50" t="str">
        <f>GD_CHUNG!D283</f>
        <v>Nhân viên Bốc xếp</v>
      </c>
      <c r="E283" s="136"/>
      <c r="F283" s="138" t="str">
        <f>VLOOKUP($B283,GD_CHUNG!$B$5:$J$991,6,FALSE)</f>
        <v>HD3N</v>
      </c>
      <c r="G283" s="138">
        <f>VLOOKUP($B283,GD_CHUNG!$B$5:$J$991,7,FALSE)</f>
        <v>0</v>
      </c>
      <c r="H283" s="138">
        <f>VLOOKUP($B283,GD_CHUNG!$B$5:$J$991,8,FALSE)</f>
        <v>0</v>
      </c>
      <c r="I283" s="136">
        <f>VLOOKUP($B283,GD_CHUNG!$B$5:$J$991,9,FALSE)</f>
        <v>0</v>
      </c>
      <c r="J283" s="226">
        <f>IF(COUNTBLANK(GD_CHAM_CONG!U283:AJ283)&gt;=16,1,0)</f>
        <v>0</v>
      </c>
      <c r="K283" s="109">
        <f>VLOOKUP(B283,GD_LCD_HS_LNS!$B$4:$E$1000,4,FALSE)</f>
        <v>3778000</v>
      </c>
      <c r="L283" s="109">
        <f t="shared" si="1"/>
        <v>302240</v>
      </c>
      <c r="M283" s="227">
        <f t="shared" si="2"/>
        <v>56670</v>
      </c>
      <c r="N283" s="227">
        <f t="shared" si="3"/>
        <v>37780</v>
      </c>
      <c r="O283" s="227">
        <f t="shared" si="4"/>
        <v>396690</v>
      </c>
      <c r="P283">
        <f>VLOOKUP(B283,GD_CHAM_CONG!$C$1:$BI$780,58,FALSE)</f>
        <v>0</v>
      </c>
      <c r="Q283">
        <f>VLOOKUP(B283,GD_CHAM_CONG!$C$1:$BJ$780,59,FALSE)</f>
        <v>0</v>
      </c>
    </row>
    <row r="284" spans="1:17" ht="14.25" x14ac:dyDescent="0.2">
      <c r="A284" s="49">
        <v>280</v>
      </c>
      <c r="B284" s="50">
        <f>GD_CHUNG!B284</f>
        <v>12586</v>
      </c>
      <c r="C284" s="50" t="str">
        <f>GD_CHUNG!C284</f>
        <v>Phạm Văn Trường</v>
      </c>
      <c r="D284" s="50" t="str">
        <f>GD_CHUNG!D284</f>
        <v>Nhân viên Bốc xếp</v>
      </c>
      <c r="E284" s="136"/>
      <c r="F284" s="138" t="str">
        <f>VLOOKUP($B284,GD_CHUNG!$B$5:$J$991,6,FALSE)</f>
        <v>HD3N</v>
      </c>
      <c r="G284" s="138">
        <f>VLOOKUP($B284,GD_CHUNG!$B$5:$J$991,7,FALSE)</f>
        <v>0</v>
      </c>
      <c r="H284" s="138">
        <f>VLOOKUP($B284,GD_CHUNG!$B$5:$J$991,8,FALSE)</f>
        <v>0</v>
      </c>
      <c r="I284" s="136">
        <f>VLOOKUP($B284,GD_CHUNG!$B$5:$J$991,9,FALSE)</f>
        <v>0</v>
      </c>
      <c r="J284" s="226">
        <f>IF(COUNTBLANK(GD_CHAM_CONG!U284:AJ284)&gt;=16,1,0)</f>
        <v>0</v>
      </c>
      <c r="K284" s="109">
        <f>VLOOKUP(B284,GD_LCD_HS_LNS!$B$4:$E$1000,4,FALSE)</f>
        <v>3778000</v>
      </c>
      <c r="L284" s="109">
        <f t="shared" si="1"/>
        <v>302240</v>
      </c>
      <c r="M284" s="227">
        <f t="shared" si="2"/>
        <v>56670</v>
      </c>
      <c r="N284" s="227">
        <f t="shared" si="3"/>
        <v>37780</v>
      </c>
      <c r="O284" s="227">
        <f t="shared" si="4"/>
        <v>396690</v>
      </c>
      <c r="P284">
        <f>VLOOKUP(B284,GD_CHAM_CONG!$C$1:$BI$780,58,FALSE)</f>
        <v>0</v>
      </c>
      <c r="Q284">
        <f>VLOOKUP(B284,GD_CHAM_CONG!$C$1:$BJ$780,59,FALSE)</f>
        <v>0</v>
      </c>
    </row>
    <row r="285" spans="1:17" ht="14.25" x14ac:dyDescent="0.2">
      <c r="A285" s="49">
        <v>281</v>
      </c>
      <c r="B285" s="50">
        <f>GD_CHUNG!B285</f>
        <v>12587</v>
      </c>
      <c r="C285" s="50" t="str">
        <f>GD_CHUNG!C285</f>
        <v>Nguyễn Minh Dũng</v>
      </c>
      <c r="D285" s="50" t="str">
        <f>GD_CHUNG!D285</f>
        <v>Nhân viên Bốc xếp</v>
      </c>
      <c r="E285" s="136"/>
      <c r="F285" s="138" t="str">
        <f>VLOOKUP($B285,GD_CHUNG!$B$5:$J$991,6,FALSE)</f>
        <v>HD3N</v>
      </c>
      <c r="G285" s="138">
        <f>VLOOKUP($B285,GD_CHUNG!$B$5:$J$991,7,FALSE)</f>
        <v>0</v>
      </c>
      <c r="H285" s="138">
        <f>VLOOKUP($B285,GD_CHUNG!$B$5:$J$991,8,FALSE)</f>
        <v>0</v>
      </c>
      <c r="I285" s="136">
        <f>VLOOKUP($B285,GD_CHUNG!$B$5:$J$991,9,FALSE)</f>
        <v>0</v>
      </c>
      <c r="J285" s="226">
        <f>IF(COUNTBLANK(GD_CHAM_CONG!U285:AJ285)&gt;=16,1,0)</f>
        <v>0</v>
      </c>
      <c r="K285" s="109">
        <f>VLOOKUP(B285,GD_LCD_HS_LNS!$B$4:$E$1000,4,FALSE)</f>
        <v>3778000</v>
      </c>
      <c r="L285" s="109">
        <f t="shared" si="1"/>
        <v>302240</v>
      </c>
      <c r="M285" s="227">
        <f t="shared" si="2"/>
        <v>56670</v>
      </c>
      <c r="N285" s="227">
        <f t="shared" si="3"/>
        <v>37780</v>
      </c>
      <c r="O285" s="227">
        <f t="shared" si="4"/>
        <v>396690</v>
      </c>
      <c r="P285">
        <f>VLOOKUP(B285,GD_CHAM_CONG!$C$1:$BI$780,58,FALSE)</f>
        <v>0</v>
      </c>
      <c r="Q285">
        <f>VLOOKUP(B285,GD_CHAM_CONG!$C$1:$BJ$780,59,FALSE)</f>
        <v>0</v>
      </c>
    </row>
    <row r="286" spans="1:17" ht="14.25" x14ac:dyDescent="0.2">
      <c r="A286" s="49">
        <v>282</v>
      </c>
      <c r="B286" s="50">
        <f>GD_CHUNG!B286</f>
        <v>12588</v>
      </c>
      <c r="C286" s="50" t="str">
        <f>GD_CHUNG!C286</f>
        <v>Đào Huy Phong</v>
      </c>
      <c r="D286" s="50" t="str">
        <f>GD_CHUNG!D286</f>
        <v>Nhân viên Bốc xếp</v>
      </c>
      <c r="E286" s="136"/>
      <c r="F286" s="138" t="str">
        <f>VLOOKUP($B286,GD_CHUNG!$B$5:$J$991,6,FALSE)</f>
        <v>HD3N</v>
      </c>
      <c r="G286" s="138">
        <f>VLOOKUP($B286,GD_CHUNG!$B$5:$J$991,7,FALSE)</f>
        <v>0</v>
      </c>
      <c r="H286" s="138">
        <f>VLOOKUP($B286,GD_CHUNG!$B$5:$J$991,8,FALSE)</f>
        <v>0</v>
      </c>
      <c r="I286" s="136">
        <f>VLOOKUP($B286,GD_CHUNG!$B$5:$J$991,9,FALSE)</f>
        <v>0</v>
      </c>
      <c r="J286" s="226">
        <f>IF(COUNTBLANK(GD_CHAM_CONG!U286:AJ286)&gt;=16,1,0)</f>
        <v>0</v>
      </c>
      <c r="K286" s="109">
        <f>VLOOKUP(B286,GD_LCD_HS_LNS!$B$4:$E$1000,4,FALSE)</f>
        <v>3778000</v>
      </c>
      <c r="L286" s="109">
        <f t="shared" si="1"/>
        <v>302240</v>
      </c>
      <c r="M286" s="227">
        <f t="shared" si="2"/>
        <v>56670</v>
      </c>
      <c r="N286" s="227">
        <f t="shared" si="3"/>
        <v>37780</v>
      </c>
      <c r="O286" s="227">
        <f t="shared" si="4"/>
        <v>396690</v>
      </c>
      <c r="P286">
        <f>VLOOKUP(B286,GD_CHAM_CONG!$C$1:$BI$780,58,FALSE)</f>
        <v>0</v>
      </c>
      <c r="Q286">
        <f>VLOOKUP(B286,GD_CHAM_CONG!$C$1:$BJ$780,59,FALSE)</f>
        <v>0</v>
      </c>
    </row>
    <row r="287" spans="1:17" ht="14.25" x14ac:dyDescent="0.2">
      <c r="A287" s="49">
        <v>283</v>
      </c>
      <c r="B287" s="50">
        <f>GD_CHUNG!B287</f>
        <v>12589</v>
      </c>
      <c r="C287" s="50" t="str">
        <f>GD_CHUNG!C287</f>
        <v>Lê Văn Thiện</v>
      </c>
      <c r="D287" s="50" t="str">
        <f>GD_CHUNG!D287</f>
        <v>Nhân viên Bốc xếp</v>
      </c>
      <c r="E287" s="136"/>
      <c r="F287" s="138" t="str">
        <f>VLOOKUP($B287,GD_CHUNG!$B$5:$J$991,6,FALSE)</f>
        <v>HD3N</v>
      </c>
      <c r="G287" s="138">
        <f>VLOOKUP($B287,GD_CHUNG!$B$5:$J$991,7,FALSE)</f>
        <v>0</v>
      </c>
      <c r="H287" s="138">
        <f>VLOOKUP($B287,GD_CHUNG!$B$5:$J$991,8,FALSE)</f>
        <v>0</v>
      </c>
      <c r="I287" s="136">
        <f>VLOOKUP($B287,GD_CHUNG!$B$5:$J$991,9,FALSE)</f>
        <v>0</v>
      </c>
      <c r="J287" s="226">
        <f>IF(COUNTBLANK(GD_CHAM_CONG!U287:AJ287)&gt;=16,1,0)</f>
        <v>0</v>
      </c>
      <c r="K287" s="109">
        <f>VLOOKUP(B287,GD_LCD_HS_LNS!$B$4:$E$1000,4,FALSE)</f>
        <v>3778000</v>
      </c>
      <c r="L287" s="109">
        <f t="shared" si="1"/>
        <v>302240</v>
      </c>
      <c r="M287" s="227">
        <f t="shared" si="2"/>
        <v>56670</v>
      </c>
      <c r="N287" s="227">
        <f t="shared" si="3"/>
        <v>37780</v>
      </c>
      <c r="O287" s="227">
        <f t="shared" si="4"/>
        <v>396690</v>
      </c>
      <c r="P287">
        <f>VLOOKUP(B287,GD_CHAM_CONG!$C$1:$BI$780,58,FALSE)</f>
        <v>0</v>
      </c>
      <c r="Q287">
        <f>VLOOKUP(B287,GD_CHAM_CONG!$C$1:$BJ$780,59,FALSE)</f>
        <v>0</v>
      </c>
    </row>
    <row r="288" spans="1:17" ht="14.25" x14ac:dyDescent="0.2">
      <c r="A288" s="49">
        <v>284</v>
      </c>
      <c r="B288" s="50">
        <f>GD_CHUNG!B288</f>
        <v>12591</v>
      </c>
      <c r="C288" s="50" t="str">
        <f>GD_CHUNG!C288</f>
        <v>Nguyễn Xuân Quý</v>
      </c>
      <c r="D288" s="50" t="str">
        <f>GD_CHUNG!D288</f>
        <v>Nhân viên Bốc xếp</v>
      </c>
      <c r="E288" s="136"/>
      <c r="F288" s="138" t="str">
        <f>VLOOKUP($B288,GD_CHUNG!$B$5:$J$991,6,FALSE)</f>
        <v>HD3N</v>
      </c>
      <c r="G288" s="138">
        <f>VLOOKUP($B288,GD_CHUNG!$B$5:$J$991,7,FALSE)</f>
        <v>0</v>
      </c>
      <c r="H288" s="138">
        <f>VLOOKUP($B288,GD_CHUNG!$B$5:$J$991,8,FALSE)</f>
        <v>0</v>
      </c>
      <c r="I288" s="136">
        <f>VLOOKUP($B288,GD_CHUNG!$B$5:$J$991,9,FALSE)</f>
        <v>0</v>
      </c>
      <c r="J288" s="226">
        <f>IF(COUNTBLANK(GD_CHAM_CONG!U288:AJ288)&gt;=16,1,0)</f>
        <v>0</v>
      </c>
      <c r="K288" s="109">
        <f>VLOOKUP(B288,GD_LCD_HS_LNS!$B$4:$E$1000,4,FALSE)</f>
        <v>3778000</v>
      </c>
      <c r="L288" s="109">
        <f t="shared" si="1"/>
        <v>302240</v>
      </c>
      <c r="M288" s="227">
        <f t="shared" si="2"/>
        <v>56670</v>
      </c>
      <c r="N288" s="227">
        <f t="shared" si="3"/>
        <v>37780</v>
      </c>
      <c r="O288" s="227">
        <f t="shared" si="4"/>
        <v>396690</v>
      </c>
      <c r="P288">
        <f>VLOOKUP(B288,GD_CHAM_CONG!$C$1:$BI$780,58,FALSE)</f>
        <v>0</v>
      </c>
      <c r="Q288">
        <f>VLOOKUP(B288,GD_CHAM_CONG!$C$1:$BJ$780,59,FALSE)</f>
        <v>0</v>
      </c>
    </row>
    <row r="289" spans="1:17" ht="14.25" x14ac:dyDescent="0.2">
      <c r="A289" s="49">
        <v>285</v>
      </c>
      <c r="B289" s="50">
        <f>GD_CHUNG!B289</f>
        <v>12592</v>
      </c>
      <c r="C289" s="50" t="str">
        <f>GD_CHUNG!C289</f>
        <v>Lê Minh Huy</v>
      </c>
      <c r="D289" s="50" t="str">
        <f>GD_CHUNG!D289</f>
        <v>Nhân viên Bốc xếp</v>
      </c>
      <c r="E289" s="136"/>
      <c r="F289" s="138" t="str">
        <f>VLOOKUP($B289,GD_CHUNG!$B$5:$J$991,6,FALSE)</f>
        <v>HD3N</v>
      </c>
      <c r="G289" s="138">
        <f>VLOOKUP($B289,GD_CHUNG!$B$5:$J$991,7,FALSE)</f>
        <v>0</v>
      </c>
      <c r="H289" s="138">
        <f>VLOOKUP($B289,GD_CHUNG!$B$5:$J$991,8,FALSE)</f>
        <v>0</v>
      </c>
      <c r="I289" s="136">
        <f>VLOOKUP($B289,GD_CHUNG!$B$5:$J$991,9,FALSE)</f>
        <v>0</v>
      </c>
      <c r="J289" s="226">
        <f>IF(COUNTBLANK(GD_CHAM_CONG!U289:AJ289)&gt;=16,1,0)</f>
        <v>0</v>
      </c>
      <c r="K289" s="109">
        <f>VLOOKUP(B289,GD_LCD_HS_LNS!$B$4:$E$1000,4,FALSE)</f>
        <v>3778000</v>
      </c>
      <c r="L289" s="109">
        <f t="shared" si="1"/>
        <v>302240</v>
      </c>
      <c r="M289" s="227">
        <f t="shared" si="2"/>
        <v>56670</v>
      </c>
      <c r="N289" s="227">
        <f t="shared" si="3"/>
        <v>37780</v>
      </c>
      <c r="O289" s="227">
        <f t="shared" si="4"/>
        <v>396690</v>
      </c>
      <c r="P289">
        <f>VLOOKUP(B289,GD_CHAM_CONG!$C$1:$BI$780,58,FALSE)</f>
        <v>0</v>
      </c>
      <c r="Q289">
        <f>VLOOKUP(B289,GD_CHAM_CONG!$C$1:$BJ$780,59,FALSE)</f>
        <v>0</v>
      </c>
    </row>
    <row r="290" spans="1:17" ht="14.25" x14ac:dyDescent="0.2">
      <c r="A290" s="49">
        <v>286</v>
      </c>
      <c r="B290" s="50">
        <f>GD_CHUNG!B290</f>
        <v>13424</v>
      </c>
      <c r="C290" s="50" t="str">
        <f>GD_CHUNG!C290</f>
        <v>Bùi Tuấn Anh</v>
      </c>
      <c r="D290" s="50" t="str">
        <f>GD_CHUNG!D290</f>
        <v>Nhân viên Bốc xếp</v>
      </c>
      <c r="E290" s="136"/>
      <c r="F290" s="138" t="str">
        <f>VLOOKUP($B290,GD_CHUNG!$B$5:$J$991,6,FALSE)</f>
        <v>HD3N</v>
      </c>
      <c r="G290" s="138">
        <f>VLOOKUP($B290,GD_CHUNG!$B$5:$J$991,7,FALSE)</f>
        <v>0</v>
      </c>
      <c r="H290" s="138">
        <f>VLOOKUP($B290,GD_CHUNG!$B$5:$J$991,8,FALSE)</f>
        <v>0</v>
      </c>
      <c r="I290" s="136">
        <f>VLOOKUP($B290,GD_CHUNG!$B$5:$J$991,9,FALSE)</f>
        <v>0</v>
      </c>
      <c r="J290" s="226">
        <f>IF(COUNTBLANK(GD_CHAM_CONG!U290:AJ290)&gt;=16,1,0)</f>
        <v>0</v>
      </c>
      <c r="K290" s="109">
        <f>VLOOKUP(B290,GD_LCD_HS_LNS!$B$4:$E$1000,4,FALSE)</f>
        <v>3778000</v>
      </c>
      <c r="L290" s="109">
        <f t="shared" si="1"/>
        <v>302240</v>
      </c>
      <c r="M290" s="227">
        <f t="shared" si="2"/>
        <v>56670</v>
      </c>
      <c r="N290" s="227">
        <f t="shared" si="3"/>
        <v>37780</v>
      </c>
      <c r="O290" s="227">
        <f t="shared" si="4"/>
        <v>396690</v>
      </c>
      <c r="P290">
        <f>VLOOKUP(B290,GD_CHAM_CONG!$C$1:$BI$780,58,FALSE)</f>
        <v>0</v>
      </c>
      <c r="Q290">
        <f>VLOOKUP(B290,GD_CHAM_CONG!$C$1:$BJ$780,59,FALSE)</f>
        <v>0</v>
      </c>
    </row>
    <row r="291" spans="1:17" ht="14.25" x14ac:dyDescent="0.2">
      <c r="A291" s="49">
        <v>287</v>
      </c>
      <c r="B291" s="50">
        <f>GD_CHUNG!B291</f>
        <v>13425</v>
      </c>
      <c r="C291" s="50" t="str">
        <f>GD_CHUNG!C291</f>
        <v>Nguyễn Duy Trinh</v>
      </c>
      <c r="D291" s="50" t="str">
        <f>GD_CHUNG!D291</f>
        <v>Nhân viên Bốc xếp</v>
      </c>
      <c r="E291" s="136"/>
      <c r="F291" s="138" t="str">
        <f>VLOOKUP($B291,GD_CHUNG!$B$5:$J$991,6,FALSE)</f>
        <v>HD3N</v>
      </c>
      <c r="G291" s="138">
        <f>VLOOKUP($B291,GD_CHUNG!$B$5:$J$991,7,FALSE)</f>
        <v>0</v>
      </c>
      <c r="H291" s="138">
        <f>VLOOKUP($B291,GD_CHUNG!$B$5:$J$991,8,FALSE)</f>
        <v>0</v>
      </c>
      <c r="I291" s="136">
        <f>VLOOKUP($B291,GD_CHUNG!$B$5:$J$991,9,FALSE)</f>
        <v>0</v>
      </c>
      <c r="J291" s="226">
        <f>IF(COUNTBLANK(GD_CHAM_CONG!U291:AJ291)&gt;=16,1,0)</f>
        <v>0</v>
      </c>
      <c r="K291" s="109">
        <f>VLOOKUP(B291,GD_LCD_HS_LNS!$B$4:$E$1000,4,FALSE)</f>
        <v>3778000</v>
      </c>
      <c r="L291" s="109">
        <f t="shared" si="1"/>
        <v>302240</v>
      </c>
      <c r="M291" s="227">
        <f t="shared" si="2"/>
        <v>56670</v>
      </c>
      <c r="N291" s="227">
        <f t="shared" si="3"/>
        <v>37780</v>
      </c>
      <c r="O291" s="227">
        <f t="shared" si="4"/>
        <v>396690</v>
      </c>
      <c r="P291">
        <f>VLOOKUP(B291,GD_CHAM_CONG!$C$1:$BI$780,58,FALSE)</f>
        <v>0</v>
      </c>
      <c r="Q291">
        <f>VLOOKUP(B291,GD_CHAM_CONG!$C$1:$BJ$780,59,FALSE)</f>
        <v>0</v>
      </c>
    </row>
    <row r="292" spans="1:17" ht="14.25" x14ac:dyDescent="0.2">
      <c r="A292" s="49">
        <v>288</v>
      </c>
      <c r="B292" s="50">
        <f>GD_CHUNG!B292</f>
        <v>13436</v>
      </c>
      <c r="C292" s="50" t="str">
        <f>GD_CHUNG!C292</f>
        <v>Lê Văn Thư</v>
      </c>
      <c r="D292" s="50" t="str">
        <f>GD_CHUNG!D292</f>
        <v>Nhân viên Bốc xếp</v>
      </c>
      <c r="E292" s="136"/>
      <c r="F292" s="138" t="str">
        <f>VLOOKUP($B292,GD_CHUNG!$B$5:$J$991,6,FALSE)</f>
        <v>HD3N</v>
      </c>
      <c r="G292" s="138">
        <f>VLOOKUP($B292,GD_CHUNG!$B$5:$J$991,7,FALSE)</f>
        <v>0</v>
      </c>
      <c r="H292" s="138">
        <f>VLOOKUP($B292,GD_CHUNG!$B$5:$J$991,8,FALSE)</f>
        <v>0</v>
      </c>
      <c r="I292" s="136">
        <f>VLOOKUP($B292,GD_CHUNG!$B$5:$J$991,9,FALSE)</f>
        <v>0</v>
      </c>
      <c r="J292" s="226">
        <f>IF(COUNTBLANK(GD_CHAM_CONG!U292:AJ292)&gt;=16,1,0)</f>
        <v>0</v>
      </c>
      <c r="K292" s="109">
        <f>VLOOKUP(B292,GD_LCD_HS_LNS!$B$4:$E$1000,4,FALSE)</f>
        <v>3778000</v>
      </c>
      <c r="L292" s="109">
        <f t="shared" si="1"/>
        <v>302240</v>
      </c>
      <c r="M292" s="227">
        <f t="shared" si="2"/>
        <v>56670</v>
      </c>
      <c r="N292" s="227">
        <f t="shared" si="3"/>
        <v>37780</v>
      </c>
      <c r="O292" s="227">
        <f t="shared" si="4"/>
        <v>396690</v>
      </c>
      <c r="P292">
        <f>VLOOKUP(B292,GD_CHAM_CONG!$C$1:$BI$780,58,FALSE)</f>
        <v>0</v>
      </c>
      <c r="Q292">
        <f>VLOOKUP(B292,GD_CHAM_CONG!$C$1:$BJ$780,59,FALSE)</f>
        <v>0</v>
      </c>
    </row>
    <row r="293" spans="1:17" ht="14.25" x14ac:dyDescent="0.2">
      <c r="A293" s="49">
        <v>289</v>
      </c>
      <c r="B293" s="50">
        <f>GD_CHUNG!B293</f>
        <v>13437</v>
      </c>
      <c r="C293" s="50" t="str">
        <f>GD_CHUNG!C293</f>
        <v>Phạm Ngọc Huấn</v>
      </c>
      <c r="D293" s="50" t="str">
        <f>GD_CHUNG!D293</f>
        <v>Nhân viên Bốc xếp</v>
      </c>
      <c r="E293" s="136"/>
      <c r="F293" s="138" t="str">
        <f>VLOOKUP($B293,GD_CHUNG!$B$5:$J$991,6,FALSE)</f>
        <v>HD3N</v>
      </c>
      <c r="G293" s="138">
        <f>VLOOKUP($B293,GD_CHUNG!$B$5:$J$991,7,FALSE)</f>
        <v>0</v>
      </c>
      <c r="H293" s="138">
        <f>VLOOKUP($B293,GD_CHUNG!$B$5:$J$991,8,FALSE)</f>
        <v>0</v>
      </c>
      <c r="I293" s="136">
        <f>VLOOKUP($B293,GD_CHUNG!$B$5:$J$991,9,FALSE)</f>
        <v>0</v>
      </c>
      <c r="J293" s="226">
        <f>IF(COUNTBLANK(GD_CHAM_CONG!U293:AJ293)&gt;=16,1,0)</f>
        <v>0</v>
      </c>
      <c r="K293" s="109">
        <f>VLOOKUP(B293,GD_LCD_HS_LNS!$B$4:$E$1000,4,FALSE)</f>
        <v>3778000</v>
      </c>
      <c r="L293" s="109">
        <f t="shared" si="1"/>
        <v>302240</v>
      </c>
      <c r="M293" s="227">
        <f t="shared" si="2"/>
        <v>56670</v>
      </c>
      <c r="N293" s="227">
        <f t="shared" si="3"/>
        <v>37780</v>
      </c>
      <c r="O293" s="227">
        <f t="shared" si="4"/>
        <v>396690</v>
      </c>
      <c r="P293">
        <f>VLOOKUP(B293,GD_CHAM_CONG!$C$1:$BI$780,58,FALSE)</f>
        <v>0</v>
      </c>
      <c r="Q293">
        <f>VLOOKUP(B293,GD_CHAM_CONG!$C$1:$BJ$780,59,FALSE)</f>
        <v>0</v>
      </c>
    </row>
    <row r="294" spans="1:17" ht="14.25" x14ac:dyDescent="0.2">
      <c r="A294" s="49">
        <v>290</v>
      </c>
      <c r="B294" s="50">
        <f>GD_CHUNG!B294</f>
        <v>13446</v>
      </c>
      <c r="C294" s="50" t="str">
        <f>GD_CHUNG!C294</f>
        <v>Dương Công Tú</v>
      </c>
      <c r="D294" s="50" t="str">
        <f>GD_CHUNG!D294</f>
        <v>Nhân viên Bốc xếp</v>
      </c>
      <c r="E294" s="136"/>
      <c r="F294" s="138" t="str">
        <f>VLOOKUP($B294,GD_CHUNG!$B$5:$J$991,6,FALSE)</f>
        <v>HD3N</v>
      </c>
      <c r="G294" s="138">
        <f>VLOOKUP($B294,GD_CHUNG!$B$5:$J$991,7,FALSE)</f>
        <v>0</v>
      </c>
      <c r="H294" s="138">
        <f>VLOOKUP($B294,GD_CHUNG!$B$5:$J$991,8,FALSE)</f>
        <v>0</v>
      </c>
      <c r="I294" s="136">
        <f>VLOOKUP($B294,GD_CHUNG!$B$5:$J$991,9,FALSE)</f>
        <v>0</v>
      </c>
      <c r="J294" s="226">
        <f>IF(COUNTBLANK(GD_CHAM_CONG!U294:AJ294)&gt;=16,1,0)</f>
        <v>0</v>
      </c>
      <c r="K294" s="109">
        <f>VLOOKUP(B294,GD_LCD_HS_LNS!$B$4:$E$1000,4,FALSE)</f>
        <v>3778000</v>
      </c>
      <c r="L294" s="109">
        <f t="shared" si="1"/>
        <v>302240</v>
      </c>
      <c r="M294" s="227">
        <f t="shared" si="2"/>
        <v>56670</v>
      </c>
      <c r="N294" s="227">
        <f t="shared" si="3"/>
        <v>37780</v>
      </c>
      <c r="O294" s="227">
        <f t="shared" si="4"/>
        <v>396690</v>
      </c>
      <c r="P294">
        <f>VLOOKUP(B294,GD_CHAM_CONG!$C$1:$BI$780,58,FALSE)</f>
        <v>0</v>
      </c>
      <c r="Q294">
        <f>VLOOKUP(B294,GD_CHAM_CONG!$C$1:$BJ$780,59,FALSE)</f>
        <v>0</v>
      </c>
    </row>
    <row r="295" spans="1:17" ht="14.25" x14ac:dyDescent="0.2">
      <c r="A295" s="49">
        <v>291</v>
      </c>
      <c r="B295" s="50">
        <f>GD_CHUNG!B295</f>
        <v>13448</v>
      </c>
      <c r="C295" s="50" t="str">
        <f>GD_CHUNG!C295</f>
        <v>Nguyễn Hùng Anh</v>
      </c>
      <c r="D295" s="50" t="str">
        <f>GD_CHUNG!D295</f>
        <v>Nhân viên Bốc xếp</v>
      </c>
      <c r="E295" s="136"/>
      <c r="F295" s="138" t="str">
        <f>VLOOKUP($B295,GD_CHUNG!$B$5:$J$991,6,FALSE)</f>
        <v>HD3N</v>
      </c>
      <c r="G295" s="138">
        <f>VLOOKUP($B295,GD_CHUNG!$B$5:$J$991,7,FALSE)</f>
        <v>0</v>
      </c>
      <c r="H295" s="138">
        <f>VLOOKUP($B295,GD_CHUNG!$B$5:$J$991,8,FALSE)</f>
        <v>0</v>
      </c>
      <c r="I295" s="136">
        <f>VLOOKUP($B295,GD_CHUNG!$B$5:$J$991,9,FALSE)</f>
        <v>0</v>
      </c>
      <c r="J295" s="226">
        <f>IF(COUNTBLANK(GD_CHAM_CONG!U295:AJ295)&gt;=16,1,0)</f>
        <v>0</v>
      </c>
      <c r="K295" s="109">
        <f>VLOOKUP(B295,GD_LCD_HS_LNS!$B$4:$E$1000,4,FALSE)</f>
        <v>3778000</v>
      </c>
      <c r="L295" s="109">
        <f t="shared" si="1"/>
        <v>302240</v>
      </c>
      <c r="M295" s="227">
        <f t="shared" si="2"/>
        <v>56670</v>
      </c>
      <c r="N295" s="227">
        <f t="shared" si="3"/>
        <v>37780</v>
      </c>
      <c r="O295" s="227">
        <f t="shared" si="4"/>
        <v>396690</v>
      </c>
      <c r="P295">
        <f>VLOOKUP(B295,GD_CHAM_CONG!$C$1:$BI$780,58,FALSE)</f>
        <v>0</v>
      </c>
      <c r="Q295">
        <f>VLOOKUP(B295,GD_CHAM_CONG!$C$1:$BJ$780,59,FALSE)</f>
        <v>0</v>
      </c>
    </row>
    <row r="296" spans="1:17" ht="14.25" x14ac:dyDescent="0.2">
      <c r="A296" s="49">
        <v>292</v>
      </c>
      <c r="B296" s="50">
        <f>GD_CHUNG!B296</f>
        <v>13450</v>
      </c>
      <c r="C296" s="50" t="str">
        <f>GD_CHUNG!C296</f>
        <v>Phạm Văn Mạnh</v>
      </c>
      <c r="D296" s="50" t="str">
        <f>GD_CHUNG!D296</f>
        <v>Nhân viên Bốc xếp</v>
      </c>
      <c r="E296" s="136"/>
      <c r="F296" s="138" t="str">
        <f>VLOOKUP($B296,GD_CHUNG!$B$5:$J$991,6,FALSE)</f>
        <v>HD3N</v>
      </c>
      <c r="G296" s="138">
        <f>VLOOKUP($B296,GD_CHUNG!$B$5:$J$991,7,FALSE)</f>
        <v>0</v>
      </c>
      <c r="H296" s="138">
        <f>VLOOKUP($B296,GD_CHUNG!$B$5:$J$991,8,FALSE)</f>
        <v>0</v>
      </c>
      <c r="I296" s="136">
        <f>VLOOKUP($B296,GD_CHUNG!$B$5:$J$991,9,FALSE)</f>
        <v>0</v>
      </c>
      <c r="J296" s="226">
        <f>IF(COUNTBLANK(GD_CHAM_CONG!U296:AJ296)&gt;=16,1,0)</f>
        <v>0</v>
      </c>
      <c r="K296" s="109">
        <f>VLOOKUP(B296,GD_LCD_HS_LNS!$B$4:$E$1000,4,FALSE)</f>
        <v>3778000</v>
      </c>
      <c r="L296" s="109">
        <f t="shared" si="1"/>
        <v>302240</v>
      </c>
      <c r="M296" s="227">
        <f t="shared" si="2"/>
        <v>56670</v>
      </c>
      <c r="N296" s="227">
        <f t="shared" si="3"/>
        <v>37780</v>
      </c>
      <c r="O296" s="227">
        <f t="shared" si="4"/>
        <v>396690</v>
      </c>
      <c r="P296">
        <f>VLOOKUP(B296,GD_CHAM_CONG!$C$1:$BI$780,58,FALSE)</f>
        <v>0</v>
      </c>
      <c r="Q296">
        <f>VLOOKUP(B296,GD_CHAM_CONG!$C$1:$BJ$780,59,FALSE)</f>
        <v>0</v>
      </c>
    </row>
    <row r="297" spans="1:17" ht="14.25" x14ac:dyDescent="0.2">
      <c r="A297" s="49">
        <v>293</v>
      </c>
      <c r="B297" s="50">
        <f>GD_CHUNG!B297</f>
        <v>13451</v>
      </c>
      <c r="C297" s="50" t="str">
        <f>GD_CHUNG!C297</f>
        <v>Vũ Minh Tiến</v>
      </c>
      <c r="D297" s="50" t="str">
        <f>GD_CHUNG!D297</f>
        <v>Nhân viên Bốc xếp</v>
      </c>
      <c r="E297" s="136"/>
      <c r="F297" s="138" t="str">
        <f>VLOOKUP($B297,GD_CHUNG!$B$5:$J$991,6,FALSE)</f>
        <v>HD3N</v>
      </c>
      <c r="G297" s="138">
        <f>VLOOKUP($B297,GD_CHUNG!$B$5:$J$991,7,FALSE)</f>
        <v>0</v>
      </c>
      <c r="H297" s="138">
        <f>VLOOKUP($B297,GD_CHUNG!$B$5:$J$991,8,FALSE)</f>
        <v>0</v>
      </c>
      <c r="I297" s="136">
        <f>VLOOKUP($B297,GD_CHUNG!$B$5:$J$991,9,FALSE)</f>
        <v>0</v>
      </c>
      <c r="J297" s="226">
        <f>IF(COUNTBLANK(GD_CHAM_CONG!U297:AJ297)&gt;=16,1,0)</f>
        <v>0</v>
      </c>
      <c r="K297" s="109">
        <f>VLOOKUP(B297,GD_LCD_HS_LNS!$B$4:$E$1000,4,FALSE)</f>
        <v>3778000</v>
      </c>
      <c r="L297" s="109">
        <f t="shared" si="1"/>
        <v>302240</v>
      </c>
      <c r="M297" s="227">
        <f t="shared" si="2"/>
        <v>56670</v>
      </c>
      <c r="N297" s="227">
        <f t="shared" si="3"/>
        <v>37780</v>
      </c>
      <c r="O297" s="227">
        <f t="shared" si="4"/>
        <v>396690</v>
      </c>
      <c r="P297">
        <f>VLOOKUP(B297,GD_CHAM_CONG!$C$1:$BI$780,58,FALSE)</f>
        <v>0</v>
      </c>
      <c r="Q297">
        <f>VLOOKUP(B297,GD_CHAM_CONG!$C$1:$BJ$780,59,FALSE)</f>
        <v>0</v>
      </c>
    </row>
    <row r="298" spans="1:17" ht="14.25" x14ac:dyDescent="0.2">
      <c r="A298" s="49">
        <v>294</v>
      </c>
      <c r="B298" s="50">
        <f>GD_CHUNG!B298</f>
        <v>13453</v>
      </c>
      <c r="C298" s="50" t="str">
        <f>GD_CHUNG!C298</f>
        <v>Nguyễn Văn Khiêm</v>
      </c>
      <c r="D298" s="50" t="str">
        <f>GD_CHUNG!D298</f>
        <v>Nhân viên Bốc xếp</v>
      </c>
      <c r="E298" s="136"/>
      <c r="F298" s="138" t="str">
        <f>VLOOKUP($B298,GD_CHUNG!$B$5:$J$991,6,FALSE)</f>
        <v>HD3N</v>
      </c>
      <c r="G298" s="138">
        <f>VLOOKUP($B298,GD_CHUNG!$B$5:$J$991,7,FALSE)</f>
        <v>0</v>
      </c>
      <c r="H298" s="138">
        <f>VLOOKUP($B298,GD_CHUNG!$B$5:$J$991,8,FALSE)</f>
        <v>0</v>
      </c>
      <c r="I298" s="136">
        <f>VLOOKUP($B298,GD_CHUNG!$B$5:$J$991,9,FALSE)</f>
        <v>0</v>
      </c>
      <c r="J298" s="226">
        <f>IF(COUNTBLANK(GD_CHAM_CONG!U298:AJ298)&gt;=16,1,0)</f>
        <v>0</v>
      </c>
      <c r="K298" s="109">
        <f>VLOOKUP(B298,GD_LCD_HS_LNS!$B$4:$E$1000,4,FALSE)</f>
        <v>3778000</v>
      </c>
      <c r="L298" s="109">
        <f t="shared" si="1"/>
        <v>302240</v>
      </c>
      <c r="M298" s="227">
        <f t="shared" si="2"/>
        <v>56670</v>
      </c>
      <c r="N298" s="227">
        <f t="shared" si="3"/>
        <v>37780</v>
      </c>
      <c r="O298" s="227">
        <f t="shared" si="4"/>
        <v>396690</v>
      </c>
      <c r="P298">
        <f>VLOOKUP(B298,GD_CHAM_CONG!$C$1:$BI$780,58,FALSE)</f>
        <v>0</v>
      </c>
      <c r="Q298">
        <f>VLOOKUP(B298,GD_CHAM_CONG!$C$1:$BJ$780,59,FALSE)</f>
        <v>0</v>
      </c>
    </row>
    <row r="299" spans="1:17" ht="14.25" x14ac:dyDescent="0.2">
      <c r="A299" s="49">
        <v>295</v>
      </c>
      <c r="B299" s="50">
        <f>GD_CHUNG!B299</f>
        <v>13454</v>
      </c>
      <c r="C299" s="50" t="str">
        <f>GD_CHUNG!C299</f>
        <v>Nguyễn Xuân Hải</v>
      </c>
      <c r="D299" s="50" t="str">
        <f>GD_CHUNG!D299</f>
        <v>Nhân viên Bốc xếp</v>
      </c>
      <c r="E299" s="136"/>
      <c r="F299" s="138" t="str">
        <f>VLOOKUP($B299,GD_CHUNG!$B$5:$J$991,6,FALSE)</f>
        <v>HD3N</v>
      </c>
      <c r="G299" s="138">
        <f>VLOOKUP($B299,GD_CHUNG!$B$5:$J$991,7,FALSE)</f>
        <v>0</v>
      </c>
      <c r="H299" s="138">
        <f>VLOOKUP($B299,GD_CHUNG!$B$5:$J$991,8,FALSE)</f>
        <v>0</v>
      </c>
      <c r="I299" s="136">
        <f>VLOOKUP($B299,GD_CHUNG!$B$5:$J$991,9,FALSE)</f>
        <v>0</v>
      </c>
      <c r="J299" s="226">
        <f>IF(COUNTBLANK(GD_CHAM_CONG!U299:AJ299)&gt;=16,1,0)</f>
        <v>0</v>
      </c>
      <c r="K299" s="109">
        <f>VLOOKUP(B299,GD_LCD_HS_LNS!$B$4:$E$1000,4,FALSE)</f>
        <v>3778000</v>
      </c>
      <c r="L299" s="109">
        <f t="shared" si="1"/>
        <v>302240</v>
      </c>
      <c r="M299" s="227">
        <f t="shared" si="2"/>
        <v>56670</v>
      </c>
      <c r="N299" s="227">
        <f t="shared" si="3"/>
        <v>37780</v>
      </c>
      <c r="O299" s="227">
        <f t="shared" si="4"/>
        <v>396690</v>
      </c>
      <c r="P299">
        <f>VLOOKUP(B299,GD_CHAM_CONG!$C$1:$BI$780,58,FALSE)</f>
        <v>0</v>
      </c>
      <c r="Q299">
        <f>VLOOKUP(B299,GD_CHAM_CONG!$C$1:$BJ$780,59,FALSE)</f>
        <v>0</v>
      </c>
    </row>
    <row r="300" spans="1:17" ht="14.25" x14ac:dyDescent="0.2">
      <c r="A300" s="49">
        <v>296</v>
      </c>
      <c r="B300" s="50">
        <f>GD_CHUNG!B300</f>
        <v>13455</v>
      </c>
      <c r="C300" s="50" t="str">
        <f>GD_CHUNG!C300</f>
        <v>Nguyễn Như Tuấn</v>
      </c>
      <c r="D300" s="50" t="str">
        <f>GD_CHUNG!D300</f>
        <v>Nhân viên Bốc xếp</v>
      </c>
      <c r="E300" s="136"/>
      <c r="F300" s="138" t="str">
        <f>VLOOKUP($B300,GD_CHUNG!$B$5:$J$991,6,FALSE)</f>
        <v>HD3N</v>
      </c>
      <c r="G300" s="138">
        <f>VLOOKUP($B300,GD_CHUNG!$B$5:$J$991,7,FALSE)</f>
        <v>0</v>
      </c>
      <c r="H300" s="138">
        <f>VLOOKUP($B300,GD_CHUNG!$B$5:$J$991,8,FALSE)</f>
        <v>0</v>
      </c>
      <c r="I300" s="136">
        <f>VLOOKUP($B300,GD_CHUNG!$B$5:$J$991,9,FALSE)</f>
        <v>0</v>
      </c>
      <c r="J300" s="226">
        <f>IF(COUNTBLANK(GD_CHAM_CONG!U300:AJ300)&gt;=16,1,0)</f>
        <v>0</v>
      </c>
      <c r="K300" s="109">
        <f>VLOOKUP(B300,GD_LCD_HS_LNS!$B$4:$E$1000,4,FALSE)</f>
        <v>3778000</v>
      </c>
      <c r="L300" s="109">
        <f t="shared" si="1"/>
        <v>302240</v>
      </c>
      <c r="M300" s="227">
        <f t="shared" si="2"/>
        <v>56670</v>
      </c>
      <c r="N300" s="227">
        <f t="shared" si="3"/>
        <v>37780</v>
      </c>
      <c r="O300" s="227">
        <f t="shared" si="4"/>
        <v>396690</v>
      </c>
      <c r="P300">
        <f>VLOOKUP(B300,GD_CHAM_CONG!$C$1:$BI$780,58,FALSE)</f>
        <v>0</v>
      </c>
      <c r="Q300">
        <f>VLOOKUP(B300,GD_CHAM_CONG!$C$1:$BJ$780,59,FALSE)</f>
        <v>0</v>
      </c>
    </row>
    <row r="301" spans="1:17" ht="14.25" x14ac:dyDescent="0.2">
      <c r="A301" s="49">
        <v>297</v>
      </c>
      <c r="B301" s="50">
        <f>GD_CHUNG!B301</f>
        <v>13457</v>
      </c>
      <c r="C301" s="50" t="str">
        <f>GD_CHUNG!C301</f>
        <v>Trần Thanh Tuấn</v>
      </c>
      <c r="D301" s="50" t="str">
        <f>GD_CHUNG!D301</f>
        <v>Nhân viên Bốc xếp</v>
      </c>
      <c r="E301" s="136"/>
      <c r="F301" s="138" t="str">
        <f>VLOOKUP($B301,GD_CHUNG!$B$5:$J$991,6,FALSE)</f>
        <v>HD3N</v>
      </c>
      <c r="G301" s="138">
        <f>VLOOKUP($B301,GD_CHUNG!$B$5:$J$991,7,FALSE)</f>
        <v>0</v>
      </c>
      <c r="H301" s="138">
        <f>VLOOKUP($B301,GD_CHUNG!$B$5:$J$991,8,FALSE)</f>
        <v>0</v>
      </c>
      <c r="I301" s="136">
        <f>VLOOKUP($B301,GD_CHUNG!$B$5:$J$991,9,FALSE)</f>
        <v>0</v>
      </c>
      <c r="J301" s="226">
        <f>IF(COUNTBLANK(GD_CHAM_CONG!U301:AJ301)&gt;=16,1,0)</f>
        <v>0</v>
      </c>
      <c r="K301" s="109">
        <f>VLOOKUP(B301,GD_LCD_HS_LNS!$B$4:$E$1000,4,FALSE)</f>
        <v>3778000</v>
      </c>
      <c r="L301" s="109">
        <f t="shared" si="1"/>
        <v>302240</v>
      </c>
      <c r="M301" s="227">
        <f t="shared" si="2"/>
        <v>56670</v>
      </c>
      <c r="N301" s="227">
        <f t="shared" si="3"/>
        <v>37780</v>
      </c>
      <c r="O301" s="227">
        <f t="shared" si="4"/>
        <v>396690</v>
      </c>
      <c r="P301">
        <f>VLOOKUP(B301,GD_CHAM_CONG!$C$1:$BI$780,58,FALSE)</f>
        <v>0</v>
      </c>
      <c r="Q301">
        <f>VLOOKUP(B301,GD_CHAM_CONG!$C$1:$BJ$780,59,FALSE)</f>
        <v>0</v>
      </c>
    </row>
    <row r="302" spans="1:17" ht="14.25" x14ac:dyDescent="0.2">
      <c r="A302" s="49">
        <v>298</v>
      </c>
      <c r="B302" s="50">
        <f>GD_CHUNG!B302</f>
        <v>13458</v>
      </c>
      <c r="C302" s="50" t="str">
        <f>GD_CHUNG!C302</f>
        <v>Nguyễn Việt Hải</v>
      </c>
      <c r="D302" s="50" t="str">
        <f>GD_CHUNG!D302</f>
        <v>Nhân viên Bốc xếp</v>
      </c>
      <c r="E302" s="136"/>
      <c r="F302" s="138" t="str">
        <f>VLOOKUP($B302,GD_CHUNG!$B$5:$J$991,6,FALSE)</f>
        <v>HD3N</v>
      </c>
      <c r="G302" s="138">
        <f>VLOOKUP($B302,GD_CHUNG!$B$5:$J$991,7,FALSE)</f>
        <v>0</v>
      </c>
      <c r="H302" s="138">
        <f>VLOOKUP($B302,GD_CHUNG!$B$5:$J$991,8,FALSE)</f>
        <v>0</v>
      </c>
      <c r="I302" s="136">
        <f>VLOOKUP($B302,GD_CHUNG!$B$5:$J$991,9,FALSE)</f>
        <v>0</v>
      </c>
      <c r="J302" s="226">
        <f>IF(COUNTBLANK(GD_CHAM_CONG!U302:AJ302)&gt;=16,1,0)</f>
        <v>0</v>
      </c>
      <c r="K302" s="109">
        <f>VLOOKUP(B302,GD_LCD_HS_LNS!$B$4:$E$1000,4,FALSE)</f>
        <v>3778000</v>
      </c>
      <c r="L302" s="109">
        <f t="shared" si="1"/>
        <v>302240</v>
      </c>
      <c r="M302" s="227">
        <f t="shared" si="2"/>
        <v>56670</v>
      </c>
      <c r="N302" s="227">
        <f t="shared" si="3"/>
        <v>37780</v>
      </c>
      <c r="O302" s="227">
        <f t="shared" si="4"/>
        <v>396690</v>
      </c>
      <c r="P302">
        <f>VLOOKUP(B302,GD_CHAM_CONG!$C$1:$BI$780,58,FALSE)</f>
        <v>0</v>
      </c>
      <c r="Q302">
        <f>VLOOKUP(B302,GD_CHAM_CONG!$C$1:$BJ$780,59,FALSE)</f>
        <v>0</v>
      </c>
    </row>
    <row r="303" spans="1:17" ht="14.25" x14ac:dyDescent="0.2">
      <c r="A303" s="49">
        <v>299</v>
      </c>
      <c r="B303" s="50">
        <f>GD_CHUNG!B303</f>
        <v>13461</v>
      </c>
      <c r="C303" s="50" t="str">
        <f>GD_CHUNG!C303</f>
        <v>Cao Văn Mạnh</v>
      </c>
      <c r="D303" s="50" t="str">
        <f>GD_CHUNG!D303</f>
        <v>Nhân viên Bốc xếp</v>
      </c>
      <c r="E303" s="136"/>
      <c r="F303" s="138" t="str">
        <f>VLOOKUP($B303,GD_CHUNG!$B$5:$J$991,6,FALSE)</f>
        <v>HD3N</v>
      </c>
      <c r="G303" s="138">
        <f>VLOOKUP($B303,GD_CHUNG!$B$5:$J$991,7,FALSE)</f>
        <v>0</v>
      </c>
      <c r="H303" s="138">
        <f>VLOOKUP($B303,GD_CHUNG!$B$5:$J$991,8,FALSE)</f>
        <v>0</v>
      </c>
      <c r="I303" s="136">
        <f>VLOOKUP($B303,GD_CHUNG!$B$5:$J$991,9,FALSE)</f>
        <v>0</v>
      </c>
      <c r="J303" s="226">
        <f>IF(COUNTBLANK(GD_CHAM_CONG!U303:AJ303)&gt;=16,1,0)</f>
        <v>0</v>
      </c>
      <c r="K303" s="109">
        <f>VLOOKUP(B303,GD_LCD_HS_LNS!$B$4:$E$1000,4,FALSE)</f>
        <v>3778000</v>
      </c>
      <c r="L303" s="109">
        <f t="shared" si="1"/>
        <v>302240</v>
      </c>
      <c r="M303" s="227">
        <f t="shared" si="2"/>
        <v>56670</v>
      </c>
      <c r="N303" s="227">
        <f t="shared" si="3"/>
        <v>37780</v>
      </c>
      <c r="O303" s="227">
        <f t="shared" si="4"/>
        <v>396690</v>
      </c>
      <c r="P303">
        <f>VLOOKUP(B303,GD_CHAM_CONG!$C$1:$BI$780,58,FALSE)</f>
        <v>0</v>
      </c>
      <c r="Q303">
        <f>VLOOKUP(B303,GD_CHAM_CONG!$C$1:$BJ$780,59,FALSE)</f>
        <v>0</v>
      </c>
    </row>
    <row r="304" spans="1:17" ht="14.25" x14ac:dyDescent="0.2">
      <c r="A304" s="49">
        <v>300</v>
      </c>
      <c r="B304" s="50">
        <f>GD_CHUNG!B304</f>
        <v>13464</v>
      </c>
      <c r="C304" s="50" t="str">
        <f>GD_CHUNG!C304</f>
        <v>Phạm Văn Dũng</v>
      </c>
      <c r="D304" s="50" t="str">
        <f>GD_CHUNG!D304</f>
        <v>Nhân viên Bốc xếp</v>
      </c>
      <c r="E304" s="136"/>
      <c r="F304" s="138" t="str">
        <f>VLOOKUP($B304,GD_CHUNG!$B$5:$J$991,6,FALSE)</f>
        <v>HD3N</v>
      </c>
      <c r="G304" s="138">
        <f>VLOOKUP($B304,GD_CHUNG!$B$5:$J$991,7,FALSE)</f>
        <v>0</v>
      </c>
      <c r="H304" s="138">
        <f>VLOOKUP($B304,GD_CHUNG!$B$5:$J$991,8,FALSE)</f>
        <v>0</v>
      </c>
      <c r="I304" s="136">
        <f>VLOOKUP($B304,GD_CHUNG!$B$5:$J$991,9,FALSE)</f>
        <v>0</v>
      </c>
      <c r="J304" s="226">
        <f>IF(COUNTBLANK(GD_CHAM_CONG!U304:AJ304)&gt;=16,1,0)</f>
        <v>1</v>
      </c>
      <c r="K304" s="109">
        <f>VLOOKUP(B304,GD_LCD_HS_LNS!$B$4:$E$1000,4,FALSE)</f>
        <v>3778000</v>
      </c>
      <c r="L304" s="109">
        <f t="shared" si="1"/>
        <v>0</v>
      </c>
      <c r="M304" s="227">
        <f t="shared" si="2"/>
        <v>0</v>
      </c>
      <c r="N304" s="227">
        <f t="shared" si="3"/>
        <v>0</v>
      </c>
      <c r="O304" s="227">
        <f t="shared" si="4"/>
        <v>0</v>
      </c>
      <c r="P304">
        <f>VLOOKUP(B304,GD_CHAM_CONG!$C$1:$BI$780,58,FALSE)</f>
        <v>0</v>
      </c>
      <c r="Q304">
        <f>VLOOKUP(B304,GD_CHAM_CONG!$C$1:$BJ$780,59,FALSE)</f>
        <v>0</v>
      </c>
    </row>
    <row r="305" spans="1:17" ht="14.25" x14ac:dyDescent="0.2">
      <c r="A305" s="49">
        <v>301</v>
      </c>
      <c r="B305" s="50">
        <f>GD_CHUNG!B305</f>
        <v>13465</v>
      </c>
      <c r="C305" s="50" t="str">
        <f>GD_CHUNG!C305</f>
        <v>Vũ Văn Tuyền</v>
      </c>
      <c r="D305" s="50" t="str">
        <f>GD_CHUNG!D305</f>
        <v>Nhân viên Bốc xếp</v>
      </c>
      <c r="E305" s="136"/>
      <c r="F305" s="138" t="str">
        <f>VLOOKUP($B305,GD_CHUNG!$B$5:$J$991,6,FALSE)</f>
        <v>HD3N</v>
      </c>
      <c r="G305" s="138">
        <f>VLOOKUP($B305,GD_CHUNG!$B$5:$J$991,7,FALSE)</f>
        <v>0</v>
      </c>
      <c r="H305" s="138">
        <f>VLOOKUP($B305,GD_CHUNG!$B$5:$J$991,8,FALSE)</f>
        <v>0</v>
      </c>
      <c r="I305" s="136">
        <f>VLOOKUP($B305,GD_CHUNG!$B$5:$J$991,9,FALSE)</f>
        <v>0</v>
      </c>
      <c r="J305" s="226">
        <f>IF(COUNTBLANK(GD_CHAM_CONG!U305:AJ305)&gt;=16,1,0)</f>
        <v>0</v>
      </c>
      <c r="K305" s="109">
        <f>VLOOKUP(B305,GD_LCD_HS_LNS!$B$4:$E$1000,4,FALSE)</f>
        <v>3778000</v>
      </c>
      <c r="L305" s="109">
        <f t="shared" si="1"/>
        <v>302240</v>
      </c>
      <c r="M305" s="227">
        <f t="shared" si="2"/>
        <v>56670</v>
      </c>
      <c r="N305" s="227">
        <f t="shared" si="3"/>
        <v>37780</v>
      </c>
      <c r="O305" s="227">
        <f t="shared" si="4"/>
        <v>396690</v>
      </c>
      <c r="P305">
        <f>VLOOKUP(B305,GD_CHAM_CONG!$C$1:$BI$780,58,FALSE)</f>
        <v>0</v>
      </c>
      <c r="Q305">
        <f>VLOOKUP(B305,GD_CHAM_CONG!$C$1:$BJ$780,59,FALSE)</f>
        <v>0</v>
      </c>
    </row>
    <row r="306" spans="1:17" ht="14.25" x14ac:dyDescent="0.2">
      <c r="A306" s="49">
        <v>302</v>
      </c>
      <c r="B306" s="50">
        <f>GD_CHUNG!B306</f>
        <v>13466</v>
      </c>
      <c r="C306" s="50" t="str">
        <f>GD_CHUNG!C306</f>
        <v>Nguyễn Viết Phi</v>
      </c>
      <c r="D306" s="50" t="str">
        <f>GD_CHUNG!D306</f>
        <v>Nhân viên Bốc xếp</v>
      </c>
      <c r="E306" s="136"/>
      <c r="F306" s="138" t="str">
        <f>VLOOKUP($B306,GD_CHUNG!$B$5:$J$991,6,FALSE)</f>
        <v>HD3N</v>
      </c>
      <c r="G306" s="138">
        <f>VLOOKUP($B306,GD_CHUNG!$B$5:$J$991,7,FALSE)</f>
        <v>0</v>
      </c>
      <c r="H306" s="138">
        <f>VLOOKUP($B306,GD_CHUNG!$B$5:$J$991,8,FALSE)</f>
        <v>0</v>
      </c>
      <c r="I306" s="136">
        <f>VLOOKUP($B306,GD_CHUNG!$B$5:$J$991,9,FALSE)</f>
        <v>0</v>
      </c>
      <c r="J306" s="226">
        <f>IF(COUNTBLANK(GD_CHAM_CONG!U306:AJ306)&gt;=16,1,0)</f>
        <v>0</v>
      </c>
      <c r="K306" s="109">
        <f>VLOOKUP(B306,GD_LCD_HS_LNS!$B$4:$E$1000,4,FALSE)</f>
        <v>3778000</v>
      </c>
      <c r="L306" s="109">
        <f t="shared" si="1"/>
        <v>302240</v>
      </c>
      <c r="M306" s="227">
        <f t="shared" si="2"/>
        <v>56670</v>
      </c>
      <c r="N306" s="227">
        <f t="shared" si="3"/>
        <v>37780</v>
      </c>
      <c r="O306" s="227">
        <f t="shared" si="4"/>
        <v>396690</v>
      </c>
      <c r="P306">
        <f>VLOOKUP(B306,GD_CHAM_CONG!$C$1:$BI$780,58,FALSE)</f>
        <v>0</v>
      </c>
      <c r="Q306">
        <f>VLOOKUP(B306,GD_CHAM_CONG!$C$1:$BJ$780,59,FALSE)</f>
        <v>0</v>
      </c>
    </row>
    <row r="307" spans="1:17" ht="14.25" x14ac:dyDescent="0.2">
      <c r="A307" s="49">
        <v>303</v>
      </c>
      <c r="B307" s="50">
        <f>GD_CHUNG!B307</f>
        <v>13467</v>
      </c>
      <c r="C307" s="50" t="str">
        <f>GD_CHUNG!C307</f>
        <v>Tăng Văn Hải</v>
      </c>
      <c r="D307" s="50" t="str">
        <f>GD_CHUNG!D307</f>
        <v>Nhân viên Bốc xếp</v>
      </c>
      <c r="E307" s="136"/>
      <c r="F307" s="138" t="str">
        <f>VLOOKUP($B307,GD_CHUNG!$B$5:$J$991,6,FALSE)</f>
        <v>HD3N</v>
      </c>
      <c r="G307" s="138">
        <f>VLOOKUP($B307,GD_CHUNG!$B$5:$J$991,7,FALSE)</f>
        <v>0</v>
      </c>
      <c r="H307" s="138">
        <f>VLOOKUP($B307,GD_CHUNG!$B$5:$J$991,8,FALSE)</f>
        <v>0</v>
      </c>
      <c r="I307" s="136">
        <f>VLOOKUP($B307,GD_CHUNG!$B$5:$J$991,9,FALSE)</f>
        <v>0</v>
      </c>
      <c r="J307" s="226">
        <f>IF(COUNTBLANK(GD_CHAM_CONG!U307:AJ307)&gt;=16,1,0)</f>
        <v>0</v>
      </c>
      <c r="K307" s="109">
        <f>VLOOKUP(B307,GD_LCD_HS_LNS!$B$4:$E$1000,4,FALSE)</f>
        <v>3778000</v>
      </c>
      <c r="L307" s="109">
        <f t="shared" si="1"/>
        <v>302240</v>
      </c>
      <c r="M307" s="227">
        <f t="shared" si="2"/>
        <v>56670</v>
      </c>
      <c r="N307" s="227">
        <f t="shared" si="3"/>
        <v>37780</v>
      </c>
      <c r="O307" s="227">
        <f t="shared" si="4"/>
        <v>396690</v>
      </c>
      <c r="P307">
        <f>VLOOKUP(B307,GD_CHAM_CONG!$C$1:$BI$780,58,FALSE)</f>
        <v>0</v>
      </c>
      <c r="Q307">
        <f>VLOOKUP(B307,GD_CHAM_CONG!$C$1:$BJ$780,59,FALSE)</f>
        <v>0</v>
      </c>
    </row>
    <row r="308" spans="1:17" ht="14.25" x14ac:dyDescent="0.2">
      <c r="A308" s="49">
        <v>304</v>
      </c>
      <c r="B308" s="50">
        <f>GD_CHUNG!B308</f>
        <v>13468</v>
      </c>
      <c r="C308" s="50" t="str">
        <f>GD_CHUNG!C308</f>
        <v>Lê Trọng Tài</v>
      </c>
      <c r="D308" s="50" t="str">
        <f>GD_CHUNG!D308</f>
        <v>Nhân viên Bốc xếp</v>
      </c>
      <c r="E308" s="136"/>
      <c r="F308" s="138" t="str">
        <f>VLOOKUP($B308,GD_CHUNG!$B$5:$J$991,6,FALSE)</f>
        <v>HD3N</v>
      </c>
      <c r="G308" s="138">
        <f>VLOOKUP($B308,GD_CHUNG!$B$5:$J$991,7,FALSE)</f>
        <v>0</v>
      </c>
      <c r="H308" s="138">
        <f>VLOOKUP($B308,GD_CHUNG!$B$5:$J$991,8,FALSE)</f>
        <v>0</v>
      </c>
      <c r="I308" s="136">
        <f>VLOOKUP($B308,GD_CHUNG!$B$5:$J$991,9,FALSE)</f>
        <v>0</v>
      </c>
      <c r="J308" s="226">
        <f>IF(COUNTBLANK(GD_CHAM_CONG!U308:AJ308)&gt;=16,1,0)</f>
        <v>0</v>
      </c>
      <c r="K308" s="109">
        <f>VLOOKUP(B308,GD_LCD_HS_LNS!$B$4:$E$1000,4,FALSE)</f>
        <v>3778000</v>
      </c>
      <c r="L308" s="109">
        <f t="shared" si="1"/>
        <v>302240</v>
      </c>
      <c r="M308" s="227">
        <f t="shared" si="2"/>
        <v>56670</v>
      </c>
      <c r="N308" s="227">
        <f t="shared" si="3"/>
        <v>37780</v>
      </c>
      <c r="O308" s="227">
        <f t="shared" si="4"/>
        <v>396690</v>
      </c>
      <c r="P308">
        <f>VLOOKUP(B308,GD_CHAM_CONG!$C$1:$BI$780,58,FALSE)</f>
        <v>0</v>
      </c>
      <c r="Q308">
        <f>VLOOKUP(B308,GD_CHAM_CONG!$C$1:$BJ$780,59,FALSE)</f>
        <v>0</v>
      </c>
    </row>
    <row r="309" spans="1:17" ht="14.25" x14ac:dyDescent="0.2">
      <c r="A309" s="49">
        <v>305</v>
      </c>
      <c r="B309" s="50">
        <f>GD_CHUNG!B309</f>
        <v>11141</v>
      </c>
      <c r="C309" s="50" t="str">
        <f>GD_CHUNG!C309</f>
        <v>Lê Trọng Lệ</v>
      </c>
      <c r="D309" s="50" t="str">
        <f>GD_CHUNG!D309</f>
        <v>Nhân viên Bốc xếp</v>
      </c>
      <c r="E309" s="136"/>
      <c r="F309" s="138" t="str">
        <f>VLOOKUP($B309,GD_CHUNG!$B$5:$J$991,6,FALSE)</f>
        <v>HD3N</v>
      </c>
      <c r="G309" s="138">
        <f>VLOOKUP($B309,GD_CHUNG!$B$5:$J$991,7,FALSE)</f>
        <v>0</v>
      </c>
      <c r="H309" s="138">
        <f>VLOOKUP($B309,GD_CHUNG!$B$5:$J$991,8,FALSE)</f>
        <v>0</v>
      </c>
      <c r="I309" s="136">
        <f>VLOOKUP($B309,GD_CHUNG!$B$5:$J$991,9,FALSE)</f>
        <v>0</v>
      </c>
      <c r="J309" s="226">
        <f>IF(COUNTBLANK(GD_CHAM_CONG!U309:AJ309)&gt;=16,1,0)</f>
        <v>0</v>
      </c>
      <c r="K309" s="109">
        <f>VLOOKUP(B309,GD_LCD_HS_LNS!$B$4:$E$1000,4,FALSE)</f>
        <v>3778000</v>
      </c>
      <c r="L309" s="109">
        <f t="shared" si="1"/>
        <v>302240</v>
      </c>
      <c r="M309" s="227">
        <f t="shared" si="2"/>
        <v>56670</v>
      </c>
      <c r="N309" s="227">
        <f t="shared" si="3"/>
        <v>37780</v>
      </c>
      <c r="O309" s="227">
        <f t="shared" si="4"/>
        <v>396690</v>
      </c>
      <c r="P309">
        <f>VLOOKUP(B309,GD_CHAM_CONG!$C$1:$BI$780,58,FALSE)</f>
        <v>0</v>
      </c>
      <c r="Q309">
        <f>VLOOKUP(B309,GD_CHAM_CONG!$C$1:$BJ$780,59,FALSE)</f>
        <v>0</v>
      </c>
    </row>
    <row r="310" spans="1:17" ht="14.25" x14ac:dyDescent="0.2">
      <c r="A310" s="49">
        <v>306</v>
      </c>
      <c r="B310" s="50">
        <f>GD_CHUNG!B310</f>
        <v>13715</v>
      </c>
      <c r="C310" s="50" t="str">
        <f>GD_CHUNG!C310</f>
        <v>Vũ Anh Đức</v>
      </c>
      <c r="D310" s="50" t="str">
        <f>GD_CHUNG!D310</f>
        <v>Nhân viên Bốc xếp</v>
      </c>
      <c r="E310" s="136"/>
      <c r="F310" s="138" t="str">
        <f>VLOOKUP($B310,GD_CHUNG!$B$5:$J$991,6,FALSE)</f>
        <v>HDTV</v>
      </c>
      <c r="G310" s="138">
        <f>VLOOKUP($B310,GD_CHUNG!$B$5:$J$991,7,FALSE)</f>
        <v>1</v>
      </c>
      <c r="H310" s="138">
        <f>VLOOKUP($B310,GD_CHUNG!$B$5:$J$991,8,FALSE)</f>
        <v>0</v>
      </c>
      <c r="I310" s="138">
        <f>VLOOKUP($B310,GD_CHUNG!$B$5:$J$991,9,FALSE)</f>
        <v>0</v>
      </c>
      <c r="J310" s="226">
        <f>IF(COUNTBLANK(GD_CHAM_CONG!U310:AJ310)&gt;=16,1,0)</f>
        <v>0</v>
      </c>
      <c r="K310" s="109">
        <f>VLOOKUP(B310,GD_LCD_HS_LNS!$B$4:$E$1000,4,FALSE)</f>
        <v>3778000</v>
      </c>
      <c r="L310" s="109">
        <f t="shared" si="1"/>
        <v>0</v>
      </c>
      <c r="M310" s="227">
        <f t="shared" si="2"/>
        <v>0</v>
      </c>
      <c r="N310" s="227">
        <f t="shared" si="3"/>
        <v>0</v>
      </c>
      <c r="O310" s="227">
        <f t="shared" si="4"/>
        <v>0</v>
      </c>
      <c r="P310">
        <f>VLOOKUP(B310,GD_CHAM_CONG!$C$1:$BI$780,58,FALSE)</f>
        <v>0</v>
      </c>
      <c r="Q310">
        <f>VLOOKUP(B310,GD_CHAM_CONG!$C$1:$BJ$780,59,FALSE)</f>
        <v>0</v>
      </c>
    </row>
    <row r="311" spans="1:17" ht="14.25" x14ac:dyDescent="0.2">
      <c r="A311" s="49">
        <v>307</v>
      </c>
      <c r="B311" s="50">
        <f>GD_CHUNG!B311</f>
        <v>13716</v>
      </c>
      <c r="C311" s="50" t="str">
        <f>GD_CHUNG!C311</f>
        <v>Ngô Văn Minh</v>
      </c>
      <c r="D311" s="50" t="str">
        <f>GD_CHUNG!D311</f>
        <v>Nhân viên Bốc xếp</v>
      </c>
      <c r="E311" s="136"/>
      <c r="F311" s="138" t="str">
        <f>VLOOKUP($B311,GD_CHUNG!$B$5:$J$991,6,FALSE)</f>
        <v>HDTV</v>
      </c>
      <c r="G311" s="138">
        <f>VLOOKUP($B311,GD_CHUNG!$B$5:$J$991,7,FALSE)</f>
        <v>1</v>
      </c>
      <c r="H311" s="138">
        <f>VLOOKUP($B311,GD_CHUNG!$B$5:$J$991,8,FALSE)</f>
        <v>0</v>
      </c>
      <c r="I311" s="138">
        <f>VLOOKUP($B311,GD_CHUNG!$B$5:$J$991,9,FALSE)</f>
        <v>0</v>
      </c>
      <c r="J311" s="226">
        <f>IF(COUNTBLANK(GD_CHAM_CONG!U311:AJ311)&gt;=16,1,0)</f>
        <v>0</v>
      </c>
      <c r="K311" s="109">
        <f>VLOOKUP(B311,GD_LCD_HS_LNS!$B$4:$E$1000,4,FALSE)</f>
        <v>3778000</v>
      </c>
      <c r="L311" s="109">
        <f t="shared" si="1"/>
        <v>0</v>
      </c>
      <c r="M311" s="227">
        <f t="shared" si="2"/>
        <v>0</v>
      </c>
      <c r="N311" s="227">
        <f t="shared" si="3"/>
        <v>0</v>
      </c>
      <c r="O311" s="227">
        <f t="shared" si="4"/>
        <v>0</v>
      </c>
      <c r="P311">
        <f>VLOOKUP(B311,GD_CHAM_CONG!$C$1:$BI$780,58,FALSE)</f>
        <v>0</v>
      </c>
      <c r="Q311">
        <f>VLOOKUP(B311,GD_CHAM_CONG!$C$1:$BJ$780,59,FALSE)</f>
        <v>0</v>
      </c>
    </row>
    <row r="312" spans="1:17" ht="14.25" x14ac:dyDescent="0.2">
      <c r="A312" s="49">
        <v>308</v>
      </c>
      <c r="B312" s="50">
        <f>GD_CHUNG!B312</f>
        <v>13717</v>
      </c>
      <c r="C312" s="50" t="str">
        <f>GD_CHUNG!C312</f>
        <v>Nguyễn Xuân Thành</v>
      </c>
      <c r="D312" s="50" t="str">
        <f>GD_CHUNG!D312</f>
        <v>Nhân viên Bốc xếp</v>
      </c>
      <c r="E312" s="136"/>
      <c r="F312" s="138" t="str">
        <f>VLOOKUP($B312,GD_CHUNG!$B$5:$J$991,6,FALSE)</f>
        <v>HDTV</v>
      </c>
      <c r="G312" s="138">
        <f>VLOOKUP($B312,GD_CHUNG!$B$5:$J$991,7,FALSE)</f>
        <v>1</v>
      </c>
      <c r="H312" s="138">
        <f>VLOOKUP($B312,GD_CHUNG!$B$5:$J$991,8,FALSE)</f>
        <v>0</v>
      </c>
      <c r="I312" s="138">
        <f>VLOOKUP($B312,GD_CHUNG!$B$5:$J$991,9,FALSE)</f>
        <v>0</v>
      </c>
      <c r="J312" s="226">
        <f>IF(COUNTBLANK(GD_CHAM_CONG!U312:AJ312)&gt;=16,1,0)</f>
        <v>0</v>
      </c>
      <c r="K312" s="109">
        <f>VLOOKUP(B312,GD_LCD_HS_LNS!$B$4:$E$1000,4,FALSE)</f>
        <v>3778000</v>
      </c>
      <c r="L312" s="109">
        <f t="shared" si="1"/>
        <v>0</v>
      </c>
      <c r="M312" s="227">
        <f t="shared" si="2"/>
        <v>0</v>
      </c>
      <c r="N312" s="227">
        <f t="shared" si="3"/>
        <v>0</v>
      </c>
      <c r="O312" s="227">
        <f t="shared" si="4"/>
        <v>0</v>
      </c>
      <c r="P312">
        <f>VLOOKUP(B312,GD_CHAM_CONG!$C$1:$BI$780,58,FALSE)</f>
        <v>0</v>
      </c>
      <c r="Q312">
        <f>VLOOKUP(B312,GD_CHAM_CONG!$C$1:$BJ$780,59,FALSE)</f>
        <v>0</v>
      </c>
    </row>
    <row r="313" spans="1:17" ht="14.25" x14ac:dyDescent="0.2">
      <c r="A313" s="49">
        <v>309</v>
      </c>
      <c r="B313" s="50">
        <f>GD_CHUNG!B313</f>
        <v>13718</v>
      </c>
      <c r="C313" s="50" t="str">
        <f>GD_CHUNG!C313</f>
        <v>Nguyễn Khánh Duy</v>
      </c>
      <c r="D313" s="50" t="str">
        <f>GD_CHUNG!D313</f>
        <v>Nhân viên Bốc xếp</v>
      </c>
      <c r="E313" s="136"/>
      <c r="F313" s="138" t="str">
        <f>VLOOKUP($B313,GD_CHUNG!$B$5:$J$991,6,FALSE)</f>
        <v>HDTV</v>
      </c>
      <c r="G313" s="138">
        <f>VLOOKUP($B313,GD_CHUNG!$B$5:$J$991,7,FALSE)</f>
        <v>1</v>
      </c>
      <c r="H313" s="138">
        <f>VLOOKUP($B313,GD_CHUNG!$B$5:$J$991,8,FALSE)</f>
        <v>0</v>
      </c>
      <c r="I313" s="138">
        <f>VLOOKUP($B313,GD_CHUNG!$B$5:$J$991,9,FALSE)</f>
        <v>0</v>
      </c>
      <c r="J313" s="226">
        <f>IF(COUNTBLANK(GD_CHAM_CONG!U313:AJ313)&gt;=16,1,0)</f>
        <v>0</v>
      </c>
      <c r="K313" s="109">
        <f>VLOOKUP(B313,GD_LCD_HS_LNS!$B$4:$E$1000,4,FALSE)</f>
        <v>3778000</v>
      </c>
      <c r="L313" s="109">
        <f t="shared" si="1"/>
        <v>0</v>
      </c>
      <c r="M313" s="227">
        <f t="shared" si="2"/>
        <v>0</v>
      </c>
      <c r="N313" s="227">
        <f t="shared" si="3"/>
        <v>0</v>
      </c>
      <c r="O313" s="227">
        <f t="shared" si="4"/>
        <v>0</v>
      </c>
      <c r="P313">
        <f>VLOOKUP(B313,GD_CHAM_CONG!$C$1:$BI$780,58,FALSE)</f>
        <v>0</v>
      </c>
      <c r="Q313">
        <f>VLOOKUP(B313,GD_CHAM_CONG!$C$1:$BJ$780,59,FALSE)</f>
        <v>0</v>
      </c>
    </row>
    <row r="314" spans="1:17" ht="14.25" x14ac:dyDescent="0.2">
      <c r="A314" s="49">
        <v>310</v>
      </c>
      <c r="B314" s="50">
        <f>GD_CHUNG!B314</f>
        <v>13719</v>
      </c>
      <c r="C314" s="50" t="str">
        <f>GD_CHUNG!C314</f>
        <v>Nguyễn Quang Huy</v>
      </c>
      <c r="D314" s="50" t="str">
        <f>GD_CHUNG!D314</f>
        <v>Nhân viên Bốc xếp</v>
      </c>
      <c r="E314" s="136"/>
      <c r="F314" s="138" t="str">
        <f>VLOOKUP($B314,GD_CHUNG!$B$5:$J$991,6,FALSE)</f>
        <v>HDTV</v>
      </c>
      <c r="G314" s="138">
        <f>VLOOKUP($B314,GD_CHUNG!$B$5:$J$991,7,FALSE)</f>
        <v>1</v>
      </c>
      <c r="H314" s="138">
        <f>VLOOKUP($B314,GD_CHUNG!$B$5:$J$991,8,FALSE)</f>
        <v>0</v>
      </c>
      <c r="I314" s="138">
        <f>VLOOKUP($B314,GD_CHUNG!$B$5:$J$991,9,FALSE)</f>
        <v>0</v>
      </c>
      <c r="J314" s="226">
        <f>IF(COUNTBLANK(GD_CHAM_CONG!U314:AJ314)&gt;=16,1,0)</f>
        <v>0</v>
      </c>
      <c r="K314" s="109">
        <f>VLOOKUP(B314,GD_LCD_HS_LNS!$B$4:$E$1000,4,FALSE)</f>
        <v>3778000</v>
      </c>
      <c r="L314" s="109">
        <f t="shared" si="1"/>
        <v>0</v>
      </c>
      <c r="M314" s="227">
        <f t="shared" si="2"/>
        <v>0</v>
      </c>
      <c r="N314" s="227">
        <f t="shared" si="3"/>
        <v>0</v>
      </c>
      <c r="O314" s="227">
        <f t="shared" si="4"/>
        <v>0</v>
      </c>
      <c r="P314">
        <f>VLOOKUP(B314,GD_CHAM_CONG!$C$1:$BI$780,58,FALSE)</f>
        <v>0</v>
      </c>
      <c r="Q314">
        <f>VLOOKUP(B314,GD_CHAM_CONG!$C$1:$BJ$780,59,FALSE)</f>
        <v>0</v>
      </c>
    </row>
    <row r="315" spans="1:17" ht="14.25" x14ac:dyDescent="0.2">
      <c r="A315" s="49">
        <v>311</v>
      </c>
      <c r="B315" s="50">
        <f>GD_CHUNG!B315</f>
        <v>13720</v>
      </c>
      <c r="C315" s="50" t="str">
        <f>GD_CHUNG!C315</f>
        <v>Đinh Văn Minh</v>
      </c>
      <c r="D315" s="50" t="str">
        <f>GD_CHUNG!D315</f>
        <v>Nhân viên Bốc xếp</v>
      </c>
      <c r="E315" s="136"/>
      <c r="F315" s="138" t="str">
        <f>VLOOKUP($B315,GD_CHUNG!$B$5:$J$991,6,FALSE)</f>
        <v>HDTV</v>
      </c>
      <c r="G315" s="138">
        <f>VLOOKUP($B315,GD_CHUNG!$B$5:$J$991,7,FALSE)</f>
        <v>1</v>
      </c>
      <c r="H315" s="138">
        <f>VLOOKUP($B315,GD_CHUNG!$B$5:$J$991,8,FALSE)</f>
        <v>0</v>
      </c>
      <c r="I315" s="138">
        <f>VLOOKUP($B315,GD_CHUNG!$B$5:$J$991,9,FALSE)</f>
        <v>0</v>
      </c>
      <c r="J315" s="226">
        <f>IF(COUNTBLANK(GD_CHAM_CONG!U315:AJ315)&gt;=16,1,0)</f>
        <v>0</v>
      </c>
      <c r="K315" s="109">
        <f>VLOOKUP(B315,GD_LCD_HS_LNS!$B$4:$E$1000,4,FALSE)</f>
        <v>3778000</v>
      </c>
      <c r="L315" s="109">
        <f t="shared" si="1"/>
        <v>0</v>
      </c>
      <c r="M315" s="227">
        <f t="shared" si="2"/>
        <v>0</v>
      </c>
      <c r="N315" s="227">
        <f t="shared" si="3"/>
        <v>0</v>
      </c>
      <c r="O315" s="227">
        <f t="shared" si="4"/>
        <v>0</v>
      </c>
      <c r="P315">
        <f>VLOOKUP(B315,GD_CHAM_CONG!$C$1:$BI$780,58,FALSE)</f>
        <v>0</v>
      </c>
      <c r="Q315">
        <f>VLOOKUP(B315,GD_CHAM_CONG!$C$1:$BJ$780,59,FALSE)</f>
        <v>0</v>
      </c>
    </row>
    <row r="316" spans="1:17" ht="14.25" x14ac:dyDescent="0.2">
      <c r="A316" s="49">
        <v>312</v>
      </c>
      <c r="B316" s="50">
        <f>GD_CHUNG!B316</f>
        <v>13721</v>
      </c>
      <c r="C316" s="50" t="str">
        <f>GD_CHUNG!C316</f>
        <v>Nguyễn Đình Quân</v>
      </c>
      <c r="D316" s="50" t="str">
        <f>GD_CHUNG!D316</f>
        <v>Nhân viên Bốc xếp</v>
      </c>
      <c r="E316" s="136"/>
      <c r="F316" s="138" t="str">
        <f>VLOOKUP($B316,GD_CHUNG!$B$5:$J$991,6,FALSE)</f>
        <v>HDTV</v>
      </c>
      <c r="G316" s="138">
        <f>VLOOKUP($B316,GD_CHUNG!$B$5:$J$991,7,FALSE)</f>
        <v>1</v>
      </c>
      <c r="H316" s="138">
        <f>VLOOKUP($B316,GD_CHUNG!$B$5:$J$991,8,FALSE)</f>
        <v>0</v>
      </c>
      <c r="I316" s="138">
        <f>VLOOKUP($B316,GD_CHUNG!$B$5:$J$991,9,FALSE)</f>
        <v>0</v>
      </c>
      <c r="J316" s="226">
        <f>IF(COUNTBLANK(GD_CHAM_CONG!U316:AJ316)&gt;=16,1,0)</f>
        <v>0</v>
      </c>
      <c r="K316" s="109">
        <f>VLOOKUP(B316,GD_LCD_HS_LNS!$B$4:$E$1000,4,FALSE)</f>
        <v>3778000</v>
      </c>
      <c r="L316" s="109">
        <f t="shared" si="1"/>
        <v>0</v>
      </c>
      <c r="M316" s="227">
        <f t="shared" si="2"/>
        <v>0</v>
      </c>
      <c r="N316" s="227">
        <f t="shared" si="3"/>
        <v>0</v>
      </c>
      <c r="O316" s="227">
        <f t="shared" si="4"/>
        <v>0</v>
      </c>
      <c r="P316">
        <f>VLOOKUP(B316,GD_CHAM_CONG!$C$1:$BI$780,58,FALSE)</f>
        <v>0</v>
      </c>
      <c r="Q316">
        <f>VLOOKUP(B316,GD_CHAM_CONG!$C$1:$BJ$780,59,FALSE)</f>
        <v>0</v>
      </c>
    </row>
    <row r="317" spans="1:17" ht="14.25" x14ac:dyDescent="0.2">
      <c r="A317" s="49">
        <v>313</v>
      </c>
      <c r="B317" s="50">
        <f>GD_CHUNG!B317</f>
        <v>13722</v>
      </c>
      <c r="C317" s="50" t="str">
        <f>GD_CHUNG!C317</f>
        <v>Hoàng Anh Tuấn</v>
      </c>
      <c r="D317" s="50" t="str">
        <f>GD_CHUNG!D317</f>
        <v>Nhân viên Bốc xếp</v>
      </c>
      <c r="E317" s="136"/>
      <c r="F317" s="138" t="str">
        <f>VLOOKUP($B317,GD_CHUNG!$B$5:$J$991,6,FALSE)</f>
        <v>HDTV</v>
      </c>
      <c r="G317" s="138">
        <f>VLOOKUP($B317,GD_CHUNG!$B$5:$J$991,7,FALSE)</f>
        <v>1</v>
      </c>
      <c r="H317" s="138">
        <f>VLOOKUP($B317,GD_CHUNG!$B$5:$J$991,8,FALSE)</f>
        <v>0</v>
      </c>
      <c r="I317" s="138">
        <f>VLOOKUP($B317,GD_CHUNG!$B$5:$J$991,9,FALSE)</f>
        <v>0</v>
      </c>
      <c r="J317" s="226">
        <f>IF(COUNTBLANK(GD_CHAM_CONG!U317:AJ317)&gt;=16,1,0)</f>
        <v>0</v>
      </c>
      <c r="K317" s="109">
        <f>VLOOKUP(B317,GD_LCD_HS_LNS!$B$4:$E$1000,4,FALSE)</f>
        <v>3778000</v>
      </c>
      <c r="L317" s="109">
        <f t="shared" si="1"/>
        <v>0</v>
      </c>
      <c r="M317" s="227">
        <f t="shared" si="2"/>
        <v>0</v>
      </c>
      <c r="N317" s="227">
        <f t="shared" si="3"/>
        <v>0</v>
      </c>
      <c r="O317" s="227">
        <f t="shared" si="4"/>
        <v>0</v>
      </c>
      <c r="P317">
        <f>VLOOKUP(B317,GD_CHAM_CONG!$C$1:$BI$780,58,FALSE)</f>
        <v>0</v>
      </c>
      <c r="Q317">
        <f>VLOOKUP(B317,GD_CHAM_CONG!$C$1:$BJ$780,59,FALSE)</f>
        <v>0</v>
      </c>
    </row>
    <row r="318" spans="1:17" ht="14.25" x14ac:dyDescent="0.2">
      <c r="A318" s="49">
        <v>314</v>
      </c>
      <c r="B318" s="50">
        <f>GD_CHUNG!B318</f>
        <v>13723</v>
      </c>
      <c r="C318" s="50" t="str">
        <f>GD_CHUNG!C318</f>
        <v>Phạm Tiến Công</v>
      </c>
      <c r="D318" s="50" t="str">
        <f>GD_CHUNG!D318</f>
        <v>Nhân viên Bốc xếp</v>
      </c>
      <c r="E318" s="136"/>
      <c r="F318" s="138" t="str">
        <f>VLOOKUP($B318,GD_CHUNG!$B$5:$J$991,6,FALSE)</f>
        <v>HDTV</v>
      </c>
      <c r="G318" s="138">
        <f>VLOOKUP($B318,GD_CHUNG!$B$5:$J$991,7,FALSE)</f>
        <v>1</v>
      </c>
      <c r="H318" s="138">
        <f>VLOOKUP($B318,GD_CHUNG!$B$5:$J$991,8,FALSE)</f>
        <v>0</v>
      </c>
      <c r="I318" s="138">
        <f>VLOOKUP($B318,GD_CHUNG!$B$5:$J$991,9,FALSE)</f>
        <v>0</v>
      </c>
      <c r="J318" s="226">
        <f>IF(COUNTBLANK(GD_CHAM_CONG!U318:AJ318)&gt;=16,1,0)</f>
        <v>0</v>
      </c>
      <c r="K318" s="109">
        <f>VLOOKUP(B318,GD_LCD_HS_LNS!$B$4:$E$1000,4,FALSE)</f>
        <v>3778000</v>
      </c>
      <c r="L318" s="109">
        <f t="shared" si="1"/>
        <v>0</v>
      </c>
      <c r="M318" s="227">
        <f t="shared" si="2"/>
        <v>0</v>
      </c>
      <c r="N318" s="227">
        <f t="shared" si="3"/>
        <v>0</v>
      </c>
      <c r="O318" s="227">
        <f t="shared" si="4"/>
        <v>0</v>
      </c>
      <c r="P318">
        <f>VLOOKUP(B318,GD_CHAM_CONG!$C$1:$BI$780,58,FALSE)</f>
        <v>0</v>
      </c>
      <c r="Q318">
        <f>VLOOKUP(B318,GD_CHAM_CONG!$C$1:$BJ$780,59,FALSE)</f>
        <v>0</v>
      </c>
    </row>
    <row r="319" spans="1:17" ht="14.25" x14ac:dyDescent="0.2">
      <c r="A319" s="49">
        <v>315</v>
      </c>
      <c r="B319" s="50">
        <f>GD_CHUNG!B319</f>
        <v>13724</v>
      </c>
      <c r="C319" s="50" t="str">
        <f>GD_CHUNG!C319</f>
        <v>Nguyễn Văn Hưng</v>
      </c>
      <c r="D319" s="50" t="str">
        <f>GD_CHUNG!D319</f>
        <v>Nhân viên Bốc xếp</v>
      </c>
      <c r="E319" s="136"/>
      <c r="F319" s="138" t="str">
        <f>VLOOKUP($B319,GD_CHUNG!$B$5:$J$991,6,FALSE)</f>
        <v>HDTV</v>
      </c>
      <c r="G319" s="138">
        <f>VLOOKUP($B319,GD_CHUNG!$B$5:$J$991,7,FALSE)</f>
        <v>1</v>
      </c>
      <c r="H319" s="138">
        <f>VLOOKUP($B319,GD_CHUNG!$B$5:$J$991,8,FALSE)</f>
        <v>0</v>
      </c>
      <c r="I319" s="138">
        <f>VLOOKUP($B319,GD_CHUNG!$B$5:$J$991,9,FALSE)</f>
        <v>0</v>
      </c>
      <c r="J319" s="226">
        <f>IF(COUNTBLANK(GD_CHAM_CONG!U319:AJ319)&gt;=16,1,0)</f>
        <v>0</v>
      </c>
      <c r="K319" s="109">
        <f>VLOOKUP(B319,GD_LCD_HS_LNS!$B$4:$E$1000,4,FALSE)</f>
        <v>3778000</v>
      </c>
      <c r="L319" s="109">
        <f t="shared" si="1"/>
        <v>0</v>
      </c>
      <c r="M319" s="227">
        <f t="shared" si="2"/>
        <v>0</v>
      </c>
      <c r="N319" s="227">
        <f t="shared" si="3"/>
        <v>0</v>
      </c>
      <c r="O319" s="227">
        <f t="shared" si="4"/>
        <v>0</v>
      </c>
      <c r="P319">
        <f>VLOOKUP(B319,GD_CHAM_CONG!$C$1:$BI$780,58,FALSE)</f>
        <v>0</v>
      </c>
      <c r="Q319">
        <f>VLOOKUP(B319,GD_CHAM_CONG!$C$1:$BJ$780,59,FALSE)</f>
        <v>0</v>
      </c>
    </row>
    <row r="320" spans="1:17" ht="14.25" x14ac:dyDescent="0.2">
      <c r="A320" s="49">
        <v>316</v>
      </c>
      <c r="B320" s="50">
        <f>GD_CHUNG!B320</f>
        <v>13725</v>
      </c>
      <c r="C320" s="50" t="str">
        <f>GD_CHUNG!C320</f>
        <v>Nguyễn Ngọc Phú</v>
      </c>
      <c r="D320" s="50" t="str">
        <f>GD_CHUNG!D320</f>
        <v>Nhân viên Bốc xếp</v>
      </c>
      <c r="E320" s="136"/>
      <c r="F320" s="138" t="str">
        <f>VLOOKUP($B320,GD_CHUNG!$B$5:$J$991,6,FALSE)</f>
        <v>HDTV</v>
      </c>
      <c r="G320" s="138">
        <f>VLOOKUP($B320,GD_CHUNG!$B$5:$J$991,7,FALSE)</f>
        <v>1</v>
      </c>
      <c r="H320" s="138">
        <f>VLOOKUP($B320,GD_CHUNG!$B$5:$J$991,8,FALSE)</f>
        <v>0</v>
      </c>
      <c r="I320" s="138">
        <f>VLOOKUP($B320,GD_CHUNG!$B$5:$J$991,9,FALSE)</f>
        <v>0</v>
      </c>
      <c r="J320" s="226">
        <f>IF(COUNTBLANK(GD_CHAM_CONG!U320:AJ320)&gt;=16,1,0)</f>
        <v>0</v>
      </c>
      <c r="K320" s="109">
        <f>VLOOKUP(B320,GD_LCD_HS_LNS!$B$4:$E$1000,4,FALSE)</f>
        <v>3778000</v>
      </c>
      <c r="L320" s="109">
        <f t="shared" si="1"/>
        <v>0</v>
      </c>
      <c r="M320" s="227">
        <f t="shared" si="2"/>
        <v>0</v>
      </c>
      <c r="N320" s="227">
        <f t="shared" si="3"/>
        <v>0</v>
      </c>
      <c r="O320" s="227">
        <f t="shared" si="4"/>
        <v>0</v>
      </c>
      <c r="P320">
        <f>VLOOKUP(B320,GD_CHAM_CONG!$C$1:$BI$780,58,FALSE)</f>
        <v>0</v>
      </c>
      <c r="Q320">
        <f>VLOOKUP(B320,GD_CHAM_CONG!$C$1:$BJ$780,59,FALSE)</f>
        <v>0</v>
      </c>
    </row>
    <row r="321" spans="1:17" ht="14.25" x14ac:dyDescent="0.2">
      <c r="A321" s="49">
        <v>317</v>
      </c>
      <c r="B321" s="50">
        <f>GD_CHUNG!B321</f>
        <v>13726</v>
      </c>
      <c r="C321" s="50" t="str">
        <f>GD_CHUNG!C321</f>
        <v>Lưu Xuân Thắng</v>
      </c>
      <c r="D321" s="50" t="str">
        <f>GD_CHUNG!D321</f>
        <v>Nhân viên Bốc xếp</v>
      </c>
      <c r="E321" s="136"/>
      <c r="F321" s="138" t="str">
        <f>VLOOKUP($B321,GD_CHUNG!$B$5:$J$991,6,FALSE)</f>
        <v>HDTV</v>
      </c>
      <c r="G321" s="138">
        <f>VLOOKUP($B321,GD_CHUNG!$B$5:$J$991,7,FALSE)</f>
        <v>1</v>
      </c>
      <c r="H321" s="138">
        <f>VLOOKUP($B321,GD_CHUNG!$B$5:$J$991,8,FALSE)</f>
        <v>0</v>
      </c>
      <c r="I321" s="138">
        <f>VLOOKUP($B321,GD_CHUNG!$B$5:$J$991,9,FALSE)</f>
        <v>0</v>
      </c>
      <c r="J321" s="226">
        <f>IF(COUNTBLANK(GD_CHAM_CONG!U321:AJ321)&gt;=16,1,0)</f>
        <v>0</v>
      </c>
      <c r="K321" s="109">
        <f>VLOOKUP(B321,GD_LCD_HS_LNS!$B$4:$E$1000,4,FALSE)</f>
        <v>3778000</v>
      </c>
      <c r="L321" s="109">
        <f t="shared" si="1"/>
        <v>0</v>
      </c>
      <c r="M321" s="227">
        <f t="shared" si="2"/>
        <v>0</v>
      </c>
      <c r="N321" s="227">
        <f t="shared" si="3"/>
        <v>0</v>
      </c>
      <c r="O321" s="227">
        <f t="shared" si="4"/>
        <v>0</v>
      </c>
      <c r="P321">
        <f>VLOOKUP(B321,GD_CHAM_CONG!$C$1:$BI$780,58,FALSE)</f>
        <v>0</v>
      </c>
      <c r="Q321">
        <f>VLOOKUP(B321,GD_CHAM_CONG!$C$1:$BJ$780,59,FALSE)</f>
        <v>0</v>
      </c>
    </row>
    <row r="322" spans="1:17" ht="14.25" x14ac:dyDescent="0.2">
      <c r="A322" s="49">
        <v>318</v>
      </c>
      <c r="B322" s="50">
        <f>GD_CHUNG!B322</f>
        <v>13727</v>
      </c>
      <c r="C322" s="50" t="str">
        <f>GD_CHUNG!C322</f>
        <v>Trần Quang Huy</v>
      </c>
      <c r="D322" s="50" t="str">
        <f>GD_CHUNG!D322</f>
        <v>Nhân viên Bốc xếp</v>
      </c>
      <c r="E322" s="136"/>
      <c r="F322" s="138" t="str">
        <f>VLOOKUP($B322,GD_CHUNG!$B$5:$J$991,6,FALSE)</f>
        <v>HDTV</v>
      </c>
      <c r="G322" s="138">
        <f>VLOOKUP($B322,GD_CHUNG!$B$5:$J$991,7,FALSE)</f>
        <v>1</v>
      </c>
      <c r="H322" s="138">
        <f>VLOOKUP($B322,GD_CHUNG!$B$5:$J$991,8,FALSE)</f>
        <v>0</v>
      </c>
      <c r="I322" s="138">
        <f>VLOOKUP($B322,GD_CHUNG!$B$5:$J$991,9,FALSE)</f>
        <v>0</v>
      </c>
      <c r="J322" s="226">
        <f>IF(COUNTBLANK(GD_CHAM_CONG!U322:AJ322)&gt;=16,1,0)</f>
        <v>0</v>
      </c>
      <c r="K322" s="109">
        <f>VLOOKUP(B322,GD_LCD_HS_LNS!$B$4:$E$1000,4,FALSE)</f>
        <v>3778000</v>
      </c>
      <c r="L322" s="109">
        <f t="shared" si="1"/>
        <v>0</v>
      </c>
      <c r="M322" s="227">
        <f t="shared" si="2"/>
        <v>0</v>
      </c>
      <c r="N322" s="227">
        <f t="shared" si="3"/>
        <v>0</v>
      </c>
      <c r="O322" s="227">
        <f t="shared" si="4"/>
        <v>0</v>
      </c>
      <c r="P322">
        <f>VLOOKUP(B322,GD_CHAM_CONG!$C$1:$BI$780,58,FALSE)</f>
        <v>0</v>
      </c>
      <c r="Q322">
        <f>VLOOKUP(B322,GD_CHAM_CONG!$C$1:$BJ$780,59,FALSE)</f>
        <v>0</v>
      </c>
    </row>
    <row r="323" spans="1:17" ht="14.25" x14ac:dyDescent="0.2">
      <c r="A323" s="49">
        <v>319</v>
      </c>
      <c r="B323" s="50">
        <f>GD_CHUNG!B323</f>
        <v>13729</v>
      </c>
      <c r="C323" s="50" t="str">
        <f>GD_CHUNG!C323</f>
        <v>Ngô Đức Thuận</v>
      </c>
      <c r="D323" s="50" t="str">
        <f>GD_CHUNG!D323</f>
        <v>Nhân viên Bốc xếp</v>
      </c>
      <c r="E323" s="136"/>
      <c r="F323" s="138" t="str">
        <f>VLOOKUP($B323,GD_CHUNG!$B$5:$J$991,6,FALSE)</f>
        <v>HDTV</v>
      </c>
      <c r="G323" s="138">
        <f>VLOOKUP($B323,GD_CHUNG!$B$5:$J$991,7,FALSE)</f>
        <v>1</v>
      </c>
      <c r="H323" s="138">
        <f>VLOOKUP($B323,GD_CHUNG!$B$5:$J$991,8,FALSE)</f>
        <v>0</v>
      </c>
      <c r="I323" s="138">
        <f>VLOOKUP($B323,GD_CHUNG!$B$5:$J$991,9,FALSE)</f>
        <v>0</v>
      </c>
      <c r="J323" s="226">
        <f>IF(COUNTBLANK(GD_CHAM_CONG!U323:AJ323)&gt;=16,1,0)</f>
        <v>0</v>
      </c>
      <c r="K323" s="109">
        <f>VLOOKUP(B323,GD_LCD_HS_LNS!$B$4:$E$1000,4,FALSE)</f>
        <v>3778000</v>
      </c>
      <c r="L323" s="109">
        <f t="shared" si="1"/>
        <v>0</v>
      </c>
      <c r="M323" s="227">
        <f t="shared" si="2"/>
        <v>0</v>
      </c>
      <c r="N323" s="227">
        <f t="shared" si="3"/>
        <v>0</v>
      </c>
      <c r="O323" s="227">
        <f t="shared" si="4"/>
        <v>0</v>
      </c>
      <c r="P323">
        <f>VLOOKUP(B323,GD_CHAM_CONG!$C$1:$BI$780,58,FALSE)</f>
        <v>0</v>
      </c>
      <c r="Q323">
        <f>VLOOKUP(B323,GD_CHAM_CONG!$C$1:$BJ$780,59,FALSE)</f>
        <v>0</v>
      </c>
    </row>
    <row r="324" spans="1:17" ht="14.25" x14ac:dyDescent="0.2">
      <c r="A324" s="49">
        <v>320</v>
      </c>
      <c r="B324" s="50">
        <f>GD_CHUNG!B324</f>
        <v>13714</v>
      </c>
      <c r="C324" s="50" t="str">
        <f>GD_CHUNG!C324</f>
        <v>Nguyễn Công Cử</v>
      </c>
      <c r="D324" s="50" t="str">
        <f>GD_CHUNG!D324</f>
        <v>Nhân viên Bốc xếp</v>
      </c>
      <c r="E324" s="136"/>
      <c r="F324" s="138" t="str">
        <f>VLOOKUP($B324,GD_CHUNG!$B$5:$J$991,6,FALSE)</f>
        <v>HDTV</v>
      </c>
      <c r="G324" s="138">
        <f>VLOOKUP($B324,GD_CHUNG!$B$5:$J$991,7,FALSE)</f>
        <v>1</v>
      </c>
      <c r="H324" s="138">
        <f>VLOOKUP($B324,GD_CHUNG!$B$5:$J$991,8,FALSE)</f>
        <v>0</v>
      </c>
      <c r="I324" s="138">
        <f>VLOOKUP($B324,GD_CHUNG!$B$5:$J$991,9,FALSE)</f>
        <v>0</v>
      </c>
      <c r="J324" s="226">
        <f>IF(COUNTBLANK(GD_CHAM_CONG!U324:AJ324)&gt;=16,1,0)</f>
        <v>0</v>
      </c>
      <c r="K324" s="109">
        <f>VLOOKUP(B324,GD_LCD_HS_LNS!$B$4:$E$1000,4,FALSE)</f>
        <v>3778000</v>
      </c>
      <c r="L324" s="109">
        <f t="shared" si="1"/>
        <v>0</v>
      </c>
      <c r="M324" s="227">
        <f t="shared" si="2"/>
        <v>0</v>
      </c>
      <c r="N324" s="227">
        <f t="shared" si="3"/>
        <v>0</v>
      </c>
      <c r="O324" s="227">
        <f t="shared" si="4"/>
        <v>0</v>
      </c>
      <c r="P324">
        <f>VLOOKUP(B324,GD_CHAM_CONG!$C$1:$BI$780,58,FALSE)</f>
        <v>0</v>
      </c>
      <c r="Q324">
        <f>VLOOKUP(B324,GD_CHAM_CONG!$C$1:$BJ$780,59,FALSE)</f>
        <v>0</v>
      </c>
    </row>
    <row r="325" spans="1:17" ht="14.25" x14ac:dyDescent="0.2">
      <c r="A325" s="49">
        <v>321</v>
      </c>
      <c r="B325" s="50">
        <f>GD_CHUNG!B325</f>
        <v>13730</v>
      </c>
      <c r="C325" s="50" t="str">
        <f>GD_CHUNG!C325</f>
        <v>Nguyễn Văn Trung</v>
      </c>
      <c r="D325" s="50" t="str">
        <f>GD_CHUNG!D325</f>
        <v>Nhân viên Bốc xếp</v>
      </c>
      <c r="E325" s="136"/>
      <c r="F325" s="138" t="str">
        <f>VLOOKUP($B325,GD_CHUNG!$B$5:$J$991,6,FALSE)</f>
        <v>HDTV</v>
      </c>
      <c r="G325" s="138">
        <f>VLOOKUP($B325,GD_CHUNG!$B$5:$J$991,7,FALSE)</f>
        <v>1</v>
      </c>
      <c r="H325" s="138">
        <f>VLOOKUP($B325,GD_CHUNG!$B$5:$J$991,8,FALSE)</f>
        <v>0</v>
      </c>
      <c r="I325" s="138">
        <f>VLOOKUP($B325,GD_CHUNG!$B$5:$J$991,9,FALSE)</f>
        <v>0</v>
      </c>
      <c r="J325" s="226">
        <f>IF(COUNTBLANK(GD_CHAM_CONG!U325:AJ325)&gt;=16,1,0)</f>
        <v>0</v>
      </c>
      <c r="K325" s="109">
        <f>VLOOKUP(B325,GD_LCD_HS_LNS!$B$4:$E$1000,4,FALSE)</f>
        <v>3778000</v>
      </c>
      <c r="L325" s="109">
        <f t="shared" si="1"/>
        <v>0</v>
      </c>
      <c r="M325" s="227">
        <f t="shared" si="2"/>
        <v>0</v>
      </c>
      <c r="N325" s="227">
        <f t="shared" si="3"/>
        <v>0</v>
      </c>
      <c r="O325" s="227">
        <f t="shared" si="4"/>
        <v>0</v>
      </c>
      <c r="P325">
        <f>VLOOKUP(B325,GD_CHAM_CONG!$C$1:$BI$780,58,FALSE)</f>
        <v>0</v>
      </c>
      <c r="Q325">
        <f>VLOOKUP(B325,GD_CHAM_CONG!$C$1:$BJ$780,59,FALSE)</f>
        <v>0</v>
      </c>
    </row>
    <row r="326" spans="1:17" ht="14.25" x14ac:dyDescent="0.2">
      <c r="A326" s="49">
        <v>322</v>
      </c>
      <c r="B326" s="50">
        <f>GD_CHUNG!B326</f>
        <v>13731</v>
      </c>
      <c r="C326" s="50" t="str">
        <f>GD_CHUNG!C326</f>
        <v>Tạ Anh Tuấn</v>
      </c>
      <c r="D326" s="50" t="str">
        <f>GD_CHUNG!D326</f>
        <v>Nhân viên Bốc xếp</v>
      </c>
      <c r="E326" s="136"/>
      <c r="F326" s="138" t="str">
        <f>VLOOKUP($B326,GD_CHUNG!$B$5:$J$991,6,FALSE)</f>
        <v>HDTV</v>
      </c>
      <c r="G326" s="138">
        <f>VLOOKUP($B326,GD_CHUNG!$B$5:$J$991,7,FALSE)</f>
        <v>1</v>
      </c>
      <c r="H326" s="138">
        <f>VLOOKUP($B326,GD_CHUNG!$B$5:$J$991,8,FALSE)</f>
        <v>0</v>
      </c>
      <c r="I326" s="138">
        <f>VLOOKUP($B326,GD_CHUNG!$B$5:$J$991,9,FALSE)</f>
        <v>0</v>
      </c>
      <c r="J326" s="226">
        <f>IF(COUNTBLANK(GD_CHAM_CONG!U326:AJ326)&gt;=16,1,0)</f>
        <v>0</v>
      </c>
      <c r="K326" s="109">
        <f>VLOOKUP(B326,GD_LCD_HS_LNS!$B$4:$E$1000,4,FALSE)</f>
        <v>3778000</v>
      </c>
      <c r="L326" s="109">
        <f t="shared" si="1"/>
        <v>0</v>
      </c>
      <c r="M326" s="227">
        <f t="shared" si="2"/>
        <v>0</v>
      </c>
      <c r="N326" s="227">
        <f t="shared" si="3"/>
        <v>0</v>
      </c>
      <c r="O326" s="227">
        <f t="shared" si="4"/>
        <v>0</v>
      </c>
      <c r="P326">
        <f>VLOOKUP(B326,GD_CHAM_CONG!$C$1:$BI$780,58,FALSE)</f>
        <v>0</v>
      </c>
      <c r="Q326">
        <f>VLOOKUP(B326,GD_CHAM_CONG!$C$1:$BJ$780,59,FALSE)</f>
        <v>0</v>
      </c>
    </row>
    <row r="327" spans="1:17" ht="14.25" x14ac:dyDescent="0.2">
      <c r="A327" s="49">
        <v>323</v>
      </c>
      <c r="B327" s="50">
        <f>GD_CHUNG!B327</f>
        <v>13733</v>
      </c>
      <c r="C327" s="50" t="str">
        <f>GD_CHUNG!C327</f>
        <v>Nguyễn Mạnh Hân Hoan</v>
      </c>
      <c r="D327" s="50" t="str">
        <f>GD_CHUNG!D327</f>
        <v>Nhân viên Bốc xếp</v>
      </c>
      <c r="E327" s="136"/>
      <c r="F327" s="138" t="str">
        <f>VLOOKUP($B327,GD_CHUNG!$B$5:$J$991,6,FALSE)</f>
        <v>HDTV</v>
      </c>
      <c r="G327" s="138">
        <f>VLOOKUP($B327,GD_CHUNG!$B$5:$J$991,7,FALSE)</f>
        <v>1</v>
      </c>
      <c r="H327" s="138">
        <f>VLOOKUP($B327,GD_CHUNG!$B$5:$J$991,8,FALSE)</f>
        <v>0</v>
      </c>
      <c r="I327" s="138">
        <f>VLOOKUP($B327,GD_CHUNG!$B$5:$J$991,9,FALSE)</f>
        <v>0</v>
      </c>
      <c r="J327" s="226">
        <f>IF(COUNTBLANK(GD_CHAM_CONG!U327:AJ327)&gt;=16,1,0)</f>
        <v>0</v>
      </c>
      <c r="K327" s="109">
        <f>VLOOKUP(B327,GD_LCD_HS_LNS!$B$4:$E$1000,4,FALSE)</f>
        <v>3778000</v>
      </c>
      <c r="L327" s="109">
        <f t="shared" si="1"/>
        <v>0</v>
      </c>
      <c r="M327" s="227">
        <f t="shared" si="2"/>
        <v>0</v>
      </c>
      <c r="N327" s="227">
        <f t="shared" si="3"/>
        <v>0</v>
      </c>
      <c r="O327" s="227">
        <f t="shared" si="4"/>
        <v>0</v>
      </c>
      <c r="P327">
        <f>VLOOKUP(B327,GD_CHAM_CONG!$C$1:$BI$780,58,FALSE)</f>
        <v>0</v>
      </c>
      <c r="Q327">
        <f>VLOOKUP(B327,GD_CHAM_CONG!$C$1:$BJ$780,59,FALSE)</f>
        <v>0</v>
      </c>
    </row>
    <row r="328" spans="1:17" ht="14.25" x14ac:dyDescent="0.2">
      <c r="A328" s="49">
        <v>324</v>
      </c>
      <c r="B328" s="50">
        <f>GD_CHUNG!B328</f>
        <v>13734</v>
      </c>
      <c r="C328" s="50" t="str">
        <f>GD_CHUNG!C328</f>
        <v>Nguyễn Hữu Lâm</v>
      </c>
      <c r="D328" s="50" t="str">
        <f>GD_CHUNG!D328</f>
        <v>Nhân viên Bốc xếp</v>
      </c>
      <c r="E328" s="136"/>
      <c r="F328" s="138" t="str">
        <f>VLOOKUP($B328,GD_CHUNG!$B$5:$J$991,6,FALSE)</f>
        <v>HDTV</v>
      </c>
      <c r="G328" s="138">
        <f>VLOOKUP($B328,GD_CHUNG!$B$5:$J$991,7,FALSE)</f>
        <v>1</v>
      </c>
      <c r="H328" s="138">
        <f>VLOOKUP($B328,GD_CHUNG!$B$5:$J$991,8,FALSE)</f>
        <v>0</v>
      </c>
      <c r="I328" s="138">
        <f>VLOOKUP($B328,GD_CHUNG!$B$5:$J$991,9,FALSE)</f>
        <v>0</v>
      </c>
      <c r="J328" s="226">
        <f>IF(COUNTBLANK(GD_CHAM_CONG!U328:AJ328)&gt;=16,1,0)</f>
        <v>0</v>
      </c>
      <c r="K328" s="109">
        <f>VLOOKUP(B328,GD_LCD_HS_LNS!$B$4:$E$1000,4,FALSE)</f>
        <v>3778000</v>
      </c>
      <c r="L328" s="109">
        <f t="shared" si="1"/>
        <v>0</v>
      </c>
      <c r="M328" s="227">
        <f t="shared" si="2"/>
        <v>0</v>
      </c>
      <c r="N328" s="227">
        <f t="shared" si="3"/>
        <v>0</v>
      </c>
      <c r="O328" s="227">
        <f t="shared" si="4"/>
        <v>0</v>
      </c>
      <c r="P328">
        <f>VLOOKUP(B328,GD_CHAM_CONG!$C$1:$BI$780,58,FALSE)</f>
        <v>0</v>
      </c>
      <c r="Q328">
        <f>VLOOKUP(B328,GD_CHAM_CONG!$C$1:$BJ$780,59,FALSE)</f>
        <v>0</v>
      </c>
    </row>
    <row r="329" spans="1:17" ht="14.25" x14ac:dyDescent="0.2">
      <c r="A329" s="49">
        <v>325</v>
      </c>
      <c r="B329" s="50">
        <f>GD_CHUNG!B329</f>
        <v>13735</v>
      </c>
      <c r="C329" s="50" t="str">
        <f>GD_CHUNG!C329</f>
        <v>Trần Xuân Phương</v>
      </c>
      <c r="D329" s="50" t="str">
        <f>GD_CHUNG!D329</f>
        <v>Nhân viên Bốc xếp</v>
      </c>
      <c r="E329" s="136"/>
      <c r="F329" s="138" t="str">
        <f>VLOOKUP($B329,GD_CHUNG!$B$5:$J$991,6,FALSE)</f>
        <v>HDTV</v>
      </c>
      <c r="G329" s="138">
        <f>VLOOKUP($B329,GD_CHUNG!$B$5:$J$991,7,FALSE)</f>
        <v>1</v>
      </c>
      <c r="H329" s="138">
        <f>VLOOKUP($B329,GD_CHUNG!$B$5:$J$991,8,FALSE)</f>
        <v>0</v>
      </c>
      <c r="I329" s="138">
        <f>VLOOKUP($B329,GD_CHUNG!$B$5:$J$991,9,FALSE)</f>
        <v>0</v>
      </c>
      <c r="J329" s="226">
        <f>IF(COUNTBLANK(GD_CHAM_CONG!U329:AJ329)&gt;=16,1,0)</f>
        <v>0</v>
      </c>
      <c r="K329" s="109">
        <f>VLOOKUP(B329,GD_LCD_HS_LNS!$B$4:$E$1000,4,FALSE)</f>
        <v>3778000</v>
      </c>
      <c r="L329" s="109">
        <f t="shared" si="1"/>
        <v>0</v>
      </c>
      <c r="M329" s="227">
        <f t="shared" si="2"/>
        <v>0</v>
      </c>
      <c r="N329" s="227">
        <f t="shared" si="3"/>
        <v>0</v>
      </c>
      <c r="O329" s="227">
        <f t="shared" si="4"/>
        <v>0</v>
      </c>
      <c r="P329">
        <f>VLOOKUP(B329,GD_CHAM_CONG!$C$1:$BI$780,58,FALSE)</f>
        <v>0</v>
      </c>
      <c r="Q329">
        <f>VLOOKUP(B329,GD_CHAM_CONG!$C$1:$BJ$780,59,FALSE)</f>
        <v>0</v>
      </c>
    </row>
    <row r="330" spans="1:17" ht="14.25" x14ac:dyDescent="0.2">
      <c r="A330" s="49">
        <v>326</v>
      </c>
      <c r="B330" s="50">
        <f>GD_CHUNG!B330</f>
        <v>13736</v>
      </c>
      <c r="C330" s="50" t="str">
        <f>GD_CHUNG!C330</f>
        <v>Nguyễn Mạnh Tưởng</v>
      </c>
      <c r="D330" s="50" t="str">
        <f>GD_CHUNG!D330</f>
        <v>Nhân viên Bốc xếp</v>
      </c>
      <c r="E330" s="136"/>
      <c r="F330" s="138" t="str">
        <f>VLOOKUP($B330,GD_CHUNG!$B$5:$J$991,6,FALSE)</f>
        <v>HDTV</v>
      </c>
      <c r="G330" s="138">
        <f>VLOOKUP($B330,GD_CHUNG!$B$5:$J$991,7,FALSE)</f>
        <v>1</v>
      </c>
      <c r="H330" s="138">
        <f>VLOOKUP($B330,GD_CHUNG!$B$5:$J$991,8,FALSE)</f>
        <v>0</v>
      </c>
      <c r="I330" s="138">
        <f>VLOOKUP($B330,GD_CHUNG!$B$5:$J$991,9,FALSE)</f>
        <v>0</v>
      </c>
      <c r="J330" s="226">
        <f>IF(COUNTBLANK(GD_CHAM_CONG!U330:AJ330)&gt;=16,1,0)</f>
        <v>0</v>
      </c>
      <c r="K330" s="109">
        <f>VLOOKUP(B330,GD_LCD_HS_LNS!$B$4:$E$1000,4,FALSE)</f>
        <v>3778000</v>
      </c>
      <c r="L330" s="109">
        <f t="shared" si="1"/>
        <v>0</v>
      </c>
      <c r="M330" s="227">
        <f t="shared" si="2"/>
        <v>0</v>
      </c>
      <c r="N330" s="227">
        <f t="shared" si="3"/>
        <v>0</v>
      </c>
      <c r="O330" s="227">
        <f t="shared" si="4"/>
        <v>0</v>
      </c>
      <c r="P330">
        <f>VLOOKUP(B330,GD_CHAM_CONG!$C$1:$BI$780,58,FALSE)</f>
        <v>0</v>
      </c>
      <c r="Q330">
        <f>VLOOKUP(B330,GD_CHAM_CONG!$C$1:$BJ$780,59,FALSE)</f>
        <v>0</v>
      </c>
    </row>
    <row r="331" spans="1:17" ht="14.25" x14ac:dyDescent="0.2">
      <c r="A331" s="49">
        <v>327</v>
      </c>
      <c r="B331" s="50">
        <f>GD_CHUNG!B331</f>
        <v>13737</v>
      </c>
      <c r="C331" s="50" t="str">
        <f>GD_CHUNG!C331</f>
        <v>Nguyễn Minh Hiếu</v>
      </c>
      <c r="D331" s="50" t="str">
        <f>GD_CHUNG!D331</f>
        <v>Nhân viên Bốc xếp</v>
      </c>
      <c r="E331" s="136"/>
      <c r="F331" s="138" t="str">
        <f>VLOOKUP($B331,GD_CHUNG!$B$5:$J$991,6,FALSE)</f>
        <v>HDTV</v>
      </c>
      <c r="G331" s="138">
        <f>VLOOKUP($B331,GD_CHUNG!$B$5:$J$991,7,FALSE)</f>
        <v>1</v>
      </c>
      <c r="H331" s="138">
        <f>VLOOKUP($B331,GD_CHUNG!$B$5:$J$991,8,FALSE)</f>
        <v>0</v>
      </c>
      <c r="I331" s="138">
        <f>VLOOKUP($B331,GD_CHUNG!$B$5:$J$991,9,FALSE)</f>
        <v>0</v>
      </c>
      <c r="J331" s="226">
        <f>IF(COUNTBLANK(GD_CHAM_CONG!U331:AJ331)&gt;=16,1,0)</f>
        <v>0</v>
      </c>
      <c r="K331" s="109">
        <f>VLOOKUP(B331,GD_LCD_HS_LNS!$B$4:$E$1000,4,FALSE)</f>
        <v>3778000</v>
      </c>
      <c r="L331" s="109">
        <f t="shared" si="1"/>
        <v>0</v>
      </c>
      <c r="M331" s="227">
        <f t="shared" si="2"/>
        <v>0</v>
      </c>
      <c r="N331" s="227">
        <f t="shared" si="3"/>
        <v>0</v>
      </c>
      <c r="O331" s="227">
        <f t="shared" si="4"/>
        <v>0</v>
      </c>
      <c r="P331">
        <f>VLOOKUP(B331,GD_CHAM_CONG!$C$1:$BI$780,58,FALSE)</f>
        <v>0</v>
      </c>
      <c r="Q331">
        <f>VLOOKUP(B331,GD_CHAM_CONG!$C$1:$BJ$780,59,FALSE)</f>
        <v>0</v>
      </c>
    </row>
    <row r="332" spans="1:17" ht="14.25" x14ac:dyDescent="0.2">
      <c r="A332" s="49">
        <v>328</v>
      </c>
      <c r="B332" s="50">
        <f>GD_CHUNG!B332</f>
        <v>13738</v>
      </c>
      <c r="C332" s="50" t="str">
        <f>GD_CHUNG!C332</f>
        <v>Lê Văn Hợi</v>
      </c>
      <c r="D332" s="50" t="str">
        <f>GD_CHUNG!D332</f>
        <v>Nhân viên Bốc xếp</v>
      </c>
      <c r="E332" s="136"/>
      <c r="F332" s="138" t="str">
        <f>VLOOKUP($B332,GD_CHUNG!$B$5:$J$991,6,FALSE)</f>
        <v>HDTV</v>
      </c>
      <c r="G332" s="138">
        <f>VLOOKUP($B332,GD_CHUNG!$B$5:$J$991,7,FALSE)</f>
        <v>1</v>
      </c>
      <c r="H332" s="138">
        <f>VLOOKUP($B332,GD_CHUNG!$B$5:$J$991,8,FALSE)</f>
        <v>0</v>
      </c>
      <c r="I332" s="138">
        <f>VLOOKUP($B332,GD_CHUNG!$B$5:$J$991,9,FALSE)</f>
        <v>0</v>
      </c>
      <c r="J332" s="226">
        <f>IF(COUNTBLANK(GD_CHAM_CONG!U332:AJ332)&gt;=16,1,0)</f>
        <v>0</v>
      </c>
      <c r="K332" s="109">
        <f>VLOOKUP(B332,GD_LCD_HS_LNS!$B$4:$E$1000,4,FALSE)</f>
        <v>3778000</v>
      </c>
      <c r="L332" s="109">
        <f t="shared" si="1"/>
        <v>0</v>
      </c>
      <c r="M332" s="227">
        <f t="shared" si="2"/>
        <v>0</v>
      </c>
      <c r="N332" s="227">
        <f t="shared" si="3"/>
        <v>0</v>
      </c>
      <c r="O332" s="227">
        <f t="shared" si="4"/>
        <v>0</v>
      </c>
      <c r="P332">
        <f>VLOOKUP(B332,GD_CHAM_CONG!$C$1:$BI$780,58,FALSE)</f>
        <v>0</v>
      </c>
      <c r="Q332">
        <f>VLOOKUP(B332,GD_CHAM_CONG!$C$1:$BJ$780,59,FALSE)</f>
        <v>0</v>
      </c>
    </row>
    <row r="333" spans="1:17" ht="14.25" x14ac:dyDescent="0.2">
      <c r="A333" s="49">
        <v>329</v>
      </c>
      <c r="B333" s="50">
        <f>GD_CHUNG!B333</f>
        <v>13739</v>
      </c>
      <c r="C333" s="50" t="str">
        <f>GD_CHUNG!C333</f>
        <v>Bùi Đình Cảnh</v>
      </c>
      <c r="D333" s="50" t="str">
        <f>GD_CHUNG!D333</f>
        <v>Nhân viên Bốc xếp</v>
      </c>
      <c r="E333" s="136"/>
      <c r="F333" s="138" t="str">
        <f>VLOOKUP($B333,GD_CHUNG!$B$5:$J$991,6,FALSE)</f>
        <v>HDTV</v>
      </c>
      <c r="G333" s="138">
        <f>VLOOKUP($B333,GD_CHUNG!$B$5:$J$991,7,FALSE)</f>
        <v>1</v>
      </c>
      <c r="H333" s="138">
        <f>VLOOKUP($B333,GD_CHUNG!$B$5:$J$991,8,FALSE)</f>
        <v>0</v>
      </c>
      <c r="I333" s="138">
        <f>VLOOKUP($B333,GD_CHUNG!$B$5:$J$991,9,FALSE)</f>
        <v>0</v>
      </c>
      <c r="J333" s="226">
        <f>IF(COUNTBLANK(GD_CHAM_CONG!U333:AJ333)&gt;=16,1,0)</f>
        <v>0</v>
      </c>
      <c r="K333" s="109">
        <f>VLOOKUP(B333,GD_LCD_HS_LNS!$B$4:$E$1000,4,FALSE)</f>
        <v>3778000</v>
      </c>
      <c r="L333" s="109">
        <f t="shared" si="1"/>
        <v>0</v>
      </c>
      <c r="M333" s="227">
        <f t="shared" si="2"/>
        <v>0</v>
      </c>
      <c r="N333" s="227">
        <f t="shared" si="3"/>
        <v>0</v>
      </c>
      <c r="O333" s="227">
        <f t="shared" si="4"/>
        <v>0</v>
      </c>
      <c r="P333">
        <f>VLOOKUP(B333,GD_CHAM_CONG!$C$1:$BI$780,58,FALSE)</f>
        <v>0</v>
      </c>
      <c r="Q333">
        <f>VLOOKUP(B333,GD_CHAM_CONG!$C$1:$BJ$780,59,FALSE)</f>
        <v>0</v>
      </c>
    </row>
    <row r="334" spans="1:17" ht="14.25" x14ac:dyDescent="0.2">
      <c r="A334" s="49">
        <v>330</v>
      </c>
      <c r="B334" s="50">
        <f>GD_CHUNG!B334</f>
        <v>13740</v>
      </c>
      <c r="C334" s="50" t="str">
        <f>GD_CHUNG!C334</f>
        <v>Nguyễn Đức Duy</v>
      </c>
      <c r="D334" s="50" t="str">
        <f>GD_CHUNG!D334</f>
        <v>Nhân viên Bốc xếp</v>
      </c>
      <c r="E334" s="136"/>
      <c r="F334" s="138" t="str">
        <f>VLOOKUP($B334,GD_CHUNG!$B$5:$J$991,6,FALSE)</f>
        <v>HDTV</v>
      </c>
      <c r="G334" s="138">
        <f>VLOOKUP($B334,GD_CHUNG!$B$5:$J$991,7,FALSE)</f>
        <v>1</v>
      </c>
      <c r="H334" s="138">
        <f>VLOOKUP($B334,GD_CHUNG!$B$5:$J$991,8,FALSE)</f>
        <v>0</v>
      </c>
      <c r="I334" s="138">
        <f>VLOOKUP($B334,GD_CHUNG!$B$5:$J$991,9,FALSE)</f>
        <v>0</v>
      </c>
      <c r="J334" s="226">
        <f>IF(COUNTBLANK(GD_CHAM_CONG!U334:AJ334)&gt;=16,1,0)</f>
        <v>0</v>
      </c>
      <c r="K334" s="109">
        <f>VLOOKUP(B334,GD_LCD_HS_LNS!$B$4:$E$1000,4,FALSE)</f>
        <v>3778000</v>
      </c>
      <c r="L334" s="109">
        <f t="shared" si="1"/>
        <v>0</v>
      </c>
      <c r="M334" s="227">
        <f t="shared" si="2"/>
        <v>0</v>
      </c>
      <c r="N334" s="227">
        <f t="shared" si="3"/>
        <v>0</v>
      </c>
      <c r="O334" s="227">
        <f t="shared" si="4"/>
        <v>0</v>
      </c>
      <c r="P334">
        <f>VLOOKUP(B334,GD_CHAM_CONG!$C$1:$BI$780,58,FALSE)</f>
        <v>0</v>
      </c>
      <c r="Q334">
        <f>VLOOKUP(B334,GD_CHAM_CONG!$C$1:$BJ$780,59,FALSE)</f>
        <v>0</v>
      </c>
    </row>
    <row r="335" spans="1:17" ht="14.25" x14ac:dyDescent="0.2">
      <c r="A335" s="49">
        <v>331</v>
      </c>
      <c r="B335" s="50">
        <f>GD_CHUNG!B335</f>
        <v>13741</v>
      </c>
      <c r="C335" s="50" t="str">
        <f>GD_CHUNG!C335</f>
        <v>Trương Trung Hải</v>
      </c>
      <c r="D335" s="50" t="str">
        <f>GD_CHUNG!D335</f>
        <v>Nhân viên Bốc xếp</v>
      </c>
      <c r="E335" s="136"/>
      <c r="F335" s="138" t="str">
        <f>VLOOKUP($B335,GD_CHUNG!$B$5:$J$991,6,FALSE)</f>
        <v>HDTV</v>
      </c>
      <c r="G335" s="138">
        <f>VLOOKUP($B335,GD_CHUNG!$B$5:$J$991,7,FALSE)</f>
        <v>1</v>
      </c>
      <c r="H335" s="138">
        <f>VLOOKUP($B335,GD_CHUNG!$B$5:$J$991,8,FALSE)</f>
        <v>0</v>
      </c>
      <c r="I335" s="138">
        <f>VLOOKUP($B335,GD_CHUNG!$B$5:$J$991,9,FALSE)</f>
        <v>0</v>
      </c>
      <c r="J335" s="226">
        <f>IF(COUNTBLANK(GD_CHAM_CONG!U335:AJ335)&gt;=16,1,0)</f>
        <v>0</v>
      </c>
      <c r="K335" s="109">
        <f>VLOOKUP(B335,GD_LCD_HS_LNS!$B$4:$E$1000,4,FALSE)</f>
        <v>3778000</v>
      </c>
      <c r="L335" s="109">
        <f t="shared" si="1"/>
        <v>0</v>
      </c>
      <c r="M335" s="227">
        <f t="shared" si="2"/>
        <v>0</v>
      </c>
      <c r="N335" s="227">
        <f t="shared" si="3"/>
        <v>0</v>
      </c>
      <c r="O335" s="227">
        <f t="shared" si="4"/>
        <v>0</v>
      </c>
      <c r="P335">
        <f>VLOOKUP(B335,GD_CHAM_CONG!$C$1:$BI$780,58,FALSE)</f>
        <v>0</v>
      </c>
      <c r="Q335">
        <f>VLOOKUP(B335,GD_CHAM_CONG!$C$1:$BJ$780,59,FALSE)</f>
        <v>0</v>
      </c>
    </row>
    <row r="336" spans="1:17" ht="14.25" x14ac:dyDescent="0.2">
      <c r="A336" s="49">
        <v>332</v>
      </c>
      <c r="B336" s="50">
        <f>GD_CHUNG!B336</f>
        <v>13817</v>
      </c>
      <c r="C336" s="50" t="str">
        <f>GD_CHUNG!C336</f>
        <v>Cù Quốc Trịnh</v>
      </c>
      <c r="D336" s="50" t="str">
        <f>GD_CHUNG!D336</f>
        <v>Nhân viên Bốc xếp</v>
      </c>
      <c r="E336" s="136"/>
      <c r="F336" s="138" t="str">
        <f>VLOOKUP($B336,GD_CHUNG!$B$5:$J$991,6,FALSE)</f>
        <v>HDTV</v>
      </c>
      <c r="G336" s="138">
        <f>VLOOKUP($B336,GD_CHUNG!$B$5:$J$991,7,FALSE)</f>
        <v>1</v>
      </c>
      <c r="H336" s="138">
        <f>VLOOKUP($B336,GD_CHUNG!$B$5:$J$991,8,FALSE)</f>
        <v>0</v>
      </c>
      <c r="I336" s="138">
        <f>VLOOKUP($B336,GD_CHUNG!$B$5:$J$991,9,FALSE)</f>
        <v>0</v>
      </c>
      <c r="J336" s="226">
        <f>IF(COUNTBLANK(GD_CHAM_CONG!U336:AJ336)&gt;=16,1,0)</f>
        <v>0</v>
      </c>
      <c r="K336" s="109">
        <f>VLOOKUP(B336,GD_LCD_HS_LNS!$B$4:$E$1000,4,FALSE)</f>
        <v>3778000</v>
      </c>
      <c r="L336" s="109">
        <f t="shared" si="1"/>
        <v>0</v>
      </c>
      <c r="M336" s="227">
        <f t="shared" si="2"/>
        <v>0</v>
      </c>
      <c r="N336" s="227">
        <f t="shared" si="3"/>
        <v>0</v>
      </c>
      <c r="O336" s="227">
        <f t="shared" si="4"/>
        <v>0</v>
      </c>
      <c r="P336">
        <f>VLOOKUP(B336,GD_CHAM_CONG!$C$1:$BI$780,58,FALSE)</f>
        <v>0</v>
      </c>
      <c r="Q336">
        <f>VLOOKUP(B336,GD_CHAM_CONG!$C$1:$BJ$780,59,FALSE)</f>
        <v>0</v>
      </c>
    </row>
    <row r="337" spans="1:17" ht="14.25" x14ac:dyDescent="0.2">
      <c r="A337" s="262">
        <v>333</v>
      </c>
      <c r="B337" s="50">
        <f>GD_CHUNG!B337</f>
        <v>201516</v>
      </c>
      <c r="C337" s="50" t="str">
        <f>GD_CHUNG!C337</f>
        <v>Nguyễn Trọng Thi</v>
      </c>
      <c r="D337" s="50" t="str">
        <f>GD_CHUNG!D337</f>
        <v>Nhân viên Bốc xếp</v>
      </c>
      <c r="E337" s="136"/>
      <c r="F337" s="138" t="str">
        <f>VLOOKUP($B337,GD_CHUNG!$B$5:$J$991,6,FALSE)</f>
        <v>HDTV</v>
      </c>
      <c r="G337" s="138">
        <f>VLOOKUP($B337,GD_CHUNG!$B$5:$J$991,7,FALSE)</f>
        <v>1</v>
      </c>
      <c r="H337" s="138">
        <f>VLOOKUP($B337,GD_CHUNG!$B$5:$J$991,8,FALSE)</f>
        <v>0</v>
      </c>
      <c r="I337" s="138">
        <f>VLOOKUP($B337,GD_CHUNG!$B$5:$J$991,9,FALSE)</f>
        <v>0</v>
      </c>
      <c r="J337" s="226">
        <f>IF(COUNTBLANK(GD_CHAM_CONG!U337:AJ337)&gt;=16,1,0)</f>
        <v>0</v>
      </c>
      <c r="K337" s="109">
        <f>VLOOKUP(B337,GD_LCD_HS_LNS!$B$4:$E$1000,4,FALSE)</f>
        <v>3778000</v>
      </c>
      <c r="L337" s="109">
        <f t="shared" si="1"/>
        <v>0</v>
      </c>
      <c r="M337" s="227">
        <f t="shared" si="2"/>
        <v>0</v>
      </c>
      <c r="N337" s="227">
        <f t="shared" si="3"/>
        <v>0</v>
      </c>
      <c r="O337" s="227">
        <f t="shared" si="4"/>
        <v>0</v>
      </c>
      <c r="P337">
        <f>VLOOKUP(B337,GD_CHAM_CONG!$C$1:$BI$780,58,FALSE)</f>
        <v>0</v>
      </c>
      <c r="Q337">
        <f>VLOOKUP(B337,GD_CHAM_CONG!$C$1:$BJ$780,59,FALSE)</f>
        <v>0</v>
      </c>
    </row>
    <row r="338" spans="1:17" ht="14.25" x14ac:dyDescent="0.2">
      <c r="A338" s="49">
        <v>334</v>
      </c>
      <c r="B338" s="50">
        <f>GD_CHUNG!B338</f>
        <v>10681</v>
      </c>
      <c r="C338" s="50" t="str">
        <f>GD_CHUNG!C338</f>
        <v>Trần Văn Minh</v>
      </c>
      <c r="D338" s="50" t="str">
        <f>GD_CHUNG!D338</f>
        <v>NV Lái xe - VHTTB</v>
      </c>
      <c r="E338" s="136"/>
      <c r="F338" s="138" t="str">
        <f>VLOOKUP($B338,GD_CHUNG!$B$5:$J$991,6,FALSE)</f>
        <v>HDKX</v>
      </c>
      <c r="G338" s="138">
        <f>VLOOKUP($B338,GD_CHUNG!$B$5:$J$991,7,FALSE)</f>
        <v>0</v>
      </c>
      <c r="H338" s="138">
        <f>VLOOKUP($B338,GD_CHUNG!$B$5:$J$991,8,FALSE)</f>
        <v>0</v>
      </c>
      <c r="I338" s="136">
        <f>VLOOKUP($B338,GD_CHUNG!$B$5:$J$991,9,FALSE)</f>
        <v>0</v>
      </c>
      <c r="J338" s="226">
        <f>IF(COUNTBLANK(GD_CHAM_CONG!U338:AJ338)&gt;=16,1,0)</f>
        <v>0</v>
      </c>
      <c r="K338" s="109">
        <f>VLOOKUP(B338,GD_LCD_HS_LNS!$B$4:$E$1000,4,FALSE)</f>
        <v>4921000</v>
      </c>
      <c r="L338" s="109">
        <f t="shared" si="1"/>
        <v>393680</v>
      </c>
      <c r="M338" s="227">
        <f t="shared" si="2"/>
        <v>73815</v>
      </c>
      <c r="N338" s="227">
        <f t="shared" si="3"/>
        <v>49210</v>
      </c>
      <c r="O338" s="227">
        <f t="shared" si="4"/>
        <v>516705</v>
      </c>
      <c r="P338">
        <f>VLOOKUP(B338,GD_CHAM_CONG!$C$1:$BI$780,58,FALSE)</f>
        <v>0</v>
      </c>
      <c r="Q338">
        <f>VLOOKUP(B338,GD_CHAM_CONG!$C$1:$BJ$780,59,FALSE)</f>
        <v>0</v>
      </c>
    </row>
    <row r="339" spans="1:17" ht="14.25" x14ac:dyDescent="0.2">
      <c r="A339" s="49">
        <v>335</v>
      </c>
      <c r="B339" s="50">
        <f>GD_CHUNG!B339</f>
        <v>10682</v>
      </c>
      <c r="C339" s="50" t="str">
        <f>GD_CHUNG!C339</f>
        <v>Nguyễn Gia Chiến</v>
      </c>
      <c r="D339" s="50" t="str">
        <f>GD_CHUNG!D339</f>
        <v>NV Lái xe - VHTTB</v>
      </c>
      <c r="E339" s="136"/>
      <c r="F339" s="138" t="str">
        <f>VLOOKUP($B339,GD_CHUNG!$B$5:$J$991,6,FALSE)</f>
        <v>HDKX</v>
      </c>
      <c r="G339" s="138">
        <f>VLOOKUP($B339,GD_CHUNG!$B$5:$J$991,7,FALSE)</f>
        <v>0</v>
      </c>
      <c r="H339" s="138">
        <f>VLOOKUP($B339,GD_CHUNG!$B$5:$J$991,8,FALSE)</f>
        <v>0</v>
      </c>
      <c r="I339" s="136">
        <f>VLOOKUP($B339,GD_CHUNG!$B$5:$J$991,9,FALSE)</f>
        <v>0</v>
      </c>
      <c r="J339" s="226">
        <f>IF(COUNTBLANK(GD_CHAM_CONG!U339:AJ339)&gt;=16,1,0)</f>
        <v>0</v>
      </c>
      <c r="K339" s="109">
        <f>VLOOKUP(B339,GD_LCD_HS_LNS!$B$4:$E$1000,4,FALSE)</f>
        <v>4921000</v>
      </c>
      <c r="L339" s="109">
        <f t="shared" si="1"/>
        <v>393680</v>
      </c>
      <c r="M339" s="227">
        <f t="shared" si="2"/>
        <v>73815</v>
      </c>
      <c r="N339" s="227">
        <f t="shared" si="3"/>
        <v>49210</v>
      </c>
      <c r="O339" s="227">
        <f t="shared" si="4"/>
        <v>516705</v>
      </c>
      <c r="P339">
        <f>VLOOKUP(B339,GD_CHAM_CONG!$C$1:$BI$780,58,FALSE)</f>
        <v>0</v>
      </c>
      <c r="Q339">
        <f>VLOOKUP(B339,GD_CHAM_CONG!$C$1:$BJ$780,59,FALSE)</f>
        <v>0</v>
      </c>
    </row>
    <row r="340" spans="1:17" ht="14.25" x14ac:dyDescent="0.2">
      <c r="A340" s="49">
        <v>336</v>
      </c>
      <c r="B340" s="50">
        <f>GD_CHUNG!B340</f>
        <v>10683</v>
      </c>
      <c r="C340" s="50" t="str">
        <f>GD_CHUNG!C340</f>
        <v>Nguyễn Trung Sơn</v>
      </c>
      <c r="D340" s="50" t="str">
        <f>GD_CHUNG!D340</f>
        <v>NV Lái xe - VHTTB</v>
      </c>
      <c r="E340" s="136"/>
      <c r="F340" s="138" t="str">
        <f>VLOOKUP($B340,GD_CHUNG!$B$5:$J$991,6,FALSE)</f>
        <v>HDKX</v>
      </c>
      <c r="G340" s="138">
        <f>VLOOKUP($B340,GD_CHUNG!$B$5:$J$991,7,FALSE)</f>
        <v>0</v>
      </c>
      <c r="H340" s="138">
        <f>VLOOKUP($B340,GD_CHUNG!$B$5:$J$991,8,FALSE)</f>
        <v>0</v>
      </c>
      <c r="I340" s="136">
        <f>VLOOKUP($B340,GD_CHUNG!$B$5:$J$991,9,FALSE)</f>
        <v>0</v>
      </c>
      <c r="J340" s="226">
        <f>IF(COUNTBLANK(GD_CHAM_CONG!U340:AJ340)&gt;=16,1,0)</f>
        <v>0</v>
      </c>
      <c r="K340" s="109">
        <f>VLOOKUP(B340,GD_LCD_HS_LNS!$B$4:$E$1000,4,FALSE)</f>
        <v>4921000</v>
      </c>
      <c r="L340" s="109">
        <f t="shared" si="1"/>
        <v>393680</v>
      </c>
      <c r="M340" s="227">
        <f t="shared" si="2"/>
        <v>73815</v>
      </c>
      <c r="N340" s="227">
        <f t="shared" si="3"/>
        <v>49210</v>
      </c>
      <c r="O340" s="227">
        <f t="shared" si="4"/>
        <v>516705</v>
      </c>
      <c r="P340">
        <f>VLOOKUP(B340,GD_CHAM_CONG!$C$1:$BI$780,58,FALSE)</f>
        <v>0</v>
      </c>
      <c r="Q340">
        <f>VLOOKUP(B340,GD_CHAM_CONG!$C$1:$BJ$780,59,FALSE)</f>
        <v>0</v>
      </c>
    </row>
    <row r="341" spans="1:17" ht="14.25" x14ac:dyDescent="0.2">
      <c r="A341" s="49">
        <v>337</v>
      </c>
      <c r="B341" s="50">
        <f>GD_CHUNG!B341</f>
        <v>10684</v>
      </c>
      <c r="C341" s="50" t="str">
        <f>GD_CHUNG!C341</f>
        <v>Lê Quang Hợp</v>
      </c>
      <c r="D341" s="50" t="str">
        <f>GD_CHUNG!D341</f>
        <v>NV Lái xe - VHTTB</v>
      </c>
      <c r="E341" s="136"/>
      <c r="F341" s="138" t="str">
        <f>VLOOKUP($B341,GD_CHUNG!$B$5:$J$991,6,FALSE)</f>
        <v>HDKX</v>
      </c>
      <c r="G341" s="138">
        <f>VLOOKUP($B341,GD_CHUNG!$B$5:$J$991,7,FALSE)</f>
        <v>0</v>
      </c>
      <c r="H341" s="138">
        <f>VLOOKUP($B341,GD_CHUNG!$B$5:$J$991,8,FALSE)</f>
        <v>0</v>
      </c>
      <c r="I341" s="136">
        <f>VLOOKUP($B341,GD_CHUNG!$B$5:$J$991,9,FALSE)</f>
        <v>0</v>
      </c>
      <c r="J341" s="226">
        <f>IF(COUNTBLANK(GD_CHAM_CONG!U341:AJ341)&gt;=16,1,0)</f>
        <v>0</v>
      </c>
      <c r="K341" s="109">
        <f>VLOOKUP(B341,GD_LCD_HS_LNS!$B$4:$E$1000,4,FALSE)</f>
        <v>4921000</v>
      </c>
      <c r="L341" s="109">
        <f t="shared" si="1"/>
        <v>393680</v>
      </c>
      <c r="M341" s="227">
        <f t="shared" si="2"/>
        <v>73815</v>
      </c>
      <c r="N341" s="227">
        <f t="shared" si="3"/>
        <v>49210</v>
      </c>
      <c r="O341" s="227">
        <f t="shared" si="4"/>
        <v>516705</v>
      </c>
      <c r="P341">
        <f>VLOOKUP(B341,GD_CHAM_CONG!$C$1:$BI$780,58,FALSE)</f>
        <v>0</v>
      </c>
      <c r="Q341">
        <f>VLOOKUP(B341,GD_CHAM_CONG!$C$1:$BJ$780,59,FALSE)</f>
        <v>0</v>
      </c>
    </row>
    <row r="342" spans="1:17" ht="14.25" x14ac:dyDescent="0.2">
      <c r="A342" s="49">
        <v>338</v>
      </c>
      <c r="B342" s="50">
        <f>GD_CHUNG!B342</f>
        <v>10705</v>
      </c>
      <c r="C342" s="50" t="str">
        <f>GD_CHUNG!C342</f>
        <v>Nguyễn Hữu Nam</v>
      </c>
      <c r="D342" s="50" t="str">
        <f>GD_CHUNG!D342</f>
        <v>NV Lái xe - VHTTB</v>
      </c>
      <c r="E342" s="136"/>
      <c r="F342" s="138" t="str">
        <f>VLOOKUP($B342,GD_CHUNG!$B$5:$J$991,6,FALSE)</f>
        <v>HDKX</v>
      </c>
      <c r="G342" s="138">
        <f>VLOOKUP($B342,GD_CHUNG!$B$5:$J$991,7,FALSE)</f>
        <v>0</v>
      </c>
      <c r="H342" s="138">
        <f>VLOOKUP($B342,GD_CHUNG!$B$5:$J$991,8,FALSE)</f>
        <v>0</v>
      </c>
      <c r="I342" s="136">
        <f>VLOOKUP($B342,GD_CHUNG!$B$5:$J$991,9,FALSE)</f>
        <v>0</v>
      </c>
      <c r="J342" s="226">
        <f>IF(COUNTBLANK(GD_CHAM_CONG!U342:AJ342)&gt;=16,1,0)</f>
        <v>0</v>
      </c>
      <c r="K342" s="109">
        <f>VLOOKUP(B342,GD_LCD_HS_LNS!$B$4:$E$1000,4,FALSE)</f>
        <v>4921000</v>
      </c>
      <c r="L342" s="109">
        <f t="shared" si="1"/>
        <v>393680</v>
      </c>
      <c r="M342" s="227">
        <f t="shared" si="2"/>
        <v>73815</v>
      </c>
      <c r="N342" s="227">
        <f t="shared" si="3"/>
        <v>49210</v>
      </c>
      <c r="O342" s="227">
        <f t="shared" si="4"/>
        <v>516705</v>
      </c>
      <c r="P342">
        <f>VLOOKUP(B342,GD_CHAM_CONG!$C$1:$BI$780,58,FALSE)</f>
        <v>0</v>
      </c>
      <c r="Q342">
        <f>VLOOKUP(B342,GD_CHAM_CONG!$C$1:$BJ$780,59,FALSE)</f>
        <v>0</v>
      </c>
    </row>
    <row r="343" spans="1:17" ht="14.25" x14ac:dyDescent="0.2">
      <c r="A343" s="49">
        <v>339</v>
      </c>
      <c r="B343" s="50">
        <f>GD_CHUNG!B343</f>
        <v>10706</v>
      </c>
      <c r="C343" s="50" t="str">
        <f>GD_CHUNG!C343</f>
        <v>Đặng Đình Phương</v>
      </c>
      <c r="D343" s="50" t="str">
        <f>GD_CHUNG!D343</f>
        <v>NV Lái xe - VHTTB</v>
      </c>
      <c r="E343" s="136"/>
      <c r="F343" s="138" t="str">
        <f>VLOOKUP($B343,GD_CHUNG!$B$5:$J$991,6,FALSE)</f>
        <v>HDKX</v>
      </c>
      <c r="G343" s="138">
        <f>VLOOKUP($B343,GD_CHUNG!$B$5:$J$991,7,FALSE)</f>
        <v>0</v>
      </c>
      <c r="H343" s="138">
        <f>VLOOKUP($B343,GD_CHUNG!$B$5:$J$991,8,FALSE)</f>
        <v>0</v>
      </c>
      <c r="I343" s="136">
        <f>VLOOKUP($B343,GD_CHUNG!$B$5:$J$991,9,FALSE)</f>
        <v>0</v>
      </c>
      <c r="J343" s="226">
        <f>IF(COUNTBLANK(GD_CHAM_CONG!U343:AJ343)&gt;=16,1,0)</f>
        <v>0</v>
      </c>
      <c r="K343" s="109">
        <f>VLOOKUP(B343,GD_LCD_HS_LNS!$B$4:$E$1000,4,FALSE)</f>
        <v>4166000</v>
      </c>
      <c r="L343" s="109">
        <f t="shared" si="1"/>
        <v>333280</v>
      </c>
      <c r="M343" s="227">
        <f t="shared" si="2"/>
        <v>62490</v>
      </c>
      <c r="N343" s="227">
        <f t="shared" si="3"/>
        <v>41660</v>
      </c>
      <c r="O343" s="227">
        <f t="shared" si="4"/>
        <v>437430</v>
      </c>
      <c r="P343">
        <f>VLOOKUP(B343,GD_CHAM_CONG!$C$1:$BI$780,58,FALSE)</f>
        <v>0</v>
      </c>
      <c r="Q343">
        <f>VLOOKUP(B343,GD_CHAM_CONG!$C$1:$BJ$780,59,FALSE)</f>
        <v>0</v>
      </c>
    </row>
    <row r="344" spans="1:17" ht="14.25" x14ac:dyDescent="0.2">
      <c r="A344" s="49">
        <v>340</v>
      </c>
      <c r="B344" s="50">
        <f>GD_CHUNG!B344</f>
        <v>10707</v>
      </c>
      <c r="C344" s="50" t="str">
        <f>GD_CHUNG!C344</f>
        <v>Phù Trung Ninh</v>
      </c>
      <c r="D344" s="50" t="str">
        <f>GD_CHUNG!D344</f>
        <v>NV Lái xe - VHTTB</v>
      </c>
      <c r="E344" s="136"/>
      <c r="F344" s="138" t="str">
        <f>VLOOKUP($B344,GD_CHUNG!$B$5:$J$991,6,FALSE)</f>
        <v>HDKX</v>
      </c>
      <c r="G344" s="138">
        <f>VLOOKUP($B344,GD_CHUNG!$B$5:$J$991,7,FALSE)</f>
        <v>0</v>
      </c>
      <c r="H344" s="138">
        <f>VLOOKUP($B344,GD_CHUNG!$B$5:$J$991,8,FALSE)</f>
        <v>0</v>
      </c>
      <c r="I344" s="136">
        <f>VLOOKUP($B344,GD_CHUNG!$B$5:$J$991,9,FALSE)</f>
        <v>0</v>
      </c>
      <c r="J344" s="226">
        <f>IF(COUNTBLANK(GD_CHAM_CONG!U344:AJ344)&gt;=16,1,0)</f>
        <v>0</v>
      </c>
      <c r="K344" s="109">
        <f>VLOOKUP(B344,GD_LCD_HS_LNS!$B$4:$E$1000,4,FALSE)</f>
        <v>4166000</v>
      </c>
      <c r="L344" s="109">
        <f t="shared" si="1"/>
        <v>333280</v>
      </c>
      <c r="M344" s="227">
        <f t="shared" si="2"/>
        <v>62490</v>
      </c>
      <c r="N344" s="227">
        <f t="shared" si="3"/>
        <v>41660</v>
      </c>
      <c r="O344" s="227">
        <f t="shared" si="4"/>
        <v>437430</v>
      </c>
      <c r="P344">
        <f>VLOOKUP(B344,GD_CHAM_CONG!$C$1:$BI$780,58,FALSE)</f>
        <v>0</v>
      </c>
      <c r="Q344">
        <f>VLOOKUP(B344,GD_CHAM_CONG!$C$1:$BJ$780,59,FALSE)</f>
        <v>0</v>
      </c>
    </row>
    <row r="345" spans="1:17" ht="14.25" x14ac:dyDescent="0.2">
      <c r="A345" s="49">
        <v>341</v>
      </c>
      <c r="B345" s="50">
        <f>GD_CHUNG!B345</f>
        <v>10708</v>
      </c>
      <c r="C345" s="50" t="str">
        <f>GD_CHUNG!C345</f>
        <v>Phạm Đình Thuần</v>
      </c>
      <c r="D345" s="50" t="str">
        <f>GD_CHUNG!D345</f>
        <v>NV Lái xe - VHTTB</v>
      </c>
      <c r="E345" s="136"/>
      <c r="F345" s="138" t="str">
        <f>VLOOKUP($B345,GD_CHUNG!$B$5:$J$991,6,FALSE)</f>
        <v>HDKX</v>
      </c>
      <c r="G345" s="138">
        <f>VLOOKUP($B345,GD_CHUNG!$B$5:$J$991,7,FALSE)</f>
        <v>0</v>
      </c>
      <c r="H345" s="138">
        <f>VLOOKUP($B345,GD_CHUNG!$B$5:$J$991,8,FALSE)</f>
        <v>0</v>
      </c>
      <c r="I345" s="136">
        <f>VLOOKUP($B345,GD_CHUNG!$B$5:$J$991,9,FALSE)</f>
        <v>0</v>
      </c>
      <c r="J345" s="226">
        <f>IF(COUNTBLANK(GD_CHAM_CONG!U345:AJ345)&gt;=16,1,0)</f>
        <v>0</v>
      </c>
      <c r="K345" s="109">
        <f>VLOOKUP(B345,GD_LCD_HS_LNS!$B$4:$E$1000,4,FALSE)</f>
        <v>4921000</v>
      </c>
      <c r="L345" s="109">
        <f t="shared" si="1"/>
        <v>393680</v>
      </c>
      <c r="M345" s="227">
        <f t="shared" si="2"/>
        <v>73815</v>
      </c>
      <c r="N345" s="227">
        <f t="shared" si="3"/>
        <v>49210</v>
      </c>
      <c r="O345" s="227">
        <f t="shared" si="4"/>
        <v>516705</v>
      </c>
      <c r="P345">
        <f>VLOOKUP(B345,GD_CHAM_CONG!$C$1:$BI$780,58,FALSE)</f>
        <v>0</v>
      </c>
      <c r="Q345">
        <f>VLOOKUP(B345,GD_CHAM_CONG!$C$1:$BJ$780,59,FALSE)</f>
        <v>0</v>
      </c>
    </row>
    <row r="346" spans="1:17" ht="14.25" x14ac:dyDescent="0.2">
      <c r="A346" s="49">
        <v>342</v>
      </c>
      <c r="B346" s="50">
        <f>GD_CHUNG!B346</f>
        <v>10710</v>
      </c>
      <c r="C346" s="50" t="str">
        <f>GD_CHUNG!C346</f>
        <v>Nguyễn Anh Dũng</v>
      </c>
      <c r="D346" s="50" t="str">
        <f>GD_CHUNG!D346</f>
        <v>NV Lái xe - VHTTB</v>
      </c>
      <c r="E346" s="136"/>
      <c r="F346" s="138" t="str">
        <f>VLOOKUP($B346,GD_CHUNG!$B$5:$J$991,6,FALSE)</f>
        <v>HDKX</v>
      </c>
      <c r="G346" s="138">
        <f>VLOOKUP($B346,GD_CHUNG!$B$5:$J$991,7,FALSE)</f>
        <v>0</v>
      </c>
      <c r="H346" s="138">
        <f>VLOOKUP($B346,GD_CHUNG!$B$5:$J$991,8,FALSE)</f>
        <v>0</v>
      </c>
      <c r="I346" s="136">
        <f>VLOOKUP($B346,GD_CHUNG!$B$5:$J$991,9,FALSE)</f>
        <v>0</v>
      </c>
      <c r="J346" s="226">
        <f>IF(COUNTBLANK(GD_CHAM_CONG!U346:AJ346)&gt;=16,1,0)</f>
        <v>0</v>
      </c>
      <c r="K346" s="109">
        <f>VLOOKUP(B346,GD_LCD_HS_LNS!$B$4:$E$1000,4,FALSE)</f>
        <v>4166000</v>
      </c>
      <c r="L346" s="109">
        <f t="shared" si="1"/>
        <v>333280</v>
      </c>
      <c r="M346" s="227">
        <f t="shared" si="2"/>
        <v>62490</v>
      </c>
      <c r="N346" s="227">
        <f t="shared" si="3"/>
        <v>41660</v>
      </c>
      <c r="O346" s="227">
        <f t="shared" si="4"/>
        <v>437430</v>
      </c>
      <c r="P346">
        <f>VLOOKUP(B346,GD_CHAM_CONG!$C$1:$BI$780,58,FALSE)</f>
        <v>0</v>
      </c>
      <c r="Q346">
        <f>VLOOKUP(B346,GD_CHAM_CONG!$C$1:$BJ$780,59,FALSE)</f>
        <v>0</v>
      </c>
    </row>
    <row r="347" spans="1:17" ht="14.25" x14ac:dyDescent="0.2">
      <c r="A347" s="49">
        <v>343</v>
      </c>
      <c r="B347" s="50">
        <f>GD_CHUNG!B347</f>
        <v>10711</v>
      </c>
      <c r="C347" s="50" t="str">
        <f>GD_CHUNG!C347</f>
        <v>Nguyễn Ngọc Hà</v>
      </c>
      <c r="D347" s="50" t="str">
        <f>GD_CHUNG!D347</f>
        <v>NV Lái xe - VHTTB</v>
      </c>
      <c r="E347" s="136"/>
      <c r="F347" s="138" t="str">
        <f>VLOOKUP($B347,GD_CHUNG!$B$5:$J$991,6,FALSE)</f>
        <v>HDKX</v>
      </c>
      <c r="G347" s="138">
        <f>VLOOKUP($B347,GD_CHUNG!$B$5:$J$991,7,FALSE)</f>
        <v>0</v>
      </c>
      <c r="H347" s="138">
        <f>VLOOKUP($B347,GD_CHUNG!$B$5:$J$991,8,FALSE)</f>
        <v>0</v>
      </c>
      <c r="I347" s="136">
        <f>VLOOKUP($B347,GD_CHUNG!$B$5:$J$991,9,FALSE)</f>
        <v>0</v>
      </c>
      <c r="J347" s="226">
        <f>IF(COUNTBLANK(GD_CHAM_CONG!U347:AJ347)&gt;=16,1,0)</f>
        <v>0</v>
      </c>
      <c r="K347" s="109">
        <f>VLOOKUP(B347,GD_LCD_HS_LNS!$B$4:$E$1000,4,FALSE)</f>
        <v>4166000</v>
      </c>
      <c r="L347" s="109">
        <f t="shared" si="1"/>
        <v>333280</v>
      </c>
      <c r="M347" s="227">
        <f t="shared" si="2"/>
        <v>62490</v>
      </c>
      <c r="N347" s="227">
        <f t="shared" si="3"/>
        <v>41660</v>
      </c>
      <c r="O347" s="227">
        <f t="shared" si="4"/>
        <v>437430</v>
      </c>
      <c r="P347">
        <f>VLOOKUP(B347,GD_CHAM_CONG!$C$1:$BI$780,58,FALSE)</f>
        <v>0</v>
      </c>
      <c r="Q347">
        <f>VLOOKUP(B347,GD_CHAM_CONG!$C$1:$BJ$780,59,FALSE)</f>
        <v>0</v>
      </c>
    </row>
    <row r="348" spans="1:17" ht="14.25" x14ac:dyDescent="0.2">
      <c r="A348" s="49">
        <v>344</v>
      </c>
      <c r="B348" s="50">
        <f>GD_CHUNG!B348</f>
        <v>10712</v>
      </c>
      <c r="C348" s="50" t="str">
        <f>GD_CHUNG!C348</f>
        <v>Phạm Đức Long</v>
      </c>
      <c r="D348" s="50" t="str">
        <f>GD_CHUNG!D348</f>
        <v>NV Lái xe - VHTTB</v>
      </c>
      <c r="E348" s="136"/>
      <c r="F348" s="138" t="str">
        <f>VLOOKUP($B348,GD_CHUNG!$B$5:$J$991,6,FALSE)</f>
        <v>HDKX</v>
      </c>
      <c r="G348" s="138">
        <f>VLOOKUP($B348,GD_CHUNG!$B$5:$J$991,7,FALSE)</f>
        <v>0</v>
      </c>
      <c r="H348" s="138">
        <f>VLOOKUP($B348,GD_CHUNG!$B$5:$J$991,8,FALSE)</f>
        <v>0</v>
      </c>
      <c r="I348" s="136">
        <f>VLOOKUP($B348,GD_CHUNG!$B$5:$J$991,9,FALSE)</f>
        <v>0</v>
      </c>
      <c r="J348" s="226">
        <f>IF(COUNTBLANK(GD_CHAM_CONG!U348:AJ348)&gt;=16,1,0)</f>
        <v>0</v>
      </c>
      <c r="K348" s="109">
        <f>VLOOKUP(B348,GD_LCD_HS_LNS!$B$4:$E$1000,4,FALSE)</f>
        <v>4166000</v>
      </c>
      <c r="L348" s="109">
        <f t="shared" si="1"/>
        <v>333280</v>
      </c>
      <c r="M348" s="227">
        <f t="shared" si="2"/>
        <v>62490</v>
      </c>
      <c r="N348" s="227">
        <f t="shared" si="3"/>
        <v>41660</v>
      </c>
      <c r="O348" s="227">
        <f t="shared" si="4"/>
        <v>437430</v>
      </c>
      <c r="P348">
        <f>VLOOKUP(B348,GD_CHAM_CONG!$C$1:$BI$780,58,FALSE)</f>
        <v>0</v>
      </c>
      <c r="Q348">
        <f>VLOOKUP(B348,GD_CHAM_CONG!$C$1:$BJ$780,59,FALSE)</f>
        <v>0</v>
      </c>
    </row>
    <row r="349" spans="1:17" ht="14.25" x14ac:dyDescent="0.2">
      <c r="A349" s="49">
        <v>345</v>
      </c>
      <c r="B349" s="50">
        <f>GD_CHUNG!B349</f>
        <v>10713</v>
      </c>
      <c r="C349" s="50" t="str">
        <f>GD_CHUNG!C349</f>
        <v>Trịnh Văn Mạnh</v>
      </c>
      <c r="D349" s="50" t="str">
        <f>GD_CHUNG!D349</f>
        <v>NV Lái xe - VHTTB</v>
      </c>
      <c r="E349" s="136"/>
      <c r="F349" s="138" t="str">
        <f>VLOOKUP($B349,GD_CHUNG!$B$5:$J$991,6,FALSE)</f>
        <v>HDKX</v>
      </c>
      <c r="G349" s="138">
        <f>VLOOKUP($B349,GD_CHUNG!$B$5:$J$991,7,FALSE)</f>
        <v>0</v>
      </c>
      <c r="H349" s="138">
        <f>VLOOKUP($B349,GD_CHUNG!$B$5:$J$991,8,FALSE)</f>
        <v>0</v>
      </c>
      <c r="I349" s="136">
        <f>VLOOKUP($B349,GD_CHUNG!$B$5:$J$991,9,FALSE)</f>
        <v>0</v>
      </c>
      <c r="J349" s="226">
        <f>IF(COUNTBLANK(GD_CHAM_CONG!U349:AJ349)&gt;=16,1,0)</f>
        <v>0</v>
      </c>
      <c r="K349" s="109">
        <f>VLOOKUP(B349,GD_LCD_HS_LNS!$B$4:$E$1000,4,FALSE)</f>
        <v>4166000</v>
      </c>
      <c r="L349" s="109">
        <f t="shared" si="1"/>
        <v>333280</v>
      </c>
      <c r="M349" s="227">
        <f t="shared" si="2"/>
        <v>62490</v>
      </c>
      <c r="N349" s="227">
        <f t="shared" si="3"/>
        <v>41660</v>
      </c>
      <c r="O349" s="227">
        <f t="shared" si="4"/>
        <v>437430</v>
      </c>
      <c r="P349">
        <f>VLOOKUP(B349,GD_CHAM_CONG!$C$1:$BI$780,58,FALSE)</f>
        <v>0</v>
      </c>
      <c r="Q349">
        <f>VLOOKUP(B349,GD_CHAM_CONG!$C$1:$BJ$780,59,FALSE)</f>
        <v>0</v>
      </c>
    </row>
    <row r="350" spans="1:17" ht="14.25" x14ac:dyDescent="0.2">
      <c r="A350" s="49">
        <v>346</v>
      </c>
      <c r="B350" s="50">
        <f>GD_CHUNG!B350</f>
        <v>10714</v>
      </c>
      <c r="C350" s="50" t="str">
        <f>GD_CHUNG!C350</f>
        <v>Phạm Văn Hải</v>
      </c>
      <c r="D350" s="50" t="str">
        <f>GD_CHUNG!D350</f>
        <v>NV Lái xe - VHTTB</v>
      </c>
      <c r="E350" s="136"/>
      <c r="F350" s="138" t="str">
        <f>VLOOKUP($B350,GD_CHUNG!$B$5:$J$991,6,FALSE)</f>
        <v>HDKX</v>
      </c>
      <c r="G350" s="138">
        <f>VLOOKUP($B350,GD_CHUNG!$B$5:$J$991,7,FALSE)</f>
        <v>0</v>
      </c>
      <c r="H350" s="138">
        <f>VLOOKUP($B350,GD_CHUNG!$B$5:$J$991,8,FALSE)</f>
        <v>0</v>
      </c>
      <c r="I350" s="136">
        <f>VLOOKUP($B350,GD_CHUNG!$B$5:$J$991,9,FALSE)</f>
        <v>0</v>
      </c>
      <c r="J350" s="226">
        <f>IF(COUNTBLANK(GD_CHAM_CONG!U350:AJ350)&gt;=16,1,0)</f>
        <v>0</v>
      </c>
      <c r="K350" s="109">
        <f>VLOOKUP(B350,GD_LCD_HS_LNS!$B$4:$E$1000,4,FALSE)</f>
        <v>4786000</v>
      </c>
      <c r="L350" s="109">
        <f t="shared" si="1"/>
        <v>382880</v>
      </c>
      <c r="M350" s="227">
        <f t="shared" si="2"/>
        <v>71790</v>
      </c>
      <c r="N350" s="227">
        <f t="shared" si="3"/>
        <v>47860</v>
      </c>
      <c r="O350" s="227">
        <f t="shared" si="4"/>
        <v>502530</v>
      </c>
      <c r="P350">
        <f>VLOOKUP(B350,GD_CHAM_CONG!$C$1:$BI$780,58,FALSE)</f>
        <v>0</v>
      </c>
      <c r="Q350">
        <f>VLOOKUP(B350,GD_CHAM_CONG!$C$1:$BJ$780,59,FALSE)</f>
        <v>0</v>
      </c>
    </row>
    <row r="351" spans="1:17" ht="14.25" x14ac:dyDescent="0.2">
      <c r="A351" s="49">
        <v>347</v>
      </c>
      <c r="B351" s="50">
        <f>GD_CHUNG!B351</f>
        <v>10716</v>
      </c>
      <c r="C351" s="50" t="str">
        <f>GD_CHUNG!C351</f>
        <v>Bùi Văn Thành</v>
      </c>
      <c r="D351" s="50" t="str">
        <f>GD_CHUNG!D351</f>
        <v>NV Lái xe - VHTTB</v>
      </c>
      <c r="E351" s="136"/>
      <c r="F351" s="138" t="str">
        <f>VLOOKUP($B351,GD_CHUNG!$B$5:$J$991,6,FALSE)</f>
        <v>HDKX</v>
      </c>
      <c r="G351" s="138">
        <f>VLOOKUP($B351,GD_CHUNG!$B$5:$J$991,7,FALSE)</f>
        <v>0</v>
      </c>
      <c r="H351" s="138">
        <f>VLOOKUP($B351,GD_CHUNG!$B$5:$J$991,8,FALSE)</f>
        <v>0</v>
      </c>
      <c r="I351" s="136">
        <f>VLOOKUP($B351,GD_CHUNG!$B$5:$J$991,9,FALSE)</f>
        <v>0</v>
      </c>
      <c r="J351" s="226">
        <f>IF(COUNTBLANK(GD_CHAM_CONG!U351:AJ351)&gt;=16,1,0)</f>
        <v>0</v>
      </c>
      <c r="K351" s="109">
        <f>VLOOKUP(B351,GD_LCD_HS_LNS!$B$4:$E$1000,4,FALSE)</f>
        <v>4166000</v>
      </c>
      <c r="L351" s="109">
        <f t="shared" si="1"/>
        <v>333280</v>
      </c>
      <c r="M351" s="227">
        <f t="shared" si="2"/>
        <v>62490</v>
      </c>
      <c r="N351" s="227">
        <f t="shared" si="3"/>
        <v>41660</v>
      </c>
      <c r="O351" s="227">
        <f t="shared" si="4"/>
        <v>437430</v>
      </c>
      <c r="P351">
        <f>VLOOKUP(B351,GD_CHAM_CONG!$C$1:$BI$780,58,FALSE)</f>
        <v>0</v>
      </c>
      <c r="Q351">
        <f>VLOOKUP(B351,GD_CHAM_CONG!$C$1:$BJ$780,59,FALSE)</f>
        <v>0</v>
      </c>
    </row>
    <row r="352" spans="1:17" ht="14.25" x14ac:dyDescent="0.2">
      <c r="A352" s="49">
        <v>348</v>
      </c>
      <c r="B352" s="50">
        <f>GD_CHUNG!B352</f>
        <v>10717</v>
      </c>
      <c r="C352" s="50" t="str">
        <f>GD_CHUNG!C352</f>
        <v>Bùi Chí Công</v>
      </c>
      <c r="D352" s="50" t="str">
        <f>GD_CHUNG!D352</f>
        <v>NV Lái xe - VHTTB</v>
      </c>
      <c r="E352" s="136"/>
      <c r="F352" s="138" t="str">
        <f>VLOOKUP($B352,GD_CHUNG!$B$5:$J$991,6,FALSE)</f>
        <v>HDKX</v>
      </c>
      <c r="G352" s="138">
        <f>VLOOKUP($B352,GD_CHUNG!$B$5:$J$991,7,FALSE)</f>
        <v>0</v>
      </c>
      <c r="H352" s="138">
        <f>VLOOKUP($B352,GD_CHUNG!$B$5:$J$991,8,FALSE)</f>
        <v>0</v>
      </c>
      <c r="I352" s="136">
        <f>VLOOKUP($B352,GD_CHUNG!$B$5:$J$991,9,FALSE)</f>
        <v>0</v>
      </c>
      <c r="J352" s="226">
        <f>IF(COUNTBLANK(GD_CHAM_CONG!U352:AJ352)&gt;=16,1,0)</f>
        <v>0</v>
      </c>
      <c r="K352" s="109">
        <f>VLOOKUP(B352,GD_LCD_HS_LNS!$B$4:$E$1000,4,FALSE)</f>
        <v>4166000</v>
      </c>
      <c r="L352" s="109">
        <f t="shared" si="1"/>
        <v>333280</v>
      </c>
      <c r="M352" s="227">
        <f t="shared" si="2"/>
        <v>62490</v>
      </c>
      <c r="N352" s="227">
        <f t="shared" si="3"/>
        <v>41660</v>
      </c>
      <c r="O352" s="227">
        <f t="shared" si="4"/>
        <v>437430</v>
      </c>
      <c r="P352">
        <f>VLOOKUP(B352,GD_CHAM_CONG!$C$1:$BI$780,58,FALSE)</f>
        <v>0</v>
      </c>
      <c r="Q352">
        <f>VLOOKUP(B352,GD_CHAM_CONG!$C$1:$BJ$780,59,FALSE)</f>
        <v>0</v>
      </c>
    </row>
    <row r="353" spans="1:17" ht="14.25" x14ac:dyDescent="0.2">
      <c r="A353" s="49">
        <v>349</v>
      </c>
      <c r="B353" s="50">
        <f>GD_CHUNG!B353</f>
        <v>10718</v>
      </c>
      <c r="C353" s="50" t="str">
        <f>GD_CHUNG!C353</f>
        <v>Nguyễn Văn Định</v>
      </c>
      <c r="D353" s="50" t="str">
        <f>GD_CHUNG!D353</f>
        <v>NV Lái xe - VHTTB</v>
      </c>
      <c r="E353" s="136"/>
      <c r="F353" s="138" t="str">
        <f>VLOOKUP($B353,GD_CHUNG!$B$5:$J$991,6,FALSE)</f>
        <v>HDKX</v>
      </c>
      <c r="G353" s="138">
        <f>VLOOKUP($B353,GD_CHUNG!$B$5:$J$991,7,FALSE)</f>
        <v>0</v>
      </c>
      <c r="H353" s="138">
        <f>VLOOKUP($B353,GD_CHUNG!$B$5:$J$991,8,FALSE)</f>
        <v>0</v>
      </c>
      <c r="I353" s="136">
        <f>VLOOKUP($B353,GD_CHUNG!$B$5:$J$991,9,FALSE)</f>
        <v>0</v>
      </c>
      <c r="J353" s="226">
        <f>IF(COUNTBLANK(GD_CHAM_CONG!U353:AJ353)&gt;=16,1,0)</f>
        <v>0</v>
      </c>
      <c r="K353" s="109">
        <f>VLOOKUP(B353,GD_LCD_HS_LNS!$B$4:$E$1000,4,FALSE)</f>
        <v>4166000</v>
      </c>
      <c r="L353" s="109">
        <f t="shared" si="1"/>
        <v>333280</v>
      </c>
      <c r="M353" s="227">
        <f t="shared" si="2"/>
        <v>62490</v>
      </c>
      <c r="N353" s="227">
        <f t="shared" si="3"/>
        <v>41660</v>
      </c>
      <c r="O353" s="227">
        <f t="shared" si="4"/>
        <v>437430</v>
      </c>
      <c r="P353">
        <f>VLOOKUP(B353,GD_CHAM_CONG!$C$1:$BI$780,58,FALSE)</f>
        <v>0</v>
      </c>
      <c r="Q353">
        <f>VLOOKUP(B353,GD_CHAM_CONG!$C$1:$BJ$780,59,FALSE)</f>
        <v>0</v>
      </c>
    </row>
    <row r="354" spans="1:17" ht="14.25" x14ac:dyDescent="0.2">
      <c r="A354" s="49">
        <v>350</v>
      </c>
      <c r="B354" s="50">
        <f>GD_CHUNG!B354</f>
        <v>10719</v>
      </c>
      <c r="C354" s="50" t="str">
        <f>GD_CHUNG!C354</f>
        <v>Nguyễn Hải Anh</v>
      </c>
      <c r="D354" s="50" t="str">
        <f>GD_CHUNG!D354</f>
        <v>NV Lái xe - VHTTB</v>
      </c>
      <c r="E354" s="136"/>
      <c r="F354" s="138" t="str">
        <f>VLOOKUP($B354,GD_CHUNG!$B$5:$J$991,6,FALSE)</f>
        <v>HDKX</v>
      </c>
      <c r="G354" s="138">
        <f>VLOOKUP($B354,GD_CHUNG!$B$5:$J$991,7,FALSE)</f>
        <v>0</v>
      </c>
      <c r="H354" s="138">
        <f>VLOOKUP($B354,GD_CHUNG!$B$5:$J$991,8,FALSE)</f>
        <v>0</v>
      </c>
      <c r="I354" s="136">
        <f>VLOOKUP($B354,GD_CHUNG!$B$5:$J$991,9,FALSE)</f>
        <v>0</v>
      </c>
      <c r="J354" s="226">
        <f>IF(COUNTBLANK(GD_CHAM_CONG!U354:AJ354)&gt;=16,1,0)</f>
        <v>0</v>
      </c>
      <c r="K354" s="109">
        <f>VLOOKUP(B354,GD_LCD_HS_LNS!$B$4:$E$1000,4,FALSE)</f>
        <v>4166000</v>
      </c>
      <c r="L354" s="109">
        <f t="shared" si="1"/>
        <v>333280</v>
      </c>
      <c r="M354" s="227">
        <f t="shared" si="2"/>
        <v>62490</v>
      </c>
      <c r="N354" s="227">
        <f t="shared" si="3"/>
        <v>41660</v>
      </c>
      <c r="O354" s="227">
        <f t="shared" si="4"/>
        <v>437430</v>
      </c>
      <c r="P354">
        <f>VLOOKUP(B354,GD_CHAM_CONG!$C$1:$BI$780,58,FALSE)</f>
        <v>0</v>
      </c>
      <c r="Q354">
        <f>VLOOKUP(B354,GD_CHAM_CONG!$C$1:$BJ$780,59,FALSE)</f>
        <v>0</v>
      </c>
    </row>
    <row r="355" spans="1:17" ht="14.25" x14ac:dyDescent="0.2">
      <c r="A355" s="49">
        <v>351</v>
      </c>
      <c r="B355" s="50">
        <f>GD_CHUNG!B355</f>
        <v>10720</v>
      </c>
      <c r="C355" s="50" t="str">
        <f>GD_CHUNG!C355</f>
        <v>Bùi Kiên Trung</v>
      </c>
      <c r="D355" s="50" t="str">
        <f>GD_CHUNG!D355</f>
        <v>NV Lái xe - VHTTB</v>
      </c>
      <c r="E355" s="136"/>
      <c r="F355" s="138" t="str">
        <f>VLOOKUP($B355,GD_CHUNG!$B$5:$J$991,6,FALSE)</f>
        <v>HDKX</v>
      </c>
      <c r="G355" s="138">
        <f>VLOOKUP($B355,GD_CHUNG!$B$5:$J$991,7,FALSE)</f>
        <v>0</v>
      </c>
      <c r="H355" s="138">
        <f>VLOOKUP($B355,GD_CHUNG!$B$5:$J$991,8,FALSE)</f>
        <v>0</v>
      </c>
      <c r="I355" s="136">
        <f>VLOOKUP($B355,GD_CHUNG!$B$5:$J$991,9,FALSE)</f>
        <v>0</v>
      </c>
      <c r="J355" s="226">
        <f>IF(COUNTBLANK(GD_CHAM_CONG!U355:AJ355)&gt;=16,1,0)</f>
        <v>0</v>
      </c>
      <c r="K355" s="109">
        <f>VLOOKUP(B355,GD_LCD_HS_LNS!$B$4:$E$1000,4,FALSE)</f>
        <v>4166000</v>
      </c>
      <c r="L355" s="109">
        <f t="shared" si="1"/>
        <v>333280</v>
      </c>
      <c r="M355" s="227">
        <f t="shared" si="2"/>
        <v>62490</v>
      </c>
      <c r="N355" s="227">
        <f t="shared" si="3"/>
        <v>41660</v>
      </c>
      <c r="O355" s="227">
        <f t="shared" si="4"/>
        <v>437430</v>
      </c>
      <c r="P355">
        <f>VLOOKUP(B355,GD_CHAM_CONG!$C$1:$BI$780,58,FALSE)</f>
        <v>0</v>
      </c>
      <c r="Q355">
        <f>VLOOKUP(B355,GD_CHAM_CONG!$C$1:$BJ$780,59,FALSE)</f>
        <v>0</v>
      </c>
    </row>
    <row r="356" spans="1:17" ht="14.25" x14ac:dyDescent="0.2">
      <c r="A356" s="49">
        <v>352</v>
      </c>
      <c r="B356" s="50">
        <f>GD_CHUNG!B356</f>
        <v>10721</v>
      </c>
      <c r="C356" s="50" t="str">
        <f>GD_CHUNG!C356</f>
        <v>Vũ Quốc Cường</v>
      </c>
      <c r="D356" s="50" t="str">
        <f>GD_CHUNG!D356</f>
        <v>NV Lái xe - VHTTB</v>
      </c>
      <c r="E356" s="136"/>
      <c r="F356" s="138" t="str">
        <f>VLOOKUP($B356,GD_CHUNG!$B$5:$J$991,6,FALSE)</f>
        <v>HDKX</v>
      </c>
      <c r="G356" s="138">
        <f>VLOOKUP($B356,GD_CHUNG!$B$5:$J$991,7,FALSE)</f>
        <v>0</v>
      </c>
      <c r="H356" s="138">
        <f>VLOOKUP($B356,GD_CHUNG!$B$5:$J$991,8,FALSE)</f>
        <v>0</v>
      </c>
      <c r="I356" s="136">
        <f>VLOOKUP($B356,GD_CHUNG!$B$5:$J$991,9,FALSE)</f>
        <v>0</v>
      </c>
      <c r="J356" s="226">
        <f>IF(COUNTBLANK(GD_CHAM_CONG!U356:AJ356)&gt;=16,1,0)</f>
        <v>0</v>
      </c>
      <c r="K356" s="109">
        <f>VLOOKUP(B356,GD_LCD_HS_LNS!$B$4:$E$1000,4,FALSE)</f>
        <v>4921000</v>
      </c>
      <c r="L356" s="109">
        <f t="shared" si="1"/>
        <v>393680</v>
      </c>
      <c r="M356" s="227">
        <f t="shared" si="2"/>
        <v>73815</v>
      </c>
      <c r="N356" s="227">
        <f t="shared" si="3"/>
        <v>49210</v>
      </c>
      <c r="O356" s="227">
        <f t="shared" si="4"/>
        <v>516705</v>
      </c>
      <c r="P356">
        <f>VLOOKUP(B356,GD_CHAM_CONG!$C$1:$BI$780,58,FALSE)</f>
        <v>0</v>
      </c>
      <c r="Q356">
        <f>VLOOKUP(B356,GD_CHAM_CONG!$C$1:$BJ$780,59,FALSE)</f>
        <v>0</v>
      </c>
    </row>
    <row r="357" spans="1:17" ht="14.25" x14ac:dyDescent="0.2">
      <c r="A357" s="49">
        <v>353</v>
      </c>
      <c r="B357" s="50">
        <f>GD_CHUNG!B357</f>
        <v>10722</v>
      </c>
      <c r="C357" s="50" t="str">
        <f>GD_CHUNG!C357</f>
        <v>Vũ Văn Dương</v>
      </c>
      <c r="D357" s="50" t="str">
        <f>GD_CHUNG!D357</f>
        <v>NV Lái xe - VHTTB</v>
      </c>
      <c r="E357" s="136"/>
      <c r="F357" s="138" t="str">
        <f>VLOOKUP($B357,GD_CHUNG!$B$5:$J$991,6,FALSE)</f>
        <v>HDKX</v>
      </c>
      <c r="G357" s="138">
        <f>VLOOKUP($B357,GD_CHUNG!$B$5:$J$991,7,FALSE)</f>
        <v>0</v>
      </c>
      <c r="H357" s="138">
        <f>VLOOKUP($B357,GD_CHUNG!$B$5:$J$991,8,FALSE)</f>
        <v>0</v>
      </c>
      <c r="I357" s="136">
        <f>VLOOKUP($B357,GD_CHUNG!$B$5:$J$991,9,FALSE)</f>
        <v>0</v>
      </c>
      <c r="J357" s="226">
        <f>IF(COUNTBLANK(GD_CHAM_CONG!U357:AJ357)&gt;=16,1,0)</f>
        <v>0</v>
      </c>
      <c r="K357" s="109">
        <f>VLOOKUP(B357,GD_LCD_HS_LNS!$B$4:$E$1000,4,FALSE)</f>
        <v>4166000</v>
      </c>
      <c r="L357" s="109">
        <f t="shared" si="1"/>
        <v>333280</v>
      </c>
      <c r="M357" s="227">
        <f t="shared" si="2"/>
        <v>62490</v>
      </c>
      <c r="N357" s="227">
        <f t="shared" si="3"/>
        <v>41660</v>
      </c>
      <c r="O357" s="227">
        <f t="shared" si="4"/>
        <v>437430</v>
      </c>
      <c r="P357">
        <f>VLOOKUP(B357,GD_CHAM_CONG!$C$1:$BI$780,58,FALSE)</f>
        <v>0</v>
      </c>
      <c r="Q357">
        <f>VLOOKUP(B357,GD_CHAM_CONG!$C$1:$BJ$780,59,FALSE)</f>
        <v>0</v>
      </c>
    </row>
    <row r="358" spans="1:17" ht="14.25" x14ac:dyDescent="0.2">
      <c r="A358" s="49">
        <v>354</v>
      </c>
      <c r="B358" s="50">
        <f>GD_CHUNG!B358</f>
        <v>10723</v>
      </c>
      <c r="C358" s="50" t="str">
        <f>GD_CHUNG!C358</f>
        <v>Vũ Văn Thái</v>
      </c>
      <c r="D358" s="50" t="str">
        <f>GD_CHUNG!D358</f>
        <v>NV Lái xe - VHTTB</v>
      </c>
      <c r="E358" s="136"/>
      <c r="F358" s="138" t="str">
        <f>VLOOKUP($B358,GD_CHUNG!$B$5:$J$991,6,FALSE)</f>
        <v>HDKX</v>
      </c>
      <c r="G358" s="138">
        <f>VLOOKUP($B358,GD_CHUNG!$B$5:$J$991,7,FALSE)</f>
        <v>0</v>
      </c>
      <c r="H358" s="138">
        <f>VLOOKUP($B358,GD_CHUNG!$B$5:$J$991,8,FALSE)</f>
        <v>0</v>
      </c>
      <c r="I358" s="136">
        <f>VLOOKUP($B358,GD_CHUNG!$B$5:$J$991,9,FALSE)</f>
        <v>0</v>
      </c>
      <c r="J358" s="226">
        <f>IF(COUNTBLANK(GD_CHAM_CONG!U358:AJ358)&gt;=16,1,0)</f>
        <v>0</v>
      </c>
      <c r="K358" s="109">
        <f>VLOOKUP(B358,GD_LCD_HS_LNS!$B$4:$E$1000,4,FALSE)</f>
        <v>4166000</v>
      </c>
      <c r="L358" s="109">
        <f t="shared" si="1"/>
        <v>333280</v>
      </c>
      <c r="M358" s="227">
        <f t="shared" si="2"/>
        <v>62490</v>
      </c>
      <c r="N358" s="227">
        <f t="shared" si="3"/>
        <v>41660</v>
      </c>
      <c r="O358" s="227">
        <f t="shared" si="4"/>
        <v>437430</v>
      </c>
      <c r="P358">
        <f>VLOOKUP(B358,GD_CHAM_CONG!$C$1:$BI$780,58,FALSE)</f>
        <v>0</v>
      </c>
      <c r="Q358">
        <f>VLOOKUP(B358,GD_CHAM_CONG!$C$1:$BJ$780,59,FALSE)</f>
        <v>0</v>
      </c>
    </row>
    <row r="359" spans="1:17" ht="14.25" x14ac:dyDescent="0.2">
      <c r="A359" s="49">
        <v>355</v>
      </c>
      <c r="B359" s="50">
        <f>GD_CHUNG!B359</f>
        <v>10725</v>
      </c>
      <c r="C359" s="50" t="str">
        <f>GD_CHUNG!C359</f>
        <v>Phạm Quang Sơn</v>
      </c>
      <c r="D359" s="50" t="str">
        <f>GD_CHUNG!D359</f>
        <v>NV Lái xe - VHTTB</v>
      </c>
      <c r="E359" s="136"/>
      <c r="F359" s="138" t="str">
        <f>VLOOKUP($B359,GD_CHUNG!$B$5:$J$991,6,FALSE)</f>
        <v>HDKX</v>
      </c>
      <c r="G359" s="138">
        <f>VLOOKUP($B359,GD_CHUNG!$B$5:$J$991,7,FALSE)</f>
        <v>0</v>
      </c>
      <c r="H359" s="138">
        <f>VLOOKUP($B359,GD_CHUNG!$B$5:$J$991,8,FALSE)</f>
        <v>0</v>
      </c>
      <c r="I359" s="136">
        <f>VLOOKUP($B359,GD_CHUNG!$B$5:$J$991,9,FALSE)</f>
        <v>0</v>
      </c>
      <c r="J359" s="226">
        <f>IF(COUNTBLANK(GD_CHAM_CONG!U359:AJ359)&gt;=16,1,0)</f>
        <v>0</v>
      </c>
      <c r="K359" s="109">
        <f>VLOOKUP(B359,GD_LCD_HS_LNS!$B$4:$E$1000,4,FALSE)</f>
        <v>4921000</v>
      </c>
      <c r="L359" s="109">
        <f t="shared" si="1"/>
        <v>393680</v>
      </c>
      <c r="M359" s="227">
        <f t="shared" si="2"/>
        <v>73815</v>
      </c>
      <c r="N359" s="227">
        <f t="shared" si="3"/>
        <v>49210</v>
      </c>
      <c r="O359" s="227">
        <f t="shared" si="4"/>
        <v>516705</v>
      </c>
      <c r="P359">
        <f>VLOOKUP(B359,GD_CHAM_CONG!$C$1:$BI$780,58,FALSE)</f>
        <v>0</v>
      </c>
      <c r="Q359">
        <f>VLOOKUP(B359,GD_CHAM_CONG!$C$1:$BJ$780,59,FALSE)</f>
        <v>0</v>
      </c>
    </row>
    <row r="360" spans="1:17" ht="14.25" x14ac:dyDescent="0.2">
      <c r="A360" s="49">
        <v>356</v>
      </c>
      <c r="B360" s="50">
        <f>GD_CHUNG!B360</f>
        <v>10726</v>
      </c>
      <c r="C360" s="50" t="str">
        <f>GD_CHUNG!C360</f>
        <v>Vũ Mạnh Hùng</v>
      </c>
      <c r="D360" s="50" t="str">
        <f>GD_CHUNG!D360</f>
        <v>NV Lái xe - VHTTB</v>
      </c>
      <c r="E360" s="136"/>
      <c r="F360" s="138" t="str">
        <f>VLOOKUP($B360,GD_CHUNG!$B$5:$J$991,6,FALSE)</f>
        <v>HDKX</v>
      </c>
      <c r="G360" s="138">
        <f>VLOOKUP($B360,GD_CHUNG!$B$5:$J$991,7,FALSE)</f>
        <v>0</v>
      </c>
      <c r="H360" s="138">
        <f>VLOOKUP($B360,GD_CHUNG!$B$5:$J$991,8,FALSE)</f>
        <v>0</v>
      </c>
      <c r="I360" s="136">
        <f>VLOOKUP($B360,GD_CHUNG!$B$5:$J$991,9,FALSE)</f>
        <v>0</v>
      </c>
      <c r="J360" s="226">
        <f>IF(COUNTBLANK(GD_CHAM_CONG!U360:AJ360)&gt;=16,1,0)</f>
        <v>0</v>
      </c>
      <c r="K360" s="109">
        <f>VLOOKUP(B360,GD_LCD_HS_LNS!$B$4:$E$1000,4,FALSE)</f>
        <v>4166000</v>
      </c>
      <c r="L360" s="109">
        <f t="shared" si="1"/>
        <v>333280</v>
      </c>
      <c r="M360" s="227">
        <f t="shared" si="2"/>
        <v>62490</v>
      </c>
      <c r="N360" s="227">
        <f t="shared" si="3"/>
        <v>41660</v>
      </c>
      <c r="O360" s="227">
        <f t="shared" si="4"/>
        <v>437430</v>
      </c>
      <c r="P360">
        <f>VLOOKUP(B360,GD_CHAM_CONG!$C$1:$BI$780,58,FALSE)</f>
        <v>0</v>
      </c>
      <c r="Q360">
        <f>VLOOKUP(B360,GD_CHAM_CONG!$C$1:$BJ$780,59,FALSE)</f>
        <v>0</v>
      </c>
    </row>
    <row r="361" spans="1:17" ht="14.25" x14ac:dyDescent="0.2">
      <c r="A361" s="49">
        <v>357</v>
      </c>
      <c r="B361" s="50">
        <f>GD_CHUNG!B361</f>
        <v>10727</v>
      </c>
      <c r="C361" s="50" t="str">
        <f>GD_CHUNG!C361</f>
        <v>Trần Mạnh Hùng</v>
      </c>
      <c r="D361" s="50" t="str">
        <f>GD_CHUNG!D361</f>
        <v>NV Lái xe - VHTTB</v>
      </c>
      <c r="E361" s="136"/>
      <c r="F361" s="138" t="str">
        <f>VLOOKUP($B361,GD_CHUNG!$B$5:$J$991,6,FALSE)</f>
        <v>HDKX</v>
      </c>
      <c r="G361" s="138">
        <f>VLOOKUP($B361,GD_CHUNG!$B$5:$J$991,7,FALSE)</f>
        <v>0</v>
      </c>
      <c r="H361" s="138">
        <f>VLOOKUP($B361,GD_CHUNG!$B$5:$J$991,8,FALSE)</f>
        <v>0</v>
      </c>
      <c r="I361" s="136">
        <f>VLOOKUP($B361,GD_CHUNG!$B$5:$J$991,9,FALSE)</f>
        <v>0</v>
      </c>
      <c r="J361" s="226">
        <f>IF(COUNTBLANK(GD_CHAM_CONG!U361:AJ361)&gt;=16,1,0)</f>
        <v>0</v>
      </c>
      <c r="K361" s="109">
        <f>VLOOKUP(B361,GD_LCD_HS_LNS!$B$4:$E$1000,4,FALSE)</f>
        <v>4166000</v>
      </c>
      <c r="L361" s="109">
        <f t="shared" si="1"/>
        <v>333280</v>
      </c>
      <c r="M361" s="227">
        <f t="shared" si="2"/>
        <v>62490</v>
      </c>
      <c r="N361" s="227">
        <f t="shared" si="3"/>
        <v>41660</v>
      </c>
      <c r="O361" s="227">
        <f t="shared" si="4"/>
        <v>437430</v>
      </c>
      <c r="P361">
        <f>VLOOKUP(B361,GD_CHAM_CONG!$C$1:$BI$780,58,FALSE)</f>
        <v>0</v>
      </c>
      <c r="Q361">
        <f>VLOOKUP(B361,GD_CHAM_CONG!$C$1:$BJ$780,59,FALSE)</f>
        <v>0</v>
      </c>
    </row>
    <row r="362" spans="1:17" ht="14.25" x14ac:dyDescent="0.2">
      <c r="A362" s="49">
        <v>358</v>
      </c>
      <c r="B362" s="50">
        <f>GD_CHUNG!B362</f>
        <v>10728</v>
      </c>
      <c r="C362" s="50" t="str">
        <f>GD_CHUNG!C362</f>
        <v>Nguyễn Mạnh Hùng</v>
      </c>
      <c r="D362" s="50" t="str">
        <f>GD_CHUNG!D362</f>
        <v>NV Lái xe - VHTTB</v>
      </c>
      <c r="E362" s="136"/>
      <c r="F362" s="138" t="str">
        <f>VLOOKUP($B362,GD_CHUNG!$B$5:$J$991,6,FALSE)</f>
        <v>HDKX</v>
      </c>
      <c r="G362" s="138">
        <f>VLOOKUP($B362,GD_CHUNG!$B$5:$J$991,7,FALSE)</f>
        <v>0</v>
      </c>
      <c r="H362" s="138">
        <f>VLOOKUP($B362,GD_CHUNG!$B$5:$J$991,8,FALSE)</f>
        <v>0</v>
      </c>
      <c r="I362" s="136">
        <f>VLOOKUP($B362,GD_CHUNG!$B$5:$J$991,9,FALSE)</f>
        <v>0</v>
      </c>
      <c r="J362" s="226">
        <f>IF(COUNTBLANK(GD_CHAM_CONG!U362:AJ362)&gt;=16,1,0)</f>
        <v>0</v>
      </c>
      <c r="K362" s="109">
        <f>VLOOKUP(B362,GD_LCD_HS_LNS!$B$4:$E$1000,4,FALSE)</f>
        <v>4166000</v>
      </c>
      <c r="L362" s="109">
        <f t="shared" si="1"/>
        <v>333280</v>
      </c>
      <c r="M362" s="227">
        <f t="shared" si="2"/>
        <v>62490</v>
      </c>
      <c r="N362" s="227">
        <f t="shared" si="3"/>
        <v>41660</v>
      </c>
      <c r="O362" s="227">
        <f t="shared" si="4"/>
        <v>437430</v>
      </c>
      <c r="P362">
        <f>VLOOKUP(B362,GD_CHAM_CONG!$C$1:$BI$780,58,FALSE)</f>
        <v>0</v>
      </c>
      <c r="Q362">
        <f>VLOOKUP(B362,GD_CHAM_CONG!$C$1:$BJ$780,59,FALSE)</f>
        <v>0</v>
      </c>
    </row>
    <row r="363" spans="1:17" ht="14.25" x14ac:dyDescent="0.2">
      <c r="A363" s="49">
        <v>359</v>
      </c>
      <c r="B363" s="50">
        <f>GD_CHUNG!B363</f>
        <v>10729</v>
      </c>
      <c r="C363" s="50" t="str">
        <f>GD_CHUNG!C363</f>
        <v>Nguyễn Thanh Quyết</v>
      </c>
      <c r="D363" s="50" t="str">
        <f>GD_CHUNG!D363</f>
        <v>NV Lái xe - VHTTB</v>
      </c>
      <c r="E363" s="136"/>
      <c r="F363" s="138" t="str">
        <f>VLOOKUP($B363,GD_CHUNG!$B$5:$J$991,6,FALSE)</f>
        <v>HDKX</v>
      </c>
      <c r="G363" s="138">
        <f>VLOOKUP($B363,GD_CHUNG!$B$5:$J$991,7,FALSE)</f>
        <v>0</v>
      </c>
      <c r="H363" s="138">
        <f>VLOOKUP($B363,GD_CHUNG!$B$5:$J$991,8,FALSE)</f>
        <v>0</v>
      </c>
      <c r="I363" s="136">
        <f>VLOOKUP($B363,GD_CHUNG!$B$5:$J$991,9,FALSE)</f>
        <v>0</v>
      </c>
      <c r="J363" s="226">
        <f>IF(COUNTBLANK(GD_CHAM_CONG!U363:AJ363)&gt;=16,1,0)</f>
        <v>0</v>
      </c>
      <c r="K363" s="109">
        <f>VLOOKUP(B363,GD_LCD_HS_LNS!$B$4:$E$1000,4,FALSE)</f>
        <v>4166000</v>
      </c>
      <c r="L363" s="109">
        <f t="shared" si="1"/>
        <v>333280</v>
      </c>
      <c r="M363" s="227">
        <f t="shared" si="2"/>
        <v>62490</v>
      </c>
      <c r="N363" s="227">
        <f t="shared" si="3"/>
        <v>41660</v>
      </c>
      <c r="O363" s="227">
        <f t="shared" si="4"/>
        <v>437430</v>
      </c>
      <c r="P363">
        <f>VLOOKUP(B363,GD_CHAM_CONG!$C$1:$BI$780,58,FALSE)</f>
        <v>0</v>
      </c>
      <c r="Q363">
        <f>VLOOKUP(B363,GD_CHAM_CONG!$C$1:$BJ$780,59,FALSE)</f>
        <v>0</v>
      </c>
    </row>
    <row r="364" spans="1:17" ht="14.25" x14ac:dyDescent="0.2">
      <c r="A364" s="49">
        <v>360</v>
      </c>
      <c r="B364" s="50">
        <f>GD_CHUNG!B364</f>
        <v>10730</v>
      </c>
      <c r="C364" s="50" t="str">
        <f>GD_CHUNG!C364</f>
        <v>Nguyễn Thanh Bình</v>
      </c>
      <c r="D364" s="50" t="str">
        <f>GD_CHUNG!D364</f>
        <v>NV Lái xe - VHTTB</v>
      </c>
      <c r="E364" s="136"/>
      <c r="F364" s="138" t="str">
        <f>VLOOKUP($B364,GD_CHUNG!$B$5:$J$991,6,FALSE)</f>
        <v>HDKX</v>
      </c>
      <c r="G364" s="138">
        <f>VLOOKUP($B364,GD_CHUNG!$B$5:$J$991,7,FALSE)</f>
        <v>0</v>
      </c>
      <c r="H364" s="138">
        <f>VLOOKUP($B364,GD_CHUNG!$B$5:$J$991,8,FALSE)</f>
        <v>0</v>
      </c>
      <c r="I364" s="136">
        <f>VLOOKUP($B364,GD_CHUNG!$B$5:$J$991,9,FALSE)</f>
        <v>0</v>
      </c>
      <c r="J364" s="226">
        <f>IF(COUNTBLANK(GD_CHAM_CONG!U364:AJ364)&gt;=16,1,0)</f>
        <v>0</v>
      </c>
      <c r="K364" s="109">
        <f>VLOOKUP(B364,GD_LCD_HS_LNS!$B$4:$E$1000,4,FALSE)</f>
        <v>4166000</v>
      </c>
      <c r="L364" s="109">
        <f t="shared" si="1"/>
        <v>333280</v>
      </c>
      <c r="M364" s="227">
        <f t="shared" si="2"/>
        <v>62490</v>
      </c>
      <c r="N364" s="227">
        <f t="shared" si="3"/>
        <v>41660</v>
      </c>
      <c r="O364" s="227">
        <f t="shared" si="4"/>
        <v>437430</v>
      </c>
      <c r="P364">
        <f>VLOOKUP(B364,GD_CHAM_CONG!$C$1:$BI$780,58,FALSE)</f>
        <v>0</v>
      </c>
      <c r="Q364">
        <f>VLOOKUP(B364,GD_CHAM_CONG!$C$1:$BJ$780,59,FALSE)</f>
        <v>0</v>
      </c>
    </row>
    <row r="365" spans="1:17" ht="14.25" x14ac:dyDescent="0.2">
      <c r="A365" s="49">
        <v>361</v>
      </c>
      <c r="B365" s="50">
        <f>GD_CHUNG!B365</f>
        <v>10731</v>
      </c>
      <c r="C365" s="50" t="str">
        <f>GD_CHUNG!C365</f>
        <v>Vũ Tiến Lịch</v>
      </c>
      <c r="D365" s="50" t="str">
        <f>GD_CHUNG!D365</f>
        <v>NV Lái xe - VHTTB</v>
      </c>
      <c r="E365" s="136"/>
      <c r="F365" s="138" t="str">
        <f>VLOOKUP($B365,GD_CHUNG!$B$5:$J$991,6,FALSE)</f>
        <v>HDKX</v>
      </c>
      <c r="G365" s="138">
        <f>VLOOKUP($B365,GD_CHUNG!$B$5:$J$991,7,FALSE)</f>
        <v>0</v>
      </c>
      <c r="H365" s="138">
        <f>VLOOKUP($B365,GD_CHUNG!$B$5:$J$991,8,FALSE)</f>
        <v>0</v>
      </c>
      <c r="I365" s="136">
        <f>VLOOKUP($B365,GD_CHUNG!$B$5:$J$991,9,FALSE)</f>
        <v>0</v>
      </c>
      <c r="J365" s="226">
        <f>IF(COUNTBLANK(GD_CHAM_CONG!U365:AJ365)&gt;=16,1,0)</f>
        <v>0</v>
      </c>
      <c r="K365" s="109">
        <f>VLOOKUP(B365,GD_LCD_HS_LNS!$B$4:$E$1000,4,FALSE)</f>
        <v>4921000</v>
      </c>
      <c r="L365" s="109">
        <f t="shared" si="1"/>
        <v>393680</v>
      </c>
      <c r="M365" s="227">
        <f t="shared" si="2"/>
        <v>73815</v>
      </c>
      <c r="N365" s="227">
        <f t="shared" si="3"/>
        <v>49210</v>
      </c>
      <c r="O365" s="227">
        <f t="shared" si="4"/>
        <v>516705</v>
      </c>
      <c r="P365">
        <f>VLOOKUP(B365,GD_CHAM_CONG!$C$1:$BI$780,58,FALSE)</f>
        <v>0</v>
      </c>
      <c r="Q365">
        <f>VLOOKUP(B365,GD_CHAM_CONG!$C$1:$BJ$780,59,FALSE)</f>
        <v>0</v>
      </c>
    </row>
    <row r="366" spans="1:17" ht="14.25" x14ac:dyDescent="0.2">
      <c r="A366" s="49">
        <v>362</v>
      </c>
      <c r="B366" s="50">
        <f>GD_CHUNG!B366</f>
        <v>10732</v>
      </c>
      <c r="C366" s="50" t="str">
        <f>GD_CHUNG!C366</f>
        <v>Nguyễn Xuân Hợi</v>
      </c>
      <c r="D366" s="50" t="str">
        <f>GD_CHUNG!D366</f>
        <v>NV Lái xe - VHTTB</v>
      </c>
      <c r="E366" s="136"/>
      <c r="F366" s="138" t="str">
        <f>VLOOKUP($B366,GD_CHUNG!$B$5:$J$991,6,FALSE)</f>
        <v>HDKX</v>
      </c>
      <c r="G366" s="138">
        <f>VLOOKUP($B366,GD_CHUNG!$B$5:$J$991,7,FALSE)</f>
        <v>0</v>
      </c>
      <c r="H366" s="138">
        <f>VLOOKUP($B366,GD_CHUNG!$B$5:$J$991,8,FALSE)</f>
        <v>0</v>
      </c>
      <c r="I366" s="136">
        <f>VLOOKUP($B366,GD_CHUNG!$B$5:$J$991,9,FALSE)</f>
        <v>0</v>
      </c>
      <c r="J366" s="226">
        <f>IF(COUNTBLANK(GD_CHAM_CONG!U366:AJ366)&gt;=16,1,0)</f>
        <v>0</v>
      </c>
      <c r="K366" s="109">
        <f>VLOOKUP(B366,GD_LCD_HS_LNS!$B$4:$E$1000,4,FALSE)</f>
        <v>4921000</v>
      </c>
      <c r="L366" s="109">
        <f t="shared" si="1"/>
        <v>393680</v>
      </c>
      <c r="M366" s="227">
        <f t="shared" si="2"/>
        <v>73815</v>
      </c>
      <c r="N366" s="227">
        <f t="shared" si="3"/>
        <v>49210</v>
      </c>
      <c r="O366" s="227">
        <f t="shared" si="4"/>
        <v>516705</v>
      </c>
      <c r="P366">
        <f>VLOOKUP(B366,GD_CHAM_CONG!$C$1:$BI$780,58,FALSE)</f>
        <v>0</v>
      </c>
      <c r="Q366">
        <f>VLOOKUP(B366,GD_CHAM_CONG!$C$1:$BJ$780,59,FALSE)</f>
        <v>0</v>
      </c>
    </row>
    <row r="367" spans="1:17" ht="14.25" x14ac:dyDescent="0.2">
      <c r="A367" s="49">
        <v>363</v>
      </c>
      <c r="B367" s="50">
        <f>GD_CHUNG!B367</f>
        <v>10733</v>
      </c>
      <c r="C367" s="50" t="str">
        <f>GD_CHUNG!C367</f>
        <v>Nguyễn Văn Sơn</v>
      </c>
      <c r="D367" s="50" t="str">
        <f>GD_CHUNG!D367</f>
        <v>NV Lái xe - VHTTB</v>
      </c>
      <c r="E367" s="136"/>
      <c r="F367" s="138" t="str">
        <f>VLOOKUP($B367,GD_CHUNG!$B$5:$J$991,6,FALSE)</f>
        <v>HDKX</v>
      </c>
      <c r="G367" s="138">
        <f>VLOOKUP($B367,GD_CHUNG!$B$5:$J$991,7,FALSE)</f>
        <v>0</v>
      </c>
      <c r="H367" s="138">
        <f>VLOOKUP($B367,GD_CHUNG!$B$5:$J$991,8,FALSE)</f>
        <v>0</v>
      </c>
      <c r="I367" s="136">
        <f>VLOOKUP($B367,GD_CHUNG!$B$5:$J$991,9,FALSE)</f>
        <v>0</v>
      </c>
      <c r="J367" s="226">
        <f>IF(COUNTBLANK(GD_CHAM_CONG!U367:AJ367)&gt;=16,1,0)</f>
        <v>0</v>
      </c>
      <c r="K367" s="109">
        <f>VLOOKUP(B367,GD_LCD_HS_LNS!$B$4:$E$1000,4,FALSE)</f>
        <v>4921000</v>
      </c>
      <c r="L367" s="109">
        <f t="shared" si="1"/>
        <v>393680</v>
      </c>
      <c r="M367" s="227">
        <f t="shared" si="2"/>
        <v>73815</v>
      </c>
      <c r="N367" s="227">
        <f t="shared" si="3"/>
        <v>49210</v>
      </c>
      <c r="O367" s="227">
        <f t="shared" si="4"/>
        <v>516705</v>
      </c>
      <c r="P367">
        <f>VLOOKUP(B367,GD_CHAM_CONG!$C$1:$BI$780,58,FALSE)</f>
        <v>0</v>
      </c>
      <c r="Q367">
        <f>VLOOKUP(B367,GD_CHAM_CONG!$C$1:$BJ$780,59,FALSE)</f>
        <v>0</v>
      </c>
    </row>
    <row r="368" spans="1:17" ht="14.25" x14ac:dyDescent="0.2">
      <c r="A368" s="49">
        <v>364</v>
      </c>
      <c r="B368" s="50">
        <f>GD_CHUNG!B368</f>
        <v>11132</v>
      </c>
      <c r="C368" s="50" t="str">
        <f>GD_CHUNG!C368</f>
        <v>Nguyễn Hữu Chức</v>
      </c>
      <c r="D368" s="50" t="str">
        <f>GD_CHUNG!D368</f>
        <v>NV Lái xe - VHTTB</v>
      </c>
      <c r="E368" s="136"/>
      <c r="F368" s="138" t="str">
        <f>VLOOKUP($B368,GD_CHUNG!$B$5:$J$991,6,FALSE)</f>
        <v>HD3N</v>
      </c>
      <c r="G368" s="138">
        <f>VLOOKUP($B368,GD_CHUNG!$B$5:$J$991,7,FALSE)</f>
        <v>0</v>
      </c>
      <c r="H368" s="138">
        <f>VLOOKUP($B368,GD_CHUNG!$B$5:$J$991,8,FALSE)</f>
        <v>0</v>
      </c>
      <c r="I368" s="136">
        <f>VLOOKUP($B368,GD_CHUNG!$B$5:$J$991,9,FALSE)</f>
        <v>0</v>
      </c>
      <c r="J368" s="226">
        <f>IF(COUNTBLANK(GD_CHAM_CONG!U368:AJ368)&gt;=16,1,0)</f>
        <v>0</v>
      </c>
      <c r="K368" s="109">
        <f>VLOOKUP(B368,GD_LCD_HS_LNS!$B$4:$E$1000,4,FALSE)</f>
        <v>4921000</v>
      </c>
      <c r="L368" s="109">
        <f t="shared" si="1"/>
        <v>393680</v>
      </c>
      <c r="M368" s="227">
        <f t="shared" si="2"/>
        <v>73815</v>
      </c>
      <c r="N368" s="227">
        <f t="shared" si="3"/>
        <v>49210</v>
      </c>
      <c r="O368" s="227">
        <f t="shared" si="4"/>
        <v>516705</v>
      </c>
      <c r="P368">
        <f>VLOOKUP(B368,GD_CHAM_CONG!$C$1:$BI$780,58,FALSE)</f>
        <v>0</v>
      </c>
      <c r="Q368">
        <f>VLOOKUP(B368,GD_CHAM_CONG!$C$1:$BJ$780,59,FALSE)</f>
        <v>0</v>
      </c>
    </row>
    <row r="369" spans="1:17" ht="14.25" x14ac:dyDescent="0.2">
      <c r="A369" s="49">
        <v>365</v>
      </c>
      <c r="B369" s="50">
        <f>GD_CHUNG!B369</f>
        <v>11133</v>
      </c>
      <c r="C369" s="50" t="str">
        <f>GD_CHUNG!C369</f>
        <v>Phù Định</v>
      </c>
      <c r="D369" s="50" t="str">
        <f>GD_CHUNG!D369</f>
        <v>NV Lái xe - VHTTB</v>
      </c>
      <c r="E369" s="136"/>
      <c r="F369" s="138" t="str">
        <f>VLOOKUP($B369,GD_CHUNG!$B$5:$J$991,6,FALSE)</f>
        <v>HD3N</v>
      </c>
      <c r="G369" s="138">
        <f>VLOOKUP($B369,GD_CHUNG!$B$5:$J$991,7,FALSE)</f>
        <v>0</v>
      </c>
      <c r="H369" s="138">
        <f>VLOOKUP($B369,GD_CHUNG!$B$5:$J$991,8,FALSE)</f>
        <v>0</v>
      </c>
      <c r="I369" s="136">
        <f>VLOOKUP($B369,GD_CHUNG!$B$5:$J$991,9,FALSE)</f>
        <v>0</v>
      </c>
      <c r="J369" s="226">
        <f>IF(COUNTBLANK(GD_CHAM_CONG!U369:AJ369)&gt;=16,1,0)</f>
        <v>0</v>
      </c>
      <c r="K369" s="109">
        <f>VLOOKUP(B369,GD_LCD_HS_LNS!$B$4:$E$1000,4,FALSE)</f>
        <v>4921000</v>
      </c>
      <c r="L369" s="109">
        <f t="shared" si="1"/>
        <v>393680</v>
      </c>
      <c r="M369" s="227">
        <f t="shared" si="2"/>
        <v>73815</v>
      </c>
      <c r="N369" s="227">
        <f t="shared" si="3"/>
        <v>49210</v>
      </c>
      <c r="O369" s="227">
        <f t="shared" si="4"/>
        <v>516705</v>
      </c>
      <c r="P369">
        <f>VLOOKUP(B369,GD_CHAM_CONG!$C$1:$BI$780,58,FALSE)</f>
        <v>0</v>
      </c>
      <c r="Q369">
        <f>VLOOKUP(B369,GD_CHAM_CONG!$C$1:$BJ$780,59,FALSE)</f>
        <v>0</v>
      </c>
    </row>
    <row r="370" spans="1:17" ht="14.25" x14ac:dyDescent="0.2">
      <c r="A370" s="49">
        <v>366</v>
      </c>
      <c r="B370" s="50">
        <f>GD_CHUNG!B370</f>
        <v>11134</v>
      </c>
      <c r="C370" s="50" t="str">
        <f>GD_CHUNG!C370</f>
        <v>Hồ Ngọc Hà</v>
      </c>
      <c r="D370" s="50" t="str">
        <f>GD_CHUNG!D370</f>
        <v>NV Lái xe - VHTTB</v>
      </c>
      <c r="E370" s="136"/>
      <c r="F370" s="138" t="str">
        <f>VLOOKUP($B370,GD_CHUNG!$B$5:$J$991,6,FALSE)</f>
        <v>HD3N</v>
      </c>
      <c r="G370" s="138">
        <f>VLOOKUP($B370,GD_CHUNG!$B$5:$J$991,7,FALSE)</f>
        <v>0</v>
      </c>
      <c r="H370" s="138">
        <f>VLOOKUP($B370,GD_CHUNG!$B$5:$J$991,8,FALSE)</f>
        <v>0</v>
      </c>
      <c r="I370" s="136">
        <f>VLOOKUP($B370,GD_CHUNG!$B$5:$J$991,9,FALSE)</f>
        <v>0</v>
      </c>
      <c r="J370" s="226">
        <f>IF(COUNTBLANK(GD_CHAM_CONG!U370:AJ370)&gt;=16,1,0)</f>
        <v>0</v>
      </c>
      <c r="K370" s="109">
        <f>VLOOKUP(B370,GD_LCD_HS_LNS!$B$4:$E$1000,4,FALSE)</f>
        <v>4921000</v>
      </c>
      <c r="L370" s="109">
        <f t="shared" si="1"/>
        <v>393680</v>
      </c>
      <c r="M370" s="227">
        <f t="shared" si="2"/>
        <v>73815</v>
      </c>
      <c r="N370" s="227">
        <f t="shared" si="3"/>
        <v>49210</v>
      </c>
      <c r="O370" s="227">
        <f t="shared" si="4"/>
        <v>516705</v>
      </c>
      <c r="P370">
        <f>VLOOKUP(B370,GD_CHAM_CONG!$C$1:$BI$780,58,FALSE)</f>
        <v>0</v>
      </c>
      <c r="Q370">
        <f>VLOOKUP(B370,GD_CHAM_CONG!$C$1:$BJ$780,59,FALSE)</f>
        <v>0</v>
      </c>
    </row>
    <row r="371" spans="1:17" ht="14.25" x14ac:dyDescent="0.2">
      <c r="A371" s="49">
        <v>367</v>
      </c>
      <c r="B371" s="50">
        <f>GD_CHUNG!B371</f>
        <v>11135</v>
      </c>
      <c r="C371" s="50" t="str">
        <f>GD_CHUNG!C371</f>
        <v>Nguyễn Đắc Thanh</v>
      </c>
      <c r="D371" s="50" t="str">
        <f>GD_CHUNG!D371</f>
        <v>NV Lái xe - VHTTB</v>
      </c>
      <c r="E371" s="136"/>
      <c r="F371" s="138" t="str">
        <f>VLOOKUP($B371,GD_CHUNG!$B$5:$J$991,6,FALSE)</f>
        <v>HD3N</v>
      </c>
      <c r="G371" s="138">
        <f>VLOOKUP($B371,GD_CHUNG!$B$5:$J$991,7,FALSE)</f>
        <v>0</v>
      </c>
      <c r="H371" s="138">
        <f>VLOOKUP($B371,GD_CHUNG!$B$5:$J$991,8,FALSE)</f>
        <v>0</v>
      </c>
      <c r="I371" s="136">
        <f>VLOOKUP($B371,GD_CHUNG!$B$5:$J$991,9,FALSE)</f>
        <v>0</v>
      </c>
      <c r="J371" s="226">
        <f>IF(COUNTBLANK(GD_CHAM_CONG!U371:AJ371)&gt;=16,1,0)</f>
        <v>0</v>
      </c>
      <c r="K371" s="109">
        <f>VLOOKUP(B371,GD_LCD_HS_LNS!$B$4:$E$1000,4,FALSE)</f>
        <v>4921000</v>
      </c>
      <c r="L371" s="109">
        <f t="shared" si="1"/>
        <v>393680</v>
      </c>
      <c r="M371" s="227">
        <f t="shared" si="2"/>
        <v>73815</v>
      </c>
      <c r="N371" s="227">
        <f t="shared" si="3"/>
        <v>49210</v>
      </c>
      <c r="O371" s="227">
        <f t="shared" si="4"/>
        <v>516705</v>
      </c>
      <c r="P371">
        <f>VLOOKUP(B371,GD_CHAM_CONG!$C$1:$BI$780,58,FALSE)</f>
        <v>0</v>
      </c>
      <c r="Q371">
        <f>VLOOKUP(B371,GD_CHAM_CONG!$C$1:$BJ$780,59,FALSE)</f>
        <v>0</v>
      </c>
    </row>
    <row r="372" spans="1:17" ht="14.25" x14ac:dyDescent="0.2">
      <c r="A372" s="49">
        <v>368</v>
      </c>
      <c r="B372" s="50">
        <f>GD_CHUNG!B372</f>
        <v>11136</v>
      </c>
      <c r="C372" s="50" t="str">
        <f>GD_CHUNG!C372</f>
        <v>Nguyễn Huy Dũng</v>
      </c>
      <c r="D372" s="50" t="str">
        <f>GD_CHUNG!D372</f>
        <v>NV Lái xe - VHTTB</v>
      </c>
      <c r="E372" s="136"/>
      <c r="F372" s="138" t="str">
        <f>VLOOKUP($B372,GD_CHUNG!$B$5:$J$991,6,FALSE)</f>
        <v>HD3N</v>
      </c>
      <c r="G372" s="138">
        <f>VLOOKUP($B372,GD_CHUNG!$B$5:$J$991,7,FALSE)</f>
        <v>0</v>
      </c>
      <c r="H372" s="138">
        <f>VLOOKUP($B372,GD_CHUNG!$B$5:$J$991,8,FALSE)</f>
        <v>0</v>
      </c>
      <c r="I372" s="136">
        <f>VLOOKUP($B372,GD_CHUNG!$B$5:$J$991,9,FALSE)</f>
        <v>0</v>
      </c>
      <c r="J372" s="226">
        <f>IF(COUNTBLANK(GD_CHAM_CONG!U372:AJ372)&gt;=16,1,0)</f>
        <v>0</v>
      </c>
      <c r="K372" s="109">
        <f>VLOOKUP(B372,GD_LCD_HS_LNS!$B$4:$E$1000,4,FALSE)</f>
        <v>4166000</v>
      </c>
      <c r="L372" s="109">
        <f t="shared" si="1"/>
        <v>333280</v>
      </c>
      <c r="M372" s="227">
        <f t="shared" si="2"/>
        <v>62490</v>
      </c>
      <c r="N372" s="227">
        <f t="shared" si="3"/>
        <v>41660</v>
      </c>
      <c r="O372" s="227">
        <f t="shared" si="4"/>
        <v>437430</v>
      </c>
      <c r="P372">
        <f>VLOOKUP(B372,GD_CHAM_CONG!$C$1:$BI$780,58,FALSE)</f>
        <v>0</v>
      </c>
      <c r="Q372">
        <f>VLOOKUP(B372,GD_CHAM_CONG!$C$1:$BJ$780,59,FALSE)</f>
        <v>0</v>
      </c>
    </row>
    <row r="373" spans="1:17" ht="14.25" x14ac:dyDescent="0.2">
      <c r="A373" s="49">
        <v>369</v>
      </c>
      <c r="B373" s="50">
        <f>GD_CHUNG!B373</f>
        <v>11137</v>
      </c>
      <c r="C373" s="50" t="str">
        <f>GD_CHUNG!C373</f>
        <v>Nguyễn Văn Phong</v>
      </c>
      <c r="D373" s="50" t="str">
        <f>GD_CHUNG!D373</f>
        <v>NV Lái xe - VHTTB</v>
      </c>
      <c r="E373" s="136"/>
      <c r="F373" s="138" t="str">
        <f>VLOOKUP($B373,GD_CHUNG!$B$5:$J$991,6,FALSE)</f>
        <v>HD3N</v>
      </c>
      <c r="G373" s="138">
        <f>VLOOKUP($B373,GD_CHUNG!$B$5:$J$991,7,FALSE)</f>
        <v>0</v>
      </c>
      <c r="H373" s="138">
        <f>VLOOKUP($B373,GD_CHUNG!$B$5:$J$991,8,FALSE)</f>
        <v>0</v>
      </c>
      <c r="I373" s="136">
        <f>VLOOKUP($B373,GD_CHUNG!$B$5:$J$991,9,FALSE)</f>
        <v>0</v>
      </c>
      <c r="J373" s="226">
        <f>IF(COUNTBLANK(GD_CHAM_CONG!U373:AJ373)&gt;=16,1,0)</f>
        <v>0</v>
      </c>
      <c r="K373" s="109">
        <f>VLOOKUP(B373,GD_LCD_HS_LNS!$B$4:$E$1000,4,FALSE)</f>
        <v>4166000</v>
      </c>
      <c r="L373" s="109">
        <f t="shared" si="1"/>
        <v>333280</v>
      </c>
      <c r="M373" s="227">
        <f t="shared" si="2"/>
        <v>62490</v>
      </c>
      <c r="N373" s="227">
        <f t="shared" si="3"/>
        <v>41660</v>
      </c>
      <c r="O373" s="227">
        <f t="shared" si="4"/>
        <v>437430</v>
      </c>
      <c r="P373">
        <f>VLOOKUP(B373,GD_CHAM_CONG!$C$1:$BI$780,58,FALSE)</f>
        <v>0</v>
      </c>
      <c r="Q373">
        <f>VLOOKUP(B373,GD_CHAM_CONG!$C$1:$BJ$780,59,FALSE)</f>
        <v>0</v>
      </c>
    </row>
    <row r="374" spans="1:17" ht="14.25" x14ac:dyDescent="0.2">
      <c r="A374" s="49">
        <v>370</v>
      </c>
      <c r="B374" s="50">
        <f>GD_CHUNG!B374</f>
        <v>11138</v>
      </c>
      <c r="C374" s="50" t="str">
        <f>GD_CHUNG!C374</f>
        <v>Phạm Việt Tùng</v>
      </c>
      <c r="D374" s="50" t="str">
        <f>GD_CHUNG!D374</f>
        <v>NV Lái xe - VHTTB</v>
      </c>
      <c r="E374" s="136"/>
      <c r="F374" s="138" t="str">
        <f>VLOOKUP($B374,GD_CHUNG!$B$5:$J$991,6,FALSE)</f>
        <v>HD3N</v>
      </c>
      <c r="G374" s="138">
        <f>VLOOKUP($B374,GD_CHUNG!$B$5:$J$991,7,FALSE)</f>
        <v>0</v>
      </c>
      <c r="H374" s="138">
        <f>VLOOKUP($B374,GD_CHUNG!$B$5:$J$991,8,FALSE)</f>
        <v>0</v>
      </c>
      <c r="I374" s="136">
        <f>VLOOKUP($B374,GD_CHUNG!$B$5:$J$991,9,FALSE)</f>
        <v>0</v>
      </c>
      <c r="J374" s="226">
        <f>IF(COUNTBLANK(GD_CHAM_CONG!U374:AJ374)&gt;=16,1,0)</f>
        <v>0</v>
      </c>
      <c r="K374" s="109">
        <f>VLOOKUP(B374,GD_LCD_HS_LNS!$B$4:$E$1000,4,FALSE)</f>
        <v>4921000</v>
      </c>
      <c r="L374" s="109">
        <f t="shared" si="1"/>
        <v>393680</v>
      </c>
      <c r="M374" s="227">
        <f t="shared" si="2"/>
        <v>73815</v>
      </c>
      <c r="N374" s="227">
        <f t="shared" si="3"/>
        <v>49210</v>
      </c>
      <c r="O374" s="227">
        <f t="shared" si="4"/>
        <v>516705</v>
      </c>
      <c r="P374">
        <f>VLOOKUP(B374,GD_CHAM_CONG!$C$1:$BI$780,58,FALSE)</f>
        <v>0</v>
      </c>
      <c r="Q374">
        <f>VLOOKUP(B374,GD_CHAM_CONG!$C$1:$BJ$780,59,FALSE)</f>
        <v>0</v>
      </c>
    </row>
    <row r="375" spans="1:17" ht="14.25" x14ac:dyDescent="0.2">
      <c r="A375" s="49">
        <v>371</v>
      </c>
      <c r="B375" s="50">
        <f>GD_CHUNG!B375</f>
        <v>11139</v>
      </c>
      <c r="C375" s="50" t="str">
        <f>GD_CHUNG!C375</f>
        <v>Phùng Viết Dũng</v>
      </c>
      <c r="D375" s="50" t="str">
        <f>GD_CHUNG!D375</f>
        <v>NV Lái xe - VHTTB</v>
      </c>
      <c r="E375" s="136"/>
      <c r="F375" s="138" t="str">
        <f>VLOOKUP($B375,GD_CHUNG!$B$5:$J$991,6,FALSE)</f>
        <v>HD3N</v>
      </c>
      <c r="G375" s="138">
        <f>VLOOKUP($B375,GD_CHUNG!$B$5:$J$991,7,FALSE)</f>
        <v>0</v>
      </c>
      <c r="H375" s="138">
        <f>VLOOKUP($B375,GD_CHUNG!$B$5:$J$991,8,FALSE)</f>
        <v>0</v>
      </c>
      <c r="I375" s="136">
        <f>VLOOKUP($B375,GD_CHUNG!$B$5:$J$991,9,FALSE)</f>
        <v>0</v>
      </c>
      <c r="J375" s="226">
        <f>IF(COUNTBLANK(GD_CHAM_CONG!U375:AJ375)&gt;=16,1,0)</f>
        <v>0</v>
      </c>
      <c r="K375" s="109">
        <f>VLOOKUP(B375,GD_LCD_HS_LNS!$B$4:$E$1000,4,FALSE)</f>
        <v>4166000</v>
      </c>
      <c r="L375" s="109">
        <f t="shared" si="1"/>
        <v>333280</v>
      </c>
      <c r="M375" s="227">
        <f t="shared" si="2"/>
        <v>62490</v>
      </c>
      <c r="N375" s="227">
        <f t="shared" si="3"/>
        <v>41660</v>
      </c>
      <c r="O375" s="227">
        <f t="shared" si="4"/>
        <v>437430</v>
      </c>
      <c r="P375">
        <f>VLOOKUP(B375,GD_CHAM_CONG!$C$1:$BI$780,58,FALSE)</f>
        <v>0</v>
      </c>
      <c r="Q375">
        <f>VLOOKUP(B375,GD_CHAM_CONG!$C$1:$BJ$780,59,FALSE)</f>
        <v>0</v>
      </c>
    </row>
    <row r="376" spans="1:17" ht="14.25" x14ac:dyDescent="0.2">
      <c r="A376" s="49">
        <v>372</v>
      </c>
      <c r="B376" s="50">
        <f>GD_CHUNG!B376</f>
        <v>11142</v>
      </c>
      <c r="C376" s="50" t="str">
        <f>GD_CHUNG!C376</f>
        <v>Trần Văn Chính</v>
      </c>
      <c r="D376" s="50" t="str">
        <f>GD_CHUNG!D376</f>
        <v>NV Lái xe - VHTTB</v>
      </c>
      <c r="E376" s="136"/>
      <c r="F376" s="138" t="str">
        <f>VLOOKUP($B376,GD_CHUNG!$B$5:$J$991,6,FALSE)</f>
        <v>HD3N</v>
      </c>
      <c r="G376" s="138">
        <f>VLOOKUP($B376,GD_CHUNG!$B$5:$J$991,7,FALSE)</f>
        <v>0</v>
      </c>
      <c r="H376" s="138">
        <f>VLOOKUP($B376,GD_CHUNG!$B$5:$J$991,8,FALSE)</f>
        <v>0</v>
      </c>
      <c r="I376" s="136">
        <f>VLOOKUP($B376,GD_CHUNG!$B$5:$J$991,9,FALSE)</f>
        <v>0</v>
      </c>
      <c r="J376" s="226">
        <f>IF(COUNTBLANK(GD_CHAM_CONG!U376:AJ376)&gt;=16,1,0)</f>
        <v>0</v>
      </c>
      <c r="K376" s="109">
        <f>VLOOKUP(B376,GD_LCD_HS_LNS!$B$4:$E$1000,4,FALSE)</f>
        <v>4166000</v>
      </c>
      <c r="L376" s="109">
        <f t="shared" si="1"/>
        <v>333280</v>
      </c>
      <c r="M376" s="227">
        <f t="shared" si="2"/>
        <v>62490</v>
      </c>
      <c r="N376" s="227">
        <f t="shared" si="3"/>
        <v>41660</v>
      </c>
      <c r="O376" s="227">
        <f t="shared" si="4"/>
        <v>437430</v>
      </c>
      <c r="P376">
        <f>VLOOKUP(B376,GD_CHAM_CONG!$C$1:$BI$780,58,FALSE)</f>
        <v>0</v>
      </c>
      <c r="Q376">
        <f>VLOOKUP(B376,GD_CHAM_CONG!$C$1:$BJ$780,59,FALSE)</f>
        <v>0</v>
      </c>
    </row>
    <row r="377" spans="1:17" ht="14.25" x14ac:dyDescent="0.2">
      <c r="A377" s="49">
        <v>373</v>
      </c>
      <c r="B377" s="50">
        <f>GD_CHUNG!B377</f>
        <v>11143</v>
      </c>
      <c r="C377" s="50" t="str">
        <f>GD_CHUNG!C377</f>
        <v>Phù Xuân Tiền</v>
      </c>
      <c r="D377" s="50" t="str">
        <f>GD_CHUNG!D377</f>
        <v>NV Lái xe - VHTTB</v>
      </c>
      <c r="E377" s="136"/>
      <c r="F377" s="138" t="str">
        <f>VLOOKUP($B377,GD_CHUNG!$B$5:$J$991,6,FALSE)</f>
        <v>HD3N</v>
      </c>
      <c r="G377" s="138">
        <f>VLOOKUP($B377,GD_CHUNG!$B$5:$J$991,7,FALSE)</f>
        <v>0</v>
      </c>
      <c r="H377" s="138">
        <f>VLOOKUP($B377,GD_CHUNG!$B$5:$J$991,8,FALSE)</f>
        <v>0</v>
      </c>
      <c r="I377" s="136">
        <f>VLOOKUP($B377,GD_CHUNG!$B$5:$J$991,9,FALSE)</f>
        <v>0</v>
      </c>
      <c r="J377" s="226">
        <f>IF(COUNTBLANK(GD_CHAM_CONG!U377:AJ377)&gt;=16,1,0)</f>
        <v>0</v>
      </c>
      <c r="K377" s="109">
        <f>VLOOKUP(B377,GD_LCD_HS_LNS!$B$4:$E$1000,4,FALSE)</f>
        <v>4166000</v>
      </c>
      <c r="L377" s="109">
        <f t="shared" si="1"/>
        <v>333280</v>
      </c>
      <c r="M377" s="227">
        <f t="shared" si="2"/>
        <v>62490</v>
      </c>
      <c r="N377" s="227">
        <f t="shared" si="3"/>
        <v>41660</v>
      </c>
      <c r="O377" s="227">
        <f t="shared" si="4"/>
        <v>437430</v>
      </c>
      <c r="P377">
        <f>VLOOKUP(B377,GD_CHAM_CONG!$C$1:$BI$780,58,FALSE)</f>
        <v>0</v>
      </c>
      <c r="Q377">
        <f>VLOOKUP(B377,GD_CHAM_CONG!$C$1:$BJ$780,59,FALSE)</f>
        <v>0</v>
      </c>
    </row>
    <row r="378" spans="1:17" ht="14.25" x14ac:dyDescent="0.2">
      <c r="A378" s="49">
        <v>374</v>
      </c>
      <c r="B378" s="50">
        <f>GD_CHUNG!B378</f>
        <v>11144</v>
      </c>
      <c r="C378" s="50" t="str">
        <f>GD_CHUNG!C378</f>
        <v>Đinh Văn Bền</v>
      </c>
      <c r="D378" s="50" t="str">
        <f>GD_CHUNG!D378</f>
        <v>NV Lái xe - VHTTB</v>
      </c>
      <c r="E378" s="136"/>
      <c r="F378" s="138" t="str">
        <f>VLOOKUP($B378,GD_CHUNG!$B$5:$J$991,6,FALSE)</f>
        <v>HD3N</v>
      </c>
      <c r="G378" s="138">
        <f>VLOOKUP($B378,GD_CHUNG!$B$5:$J$991,7,FALSE)</f>
        <v>0</v>
      </c>
      <c r="H378" s="138">
        <f>VLOOKUP($B378,GD_CHUNG!$B$5:$J$991,8,FALSE)</f>
        <v>0</v>
      </c>
      <c r="I378" s="136">
        <f>VLOOKUP($B378,GD_CHUNG!$B$5:$J$991,9,FALSE)</f>
        <v>0</v>
      </c>
      <c r="J378" s="226">
        <f>IF(COUNTBLANK(GD_CHAM_CONG!U378:AJ378)&gt;=16,1,0)</f>
        <v>0</v>
      </c>
      <c r="K378" s="109">
        <f>VLOOKUP(B378,GD_LCD_HS_LNS!$B$4:$E$1000,4,FALSE)</f>
        <v>4166000</v>
      </c>
      <c r="L378" s="109">
        <f t="shared" si="1"/>
        <v>333280</v>
      </c>
      <c r="M378" s="227">
        <f t="shared" si="2"/>
        <v>62490</v>
      </c>
      <c r="N378" s="227">
        <f t="shared" si="3"/>
        <v>41660</v>
      </c>
      <c r="O378" s="227">
        <f t="shared" si="4"/>
        <v>437430</v>
      </c>
      <c r="P378">
        <f>VLOOKUP(B378,GD_CHAM_CONG!$C$1:$BI$780,58,FALSE)</f>
        <v>0</v>
      </c>
      <c r="Q378">
        <f>VLOOKUP(B378,GD_CHAM_CONG!$C$1:$BJ$780,59,FALSE)</f>
        <v>0</v>
      </c>
    </row>
    <row r="379" spans="1:17" ht="14.25" x14ac:dyDescent="0.2">
      <c r="A379" s="49">
        <v>375</v>
      </c>
      <c r="B379" s="50">
        <f>GD_CHUNG!B379</f>
        <v>11145</v>
      </c>
      <c r="C379" s="50" t="str">
        <f>GD_CHUNG!C379</f>
        <v>Nguyễn Tiến Ngọc</v>
      </c>
      <c r="D379" s="50" t="str">
        <f>GD_CHUNG!D379</f>
        <v>NV Lái xe - VHTTB</v>
      </c>
      <c r="E379" s="136"/>
      <c r="F379" s="138" t="str">
        <f>VLOOKUP($B379,GD_CHUNG!$B$5:$J$991,6,FALSE)</f>
        <v>HD3N</v>
      </c>
      <c r="G379" s="138">
        <f>VLOOKUP($B379,GD_CHUNG!$B$5:$J$991,7,FALSE)</f>
        <v>0</v>
      </c>
      <c r="H379" s="138">
        <f>VLOOKUP($B379,GD_CHUNG!$B$5:$J$991,8,FALSE)</f>
        <v>0</v>
      </c>
      <c r="I379" s="136">
        <f>VLOOKUP($B379,GD_CHUNG!$B$5:$J$991,9,FALSE)</f>
        <v>0</v>
      </c>
      <c r="J379" s="226">
        <f>IF(COUNTBLANK(GD_CHAM_CONG!U379:AJ379)&gt;=16,1,0)</f>
        <v>0</v>
      </c>
      <c r="K379" s="109">
        <f>VLOOKUP(B379,GD_LCD_HS_LNS!$B$4:$E$1000,4,FALSE)</f>
        <v>4921000</v>
      </c>
      <c r="L379" s="109">
        <f t="shared" si="1"/>
        <v>393680</v>
      </c>
      <c r="M379" s="227">
        <f t="shared" si="2"/>
        <v>73815</v>
      </c>
      <c r="N379" s="227">
        <f t="shared" si="3"/>
        <v>49210</v>
      </c>
      <c r="O379" s="227">
        <f t="shared" si="4"/>
        <v>516705</v>
      </c>
      <c r="P379">
        <f>VLOOKUP(B379,GD_CHAM_CONG!$C$1:$BI$780,58,FALSE)</f>
        <v>0</v>
      </c>
      <c r="Q379">
        <f>VLOOKUP(B379,GD_CHAM_CONG!$C$1:$BJ$780,59,FALSE)</f>
        <v>0</v>
      </c>
    </row>
    <row r="380" spans="1:17" ht="14.25" x14ac:dyDescent="0.2">
      <c r="A380" s="49">
        <v>376</v>
      </c>
      <c r="B380" s="50">
        <f>GD_CHUNG!B380</f>
        <v>13406</v>
      </c>
      <c r="C380" s="50" t="str">
        <f>GD_CHUNG!C380</f>
        <v>Hoàng Đình Mạnh</v>
      </c>
      <c r="D380" s="50" t="str">
        <f>GD_CHUNG!D380</f>
        <v>NV Lái xe - VHTTB</v>
      </c>
      <c r="E380" s="136"/>
      <c r="F380" s="138" t="str">
        <f>VLOOKUP($B380,GD_CHUNG!$B$5:$J$991,6,FALSE)</f>
        <v>HD3N</v>
      </c>
      <c r="G380" s="138">
        <f>VLOOKUP($B380,GD_CHUNG!$B$5:$J$991,7,FALSE)</f>
        <v>0</v>
      </c>
      <c r="H380" s="138">
        <f>VLOOKUP($B380,GD_CHUNG!$B$5:$J$991,8,FALSE)</f>
        <v>0</v>
      </c>
      <c r="I380" s="136">
        <f>VLOOKUP($B380,GD_CHUNG!$B$5:$J$991,9,FALSE)</f>
        <v>0</v>
      </c>
      <c r="J380" s="226">
        <f>IF(COUNTBLANK(GD_CHAM_CONG!U380:AJ380)&gt;=16,1,0)</f>
        <v>0</v>
      </c>
      <c r="K380" s="109">
        <f>VLOOKUP(B380,GD_LCD_HS_LNS!$B$4:$E$1000,4,FALSE)</f>
        <v>4166000</v>
      </c>
      <c r="L380" s="109">
        <f t="shared" si="1"/>
        <v>333280</v>
      </c>
      <c r="M380" s="227">
        <f t="shared" si="2"/>
        <v>62490</v>
      </c>
      <c r="N380" s="227">
        <f t="shared" si="3"/>
        <v>41660</v>
      </c>
      <c r="O380" s="227">
        <f t="shared" si="4"/>
        <v>437430</v>
      </c>
      <c r="P380">
        <f>VLOOKUP(B380,GD_CHAM_CONG!$C$1:$BI$780,58,FALSE)</f>
        <v>0</v>
      </c>
      <c r="Q380">
        <f>VLOOKUP(B380,GD_CHAM_CONG!$C$1:$BJ$780,59,FALSE)</f>
        <v>0</v>
      </c>
    </row>
    <row r="381" spans="1:17" ht="14.25" x14ac:dyDescent="0.2">
      <c r="A381" s="49">
        <v>377</v>
      </c>
      <c r="B381" s="50">
        <f>GD_CHUNG!B381</f>
        <v>13407</v>
      </c>
      <c r="C381" s="50" t="str">
        <f>GD_CHUNG!C381</f>
        <v>Vương Văn Tiến</v>
      </c>
      <c r="D381" s="50" t="str">
        <f>GD_CHUNG!D381</f>
        <v>NV Lái xe - VHTTB</v>
      </c>
      <c r="E381" s="136"/>
      <c r="F381" s="138" t="str">
        <f>VLOOKUP($B381,GD_CHUNG!$B$5:$J$991,6,FALSE)</f>
        <v>HD3N</v>
      </c>
      <c r="G381" s="138">
        <f>VLOOKUP($B381,GD_CHUNG!$B$5:$J$991,7,FALSE)</f>
        <v>0</v>
      </c>
      <c r="H381" s="138">
        <f>VLOOKUP($B381,GD_CHUNG!$B$5:$J$991,8,FALSE)</f>
        <v>0</v>
      </c>
      <c r="I381" s="136">
        <f>VLOOKUP($B381,GD_CHUNG!$B$5:$J$991,9,FALSE)</f>
        <v>0</v>
      </c>
      <c r="J381" s="226">
        <f>IF(COUNTBLANK(GD_CHAM_CONG!U381:AJ381)&gt;=16,1,0)</f>
        <v>0</v>
      </c>
      <c r="K381" s="109">
        <f>VLOOKUP(B381,GD_LCD_HS_LNS!$B$4:$E$1000,4,FALSE)</f>
        <v>4166000</v>
      </c>
      <c r="L381" s="109">
        <f t="shared" si="1"/>
        <v>333280</v>
      </c>
      <c r="M381" s="227">
        <f t="shared" si="2"/>
        <v>62490</v>
      </c>
      <c r="N381" s="227">
        <f t="shared" si="3"/>
        <v>41660</v>
      </c>
      <c r="O381" s="227">
        <f t="shared" si="4"/>
        <v>437430</v>
      </c>
      <c r="P381">
        <f>VLOOKUP(B381,GD_CHAM_CONG!$C$1:$BI$780,58,FALSE)</f>
        <v>0</v>
      </c>
      <c r="Q381">
        <f>VLOOKUP(B381,GD_CHAM_CONG!$C$1:$BJ$780,59,FALSE)</f>
        <v>0</v>
      </c>
    </row>
    <row r="382" spans="1:17" ht="14.25" x14ac:dyDescent="0.2">
      <c r="A382" s="49">
        <v>378</v>
      </c>
      <c r="B382" s="50">
        <f>GD_CHUNG!B382</f>
        <v>13408</v>
      </c>
      <c r="C382" s="50" t="str">
        <f>GD_CHUNG!C382</f>
        <v>Nguyễn Phương Thắng</v>
      </c>
      <c r="D382" s="50" t="str">
        <f>GD_CHUNG!D382</f>
        <v>NV Lái xe - VHTTB</v>
      </c>
      <c r="E382" s="136"/>
      <c r="F382" s="138" t="str">
        <f>VLOOKUP($B382,GD_CHUNG!$B$5:$J$991,6,FALSE)</f>
        <v>HD3N</v>
      </c>
      <c r="G382" s="138">
        <f>VLOOKUP($B382,GD_CHUNG!$B$5:$J$991,7,FALSE)</f>
        <v>0</v>
      </c>
      <c r="H382" s="138">
        <f>VLOOKUP($B382,GD_CHUNG!$B$5:$J$991,8,FALSE)</f>
        <v>0</v>
      </c>
      <c r="I382" s="136">
        <f>VLOOKUP($B382,GD_CHUNG!$B$5:$J$991,9,FALSE)</f>
        <v>0</v>
      </c>
      <c r="J382" s="226">
        <f>IF(COUNTBLANK(GD_CHAM_CONG!U382:AJ382)&gt;=16,1,0)</f>
        <v>0</v>
      </c>
      <c r="K382" s="109">
        <f>VLOOKUP(B382,GD_LCD_HS_LNS!$B$4:$E$1000,4,FALSE)</f>
        <v>4166000</v>
      </c>
      <c r="L382" s="109">
        <f t="shared" si="1"/>
        <v>333280</v>
      </c>
      <c r="M382" s="227">
        <f t="shared" si="2"/>
        <v>62490</v>
      </c>
      <c r="N382" s="227">
        <f t="shared" si="3"/>
        <v>41660</v>
      </c>
      <c r="O382" s="227">
        <f t="shared" si="4"/>
        <v>437430</v>
      </c>
      <c r="P382">
        <f>VLOOKUP(B382,GD_CHAM_CONG!$C$1:$BI$780,58,FALSE)</f>
        <v>0</v>
      </c>
      <c r="Q382">
        <f>VLOOKUP(B382,GD_CHAM_CONG!$C$1:$BJ$780,59,FALSE)</f>
        <v>0</v>
      </c>
    </row>
    <row r="383" spans="1:17" ht="14.25" x14ac:dyDescent="0.2">
      <c r="A383" s="49">
        <v>379</v>
      </c>
      <c r="B383" s="50">
        <f>GD_CHUNG!B383</f>
        <v>13409</v>
      </c>
      <c r="C383" s="50" t="str">
        <f>GD_CHUNG!C383</f>
        <v>Lê Tuấn Anh</v>
      </c>
      <c r="D383" s="50" t="str">
        <f>GD_CHUNG!D383</f>
        <v>NV Lái xe - VHTTB</v>
      </c>
      <c r="E383" s="136"/>
      <c r="F383" s="138" t="str">
        <f>VLOOKUP($B383,GD_CHUNG!$B$5:$J$991,6,FALSE)</f>
        <v>HD3N</v>
      </c>
      <c r="G383" s="138">
        <f>VLOOKUP($B383,GD_CHUNG!$B$5:$J$991,7,FALSE)</f>
        <v>0</v>
      </c>
      <c r="H383" s="138">
        <f>VLOOKUP($B383,GD_CHUNG!$B$5:$J$991,8,FALSE)</f>
        <v>0</v>
      </c>
      <c r="I383" s="136">
        <f>VLOOKUP($B383,GD_CHUNG!$B$5:$J$991,9,FALSE)</f>
        <v>0</v>
      </c>
      <c r="J383" s="226">
        <f>IF(COUNTBLANK(GD_CHAM_CONG!U383:AJ383)&gt;=16,1,0)</f>
        <v>0</v>
      </c>
      <c r="K383" s="109">
        <f>VLOOKUP(B383,GD_LCD_HS_LNS!$B$4:$E$1000,4,FALSE)</f>
        <v>4166000</v>
      </c>
      <c r="L383" s="109">
        <f t="shared" si="1"/>
        <v>333280</v>
      </c>
      <c r="M383" s="227">
        <f t="shared" si="2"/>
        <v>62490</v>
      </c>
      <c r="N383" s="227">
        <f t="shared" si="3"/>
        <v>41660</v>
      </c>
      <c r="O383" s="227">
        <f t="shared" si="4"/>
        <v>437430</v>
      </c>
      <c r="P383">
        <f>VLOOKUP(B383,GD_CHAM_CONG!$C$1:$BI$780,58,FALSE)</f>
        <v>0</v>
      </c>
      <c r="Q383">
        <f>VLOOKUP(B383,GD_CHAM_CONG!$C$1:$BJ$780,59,FALSE)</f>
        <v>0</v>
      </c>
    </row>
    <row r="384" spans="1:17" ht="14.25" x14ac:dyDescent="0.2">
      <c r="A384" s="49">
        <v>380</v>
      </c>
      <c r="B384" s="50">
        <f>GD_CHUNG!B384</f>
        <v>13410</v>
      </c>
      <c r="C384" s="50" t="str">
        <f>GD_CHUNG!C384</f>
        <v>Đoàn Văn Phương</v>
      </c>
      <c r="D384" s="50" t="str">
        <f>GD_CHUNG!D384</f>
        <v>NV Lái xe - VHTTB</v>
      </c>
      <c r="E384" s="136"/>
      <c r="F384" s="138" t="str">
        <f>VLOOKUP($B384,GD_CHUNG!$B$5:$J$991,6,FALSE)</f>
        <v>HD3N</v>
      </c>
      <c r="G384" s="138">
        <f>VLOOKUP($B384,GD_CHUNG!$B$5:$J$991,7,FALSE)</f>
        <v>0</v>
      </c>
      <c r="H384" s="138">
        <f>VLOOKUP($B384,GD_CHUNG!$B$5:$J$991,8,FALSE)</f>
        <v>0</v>
      </c>
      <c r="I384" s="136">
        <f>VLOOKUP($B384,GD_CHUNG!$B$5:$J$991,9,FALSE)</f>
        <v>0</v>
      </c>
      <c r="J384" s="226">
        <f>IF(COUNTBLANK(GD_CHAM_CONG!U384:AJ384)&gt;=16,1,0)</f>
        <v>0</v>
      </c>
      <c r="K384" s="109">
        <f>VLOOKUP(B384,GD_LCD_HS_LNS!$B$4:$E$1000,4,FALSE)</f>
        <v>4166000</v>
      </c>
      <c r="L384" s="109">
        <f t="shared" si="1"/>
        <v>333280</v>
      </c>
      <c r="M384" s="227">
        <f t="shared" si="2"/>
        <v>62490</v>
      </c>
      <c r="N384" s="227">
        <f t="shared" si="3"/>
        <v>41660</v>
      </c>
      <c r="O384" s="227">
        <f t="shared" si="4"/>
        <v>437430</v>
      </c>
      <c r="P384">
        <f>VLOOKUP(B384,GD_CHAM_CONG!$C$1:$BI$780,58,FALSE)</f>
        <v>0</v>
      </c>
      <c r="Q384">
        <f>VLOOKUP(B384,GD_CHAM_CONG!$C$1:$BJ$780,59,FALSE)</f>
        <v>0</v>
      </c>
    </row>
    <row r="385" spans="1:17" ht="14.25" x14ac:dyDescent="0.2">
      <c r="A385" s="49">
        <v>381</v>
      </c>
      <c r="B385" s="50">
        <f>GD_CHUNG!B385</f>
        <v>13411</v>
      </c>
      <c r="C385" s="50" t="str">
        <f>GD_CHUNG!C385</f>
        <v>Nguyễn Văn Hà</v>
      </c>
      <c r="D385" s="50" t="str">
        <f>GD_CHUNG!D385</f>
        <v>NV Lái xe - VHTTB</v>
      </c>
      <c r="E385" s="136"/>
      <c r="F385" s="138" t="str">
        <f>VLOOKUP($B385,GD_CHUNG!$B$5:$J$991,6,FALSE)</f>
        <v>HD3N</v>
      </c>
      <c r="G385" s="138">
        <f>VLOOKUP($B385,GD_CHUNG!$B$5:$J$991,7,FALSE)</f>
        <v>0</v>
      </c>
      <c r="H385" s="138">
        <f>VLOOKUP($B385,GD_CHUNG!$B$5:$J$991,8,FALSE)</f>
        <v>0</v>
      </c>
      <c r="I385" s="136">
        <f>VLOOKUP($B385,GD_CHUNG!$B$5:$J$991,9,FALSE)</f>
        <v>0</v>
      </c>
      <c r="J385" s="226">
        <f>IF(COUNTBLANK(GD_CHAM_CONG!U385:AJ385)&gt;=16,1,0)</f>
        <v>0</v>
      </c>
      <c r="K385" s="109">
        <f>VLOOKUP(B385,GD_LCD_HS_LNS!$B$4:$E$1000,4,FALSE)</f>
        <v>4166000</v>
      </c>
      <c r="L385" s="109">
        <f t="shared" si="1"/>
        <v>333280</v>
      </c>
      <c r="M385" s="227">
        <f t="shared" si="2"/>
        <v>62490</v>
      </c>
      <c r="N385" s="227">
        <f t="shared" si="3"/>
        <v>41660</v>
      </c>
      <c r="O385" s="227">
        <f t="shared" si="4"/>
        <v>437430</v>
      </c>
      <c r="P385">
        <f>VLOOKUP(B385,GD_CHAM_CONG!$C$1:$BI$780,58,FALSE)</f>
        <v>0</v>
      </c>
      <c r="Q385">
        <f>VLOOKUP(B385,GD_CHAM_CONG!$C$1:$BJ$780,59,FALSE)</f>
        <v>0</v>
      </c>
    </row>
    <row r="386" spans="1:17" ht="14.25" x14ac:dyDescent="0.2">
      <c r="A386" s="49">
        <v>382</v>
      </c>
      <c r="B386" s="50">
        <f>GD_CHUNG!B386</f>
        <v>13412</v>
      </c>
      <c r="C386" s="50" t="str">
        <f>GD_CHUNG!C386</f>
        <v>Nguyễn Mạnh Hiếu</v>
      </c>
      <c r="D386" s="50" t="str">
        <f>GD_CHUNG!D386</f>
        <v>NV Lái xe - VHTTB</v>
      </c>
      <c r="E386" s="136"/>
      <c r="F386" s="138" t="str">
        <f>VLOOKUP($B386,GD_CHUNG!$B$5:$J$991,6,FALSE)</f>
        <v>HD3N</v>
      </c>
      <c r="G386" s="138">
        <f>VLOOKUP($B386,GD_CHUNG!$B$5:$J$991,7,FALSE)</f>
        <v>0</v>
      </c>
      <c r="H386" s="138">
        <f>VLOOKUP($B386,GD_CHUNG!$B$5:$J$991,8,FALSE)</f>
        <v>0</v>
      </c>
      <c r="I386" s="136">
        <f>VLOOKUP($B386,GD_CHUNG!$B$5:$J$991,9,FALSE)</f>
        <v>0</v>
      </c>
      <c r="J386" s="226">
        <f>IF(COUNTBLANK(GD_CHAM_CONG!U386:AJ386)&gt;=16,1,0)</f>
        <v>0</v>
      </c>
      <c r="K386" s="109">
        <f>VLOOKUP(B386,GD_LCD_HS_LNS!$B$4:$E$1000,4,FALSE)</f>
        <v>4166000</v>
      </c>
      <c r="L386" s="109">
        <f t="shared" si="1"/>
        <v>333280</v>
      </c>
      <c r="M386" s="227">
        <f t="shared" si="2"/>
        <v>62490</v>
      </c>
      <c r="N386" s="227">
        <f t="shared" si="3"/>
        <v>41660</v>
      </c>
      <c r="O386" s="227">
        <f t="shared" si="4"/>
        <v>437430</v>
      </c>
      <c r="P386">
        <f>VLOOKUP(B386,GD_CHAM_CONG!$C$1:$BI$780,58,FALSE)</f>
        <v>0</v>
      </c>
      <c r="Q386">
        <f>VLOOKUP(B386,GD_CHAM_CONG!$C$1:$BJ$780,59,FALSE)</f>
        <v>0</v>
      </c>
    </row>
    <row r="387" spans="1:17" ht="14.25" x14ac:dyDescent="0.2">
      <c r="A387" s="49">
        <v>383</v>
      </c>
      <c r="B387" s="50">
        <f>GD_CHUNG!B387</f>
        <v>13413</v>
      </c>
      <c r="C387" s="50" t="str">
        <f>GD_CHUNG!C387</f>
        <v>Vũ Việt Hùng</v>
      </c>
      <c r="D387" s="50" t="str">
        <f>GD_CHUNG!D387</f>
        <v>NV Lái xe - VHTTB</v>
      </c>
      <c r="E387" s="136"/>
      <c r="F387" s="138" t="str">
        <f>VLOOKUP($B387,GD_CHUNG!$B$5:$J$991,6,FALSE)</f>
        <v>HD3N</v>
      </c>
      <c r="G387" s="138">
        <f>VLOOKUP($B387,GD_CHUNG!$B$5:$J$991,7,FALSE)</f>
        <v>0</v>
      </c>
      <c r="H387" s="138">
        <f>VLOOKUP($B387,GD_CHUNG!$B$5:$J$991,8,FALSE)</f>
        <v>0</v>
      </c>
      <c r="I387" s="136">
        <f>VLOOKUP($B387,GD_CHUNG!$B$5:$J$991,9,FALSE)</f>
        <v>0</v>
      </c>
      <c r="J387" s="226">
        <f>IF(COUNTBLANK(GD_CHAM_CONG!U387:AJ387)&gt;=16,1,0)</f>
        <v>0</v>
      </c>
      <c r="K387" s="109">
        <f>VLOOKUP(B387,GD_LCD_HS_LNS!$B$4:$E$1000,4,FALSE)</f>
        <v>4166000</v>
      </c>
      <c r="L387" s="109">
        <f t="shared" si="1"/>
        <v>333280</v>
      </c>
      <c r="M387" s="227">
        <f t="shared" si="2"/>
        <v>62490</v>
      </c>
      <c r="N387" s="227">
        <f t="shared" si="3"/>
        <v>41660</v>
      </c>
      <c r="O387" s="227">
        <f t="shared" si="4"/>
        <v>437430</v>
      </c>
      <c r="P387">
        <f>VLOOKUP(B387,GD_CHAM_CONG!$C$1:$BI$780,58,FALSE)</f>
        <v>0</v>
      </c>
      <c r="Q387">
        <f>VLOOKUP(B387,GD_CHAM_CONG!$C$1:$BJ$780,59,FALSE)</f>
        <v>0</v>
      </c>
    </row>
    <row r="388" spans="1:17" ht="14.25" x14ac:dyDescent="0.2">
      <c r="A388" s="49">
        <v>384</v>
      </c>
      <c r="B388" s="50">
        <f>GD_CHUNG!B388</f>
        <v>13414</v>
      </c>
      <c r="C388" s="50" t="str">
        <f>GD_CHUNG!C388</f>
        <v>Lê Hữu Hóa</v>
      </c>
      <c r="D388" s="50" t="str">
        <f>GD_CHUNG!D388</f>
        <v>NV Lái xe - VHTTB</v>
      </c>
      <c r="E388" s="136"/>
      <c r="F388" s="138" t="str">
        <f>VLOOKUP($B388,GD_CHUNG!$B$5:$J$991,6,FALSE)</f>
        <v>HD3N</v>
      </c>
      <c r="G388" s="138">
        <f>VLOOKUP($B388,GD_CHUNG!$B$5:$J$991,7,FALSE)</f>
        <v>0</v>
      </c>
      <c r="H388" s="138">
        <f>VLOOKUP($B388,GD_CHUNG!$B$5:$J$991,8,FALSE)</f>
        <v>0</v>
      </c>
      <c r="I388" s="136">
        <f>VLOOKUP($B388,GD_CHUNG!$B$5:$J$991,9,FALSE)</f>
        <v>0</v>
      </c>
      <c r="J388" s="226">
        <f>IF(COUNTBLANK(GD_CHAM_CONG!U388:AJ388)&gt;=16,1,0)</f>
        <v>0</v>
      </c>
      <c r="K388" s="109">
        <f>VLOOKUP(B388,GD_LCD_HS_LNS!$B$4:$E$1000,4,FALSE)</f>
        <v>4166000</v>
      </c>
      <c r="L388" s="109">
        <f t="shared" si="1"/>
        <v>333280</v>
      </c>
      <c r="M388" s="227">
        <f t="shared" si="2"/>
        <v>62490</v>
      </c>
      <c r="N388" s="227">
        <f t="shared" si="3"/>
        <v>41660</v>
      </c>
      <c r="O388" s="227">
        <f t="shared" si="4"/>
        <v>437430</v>
      </c>
      <c r="P388">
        <f>VLOOKUP(B388,GD_CHAM_CONG!$C$1:$BI$780,58,FALSE)</f>
        <v>0</v>
      </c>
      <c r="Q388">
        <f>VLOOKUP(B388,GD_CHAM_CONG!$C$1:$BJ$780,59,FALSE)</f>
        <v>0</v>
      </c>
    </row>
    <row r="389" spans="1:17" ht="14.25" x14ac:dyDescent="0.2">
      <c r="A389" s="49">
        <v>385</v>
      </c>
      <c r="B389" s="50">
        <f>GD_CHUNG!B389</f>
        <v>13415</v>
      </c>
      <c r="C389" s="50" t="str">
        <f>GD_CHUNG!C389</f>
        <v>Đinh Văn Duyên</v>
      </c>
      <c r="D389" s="50" t="str">
        <f>GD_CHUNG!D389</f>
        <v>NV Lái xe - VHTTB</v>
      </c>
      <c r="E389" s="136"/>
      <c r="F389" s="138" t="str">
        <f>VLOOKUP($B389,GD_CHUNG!$B$5:$J$991,6,FALSE)</f>
        <v>HD3N</v>
      </c>
      <c r="G389" s="138">
        <f>VLOOKUP($B389,GD_CHUNG!$B$5:$J$991,7,FALSE)</f>
        <v>0</v>
      </c>
      <c r="H389" s="138">
        <f>VLOOKUP($B389,GD_CHUNG!$B$5:$J$991,8,FALSE)</f>
        <v>0</v>
      </c>
      <c r="I389" s="136">
        <f>VLOOKUP($B389,GD_CHUNG!$B$5:$J$991,9,FALSE)</f>
        <v>0</v>
      </c>
      <c r="J389" s="226">
        <f>IF(COUNTBLANK(GD_CHAM_CONG!U389:AJ389)&gt;=16,1,0)</f>
        <v>0</v>
      </c>
      <c r="K389" s="109">
        <f>VLOOKUP(B389,GD_LCD_HS_LNS!$B$4:$E$1000,4,FALSE)</f>
        <v>4166000</v>
      </c>
      <c r="L389" s="109">
        <f t="shared" si="1"/>
        <v>333280</v>
      </c>
      <c r="M389" s="227">
        <f t="shared" si="2"/>
        <v>62490</v>
      </c>
      <c r="N389" s="227">
        <f t="shared" si="3"/>
        <v>41660</v>
      </c>
      <c r="O389" s="227">
        <f t="shared" si="4"/>
        <v>437430</v>
      </c>
      <c r="P389">
        <f>VLOOKUP(B389,GD_CHAM_CONG!$C$1:$BI$780,58,FALSE)</f>
        <v>0</v>
      </c>
      <c r="Q389">
        <f>VLOOKUP(B389,GD_CHAM_CONG!$C$1:$BJ$780,59,FALSE)</f>
        <v>0</v>
      </c>
    </row>
    <row r="390" spans="1:17" ht="14.25" x14ac:dyDescent="0.2">
      <c r="A390" s="49">
        <v>386</v>
      </c>
      <c r="B390" s="50">
        <f>GD_CHUNG!B390</f>
        <v>13530</v>
      </c>
      <c r="C390" s="50" t="str">
        <f>GD_CHUNG!C390</f>
        <v>Lương Văn Dư</v>
      </c>
      <c r="D390" s="50" t="str">
        <f>GD_CHUNG!D390</f>
        <v>NV Lái xe - VHTTB</v>
      </c>
      <c r="E390" s="136"/>
      <c r="F390" s="138" t="str">
        <f>VLOOKUP($B390,GD_CHUNG!$B$5:$J$991,6,FALSE)</f>
        <v>HD3N</v>
      </c>
      <c r="G390" s="138">
        <f>VLOOKUP($B390,GD_CHUNG!$B$5:$J$991,7,FALSE)</f>
        <v>0</v>
      </c>
      <c r="H390" s="138">
        <f>VLOOKUP($B390,GD_CHUNG!$B$5:$J$991,8,FALSE)</f>
        <v>0</v>
      </c>
      <c r="I390" s="136">
        <f>VLOOKUP($B390,GD_CHUNG!$B$5:$J$991,9,FALSE)</f>
        <v>0</v>
      </c>
      <c r="J390" s="226">
        <f>IF(COUNTBLANK(GD_CHAM_CONG!U390:AJ390)&gt;=16,1,0)</f>
        <v>0</v>
      </c>
      <c r="K390" s="109">
        <f>VLOOKUP(B390,GD_LCD_HS_LNS!$B$4:$E$1000,4,FALSE)</f>
        <v>4166000</v>
      </c>
      <c r="L390" s="109">
        <f t="shared" si="1"/>
        <v>333280</v>
      </c>
      <c r="M390" s="227">
        <f t="shared" si="2"/>
        <v>62490</v>
      </c>
      <c r="N390" s="227">
        <f t="shared" si="3"/>
        <v>41660</v>
      </c>
      <c r="O390" s="227">
        <f t="shared" si="4"/>
        <v>437430</v>
      </c>
      <c r="P390">
        <f>VLOOKUP(B390,GD_CHAM_CONG!$C$1:$BI$780,58,FALSE)</f>
        <v>0</v>
      </c>
      <c r="Q390">
        <f>VLOOKUP(B390,GD_CHAM_CONG!$C$1:$BJ$780,59,FALSE)</f>
        <v>0</v>
      </c>
    </row>
    <row r="391" spans="1:17" ht="14.25" x14ac:dyDescent="0.2">
      <c r="A391" s="49">
        <v>387</v>
      </c>
      <c r="B391" s="50">
        <f>GD_CHUNG!B391</f>
        <v>13529</v>
      </c>
      <c r="C391" s="50" t="str">
        <f>GD_CHUNG!C391</f>
        <v>Cao Thế Vĩnh</v>
      </c>
      <c r="D391" s="50" t="str">
        <f>GD_CHUNG!D391</f>
        <v>NV Lái xe - VHTTB</v>
      </c>
      <c r="E391" s="136"/>
      <c r="F391" s="138" t="str">
        <f>VLOOKUP($B391,GD_CHUNG!$B$5:$J$991,6,FALSE)</f>
        <v>HD3N</v>
      </c>
      <c r="G391" s="138">
        <f>VLOOKUP($B391,GD_CHUNG!$B$5:$J$991,7,FALSE)</f>
        <v>0</v>
      </c>
      <c r="H391" s="138">
        <f>VLOOKUP($B391,GD_CHUNG!$B$5:$J$991,8,FALSE)</f>
        <v>0</v>
      </c>
      <c r="I391" s="136">
        <f>VLOOKUP($B391,GD_CHUNG!$B$5:$J$991,9,FALSE)</f>
        <v>0</v>
      </c>
      <c r="J391" s="226">
        <f>IF(COUNTBLANK(GD_CHAM_CONG!U391:AJ391)&gt;=16,1,0)</f>
        <v>0</v>
      </c>
      <c r="K391" s="109">
        <f>VLOOKUP(B391,GD_LCD_HS_LNS!$B$4:$E$1000,4,FALSE)</f>
        <v>4166000</v>
      </c>
      <c r="L391" s="109">
        <f t="shared" si="1"/>
        <v>333280</v>
      </c>
      <c r="M391" s="227">
        <f t="shared" si="2"/>
        <v>62490</v>
      </c>
      <c r="N391" s="227">
        <f t="shared" si="3"/>
        <v>41660</v>
      </c>
      <c r="O391" s="227">
        <f t="shared" si="4"/>
        <v>437430</v>
      </c>
      <c r="P391">
        <f>VLOOKUP(B391,GD_CHAM_CONG!$C$1:$BI$780,58,FALSE)</f>
        <v>0</v>
      </c>
      <c r="Q391">
        <f>VLOOKUP(B391,GD_CHAM_CONG!$C$1:$BJ$780,59,FALSE)</f>
        <v>0</v>
      </c>
    </row>
    <row r="392" spans="1:17" ht="14.25" x14ac:dyDescent="0.2">
      <c r="A392" s="49">
        <v>388</v>
      </c>
      <c r="B392" s="50">
        <f>GD_CHUNG!B392</f>
        <v>10648</v>
      </c>
      <c r="C392" s="50" t="str">
        <f>GD_CHUNG!C392</f>
        <v>Phạm Minh Thành</v>
      </c>
      <c r="D392" s="50" t="str">
        <f>GD_CHUNG!D392</f>
        <v>NV Lái xe - VHTTB</v>
      </c>
      <c r="E392" s="136"/>
      <c r="F392" s="138" t="str">
        <f>VLOOKUP($B392,GD_CHUNG!$B$5:$J$991,6,FALSE)</f>
        <v>HD3N</v>
      </c>
      <c r="G392" s="138">
        <f>VLOOKUP($B392,GD_CHUNG!$B$5:$J$991,7,FALSE)</f>
        <v>0</v>
      </c>
      <c r="H392" s="138">
        <f>VLOOKUP($B392,GD_CHUNG!$B$5:$J$991,8,FALSE)</f>
        <v>0</v>
      </c>
      <c r="I392" s="136">
        <f>VLOOKUP($B392,GD_CHUNG!$B$5:$J$991,9,FALSE)</f>
        <v>0</v>
      </c>
      <c r="J392" s="226">
        <f>IF(COUNTBLANK(GD_CHAM_CONG!U392:AJ392)&gt;=16,1,0)</f>
        <v>0</v>
      </c>
      <c r="K392" s="109">
        <f>VLOOKUP(B392,GD_LCD_HS_LNS!$B$4:$E$1000,4,FALSE)</f>
        <v>4166000</v>
      </c>
      <c r="L392" s="109">
        <f t="shared" si="1"/>
        <v>333280</v>
      </c>
      <c r="M392" s="227">
        <f t="shared" si="2"/>
        <v>62490</v>
      </c>
      <c r="N392" s="227">
        <f t="shared" si="3"/>
        <v>41660</v>
      </c>
      <c r="O392" s="227">
        <f t="shared" si="4"/>
        <v>437430</v>
      </c>
      <c r="P392">
        <f>VLOOKUP(B392,GD_CHAM_CONG!$C$1:$BI$780,58,FALSE)</f>
        <v>0</v>
      </c>
      <c r="Q392">
        <f>VLOOKUP(B392,GD_CHAM_CONG!$C$1:$BJ$780,59,FALSE)</f>
        <v>0</v>
      </c>
    </row>
    <row r="393" spans="1:17" ht="14.25" x14ac:dyDescent="0.2">
      <c r="A393" s="49">
        <v>389</v>
      </c>
      <c r="B393" s="50">
        <f>GD_CHUNG!B393</f>
        <v>10649</v>
      </c>
      <c r="C393" s="50" t="str">
        <f>GD_CHUNG!C393</f>
        <v>Vũ Minh Tú</v>
      </c>
      <c r="D393" s="50" t="str">
        <f>GD_CHUNG!D393</f>
        <v>NV Lái xe - VHTTB</v>
      </c>
      <c r="E393" s="136"/>
      <c r="F393" s="138" t="str">
        <f>VLOOKUP($B393,GD_CHUNG!$B$5:$J$991,6,FALSE)</f>
        <v>HD3N</v>
      </c>
      <c r="G393" s="138">
        <f>VLOOKUP($B393,GD_CHUNG!$B$5:$J$991,7,FALSE)</f>
        <v>0</v>
      </c>
      <c r="H393" s="138">
        <f>VLOOKUP($B393,GD_CHUNG!$B$5:$J$991,8,FALSE)</f>
        <v>0</v>
      </c>
      <c r="I393" s="136">
        <f>VLOOKUP($B393,GD_CHUNG!$B$5:$J$991,9,FALSE)</f>
        <v>0</v>
      </c>
      <c r="J393" s="226">
        <f>IF(COUNTBLANK(GD_CHAM_CONG!U393:AJ393)&gt;=16,1,0)</f>
        <v>0</v>
      </c>
      <c r="K393" s="109">
        <f>VLOOKUP(B393,GD_LCD_HS_LNS!$B$4:$E$1000,4,FALSE)</f>
        <v>4166000</v>
      </c>
      <c r="L393" s="109">
        <f t="shared" si="1"/>
        <v>333280</v>
      </c>
      <c r="M393" s="227">
        <f t="shared" si="2"/>
        <v>62490</v>
      </c>
      <c r="N393" s="227">
        <f t="shared" si="3"/>
        <v>41660</v>
      </c>
      <c r="O393" s="227">
        <f t="shared" si="4"/>
        <v>437430</v>
      </c>
      <c r="P393">
        <f>VLOOKUP(B393,GD_CHAM_CONG!$C$1:$BI$780,58,FALSE)</f>
        <v>0</v>
      </c>
      <c r="Q393">
        <f>VLOOKUP(B393,GD_CHAM_CONG!$C$1:$BJ$780,59,FALSE)</f>
        <v>0</v>
      </c>
    </row>
    <row r="394" spans="1:17" ht="14.25" x14ac:dyDescent="0.2">
      <c r="A394" s="49">
        <v>390</v>
      </c>
      <c r="B394" s="50">
        <f>GD_CHUNG!B394</f>
        <v>10651</v>
      </c>
      <c r="C394" s="50" t="str">
        <f>GD_CHUNG!C394</f>
        <v>Đỗ Văn Chính</v>
      </c>
      <c r="D394" s="50" t="str">
        <f>GD_CHUNG!D394</f>
        <v>NV Lái xe - VHTTB</v>
      </c>
      <c r="E394" s="136"/>
      <c r="F394" s="138" t="str">
        <f>VLOOKUP($B394,GD_CHUNG!$B$5:$J$991,6,FALSE)</f>
        <v>HD3N</v>
      </c>
      <c r="G394" s="138">
        <f>VLOOKUP($B394,GD_CHUNG!$B$5:$J$991,7,FALSE)</f>
        <v>0</v>
      </c>
      <c r="H394" s="138">
        <f>VLOOKUP($B394,GD_CHUNG!$B$5:$J$991,8,FALSE)</f>
        <v>0</v>
      </c>
      <c r="I394" s="136">
        <f>VLOOKUP($B394,GD_CHUNG!$B$5:$J$991,9,FALSE)</f>
        <v>0</v>
      </c>
      <c r="J394" s="226">
        <f>IF(COUNTBLANK(GD_CHAM_CONG!U394:AJ394)&gt;=16,1,0)</f>
        <v>0</v>
      </c>
      <c r="K394" s="109">
        <f>VLOOKUP(B394,GD_LCD_HS_LNS!$B$4:$E$1000,4,FALSE)</f>
        <v>4166000</v>
      </c>
      <c r="L394" s="109">
        <f t="shared" si="1"/>
        <v>333280</v>
      </c>
      <c r="M394" s="227">
        <f t="shared" si="2"/>
        <v>62490</v>
      </c>
      <c r="N394" s="227">
        <f t="shared" si="3"/>
        <v>41660</v>
      </c>
      <c r="O394" s="227">
        <f t="shared" si="4"/>
        <v>437430</v>
      </c>
      <c r="P394">
        <f>VLOOKUP(B394,GD_CHAM_CONG!$C$1:$BI$780,58,FALSE)</f>
        <v>0</v>
      </c>
      <c r="Q394">
        <f>VLOOKUP(B394,GD_CHAM_CONG!$C$1:$BJ$780,59,FALSE)</f>
        <v>0</v>
      </c>
    </row>
    <row r="395" spans="1:17" ht="14.25" x14ac:dyDescent="0.2">
      <c r="A395" s="49">
        <v>391</v>
      </c>
      <c r="B395" s="50">
        <f>GD_CHUNG!B395</f>
        <v>10656</v>
      </c>
      <c r="C395" s="50" t="str">
        <f>GD_CHUNG!C395</f>
        <v>Bùi Việt Bắc</v>
      </c>
      <c r="D395" s="50" t="str">
        <f>GD_CHUNG!D395</f>
        <v>NV Lái xe - VHTTB</v>
      </c>
      <c r="E395" s="136"/>
      <c r="F395" s="138" t="str">
        <f>VLOOKUP($B395,GD_CHUNG!$B$5:$J$991,6,FALSE)</f>
        <v>HD3N</v>
      </c>
      <c r="G395" s="138">
        <f>VLOOKUP($B395,GD_CHUNG!$B$5:$J$991,7,FALSE)</f>
        <v>0</v>
      </c>
      <c r="H395" s="138">
        <f>VLOOKUP($B395,GD_CHUNG!$B$5:$J$991,8,FALSE)</f>
        <v>0</v>
      </c>
      <c r="I395" s="136">
        <f>VLOOKUP($B395,GD_CHUNG!$B$5:$J$991,9,FALSE)</f>
        <v>0</v>
      </c>
      <c r="J395" s="226">
        <f>IF(COUNTBLANK(GD_CHAM_CONG!U395:AJ395)&gt;=16,1,0)</f>
        <v>0</v>
      </c>
      <c r="K395" s="109">
        <f>VLOOKUP(B395,GD_LCD_HS_LNS!$B$4:$E$1000,4,FALSE)</f>
        <v>4166000</v>
      </c>
      <c r="L395" s="109">
        <f t="shared" si="1"/>
        <v>333280</v>
      </c>
      <c r="M395" s="227">
        <f t="shared" si="2"/>
        <v>62490</v>
      </c>
      <c r="N395" s="227">
        <f t="shared" si="3"/>
        <v>41660</v>
      </c>
      <c r="O395" s="227">
        <f t="shared" si="4"/>
        <v>437430</v>
      </c>
      <c r="P395">
        <f>VLOOKUP(B395,GD_CHAM_CONG!$C$1:$BI$780,58,FALSE)</f>
        <v>0</v>
      </c>
      <c r="Q395">
        <f>VLOOKUP(B395,GD_CHAM_CONG!$C$1:$BJ$780,59,FALSE)</f>
        <v>0</v>
      </c>
    </row>
    <row r="396" spans="1:17" ht="14.25" x14ac:dyDescent="0.2">
      <c r="A396" s="49">
        <v>392</v>
      </c>
      <c r="B396" s="50">
        <f>GD_CHUNG!B396</f>
        <v>10658</v>
      </c>
      <c r="C396" s="50" t="str">
        <f>GD_CHUNG!C396</f>
        <v>Nguyễn Phương Tuấn</v>
      </c>
      <c r="D396" s="50" t="str">
        <f>GD_CHUNG!D396</f>
        <v>NV Lái xe - VHTTB</v>
      </c>
      <c r="E396" s="136"/>
      <c r="F396" s="138" t="str">
        <f>VLOOKUP($B396,GD_CHUNG!$B$5:$J$991,6,FALSE)</f>
        <v>HD3N</v>
      </c>
      <c r="G396" s="138">
        <f>VLOOKUP($B396,GD_CHUNG!$B$5:$J$991,7,FALSE)</f>
        <v>0</v>
      </c>
      <c r="H396" s="138">
        <f>VLOOKUP($B396,GD_CHUNG!$B$5:$J$991,8,FALSE)</f>
        <v>0</v>
      </c>
      <c r="I396" s="136">
        <f>VLOOKUP($B396,GD_CHUNG!$B$5:$J$991,9,FALSE)</f>
        <v>0</v>
      </c>
      <c r="J396" s="226">
        <f>IF(COUNTBLANK(GD_CHAM_CONG!U396:AJ396)&gt;=16,1,0)</f>
        <v>0</v>
      </c>
      <c r="K396" s="109">
        <f>VLOOKUP(B396,GD_LCD_HS_LNS!$B$4:$E$1000,4,FALSE)</f>
        <v>4166000</v>
      </c>
      <c r="L396" s="109">
        <f t="shared" si="1"/>
        <v>333280</v>
      </c>
      <c r="M396" s="227">
        <f t="shared" si="2"/>
        <v>62490</v>
      </c>
      <c r="N396" s="227">
        <f t="shared" si="3"/>
        <v>41660</v>
      </c>
      <c r="O396" s="227">
        <f t="shared" si="4"/>
        <v>437430</v>
      </c>
      <c r="P396">
        <f>VLOOKUP(B396,GD_CHAM_CONG!$C$1:$BI$780,58,FALSE)</f>
        <v>0</v>
      </c>
      <c r="Q396">
        <f>VLOOKUP(B396,GD_CHAM_CONG!$C$1:$BJ$780,59,FALSE)</f>
        <v>0</v>
      </c>
    </row>
    <row r="397" spans="1:17" ht="14.25" x14ac:dyDescent="0.2">
      <c r="A397" s="49">
        <v>393</v>
      </c>
      <c r="B397" s="50">
        <f>GD_CHUNG!B397</f>
        <v>10665</v>
      </c>
      <c r="C397" s="50" t="str">
        <f>GD_CHUNG!C397</f>
        <v>Trần Hồng Sơn</v>
      </c>
      <c r="D397" s="50" t="str">
        <f>GD_CHUNG!D397</f>
        <v>NV Lái xe - VHTTB</v>
      </c>
      <c r="E397" s="136"/>
      <c r="F397" s="138" t="str">
        <f>VLOOKUP($B397,GD_CHUNG!$B$5:$J$991,6,FALSE)</f>
        <v>HD3N</v>
      </c>
      <c r="G397" s="138">
        <f>VLOOKUP($B397,GD_CHUNG!$B$5:$J$991,7,FALSE)</f>
        <v>0</v>
      </c>
      <c r="H397" s="138">
        <f>VLOOKUP($B397,GD_CHUNG!$B$5:$J$991,8,FALSE)</f>
        <v>0</v>
      </c>
      <c r="I397" s="136">
        <f>VLOOKUP($B397,GD_CHUNG!$B$5:$J$991,9,FALSE)</f>
        <v>0</v>
      </c>
      <c r="J397" s="226">
        <f>IF(COUNTBLANK(GD_CHAM_CONG!U397:AJ397)&gt;=16,1,0)</f>
        <v>0</v>
      </c>
      <c r="K397" s="109">
        <f>VLOOKUP(B397,GD_LCD_HS_LNS!$B$4:$E$1000,4,FALSE)</f>
        <v>4166000</v>
      </c>
      <c r="L397" s="109">
        <f t="shared" si="1"/>
        <v>333280</v>
      </c>
      <c r="M397" s="227">
        <f t="shared" si="2"/>
        <v>62490</v>
      </c>
      <c r="N397" s="227">
        <f t="shared" si="3"/>
        <v>41660</v>
      </c>
      <c r="O397" s="227">
        <f t="shared" si="4"/>
        <v>437430</v>
      </c>
      <c r="P397">
        <f>VLOOKUP(B397,GD_CHAM_CONG!$C$1:$BI$780,58,FALSE)</f>
        <v>0</v>
      </c>
      <c r="Q397">
        <f>VLOOKUP(B397,GD_CHAM_CONG!$C$1:$BJ$780,59,FALSE)</f>
        <v>0</v>
      </c>
    </row>
    <row r="398" spans="1:17" ht="14.25" x14ac:dyDescent="0.2">
      <c r="A398" s="49">
        <v>394</v>
      </c>
      <c r="B398" s="50">
        <f>GD_CHUNG!B398</f>
        <v>10671</v>
      </c>
      <c r="C398" s="50" t="str">
        <f>GD_CHUNG!C398</f>
        <v>Lê Đức Duy</v>
      </c>
      <c r="D398" s="50" t="str">
        <f>GD_CHUNG!D398</f>
        <v>NV Lái xe - VHTTB</v>
      </c>
      <c r="E398" s="136"/>
      <c r="F398" s="138" t="str">
        <f>VLOOKUP($B398,GD_CHUNG!$B$5:$J$991,6,FALSE)</f>
        <v>HD3N</v>
      </c>
      <c r="G398" s="138">
        <f>VLOOKUP($B398,GD_CHUNG!$B$5:$J$991,7,FALSE)</f>
        <v>0</v>
      </c>
      <c r="H398" s="138">
        <f>VLOOKUP($B398,GD_CHUNG!$B$5:$J$991,8,FALSE)</f>
        <v>0</v>
      </c>
      <c r="I398" s="136">
        <f>VLOOKUP($B398,GD_CHUNG!$B$5:$J$991,9,FALSE)</f>
        <v>0</v>
      </c>
      <c r="J398" s="226">
        <f>IF(COUNTBLANK(GD_CHAM_CONG!U398:AJ398)&gt;=16,1,0)</f>
        <v>0</v>
      </c>
      <c r="K398" s="109">
        <f>VLOOKUP(B398,GD_LCD_HS_LNS!$B$4:$E$1000,4,FALSE)</f>
        <v>4166000</v>
      </c>
      <c r="L398" s="109">
        <f t="shared" si="1"/>
        <v>333280</v>
      </c>
      <c r="M398" s="227">
        <f t="shared" si="2"/>
        <v>62490</v>
      </c>
      <c r="N398" s="227">
        <f t="shared" si="3"/>
        <v>41660</v>
      </c>
      <c r="O398" s="227">
        <f t="shared" si="4"/>
        <v>437430</v>
      </c>
      <c r="P398">
        <f>VLOOKUP(B398,GD_CHAM_CONG!$C$1:$BI$780,58,FALSE)</f>
        <v>0</v>
      </c>
      <c r="Q398">
        <f>VLOOKUP(B398,GD_CHAM_CONG!$C$1:$BJ$780,59,FALSE)</f>
        <v>0</v>
      </c>
    </row>
    <row r="399" spans="1:17" ht="14.25" x14ac:dyDescent="0.2">
      <c r="A399" s="49">
        <v>395</v>
      </c>
      <c r="B399" s="50">
        <f>GD_CHUNG!B399</f>
        <v>10673</v>
      </c>
      <c r="C399" s="50" t="str">
        <f>GD_CHUNG!C399</f>
        <v>Đặng Xuân Sơn</v>
      </c>
      <c r="D399" s="50" t="str">
        <f>GD_CHUNG!D399</f>
        <v>NV Lái xe - VHTTB</v>
      </c>
      <c r="E399" s="136"/>
      <c r="F399" s="138" t="str">
        <f>VLOOKUP($B399,GD_CHUNG!$B$5:$J$991,6,FALSE)</f>
        <v>HDKX</v>
      </c>
      <c r="G399" s="138">
        <f>VLOOKUP($B399,GD_CHUNG!$B$5:$J$991,7,FALSE)</f>
        <v>0</v>
      </c>
      <c r="H399" s="138">
        <f>VLOOKUP($B399,GD_CHUNG!$B$5:$J$991,8,FALSE)</f>
        <v>0</v>
      </c>
      <c r="I399" s="136">
        <f>VLOOKUP($B399,GD_CHUNG!$B$5:$J$991,9,FALSE)</f>
        <v>0</v>
      </c>
      <c r="J399" s="226">
        <f>IF(COUNTBLANK(GD_CHAM_CONG!U399:AJ399)&gt;=16,1,0)</f>
        <v>0</v>
      </c>
      <c r="K399" s="109">
        <f>VLOOKUP(B399,GD_LCD_HS_LNS!$B$4:$E$1000,4,FALSE)</f>
        <v>4166000</v>
      </c>
      <c r="L399" s="109">
        <f t="shared" si="1"/>
        <v>333280</v>
      </c>
      <c r="M399" s="227">
        <f t="shared" si="2"/>
        <v>62490</v>
      </c>
      <c r="N399" s="227">
        <f t="shared" si="3"/>
        <v>41660</v>
      </c>
      <c r="O399" s="227">
        <f t="shared" si="4"/>
        <v>437430</v>
      </c>
      <c r="P399">
        <f>VLOOKUP(B399,GD_CHAM_CONG!$C$1:$BI$780,58,FALSE)</f>
        <v>0</v>
      </c>
      <c r="Q399">
        <f>VLOOKUP(B399,GD_CHAM_CONG!$C$1:$BJ$780,59,FALSE)</f>
        <v>0</v>
      </c>
    </row>
    <row r="400" spans="1:17" ht="14.25" x14ac:dyDescent="0.2">
      <c r="A400" s="49">
        <v>396</v>
      </c>
      <c r="B400" s="50">
        <f>GD_CHUNG!B400</f>
        <v>11091</v>
      </c>
      <c r="C400" s="50" t="str">
        <f>GD_CHUNG!C400</f>
        <v>Nguyễn Như Cương</v>
      </c>
      <c r="D400" s="50" t="str">
        <f>GD_CHUNG!D400</f>
        <v>NV Lái xe - VHTTB</v>
      </c>
      <c r="E400" s="136"/>
      <c r="F400" s="138" t="str">
        <f>VLOOKUP($B400,GD_CHUNG!$B$5:$J$991,6,FALSE)</f>
        <v>HD3N</v>
      </c>
      <c r="G400" s="138">
        <f>VLOOKUP($B400,GD_CHUNG!$B$5:$J$991,7,FALSE)</f>
        <v>0</v>
      </c>
      <c r="H400" s="138">
        <f>VLOOKUP($B400,GD_CHUNG!$B$5:$J$991,8,FALSE)</f>
        <v>0</v>
      </c>
      <c r="I400" s="136">
        <f>VLOOKUP($B400,GD_CHUNG!$B$5:$J$991,9,FALSE)</f>
        <v>0</v>
      </c>
      <c r="J400" s="226">
        <f>IF(COUNTBLANK(GD_CHAM_CONG!U400:AJ400)&gt;=16,1,0)</f>
        <v>0</v>
      </c>
      <c r="K400" s="109">
        <f>VLOOKUP(B400,GD_LCD_HS_LNS!$B$4:$E$1000,4,FALSE)</f>
        <v>4166000</v>
      </c>
      <c r="L400" s="109">
        <f t="shared" si="1"/>
        <v>333280</v>
      </c>
      <c r="M400" s="227">
        <f t="shared" si="2"/>
        <v>62490</v>
      </c>
      <c r="N400" s="227">
        <f t="shared" si="3"/>
        <v>41660</v>
      </c>
      <c r="O400" s="227">
        <f t="shared" si="4"/>
        <v>437430</v>
      </c>
      <c r="P400">
        <f>VLOOKUP(B400,GD_CHAM_CONG!$C$1:$BI$780,58,FALSE)</f>
        <v>0</v>
      </c>
      <c r="Q400">
        <f>VLOOKUP(B400,GD_CHAM_CONG!$C$1:$BJ$780,59,FALSE)</f>
        <v>0</v>
      </c>
    </row>
    <row r="401" spans="1:17" ht="14.25" x14ac:dyDescent="0.2">
      <c r="A401" s="49">
        <v>397</v>
      </c>
      <c r="B401" s="50">
        <f>GD_CHUNG!B401</f>
        <v>11093</v>
      </c>
      <c r="C401" s="50" t="str">
        <f>GD_CHUNG!C401</f>
        <v>Đỗ Chí Thanh</v>
      </c>
      <c r="D401" s="50" t="str">
        <f>GD_CHUNG!D401</f>
        <v>NV Lái xe - VHTTB</v>
      </c>
      <c r="E401" s="136"/>
      <c r="F401" s="138" t="str">
        <f>VLOOKUP($B401,GD_CHUNG!$B$5:$J$991,6,FALSE)</f>
        <v>HD3N</v>
      </c>
      <c r="G401" s="138">
        <f>VLOOKUP($B401,GD_CHUNG!$B$5:$J$991,7,FALSE)</f>
        <v>0</v>
      </c>
      <c r="H401" s="138">
        <f>VLOOKUP($B401,GD_CHUNG!$B$5:$J$991,8,FALSE)</f>
        <v>0</v>
      </c>
      <c r="I401" s="136">
        <f>VLOOKUP($B401,GD_CHUNG!$B$5:$J$991,9,FALSE)</f>
        <v>0</v>
      </c>
      <c r="J401" s="226">
        <f>IF(COUNTBLANK(GD_CHAM_CONG!U401:AJ401)&gt;=16,1,0)</f>
        <v>0</v>
      </c>
      <c r="K401" s="109">
        <f>VLOOKUP(B401,GD_LCD_HS_LNS!$B$4:$E$1000,4,FALSE)</f>
        <v>4166000</v>
      </c>
      <c r="L401" s="109">
        <f t="shared" si="1"/>
        <v>333280</v>
      </c>
      <c r="M401" s="227">
        <f t="shared" si="2"/>
        <v>62490</v>
      </c>
      <c r="N401" s="227">
        <f t="shared" si="3"/>
        <v>41660</v>
      </c>
      <c r="O401" s="227">
        <f t="shared" si="4"/>
        <v>437430</v>
      </c>
      <c r="P401">
        <f>VLOOKUP(B401,GD_CHAM_CONG!$C$1:$BI$780,58,FALSE)</f>
        <v>0</v>
      </c>
      <c r="Q401">
        <f>VLOOKUP(B401,GD_CHAM_CONG!$C$1:$BJ$780,59,FALSE)</f>
        <v>0</v>
      </c>
    </row>
    <row r="402" spans="1:17" ht="14.25" x14ac:dyDescent="0.2">
      <c r="A402" s="49">
        <v>398</v>
      </c>
      <c r="B402" s="50">
        <f>GD_CHUNG!B402</f>
        <v>12572</v>
      </c>
      <c r="C402" s="50" t="str">
        <f>GD_CHUNG!C402</f>
        <v>Trần Quốc Việt</v>
      </c>
      <c r="D402" s="50" t="str">
        <f>GD_CHUNG!D402</f>
        <v>NV Lái xe - VHTTB</v>
      </c>
      <c r="E402" s="136"/>
      <c r="F402" s="138" t="str">
        <f>VLOOKUP($B402,GD_CHUNG!$B$5:$J$991,6,FALSE)</f>
        <v>HD3N</v>
      </c>
      <c r="G402" s="138">
        <f>VLOOKUP($B402,GD_CHUNG!$B$5:$J$991,7,FALSE)</f>
        <v>0</v>
      </c>
      <c r="H402" s="138">
        <f>VLOOKUP($B402,GD_CHUNG!$B$5:$J$991,8,FALSE)</f>
        <v>0</v>
      </c>
      <c r="I402" s="136">
        <f>VLOOKUP($B402,GD_CHUNG!$B$5:$J$991,9,FALSE)</f>
        <v>0</v>
      </c>
      <c r="J402" s="226">
        <f>IF(COUNTBLANK(GD_CHAM_CONG!U402:AJ402)&gt;=16,1,0)</f>
        <v>0</v>
      </c>
      <c r="K402" s="109">
        <f>VLOOKUP(B402,GD_LCD_HS_LNS!$B$4:$E$1000,4,FALSE)</f>
        <v>4166000</v>
      </c>
      <c r="L402" s="109">
        <f t="shared" si="1"/>
        <v>333280</v>
      </c>
      <c r="M402" s="227">
        <f t="shared" si="2"/>
        <v>62490</v>
      </c>
      <c r="N402" s="227">
        <f t="shared" si="3"/>
        <v>41660</v>
      </c>
      <c r="O402" s="227">
        <f t="shared" si="4"/>
        <v>437430</v>
      </c>
      <c r="P402">
        <f>VLOOKUP(B402,GD_CHAM_CONG!$C$1:$BI$780,58,FALSE)</f>
        <v>0</v>
      </c>
      <c r="Q402">
        <f>VLOOKUP(B402,GD_CHAM_CONG!$C$1:$BJ$780,59,FALSE)</f>
        <v>0</v>
      </c>
    </row>
    <row r="403" spans="1:17" ht="14.25" x14ac:dyDescent="0.2">
      <c r="A403" s="49">
        <v>399</v>
      </c>
      <c r="B403" s="50">
        <f>GD_CHUNG!B403</f>
        <v>12573</v>
      </c>
      <c r="C403" s="50" t="str">
        <f>GD_CHUNG!C403</f>
        <v>Trần Thế Khánh</v>
      </c>
      <c r="D403" s="50" t="str">
        <f>GD_CHUNG!D403</f>
        <v>NV Lái xe - VHTTB</v>
      </c>
      <c r="E403" s="136"/>
      <c r="F403" s="138" t="str">
        <f>VLOOKUP($B403,GD_CHUNG!$B$5:$J$991,6,FALSE)</f>
        <v>HD3N</v>
      </c>
      <c r="G403" s="138">
        <f>VLOOKUP($B403,GD_CHUNG!$B$5:$J$991,7,FALSE)</f>
        <v>0</v>
      </c>
      <c r="H403" s="138">
        <f>VLOOKUP($B403,GD_CHUNG!$B$5:$J$991,8,FALSE)</f>
        <v>0</v>
      </c>
      <c r="I403" s="136">
        <f>VLOOKUP($B403,GD_CHUNG!$B$5:$J$991,9,FALSE)</f>
        <v>0</v>
      </c>
      <c r="J403" s="226">
        <f>IF(COUNTBLANK(GD_CHAM_CONG!U403:AJ403)&gt;=16,1,0)</f>
        <v>0</v>
      </c>
      <c r="K403" s="109">
        <f>VLOOKUP(B403,GD_LCD_HS_LNS!$B$4:$E$1000,4,FALSE)</f>
        <v>4166000</v>
      </c>
      <c r="L403" s="109">
        <f t="shared" si="1"/>
        <v>333280</v>
      </c>
      <c r="M403" s="227">
        <f t="shared" si="2"/>
        <v>62490</v>
      </c>
      <c r="N403" s="227">
        <f t="shared" si="3"/>
        <v>41660</v>
      </c>
      <c r="O403" s="227">
        <f t="shared" si="4"/>
        <v>437430</v>
      </c>
      <c r="P403">
        <f>VLOOKUP(B403,GD_CHAM_CONG!$C$1:$BI$780,58,FALSE)</f>
        <v>0</v>
      </c>
      <c r="Q403">
        <f>VLOOKUP(B403,GD_CHAM_CONG!$C$1:$BJ$780,59,FALSE)</f>
        <v>0</v>
      </c>
    </row>
    <row r="404" spans="1:17" ht="14.25" x14ac:dyDescent="0.2">
      <c r="A404" s="49">
        <v>400</v>
      </c>
      <c r="B404" s="50">
        <f>GD_CHUNG!B404</f>
        <v>12575</v>
      </c>
      <c r="C404" s="50" t="str">
        <f>GD_CHUNG!C404</f>
        <v>Nguyễn Văn Thắng</v>
      </c>
      <c r="D404" s="50" t="str">
        <f>GD_CHUNG!D404</f>
        <v>NV Lái xe - VHTTB</v>
      </c>
      <c r="E404" s="136"/>
      <c r="F404" s="138" t="str">
        <f>VLOOKUP($B404,GD_CHUNG!$B$5:$J$991,6,FALSE)</f>
        <v>HD3N</v>
      </c>
      <c r="G404" s="138">
        <f>VLOOKUP($B404,GD_CHUNG!$B$5:$J$991,7,FALSE)</f>
        <v>0</v>
      </c>
      <c r="H404" s="138">
        <f>VLOOKUP($B404,GD_CHUNG!$B$5:$J$991,8,FALSE)</f>
        <v>0</v>
      </c>
      <c r="I404" s="136">
        <f>VLOOKUP($B404,GD_CHUNG!$B$5:$J$991,9,FALSE)</f>
        <v>0</v>
      </c>
      <c r="J404" s="226">
        <f>IF(COUNTBLANK(GD_CHAM_CONG!U404:AJ404)&gt;=16,1,0)</f>
        <v>0</v>
      </c>
      <c r="K404" s="109">
        <f>VLOOKUP(B404,GD_LCD_HS_LNS!$B$4:$E$1000,4,FALSE)</f>
        <v>4166000</v>
      </c>
      <c r="L404" s="109">
        <f t="shared" si="1"/>
        <v>333280</v>
      </c>
      <c r="M404" s="227">
        <f t="shared" si="2"/>
        <v>62490</v>
      </c>
      <c r="N404" s="227">
        <f t="shared" si="3"/>
        <v>41660</v>
      </c>
      <c r="O404" s="227">
        <f t="shared" si="4"/>
        <v>437430</v>
      </c>
      <c r="P404">
        <f>VLOOKUP(B404,GD_CHAM_CONG!$C$1:$BI$780,58,FALSE)</f>
        <v>0</v>
      </c>
      <c r="Q404">
        <f>VLOOKUP(B404,GD_CHAM_CONG!$C$1:$BJ$780,59,FALSE)</f>
        <v>0</v>
      </c>
    </row>
    <row r="405" spans="1:17" ht="14.25" x14ac:dyDescent="0.2">
      <c r="A405" s="49">
        <v>401</v>
      </c>
      <c r="B405" s="50">
        <f>GD_CHUNG!B405</f>
        <v>12577</v>
      </c>
      <c r="C405" s="50" t="str">
        <f>GD_CHUNG!C405</f>
        <v>Lê Ngọc Hùng</v>
      </c>
      <c r="D405" s="50" t="str">
        <f>GD_CHUNG!D405</f>
        <v>NV Lái xe - VHTTB</v>
      </c>
      <c r="E405" s="136"/>
      <c r="F405" s="138" t="str">
        <f>VLOOKUP($B405,GD_CHUNG!$B$5:$J$991,6,FALSE)</f>
        <v>HD3N</v>
      </c>
      <c r="G405" s="138">
        <f>VLOOKUP($B405,GD_CHUNG!$B$5:$J$991,7,FALSE)</f>
        <v>0</v>
      </c>
      <c r="H405" s="138">
        <f>VLOOKUP($B405,GD_CHUNG!$B$5:$J$991,8,FALSE)</f>
        <v>0</v>
      </c>
      <c r="I405" s="136">
        <f>VLOOKUP($B405,GD_CHUNG!$B$5:$J$991,9,FALSE)</f>
        <v>0</v>
      </c>
      <c r="J405" s="226">
        <f>IF(COUNTBLANK(GD_CHAM_CONG!U405:AJ405)&gt;=16,1,0)</f>
        <v>0</v>
      </c>
      <c r="K405" s="109">
        <f>VLOOKUP(B405,GD_LCD_HS_LNS!$B$4:$E$1000,4,FALSE)</f>
        <v>4166000</v>
      </c>
      <c r="L405" s="109">
        <f t="shared" si="1"/>
        <v>333280</v>
      </c>
      <c r="M405" s="227">
        <f t="shared" si="2"/>
        <v>62490</v>
      </c>
      <c r="N405" s="227">
        <f t="shared" si="3"/>
        <v>41660</v>
      </c>
      <c r="O405" s="227">
        <f t="shared" si="4"/>
        <v>437430</v>
      </c>
      <c r="P405">
        <f>VLOOKUP(B405,GD_CHAM_CONG!$C$1:$BI$780,58,FALSE)</f>
        <v>0</v>
      </c>
      <c r="Q405">
        <f>VLOOKUP(B405,GD_CHAM_CONG!$C$1:$BJ$780,59,FALSE)</f>
        <v>0</v>
      </c>
    </row>
    <row r="406" spans="1:17" ht="14.25" x14ac:dyDescent="0.2">
      <c r="A406" s="49">
        <v>402</v>
      </c>
      <c r="B406" s="50">
        <f>GD_CHUNG!B406</f>
        <v>12579</v>
      </c>
      <c r="C406" s="50" t="str">
        <f>GD_CHUNG!C406</f>
        <v>Nguyễn Ngọc Công</v>
      </c>
      <c r="D406" s="50" t="str">
        <f>GD_CHUNG!D406</f>
        <v>NV Lái xe - VHTTB</v>
      </c>
      <c r="E406" s="136"/>
      <c r="F406" s="138" t="str">
        <f>VLOOKUP($B406,GD_CHUNG!$B$5:$J$991,6,FALSE)</f>
        <v>HD3N</v>
      </c>
      <c r="G406" s="138">
        <f>VLOOKUP($B406,GD_CHUNG!$B$5:$J$991,7,FALSE)</f>
        <v>0</v>
      </c>
      <c r="H406" s="138">
        <f>VLOOKUP($B406,GD_CHUNG!$B$5:$J$991,8,FALSE)</f>
        <v>0</v>
      </c>
      <c r="I406" s="136">
        <f>VLOOKUP($B406,GD_CHUNG!$B$5:$J$991,9,FALSE)</f>
        <v>0</v>
      </c>
      <c r="J406" s="226">
        <f>IF(COUNTBLANK(GD_CHAM_CONG!U406:AJ406)&gt;=16,1,0)</f>
        <v>0</v>
      </c>
      <c r="K406" s="109">
        <f>VLOOKUP(B406,GD_LCD_HS_LNS!$B$4:$E$1000,4,FALSE)</f>
        <v>4166000</v>
      </c>
      <c r="L406" s="109">
        <f t="shared" si="1"/>
        <v>333280</v>
      </c>
      <c r="M406" s="227">
        <f t="shared" si="2"/>
        <v>62490</v>
      </c>
      <c r="N406" s="227">
        <f t="shared" si="3"/>
        <v>41660</v>
      </c>
      <c r="O406" s="227">
        <f t="shared" si="4"/>
        <v>437430</v>
      </c>
      <c r="P406">
        <f>VLOOKUP(B406,GD_CHAM_CONG!$C$1:$BI$780,58,FALSE)</f>
        <v>0</v>
      </c>
      <c r="Q406">
        <f>VLOOKUP(B406,GD_CHAM_CONG!$C$1:$BJ$780,59,FALSE)</f>
        <v>0</v>
      </c>
    </row>
    <row r="407" spans="1:17" ht="14.25" x14ac:dyDescent="0.2">
      <c r="A407" s="49">
        <v>403</v>
      </c>
      <c r="B407" s="50">
        <f>GD_CHUNG!B407</f>
        <v>13750</v>
      </c>
      <c r="C407" s="50" t="str">
        <f>GD_CHUNG!C407</f>
        <v>Lê Anh Hùng</v>
      </c>
      <c r="D407" s="50" t="str">
        <f>GD_CHUNG!D407</f>
        <v>NV Lái xe - VHTTB</v>
      </c>
      <c r="E407" s="136"/>
      <c r="F407" s="138" t="str">
        <f>VLOOKUP($B407,GD_CHUNG!$B$5:$J$991,6,FALSE)</f>
        <v>HDTV</v>
      </c>
      <c r="G407" s="138">
        <f>VLOOKUP($B407,GD_CHUNG!$B$5:$J$991,7,FALSE)</f>
        <v>1</v>
      </c>
      <c r="H407" s="138">
        <f>VLOOKUP($B407,GD_CHUNG!$B$5:$J$991,8,FALSE)</f>
        <v>1</v>
      </c>
      <c r="I407" s="138">
        <f>VLOOKUP($B407,GD_CHUNG!$B$5:$J$991,9,FALSE)</f>
        <v>0</v>
      </c>
      <c r="J407" s="226">
        <f>IF(COUNTBLANK(GD_CHAM_CONG!U407:AJ407)&gt;=16,1,0)</f>
        <v>0</v>
      </c>
      <c r="K407" s="109">
        <f>VLOOKUP(B407,GD_LCD_HS_LNS!$B$4:$E$1000,4,FALSE)</f>
        <v>4166000</v>
      </c>
      <c r="L407" s="109">
        <f t="shared" si="1"/>
        <v>0</v>
      </c>
      <c r="M407" s="227">
        <f t="shared" si="2"/>
        <v>0</v>
      </c>
      <c r="N407" s="227">
        <f t="shared" si="3"/>
        <v>0</v>
      </c>
      <c r="O407" s="227">
        <f t="shared" si="4"/>
        <v>0</v>
      </c>
      <c r="P407">
        <f>VLOOKUP(B407,GD_CHAM_CONG!$C$1:$BI$780,58,FALSE)</f>
        <v>0</v>
      </c>
      <c r="Q407">
        <f>VLOOKUP(B407,GD_CHAM_CONG!$C$1:$BJ$780,59,FALSE)</f>
        <v>0</v>
      </c>
    </row>
    <row r="408" spans="1:17" ht="14.25" x14ac:dyDescent="0.2">
      <c r="A408" s="49">
        <v>404</v>
      </c>
      <c r="B408" s="50">
        <f>GD_CHUNG!B408</f>
        <v>13751</v>
      </c>
      <c r="C408" s="50" t="str">
        <f>GD_CHUNG!C408</f>
        <v>Nguyễn Mạnh Hùng</v>
      </c>
      <c r="D408" s="50" t="str">
        <f>GD_CHUNG!D408</f>
        <v>NV Lái xe - VHTTB</v>
      </c>
      <c r="E408" s="136"/>
      <c r="F408" s="138" t="str">
        <f>VLOOKUP($B408,GD_CHUNG!$B$5:$J$991,6,FALSE)</f>
        <v>HDTV</v>
      </c>
      <c r="G408" s="138">
        <f>VLOOKUP($B408,GD_CHUNG!$B$5:$J$991,7,FALSE)</f>
        <v>1</v>
      </c>
      <c r="H408" s="138">
        <f>VLOOKUP($B408,GD_CHUNG!$B$5:$J$991,8,FALSE)</f>
        <v>1</v>
      </c>
      <c r="I408" s="138">
        <f>VLOOKUP($B408,GD_CHUNG!$B$5:$J$991,9,FALSE)</f>
        <v>0</v>
      </c>
      <c r="J408" s="226">
        <f>IF(COUNTBLANK(GD_CHAM_CONG!U408:AJ408)&gt;=16,1,0)</f>
        <v>0</v>
      </c>
      <c r="K408" s="109">
        <f>VLOOKUP(B408,GD_LCD_HS_LNS!$B$4:$E$1000,4,FALSE)</f>
        <v>4166000</v>
      </c>
      <c r="L408" s="109">
        <f t="shared" si="1"/>
        <v>0</v>
      </c>
      <c r="M408" s="227">
        <f t="shared" si="2"/>
        <v>0</v>
      </c>
      <c r="N408" s="227">
        <f t="shared" si="3"/>
        <v>0</v>
      </c>
      <c r="O408" s="227">
        <f t="shared" si="4"/>
        <v>0</v>
      </c>
      <c r="P408">
        <f>VLOOKUP(B408,GD_CHAM_CONG!$C$1:$BI$780,58,FALSE)</f>
        <v>0</v>
      </c>
      <c r="Q408">
        <f>VLOOKUP(B408,GD_CHAM_CONG!$C$1:$BJ$780,59,FALSE)</f>
        <v>0</v>
      </c>
    </row>
    <row r="409" spans="1:17" ht="14.25" x14ac:dyDescent="0.2">
      <c r="A409" s="49">
        <v>405</v>
      </c>
      <c r="B409" s="50">
        <f>GD_CHUNG!B409</f>
        <v>10758</v>
      </c>
      <c r="C409" s="50" t="str">
        <f>GD_CHUNG!C409</f>
        <v>Trương Thị Minh Phượng</v>
      </c>
      <c r="D409" s="50" t="str">
        <f>GD_CHUNG!D409</f>
        <v>Đội phó</v>
      </c>
      <c r="E409" s="136"/>
      <c r="F409" s="138" t="str">
        <f>VLOOKUP($B409,GD_CHUNG!$B$5:$J$991,6,FALSE)</f>
        <v>HDKX</v>
      </c>
      <c r="G409" s="138">
        <f>VLOOKUP($B409,GD_CHUNG!$B$5:$J$991,7,FALSE)</f>
        <v>0</v>
      </c>
      <c r="H409" s="138">
        <f>VLOOKUP($B409,GD_CHUNG!$B$5:$J$991,8,FALSE)</f>
        <v>0</v>
      </c>
      <c r="I409" s="136">
        <f>VLOOKUP($B409,GD_CHUNG!$B$5:$J$991,9,FALSE)</f>
        <v>0</v>
      </c>
      <c r="J409" s="226">
        <f>IF(COUNTBLANK(GD_CHAM_CONG!U409:AJ409)&gt;=16,1,0)</f>
        <v>0</v>
      </c>
      <c r="K409" s="109">
        <f>VLOOKUP(B409,GD_LCD_HS_LNS!$B$4:$E$1000,4,FALSE)</f>
        <v>4921000</v>
      </c>
      <c r="L409" s="109">
        <f t="shared" si="1"/>
        <v>393680</v>
      </c>
      <c r="M409" s="227">
        <f t="shared" si="2"/>
        <v>73815</v>
      </c>
      <c r="N409" s="227">
        <f t="shared" si="3"/>
        <v>49210</v>
      </c>
      <c r="O409" s="227">
        <f t="shared" si="4"/>
        <v>516705</v>
      </c>
      <c r="P409">
        <f>VLOOKUP(B409,GD_CHAM_CONG!$C$1:$BI$780,58,FALSE)</f>
        <v>0</v>
      </c>
      <c r="Q409">
        <f>VLOOKUP(B409,GD_CHAM_CONG!$C$1:$BJ$780,59,FALSE)</f>
        <v>0</v>
      </c>
    </row>
    <row r="410" spans="1:17" ht="14.25" x14ac:dyDescent="0.2">
      <c r="A410" s="49">
        <v>406</v>
      </c>
      <c r="B410" s="50">
        <f>GD_CHUNG!B410</f>
        <v>10644</v>
      </c>
      <c r="C410" s="50" t="str">
        <f>GD_CHUNG!C410</f>
        <v>Nguyễn Văn Bình</v>
      </c>
      <c r="D410" s="50" t="str">
        <f>GD_CHUNG!D410</f>
        <v>KTV mặt đất</v>
      </c>
      <c r="E410" s="136"/>
      <c r="F410" s="138" t="str">
        <f>VLOOKUP($B410,GD_CHUNG!$B$5:$J$991,6,FALSE)</f>
        <v>HDKX</v>
      </c>
      <c r="G410" s="138">
        <f>VLOOKUP($B410,GD_CHUNG!$B$5:$J$991,7,FALSE)</f>
        <v>0</v>
      </c>
      <c r="H410" s="138">
        <f>VLOOKUP($B410,GD_CHUNG!$B$5:$J$991,8,FALSE)</f>
        <v>0</v>
      </c>
      <c r="I410" s="136">
        <f>VLOOKUP($B410,GD_CHUNG!$B$5:$J$991,9,FALSE)</f>
        <v>0</v>
      </c>
      <c r="J410" s="226">
        <f>IF(COUNTBLANK(GD_CHAM_CONG!U410:AJ410)&gt;=16,1,0)</f>
        <v>0</v>
      </c>
      <c r="K410" s="109">
        <f>VLOOKUP(B410,GD_LCD_HS_LNS!$B$4:$E$1000,4,FALSE)</f>
        <v>4921000</v>
      </c>
      <c r="L410" s="109">
        <f t="shared" si="1"/>
        <v>393680</v>
      </c>
      <c r="M410" s="227">
        <f t="shared" si="2"/>
        <v>73815</v>
      </c>
      <c r="N410" s="227">
        <f t="shared" si="3"/>
        <v>49210</v>
      </c>
      <c r="O410" s="227">
        <f t="shared" si="4"/>
        <v>516705</v>
      </c>
      <c r="P410">
        <f>VLOOKUP(B410,GD_CHAM_CONG!$C$1:$BI$780,58,FALSE)</f>
        <v>0</v>
      </c>
      <c r="Q410">
        <f>VLOOKUP(B410,GD_CHAM_CONG!$C$1:$BJ$780,59,FALSE)</f>
        <v>0</v>
      </c>
    </row>
    <row r="411" spans="1:17" ht="14.25" x14ac:dyDescent="0.2">
      <c r="A411" s="49">
        <v>407</v>
      </c>
      <c r="B411" s="50">
        <f>GD_CHUNG!B411</f>
        <v>10645</v>
      </c>
      <c r="C411" s="50" t="str">
        <f>GD_CHUNG!C411</f>
        <v>Thân Hoài Nam</v>
      </c>
      <c r="D411" s="50" t="str">
        <f>GD_CHUNG!D411</f>
        <v>KTV mặt đất</v>
      </c>
      <c r="E411" s="136"/>
      <c r="F411" s="138" t="str">
        <f>VLOOKUP($B411,GD_CHUNG!$B$5:$J$991,6,FALSE)</f>
        <v>HDKX</v>
      </c>
      <c r="G411" s="138">
        <f>VLOOKUP($B411,GD_CHUNG!$B$5:$J$991,7,FALSE)</f>
        <v>0</v>
      </c>
      <c r="H411" s="138">
        <f>VLOOKUP($B411,GD_CHUNG!$B$5:$J$991,8,FALSE)</f>
        <v>0</v>
      </c>
      <c r="I411" s="136">
        <f>VLOOKUP($B411,GD_CHUNG!$B$5:$J$991,9,FALSE)</f>
        <v>0</v>
      </c>
      <c r="J411" s="226">
        <f>IF(COUNTBLANK(GD_CHAM_CONG!U411:AJ411)&gt;=16,1,0)</f>
        <v>0</v>
      </c>
      <c r="K411" s="109">
        <f>VLOOKUP(B411,GD_LCD_HS_LNS!$B$4:$E$1000,4,FALSE)</f>
        <v>5115000</v>
      </c>
      <c r="L411" s="109">
        <f t="shared" si="1"/>
        <v>409200</v>
      </c>
      <c r="M411" s="227">
        <f t="shared" si="2"/>
        <v>76725</v>
      </c>
      <c r="N411" s="227">
        <f t="shared" si="3"/>
        <v>51150</v>
      </c>
      <c r="O411" s="227">
        <f t="shared" si="4"/>
        <v>537075</v>
      </c>
      <c r="P411">
        <f>VLOOKUP(B411,GD_CHAM_CONG!$C$1:$BI$780,58,FALSE)</f>
        <v>0</v>
      </c>
      <c r="Q411">
        <f>VLOOKUP(B411,GD_CHAM_CONG!$C$1:$BJ$780,59,FALSE)</f>
        <v>0</v>
      </c>
    </row>
    <row r="412" spans="1:17" ht="14.25" x14ac:dyDescent="0.2">
      <c r="A412" s="49">
        <v>408</v>
      </c>
      <c r="B412" s="50">
        <f>GD_CHUNG!B412</f>
        <v>13531</v>
      </c>
      <c r="C412" s="50" t="str">
        <f>GD_CHUNG!C412</f>
        <v>Võ Thị Vân</v>
      </c>
      <c r="D412" s="50" t="str">
        <f>GD_CHUNG!D412</f>
        <v>Nhân viên vệ sinh khu bay</v>
      </c>
      <c r="E412" s="136"/>
      <c r="F412" s="138" t="str">
        <f>VLOOKUP($B412,GD_CHUNG!$B$5:$J$991,6,FALSE)</f>
        <v>HD3N</v>
      </c>
      <c r="G412" s="138">
        <f>VLOOKUP($B412,GD_CHUNG!$B$5:$J$991,7,FALSE)</f>
        <v>0</v>
      </c>
      <c r="H412" s="138">
        <f>VLOOKUP($B412,GD_CHUNG!$B$5:$J$991,8,FALSE)</f>
        <v>0</v>
      </c>
      <c r="I412" s="136">
        <f>VLOOKUP($B412,GD_CHUNG!$B$5:$J$991,9,FALSE)</f>
        <v>0</v>
      </c>
      <c r="J412" s="226">
        <f>IF(COUNTBLANK(GD_CHAM_CONG!U412:AJ412)&gt;=16,1,0)</f>
        <v>0</v>
      </c>
      <c r="K412" s="109">
        <f>VLOOKUP(B412,GD_LCD_HS_LNS!$B$4:$E$1000,4,FALSE)</f>
        <v>3100000</v>
      </c>
      <c r="L412" s="109">
        <f t="shared" si="1"/>
        <v>248000</v>
      </c>
      <c r="M412" s="227">
        <f t="shared" si="2"/>
        <v>46500</v>
      </c>
      <c r="N412" s="227">
        <f t="shared" si="3"/>
        <v>31000</v>
      </c>
      <c r="O412" s="227">
        <f t="shared" si="4"/>
        <v>325500</v>
      </c>
      <c r="P412">
        <f>VLOOKUP(B412,GD_CHAM_CONG!$C$1:$BI$780,58,FALSE)</f>
        <v>0</v>
      </c>
      <c r="Q412">
        <f>VLOOKUP(B412,GD_CHAM_CONG!$C$1:$BJ$780,59,FALSE)</f>
        <v>0</v>
      </c>
    </row>
    <row r="413" spans="1:17" ht="14.25" x14ac:dyDescent="0.2">
      <c r="A413" s="49">
        <v>409</v>
      </c>
      <c r="B413" s="50">
        <f>GD_CHUNG!B413</f>
        <v>12508</v>
      </c>
      <c r="C413" s="50" t="str">
        <f>GD_CHUNG!C413</f>
        <v>Nguyễn Hồng Nhung</v>
      </c>
      <c r="D413" s="50" t="str">
        <f>GD_CHUNG!D413</f>
        <v>Nv vệ sinh</v>
      </c>
      <c r="E413" s="136"/>
      <c r="F413" s="138" t="str">
        <f>VLOOKUP($B413,GD_CHUNG!$B$5:$J$991,6,FALSE)</f>
        <v>HD3N</v>
      </c>
      <c r="G413" s="138">
        <f>VLOOKUP($B413,GD_CHUNG!$B$5:$J$991,7,FALSE)</f>
        <v>0</v>
      </c>
      <c r="H413" s="138">
        <f>VLOOKUP($B413,GD_CHUNG!$B$5:$J$991,8,FALSE)</f>
        <v>0</v>
      </c>
      <c r="I413" s="136">
        <f>VLOOKUP($B413,GD_CHUNG!$B$5:$J$991,9,FALSE)</f>
        <v>0</v>
      </c>
      <c r="J413" s="226">
        <f>IF(COUNTBLANK(GD_CHAM_CONG!U413:AJ413)&gt;=16,1,0)</f>
        <v>0</v>
      </c>
      <c r="K413" s="109">
        <f>VLOOKUP(B413,GD_LCD_HS_LNS!$B$4:$E$1000,4,FALSE)</f>
        <v>3100000</v>
      </c>
      <c r="L413" s="109">
        <f t="shared" si="1"/>
        <v>248000</v>
      </c>
      <c r="M413" s="227">
        <f t="shared" si="2"/>
        <v>46500</v>
      </c>
      <c r="N413" s="227">
        <f t="shared" si="3"/>
        <v>31000</v>
      </c>
      <c r="O413" s="227">
        <f t="shared" si="4"/>
        <v>325500</v>
      </c>
      <c r="P413">
        <f>VLOOKUP(B413,GD_CHAM_CONG!$C$1:$BI$780,58,FALSE)</f>
        <v>0</v>
      </c>
      <c r="Q413">
        <f>VLOOKUP(B413,GD_CHAM_CONG!$C$1:$BJ$780,59,FALSE)</f>
        <v>0</v>
      </c>
    </row>
    <row r="414" spans="1:17" ht="14.25" x14ac:dyDescent="0.2">
      <c r="A414" s="49">
        <v>410</v>
      </c>
      <c r="B414" s="50">
        <f>GD_CHUNG!B414</f>
        <v>12596</v>
      </c>
      <c r="C414" s="50" t="str">
        <f>GD_CHUNG!C414</f>
        <v>Phan Thị Hải Yến</v>
      </c>
      <c r="D414" s="50" t="str">
        <f>GD_CHUNG!D414</f>
        <v>Nv vệ sinh</v>
      </c>
      <c r="E414" s="136"/>
      <c r="F414" s="138" t="str">
        <f>VLOOKUP($B414,GD_CHUNG!$B$5:$J$991,6,FALSE)</f>
        <v>HD3N</v>
      </c>
      <c r="G414" s="138">
        <f>VLOOKUP($B414,GD_CHUNG!$B$5:$J$991,7,FALSE)</f>
        <v>0</v>
      </c>
      <c r="H414" s="138">
        <f>VLOOKUP($B414,GD_CHUNG!$B$5:$J$991,8,FALSE)</f>
        <v>0</v>
      </c>
      <c r="I414" s="136">
        <f>VLOOKUP($B414,GD_CHUNG!$B$5:$J$991,9,FALSE)</f>
        <v>0</v>
      </c>
      <c r="J414" s="226">
        <f>IF(COUNTBLANK(GD_CHAM_CONG!U414:AJ414)&gt;=16,1,0)</f>
        <v>0</v>
      </c>
      <c r="K414" s="109">
        <f>VLOOKUP(B414,GD_LCD_HS_LNS!$B$4:$E$1000,4,FALSE)</f>
        <v>3100000</v>
      </c>
      <c r="L414" s="109">
        <f t="shared" si="1"/>
        <v>248000</v>
      </c>
      <c r="M414" s="227">
        <f t="shared" si="2"/>
        <v>46500</v>
      </c>
      <c r="N414" s="227">
        <f t="shared" si="3"/>
        <v>31000</v>
      </c>
      <c r="O414" s="227">
        <f t="shared" si="4"/>
        <v>325500</v>
      </c>
      <c r="P414">
        <f>VLOOKUP(B414,GD_CHAM_CONG!$C$1:$BI$780,58,FALSE)</f>
        <v>0</v>
      </c>
      <c r="Q414">
        <f>VLOOKUP(B414,GD_CHAM_CONG!$C$1:$BJ$780,59,FALSE)</f>
        <v>0</v>
      </c>
    </row>
    <row r="415" spans="1:17" ht="14.25" x14ac:dyDescent="0.2">
      <c r="A415" s="49">
        <v>411</v>
      </c>
      <c r="B415" s="50">
        <f>GD_CHUNG!B415</f>
        <v>12597</v>
      </c>
      <c r="C415" s="50" t="str">
        <f>GD_CHUNG!C415</f>
        <v>Doãn Thị Thanh Hà</v>
      </c>
      <c r="D415" s="50" t="str">
        <f>GD_CHUNG!D415</f>
        <v>Nv vệ sinh</v>
      </c>
      <c r="E415" s="136"/>
      <c r="F415" s="138" t="str">
        <f>VLOOKUP($B415,GD_CHUNG!$B$5:$J$991,6,FALSE)</f>
        <v>HD3N</v>
      </c>
      <c r="G415" s="138">
        <f>VLOOKUP($B415,GD_CHUNG!$B$5:$J$991,7,FALSE)</f>
        <v>0</v>
      </c>
      <c r="H415" s="138">
        <f>VLOOKUP($B415,GD_CHUNG!$B$5:$J$991,8,FALSE)</f>
        <v>0</v>
      </c>
      <c r="I415" s="136">
        <f>VLOOKUP($B415,GD_CHUNG!$B$5:$J$991,9,FALSE)</f>
        <v>0</v>
      </c>
      <c r="J415" s="226">
        <f>IF(COUNTBLANK(GD_CHAM_CONG!U415:AJ415)&gt;=16,1,0)</f>
        <v>0</v>
      </c>
      <c r="K415" s="109">
        <f>VLOOKUP(B415,GD_LCD_HS_LNS!$B$4:$E$1000,4,FALSE)</f>
        <v>3100000</v>
      </c>
      <c r="L415" s="109">
        <f t="shared" si="1"/>
        <v>248000</v>
      </c>
      <c r="M415" s="227">
        <f t="shared" si="2"/>
        <v>46500</v>
      </c>
      <c r="N415" s="227">
        <f t="shared" si="3"/>
        <v>31000</v>
      </c>
      <c r="O415" s="227">
        <f t="shared" si="4"/>
        <v>325500</v>
      </c>
      <c r="P415">
        <f>VLOOKUP(B415,GD_CHAM_CONG!$C$1:$BI$780,58,FALSE)</f>
        <v>0</v>
      </c>
      <c r="Q415">
        <f>VLOOKUP(B415,GD_CHAM_CONG!$C$1:$BJ$780,59,FALSE)</f>
        <v>0</v>
      </c>
    </row>
    <row r="416" spans="1:17" ht="14.25" x14ac:dyDescent="0.2">
      <c r="A416" s="49">
        <v>412</v>
      </c>
      <c r="B416" s="50">
        <f>GD_CHUNG!B416</f>
        <v>13098</v>
      </c>
      <c r="C416" s="50" t="str">
        <f>GD_CHUNG!C416</f>
        <v>Đặng Thị Thúy Hằng</v>
      </c>
      <c r="D416" s="50" t="str">
        <f>GD_CHUNG!D416</f>
        <v>Nv vệ sinh</v>
      </c>
      <c r="E416" s="136"/>
      <c r="F416" s="138" t="str">
        <f>VLOOKUP($B416,GD_CHUNG!$B$5:$J$991,6,FALSE)</f>
        <v>HD3N</v>
      </c>
      <c r="G416" s="138">
        <f>VLOOKUP($B416,GD_CHUNG!$B$5:$J$991,7,FALSE)</f>
        <v>0</v>
      </c>
      <c r="H416" s="138">
        <f>VLOOKUP($B416,GD_CHUNG!$B$5:$J$991,8,FALSE)</f>
        <v>0</v>
      </c>
      <c r="I416" s="136">
        <f>VLOOKUP($B416,GD_CHUNG!$B$5:$J$991,9,FALSE)</f>
        <v>0</v>
      </c>
      <c r="J416" s="226">
        <f>IF(COUNTBLANK(GD_CHAM_CONG!U416:AJ416)&gt;=16,1,0)</f>
        <v>0</v>
      </c>
      <c r="K416" s="109">
        <f>VLOOKUP(B416,GD_LCD_HS_LNS!$B$4:$E$1000,4,FALSE)</f>
        <v>3100000</v>
      </c>
      <c r="L416" s="109">
        <f t="shared" si="1"/>
        <v>248000</v>
      </c>
      <c r="M416" s="227">
        <f t="shared" si="2"/>
        <v>46500</v>
      </c>
      <c r="N416" s="227">
        <f t="shared" si="3"/>
        <v>31000</v>
      </c>
      <c r="O416" s="227">
        <f t="shared" si="4"/>
        <v>325500</v>
      </c>
      <c r="P416">
        <f>VLOOKUP(B416,GD_CHAM_CONG!$C$1:$BI$780,58,FALSE)</f>
        <v>0</v>
      </c>
      <c r="Q416">
        <f>VLOOKUP(B416,GD_CHAM_CONG!$C$1:$BJ$780,59,FALSE)</f>
        <v>0</v>
      </c>
    </row>
    <row r="417" spans="1:17" ht="14.25" x14ac:dyDescent="0.2">
      <c r="A417" s="49">
        <v>413</v>
      </c>
      <c r="B417" s="50">
        <f>GD_CHUNG!B417</f>
        <v>13100</v>
      </c>
      <c r="C417" s="50" t="str">
        <f>GD_CHUNG!C417</f>
        <v>Nguyễn Thị Mến</v>
      </c>
      <c r="D417" s="50" t="str">
        <f>GD_CHUNG!D417</f>
        <v>Nv vệ sinh</v>
      </c>
      <c r="E417" s="136"/>
      <c r="F417" s="138" t="str">
        <f>VLOOKUP($B417,GD_CHUNG!$B$5:$J$991,6,FALSE)</f>
        <v>HD3N</v>
      </c>
      <c r="G417" s="138">
        <f>VLOOKUP($B417,GD_CHUNG!$B$5:$J$991,7,FALSE)</f>
        <v>0</v>
      </c>
      <c r="H417" s="138">
        <f>VLOOKUP($B417,GD_CHUNG!$B$5:$J$991,8,FALSE)</f>
        <v>0</v>
      </c>
      <c r="I417" s="136">
        <f>VLOOKUP($B417,GD_CHUNG!$B$5:$J$991,9,FALSE)</f>
        <v>0</v>
      </c>
      <c r="J417" s="226">
        <f>IF(COUNTBLANK(GD_CHAM_CONG!U417:AJ417)&gt;=16,1,0)</f>
        <v>0</v>
      </c>
      <c r="K417" s="109">
        <f>VLOOKUP(B417,GD_LCD_HS_LNS!$B$4:$E$1000,4,FALSE)</f>
        <v>3100000</v>
      </c>
      <c r="L417" s="109">
        <f t="shared" si="1"/>
        <v>248000</v>
      </c>
      <c r="M417" s="227">
        <f t="shared" si="2"/>
        <v>46500</v>
      </c>
      <c r="N417" s="227">
        <f t="shared" si="3"/>
        <v>31000</v>
      </c>
      <c r="O417" s="227">
        <f t="shared" si="4"/>
        <v>325500</v>
      </c>
      <c r="P417">
        <f>VLOOKUP(B417,GD_CHAM_CONG!$C$1:$BI$780,58,FALSE)</f>
        <v>0</v>
      </c>
      <c r="Q417">
        <f>VLOOKUP(B417,GD_CHAM_CONG!$C$1:$BJ$780,59,FALSE)</f>
        <v>0</v>
      </c>
    </row>
    <row r="418" spans="1:17" ht="14.25" x14ac:dyDescent="0.2">
      <c r="A418" s="49">
        <v>414</v>
      </c>
      <c r="B418" s="50">
        <f>GD_CHUNG!B418</f>
        <v>10754</v>
      </c>
      <c r="C418" s="50" t="str">
        <f>GD_CHUNG!C418</f>
        <v>Đào Hồng Phúc</v>
      </c>
      <c r="D418" s="50" t="str">
        <f>GD_CHUNG!D418</f>
        <v>Nv VS MB</v>
      </c>
      <c r="E418" s="136"/>
      <c r="F418" s="138" t="str">
        <f>VLOOKUP($B418,GD_CHUNG!$B$5:$J$991,6,FALSE)</f>
        <v>HDKX</v>
      </c>
      <c r="G418" s="138">
        <f>VLOOKUP($B418,GD_CHUNG!$B$5:$J$991,7,FALSE)</f>
        <v>0</v>
      </c>
      <c r="H418" s="138">
        <f>VLOOKUP($B418,GD_CHUNG!$B$5:$J$991,8,FALSE)</f>
        <v>0</v>
      </c>
      <c r="I418" s="136">
        <f>VLOOKUP($B418,GD_CHUNG!$B$5:$J$991,9,FALSE)</f>
        <v>0</v>
      </c>
      <c r="J418" s="226">
        <f>IF(COUNTBLANK(GD_CHAM_CONG!U418:AJ418)&gt;=16,1,0)</f>
        <v>0</v>
      </c>
      <c r="K418" s="109">
        <f>VLOOKUP(B418,GD_LCD_HS_LNS!$B$4:$E$1000,4,FALSE)</f>
        <v>3100000</v>
      </c>
      <c r="L418" s="109">
        <f t="shared" si="1"/>
        <v>248000</v>
      </c>
      <c r="M418" s="227">
        <f t="shared" si="2"/>
        <v>46500</v>
      </c>
      <c r="N418" s="227">
        <f t="shared" si="3"/>
        <v>31000</v>
      </c>
      <c r="O418" s="227">
        <f t="shared" si="4"/>
        <v>325500</v>
      </c>
      <c r="P418">
        <f>VLOOKUP(B418,GD_CHAM_CONG!$C$1:$BI$780,58,FALSE)</f>
        <v>0</v>
      </c>
      <c r="Q418">
        <f>VLOOKUP(B418,GD_CHAM_CONG!$C$1:$BJ$780,59,FALSE)</f>
        <v>0</v>
      </c>
    </row>
    <row r="419" spans="1:17" ht="14.25" x14ac:dyDescent="0.2">
      <c r="A419" s="49">
        <v>415</v>
      </c>
      <c r="B419" s="50">
        <f>GD_CHUNG!B419</f>
        <v>10755</v>
      </c>
      <c r="C419" s="50" t="str">
        <f>GD_CHUNG!C419</f>
        <v>Quàng Thị Hạnh</v>
      </c>
      <c r="D419" s="50" t="str">
        <f>GD_CHUNG!D419</f>
        <v>Nv VS MB</v>
      </c>
      <c r="E419" s="136"/>
      <c r="F419" s="138" t="str">
        <f>VLOOKUP($B419,GD_CHUNG!$B$5:$J$991,6,FALSE)</f>
        <v>HDKX</v>
      </c>
      <c r="G419" s="138">
        <f>VLOOKUP($B419,GD_CHUNG!$B$5:$J$991,7,FALSE)</f>
        <v>0</v>
      </c>
      <c r="H419" s="138">
        <f>VLOOKUP($B419,GD_CHUNG!$B$5:$J$991,8,FALSE)</f>
        <v>0</v>
      </c>
      <c r="I419" s="136">
        <f>VLOOKUP($B419,GD_CHUNG!$B$5:$J$991,9,FALSE)</f>
        <v>0</v>
      </c>
      <c r="J419" s="226">
        <f>IF(COUNTBLANK(GD_CHAM_CONG!U419:AJ419)&gt;=16,1,0)</f>
        <v>0</v>
      </c>
      <c r="K419" s="109">
        <f>VLOOKUP(B419,GD_LCD_HS_LNS!$B$4:$E$1000,4,FALSE)</f>
        <v>4456000</v>
      </c>
      <c r="L419" s="109">
        <f t="shared" si="1"/>
        <v>356480</v>
      </c>
      <c r="M419" s="227">
        <f t="shared" si="2"/>
        <v>66840</v>
      </c>
      <c r="N419" s="227">
        <f t="shared" si="3"/>
        <v>44560</v>
      </c>
      <c r="O419" s="227">
        <f t="shared" si="4"/>
        <v>467880</v>
      </c>
      <c r="P419">
        <f>VLOOKUP(B419,GD_CHAM_CONG!$C$1:$BI$780,58,FALSE)</f>
        <v>0</v>
      </c>
      <c r="Q419">
        <f>VLOOKUP(B419,GD_CHAM_CONG!$C$1:$BJ$780,59,FALSE)</f>
        <v>0</v>
      </c>
    </row>
    <row r="420" spans="1:17" ht="14.25" x14ac:dyDescent="0.2">
      <c r="A420" s="49">
        <v>416</v>
      </c>
      <c r="B420" s="50">
        <f>GD_CHUNG!B420</f>
        <v>10756</v>
      </c>
      <c r="C420" s="50" t="str">
        <f>GD_CHUNG!C420</f>
        <v>Nguyễn Bình Minh</v>
      </c>
      <c r="D420" s="50" t="str">
        <f>GD_CHUNG!D420</f>
        <v>Nv VS MB</v>
      </c>
      <c r="E420" s="136"/>
      <c r="F420" s="138" t="str">
        <f>VLOOKUP($B420,GD_CHUNG!$B$5:$J$991,6,FALSE)</f>
        <v>HDKX</v>
      </c>
      <c r="G420" s="138">
        <f>VLOOKUP($B420,GD_CHUNG!$B$5:$J$991,7,FALSE)</f>
        <v>0</v>
      </c>
      <c r="H420" s="138">
        <f>VLOOKUP($B420,GD_CHUNG!$B$5:$J$991,8,FALSE)</f>
        <v>0</v>
      </c>
      <c r="I420" s="136">
        <f>VLOOKUP($B420,GD_CHUNG!$B$5:$J$991,9,FALSE)</f>
        <v>0</v>
      </c>
      <c r="J420" s="226">
        <f>IF(COUNTBLANK(GD_CHAM_CONG!U420:AJ420)&gt;=16,1,0)</f>
        <v>0</v>
      </c>
      <c r="K420" s="109">
        <f>VLOOKUP(B420,GD_LCD_HS_LNS!$B$4:$E$1000,4,FALSE)</f>
        <v>4456000</v>
      </c>
      <c r="L420" s="109">
        <f t="shared" si="1"/>
        <v>356480</v>
      </c>
      <c r="M420" s="227">
        <f t="shared" si="2"/>
        <v>66840</v>
      </c>
      <c r="N420" s="227">
        <f t="shared" si="3"/>
        <v>44560</v>
      </c>
      <c r="O420" s="227">
        <f t="shared" si="4"/>
        <v>467880</v>
      </c>
      <c r="P420">
        <f>VLOOKUP(B420,GD_CHAM_CONG!$C$1:$BI$780,58,FALSE)</f>
        <v>0</v>
      </c>
      <c r="Q420">
        <f>VLOOKUP(B420,GD_CHAM_CONG!$C$1:$BJ$780,59,FALSE)</f>
        <v>0</v>
      </c>
    </row>
    <row r="421" spans="1:17" ht="14.25" x14ac:dyDescent="0.2">
      <c r="A421" s="49">
        <v>417</v>
      </c>
      <c r="B421" s="50">
        <f>GD_CHUNG!B421</f>
        <v>10757</v>
      </c>
      <c r="C421" s="50" t="str">
        <f>GD_CHUNG!C421</f>
        <v>Nguyễn Văn Quý</v>
      </c>
      <c r="D421" s="50" t="str">
        <f>GD_CHUNG!D421</f>
        <v>NV Lái xe - VHTTB</v>
      </c>
      <c r="E421" s="136"/>
      <c r="F421" s="138" t="str">
        <f>VLOOKUP($B421,GD_CHUNG!$B$5:$J$991,6,FALSE)</f>
        <v>HDKX</v>
      </c>
      <c r="G421" s="138">
        <f>VLOOKUP($B421,GD_CHUNG!$B$5:$J$991,7,FALSE)</f>
        <v>0</v>
      </c>
      <c r="H421" s="138">
        <f>VLOOKUP($B421,GD_CHUNG!$B$5:$J$991,8,FALSE)</f>
        <v>0</v>
      </c>
      <c r="I421" s="136">
        <f>VLOOKUP($B421,GD_CHUNG!$B$5:$J$991,9,FALSE)</f>
        <v>0</v>
      </c>
      <c r="J421" s="226">
        <f>IF(COUNTBLANK(GD_CHAM_CONG!U421:AJ421)&gt;=16,1,0)</f>
        <v>0</v>
      </c>
      <c r="K421" s="109">
        <f>VLOOKUP(B421,GD_LCD_HS_LNS!$B$4:$E$1000,4,FALSE)</f>
        <v>4166000</v>
      </c>
      <c r="L421" s="109">
        <f t="shared" si="1"/>
        <v>333280</v>
      </c>
      <c r="M421" s="227">
        <f t="shared" si="2"/>
        <v>62490</v>
      </c>
      <c r="N421" s="227">
        <f t="shared" si="3"/>
        <v>41660</v>
      </c>
      <c r="O421" s="227">
        <f t="shared" si="4"/>
        <v>437430</v>
      </c>
      <c r="P421">
        <f>VLOOKUP(B421,GD_CHAM_CONG!$C$1:$BI$780,58,FALSE)</f>
        <v>0</v>
      </c>
      <c r="Q421">
        <f>VLOOKUP(B421,GD_CHAM_CONG!$C$1:$BJ$780,59,FALSE)</f>
        <v>0</v>
      </c>
    </row>
    <row r="422" spans="1:17" ht="14.25" x14ac:dyDescent="0.2">
      <c r="A422" s="49">
        <v>418</v>
      </c>
      <c r="B422" s="50">
        <f>GD_CHUNG!B422</f>
        <v>10759</v>
      </c>
      <c r="C422" s="50" t="str">
        <f>GD_CHUNG!C422</f>
        <v>Nguyễn Anh Đức</v>
      </c>
      <c r="D422" s="50" t="str">
        <f>GD_CHUNG!D422</f>
        <v>Nv VS MB</v>
      </c>
      <c r="E422" s="136"/>
      <c r="F422" s="138" t="str">
        <f>VLOOKUP($B422,GD_CHUNG!$B$5:$J$991,6,FALSE)</f>
        <v>HDKX</v>
      </c>
      <c r="G422" s="138">
        <f>VLOOKUP($B422,GD_CHUNG!$B$5:$J$991,7,FALSE)</f>
        <v>0</v>
      </c>
      <c r="H422" s="138">
        <f>VLOOKUP($B422,GD_CHUNG!$B$5:$J$991,8,FALSE)</f>
        <v>0</v>
      </c>
      <c r="I422" s="136">
        <f>VLOOKUP($B422,GD_CHUNG!$B$5:$J$991,9,FALSE)</f>
        <v>0</v>
      </c>
      <c r="J422" s="226">
        <f>IF(COUNTBLANK(GD_CHAM_CONG!U422:AJ422)&gt;=16,1,0)</f>
        <v>0</v>
      </c>
      <c r="K422" s="109">
        <f>VLOOKUP(B422,GD_LCD_HS_LNS!$B$4:$E$1000,4,FALSE)</f>
        <v>3100000</v>
      </c>
      <c r="L422" s="109">
        <f t="shared" si="1"/>
        <v>248000</v>
      </c>
      <c r="M422" s="227">
        <f t="shared" si="2"/>
        <v>46500</v>
      </c>
      <c r="N422" s="227">
        <f t="shared" si="3"/>
        <v>31000</v>
      </c>
      <c r="O422" s="227">
        <f t="shared" si="4"/>
        <v>325500</v>
      </c>
      <c r="P422">
        <f>VLOOKUP(B422,GD_CHAM_CONG!$C$1:$BI$780,58,FALSE)</f>
        <v>0</v>
      </c>
      <c r="Q422">
        <f>VLOOKUP(B422,GD_CHAM_CONG!$C$1:$BJ$780,59,FALSE)</f>
        <v>0</v>
      </c>
    </row>
    <row r="423" spans="1:17" ht="14.25" x14ac:dyDescent="0.2">
      <c r="A423" s="49">
        <v>419</v>
      </c>
      <c r="B423" s="50">
        <f>GD_CHUNG!B423</f>
        <v>10760</v>
      </c>
      <c r="C423" s="50" t="str">
        <f>GD_CHUNG!C423</f>
        <v>Trần Thị Ngọc Lan</v>
      </c>
      <c r="D423" s="50" t="str">
        <f>GD_CHUNG!D423</f>
        <v>Nv VS MB</v>
      </c>
      <c r="E423" s="136"/>
      <c r="F423" s="138" t="str">
        <f>VLOOKUP($B423,GD_CHUNG!$B$5:$J$991,6,FALSE)</f>
        <v>HDKX</v>
      </c>
      <c r="G423" s="138">
        <f>VLOOKUP($B423,GD_CHUNG!$B$5:$J$991,7,FALSE)</f>
        <v>0</v>
      </c>
      <c r="H423" s="138">
        <f>VLOOKUP($B423,GD_CHUNG!$B$5:$J$991,8,FALSE)</f>
        <v>0</v>
      </c>
      <c r="I423" s="136">
        <f>VLOOKUP($B423,GD_CHUNG!$B$5:$J$991,9,FALSE)</f>
        <v>1</v>
      </c>
      <c r="J423" s="226">
        <f>IF(COUNTBLANK(GD_CHAM_CONG!U423:AJ423)&gt;=16,1,0)</f>
        <v>0</v>
      </c>
      <c r="K423" s="109">
        <f>VLOOKUP(B423,GD_LCD_HS_LNS!$B$4:$E$1000,4,FALSE)</f>
        <v>3100000</v>
      </c>
      <c r="L423" s="109">
        <f t="shared" si="1"/>
        <v>0</v>
      </c>
      <c r="M423" s="227">
        <f t="shared" si="2"/>
        <v>0</v>
      </c>
      <c r="N423" s="227">
        <f t="shared" si="3"/>
        <v>0</v>
      </c>
      <c r="O423" s="227">
        <f t="shared" si="4"/>
        <v>0</v>
      </c>
      <c r="P423">
        <f>VLOOKUP(B423,GD_CHAM_CONG!$C$1:$BI$780,58,FALSE)</f>
        <v>0</v>
      </c>
      <c r="Q423">
        <f>VLOOKUP(B423,GD_CHAM_CONG!$C$1:$BJ$780,59,FALSE)</f>
        <v>0</v>
      </c>
    </row>
    <row r="424" spans="1:17" ht="14.25" x14ac:dyDescent="0.2">
      <c r="A424" s="49">
        <v>420</v>
      </c>
      <c r="B424" s="50">
        <f>GD_CHUNG!B424</f>
        <v>10761</v>
      </c>
      <c r="C424" s="50" t="str">
        <f>GD_CHUNG!C424</f>
        <v>Nguyễn Thị Anh Thơ</v>
      </c>
      <c r="D424" s="50" t="str">
        <f>GD_CHUNG!D424</f>
        <v>Nv VS MB</v>
      </c>
      <c r="E424" s="136"/>
      <c r="F424" s="138" t="str">
        <f>VLOOKUP($B424,GD_CHUNG!$B$5:$J$991,6,FALSE)</f>
        <v>HDKX</v>
      </c>
      <c r="G424" s="138">
        <f>VLOOKUP($B424,GD_CHUNG!$B$5:$J$991,7,FALSE)</f>
        <v>0</v>
      </c>
      <c r="H424" s="138">
        <f>VLOOKUP($B424,GD_CHUNG!$B$5:$J$991,8,FALSE)</f>
        <v>0</v>
      </c>
      <c r="I424" s="136">
        <f>VLOOKUP($B424,GD_CHUNG!$B$5:$J$991,9,FALSE)</f>
        <v>0</v>
      </c>
      <c r="J424" s="226">
        <f>IF(COUNTBLANK(GD_CHAM_CONG!U424:AJ424)&gt;=16,1,0)</f>
        <v>0</v>
      </c>
      <c r="K424" s="109">
        <f>VLOOKUP(B424,GD_LCD_HS_LNS!$B$4:$E$1000,4,FALSE)</f>
        <v>3100000</v>
      </c>
      <c r="L424" s="109">
        <f t="shared" si="1"/>
        <v>248000</v>
      </c>
      <c r="M424" s="227">
        <f t="shared" si="2"/>
        <v>46500</v>
      </c>
      <c r="N424" s="227">
        <f t="shared" si="3"/>
        <v>31000</v>
      </c>
      <c r="O424" s="227">
        <f t="shared" si="4"/>
        <v>325500</v>
      </c>
      <c r="P424">
        <f>VLOOKUP(B424,GD_CHAM_CONG!$C$1:$BI$780,58,FALSE)</f>
        <v>0</v>
      </c>
      <c r="Q424">
        <f>VLOOKUP(B424,GD_CHAM_CONG!$C$1:$BJ$780,59,FALSE)</f>
        <v>0</v>
      </c>
    </row>
    <row r="425" spans="1:17" ht="14.25" x14ac:dyDescent="0.2">
      <c r="A425" s="49">
        <v>421</v>
      </c>
      <c r="B425" s="50">
        <f>GD_CHUNG!B425</f>
        <v>10762</v>
      </c>
      <c r="C425" s="50" t="str">
        <f>GD_CHUNG!C425</f>
        <v>Nguyễn Thị Kim Thu</v>
      </c>
      <c r="D425" s="50" t="str">
        <f>GD_CHUNG!D425</f>
        <v>Nv VS MB</v>
      </c>
      <c r="E425" s="136"/>
      <c r="F425" s="138" t="str">
        <f>VLOOKUP($B425,GD_CHUNG!$B$5:$J$991,6,FALSE)</f>
        <v>HDKX</v>
      </c>
      <c r="G425" s="138">
        <f>VLOOKUP($B425,GD_CHUNG!$B$5:$J$991,7,FALSE)</f>
        <v>0</v>
      </c>
      <c r="H425" s="138">
        <f>VLOOKUP($B425,GD_CHUNG!$B$5:$J$991,8,FALSE)</f>
        <v>0</v>
      </c>
      <c r="I425" s="136">
        <f>VLOOKUP($B425,GD_CHUNG!$B$5:$J$991,9,FALSE)</f>
        <v>0</v>
      </c>
      <c r="J425" s="226">
        <f>IF(COUNTBLANK(GD_CHAM_CONG!U425:AJ425)&gt;=16,1,0)</f>
        <v>0</v>
      </c>
      <c r="K425" s="109">
        <f>VLOOKUP(B425,GD_LCD_HS_LNS!$B$4:$E$1000,4,FALSE)</f>
        <v>3720000</v>
      </c>
      <c r="L425" s="109">
        <f t="shared" si="1"/>
        <v>297600</v>
      </c>
      <c r="M425" s="227">
        <f t="shared" si="2"/>
        <v>55800</v>
      </c>
      <c r="N425" s="227">
        <f t="shared" si="3"/>
        <v>37200</v>
      </c>
      <c r="O425" s="227">
        <f t="shared" si="4"/>
        <v>390600</v>
      </c>
      <c r="P425">
        <f>VLOOKUP(B425,GD_CHAM_CONG!$C$1:$BI$780,58,FALSE)</f>
        <v>0</v>
      </c>
      <c r="Q425">
        <f>VLOOKUP(B425,GD_CHAM_CONG!$C$1:$BJ$780,59,FALSE)</f>
        <v>0</v>
      </c>
    </row>
    <row r="426" spans="1:17" ht="14.25" x14ac:dyDescent="0.2">
      <c r="A426" s="49">
        <v>422</v>
      </c>
      <c r="B426" s="50">
        <f>GD_CHUNG!B426</f>
        <v>10763</v>
      </c>
      <c r="C426" s="50" t="str">
        <f>GD_CHUNG!C426</f>
        <v>Nguyễn Thị Ngà</v>
      </c>
      <c r="D426" s="50" t="str">
        <f>GD_CHUNG!D426</f>
        <v>Nv VS MB</v>
      </c>
      <c r="E426" s="136"/>
      <c r="F426" s="138" t="str">
        <f>VLOOKUP($B426,GD_CHUNG!$B$5:$J$991,6,FALSE)</f>
        <v>HDKX</v>
      </c>
      <c r="G426" s="138">
        <f>VLOOKUP($B426,GD_CHUNG!$B$5:$J$991,7,FALSE)</f>
        <v>0</v>
      </c>
      <c r="H426" s="138">
        <f>VLOOKUP($B426,GD_CHUNG!$B$5:$J$991,8,FALSE)</f>
        <v>0</v>
      </c>
      <c r="I426" s="136">
        <f>VLOOKUP($B426,GD_CHUNG!$B$5:$J$991,9,FALSE)</f>
        <v>0</v>
      </c>
      <c r="J426" s="226">
        <f>IF(COUNTBLANK(GD_CHAM_CONG!U426:AJ426)&gt;=16,1,0)</f>
        <v>0</v>
      </c>
      <c r="K426" s="109">
        <f>VLOOKUP(B426,GD_LCD_HS_LNS!$B$4:$E$1000,4,FALSE)</f>
        <v>3720000</v>
      </c>
      <c r="L426" s="109">
        <f t="shared" si="1"/>
        <v>297600</v>
      </c>
      <c r="M426" s="227">
        <f t="shared" si="2"/>
        <v>55800</v>
      </c>
      <c r="N426" s="227">
        <f t="shared" si="3"/>
        <v>37200</v>
      </c>
      <c r="O426" s="227">
        <f t="shared" si="4"/>
        <v>390600</v>
      </c>
      <c r="P426">
        <f>VLOOKUP(B426,GD_CHAM_CONG!$C$1:$BI$780,58,FALSE)</f>
        <v>0</v>
      </c>
      <c r="Q426">
        <f>VLOOKUP(B426,GD_CHAM_CONG!$C$1:$BJ$780,59,FALSE)</f>
        <v>0</v>
      </c>
    </row>
    <row r="427" spans="1:17" ht="14.25" x14ac:dyDescent="0.2">
      <c r="A427" s="49">
        <v>423</v>
      </c>
      <c r="B427" s="50">
        <f>GD_CHUNG!B427</f>
        <v>10764</v>
      </c>
      <c r="C427" s="50" t="str">
        <f>GD_CHUNG!C427</f>
        <v>Nguyễn Thị Kim Anh</v>
      </c>
      <c r="D427" s="50" t="str">
        <f>GD_CHUNG!D427</f>
        <v>Nv VS MB</v>
      </c>
      <c r="E427" s="136"/>
      <c r="F427" s="138" t="str">
        <f>VLOOKUP($B427,GD_CHUNG!$B$5:$J$991,6,FALSE)</f>
        <v>HDKX</v>
      </c>
      <c r="G427" s="138">
        <f>VLOOKUP($B427,GD_CHUNG!$B$5:$J$991,7,FALSE)</f>
        <v>0</v>
      </c>
      <c r="H427" s="138">
        <f>VLOOKUP($B427,GD_CHUNG!$B$5:$J$991,8,FALSE)</f>
        <v>0</v>
      </c>
      <c r="I427" s="136">
        <f>VLOOKUP($B427,GD_CHUNG!$B$5:$J$991,9,FALSE)</f>
        <v>0</v>
      </c>
      <c r="J427" s="226">
        <f>IF(COUNTBLANK(GD_CHAM_CONG!U427:AJ427)&gt;=16,1,0)</f>
        <v>0</v>
      </c>
      <c r="K427" s="109">
        <f>VLOOKUP(B427,GD_LCD_HS_LNS!$B$4:$E$1000,4,FALSE)</f>
        <v>3100000</v>
      </c>
      <c r="L427" s="109">
        <f t="shared" si="1"/>
        <v>248000</v>
      </c>
      <c r="M427" s="227">
        <f t="shared" si="2"/>
        <v>46500</v>
      </c>
      <c r="N427" s="227">
        <f t="shared" si="3"/>
        <v>31000</v>
      </c>
      <c r="O427" s="227">
        <f t="shared" si="4"/>
        <v>325500</v>
      </c>
      <c r="P427">
        <f>VLOOKUP(B427,GD_CHAM_CONG!$C$1:$BI$780,58,FALSE)</f>
        <v>0</v>
      </c>
      <c r="Q427">
        <f>VLOOKUP(B427,GD_CHAM_CONG!$C$1:$BJ$780,59,FALSE)</f>
        <v>0</v>
      </c>
    </row>
    <row r="428" spans="1:17" ht="14.25" x14ac:dyDescent="0.2">
      <c r="A428" s="49">
        <v>424</v>
      </c>
      <c r="B428" s="50">
        <f>GD_CHUNG!B428</f>
        <v>10766</v>
      </c>
      <c r="C428" s="50" t="str">
        <f>GD_CHUNG!C428</f>
        <v>Nguyễn Thị Mai</v>
      </c>
      <c r="D428" s="50" t="str">
        <f>GD_CHUNG!D428</f>
        <v>Nv VS MB</v>
      </c>
      <c r="E428" s="136"/>
      <c r="F428" s="138" t="str">
        <f>VLOOKUP($B428,GD_CHUNG!$B$5:$J$991,6,FALSE)</f>
        <v>HD3N</v>
      </c>
      <c r="G428" s="138">
        <f>VLOOKUP($B428,GD_CHUNG!$B$5:$J$991,7,FALSE)</f>
        <v>0</v>
      </c>
      <c r="H428" s="138">
        <f>VLOOKUP($B428,GD_CHUNG!$B$5:$J$991,8,FALSE)</f>
        <v>0</v>
      </c>
      <c r="I428" s="136">
        <f>VLOOKUP($B428,GD_CHUNG!$B$5:$J$991,9,FALSE)</f>
        <v>0</v>
      </c>
      <c r="J428" s="226">
        <f>IF(COUNTBLANK(GD_CHAM_CONG!U428:AJ428)&gt;=16,1,0)</f>
        <v>0</v>
      </c>
      <c r="K428" s="109">
        <f>VLOOKUP(B428,GD_LCD_HS_LNS!$B$4:$E$1000,4,FALSE)</f>
        <v>3100000</v>
      </c>
      <c r="L428" s="109">
        <f t="shared" si="1"/>
        <v>248000</v>
      </c>
      <c r="M428" s="227">
        <f t="shared" si="2"/>
        <v>46500</v>
      </c>
      <c r="N428" s="227">
        <f t="shared" si="3"/>
        <v>31000</v>
      </c>
      <c r="O428" s="227">
        <f t="shared" si="4"/>
        <v>325500</v>
      </c>
      <c r="P428">
        <f>VLOOKUP(B428,GD_CHAM_CONG!$C$1:$BI$780,58,FALSE)</f>
        <v>0</v>
      </c>
      <c r="Q428">
        <f>VLOOKUP(B428,GD_CHAM_CONG!$C$1:$BJ$780,59,FALSE)</f>
        <v>0</v>
      </c>
    </row>
    <row r="429" spans="1:17" ht="14.25" x14ac:dyDescent="0.2">
      <c r="A429" s="49">
        <v>425</v>
      </c>
      <c r="B429" s="50">
        <f>GD_CHUNG!B429</f>
        <v>10767</v>
      </c>
      <c r="C429" s="50" t="str">
        <f>GD_CHUNG!C429</f>
        <v>Nguyễn Thị Huệ</v>
      </c>
      <c r="D429" s="50" t="str">
        <f>GD_CHUNG!D429</f>
        <v>Nv VS MB</v>
      </c>
      <c r="E429" s="136"/>
      <c r="F429" s="138" t="str">
        <f>VLOOKUP($B429,GD_CHUNG!$B$5:$J$991,6,FALSE)</f>
        <v>HD3N</v>
      </c>
      <c r="G429" s="138">
        <f>VLOOKUP($B429,GD_CHUNG!$B$5:$J$991,7,FALSE)</f>
        <v>0</v>
      </c>
      <c r="H429" s="138">
        <f>VLOOKUP($B429,GD_CHUNG!$B$5:$J$991,8,FALSE)</f>
        <v>0</v>
      </c>
      <c r="I429" s="136">
        <f>VLOOKUP($B429,GD_CHUNG!$B$5:$J$991,9,FALSE)</f>
        <v>0</v>
      </c>
      <c r="J429" s="226">
        <f>IF(COUNTBLANK(GD_CHAM_CONG!U429:AJ429)&gt;=16,1,0)</f>
        <v>0</v>
      </c>
      <c r="K429" s="109">
        <f>VLOOKUP(B429,GD_LCD_HS_LNS!$B$4:$E$1000,4,FALSE)</f>
        <v>3100000</v>
      </c>
      <c r="L429" s="109">
        <f t="shared" si="1"/>
        <v>248000</v>
      </c>
      <c r="M429" s="227">
        <f t="shared" si="2"/>
        <v>46500</v>
      </c>
      <c r="N429" s="227">
        <f t="shared" si="3"/>
        <v>31000</v>
      </c>
      <c r="O429" s="227">
        <f t="shared" si="4"/>
        <v>325500</v>
      </c>
      <c r="P429">
        <f>VLOOKUP(B429,GD_CHAM_CONG!$C$1:$BI$780,58,FALSE)</f>
        <v>0</v>
      </c>
      <c r="Q429">
        <f>VLOOKUP(B429,GD_CHAM_CONG!$C$1:$BJ$780,59,FALSE)</f>
        <v>0</v>
      </c>
    </row>
    <row r="430" spans="1:17" ht="14.25" x14ac:dyDescent="0.2">
      <c r="A430" s="49">
        <v>426</v>
      </c>
      <c r="B430" s="50">
        <f>GD_CHUNG!B430</f>
        <v>10768</v>
      </c>
      <c r="C430" s="50" t="str">
        <f>GD_CHUNG!C430</f>
        <v>Trần Duyên Hải</v>
      </c>
      <c r="D430" s="50" t="str">
        <f>GD_CHUNG!D430</f>
        <v>Nv VS MB</v>
      </c>
      <c r="E430" s="136"/>
      <c r="F430" s="138" t="str">
        <f>VLOOKUP($B430,GD_CHUNG!$B$5:$J$991,6,FALSE)</f>
        <v>HD3N</v>
      </c>
      <c r="G430" s="138">
        <f>VLOOKUP($B430,GD_CHUNG!$B$5:$J$991,7,FALSE)</f>
        <v>0</v>
      </c>
      <c r="H430" s="138">
        <f>VLOOKUP($B430,GD_CHUNG!$B$5:$J$991,8,FALSE)</f>
        <v>0</v>
      </c>
      <c r="I430" s="136">
        <f>VLOOKUP($B430,GD_CHUNG!$B$5:$J$991,9,FALSE)</f>
        <v>0</v>
      </c>
      <c r="J430" s="226">
        <f>IF(COUNTBLANK(GD_CHAM_CONG!U430:AJ430)&gt;=16,1,0)</f>
        <v>0</v>
      </c>
      <c r="K430" s="109">
        <f>VLOOKUP(B430,GD_LCD_HS_LNS!$B$4:$E$1000,4,FALSE)</f>
        <v>3100000</v>
      </c>
      <c r="L430" s="109">
        <f t="shared" si="1"/>
        <v>248000</v>
      </c>
      <c r="M430" s="227">
        <f t="shared" si="2"/>
        <v>46500</v>
      </c>
      <c r="N430" s="227">
        <f t="shared" si="3"/>
        <v>31000</v>
      </c>
      <c r="O430" s="227">
        <f t="shared" si="4"/>
        <v>325500</v>
      </c>
      <c r="P430">
        <f>VLOOKUP(B430,GD_CHAM_CONG!$C$1:$BI$780,58,FALSE)</f>
        <v>0</v>
      </c>
      <c r="Q430">
        <f>VLOOKUP(B430,GD_CHAM_CONG!$C$1:$BJ$780,59,FALSE)</f>
        <v>0</v>
      </c>
    </row>
    <row r="431" spans="1:17" ht="14.25" x14ac:dyDescent="0.2">
      <c r="A431" s="49">
        <v>427</v>
      </c>
      <c r="B431" s="50">
        <f>GD_CHUNG!B431</f>
        <v>10769</v>
      </c>
      <c r="C431" s="50" t="str">
        <f>GD_CHUNG!C431</f>
        <v>Nguyễn Thị Hải Yến</v>
      </c>
      <c r="D431" s="50" t="str">
        <f>GD_CHUNG!D431</f>
        <v>Nv VS MB</v>
      </c>
      <c r="E431" s="136"/>
      <c r="F431" s="138" t="str">
        <f>VLOOKUP($B431,GD_CHUNG!$B$5:$J$991,6,FALSE)</f>
        <v>HD3N</v>
      </c>
      <c r="G431" s="138">
        <f>VLOOKUP($B431,GD_CHUNG!$B$5:$J$991,7,FALSE)</f>
        <v>0</v>
      </c>
      <c r="H431" s="138">
        <f>VLOOKUP($B431,GD_CHUNG!$B$5:$J$991,8,FALSE)</f>
        <v>0</v>
      </c>
      <c r="I431" s="136">
        <f>VLOOKUP($B431,GD_CHUNG!$B$5:$J$991,9,FALSE)</f>
        <v>0</v>
      </c>
      <c r="J431" s="226">
        <f>IF(COUNTBLANK(GD_CHAM_CONG!U431:AJ431)&gt;=16,1,0)</f>
        <v>0</v>
      </c>
      <c r="K431" s="109">
        <f>VLOOKUP(B431,GD_LCD_HS_LNS!$B$4:$E$1000,4,FALSE)</f>
        <v>3100000</v>
      </c>
      <c r="L431" s="109">
        <f t="shared" si="1"/>
        <v>248000</v>
      </c>
      <c r="M431" s="227">
        <f t="shared" si="2"/>
        <v>46500</v>
      </c>
      <c r="N431" s="227">
        <f t="shared" si="3"/>
        <v>31000</v>
      </c>
      <c r="O431" s="227">
        <f t="shared" si="4"/>
        <v>325500</v>
      </c>
      <c r="P431">
        <f>VLOOKUP(B431,GD_CHAM_CONG!$C$1:$BI$780,58,FALSE)</f>
        <v>0</v>
      </c>
      <c r="Q431">
        <f>VLOOKUP(B431,GD_CHAM_CONG!$C$1:$BJ$780,59,FALSE)</f>
        <v>0</v>
      </c>
    </row>
    <row r="432" spans="1:17" ht="14.25" x14ac:dyDescent="0.2">
      <c r="A432" s="49">
        <v>428</v>
      </c>
      <c r="B432" s="50">
        <f>GD_CHUNG!B432</f>
        <v>10770</v>
      </c>
      <c r="C432" s="50" t="str">
        <f>GD_CHUNG!C432</f>
        <v>Trần Trọng Anh Chí</v>
      </c>
      <c r="D432" s="50" t="str">
        <f>GD_CHUNG!D432</f>
        <v>Nv VS MB</v>
      </c>
      <c r="E432" s="136"/>
      <c r="F432" s="138" t="str">
        <f>VLOOKUP($B432,GD_CHUNG!$B$5:$J$991,6,FALSE)</f>
        <v>HD3N</v>
      </c>
      <c r="G432" s="138">
        <f>VLOOKUP($B432,GD_CHUNG!$B$5:$J$991,7,FALSE)</f>
        <v>0</v>
      </c>
      <c r="H432" s="138">
        <f>VLOOKUP($B432,GD_CHUNG!$B$5:$J$991,8,FALSE)</f>
        <v>0</v>
      </c>
      <c r="I432" s="136">
        <f>VLOOKUP($B432,GD_CHUNG!$B$5:$J$991,9,FALSE)</f>
        <v>0</v>
      </c>
      <c r="J432" s="226">
        <f>IF(COUNTBLANK(GD_CHAM_CONG!U432:AJ432)&gt;=16,1,0)</f>
        <v>0</v>
      </c>
      <c r="K432" s="109">
        <f>VLOOKUP(B432,GD_LCD_HS_LNS!$B$4:$E$1000,4,FALSE)</f>
        <v>3100000</v>
      </c>
      <c r="L432" s="109">
        <f t="shared" si="1"/>
        <v>248000</v>
      </c>
      <c r="M432" s="227">
        <f t="shared" si="2"/>
        <v>46500</v>
      </c>
      <c r="N432" s="227">
        <f t="shared" si="3"/>
        <v>31000</v>
      </c>
      <c r="O432" s="227">
        <f t="shared" si="4"/>
        <v>325500</v>
      </c>
      <c r="P432">
        <f>VLOOKUP(B432,GD_CHAM_CONG!$C$1:$BI$780,58,FALSE)</f>
        <v>0</v>
      </c>
      <c r="Q432">
        <f>VLOOKUP(B432,GD_CHAM_CONG!$C$1:$BJ$780,59,FALSE)</f>
        <v>0</v>
      </c>
    </row>
    <row r="433" spans="1:17" ht="14.25" x14ac:dyDescent="0.2">
      <c r="A433" s="49">
        <v>429</v>
      </c>
      <c r="B433" s="50">
        <f>GD_CHUNG!B433</f>
        <v>10771</v>
      </c>
      <c r="C433" s="50" t="str">
        <f>GD_CHUNG!C433</f>
        <v>Trần Thị Thu Thuỷ</v>
      </c>
      <c r="D433" s="50" t="str">
        <f>GD_CHUNG!D433</f>
        <v>Nv VS MB</v>
      </c>
      <c r="E433" s="136"/>
      <c r="F433" s="138" t="str">
        <f>VLOOKUP($B433,GD_CHUNG!$B$5:$J$991,6,FALSE)</f>
        <v>HD3N</v>
      </c>
      <c r="G433" s="138">
        <f>VLOOKUP($B433,GD_CHUNG!$B$5:$J$991,7,FALSE)</f>
        <v>0</v>
      </c>
      <c r="H433" s="138">
        <f>VLOOKUP($B433,GD_CHUNG!$B$5:$J$991,8,FALSE)</f>
        <v>0</v>
      </c>
      <c r="I433" s="136">
        <f>VLOOKUP($B433,GD_CHUNG!$B$5:$J$991,9,FALSE)</f>
        <v>0</v>
      </c>
      <c r="J433" s="226">
        <f>IF(COUNTBLANK(GD_CHAM_CONG!U433:AJ433)&gt;=16,1,0)</f>
        <v>0</v>
      </c>
      <c r="K433" s="109">
        <f>VLOOKUP(B433,GD_LCD_HS_LNS!$B$4:$E$1000,4,FALSE)</f>
        <v>3100000</v>
      </c>
      <c r="L433" s="109">
        <f t="shared" si="1"/>
        <v>248000</v>
      </c>
      <c r="M433" s="227">
        <f t="shared" si="2"/>
        <v>46500</v>
      </c>
      <c r="N433" s="227">
        <f t="shared" si="3"/>
        <v>31000</v>
      </c>
      <c r="O433" s="227">
        <f t="shared" si="4"/>
        <v>325500</v>
      </c>
      <c r="P433">
        <f>VLOOKUP(B433,GD_CHAM_CONG!$C$1:$BI$780,58,FALSE)</f>
        <v>0</v>
      </c>
      <c r="Q433">
        <f>VLOOKUP(B433,GD_CHAM_CONG!$C$1:$BJ$780,59,FALSE)</f>
        <v>0</v>
      </c>
    </row>
    <row r="434" spans="1:17" ht="14.25" x14ac:dyDescent="0.2">
      <c r="A434" s="49">
        <v>430</v>
      </c>
      <c r="B434" s="50">
        <f>GD_CHUNG!B434</f>
        <v>10772</v>
      </c>
      <c r="C434" s="50" t="str">
        <f>GD_CHUNG!C434</f>
        <v>Đậu Thị Hồng Nguyệt</v>
      </c>
      <c r="D434" s="50" t="str">
        <f>GD_CHUNG!D434</f>
        <v>Nv VS MB</v>
      </c>
      <c r="E434" s="136"/>
      <c r="F434" s="138" t="str">
        <f>VLOOKUP($B434,GD_CHUNG!$B$5:$J$991,6,FALSE)</f>
        <v>HDKX</v>
      </c>
      <c r="G434" s="138">
        <f>VLOOKUP($B434,GD_CHUNG!$B$5:$J$991,7,FALSE)</f>
        <v>0</v>
      </c>
      <c r="H434" s="138">
        <f>VLOOKUP($B434,GD_CHUNG!$B$5:$J$991,8,FALSE)</f>
        <v>0</v>
      </c>
      <c r="I434" s="136">
        <f>VLOOKUP($B434,GD_CHUNG!$B$5:$J$991,9,FALSE)</f>
        <v>0</v>
      </c>
      <c r="J434" s="226">
        <f>IF(COUNTBLANK(GD_CHAM_CONG!U434:AJ434)&gt;=16,1,0)</f>
        <v>0</v>
      </c>
      <c r="K434" s="109">
        <f>VLOOKUP(B434,GD_LCD_HS_LNS!$B$4:$E$1000,4,FALSE)</f>
        <v>3100000</v>
      </c>
      <c r="L434" s="109">
        <f t="shared" si="1"/>
        <v>248000</v>
      </c>
      <c r="M434" s="227">
        <f t="shared" si="2"/>
        <v>46500</v>
      </c>
      <c r="N434" s="227">
        <f t="shared" si="3"/>
        <v>31000</v>
      </c>
      <c r="O434" s="227">
        <f t="shared" si="4"/>
        <v>325500</v>
      </c>
      <c r="P434">
        <f>VLOOKUP(B434,GD_CHAM_CONG!$C$1:$BI$780,58,FALSE)</f>
        <v>0</v>
      </c>
      <c r="Q434">
        <f>VLOOKUP(B434,GD_CHAM_CONG!$C$1:$BJ$780,59,FALSE)</f>
        <v>0</v>
      </c>
    </row>
    <row r="435" spans="1:17" ht="14.25" x14ac:dyDescent="0.2">
      <c r="A435" s="49">
        <v>431</v>
      </c>
      <c r="B435" s="50">
        <f>GD_CHUNG!B435</f>
        <v>10773</v>
      </c>
      <c r="C435" s="50" t="str">
        <f>GD_CHUNG!C435</f>
        <v>Nguyễn Thị Mến</v>
      </c>
      <c r="D435" s="50" t="str">
        <f>GD_CHUNG!D435</f>
        <v>Nv VS MB</v>
      </c>
      <c r="E435" s="136"/>
      <c r="F435" s="138" t="str">
        <f>VLOOKUP($B435,GD_CHUNG!$B$5:$J$991,6,FALSE)</f>
        <v>HDKX</v>
      </c>
      <c r="G435" s="138">
        <f>VLOOKUP($B435,GD_CHUNG!$B$5:$J$991,7,FALSE)</f>
        <v>0</v>
      </c>
      <c r="H435" s="138">
        <f>VLOOKUP($B435,GD_CHUNG!$B$5:$J$991,8,FALSE)</f>
        <v>0</v>
      </c>
      <c r="I435" s="136">
        <f>VLOOKUP($B435,GD_CHUNG!$B$5:$J$991,9,FALSE)</f>
        <v>0</v>
      </c>
      <c r="J435" s="226">
        <f>IF(COUNTBLANK(GD_CHAM_CONG!U435:AJ435)&gt;=16,1,0)</f>
        <v>0</v>
      </c>
      <c r="K435" s="109">
        <f>VLOOKUP(B435,GD_LCD_HS_LNS!$B$4:$E$1000,4,FALSE)</f>
        <v>3100000</v>
      </c>
      <c r="L435" s="109">
        <f t="shared" si="1"/>
        <v>248000</v>
      </c>
      <c r="M435" s="227">
        <f t="shared" si="2"/>
        <v>46500</v>
      </c>
      <c r="N435" s="227">
        <f t="shared" si="3"/>
        <v>31000</v>
      </c>
      <c r="O435" s="227">
        <f t="shared" si="4"/>
        <v>325500</v>
      </c>
      <c r="P435">
        <f>VLOOKUP(B435,GD_CHAM_CONG!$C$1:$BI$780,58,FALSE)</f>
        <v>0</v>
      </c>
      <c r="Q435">
        <f>VLOOKUP(B435,GD_CHAM_CONG!$C$1:$BJ$780,59,FALSE)</f>
        <v>0</v>
      </c>
    </row>
    <row r="436" spans="1:17" ht="14.25" x14ac:dyDescent="0.2">
      <c r="A436" s="49">
        <v>432</v>
      </c>
      <c r="B436" s="50">
        <f>GD_CHUNG!B436</f>
        <v>10774</v>
      </c>
      <c r="C436" s="50" t="str">
        <f>GD_CHUNG!C436</f>
        <v>Lò Thị Phượng</v>
      </c>
      <c r="D436" s="50" t="str">
        <f>GD_CHUNG!D436</f>
        <v>Nv VS MB</v>
      </c>
      <c r="E436" s="136"/>
      <c r="F436" s="138" t="str">
        <f>VLOOKUP($B436,GD_CHUNG!$B$5:$J$991,6,FALSE)</f>
        <v>HDKX</v>
      </c>
      <c r="G436" s="138">
        <f>VLOOKUP($B436,GD_CHUNG!$B$5:$J$991,7,FALSE)</f>
        <v>0</v>
      </c>
      <c r="H436" s="138">
        <f>VLOOKUP($B436,GD_CHUNG!$B$5:$J$991,8,FALSE)</f>
        <v>0</v>
      </c>
      <c r="I436" s="136">
        <f>VLOOKUP($B436,GD_CHUNG!$B$5:$J$991,9,FALSE)</f>
        <v>0</v>
      </c>
      <c r="J436" s="226">
        <f>IF(COUNTBLANK(GD_CHAM_CONG!U436:AJ436)&gt;=16,1,0)</f>
        <v>0</v>
      </c>
      <c r="K436" s="109">
        <f>VLOOKUP(B436,GD_LCD_HS_LNS!$B$4:$E$1000,4,FALSE)</f>
        <v>3100000</v>
      </c>
      <c r="L436" s="109">
        <f t="shared" si="1"/>
        <v>0</v>
      </c>
      <c r="M436" s="227">
        <f t="shared" si="2"/>
        <v>0</v>
      </c>
      <c r="N436" s="227">
        <f t="shared" si="3"/>
        <v>0</v>
      </c>
      <c r="O436" s="227">
        <f t="shared" si="4"/>
        <v>0</v>
      </c>
      <c r="P436">
        <f>VLOOKUP(B436,GD_CHAM_CONG!$C$1:$BI$780,58,FALSE)</f>
        <v>27</v>
      </c>
      <c r="Q436">
        <f>VLOOKUP(B436,GD_CHAM_CONG!$C$1:$BJ$780,59,FALSE)</f>
        <v>0</v>
      </c>
    </row>
    <row r="437" spans="1:17" ht="14.25" x14ac:dyDescent="0.2">
      <c r="A437" s="49">
        <v>433</v>
      </c>
      <c r="B437" s="50">
        <f>GD_CHUNG!B437</f>
        <v>10775</v>
      </c>
      <c r="C437" s="50" t="str">
        <f>GD_CHUNG!C437</f>
        <v>Đặng Thị Thu Hường</v>
      </c>
      <c r="D437" s="50" t="str">
        <f>GD_CHUNG!D437</f>
        <v>Nv VS MB</v>
      </c>
      <c r="E437" s="136"/>
      <c r="F437" s="138" t="str">
        <f>VLOOKUP($B437,GD_CHUNG!$B$5:$J$991,6,FALSE)</f>
        <v>HDKX</v>
      </c>
      <c r="G437" s="138">
        <f>VLOOKUP($B437,GD_CHUNG!$B$5:$J$991,7,FALSE)</f>
        <v>0</v>
      </c>
      <c r="H437" s="138">
        <f>VLOOKUP($B437,GD_CHUNG!$B$5:$J$991,8,FALSE)</f>
        <v>0</v>
      </c>
      <c r="I437" s="136">
        <f>VLOOKUP($B437,GD_CHUNG!$B$5:$J$991,9,FALSE)</f>
        <v>0</v>
      </c>
      <c r="J437" s="226">
        <f>IF(COUNTBLANK(GD_CHAM_CONG!U437:AJ437)&gt;=16,1,0)</f>
        <v>0</v>
      </c>
      <c r="K437" s="109">
        <f>VLOOKUP(B437,GD_LCD_HS_LNS!$B$4:$E$1000,4,FALSE)</f>
        <v>4456000</v>
      </c>
      <c r="L437" s="109">
        <f t="shared" si="1"/>
        <v>356480</v>
      </c>
      <c r="M437" s="227">
        <f t="shared" si="2"/>
        <v>66840</v>
      </c>
      <c r="N437" s="227">
        <f t="shared" si="3"/>
        <v>44560</v>
      </c>
      <c r="O437" s="227">
        <f t="shared" si="4"/>
        <v>467880</v>
      </c>
      <c r="P437">
        <f>VLOOKUP(B437,GD_CHAM_CONG!$C$1:$BI$780,58,FALSE)</f>
        <v>0</v>
      </c>
      <c r="Q437">
        <f>VLOOKUP(B437,GD_CHAM_CONG!$C$1:$BJ$780,59,FALSE)</f>
        <v>0</v>
      </c>
    </row>
    <row r="438" spans="1:17" ht="14.25" x14ac:dyDescent="0.2">
      <c r="A438" s="49">
        <v>434</v>
      </c>
      <c r="B438" s="50">
        <f>GD_CHUNG!B438</f>
        <v>10776</v>
      </c>
      <c r="C438" s="50" t="str">
        <f>GD_CHUNG!C438</f>
        <v>Nguyễn Thị Thu</v>
      </c>
      <c r="D438" s="50" t="str">
        <f>GD_CHUNG!D438</f>
        <v>Nv VS MB</v>
      </c>
      <c r="E438" s="136"/>
      <c r="F438" s="138" t="str">
        <f>VLOOKUP($B438,GD_CHUNG!$B$5:$J$991,6,FALSE)</f>
        <v>HDKX</v>
      </c>
      <c r="G438" s="138">
        <f>VLOOKUP($B438,GD_CHUNG!$B$5:$J$991,7,FALSE)</f>
        <v>0</v>
      </c>
      <c r="H438" s="138">
        <f>VLOOKUP($B438,GD_CHUNG!$B$5:$J$991,8,FALSE)</f>
        <v>0</v>
      </c>
      <c r="I438" s="136">
        <f>VLOOKUP($B438,GD_CHUNG!$B$5:$J$991,9,FALSE)</f>
        <v>1</v>
      </c>
      <c r="J438" s="226">
        <f>IF(COUNTBLANK(GD_CHAM_CONG!U438:AJ438)&gt;=16,1,0)</f>
        <v>0</v>
      </c>
      <c r="K438" s="109">
        <f>VLOOKUP(B438,GD_LCD_HS_LNS!$B$4:$E$1000,4,FALSE)</f>
        <v>3100000</v>
      </c>
      <c r="L438" s="109">
        <f t="shared" si="1"/>
        <v>0</v>
      </c>
      <c r="M438" s="227">
        <f t="shared" si="2"/>
        <v>0</v>
      </c>
      <c r="N438" s="227">
        <f t="shared" si="3"/>
        <v>0</v>
      </c>
      <c r="O438" s="227">
        <f t="shared" si="4"/>
        <v>0</v>
      </c>
      <c r="P438">
        <f>VLOOKUP(B438,GD_CHAM_CONG!$C$1:$BI$780,58,FALSE)</f>
        <v>0</v>
      </c>
      <c r="Q438">
        <f>VLOOKUP(B438,GD_CHAM_CONG!$C$1:$BJ$780,59,FALSE)</f>
        <v>0</v>
      </c>
    </row>
    <row r="439" spans="1:17" ht="14.25" x14ac:dyDescent="0.2">
      <c r="A439" s="49">
        <v>435</v>
      </c>
      <c r="B439" s="50">
        <f>GD_CHUNG!B439</f>
        <v>10777</v>
      </c>
      <c r="C439" s="50" t="str">
        <f>GD_CHUNG!C439</f>
        <v>Nguyễn Thị Lý</v>
      </c>
      <c r="D439" s="50" t="str">
        <f>GD_CHUNG!D439</f>
        <v>Nv VS MB</v>
      </c>
      <c r="E439" s="136"/>
      <c r="F439" s="138" t="str">
        <f>VLOOKUP($B439,GD_CHUNG!$B$5:$J$991,6,FALSE)</f>
        <v>HDKX</v>
      </c>
      <c r="G439" s="138">
        <f>VLOOKUP($B439,GD_CHUNG!$B$5:$J$991,7,FALSE)</f>
        <v>0</v>
      </c>
      <c r="H439" s="138">
        <f>VLOOKUP($B439,GD_CHUNG!$B$5:$J$991,8,FALSE)</f>
        <v>0</v>
      </c>
      <c r="I439" s="136">
        <f>VLOOKUP($B439,GD_CHUNG!$B$5:$J$991,9,FALSE)</f>
        <v>0</v>
      </c>
      <c r="J439" s="226">
        <f>IF(COUNTBLANK(GD_CHAM_CONG!U439:AJ439)&gt;=16,1,0)</f>
        <v>0</v>
      </c>
      <c r="K439" s="109">
        <f>VLOOKUP(B439,GD_LCD_HS_LNS!$B$4:$E$1000,4,FALSE)</f>
        <v>3100000</v>
      </c>
      <c r="L439" s="109">
        <f t="shared" si="1"/>
        <v>248000</v>
      </c>
      <c r="M439" s="227">
        <f t="shared" si="2"/>
        <v>46500</v>
      </c>
      <c r="N439" s="227">
        <f t="shared" si="3"/>
        <v>31000</v>
      </c>
      <c r="O439" s="227">
        <f t="shared" si="4"/>
        <v>325500</v>
      </c>
      <c r="P439">
        <f>VLOOKUP(B439,GD_CHAM_CONG!$C$1:$BI$780,58,FALSE)</f>
        <v>0</v>
      </c>
      <c r="Q439">
        <f>VLOOKUP(B439,GD_CHAM_CONG!$C$1:$BJ$780,59,FALSE)</f>
        <v>0</v>
      </c>
    </row>
    <row r="440" spans="1:17" ht="14.25" x14ac:dyDescent="0.2">
      <c r="A440" s="49">
        <v>436</v>
      </c>
      <c r="B440" s="50">
        <f>GD_CHUNG!B440</f>
        <v>10780</v>
      </c>
      <c r="C440" s="50" t="str">
        <f>GD_CHUNG!C440</f>
        <v>Hoàng Hải Yến</v>
      </c>
      <c r="D440" s="50" t="str">
        <f>GD_CHUNG!D440</f>
        <v>Nv VS MB</v>
      </c>
      <c r="E440" s="136"/>
      <c r="F440" s="138" t="str">
        <f>VLOOKUP($B440,GD_CHUNG!$B$5:$J$991,6,FALSE)</f>
        <v>HDKX</v>
      </c>
      <c r="G440" s="138">
        <f>VLOOKUP($B440,GD_CHUNG!$B$5:$J$991,7,FALSE)</f>
        <v>0</v>
      </c>
      <c r="H440" s="138">
        <f>VLOOKUP($B440,GD_CHUNG!$B$5:$J$991,8,FALSE)</f>
        <v>0</v>
      </c>
      <c r="I440" s="136">
        <f>VLOOKUP($B440,GD_CHUNG!$B$5:$J$991,9,FALSE)</f>
        <v>0</v>
      </c>
      <c r="J440" s="226">
        <f>IF(COUNTBLANK(GD_CHAM_CONG!U440:AJ440)&gt;=16,1,0)</f>
        <v>0</v>
      </c>
      <c r="K440" s="109">
        <f>VLOOKUP(B440,GD_LCD_HS_LNS!$B$4:$E$1000,4,FALSE)</f>
        <v>3100000</v>
      </c>
      <c r="L440" s="109">
        <f t="shared" si="1"/>
        <v>248000</v>
      </c>
      <c r="M440" s="227">
        <f t="shared" si="2"/>
        <v>46500</v>
      </c>
      <c r="N440" s="227">
        <f t="shared" si="3"/>
        <v>31000</v>
      </c>
      <c r="O440" s="227">
        <f t="shared" si="4"/>
        <v>325500</v>
      </c>
      <c r="P440">
        <f>VLOOKUP(B440,GD_CHAM_CONG!$C$1:$BI$780,58,FALSE)</f>
        <v>0</v>
      </c>
      <c r="Q440">
        <f>VLOOKUP(B440,GD_CHAM_CONG!$C$1:$BJ$780,59,FALSE)</f>
        <v>0</v>
      </c>
    </row>
    <row r="441" spans="1:17" ht="14.25" x14ac:dyDescent="0.2">
      <c r="A441" s="49">
        <v>437</v>
      </c>
      <c r="B441" s="50">
        <f>GD_CHUNG!B441</f>
        <v>10781</v>
      </c>
      <c r="C441" s="50" t="str">
        <f>GD_CHUNG!C441</f>
        <v>Lê Phương Huyền</v>
      </c>
      <c r="D441" s="50" t="str">
        <f>GD_CHUNG!D441</f>
        <v>Nv VS MB</v>
      </c>
      <c r="E441" s="136"/>
      <c r="F441" s="138" t="str">
        <f>VLOOKUP($B441,GD_CHUNG!$B$5:$J$991,6,FALSE)</f>
        <v>HDKX</v>
      </c>
      <c r="G441" s="138">
        <f>VLOOKUP($B441,GD_CHUNG!$B$5:$J$991,7,FALSE)</f>
        <v>0</v>
      </c>
      <c r="H441" s="138">
        <f>VLOOKUP($B441,GD_CHUNG!$B$5:$J$991,8,FALSE)</f>
        <v>0</v>
      </c>
      <c r="I441" s="136">
        <f>VLOOKUP($B441,GD_CHUNG!$B$5:$J$991,9,FALSE)</f>
        <v>0</v>
      </c>
      <c r="J441" s="226">
        <f>IF(COUNTBLANK(GD_CHAM_CONG!U441:AJ441)&gt;=16,1,0)</f>
        <v>0</v>
      </c>
      <c r="K441" s="109">
        <f>VLOOKUP(B441,GD_LCD_HS_LNS!$B$4:$E$1000,4,FALSE)</f>
        <v>3100000</v>
      </c>
      <c r="L441" s="109">
        <f t="shared" si="1"/>
        <v>248000</v>
      </c>
      <c r="M441" s="227">
        <f t="shared" si="2"/>
        <v>46500</v>
      </c>
      <c r="N441" s="227">
        <f t="shared" si="3"/>
        <v>31000</v>
      </c>
      <c r="O441" s="227">
        <f t="shared" si="4"/>
        <v>325500</v>
      </c>
      <c r="P441">
        <f>VLOOKUP(B441,GD_CHAM_CONG!$C$1:$BI$780,58,FALSE)</f>
        <v>0</v>
      </c>
      <c r="Q441">
        <f>VLOOKUP(B441,GD_CHAM_CONG!$C$1:$BJ$780,59,FALSE)</f>
        <v>0</v>
      </c>
    </row>
    <row r="442" spans="1:17" ht="14.25" x14ac:dyDescent="0.2">
      <c r="A442" s="49">
        <v>438</v>
      </c>
      <c r="B442" s="50">
        <f>GD_CHUNG!B442</f>
        <v>10782</v>
      </c>
      <c r="C442" s="50" t="str">
        <f>GD_CHUNG!C442</f>
        <v>Phạm Thị Lan Phương</v>
      </c>
      <c r="D442" s="50" t="str">
        <f>GD_CHUNG!D442</f>
        <v>Nv VS MB</v>
      </c>
      <c r="E442" s="136"/>
      <c r="F442" s="138" t="str">
        <f>VLOOKUP($B442,GD_CHUNG!$B$5:$J$991,6,FALSE)</f>
        <v>HD3N</v>
      </c>
      <c r="G442" s="138">
        <f>VLOOKUP($B442,GD_CHUNG!$B$5:$J$991,7,FALSE)</f>
        <v>0</v>
      </c>
      <c r="H442" s="138">
        <f>VLOOKUP($B442,GD_CHUNG!$B$5:$J$991,8,FALSE)</f>
        <v>0</v>
      </c>
      <c r="I442" s="136">
        <f>VLOOKUP($B442,GD_CHUNG!$B$5:$J$991,9,FALSE)</f>
        <v>0</v>
      </c>
      <c r="J442" s="226">
        <f>IF(COUNTBLANK(GD_CHAM_CONG!U442:AJ442)&gt;=16,1,0)</f>
        <v>0</v>
      </c>
      <c r="K442" s="109">
        <f>VLOOKUP(B442,GD_LCD_HS_LNS!$B$4:$E$1000,4,FALSE)</f>
        <v>3100000</v>
      </c>
      <c r="L442" s="109">
        <f t="shared" si="1"/>
        <v>248000</v>
      </c>
      <c r="M442" s="227">
        <f t="shared" si="2"/>
        <v>46500</v>
      </c>
      <c r="N442" s="227">
        <f t="shared" si="3"/>
        <v>31000</v>
      </c>
      <c r="O442" s="227">
        <f t="shared" si="4"/>
        <v>325500</v>
      </c>
      <c r="P442">
        <f>VLOOKUP(B442,GD_CHAM_CONG!$C$1:$BI$780,58,FALSE)</f>
        <v>0</v>
      </c>
      <c r="Q442">
        <f>VLOOKUP(B442,GD_CHAM_CONG!$C$1:$BJ$780,59,FALSE)</f>
        <v>0</v>
      </c>
    </row>
    <row r="443" spans="1:17" ht="14.25" x14ac:dyDescent="0.2">
      <c r="A443" s="49">
        <v>439</v>
      </c>
      <c r="B443" s="50">
        <f>GD_CHUNG!B443</f>
        <v>10783</v>
      </c>
      <c r="C443" s="50" t="str">
        <f>GD_CHUNG!C443</f>
        <v>Phạm Thị Thúy Ngà</v>
      </c>
      <c r="D443" s="50" t="str">
        <f>GD_CHUNG!D443</f>
        <v>Nv VS MB</v>
      </c>
      <c r="E443" s="136"/>
      <c r="F443" s="138" t="str">
        <f>VLOOKUP($B443,GD_CHUNG!$B$5:$J$991,6,FALSE)</f>
        <v>HDKX</v>
      </c>
      <c r="G443" s="138">
        <f>VLOOKUP($B443,GD_CHUNG!$B$5:$J$991,7,FALSE)</f>
        <v>0</v>
      </c>
      <c r="H443" s="138">
        <f>VLOOKUP($B443,GD_CHUNG!$B$5:$J$991,8,FALSE)</f>
        <v>0</v>
      </c>
      <c r="I443" s="136">
        <f>VLOOKUP($B443,GD_CHUNG!$B$5:$J$991,9,FALSE)</f>
        <v>0</v>
      </c>
      <c r="J443" s="226">
        <f>IF(COUNTBLANK(GD_CHAM_CONG!U443:AJ443)&gt;=16,1,0)</f>
        <v>0</v>
      </c>
      <c r="K443" s="109">
        <f>VLOOKUP(B443,GD_LCD_HS_LNS!$B$4:$E$1000,4,FALSE)</f>
        <v>3720000</v>
      </c>
      <c r="L443" s="109">
        <f t="shared" si="1"/>
        <v>297600</v>
      </c>
      <c r="M443" s="227">
        <f t="shared" si="2"/>
        <v>55800</v>
      </c>
      <c r="N443" s="227">
        <f t="shared" si="3"/>
        <v>37200</v>
      </c>
      <c r="O443" s="227">
        <f t="shared" si="4"/>
        <v>390600</v>
      </c>
      <c r="P443">
        <f>VLOOKUP(B443,GD_CHAM_CONG!$C$1:$BI$780,58,FALSE)</f>
        <v>0</v>
      </c>
      <c r="Q443">
        <f>VLOOKUP(B443,GD_CHAM_CONG!$C$1:$BJ$780,59,FALSE)</f>
        <v>0</v>
      </c>
    </row>
    <row r="444" spans="1:17" ht="14.25" x14ac:dyDescent="0.2">
      <c r="A444" s="49">
        <v>440</v>
      </c>
      <c r="B444" s="50">
        <f>GD_CHUNG!B444</f>
        <v>11769</v>
      </c>
      <c r="C444" s="50" t="str">
        <f>GD_CHUNG!C444</f>
        <v>Ngô Thị Hường</v>
      </c>
      <c r="D444" s="50" t="str">
        <f>GD_CHUNG!D444</f>
        <v>Nv VS MB</v>
      </c>
      <c r="E444" s="136"/>
      <c r="F444" s="138" t="str">
        <f>VLOOKUP($B444,GD_CHUNG!$B$5:$J$991,6,FALSE)</f>
        <v>HD3N</v>
      </c>
      <c r="G444" s="138">
        <f>VLOOKUP($B444,GD_CHUNG!$B$5:$J$991,7,FALSE)</f>
        <v>0</v>
      </c>
      <c r="H444" s="138">
        <f>VLOOKUP($B444,GD_CHUNG!$B$5:$J$991,8,FALSE)</f>
        <v>0</v>
      </c>
      <c r="I444" s="136">
        <f>VLOOKUP($B444,GD_CHUNG!$B$5:$J$991,9,FALSE)</f>
        <v>0</v>
      </c>
      <c r="J444" s="226">
        <f>IF(COUNTBLANK(GD_CHAM_CONG!U444:AJ444)&gt;=16,1,0)</f>
        <v>0</v>
      </c>
      <c r="K444" s="109">
        <f>VLOOKUP(B444,GD_LCD_HS_LNS!$B$4:$E$1000,4,FALSE)</f>
        <v>3100000</v>
      </c>
      <c r="L444" s="109">
        <f t="shared" si="1"/>
        <v>248000</v>
      </c>
      <c r="M444" s="227">
        <f t="shared" si="2"/>
        <v>46500</v>
      </c>
      <c r="N444" s="227">
        <f t="shared" si="3"/>
        <v>31000</v>
      </c>
      <c r="O444" s="227">
        <f t="shared" si="4"/>
        <v>325500</v>
      </c>
      <c r="P444">
        <f>VLOOKUP(B444,GD_CHAM_CONG!$C$1:$BI$780,58,FALSE)</f>
        <v>0</v>
      </c>
      <c r="Q444">
        <f>VLOOKUP(B444,GD_CHAM_CONG!$C$1:$BJ$780,59,FALSE)</f>
        <v>0</v>
      </c>
    </row>
    <row r="445" spans="1:17" ht="14.25" x14ac:dyDescent="0.2">
      <c r="A445" s="49">
        <v>441</v>
      </c>
      <c r="B445" s="50">
        <f>GD_CHUNG!B445</f>
        <v>201502</v>
      </c>
      <c r="C445" s="50" t="str">
        <f>GD_CHUNG!C445</f>
        <v>Nguyễn Thị Khánh</v>
      </c>
      <c r="D445" s="50" t="str">
        <f>GD_CHUNG!D445</f>
        <v>Nhân viên VSMB</v>
      </c>
      <c r="E445" s="136"/>
      <c r="F445" s="138" t="str">
        <f>VLOOKUP($B445,GD_CHUNG!$B$5:$J$991,6,FALSE)</f>
        <v>HD1N</v>
      </c>
      <c r="G445" s="138">
        <f>VLOOKUP($B445,GD_CHUNG!$B$5:$J$991,7,FALSE)</f>
        <v>0</v>
      </c>
      <c r="H445" s="138">
        <f>VLOOKUP($B445,GD_CHUNG!$B$5:$J$991,8,FALSE)</f>
        <v>0</v>
      </c>
      <c r="I445" s="136">
        <f>VLOOKUP($B445,GD_CHUNG!$B$5:$J$991,9,FALSE)</f>
        <v>0</v>
      </c>
      <c r="J445" s="226">
        <f>IF(COUNTBLANK(GD_CHAM_CONG!U445:AJ445)&gt;=16,1,0)</f>
        <v>0</v>
      </c>
      <c r="K445" s="109">
        <f>VLOOKUP(B445,GD_LCD_HS_LNS!$B$4:$E$1000,4,FALSE)</f>
        <v>3100000</v>
      </c>
      <c r="L445" s="109">
        <f t="shared" si="1"/>
        <v>248000</v>
      </c>
      <c r="M445" s="227">
        <f t="shared" si="2"/>
        <v>46500</v>
      </c>
      <c r="N445" s="227">
        <f t="shared" si="3"/>
        <v>31000</v>
      </c>
      <c r="O445" s="227">
        <f t="shared" si="4"/>
        <v>325500</v>
      </c>
      <c r="P445">
        <f>VLOOKUP(B445,GD_CHAM_CONG!$C$1:$BI$780,58,FALSE)</f>
        <v>0</v>
      </c>
      <c r="Q445">
        <f>VLOOKUP(B445,GD_CHAM_CONG!$C$1:$BJ$780,59,FALSE)</f>
        <v>0</v>
      </c>
    </row>
    <row r="446" spans="1:17" ht="14.25" x14ac:dyDescent="0.2">
      <c r="A446" s="49">
        <v>442</v>
      </c>
      <c r="B446" s="50">
        <f>GD_CHUNG!B446</f>
        <v>13728</v>
      </c>
      <c r="C446" s="50" t="str">
        <f>GD_CHUNG!C446</f>
        <v>Nguyễn Thị Thanh</v>
      </c>
      <c r="D446" s="50" t="str">
        <f>GD_CHUNG!D446</f>
        <v>Nv vệ sinh</v>
      </c>
      <c r="E446" s="136"/>
      <c r="F446" s="138" t="str">
        <f>VLOOKUP($B446,GD_CHUNG!$B$5:$J$991,6,FALSE)</f>
        <v>HDTV</v>
      </c>
      <c r="G446" s="138">
        <f>VLOOKUP($B446,GD_CHUNG!$B$5:$J$991,7,FALSE)</f>
        <v>1</v>
      </c>
      <c r="H446" s="138">
        <f>VLOOKUP($B446,GD_CHUNG!$B$5:$J$991,8,FALSE)</f>
        <v>0</v>
      </c>
      <c r="I446" s="138">
        <f>VLOOKUP($B446,GD_CHUNG!$B$5:$J$991,9,FALSE)</f>
        <v>0</v>
      </c>
      <c r="J446" s="226">
        <f>IF(COUNTBLANK(GD_CHAM_CONG!U446:AJ446)&gt;=16,1,0)</f>
        <v>0</v>
      </c>
      <c r="K446" s="109">
        <f>VLOOKUP(B446,GD_LCD_HS_LNS!$B$4:$E$1000,4,FALSE)</f>
        <v>3100000</v>
      </c>
      <c r="L446" s="109">
        <f t="shared" si="1"/>
        <v>0</v>
      </c>
      <c r="M446" s="227">
        <f t="shared" si="2"/>
        <v>0</v>
      </c>
      <c r="N446" s="227">
        <f t="shared" si="3"/>
        <v>0</v>
      </c>
      <c r="O446" s="227">
        <f t="shared" si="4"/>
        <v>0</v>
      </c>
      <c r="P446">
        <f>VLOOKUP(B446,GD_CHAM_CONG!$C$1:$BI$780,58,FALSE)</f>
        <v>0</v>
      </c>
      <c r="Q446">
        <f>VLOOKUP(B446,GD_CHAM_CONG!$C$1:$BJ$780,59,FALSE)</f>
        <v>0</v>
      </c>
    </row>
    <row r="447" spans="1:17" ht="14.25" x14ac:dyDescent="0.2">
      <c r="A447" s="49">
        <v>443</v>
      </c>
      <c r="B447" s="50">
        <f>GD_CHUNG!B447</f>
        <v>13745</v>
      </c>
      <c r="C447" s="50" t="str">
        <f>GD_CHUNG!C447</f>
        <v>Nguyễn Thị Hoài Hương</v>
      </c>
      <c r="D447" s="50" t="str">
        <f>GD_CHUNG!D447</f>
        <v>Nv vệ sinh</v>
      </c>
      <c r="E447" s="136"/>
      <c r="F447" s="138" t="str">
        <f>VLOOKUP($B447,GD_CHUNG!$B$5:$J$991,6,FALSE)</f>
        <v>HDTV</v>
      </c>
      <c r="G447" s="138">
        <f>VLOOKUP($B447,GD_CHUNG!$B$5:$J$991,7,FALSE)</f>
        <v>1</v>
      </c>
      <c r="H447" s="138">
        <f>VLOOKUP($B447,GD_CHUNG!$B$5:$J$991,8,FALSE)</f>
        <v>0</v>
      </c>
      <c r="I447" s="138">
        <f>VLOOKUP($B447,GD_CHUNG!$B$5:$J$991,9,FALSE)</f>
        <v>0</v>
      </c>
      <c r="J447" s="226">
        <f>IF(COUNTBLANK(GD_CHAM_CONG!U447:AJ447)&gt;=16,1,0)</f>
        <v>0</v>
      </c>
      <c r="K447" s="109">
        <f>VLOOKUP(B447,GD_LCD_HS_LNS!$B$4:$E$1000,4,FALSE)</f>
        <v>3100000</v>
      </c>
      <c r="L447" s="109">
        <f t="shared" si="1"/>
        <v>0</v>
      </c>
      <c r="M447" s="227">
        <f t="shared" si="2"/>
        <v>0</v>
      </c>
      <c r="N447" s="227">
        <f t="shared" si="3"/>
        <v>0</v>
      </c>
      <c r="O447" s="227">
        <f t="shared" si="4"/>
        <v>0</v>
      </c>
      <c r="P447">
        <f>VLOOKUP(B447,GD_CHAM_CONG!$C$1:$BI$780,58,FALSE)</f>
        <v>0</v>
      </c>
      <c r="Q447">
        <f>VLOOKUP(B447,GD_CHAM_CONG!$C$1:$BJ$780,59,FALSE)</f>
        <v>0</v>
      </c>
    </row>
    <row r="448" spans="1:17" ht="14.25" x14ac:dyDescent="0.2">
      <c r="A448" s="49">
        <v>444</v>
      </c>
      <c r="B448" s="50">
        <f>GD_CHUNG!B448</f>
        <v>13746</v>
      </c>
      <c r="C448" s="50" t="str">
        <f>GD_CHUNG!C448</f>
        <v>Nguyễn Minh Tuấn</v>
      </c>
      <c r="D448" s="50" t="str">
        <f>GD_CHUNG!D448</f>
        <v>Nv vệ sinh</v>
      </c>
      <c r="E448" s="136"/>
      <c r="F448" s="138" t="str">
        <f>VLOOKUP($B448,GD_CHUNG!$B$5:$J$991,6,FALSE)</f>
        <v>HDTV</v>
      </c>
      <c r="G448" s="138">
        <f>VLOOKUP($B448,GD_CHUNG!$B$5:$J$991,7,FALSE)</f>
        <v>1</v>
      </c>
      <c r="H448" s="138">
        <f>VLOOKUP($B448,GD_CHUNG!$B$5:$J$991,8,FALSE)</f>
        <v>0</v>
      </c>
      <c r="I448" s="138">
        <f>VLOOKUP($B448,GD_CHUNG!$B$5:$J$991,9,FALSE)</f>
        <v>0</v>
      </c>
      <c r="J448" s="226">
        <f>IF(COUNTBLANK(GD_CHAM_CONG!U448:AJ448)&gt;=16,1,0)</f>
        <v>0</v>
      </c>
      <c r="K448" s="109">
        <f>VLOOKUP(B448,GD_LCD_HS_LNS!$B$4:$E$1000,4,FALSE)</f>
        <v>3100000</v>
      </c>
      <c r="L448" s="109">
        <f t="shared" si="1"/>
        <v>0</v>
      </c>
      <c r="M448" s="227">
        <f t="shared" si="2"/>
        <v>0</v>
      </c>
      <c r="N448" s="227">
        <f t="shared" si="3"/>
        <v>0</v>
      </c>
      <c r="O448" s="227">
        <f t="shared" si="4"/>
        <v>0</v>
      </c>
      <c r="P448">
        <f>VLOOKUP(B448,GD_CHAM_CONG!$C$1:$BI$780,58,FALSE)</f>
        <v>0</v>
      </c>
      <c r="Q448">
        <f>VLOOKUP(B448,GD_CHAM_CONG!$C$1:$BJ$780,59,FALSE)</f>
        <v>0</v>
      </c>
    </row>
    <row r="449" spans="1:17" ht="14.25" x14ac:dyDescent="0.2">
      <c r="A449" s="49">
        <v>445</v>
      </c>
      <c r="B449" s="50">
        <f>GD_CHUNG!B449</f>
        <v>13747</v>
      </c>
      <c r="C449" s="50" t="str">
        <f>GD_CHUNG!C449</f>
        <v>Nguyễn Thị Liên</v>
      </c>
      <c r="D449" s="50" t="str">
        <f>GD_CHUNG!D449</f>
        <v>Nv vệ sinh</v>
      </c>
      <c r="E449" s="136"/>
      <c r="F449" s="138" t="str">
        <f>VLOOKUP($B449,GD_CHUNG!$B$5:$J$991,6,FALSE)</f>
        <v>HDTV</v>
      </c>
      <c r="G449" s="138">
        <f>VLOOKUP($B449,GD_CHUNG!$B$5:$J$991,7,FALSE)</f>
        <v>1</v>
      </c>
      <c r="H449" s="138">
        <f>VLOOKUP($B449,GD_CHUNG!$B$5:$J$991,8,FALSE)</f>
        <v>0</v>
      </c>
      <c r="I449" s="138">
        <f>VLOOKUP($B449,GD_CHUNG!$B$5:$J$991,9,FALSE)</f>
        <v>0</v>
      </c>
      <c r="J449" s="226">
        <f>IF(COUNTBLANK(GD_CHAM_CONG!U449:AJ449)&gt;=16,1,0)</f>
        <v>0</v>
      </c>
      <c r="K449" s="109">
        <f>VLOOKUP(B449,GD_LCD_HS_LNS!$B$4:$E$1000,4,FALSE)</f>
        <v>3100000</v>
      </c>
      <c r="L449" s="109">
        <f t="shared" si="1"/>
        <v>0</v>
      </c>
      <c r="M449" s="227">
        <f t="shared" si="2"/>
        <v>0</v>
      </c>
      <c r="N449" s="227">
        <f t="shared" si="3"/>
        <v>0</v>
      </c>
      <c r="O449" s="227">
        <f t="shared" si="4"/>
        <v>0</v>
      </c>
      <c r="P449">
        <f>VLOOKUP(B449,GD_CHAM_CONG!$C$1:$BI$780,58,FALSE)</f>
        <v>0</v>
      </c>
      <c r="Q449">
        <f>VLOOKUP(B449,GD_CHAM_CONG!$C$1:$BJ$780,59,FALSE)</f>
        <v>0</v>
      </c>
    </row>
    <row r="450" spans="1:17" ht="14.25" x14ac:dyDescent="0.2">
      <c r="A450" s="49">
        <v>446</v>
      </c>
      <c r="B450" s="50">
        <f>GD_CHUNG!B450</f>
        <v>13748</v>
      </c>
      <c r="C450" s="50" t="str">
        <f>GD_CHUNG!C450</f>
        <v>Thiều Thị Thu Lan</v>
      </c>
      <c r="D450" s="50" t="str">
        <f>GD_CHUNG!D450</f>
        <v>Nv vệ sinh</v>
      </c>
      <c r="E450" s="136"/>
      <c r="F450" s="138" t="str">
        <f>VLOOKUP($B450,GD_CHUNG!$B$5:$J$991,6,FALSE)</f>
        <v>HDTV</v>
      </c>
      <c r="G450" s="138">
        <f>VLOOKUP($B450,GD_CHUNG!$B$5:$J$991,7,FALSE)</f>
        <v>1</v>
      </c>
      <c r="H450" s="138">
        <f>VLOOKUP($B450,GD_CHUNG!$B$5:$J$991,8,FALSE)</f>
        <v>0</v>
      </c>
      <c r="I450" s="138">
        <f>VLOOKUP($B450,GD_CHUNG!$B$5:$J$991,9,FALSE)</f>
        <v>0</v>
      </c>
      <c r="J450" s="226">
        <f>IF(COUNTBLANK(GD_CHAM_CONG!U450:AJ450)&gt;=16,1,0)</f>
        <v>0</v>
      </c>
      <c r="K450" s="109">
        <f>VLOOKUP(B450,GD_LCD_HS_LNS!$B$4:$E$1000,4,FALSE)</f>
        <v>3100000</v>
      </c>
      <c r="L450" s="109">
        <f t="shared" si="1"/>
        <v>0</v>
      </c>
      <c r="M450" s="227">
        <f t="shared" si="2"/>
        <v>0</v>
      </c>
      <c r="N450" s="227">
        <f t="shared" si="3"/>
        <v>0</v>
      </c>
      <c r="O450" s="227">
        <f t="shared" si="4"/>
        <v>0</v>
      </c>
      <c r="P450">
        <f>VLOOKUP(B450,GD_CHAM_CONG!$C$1:$BI$780,58,FALSE)</f>
        <v>0</v>
      </c>
      <c r="Q450">
        <f>VLOOKUP(B450,GD_CHAM_CONG!$C$1:$BJ$780,59,FALSE)</f>
        <v>0</v>
      </c>
    </row>
    <row r="451" spans="1:17" ht="14.25" x14ac:dyDescent="0.2">
      <c r="A451" s="49">
        <v>447</v>
      </c>
      <c r="B451" s="50">
        <f>GD_CHUNG!B451</f>
        <v>13749</v>
      </c>
      <c r="C451" s="50" t="str">
        <f>GD_CHUNG!C451</f>
        <v>Chu Phương Thảo</v>
      </c>
      <c r="D451" s="50" t="str">
        <f>GD_CHUNG!D451</f>
        <v>Nv vệ sinh</v>
      </c>
      <c r="E451" s="136"/>
      <c r="F451" s="138" t="str">
        <f>VLOOKUP($B451,GD_CHUNG!$B$5:$J$991,6,FALSE)</f>
        <v>HDTV</v>
      </c>
      <c r="G451" s="138">
        <f>VLOOKUP($B451,GD_CHUNG!$B$5:$J$991,7,FALSE)</f>
        <v>1</v>
      </c>
      <c r="H451" s="138">
        <f>VLOOKUP($B451,GD_CHUNG!$B$5:$J$991,8,FALSE)</f>
        <v>0</v>
      </c>
      <c r="I451" s="138">
        <f>VLOOKUP($B451,GD_CHUNG!$B$5:$J$991,9,FALSE)</f>
        <v>0</v>
      </c>
      <c r="J451" s="226">
        <f>IF(COUNTBLANK(GD_CHAM_CONG!U451:AJ451)&gt;=16,1,0)</f>
        <v>0</v>
      </c>
      <c r="K451" s="109">
        <f>VLOOKUP(B451,GD_LCD_HS_LNS!$B$4:$E$1000,4,FALSE)</f>
        <v>3100000</v>
      </c>
      <c r="L451" s="109">
        <f t="shared" si="1"/>
        <v>0</v>
      </c>
      <c r="M451" s="227">
        <f t="shared" si="2"/>
        <v>0</v>
      </c>
      <c r="N451" s="227">
        <f t="shared" si="3"/>
        <v>0</v>
      </c>
      <c r="O451" s="227">
        <f t="shared" si="4"/>
        <v>0</v>
      </c>
      <c r="P451">
        <f>VLOOKUP(B451,GD_CHAM_CONG!$C$1:$BI$780,58,FALSE)</f>
        <v>0</v>
      </c>
      <c r="Q451">
        <f>VLOOKUP(B451,GD_CHAM_CONG!$C$1:$BJ$780,59,FALSE)</f>
        <v>0</v>
      </c>
    </row>
    <row r="452" spans="1:17" ht="14.25" x14ac:dyDescent="0.2">
      <c r="A452" s="49">
        <v>448</v>
      </c>
      <c r="B452" s="50">
        <f>GD_CHUNG!B452</f>
        <v>11082</v>
      </c>
      <c r="C452" s="50" t="str">
        <f>GD_CHUNG!C452</f>
        <v>Hoàng Trung Dũng</v>
      </c>
      <c r="D452" s="50" t="str">
        <f>GD_CHUNG!D452</f>
        <v>CV Kỹ thuật</v>
      </c>
      <c r="E452" s="136"/>
      <c r="F452" s="138" t="str">
        <f>VLOOKUP($B452,GD_CHUNG!$B$5:$J$991,6,FALSE)</f>
        <v>HD3N</v>
      </c>
      <c r="G452" s="138">
        <f>VLOOKUP($B452,GD_CHUNG!$B$5:$J$991,7,FALSE)</f>
        <v>0</v>
      </c>
      <c r="H452" s="138">
        <f>VLOOKUP($B452,GD_CHUNG!$B$5:$J$991,8,FALSE)</f>
        <v>0</v>
      </c>
      <c r="I452" s="136">
        <f>VLOOKUP($B452,GD_CHUNG!$B$5:$J$991,9,FALSE)</f>
        <v>0</v>
      </c>
      <c r="J452" s="226">
        <f>IF(COUNTBLANK(GD_CHAM_CONG!U452:AJ452)&gt;=16,1,0)</f>
        <v>0</v>
      </c>
      <c r="K452" s="109">
        <f>VLOOKUP(B452,GD_LCD_HS_LNS!$B$4:$E$1000,4,FALSE)</f>
        <v>4534000</v>
      </c>
      <c r="L452" s="109">
        <f t="shared" si="1"/>
        <v>362720</v>
      </c>
      <c r="M452" s="227">
        <f t="shared" si="2"/>
        <v>68010</v>
      </c>
      <c r="N452" s="227">
        <f t="shared" si="3"/>
        <v>45340</v>
      </c>
      <c r="O452" s="227">
        <f t="shared" si="4"/>
        <v>476070</v>
      </c>
      <c r="P452">
        <f>VLOOKUP(B452,GD_CHAM_CONG!$C$1:$BI$780,58,FALSE)</f>
        <v>0</v>
      </c>
      <c r="Q452">
        <f>VLOOKUP(B452,GD_CHAM_CONG!$C$1:$BJ$780,59,FALSE)</f>
        <v>0</v>
      </c>
    </row>
    <row r="453" spans="1:17" ht="14.25" x14ac:dyDescent="0.2">
      <c r="A453" s="49">
        <v>449</v>
      </c>
      <c r="B453" s="50">
        <f>GD_CHUNG!B453</f>
        <v>11083</v>
      </c>
      <c r="C453" s="50" t="str">
        <f>GD_CHUNG!C453</f>
        <v>Bùi Văn Nam</v>
      </c>
      <c r="D453" s="50" t="str">
        <f>GD_CHUNG!D453</f>
        <v>CV Kỹ thuật</v>
      </c>
      <c r="E453" s="136"/>
      <c r="F453" s="138" t="str">
        <f>VLOOKUP($B453,GD_CHUNG!$B$5:$J$991,6,FALSE)</f>
        <v>HD3N</v>
      </c>
      <c r="G453" s="138">
        <f>VLOOKUP($B453,GD_CHUNG!$B$5:$J$991,7,FALSE)</f>
        <v>0</v>
      </c>
      <c r="H453" s="138">
        <f>VLOOKUP($B453,GD_CHUNG!$B$5:$J$991,8,FALSE)</f>
        <v>0</v>
      </c>
      <c r="I453" s="136">
        <f>VLOOKUP($B453,GD_CHUNG!$B$5:$J$991,9,FALSE)</f>
        <v>0</v>
      </c>
      <c r="J453" s="226">
        <f>IF(COUNTBLANK(GD_CHAM_CONG!U453:AJ453)&gt;=16,1,0)</f>
        <v>0</v>
      </c>
      <c r="K453" s="109">
        <f>VLOOKUP(B453,GD_LCD_HS_LNS!$B$4:$E$1000,4,FALSE)</f>
        <v>4534000</v>
      </c>
      <c r="L453" s="109">
        <f t="shared" si="1"/>
        <v>362720</v>
      </c>
      <c r="M453" s="227">
        <f t="shared" si="2"/>
        <v>68010</v>
      </c>
      <c r="N453" s="227">
        <f t="shared" si="3"/>
        <v>45340</v>
      </c>
      <c r="O453" s="227">
        <f t="shared" si="4"/>
        <v>476070</v>
      </c>
      <c r="P453">
        <f>VLOOKUP(B453,GD_CHAM_CONG!$C$1:$BI$780,58,FALSE)</f>
        <v>0</v>
      </c>
      <c r="Q453">
        <f>VLOOKUP(B453,GD_CHAM_CONG!$C$1:$BJ$780,59,FALSE)</f>
        <v>0</v>
      </c>
    </row>
    <row r="454" spans="1:17" ht="14.25" x14ac:dyDescent="0.2">
      <c r="A454" s="49">
        <v>450</v>
      </c>
      <c r="B454" s="50">
        <f>GD_CHUNG!B454</f>
        <v>10643</v>
      </c>
      <c r="C454" s="50" t="str">
        <f>GD_CHUNG!C454</f>
        <v>Nguyễn Văn Thành</v>
      </c>
      <c r="D454" s="50" t="str">
        <f>GD_CHUNG!D454</f>
        <v>KTV mặt đất</v>
      </c>
      <c r="E454" s="136"/>
      <c r="F454" s="138" t="str">
        <f>VLOOKUP($B454,GD_CHUNG!$B$5:$J$991,6,FALSE)</f>
        <v>HDKX</v>
      </c>
      <c r="G454" s="138">
        <f>VLOOKUP($B454,GD_CHUNG!$B$5:$J$991,7,FALSE)</f>
        <v>0</v>
      </c>
      <c r="H454" s="138">
        <f>VLOOKUP($B454,GD_CHUNG!$B$5:$J$991,8,FALSE)</f>
        <v>0</v>
      </c>
      <c r="I454" s="136">
        <f>VLOOKUP($B454,GD_CHUNG!$B$5:$J$991,9,FALSE)</f>
        <v>0</v>
      </c>
      <c r="J454" s="226">
        <f>IF(COUNTBLANK(GD_CHAM_CONG!U454:AJ454)&gt;=16,1,0)</f>
        <v>0</v>
      </c>
      <c r="K454" s="109">
        <f>VLOOKUP(B454,GD_LCD_HS_LNS!$B$4:$E$1000,4,FALSE)</f>
        <v>3856000</v>
      </c>
      <c r="L454" s="109">
        <f t="shared" si="1"/>
        <v>308480</v>
      </c>
      <c r="M454" s="227">
        <f t="shared" si="2"/>
        <v>57840</v>
      </c>
      <c r="N454" s="227">
        <f t="shared" si="3"/>
        <v>38560</v>
      </c>
      <c r="O454" s="227">
        <f t="shared" si="4"/>
        <v>404880</v>
      </c>
      <c r="P454">
        <f>VLOOKUP(B454,GD_CHAM_CONG!$C$1:$BI$780,58,FALSE)</f>
        <v>0</v>
      </c>
      <c r="Q454">
        <f>VLOOKUP(B454,GD_CHAM_CONG!$C$1:$BJ$780,59,FALSE)</f>
        <v>0</v>
      </c>
    </row>
    <row r="455" spans="1:17" ht="14.25" x14ac:dyDescent="0.2">
      <c r="A455" s="49">
        <v>451</v>
      </c>
      <c r="B455" s="50">
        <f>GD_CHUNG!B455</f>
        <v>13049</v>
      </c>
      <c r="C455" s="50" t="str">
        <f>GD_CHUNG!C455</f>
        <v>Nguyễn Đức Anh</v>
      </c>
      <c r="D455" s="50" t="str">
        <f>GD_CHUNG!D455</f>
        <v>Nhân viên kỹ thuật</v>
      </c>
      <c r="E455" s="136"/>
      <c r="F455" s="138" t="str">
        <f>VLOOKUP($B455,GD_CHUNG!$B$5:$J$991,6,FALSE)</f>
        <v>HD3N</v>
      </c>
      <c r="G455" s="138">
        <f>VLOOKUP($B455,GD_CHUNG!$B$5:$J$991,7,FALSE)</f>
        <v>0</v>
      </c>
      <c r="H455" s="138">
        <f>VLOOKUP($B455,GD_CHUNG!$B$5:$J$991,8,FALSE)</f>
        <v>0</v>
      </c>
      <c r="I455" s="136">
        <f>VLOOKUP($B455,GD_CHUNG!$B$5:$J$991,9,FALSE)</f>
        <v>0</v>
      </c>
      <c r="J455" s="226">
        <f>IF(COUNTBLANK(GD_CHAM_CONG!U455:AJ455)&gt;=16,1,0)</f>
        <v>0</v>
      </c>
      <c r="K455" s="109">
        <f>VLOOKUP(B455,GD_LCD_HS_LNS!$B$4:$E$1000,4,FALSE)</f>
        <v>4166000</v>
      </c>
      <c r="L455" s="109">
        <f t="shared" si="1"/>
        <v>333280</v>
      </c>
      <c r="M455" s="227">
        <f t="shared" si="2"/>
        <v>62490</v>
      </c>
      <c r="N455" s="227">
        <f t="shared" si="3"/>
        <v>41660</v>
      </c>
      <c r="O455" s="227">
        <f t="shared" si="4"/>
        <v>437430</v>
      </c>
      <c r="P455">
        <f>VLOOKUP(B455,GD_CHAM_CONG!$C$1:$BI$780,58,FALSE)</f>
        <v>0</v>
      </c>
      <c r="Q455">
        <f>VLOOKUP(B455,GD_CHAM_CONG!$C$1:$BJ$780,59,FALSE)</f>
        <v>0</v>
      </c>
    </row>
    <row r="456" spans="1:17" ht="14.25" x14ac:dyDescent="0.2">
      <c r="A456" s="49">
        <v>452</v>
      </c>
      <c r="B456" s="50">
        <f>GD_CHUNG!B456</f>
        <v>10595</v>
      </c>
      <c r="C456" s="50" t="str">
        <f>GD_CHUNG!C456</f>
        <v>Lê Thị Mai</v>
      </c>
      <c r="D456" s="50" t="str">
        <f>GD_CHUNG!D456</f>
        <v>Nhân viên kế toán</v>
      </c>
      <c r="E456" s="136"/>
      <c r="F456" s="138" t="str">
        <f>VLOOKUP($B456,GD_CHUNG!$B$5:$J$991,6,FALSE)</f>
        <v>HDKX</v>
      </c>
      <c r="G456" s="138">
        <f>VLOOKUP($B456,GD_CHUNG!$B$5:$J$991,7,FALSE)</f>
        <v>0</v>
      </c>
      <c r="H456" s="138">
        <f>VLOOKUP($B456,GD_CHUNG!$B$5:$J$991,8,FALSE)</f>
        <v>0</v>
      </c>
      <c r="I456" s="136">
        <f>VLOOKUP($B456,GD_CHUNG!$B$5:$J$991,9,FALSE)</f>
        <v>0</v>
      </c>
      <c r="J456" s="226">
        <f>IF(COUNTBLANK(GD_CHAM_CONG!U456:AJ456)&gt;=16,1,0)</f>
        <v>0</v>
      </c>
      <c r="K456" s="109">
        <f>VLOOKUP(B456,GD_LCD_HS_LNS!$B$4:$E$1000,4,FALSE)</f>
        <v>3488000</v>
      </c>
      <c r="L456" s="109">
        <f t="shared" si="1"/>
        <v>279040</v>
      </c>
      <c r="M456" s="227">
        <f t="shared" si="2"/>
        <v>52320</v>
      </c>
      <c r="N456" s="227">
        <f t="shared" si="3"/>
        <v>34880</v>
      </c>
      <c r="O456" s="227">
        <f t="shared" si="4"/>
        <v>366240</v>
      </c>
      <c r="P456">
        <f>VLOOKUP(B456,GD_CHAM_CONG!$C$1:$BI$780,58,FALSE)</f>
        <v>0</v>
      </c>
      <c r="Q456">
        <f>VLOOKUP(B456,GD_CHAM_CONG!$C$1:$BJ$780,59,FALSE)</f>
        <v>0</v>
      </c>
    </row>
    <row r="457" spans="1:17" ht="14.25" x14ac:dyDescent="0.2">
      <c r="A457" s="49">
        <v>453</v>
      </c>
      <c r="B457" s="50">
        <f>GD_CHUNG!B457</f>
        <v>10793</v>
      </c>
      <c r="C457" s="50" t="str">
        <f>GD_CHUNG!C457</f>
        <v>Lê Thị Thúy</v>
      </c>
      <c r="D457" s="50" t="str">
        <f>GD_CHUNG!D457</f>
        <v>Nhân viên kế toán</v>
      </c>
      <c r="E457" s="136"/>
      <c r="F457" s="138" t="str">
        <f>VLOOKUP($B457,GD_CHUNG!$B$5:$J$991,6,FALSE)</f>
        <v>HDKX</v>
      </c>
      <c r="G457" s="138">
        <f>VLOOKUP($B457,GD_CHUNG!$B$5:$J$991,7,FALSE)</f>
        <v>0</v>
      </c>
      <c r="H457" s="138">
        <f>VLOOKUP($B457,GD_CHUNG!$B$5:$J$991,8,FALSE)</f>
        <v>0</v>
      </c>
      <c r="I457" s="136">
        <f>VLOOKUP($B457,GD_CHUNG!$B$5:$J$991,9,FALSE)</f>
        <v>0</v>
      </c>
      <c r="J457" s="226">
        <f>IF(COUNTBLANK(GD_CHAM_CONG!U457:AJ457)&gt;=16,1,0)</f>
        <v>0</v>
      </c>
      <c r="K457" s="109">
        <f>VLOOKUP(B457,GD_LCD_HS_LNS!$B$4:$E$1000,4,FALSE)</f>
        <v>3488000</v>
      </c>
      <c r="L457" s="109">
        <f t="shared" si="1"/>
        <v>279040</v>
      </c>
      <c r="M457" s="227">
        <f t="shared" si="2"/>
        <v>52320</v>
      </c>
      <c r="N457" s="227">
        <f t="shared" si="3"/>
        <v>34880</v>
      </c>
      <c r="O457" s="227">
        <f t="shared" si="4"/>
        <v>366240</v>
      </c>
      <c r="P457">
        <f>VLOOKUP(B457,GD_CHAM_CONG!$C$1:$BI$780,58,FALSE)</f>
        <v>0</v>
      </c>
      <c r="Q457">
        <f>VLOOKUP(B457,GD_CHAM_CONG!$C$1:$BJ$780,59,FALSE)</f>
        <v>0</v>
      </c>
    </row>
    <row r="458" spans="1:17" ht="14.25" x14ac:dyDescent="0.2">
      <c r="A458" s="49">
        <v>454</v>
      </c>
      <c r="B458" s="50">
        <f>GD_CHUNG!B458</f>
        <v>12660</v>
      </c>
      <c r="C458" s="50" t="str">
        <f>GD_CHUNG!C458</f>
        <v>Bùi Thị Thu</v>
      </c>
      <c r="D458" s="50" t="str">
        <f>GD_CHUNG!D458</f>
        <v>Nhân viên kế toán</v>
      </c>
      <c r="E458" s="136"/>
      <c r="F458" s="138" t="str">
        <f>VLOOKUP($B458,GD_CHUNG!$B$5:$J$991,6,FALSE)</f>
        <v>HD3N</v>
      </c>
      <c r="G458" s="138">
        <f>VLOOKUP($B458,GD_CHUNG!$B$5:$J$991,7,FALSE)</f>
        <v>0</v>
      </c>
      <c r="H458" s="138">
        <f>VLOOKUP($B458,GD_CHUNG!$B$5:$J$991,8,FALSE)</f>
        <v>0</v>
      </c>
      <c r="I458" s="136">
        <f>VLOOKUP($B458,GD_CHUNG!$B$5:$J$991,9,FALSE)</f>
        <v>0</v>
      </c>
      <c r="J458" s="226">
        <f>IF(COUNTBLANK(GD_CHAM_CONG!U458:AJ458)&gt;=16,1,0)</f>
        <v>0</v>
      </c>
      <c r="K458" s="109">
        <f>VLOOKUP(B458,GD_LCD_HS_LNS!$B$4:$E$1000,4,FALSE)</f>
        <v>4534000</v>
      </c>
      <c r="L458" s="109">
        <f t="shared" si="1"/>
        <v>362720</v>
      </c>
      <c r="M458" s="227">
        <f t="shared" si="2"/>
        <v>68010</v>
      </c>
      <c r="N458" s="227">
        <f t="shared" si="3"/>
        <v>45340</v>
      </c>
      <c r="O458" s="227">
        <f t="shared" si="4"/>
        <v>476070</v>
      </c>
      <c r="P458">
        <f>VLOOKUP(B458,GD_CHAM_CONG!$C$1:$BI$780,58,FALSE)</f>
        <v>0</v>
      </c>
      <c r="Q458">
        <f>VLOOKUP(B458,GD_CHAM_CONG!$C$1:$BJ$780,59,FALSE)</f>
        <v>0</v>
      </c>
    </row>
    <row r="459" spans="1:17" ht="14.25" x14ac:dyDescent="0.2">
      <c r="A459" s="49">
        <v>455</v>
      </c>
      <c r="B459" s="50">
        <f>GD_CHUNG!B459</f>
        <v>10794</v>
      </c>
      <c r="C459" s="50" t="str">
        <f>GD_CHUNG!C459</f>
        <v>Nguyễn Thị Kim Huệ</v>
      </c>
      <c r="D459" s="50" t="str">
        <f>GD_CHUNG!D459</f>
        <v>NV Thủ Quỹ</v>
      </c>
      <c r="E459" s="136"/>
      <c r="F459" s="138" t="str">
        <f>VLOOKUP($B459,GD_CHUNG!$B$5:$J$991,6,FALSE)</f>
        <v>HDKX</v>
      </c>
      <c r="G459" s="138">
        <f>VLOOKUP($B459,GD_CHUNG!$B$5:$J$991,7,FALSE)</f>
        <v>0</v>
      </c>
      <c r="H459" s="138">
        <f>VLOOKUP($B459,GD_CHUNG!$B$5:$J$991,8,FALSE)</f>
        <v>0</v>
      </c>
      <c r="I459" s="136">
        <f>VLOOKUP($B459,GD_CHUNG!$B$5:$J$991,9,FALSE)</f>
        <v>0</v>
      </c>
      <c r="J459" s="226">
        <f>IF(COUNTBLANK(GD_CHAM_CONG!U459:AJ459)&gt;=16,1,0)</f>
        <v>0</v>
      </c>
      <c r="K459" s="109">
        <f>VLOOKUP(B459,GD_LCD_HS_LNS!$B$4:$E$1000,4,FALSE)</f>
        <v>3488000</v>
      </c>
      <c r="L459" s="109">
        <f t="shared" si="1"/>
        <v>279040</v>
      </c>
      <c r="M459" s="227">
        <f t="shared" si="2"/>
        <v>52320</v>
      </c>
      <c r="N459" s="227">
        <f t="shared" si="3"/>
        <v>34880</v>
      </c>
      <c r="O459" s="227">
        <f t="shared" si="4"/>
        <v>366240</v>
      </c>
      <c r="P459">
        <f>VLOOKUP(B459,GD_CHAM_CONG!$C$1:$BI$780,58,FALSE)</f>
        <v>0</v>
      </c>
      <c r="Q459">
        <f>VLOOKUP(B459,GD_CHAM_CONG!$C$1:$BJ$780,59,FALSE)</f>
        <v>0</v>
      </c>
    </row>
    <row r="460" spans="1:17" ht="14.25" x14ac:dyDescent="0.2">
      <c r="A460" s="49">
        <v>456</v>
      </c>
      <c r="B460" s="50">
        <f>GD_CHUNG!B460</f>
        <v>10788</v>
      </c>
      <c r="C460" s="50" t="str">
        <f>GD_CHUNG!C460</f>
        <v>Phạm Thị Thu Hiền</v>
      </c>
      <c r="D460" s="50" t="str">
        <f>GD_CHUNG!D460</f>
        <v>Chuyên viên TCKT</v>
      </c>
      <c r="E460" s="136"/>
      <c r="F460" s="138" t="str">
        <f>VLOOKUP($B460,GD_CHUNG!$B$5:$J$991,6,FALSE)</f>
        <v>HDKX</v>
      </c>
      <c r="G460" s="138">
        <f>VLOOKUP($B460,GD_CHUNG!$B$5:$J$991,7,FALSE)</f>
        <v>0</v>
      </c>
      <c r="H460" s="138">
        <f>VLOOKUP($B460,GD_CHUNG!$B$5:$J$991,8,FALSE)</f>
        <v>0</v>
      </c>
      <c r="I460" s="136">
        <f>VLOOKUP($B460,GD_CHUNG!$B$5:$J$991,9,FALSE)</f>
        <v>0</v>
      </c>
      <c r="J460" s="226">
        <f>IF(COUNTBLANK(GD_CHAM_CONG!U460:AJ460)&gt;=16,1,0)</f>
        <v>0</v>
      </c>
      <c r="K460" s="109">
        <f>VLOOKUP(B460,GD_LCD_HS_LNS!$B$4:$E$1000,4,FALSE)</f>
        <v>4534000</v>
      </c>
      <c r="L460" s="109">
        <f t="shared" si="1"/>
        <v>362720</v>
      </c>
      <c r="M460" s="227">
        <f t="shared" si="2"/>
        <v>68010</v>
      </c>
      <c r="N460" s="227">
        <f t="shared" si="3"/>
        <v>45340</v>
      </c>
      <c r="O460" s="227">
        <f t="shared" si="4"/>
        <v>476070</v>
      </c>
      <c r="P460">
        <f>VLOOKUP(B460,GD_CHAM_CONG!$C$1:$BI$780,58,FALSE)</f>
        <v>0</v>
      </c>
      <c r="Q460">
        <f>VLOOKUP(B460,GD_CHAM_CONG!$C$1:$BJ$780,59,FALSE)</f>
        <v>0</v>
      </c>
    </row>
    <row r="461" spans="1:17" ht="14.25" x14ac:dyDescent="0.2">
      <c r="A461" s="49">
        <v>457</v>
      </c>
      <c r="B461" s="50">
        <f>GD_CHUNG!B461</f>
        <v>10789</v>
      </c>
      <c r="C461" s="50" t="str">
        <f>GD_CHUNG!C461</f>
        <v>Hoàng Thị Trang Nhung</v>
      </c>
      <c r="D461" s="50" t="str">
        <f>GD_CHUNG!D461</f>
        <v>Chuyên viên TCKT</v>
      </c>
      <c r="E461" s="136"/>
      <c r="F461" s="138" t="str">
        <f>VLOOKUP($B461,GD_CHUNG!$B$5:$J$991,6,FALSE)</f>
        <v>HDKX</v>
      </c>
      <c r="G461" s="138">
        <f>VLOOKUP($B461,GD_CHUNG!$B$5:$J$991,7,FALSE)</f>
        <v>0</v>
      </c>
      <c r="H461" s="138">
        <f>VLOOKUP($B461,GD_CHUNG!$B$5:$J$991,8,FALSE)</f>
        <v>0</v>
      </c>
      <c r="I461" s="136">
        <f>VLOOKUP($B461,GD_CHUNG!$B$5:$J$991,9,FALSE)</f>
        <v>1</v>
      </c>
      <c r="J461" s="226">
        <f>IF(COUNTBLANK(GD_CHAM_CONG!U461:AJ461)&gt;=16,1,0)</f>
        <v>0</v>
      </c>
      <c r="K461" s="109">
        <f>VLOOKUP(B461,GD_LCD_HS_LNS!$B$4:$E$1000,4,FALSE)</f>
        <v>4534000</v>
      </c>
      <c r="L461" s="109">
        <f t="shared" si="1"/>
        <v>0</v>
      </c>
      <c r="M461" s="227">
        <f t="shared" si="2"/>
        <v>0</v>
      </c>
      <c r="N461" s="227">
        <f t="shared" si="3"/>
        <v>0</v>
      </c>
      <c r="O461" s="227">
        <f t="shared" si="4"/>
        <v>0</v>
      </c>
      <c r="P461">
        <f>VLOOKUP(B461,GD_CHAM_CONG!$C$1:$BI$780,58,FALSE)</f>
        <v>0</v>
      </c>
      <c r="Q461">
        <f>VLOOKUP(B461,GD_CHAM_CONG!$C$1:$BJ$780,59,FALSE)</f>
        <v>0</v>
      </c>
    </row>
    <row r="462" spans="1:17" ht="14.25" x14ac:dyDescent="0.2">
      <c r="A462" s="49">
        <v>458</v>
      </c>
      <c r="B462" s="50">
        <f>GD_CHUNG!B462</f>
        <v>10790</v>
      </c>
      <c r="C462" s="50" t="str">
        <f>GD_CHUNG!C462</f>
        <v>Đào Thị Chín</v>
      </c>
      <c r="D462" s="50" t="str">
        <f>GD_CHUNG!D462</f>
        <v>Chuyên viên TCKT</v>
      </c>
      <c r="E462" s="136"/>
      <c r="F462" s="138" t="str">
        <f>VLOOKUP($B462,GD_CHUNG!$B$5:$J$991,6,FALSE)</f>
        <v>HDKX</v>
      </c>
      <c r="G462" s="138">
        <f>VLOOKUP($B462,GD_CHUNG!$B$5:$J$991,7,FALSE)</f>
        <v>0</v>
      </c>
      <c r="H462" s="138">
        <f>VLOOKUP($B462,GD_CHUNG!$B$5:$J$991,8,FALSE)</f>
        <v>0</v>
      </c>
      <c r="I462" s="136">
        <f>VLOOKUP($B462,GD_CHUNG!$B$5:$J$991,9,FALSE)</f>
        <v>0</v>
      </c>
      <c r="J462" s="226">
        <f>IF(COUNTBLANK(GD_CHAM_CONG!U462:AJ462)&gt;=16,1,0)</f>
        <v>0</v>
      </c>
      <c r="K462" s="109">
        <f>VLOOKUP(B462,GD_LCD_HS_LNS!$B$4:$E$1000,4,FALSE)</f>
        <v>4534000</v>
      </c>
      <c r="L462" s="109">
        <f t="shared" si="1"/>
        <v>362720</v>
      </c>
      <c r="M462" s="227">
        <f t="shared" si="2"/>
        <v>68010</v>
      </c>
      <c r="N462" s="227">
        <f t="shared" si="3"/>
        <v>45340</v>
      </c>
      <c r="O462" s="227">
        <f t="shared" si="4"/>
        <v>476070</v>
      </c>
      <c r="P462">
        <f>VLOOKUP(B462,GD_CHAM_CONG!$C$1:$BI$780,58,FALSE)</f>
        <v>0</v>
      </c>
      <c r="Q462">
        <f>VLOOKUP(B462,GD_CHAM_CONG!$C$1:$BJ$780,59,FALSE)</f>
        <v>0</v>
      </c>
    </row>
    <row r="463" spans="1:17" ht="14.25" x14ac:dyDescent="0.2">
      <c r="A463" s="49">
        <v>459</v>
      </c>
      <c r="B463" s="50">
        <f>GD_CHUNG!B463</f>
        <v>10791</v>
      </c>
      <c r="C463" s="50" t="str">
        <f>GD_CHUNG!C463</f>
        <v>Trần Thu Trang</v>
      </c>
      <c r="D463" s="50" t="str">
        <f>GD_CHUNG!D463</f>
        <v>Chuyên viên TCKT</v>
      </c>
      <c r="E463" s="136"/>
      <c r="F463" s="138" t="str">
        <f>VLOOKUP($B463,GD_CHUNG!$B$5:$J$991,6,FALSE)</f>
        <v>HDKX</v>
      </c>
      <c r="G463" s="138">
        <f>VLOOKUP($B463,GD_CHUNG!$B$5:$J$991,7,FALSE)</f>
        <v>0</v>
      </c>
      <c r="H463" s="138">
        <f>VLOOKUP($B463,GD_CHUNG!$B$5:$J$991,8,FALSE)</f>
        <v>0</v>
      </c>
      <c r="I463" s="136">
        <f>VLOOKUP($B463,GD_CHUNG!$B$5:$J$991,9,FALSE)</f>
        <v>0</v>
      </c>
      <c r="J463" s="226">
        <f>IF(COUNTBLANK(GD_CHAM_CONG!U463:AJ463)&gt;=16,1,0)</f>
        <v>0</v>
      </c>
      <c r="K463" s="109">
        <f>VLOOKUP(B463,GD_LCD_HS_LNS!$B$4:$E$1000,4,FALSE)</f>
        <v>4534000</v>
      </c>
      <c r="L463" s="109">
        <f t="shared" si="1"/>
        <v>362720</v>
      </c>
      <c r="M463" s="227">
        <f t="shared" si="2"/>
        <v>68010</v>
      </c>
      <c r="N463" s="227">
        <f t="shared" si="3"/>
        <v>45340</v>
      </c>
      <c r="O463" s="227">
        <f t="shared" si="4"/>
        <v>476070</v>
      </c>
      <c r="P463">
        <f>VLOOKUP(B463,GD_CHAM_CONG!$C$1:$BI$780,58,FALSE)</f>
        <v>0</v>
      </c>
      <c r="Q463">
        <f>VLOOKUP(B463,GD_CHAM_CONG!$C$1:$BJ$780,59,FALSE)</f>
        <v>0</v>
      </c>
    </row>
    <row r="464" spans="1:17" ht="14.25" x14ac:dyDescent="0.2">
      <c r="A464" s="49">
        <v>460</v>
      </c>
      <c r="B464" s="50">
        <f>GD_CHUNG!B464</f>
        <v>11147</v>
      </c>
      <c r="C464" s="50" t="str">
        <f>GD_CHUNG!C464</f>
        <v>Vũ Chí Kiên</v>
      </c>
      <c r="D464" s="50" t="str">
        <f>GD_CHUNG!D464</f>
        <v>Chuyên viên TCKT</v>
      </c>
      <c r="E464" s="136"/>
      <c r="F464" s="138" t="str">
        <f>VLOOKUP($B464,GD_CHUNG!$B$5:$J$991,6,FALSE)</f>
        <v>HDKX</v>
      </c>
      <c r="G464" s="138">
        <f>VLOOKUP($B464,GD_CHUNG!$B$5:$J$991,7,FALSE)</f>
        <v>0</v>
      </c>
      <c r="H464" s="138">
        <f>VLOOKUP($B464,GD_CHUNG!$B$5:$J$991,8,FALSE)</f>
        <v>0</v>
      </c>
      <c r="I464" s="136">
        <f>VLOOKUP($B464,GD_CHUNG!$B$5:$J$991,9,FALSE)</f>
        <v>0</v>
      </c>
      <c r="J464" s="226">
        <f>IF(COUNTBLANK(GD_CHAM_CONG!U464:AJ464)&gt;=16,1,0)</f>
        <v>0</v>
      </c>
      <c r="K464" s="109">
        <f>VLOOKUP(B464,GD_LCD_HS_LNS!$B$4:$E$1000,4,FALSE)</f>
        <v>5309000</v>
      </c>
      <c r="L464" s="109">
        <f t="shared" si="1"/>
        <v>424720</v>
      </c>
      <c r="M464" s="227">
        <f t="shared" si="2"/>
        <v>79635</v>
      </c>
      <c r="N464" s="227">
        <f t="shared" si="3"/>
        <v>53090</v>
      </c>
      <c r="O464" s="227">
        <f t="shared" si="4"/>
        <v>557445</v>
      </c>
      <c r="P464">
        <f>VLOOKUP(B464,GD_CHAM_CONG!$C$1:$BI$780,58,FALSE)</f>
        <v>0</v>
      </c>
      <c r="Q464">
        <f>VLOOKUP(B464,GD_CHAM_CONG!$C$1:$BJ$780,59,FALSE)</f>
        <v>0</v>
      </c>
    </row>
    <row r="465" spans="1:17" ht="14.25" x14ac:dyDescent="0.2">
      <c r="A465" s="49">
        <v>461</v>
      </c>
      <c r="B465" s="50">
        <f>GD_CHUNG!B465</f>
        <v>10563</v>
      </c>
      <c r="C465" s="50" t="str">
        <f>GD_CHUNG!C465</f>
        <v>Lưu Xuân Cường</v>
      </c>
      <c r="D465" s="50" t="str">
        <f>GD_CHUNG!D465</f>
        <v>Trưởng phòng</v>
      </c>
      <c r="E465" s="136"/>
      <c r="F465" s="138" t="str">
        <f>VLOOKUP($B465,GD_CHUNG!$B$5:$J$991,6,FALSE)</f>
        <v>HDKX</v>
      </c>
      <c r="G465" s="138">
        <f>VLOOKUP($B465,GD_CHUNG!$B$5:$J$991,7,FALSE)</f>
        <v>0</v>
      </c>
      <c r="H465" s="138">
        <f>VLOOKUP($B465,GD_CHUNG!$B$5:$J$991,8,FALSE)</f>
        <v>0</v>
      </c>
      <c r="I465" s="136">
        <f>VLOOKUP($B465,GD_CHUNG!$B$5:$J$991,9,FALSE)</f>
        <v>0</v>
      </c>
      <c r="J465" s="226">
        <f>IF(COUNTBLANK(GD_CHAM_CONG!U465:AJ465)&gt;=16,1,0)</f>
        <v>0</v>
      </c>
      <c r="K465" s="109">
        <f>VLOOKUP(B465,GD_LCD_HS_LNS!$B$4:$E$1000,4,FALSE)</f>
        <v>5503000</v>
      </c>
      <c r="L465" s="109">
        <f t="shared" si="1"/>
        <v>440240</v>
      </c>
      <c r="M465" s="227">
        <f t="shared" si="2"/>
        <v>82545</v>
      </c>
      <c r="N465" s="227">
        <f t="shared" si="3"/>
        <v>55030</v>
      </c>
      <c r="O465" s="227">
        <f t="shared" si="4"/>
        <v>577815</v>
      </c>
      <c r="P465">
        <f>VLOOKUP(B465,GD_CHAM_CONG!$C$1:$BI$780,58,FALSE)</f>
        <v>0</v>
      </c>
      <c r="Q465">
        <f>VLOOKUP(B465,GD_CHAM_CONG!$C$1:$BJ$780,59,FALSE)</f>
        <v>0</v>
      </c>
    </row>
    <row r="466" spans="1:17" ht="14.25" x14ac:dyDescent="0.2">
      <c r="A466" s="49">
        <v>462</v>
      </c>
      <c r="B466" s="50">
        <f>GD_CHUNG!B466</f>
        <v>10556</v>
      </c>
      <c r="C466" s="50" t="str">
        <f>GD_CHUNG!C466</f>
        <v>Nguyễn Thị Thuỳ Linh</v>
      </c>
      <c r="D466" s="50" t="str">
        <f>GD_CHUNG!D466</f>
        <v>Phó Trưởng Phòng</v>
      </c>
      <c r="E466" s="136"/>
      <c r="F466" s="138" t="str">
        <f>VLOOKUP($B466,GD_CHUNG!$B$5:$J$991,6,FALSE)</f>
        <v>HDKX</v>
      </c>
      <c r="G466" s="138">
        <f>VLOOKUP($B466,GD_CHUNG!$B$5:$J$991,7,FALSE)</f>
        <v>0</v>
      </c>
      <c r="H466" s="138">
        <f>VLOOKUP($B466,GD_CHUNG!$B$5:$J$991,8,FALSE)</f>
        <v>0</v>
      </c>
      <c r="I466" s="136">
        <f>VLOOKUP($B466,GD_CHUNG!$B$5:$J$991,9,FALSE)</f>
        <v>0</v>
      </c>
      <c r="J466" s="226">
        <f>IF(COUNTBLANK(GD_CHAM_CONG!U466:AJ466)&gt;=16,1,0)</f>
        <v>0</v>
      </c>
      <c r="K466" s="109">
        <f>VLOOKUP(B466,GD_LCD_HS_LNS!$B$4:$E$1000,4,FALSE)</f>
        <v>5309000</v>
      </c>
      <c r="L466" s="109">
        <f t="shared" si="1"/>
        <v>424720</v>
      </c>
      <c r="M466" s="227">
        <f t="shared" si="2"/>
        <v>79635</v>
      </c>
      <c r="N466" s="227">
        <f t="shared" si="3"/>
        <v>53090</v>
      </c>
      <c r="O466" s="227">
        <f t="shared" si="4"/>
        <v>557445</v>
      </c>
      <c r="P466">
        <f>VLOOKUP(B466,GD_CHAM_CONG!$C$1:$BI$780,58,FALSE)</f>
        <v>0</v>
      </c>
      <c r="Q466">
        <f>VLOOKUP(B466,GD_CHAM_CONG!$C$1:$BJ$780,59,FALSE)</f>
        <v>0</v>
      </c>
    </row>
    <row r="467" spans="1:17" ht="14.25" x14ac:dyDescent="0.2">
      <c r="A467" s="49">
        <v>463</v>
      </c>
      <c r="B467" s="50">
        <f>GD_CHUNG!B467</f>
        <v>10797</v>
      </c>
      <c r="C467" s="50" t="str">
        <f>GD_CHUNG!C467</f>
        <v>Nguyễn Hữu Hạ</v>
      </c>
      <c r="D467" s="50" t="str">
        <f>GD_CHUNG!D467</f>
        <v>CV Đảng Đoàn - Thi đua</v>
      </c>
      <c r="E467" s="136"/>
      <c r="F467" s="138" t="str">
        <f>VLOOKUP($B467,GD_CHUNG!$B$5:$J$991,6,FALSE)</f>
        <v>HDKX</v>
      </c>
      <c r="G467" s="138">
        <f>VLOOKUP($B467,GD_CHUNG!$B$5:$J$991,7,FALSE)</f>
        <v>0</v>
      </c>
      <c r="H467" s="138">
        <f>VLOOKUP($B467,GD_CHUNG!$B$5:$J$991,8,FALSE)</f>
        <v>0</v>
      </c>
      <c r="I467" s="136">
        <f>VLOOKUP($B467,GD_CHUNG!$B$5:$J$991,9,FALSE)</f>
        <v>0</v>
      </c>
      <c r="J467" s="226">
        <f>IF(COUNTBLANK(GD_CHAM_CONG!U467:AJ467)&gt;=16,1,0)</f>
        <v>0</v>
      </c>
      <c r="K467" s="109">
        <f>VLOOKUP(B467,GD_LCD_HS_LNS!$B$4:$E$1000,4,FALSE)</f>
        <v>4592000</v>
      </c>
      <c r="L467" s="109">
        <f t="shared" si="1"/>
        <v>367360</v>
      </c>
      <c r="M467" s="227">
        <f t="shared" si="2"/>
        <v>68880</v>
      </c>
      <c r="N467" s="227">
        <f t="shared" si="3"/>
        <v>45920</v>
      </c>
      <c r="O467" s="227">
        <f t="shared" si="4"/>
        <v>482160</v>
      </c>
      <c r="P467">
        <f>VLOOKUP(B467,GD_CHAM_CONG!$C$1:$BI$780,58,FALSE)</f>
        <v>0</v>
      </c>
      <c r="Q467">
        <f>VLOOKUP(B467,GD_CHAM_CONG!$C$1:$BJ$780,59,FALSE)</f>
        <v>0</v>
      </c>
    </row>
    <row r="468" spans="1:17" ht="14.25" x14ac:dyDescent="0.2">
      <c r="A468" s="49">
        <v>464</v>
      </c>
      <c r="B468" s="50">
        <f>GD_CHUNG!B468</f>
        <v>10803</v>
      </c>
      <c r="C468" s="50" t="str">
        <f>GD_CHUNG!C468</f>
        <v>Hà Duyên Lâm</v>
      </c>
      <c r="D468" s="50" t="str">
        <f>GD_CHUNG!D468</f>
        <v>Lái xe CT</v>
      </c>
      <c r="E468" s="136"/>
      <c r="F468" s="138" t="str">
        <f>VLOOKUP($B468,GD_CHUNG!$B$5:$J$991,6,FALSE)</f>
        <v>HDKX</v>
      </c>
      <c r="G468" s="138">
        <f>VLOOKUP($B468,GD_CHUNG!$B$5:$J$991,7,FALSE)</f>
        <v>0</v>
      </c>
      <c r="H468" s="138">
        <f>VLOOKUP($B468,GD_CHUNG!$B$5:$J$991,8,FALSE)</f>
        <v>0</v>
      </c>
      <c r="I468" s="136">
        <f>VLOOKUP($B468,GD_CHUNG!$B$5:$J$991,9,FALSE)</f>
        <v>0</v>
      </c>
      <c r="J468" s="226">
        <f>IF(COUNTBLANK(GD_CHAM_CONG!U468:AJ468)&gt;=16,1,0)</f>
        <v>0</v>
      </c>
      <c r="K468" s="109">
        <f>VLOOKUP(B468,GD_LCD_HS_LNS!$B$4:$E$1000,4,FALSE)</f>
        <v>4166000</v>
      </c>
      <c r="L468" s="109">
        <f t="shared" si="1"/>
        <v>333280</v>
      </c>
      <c r="M468" s="227">
        <f t="shared" si="2"/>
        <v>62490</v>
      </c>
      <c r="N468" s="227">
        <f t="shared" si="3"/>
        <v>41660</v>
      </c>
      <c r="O468" s="227">
        <f t="shared" si="4"/>
        <v>437430</v>
      </c>
      <c r="P468">
        <f>VLOOKUP(B468,GD_CHAM_CONG!$C$1:$BI$780,58,FALSE)</f>
        <v>0</v>
      </c>
      <c r="Q468">
        <f>VLOOKUP(B468,GD_CHAM_CONG!$C$1:$BJ$780,59,FALSE)</f>
        <v>0</v>
      </c>
    </row>
    <row r="469" spans="1:17" ht="14.25" x14ac:dyDescent="0.2">
      <c r="A469" s="49">
        <v>465</v>
      </c>
      <c r="B469" s="50">
        <f>GD_CHUNG!B469</f>
        <v>10800</v>
      </c>
      <c r="C469" s="50" t="str">
        <f>GD_CHUNG!C469</f>
        <v>Hoàng Thùy Lan</v>
      </c>
      <c r="D469" s="50" t="str">
        <f>GD_CHUNG!D469</f>
        <v>NV đào tạo huấn luyện</v>
      </c>
      <c r="E469" s="136"/>
      <c r="F469" s="138" t="str">
        <f>VLOOKUP($B469,GD_CHUNG!$B$5:$J$991,6,FALSE)</f>
        <v>HDKX</v>
      </c>
      <c r="G469" s="138">
        <f>VLOOKUP($B469,GD_CHUNG!$B$5:$J$991,7,FALSE)</f>
        <v>0</v>
      </c>
      <c r="H469" s="138">
        <f>VLOOKUP($B469,GD_CHUNG!$B$5:$J$991,8,FALSE)</f>
        <v>0</v>
      </c>
      <c r="I469" s="136">
        <f>VLOOKUP($B469,GD_CHUNG!$B$5:$J$991,9,FALSE)</f>
        <v>0</v>
      </c>
      <c r="J469" s="226">
        <f>IF(COUNTBLANK(GD_CHAM_CONG!U469:AJ469)&gt;=16,1,0)</f>
        <v>0</v>
      </c>
      <c r="K469" s="109">
        <f>VLOOKUP(B469,GD_LCD_HS_LNS!$B$4:$E$1000,4,FALSE)</f>
        <v>3488000</v>
      </c>
      <c r="L469" s="109">
        <f t="shared" si="1"/>
        <v>279040</v>
      </c>
      <c r="M469" s="227">
        <f t="shared" si="2"/>
        <v>52320</v>
      </c>
      <c r="N469" s="227">
        <f t="shared" si="3"/>
        <v>34880</v>
      </c>
      <c r="O469" s="227">
        <f t="shared" si="4"/>
        <v>366240</v>
      </c>
      <c r="P469">
        <f>VLOOKUP(B469,GD_CHAM_CONG!$C$1:$BI$780,58,FALSE)</f>
        <v>0</v>
      </c>
      <c r="Q469">
        <f>VLOOKUP(B469,GD_CHAM_CONG!$C$1:$BJ$780,59,FALSE)</f>
        <v>0</v>
      </c>
    </row>
    <row r="470" spans="1:17" ht="14.25" x14ac:dyDescent="0.2">
      <c r="A470" s="49">
        <v>466</v>
      </c>
      <c r="B470" s="50">
        <f>GD_CHUNG!B470</f>
        <v>10801</v>
      </c>
      <c r="C470" s="50" t="str">
        <f>GD_CHUNG!C470</f>
        <v>Diệu Linh</v>
      </c>
      <c r="D470" s="50" t="str">
        <f>GD_CHUNG!D470</f>
        <v>NV đào tạo huấn luyện</v>
      </c>
      <c r="E470" s="136"/>
      <c r="F470" s="138" t="str">
        <f>VLOOKUP($B470,GD_CHUNG!$B$5:$J$991,6,FALSE)</f>
        <v>HDKX</v>
      </c>
      <c r="G470" s="138">
        <f>VLOOKUP($B470,GD_CHUNG!$B$5:$J$991,7,FALSE)</f>
        <v>0</v>
      </c>
      <c r="H470" s="138">
        <f>VLOOKUP($B470,GD_CHUNG!$B$5:$J$991,8,FALSE)</f>
        <v>0</v>
      </c>
      <c r="I470" s="136">
        <f>VLOOKUP($B470,GD_CHUNG!$B$5:$J$991,9,FALSE)</f>
        <v>0</v>
      </c>
      <c r="J470" s="226">
        <f>IF(COUNTBLANK(GD_CHAM_CONG!U470:AJ470)&gt;=16,1,0)</f>
        <v>0</v>
      </c>
      <c r="K470" s="109">
        <f>VLOOKUP(B470,GD_LCD_HS_LNS!$B$4:$E$1000,4,FALSE)</f>
        <v>4534000</v>
      </c>
      <c r="L470" s="109">
        <f t="shared" si="1"/>
        <v>362720</v>
      </c>
      <c r="M470" s="227">
        <f t="shared" si="2"/>
        <v>68010</v>
      </c>
      <c r="N470" s="227">
        <f t="shared" si="3"/>
        <v>45340</v>
      </c>
      <c r="O470" s="227">
        <f t="shared" si="4"/>
        <v>476070</v>
      </c>
      <c r="P470">
        <f>VLOOKUP(B470,GD_CHAM_CONG!$C$1:$BI$780,58,FALSE)</f>
        <v>0</v>
      </c>
      <c r="Q470">
        <f>VLOOKUP(B470,GD_CHAM_CONG!$C$1:$BJ$780,59,FALSE)</f>
        <v>0</v>
      </c>
    </row>
    <row r="471" spans="1:17" ht="14.25" x14ac:dyDescent="0.2">
      <c r="A471" s="49">
        <v>467</v>
      </c>
      <c r="B471" s="50">
        <f>GD_CHUNG!B471</f>
        <v>10802</v>
      </c>
      <c r="C471" s="50" t="str">
        <f>GD_CHUNG!C471</f>
        <v>Hà Phương Thảo</v>
      </c>
      <c r="D471" s="50" t="str">
        <f>GD_CHUNG!D471</f>
        <v>NV hành chính</v>
      </c>
      <c r="E471" s="136"/>
      <c r="F471" s="138" t="str">
        <f>VLOOKUP($B471,GD_CHUNG!$B$5:$J$991,6,FALSE)</f>
        <v>HDKX</v>
      </c>
      <c r="G471" s="138">
        <f>VLOOKUP($B471,GD_CHUNG!$B$5:$J$991,7,FALSE)</f>
        <v>0</v>
      </c>
      <c r="H471" s="138">
        <f>VLOOKUP($B471,GD_CHUNG!$B$5:$J$991,8,FALSE)</f>
        <v>0</v>
      </c>
      <c r="I471" s="136">
        <f>VLOOKUP($B471,GD_CHUNG!$B$5:$J$991,9,FALSE)</f>
        <v>0</v>
      </c>
      <c r="J471" s="226">
        <f>IF(COUNTBLANK(GD_CHAM_CONG!U471:AJ471)&gt;=16,1,0)</f>
        <v>0</v>
      </c>
      <c r="K471" s="109">
        <f>VLOOKUP(B471,GD_LCD_HS_LNS!$B$4:$E$1000,4,FALSE)</f>
        <v>3488000</v>
      </c>
      <c r="L471" s="109">
        <f t="shared" si="1"/>
        <v>279040</v>
      </c>
      <c r="M471" s="227">
        <f t="shared" si="2"/>
        <v>52320</v>
      </c>
      <c r="N471" s="227">
        <f t="shared" si="3"/>
        <v>34880</v>
      </c>
      <c r="O471" s="227">
        <f t="shared" si="4"/>
        <v>366240</v>
      </c>
      <c r="P471">
        <f>VLOOKUP(B471,GD_CHAM_CONG!$C$1:$BI$780,58,FALSE)</f>
        <v>0</v>
      </c>
      <c r="Q471">
        <f>VLOOKUP(B471,GD_CHAM_CONG!$C$1:$BJ$780,59,FALSE)</f>
        <v>0</v>
      </c>
    </row>
    <row r="472" spans="1:17" ht="14.25" x14ac:dyDescent="0.2">
      <c r="A472" s="49">
        <v>468</v>
      </c>
      <c r="B472" s="50">
        <f>GD_CHUNG!B472</f>
        <v>10805</v>
      </c>
      <c r="C472" s="50" t="str">
        <f>GD_CHUNG!C472</f>
        <v>Trịnh Thị Thu Hằng</v>
      </c>
      <c r="D472" s="50" t="str">
        <f>GD_CHUNG!D472</f>
        <v>NV Hành chính - VT</v>
      </c>
      <c r="E472" s="136"/>
      <c r="F472" s="138" t="str">
        <f>VLOOKUP($B472,GD_CHUNG!$B$5:$J$991,6,FALSE)</f>
        <v>HDKX</v>
      </c>
      <c r="G472" s="138">
        <f>VLOOKUP($B472,GD_CHUNG!$B$5:$J$991,7,FALSE)</f>
        <v>0</v>
      </c>
      <c r="H472" s="138">
        <f>VLOOKUP($B472,GD_CHUNG!$B$5:$J$991,8,FALSE)</f>
        <v>0</v>
      </c>
      <c r="I472" s="136">
        <f>VLOOKUP($B472,GD_CHUNG!$B$5:$J$991,9,FALSE)</f>
        <v>0</v>
      </c>
      <c r="J472" s="226">
        <f>IF(COUNTBLANK(GD_CHAM_CONG!U472:AJ472)&gt;=16,1,0)</f>
        <v>0</v>
      </c>
      <c r="K472" s="109">
        <f>VLOOKUP(B472,GD_LCD_HS_LNS!$B$4:$E$1000,4,FALSE)</f>
        <v>3197000</v>
      </c>
      <c r="L472" s="109">
        <f t="shared" si="1"/>
        <v>255760</v>
      </c>
      <c r="M472" s="227">
        <f t="shared" si="2"/>
        <v>47955</v>
      </c>
      <c r="N472" s="227">
        <f t="shared" si="3"/>
        <v>31970</v>
      </c>
      <c r="O472" s="227">
        <f t="shared" si="4"/>
        <v>335685</v>
      </c>
      <c r="P472">
        <f>VLOOKUP(B472,GD_CHAM_CONG!$C$1:$BI$780,58,FALSE)</f>
        <v>0</v>
      </c>
      <c r="Q472">
        <f>VLOOKUP(B472,GD_CHAM_CONG!$C$1:$BJ$780,59,FALSE)</f>
        <v>0</v>
      </c>
    </row>
    <row r="473" spans="1:17" ht="14.25" x14ac:dyDescent="0.2">
      <c r="A473" s="49">
        <v>469</v>
      </c>
      <c r="B473" s="50">
        <f>GD_CHUNG!B473</f>
        <v>10566</v>
      </c>
      <c r="C473" s="50" t="str">
        <f>GD_CHUNG!C473</f>
        <v>Nguyễn Thị Ngọc</v>
      </c>
      <c r="D473" s="50" t="str">
        <f>GD_CHUNG!D473</f>
        <v>NV Kế hoạch - Quản lý chất lượng</v>
      </c>
      <c r="E473" s="136"/>
      <c r="F473" s="138" t="str">
        <f>VLOOKUP($B473,GD_CHUNG!$B$5:$J$991,6,FALSE)</f>
        <v>HDKX</v>
      </c>
      <c r="G473" s="138">
        <f>VLOOKUP($B473,GD_CHUNG!$B$5:$J$991,7,FALSE)</f>
        <v>0</v>
      </c>
      <c r="H473" s="138">
        <f>VLOOKUP($B473,GD_CHUNG!$B$5:$J$991,8,FALSE)</f>
        <v>0</v>
      </c>
      <c r="I473" s="136">
        <f>VLOOKUP($B473,GD_CHUNG!$B$5:$J$991,9,FALSE)</f>
        <v>0</v>
      </c>
      <c r="J473" s="226">
        <f>IF(COUNTBLANK(GD_CHAM_CONG!U473:AJ473)&gt;=16,1,0)</f>
        <v>0</v>
      </c>
      <c r="K473" s="109">
        <f>VLOOKUP(B473,GD_LCD_HS_LNS!$B$4:$E$1000,4,FALSE)</f>
        <v>4534000</v>
      </c>
      <c r="L473" s="109">
        <f t="shared" si="1"/>
        <v>362720</v>
      </c>
      <c r="M473" s="227">
        <f t="shared" si="2"/>
        <v>68010</v>
      </c>
      <c r="N473" s="227">
        <f t="shared" si="3"/>
        <v>45340</v>
      </c>
      <c r="O473" s="227">
        <f t="shared" si="4"/>
        <v>476070</v>
      </c>
      <c r="P473">
        <f>VLOOKUP(B473,GD_CHAM_CONG!$C$1:$BI$780,58,FALSE)</f>
        <v>0</v>
      </c>
      <c r="Q473">
        <f>VLOOKUP(B473,GD_CHAM_CONG!$C$1:$BJ$780,59,FALSE)</f>
        <v>0</v>
      </c>
    </row>
    <row r="474" spans="1:17" ht="14.25" x14ac:dyDescent="0.2">
      <c r="A474" s="49">
        <v>470</v>
      </c>
      <c r="B474" s="50">
        <f>GD_CHUNG!B474</f>
        <v>10804</v>
      </c>
      <c r="C474" s="50" t="str">
        <f>GD_CHUNG!C474</f>
        <v>Vũ Thị Hoà</v>
      </c>
      <c r="D474" s="50" t="str">
        <f>GD_CHUNG!D474</f>
        <v>NV Lao động tiền lương</v>
      </c>
      <c r="E474" s="136"/>
      <c r="F474" s="138" t="str">
        <f>VLOOKUP($B474,GD_CHUNG!$B$5:$J$991,6,FALSE)</f>
        <v>HDKX</v>
      </c>
      <c r="G474" s="138">
        <f>VLOOKUP($B474,GD_CHUNG!$B$5:$J$991,7,FALSE)</f>
        <v>0</v>
      </c>
      <c r="H474" s="138">
        <f>VLOOKUP($B474,GD_CHUNG!$B$5:$J$991,8,FALSE)</f>
        <v>0</v>
      </c>
      <c r="I474" s="136">
        <f>VLOOKUP($B474,GD_CHUNG!$B$5:$J$991,9,FALSE)</f>
        <v>0</v>
      </c>
      <c r="J474" s="226">
        <f>IF(COUNTBLANK(GD_CHAM_CONG!U474:AJ474)&gt;=16,1,0)</f>
        <v>0</v>
      </c>
      <c r="K474" s="109">
        <f>VLOOKUP(B474,GD_LCD_HS_LNS!$B$4:$E$1000,4,FALSE)</f>
        <v>4534000</v>
      </c>
      <c r="L474" s="109">
        <f t="shared" si="1"/>
        <v>362720</v>
      </c>
      <c r="M474" s="227">
        <f t="shared" si="2"/>
        <v>68010</v>
      </c>
      <c r="N474" s="227">
        <f t="shared" si="3"/>
        <v>45340</v>
      </c>
      <c r="O474" s="227">
        <f t="shared" si="4"/>
        <v>476070</v>
      </c>
      <c r="P474">
        <f>VLOOKUP(B474,GD_CHAM_CONG!$C$1:$BI$780,58,FALSE)</f>
        <v>0</v>
      </c>
      <c r="Q474">
        <f>VLOOKUP(B474,GD_CHAM_CONG!$C$1:$BJ$780,59,FALSE)</f>
        <v>0</v>
      </c>
    </row>
    <row r="475" spans="1:17" ht="14.25" x14ac:dyDescent="0.2">
      <c r="A475" s="49">
        <v>471</v>
      </c>
      <c r="B475" s="50">
        <f>GD_CHUNG!B475</f>
        <v>11117</v>
      </c>
      <c r="C475" s="50" t="str">
        <f>GD_CHUNG!C475</f>
        <v>Nguyễn Hương Giang</v>
      </c>
      <c r="D475" s="50" t="str">
        <f>GD_CHUNG!D475</f>
        <v>NV PVHK</v>
      </c>
      <c r="E475" s="136"/>
      <c r="F475" s="136" t="str">
        <f>VLOOKUP($B475,GD_CHUNG!$B$5:$J$991,6,FALSE)</f>
        <v>HD3N</v>
      </c>
      <c r="G475" s="138">
        <f>VLOOKUP($B475,GD_CHUNG!$B$5:$J$991,7,FALSE)</f>
        <v>0</v>
      </c>
      <c r="H475" s="138">
        <f>VLOOKUP($B475,GD_CHUNG!$B$5:$J$991,8,FALSE)</f>
        <v>0</v>
      </c>
      <c r="I475" s="136">
        <f>VLOOKUP($B475,GD_CHUNG!$B$5:$J$991,9,FALSE)</f>
        <v>0</v>
      </c>
      <c r="J475" s="226">
        <f>IF(COUNTBLANK(GD_CHAM_CONG!U475:AJ475)&gt;=16,1,0)</f>
        <v>0</v>
      </c>
      <c r="K475" s="109">
        <f>VLOOKUP(B475,GD_LCD_HS_LNS!$B$4:$E$1000,4,FALSE)</f>
        <v>3488000</v>
      </c>
      <c r="L475" s="109">
        <f t="shared" si="1"/>
        <v>279040</v>
      </c>
      <c r="M475" s="227">
        <f t="shared" si="2"/>
        <v>52320</v>
      </c>
      <c r="N475" s="227">
        <f t="shared" si="3"/>
        <v>34880</v>
      </c>
      <c r="O475" s="227">
        <f t="shared" si="4"/>
        <v>366240</v>
      </c>
      <c r="P475">
        <f>VLOOKUP(B475,GD_CHAM_CONG!$C$1:$BI$780,58,FALSE)</f>
        <v>0</v>
      </c>
      <c r="Q475">
        <f>VLOOKUP(B475,GD_CHAM_CONG!$C$1:$BJ$780,59,FALSE)</f>
        <v>0</v>
      </c>
    </row>
    <row r="476" spans="1:17" ht="14.25" x14ac:dyDescent="0.2">
      <c r="A476" s="49">
        <v>472</v>
      </c>
      <c r="B476" s="50">
        <f>GD_CHUNG!B476</f>
        <v>10735</v>
      </c>
      <c r="C476" s="50" t="str">
        <f>GD_CHUNG!C476</f>
        <v>Nguyễn Thị Phương Lan</v>
      </c>
      <c r="D476" s="50" t="str">
        <f>GD_CHUNG!D476</f>
        <v>NV Thống kê - Tổng hợp</v>
      </c>
      <c r="E476" s="136"/>
      <c r="F476" s="136" t="str">
        <f>VLOOKUP($B476,GD_CHUNG!$B$5:$J$991,6,FALSE)</f>
        <v>HDKX</v>
      </c>
      <c r="G476" s="138">
        <f>VLOOKUP($B476,GD_CHUNG!$B$5:$J$991,7,FALSE)</f>
        <v>0</v>
      </c>
      <c r="H476" s="138">
        <f>VLOOKUP($B476,GD_CHUNG!$B$5:$J$991,8,FALSE)</f>
        <v>0</v>
      </c>
      <c r="I476" s="136">
        <f>VLOOKUP($B476,GD_CHUNG!$B$5:$J$991,9,FALSE)</f>
        <v>0</v>
      </c>
      <c r="J476" s="226">
        <f>IF(COUNTBLANK(GD_CHAM_CONG!U476:AJ476)&gt;=16,1,0)</f>
        <v>0</v>
      </c>
      <c r="K476" s="109">
        <f>VLOOKUP(B476,GD_LCD_HS_LNS!$B$4:$E$1000,4,FALSE)</f>
        <v>3488000</v>
      </c>
      <c r="L476" s="109">
        <f t="shared" si="1"/>
        <v>279040</v>
      </c>
      <c r="M476" s="227">
        <f t="shared" si="2"/>
        <v>52320</v>
      </c>
      <c r="N476" s="227">
        <f t="shared" si="3"/>
        <v>34880</v>
      </c>
      <c r="O476" s="227">
        <f t="shared" si="4"/>
        <v>366240</v>
      </c>
      <c r="P476">
        <f>VLOOKUP(B476,GD_CHAM_CONG!$C$1:$BI$780,58,FALSE)</f>
        <v>0</v>
      </c>
      <c r="Q476">
        <f>VLOOKUP(B476,GD_CHAM_CONG!$C$1:$BJ$780,59,FALSE)</f>
        <v>0</v>
      </c>
    </row>
    <row r="477" spans="1:17" ht="14.25" x14ac:dyDescent="0.2">
      <c r="A477" s="49">
        <v>473</v>
      </c>
      <c r="B477" s="50">
        <f>GD_CHUNG!B477</f>
        <v>10562</v>
      </c>
      <c r="C477" s="50" t="str">
        <f>GD_CHUNG!C477</f>
        <v>Phạm Thị Thịnh</v>
      </c>
      <c r="D477" s="50" t="str">
        <f>GD_CHUNG!D477</f>
        <v>NV Hành chính - VT</v>
      </c>
      <c r="E477" s="136"/>
      <c r="F477" s="136" t="str">
        <f>VLOOKUP($B477,GD_CHUNG!$B$5:$J$991,6,FALSE)</f>
        <v>HDKX</v>
      </c>
      <c r="G477" s="138">
        <f>VLOOKUP($B477,GD_CHUNG!$B$5:$J$991,7,FALSE)</f>
        <v>0</v>
      </c>
      <c r="H477" s="138">
        <f>VLOOKUP($B477,GD_CHUNG!$B$5:$J$991,8,FALSE)</f>
        <v>0</v>
      </c>
      <c r="I477" s="136">
        <f>VLOOKUP($B477,GD_CHUNG!$B$5:$J$991,9,FALSE)</f>
        <v>0</v>
      </c>
      <c r="J477" s="226">
        <f>IF(COUNTBLANK(GD_CHAM_CONG!U477:AJ477)&gt;=16,1,0)</f>
        <v>0</v>
      </c>
      <c r="K477" s="109">
        <f>VLOOKUP(B477,GD_LCD_HS_LNS!$B$4:$E$1000,4,FALSE)</f>
        <v>3488000</v>
      </c>
      <c r="L477" s="109">
        <f t="shared" si="1"/>
        <v>279040</v>
      </c>
      <c r="M477" s="227">
        <f t="shared" si="2"/>
        <v>52320</v>
      </c>
      <c r="N477" s="227">
        <f t="shared" si="3"/>
        <v>34880</v>
      </c>
      <c r="O477" s="227">
        <f t="shared" si="4"/>
        <v>366240</v>
      </c>
      <c r="P477">
        <f>VLOOKUP(B477,GD_CHAM_CONG!$C$1:$BI$780,58,FALSE)</f>
        <v>0</v>
      </c>
      <c r="Q477">
        <f>VLOOKUP(B477,GD_CHAM_CONG!$C$1:$BJ$780,59,FALSE)</f>
        <v>0</v>
      </c>
    </row>
    <row r="478" spans="1:17" ht="14.25" x14ac:dyDescent="0.2">
      <c r="A478" s="49">
        <v>474</v>
      </c>
      <c r="B478" s="50">
        <f>GD_CHUNG!B478</f>
        <v>10637</v>
      </c>
      <c r="C478" s="50" t="str">
        <f>GD_CHUNG!C478</f>
        <v>Trần Đình Cát</v>
      </c>
      <c r="D478" s="50" t="str">
        <f>GD_CHUNG!D478</f>
        <v>NV trông giữ hành lý</v>
      </c>
      <c r="E478" s="136"/>
      <c r="F478" s="136" t="str">
        <f>VLOOKUP($B478,GD_CHUNG!$B$5:$J$991,6,FALSE)</f>
        <v>HDKX</v>
      </c>
      <c r="G478" s="138">
        <f>VLOOKUP($B478,GD_CHUNG!$B$5:$J$991,7,FALSE)</f>
        <v>0</v>
      </c>
      <c r="H478" s="138">
        <f>VLOOKUP($B478,GD_CHUNG!$B$5:$J$991,8,FALSE)</f>
        <v>0</v>
      </c>
      <c r="I478" s="136">
        <f>VLOOKUP($B478,GD_CHUNG!$B$5:$J$991,9,FALSE)</f>
        <v>0</v>
      </c>
      <c r="J478" s="226">
        <f>IF(COUNTBLANK(GD_CHAM_CONG!U478:AJ478)&gt;=16,1,0)</f>
        <v>0</v>
      </c>
      <c r="K478" s="109">
        <f>VLOOKUP(B478,GD_LCD_HS_LNS!$B$4:$E$1000,4,FALSE)</f>
        <v>4553000</v>
      </c>
      <c r="L478" s="109">
        <f t="shared" si="1"/>
        <v>0</v>
      </c>
      <c r="M478" s="227">
        <f t="shared" si="2"/>
        <v>0</v>
      </c>
      <c r="N478" s="227">
        <f t="shared" si="3"/>
        <v>0</v>
      </c>
      <c r="O478" s="227">
        <f t="shared" si="4"/>
        <v>0</v>
      </c>
      <c r="P478">
        <f>VLOOKUP(B478,GD_CHAM_CONG!$C$1:$BI$780,58,FALSE)</f>
        <v>27</v>
      </c>
      <c r="Q478">
        <f>VLOOKUP(B478,GD_CHAM_CONG!$C$1:$BJ$780,59,FALSE)</f>
        <v>0</v>
      </c>
    </row>
    <row r="479" spans="1:17" ht="14.25" x14ac:dyDescent="0.2">
      <c r="A479" s="49">
        <v>475</v>
      </c>
      <c r="B479" s="50">
        <f>GD_CHUNG!B479</f>
        <v>10799</v>
      </c>
      <c r="C479" s="50" t="str">
        <f>GD_CHUNG!C479</f>
        <v>Phương Lan</v>
      </c>
      <c r="D479" s="50" t="str">
        <f>GD_CHUNG!D479</f>
        <v>Chuyên viên lao động tiền lương</v>
      </c>
      <c r="E479" s="136"/>
      <c r="F479" s="136" t="str">
        <f>VLOOKUP($B479,GD_CHUNG!$B$5:$J$991,6,FALSE)</f>
        <v>HDKX</v>
      </c>
      <c r="G479" s="138">
        <f>VLOOKUP($B479,GD_CHUNG!$B$5:$J$991,7,FALSE)</f>
        <v>0</v>
      </c>
      <c r="H479" s="138">
        <f>VLOOKUP($B479,GD_CHUNG!$B$5:$J$991,8,FALSE)</f>
        <v>0</v>
      </c>
      <c r="I479" s="136">
        <f>VLOOKUP($B479,GD_CHUNG!$B$5:$J$991,9,FALSE)</f>
        <v>0</v>
      </c>
      <c r="J479" s="226">
        <f>IF(COUNTBLANK(GD_CHAM_CONG!U479:AJ479)&gt;=16,1,0)</f>
        <v>0</v>
      </c>
      <c r="K479" s="109">
        <f>VLOOKUP(B479,GD_LCD_HS_LNS!$B$4:$E$1000,4,FALSE)</f>
        <v>4534000</v>
      </c>
      <c r="L479" s="109">
        <f t="shared" si="1"/>
        <v>362720</v>
      </c>
      <c r="M479" s="227">
        <f t="shared" si="2"/>
        <v>68010</v>
      </c>
      <c r="N479" s="227">
        <f t="shared" si="3"/>
        <v>45340</v>
      </c>
      <c r="O479" s="227">
        <f t="shared" si="4"/>
        <v>476070</v>
      </c>
      <c r="P479">
        <f>VLOOKUP(B479,GD_CHAM_CONG!$C$1:$BI$780,58,FALSE)</f>
        <v>0</v>
      </c>
      <c r="Q479">
        <f>VLOOKUP(B479,GD_CHAM_CONG!$C$1:$BJ$780,59,FALSE)</f>
        <v>0</v>
      </c>
    </row>
    <row r="480" spans="1:17" ht="14.25" x14ac:dyDescent="0.2">
      <c r="A480" s="49">
        <v>476</v>
      </c>
      <c r="B480" s="50">
        <f>GD_CHUNG!B480</f>
        <v>11108</v>
      </c>
      <c r="C480" s="50" t="str">
        <f>GD_CHUNG!C480</f>
        <v>Phạm Thùy Dung</v>
      </c>
      <c r="D480" s="50" t="str">
        <f>GD_CHUNG!D480</f>
        <v>Nhân viên phục vụ hành khách</v>
      </c>
      <c r="E480" s="136"/>
      <c r="F480" s="136" t="str">
        <f>VLOOKUP($B480,GD_CHUNG!$B$5:$J$991,6,FALSE)</f>
        <v>HD3N</v>
      </c>
      <c r="G480" s="138">
        <f>VLOOKUP($B480,GD_CHUNG!$B$5:$J$991,7,FALSE)</f>
        <v>0</v>
      </c>
      <c r="H480" s="138">
        <f>VLOOKUP($B480,GD_CHUNG!$B$5:$J$991,8,FALSE)</f>
        <v>0</v>
      </c>
      <c r="I480" s="136">
        <f>VLOOKUP($B480,GD_CHUNG!$B$5:$J$991,9,FALSE)</f>
        <v>0</v>
      </c>
      <c r="J480" s="226">
        <f>IF(COUNTBLANK(GD_CHAM_CONG!U480:AJ480)&gt;=16,1,0)</f>
        <v>0</v>
      </c>
      <c r="K480" s="109">
        <f>VLOOKUP(B480,GD_LCD_HS_LNS!$B$4:$E$1000,4,FALSE)</f>
        <v>3875000</v>
      </c>
      <c r="L480" s="109">
        <f t="shared" si="1"/>
        <v>0</v>
      </c>
      <c r="M480" s="227">
        <f t="shared" si="2"/>
        <v>0</v>
      </c>
      <c r="N480" s="227">
        <f t="shared" si="3"/>
        <v>0</v>
      </c>
      <c r="O480" s="227">
        <f t="shared" si="4"/>
        <v>0</v>
      </c>
      <c r="P480">
        <f>VLOOKUP(B480,GD_CHAM_CONG!$C$1:$BI$780,58,FALSE)</f>
        <v>27</v>
      </c>
      <c r="Q480">
        <f>VLOOKUP(B480,GD_CHAM_CONG!$C$1:$BJ$780,59,FALSE)</f>
        <v>0</v>
      </c>
    </row>
    <row r="481" spans="4:14" ht="14.25" x14ac:dyDescent="0.2">
      <c r="D481" s="74"/>
      <c r="E481" s="136"/>
      <c r="F481" s="136"/>
      <c r="J481" s="226"/>
      <c r="K481" s="109"/>
      <c r="L481" s="109"/>
      <c r="M481" s="109"/>
      <c r="N481" s="109"/>
    </row>
    <row r="482" spans="4:14" ht="14.25" x14ac:dyDescent="0.2">
      <c r="D482" s="74"/>
      <c r="E482" s="136"/>
      <c r="F482" s="136"/>
      <c r="J482" s="226"/>
      <c r="K482" s="109"/>
      <c r="L482" s="109"/>
      <c r="M482" s="109"/>
      <c r="N482" s="109"/>
    </row>
    <row r="483" spans="4:14" ht="14.25" x14ac:dyDescent="0.2">
      <c r="D483" s="74"/>
      <c r="E483" s="136"/>
      <c r="F483" s="136"/>
      <c r="J483" s="226"/>
      <c r="K483" s="109"/>
      <c r="L483" s="109"/>
      <c r="M483" s="109"/>
      <c r="N483" s="109"/>
    </row>
    <row r="484" spans="4:14" ht="14.25" x14ac:dyDescent="0.2">
      <c r="D484" s="74"/>
      <c r="E484" s="136"/>
      <c r="F484" s="136"/>
      <c r="J484" s="226"/>
      <c r="K484" s="109"/>
      <c r="L484" s="109"/>
      <c r="M484" s="109"/>
      <c r="N484" s="109"/>
    </row>
    <row r="485" spans="4:14" ht="14.25" x14ac:dyDescent="0.2">
      <c r="D485" s="74"/>
      <c r="E485" s="136"/>
      <c r="F485" s="136"/>
      <c r="J485" s="226"/>
      <c r="K485" s="109"/>
      <c r="L485" s="109"/>
      <c r="M485" s="109"/>
      <c r="N485" s="109"/>
    </row>
    <row r="486" spans="4:14" ht="14.25" x14ac:dyDescent="0.2">
      <c r="D486" s="74"/>
      <c r="E486" s="136"/>
      <c r="F486" s="136"/>
      <c r="J486" s="226"/>
      <c r="K486" s="109"/>
      <c r="L486" s="109"/>
      <c r="M486" s="109"/>
      <c r="N486" s="109"/>
    </row>
    <row r="487" spans="4:14" ht="14.25" x14ac:dyDescent="0.2">
      <c r="D487" s="74"/>
      <c r="E487" s="136"/>
      <c r="F487" s="136"/>
      <c r="J487" s="226"/>
      <c r="K487" s="109"/>
      <c r="L487" s="109"/>
      <c r="M487" s="109"/>
      <c r="N487" s="109"/>
    </row>
    <row r="488" spans="4:14" ht="14.25" x14ac:dyDescent="0.2">
      <c r="D488" s="74"/>
      <c r="E488" s="136"/>
      <c r="F488" s="136"/>
      <c r="J488" s="226"/>
      <c r="K488" s="109"/>
      <c r="L488" s="109"/>
      <c r="M488" s="109"/>
      <c r="N488" s="109"/>
    </row>
    <row r="489" spans="4:14" ht="14.25" x14ac:dyDescent="0.2">
      <c r="D489" s="74"/>
      <c r="E489" s="136"/>
      <c r="F489" s="136"/>
      <c r="J489" s="226"/>
      <c r="K489" s="109"/>
      <c r="L489" s="109"/>
      <c r="M489" s="109"/>
      <c r="N489" s="109"/>
    </row>
    <row r="490" spans="4:14" ht="14.25" x14ac:dyDescent="0.2">
      <c r="D490" s="74"/>
      <c r="E490" s="136"/>
      <c r="F490" s="136"/>
      <c r="J490" s="226"/>
      <c r="K490" s="109"/>
      <c r="L490" s="109"/>
      <c r="M490" s="109"/>
      <c r="N490" s="109"/>
    </row>
    <row r="491" spans="4:14" ht="14.25" x14ac:dyDescent="0.2">
      <c r="D491" s="74"/>
      <c r="E491" s="136"/>
      <c r="F491" s="136"/>
      <c r="J491" s="226"/>
      <c r="K491" s="109"/>
      <c r="L491" s="109"/>
      <c r="M491" s="109"/>
      <c r="N491" s="109"/>
    </row>
    <row r="492" spans="4:14" ht="14.25" x14ac:dyDescent="0.2">
      <c r="D492" s="74"/>
      <c r="E492" s="136"/>
      <c r="F492" s="136"/>
      <c r="J492" s="226"/>
      <c r="K492" s="109"/>
      <c r="L492" s="109"/>
      <c r="M492" s="109"/>
      <c r="N492" s="109"/>
    </row>
    <row r="493" spans="4:14" ht="14.25" x14ac:dyDescent="0.2">
      <c r="D493" s="74"/>
      <c r="E493" s="136"/>
      <c r="F493" s="136"/>
      <c r="J493" s="226"/>
      <c r="K493" s="109"/>
      <c r="L493" s="109"/>
      <c r="M493" s="109"/>
      <c r="N493" s="109"/>
    </row>
    <row r="494" spans="4:14" ht="14.25" x14ac:dyDescent="0.2">
      <c r="D494" s="74"/>
      <c r="E494" s="136"/>
      <c r="F494" s="136"/>
      <c r="J494" s="226"/>
      <c r="K494" s="109"/>
      <c r="L494" s="109"/>
      <c r="M494" s="109"/>
      <c r="N494" s="109"/>
    </row>
    <row r="495" spans="4:14" ht="14.25" x14ac:dyDescent="0.2">
      <c r="D495" s="74"/>
      <c r="E495" s="136"/>
      <c r="F495" s="136"/>
      <c r="J495" s="226"/>
      <c r="K495" s="109"/>
      <c r="L495" s="109"/>
      <c r="M495" s="109"/>
      <c r="N495" s="109"/>
    </row>
    <row r="496" spans="4:14" ht="14.25" x14ac:dyDescent="0.2">
      <c r="D496" s="74"/>
      <c r="E496" s="136"/>
      <c r="J496" s="226"/>
      <c r="K496" s="109"/>
      <c r="L496" s="109"/>
      <c r="M496" s="109"/>
      <c r="N496" s="109"/>
    </row>
    <row r="497" spans="4:14" ht="14.25" x14ac:dyDescent="0.2">
      <c r="D497" s="74"/>
      <c r="E497" s="136"/>
      <c r="J497" s="226"/>
      <c r="K497" s="109"/>
      <c r="L497" s="109"/>
      <c r="M497" s="109"/>
      <c r="N497" s="109"/>
    </row>
    <row r="498" spans="4:14" ht="14.25" x14ac:dyDescent="0.2">
      <c r="D498" s="74"/>
      <c r="E498" s="136"/>
      <c r="K498" s="109"/>
      <c r="L498" s="109"/>
      <c r="M498" s="109"/>
      <c r="N498" s="109"/>
    </row>
    <row r="499" spans="4:14" ht="14.25" x14ac:dyDescent="0.2">
      <c r="D499" s="74"/>
      <c r="E499" s="136"/>
      <c r="K499" s="109"/>
      <c r="L499" s="109"/>
      <c r="M499" s="109"/>
      <c r="N499" s="109"/>
    </row>
    <row r="500" spans="4:14" ht="14.25" x14ac:dyDescent="0.2">
      <c r="D500" s="74"/>
      <c r="E500" s="136"/>
      <c r="K500" s="109"/>
      <c r="L500" s="109"/>
      <c r="M500" s="109"/>
      <c r="N500" s="109"/>
    </row>
    <row r="501" spans="4:14" ht="14.25" x14ac:dyDescent="0.2">
      <c r="D501" s="74"/>
      <c r="K501" s="109"/>
      <c r="L501" s="109"/>
      <c r="M501" s="109"/>
      <c r="N501" s="109"/>
    </row>
    <row r="502" spans="4:14" ht="14.25" x14ac:dyDescent="0.2">
      <c r="D502" s="74"/>
      <c r="K502" s="109"/>
      <c r="L502" s="109"/>
      <c r="M502" s="109"/>
      <c r="N502" s="109"/>
    </row>
    <row r="503" spans="4:14" ht="14.25" x14ac:dyDescent="0.2">
      <c r="D503" s="74"/>
      <c r="K503" s="109"/>
      <c r="L503" s="109"/>
      <c r="M503" s="109"/>
      <c r="N503" s="109"/>
    </row>
    <row r="504" spans="4:14" ht="14.25" x14ac:dyDescent="0.2">
      <c r="D504" s="74"/>
      <c r="K504" s="109"/>
      <c r="L504" s="109"/>
      <c r="M504" s="109"/>
      <c r="N504" s="109"/>
    </row>
    <row r="505" spans="4:14" ht="14.25" x14ac:dyDescent="0.2">
      <c r="D505" s="74"/>
      <c r="K505" s="109"/>
      <c r="L505" s="109"/>
      <c r="M505" s="109"/>
      <c r="N505" s="109"/>
    </row>
    <row r="506" spans="4:14" ht="14.25" x14ac:dyDescent="0.2">
      <c r="D506" s="74"/>
      <c r="K506" s="109"/>
      <c r="L506" s="109"/>
      <c r="M506" s="109"/>
      <c r="N506" s="109"/>
    </row>
    <row r="507" spans="4:14" ht="14.25" x14ac:dyDescent="0.2">
      <c r="D507" s="74"/>
      <c r="K507" s="109"/>
      <c r="L507" s="109"/>
      <c r="M507" s="109"/>
      <c r="N507" s="109"/>
    </row>
    <row r="508" spans="4:14" ht="14.25" x14ac:dyDescent="0.2">
      <c r="D508" s="74"/>
      <c r="K508" s="109"/>
      <c r="L508" s="109"/>
      <c r="M508" s="109"/>
      <c r="N508" s="109"/>
    </row>
    <row r="509" spans="4:14" ht="14.25" x14ac:dyDescent="0.2">
      <c r="D509" s="74"/>
      <c r="K509" s="109"/>
      <c r="L509" s="109"/>
      <c r="M509" s="109"/>
      <c r="N509" s="109"/>
    </row>
    <row r="510" spans="4:14" ht="14.25" x14ac:dyDescent="0.2">
      <c r="D510" s="74"/>
      <c r="K510" s="109"/>
      <c r="L510" s="109"/>
      <c r="M510" s="109"/>
      <c r="N510" s="109"/>
    </row>
    <row r="511" spans="4:14" ht="14.25" x14ac:dyDescent="0.2">
      <c r="D511" s="74"/>
      <c r="K511" s="109"/>
      <c r="L511" s="109"/>
      <c r="M511" s="109"/>
      <c r="N511" s="109"/>
    </row>
    <row r="512" spans="4:14" ht="14.25" x14ac:dyDescent="0.2">
      <c r="D512" s="74"/>
      <c r="K512" s="109"/>
      <c r="L512" s="109"/>
      <c r="M512" s="109"/>
      <c r="N512" s="109"/>
    </row>
    <row r="513" spans="4:14" ht="14.25" x14ac:dyDescent="0.2">
      <c r="D513" s="74"/>
      <c r="K513" s="109"/>
      <c r="L513" s="109"/>
      <c r="M513" s="109"/>
      <c r="N513" s="109"/>
    </row>
    <row r="514" spans="4:14" ht="14.25" x14ac:dyDescent="0.2">
      <c r="D514" s="74"/>
      <c r="K514" s="109"/>
      <c r="L514" s="109"/>
      <c r="M514" s="109"/>
      <c r="N514" s="109"/>
    </row>
    <row r="515" spans="4:14" ht="14.25" x14ac:dyDescent="0.2">
      <c r="D515" s="74"/>
      <c r="K515" s="109"/>
      <c r="L515" s="109"/>
      <c r="M515" s="109"/>
      <c r="N515" s="109"/>
    </row>
    <row r="516" spans="4:14" ht="14.25" x14ac:dyDescent="0.2">
      <c r="D516" s="74"/>
      <c r="K516" s="109"/>
      <c r="L516" s="109"/>
      <c r="M516" s="109"/>
      <c r="N516" s="109"/>
    </row>
    <row r="517" spans="4:14" ht="14.25" x14ac:dyDescent="0.2">
      <c r="D517" s="74"/>
      <c r="K517" s="109"/>
      <c r="L517" s="109"/>
      <c r="M517" s="109"/>
      <c r="N517" s="109"/>
    </row>
    <row r="518" spans="4:14" ht="14.25" x14ac:dyDescent="0.2">
      <c r="D518" s="74"/>
      <c r="K518" s="109"/>
      <c r="L518" s="109"/>
      <c r="M518" s="109"/>
      <c r="N518" s="109"/>
    </row>
    <row r="519" spans="4:14" ht="14.25" x14ac:dyDescent="0.2">
      <c r="D519" s="74"/>
      <c r="K519" s="109"/>
      <c r="L519" s="109"/>
      <c r="M519" s="109"/>
      <c r="N519" s="109"/>
    </row>
    <row r="520" spans="4:14" ht="14.25" x14ac:dyDescent="0.2">
      <c r="D520" s="74"/>
      <c r="K520" s="109"/>
      <c r="L520" s="109"/>
      <c r="M520" s="109"/>
      <c r="N520" s="109"/>
    </row>
    <row r="521" spans="4:14" ht="14.25" x14ac:dyDescent="0.2">
      <c r="D521" s="74"/>
      <c r="K521" s="109"/>
      <c r="L521" s="109"/>
      <c r="M521" s="109"/>
      <c r="N521" s="109"/>
    </row>
    <row r="522" spans="4:14" ht="14.25" x14ac:dyDescent="0.2">
      <c r="D522" s="74"/>
      <c r="K522" s="109"/>
      <c r="L522" s="109"/>
      <c r="M522" s="109"/>
      <c r="N522" s="109"/>
    </row>
    <row r="523" spans="4:14" ht="14.25" x14ac:dyDescent="0.2">
      <c r="D523" s="74"/>
      <c r="K523" s="109"/>
      <c r="L523" s="109"/>
      <c r="M523" s="109"/>
      <c r="N523" s="109"/>
    </row>
    <row r="524" spans="4:14" ht="14.25" x14ac:dyDescent="0.2">
      <c r="D524" s="74"/>
      <c r="K524" s="109"/>
      <c r="L524" s="109"/>
      <c r="M524" s="109"/>
      <c r="N524" s="109"/>
    </row>
    <row r="525" spans="4:14" ht="14.25" x14ac:dyDescent="0.2">
      <c r="D525" s="74"/>
      <c r="K525" s="109"/>
      <c r="L525" s="109"/>
      <c r="M525" s="109"/>
      <c r="N525" s="109"/>
    </row>
    <row r="526" spans="4:14" ht="14.25" x14ac:dyDescent="0.2">
      <c r="D526" s="74"/>
      <c r="K526" s="109"/>
      <c r="L526" s="109"/>
      <c r="M526" s="109"/>
      <c r="N526" s="109"/>
    </row>
    <row r="527" spans="4:14" ht="14.25" x14ac:dyDescent="0.2">
      <c r="D527" s="74"/>
      <c r="K527" s="109"/>
      <c r="L527" s="109"/>
      <c r="M527" s="109"/>
      <c r="N527" s="109"/>
    </row>
    <row r="528" spans="4:14" ht="14.25" x14ac:dyDescent="0.2">
      <c r="D528" s="74"/>
      <c r="K528" s="109"/>
      <c r="L528" s="109"/>
      <c r="M528" s="109"/>
      <c r="N528" s="109"/>
    </row>
    <row r="529" spans="4:14" ht="14.25" x14ac:dyDescent="0.2">
      <c r="D529" s="74"/>
      <c r="K529" s="109"/>
      <c r="L529" s="109"/>
      <c r="M529" s="109"/>
      <c r="N529" s="109"/>
    </row>
    <row r="530" spans="4:14" ht="14.25" x14ac:dyDescent="0.2">
      <c r="D530" s="74"/>
      <c r="K530" s="109"/>
      <c r="L530" s="109"/>
      <c r="M530" s="109"/>
      <c r="N530" s="109"/>
    </row>
    <row r="531" spans="4:14" ht="14.25" x14ac:dyDescent="0.2">
      <c r="D531" s="74"/>
      <c r="K531" s="109"/>
      <c r="L531" s="109"/>
      <c r="M531" s="109"/>
      <c r="N531" s="109"/>
    </row>
    <row r="532" spans="4:14" ht="14.25" x14ac:dyDescent="0.2">
      <c r="D532" s="74"/>
      <c r="K532" s="109"/>
      <c r="L532" s="109"/>
      <c r="M532" s="109"/>
      <c r="N532" s="109"/>
    </row>
    <row r="533" spans="4:14" ht="14.25" x14ac:dyDescent="0.2">
      <c r="D533" s="74"/>
      <c r="K533" s="109"/>
      <c r="L533" s="109"/>
      <c r="M533" s="109"/>
      <c r="N533" s="109"/>
    </row>
    <row r="534" spans="4:14" ht="14.25" x14ac:dyDescent="0.2">
      <c r="D534" s="74"/>
      <c r="K534" s="109"/>
      <c r="L534" s="109"/>
      <c r="M534" s="109"/>
      <c r="N534" s="109"/>
    </row>
    <row r="535" spans="4:14" ht="14.25" x14ac:dyDescent="0.2">
      <c r="D535" s="74"/>
      <c r="K535" s="109"/>
      <c r="L535" s="109"/>
      <c r="M535" s="109"/>
      <c r="N535" s="109"/>
    </row>
    <row r="536" spans="4:14" ht="14.25" x14ac:dyDescent="0.2">
      <c r="D536" s="74"/>
      <c r="K536" s="109"/>
      <c r="L536" s="109"/>
      <c r="M536" s="109"/>
      <c r="N536" s="109"/>
    </row>
    <row r="537" spans="4:14" ht="14.25" x14ac:dyDescent="0.2">
      <c r="D537" s="74"/>
      <c r="K537" s="109"/>
      <c r="L537" s="109"/>
      <c r="M537" s="109"/>
      <c r="N537" s="109"/>
    </row>
    <row r="538" spans="4:14" ht="14.25" x14ac:dyDescent="0.2">
      <c r="D538" s="74"/>
      <c r="K538" s="109"/>
      <c r="L538" s="109"/>
      <c r="M538" s="109"/>
      <c r="N538" s="109"/>
    </row>
    <row r="539" spans="4:14" ht="14.25" x14ac:dyDescent="0.2">
      <c r="D539" s="74"/>
      <c r="K539" s="109"/>
      <c r="L539" s="109"/>
      <c r="M539" s="109"/>
      <c r="N539" s="109"/>
    </row>
    <row r="540" spans="4:14" ht="14.25" x14ac:dyDescent="0.2">
      <c r="D540" s="74"/>
      <c r="K540" s="109"/>
      <c r="L540" s="109"/>
      <c r="M540" s="109"/>
      <c r="N540" s="109"/>
    </row>
    <row r="541" spans="4:14" ht="14.25" x14ac:dyDescent="0.2">
      <c r="D541" s="74"/>
      <c r="K541" s="109"/>
      <c r="L541" s="109"/>
      <c r="M541" s="109"/>
      <c r="N541" s="109"/>
    </row>
    <row r="542" spans="4:14" ht="14.25" x14ac:dyDescent="0.2">
      <c r="D542" s="74"/>
      <c r="K542" s="109"/>
      <c r="L542" s="109"/>
      <c r="M542" s="109"/>
      <c r="N542" s="109"/>
    </row>
    <row r="543" spans="4:14" ht="14.25" x14ac:dyDescent="0.2">
      <c r="D543" s="74"/>
      <c r="K543" s="109"/>
      <c r="L543" s="109"/>
      <c r="M543" s="109"/>
      <c r="N543" s="109"/>
    </row>
    <row r="544" spans="4:14" ht="14.25" x14ac:dyDescent="0.2">
      <c r="D544" s="74"/>
      <c r="K544" s="109"/>
      <c r="L544" s="109"/>
      <c r="M544" s="109"/>
      <c r="N544" s="109"/>
    </row>
    <row r="545" spans="4:14" ht="14.25" x14ac:dyDescent="0.2">
      <c r="D545" s="74"/>
      <c r="K545" s="109"/>
      <c r="L545" s="109"/>
      <c r="M545" s="109"/>
      <c r="N545" s="109"/>
    </row>
    <row r="546" spans="4:14" ht="14.25" x14ac:dyDescent="0.2">
      <c r="D546" s="74"/>
      <c r="K546" s="109"/>
      <c r="L546" s="109"/>
      <c r="M546" s="109"/>
      <c r="N546" s="109"/>
    </row>
    <row r="547" spans="4:14" ht="14.25" x14ac:dyDescent="0.2">
      <c r="D547" s="74"/>
      <c r="K547" s="109"/>
      <c r="L547" s="109"/>
      <c r="M547" s="109"/>
      <c r="N547" s="109"/>
    </row>
    <row r="548" spans="4:14" ht="14.25" x14ac:dyDescent="0.2">
      <c r="D548" s="74"/>
      <c r="K548" s="109"/>
      <c r="L548" s="109"/>
      <c r="M548" s="109"/>
      <c r="N548" s="109"/>
    </row>
    <row r="549" spans="4:14" ht="14.25" x14ac:dyDescent="0.2">
      <c r="D549" s="74"/>
      <c r="K549" s="109"/>
      <c r="L549" s="109"/>
      <c r="M549" s="109"/>
      <c r="N549" s="109"/>
    </row>
    <row r="550" spans="4:14" ht="14.25" x14ac:dyDescent="0.2">
      <c r="D550" s="74"/>
      <c r="K550" s="109"/>
      <c r="L550" s="109"/>
      <c r="M550" s="109"/>
      <c r="N550" s="109"/>
    </row>
    <row r="551" spans="4:14" ht="14.25" x14ac:dyDescent="0.2">
      <c r="D551" s="74"/>
      <c r="K551" s="109"/>
      <c r="L551" s="109"/>
      <c r="M551" s="109"/>
      <c r="N551" s="109"/>
    </row>
    <row r="552" spans="4:14" ht="14.25" x14ac:dyDescent="0.2">
      <c r="D552" s="74"/>
      <c r="K552" s="109"/>
      <c r="L552" s="109"/>
      <c r="M552" s="109"/>
      <c r="N552" s="109"/>
    </row>
    <row r="553" spans="4:14" ht="14.25" x14ac:dyDescent="0.2">
      <c r="D553" s="74"/>
      <c r="K553" s="109"/>
      <c r="L553" s="109"/>
      <c r="M553" s="109"/>
      <c r="N553" s="109"/>
    </row>
    <row r="554" spans="4:14" ht="14.25" x14ac:dyDescent="0.2">
      <c r="D554" s="74"/>
      <c r="K554" s="109"/>
      <c r="L554" s="109"/>
      <c r="M554" s="109"/>
      <c r="N554" s="109"/>
    </row>
    <row r="555" spans="4:14" ht="14.25" x14ac:dyDescent="0.2">
      <c r="D555" s="74"/>
      <c r="K555" s="109"/>
      <c r="L555" s="109"/>
      <c r="M555" s="109"/>
      <c r="N555" s="109"/>
    </row>
    <row r="556" spans="4:14" ht="14.25" x14ac:dyDescent="0.2">
      <c r="D556" s="74"/>
      <c r="K556" s="109"/>
      <c r="L556" s="109"/>
      <c r="M556" s="109"/>
      <c r="N556" s="109"/>
    </row>
    <row r="557" spans="4:14" ht="14.25" x14ac:dyDescent="0.2">
      <c r="D557" s="74"/>
      <c r="K557" s="109"/>
      <c r="L557" s="109"/>
      <c r="M557" s="109"/>
      <c r="N557" s="109"/>
    </row>
    <row r="558" spans="4:14" ht="14.25" x14ac:dyDescent="0.2">
      <c r="D558" s="74"/>
      <c r="K558" s="109"/>
      <c r="L558" s="109"/>
      <c r="M558" s="109"/>
      <c r="N558" s="109"/>
    </row>
    <row r="559" spans="4:14" ht="14.25" x14ac:dyDescent="0.2">
      <c r="D559" s="74"/>
      <c r="K559" s="109"/>
      <c r="L559" s="109"/>
      <c r="M559" s="109"/>
      <c r="N559" s="109"/>
    </row>
    <row r="560" spans="4:14" ht="14.25" x14ac:dyDescent="0.2">
      <c r="D560" s="74"/>
      <c r="K560" s="109"/>
      <c r="L560" s="109"/>
      <c r="M560" s="109"/>
      <c r="N560" s="109"/>
    </row>
    <row r="561" spans="4:14" ht="14.25" x14ac:dyDescent="0.2">
      <c r="D561" s="74"/>
      <c r="K561" s="109"/>
      <c r="L561" s="109"/>
      <c r="M561" s="109"/>
      <c r="N561" s="109"/>
    </row>
    <row r="562" spans="4:14" ht="14.25" x14ac:dyDescent="0.2">
      <c r="D562" s="74"/>
      <c r="K562" s="109"/>
      <c r="L562" s="109"/>
      <c r="M562" s="109"/>
      <c r="N562" s="109"/>
    </row>
    <row r="563" spans="4:14" ht="14.25" x14ac:dyDescent="0.2">
      <c r="D563" s="74"/>
      <c r="K563" s="109"/>
      <c r="L563" s="109"/>
      <c r="M563" s="109"/>
      <c r="N563" s="109"/>
    </row>
    <row r="564" spans="4:14" ht="14.25" x14ac:dyDescent="0.2">
      <c r="D564" s="74"/>
      <c r="K564" s="109"/>
      <c r="L564" s="109"/>
      <c r="M564" s="109"/>
      <c r="N564" s="109"/>
    </row>
    <row r="565" spans="4:14" ht="14.25" x14ac:dyDescent="0.2">
      <c r="D565" s="74"/>
      <c r="K565" s="109"/>
      <c r="L565" s="109"/>
      <c r="M565" s="109"/>
      <c r="N565" s="109"/>
    </row>
    <row r="566" spans="4:14" ht="14.25" x14ac:dyDescent="0.2">
      <c r="D566" s="74"/>
      <c r="K566" s="109"/>
      <c r="L566" s="109"/>
      <c r="M566" s="109"/>
      <c r="N566" s="109"/>
    </row>
    <row r="567" spans="4:14" ht="14.25" x14ac:dyDescent="0.2">
      <c r="D567" s="74"/>
      <c r="K567" s="109"/>
      <c r="L567" s="109"/>
      <c r="M567" s="109"/>
      <c r="N567" s="109"/>
    </row>
    <row r="568" spans="4:14" ht="14.25" x14ac:dyDescent="0.2">
      <c r="D568" s="74"/>
      <c r="K568" s="109"/>
      <c r="L568" s="109"/>
      <c r="M568" s="109"/>
      <c r="N568" s="109"/>
    </row>
    <row r="569" spans="4:14" ht="14.25" x14ac:dyDescent="0.2">
      <c r="D569" s="74"/>
      <c r="K569" s="109"/>
      <c r="L569" s="109"/>
      <c r="M569" s="109"/>
      <c r="N569" s="109"/>
    </row>
    <row r="570" spans="4:14" ht="14.25" x14ac:dyDescent="0.2">
      <c r="D570" s="74"/>
      <c r="K570" s="109"/>
      <c r="L570" s="109"/>
      <c r="M570" s="109"/>
      <c r="N570" s="109"/>
    </row>
    <row r="571" spans="4:14" ht="14.25" x14ac:dyDescent="0.2">
      <c r="D571" s="74"/>
      <c r="K571" s="109"/>
      <c r="L571" s="109"/>
      <c r="M571" s="109"/>
      <c r="N571" s="109"/>
    </row>
    <row r="572" spans="4:14" ht="14.25" x14ac:dyDescent="0.2">
      <c r="D572" s="74"/>
      <c r="K572" s="109"/>
      <c r="L572" s="109"/>
      <c r="M572" s="109"/>
      <c r="N572" s="109"/>
    </row>
    <row r="573" spans="4:14" ht="14.25" x14ac:dyDescent="0.2">
      <c r="D573" s="74"/>
      <c r="K573" s="109"/>
      <c r="L573" s="109"/>
      <c r="M573" s="109"/>
      <c r="N573" s="109"/>
    </row>
    <row r="574" spans="4:14" ht="14.25" x14ac:dyDescent="0.2">
      <c r="D574" s="74"/>
      <c r="K574" s="109"/>
      <c r="L574" s="109"/>
      <c r="M574" s="109"/>
      <c r="N574" s="109"/>
    </row>
    <row r="575" spans="4:14" ht="14.25" x14ac:dyDescent="0.2">
      <c r="D575" s="74"/>
      <c r="K575" s="109"/>
      <c r="L575" s="109"/>
      <c r="M575" s="109"/>
      <c r="N575" s="109"/>
    </row>
    <row r="576" spans="4:14" ht="14.25" x14ac:dyDescent="0.2">
      <c r="D576" s="74"/>
      <c r="K576" s="109"/>
      <c r="L576" s="109"/>
      <c r="M576" s="109"/>
      <c r="N576" s="109"/>
    </row>
    <row r="577" spans="4:14" ht="14.25" x14ac:dyDescent="0.2">
      <c r="D577" s="74"/>
      <c r="K577" s="109"/>
      <c r="L577" s="109"/>
      <c r="M577" s="109"/>
      <c r="N577" s="109"/>
    </row>
    <row r="578" spans="4:14" ht="14.25" x14ac:dyDescent="0.2">
      <c r="D578" s="74"/>
      <c r="K578" s="109"/>
      <c r="L578" s="109"/>
      <c r="M578" s="109"/>
      <c r="N578" s="109"/>
    </row>
    <row r="579" spans="4:14" ht="14.25" x14ac:dyDescent="0.2">
      <c r="D579" s="74"/>
      <c r="K579" s="109"/>
      <c r="L579" s="109"/>
      <c r="M579" s="109"/>
      <c r="N579" s="109"/>
    </row>
    <row r="580" spans="4:14" ht="14.25" x14ac:dyDescent="0.2">
      <c r="D580" s="74"/>
      <c r="K580" s="109"/>
      <c r="L580" s="109"/>
      <c r="M580" s="109"/>
      <c r="N580" s="109"/>
    </row>
    <row r="581" spans="4:14" ht="14.25" x14ac:dyDescent="0.2">
      <c r="D581" s="74"/>
      <c r="K581" s="109"/>
      <c r="L581" s="109"/>
      <c r="M581" s="109"/>
      <c r="N581" s="109"/>
    </row>
    <row r="582" spans="4:14" ht="14.25" x14ac:dyDescent="0.2">
      <c r="D582" s="74"/>
      <c r="K582" s="109"/>
      <c r="L582" s="109"/>
      <c r="M582" s="109"/>
      <c r="N582" s="109"/>
    </row>
    <row r="583" spans="4:14" ht="14.25" x14ac:dyDescent="0.2">
      <c r="D583" s="74"/>
      <c r="K583" s="109"/>
      <c r="L583" s="109"/>
      <c r="M583" s="109"/>
      <c r="N583" s="109"/>
    </row>
    <row r="584" spans="4:14" ht="14.25" x14ac:dyDescent="0.2">
      <c r="D584" s="74"/>
      <c r="K584" s="109"/>
      <c r="L584" s="109"/>
      <c r="M584" s="109"/>
      <c r="N584" s="109"/>
    </row>
    <row r="585" spans="4:14" ht="14.25" x14ac:dyDescent="0.2">
      <c r="D585" s="74"/>
      <c r="K585" s="109"/>
      <c r="L585" s="109"/>
      <c r="M585" s="109"/>
      <c r="N585" s="109"/>
    </row>
    <row r="586" spans="4:14" ht="14.25" x14ac:dyDescent="0.2">
      <c r="D586" s="74"/>
      <c r="K586" s="109"/>
      <c r="L586" s="109"/>
      <c r="M586" s="109"/>
      <c r="N586" s="109"/>
    </row>
    <row r="587" spans="4:14" ht="14.25" x14ac:dyDescent="0.2">
      <c r="D587" s="74"/>
      <c r="K587" s="109"/>
      <c r="L587" s="109"/>
      <c r="M587" s="109"/>
      <c r="N587" s="109"/>
    </row>
    <row r="588" spans="4:14" ht="14.25" x14ac:dyDescent="0.2">
      <c r="D588" s="74"/>
      <c r="K588" s="109"/>
      <c r="L588" s="109"/>
      <c r="M588" s="109"/>
      <c r="N588" s="109"/>
    </row>
    <row r="589" spans="4:14" ht="14.25" x14ac:dyDescent="0.2">
      <c r="D589" s="74"/>
      <c r="K589" s="109"/>
      <c r="L589" s="109"/>
      <c r="M589" s="109"/>
      <c r="N589" s="109"/>
    </row>
    <row r="590" spans="4:14" ht="14.25" x14ac:dyDescent="0.2">
      <c r="D590" s="74"/>
      <c r="K590" s="109"/>
      <c r="L590" s="109"/>
      <c r="M590" s="109"/>
      <c r="N590" s="109"/>
    </row>
    <row r="591" spans="4:14" ht="14.25" x14ac:dyDescent="0.2">
      <c r="D591" s="74"/>
      <c r="K591" s="109"/>
      <c r="L591" s="109"/>
      <c r="M591" s="109"/>
      <c r="N591" s="109"/>
    </row>
    <row r="592" spans="4:14" ht="14.25" x14ac:dyDescent="0.2">
      <c r="D592" s="74"/>
      <c r="K592" s="109"/>
      <c r="L592" s="109"/>
      <c r="M592" s="109"/>
      <c r="N592" s="109"/>
    </row>
    <row r="593" spans="4:14" ht="14.25" x14ac:dyDescent="0.2">
      <c r="D593" s="74"/>
      <c r="K593" s="109"/>
      <c r="L593" s="109"/>
      <c r="M593" s="109"/>
      <c r="N593" s="109"/>
    </row>
    <row r="594" spans="4:14" ht="14.25" x14ac:dyDescent="0.2">
      <c r="D594" s="74"/>
      <c r="K594" s="109"/>
      <c r="L594" s="109"/>
      <c r="M594" s="109"/>
      <c r="N594" s="109"/>
    </row>
    <row r="595" spans="4:14" ht="14.25" x14ac:dyDescent="0.2">
      <c r="D595" s="74"/>
      <c r="K595" s="109"/>
      <c r="L595" s="109"/>
      <c r="M595" s="109"/>
      <c r="N595" s="109"/>
    </row>
    <row r="596" spans="4:14" ht="14.25" x14ac:dyDescent="0.2">
      <c r="D596" s="74"/>
      <c r="K596" s="109"/>
      <c r="L596" s="109"/>
      <c r="M596" s="109"/>
      <c r="N596" s="109"/>
    </row>
    <row r="597" spans="4:14" ht="14.25" x14ac:dyDescent="0.2">
      <c r="D597" s="74"/>
      <c r="K597" s="109"/>
      <c r="L597" s="109"/>
      <c r="M597" s="109"/>
      <c r="N597" s="109"/>
    </row>
    <row r="598" spans="4:14" ht="14.25" x14ac:dyDescent="0.2">
      <c r="D598" s="74"/>
      <c r="K598" s="109"/>
      <c r="L598" s="109"/>
      <c r="M598" s="109"/>
      <c r="N598" s="109"/>
    </row>
    <row r="599" spans="4:14" ht="14.25" x14ac:dyDescent="0.2">
      <c r="D599" s="74"/>
      <c r="K599" s="109"/>
      <c r="L599" s="109"/>
      <c r="M599" s="109"/>
      <c r="N599" s="109"/>
    </row>
    <row r="600" spans="4:14" ht="14.25" x14ac:dyDescent="0.2">
      <c r="D600" s="74"/>
      <c r="K600" s="109"/>
      <c r="L600" s="109"/>
      <c r="M600" s="109"/>
      <c r="N600" s="109"/>
    </row>
    <row r="601" spans="4:14" ht="14.25" x14ac:dyDescent="0.2">
      <c r="D601" s="74"/>
      <c r="K601" s="109"/>
      <c r="L601" s="109"/>
      <c r="M601" s="109"/>
      <c r="N601" s="109"/>
    </row>
    <row r="602" spans="4:14" ht="14.25" x14ac:dyDescent="0.2">
      <c r="D602" s="74"/>
      <c r="K602" s="109"/>
      <c r="L602" s="109"/>
      <c r="M602" s="109"/>
      <c r="N602" s="109"/>
    </row>
    <row r="603" spans="4:14" ht="14.25" x14ac:dyDescent="0.2">
      <c r="D603" s="74"/>
      <c r="K603" s="109"/>
      <c r="L603" s="109"/>
      <c r="M603" s="109"/>
      <c r="N603" s="109"/>
    </row>
    <row r="604" spans="4:14" ht="14.25" x14ac:dyDescent="0.2">
      <c r="D604" s="74"/>
      <c r="K604" s="109"/>
      <c r="L604" s="109"/>
      <c r="M604" s="109"/>
      <c r="N604" s="109"/>
    </row>
    <row r="605" spans="4:14" ht="14.25" x14ac:dyDescent="0.2">
      <c r="D605" s="74"/>
      <c r="K605" s="109"/>
      <c r="L605" s="109"/>
      <c r="M605" s="109"/>
      <c r="N605" s="109"/>
    </row>
    <row r="606" spans="4:14" ht="14.25" x14ac:dyDescent="0.2">
      <c r="D606" s="74"/>
      <c r="K606" s="109"/>
      <c r="L606" s="109"/>
      <c r="M606" s="109"/>
      <c r="N606" s="109"/>
    </row>
    <row r="607" spans="4:14" ht="14.25" x14ac:dyDescent="0.2">
      <c r="D607" s="74"/>
      <c r="K607" s="109"/>
      <c r="L607" s="109"/>
      <c r="M607" s="109"/>
      <c r="N607" s="109"/>
    </row>
    <row r="608" spans="4:14" ht="14.25" x14ac:dyDescent="0.2">
      <c r="D608" s="74"/>
      <c r="K608" s="109"/>
      <c r="L608" s="109"/>
      <c r="M608" s="109"/>
      <c r="N608" s="109"/>
    </row>
    <row r="609" spans="4:14" ht="14.25" x14ac:dyDescent="0.2">
      <c r="D609" s="74"/>
      <c r="K609" s="109"/>
      <c r="L609" s="109"/>
      <c r="M609" s="109"/>
      <c r="N609" s="109"/>
    </row>
    <row r="610" spans="4:14" ht="14.25" x14ac:dyDescent="0.2">
      <c r="D610" s="74"/>
      <c r="K610" s="109"/>
      <c r="L610" s="109"/>
      <c r="M610" s="109"/>
      <c r="N610" s="109"/>
    </row>
    <row r="611" spans="4:14" ht="14.25" x14ac:dyDescent="0.2">
      <c r="D611" s="74"/>
      <c r="K611" s="109"/>
      <c r="L611" s="109"/>
      <c r="M611" s="109"/>
      <c r="N611" s="109"/>
    </row>
    <row r="612" spans="4:14" ht="14.25" x14ac:dyDescent="0.2">
      <c r="D612" s="74"/>
      <c r="K612" s="109"/>
      <c r="L612" s="109"/>
      <c r="M612" s="109"/>
      <c r="N612" s="109"/>
    </row>
    <row r="613" spans="4:14" ht="14.25" x14ac:dyDescent="0.2">
      <c r="D613" s="74"/>
      <c r="K613" s="109"/>
      <c r="L613" s="109"/>
      <c r="M613" s="109"/>
      <c r="N613" s="109"/>
    </row>
    <row r="614" spans="4:14" ht="14.25" x14ac:dyDescent="0.2">
      <c r="D614" s="74"/>
      <c r="K614" s="109"/>
      <c r="L614" s="109"/>
      <c r="M614" s="109"/>
      <c r="N614" s="109"/>
    </row>
    <row r="615" spans="4:14" ht="14.25" x14ac:dyDescent="0.2">
      <c r="D615" s="74"/>
      <c r="K615" s="109"/>
      <c r="L615" s="109"/>
      <c r="M615" s="109"/>
      <c r="N615" s="109"/>
    </row>
    <row r="616" spans="4:14" ht="14.25" x14ac:dyDescent="0.2">
      <c r="D616" s="74"/>
      <c r="K616" s="109"/>
      <c r="L616" s="109"/>
      <c r="M616" s="109"/>
      <c r="N616" s="109"/>
    </row>
    <row r="617" spans="4:14" ht="14.25" x14ac:dyDescent="0.2">
      <c r="D617" s="74"/>
      <c r="K617" s="109"/>
      <c r="L617" s="109"/>
      <c r="M617" s="109"/>
      <c r="N617" s="109"/>
    </row>
    <row r="618" spans="4:14" ht="14.25" x14ac:dyDescent="0.2">
      <c r="D618" s="74"/>
      <c r="K618" s="109"/>
      <c r="L618" s="109"/>
      <c r="M618" s="109"/>
      <c r="N618" s="109"/>
    </row>
    <row r="619" spans="4:14" ht="14.25" x14ac:dyDescent="0.2">
      <c r="D619" s="74"/>
      <c r="K619" s="109"/>
      <c r="L619" s="109"/>
      <c r="M619" s="109"/>
      <c r="N619" s="109"/>
    </row>
    <row r="620" spans="4:14" ht="14.25" x14ac:dyDescent="0.2">
      <c r="D620" s="74"/>
      <c r="K620" s="109"/>
      <c r="L620" s="109"/>
      <c r="M620" s="109"/>
      <c r="N620" s="109"/>
    </row>
    <row r="621" spans="4:14" ht="14.25" x14ac:dyDescent="0.2">
      <c r="D621" s="74"/>
      <c r="K621" s="109"/>
      <c r="L621" s="109"/>
      <c r="M621" s="109"/>
      <c r="N621" s="109"/>
    </row>
    <row r="622" spans="4:14" ht="14.25" x14ac:dyDescent="0.2">
      <c r="D622" s="74"/>
      <c r="K622" s="109"/>
      <c r="L622" s="109"/>
      <c r="M622" s="109"/>
      <c r="N622" s="109"/>
    </row>
    <row r="623" spans="4:14" ht="14.25" x14ac:dyDescent="0.2">
      <c r="D623" s="74"/>
      <c r="K623" s="109"/>
      <c r="L623" s="109"/>
      <c r="M623" s="109"/>
      <c r="N623" s="109"/>
    </row>
    <row r="624" spans="4:14" ht="14.25" x14ac:dyDescent="0.2">
      <c r="D624" s="74"/>
      <c r="K624" s="109"/>
      <c r="L624" s="109"/>
      <c r="M624" s="109"/>
      <c r="N624" s="109"/>
    </row>
    <row r="625" spans="4:14" ht="14.25" x14ac:dyDescent="0.2">
      <c r="D625" s="74"/>
      <c r="K625" s="109"/>
      <c r="L625" s="109"/>
      <c r="M625" s="109"/>
      <c r="N625" s="109"/>
    </row>
    <row r="626" spans="4:14" ht="14.25" x14ac:dyDescent="0.2">
      <c r="D626" s="74"/>
      <c r="K626" s="109"/>
      <c r="L626" s="109"/>
      <c r="M626" s="109"/>
      <c r="N626" s="109"/>
    </row>
    <row r="627" spans="4:14" ht="14.25" x14ac:dyDescent="0.2">
      <c r="D627" s="74"/>
      <c r="K627" s="109"/>
      <c r="L627" s="109"/>
      <c r="M627" s="109"/>
      <c r="N627" s="109"/>
    </row>
    <row r="628" spans="4:14" ht="14.25" x14ac:dyDescent="0.2">
      <c r="D628" s="74"/>
      <c r="K628" s="109"/>
      <c r="L628" s="109"/>
      <c r="M628" s="109"/>
      <c r="N628" s="109"/>
    </row>
    <row r="629" spans="4:14" ht="14.25" x14ac:dyDescent="0.2">
      <c r="D629" s="74"/>
      <c r="K629" s="109"/>
      <c r="L629" s="109"/>
      <c r="M629" s="109"/>
      <c r="N629" s="109"/>
    </row>
    <row r="630" spans="4:14" ht="14.25" x14ac:dyDescent="0.2">
      <c r="D630" s="74"/>
      <c r="K630" s="109"/>
      <c r="L630" s="109"/>
      <c r="M630" s="109"/>
      <c r="N630" s="109"/>
    </row>
    <row r="631" spans="4:14" ht="14.25" x14ac:dyDescent="0.2">
      <c r="D631" s="74"/>
      <c r="K631" s="109"/>
      <c r="L631" s="109"/>
      <c r="M631" s="109"/>
      <c r="N631" s="109"/>
    </row>
    <row r="632" spans="4:14" ht="14.25" x14ac:dyDescent="0.2">
      <c r="D632" s="74"/>
      <c r="K632" s="109"/>
      <c r="L632" s="109"/>
      <c r="M632" s="109"/>
      <c r="N632" s="109"/>
    </row>
    <row r="633" spans="4:14" ht="14.25" x14ac:dyDescent="0.2">
      <c r="D633" s="74"/>
      <c r="K633" s="109"/>
      <c r="L633" s="109"/>
      <c r="M633" s="109"/>
      <c r="N633" s="109"/>
    </row>
    <row r="634" spans="4:14" ht="14.25" x14ac:dyDescent="0.2">
      <c r="D634" s="74"/>
      <c r="K634" s="109"/>
      <c r="L634" s="109"/>
      <c r="M634" s="109"/>
      <c r="N634" s="109"/>
    </row>
    <row r="635" spans="4:14" ht="14.25" x14ac:dyDescent="0.2">
      <c r="D635" s="74"/>
      <c r="K635" s="109"/>
      <c r="L635" s="109"/>
      <c r="M635" s="109"/>
      <c r="N635" s="109"/>
    </row>
    <row r="636" spans="4:14" ht="14.25" x14ac:dyDescent="0.2">
      <c r="D636" s="74"/>
      <c r="K636" s="109"/>
      <c r="L636" s="109"/>
      <c r="M636" s="109"/>
      <c r="N636" s="109"/>
    </row>
    <row r="637" spans="4:14" ht="14.25" x14ac:dyDescent="0.2">
      <c r="D637" s="74"/>
      <c r="K637" s="109"/>
      <c r="L637" s="109"/>
      <c r="M637" s="109"/>
      <c r="N637" s="109"/>
    </row>
    <row r="638" spans="4:14" ht="14.25" x14ac:dyDescent="0.2">
      <c r="D638" s="74"/>
      <c r="K638" s="109"/>
      <c r="L638" s="109"/>
      <c r="M638" s="109"/>
      <c r="N638" s="109"/>
    </row>
    <row r="639" spans="4:14" ht="14.25" x14ac:dyDescent="0.2">
      <c r="D639" s="74"/>
      <c r="K639" s="109"/>
      <c r="L639" s="109"/>
      <c r="M639" s="109"/>
      <c r="N639" s="109"/>
    </row>
    <row r="640" spans="4:14" ht="14.25" x14ac:dyDescent="0.2">
      <c r="D640" s="74"/>
      <c r="K640" s="109"/>
      <c r="L640" s="109"/>
      <c r="M640" s="109"/>
      <c r="N640" s="109"/>
    </row>
    <row r="641" spans="4:14" ht="14.25" x14ac:dyDescent="0.2">
      <c r="D641" s="74"/>
      <c r="K641" s="109"/>
      <c r="L641" s="109"/>
      <c r="M641" s="109"/>
      <c r="N641" s="109"/>
    </row>
    <row r="642" spans="4:14" ht="14.25" x14ac:dyDescent="0.2">
      <c r="D642" s="74"/>
      <c r="K642" s="109"/>
      <c r="L642" s="109"/>
      <c r="M642" s="109"/>
      <c r="N642" s="109"/>
    </row>
    <row r="643" spans="4:14" ht="14.25" x14ac:dyDescent="0.2">
      <c r="D643" s="74"/>
      <c r="K643" s="109"/>
      <c r="L643" s="109"/>
      <c r="M643" s="109"/>
      <c r="N643" s="109"/>
    </row>
    <row r="644" spans="4:14" ht="14.25" x14ac:dyDescent="0.2">
      <c r="D644" s="74"/>
      <c r="K644" s="109"/>
      <c r="L644" s="109"/>
      <c r="M644" s="109"/>
      <c r="N644" s="109"/>
    </row>
    <row r="645" spans="4:14" ht="14.25" x14ac:dyDescent="0.2">
      <c r="D645" s="74"/>
      <c r="K645" s="109"/>
      <c r="L645" s="109"/>
      <c r="M645" s="109"/>
      <c r="N645" s="109"/>
    </row>
    <row r="646" spans="4:14" ht="14.25" x14ac:dyDescent="0.2">
      <c r="D646" s="74"/>
      <c r="K646" s="109"/>
      <c r="L646" s="109"/>
      <c r="M646" s="109"/>
      <c r="N646" s="109"/>
    </row>
    <row r="647" spans="4:14" ht="14.25" x14ac:dyDescent="0.2">
      <c r="D647" s="74"/>
      <c r="K647" s="109"/>
      <c r="L647" s="109"/>
      <c r="M647" s="109"/>
      <c r="N647" s="109"/>
    </row>
    <row r="648" spans="4:14" ht="14.25" x14ac:dyDescent="0.2">
      <c r="D648" s="74"/>
      <c r="K648" s="109"/>
      <c r="L648" s="109"/>
      <c r="M648" s="109"/>
      <c r="N648" s="109"/>
    </row>
    <row r="649" spans="4:14" ht="14.25" x14ac:dyDescent="0.2">
      <c r="D649" s="74"/>
      <c r="K649" s="109"/>
      <c r="L649" s="109"/>
      <c r="M649" s="109"/>
      <c r="N649" s="109"/>
    </row>
    <row r="650" spans="4:14" ht="14.25" x14ac:dyDescent="0.2">
      <c r="D650" s="74"/>
      <c r="K650" s="109"/>
      <c r="L650" s="109"/>
      <c r="M650" s="109"/>
      <c r="N650" s="109"/>
    </row>
    <row r="651" spans="4:14" ht="14.25" x14ac:dyDescent="0.2">
      <c r="D651" s="74"/>
      <c r="K651" s="109"/>
      <c r="L651" s="109"/>
      <c r="M651" s="109"/>
      <c r="N651" s="109"/>
    </row>
    <row r="652" spans="4:14" ht="14.25" x14ac:dyDescent="0.2">
      <c r="D652" s="74"/>
      <c r="K652" s="109"/>
      <c r="L652" s="109"/>
      <c r="M652" s="109"/>
      <c r="N652" s="109"/>
    </row>
    <row r="653" spans="4:14" ht="14.25" x14ac:dyDescent="0.2">
      <c r="D653" s="74"/>
      <c r="K653" s="109"/>
      <c r="L653" s="109"/>
      <c r="M653" s="109"/>
      <c r="N653" s="109"/>
    </row>
    <row r="654" spans="4:14" ht="14.25" x14ac:dyDescent="0.2">
      <c r="D654" s="74"/>
      <c r="K654" s="109"/>
      <c r="L654" s="109"/>
      <c r="M654" s="109"/>
      <c r="N654" s="109"/>
    </row>
    <row r="655" spans="4:14" ht="14.25" x14ac:dyDescent="0.2">
      <c r="D655" s="74"/>
      <c r="K655" s="109"/>
      <c r="L655" s="109"/>
      <c r="M655" s="109"/>
      <c r="N655" s="109"/>
    </row>
    <row r="656" spans="4:14" ht="14.25" x14ac:dyDescent="0.2">
      <c r="D656" s="74"/>
      <c r="K656" s="109"/>
      <c r="L656" s="109"/>
      <c r="M656" s="109"/>
      <c r="N656" s="109"/>
    </row>
    <row r="657" spans="4:14" ht="14.25" x14ac:dyDescent="0.2">
      <c r="D657" s="74"/>
      <c r="K657" s="109"/>
      <c r="L657" s="109"/>
      <c r="M657" s="109"/>
      <c r="N657" s="109"/>
    </row>
    <row r="658" spans="4:14" ht="14.25" x14ac:dyDescent="0.2">
      <c r="D658" s="74"/>
      <c r="K658" s="109"/>
      <c r="L658" s="109"/>
      <c r="M658" s="109"/>
      <c r="N658" s="109"/>
    </row>
    <row r="659" spans="4:14" ht="14.25" x14ac:dyDescent="0.2">
      <c r="D659" s="74"/>
      <c r="K659" s="109"/>
      <c r="L659" s="109"/>
      <c r="M659" s="109"/>
      <c r="N659" s="109"/>
    </row>
    <row r="660" spans="4:14" ht="14.25" x14ac:dyDescent="0.2">
      <c r="D660" s="74"/>
      <c r="K660" s="109"/>
      <c r="L660" s="109"/>
      <c r="M660" s="109"/>
      <c r="N660" s="109"/>
    </row>
    <row r="661" spans="4:14" ht="14.25" x14ac:dyDescent="0.2">
      <c r="D661" s="74"/>
      <c r="K661" s="109"/>
      <c r="L661" s="109"/>
      <c r="M661" s="109"/>
      <c r="N661" s="109"/>
    </row>
    <row r="662" spans="4:14" ht="14.25" x14ac:dyDescent="0.2">
      <c r="D662" s="74"/>
      <c r="K662" s="109"/>
      <c r="L662" s="109"/>
      <c r="M662" s="109"/>
      <c r="N662" s="109"/>
    </row>
    <row r="663" spans="4:14" ht="14.25" x14ac:dyDescent="0.2">
      <c r="D663" s="74"/>
      <c r="K663" s="109"/>
      <c r="L663" s="109"/>
      <c r="M663" s="109"/>
      <c r="N663" s="109"/>
    </row>
    <row r="664" spans="4:14" ht="14.25" x14ac:dyDescent="0.2">
      <c r="D664" s="74"/>
      <c r="K664" s="109"/>
      <c r="L664" s="109"/>
      <c r="M664" s="109"/>
      <c r="N664" s="109"/>
    </row>
    <row r="665" spans="4:14" ht="14.25" x14ac:dyDescent="0.2">
      <c r="D665" s="74"/>
      <c r="K665" s="109"/>
      <c r="L665" s="109"/>
      <c r="M665" s="109"/>
      <c r="N665" s="109"/>
    </row>
    <row r="666" spans="4:14" ht="14.25" x14ac:dyDescent="0.2">
      <c r="D666" s="74"/>
      <c r="K666" s="109"/>
      <c r="L666" s="109"/>
      <c r="M666" s="109"/>
      <c r="N666" s="109"/>
    </row>
    <row r="667" spans="4:14" ht="14.25" x14ac:dyDescent="0.2">
      <c r="D667" s="74"/>
      <c r="K667" s="109"/>
      <c r="L667" s="109"/>
      <c r="M667" s="109"/>
      <c r="N667" s="109"/>
    </row>
    <row r="668" spans="4:14" ht="14.25" x14ac:dyDescent="0.2">
      <c r="D668" s="74"/>
      <c r="K668" s="109"/>
      <c r="L668" s="109"/>
      <c r="M668" s="109"/>
      <c r="N668" s="109"/>
    </row>
    <row r="669" spans="4:14" ht="14.25" x14ac:dyDescent="0.2">
      <c r="D669" s="74"/>
      <c r="K669" s="109"/>
      <c r="L669" s="109"/>
      <c r="M669" s="109"/>
      <c r="N669" s="109"/>
    </row>
    <row r="670" spans="4:14" ht="14.25" x14ac:dyDescent="0.2">
      <c r="D670" s="74"/>
      <c r="K670" s="109"/>
      <c r="L670" s="109"/>
      <c r="M670" s="109"/>
      <c r="N670" s="109"/>
    </row>
    <row r="671" spans="4:14" ht="14.25" x14ac:dyDescent="0.2">
      <c r="D671" s="74"/>
      <c r="K671" s="109"/>
      <c r="L671" s="109"/>
      <c r="M671" s="109"/>
      <c r="N671" s="109"/>
    </row>
    <row r="672" spans="4:14" ht="14.25" x14ac:dyDescent="0.2">
      <c r="D672" s="74"/>
      <c r="K672" s="109"/>
      <c r="L672" s="109"/>
      <c r="M672" s="109"/>
      <c r="N672" s="109"/>
    </row>
    <row r="673" spans="4:14" ht="14.25" x14ac:dyDescent="0.2">
      <c r="D673" s="74"/>
      <c r="K673" s="109"/>
      <c r="L673" s="109"/>
      <c r="M673" s="109"/>
      <c r="N673" s="109"/>
    </row>
    <row r="674" spans="4:14" ht="14.25" x14ac:dyDescent="0.2">
      <c r="D674" s="74"/>
      <c r="K674" s="109"/>
      <c r="L674" s="109"/>
      <c r="M674" s="109"/>
      <c r="N674" s="109"/>
    </row>
    <row r="675" spans="4:14" ht="14.25" x14ac:dyDescent="0.2">
      <c r="D675" s="74"/>
      <c r="K675" s="109"/>
      <c r="L675" s="109"/>
      <c r="M675" s="109"/>
      <c r="N675" s="109"/>
    </row>
    <row r="676" spans="4:14" ht="14.25" x14ac:dyDescent="0.2">
      <c r="D676" s="74"/>
      <c r="K676" s="109"/>
      <c r="L676" s="109"/>
      <c r="M676" s="109"/>
      <c r="N676" s="109"/>
    </row>
    <row r="677" spans="4:14" ht="14.25" x14ac:dyDescent="0.2">
      <c r="D677" s="74"/>
      <c r="K677" s="109"/>
      <c r="L677" s="109"/>
      <c r="M677" s="109"/>
      <c r="N677" s="109"/>
    </row>
    <row r="678" spans="4:14" ht="14.25" x14ac:dyDescent="0.2">
      <c r="D678" s="74"/>
      <c r="K678" s="109"/>
      <c r="L678" s="109"/>
      <c r="M678" s="109"/>
      <c r="N678" s="109"/>
    </row>
    <row r="679" spans="4:14" ht="14.25" x14ac:dyDescent="0.2">
      <c r="D679" s="74"/>
      <c r="K679" s="109"/>
      <c r="L679" s="109"/>
      <c r="M679" s="109"/>
      <c r="N679" s="109"/>
    </row>
    <row r="680" spans="4:14" ht="14.25" x14ac:dyDescent="0.2">
      <c r="D680" s="74"/>
      <c r="K680" s="109"/>
      <c r="L680" s="109"/>
      <c r="M680" s="109"/>
      <c r="N680" s="109"/>
    </row>
    <row r="681" spans="4:14" ht="14.25" x14ac:dyDescent="0.2">
      <c r="D681" s="74"/>
      <c r="K681" s="109"/>
      <c r="L681" s="109"/>
      <c r="M681" s="109"/>
      <c r="N681" s="109"/>
    </row>
    <row r="682" spans="4:14" ht="14.25" x14ac:dyDescent="0.2">
      <c r="D682" s="74"/>
      <c r="K682" s="109"/>
      <c r="L682" s="109"/>
      <c r="M682" s="109"/>
      <c r="N682" s="109"/>
    </row>
    <row r="683" spans="4:14" ht="14.25" x14ac:dyDescent="0.2">
      <c r="D683" s="74"/>
      <c r="K683" s="109"/>
      <c r="L683" s="109"/>
      <c r="M683" s="109"/>
      <c r="N683" s="109"/>
    </row>
    <row r="684" spans="4:14" ht="14.25" x14ac:dyDescent="0.2">
      <c r="D684" s="74"/>
      <c r="K684" s="109"/>
      <c r="L684" s="109"/>
      <c r="M684" s="109"/>
      <c r="N684" s="109"/>
    </row>
    <row r="685" spans="4:14" ht="14.25" x14ac:dyDescent="0.2">
      <c r="D685" s="74"/>
      <c r="K685" s="109"/>
      <c r="L685" s="109"/>
      <c r="M685" s="109"/>
      <c r="N685" s="109"/>
    </row>
    <row r="686" spans="4:14" ht="14.25" x14ac:dyDescent="0.2">
      <c r="D686" s="74"/>
      <c r="K686" s="109"/>
      <c r="L686" s="109"/>
      <c r="M686" s="109"/>
      <c r="N686" s="109"/>
    </row>
    <row r="687" spans="4:14" ht="14.25" x14ac:dyDescent="0.2">
      <c r="D687" s="74"/>
      <c r="K687" s="109"/>
      <c r="L687" s="109"/>
      <c r="M687" s="109"/>
      <c r="N687" s="109"/>
    </row>
    <row r="688" spans="4:14" ht="14.25" x14ac:dyDescent="0.2">
      <c r="D688" s="74"/>
      <c r="K688" s="109"/>
      <c r="L688" s="109"/>
      <c r="M688" s="109"/>
      <c r="N688" s="109"/>
    </row>
    <row r="689" spans="4:14" ht="14.25" x14ac:dyDescent="0.2">
      <c r="D689" s="74"/>
      <c r="K689" s="109"/>
      <c r="L689" s="109"/>
      <c r="M689" s="109"/>
      <c r="N689" s="109"/>
    </row>
    <row r="690" spans="4:14" ht="14.25" x14ac:dyDescent="0.2">
      <c r="D690" s="74"/>
      <c r="K690" s="109"/>
      <c r="L690" s="109"/>
      <c r="M690" s="109"/>
      <c r="N690" s="109"/>
    </row>
    <row r="691" spans="4:14" ht="14.25" x14ac:dyDescent="0.2">
      <c r="D691" s="74"/>
      <c r="K691" s="109"/>
      <c r="L691" s="109"/>
      <c r="M691" s="109"/>
      <c r="N691" s="109"/>
    </row>
    <row r="692" spans="4:14" ht="14.25" x14ac:dyDescent="0.2">
      <c r="D692" s="74"/>
      <c r="K692" s="109"/>
      <c r="L692" s="109"/>
      <c r="M692" s="109"/>
      <c r="N692" s="109"/>
    </row>
    <row r="693" spans="4:14" ht="14.25" x14ac:dyDescent="0.2">
      <c r="D693" s="74"/>
      <c r="K693" s="109"/>
      <c r="L693" s="109"/>
      <c r="M693" s="109"/>
      <c r="N693" s="109"/>
    </row>
    <row r="694" spans="4:14" ht="14.25" x14ac:dyDescent="0.2">
      <c r="D694" s="74"/>
      <c r="K694" s="109"/>
      <c r="L694" s="109"/>
      <c r="M694" s="109"/>
      <c r="N694" s="109"/>
    </row>
    <row r="695" spans="4:14" ht="14.25" x14ac:dyDescent="0.2">
      <c r="D695" s="74"/>
      <c r="K695" s="109"/>
      <c r="L695" s="109"/>
      <c r="M695" s="109"/>
      <c r="N695" s="109"/>
    </row>
    <row r="696" spans="4:14" ht="14.25" x14ac:dyDescent="0.2">
      <c r="D696" s="74"/>
      <c r="K696" s="109"/>
      <c r="L696" s="109"/>
      <c r="M696" s="109"/>
      <c r="N696" s="109"/>
    </row>
    <row r="697" spans="4:14" ht="14.25" x14ac:dyDescent="0.2">
      <c r="D697" s="74"/>
      <c r="K697" s="109"/>
      <c r="L697" s="109"/>
      <c r="M697" s="109"/>
      <c r="N697" s="109"/>
    </row>
    <row r="698" spans="4:14" ht="14.25" x14ac:dyDescent="0.2">
      <c r="D698" s="74"/>
      <c r="K698" s="109"/>
      <c r="L698" s="109"/>
      <c r="M698" s="109"/>
      <c r="N698" s="109"/>
    </row>
    <row r="699" spans="4:14" ht="14.25" x14ac:dyDescent="0.2">
      <c r="D699" s="74"/>
      <c r="K699" s="109"/>
      <c r="L699" s="109"/>
      <c r="M699" s="109"/>
      <c r="N699" s="109"/>
    </row>
    <row r="700" spans="4:14" ht="14.25" x14ac:dyDescent="0.2">
      <c r="D700" s="74"/>
      <c r="K700" s="109"/>
      <c r="L700" s="109"/>
      <c r="M700" s="109"/>
      <c r="N700" s="109"/>
    </row>
    <row r="701" spans="4:14" ht="14.25" x14ac:dyDescent="0.2">
      <c r="D701" s="74"/>
      <c r="K701" s="109"/>
      <c r="L701" s="109"/>
      <c r="M701" s="109"/>
      <c r="N701" s="109"/>
    </row>
    <row r="702" spans="4:14" ht="14.25" x14ac:dyDescent="0.2">
      <c r="D702" s="74"/>
      <c r="K702" s="109"/>
      <c r="L702" s="109"/>
      <c r="M702" s="109"/>
      <c r="N702" s="109"/>
    </row>
    <row r="703" spans="4:14" ht="14.25" x14ac:dyDescent="0.2">
      <c r="D703" s="74"/>
      <c r="K703" s="109"/>
      <c r="L703" s="109"/>
      <c r="M703" s="109"/>
      <c r="N703" s="109"/>
    </row>
    <row r="704" spans="4:14" ht="14.25" x14ac:dyDescent="0.2">
      <c r="D704" s="74"/>
      <c r="K704" s="109"/>
      <c r="L704" s="109"/>
      <c r="M704" s="109"/>
      <c r="N704" s="109"/>
    </row>
    <row r="705" spans="4:14" ht="14.25" x14ac:dyDescent="0.2">
      <c r="D705" s="74"/>
      <c r="K705" s="109"/>
      <c r="L705" s="109"/>
      <c r="M705" s="109"/>
      <c r="N705" s="109"/>
    </row>
    <row r="706" spans="4:14" ht="14.25" x14ac:dyDescent="0.2">
      <c r="D706" s="74"/>
      <c r="K706" s="109"/>
      <c r="L706" s="109"/>
      <c r="M706" s="109"/>
      <c r="N706" s="109"/>
    </row>
    <row r="707" spans="4:14" ht="14.25" x14ac:dyDescent="0.2">
      <c r="D707" s="74"/>
      <c r="K707" s="109"/>
      <c r="L707" s="109"/>
      <c r="M707" s="109"/>
      <c r="N707" s="109"/>
    </row>
    <row r="708" spans="4:14" ht="14.25" x14ac:dyDescent="0.2">
      <c r="D708" s="74"/>
      <c r="K708" s="109"/>
      <c r="L708" s="109"/>
      <c r="M708" s="109"/>
      <c r="N708" s="109"/>
    </row>
    <row r="709" spans="4:14" ht="14.25" x14ac:dyDescent="0.2">
      <c r="D709" s="74"/>
      <c r="K709" s="109"/>
      <c r="L709" s="109"/>
      <c r="M709" s="109"/>
      <c r="N709" s="109"/>
    </row>
    <row r="710" spans="4:14" ht="14.25" x14ac:dyDescent="0.2">
      <c r="D710" s="74"/>
      <c r="K710" s="109"/>
      <c r="L710" s="109"/>
      <c r="M710" s="109"/>
      <c r="N710" s="109"/>
    </row>
    <row r="711" spans="4:14" ht="14.25" x14ac:dyDescent="0.2">
      <c r="D711" s="74"/>
      <c r="K711" s="109"/>
      <c r="L711" s="109"/>
      <c r="M711" s="109"/>
      <c r="N711" s="109"/>
    </row>
    <row r="712" spans="4:14" ht="14.25" x14ac:dyDescent="0.2">
      <c r="D712" s="74"/>
      <c r="K712" s="109"/>
      <c r="L712" s="109"/>
      <c r="M712" s="109"/>
      <c r="N712" s="109"/>
    </row>
    <row r="713" spans="4:14" ht="14.25" x14ac:dyDescent="0.2">
      <c r="D713" s="74"/>
      <c r="K713" s="109"/>
      <c r="L713" s="109"/>
      <c r="M713" s="109"/>
      <c r="N713" s="109"/>
    </row>
    <row r="714" spans="4:14" ht="14.25" x14ac:dyDescent="0.2">
      <c r="D714" s="74"/>
      <c r="K714" s="109"/>
      <c r="L714" s="109"/>
      <c r="M714" s="109"/>
      <c r="N714" s="109"/>
    </row>
    <row r="715" spans="4:14" ht="14.25" x14ac:dyDescent="0.2">
      <c r="D715" s="74"/>
      <c r="K715" s="109"/>
      <c r="L715" s="109"/>
      <c r="M715" s="109"/>
      <c r="N715" s="109"/>
    </row>
    <row r="716" spans="4:14" ht="14.25" x14ac:dyDescent="0.2">
      <c r="D716" s="74"/>
      <c r="K716" s="109"/>
      <c r="L716" s="109"/>
      <c r="M716" s="109"/>
      <c r="N716" s="109"/>
    </row>
    <row r="717" spans="4:14" ht="14.25" x14ac:dyDescent="0.2">
      <c r="D717" s="74"/>
      <c r="K717" s="109"/>
      <c r="L717" s="109"/>
      <c r="M717" s="109"/>
      <c r="N717" s="109"/>
    </row>
    <row r="718" spans="4:14" ht="14.25" x14ac:dyDescent="0.2">
      <c r="D718" s="74"/>
      <c r="K718" s="109"/>
      <c r="L718" s="109"/>
      <c r="M718" s="109"/>
      <c r="N718" s="109"/>
    </row>
    <row r="719" spans="4:14" ht="14.25" x14ac:dyDescent="0.2">
      <c r="D719" s="74"/>
      <c r="K719" s="109"/>
      <c r="L719" s="109"/>
      <c r="M719" s="109"/>
      <c r="N719" s="109"/>
    </row>
    <row r="720" spans="4:14" ht="14.25" x14ac:dyDescent="0.2">
      <c r="D720" s="74"/>
      <c r="K720" s="109"/>
      <c r="L720" s="109"/>
      <c r="M720" s="109"/>
      <c r="N720" s="109"/>
    </row>
    <row r="721" spans="4:14" ht="14.25" x14ac:dyDescent="0.2">
      <c r="D721" s="74"/>
      <c r="K721" s="109"/>
      <c r="L721" s="109"/>
      <c r="M721" s="109"/>
      <c r="N721" s="109"/>
    </row>
    <row r="722" spans="4:14" ht="14.25" x14ac:dyDescent="0.2">
      <c r="D722" s="74"/>
      <c r="K722" s="109"/>
      <c r="L722" s="109"/>
      <c r="M722" s="109"/>
      <c r="N722" s="109"/>
    </row>
    <row r="723" spans="4:14" ht="14.25" x14ac:dyDescent="0.2">
      <c r="D723" s="74"/>
      <c r="K723" s="109"/>
      <c r="L723" s="109"/>
      <c r="M723" s="109"/>
      <c r="N723" s="109"/>
    </row>
    <row r="724" spans="4:14" ht="14.25" x14ac:dyDescent="0.2">
      <c r="D724" s="74"/>
      <c r="K724" s="109"/>
      <c r="L724" s="109"/>
      <c r="M724" s="109"/>
      <c r="N724" s="109"/>
    </row>
    <row r="725" spans="4:14" ht="14.25" x14ac:dyDescent="0.2">
      <c r="D725" s="74"/>
      <c r="K725" s="109"/>
      <c r="L725" s="109"/>
      <c r="M725" s="109"/>
      <c r="N725" s="109"/>
    </row>
    <row r="726" spans="4:14" ht="14.25" x14ac:dyDescent="0.2">
      <c r="D726" s="74"/>
      <c r="K726" s="109"/>
      <c r="L726" s="109"/>
      <c r="M726" s="109"/>
      <c r="N726" s="109"/>
    </row>
    <row r="727" spans="4:14" ht="14.25" x14ac:dyDescent="0.2">
      <c r="D727" s="74"/>
      <c r="K727" s="109"/>
      <c r="L727" s="109"/>
      <c r="M727" s="109"/>
      <c r="N727" s="109"/>
    </row>
    <row r="728" spans="4:14" ht="14.25" x14ac:dyDescent="0.2">
      <c r="D728" s="74"/>
      <c r="K728" s="109"/>
      <c r="L728" s="109"/>
      <c r="M728" s="109"/>
      <c r="N728" s="109"/>
    </row>
    <row r="729" spans="4:14" ht="14.25" x14ac:dyDescent="0.2">
      <c r="D729" s="74"/>
      <c r="K729" s="109"/>
      <c r="L729" s="109"/>
      <c r="M729" s="109"/>
      <c r="N729" s="109"/>
    </row>
    <row r="730" spans="4:14" ht="14.25" x14ac:dyDescent="0.2">
      <c r="D730" s="74"/>
      <c r="K730" s="109"/>
      <c r="L730" s="109"/>
      <c r="M730" s="109"/>
      <c r="N730" s="109"/>
    </row>
    <row r="731" spans="4:14" ht="14.25" x14ac:dyDescent="0.2">
      <c r="D731" s="74"/>
      <c r="K731" s="109"/>
      <c r="L731" s="109"/>
      <c r="M731" s="109"/>
      <c r="N731" s="109"/>
    </row>
    <row r="732" spans="4:14" ht="14.25" x14ac:dyDescent="0.2">
      <c r="D732" s="74"/>
      <c r="K732" s="109"/>
      <c r="L732" s="109"/>
      <c r="M732" s="109"/>
      <c r="N732" s="109"/>
    </row>
    <row r="733" spans="4:14" ht="14.25" x14ac:dyDescent="0.2">
      <c r="D733" s="74"/>
      <c r="K733" s="109"/>
      <c r="L733" s="109"/>
      <c r="M733" s="109"/>
      <c r="N733" s="109"/>
    </row>
    <row r="734" spans="4:14" ht="14.25" x14ac:dyDescent="0.2">
      <c r="D734" s="74"/>
      <c r="K734" s="109"/>
      <c r="L734" s="109"/>
      <c r="M734" s="109"/>
      <c r="N734" s="109"/>
    </row>
    <row r="735" spans="4:14" ht="14.25" x14ac:dyDescent="0.2">
      <c r="D735" s="74"/>
      <c r="K735" s="109"/>
      <c r="L735" s="109"/>
      <c r="M735" s="109"/>
      <c r="N735" s="109"/>
    </row>
    <row r="736" spans="4:14" ht="14.25" x14ac:dyDescent="0.2">
      <c r="D736" s="74"/>
      <c r="K736" s="109"/>
      <c r="L736" s="109"/>
      <c r="M736" s="109"/>
      <c r="N736" s="109"/>
    </row>
    <row r="737" spans="4:14" ht="14.25" x14ac:dyDescent="0.2">
      <c r="D737" s="74"/>
      <c r="K737" s="109"/>
      <c r="L737" s="109"/>
      <c r="M737" s="109"/>
      <c r="N737" s="109"/>
    </row>
    <row r="738" spans="4:14" ht="14.25" x14ac:dyDescent="0.2">
      <c r="D738" s="74"/>
      <c r="K738" s="109"/>
      <c r="L738" s="109"/>
      <c r="M738" s="109"/>
      <c r="N738" s="109"/>
    </row>
    <row r="739" spans="4:14" ht="14.25" x14ac:dyDescent="0.2">
      <c r="D739" s="74"/>
      <c r="K739" s="109"/>
      <c r="L739" s="109"/>
      <c r="M739" s="109"/>
      <c r="N739" s="109"/>
    </row>
    <row r="740" spans="4:14" ht="14.25" x14ac:dyDescent="0.2">
      <c r="D740" s="74"/>
      <c r="K740" s="109"/>
      <c r="L740" s="109"/>
      <c r="M740" s="109"/>
      <c r="N740" s="109"/>
    </row>
    <row r="741" spans="4:14" ht="14.25" x14ac:dyDescent="0.2">
      <c r="D741" s="74"/>
      <c r="K741" s="109"/>
      <c r="L741" s="109"/>
      <c r="M741" s="109"/>
      <c r="N741" s="109"/>
    </row>
    <row r="742" spans="4:14" ht="14.25" x14ac:dyDescent="0.2">
      <c r="D742" s="74"/>
      <c r="K742" s="109"/>
      <c r="L742" s="109"/>
      <c r="M742" s="109"/>
      <c r="N742" s="109"/>
    </row>
    <row r="743" spans="4:14" ht="14.25" x14ac:dyDescent="0.2">
      <c r="D743" s="74"/>
      <c r="K743" s="109"/>
      <c r="L743" s="109"/>
      <c r="M743" s="109"/>
      <c r="N743" s="109"/>
    </row>
    <row r="744" spans="4:14" ht="14.25" x14ac:dyDescent="0.2">
      <c r="D744" s="74"/>
      <c r="K744" s="109"/>
      <c r="L744" s="109"/>
      <c r="M744" s="109"/>
      <c r="N744" s="109"/>
    </row>
    <row r="745" spans="4:14" ht="14.25" x14ac:dyDescent="0.2">
      <c r="D745" s="74"/>
      <c r="K745" s="109"/>
      <c r="L745" s="109"/>
      <c r="M745" s="109"/>
      <c r="N745" s="109"/>
    </row>
    <row r="746" spans="4:14" ht="14.25" x14ac:dyDescent="0.2">
      <c r="D746" s="74"/>
      <c r="K746" s="109"/>
      <c r="L746" s="109"/>
      <c r="M746" s="109"/>
      <c r="N746" s="109"/>
    </row>
    <row r="747" spans="4:14" ht="14.25" x14ac:dyDescent="0.2">
      <c r="D747" s="74"/>
      <c r="K747" s="109"/>
      <c r="L747" s="109"/>
      <c r="M747" s="109"/>
      <c r="N747" s="109"/>
    </row>
    <row r="748" spans="4:14" ht="14.25" x14ac:dyDescent="0.2">
      <c r="D748" s="74"/>
      <c r="K748" s="109"/>
      <c r="L748" s="109"/>
      <c r="M748" s="109"/>
      <c r="N748" s="109"/>
    </row>
    <row r="749" spans="4:14" ht="14.25" x14ac:dyDescent="0.2">
      <c r="D749" s="74"/>
      <c r="K749" s="109"/>
      <c r="L749" s="109"/>
      <c r="M749" s="109"/>
      <c r="N749" s="109"/>
    </row>
    <row r="750" spans="4:14" ht="14.25" x14ac:dyDescent="0.2">
      <c r="D750" s="74"/>
      <c r="K750" s="109"/>
      <c r="L750" s="109"/>
      <c r="M750" s="109"/>
      <c r="N750" s="109"/>
    </row>
    <row r="751" spans="4:14" ht="14.25" x14ac:dyDescent="0.2">
      <c r="D751" s="74"/>
      <c r="K751" s="109"/>
      <c r="L751" s="109"/>
      <c r="M751" s="109"/>
      <c r="N751" s="109"/>
    </row>
    <row r="752" spans="4:14" ht="14.25" x14ac:dyDescent="0.2">
      <c r="D752" s="74"/>
      <c r="K752" s="109"/>
      <c r="L752" s="109"/>
      <c r="M752" s="109"/>
      <c r="N752" s="109"/>
    </row>
    <row r="753" spans="4:14" ht="14.25" x14ac:dyDescent="0.2">
      <c r="D753" s="74"/>
      <c r="K753" s="109"/>
      <c r="L753" s="109"/>
      <c r="M753" s="109"/>
      <c r="N753" s="109"/>
    </row>
    <row r="754" spans="4:14" ht="14.25" x14ac:dyDescent="0.2">
      <c r="D754" s="74"/>
      <c r="K754" s="109"/>
      <c r="L754" s="109"/>
      <c r="M754" s="109"/>
      <c r="N754" s="109"/>
    </row>
    <row r="755" spans="4:14" ht="14.25" x14ac:dyDescent="0.2">
      <c r="D755" s="74"/>
      <c r="K755" s="109"/>
      <c r="L755" s="109"/>
      <c r="M755" s="109"/>
      <c r="N755" s="109"/>
    </row>
    <row r="756" spans="4:14" ht="14.25" x14ac:dyDescent="0.2">
      <c r="D756" s="74"/>
      <c r="K756" s="109"/>
      <c r="L756" s="109"/>
      <c r="M756" s="109"/>
      <c r="N756" s="109"/>
    </row>
    <row r="757" spans="4:14" ht="14.25" x14ac:dyDescent="0.2">
      <c r="D757" s="74"/>
      <c r="K757" s="109"/>
      <c r="L757" s="109"/>
      <c r="M757" s="109"/>
      <c r="N757" s="109"/>
    </row>
    <row r="758" spans="4:14" ht="14.25" x14ac:dyDescent="0.2">
      <c r="D758" s="74"/>
      <c r="K758" s="109"/>
      <c r="L758" s="109"/>
      <c r="M758" s="109"/>
      <c r="N758" s="109"/>
    </row>
    <row r="759" spans="4:14" ht="14.25" x14ac:dyDescent="0.2">
      <c r="D759" s="74"/>
      <c r="K759" s="109"/>
      <c r="L759" s="109"/>
      <c r="M759" s="109"/>
      <c r="N759" s="109"/>
    </row>
    <row r="760" spans="4:14" ht="14.25" x14ac:dyDescent="0.2">
      <c r="D760" s="74"/>
      <c r="K760" s="109"/>
      <c r="L760" s="109"/>
      <c r="M760" s="109"/>
      <c r="N760" s="109"/>
    </row>
    <row r="761" spans="4:14" ht="14.25" x14ac:dyDescent="0.2">
      <c r="D761" s="74"/>
      <c r="K761" s="109"/>
      <c r="L761" s="109"/>
      <c r="M761" s="109"/>
      <c r="N761" s="109"/>
    </row>
    <row r="762" spans="4:14" ht="14.25" x14ac:dyDescent="0.2">
      <c r="D762" s="74"/>
      <c r="K762" s="109"/>
      <c r="L762" s="109"/>
      <c r="M762" s="109"/>
      <c r="N762" s="109"/>
    </row>
    <row r="763" spans="4:14" ht="14.25" x14ac:dyDescent="0.2">
      <c r="D763" s="74"/>
      <c r="K763" s="109"/>
      <c r="L763" s="109"/>
      <c r="M763" s="109"/>
      <c r="N763" s="109"/>
    </row>
    <row r="764" spans="4:14" ht="14.25" x14ac:dyDescent="0.2">
      <c r="D764" s="74"/>
      <c r="K764" s="109"/>
      <c r="L764" s="109"/>
      <c r="M764" s="109"/>
      <c r="N764" s="109"/>
    </row>
    <row r="765" spans="4:14" ht="14.25" x14ac:dyDescent="0.2">
      <c r="D765" s="74"/>
      <c r="K765" s="109"/>
      <c r="L765" s="109"/>
      <c r="M765" s="109"/>
      <c r="N765" s="109"/>
    </row>
    <row r="766" spans="4:14" ht="14.25" x14ac:dyDescent="0.2">
      <c r="D766" s="74"/>
      <c r="K766" s="109"/>
      <c r="L766" s="109"/>
      <c r="M766" s="109"/>
      <c r="N766" s="109"/>
    </row>
    <row r="767" spans="4:14" ht="14.25" x14ac:dyDescent="0.2">
      <c r="D767" s="74"/>
      <c r="K767" s="109"/>
      <c r="L767" s="109"/>
      <c r="M767" s="109"/>
      <c r="N767" s="109"/>
    </row>
    <row r="768" spans="4:14" ht="14.25" x14ac:dyDescent="0.2">
      <c r="D768" s="74"/>
      <c r="K768" s="109"/>
      <c r="L768" s="109"/>
      <c r="M768" s="109"/>
      <c r="N768" s="109"/>
    </row>
    <row r="769" spans="4:14" ht="14.25" x14ac:dyDescent="0.2">
      <c r="D769" s="74"/>
      <c r="K769" s="109"/>
      <c r="L769" s="109"/>
      <c r="M769" s="109"/>
      <c r="N769" s="109"/>
    </row>
    <row r="770" spans="4:14" ht="14.25" x14ac:dyDescent="0.2">
      <c r="D770" s="74"/>
      <c r="K770" s="109"/>
      <c r="L770" s="109"/>
      <c r="M770" s="109"/>
      <c r="N770" s="109"/>
    </row>
    <row r="771" spans="4:14" ht="14.25" x14ac:dyDescent="0.2">
      <c r="D771" s="74"/>
      <c r="K771" s="109"/>
      <c r="L771" s="109"/>
      <c r="M771" s="109"/>
      <c r="N771" s="109"/>
    </row>
    <row r="772" spans="4:14" ht="14.25" x14ac:dyDescent="0.2">
      <c r="D772" s="74"/>
      <c r="K772" s="109"/>
      <c r="L772" s="109"/>
      <c r="M772" s="109"/>
      <c r="N772" s="109"/>
    </row>
    <row r="773" spans="4:14" ht="14.25" x14ac:dyDescent="0.2">
      <c r="D773" s="74"/>
      <c r="K773" s="109"/>
      <c r="L773" s="109"/>
      <c r="M773" s="109"/>
      <c r="N773" s="109"/>
    </row>
    <row r="774" spans="4:14" ht="14.25" x14ac:dyDescent="0.2">
      <c r="D774" s="74"/>
      <c r="K774" s="109"/>
      <c r="L774" s="109"/>
      <c r="M774" s="109"/>
      <c r="N774" s="109"/>
    </row>
    <row r="775" spans="4:14" ht="14.25" x14ac:dyDescent="0.2">
      <c r="D775" s="74"/>
      <c r="K775" s="109"/>
      <c r="L775" s="109"/>
      <c r="M775" s="109"/>
      <c r="N775" s="109"/>
    </row>
    <row r="776" spans="4:14" ht="14.25" x14ac:dyDescent="0.2">
      <c r="D776" s="74"/>
      <c r="K776" s="109"/>
      <c r="L776" s="109"/>
      <c r="M776" s="109"/>
      <c r="N776" s="109"/>
    </row>
    <row r="777" spans="4:14" ht="14.25" x14ac:dyDescent="0.2">
      <c r="D777" s="74"/>
      <c r="K777" s="109"/>
      <c r="L777" s="109"/>
      <c r="M777" s="109"/>
      <c r="N777" s="109"/>
    </row>
    <row r="778" spans="4:14" ht="14.25" x14ac:dyDescent="0.2">
      <c r="D778" s="74"/>
      <c r="K778" s="109"/>
      <c r="L778" s="109"/>
      <c r="M778" s="109"/>
      <c r="N778" s="109"/>
    </row>
    <row r="779" spans="4:14" ht="14.25" x14ac:dyDescent="0.2">
      <c r="D779" s="74"/>
      <c r="K779" s="109"/>
      <c r="L779" s="109"/>
      <c r="M779" s="109"/>
      <c r="N779" s="109"/>
    </row>
    <row r="780" spans="4:14" ht="14.25" x14ac:dyDescent="0.2">
      <c r="D780" s="74"/>
      <c r="K780" s="109"/>
      <c r="L780" s="109"/>
      <c r="M780" s="109"/>
      <c r="N780" s="109"/>
    </row>
    <row r="781" spans="4:14" ht="14.25" x14ac:dyDescent="0.2">
      <c r="D781" s="74"/>
      <c r="K781" s="109"/>
      <c r="L781" s="109"/>
      <c r="M781" s="109"/>
      <c r="N781" s="109"/>
    </row>
    <row r="782" spans="4:14" ht="14.25" x14ac:dyDescent="0.2">
      <c r="D782" s="74"/>
      <c r="K782" s="109"/>
      <c r="L782" s="109"/>
      <c r="M782" s="109"/>
      <c r="N782" s="109"/>
    </row>
    <row r="783" spans="4:14" ht="14.25" x14ac:dyDescent="0.2">
      <c r="D783" s="74"/>
      <c r="K783" s="109"/>
      <c r="L783" s="109"/>
      <c r="M783" s="109"/>
      <c r="N783" s="109"/>
    </row>
    <row r="784" spans="4:14" ht="14.25" x14ac:dyDescent="0.2">
      <c r="D784" s="74"/>
      <c r="K784" s="109"/>
      <c r="L784" s="109"/>
      <c r="M784" s="109"/>
      <c r="N784" s="109"/>
    </row>
    <row r="785" spans="4:14" ht="14.25" x14ac:dyDescent="0.2">
      <c r="D785" s="74"/>
      <c r="K785" s="109"/>
      <c r="L785" s="109"/>
      <c r="M785" s="109"/>
      <c r="N785" s="109"/>
    </row>
    <row r="786" spans="4:14" ht="14.25" x14ac:dyDescent="0.2">
      <c r="D786" s="74"/>
      <c r="K786" s="109"/>
      <c r="L786" s="109"/>
      <c r="M786" s="109"/>
      <c r="N786" s="109"/>
    </row>
    <row r="787" spans="4:14" ht="14.25" x14ac:dyDescent="0.2">
      <c r="D787" s="74"/>
      <c r="K787" s="109"/>
      <c r="L787" s="109"/>
      <c r="M787" s="109"/>
      <c r="N787" s="109"/>
    </row>
    <row r="788" spans="4:14" ht="14.25" x14ac:dyDescent="0.2">
      <c r="D788" s="74"/>
      <c r="K788" s="109"/>
      <c r="L788" s="109"/>
      <c r="M788" s="109"/>
      <c r="N788" s="109"/>
    </row>
    <row r="789" spans="4:14" ht="14.25" x14ac:dyDescent="0.2">
      <c r="D789" s="74"/>
      <c r="K789" s="109"/>
      <c r="L789" s="109"/>
      <c r="M789" s="109"/>
      <c r="N789" s="109"/>
    </row>
    <row r="790" spans="4:14" ht="14.25" x14ac:dyDescent="0.2">
      <c r="D790" s="74"/>
      <c r="K790" s="109"/>
      <c r="L790" s="109"/>
      <c r="M790" s="109"/>
      <c r="N790" s="109"/>
    </row>
    <row r="791" spans="4:14" ht="14.25" x14ac:dyDescent="0.2">
      <c r="D791" s="74"/>
      <c r="K791" s="109"/>
      <c r="L791" s="109"/>
      <c r="M791" s="109"/>
      <c r="N791" s="109"/>
    </row>
    <row r="792" spans="4:14" ht="14.25" x14ac:dyDescent="0.2">
      <c r="D792" s="74"/>
      <c r="K792" s="109"/>
      <c r="L792" s="109"/>
      <c r="M792" s="109"/>
      <c r="N792" s="109"/>
    </row>
    <row r="793" spans="4:14" ht="14.25" x14ac:dyDescent="0.2">
      <c r="D793" s="74"/>
      <c r="K793" s="109"/>
      <c r="L793" s="109"/>
      <c r="M793" s="109"/>
      <c r="N793" s="109"/>
    </row>
    <row r="794" spans="4:14" ht="14.25" x14ac:dyDescent="0.2">
      <c r="D794" s="74"/>
      <c r="K794" s="109"/>
      <c r="L794" s="109"/>
      <c r="M794" s="109"/>
      <c r="N794" s="109"/>
    </row>
    <row r="795" spans="4:14" ht="14.25" x14ac:dyDescent="0.2">
      <c r="D795" s="74"/>
      <c r="K795" s="109"/>
      <c r="L795" s="109"/>
      <c r="M795" s="109"/>
      <c r="N795" s="109"/>
    </row>
    <row r="796" spans="4:14" ht="14.25" x14ac:dyDescent="0.2">
      <c r="D796" s="74"/>
      <c r="K796" s="109"/>
      <c r="L796" s="109"/>
      <c r="M796" s="109"/>
      <c r="N796" s="109"/>
    </row>
    <row r="797" spans="4:14" ht="14.25" x14ac:dyDescent="0.2">
      <c r="D797" s="74"/>
      <c r="K797" s="109"/>
      <c r="L797" s="109"/>
      <c r="M797" s="109"/>
      <c r="N797" s="109"/>
    </row>
    <row r="798" spans="4:14" ht="14.25" x14ac:dyDescent="0.2">
      <c r="D798" s="74"/>
      <c r="K798" s="109"/>
      <c r="L798" s="109"/>
      <c r="M798" s="109"/>
      <c r="N798" s="109"/>
    </row>
    <row r="799" spans="4:14" ht="14.25" x14ac:dyDescent="0.2">
      <c r="D799" s="74"/>
      <c r="K799" s="109"/>
      <c r="L799" s="109"/>
      <c r="M799" s="109"/>
      <c r="N799" s="109"/>
    </row>
    <row r="800" spans="4:14" ht="14.25" x14ac:dyDescent="0.2">
      <c r="D800" s="74"/>
      <c r="K800" s="109"/>
      <c r="L800" s="109"/>
      <c r="M800" s="109"/>
      <c r="N800" s="109"/>
    </row>
    <row r="801" spans="4:14" ht="14.25" x14ac:dyDescent="0.2">
      <c r="D801" s="74"/>
      <c r="K801" s="109"/>
      <c r="L801" s="109"/>
      <c r="M801" s="109"/>
      <c r="N801" s="109"/>
    </row>
    <row r="802" spans="4:14" ht="14.25" x14ac:dyDescent="0.2">
      <c r="D802" s="74"/>
      <c r="K802" s="109"/>
      <c r="L802" s="109"/>
      <c r="M802" s="109"/>
      <c r="N802" s="109"/>
    </row>
    <row r="803" spans="4:14" ht="14.25" x14ac:dyDescent="0.2">
      <c r="D803" s="74"/>
      <c r="K803" s="109"/>
      <c r="L803" s="109"/>
      <c r="M803" s="109"/>
      <c r="N803" s="109"/>
    </row>
    <row r="804" spans="4:14" ht="14.25" x14ac:dyDescent="0.2">
      <c r="D804" s="74"/>
      <c r="K804" s="109"/>
      <c r="L804" s="109"/>
      <c r="M804" s="109"/>
      <c r="N804" s="109"/>
    </row>
    <row r="805" spans="4:14" ht="14.25" x14ac:dyDescent="0.2">
      <c r="D805" s="74"/>
      <c r="K805" s="109"/>
      <c r="L805" s="109"/>
      <c r="M805" s="109"/>
      <c r="N805" s="109"/>
    </row>
    <row r="806" spans="4:14" ht="14.25" x14ac:dyDescent="0.2">
      <c r="D806" s="74"/>
      <c r="K806" s="109"/>
      <c r="L806" s="109"/>
      <c r="M806" s="109"/>
      <c r="N806" s="109"/>
    </row>
    <row r="807" spans="4:14" ht="14.25" x14ac:dyDescent="0.2">
      <c r="D807" s="74"/>
      <c r="K807" s="109"/>
      <c r="L807" s="109"/>
      <c r="M807" s="109"/>
      <c r="N807" s="109"/>
    </row>
    <row r="808" spans="4:14" ht="14.25" x14ac:dyDescent="0.2">
      <c r="D808" s="74"/>
      <c r="K808" s="109"/>
      <c r="L808" s="109"/>
      <c r="M808" s="109"/>
      <c r="N808" s="109"/>
    </row>
    <row r="809" spans="4:14" ht="14.25" x14ac:dyDescent="0.2">
      <c r="D809" s="74"/>
      <c r="K809" s="109"/>
      <c r="L809" s="109"/>
      <c r="M809" s="109"/>
      <c r="N809" s="109"/>
    </row>
    <row r="810" spans="4:14" ht="14.25" x14ac:dyDescent="0.2">
      <c r="D810" s="74"/>
      <c r="K810" s="109"/>
      <c r="L810" s="109"/>
      <c r="M810" s="109"/>
      <c r="N810" s="109"/>
    </row>
    <row r="811" spans="4:14" ht="14.25" x14ac:dyDescent="0.2">
      <c r="D811" s="74"/>
      <c r="K811" s="109"/>
      <c r="L811" s="109"/>
      <c r="M811" s="109"/>
      <c r="N811" s="109"/>
    </row>
    <row r="812" spans="4:14" ht="14.25" x14ac:dyDescent="0.2">
      <c r="D812" s="74"/>
      <c r="K812" s="109"/>
      <c r="L812" s="109"/>
      <c r="M812" s="109"/>
      <c r="N812" s="109"/>
    </row>
    <row r="813" spans="4:14" ht="14.25" x14ac:dyDescent="0.2">
      <c r="D813" s="74"/>
      <c r="K813" s="109"/>
      <c r="L813" s="109"/>
      <c r="M813" s="109"/>
      <c r="N813" s="109"/>
    </row>
    <row r="814" spans="4:14" ht="14.25" x14ac:dyDescent="0.2">
      <c r="D814" s="74"/>
      <c r="K814" s="109"/>
      <c r="L814" s="109"/>
      <c r="M814" s="109"/>
      <c r="N814" s="109"/>
    </row>
    <row r="815" spans="4:14" ht="14.25" x14ac:dyDescent="0.2">
      <c r="D815" s="74"/>
      <c r="K815" s="109"/>
      <c r="L815" s="109"/>
      <c r="M815" s="109"/>
      <c r="N815" s="109"/>
    </row>
    <row r="816" spans="4:14" ht="14.25" x14ac:dyDescent="0.2">
      <c r="D816" s="74"/>
      <c r="K816" s="109"/>
      <c r="L816" s="109"/>
      <c r="M816" s="109"/>
      <c r="N816" s="109"/>
    </row>
    <row r="817" spans="4:14" ht="14.25" x14ac:dyDescent="0.2">
      <c r="D817" s="74"/>
      <c r="K817" s="109"/>
      <c r="L817" s="109"/>
      <c r="M817" s="109"/>
      <c r="N817" s="109"/>
    </row>
    <row r="818" spans="4:14" ht="14.25" x14ac:dyDescent="0.2">
      <c r="D818" s="74"/>
      <c r="K818" s="109"/>
      <c r="L818" s="109"/>
      <c r="M818" s="109"/>
      <c r="N818" s="109"/>
    </row>
    <row r="819" spans="4:14" ht="14.25" x14ac:dyDescent="0.2">
      <c r="D819" s="74"/>
      <c r="K819" s="109"/>
      <c r="L819" s="109"/>
      <c r="M819" s="109"/>
      <c r="N819" s="109"/>
    </row>
    <row r="820" spans="4:14" ht="14.25" x14ac:dyDescent="0.2">
      <c r="D820" s="74"/>
      <c r="K820" s="109"/>
      <c r="L820" s="109"/>
      <c r="M820" s="109"/>
      <c r="N820" s="109"/>
    </row>
    <row r="821" spans="4:14" ht="14.25" x14ac:dyDescent="0.2">
      <c r="D821" s="74"/>
      <c r="K821" s="109"/>
      <c r="L821" s="109"/>
      <c r="M821" s="109"/>
      <c r="N821" s="109"/>
    </row>
    <row r="822" spans="4:14" ht="14.25" x14ac:dyDescent="0.2">
      <c r="D822" s="74"/>
      <c r="K822" s="109"/>
      <c r="L822" s="109"/>
      <c r="M822" s="109"/>
      <c r="N822" s="109"/>
    </row>
    <row r="823" spans="4:14" ht="14.25" x14ac:dyDescent="0.2">
      <c r="D823" s="74"/>
      <c r="K823" s="109"/>
      <c r="L823" s="109"/>
      <c r="M823" s="109"/>
      <c r="N823" s="109"/>
    </row>
    <row r="824" spans="4:14" ht="14.25" x14ac:dyDescent="0.2">
      <c r="D824" s="74"/>
      <c r="K824" s="109"/>
      <c r="L824" s="109"/>
      <c r="M824" s="109"/>
      <c r="N824" s="109"/>
    </row>
    <row r="825" spans="4:14" ht="14.25" x14ac:dyDescent="0.2">
      <c r="D825" s="74"/>
      <c r="K825" s="109"/>
      <c r="L825" s="109"/>
      <c r="M825" s="109"/>
      <c r="N825" s="109"/>
    </row>
    <row r="826" spans="4:14" ht="14.25" x14ac:dyDescent="0.2">
      <c r="D826" s="74"/>
      <c r="K826" s="109"/>
      <c r="L826" s="109"/>
      <c r="M826" s="109"/>
      <c r="N826" s="109"/>
    </row>
    <row r="827" spans="4:14" ht="14.25" x14ac:dyDescent="0.2">
      <c r="D827" s="74"/>
      <c r="K827" s="109"/>
      <c r="L827" s="109"/>
      <c r="M827" s="109"/>
      <c r="N827" s="109"/>
    </row>
    <row r="828" spans="4:14" ht="14.25" x14ac:dyDescent="0.2">
      <c r="D828" s="74"/>
      <c r="K828" s="109"/>
      <c r="L828" s="109"/>
      <c r="M828" s="109"/>
      <c r="N828" s="109"/>
    </row>
    <row r="829" spans="4:14" ht="14.25" x14ac:dyDescent="0.2">
      <c r="D829" s="74"/>
      <c r="K829" s="109"/>
      <c r="L829" s="109"/>
      <c r="M829" s="109"/>
      <c r="N829" s="109"/>
    </row>
    <row r="830" spans="4:14" ht="14.25" x14ac:dyDescent="0.2">
      <c r="D830" s="74"/>
      <c r="K830" s="109"/>
      <c r="L830" s="109"/>
      <c r="M830" s="109"/>
      <c r="N830" s="109"/>
    </row>
    <row r="831" spans="4:14" ht="14.25" x14ac:dyDescent="0.2">
      <c r="D831" s="74"/>
      <c r="K831" s="109"/>
      <c r="L831" s="109"/>
      <c r="M831" s="109"/>
      <c r="N831" s="109"/>
    </row>
    <row r="832" spans="4:14" ht="14.25" x14ac:dyDescent="0.2">
      <c r="D832" s="74"/>
      <c r="K832" s="109"/>
      <c r="L832" s="109"/>
      <c r="M832" s="109"/>
      <c r="N832" s="109"/>
    </row>
    <row r="833" spans="4:14" ht="14.25" x14ac:dyDescent="0.2">
      <c r="D833" s="74"/>
      <c r="K833" s="109"/>
      <c r="L833" s="109"/>
      <c r="M833" s="109"/>
      <c r="N833" s="109"/>
    </row>
    <row r="834" spans="4:14" ht="14.25" x14ac:dyDescent="0.2">
      <c r="D834" s="74"/>
      <c r="K834" s="109"/>
      <c r="L834" s="109"/>
      <c r="M834" s="109"/>
      <c r="N834" s="109"/>
    </row>
    <row r="835" spans="4:14" ht="14.25" x14ac:dyDescent="0.2">
      <c r="D835" s="74"/>
      <c r="K835" s="109"/>
      <c r="L835" s="109"/>
      <c r="M835" s="109"/>
      <c r="N835" s="109"/>
    </row>
    <row r="836" spans="4:14" ht="14.25" x14ac:dyDescent="0.2">
      <c r="D836" s="74"/>
      <c r="K836" s="109"/>
      <c r="L836" s="109"/>
      <c r="M836" s="109"/>
      <c r="N836" s="109"/>
    </row>
    <row r="837" spans="4:14" ht="14.25" x14ac:dyDescent="0.2">
      <c r="D837" s="74"/>
      <c r="K837" s="109"/>
      <c r="L837" s="109"/>
      <c r="M837" s="109"/>
      <c r="N837" s="109"/>
    </row>
    <row r="838" spans="4:14" ht="14.25" x14ac:dyDescent="0.2">
      <c r="D838" s="74"/>
      <c r="K838" s="109"/>
      <c r="L838" s="109"/>
      <c r="M838" s="109"/>
      <c r="N838" s="109"/>
    </row>
    <row r="839" spans="4:14" ht="14.25" x14ac:dyDescent="0.2">
      <c r="D839" s="74"/>
      <c r="K839" s="109"/>
      <c r="L839" s="109"/>
      <c r="M839" s="109"/>
      <c r="N839" s="109"/>
    </row>
    <row r="840" spans="4:14" ht="14.25" x14ac:dyDescent="0.2">
      <c r="D840" s="74"/>
      <c r="K840" s="109"/>
      <c r="L840" s="109"/>
      <c r="M840" s="109"/>
      <c r="N840" s="109"/>
    </row>
    <row r="841" spans="4:14" ht="14.25" x14ac:dyDescent="0.2">
      <c r="D841" s="74"/>
      <c r="K841" s="109"/>
      <c r="L841" s="109"/>
      <c r="M841" s="109"/>
      <c r="N841" s="109"/>
    </row>
    <row r="842" spans="4:14" ht="14.25" x14ac:dyDescent="0.2">
      <c r="D842" s="74"/>
      <c r="K842" s="109"/>
      <c r="L842" s="109"/>
      <c r="M842" s="109"/>
      <c r="N842" s="109"/>
    </row>
    <row r="843" spans="4:14" ht="14.25" x14ac:dyDescent="0.2">
      <c r="D843" s="74"/>
      <c r="K843" s="109"/>
      <c r="L843" s="109"/>
      <c r="M843" s="109"/>
      <c r="N843" s="109"/>
    </row>
    <row r="844" spans="4:14" ht="14.25" x14ac:dyDescent="0.2">
      <c r="D844" s="74"/>
      <c r="K844" s="109"/>
      <c r="L844" s="109"/>
      <c r="M844" s="109"/>
      <c r="N844" s="109"/>
    </row>
    <row r="845" spans="4:14" ht="14.25" x14ac:dyDescent="0.2">
      <c r="D845" s="74"/>
      <c r="K845" s="109"/>
      <c r="L845" s="109"/>
      <c r="M845" s="109"/>
      <c r="N845" s="109"/>
    </row>
    <row r="846" spans="4:14" ht="14.25" x14ac:dyDescent="0.2">
      <c r="D846" s="74"/>
      <c r="K846" s="109"/>
      <c r="L846" s="109"/>
      <c r="M846" s="109"/>
      <c r="N846" s="109"/>
    </row>
    <row r="847" spans="4:14" ht="14.25" x14ac:dyDescent="0.2">
      <c r="D847" s="74"/>
      <c r="K847" s="109"/>
      <c r="L847" s="109"/>
      <c r="M847" s="109"/>
      <c r="N847" s="109"/>
    </row>
    <row r="848" spans="4:14" ht="14.25" x14ac:dyDescent="0.2">
      <c r="D848" s="74"/>
      <c r="K848" s="109"/>
      <c r="L848" s="109"/>
      <c r="M848" s="109"/>
      <c r="N848" s="109"/>
    </row>
    <row r="849" spans="4:14" ht="14.25" x14ac:dyDescent="0.2">
      <c r="D849" s="74"/>
      <c r="K849" s="109"/>
      <c r="L849" s="109"/>
      <c r="M849" s="109"/>
      <c r="N849" s="109"/>
    </row>
    <row r="850" spans="4:14" ht="14.25" x14ac:dyDescent="0.2">
      <c r="D850" s="74"/>
      <c r="K850" s="109"/>
      <c r="L850" s="109"/>
      <c r="M850" s="109"/>
      <c r="N850" s="109"/>
    </row>
    <row r="851" spans="4:14" ht="14.25" x14ac:dyDescent="0.2">
      <c r="D851" s="74"/>
      <c r="K851" s="109"/>
      <c r="L851" s="109"/>
      <c r="M851" s="109"/>
      <c r="N851" s="109"/>
    </row>
    <row r="852" spans="4:14" ht="14.25" x14ac:dyDescent="0.2">
      <c r="D852" s="74"/>
      <c r="K852" s="109"/>
      <c r="L852" s="109"/>
      <c r="M852" s="109"/>
      <c r="N852" s="109"/>
    </row>
    <row r="853" spans="4:14" ht="14.25" x14ac:dyDescent="0.2">
      <c r="D853" s="74"/>
      <c r="K853" s="109"/>
      <c r="L853" s="109"/>
      <c r="M853" s="109"/>
      <c r="N853" s="109"/>
    </row>
    <row r="854" spans="4:14" ht="14.25" x14ac:dyDescent="0.2">
      <c r="D854" s="74"/>
      <c r="K854" s="109"/>
      <c r="L854" s="109"/>
      <c r="M854" s="109"/>
      <c r="N854" s="109"/>
    </row>
    <row r="855" spans="4:14" ht="14.25" x14ac:dyDescent="0.2">
      <c r="D855" s="74"/>
      <c r="K855" s="109"/>
      <c r="L855" s="109"/>
      <c r="M855" s="109"/>
      <c r="N855" s="109"/>
    </row>
    <row r="856" spans="4:14" ht="14.25" x14ac:dyDescent="0.2">
      <c r="D856" s="74"/>
      <c r="K856" s="109"/>
      <c r="L856" s="109"/>
      <c r="M856" s="109"/>
      <c r="N856" s="109"/>
    </row>
    <row r="857" spans="4:14" ht="14.25" x14ac:dyDescent="0.2">
      <c r="D857" s="74"/>
      <c r="K857" s="109"/>
      <c r="L857" s="109"/>
      <c r="M857" s="109"/>
      <c r="N857" s="109"/>
    </row>
    <row r="858" spans="4:14" ht="14.25" x14ac:dyDescent="0.2">
      <c r="D858" s="74"/>
      <c r="K858" s="109"/>
      <c r="L858" s="109"/>
      <c r="M858" s="109"/>
      <c r="N858" s="109"/>
    </row>
    <row r="859" spans="4:14" ht="14.25" x14ac:dyDescent="0.2">
      <c r="D859" s="74"/>
      <c r="K859" s="109"/>
      <c r="L859" s="109"/>
      <c r="M859" s="109"/>
      <c r="N859" s="109"/>
    </row>
    <row r="860" spans="4:14" ht="14.25" x14ac:dyDescent="0.2">
      <c r="D860" s="74"/>
      <c r="K860" s="109"/>
      <c r="L860" s="109"/>
      <c r="M860" s="109"/>
      <c r="N860" s="109"/>
    </row>
    <row r="861" spans="4:14" ht="14.25" x14ac:dyDescent="0.2">
      <c r="D861" s="74"/>
      <c r="K861" s="109"/>
      <c r="L861" s="109"/>
      <c r="M861" s="109"/>
      <c r="N861" s="109"/>
    </row>
    <row r="862" spans="4:14" ht="14.25" x14ac:dyDescent="0.2">
      <c r="D862" s="74"/>
      <c r="K862" s="109"/>
      <c r="L862" s="109"/>
      <c r="M862" s="109"/>
      <c r="N862" s="109"/>
    </row>
    <row r="863" spans="4:14" ht="14.25" x14ac:dyDescent="0.2">
      <c r="D863" s="74"/>
      <c r="K863" s="109"/>
      <c r="L863" s="109"/>
      <c r="M863" s="109"/>
      <c r="N863" s="109"/>
    </row>
    <row r="864" spans="4:14" ht="14.25" x14ac:dyDescent="0.2">
      <c r="D864" s="74"/>
      <c r="K864" s="109"/>
      <c r="L864" s="109"/>
      <c r="M864" s="109"/>
      <c r="N864" s="109"/>
    </row>
    <row r="865" spans="4:14" ht="14.25" x14ac:dyDescent="0.2">
      <c r="D865" s="74"/>
      <c r="K865" s="109"/>
      <c r="L865" s="109"/>
      <c r="M865" s="109"/>
      <c r="N865" s="109"/>
    </row>
    <row r="866" spans="4:14" ht="14.25" x14ac:dyDescent="0.2">
      <c r="D866" s="74"/>
      <c r="K866" s="109"/>
      <c r="L866" s="109"/>
      <c r="M866" s="109"/>
      <c r="N866" s="109"/>
    </row>
    <row r="867" spans="4:14" ht="14.25" x14ac:dyDescent="0.2">
      <c r="D867" s="74"/>
      <c r="K867" s="109"/>
      <c r="L867" s="109"/>
      <c r="M867" s="109"/>
      <c r="N867" s="109"/>
    </row>
    <row r="868" spans="4:14" ht="14.25" x14ac:dyDescent="0.2">
      <c r="D868" s="74"/>
      <c r="K868" s="109"/>
      <c r="L868" s="109"/>
      <c r="M868" s="109"/>
      <c r="N868" s="109"/>
    </row>
    <row r="869" spans="4:14" ht="14.25" x14ac:dyDescent="0.2">
      <c r="D869" s="74"/>
      <c r="K869" s="109"/>
      <c r="L869" s="109"/>
      <c r="M869" s="109"/>
      <c r="N869" s="109"/>
    </row>
    <row r="870" spans="4:14" ht="14.25" x14ac:dyDescent="0.2">
      <c r="D870" s="74"/>
      <c r="K870" s="109"/>
      <c r="L870" s="109"/>
      <c r="M870" s="109"/>
      <c r="N870" s="109"/>
    </row>
    <row r="871" spans="4:14" ht="14.25" x14ac:dyDescent="0.2">
      <c r="D871" s="74"/>
      <c r="K871" s="109"/>
      <c r="L871" s="109"/>
      <c r="M871" s="109"/>
      <c r="N871" s="109"/>
    </row>
    <row r="872" spans="4:14" ht="14.25" x14ac:dyDescent="0.2">
      <c r="D872" s="74"/>
      <c r="K872" s="109"/>
      <c r="L872" s="109"/>
      <c r="M872" s="109"/>
      <c r="N872" s="109"/>
    </row>
    <row r="873" spans="4:14" ht="14.25" x14ac:dyDescent="0.2">
      <c r="D873" s="74"/>
      <c r="K873" s="109"/>
      <c r="L873" s="109"/>
      <c r="M873" s="109"/>
      <c r="N873" s="109"/>
    </row>
    <row r="874" spans="4:14" ht="14.25" x14ac:dyDescent="0.2">
      <c r="D874" s="74"/>
      <c r="K874" s="109"/>
      <c r="L874" s="109"/>
      <c r="M874" s="109"/>
      <c r="N874" s="109"/>
    </row>
    <row r="875" spans="4:14" ht="14.25" x14ac:dyDescent="0.2">
      <c r="D875" s="74"/>
      <c r="K875" s="109"/>
      <c r="L875" s="109"/>
      <c r="M875" s="109"/>
      <c r="N875" s="109"/>
    </row>
    <row r="876" spans="4:14" ht="14.25" x14ac:dyDescent="0.2">
      <c r="D876" s="74"/>
      <c r="K876" s="109"/>
      <c r="L876" s="109"/>
      <c r="M876" s="109"/>
      <c r="N876" s="109"/>
    </row>
    <row r="877" spans="4:14" ht="14.25" x14ac:dyDescent="0.2">
      <c r="D877" s="74"/>
      <c r="K877" s="109"/>
      <c r="L877" s="109"/>
      <c r="M877" s="109"/>
      <c r="N877" s="109"/>
    </row>
    <row r="878" spans="4:14" ht="14.25" x14ac:dyDescent="0.2">
      <c r="D878" s="74"/>
      <c r="K878" s="109"/>
      <c r="L878" s="109"/>
      <c r="M878" s="109"/>
      <c r="N878" s="109"/>
    </row>
    <row r="879" spans="4:14" ht="14.25" x14ac:dyDescent="0.2">
      <c r="D879" s="74"/>
      <c r="K879" s="109"/>
      <c r="L879" s="109"/>
      <c r="M879" s="109"/>
      <c r="N879" s="109"/>
    </row>
    <row r="880" spans="4:14" ht="14.25" x14ac:dyDescent="0.2">
      <c r="D880" s="74"/>
      <c r="K880" s="109"/>
      <c r="L880" s="109"/>
      <c r="M880" s="109"/>
      <c r="N880" s="109"/>
    </row>
    <row r="881" spans="4:14" ht="14.25" x14ac:dyDescent="0.2">
      <c r="D881" s="74"/>
      <c r="K881" s="109"/>
      <c r="L881" s="109"/>
      <c r="M881" s="109"/>
      <c r="N881" s="109"/>
    </row>
    <row r="882" spans="4:14" ht="14.25" x14ac:dyDescent="0.2">
      <c r="D882" s="74"/>
      <c r="K882" s="109"/>
      <c r="L882" s="109"/>
      <c r="M882" s="109"/>
      <c r="N882" s="109"/>
    </row>
    <row r="883" spans="4:14" ht="14.25" x14ac:dyDescent="0.2">
      <c r="D883" s="74"/>
      <c r="K883" s="109"/>
      <c r="L883" s="109"/>
      <c r="M883" s="109"/>
      <c r="N883" s="109"/>
    </row>
    <row r="884" spans="4:14" ht="14.25" x14ac:dyDescent="0.2">
      <c r="D884" s="74"/>
      <c r="K884" s="109"/>
      <c r="L884" s="109"/>
      <c r="M884" s="109"/>
      <c r="N884" s="109"/>
    </row>
    <row r="885" spans="4:14" ht="14.25" x14ac:dyDescent="0.2">
      <c r="D885" s="74"/>
      <c r="K885" s="109"/>
      <c r="L885" s="109"/>
      <c r="M885" s="109"/>
      <c r="N885" s="109"/>
    </row>
    <row r="886" spans="4:14" ht="14.25" x14ac:dyDescent="0.2">
      <c r="D886" s="74"/>
      <c r="K886" s="109"/>
      <c r="L886" s="109"/>
      <c r="M886" s="109"/>
      <c r="N886" s="109"/>
    </row>
    <row r="887" spans="4:14" ht="14.25" x14ac:dyDescent="0.2">
      <c r="D887" s="74"/>
      <c r="K887" s="109"/>
      <c r="L887" s="109"/>
      <c r="M887" s="109"/>
      <c r="N887" s="109"/>
    </row>
    <row r="888" spans="4:14" ht="14.25" x14ac:dyDescent="0.2">
      <c r="D888" s="74"/>
      <c r="K888" s="109"/>
      <c r="L888" s="109"/>
      <c r="M888" s="109"/>
      <c r="N888" s="109"/>
    </row>
    <row r="889" spans="4:14" ht="14.25" x14ac:dyDescent="0.2">
      <c r="D889" s="74"/>
      <c r="K889" s="109"/>
      <c r="L889" s="109"/>
      <c r="M889" s="109"/>
      <c r="N889" s="109"/>
    </row>
    <row r="890" spans="4:14" ht="14.25" x14ac:dyDescent="0.2">
      <c r="D890" s="74"/>
      <c r="K890" s="109"/>
      <c r="L890" s="109"/>
      <c r="M890" s="109"/>
      <c r="N890" s="109"/>
    </row>
    <row r="891" spans="4:14" ht="14.25" x14ac:dyDescent="0.2">
      <c r="D891" s="74"/>
      <c r="K891" s="109"/>
      <c r="L891" s="109"/>
      <c r="M891" s="109"/>
      <c r="N891" s="109"/>
    </row>
    <row r="892" spans="4:14" ht="14.25" x14ac:dyDescent="0.2">
      <c r="D892" s="74"/>
      <c r="K892" s="109"/>
      <c r="L892" s="109"/>
      <c r="M892" s="109"/>
      <c r="N892" s="109"/>
    </row>
    <row r="893" spans="4:14" ht="14.25" x14ac:dyDescent="0.2">
      <c r="D893" s="74"/>
      <c r="K893" s="109"/>
      <c r="L893" s="109"/>
      <c r="M893" s="109"/>
      <c r="N893" s="109"/>
    </row>
    <row r="894" spans="4:14" ht="14.25" x14ac:dyDescent="0.2">
      <c r="D894" s="74"/>
      <c r="K894" s="109"/>
      <c r="L894" s="109"/>
      <c r="M894" s="109"/>
      <c r="N894" s="109"/>
    </row>
    <row r="895" spans="4:14" ht="14.25" x14ac:dyDescent="0.2">
      <c r="D895" s="74"/>
      <c r="K895" s="109"/>
      <c r="L895" s="109"/>
      <c r="M895" s="109"/>
      <c r="N895" s="109"/>
    </row>
    <row r="896" spans="4:14" ht="14.25" x14ac:dyDescent="0.2">
      <c r="D896" s="74"/>
      <c r="K896" s="109"/>
      <c r="L896" s="109"/>
      <c r="M896" s="109"/>
      <c r="N896" s="109"/>
    </row>
    <row r="897" spans="4:14" ht="14.25" x14ac:dyDescent="0.2">
      <c r="D897" s="74"/>
      <c r="K897" s="109"/>
      <c r="L897" s="109"/>
      <c r="M897" s="109"/>
      <c r="N897" s="109"/>
    </row>
    <row r="898" spans="4:14" ht="14.25" x14ac:dyDescent="0.2">
      <c r="D898" s="74"/>
      <c r="K898" s="109"/>
      <c r="L898" s="109"/>
      <c r="M898" s="109"/>
      <c r="N898" s="109"/>
    </row>
    <row r="899" spans="4:14" ht="14.25" x14ac:dyDescent="0.2">
      <c r="D899" s="74"/>
      <c r="K899" s="109"/>
      <c r="L899" s="109"/>
      <c r="M899" s="109"/>
      <c r="N899" s="109"/>
    </row>
    <row r="900" spans="4:14" ht="14.25" x14ac:dyDescent="0.2">
      <c r="D900" s="74"/>
      <c r="K900" s="109"/>
      <c r="L900" s="109"/>
      <c r="M900" s="109"/>
      <c r="N900" s="109"/>
    </row>
    <row r="901" spans="4:14" ht="14.25" x14ac:dyDescent="0.2">
      <c r="D901" s="74"/>
      <c r="K901" s="109"/>
      <c r="L901" s="109"/>
      <c r="M901" s="109"/>
      <c r="N901" s="109"/>
    </row>
    <row r="902" spans="4:14" ht="14.25" x14ac:dyDescent="0.2">
      <c r="D902" s="74"/>
      <c r="K902" s="109"/>
      <c r="L902" s="109"/>
      <c r="M902" s="109"/>
      <c r="N902" s="109"/>
    </row>
    <row r="903" spans="4:14" ht="14.25" x14ac:dyDescent="0.2">
      <c r="D903" s="74"/>
      <c r="K903" s="109"/>
      <c r="L903" s="109"/>
      <c r="M903" s="109"/>
      <c r="N903" s="109"/>
    </row>
    <row r="904" spans="4:14" ht="14.25" x14ac:dyDescent="0.2">
      <c r="D904" s="74"/>
      <c r="K904" s="109"/>
      <c r="L904" s="109"/>
      <c r="M904" s="109"/>
      <c r="N904" s="109"/>
    </row>
    <row r="905" spans="4:14" ht="14.25" x14ac:dyDescent="0.2">
      <c r="D905" s="74"/>
      <c r="K905" s="109"/>
      <c r="L905" s="109"/>
      <c r="M905" s="109"/>
      <c r="N905" s="109"/>
    </row>
    <row r="906" spans="4:14" ht="14.25" x14ac:dyDescent="0.2">
      <c r="D906" s="74"/>
      <c r="K906" s="109"/>
      <c r="L906" s="109"/>
      <c r="M906" s="109"/>
      <c r="N906" s="109"/>
    </row>
    <row r="907" spans="4:14" ht="14.25" x14ac:dyDescent="0.2">
      <c r="D907" s="74"/>
      <c r="K907" s="109"/>
      <c r="L907" s="109"/>
      <c r="M907" s="109"/>
      <c r="N907" s="109"/>
    </row>
    <row r="908" spans="4:14" ht="14.25" x14ac:dyDescent="0.2">
      <c r="D908" s="74"/>
      <c r="K908" s="109"/>
      <c r="L908" s="109"/>
      <c r="M908" s="109"/>
      <c r="N908" s="109"/>
    </row>
    <row r="909" spans="4:14" ht="14.25" x14ac:dyDescent="0.2">
      <c r="D909" s="74"/>
      <c r="K909" s="109"/>
      <c r="L909" s="109"/>
      <c r="M909" s="109"/>
      <c r="N909" s="109"/>
    </row>
    <row r="910" spans="4:14" ht="14.25" x14ac:dyDescent="0.2">
      <c r="D910" s="74"/>
      <c r="K910" s="109"/>
      <c r="L910" s="109"/>
      <c r="M910" s="109"/>
      <c r="N910" s="109"/>
    </row>
    <row r="911" spans="4:14" ht="14.25" x14ac:dyDescent="0.2">
      <c r="D911" s="74"/>
      <c r="K911" s="109"/>
      <c r="L911" s="109"/>
      <c r="M911" s="109"/>
      <c r="N911" s="109"/>
    </row>
    <row r="912" spans="4:14" ht="14.25" x14ac:dyDescent="0.2">
      <c r="D912" s="74"/>
      <c r="K912" s="109"/>
      <c r="L912" s="109"/>
      <c r="M912" s="109"/>
      <c r="N912" s="109"/>
    </row>
    <row r="913" spans="4:14" ht="14.25" x14ac:dyDescent="0.2">
      <c r="D913" s="74"/>
      <c r="K913" s="109"/>
      <c r="L913" s="109"/>
      <c r="M913" s="109"/>
      <c r="N913" s="109"/>
    </row>
    <row r="914" spans="4:14" ht="14.25" x14ac:dyDescent="0.2">
      <c r="D914" s="74"/>
      <c r="K914" s="109"/>
      <c r="L914" s="109"/>
      <c r="M914" s="109"/>
      <c r="N914" s="109"/>
    </row>
    <row r="915" spans="4:14" ht="14.25" x14ac:dyDescent="0.2">
      <c r="D915" s="74"/>
      <c r="K915" s="109"/>
      <c r="L915" s="109"/>
      <c r="M915" s="109"/>
      <c r="N915" s="109"/>
    </row>
    <row r="916" spans="4:14" ht="14.25" x14ac:dyDescent="0.2">
      <c r="D916" s="74"/>
      <c r="K916" s="109"/>
      <c r="L916" s="109"/>
      <c r="M916" s="109"/>
      <c r="N916" s="109"/>
    </row>
    <row r="917" spans="4:14" ht="14.25" x14ac:dyDescent="0.2">
      <c r="D917" s="74"/>
      <c r="K917" s="109"/>
      <c r="L917" s="109"/>
      <c r="M917" s="109"/>
      <c r="N917" s="109"/>
    </row>
    <row r="918" spans="4:14" ht="14.25" x14ac:dyDescent="0.2">
      <c r="D918" s="74"/>
      <c r="K918" s="109"/>
      <c r="L918" s="109"/>
      <c r="M918" s="109"/>
      <c r="N918" s="109"/>
    </row>
    <row r="919" spans="4:14" ht="14.25" x14ac:dyDescent="0.2">
      <c r="D919" s="74"/>
      <c r="K919" s="109"/>
      <c r="L919" s="109"/>
      <c r="M919" s="109"/>
      <c r="N919" s="109"/>
    </row>
    <row r="920" spans="4:14" ht="14.25" x14ac:dyDescent="0.2">
      <c r="D920" s="74"/>
      <c r="K920" s="109"/>
      <c r="L920" s="109"/>
      <c r="M920" s="109"/>
      <c r="N920" s="109"/>
    </row>
    <row r="921" spans="4:14" ht="14.25" x14ac:dyDescent="0.2">
      <c r="D921" s="74"/>
      <c r="K921" s="109"/>
      <c r="L921" s="109"/>
      <c r="M921" s="109"/>
      <c r="N921" s="109"/>
    </row>
    <row r="922" spans="4:14" ht="14.25" x14ac:dyDescent="0.2">
      <c r="D922" s="74"/>
      <c r="K922" s="109"/>
      <c r="L922" s="109"/>
      <c r="M922" s="109"/>
      <c r="N922" s="109"/>
    </row>
    <row r="923" spans="4:14" ht="14.25" x14ac:dyDescent="0.2">
      <c r="D923" s="74"/>
      <c r="K923" s="109"/>
      <c r="L923" s="109"/>
      <c r="M923" s="109"/>
      <c r="N923" s="109"/>
    </row>
    <row r="924" spans="4:14" ht="14.25" x14ac:dyDescent="0.2">
      <c r="D924" s="74"/>
      <c r="K924" s="109"/>
      <c r="L924" s="109"/>
      <c r="M924" s="109"/>
      <c r="N924" s="109"/>
    </row>
    <row r="925" spans="4:14" ht="14.25" x14ac:dyDescent="0.2">
      <c r="D925" s="74"/>
      <c r="K925" s="109"/>
      <c r="L925" s="109"/>
      <c r="M925" s="109"/>
      <c r="N925" s="109"/>
    </row>
    <row r="926" spans="4:14" ht="14.25" x14ac:dyDescent="0.2">
      <c r="D926" s="74"/>
      <c r="K926" s="109"/>
      <c r="L926" s="109"/>
      <c r="M926" s="109"/>
      <c r="N926" s="109"/>
    </row>
    <row r="927" spans="4:14" ht="14.25" x14ac:dyDescent="0.2">
      <c r="D927" s="74"/>
      <c r="K927" s="109"/>
      <c r="L927" s="109"/>
      <c r="M927" s="109"/>
      <c r="N927" s="109"/>
    </row>
    <row r="928" spans="4:14" ht="14.25" x14ac:dyDescent="0.2">
      <c r="D928" s="74"/>
      <c r="K928" s="109"/>
      <c r="L928" s="109"/>
      <c r="M928" s="109"/>
      <c r="N928" s="109"/>
    </row>
    <row r="929" spans="4:14" ht="14.25" x14ac:dyDescent="0.2">
      <c r="D929" s="74"/>
      <c r="K929" s="109"/>
      <c r="L929" s="109"/>
      <c r="M929" s="109"/>
      <c r="N929" s="109"/>
    </row>
    <row r="930" spans="4:14" ht="14.25" x14ac:dyDescent="0.2">
      <c r="D930" s="74"/>
      <c r="K930" s="109"/>
      <c r="L930" s="109"/>
      <c r="M930" s="109"/>
      <c r="N930" s="109"/>
    </row>
    <row r="931" spans="4:14" ht="14.25" x14ac:dyDescent="0.2">
      <c r="D931" s="74"/>
      <c r="K931" s="109"/>
      <c r="L931" s="109"/>
      <c r="M931" s="109"/>
      <c r="N931" s="109"/>
    </row>
    <row r="932" spans="4:14" ht="14.25" x14ac:dyDescent="0.2">
      <c r="D932" s="74"/>
      <c r="K932" s="109"/>
      <c r="L932" s="109"/>
      <c r="M932" s="109"/>
      <c r="N932" s="109"/>
    </row>
    <row r="933" spans="4:14" ht="14.25" x14ac:dyDescent="0.2">
      <c r="D933" s="74"/>
      <c r="K933" s="109"/>
      <c r="L933" s="109"/>
      <c r="M933" s="109"/>
      <c r="N933" s="109"/>
    </row>
    <row r="934" spans="4:14" ht="14.25" x14ac:dyDescent="0.2">
      <c r="D934" s="74"/>
      <c r="K934" s="109"/>
      <c r="L934" s="109"/>
      <c r="M934" s="109"/>
      <c r="N934" s="109"/>
    </row>
    <row r="935" spans="4:14" ht="14.25" x14ac:dyDescent="0.2">
      <c r="D935" s="74"/>
      <c r="K935" s="109"/>
      <c r="L935" s="109"/>
      <c r="M935" s="109"/>
      <c r="N935" s="109"/>
    </row>
    <row r="936" spans="4:14" ht="14.25" x14ac:dyDescent="0.2">
      <c r="D936" s="74"/>
      <c r="K936" s="109"/>
      <c r="L936" s="109"/>
      <c r="M936" s="109"/>
      <c r="N936" s="109"/>
    </row>
    <row r="937" spans="4:14" ht="14.25" x14ac:dyDescent="0.2">
      <c r="D937" s="74"/>
      <c r="K937" s="109"/>
      <c r="L937" s="109"/>
      <c r="M937" s="109"/>
      <c r="N937" s="109"/>
    </row>
    <row r="938" spans="4:14" ht="14.25" x14ac:dyDescent="0.2">
      <c r="D938" s="74"/>
      <c r="K938" s="109"/>
      <c r="L938" s="109"/>
      <c r="M938" s="109"/>
      <c r="N938" s="109"/>
    </row>
    <row r="939" spans="4:14" ht="14.25" x14ac:dyDescent="0.2">
      <c r="D939" s="74"/>
      <c r="K939" s="109"/>
      <c r="L939" s="109"/>
      <c r="M939" s="109"/>
      <c r="N939" s="109"/>
    </row>
    <row r="940" spans="4:14" ht="14.25" x14ac:dyDescent="0.2">
      <c r="D940" s="74"/>
      <c r="K940" s="109"/>
      <c r="L940" s="109"/>
      <c r="M940" s="109"/>
      <c r="N940" s="109"/>
    </row>
    <row r="941" spans="4:14" ht="14.25" x14ac:dyDescent="0.2">
      <c r="D941" s="74"/>
      <c r="K941" s="109"/>
      <c r="L941" s="109"/>
      <c r="M941" s="109"/>
      <c r="N941" s="109"/>
    </row>
    <row r="942" spans="4:14" ht="14.25" x14ac:dyDescent="0.2">
      <c r="D942" s="74"/>
      <c r="K942" s="109"/>
      <c r="L942" s="109"/>
      <c r="M942" s="109"/>
      <c r="N942" s="109"/>
    </row>
    <row r="943" spans="4:14" ht="14.25" x14ac:dyDescent="0.2">
      <c r="D943" s="74"/>
      <c r="K943" s="109"/>
      <c r="L943" s="109"/>
      <c r="M943" s="109"/>
      <c r="N943" s="109"/>
    </row>
    <row r="944" spans="4:14" ht="14.25" x14ac:dyDescent="0.2">
      <c r="D944" s="74"/>
      <c r="K944" s="109"/>
      <c r="L944" s="109"/>
      <c r="M944" s="109"/>
      <c r="N944" s="109"/>
    </row>
    <row r="945" spans="4:14" ht="14.25" x14ac:dyDescent="0.2">
      <c r="D945" s="74"/>
      <c r="K945" s="109"/>
      <c r="L945" s="109"/>
      <c r="M945" s="109"/>
      <c r="N945" s="109"/>
    </row>
    <row r="946" spans="4:14" ht="14.25" x14ac:dyDescent="0.2">
      <c r="D946" s="74"/>
      <c r="K946" s="109"/>
      <c r="L946" s="109"/>
      <c r="M946" s="109"/>
      <c r="N946" s="109"/>
    </row>
    <row r="947" spans="4:14" ht="14.25" x14ac:dyDescent="0.2">
      <c r="D947" s="74"/>
      <c r="K947" s="109"/>
      <c r="L947" s="109"/>
      <c r="M947" s="109"/>
      <c r="N947" s="109"/>
    </row>
    <row r="948" spans="4:14" ht="14.25" x14ac:dyDescent="0.2">
      <c r="D948" s="74"/>
      <c r="K948" s="109"/>
      <c r="L948" s="109"/>
      <c r="M948" s="109"/>
      <c r="N948" s="109"/>
    </row>
    <row r="949" spans="4:14" ht="14.25" x14ac:dyDescent="0.2">
      <c r="D949" s="74"/>
      <c r="K949" s="109"/>
      <c r="L949" s="109"/>
      <c r="M949" s="109"/>
      <c r="N949" s="109"/>
    </row>
    <row r="950" spans="4:14" ht="14.25" x14ac:dyDescent="0.2">
      <c r="D950" s="74"/>
      <c r="K950" s="109"/>
      <c r="L950" s="109"/>
      <c r="M950" s="109"/>
      <c r="N950" s="109"/>
    </row>
    <row r="951" spans="4:14" ht="14.25" x14ac:dyDescent="0.2">
      <c r="D951" s="74"/>
      <c r="K951" s="109"/>
      <c r="L951" s="109"/>
      <c r="M951" s="109"/>
      <c r="N951" s="109"/>
    </row>
    <row r="952" spans="4:14" ht="14.25" x14ac:dyDescent="0.2">
      <c r="D952" s="74"/>
      <c r="K952" s="109"/>
      <c r="L952" s="109"/>
      <c r="M952" s="109"/>
      <c r="N952" s="109"/>
    </row>
    <row r="953" spans="4:14" ht="14.25" x14ac:dyDescent="0.2">
      <c r="D953" s="74"/>
      <c r="K953" s="109"/>
      <c r="L953" s="109"/>
      <c r="M953" s="109"/>
      <c r="N953" s="109"/>
    </row>
    <row r="954" spans="4:14" ht="14.25" x14ac:dyDescent="0.2">
      <c r="D954" s="74"/>
      <c r="K954" s="109"/>
      <c r="L954" s="109"/>
      <c r="M954" s="109"/>
      <c r="N954" s="109"/>
    </row>
    <row r="955" spans="4:14" ht="14.25" x14ac:dyDescent="0.2">
      <c r="D955" s="74"/>
      <c r="K955" s="109"/>
      <c r="L955" s="109"/>
      <c r="M955" s="109"/>
      <c r="N955" s="109"/>
    </row>
    <row r="956" spans="4:14" ht="14.25" x14ac:dyDescent="0.2">
      <c r="D956" s="74"/>
      <c r="K956" s="109"/>
      <c r="L956" s="109"/>
      <c r="M956" s="109"/>
      <c r="N956" s="109"/>
    </row>
    <row r="957" spans="4:14" ht="14.25" x14ac:dyDescent="0.2">
      <c r="D957" s="74"/>
      <c r="K957" s="109"/>
      <c r="L957" s="109"/>
      <c r="M957" s="109"/>
      <c r="N957" s="109"/>
    </row>
    <row r="958" spans="4:14" ht="14.25" x14ac:dyDescent="0.2">
      <c r="D958" s="74"/>
      <c r="K958" s="109"/>
      <c r="L958" s="109"/>
      <c r="M958" s="109"/>
      <c r="N958" s="109"/>
    </row>
    <row r="959" spans="4:14" ht="14.25" x14ac:dyDescent="0.2">
      <c r="D959" s="74"/>
      <c r="K959" s="109"/>
      <c r="L959" s="109"/>
      <c r="M959" s="109"/>
      <c r="N959" s="109"/>
    </row>
    <row r="960" spans="4:14" ht="14.25" x14ac:dyDescent="0.2">
      <c r="D960" s="74"/>
      <c r="K960" s="109"/>
      <c r="L960" s="109"/>
      <c r="M960" s="109"/>
      <c r="N960" s="109"/>
    </row>
    <row r="961" spans="4:14" ht="14.25" x14ac:dyDescent="0.2">
      <c r="D961" s="74"/>
      <c r="K961" s="109"/>
      <c r="L961" s="109"/>
      <c r="M961" s="109"/>
      <c r="N961" s="109"/>
    </row>
    <row r="962" spans="4:14" ht="14.25" x14ac:dyDescent="0.2">
      <c r="D962" s="74"/>
      <c r="K962" s="109"/>
      <c r="L962" s="109"/>
      <c r="M962" s="109"/>
      <c r="N962" s="109"/>
    </row>
    <row r="963" spans="4:14" ht="14.25" x14ac:dyDescent="0.2">
      <c r="D963" s="74"/>
      <c r="K963" s="109"/>
      <c r="L963" s="109"/>
      <c r="M963" s="109"/>
      <c r="N963" s="109"/>
    </row>
    <row r="964" spans="4:14" ht="14.25" x14ac:dyDescent="0.2">
      <c r="D964" s="74"/>
      <c r="K964" s="109"/>
      <c r="L964" s="109"/>
      <c r="M964" s="109"/>
      <c r="N964" s="109"/>
    </row>
    <row r="965" spans="4:14" ht="14.25" x14ac:dyDescent="0.2">
      <c r="D965" s="74"/>
      <c r="K965" s="109"/>
      <c r="L965" s="109"/>
      <c r="M965" s="109"/>
      <c r="N965" s="109"/>
    </row>
    <row r="966" spans="4:14" ht="14.25" x14ac:dyDescent="0.2">
      <c r="D966" s="74"/>
      <c r="K966" s="109"/>
      <c r="L966" s="109"/>
      <c r="M966" s="109"/>
      <c r="N966" s="109"/>
    </row>
    <row r="967" spans="4:14" ht="14.25" x14ac:dyDescent="0.2">
      <c r="D967" s="74"/>
      <c r="K967" s="109"/>
      <c r="L967" s="109"/>
      <c r="M967" s="109"/>
      <c r="N967" s="109"/>
    </row>
    <row r="968" spans="4:14" ht="14.25" x14ac:dyDescent="0.2">
      <c r="D968" s="74"/>
      <c r="K968" s="109"/>
      <c r="L968" s="109"/>
      <c r="M968" s="109"/>
      <c r="N968" s="109"/>
    </row>
    <row r="969" spans="4:14" ht="14.25" x14ac:dyDescent="0.2">
      <c r="D969" s="74"/>
      <c r="K969" s="109"/>
      <c r="L969" s="109"/>
      <c r="M969" s="109"/>
      <c r="N969" s="109"/>
    </row>
    <row r="970" spans="4:14" ht="14.25" x14ac:dyDescent="0.2">
      <c r="D970" s="74"/>
      <c r="K970" s="109"/>
      <c r="L970" s="109"/>
      <c r="M970" s="109"/>
      <c r="N970" s="109"/>
    </row>
    <row r="971" spans="4:14" ht="14.25" x14ac:dyDescent="0.2">
      <c r="D971" s="74"/>
      <c r="K971" s="109"/>
      <c r="L971" s="109"/>
      <c r="M971" s="109"/>
      <c r="N971" s="109"/>
    </row>
    <row r="972" spans="4:14" ht="14.25" x14ac:dyDescent="0.2">
      <c r="D972" s="74"/>
      <c r="K972" s="109"/>
      <c r="L972" s="109"/>
      <c r="M972" s="109"/>
      <c r="N972" s="109"/>
    </row>
    <row r="973" spans="4:14" ht="14.25" x14ac:dyDescent="0.2">
      <c r="D973" s="74"/>
      <c r="K973" s="109"/>
      <c r="L973" s="109"/>
      <c r="M973" s="109"/>
      <c r="N973" s="109"/>
    </row>
    <row r="974" spans="4:14" ht="14.25" x14ac:dyDescent="0.2">
      <c r="D974" s="74"/>
      <c r="K974" s="109"/>
      <c r="L974" s="109"/>
      <c r="M974" s="109"/>
      <c r="N974" s="109"/>
    </row>
    <row r="975" spans="4:14" ht="14.25" x14ac:dyDescent="0.2">
      <c r="D975" s="74"/>
      <c r="K975" s="109"/>
      <c r="L975" s="109"/>
      <c r="M975" s="109"/>
      <c r="N975" s="109"/>
    </row>
    <row r="976" spans="4:14" ht="14.25" x14ac:dyDescent="0.2">
      <c r="D976" s="74"/>
      <c r="K976" s="109"/>
      <c r="L976" s="109"/>
      <c r="M976" s="109"/>
      <c r="N976" s="109"/>
    </row>
    <row r="977" spans="4:14" ht="14.25" x14ac:dyDescent="0.2">
      <c r="D977" s="74"/>
      <c r="K977" s="109"/>
      <c r="L977" s="109"/>
      <c r="M977" s="109"/>
      <c r="N977" s="109"/>
    </row>
    <row r="978" spans="4:14" ht="14.25" x14ac:dyDescent="0.2">
      <c r="D978" s="74"/>
      <c r="K978" s="109"/>
      <c r="L978" s="109"/>
      <c r="M978" s="109"/>
      <c r="N978" s="109"/>
    </row>
    <row r="979" spans="4:14" ht="14.25" x14ac:dyDescent="0.2">
      <c r="D979" s="74"/>
      <c r="K979" s="109"/>
      <c r="L979" s="109"/>
      <c r="M979" s="109"/>
      <c r="N979" s="109"/>
    </row>
    <row r="980" spans="4:14" ht="14.25" x14ac:dyDescent="0.2">
      <c r="D980" s="74"/>
      <c r="K980" s="109"/>
      <c r="L980" s="109"/>
      <c r="M980" s="109"/>
      <c r="N980" s="109"/>
    </row>
    <row r="981" spans="4:14" ht="14.25" x14ac:dyDescent="0.2">
      <c r="D981" s="74"/>
      <c r="K981" s="109"/>
      <c r="L981" s="109"/>
      <c r="M981" s="109"/>
      <c r="N981" s="109"/>
    </row>
    <row r="982" spans="4:14" ht="14.25" x14ac:dyDescent="0.2">
      <c r="D982" s="74"/>
      <c r="K982" s="109"/>
      <c r="L982" s="109"/>
      <c r="M982" s="109"/>
      <c r="N982" s="109"/>
    </row>
    <row r="983" spans="4:14" ht="14.25" x14ac:dyDescent="0.2">
      <c r="D983" s="74"/>
      <c r="K983" s="109"/>
      <c r="L983" s="109"/>
      <c r="M983" s="109"/>
      <c r="N983" s="109"/>
    </row>
    <row r="984" spans="4:14" ht="14.25" x14ac:dyDescent="0.2">
      <c r="D984" s="74"/>
      <c r="K984" s="109"/>
      <c r="L984" s="109"/>
      <c r="M984" s="109"/>
      <c r="N984" s="109"/>
    </row>
    <row r="985" spans="4:14" ht="14.25" x14ac:dyDescent="0.2">
      <c r="D985" s="74"/>
      <c r="K985" s="109"/>
      <c r="L985" s="109"/>
      <c r="M985" s="109"/>
      <c r="N985" s="109"/>
    </row>
    <row r="986" spans="4:14" ht="14.25" x14ac:dyDescent="0.2">
      <c r="D986" s="74"/>
      <c r="K986" s="109"/>
      <c r="L986" s="109"/>
      <c r="M986" s="109"/>
      <c r="N986" s="109"/>
    </row>
    <row r="987" spans="4:14" ht="14.25" x14ac:dyDescent="0.2">
      <c r="D987" s="74"/>
      <c r="K987" s="109"/>
      <c r="L987" s="109"/>
      <c r="M987" s="109"/>
      <c r="N987" s="109"/>
    </row>
    <row r="988" spans="4:14" ht="14.25" x14ac:dyDescent="0.2">
      <c r="D988" s="74"/>
      <c r="K988" s="109"/>
      <c r="L988" s="109"/>
      <c r="M988" s="109"/>
      <c r="N988" s="109"/>
    </row>
    <row r="989" spans="4:14" ht="14.25" x14ac:dyDescent="0.2">
      <c r="D989" s="74"/>
      <c r="K989" s="109"/>
      <c r="L989" s="109"/>
      <c r="M989" s="109"/>
      <c r="N989" s="109"/>
    </row>
    <row r="990" spans="4:14" ht="14.25" x14ac:dyDescent="0.2">
      <c r="D990" s="74"/>
      <c r="K990" s="109"/>
      <c r="L990" s="109"/>
      <c r="M990" s="109"/>
      <c r="N990" s="109"/>
    </row>
    <row r="991" spans="4:14" ht="14.25" x14ac:dyDescent="0.2">
      <c r="D991" s="74"/>
      <c r="K991" s="109"/>
      <c r="L991" s="109"/>
      <c r="M991" s="109"/>
      <c r="N991" s="109"/>
    </row>
    <row r="992" spans="4:14" ht="14.25" x14ac:dyDescent="0.2">
      <c r="D992" s="74"/>
      <c r="K992" s="109"/>
      <c r="L992" s="109"/>
      <c r="M992" s="109"/>
      <c r="N992" s="109"/>
    </row>
    <row r="993" spans="4:14" ht="14.25" x14ac:dyDescent="0.2">
      <c r="D993" s="74"/>
      <c r="K993" s="109"/>
      <c r="L993" s="109"/>
      <c r="M993" s="109"/>
      <c r="N993" s="109"/>
    </row>
    <row r="994" spans="4:14" ht="14.25" x14ac:dyDescent="0.2">
      <c r="D994" s="74"/>
      <c r="K994" s="109"/>
      <c r="L994" s="109"/>
      <c r="M994" s="109"/>
      <c r="N994" s="109"/>
    </row>
    <row r="995" spans="4:14" ht="14.25" x14ac:dyDescent="0.2">
      <c r="D995" s="74"/>
      <c r="K995" s="109"/>
      <c r="L995" s="109"/>
      <c r="M995" s="109"/>
      <c r="N995" s="109"/>
    </row>
    <row r="996" spans="4:14" ht="14.25" x14ac:dyDescent="0.2">
      <c r="D996" s="74"/>
      <c r="K996" s="109"/>
      <c r="L996" s="109"/>
      <c r="M996" s="109"/>
      <c r="N996" s="109"/>
    </row>
    <row r="997" spans="4:14" ht="14.25" x14ac:dyDescent="0.2">
      <c r="D997" s="74"/>
      <c r="K997" s="109"/>
      <c r="L997" s="109"/>
      <c r="M997" s="109"/>
      <c r="N997" s="109"/>
    </row>
  </sheetData>
  <autoFilter ref="A4:I486">
    <filterColumn colId="8">
      <filters blank="1">
        <filter val="#REF!"/>
        <filter val="0"/>
        <filter val="1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96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 x14ac:dyDescent="0.2"/>
  <cols>
    <col min="1" max="1" width="5.5703125" customWidth="1"/>
    <col min="2" max="2" width="13.28515625" customWidth="1"/>
    <col min="3" max="3" width="23.28515625" customWidth="1"/>
    <col min="4" max="4" width="34.140625" customWidth="1"/>
    <col min="5" max="5" width="18.28515625" customWidth="1"/>
  </cols>
  <sheetData>
    <row r="1" spans="1:25" ht="15.75" customHeight="1" x14ac:dyDescent="0.2">
      <c r="A1" s="22"/>
      <c r="E1" s="43"/>
    </row>
    <row r="2" spans="1:25" ht="15.75" customHeight="1" x14ac:dyDescent="0.2">
      <c r="A2" s="22"/>
      <c r="E2" s="43"/>
      <c r="F2" s="22"/>
      <c r="H2" s="22"/>
    </row>
    <row r="3" spans="1:25" ht="15.75" customHeight="1" x14ac:dyDescent="0.2">
      <c r="B3" s="22">
        <v>1</v>
      </c>
      <c r="C3" s="22">
        <v>2</v>
      </c>
      <c r="D3" s="22">
        <v>3</v>
      </c>
      <c r="E3" s="22">
        <v>4</v>
      </c>
      <c r="F3" s="22">
        <v>5</v>
      </c>
      <c r="G3" s="22">
        <v>6</v>
      </c>
      <c r="H3" s="22">
        <v>7</v>
      </c>
    </row>
    <row r="4" spans="1:25" ht="15.75" customHeight="1" x14ac:dyDescent="0.2">
      <c r="A4" s="94" t="s">
        <v>3</v>
      </c>
      <c r="B4" s="94" t="s">
        <v>119</v>
      </c>
      <c r="C4" s="94" t="s">
        <v>164</v>
      </c>
      <c r="D4" s="94" t="s">
        <v>165</v>
      </c>
      <c r="E4" s="157" t="s">
        <v>174</v>
      </c>
      <c r="F4" s="142" t="s">
        <v>122</v>
      </c>
      <c r="G4" s="260" t="s">
        <v>252</v>
      </c>
      <c r="H4" s="260" t="s">
        <v>525</v>
      </c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</row>
    <row r="5" spans="1:25" ht="15.75" customHeight="1" x14ac:dyDescent="0.2">
      <c r="A5" s="49">
        <v>1</v>
      </c>
      <c r="B5" s="50">
        <f>GD_CHUNG!B5</f>
        <v>10530</v>
      </c>
      <c r="C5" s="51" t="str">
        <f>GD_CHUNG!C5</f>
        <v>Bùi Tuấn Anh</v>
      </c>
      <c r="D5" s="51" t="str">
        <f>GD_CHUNG!D5</f>
        <v>Giám đốc</v>
      </c>
      <c r="E5" s="32">
        <f>VLOOKUP(B5,RPT_LNS_LUONG_CHE_DO!$B$5:$CC$993,52,FALSE)</f>
        <v>75000000</v>
      </c>
      <c r="F5" s="32">
        <f>VLOOKUP(B5,RPT_LNS_LUONG_CHE_DO!$B$5:$CC$993,78,FALSE)</f>
        <v>0</v>
      </c>
      <c r="G5" s="43">
        <f>VLOOKUP(B5,RPT_PHU_CAP_TN!$B$5:$G$468,6,FALSE)</f>
        <v>0</v>
      </c>
      <c r="H5" s="43">
        <f>ROUND(MIN((E5+F5+G5)/100,DM_TI_LE!$F$29/10),0)</f>
        <v>115000</v>
      </c>
    </row>
    <row r="6" spans="1:25" ht="15.75" customHeight="1" x14ac:dyDescent="0.2">
      <c r="A6" s="49">
        <v>2</v>
      </c>
      <c r="B6" s="50">
        <f>GD_CHUNG!B6</f>
        <v>10532</v>
      </c>
      <c r="C6" s="51" t="str">
        <f>GD_CHUNG!C6</f>
        <v>Vũ Trung Thành</v>
      </c>
      <c r="D6" s="51" t="str">
        <f>GD_CHUNG!D6</f>
        <v>Phó Giám đốc</v>
      </c>
      <c r="E6" s="32">
        <f>VLOOKUP(B6,RPT_LNS_LUONG_CHE_DO!$B$5:$CC$993,52,FALSE)</f>
        <v>60000000</v>
      </c>
      <c r="F6" s="32">
        <f>VLOOKUP(B6,RPT_LNS_LUONG_CHE_DO!$B$5:$CC$993,78,FALSE)</f>
        <v>0</v>
      </c>
      <c r="G6" s="43">
        <f>VLOOKUP(B6,RPT_PHU_CAP_TN!$B$5:$G$1000,6,FALSE)</f>
        <v>0</v>
      </c>
      <c r="H6" s="43">
        <f>ROUND(MIN((E6+F6+G6)/100,DM_TI_LE!$F$29/10),0)</f>
        <v>115000</v>
      </c>
    </row>
    <row r="7" spans="1:25" ht="15.75" customHeight="1" x14ac:dyDescent="0.2">
      <c r="A7" s="49">
        <v>3</v>
      </c>
      <c r="B7" s="50">
        <f>GD_CHUNG!B7</f>
        <v>10806</v>
      </c>
      <c r="C7" s="51" t="str">
        <f>GD_CHUNG!C7</f>
        <v>Phương Hồng Minh</v>
      </c>
      <c r="D7" s="51" t="str">
        <f>GD_CHUNG!D7</f>
        <v>Phó Giám đốc</v>
      </c>
      <c r="E7" s="32">
        <f>VLOOKUP(B7,RPT_LNS_LUONG_CHE_DO!$B$5:$CC$993,52,FALSE)</f>
        <v>60000000</v>
      </c>
      <c r="F7" s="32">
        <f>VLOOKUP(B7,RPT_LNS_LUONG_CHE_DO!$B$5:$CC$993,78,FALSE)</f>
        <v>0</v>
      </c>
      <c r="G7" s="43">
        <f>VLOOKUP(B7,RPT_PHU_CAP_TN!$B$5:$G$1000,6,FALSE)</f>
        <v>0</v>
      </c>
      <c r="H7" s="43">
        <f>ROUND(MIN((E7+F7+G7)/100,DM_TI_LE!$F$29/10),0)</f>
        <v>115000</v>
      </c>
    </row>
    <row r="8" spans="1:25" ht="15.75" customHeight="1" x14ac:dyDescent="0.2">
      <c r="A8" s="49">
        <v>4</v>
      </c>
      <c r="B8" s="50">
        <f>GD_CHUNG!B8</f>
        <v>10796</v>
      </c>
      <c r="C8" s="51" t="str">
        <f>GD_CHUNG!C8</f>
        <v>Trần Thị Thúy Oanh</v>
      </c>
      <c r="D8" s="51" t="str">
        <f>GD_CHUNG!D8</f>
        <v>Trưởng phòng</v>
      </c>
      <c r="E8" s="32">
        <f>VLOOKUP(B8,RPT_LNS_LUONG_CHE_DO!$B$5:$CC$993,52,FALSE)</f>
        <v>50000000</v>
      </c>
      <c r="F8" s="32">
        <f>VLOOKUP(B8,RPT_LNS_LUONG_CHE_DO!$B$5:$CC$993,78,FALSE)</f>
        <v>0</v>
      </c>
      <c r="G8" s="43">
        <f>VLOOKUP(B8,RPT_PHU_CAP_TN!$B$5:$G$1000,6,FALSE)</f>
        <v>0</v>
      </c>
      <c r="H8" s="43">
        <f>ROUND(MIN((E8+F8+G8)/100,DM_TI_LE!$F$29/10),0)</f>
        <v>115000</v>
      </c>
    </row>
    <row r="9" spans="1:25" ht="15.75" customHeight="1" x14ac:dyDescent="0.2">
      <c r="A9" s="49">
        <v>5</v>
      </c>
      <c r="B9" s="50">
        <f>GD_CHUNG!B9</f>
        <v>10555</v>
      </c>
      <c r="C9" s="51" t="str">
        <f>GD_CHUNG!C9</f>
        <v>Nguyễn Ngọc Nguyên</v>
      </c>
      <c r="D9" s="51" t="str">
        <f>GD_CHUNG!D9</f>
        <v>Trưởng phòng</v>
      </c>
      <c r="E9" s="32">
        <f>VLOOKUP(B9,RPT_LNS_LUONG_CHE_DO!$B$5:$CC$993,52,FALSE)</f>
        <v>28485000</v>
      </c>
      <c r="F9" s="32">
        <f>VLOOKUP(B9,RPT_LNS_LUONG_CHE_DO!$B$5:$CC$993,78,FALSE)</f>
        <v>0</v>
      </c>
      <c r="G9" s="43">
        <f>VLOOKUP(B9,RPT_PHU_CAP_TN!$B$5:$G$1000,6,FALSE)</f>
        <v>0</v>
      </c>
      <c r="H9" s="43">
        <f>ROUND(MIN((E9+F9+G9)/100,DM_TI_LE!$F$29/10),0)</f>
        <v>115000</v>
      </c>
    </row>
    <row r="10" spans="1:25" ht="15.75" customHeight="1" x14ac:dyDescent="0.2">
      <c r="A10" s="49">
        <v>6</v>
      </c>
      <c r="B10" s="50">
        <f>GD_CHUNG!B10</f>
        <v>10554</v>
      </c>
      <c r="C10" s="51" t="str">
        <f>GD_CHUNG!C10</f>
        <v>Nguyễn Đình Tuyến</v>
      </c>
      <c r="D10" s="51" t="str">
        <f>GD_CHUNG!D10</f>
        <v>Phó Trưởng Phòng</v>
      </c>
      <c r="E10" s="32">
        <f>VLOOKUP(B10,RPT_LNS_LUONG_CHE_DO!$B$5:$CC$993,52,FALSE)</f>
        <v>23355000</v>
      </c>
      <c r="F10" s="32">
        <f>VLOOKUP(B10,RPT_LNS_LUONG_CHE_DO!$B$5:$CC$993,78,FALSE)</f>
        <v>0</v>
      </c>
      <c r="G10" s="43">
        <f>VLOOKUP(B10,RPT_PHU_CAP_TN!$B$5:$G$1000,6,FALSE)</f>
        <v>0</v>
      </c>
      <c r="H10" s="43">
        <f>ROUND(MIN((E10+F10+G10)/100,DM_TI_LE!$F$29/10),0)</f>
        <v>115000</v>
      </c>
    </row>
    <row r="11" spans="1:25" ht="15.75" customHeight="1" x14ac:dyDescent="0.2">
      <c r="A11" s="49">
        <v>7</v>
      </c>
      <c r="B11" s="50">
        <f>GD_CHUNG!B11</f>
        <v>10534</v>
      </c>
      <c r="C11" s="51" t="str">
        <f>GD_CHUNG!C11</f>
        <v>Nguyễn Tiến Hải</v>
      </c>
      <c r="D11" s="51" t="str">
        <f>GD_CHUNG!D11</f>
        <v>KS CNTT</v>
      </c>
      <c r="E11" s="32">
        <f>VLOOKUP(B11,RPT_LNS_LUONG_CHE_DO!$B$5:$CC$993,52,FALSE)</f>
        <v>12419999.999999998</v>
      </c>
      <c r="F11" s="32">
        <f>VLOOKUP(B11,RPT_LNS_LUONG_CHE_DO!$B$5:$CC$993,78,FALSE)</f>
        <v>0</v>
      </c>
      <c r="G11" s="43">
        <f>VLOOKUP(B11,RPT_PHU_CAP_TN!$B$5:$G$1000,6,FALSE)</f>
        <v>0</v>
      </c>
      <c r="H11" s="43">
        <f>ROUND(MIN((E11+F11+G11)/100,DM_TI_LE!$F$29/10),0)</f>
        <v>115000</v>
      </c>
    </row>
    <row r="12" spans="1:25" ht="15.75" customHeight="1" x14ac:dyDescent="0.2">
      <c r="A12" s="49">
        <v>8</v>
      </c>
      <c r="B12" s="50">
        <f>GD_CHUNG!B12</f>
        <v>11084</v>
      </c>
      <c r="C12" s="51" t="str">
        <f>GD_CHUNG!C12</f>
        <v>Ngô Trí Dũng</v>
      </c>
      <c r="D12" s="51" t="str">
        <f>GD_CHUNG!D12</f>
        <v>KS CNTT</v>
      </c>
      <c r="E12" s="32">
        <f>VLOOKUP(B12,RPT_LNS_LUONG_CHE_DO!$B$5:$CC$993,52,FALSE)</f>
        <v>10350000</v>
      </c>
      <c r="F12" s="32">
        <f>VLOOKUP(B12,RPT_LNS_LUONG_CHE_DO!$B$5:$CC$993,78,FALSE)</f>
        <v>0</v>
      </c>
      <c r="G12" s="43">
        <f>VLOOKUP(B12,RPT_PHU_CAP_TN!$B$5:$G$1000,6,FALSE)</f>
        <v>0</v>
      </c>
      <c r="H12" s="43">
        <f>ROUND(MIN((E12+F12+G12)/100,DM_TI_LE!$F$29/10),0)</f>
        <v>103500</v>
      </c>
    </row>
    <row r="13" spans="1:25" ht="15.75" customHeight="1" x14ac:dyDescent="0.2">
      <c r="A13" s="49">
        <v>9</v>
      </c>
      <c r="B13" s="50">
        <f>GD_CHUNG!B13</f>
        <v>11085</v>
      </c>
      <c r="C13" s="51" t="str">
        <f>GD_CHUNG!C13</f>
        <v>Phạm Văn Chiến</v>
      </c>
      <c r="D13" s="51" t="str">
        <f>GD_CHUNG!D13</f>
        <v>KS CNTT</v>
      </c>
      <c r="E13" s="32">
        <f>VLOOKUP(B13,RPT_LNS_LUONG_CHE_DO!$B$5:$CC$993,52,FALSE)</f>
        <v>10350000</v>
      </c>
      <c r="F13" s="32">
        <f>VLOOKUP(B13,RPT_LNS_LUONG_CHE_DO!$B$5:$CC$993,78,FALSE)</f>
        <v>0</v>
      </c>
      <c r="G13" s="43">
        <f>VLOOKUP(B13,RPT_PHU_CAP_TN!$B$5:$G$1000,6,FALSE)</f>
        <v>0</v>
      </c>
      <c r="H13" s="43">
        <f>ROUND(MIN((E13+F13+G13)/100,DM_TI_LE!$F$29/10),0)</f>
        <v>103500</v>
      </c>
    </row>
    <row r="14" spans="1:25" ht="15.75" customHeight="1" x14ac:dyDescent="0.2">
      <c r="A14" s="49">
        <v>10</v>
      </c>
      <c r="B14" s="50">
        <f>GD_CHUNG!B14</f>
        <v>11862</v>
      </c>
      <c r="C14" s="51" t="str">
        <f>GD_CHUNG!C14</f>
        <v>Đỗ Việt Anh</v>
      </c>
      <c r="D14" s="51" t="str">
        <f>GD_CHUNG!D14</f>
        <v>Nhân viên CNTT</v>
      </c>
      <c r="E14" s="32">
        <f>VLOOKUP(B14,RPT_LNS_LUONG_CHE_DO!$B$5:$CC$993,52,FALSE)</f>
        <v>10350000</v>
      </c>
      <c r="F14" s="32">
        <f>VLOOKUP(B14,RPT_LNS_LUONG_CHE_DO!$B$5:$CC$993,78,FALSE)</f>
        <v>0</v>
      </c>
      <c r="G14" s="43">
        <f>VLOOKUP(B14,RPT_PHU_CAP_TN!$B$5:$G$1000,6,FALSE)</f>
        <v>0</v>
      </c>
      <c r="H14" s="43">
        <f>ROUND(MIN((E14+F14+G14)/100,DM_TI_LE!$F$29/10),0)</f>
        <v>103500</v>
      </c>
    </row>
    <row r="15" spans="1:25" ht="15.75" customHeight="1" x14ac:dyDescent="0.2">
      <c r="A15" s="49">
        <v>11</v>
      </c>
      <c r="B15" s="50">
        <f>GD_CHUNG!B15</f>
        <v>11767</v>
      </c>
      <c r="C15" s="51" t="str">
        <f>GD_CHUNG!C15</f>
        <v>Nguyễn Thành Trung</v>
      </c>
      <c r="D15" s="51" t="str">
        <f>GD_CHUNG!D15</f>
        <v>NV HDCX - CBTT</v>
      </c>
      <c r="E15" s="32">
        <f>VLOOKUP(B15,RPT_LNS_LUONG_CHE_DO!$B$5:$CC$993,52,FALSE)</f>
        <v>6885000</v>
      </c>
      <c r="F15" s="32">
        <f>VLOOKUP(B15,RPT_LNS_LUONG_CHE_DO!$B$5:$CC$993,78,FALSE)</f>
        <v>0</v>
      </c>
      <c r="G15" s="43">
        <f>VLOOKUP(B15,RPT_PHU_CAP_TN!$B$5:$G$1000,6,FALSE)</f>
        <v>0</v>
      </c>
      <c r="H15" s="43">
        <f>ROUND(MIN((E15+F15+G15)/100,DM_TI_LE!$F$29/10),0)</f>
        <v>68850</v>
      </c>
    </row>
    <row r="16" spans="1:25" ht="15.75" customHeight="1" x14ac:dyDescent="0.2">
      <c r="A16" s="49">
        <v>12</v>
      </c>
      <c r="B16" s="50">
        <f>GD_CHUNG!B16</f>
        <v>10537</v>
      </c>
      <c r="C16" s="51" t="str">
        <f>GD_CHUNG!C16</f>
        <v>Bùi Anh Khắc</v>
      </c>
      <c r="D16" s="51" t="str">
        <f>GD_CHUNG!D16</f>
        <v>NV Tài liệu và HDCX</v>
      </c>
      <c r="E16" s="32">
        <f>VLOOKUP(B16,RPT_LNS_LUONG_CHE_DO!$B$5:$CC$993,52,FALSE)</f>
        <v>10174499.999999998</v>
      </c>
      <c r="F16" s="32">
        <f>VLOOKUP(B16,RPT_LNS_LUONG_CHE_DO!$B$5:$CC$993,78,FALSE)</f>
        <v>0</v>
      </c>
      <c r="G16" s="43">
        <f>VLOOKUP(B16,RPT_PHU_CAP_TN!$B$5:$G$1000,6,FALSE)</f>
        <v>620000</v>
      </c>
      <c r="H16" s="43">
        <f>ROUND(MIN((E16+F16+G16)/100,DM_TI_LE!$F$29/10),0)</f>
        <v>107945</v>
      </c>
    </row>
    <row r="17" spans="1:8" ht="15.75" customHeight="1" x14ac:dyDescent="0.2">
      <c r="A17" s="49">
        <v>13</v>
      </c>
      <c r="B17" s="50">
        <f>GD_CHUNG!B17</f>
        <v>10538</v>
      </c>
      <c r="C17" s="51" t="str">
        <f>GD_CHUNG!C17</f>
        <v>Nguyễn Danh Trường</v>
      </c>
      <c r="D17" s="51" t="str">
        <f>GD_CHUNG!D17</f>
        <v>NV Tài liệu và HDCX</v>
      </c>
      <c r="E17" s="32">
        <f>VLOOKUP(B17,RPT_LNS_LUONG_CHE_DO!$B$5:$CC$993,52,FALSE)</f>
        <v>9405000</v>
      </c>
      <c r="F17" s="32">
        <f>VLOOKUP(B17,RPT_LNS_LUONG_CHE_DO!$B$5:$CC$993,78,FALSE)</f>
        <v>0</v>
      </c>
      <c r="G17" s="43">
        <f>VLOOKUP(B17,RPT_PHU_CAP_TN!$B$5:$G$1000,6,FALSE)</f>
        <v>0</v>
      </c>
      <c r="H17" s="43">
        <f>ROUND(MIN((E17+F17+G17)/100,DM_TI_LE!$F$29/10),0)</f>
        <v>94050</v>
      </c>
    </row>
    <row r="18" spans="1:8" ht="15.75" customHeight="1" x14ac:dyDescent="0.2">
      <c r="A18" s="49">
        <v>14</v>
      </c>
      <c r="B18" s="50">
        <f>GD_CHUNG!B18</f>
        <v>10540</v>
      </c>
      <c r="C18" s="51" t="str">
        <f>GD_CHUNG!C18</f>
        <v>Nguyễn Thị Việt Hà</v>
      </c>
      <c r="D18" s="51" t="str">
        <f>GD_CHUNG!D18</f>
        <v>NV Tài liệu và HDCX</v>
      </c>
      <c r="E18" s="32">
        <f>VLOOKUP(B18,RPT_LNS_LUONG_CHE_DO!$B$5:$CC$993,52,FALSE)</f>
        <v>832500.00000000012</v>
      </c>
      <c r="F18" s="32">
        <f>VLOOKUP(B18,RPT_LNS_LUONG_CHE_DO!$B$5:$CC$993,78,FALSE)</f>
        <v>0</v>
      </c>
      <c r="G18" s="43">
        <f>VLOOKUP(B18,RPT_PHU_CAP_TN!$B$5:$G$1000,6,FALSE)</f>
        <v>0</v>
      </c>
      <c r="H18" s="43">
        <f>ROUND(MIN((E18+F18+G18)/100,DM_TI_LE!$F$29/10),0)</f>
        <v>8325</v>
      </c>
    </row>
    <row r="19" spans="1:8" ht="15.75" customHeight="1" x14ac:dyDescent="0.2">
      <c r="A19" s="49">
        <v>15</v>
      </c>
      <c r="B19" s="50">
        <f>GD_CHUNG!B19</f>
        <v>10542</v>
      </c>
      <c r="C19" s="51" t="str">
        <f>GD_CHUNG!C19</f>
        <v>Trần Minh Hải</v>
      </c>
      <c r="D19" s="51" t="str">
        <f>GD_CHUNG!D19</f>
        <v>NV Tài liệu và HDCX</v>
      </c>
      <c r="E19" s="32">
        <f>VLOOKUP(B19,RPT_LNS_LUONG_CHE_DO!$B$5:$CC$993,52,FALSE)</f>
        <v>11114999.999999998</v>
      </c>
      <c r="F19" s="32">
        <f>VLOOKUP(B19,RPT_LNS_LUONG_CHE_DO!$B$5:$CC$993,78,FALSE)</f>
        <v>0</v>
      </c>
      <c r="G19" s="43">
        <f>VLOOKUP(B19,RPT_PHU_CAP_TN!$B$5:$G$1000,6,FALSE)</f>
        <v>0</v>
      </c>
      <c r="H19" s="43">
        <f>ROUND(MIN((E19+F19+G19)/100,DM_TI_LE!$F$29/10),0)</f>
        <v>111150</v>
      </c>
    </row>
    <row r="20" spans="1:8" ht="15.75" customHeight="1" x14ac:dyDescent="0.2">
      <c r="A20" s="49">
        <v>16</v>
      </c>
      <c r="B20" s="50">
        <f>GD_CHUNG!B20</f>
        <v>10543</v>
      </c>
      <c r="C20" s="51" t="str">
        <f>GD_CHUNG!C20</f>
        <v>Nguyễn Thị Thơm</v>
      </c>
      <c r="D20" s="51" t="str">
        <f>GD_CHUNG!D20</f>
        <v>NV Tài liệu và HDCX</v>
      </c>
      <c r="E20" s="32">
        <f>VLOOKUP(B20,RPT_LNS_LUONG_CHE_DO!$B$5:$CC$993,52,FALSE)</f>
        <v>8325000</v>
      </c>
      <c r="F20" s="32">
        <f>VLOOKUP(B20,RPT_LNS_LUONG_CHE_DO!$B$5:$CC$993,78,FALSE)</f>
        <v>0</v>
      </c>
      <c r="G20" s="43">
        <f>VLOOKUP(B20,RPT_PHU_CAP_TN!$B$5:$G$1000,6,FALSE)</f>
        <v>0</v>
      </c>
      <c r="H20" s="43">
        <f>ROUND(MIN((E20+F20+G20)/100,DM_TI_LE!$F$29/10),0)</f>
        <v>83250</v>
      </c>
    </row>
    <row r="21" spans="1:8" ht="15.75" customHeight="1" x14ac:dyDescent="0.2">
      <c r="A21" s="49">
        <v>17</v>
      </c>
      <c r="B21" s="50">
        <f>GD_CHUNG!B21</f>
        <v>10544</v>
      </c>
      <c r="C21" s="51" t="str">
        <f>GD_CHUNG!C21</f>
        <v>Trần Thị Yến Nga</v>
      </c>
      <c r="D21" s="51" t="str">
        <f>GD_CHUNG!D21</f>
        <v>NV Tài liệu và HDCX</v>
      </c>
      <c r="E21" s="32">
        <f>VLOOKUP(B21,RPT_LNS_LUONG_CHE_DO!$B$5:$CC$993,52,FALSE)</f>
        <v>8325000</v>
      </c>
      <c r="F21" s="32">
        <f>VLOOKUP(B21,RPT_LNS_LUONG_CHE_DO!$B$5:$CC$993,78,FALSE)</f>
        <v>0</v>
      </c>
      <c r="G21" s="43">
        <f>VLOOKUP(B21,RPT_PHU_CAP_TN!$B$5:$G$1000,6,FALSE)</f>
        <v>0</v>
      </c>
      <c r="H21" s="43">
        <f>ROUND(MIN((E21+F21+G21)/100,DM_TI_LE!$F$29/10),0)</f>
        <v>83250</v>
      </c>
    </row>
    <row r="22" spans="1:8" ht="15.75" customHeight="1" x14ac:dyDescent="0.2">
      <c r="A22" s="49">
        <v>18</v>
      </c>
      <c r="B22" s="50">
        <f>GD_CHUNG!B22</f>
        <v>10545</v>
      </c>
      <c r="C22" s="51" t="str">
        <f>GD_CHUNG!C22</f>
        <v>Ngô Thanh Hiệp</v>
      </c>
      <c r="D22" s="51" t="str">
        <f>GD_CHUNG!D22</f>
        <v>NV Tài liệu và HDCX</v>
      </c>
      <c r="E22" s="32">
        <f>VLOOKUP(B22,RPT_LNS_LUONG_CHE_DO!$B$5:$CC$993,52,FALSE)</f>
        <v>11700000</v>
      </c>
      <c r="F22" s="32">
        <f>VLOOKUP(B22,RPT_LNS_LUONG_CHE_DO!$B$5:$CC$993,78,FALSE)</f>
        <v>0</v>
      </c>
      <c r="G22" s="43">
        <f>VLOOKUP(B22,RPT_PHU_CAP_TN!$B$5:$G$1000,6,FALSE)</f>
        <v>0</v>
      </c>
      <c r="H22" s="43">
        <f>ROUND(MIN((E22+F22+G22)/100,DM_TI_LE!$F$29/10),0)</f>
        <v>115000</v>
      </c>
    </row>
    <row r="23" spans="1:8" ht="15.75" customHeight="1" x14ac:dyDescent="0.2">
      <c r="A23" s="49">
        <v>19</v>
      </c>
      <c r="B23" s="50">
        <f>GD_CHUNG!B23</f>
        <v>10546</v>
      </c>
      <c r="C23" s="51" t="str">
        <f>GD_CHUNG!C23</f>
        <v>Tạ Đăng Việt</v>
      </c>
      <c r="D23" s="51" t="str">
        <f>GD_CHUNG!D23</f>
        <v>NV Tài liệu và HDCX</v>
      </c>
      <c r="E23" s="32">
        <f>VLOOKUP(B23,RPT_LNS_LUONG_CHE_DO!$B$5:$CC$993,52,FALSE)</f>
        <v>9360000</v>
      </c>
      <c r="F23" s="32">
        <f>VLOOKUP(B23,RPT_LNS_LUONG_CHE_DO!$B$5:$CC$993,78,FALSE)</f>
        <v>0</v>
      </c>
      <c r="G23" s="43">
        <f>VLOOKUP(B23,RPT_PHU_CAP_TN!$B$5:$G$1000,6,FALSE)</f>
        <v>0</v>
      </c>
      <c r="H23" s="43">
        <f>ROUND(MIN((E23+F23+G23)/100,DM_TI_LE!$F$29/10),0)</f>
        <v>93600</v>
      </c>
    </row>
    <row r="24" spans="1:8" ht="12.75" x14ac:dyDescent="0.2">
      <c r="A24" s="49">
        <v>20</v>
      </c>
      <c r="B24" s="50">
        <f>GD_CHUNG!B24</f>
        <v>10547</v>
      </c>
      <c r="C24" s="51" t="str">
        <f>GD_CHUNG!C24</f>
        <v>Đào Thanh Hải</v>
      </c>
      <c r="D24" s="51" t="str">
        <f>GD_CHUNG!D24</f>
        <v>NV Tài liệu và HDCX</v>
      </c>
      <c r="E24" s="32">
        <f>VLOOKUP(B24,RPT_LNS_LUONG_CHE_DO!$B$5:$CC$993,52,FALSE)</f>
        <v>7267500</v>
      </c>
      <c r="F24" s="32">
        <f>VLOOKUP(B24,RPT_LNS_LUONG_CHE_DO!$B$5:$CC$993,78,FALSE)</f>
        <v>0</v>
      </c>
      <c r="G24" s="43">
        <f>VLOOKUP(B24,RPT_PHU_CAP_TN!$B$5:$G$1000,6,FALSE)</f>
        <v>0</v>
      </c>
      <c r="H24" s="43">
        <f>ROUND(MIN((E24+F24+G24)/100,DM_TI_LE!$F$29/10),0)</f>
        <v>72675</v>
      </c>
    </row>
    <row r="25" spans="1:8" ht="12.75" x14ac:dyDescent="0.2">
      <c r="A25" s="49">
        <v>21</v>
      </c>
      <c r="B25" s="50">
        <f>GD_CHUNG!B25</f>
        <v>10549</v>
      </c>
      <c r="C25" s="51" t="str">
        <f>GD_CHUNG!C25</f>
        <v>Nguyễn Thanh Hải</v>
      </c>
      <c r="D25" s="51" t="str">
        <f>GD_CHUNG!D25</f>
        <v>NV Tài liệu và HDCX</v>
      </c>
      <c r="E25" s="32">
        <f>VLOOKUP(B25,RPT_LNS_LUONG_CHE_DO!$B$5:$CC$993,52,FALSE)</f>
        <v>9360000</v>
      </c>
      <c r="F25" s="32">
        <f>VLOOKUP(B25,RPT_LNS_LUONG_CHE_DO!$B$5:$CC$993,78,FALSE)</f>
        <v>0</v>
      </c>
      <c r="G25" s="43">
        <f>VLOOKUP(B25,RPT_PHU_CAP_TN!$B$5:$G$1000,6,FALSE)</f>
        <v>0</v>
      </c>
      <c r="H25" s="43">
        <f>ROUND(MIN((E25+F25+G25)/100,DM_TI_LE!$F$29/10),0)</f>
        <v>93600</v>
      </c>
    </row>
    <row r="26" spans="1:8" ht="12.75" x14ac:dyDescent="0.2">
      <c r="A26" s="49">
        <v>22</v>
      </c>
      <c r="B26" s="50">
        <f>GD_CHUNG!B26</f>
        <v>10550</v>
      </c>
      <c r="C26" s="51" t="str">
        <f>GD_CHUNG!C26</f>
        <v>Vũ Đức Thiện</v>
      </c>
      <c r="D26" s="51" t="str">
        <f>GD_CHUNG!D26</f>
        <v>NV Tài liệu và HDCX</v>
      </c>
      <c r="E26" s="32">
        <f>VLOOKUP(B26,RPT_LNS_LUONG_CHE_DO!$B$5:$CC$993,52,FALSE)</f>
        <v>9112500</v>
      </c>
      <c r="F26" s="32">
        <f>VLOOKUP(B26,RPT_LNS_LUONG_CHE_DO!$B$5:$CC$993,78,FALSE)</f>
        <v>0</v>
      </c>
      <c r="G26" s="43">
        <f>VLOOKUP(B26,RPT_PHU_CAP_TN!$B$5:$G$1000,6,FALSE)</f>
        <v>0</v>
      </c>
      <c r="H26" s="43">
        <f>ROUND(MIN((E26+F26+G26)/100,DM_TI_LE!$F$29/10),0)</f>
        <v>91125</v>
      </c>
    </row>
    <row r="27" spans="1:8" ht="12.75" x14ac:dyDescent="0.2">
      <c r="A27" s="49">
        <v>23</v>
      </c>
      <c r="B27" s="50">
        <f>GD_CHUNG!B27</f>
        <v>10551</v>
      </c>
      <c r="C27" s="51" t="str">
        <f>GD_CHUNG!C27</f>
        <v>Ngô Ngọc Long</v>
      </c>
      <c r="D27" s="51" t="str">
        <f>GD_CHUNG!D27</f>
        <v>NV Tài liệu và HDCX</v>
      </c>
      <c r="E27" s="32">
        <f>VLOOKUP(B27,RPT_LNS_LUONG_CHE_DO!$B$5:$CC$993,52,FALSE)</f>
        <v>12285000.000000002</v>
      </c>
      <c r="F27" s="32">
        <f>VLOOKUP(B27,RPT_LNS_LUONG_CHE_DO!$B$5:$CC$993,78,FALSE)</f>
        <v>0</v>
      </c>
      <c r="G27" s="43">
        <f>VLOOKUP(B27,RPT_PHU_CAP_TN!$B$5:$G$1000,6,FALSE)</f>
        <v>0</v>
      </c>
      <c r="H27" s="43">
        <f>ROUND(MIN((E27+F27+G27)/100,DM_TI_LE!$F$29/10),0)</f>
        <v>115000</v>
      </c>
    </row>
    <row r="28" spans="1:8" ht="12.75" x14ac:dyDescent="0.2">
      <c r="A28" s="49">
        <v>24</v>
      </c>
      <c r="B28" s="50">
        <f>GD_CHUNG!B28</f>
        <v>10552</v>
      </c>
      <c r="C28" s="51" t="str">
        <f>GD_CHUNG!C28</f>
        <v>Nguyễn Thúy Hà</v>
      </c>
      <c r="D28" s="51" t="str">
        <f>GD_CHUNG!D28</f>
        <v>NV Tài liệu và HDCX</v>
      </c>
      <c r="E28" s="32">
        <f>VLOOKUP(B28,RPT_LNS_LUONG_CHE_DO!$B$5:$CC$993,52,FALSE)</f>
        <v>9540000</v>
      </c>
      <c r="F28" s="32">
        <f>VLOOKUP(B28,RPT_LNS_LUONG_CHE_DO!$B$5:$CC$993,78,FALSE)</f>
        <v>0</v>
      </c>
      <c r="G28" s="43">
        <f>VLOOKUP(B28,RPT_PHU_CAP_TN!$B$5:$G$1000,6,FALSE)</f>
        <v>0</v>
      </c>
      <c r="H28" s="43">
        <f>ROUND(MIN((E28+F28+G28)/100,DM_TI_LE!$F$29/10),0)</f>
        <v>95400</v>
      </c>
    </row>
    <row r="29" spans="1:8" ht="12.75" x14ac:dyDescent="0.2">
      <c r="A29" s="49">
        <v>25</v>
      </c>
      <c r="B29" s="50">
        <f>GD_CHUNG!B29</f>
        <v>10553</v>
      </c>
      <c r="C29" s="51" t="str">
        <f>GD_CHUNG!C29</f>
        <v>Đỗ Thanh Tùng</v>
      </c>
      <c r="D29" s="51" t="str">
        <f>GD_CHUNG!D29</f>
        <v>NV Tài liệu và HDCX</v>
      </c>
      <c r="E29" s="32">
        <f>VLOOKUP(B29,RPT_LNS_LUONG_CHE_DO!$B$5:$CC$993,52,FALSE)</f>
        <v>9540000</v>
      </c>
      <c r="F29" s="32">
        <f>VLOOKUP(B29,RPT_LNS_LUONG_CHE_DO!$B$5:$CC$993,78,FALSE)</f>
        <v>0</v>
      </c>
      <c r="G29" s="43">
        <f>VLOOKUP(B29,RPT_PHU_CAP_TN!$B$5:$G$1000,6,FALSE)</f>
        <v>620000</v>
      </c>
      <c r="H29" s="43">
        <f>ROUND(MIN((E29+F29+G29)/100,DM_TI_LE!$F$29/10),0)</f>
        <v>101600</v>
      </c>
    </row>
    <row r="30" spans="1:8" ht="12.75" x14ac:dyDescent="0.2">
      <c r="A30" s="49">
        <v>26</v>
      </c>
      <c r="B30" s="50">
        <f>GD_CHUNG!B30</f>
        <v>11126</v>
      </c>
      <c r="C30" s="51" t="str">
        <f>GD_CHUNG!C30</f>
        <v>Nguyễn Thị Thanh Hoa</v>
      </c>
      <c r="D30" s="51" t="str">
        <f>GD_CHUNG!D30</f>
        <v>NV Tài liệu và HDCX</v>
      </c>
      <c r="E30" s="32">
        <f>VLOOKUP(B30,RPT_LNS_LUONG_CHE_DO!$B$5:$CC$993,52,FALSE)</f>
        <v>7492500</v>
      </c>
      <c r="F30" s="32">
        <f>VLOOKUP(B30,RPT_LNS_LUONG_CHE_DO!$B$5:$CC$993,78,FALSE)</f>
        <v>0</v>
      </c>
      <c r="G30" s="43">
        <f>VLOOKUP(B30,RPT_PHU_CAP_TN!$B$5:$G$1000,6,FALSE)</f>
        <v>0</v>
      </c>
      <c r="H30" s="43">
        <f>ROUND(MIN((E30+F30+G30)/100,DM_TI_LE!$F$29/10),0)</f>
        <v>74925</v>
      </c>
    </row>
    <row r="31" spans="1:8" ht="12.75" x14ac:dyDescent="0.2">
      <c r="A31" s="49">
        <v>27</v>
      </c>
      <c r="B31" s="50">
        <f>GD_CHUNG!B31</f>
        <v>11127</v>
      </c>
      <c r="C31" s="51" t="str">
        <f>GD_CHUNG!C31</f>
        <v>Phí Thị Huyền Trang</v>
      </c>
      <c r="D31" s="51" t="str">
        <f>GD_CHUNG!D31</f>
        <v>NV Tài liệu và HDCX</v>
      </c>
      <c r="E31" s="32">
        <f>VLOOKUP(B31,RPT_LNS_LUONG_CHE_DO!$B$5:$CC$993,52,FALSE)</f>
        <v>8325000</v>
      </c>
      <c r="F31" s="32">
        <f>VLOOKUP(B31,RPT_LNS_LUONG_CHE_DO!$B$5:$CC$993,78,FALSE)</f>
        <v>0</v>
      </c>
      <c r="G31" s="43">
        <f>VLOOKUP(B31,RPT_PHU_CAP_TN!$B$5:$G$1000,6,FALSE)</f>
        <v>0</v>
      </c>
      <c r="H31" s="43">
        <f>ROUND(MIN((E31+F31+G31)/100,DM_TI_LE!$F$29/10),0)</f>
        <v>83250</v>
      </c>
    </row>
    <row r="32" spans="1:8" ht="12.75" x14ac:dyDescent="0.2">
      <c r="A32" s="49">
        <v>28</v>
      </c>
      <c r="B32" s="50">
        <f>GD_CHUNG!B32</f>
        <v>11128</v>
      </c>
      <c r="C32" s="51" t="str">
        <f>GD_CHUNG!C32</f>
        <v>Hoàng Thị Yến</v>
      </c>
      <c r="D32" s="51" t="str">
        <f>GD_CHUNG!D32</f>
        <v>NV Tài liệu và HDCX</v>
      </c>
      <c r="E32" s="32">
        <f>VLOOKUP(B32,RPT_LNS_LUONG_CHE_DO!$B$5:$CC$993,52,FALSE)</f>
        <v>8325000</v>
      </c>
      <c r="F32" s="32">
        <f>VLOOKUP(B32,RPT_LNS_LUONG_CHE_DO!$B$5:$CC$993,78,FALSE)</f>
        <v>0</v>
      </c>
      <c r="G32" s="43">
        <f>VLOOKUP(B32,RPT_PHU_CAP_TN!$B$5:$G$1000,6,FALSE)</f>
        <v>0</v>
      </c>
      <c r="H32" s="43">
        <f>ROUND(MIN((E32+F32+G32)/100,DM_TI_LE!$F$29/10),0)</f>
        <v>83250</v>
      </c>
    </row>
    <row r="33" spans="1:8" ht="12.75" x14ac:dyDescent="0.2">
      <c r="A33" s="49">
        <v>29</v>
      </c>
      <c r="B33" s="50">
        <f>GD_CHUNG!B33</f>
        <v>11130</v>
      </c>
      <c r="C33" s="51" t="str">
        <f>GD_CHUNG!C33</f>
        <v>Nguyễn Đình Trung</v>
      </c>
      <c r="D33" s="51" t="str">
        <f>GD_CHUNG!D33</f>
        <v>NV Tài liệu và HDCX</v>
      </c>
      <c r="E33" s="32">
        <f>VLOOKUP(B33,RPT_LNS_LUONG_CHE_DO!$B$5:$CC$993,52,FALSE)</f>
        <v>8550000</v>
      </c>
      <c r="F33" s="32">
        <f>VLOOKUP(B33,RPT_LNS_LUONG_CHE_DO!$B$5:$CC$993,78,FALSE)</f>
        <v>0</v>
      </c>
      <c r="G33" s="43">
        <f>VLOOKUP(B33,RPT_PHU_CAP_TN!$B$5:$G$1000,6,FALSE)</f>
        <v>0</v>
      </c>
      <c r="H33" s="43">
        <f>ROUND(MIN((E33+F33+G33)/100,DM_TI_LE!$F$29/10),0)</f>
        <v>85500</v>
      </c>
    </row>
    <row r="34" spans="1:8" ht="12.75" x14ac:dyDescent="0.2">
      <c r="A34" s="49">
        <v>30</v>
      </c>
      <c r="B34" s="50">
        <f>GD_CHUNG!B34</f>
        <v>11131</v>
      </c>
      <c r="C34" s="51" t="str">
        <f>GD_CHUNG!C34</f>
        <v>Vũ Tuấn Anh</v>
      </c>
      <c r="D34" s="51" t="str">
        <f>GD_CHUNG!D34</f>
        <v>NV Tài liệu và HDCX</v>
      </c>
      <c r="E34" s="32">
        <f>VLOOKUP(B34,RPT_LNS_LUONG_CHE_DO!$B$5:$CC$993,52,FALSE)</f>
        <v>7695000</v>
      </c>
      <c r="F34" s="32">
        <f>VLOOKUP(B34,RPT_LNS_LUONG_CHE_DO!$B$5:$CC$993,78,FALSE)</f>
        <v>0</v>
      </c>
      <c r="G34" s="43">
        <f>VLOOKUP(B34,RPT_PHU_CAP_TN!$B$5:$G$1000,6,FALSE)</f>
        <v>0</v>
      </c>
      <c r="H34" s="43">
        <f>ROUND(MIN((E34+F34+G34)/100,DM_TI_LE!$F$29/10),0)</f>
        <v>76950</v>
      </c>
    </row>
    <row r="35" spans="1:8" ht="12.75" x14ac:dyDescent="0.2">
      <c r="A35" s="49">
        <v>31</v>
      </c>
      <c r="B35" s="50">
        <f>GD_CHUNG!B35</f>
        <v>12552</v>
      </c>
      <c r="C35" s="51" t="str">
        <f>GD_CHUNG!C35</f>
        <v>Mai Hoàng Phương</v>
      </c>
      <c r="D35" s="51" t="str">
        <f>GD_CHUNG!D35</f>
        <v>NV Tài liệu và HDCX</v>
      </c>
      <c r="E35" s="32">
        <f>VLOOKUP(B35,RPT_LNS_LUONG_CHE_DO!$B$5:$CC$993,52,FALSE)</f>
        <v>8100000</v>
      </c>
      <c r="F35" s="32">
        <f>VLOOKUP(B35,RPT_LNS_LUONG_CHE_DO!$B$5:$CC$993,78,FALSE)</f>
        <v>0</v>
      </c>
      <c r="G35" s="43">
        <f>VLOOKUP(B35,RPT_PHU_CAP_TN!$B$5:$G$1000,6,FALSE)</f>
        <v>0</v>
      </c>
      <c r="H35" s="43">
        <f>ROUND(MIN((E35+F35+G35)/100,DM_TI_LE!$F$29/10),0)</f>
        <v>81000</v>
      </c>
    </row>
    <row r="36" spans="1:8" ht="12.75" x14ac:dyDescent="0.2">
      <c r="A36" s="49">
        <v>32</v>
      </c>
      <c r="B36" s="50">
        <f>GD_CHUNG!B36</f>
        <v>12553</v>
      </c>
      <c r="C36" s="51" t="str">
        <f>GD_CHUNG!C36</f>
        <v>Phạm Duy Hải</v>
      </c>
      <c r="D36" s="51" t="str">
        <f>GD_CHUNG!D36</f>
        <v>NV Tài liệu và HDCX</v>
      </c>
      <c r="E36" s="32">
        <f>VLOOKUP(B36,RPT_LNS_LUONG_CHE_DO!$B$5:$CC$993,52,FALSE)</f>
        <v>8100000</v>
      </c>
      <c r="F36" s="32">
        <f>VLOOKUP(B36,RPT_LNS_LUONG_CHE_DO!$B$5:$CC$993,78,FALSE)</f>
        <v>0</v>
      </c>
      <c r="G36" s="43">
        <f>VLOOKUP(B36,RPT_PHU_CAP_TN!$B$5:$G$1000,6,FALSE)</f>
        <v>0</v>
      </c>
      <c r="H36" s="43">
        <f>ROUND(MIN((E36+F36+G36)/100,DM_TI_LE!$F$29/10),0)</f>
        <v>81000</v>
      </c>
    </row>
    <row r="37" spans="1:8" ht="12.75" x14ac:dyDescent="0.2">
      <c r="A37" s="49">
        <v>33</v>
      </c>
      <c r="B37" s="50">
        <f>GD_CHUNG!B37</f>
        <v>12565</v>
      </c>
      <c r="C37" s="51" t="str">
        <f>GD_CHUNG!C37</f>
        <v>Vũ Trọng Nghĩa</v>
      </c>
      <c r="D37" s="51" t="str">
        <f>GD_CHUNG!D37</f>
        <v>NV Tài liệu và HDCX</v>
      </c>
      <c r="E37" s="32">
        <f>VLOOKUP(B37,RPT_LNS_LUONG_CHE_DO!$B$5:$CC$993,52,FALSE)</f>
        <v>8100000</v>
      </c>
      <c r="F37" s="32">
        <f>VLOOKUP(B37,RPT_LNS_LUONG_CHE_DO!$B$5:$CC$993,78,FALSE)</f>
        <v>0</v>
      </c>
      <c r="G37" s="43">
        <f>VLOOKUP(B37,RPT_PHU_CAP_TN!$B$5:$G$1000,6,FALSE)</f>
        <v>0</v>
      </c>
      <c r="H37" s="43">
        <f>ROUND(MIN((E37+F37+G37)/100,DM_TI_LE!$F$29/10),0)</f>
        <v>81000</v>
      </c>
    </row>
    <row r="38" spans="1:8" ht="12.75" x14ac:dyDescent="0.2">
      <c r="A38" s="49">
        <v>34</v>
      </c>
      <c r="B38" s="50">
        <f>GD_CHUNG!B38</f>
        <v>12566</v>
      </c>
      <c r="C38" s="51" t="str">
        <f>GD_CHUNG!C38</f>
        <v>Hoàng Duy Thái</v>
      </c>
      <c r="D38" s="51" t="str">
        <f>GD_CHUNG!D38</f>
        <v>NV Tài liệu và HDCX</v>
      </c>
      <c r="E38" s="32">
        <f>VLOOKUP(B38,RPT_LNS_LUONG_CHE_DO!$B$5:$CC$993,52,FALSE)</f>
        <v>8100000</v>
      </c>
      <c r="F38" s="32">
        <f>VLOOKUP(B38,RPT_LNS_LUONG_CHE_DO!$B$5:$CC$993,78,FALSE)</f>
        <v>0</v>
      </c>
      <c r="G38" s="43">
        <f>VLOOKUP(B38,RPT_PHU_CAP_TN!$B$5:$G$1000,6,FALSE)</f>
        <v>0</v>
      </c>
      <c r="H38" s="43">
        <f>ROUND(MIN((E38+F38+G38)/100,DM_TI_LE!$F$29/10),0)</f>
        <v>81000</v>
      </c>
    </row>
    <row r="39" spans="1:8" ht="12.75" x14ac:dyDescent="0.2">
      <c r="A39" s="49">
        <v>35</v>
      </c>
      <c r="B39" s="50">
        <f>GD_CHUNG!B39</f>
        <v>13356</v>
      </c>
      <c r="C39" s="51" t="str">
        <f>GD_CHUNG!C39</f>
        <v>Trần Anh Sơn</v>
      </c>
      <c r="D39" s="51" t="str">
        <f>GD_CHUNG!D39</f>
        <v>NV Tài liệu và HDCX</v>
      </c>
      <c r="E39" s="32">
        <f>VLOOKUP(B39,RPT_LNS_LUONG_CHE_DO!$B$5:$CC$993,52,FALSE)</f>
        <v>8505000</v>
      </c>
      <c r="F39" s="32">
        <f>VLOOKUP(B39,RPT_LNS_LUONG_CHE_DO!$B$5:$CC$993,78,FALSE)</f>
        <v>0</v>
      </c>
      <c r="G39" s="43">
        <f>VLOOKUP(B39,RPT_PHU_CAP_TN!$B$5:$G$1000,6,FALSE)</f>
        <v>0</v>
      </c>
      <c r="H39" s="43">
        <f>ROUND(MIN((E39+F39+G39)/100,DM_TI_LE!$F$29/10),0)</f>
        <v>85050</v>
      </c>
    </row>
    <row r="40" spans="1:8" ht="12.75" x14ac:dyDescent="0.2">
      <c r="A40" s="49">
        <v>36</v>
      </c>
      <c r="B40" s="50">
        <f>GD_CHUNG!B40</f>
        <v>13357</v>
      </c>
      <c r="C40" s="51" t="str">
        <f>GD_CHUNG!C40</f>
        <v>Nguyễn Trường Giang</v>
      </c>
      <c r="D40" s="51" t="str">
        <f>GD_CHUNG!D40</f>
        <v>NV Tài liệu và HDCX</v>
      </c>
      <c r="E40" s="32">
        <f>VLOOKUP(B40,RPT_LNS_LUONG_CHE_DO!$B$5:$CC$993,52,FALSE)</f>
        <v>8100000</v>
      </c>
      <c r="F40" s="32">
        <f>VLOOKUP(B40,RPT_LNS_LUONG_CHE_DO!$B$5:$CC$993,78,FALSE)</f>
        <v>0</v>
      </c>
      <c r="G40" s="43">
        <f>VLOOKUP(B40,RPT_PHU_CAP_TN!$B$5:$G$1000,6,FALSE)</f>
        <v>0</v>
      </c>
      <c r="H40" s="43">
        <f>ROUND(MIN((E40+F40+G40)/100,DM_TI_LE!$F$29/10),0)</f>
        <v>81000</v>
      </c>
    </row>
    <row r="41" spans="1:8" ht="12.75" x14ac:dyDescent="0.2">
      <c r="A41" s="49">
        <v>37</v>
      </c>
      <c r="B41" s="50">
        <f>GD_CHUNG!B41</f>
        <v>13358</v>
      </c>
      <c r="C41" s="51" t="str">
        <f>GD_CHUNG!C41</f>
        <v>Phan Thế Chung</v>
      </c>
      <c r="D41" s="51" t="str">
        <f>GD_CHUNG!D41</f>
        <v>NV Tài liệu và HDCX</v>
      </c>
      <c r="E41" s="32">
        <f>VLOOKUP(B41,RPT_LNS_LUONG_CHE_DO!$B$5:$CC$993,52,FALSE)</f>
        <v>6210000.0000000009</v>
      </c>
      <c r="F41" s="32">
        <f>VLOOKUP(B41,RPT_LNS_LUONG_CHE_DO!$B$5:$CC$993,78,FALSE)</f>
        <v>611076.92307692312</v>
      </c>
      <c r="G41" s="43">
        <f>VLOOKUP(B41,RPT_PHU_CAP_TN!$B$5:$G$1000,6,FALSE)</f>
        <v>0</v>
      </c>
      <c r="H41" s="43">
        <f>ROUND(MIN((E41+F41+G41)/100,DM_TI_LE!$F$29/10),0)</f>
        <v>68211</v>
      </c>
    </row>
    <row r="42" spans="1:8" ht="12.75" x14ac:dyDescent="0.2">
      <c r="A42" s="49">
        <v>38</v>
      </c>
      <c r="B42" s="50">
        <f>GD_CHUNG!B42</f>
        <v>13359</v>
      </c>
      <c r="C42" s="51" t="str">
        <f>GD_CHUNG!C42</f>
        <v>Dương Đức An</v>
      </c>
      <c r="D42" s="51" t="str">
        <f>GD_CHUNG!D42</f>
        <v>NV Tài liệu và HDCX</v>
      </c>
      <c r="E42" s="32">
        <f>VLOOKUP(B42,RPT_LNS_LUONG_CHE_DO!$B$5:$CC$993,52,FALSE)</f>
        <v>8910000</v>
      </c>
      <c r="F42" s="32">
        <f>VLOOKUP(B42,RPT_LNS_LUONG_CHE_DO!$B$5:$CC$993,78,FALSE)</f>
        <v>0</v>
      </c>
      <c r="G42" s="43">
        <f>VLOOKUP(B42,RPT_PHU_CAP_TN!$B$5:$G$1000,6,FALSE)</f>
        <v>0</v>
      </c>
      <c r="H42" s="43">
        <f>ROUND(MIN((E42+F42+G42)/100,DM_TI_LE!$F$29/10),0)</f>
        <v>89100</v>
      </c>
    </row>
    <row r="43" spans="1:8" ht="12.75" x14ac:dyDescent="0.2">
      <c r="A43" s="49">
        <v>39</v>
      </c>
      <c r="B43" s="50">
        <f>GD_CHUNG!B43</f>
        <v>13360</v>
      </c>
      <c r="C43" s="51" t="str">
        <f>GD_CHUNG!C43</f>
        <v>Nguyễn Tự Tuyền</v>
      </c>
      <c r="D43" s="51" t="str">
        <f>GD_CHUNG!D43</f>
        <v>NV Tài liệu và HDCX</v>
      </c>
      <c r="E43" s="32">
        <f>VLOOKUP(B43,RPT_LNS_LUONG_CHE_DO!$B$5:$CC$993,52,FALSE)</f>
        <v>7695000</v>
      </c>
      <c r="F43" s="32">
        <f>VLOOKUP(B43,RPT_LNS_LUONG_CHE_DO!$B$5:$CC$993,78,FALSE)</f>
        <v>0</v>
      </c>
      <c r="G43" s="43">
        <f>VLOOKUP(B43,RPT_PHU_CAP_TN!$B$5:$G$1000,6,FALSE)</f>
        <v>0</v>
      </c>
      <c r="H43" s="43">
        <f>ROUND(MIN((E43+F43+G43)/100,DM_TI_LE!$F$29/10),0)</f>
        <v>76950</v>
      </c>
    </row>
    <row r="44" spans="1:8" ht="12.75" x14ac:dyDescent="0.2">
      <c r="A44" s="49">
        <v>40</v>
      </c>
      <c r="B44" s="50">
        <f>GD_CHUNG!B44</f>
        <v>10535</v>
      </c>
      <c r="C44" s="51" t="str">
        <f>GD_CHUNG!C44</f>
        <v>Nguyễn Văn Duẩn</v>
      </c>
      <c r="D44" s="51" t="str">
        <f>GD_CHUNG!D44</f>
        <v>Nv Thống kê</v>
      </c>
      <c r="E44" s="32">
        <f>VLOOKUP(B44,RPT_LNS_LUONG_CHE_DO!$B$5:$CC$993,52,FALSE)</f>
        <v>9900000</v>
      </c>
      <c r="F44" s="32">
        <f>VLOOKUP(B44,RPT_LNS_LUONG_CHE_DO!$B$5:$CC$993,78,FALSE)</f>
        <v>0</v>
      </c>
      <c r="G44" s="43">
        <f>VLOOKUP(B44,RPT_PHU_CAP_TN!$B$5:$G$1000,6,FALSE)</f>
        <v>0</v>
      </c>
      <c r="H44" s="43">
        <f>ROUND(MIN((E44+F44+G44)/100,DM_TI_LE!$F$29/10),0)</f>
        <v>99000</v>
      </c>
    </row>
    <row r="45" spans="1:8" ht="12.75" x14ac:dyDescent="0.2">
      <c r="A45" s="49">
        <v>41</v>
      </c>
      <c r="B45" s="50">
        <f>GD_CHUNG!B45</f>
        <v>13527</v>
      </c>
      <c r="C45" s="51" t="str">
        <f>GD_CHUNG!C45</f>
        <v>Chu Lữ Thu Phương</v>
      </c>
      <c r="D45" s="51" t="str">
        <f>GD_CHUNG!D45</f>
        <v>NV Thủ tục bay, không báo</v>
      </c>
      <c r="E45" s="32">
        <f>VLOOKUP(B45,RPT_LNS_LUONG_CHE_DO!$B$5:$CC$993,52,FALSE)</f>
        <v>8079750</v>
      </c>
      <c r="F45" s="32">
        <f>VLOOKUP(B45,RPT_LNS_LUONG_CHE_DO!$B$5:$CC$993,78,FALSE)</f>
        <v>0</v>
      </c>
      <c r="G45" s="43">
        <f>VLOOKUP(B45,RPT_PHU_CAP_TN!$B$5:$G$1000,6,FALSE)</f>
        <v>0</v>
      </c>
      <c r="H45" s="43">
        <f>ROUND(MIN((E45+F45+G45)/100,DM_TI_LE!$F$29/10),0)</f>
        <v>80798</v>
      </c>
    </row>
    <row r="46" spans="1:8" ht="12.75" x14ac:dyDescent="0.2">
      <c r="A46" s="49">
        <v>42</v>
      </c>
      <c r="B46" s="50">
        <f>GD_CHUNG!B46</f>
        <v>13528</v>
      </c>
      <c r="C46" s="51" t="str">
        <f>GD_CHUNG!C46</f>
        <v>Cao Thị Trà Giang</v>
      </c>
      <c r="D46" s="51" t="str">
        <f>GD_CHUNG!D46</f>
        <v>NV Thủ tục bay, không báo</v>
      </c>
      <c r="E46" s="32">
        <f>VLOOKUP(B46,RPT_LNS_LUONG_CHE_DO!$B$5:$CC$993,52,FALSE)</f>
        <v>8079750</v>
      </c>
      <c r="F46" s="32">
        <f>VLOOKUP(B46,RPT_LNS_LUONG_CHE_DO!$B$5:$CC$993,78,FALSE)</f>
        <v>0</v>
      </c>
      <c r="G46" s="43">
        <f>VLOOKUP(B46,RPT_PHU_CAP_TN!$B$5:$G$1000,6,FALSE)</f>
        <v>0</v>
      </c>
      <c r="H46" s="43">
        <f>ROUND(MIN((E46+F46+G46)/100,DM_TI_LE!$F$29/10),0)</f>
        <v>80798</v>
      </c>
    </row>
    <row r="47" spans="1:8" ht="12.75" x14ac:dyDescent="0.2">
      <c r="A47" s="49">
        <v>43</v>
      </c>
      <c r="B47" s="50">
        <f>GD_CHUNG!B47</f>
        <v>10536</v>
      </c>
      <c r="C47" s="51" t="str">
        <f>GD_CHUNG!C47</f>
        <v>Nguyễn Tiến Dũng</v>
      </c>
      <c r="D47" s="51" t="str">
        <f>GD_CHUNG!D47</f>
        <v>NV ULD</v>
      </c>
      <c r="E47" s="32">
        <f>VLOOKUP(B47,RPT_LNS_LUONG_CHE_DO!$B$5:$CC$993,52,FALSE)</f>
        <v>8032500</v>
      </c>
      <c r="F47" s="32">
        <f>VLOOKUP(B47,RPT_LNS_LUONG_CHE_DO!$B$5:$CC$993,78,FALSE)</f>
        <v>0</v>
      </c>
      <c r="G47" s="43">
        <f>VLOOKUP(B47,RPT_PHU_CAP_TN!$B$5:$G$1000,6,FALSE)</f>
        <v>0</v>
      </c>
      <c r="H47" s="43">
        <f>ROUND(MIN((E47+F47+G47)/100,DM_TI_LE!$F$29/10),0)</f>
        <v>80325</v>
      </c>
    </row>
    <row r="48" spans="1:8" ht="12.75" x14ac:dyDescent="0.2">
      <c r="A48" s="49">
        <v>44</v>
      </c>
      <c r="B48" s="50">
        <f>GD_CHUNG!B48</f>
        <v>11355</v>
      </c>
      <c r="C48" s="51" t="str">
        <f>GD_CHUNG!C48</f>
        <v>Văn Anh Tuấn</v>
      </c>
      <c r="D48" s="51" t="str">
        <f>GD_CHUNG!D48</f>
        <v>NV ULD</v>
      </c>
      <c r="E48" s="32">
        <f>VLOOKUP(B48,RPT_LNS_LUONG_CHE_DO!$B$5:$CC$993,52,FALSE)</f>
        <v>7200000</v>
      </c>
      <c r="F48" s="32">
        <f>VLOOKUP(B48,RPT_LNS_LUONG_CHE_DO!$B$5:$CC$993,78,FALSE)</f>
        <v>0</v>
      </c>
      <c r="G48" s="43">
        <f>VLOOKUP(B48,RPT_PHU_CAP_TN!$B$5:$G$1000,6,FALSE)</f>
        <v>0</v>
      </c>
      <c r="H48" s="43">
        <f>ROUND(MIN((E48+F48+G48)/100,DM_TI_LE!$F$29/10),0)</f>
        <v>72000</v>
      </c>
    </row>
    <row r="49" spans="1:8" ht="12.75" x14ac:dyDescent="0.2">
      <c r="A49" s="49">
        <v>45</v>
      </c>
      <c r="B49" s="50">
        <f>GD_CHUNG!B49</f>
        <v>12593</v>
      </c>
      <c r="C49" s="51" t="str">
        <f>GD_CHUNG!C49</f>
        <v>Phạm Trần Tuấn Minh</v>
      </c>
      <c r="D49" s="51" t="str">
        <f>GD_CHUNG!D49</f>
        <v>NV ULD</v>
      </c>
      <c r="E49" s="32">
        <f>VLOOKUP(B49,RPT_LNS_LUONG_CHE_DO!$B$5:$CC$993,52,FALSE)</f>
        <v>7200000</v>
      </c>
      <c r="F49" s="32">
        <f>VLOOKUP(B49,RPT_LNS_LUONG_CHE_DO!$B$5:$CC$993,78,FALSE)</f>
        <v>0</v>
      </c>
      <c r="G49" s="43">
        <f>VLOOKUP(B49,RPT_PHU_CAP_TN!$B$5:$G$1000,6,FALSE)</f>
        <v>0</v>
      </c>
      <c r="H49" s="43">
        <f>ROUND(MIN((E49+F49+G49)/100,DM_TI_LE!$F$29/10),0)</f>
        <v>72000</v>
      </c>
    </row>
    <row r="50" spans="1:8" ht="12.75" x14ac:dyDescent="0.2">
      <c r="A50" s="49">
        <v>46</v>
      </c>
      <c r="B50" s="50">
        <f>GD_CHUNG!B50</f>
        <v>12594</v>
      </c>
      <c r="C50" s="51" t="str">
        <f>GD_CHUNG!C50</f>
        <v>Đỗ Đình Quân</v>
      </c>
      <c r="D50" s="51" t="str">
        <f>GD_CHUNG!D50</f>
        <v>NV ULD</v>
      </c>
      <c r="E50" s="32">
        <f>VLOOKUP(B50,RPT_LNS_LUONG_CHE_DO!$B$5:$CC$993,52,FALSE)</f>
        <v>6480000.0000000009</v>
      </c>
      <c r="F50" s="32">
        <f>VLOOKUP(B50,RPT_LNS_LUONG_CHE_DO!$B$5:$CC$993,78,FALSE)</f>
        <v>0</v>
      </c>
      <c r="G50" s="43">
        <f>VLOOKUP(B50,RPT_PHU_CAP_TN!$B$5:$G$1000,6,FALSE)</f>
        <v>0</v>
      </c>
      <c r="H50" s="43">
        <f>ROUND(MIN((E50+F50+G50)/100,DM_TI_LE!$F$29/10),0)</f>
        <v>64800</v>
      </c>
    </row>
    <row r="51" spans="1:8" ht="12.75" x14ac:dyDescent="0.2">
      <c r="A51" s="49">
        <v>47</v>
      </c>
      <c r="B51" s="50">
        <f>GD_CHUNG!B51</f>
        <v>12595</v>
      </c>
      <c r="C51" s="51" t="str">
        <f>GD_CHUNG!C51</f>
        <v>Lê Văn Lương</v>
      </c>
      <c r="D51" s="51" t="str">
        <f>GD_CHUNG!D51</f>
        <v>NV ULD</v>
      </c>
      <c r="E51" s="32">
        <f>VLOOKUP(B51,RPT_LNS_LUONG_CHE_DO!$B$5:$CC$993,52,FALSE)</f>
        <v>7200000</v>
      </c>
      <c r="F51" s="32">
        <f>VLOOKUP(B51,RPT_LNS_LUONG_CHE_DO!$B$5:$CC$993,78,FALSE)</f>
        <v>0</v>
      </c>
      <c r="G51" s="43">
        <f>VLOOKUP(B51,RPT_PHU_CAP_TN!$B$5:$G$1000,6,FALSE)</f>
        <v>0</v>
      </c>
      <c r="H51" s="43">
        <f>ROUND(MIN((E51+F51+G51)/100,DM_TI_LE!$F$29/10),0)</f>
        <v>72000</v>
      </c>
    </row>
    <row r="52" spans="1:8" ht="12.75" x14ac:dyDescent="0.2">
      <c r="A52" s="49">
        <v>48</v>
      </c>
      <c r="B52" s="50">
        <f>GD_CHUNG!B52</f>
        <v>13669</v>
      </c>
      <c r="C52" s="51" t="str">
        <f>GD_CHUNG!C52</f>
        <v>Nguyễn Duy Hải</v>
      </c>
      <c r="D52" s="51" t="str">
        <f>GD_CHUNG!D52</f>
        <v>NV ULD</v>
      </c>
      <c r="E52" s="32">
        <f>VLOOKUP(B52,RPT_LNS_LUONG_CHE_DO!$B$5:$CC$993,52,FALSE)</f>
        <v>6480000</v>
      </c>
      <c r="F52" s="32">
        <f>VLOOKUP(B52,RPT_LNS_LUONG_CHE_DO!$B$5:$CC$993,78,FALSE)</f>
        <v>0</v>
      </c>
      <c r="G52" s="43">
        <f>VLOOKUP(B52,RPT_PHU_CAP_TN!$B$5:$G$1000,6,FALSE)</f>
        <v>0</v>
      </c>
      <c r="H52" s="43">
        <f>ROUND(MIN((E52+F52+G52)/100,DM_TI_LE!$F$29/10),0)</f>
        <v>64800</v>
      </c>
    </row>
    <row r="53" spans="1:8" ht="12.75" x14ac:dyDescent="0.2">
      <c r="A53" s="49">
        <v>49</v>
      </c>
      <c r="B53" s="50">
        <f>GD_CHUNG!B53</f>
        <v>13102</v>
      </c>
      <c r="C53" s="51" t="str">
        <f>GD_CHUNG!C53</f>
        <v>Ngô Văn Sơn</v>
      </c>
      <c r="D53" s="51" t="str">
        <f>GD_CHUNG!D53</f>
        <v>Nviên HDCX</v>
      </c>
      <c r="E53" s="32">
        <f>VLOOKUP(B53,RPT_LNS_LUONG_CHE_DO!$B$5:$CC$993,52,FALSE)</f>
        <v>7290000.0000000009</v>
      </c>
      <c r="F53" s="32">
        <f>VLOOKUP(B53,RPT_LNS_LUONG_CHE_DO!$B$5:$CC$993,78,FALSE)</f>
        <v>0</v>
      </c>
      <c r="G53" s="43">
        <f>VLOOKUP(B53,RPT_PHU_CAP_TN!$B$5:$G$1000,6,FALSE)</f>
        <v>0</v>
      </c>
      <c r="H53" s="43">
        <f>ROUND(MIN((E53+F53+G53)/100,DM_TI_LE!$F$29/10),0)</f>
        <v>72900</v>
      </c>
    </row>
    <row r="54" spans="1:8" ht="12.75" x14ac:dyDescent="0.2">
      <c r="A54" s="49">
        <v>50</v>
      </c>
      <c r="B54" s="50">
        <f>GD_CHUNG!B54</f>
        <v>13777</v>
      </c>
      <c r="C54" s="51" t="str">
        <f>GD_CHUNG!C54</f>
        <v>Nguyễn Đức Huy</v>
      </c>
      <c r="D54" s="51" t="str">
        <f>GD_CHUNG!D54</f>
        <v>Nhân viên cân bằng trọng tải nhóm 2</v>
      </c>
      <c r="E54" s="32">
        <f>VLOOKUP(B54,RPT_LNS_LUONG_CHE_DO!$B$5:$CC$993,52,FALSE)</f>
        <v>3990000.0000000005</v>
      </c>
      <c r="F54" s="32">
        <f>VLOOKUP(B54,RPT_LNS_LUONG_CHE_DO!$B$5:$CC$993,78,FALSE)</f>
        <v>0</v>
      </c>
      <c r="G54" s="43">
        <f>VLOOKUP(B54,RPT_PHU_CAP_TN!$B$5:$G$1000,6,FALSE)</f>
        <v>0</v>
      </c>
      <c r="H54" s="43">
        <f>ROUND(MIN((E54+F54+G54)/100,DM_TI_LE!$F$29/10),0)</f>
        <v>39900</v>
      </c>
    </row>
    <row r="55" spans="1:8" ht="12.75" x14ac:dyDescent="0.2">
      <c r="A55" s="49">
        <v>51</v>
      </c>
      <c r="B55" s="50">
        <f>GD_CHUNG!B55</f>
        <v>13783</v>
      </c>
      <c r="C55" s="51" t="str">
        <f>GD_CHUNG!C55</f>
        <v>Trần Đăng Khoa</v>
      </c>
      <c r="D55" s="51" t="str">
        <f>GD_CHUNG!D55</f>
        <v>Nhân viên cân bằng trọng tải nhóm 2</v>
      </c>
      <c r="E55" s="32">
        <f>VLOOKUP(B55,RPT_LNS_LUONG_CHE_DO!$B$5:$CC$993,52,FALSE)</f>
        <v>3990000.0000000005</v>
      </c>
      <c r="F55" s="32">
        <f>VLOOKUP(B55,RPT_LNS_LUONG_CHE_DO!$B$5:$CC$993,78,FALSE)</f>
        <v>0</v>
      </c>
      <c r="G55" s="43">
        <f>VLOOKUP(B55,RPT_PHU_CAP_TN!$B$5:$G$1000,6,FALSE)</f>
        <v>0</v>
      </c>
      <c r="H55" s="43">
        <f>ROUND(MIN((E55+F55+G55)/100,DM_TI_LE!$F$29/10),0)</f>
        <v>39900</v>
      </c>
    </row>
    <row r="56" spans="1:8" ht="12.75" x14ac:dyDescent="0.2">
      <c r="A56" s="49">
        <v>52</v>
      </c>
      <c r="B56" s="50">
        <f>GD_CHUNG!B56</f>
        <v>13785</v>
      </c>
      <c r="C56" s="51" t="str">
        <f>GD_CHUNG!C56</f>
        <v>Nguyễn Thị Nam Phương</v>
      </c>
      <c r="D56" s="51" t="str">
        <f>GD_CHUNG!D56</f>
        <v>Nhân viên cân bằng trọng tải nhóm 2</v>
      </c>
      <c r="E56" s="32">
        <f>VLOOKUP(B56,RPT_LNS_LUONG_CHE_DO!$B$5:$CC$993,52,FALSE)</f>
        <v>3360000</v>
      </c>
      <c r="F56" s="32">
        <f>VLOOKUP(B56,RPT_LNS_LUONG_CHE_DO!$B$5:$CC$993,78,FALSE)</f>
        <v>0</v>
      </c>
      <c r="G56" s="43">
        <f>VLOOKUP(B56,RPT_PHU_CAP_TN!$B$5:$G$1000,6,FALSE)</f>
        <v>0</v>
      </c>
      <c r="H56" s="43">
        <f>ROUND(MIN((E56+F56+G56)/100,DM_TI_LE!$F$29/10),0)</f>
        <v>33600</v>
      </c>
    </row>
    <row r="57" spans="1:8" ht="12.75" x14ac:dyDescent="0.2">
      <c r="A57" s="49">
        <v>53</v>
      </c>
      <c r="B57" s="50">
        <f>GD_CHUNG!B57</f>
        <v>13786</v>
      </c>
      <c r="C57" s="51" t="str">
        <f>GD_CHUNG!C57</f>
        <v>Đinh Đức Nam</v>
      </c>
      <c r="D57" s="51" t="str">
        <f>GD_CHUNG!D57</f>
        <v>Nhân viên cân bằng trọng tải nhóm 2</v>
      </c>
      <c r="E57" s="32">
        <f>VLOOKUP(B57,RPT_LNS_LUONG_CHE_DO!$B$5:$CC$993,52,FALSE)</f>
        <v>3990000.0000000005</v>
      </c>
      <c r="F57" s="32">
        <f>VLOOKUP(B57,RPT_LNS_LUONG_CHE_DO!$B$5:$CC$993,78,FALSE)</f>
        <v>0</v>
      </c>
      <c r="G57" s="43">
        <f>VLOOKUP(B57,RPT_PHU_CAP_TN!$B$5:$G$1000,6,FALSE)</f>
        <v>0</v>
      </c>
      <c r="H57" s="43">
        <f>ROUND(MIN((E57+F57+G57)/100,DM_TI_LE!$F$29/10),0)</f>
        <v>39900</v>
      </c>
    </row>
    <row r="58" spans="1:8" ht="12.75" x14ac:dyDescent="0.2">
      <c r="A58" s="49">
        <v>54</v>
      </c>
      <c r="B58" s="50">
        <f>GD_CHUNG!B58</f>
        <v>13787</v>
      </c>
      <c r="C58" s="51" t="str">
        <f>GD_CHUNG!C58</f>
        <v>Nguyễn Thái Sơn</v>
      </c>
      <c r="D58" s="51" t="str">
        <f>GD_CHUNG!D58</f>
        <v>Nhân viên cân bằng trọng tải nhóm 2</v>
      </c>
      <c r="E58" s="32">
        <f>VLOOKUP(B58,RPT_LNS_LUONG_CHE_DO!$B$5:$CC$993,52,FALSE)</f>
        <v>3990000.0000000005</v>
      </c>
      <c r="F58" s="32">
        <f>VLOOKUP(B58,RPT_LNS_LUONG_CHE_DO!$B$5:$CC$993,78,FALSE)</f>
        <v>0</v>
      </c>
      <c r="G58" s="43">
        <f>VLOOKUP(B58,RPT_PHU_CAP_TN!$B$5:$G$1000,6,FALSE)</f>
        <v>0</v>
      </c>
      <c r="H58" s="43">
        <f>ROUND(MIN((E58+F58+G58)/100,DM_TI_LE!$F$29/10),0)</f>
        <v>39900</v>
      </c>
    </row>
    <row r="59" spans="1:8" ht="12.75" x14ac:dyDescent="0.2">
      <c r="A59" s="49">
        <v>55</v>
      </c>
      <c r="B59" s="50">
        <f>GD_CHUNG!B59</f>
        <v>13788</v>
      </c>
      <c r="C59" s="51" t="str">
        <f>GD_CHUNG!C59</f>
        <v>Nguyễn Thành Luân</v>
      </c>
      <c r="D59" s="51" t="str">
        <f>GD_CHUNG!D59</f>
        <v>Nhân viên cân bằng trọng tải nhóm 2</v>
      </c>
      <c r="E59" s="32">
        <f>VLOOKUP(B59,RPT_LNS_LUONG_CHE_DO!$B$5:$CC$993,52,FALSE)</f>
        <v>3990000.0000000005</v>
      </c>
      <c r="F59" s="32">
        <f>VLOOKUP(B59,RPT_LNS_LUONG_CHE_DO!$B$5:$CC$993,78,FALSE)</f>
        <v>0</v>
      </c>
      <c r="G59" s="43">
        <f>VLOOKUP(B59,RPT_PHU_CAP_TN!$B$5:$G$1000,6,FALSE)</f>
        <v>0</v>
      </c>
      <c r="H59" s="43">
        <f>ROUND(MIN((E59+F59+G59)/100,DM_TI_LE!$F$29/10),0)</f>
        <v>39900</v>
      </c>
    </row>
    <row r="60" spans="1:8" ht="12.75" x14ac:dyDescent="0.2">
      <c r="A60" s="49">
        <v>56</v>
      </c>
      <c r="B60" s="50">
        <f>GD_CHUNG!B60</f>
        <v>13789</v>
      </c>
      <c r="C60" s="51" t="str">
        <f>GD_CHUNG!C60</f>
        <v>Nguyễn Mạnh Cường</v>
      </c>
      <c r="D60" s="51" t="str">
        <f>GD_CHUNG!D60</f>
        <v>Nhân viên cân bằng trọng tải nhóm 2</v>
      </c>
      <c r="E60" s="32">
        <f>VLOOKUP(B60,RPT_LNS_LUONG_CHE_DO!$B$5:$CC$993,52,FALSE)</f>
        <v>3990000.0000000005</v>
      </c>
      <c r="F60" s="32">
        <f>VLOOKUP(B60,RPT_LNS_LUONG_CHE_DO!$B$5:$CC$993,78,FALSE)</f>
        <v>0</v>
      </c>
      <c r="G60" s="43">
        <f>VLOOKUP(B60,RPT_PHU_CAP_TN!$B$5:$G$1000,6,FALSE)</f>
        <v>0</v>
      </c>
      <c r="H60" s="43">
        <f>ROUND(MIN((E60+F60+G60)/100,DM_TI_LE!$F$29/10),0)</f>
        <v>39900</v>
      </c>
    </row>
    <row r="61" spans="1:8" ht="12.75" x14ac:dyDescent="0.2">
      <c r="A61" s="49">
        <v>57</v>
      </c>
      <c r="B61" s="50">
        <f>GD_CHUNG!B61</f>
        <v>13790</v>
      </c>
      <c r="C61" s="51" t="str">
        <f>GD_CHUNG!C61</f>
        <v>Trần Đức Hạnh</v>
      </c>
      <c r="D61" s="51" t="str">
        <f>GD_CHUNG!D61</f>
        <v>Nhân viên cân bằng trọng tải nhóm 2</v>
      </c>
      <c r="E61" s="32">
        <f>VLOOKUP(B61,RPT_LNS_LUONG_CHE_DO!$B$5:$CC$993,52,FALSE)</f>
        <v>3990000.0000000005</v>
      </c>
      <c r="F61" s="32">
        <f>VLOOKUP(B61,RPT_LNS_LUONG_CHE_DO!$B$5:$CC$993,78,FALSE)</f>
        <v>0</v>
      </c>
      <c r="G61" s="43">
        <f>VLOOKUP(B61,RPT_PHU_CAP_TN!$B$5:$G$1000,6,FALSE)</f>
        <v>0</v>
      </c>
      <c r="H61" s="43">
        <f>ROUND(MIN((E61+F61+G61)/100,DM_TI_LE!$F$29/10),0)</f>
        <v>39900</v>
      </c>
    </row>
    <row r="62" spans="1:8" ht="12.75" x14ac:dyDescent="0.2">
      <c r="A62" s="49">
        <v>58</v>
      </c>
      <c r="B62" s="50">
        <f>GD_CHUNG!B62</f>
        <v>13791</v>
      </c>
      <c r="C62" s="51" t="str">
        <f>GD_CHUNG!C62</f>
        <v>Nguyễn Danh Huy</v>
      </c>
      <c r="D62" s="51" t="str">
        <f>GD_CHUNG!D62</f>
        <v>Nhân viên cân bằng trọng tải nhóm 2</v>
      </c>
      <c r="E62" s="32">
        <f>VLOOKUP(B62,RPT_LNS_LUONG_CHE_DO!$B$5:$CC$993,52,FALSE)</f>
        <v>3990000.0000000005</v>
      </c>
      <c r="F62" s="32">
        <f>VLOOKUP(B62,RPT_LNS_LUONG_CHE_DO!$B$5:$CC$993,78,FALSE)</f>
        <v>0</v>
      </c>
      <c r="G62" s="43">
        <f>VLOOKUP(B62,RPT_PHU_CAP_TN!$B$5:$G$1000,6,FALSE)</f>
        <v>0</v>
      </c>
      <c r="H62" s="43">
        <f>ROUND(MIN((E62+F62+G62)/100,DM_TI_LE!$F$29/10),0)</f>
        <v>39900</v>
      </c>
    </row>
    <row r="63" spans="1:8" ht="12.75" x14ac:dyDescent="0.2">
      <c r="A63" s="49">
        <v>59</v>
      </c>
      <c r="B63" s="50">
        <f>GD_CHUNG!B63</f>
        <v>13792</v>
      </c>
      <c r="C63" s="51" t="str">
        <f>GD_CHUNG!C63</f>
        <v>Lê Xuân Điệp</v>
      </c>
      <c r="D63" s="51" t="str">
        <f>GD_CHUNG!D63</f>
        <v>Nhân viên cân bằng trọng tải nhóm 2</v>
      </c>
      <c r="E63" s="32">
        <f>VLOOKUP(B63,RPT_LNS_LUONG_CHE_DO!$B$5:$CC$993,52,FALSE)</f>
        <v>3990000.0000000005</v>
      </c>
      <c r="F63" s="32">
        <f>VLOOKUP(B63,RPT_LNS_LUONG_CHE_DO!$B$5:$CC$993,78,FALSE)</f>
        <v>0</v>
      </c>
      <c r="G63" s="43">
        <f>VLOOKUP(B63,RPT_PHU_CAP_TN!$B$5:$G$1000,6,FALSE)</f>
        <v>0</v>
      </c>
      <c r="H63" s="43">
        <f>ROUND(MIN((E63+F63+G63)/100,DM_TI_LE!$F$29/10),0)</f>
        <v>39900</v>
      </c>
    </row>
    <row r="64" spans="1:8" ht="12.75" x14ac:dyDescent="0.2">
      <c r="A64" s="49">
        <v>60</v>
      </c>
      <c r="B64" s="50">
        <f>GD_CHUNG!B64</f>
        <v>13793</v>
      </c>
      <c r="C64" s="51" t="str">
        <f>GD_CHUNG!C64</f>
        <v>Trần Hoàng Kiên</v>
      </c>
      <c r="D64" s="51" t="str">
        <f>GD_CHUNG!D64</f>
        <v>Nhân viên cân bằng trọng tải nhóm 2</v>
      </c>
      <c r="E64" s="32">
        <f>VLOOKUP(B64,RPT_LNS_LUONG_CHE_DO!$B$5:$CC$993,52,FALSE)</f>
        <v>3990000.0000000005</v>
      </c>
      <c r="F64" s="32">
        <f>VLOOKUP(B64,RPT_LNS_LUONG_CHE_DO!$B$5:$CC$993,78,FALSE)</f>
        <v>0</v>
      </c>
      <c r="G64" s="43">
        <f>VLOOKUP(B64,RPT_PHU_CAP_TN!$B$5:$G$1000,6,FALSE)</f>
        <v>0</v>
      </c>
      <c r="H64" s="43">
        <f>ROUND(MIN((E64+F64+G64)/100,DM_TI_LE!$F$29/10),0)</f>
        <v>39900</v>
      </c>
    </row>
    <row r="65" spans="1:8" ht="12.75" x14ac:dyDescent="0.2">
      <c r="A65" s="49">
        <v>61</v>
      </c>
      <c r="B65" s="50">
        <f>GD_CHUNG!B65</f>
        <v>13794</v>
      </c>
      <c r="C65" s="51" t="str">
        <f>GD_CHUNG!C65</f>
        <v>Đặng Lê Minh</v>
      </c>
      <c r="D65" s="51" t="str">
        <f>GD_CHUNG!D65</f>
        <v>Nhân viên cân bằng trọng tải nhóm 2</v>
      </c>
      <c r="E65" s="32">
        <f>VLOOKUP(B65,RPT_LNS_LUONG_CHE_DO!$B$5:$CC$993,52,FALSE)</f>
        <v>3990000.0000000005</v>
      </c>
      <c r="F65" s="32">
        <f>VLOOKUP(B65,RPT_LNS_LUONG_CHE_DO!$B$5:$CC$993,78,FALSE)</f>
        <v>0</v>
      </c>
      <c r="G65" s="43">
        <f>VLOOKUP(B65,RPT_PHU_CAP_TN!$B$5:$G$1000,6,FALSE)</f>
        <v>0</v>
      </c>
      <c r="H65" s="43">
        <f>ROUND(MIN((E65+F65+G65)/100,DM_TI_LE!$F$29/10),0)</f>
        <v>39900</v>
      </c>
    </row>
    <row r="66" spans="1:8" ht="12.75" x14ac:dyDescent="0.2">
      <c r="A66" s="49">
        <v>62</v>
      </c>
      <c r="B66" s="50">
        <f>GD_CHUNG!B66</f>
        <v>201503</v>
      </c>
      <c r="C66" s="51" t="str">
        <f>GD_CHUNG!C66</f>
        <v>Nguyễn Việt Hà</v>
      </c>
      <c r="D66" s="51" t="str">
        <f>GD_CHUNG!D66</f>
        <v>Nhân viên cân bằng trọng tải nhóm 2</v>
      </c>
      <c r="E66" s="32">
        <f>VLOOKUP(B66,RPT_LNS_LUONG_CHE_DO!$B$5:$CC$993,52,FALSE)</f>
        <v>3990000.0000000005</v>
      </c>
      <c r="F66" s="32">
        <f>VLOOKUP(B66,RPT_LNS_LUONG_CHE_DO!$B$5:$CC$993,78,FALSE)</f>
        <v>0</v>
      </c>
      <c r="G66" s="43">
        <f>VLOOKUP(B66,RPT_PHU_CAP_TN!$B$5:$G$1000,6,FALSE)</f>
        <v>0</v>
      </c>
      <c r="H66" s="43">
        <f>ROUND(MIN((E66+F66+G66)/100,DM_TI_LE!$F$29/10),0)</f>
        <v>39900</v>
      </c>
    </row>
    <row r="67" spans="1:8" ht="12.75" x14ac:dyDescent="0.2">
      <c r="A67" s="49">
        <v>63</v>
      </c>
      <c r="B67" s="50">
        <f>GD_CHUNG!B67</f>
        <v>201504</v>
      </c>
      <c r="C67" s="51" t="str">
        <f>GD_CHUNG!C67</f>
        <v>Lê Khánh Toàn</v>
      </c>
      <c r="D67" s="51" t="str">
        <f>GD_CHUNG!D67</f>
        <v>Nhân viên cân bằng trọng tải nhóm 2</v>
      </c>
      <c r="E67" s="32">
        <f>VLOOKUP(B67,RPT_LNS_LUONG_CHE_DO!$B$5:$CC$993,52,FALSE)</f>
        <v>3990000.0000000005</v>
      </c>
      <c r="F67" s="32">
        <f>VLOOKUP(B67,RPT_LNS_LUONG_CHE_DO!$B$5:$CC$993,78,FALSE)</f>
        <v>0</v>
      </c>
      <c r="G67" s="43">
        <f>VLOOKUP(B67,RPT_PHU_CAP_TN!$B$5:$G$1000,6,FALSE)</f>
        <v>0</v>
      </c>
      <c r="H67" s="43">
        <f>ROUND(MIN((E67+F67+G67)/100,DM_TI_LE!$F$29/10),0)</f>
        <v>39900</v>
      </c>
    </row>
    <row r="68" spans="1:8" ht="12.75" x14ac:dyDescent="0.2">
      <c r="A68" s="49">
        <v>64</v>
      </c>
      <c r="B68" s="50">
        <f>GD_CHUNG!B68</f>
        <v>10642</v>
      </c>
      <c r="C68" s="51" t="str">
        <f>GD_CHUNG!C68</f>
        <v>Lương Văn Thăng</v>
      </c>
      <c r="D68" s="51" t="str">
        <f>GD_CHUNG!D68</f>
        <v>Trưởng phòng</v>
      </c>
      <c r="E68" s="32">
        <f>VLOOKUP(B68,RPT_LNS_LUONG_CHE_DO!$B$5:$CC$993,52,FALSE)</f>
        <v>28485000</v>
      </c>
      <c r="F68" s="32">
        <f>VLOOKUP(B68,RPT_LNS_LUONG_CHE_DO!$B$5:$CC$993,78,FALSE)</f>
        <v>0</v>
      </c>
      <c r="G68" s="43">
        <f>VLOOKUP(B68,RPT_PHU_CAP_TN!$B$5:$G$1000,6,FALSE)</f>
        <v>0</v>
      </c>
      <c r="H68" s="43">
        <f>ROUND(MIN((E68+F68+G68)/100,DM_TI_LE!$F$29/10),0)</f>
        <v>115000</v>
      </c>
    </row>
    <row r="69" spans="1:8" ht="12.75" x14ac:dyDescent="0.2">
      <c r="A69" s="49">
        <v>65</v>
      </c>
      <c r="B69" s="50">
        <f>GD_CHUNG!B69</f>
        <v>10559</v>
      </c>
      <c r="C69" s="51" t="str">
        <f>GD_CHUNG!C69</f>
        <v>Nguyễn Tiến Hiệp</v>
      </c>
      <c r="D69" s="51" t="str">
        <f>GD_CHUNG!D69</f>
        <v>NV Kế hoạch</v>
      </c>
      <c r="E69" s="32">
        <f>VLOOKUP(B69,RPT_LNS_LUONG_CHE_DO!$B$5:$CC$993,52,FALSE)</f>
        <v>12419999.999999998</v>
      </c>
      <c r="F69" s="32">
        <f>VLOOKUP(B69,RPT_LNS_LUONG_CHE_DO!$B$5:$CC$993,78,FALSE)</f>
        <v>0</v>
      </c>
      <c r="G69" s="43">
        <f>VLOOKUP(B69,RPT_PHU_CAP_TN!$B$5:$G$1000,6,FALSE)</f>
        <v>0</v>
      </c>
      <c r="H69" s="43">
        <f>ROUND(MIN((E69+F69+G69)/100,DM_TI_LE!$F$29/10),0)</f>
        <v>115000</v>
      </c>
    </row>
    <row r="70" spans="1:8" ht="12.75" x14ac:dyDescent="0.2">
      <c r="A70" s="49">
        <v>66</v>
      </c>
      <c r="B70" s="50">
        <f>GD_CHUNG!B70</f>
        <v>10594</v>
      </c>
      <c r="C70" s="51" t="str">
        <f>GD_CHUNG!C70</f>
        <v>Lê Thị Thu Huyền</v>
      </c>
      <c r="D70" s="51" t="str">
        <f>GD_CHUNG!D70</f>
        <v>NV Kế hoạch</v>
      </c>
      <c r="E70" s="32">
        <f>VLOOKUP(B70,RPT_LNS_LUONG_CHE_DO!$B$5:$CC$993,52,FALSE)</f>
        <v>9900000</v>
      </c>
      <c r="F70" s="32">
        <f>VLOOKUP(B70,RPT_LNS_LUONG_CHE_DO!$B$5:$CC$993,78,FALSE)</f>
        <v>0</v>
      </c>
      <c r="G70" s="43">
        <f>VLOOKUP(B70,RPT_PHU_CAP_TN!$B$5:$G$1000,6,FALSE)</f>
        <v>0</v>
      </c>
      <c r="H70" s="43">
        <f>ROUND(MIN((E70+F70+G70)/100,DM_TI_LE!$F$29/10),0)</f>
        <v>99000</v>
      </c>
    </row>
    <row r="71" spans="1:8" ht="12.75" x14ac:dyDescent="0.2">
      <c r="A71" s="49">
        <v>67</v>
      </c>
      <c r="B71" s="50">
        <f>GD_CHUNG!B71</f>
        <v>11146</v>
      </c>
      <c r="C71" s="51" t="str">
        <f>GD_CHUNG!C71</f>
        <v>Trần Việt Phương</v>
      </c>
      <c r="D71" s="51" t="str">
        <f>GD_CHUNG!D71</f>
        <v>NV Kế hoạch</v>
      </c>
      <c r="E71" s="32">
        <f>VLOOKUP(B71,RPT_LNS_LUONG_CHE_DO!$B$5:$CC$993,52,FALSE)</f>
        <v>11700000</v>
      </c>
      <c r="F71" s="32">
        <f>VLOOKUP(B71,RPT_LNS_LUONG_CHE_DO!$B$5:$CC$993,78,FALSE)</f>
        <v>0</v>
      </c>
      <c r="G71" s="43">
        <f>VLOOKUP(B71,RPT_PHU_CAP_TN!$B$5:$G$1000,6,FALSE)</f>
        <v>0</v>
      </c>
      <c r="H71" s="43">
        <f>ROUND(MIN((E71+F71+G71)/100,DM_TI_LE!$F$29/10),0)</f>
        <v>115000</v>
      </c>
    </row>
    <row r="72" spans="1:8" ht="12.75" x14ac:dyDescent="0.2">
      <c r="A72" s="49">
        <v>68</v>
      </c>
      <c r="B72" s="50">
        <f>GD_CHUNG!B72</f>
        <v>10623</v>
      </c>
      <c r="C72" s="51" t="str">
        <f>GD_CHUNG!C72</f>
        <v>Bùi Đức Hưng</v>
      </c>
      <c r="D72" s="51" t="str">
        <f>GD_CHUNG!D72</f>
        <v>NV Marketing</v>
      </c>
      <c r="E72" s="32">
        <f>VLOOKUP(B72,RPT_LNS_LUONG_CHE_DO!$B$5:$CC$993,52,FALSE)</f>
        <v>11700000</v>
      </c>
      <c r="F72" s="32">
        <f>VLOOKUP(B72,RPT_LNS_LUONG_CHE_DO!$B$5:$CC$993,78,FALSE)</f>
        <v>0</v>
      </c>
      <c r="G72" s="43">
        <f>VLOOKUP(B72,RPT_PHU_CAP_TN!$B$5:$G$1000,6,FALSE)</f>
        <v>0</v>
      </c>
      <c r="H72" s="43">
        <f>ROUND(MIN((E72+F72+G72)/100,DM_TI_LE!$F$29/10),0)</f>
        <v>115000</v>
      </c>
    </row>
    <row r="73" spans="1:8" ht="12.75" x14ac:dyDescent="0.2">
      <c r="A73" s="49">
        <v>69</v>
      </c>
      <c r="B73" s="50">
        <f>GD_CHUNG!B73</f>
        <v>11129</v>
      </c>
      <c r="C73" s="51" t="str">
        <f>GD_CHUNG!C73</f>
        <v>Nguyễn Văn Hiệp</v>
      </c>
      <c r="D73" s="51" t="str">
        <f>GD_CHUNG!D73</f>
        <v>NV Tài liệu và HDCX</v>
      </c>
      <c r="E73" s="32">
        <f>VLOOKUP(B73,RPT_LNS_LUONG_CHE_DO!$B$5:$CC$993,52,FALSE)</f>
        <v>11700000</v>
      </c>
      <c r="F73" s="32">
        <f>VLOOKUP(B73,RPT_LNS_LUONG_CHE_DO!$B$5:$CC$993,78,FALSE)</f>
        <v>0</v>
      </c>
      <c r="G73" s="43">
        <f>VLOOKUP(B73,RPT_PHU_CAP_TN!$B$5:$G$1000,6,FALSE)</f>
        <v>0</v>
      </c>
      <c r="H73" s="43">
        <f>ROUND(MIN((E73+F73+G73)/100,DM_TI_LE!$F$29/10),0)</f>
        <v>115000</v>
      </c>
    </row>
    <row r="74" spans="1:8" ht="12.75" x14ac:dyDescent="0.2">
      <c r="A74" s="49">
        <v>70</v>
      </c>
      <c r="B74" s="50">
        <f>GD_CHUNG!B74</f>
        <v>10561</v>
      </c>
      <c r="C74" s="51" t="str">
        <f>GD_CHUNG!C74</f>
        <v>Vũ Quảng Ba</v>
      </c>
      <c r="D74" s="51" t="str">
        <f>GD_CHUNG!D74</f>
        <v>NV Thủ kho</v>
      </c>
      <c r="E74" s="32">
        <f>VLOOKUP(B74,RPT_LNS_LUONG_CHE_DO!$B$5:$CC$993,52,FALSE)</f>
        <v>10169999.999999998</v>
      </c>
      <c r="F74" s="32">
        <f>VLOOKUP(B74,RPT_LNS_LUONG_CHE_DO!$B$5:$CC$993,78,FALSE)</f>
        <v>0</v>
      </c>
      <c r="G74" s="43">
        <f>VLOOKUP(B74,RPT_PHU_CAP_TN!$B$5:$G$1000,6,FALSE)</f>
        <v>0</v>
      </c>
      <c r="H74" s="43">
        <f>ROUND(MIN((E74+F74+G74)/100,DM_TI_LE!$F$29/10),0)</f>
        <v>101700</v>
      </c>
    </row>
    <row r="75" spans="1:8" ht="12.75" x14ac:dyDescent="0.2">
      <c r="A75" s="49">
        <v>71</v>
      </c>
      <c r="B75" s="50">
        <f>GD_CHUNG!B75</f>
        <v>10784</v>
      </c>
      <c r="C75" s="51" t="str">
        <f>GD_CHUNG!C75</f>
        <v>Lê Thị Thạch</v>
      </c>
      <c r="D75" s="51" t="str">
        <f>GD_CHUNG!D75</f>
        <v>NV Thủ kho</v>
      </c>
      <c r="E75" s="32">
        <f>VLOOKUP(B75,RPT_LNS_LUONG_CHE_DO!$B$5:$CC$993,52,FALSE)</f>
        <v>8550000</v>
      </c>
      <c r="F75" s="32">
        <f>VLOOKUP(B75,RPT_LNS_LUONG_CHE_DO!$B$5:$CC$993,78,FALSE)</f>
        <v>0</v>
      </c>
      <c r="G75" s="43">
        <f>VLOOKUP(B75,RPT_PHU_CAP_TN!$B$5:$G$1000,6,FALSE)</f>
        <v>0</v>
      </c>
      <c r="H75" s="43">
        <f>ROUND(MIN((E75+F75+G75)/100,DM_TI_LE!$F$29/10),0)</f>
        <v>85500</v>
      </c>
    </row>
    <row r="76" spans="1:8" ht="12.75" x14ac:dyDescent="0.2">
      <c r="A76" s="49">
        <v>72</v>
      </c>
      <c r="B76" s="50">
        <f>GD_CHUNG!B76</f>
        <v>10558</v>
      </c>
      <c r="C76" s="51" t="str">
        <f>GD_CHUNG!C76</f>
        <v>Vương Hoàng Linh</v>
      </c>
      <c r="D76" s="51" t="str">
        <f>GD_CHUNG!D76</f>
        <v>Chuyên viên pháp lý</v>
      </c>
      <c r="E76" s="32">
        <f>VLOOKUP(B76,RPT_LNS_LUONG_CHE_DO!$B$5:$CC$993,52,FALSE)</f>
        <v>11799000</v>
      </c>
      <c r="F76" s="32">
        <f>VLOOKUP(B76,RPT_LNS_LUONG_CHE_DO!$B$5:$CC$993,78,FALSE)</f>
        <v>0</v>
      </c>
      <c r="G76" s="43">
        <f>VLOOKUP(B76,RPT_PHU_CAP_TN!$B$5:$G$1000,6,FALSE)</f>
        <v>0</v>
      </c>
      <c r="H76" s="43">
        <f>ROUND(MIN((E76+F76+G76)/100,DM_TI_LE!$F$29/10),0)</f>
        <v>115000</v>
      </c>
    </row>
    <row r="77" spans="1:8" ht="12.75" x14ac:dyDescent="0.2">
      <c r="A77" s="49">
        <v>73</v>
      </c>
      <c r="B77" s="50">
        <f>GD_CHUNG!B77</f>
        <v>10564</v>
      </c>
      <c r="C77" s="51" t="str">
        <f>GD_CHUNG!C77</f>
        <v>Nguyễn Thị Quỳnh Anh</v>
      </c>
      <c r="D77" s="51" t="str">
        <f>GD_CHUNG!D77</f>
        <v>Nv Thống kê</v>
      </c>
      <c r="E77" s="32">
        <f>VLOOKUP(B77,RPT_LNS_LUONG_CHE_DO!$B$5:$CC$993,52,FALSE)</f>
        <v>9900000</v>
      </c>
      <c r="F77" s="32">
        <f>VLOOKUP(B77,RPT_LNS_LUONG_CHE_DO!$B$5:$CC$993,78,FALSE)</f>
        <v>0</v>
      </c>
      <c r="G77" s="43">
        <f>VLOOKUP(B77,RPT_PHU_CAP_TN!$B$5:$G$1000,6,FALSE)</f>
        <v>0</v>
      </c>
      <c r="H77" s="43">
        <f>ROUND(MIN((E77+F77+G77)/100,DM_TI_LE!$F$29/10),0)</f>
        <v>99000</v>
      </c>
    </row>
    <row r="78" spans="1:8" ht="12.75" x14ac:dyDescent="0.2">
      <c r="A78" s="49">
        <v>74</v>
      </c>
      <c r="B78" s="50">
        <f>GD_CHUNG!B78</f>
        <v>10641</v>
      </c>
      <c r="C78" s="51" t="str">
        <f>GD_CHUNG!C78</f>
        <v>Nguyễn Kim Oanh</v>
      </c>
      <c r="D78" s="51" t="str">
        <f>GD_CHUNG!D78</f>
        <v>Trưởng phòng</v>
      </c>
      <c r="E78" s="32">
        <f>VLOOKUP(B78,RPT_LNS_LUONG_CHE_DO!$B$5:$CC$993,52,FALSE)</f>
        <v>28485000</v>
      </c>
      <c r="F78" s="32">
        <f>VLOOKUP(B78,RPT_LNS_LUONG_CHE_DO!$B$5:$CC$993,78,FALSE)</f>
        <v>0</v>
      </c>
      <c r="G78" s="43">
        <f>VLOOKUP(B78,RPT_PHU_CAP_TN!$B$5:$G$1000,6,FALSE)</f>
        <v>0</v>
      </c>
      <c r="H78" s="43">
        <f>ROUND(MIN((E78+F78+G78)/100,DM_TI_LE!$F$29/10),0)</f>
        <v>115000</v>
      </c>
    </row>
    <row r="79" spans="1:8" ht="12.75" x14ac:dyDescent="0.2">
      <c r="A79" s="49">
        <v>75</v>
      </c>
      <c r="B79" s="50">
        <f>GD_CHUNG!B79</f>
        <v>10640</v>
      </c>
      <c r="C79" s="51" t="str">
        <f>GD_CHUNG!C79</f>
        <v>Trần Phương Dung</v>
      </c>
      <c r="D79" s="51" t="str">
        <f>GD_CHUNG!D79</f>
        <v>Phó Trưởng Phòng</v>
      </c>
      <c r="E79" s="32">
        <f>VLOOKUP(B79,RPT_LNS_LUONG_CHE_DO!$B$5:$CC$993,52,FALSE)</f>
        <v>23355000</v>
      </c>
      <c r="F79" s="32">
        <f>VLOOKUP(B79,RPT_LNS_LUONG_CHE_DO!$B$5:$CC$993,78,FALSE)</f>
        <v>0</v>
      </c>
      <c r="G79" s="43">
        <f>VLOOKUP(B79,RPT_PHU_CAP_TN!$B$5:$G$1000,6,FALSE)</f>
        <v>0</v>
      </c>
      <c r="H79" s="43">
        <f>ROUND(MIN((E79+F79+G79)/100,DM_TI_LE!$F$29/10),0)</f>
        <v>115000</v>
      </c>
    </row>
    <row r="80" spans="1:8" ht="12.75" x14ac:dyDescent="0.2">
      <c r="A80" s="49">
        <v>76</v>
      </c>
      <c r="B80" s="50">
        <f>GD_CHUNG!B80</f>
        <v>10629</v>
      </c>
      <c r="C80" s="51" t="str">
        <f>GD_CHUNG!C80</f>
        <v>Nguyễn Thị Cúc</v>
      </c>
      <c r="D80" s="51" t="str">
        <f>GD_CHUNG!D80</f>
        <v>Đội trưởng</v>
      </c>
      <c r="E80" s="32">
        <f>VLOOKUP(B80,RPT_LNS_LUONG_CHE_DO!$B$5:$CC$993,52,FALSE)</f>
        <v>3790500</v>
      </c>
      <c r="F80" s="32">
        <f>VLOOKUP(B80,RPT_LNS_LUONG_CHE_DO!$B$5:$CC$993,78,FALSE)</f>
        <v>0</v>
      </c>
      <c r="G80" s="43">
        <f>VLOOKUP(B80,RPT_PHU_CAP_TN!$B$5:$G$1000,6,FALSE)</f>
        <v>0</v>
      </c>
      <c r="H80" s="43">
        <f>ROUND(MIN((E80+F80+G80)/100,DM_TI_LE!$F$29/10),0)</f>
        <v>37905</v>
      </c>
    </row>
    <row r="81" spans="1:8" ht="12.75" x14ac:dyDescent="0.2">
      <c r="A81" s="49">
        <v>77</v>
      </c>
      <c r="B81" s="50">
        <f>GD_CHUNG!B81</f>
        <v>10628</v>
      </c>
      <c r="C81" s="51" t="str">
        <f>GD_CHUNG!C81</f>
        <v>Nguyễn Thị Thu Hà</v>
      </c>
      <c r="D81" s="51" t="str">
        <f>GD_CHUNG!D81</f>
        <v>Phó đội trưởng</v>
      </c>
      <c r="E81" s="32">
        <f>VLOOKUP(B81,RPT_LNS_LUONG_CHE_DO!$B$5:$CC$993,52,FALSE)</f>
        <v>14715000</v>
      </c>
      <c r="F81" s="32">
        <f>VLOOKUP(B81,RPT_LNS_LUONG_CHE_DO!$B$5:$CC$993,78,FALSE)</f>
        <v>0</v>
      </c>
      <c r="G81" s="43">
        <f>VLOOKUP(B81,RPT_PHU_CAP_TN!$B$5:$G$1000,6,FALSE)</f>
        <v>0</v>
      </c>
      <c r="H81" s="43">
        <f>ROUND(MIN((E81+F81+G81)/100,DM_TI_LE!$F$29/10),0)</f>
        <v>115000</v>
      </c>
    </row>
    <row r="82" spans="1:8" ht="12.75" x14ac:dyDescent="0.2">
      <c r="A82" s="49">
        <v>78</v>
      </c>
      <c r="B82" s="50">
        <f>GD_CHUNG!B82</f>
        <v>12555</v>
      </c>
      <c r="C82" s="51" t="str">
        <f>GD_CHUNG!C82</f>
        <v>Đinh Thanh Ngân</v>
      </c>
      <c r="D82" s="51" t="str">
        <f>GD_CHUNG!D82</f>
        <v>Nhân viên phục vụ hành khách hàng hóa</v>
      </c>
      <c r="E82" s="32">
        <f>VLOOKUP(B82,RPT_LNS_LUONG_CHE_DO!$B$5:$CC$993,52,FALSE)</f>
        <v>7200000</v>
      </c>
      <c r="F82" s="32">
        <f>VLOOKUP(B82,RPT_LNS_LUONG_CHE_DO!$B$5:$CC$993,78,FALSE)</f>
        <v>0</v>
      </c>
      <c r="G82" s="43">
        <f>VLOOKUP(B82,RPT_PHU_CAP_TN!$B$5:$G$1000,6,FALSE)</f>
        <v>0</v>
      </c>
      <c r="H82" s="43">
        <f>ROUND(MIN((E82+F82+G82)/100,DM_TI_LE!$F$29/10),0)</f>
        <v>72000</v>
      </c>
    </row>
    <row r="83" spans="1:8" ht="12.75" x14ac:dyDescent="0.2">
      <c r="A83" s="49">
        <v>79</v>
      </c>
      <c r="B83" s="50">
        <f>GD_CHUNG!B83</f>
        <v>12561</v>
      </c>
      <c r="C83" s="51" t="str">
        <f>GD_CHUNG!C83</f>
        <v>Lê Thị Hồng Vân</v>
      </c>
      <c r="D83" s="51" t="str">
        <f>GD_CHUNG!D83</f>
        <v>Nhân viên phục vụ hành khách hàng hóa</v>
      </c>
      <c r="E83" s="32">
        <f>VLOOKUP(B83,RPT_LNS_LUONG_CHE_DO!$B$5:$CC$993,52,FALSE)</f>
        <v>7200000</v>
      </c>
      <c r="F83" s="32">
        <f>VLOOKUP(B83,RPT_LNS_LUONG_CHE_DO!$B$5:$CC$993,78,FALSE)</f>
        <v>0</v>
      </c>
      <c r="G83" s="43">
        <f>VLOOKUP(B83,RPT_PHU_CAP_TN!$B$5:$G$1000,6,FALSE)</f>
        <v>0</v>
      </c>
      <c r="H83" s="43">
        <f>ROUND(MIN((E83+F83+G83)/100,DM_TI_LE!$F$29/10),0)</f>
        <v>72000</v>
      </c>
    </row>
    <row r="84" spans="1:8" ht="12.75" x14ac:dyDescent="0.2">
      <c r="A84" s="49">
        <v>80</v>
      </c>
      <c r="B84" s="50">
        <f>GD_CHUNG!B84</f>
        <v>12564</v>
      </c>
      <c r="C84" s="51" t="str">
        <f>GD_CHUNG!C84</f>
        <v>Đặng Thị Thu Hà</v>
      </c>
      <c r="D84" s="51" t="str">
        <f>GD_CHUNG!D84</f>
        <v>Nhân viên phục vụ hành khách hàng hóa</v>
      </c>
      <c r="E84" s="32">
        <f>VLOOKUP(B84,RPT_LNS_LUONG_CHE_DO!$B$5:$CC$993,52,FALSE)</f>
        <v>7560000.0000000009</v>
      </c>
      <c r="F84" s="32">
        <f>VLOOKUP(B84,RPT_LNS_LUONG_CHE_DO!$B$5:$CC$993,78,FALSE)</f>
        <v>0</v>
      </c>
      <c r="G84" s="43">
        <f>VLOOKUP(B84,RPT_PHU_CAP_TN!$B$5:$G$1000,6,FALSE)</f>
        <v>0</v>
      </c>
      <c r="H84" s="43">
        <f>ROUND(MIN((E84+F84+G84)/100,DM_TI_LE!$F$29/10),0)</f>
        <v>75600</v>
      </c>
    </row>
    <row r="85" spans="1:8" ht="12.75" x14ac:dyDescent="0.2">
      <c r="A85" s="49">
        <v>81</v>
      </c>
      <c r="B85" s="50">
        <f>GD_CHUNG!B85</f>
        <v>12569</v>
      </c>
      <c r="C85" s="51" t="str">
        <f>GD_CHUNG!C85</f>
        <v>Cấn Hà An</v>
      </c>
      <c r="D85" s="51" t="str">
        <f>GD_CHUNG!D85</f>
        <v>Nhân viên phục vụ hành khách hàng hóa</v>
      </c>
      <c r="E85" s="32">
        <f>VLOOKUP(B85,RPT_LNS_LUONG_CHE_DO!$B$5:$CC$993,52,FALSE)</f>
        <v>7280000</v>
      </c>
      <c r="F85" s="32">
        <f>VLOOKUP(B85,RPT_LNS_LUONG_CHE_DO!$B$5:$CC$993,78,FALSE)</f>
        <v>0</v>
      </c>
      <c r="G85" s="43">
        <f>VLOOKUP(B85,RPT_PHU_CAP_TN!$B$5:$G$1000,6,FALSE)</f>
        <v>0</v>
      </c>
      <c r="H85" s="43">
        <f>ROUND(MIN((E85+F85+G85)/100,DM_TI_LE!$F$29/10),0)</f>
        <v>72800</v>
      </c>
    </row>
    <row r="86" spans="1:8" ht="12.75" x14ac:dyDescent="0.2">
      <c r="A86" s="49">
        <v>82</v>
      </c>
      <c r="B86" s="50">
        <f>GD_CHUNG!B86</f>
        <v>12570</v>
      </c>
      <c r="C86" s="51" t="str">
        <f>GD_CHUNG!C86</f>
        <v>Nguyễn Hoàng Hải</v>
      </c>
      <c r="D86" s="51" t="str">
        <f>GD_CHUNG!D86</f>
        <v>Nhân viên phục vụ hành khách hàng hóa</v>
      </c>
      <c r="E86" s="32">
        <f>VLOOKUP(B86,RPT_LNS_LUONG_CHE_DO!$B$5:$CC$993,52,FALSE)</f>
        <v>7200000</v>
      </c>
      <c r="F86" s="32">
        <f>VLOOKUP(B86,RPT_LNS_LUONG_CHE_DO!$B$5:$CC$993,78,FALSE)</f>
        <v>0</v>
      </c>
      <c r="G86" s="43">
        <f>VLOOKUP(B86,RPT_PHU_CAP_TN!$B$5:$G$1000,6,FALSE)</f>
        <v>0</v>
      </c>
      <c r="H86" s="43">
        <f>ROUND(MIN((E86+F86+G86)/100,DM_TI_LE!$F$29/10),0)</f>
        <v>72000</v>
      </c>
    </row>
    <row r="87" spans="1:8" ht="12.75" x14ac:dyDescent="0.2">
      <c r="A87" s="49">
        <v>83</v>
      </c>
      <c r="B87" s="50">
        <f>GD_CHUNG!B87</f>
        <v>13382</v>
      </c>
      <c r="C87" s="51" t="str">
        <f>GD_CHUNG!C87</f>
        <v>Nguyễn Thị Bích Thảo</v>
      </c>
      <c r="D87" s="51" t="str">
        <f>GD_CHUNG!D87</f>
        <v>Nhân viên phục vụ hành khách hàng hóa</v>
      </c>
      <c r="E87" s="32">
        <f>VLOOKUP(B87,RPT_LNS_LUONG_CHE_DO!$B$5:$CC$993,52,FALSE)</f>
        <v>6517333.333333333</v>
      </c>
      <c r="F87" s="32">
        <f>VLOOKUP(B87,RPT_LNS_LUONG_CHE_DO!$B$5:$CC$993,78,FALSE)</f>
        <v>0</v>
      </c>
      <c r="G87" s="43">
        <f>VLOOKUP(B87,RPT_PHU_CAP_TN!$B$5:$G$1000,6,FALSE)</f>
        <v>0</v>
      </c>
      <c r="H87" s="43">
        <f>ROUND(MIN((E87+F87+G87)/100,DM_TI_LE!$F$29/10),0)</f>
        <v>65173</v>
      </c>
    </row>
    <row r="88" spans="1:8" ht="12.75" x14ac:dyDescent="0.2">
      <c r="A88" s="49">
        <v>84</v>
      </c>
      <c r="B88" s="50">
        <f>GD_CHUNG!B88</f>
        <v>10570</v>
      </c>
      <c r="C88" s="51" t="str">
        <f>GD_CHUNG!C88</f>
        <v>Phạm Anh Dũng</v>
      </c>
      <c r="D88" s="51" t="str">
        <f>GD_CHUNG!D88</f>
        <v>NV PVHK</v>
      </c>
      <c r="E88" s="32">
        <f>VLOOKUP(B88,RPT_LNS_LUONG_CHE_DO!$B$5:$CC$993,52,FALSE)</f>
        <v>9585000</v>
      </c>
      <c r="F88" s="32">
        <f>VLOOKUP(B88,RPT_LNS_LUONG_CHE_DO!$B$5:$CC$993,78,FALSE)</f>
        <v>0</v>
      </c>
      <c r="G88" s="43">
        <f>VLOOKUP(B88,RPT_PHU_CAP_TN!$B$5:$G$1000,6,FALSE)</f>
        <v>155000</v>
      </c>
      <c r="H88" s="43">
        <f>ROUND(MIN((E88+F88+G88)/100,DM_TI_LE!$F$29/10),0)</f>
        <v>97400</v>
      </c>
    </row>
    <row r="89" spans="1:8" ht="12.75" x14ac:dyDescent="0.2">
      <c r="A89" s="49">
        <v>85</v>
      </c>
      <c r="B89" s="50">
        <f>GD_CHUNG!B89</f>
        <v>10583</v>
      </c>
      <c r="C89" s="51" t="str">
        <f>GD_CHUNG!C89</f>
        <v>Nguyễn Thanh Huy</v>
      </c>
      <c r="D89" s="51" t="str">
        <f>GD_CHUNG!D89</f>
        <v>NV PVHK</v>
      </c>
      <c r="E89" s="32">
        <f>VLOOKUP(B89,RPT_LNS_LUONG_CHE_DO!$B$5:$CC$993,52,FALSE)</f>
        <v>8550000</v>
      </c>
      <c r="F89" s="32">
        <f>VLOOKUP(B89,RPT_LNS_LUONG_CHE_DO!$B$5:$CC$993,78,FALSE)</f>
        <v>0</v>
      </c>
      <c r="G89" s="43">
        <f>VLOOKUP(B89,RPT_PHU_CAP_TN!$B$5:$G$1000,6,FALSE)</f>
        <v>155000</v>
      </c>
      <c r="H89" s="43">
        <f>ROUND(MIN((E89+F89+G89)/100,DM_TI_LE!$F$29/10),0)</f>
        <v>87050</v>
      </c>
    </row>
    <row r="90" spans="1:8" ht="12.75" x14ac:dyDescent="0.2">
      <c r="A90" s="49">
        <v>86</v>
      </c>
      <c r="B90" s="50">
        <f>GD_CHUNG!B90</f>
        <v>10585</v>
      </c>
      <c r="C90" s="51" t="str">
        <f>GD_CHUNG!C90</f>
        <v>Nguyễn Thị Minh Thu</v>
      </c>
      <c r="D90" s="51" t="str">
        <f>GD_CHUNG!D90</f>
        <v>NV PVHK</v>
      </c>
      <c r="E90" s="32">
        <f>VLOOKUP(B90,RPT_LNS_LUONG_CHE_DO!$B$5:$CC$993,52,FALSE)</f>
        <v>8550000</v>
      </c>
      <c r="F90" s="32">
        <f>VLOOKUP(B90,RPT_LNS_LUONG_CHE_DO!$B$5:$CC$993,78,FALSE)</f>
        <v>0</v>
      </c>
      <c r="G90" s="43">
        <f>VLOOKUP(B90,RPT_PHU_CAP_TN!$B$5:$G$1000,6,FALSE)</f>
        <v>155000</v>
      </c>
      <c r="H90" s="43">
        <f>ROUND(MIN((E90+F90+G90)/100,DM_TI_LE!$F$29/10),0)</f>
        <v>87050</v>
      </c>
    </row>
    <row r="91" spans="1:8" ht="12.75" x14ac:dyDescent="0.2">
      <c r="A91" s="49">
        <v>87</v>
      </c>
      <c r="B91" s="50">
        <f>GD_CHUNG!B91</f>
        <v>10586</v>
      </c>
      <c r="C91" s="51" t="str">
        <f>GD_CHUNG!C91</f>
        <v>Nguyễn Thu Hằng</v>
      </c>
      <c r="D91" s="51" t="str">
        <f>GD_CHUNG!D91</f>
        <v>NV PVHK</v>
      </c>
      <c r="E91" s="32">
        <f>VLOOKUP(B91,RPT_LNS_LUONG_CHE_DO!$B$5:$CC$993,52,FALSE)</f>
        <v>8550000</v>
      </c>
      <c r="F91" s="32">
        <f>VLOOKUP(B91,RPT_LNS_LUONG_CHE_DO!$B$5:$CC$993,78,FALSE)</f>
        <v>0</v>
      </c>
      <c r="G91" s="43">
        <f>VLOOKUP(B91,RPT_PHU_CAP_TN!$B$5:$G$1000,6,FALSE)</f>
        <v>0</v>
      </c>
      <c r="H91" s="43">
        <f>ROUND(MIN((E91+F91+G91)/100,DM_TI_LE!$F$29/10),0)</f>
        <v>85500</v>
      </c>
    </row>
    <row r="92" spans="1:8" ht="12.75" x14ac:dyDescent="0.2">
      <c r="A92" s="49">
        <v>88</v>
      </c>
      <c r="B92" s="50">
        <f>GD_CHUNG!B92</f>
        <v>10600</v>
      </c>
      <c r="C92" s="51" t="str">
        <f>GD_CHUNG!C92</f>
        <v>Nguyễn Thị Vân Anh</v>
      </c>
      <c r="D92" s="51" t="str">
        <f>GD_CHUNG!D92</f>
        <v>NV PVHK</v>
      </c>
      <c r="E92" s="32">
        <f>VLOOKUP(B92,RPT_LNS_LUONG_CHE_DO!$B$5:$CC$993,52,FALSE)</f>
        <v>6696000.0000000009</v>
      </c>
      <c r="F92" s="32">
        <f>VLOOKUP(B92,RPT_LNS_LUONG_CHE_DO!$B$5:$CC$993,78,FALSE)</f>
        <v>0</v>
      </c>
      <c r="G92" s="43">
        <f>VLOOKUP(B92,RPT_PHU_CAP_TN!$B$5:$G$1000,6,FALSE)</f>
        <v>0</v>
      </c>
      <c r="H92" s="43">
        <f>ROUND(MIN((E92+F92+G92)/100,DM_TI_LE!$F$29/10),0)</f>
        <v>66960</v>
      </c>
    </row>
    <row r="93" spans="1:8" ht="12.75" x14ac:dyDescent="0.2">
      <c r="A93" s="49">
        <v>89</v>
      </c>
      <c r="B93" s="50">
        <f>GD_CHUNG!B93</f>
        <v>10601</v>
      </c>
      <c r="C93" s="51" t="str">
        <f>GD_CHUNG!C93</f>
        <v>Phan Thị Hạnh</v>
      </c>
      <c r="D93" s="51" t="str">
        <f>GD_CHUNG!D93</f>
        <v>NV PVHK</v>
      </c>
      <c r="E93" s="32">
        <f>VLOOKUP(B93,RPT_LNS_LUONG_CHE_DO!$B$5:$CC$993,52,FALSE)</f>
        <v>7200000</v>
      </c>
      <c r="F93" s="32">
        <f>VLOOKUP(B93,RPT_LNS_LUONG_CHE_DO!$B$5:$CC$993,78,FALSE)</f>
        <v>0</v>
      </c>
      <c r="G93" s="43">
        <f>VLOOKUP(B93,RPT_PHU_CAP_TN!$B$5:$G$1000,6,FALSE)</f>
        <v>0</v>
      </c>
      <c r="H93" s="43">
        <f>ROUND(MIN((E93+F93+G93)/100,DM_TI_LE!$F$29/10),0)</f>
        <v>72000</v>
      </c>
    </row>
    <row r="94" spans="1:8" ht="12.75" x14ac:dyDescent="0.2">
      <c r="A94" s="49">
        <v>90</v>
      </c>
      <c r="B94" s="50">
        <f>GD_CHUNG!B94</f>
        <v>10608</v>
      </c>
      <c r="C94" s="51" t="str">
        <f>GD_CHUNG!C94</f>
        <v>Nguyễn Thị Hương</v>
      </c>
      <c r="D94" s="51" t="str">
        <f>GD_CHUNG!D94</f>
        <v>NV PVHK</v>
      </c>
      <c r="E94" s="32">
        <f>VLOOKUP(B94,RPT_LNS_LUONG_CHE_DO!$B$5:$CC$993,52,FALSE)</f>
        <v>7650000</v>
      </c>
      <c r="F94" s="32">
        <f>VLOOKUP(B94,RPT_LNS_LUONG_CHE_DO!$B$5:$CC$993,78,FALSE)</f>
        <v>0</v>
      </c>
      <c r="G94" s="43">
        <f>VLOOKUP(B94,RPT_PHU_CAP_TN!$B$5:$G$1000,6,FALSE)</f>
        <v>155000</v>
      </c>
      <c r="H94" s="43">
        <f>ROUND(MIN((E94+F94+G94)/100,DM_TI_LE!$F$29/10),0)</f>
        <v>78050</v>
      </c>
    </row>
    <row r="95" spans="1:8" ht="12.75" x14ac:dyDescent="0.2">
      <c r="A95" s="49">
        <v>91</v>
      </c>
      <c r="B95" s="50">
        <f>GD_CHUNG!B95</f>
        <v>10624</v>
      </c>
      <c r="C95" s="51" t="str">
        <f>GD_CHUNG!C95</f>
        <v>Nguyễn Huyền Trang</v>
      </c>
      <c r="D95" s="51" t="str">
        <f>GD_CHUNG!D95</f>
        <v>NV PVHK</v>
      </c>
      <c r="E95" s="32">
        <f>VLOOKUP(B95,RPT_LNS_LUONG_CHE_DO!$B$5:$CC$993,52,FALSE)</f>
        <v>765000</v>
      </c>
      <c r="F95" s="32">
        <f>VLOOKUP(B95,RPT_LNS_LUONG_CHE_DO!$B$5:$CC$993,78,FALSE)</f>
        <v>0</v>
      </c>
      <c r="G95" s="43">
        <f>VLOOKUP(B95,RPT_PHU_CAP_TN!$B$5:$G$1000,6,FALSE)</f>
        <v>0</v>
      </c>
      <c r="H95" s="43">
        <f>ROUND(MIN((E95+F95+G95)/100,DM_TI_LE!$F$29/10),0)</f>
        <v>7650</v>
      </c>
    </row>
    <row r="96" spans="1:8" ht="12.75" x14ac:dyDescent="0.2">
      <c r="A96" s="49">
        <v>92</v>
      </c>
      <c r="B96" s="50">
        <f>GD_CHUNG!B96</f>
        <v>10625</v>
      </c>
      <c r="C96" s="51" t="str">
        <f>GD_CHUNG!C96</f>
        <v>Vương Thị Thanh Nhàn</v>
      </c>
      <c r="D96" s="51" t="str">
        <f>GD_CHUNG!D96</f>
        <v>NV PVHK</v>
      </c>
      <c r="E96" s="32">
        <f>VLOOKUP(B96,RPT_LNS_LUONG_CHE_DO!$B$5:$CC$993,52,FALSE)</f>
        <v>9044999.9999999981</v>
      </c>
      <c r="F96" s="32">
        <f>VLOOKUP(B96,RPT_LNS_LUONG_CHE_DO!$B$5:$CC$993,78,FALSE)</f>
        <v>0</v>
      </c>
      <c r="G96" s="43">
        <f>VLOOKUP(B96,RPT_PHU_CAP_TN!$B$5:$G$1000,6,FALSE)</f>
        <v>155000</v>
      </c>
      <c r="H96" s="43">
        <f>ROUND(MIN((E96+F96+G96)/100,DM_TI_LE!$F$29/10),0)</f>
        <v>92000</v>
      </c>
    </row>
    <row r="97" spans="1:8" ht="12.75" x14ac:dyDescent="0.2">
      <c r="A97" s="49">
        <v>93</v>
      </c>
      <c r="B97" s="50">
        <f>GD_CHUNG!B97</f>
        <v>10633</v>
      </c>
      <c r="C97" s="51" t="str">
        <f>GD_CHUNG!C97</f>
        <v>Quàng Thị Phúc</v>
      </c>
      <c r="D97" s="51" t="str">
        <f>GD_CHUNG!D97</f>
        <v>NV PVHK</v>
      </c>
      <c r="E97" s="32">
        <f>VLOOKUP(B97,RPT_LNS_LUONG_CHE_DO!$B$5:$CC$993,52,FALSE)</f>
        <v>9630000</v>
      </c>
      <c r="F97" s="32">
        <f>VLOOKUP(B97,RPT_LNS_LUONG_CHE_DO!$B$5:$CC$993,78,FALSE)</f>
        <v>0</v>
      </c>
      <c r="G97" s="43">
        <f>VLOOKUP(B97,RPT_PHU_CAP_TN!$B$5:$G$1000,6,FALSE)</f>
        <v>155000</v>
      </c>
      <c r="H97" s="43">
        <f>ROUND(MIN((E97+F97+G97)/100,DM_TI_LE!$F$29/10),0)</f>
        <v>97850</v>
      </c>
    </row>
    <row r="98" spans="1:8" ht="12.75" x14ac:dyDescent="0.2">
      <c r="A98" s="49">
        <v>94</v>
      </c>
      <c r="B98" s="50">
        <f>GD_CHUNG!B98</f>
        <v>10634</v>
      </c>
      <c r="C98" s="51" t="str">
        <f>GD_CHUNG!C98</f>
        <v>Phạm Thị Thanh Hoa</v>
      </c>
      <c r="D98" s="51" t="str">
        <f>GD_CHUNG!D98</f>
        <v>NV PVHK</v>
      </c>
      <c r="E98" s="32">
        <f>VLOOKUP(B98,RPT_LNS_LUONG_CHE_DO!$B$5:$CC$993,52,FALSE)</f>
        <v>9497250</v>
      </c>
      <c r="F98" s="32">
        <f>VLOOKUP(B98,RPT_LNS_LUONG_CHE_DO!$B$5:$CC$993,78,FALSE)</f>
        <v>0</v>
      </c>
      <c r="G98" s="43">
        <f>VLOOKUP(B98,RPT_PHU_CAP_TN!$B$5:$G$1000,6,FALSE)</f>
        <v>155000</v>
      </c>
      <c r="H98" s="43">
        <f>ROUND(MIN((E98+F98+G98)/100,DM_TI_LE!$F$29/10),0)</f>
        <v>96523</v>
      </c>
    </row>
    <row r="99" spans="1:8" ht="12.75" x14ac:dyDescent="0.2">
      <c r="A99" s="49">
        <v>95</v>
      </c>
      <c r="B99" s="50">
        <f>GD_CHUNG!B99</f>
        <v>10635</v>
      </c>
      <c r="C99" s="51" t="str">
        <f>GD_CHUNG!C99</f>
        <v>Đào Thị Mận</v>
      </c>
      <c r="D99" s="51" t="str">
        <f>GD_CHUNG!D99</f>
        <v>NV PVHK</v>
      </c>
      <c r="E99" s="32">
        <f>VLOOKUP(B99,RPT_LNS_LUONG_CHE_DO!$B$5:$CC$993,52,FALSE)</f>
        <v>8100000</v>
      </c>
      <c r="F99" s="32">
        <f>VLOOKUP(B99,RPT_LNS_LUONG_CHE_DO!$B$5:$CC$993,78,FALSE)</f>
        <v>0</v>
      </c>
      <c r="G99" s="43">
        <f>VLOOKUP(B99,RPT_PHU_CAP_TN!$B$5:$G$1000,6,FALSE)</f>
        <v>0</v>
      </c>
      <c r="H99" s="43">
        <f>ROUND(MIN((E99+F99+G99)/100,DM_TI_LE!$F$29/10),0)</f>
        <v>81000</v>
      </c>
    </row>
    <row r="100" spans="1:8" ht="12.75" x14ac:dyDescent="0.2">
      <c r="A100" s="49">
        <v>96</v>
      </c>
      <c r="B100" s="50">
        <f>GD_CHUNG!B100</f>
        <v>11105</v>
      </c>
      <c r="C100" s="51" t="str">
        <f>GD_CHUNG!C100</f>
        <v>Ngô Minh Thanh</v>
      </c>
      <c r="D100" s="51" t="str">
        <f>GD_CHUNG!D100</f>
        <v>NV PVHK</v>
      </c>
      <c r="E100" s="32">
        <f>VLOOKUP(B100,RPT_LNS_LUONG_CHE_DO!$B$5:$CC$993,52,FALSE)</f>
        <v>7200000</v>
      </c>
      <c r="F100" s="32">
        <f>VLOOKUP(B100,RPT_LNS_LUONG_CHE_DO!$B$5:$CC$993,78,FALSE)</f>
        <v>0</v>
      </c>
      <c r="G100" s="43">
        <f>VLOOKUP(B100,RPT_PHU_CAP_TN!$B$5:$G$1000,6,FALSE)</f>
        <v>0</v>
      </c>
      <c r="H100" s="43">
        <f>ROUND(MIN((E100+F100+G100)/100,DM_TI_LE!$F$29/10),0)</f>
        <v>72000</v>
      </c>
    </row>
    <row r="101" spans="1:8" ht="12.75" x14ac:dyDescent="0.2">
      <c r="A101" s="49">
        <v>97</v>
      </c>
      <c r="B101" s="50">
        <f>GD_CHUNG!B101</f>
        <v>11107</v>
      </c>
      <c r="C101" s="51" t="str">
        <f>GD_CHUNG!C101</f>
        <v>Vũ Thị Thơm</v>
      </c>
      <c r="D101" s="51" t="str">
        <f>GD_CHUNG!D101</f>
        <v>NV PVHK</v>
      </c>
      <c r="E101" s="32">
        <f>VLOOKUP(B101,RPT_LNS_LUONG_CHE_DO!$B$5:$CC$993,52,FALSE)</f>
        <v>7200000</v>
      </c>
      <c r="F101" s="32">
        <f>VLOOKUP(B101,RPT_LNS_LUONG_CHE_DO!$B$5:$CC$993,78,FALSE)</f>
        <v>0</v>
      </c>
      <c r="G101" s="43">
        <f>VLOOKUP(B101,RPT_PHU_CAP_TN!$B$5:$G$1000,6,FALSE)</f>
        <v>0</v>
      </c>
      <c r="H101" s="43">
        <f>ROUND(MIN((E101+F101+G101)/100,DM_TI_LE!$F$29/10),0)</f>
        <v>72000</v>
      </c>
    </row>
    <row r="102" spans="1:8" ht="12.75" x14ac:dyDescent="0.2">
      <c r="A102" s="49">
        <v>98</v>
      </c>
      <c r="B102" s="50">
        <f>GD_CHUNG!B102</f>
        <v>11109</v>
      </c>
      <c r="C102" s="51" t="str">
        <f>GD_CHUNG!C102</f>
        <v>Phạm Thành Việt</v>
      </c>
      <c r="D102" s="51" t="str">
        <f>GD_CHUNG!D102</f>
        <v>NV PVHK</v>
      </c>
      <c r="E102" s="32">
        <f>VLOOKUP(B102,RPT_LNS_LUONG_CHE_DO!$B$5:$CC$993,52,FALSE)</f>
        <v>7056000</v>
      </c>
      <c r="F102" s="32">
        <f>VLOOKUP(B102,RPT_LNS_LUONG_CHE_DO!$B$5:$CC$993,78,FALSE)</f>
        <v>0</v>
      </c>
      <c r="G102" s="43">
        <f>VLOOKUP(B102,RPT_PHU_CAP_TN!$B$5:$G$1000,6,FALSE)</f>
        <v>0</v>
      </c>
      <c r="H102" s="43">
        <f>ROUND(MIN((E102+F102+G102)/100,DM_TI_LE!$F$29/10),0)</f>
        <v>70560</v>
      </c>
    </row>
    <row r="103" spans="1:8" ht="12.75" x14ac:dyDescent="0.2">
      <c r="A103" s="49">
        <v>99</v>
      </c>
      <c r="B103" s="50">
        <f>GD_CHUNG!B103</f>
        <v>11766</v>
      </c>
      <c r="C103" s="51" t="str">
        <f>GD_CHUNG!C103</f>
        <v>Nguyễn Thị Vân</v>
      </c>
      <c r="D103" s="51" t="str">
        <f>GD_CHUNG!D103</f>
        <v>NV PVHK</v>
      </c>
      <c r="E103" s="32">
        <f>VLOOKUP(B103,RPT_LNS_LUONG_CHE_DO!$B$5:$CC$993,52,FALSE)</f>
        <v>6696000.0000000009</v>
      </c>
      <c r="F103" s="32">
        <f>VLOOKUP(B103,RPT_LNS_LUONG_CHE_DO!$B$5:$CC$993,78,FALSE)</f>
        <v>0</v>
      </c>
      <c r="G103" s="43">
        <f>VLOOKUP(B103,RPT_PHU_CAP_TN!$B$5:$G$1000,6,FALSE)</f>
        <v>0</v>
      </c>
      <c r="H103" s="43">
        <f>ROUND(MIN((E103+F103+G103)/100,DM_TI_LE!$F$29/10),0)</f>
        <v>66960</v>
      </c>
    </row>
    <row r="104" spans="1:8" ht="12.75" x14ac:dyDescent="0.2">
      <c r="A104" s="49">
        <v>100</v>
      </c>
      <c r="B104" s="50">
        <f>GD_CHUNG!B104</f>
        <v>13096</v>
      </c>
      <c r="C104" s="51" t="str">
        <f>GD_CHUNG!C104</f>
        <v>Đinh Văn Long</v>
      </c>
      <c r="D104" s="51" t="str">
        <f>GD_CHUNG!D104</f>
        <v>NV PVHK</v>
      </c>
      <c r="E104" s="32">
        <f>VLOOKUP(B104,RPT_LNS_LUONG_CHE_DO!$B$5:$CC$993,52,FALSE)</f>
        <v>7200000</v>
      </c>
      <c r="F104" s="32">
        <f>VLOOKUP(B104,RPT_LNS_LUONG_CHE_DO!$B$5:$CC$993,78,FALSE)</f>
        <v>0</v>
      </c>
      <c r="G104" s="43">
        <f>VLOOKUP(B104,RPT_PHU_CAP_TN!$B$5:$G$1000,6,FALSE)</f>
        <v>0</v>
      </c>
      <c r="H104" s="43">
        <f>ROUND(MIN((E104+F104+G104)/100,DM_TI_LE!$F$29/10),0)</f>
        <v>72000</v>
      </c>
    </row>
    <row r="105" spans="1:8" ht="12.75" x14ac:dyDescent="0.2">
      <c r="A105" s="49">
        <v>101</v>
      </c>
      <c r="B105" s="50">
        <f>GD_CHUNG!B105</f>
        <v>10778</v>
      </c>
      <c r="C105" s="51" t="str">
        <f>GD_CHUNG!C105</f>
        <v>Nguyễn Thị Hồng Anh</v>
      </c>
      <c r="D105" s="51" t="str">
        <f>GD_CHUNG!D105</f>
        <v>Nv VS MB</v>
      </c>
      <c r="E105" s="32">
        <f>VLOOKUP(B105,RPT_LNS_LUONG_CHE_DO!$B$5:$CC$993,52,FALSE)</f>
        <v>6840000</v>
      </c>
      <c r="F105" s="32">
        <f>VLOOKUP(B105,RPT_LNS_LUONG_CHE_DO!$B$5:$CC$993,78,FALSE)</f>
        <v>0</v>
      </c>
      <c r="G105" s="43">
        <f>VLOOKUP(B105,RPT_PHU_CAP_TN!$B$5:$G$1000,6,FALSE)</f>
        <v>0</v>
      </c>
      <c r="H105" s="43">
        <f>ROUND(MIN((E105+F105+G105)/100,DM_TI_LE!$F$29/10),0)</f>
        <v>68400</v>
      </c>
    </row>
    <row r="106" spans="1:8" ht="12.75" x14ac:dyDescent="0.2">
      <c r="A106" s="49">
        <v>102</v>
      </c>
      <c r="B106" s="50">
        <f>GD_CHUNG!B106</f>
        <v>11765</v>
      </c>
      <c r="C106" s="51" t="str">
        <f>GD_CHUNG!C106</f>
        <v>Hoàng Thị Hồng Nhung</v>
      </c>
      <c r="D106" s="51" t="str">
        <f>GD_CHUNG!D106</f>
        <v>NV PVHK</v>
      </c>
      <c r="E106" s="32">
        <f>VLOOKUP(B106,RPT_LNS_LUONG_CHE_DO!$B$5:$CC$993,52,FALSE)</f>
        <v>5600000</v>
      </c>
      <c r="F106" s="32">
        <f>VLOOKUP(B106,RPT_LNS_LUONG_CHE_DO!$B$5:$CC$993,78,FALSE)</f>
        <v>0</v>
      </c>
      <c r="G106" s="43">
        <f>VLOOKUP(B106,RPT_PHU_CAP_TN!$B$5:$G$1000,6,FALSE)</f>
        <v>0</v>
      </c>
      <c r="H106" s="43">
        <f>ROUND(MIN((E106+F106+G106)/100,DM_TI_LE!$F$29/10),0)</f>
        <v>56000</v>
      </c>
    </row>
    <row r="107" spans="1:8" ht="12.75" x14ac:dyDescent="0.2">
      <c r="A107" s="49">
        <v>103</v>
      </c>
      <c r="B107" s="50">
        <f>GD_CHUNG!B107</f>
        <v>10631</v>
      </c>
      <c r="C107" s="51" t="str">
        <f>GD_CHUNG!C107</f>
        <v>Nguyễn Thị Phương Mai</v>
      </c>
      <c r="D107" s="51" t="str">
        <f>GD_CHUNG!D107</f>
        <v>Đội trưởng</v>
      </c>
      <c r="E107" s="32">
        <f>VLOOKUP(B107,RPT_LNS_LUONG_CHE_DO!$B$5:$CC$993,52,FALSE)</f>
        <v>17416350</v>
      </c>
      <c r="F107" s="32">
        <f>VLOOKUP(B107,RPT_LNS_LUONG_CHE_DO!$B$5:$CC$993,78,FALSE)</f>
        <v>0</v>
      </c>
      <c r="G107" s="43">
        <f>VLOOKUP(B107,RPT_PHU_CAP_TN!$B$5:$G$1000,6,FALSE)</f>
        <v>0</v>
      </c>
      <c r="H107" s="43">
        <f>ROUND(MIN((E107+F107+G107)/100,DM_TI_LE!$F$29/10),0)</f>
        <v>115000</v>
      </c>
    </row>
    <row r="108" spans="1:8" ht="12.75" x14ac:dyDescent="0.2">
      <c r="A108" s="49">
        <v>104</v>
      </c>
      <c r="B108" s="50">
        <f>GD_CHUNG!B108</f>
        <v>10630</v>
      </c>
      <c r="C108" s="51" t="str">
        <f>GD_CHUNG!C108</f>
        <v>Nguyễn Thị Thu Hương</v>
      </c>
      <c r="D108" s="51" t="str">
        <f>GD_CHUNG!D108</f>
        <v>Đội phó</v>
      </c>
      <c r="E108" s="32">
        <f>VLOOKUP(B108,RPT_LNS_LUONG_CHE_DO!$B$5:$CC$993,52,FALSE)</f>
        <v>14273550</v>
      </c>
      <c r="F108" s="32">
        <f>VLOOKUP(B108,RPT_LNS_LUONG_CHE_DO!$B$5:$CC$993,78,FALSE)</f>
        <v>0</v>
      </c>
      <c r="G108" s="43">
        <f>VLOOKUP(B108,RPT_PHU_CAP_TN!$B$5:$G$1000,6,FALSE)</f>
        <v>0</v>
      </c>
      <c r="H108" s="43">
        <f>ROUND(MIN((E108+F108+G108)/100,DM_TI_LE!$F$29/10),0)</f>
        <v>115000</v>
      </c>
    </row>
    <row r="109" spans="1:8" ht="12.75" x14ac:dyDescent="0.2">
      <c r="A109" s="49">
        <v>105</v>
      </c>
      <c r="B109" s="50">
        <f>GD_CHUNG!B109</f>
        <v>12549</v>
      </c>
      <c r="C109" s="51" t="str">
        <f>GD_CHUNG!C109</f>
        <v>Nguyễn Tuấn Linh</v>
      </c>
      <c r="D109" s="51" t="str">
        <f>GD_CHUNG!D109</f>
        <v>Nhân viên phục vụ hành khách hàng hóa</v>
      </c>
      <c r="E109" s="32">
        <f>VLOOKUP(B109,RPT_LNS_LUONG_CHE_DO!$B$5:$CC$993,52,FALSE)</f>
        <v>6900000.0000000009</v>
      </c>
      <c r="F109" s="32">
        <f>VLOOKUP(B109,RPT_LNS_LUONG_CHE_DO!$B$5:$CC$993,78,FALSE)</f>
        <v>0</v>
      </c>
      <c r="G109" s="43">
        <f>VLOOKUP(B109,RPT_PHU_CAP_TN!$B$5:$G$1000,6,FALSE)</f>
        <v>0</v>
      </c>
      <c r="H109" s="43">
        <f>ROUND(MIN((E109+F109+G109)/100,DM_TI_LE!$F$29/10),0)</f>
        <v>69000</v>
      </c>
    </row>
    <row r="110" spans="1:8" ht="12.75" x14ac:dyDescent="0.2">
      <c r="A110" s="49">
        <v>106</v>
      </c>
      <c r="B110" s="50">
        <f>GD_CHUNG!B110</f>
        <v>12568</v>
      </c>
      <c r="C110" s="51" t="str">
        <f>GD_CHUNG!C110</f>
        <v>Nguyễn Thị Hồng Minh</v>
      </c>
      <c r="D110" s="51" t="str">
        <f>GD_CHUNG!D110</f>
        <v>Nhân viên phục vụ hành khách hàng hóa</v>
      </c>
      <c r="E110" s="32">
        <f>VLOOKUP(B110,RPT_LNS_LUONG_CHE_DO!$B$5:$CC$993,52,FALSE)</f>
        <v>8505000</v>
      </c>
      <c r="F110" s="32">
        <f>VLOOKUP(B110,RPT_LNS_LUONG_CHE_DO!$B$5:$CC$993,78,FALSE)</f>
        <v>0</v>
      </c>
      <c r="G110" s="43">
        <f>VLOOKUP(B110,RPT_PHU_CAP_TN!$B$5:$G$1000,6,FALSE)</f>
        <v>0</v>
      </c>
      <c r="H110" s="43">
        <f>ROUND(MIN((E110+F110+G110)/100,DM_TI_LE!$F$29/10),0)</f>
        <v>85050</v>
      </c>
    </row>
    <row r="111" spans="1:8" ht="12.75" x14ac:dyDescent="0.2">
      <c r="A111" s="49">
        <v>107</v>
      </c>
      <c r="B111" s="50">
        <f>GD_CHUNG!B111</f>
        <v>12571</v>
      </c>
      <c r="C111" s="51" t="str">
        <f>GD_CHUNG!C111</f>
        <v>Ngô Thị Diễm Quỳnh</v>
      </c>
      <c r="D111" s="51" t="str">
        <f>GD_CHUNG!D111</f>
        <v>Nhân viên phục vụ hành khách hàng hóa</v>
      </c>
      <c r="E111" s="32">
        <f>VLOOKUP(B111,RPT_LNS_LUONG_CHE_DO!$B$5:$CC$993,52,FALSE)</f>
        <v>7452000.0000000009</v>
      </c>
      <c r="F111" s="32">
        <f>VLOOKUP(B111,RPT_LNS_LUONG_CHE_DO!$B$5:$CC$993,78,FALSE)</f>
        <v>0</v>
      </c>
      <c r="G111" s="43">
        <f>VLOOKUP(B111,RPT_PHU_CAP_TN!$B$5:$G$1000,6,FALSE)</f>
        <v>0</v>
      </c>
      <c r="H111" s="43">
        <f>ROUND(MIN((E111+F111+G111)/100,DM_TI_LE!$F$29/10),0)</f>
        <v>74520</v>
      </c>
    </row>
    <row r="112" spans="1:8" ht="12.75" x14ac:dyDescent="0.2">
      <c r="A112" s="49">
        <v>108</v>
      </c>
      <c r="B112" s="50">
        <f>GD_CHUNG!B112</f>
        <v>13370</v>
      </c>
      <c r="C112" s="51" t="str">
        <f>GD_CHUNG!C112</f>
        <v>Đinh Đức Điệp</v>
      </c>
      <c r="D112" s="51" t="str">
        <f>GD_CHUNG!D112</f>
        <v>Nhân viên phục vụ hành khách hàng hóa</v>
      </c>
      <c r="E112" s="32">
        <f>VLOOKUP(B112,RPT_LNS_LUONG_CHE_DO!$B$5:$CC$993,52,FALSE)</f>
        <v>6768000</v>
      </c>
      <c r="F112" s="32">
        <f>VLOOKUP(B112,RPT_LNS_LUONG_CHE_DO!$B$5:$CC$993,78,FALSE)</f>
        <v>0</v>
      </c>
      <c r="G112" s="43">
        <f>VLOOKUP(B112,RPT_PHU_CAP_TN!$B$5:$G$1000,6,FALSE)</f>
        <v>0</v>
      </c>
      <c r="H112" s="43">
        <f>ROUND(MIN((E112+F112+G112)/100,DM_TI_LE!$F$29/10),0)</f>
        <v>67680</v>
      </c>
    </row>
    <row r="113" spans="1:8" ht="12.75" x14ac:dyDescent="0.2">
      <c r="A113" s="49">
        <v>109</v>
      </c>
      <c r="B113" s="50">
        <f>GD_CHUNG!B113</f>
        <v>13372</v>
      </c>
      <c r="C113" s="51" t="str">
        <f>GD_CHUNG!C113</f>
        <v>Trần Thị Hoa Lý</v>
      </c>
      <c r="D113" s="51" t="str">
        <f>GD_CHUNG!D113</f>
        <v>Nhân viên phục vụ hành khách hàng hóa</v>
      </c>
      <c r="E113" s="32">
        <f>VLOOKUP(B113,RPT_LNS_LUONG_CHE_DO!$B$5:$CC$993,52,FALSE)</f>
        <v>6696000.0000000009</v>
      </c>
      <c r="F113" s="32">
        <f>VLOOKUP(B113,RPT_LNS_LUONG_CHE_DO!$B$5:$CC$993,78,FALSE)</f>
        <v>0</v>
      </c>
      <c r="G113" s="43">
        <f>VLOOKUP(B113,RPT_PHU_CAP_TN!$B$5:$G$1000,6,FALSE)</f>
        <v>0</v>
      </c>
      <c r="H113" s="43">
        <f>ROUND(MIN((E113+F113+G113)/100,DM_TI_LE!$F$29/10),0)</f>
        <v>66960</v>
      </c>
    </row>
    <row r="114" spans="1:8" ht="12.75" x14ac:dyDescent="0.2">
      <c r="A114" s="49">
        <v>110</v>
      </c>
      <c r="B114" s="50">
        <f>GD_CHUNG!B114</f>
        <v>13376</v>
      </c>
      <c r="C114" s="51" t="str">
        <f>GD_CHUNG!C114</f>
        <v>Vũ Thùy Linh</v>
      </c>
      <c r="D114" s="51" t="str">
        <f>GD_CHUNG!D114</f>
        <v>Nhân viên phục vụ hành khách hàng hóa</v>
      </c>
      <c r="E114" s="32">
        <f>VLOOKUP(B114,RPT_LNS_LUONG_CHE_DO!$B$5:$CC$993,52,FALSE)</f>
        <v>7200000</v>
      </c>
      <c r="F114" s="32">
        <f>VLOOKUP(B114,RPT_LNS_LUONG_CHE_DO!$B$5:$CC$993,78,FALSE)</f>
        <v>0</v>
      </c>
      <c r="G114" s="43">
        <f>VLOOKUP(B114,RPT_PHU_CAP_TN!$B$5:$G$1000,6,FALSE)</f>
        <v>0</v>
      </c>
      <c r="H114" s="43">
        <f>ROUND(MIN((E114+F114+G114)/100,DM_TI_LE!$F$29/10),0)</f>
        <v>72000</v>
      </c>
    </row>
    <row r="115" spans="1:8" ht="12.75" x14ac:dyDescent="0.2">
      <c r="A115" s="49">
        <v>111</v>
      </c>
      <c r="B115" s="50">
        <f>GD_CHUNG!B115</f>
        <v>13377</v>
      </c>
      <c r="C115" s="51" t="str">
        <f>GD_CHUNG!C115</f>
        <v>Vũ Thị Bích Dung</v>
      </c>
      <c r="D115" s="51" t="str">
        <f>GD_CHUNG!D115</f>
        <v>Nhân viên phục vụ hành khách hàng hóa</v>
      </c>
      <c r="E115" s="32">
        <f>VLOOKUP(B115,RPT_LNS_LUONG_CHE_DO!$B$5:$CC$993,52,FALSE)</f>
        <v>7056000</v>
      </c>
      <c r="F115" s="32">
        <f>VLOOKUP(B115,RPT_LNS_LUONG_CHE_DO!$B$5:$CC$993,78,FALSE)</f>
        <v>0</v>
      </c>
      <c r="G115" s="43">
        <f>VLOOKUP(B115,RPT_PHU_CAP_TN!$B$5:$G$1000,6,FALSE)</f>
        <v>0</v>
      </c>
      <c r="H115" s="43">
        <f>ROUND(MIN((E115+F115+G115)/100,DM_TI_LE!$F$29/10),0)</f>
        <v>70560</v>
      </c>
    </row>
    <row r="116" spans="1:8" ht="12.75" x14ac:dyDescent="0.2">
      <c r="A116" s="49">
        <v>112</v>
      </c>
      <c r="B116" s="50">
        <f>GD_CHUNG!B116</f>
        <v>13378</v>
      </c>
      <c r="C116" s="51" t="str">
        <f>GD_CHUNG!C116</f>
        <v>Nguyễn Bảo Ngân</v>
      </c>
      <c r="D116" s="51" t="str">
        <f>GD_CHUNG!D116</f>
        <v>Nhân viên phục vụ hành khách hàng hóa</v>
      </c>
      <c r="E116" s="32">
        <f>VLOOKUP(B116,RPT_LNS_LUONG_CHE_DO!$B$5:$CC$993,52,FALSE)</f>
        <v>6984000</v>
      </c>
      <c r="F116" s="32">
        <f>VLOOKUP(B116,RPT_LNS_LUONG_CHE_DO!$B$5:$CC$993,78,FALSE)</f>
        <v>0</v>
      </c>
      <c r="G116" s="43">
        <f>VLOOKUP(B116,RPT_PHU_CAP_TN!$B$5:$G$1000,6,FALSE)</f>
        <v>0</v>
      </c>
      <c r="H116" s="43">
        <f>ROUND(MIN((E116+F116+G116)/100,DM_TI_LE!$F$29/10),0)</f>
        <v>69840</v>
      </c>
    </row>
    <row r="117" spans="1:8" ht="12.75" x14ac:dyDescent="0.2">
      <c r="A117" s="49">
        <v>113</v>
      </c>
      <c r="B117" s="50">
        <f>GD_CHUNG!B117</f>
        <v>13379</v>
      </c>
      <c r="C117" s="51" t="str">
        <f>GD_CHUNG!C117</f>
        <v>Nguyễn Thùy Linh</v>
      </c>
      <c r="D117" s="51" t="str">
        <f>GD_CHUNG!D117</f>
        <v>Nhân viên phục vụ hành khách hàng hóa</v>
      </c>
      <c r="E117" s="32">
        <f>VLOOKUP(B117,RPT_LNS_LUONG_CHE_DO!$B$5:$CC$993,52,FALSE)</f>
        <v>6984000</v>
      </c>
      <c r="F117" s="32">
        <f>VLOOKUP(B117,RPT_LNS_LUONG_CHE_DO!$B$5:$CC$993,78,FALSE)</f>
        <v>0</v>
      </c>
      <c r="G117" s="43">
        <f>VLOOKUP(B117,RPT_PHU_CAP_TN!$B$5:$G$1000,6,FALSE)</f>
        <v>0</v>
      </c>
      <c r="H117" s="43">
        <f>ROUND(MIN((E117+F117+G117)/100,DM_TI_LE!$F$29/10),0)</f>
        <v>69840</v>
      </c>
    </row>
    <row r="118" spans="1:8" ht="12.75" x14ac:dyDescent="0.2">
      <c r="A118" s="49">
        <v>114</v>
      </c>
      <c r="B118" s="50">
        <f>GD_CHUNG!B118</f>
        <v>13674</v>
      </c>
      <c r="C118" s="51" t="str">
        <f>GD_CHUNG!C118</f>
        <v>Lê Thị Minh Phượng</v>
      </c>
      <c r="D118" s="51" t="str">
        <f>GD_CHUNG!D118</f>
        <v>Nhân viên phục vụ hành khách hàng hóa</v>
      </c>
      <c r="E118" s="32">
        <f>VLOOKUP(B118,RPT_LNS_LUONG_CHE_DO!$B$5:$CC$993,52,FALSE)</f>
        <v>7056000</v>
      </c>
      <c r="F118" s="32">
        <f>VLOOKUP(B118,RPT_LNS_LUONG_CHE_DO!$B$5:$CC$993,78,FALSE)</f>
        <v>0</v>
      </c>
      <c r="G118" s="43">
        <f>VLOOKUP(B118,RPT_PHU_CAP_TN!$B$5:$G$1000,6,FALSE)</f>
        <v>0</v>
      </c>
      <c r="H118" s="43">
        <f>ROUND(MIN((E118+F118+G118)/100,DM_TI_LE!$F$29/10),0)</f>
        <v>70560</v>
      </c>
    </row>
    <row r="119" spans="1:8" ht="12.75" x14ac:dyDescent="0.2">
      <c r="A119" s="49">
        <v>115</v>
      </c>
      <c r="B119" s="50">
        <f>GD_CHUNG!B119</f>
        <v>13675</v>
      </c>
      <c r="C119" s="51" t="str">
        <f>GD_CHUNG!C119</f>
        <v>Võ Thị Kiều Oanh</v>
      </c>
      <c r="D119" s="51" t="str">
        <f>GD_CHUNG!D119</f>
        <v>Nhân viên phục vụ hành khách hàng hóa</v>
      </c>
      <c r="E119" s="32">
        <f>VLOOKUP(B119,RPT_LNS_LUONG_CHE_DO!$B$5:$CC$993,52,FALSE)</f>
        <v>7056000</v>
      </c>
      <c r="F119" s="32">
        <f>VLOOKUP(B119,RPT_LNS_LUONG_CHE_DO!$B$5:$CC$993,78,FALSE)</f>
        <v>0</v>
      </c>
      <c r="G119" s="43">
        <f>VLOOKUP(B119,RPT_PHU_CAP_TN!$B$5:$G$1000,6,FALSE)</f>
        <v>0</v>
      </c>
      <c r="H119" s="43">
        <f>ROUND(MIN((E119+F119+G119)/100,DM_TI_LE!$F$29/10),0)</f>
        <v>70560</v>
      </c>
    </row>
    <row r="120" spans="1:8" ht="12.75" x14ac:dyDescent="0.2">
      <c r="A120" s="49">
        <v>116</v>
      </c>
      <c r="B120" s="50">
        <f>GD_CHUNG!B120</f>
        <v>13676</v>
      </c>
      <c r="C120" s="51" t="str">
        <f>GD_CHUNG!C120</f>
        <v>Trần Thị Bích Ngọc</v>
      </c>
      <c r="D120" s="51" t="str">
        <f>GD_CHUNG!D120</f>
        <v>Nhân viên phục vụ hành khách hàng hóa</v>
      </c>
      <c r="E120" s="32">
        <f>VLOOKUP(B120,RPT_LNS_LUONG_CHE_DO!$B$5:$CC$993,52,FALSE)</f>
        <v>6933333.333333333</v>
      </c>
      <c r="F120" s="32">
        <f>VLOOKUP(B120,RPT_LNS_LUONG_CHE_DO!$B$5:$CC$993,78,FALSE)</f>
        <v>0</v>
      </c>
      <c r="G120" s="43">
        <f>VLOOKUP(B120,RPT_PHU_CAP_TN!$B$5:$G$1000,6,FALSE)</f>
        <v>0</v>
      </c>
      <c r="H120" s="43">
        <f>ROUND(MIN((E120+F120+G120)/100,DM_TI_LE!$F$29/10),0)</f>
        <v>69333</v>
      </c>
    </row>
    <row r="121" spans="1:8" ht="12.75" x14ac:dyDescent="0.2">
      <c r="A121" s="49">
        <v>117</v>
      </c>
      <c r="B121" s="50">
        <f>GD_CHUNG!B121</f>
        <v>10569</v>
      </c>
      <c r="C121" s="51" t="str">
        <f>GD_CHUNG!C121</f>
        <v>Đàm Thu Hường</v>
      </c>
      <c r="D121" s="51" t="str">
        <f>GD_CHUNG!D121</f>
        <v>NV PVHK</v>
      </c>
      <c r="E121" s="32">
        <f>VLOOKUP(B121,RPT_LNS_LUONG_CHE_DO!$B$5:$CC$993,52,FALSE)</f>
        <v>9966600</v>
      </c>
      <c r="F121" s="32">
        <f>VLOOKUP(B121,RPT_LNS_LUONG_CHE_DO!$B$5:$CC$993,78,FALSE)</f>
        <v>0</v>
      </c>
      <c r="G121" s="43">
        <f>VLOOKUP(B121,RPT_PHU_CAP_TN!$B$5:$G$1000,6,FALSE)</f>
        <v>0</v>
      </c>
      <c r="H121" s="43">
        <f>ROUND(MIN((E121+F121+G121)/100,DM_TI_LE!$F$29/10),0)</f>
        <v>99666</v>
      </c>
    </row>
    <row r="122" spans="1:8" ht="12.75" x14ac:dyDescent="0.2">
      <c r="A122" s="49">
        <v>118</v>
      </c>
      <c r="B122" s="50">
        <f>GD_CHUNG!B122</f>
        <v>10571</v>
      </c>
      <c r="C122" s="51" t="str">
        <f>GD_CHUNG!C122</f>
        <v>Nguyễn Thị Thùy Dung</v>
      </c>
      <c r="D122" s="51" t="str">
        <f>GD_CHUNG!D122</f>
        <v>NV PVHK</v>
      </c>
      <c r="E122" s="32">
        <f>VLOOKUP(B122,RPT_LNS_LUONG_CHE_DO!$B$5:$CC$993,52,FALSE)</f>
        <v>9585000</v>
      </c>
      <c r="F122" s="32">
        <f>VLOOKUP(B122,RPT_LNS_LUONG_CHE_DO!$B$5:$CC$993,78,FALSE)</f>
        <v>0</v>
      </c>
      <c r="G122" s="43">
        <f>VLOOKUP(B122,RPT_PHU_CAP_TN!$B$5:$G$1000,6,FALSE)</f>
        <v>155000</v>
      </c>
      <c r="H122" s="43">
        <f>ROUND(MIN((E122+F122+G122)/100,DM_TI_LE!$F$29/10),0)</f>
        <v>97400</v>
      </c>
    </row>
    <row r="123" spans="1:8" ht="12.75" x14ac:dyDescent="0.2">
      <c r="A123" s="49">
        <v>119</v>
      </c>
      <c r="B123" s="50">
        <f>GD_CHUNG!B123</f>
        <v>10578</v>
      </c>
      <c r="C123" s="51" t="str">
        <f>GD_CHUNG!C123</f>
        <v>Bùi Việt Quang</v>
      </c>
      <c r="D123" s="51" t="str">
        <f>GD_CHUNG!D123</f>
        <v>NV PVHK</v>
      </c>
      <c r="E123" s="32">
        <f>VLOOKUP(B123,RPT_LNS_LUONG_CHE_DO!$B$5:$CC$993,52,FALSE)</f>
        <v>9044999.9999999981</v>
      </c>
      <c r="F123" s="32">
        <f>VLOOKUP(B123,RPT_LNS_LUONG_CHE_DO!$B$5:$CC$993,78,FALSE)</f>
        <v>0</v>
      </c>
      <c r="G123" s="43">
        <f>VLOOKUP(B123,RPT_PHU_CAP_TN!$B$5:$G$1000,6,FALSE)</f>
        <v>0</v>
      </c>
      <c r="H123" s="43">
        <f>ROUND(MIN((E123+F123+G123)/100,DM_TI_LE!$F$29/10),0)</f>
        <v>90450</v>
      </c>
    </row>
    <row r="124" spans="1:8" ht="12.75" x14ac:dyDescent="0.2">
      <c r="A124" s="49">
        <v>120</v>
      </c>
      <c r="B124" s="50">
        <f>GD_CHUNG!B124</f>
        <v>10589</v>
      </c>
      <c r="C124" s="51" t="str">
        <f>GD_CHUNG!C124</f>
        <v>Phạm Thị Ba</v>
      </c>
      <c r="D124" s="51" t="str">
        <f>GD_CHUNG!D124</f>
        <v>NV PVHK</v>
      </c>
      <c r="E124" s="32">
        <f>VLOOKUP(B124,RPT_LNS_LUONG_CHE_DO!$B$5:$CC$993,52,FALSE)</f>
        <v>8595000</v>
      </c>
      <c r="F124" s="32">
        <f>VLOOKUP(B124,RPT_LNS_LUONG_CHE_DO!$B$5:$CC$993,78,FALSE)</f>
        <v>0</v>
      </c>
      <c r="G124" s="43">
        <f>VLOOKUP(B124,RPT_PHU_CAP_TN!$B$5:$G$1000,6,FALSE)</f>
        <v>0</v>
      </c>
      <c r="H124" s="43">
        <f>ROUND(MIN((E124+F124+G124)/100,DM_TI_LE!$F$29/10),0)</f>
        <v>85950</v>
      </c>
    </row>
    <row r="125" spans="1:8" ht="12.75" x14ac:dyDescent="0.2">
      <c r="A125" s="49">
        <v>121</v>
      </c>
      <c r="B125" s="50">
        <f>GD_CHUNG!B125</f>
        <v>10591</v>
      </c>
      <c r="C125" s="51" t="str">
        <f>GD_CHUNG!C125</f>
        <v>Vũ Phương Thanh</v>
      </c>
      <c r="D125" s="51" t="str">
        <f>GD_CHUNG!D125</f>
        <v>NV PVHK</v>
      </c>
      <c r="E125" s="32">
        <f>VLOOKUP(B125,RPT_LNS_LUONG_CHE_DO!$B$5:$CC$993,52,FALSE)</f>
        <v>9024750</v>
      </c>
      <c r="F125" s="32">
        <f>VLOOKUP(B125,RPT_LNS_LUONG_CHE_DO!$B$5:$CC$993,78,FALSE)</f>
        <v>0</v>
      </c>
      <c r="G125" s="43">
        <f>VLOOKUP(B125,RPT_PHU_CAP_TN!$B$5:$G$1000,6,FALSE)</f>
        <v>155000</v>
      </c>
      <c r="H125" s="43">
        <f>ROUND(MIN((E125+F125+G125)/100,DM_TI_LE!$F$29/10),0)</f>
        <v>91798</v>
      </c>
    </row>
    <row r="126" spans="1:8" ht="12.75" x14ac:dyDescent="0.2">
      <c r="A126" s="49">
        <v>122</v>
      </c>
      <c r="B126" s="50">
        <f>GD_CHUNG!B126</f>
        <v>10596</v>
      </c>
      <c r="C126" s="51" t="str">
        <f>GD_CHUNG!C126</f>
        <v>Phạm Thị Ánh Hồng</v>
      </c>
      <c r="D126" s="51" t="str">
        <f>GD_CHUNG!D126</f>
        <v>NV PVHK</v>
      </c>
      <c r="E126" s="32">
        <f>VLOOKUP(B126,RPT_LNS_LUONG_CHE_DO!$B$5:$CC$993,52,FALSE)</f>
        <v>8100000</v>
      </c>
      <c r="F126" s="32">
        <f>VLOOKUP(B126,RPT_LNS_LUONG_CHE_DO!$B$5:$CC$993,78,FALSE)</f>
        <v>0</v>
      </c>
      <c r="G126" s="43">
        <f>VLOOKUP(B126,RPT_PHU_CAP_TN!$B$5:$G$1000,6,FALSE)</f>
        <v>155000</v>
      </c>
      <c r="H126" s="43">
        <f>ROUND(MIN((E126+F126+G126)/100,DM_TI_LE!$F$29/10),0)</f>
        <v>82550</v>
      </c>
    </row>
    <row r="127" spans="1:8" ht="12.75" x14ac:dyDescent="0.2">
      <c r="A127" s="49">
        <v>123</v>
      </c>
      <c r="B127" s="50">
        <f>GD_CHUNG!B127</f>
        <v>10597</v>
      </c>
      <c r="C127" s="51" t="str">
        <f>GD_CHUNG!C127</f>
        <v>Nguyễn Thị Thu Sang</v>
      </c>
      <c r="D127" s="51" t="str">
        <f>GD_CHUNG!D127</f>
        <v>NV PVHK</v>
      </c>
      <c r="E127" s="32">
        <f>VLOOKUP(B127,RPT_LNS_LUONG_CHE_DO!$B$5:$CC$993,52,FALSE)</f>
        <v>8100000</v>
      </c>
      <c r="F127" s="32">
        <f>VLOOKUP(B127,RPT_LNS_LUONG_CHE_DO!$B$5:$CC$993,78,FALSE)</f>
        <v>0</v>
      </c>
      <c r="G127" s="43">
        <f>VLOOKUP(B127,RPT_PHU_CAP_TN!$B$5:$G$1000,6,FALSE)</f>
        <v>0</v>
      </c>
      <c r="H127" s="43">
        <f>ROUND(MIN((E127+F127+G127)/100,DM_TI_LE!$F$29/10),0)</f>
        <v>81000</v>
      </c>
    </row>
    <row r="128" spans="1:8" ht="12.75" x14ac:dyDescent="0.2">
      <c r="A128" s="49">
        <v>124</v>
      </c>
      <c r="B128" s="50">
        <f>GD_CHUNG!B128</f>
        <v>10598</v>
      </c>
      <c r="C128" s="51" t="str">
        <f>GD_CHUNG!C128</f>
        <v>Nguyễn Ngọc Quân</v>
      </c>
      <c r="D128" s="51" t="str">
        <f>GD_CHUNG!D128</f>
        <v>Phó đội trưởng</v>
      </c>
      <c r="E128" s="32">
        <f>VLOOKUP(B128,RPT_LNS_LUONG_CHE_DO!$B$5:$CC$993,52,FALSE)</f>
        <v>14715000</v>
      </c>
      <c r="F128" s="32">
        <f>VLOOKUP(B128,RPT_LNS_LUONG_CHE_DO!$B$5:$CC$993,78,FALSE)</f>
        <v>0</v>
      </c>
      <c r="G128" s="43">
        <f>VLOOKUP(B128,RPT_PHU_CAP_TN!$B$5:$G$1000,6,FALSE)</f>
        <v>0</v>
      </c>
      <c r="H128" s="43">
        <f>ROUND(MIN((E128+F128+G128)/100,DM_TI_LE!$F$29/10),0)</f>
        <v>115000</v>
      </c>
    </row>
    <row r="129" spans="1:8" ht="12.75" x14ac:dyDescent="0.2">
      <c r="A129" s="49">
        <v>125</v>
      </c>
      <c r="B129" s="50">
        <f>GD_CHUNG!B129</f>
        <v>10602</v>
      </c>
      <c r="C129" s="51" t="str">
        <f>GD_CHUNG!C129</f>
        <v>Nguyễn Thị Thu Trang</v>
      </c>
      <c r="D129" s="51" t="str">
        <f>GD_CHUNG!D129</f>
        <v>NV PVHK</v>
      </c>
      <c r="E129" s="32">
        <f>VLOOKUP(B129,RPT_LNS_LUONG_CHE_DO!$B$5:$CC$993,52,FALSE)</f>
        <v>8100000</v>
      </c>
      <c r="F129" s="32">
        <f>VLOOKUP(B129,RPT_LNS_LUONG_CHE_DO!$B$5:$CC$993,78,FALSE)</f>
        <v>0</v>
      </c>
      <c r="G129" s="43">
        <f>VLOOKUP(B129,RPT_PHU_CAP_TN!$B$5:$G$1000,6,FALSE)</f>
        <v>155000</v>
      </c>
      <c r="H129" s="43">
        <f>ROUND(MIN((E129+F129+G129)/100,DM_TI_LE!$F$29/10),0)</f>
        <v>82550</v>
      </c>
    </row>
    <row r="130" spans="1:8" ht="12.75" x14ac:dyDescent="0.2">
      <c r="A130" s="49">
        <v>126</v>
      </c>
      <c r="B130" s="50">
        <f>GD_CHUNG!B130</f>
        <v>10603</v>
      </c>
      <c r="C130" s="51" t="str">
        <f>GD_CHUNG!C130</f>
        <v>Nguyễn Thị Vân Anh</v>
      </c>
      <c r="D130" s="51" t="str">
        <f>GD_CHUNG!D130</f>
        <v>NV PVHK</v>
      </c>
      <c r="E130" s="32">
        <f>VLOOKUP(B130,RPT_LNS_LUONG_CHE_DO!$B$5:$CC$993,52,FALSE)</f>
        <v>7560000.0000000009</v>
      </c>
      <c r="F130" s="32">
        <f>VLOOKUP(B130,RPT_LNS_LUONG_CHE_DO!$B$5:$CC$993,78,FALSE)</f>
        <v>0</v>
      </c>
      <c r="G130" s="43">
        <f>VLOOKUP(B130,RPT_PHU_CAP_TN!$B$5:$G$1000,6,FALSE)</f>
        <v>0</v>
      </c>
      <c r="H130" s="43">
        <f>ROUND(MIN((E130+F130+G130)/100,DM_TI_LE!$F$29/10),0)</f>
        <v>75600</v>
      </c>
    </row>
    <row r="131" spans="1:8" ht="12.75" x14ac:dyDescent="0.2">
      <c r="A131" s="49">
        <v>127</v>
      </c>
      <c r="B131" s="50">
        <f>GD_CHUNG!B131</f>
        <v>10618</v>
      </c>
      <c r="C131" s="51" t="str">
        <f>GD_CHUNG!C131</f>
        <v>Nguyễn Thị Hằng</v>
      </c>
      <c r="D131" s="51" t="str">
        <f>GD_CHUNG!D131</f>
        <v>NV PVHK</v>
      </c>
      <c r="E131" s="32">
        <f>VLOOKUP(B131,RPT_LNS_LUONG_CHE_DO!$B$5:$CC$993,52,FALSE)</f>
        <v>7305750</v>
      </c>
      <c r="F131" s="32">
        <f>VLOOKUP(B131,RPT_LNS_LUONG_CHE_DO!$B$5:$CC$993,78,FALSE)</f>
        <v>0</v>
      </c>
      <c r="G131" s="43">
        <f>VLOOKUP(B131,RPT_PHU_CAP_TN!$B$5:$G$1000,6,FALSE)</f>
        <v>0</v>
      </c>
      <c r="H131" s="43">
        <f>ROUND(MIN((E131+F131+G131)/100,DM_TI_LE!$F$29/10),0)</f>
        <v>73058</v>
      </c>
    </row>
    <row r="132" spans="1:8" ht="12.75" x14ac:dyDescent="0.2">
      <c r="A132" s="49">
        <v>128</v>
      </c>
      <c r="B132" s="50">
        <f>GD_CHUNG!B132</f>
        <v>10619</v>
      </c>
      <c r="C132" s="51" t="str">
        <f>GD_CHUNG!C132</f>
        <v>Phạm Thị Thu Hương</v>
      </c>
      <c r="D132" s="51" t="str">
        <f>GD_CHUNG!D132</f>
        <v>NV PVHK</v>
      </c>
      <c r="E132" s="32">
        <f>VLOOKUP(B132,RPT_LNS_LUONG_CHE_DO!$B$5:$CC$993,52,FALSE)</f>
        <v>8864099.9999999981</v>
      </c>
      <c r="F132" s="32">
        <f>VLOOKUP(B132,RPT_LNS_LUONG_CHE_DO!$B$5:$CC$993,78,FALSE)</f>
        <v>0</v>
      </c>
      <c r="G132" s="43">
        <f>VLOOKUP(B132,RPT_PHU_CAP_TN!$B$5:$G$1000,6,FALSE)</f>
        <v>155000</v>
      </c>
      <c r="H132" s="43">
        <f>ROUND(MIN((E132+F132+G132)/100,DM_TI_LE!$F$29/10),0)</f>
        <v>90191</v>
      </c>
    </row>
    <row r="133" spans="1:8" ht="12.75" x14ac:dyDescent="0.2">
      <c r="A133" s="49">
        <v>129</v>
      </c>
      <c r="B133" s="50">
        <f>GD_CHUNG!B133</f>
        <v>10620</v>
      </c>
      <c r="C133" s="51" t="str">
        <f>GD_CHUNG!C133</f>
        <v>Trần Thị Thu</v>
      </c>
      <c r="D133" s="51" t="str">
        <f>GD_CHUNG!D133</f>
        <v>NV PVHK</v>
      </c>
      <c r="E133" s="32">
        <f>VLOOKUP(B133,RPT_LNS_LUONG_CHE_DO!$B$5:$CC$993,52,FALSE)</f>
        <v>5464083.3333333321</v>
      </c>
      <c r="F133" s="32">
        <f>VLOOKUP(B133,RPT_LNS_LUONG_CHE_DO!$B$5:$CC$993,78,FALSE)</f>
        <v>0</v>
      </c>
      <c r="G133" s="43">
        <f>VLOOKUP(B133,RPT_PHU_CAP_TN!$B$5:$G$1000,6,FALSE)</f>
        <v>0</v>
      </c>
      <c r="H133" s="43">
        <f>ROUND(MIN((E133+F133+G133)/100,DM_TI_LE!$F$29/10),0)</f>
        <v>54641</v>
      </c>
    </row>
    <row r="134" spans="1:8" ht="12.75" x14ac:dyDescent="0.2">
      <c r="A134" s="49">
        <v>130</v>
      </c>
      <c r="B134" s="50">
        <f>GD_CHUNG!B134</f>
        <v>10621</v>
      </c>
      <c r="C134" s="51" t="str">
        <f>GD_CHUNG!C134</f>
        <v>Hoàng Anh Trang</v>
      </c>
      <c r="D134" s="51" t="str">
        <f>GD_CHUNG!D134</f>
        <v>NV PVHK</v>
      </c>
      <c r="E134" s="32">
        <f>VLOOKUP(B134,RPT_LNS_LUONG_CHE_DO!$B$5:$CC$993,52,FALSE)</f>
        <v>6885000</v>
      </c>
      <c r="F134" s="32">
        <f>VLOOKUP(B134,RPT_LNS_LUONG_CHE_DO!$B$5:$CC$993,78,FALSE)</f>
        <v>0</v>
      </c>
      <c r="G134" s="43">
        <f>VLOOKUP(B134,RPT_PHU_CAP_TN!$B$5:$G$1000,6,FALSE)</f>
        <v>0</v>
      </c>
      <c r="H134" s="43">
        <f>ROUND(MIN((E134+F134+G134)/100,DM_TI_LE!$F$29/10),0)</f>
        <v>68850</v>
      </c>
    </row>
    <row r="135" spans="1:8" ht="12.75" x14ac:dyDescent="0.2">
      <c r="A135" s="49">
        <v>131</v>
      </c>
      <c r="B135" s="50">
        <f>GD_CHUNG!B135</f>
        <v>11111</v>
      </c>
      <c r="C135" s="51" t="str">
        <f>GD_CHUNG!C135</f>
        <v>Phạm Kim Hoàn</v>
      </c>
      <c r="D135" s="51" t="str">
        <f>GD_CHUNG!D135</f>
        <v>NV PVHK</v>
      </c>
      <c r="E135" s="32">
        <f>VLOOKUP(B135,RPT_LNS_LUONG_CHE_DO!$B$5:$CC$993,52,FALSE)</f>
        <v>7200000</v>
      </c>
      <c r="F135" s="32">
        <f>VLOOKUP(B135,RPT_LNS_LUONG_CHE_DO!$B$5:$CC$993,78,FALSE)</f>
        <v>0</v>
      </c>
      <c r="G135" s="43">
        <f>VLOOKUP(B135,RPT_PHU_CAP_TN!$B$5:$G$1000,6,FALSE)</f>
        <v>0</v>
      </c>
      <c r="H135" s="43">
        <f>ROUND(MIN((E135+F135+G135)/100,DM_TI_LE!$F$29/10),0)</f>
        <v>72000</v>
      </c>
    </row>
    <row r="136" spans="1:8" ht="12.75" x14ac:dyDescent="0.2">
      <c r="A136" s="49">
        <v>132</v>
      </c>
      <c r="B136" s="50">
        <f>GD_CHUNG!B136</f>
        <v>11116</v>
      </c>
      <c r="C136" s="51" t="str">
        <f>GD_CHUNG!C136</f>
        <v>Đỗ Thanh Bình</v>
      </c>
      <c r="D136" s="51" t="str">
        <f>GD_CHUNG!D136</f>
        <v>NV PVHK</v>
      </c>
      <c r="E136" s="32">
        <f>VLOOKUP(B136,RPT_LNS_LUONG_CHE_DO!$B$5:$CC$993,52,FALSE)</f>
        <v>7695000</v>
      </c>
      <c r="F136" s="32">
        <f>VLOOKUP(B136,RPT_LNS_LUONG_CHE_DO!$B$5:$CC$993,78,FALSE)</f>
        <v>0</v>
      </c>
      <c r="G136" s="43">
        <f>VLOOKUP(B136,RPT_PHU_CAP_TN!$B$5:$G$1000,6,FALSE)</f>
        <v>0</v>
      </c>
      <c r="H136" s="43">
        <f>ROUND(MIN((E136+F136+G136)/100,DM_TI_LE!$F$29/10),0)</f>
        <v>76950</v>
      </c>
    </row>
    <row r="137" spans="1:8" ht="12.75" x14ac:dyDescent="0.2">
      <c r="A137" s="49">
        <v>133</v>
      </c>
      <c r="B137" s="50">
        <f>GD_CHUNG!B137</f>
        <v>11119</v>
      </c>
      <c r="C137" s="51" t="str">
        <f>GD_CHUNG!C137</f>
        <v>Nguyễn Hương Quỳnh</v>
      </c>
      <c r="D137" s="51" t="str">
        <f>GD_CHUNG!D137</f>
        <v>NV PVHK</v>
      </c>
      <c r="E137" s="32">
        <f>VLOOKUP(B137,RPT_LNS_LUONG_CHE_DO!$B$5:$CC$993,52,FALSE)</f>
        <v>8100000</v>
      </c>
      <c r="F137" s="32">
        <f>VLOOKUP(B137,RPT_LNS_LUONG_CHE_DO!$B$5:$CC$993,78,FALSE)</f>
        <v>0</v>
      </c>
      <c r="G137" s="43">
        <f>VLOOKUP(B137,RPT_PHU_CAP_TN!$B$5:$G$1000,6,FALSE)</f>
        <v>0</v>
      </c>
      <c r="H137" s="43">
        <f>ROUND(MIN((E137+F137+G137)/100,DM_TI_LE!$F$29/10),0)</f>
        <v>81000</v>
      </c>
    </row>
    <row r="138" spans="1:8" ht="12.75" x14ac:dyDescent="0.2">
      <c r="A138" s="49">
        <v>134</v>
      </c>
      <c r="B138" s="50">
        <f>GD_CHUNG!B138</f>
        <v>11123</v>
      </c>
      <c r="C138" s="51" t="str">
        <f>GD_CHUNG!C138</f>
        <v>Bùi Thị Bảo Ngọc</v>
      </c>
      <c r="D138" s="51" t="str">
        <f>GD_CHUNG!D138</f>
        <v>NV PVHK</v>
      </c>
      <c r="E138" s="32">
        <f>VLOOKUP(B138,RPT_LNS_LUONG_CHE_DO!$B$5:$CC$993,52,FALSE)</f>
        <v>7056000</v>
      </c>
      <c r="F138" s="32">
        <f>VLOOKUP(B138,RPT_LNS_LUONG_CHE_DO!$B$5:$CC$993,78,FALSE)</f>
        <v>0</v>
      </c>
      <c r="G138" s="43">
        <f>VLOOKUP(B138,RPT_PHU_CAP_TN!$B$5:$G$1000,6,FALSE)</f>
        <v>0</v>
      </c>
      <c r="H138" s="43">
        <f>ROUND(MIN((E138+F138+G138)/100,DM_TI_LE!$F$29/10),0)</f>
        <v>70560</v>
      </c>
    </row>
    <row r="139" spans="1:8" ht="12.75" x14ac:dyDescent="0.2">
      <c r="A139" s="49">
        <v>135</v>
      </c>
      <c r="B139" s="50">
        <f>GD_CHUNG!B139</f>
        <v>11764</v>
      </c>
      <c r="C139" s="51" t="str">
        <f>GD_CHUNG!C139</f>
        <v>Nguyễn Thu Huyền</v>
      </c>
      <c r="D139" s="51" t="str">
        <f>GD_CHUNG!D139</f>
        <v>NV PVHK</v>
      </c>
      <c r="E139" s="32">
        <f>VLOOKUP(B139,RPT_LNS_LUONG_CHE_DO!$B$5:$CC$993,52,FALSE)</f>
        <v>720000.00000000012</v>
      </c>
      <c r="F139" s="32">
        <f>VLOOKUP(B139,RPT_LNS_LUONG_CHE_DO!$B$5:$CC$993,78,FALSE)</f>
        <v>0</v>
      </c>
      <c r="G139" s="43">
        <f>VLOOKUP(B139,RPT_PHU_CAP_TN!$B$5:$G$1000,6,FALSE)</f>
        <v>0</v>
      </c>
      <c r="H139" s="43">
        <f>ROUND(MIN((E139+F139+G139)/100,DM_TI_LE!$F$29/10),0)</f>
        <v>7200</v>
      </c>
    </row>
    <row r="140" spans="1:8" ht="12.75" x14ac:dyDescent="0.2">
      <c r="A140" s="49">
        <v>136</v>
      </c>
      <c r="B140" s="50">
        <f>GD_CHUNG!B140</f>
        <v>12281</v>
      </c>
      <c r="C140" s="51" t="str">
        <f>GD_CHUNG!C140</f>
        <v>Nguyễn Minh Phương</v>
      </c>
      <c r="D140" s="51" t="str">
        <f>GD_CHUNG!D140</f>
        <v>NV PVHK</v>
      </c>
      <c r="E140" s="32">
        <f>VLOOKUP(B140,RPT_LNS_LUONG_CHE_DO!$B$5:$CC$993,52,FALSE)</f>
        <v>720000.00000000012</v>
      </c>
      <c r="F140" s="32">
        <f>VLOOKUP(B140,RPT_LNS_LUONG_CHE_DO!$B$5:$CC$993,78,FALSE)</f>
        <v>0</v>
      </c>
      <c r="G140" s="43">
        <f>VLOOKUP(B140,RPT_PHU_CAP_TN!$B$5:$G$1000,6,FALSE)</f>
        <v>0</v>
      </c>
      <c r="H140" s="43">
        <f>ROUND(MIN((E140+F140+G140)/100,DM_TI_LE!$F$29/10),0)</f>
        <v>7200</v>
      </c>
    </row>
    <row r="141" spans="1:8" ht="12.75" x14ac:dyDescent="0.2">
      <c r="A141" s="49">
        <v>137</v>
      </c>
      <c r="B141" s="50">
        <f>GD_CHUNG!B141</f>
        <v>13097</v>
      </c>
      <c r="C141" s="51" t="str">
        <f>GD_CHUNG!C141</f>
        <v>Nguyễn Thu Quỳnh</v>
      </c>
      <c r="D141" s="51" t="str">
        <f>GD_CHUNG!D141</f>
        <v>NV PVHK</v>
      </c>
      <c r="E141" s="32">
        <f>VLOOKUP(B141,RPT_LNS_LUONG_CHE_DO!$B$5:$CC$993,52,FALSE)</f>
        <v>7560000.0000000009</v>
      </c>
      <c r="F141" s="32">
        <f>VLOOKUP(B141,RPT_LNS_LUONG_CHE_DO!$B$5:$CC$993,78,FALSE)</f>
        <v>0</v>
      </c>
      <c r="G141" s="43">
        <f>VLOOKUP(B141,RPT_PHU_CAP_TN!$B$5:$G$1000,6,FALSE)</f>
        <v>0</v>
      </c>
      <c r="H141" s="43">
        <f>ROUND(MIN((E141+F141+G141)/100,DM_TI_LE!$F$29/10),0)</f>
        <v>75600</v>
      </c>
    </row>
    <row r="142" spans="1:8" ht="12.75" x14ac:dyDescent="0.2">
      <c r="A142" s="49">
        <v>138</v>
      </c>
      <c r="B142" s="50">
        <f>GD_CHUNG!B142</f>
        <v>13101</v>
      </c>
      <c r="C142" s="51" t="str">
        <f>GD_CHUNG!C142</f>
        <v>Trần Thị Huệ</v>
      </c>
      <c r="D142" s="51" t="str">
        <f>GD_CHUNG!D142</f>
        <v>NV PVHK</v>
      </c>
      <c r="E142" s="32">
        <f>VLOOKUP(B142,RPT_LNS_LUONG_CHE_DO!$B$5:$CC$993,52,FALSE)</f>
        <v>7056000</v>
      </c>
      <c r="F142" s="32">
        <f>VLOOKUP(B142,RPT_LNS_LUONG_CHE_DO!$B$5:$CC$993,78,FALSE)</f>
        <v>0</v>
      </c>
      <c r="G142" s="43">
        <f>VLOOKUP(B142,RPT_PHU_CAP_TN!$B$5:$G$1000,6,FALSE)</f>
        <v>0</v>
      </c>
      <c r="H142" s="43">
        <f>ROUND(MIN((E142+F142+G142)/100,DM_TI_LE!$F$29/10),0)</f>
        <v>70560</v>
      </c>
    </row>
    <row r="143" spans="1:8" ht="12.75" x14ac:dyDescent="0.2">
      <c r="A143" s="49">
        <v>139</v>
      </c>
      <c r="B143" s="50">
        <f>GD_CHUNG!B143</f>
        <v>13532</v>
      </c>
      <c r="C143" s="51" t="str">
        <f>GD_CHUNG!C143</f>
        <v>Nguyễn Tuấn Cường</v>
      </c>
      <c r="D143" s="51" t="str">
        <f>GD_CHUNG!D143</f>
        <v>NV PVHK</v>
      </c>
      <c r="E143" s="32">
        <f>VLOOKUP(B143,RPT_LNS_LUONG_CHE_DO!$B$5:$CC$993,52,FALSE)</f>
        <v>7200000</v>
      </c>
      <c r="F143" s="32">
        <f>VLOOKUP(B143,RPT_LNS_LUONG_CHE_DO!$B$5:$CC$993,78,FALSE)</f>
        <v>0</v>
      </c>
      <c r="G143" s="43">
        <f>VLOOKUP(B143,RPT_PHU_CAP_TN!$B$5:$G$1000,6,FALSE)</f>
        <v>0</v>
      </c>
      <c r="H143" s="43">
        <f>ROUND(MIN((E143+F143+G143)/100,DM_TI_LE!$F$29/10),0)</f>
        <v>72000</v>
      </c>
    </row>
    <row r="144" spans="1:8" ht="12.75" x14ac:dyDescent="0.2">
      <c r="A144" s="49">
        <v>140</v>
      </c>
      <c r="B144" s="50">
        <f>GD_CHUNG!B144</f>
        <v>11357</v>
      </c>
      <c r="C144" s="51" t="str">
        <f>GD_CHUNG!C144</f>
        <v>Nguyễn Việt Dũng</v>
      </c>
      <c r="D144" s="51" t="str">
        <f>GD_CHUNG!D144</f>
        <v>NV PVHK</v>
      </c>
      <c r="E144" s="32">
        <f>VLOOKUP(B144,RPT_LNS_LUONG_CHE_DO!$B$5:$CC$993,52,FALSE)</f>
        <v>7199999.9999999991</v>
      </c>
      <c r="F144" s="32">
        <f>VLOOKUP(B144,RPT_LNS_LUONG_CHE_DO!$B$5:$CC$993,78,FALSE)</f>
        <v>0</v>
      </c>
      <c r="G144" s="43">
        <f>VLOOKUP(B144,RPT_PHU_CAP_TN!$B$5:$G$1000,6,FALSE)</f>
        <v>0</v>
      </c>
      <c r="H144" s="43">
        <f>ROUND(MIN((E144+F144+G144)/100,DM_TI_LE!$F$29/10),0)</f>
        <v>72000</v>
      </c>
    </row>
    <row r="145" spans="1:8" ht="12.75" x14ac:dyDescent="0.2">
      <c r="A145" s="49">
        <v>141</v>
      </c>
      <c r="B145" s="50">
        <f>GD_CHUNG!B145</f>
        <v>201501</v>
      </c>
      <c r="C145" s="51" t="str">
        <f>GD_CHUNG!C145</f>
        <v>Nguyễn Mỹ Hạnh</v>
      </c>
      <c r="D145" s="51" t="str">
        <f>GD_CHUNG!D145</f>
        <v>NV PVHK</v>
      </c>
      <c r="E145" s="32">
        <f>VLOOKUP(B145,RPT_LNS_LUONG_CHE_DO!$B$5:$CC$993,52,FALSE)</f>
        <v>6480000</v>
      </c>
      <c r="F145" s="32">
        <f>VLOOKUP(B145,RPT_LNS_LUONG_CHE_DO!$B$5:$CC$993,78,FALSE)</f>
        <v>0</v>
      </c>
      <c r="G145" s="43">
        <f>VLOOKUP(B145,RPT_PHU_CAP_TN!$B$5:$G$1000,6,FALSE)</f>
        <v>0</v>
      </c>
      <c r="H145" s="43">
        <f>ROUND(MIN((E145+F145+G145)/100,DM_TI_LE!$F$29/10),0)</f>
        <v>64800</v>
      </c>
    </row>
    <row r="146" spans="1:8" ht="12.75" x14ac:dyDescent="0.2">
      <c r="A146" s="49">
        <v>142</v>
      </c>
      <c r="B146" s="50">
        <f>GD_CHUNG!B146</f>
        <v>10632</v>
      </c>
      <c r="C146" s="51" t="str">
        <f>GD_CHUNG!C146</f>
        <v>Trần Thanh Hiếu</v>
      </c>
      <c r="D146" s="51" t="str">
        <f>GD_CHUNG!D146</f>
        <v>Đội phó</v>
      </c>
      <c r="E146" s="32">
        <f>VLOOKUP(B146,RPT_LNS_LUONG_CHE_DO!$B$5:$CC$993,52,FALSE)</f>
        <v>17416350</v>
      </c>
      <c r="F146" s="32">
        <f>VLOOKUP(B146,RPT_LNS_LUONG_CHE_DO!$B$5:$CC$993,78,FALSE)</f>
        <v>0</v>
      </c>
      <c r="G146" s="43">
        <f>VLOOKUP(B146,RPT_PHU_CAP_TN!$B$5:$G$1000,6,FALSE)</f>
        <v>0</v>
      </c>
      <c r="H146" s="43">
        <f>ROUND(MIN((E146+F146+G146)/100,DM_TI_LE!$F$29/10),0)</f>
        <v>115000</v>
      </c>
    </row>
    <row r="147" spans="1:8" ht="12.75" x14ac:dyDescent="0.2">
      <c r="A147" s="49">
        <v>143</v>
      </c>
      <c r="B147" s="50">
        <f>GD_CHUNG!B147</f>
        <v>12557</v>
      </c>
      <c r="C147" s="51" t="str">
        <f>GD_CHUNG!C147</f>
        <v>Nguyễn Thị Lan</v>
      </c>
      <c r="D147" s="51" t="str">
        <f>GD_CHUNG!D147</f>
        <v>Nhân viên phục vụ hành khách hàng hóa</v>
      </c>
      <c r="E147" s="32">
        <f>VLOOKUP(B147,RPT_LNS_LUONG_CHE_DO!$B$5:$CC$993,52,FALSE)</f>
        <v>8464500</v>
      </c>
      <c r="F147" s="32">
        <f>VLOOKUP(B147,RPT_LNS_LUONG_CHE_DO!$B$5:$CC$993,78,FALSE)</f>
        <v>0</v>
      </c>
      <c r="G147" s="43">
        <f>VLOOKUP(B147,RPT_PHU_CAP_TN!$B$5:$G$1000,6,FALSE)</f>
        <v>0</v>
      </c>
      <c r="H147" s="43">
        <f>ROUND(MIN((E147+F147+G147)/100,DM_TI_LE!$F$29/10),0)</f>
        <v>84645</v>
      </c>
    </row>
    <row r="148" spans="1:8" ht="12.75" x14ac:dyDescent="0.2">
      <c r="A148" s="49">
        <v>144</v>
      </c>
      <c r="B148" s="50">
        <f>GD_CHUNG!B148</f>
        <v>12559</v>
      </c>
      <c r="C148" s="51" t="str">
        <f>GD_CHUNG!C148</f>
        <v>Phạm Thị Mai Giang</v>
      </c>
      <c r="D148" s="51" t="str">
        <f>GD_CHUNG!D148</f>
        <v>Nhân viên phục vụ hành khách hàng hóa</v>
      </c>
      <c r="E148" s="32">
        <f>VLOOKUP(B148,RPT_LNS_LUONG_CHE_DO!$B$5:$CC$993,52,FALSE)</f>
        <v>3515000</v>
      </c>
      <c r="F148" s="32">
        <f>VLOOKUP(B148,RPT_LNS_LUONG_CHE_DO!$B$5:$CC$993,78,FALSE)</f>
        <v>894230.76923076925</v>
      </c>
      <c r="G148" s="43">
        <f>VLOOKUP(B148,RPT_PHU_CAP_TN!$B$5:$G$1000,6,FALSE)</f>
        <v>0</v>
      </c>
      <c r="H148" s="43">
        <f>ROUND(MIN((E148+F148+G148)/100,DM_TI_LE!$F$29/10),0)</f>
        <v>44092</v>
      </c>
    </row>
    <row r="149" spans="1:8" ht="12.75" x14ac:dyDescent="0.2">
      <c r="A149" s="49">
        <v>145</v>
      </c>
      <c r="B149" s="50">
        <f>GD_CHUNG!B149</f>
        <v>12562</v>
      </c>
      <c r="C149" s="51" t="str">
        <f>GD_CHUNG!C149</f>
        <v>Đỗ Thị Thu Trang</v>
      </c>
      <c r="D149" s="51" t="str">
        <f>GD_CHUNG!D149</f>
        <v>Nhân viên phục vụ hành khách hàng hóa</v>
      </c>
      <c r="E149" s="32">
        <f>VLOOKUP(B149,RPT_LNS_LUONG_CHE_DO!$B$5:$CC$993,52,FALSE)</f>
        <v>7200000</v>
      </c>
      <c r="F149" s="32">
        <f>VLOOKUP(B149,RPT_LNS_LUONG_CHE_DO!$B$5:$CC$993,78,FALSE)</f>
        <v>0</v>
      </c>
      <c r="G149" s="43">
        <f>VLOOKUP(B149,RPT_PHU_CAP_TN!$B$5:$G$1000,6,FALSE)</f>
        <v>0</v>
      </c>
      <c r="H149" s="43">
        <f>ROUND(MIN((E149+F149+G149)/100,DM_TI_LE!$F$29/10),0)</f>
        <v>72000</v>
      </c>
    </row>
    <row r="150" spans="1:8" ht="12.75" x14ac:dyDescent="0.2">
      <c r="A150" s="49">
        <v>146</v>
      </c>
      <c r="B150" s="50">
        <f>GD_CHUNG!B150</f>
        <v>12563</v>
      </c>
      <c r="C150" s="51" t="str">
        <f>GD_CHUNG!C150</f>
        <v>Trịnh Khánh Linh</v>
      </c>
      <c r="D150" s="51" t="str">
        <f>GD_CHUNG!D150</f>
        <v>Nhân viên phục vụ hành khách hàng hóa</v>
      </c>
      <c r="E150" s="32">
        <f>VLOOKUP(B150,RPT_LNS_LUONG_CHE_DO!$B$5:$CC$993,52,FALSE)</f>
        <v>8550000</v>
      </c>
      <c r="F150" s="32">
        <f>VLOOKUP(B150,RPT_LNS_LUONG_CHE_DO!$B$5:$CC$993,78,FALSE)</f>
        <v>0</v>
      </c>
      <c r="G150" s="43">
        <f>VLOOKUP(B150,RPT_PHU_CAP_TN!$B$5:$G$1000,6,FALSE)</f>
        <v>0</v>
      </c>
      <c r="H150" s="43">
        <f>ROUND(MIN((E150+F150+G150)/100,DM_TI_LE!$F$29/10),0)</f>
        <v>85500</v>
      </c>
    </row>
    <row r="151" spans="1:8" ht="12.75" x14ac:dyDescent="0.2">
      <c r="A151" s="49">
        <v>147</v>
      </c>
      <c r="B151" s="50">
        <f>GD_CHUNG!B151</f>
        <v>12567</v>
      </c>
      <c r="C151" s="51" t="str">
        <f>GD_CHUNG!C151</f>
        <v>Nguyễn Thị Hải Yến</v>
      </c>
      <c r="D151" s="51" t="str">
        <f>GD_CHUNG!D151</f>
        <v>Nhân viên phục vụ hành khách hàng hóa</v>
      </c>
      <c r="E151" s="32">
        <f>VLOOKUP(B151,RPT_LNS_LUONG_CHE_DO!$B$5:$CC$993,52,FALSE)</f>
        <v>8122500</v>
      </c>
      <c r="F151" s="32">
        <f>VLOOKUP(B151,RPT_LNS_LUONG_CHE_DO!$B$5:$CC$993,78,FALSE)</f>
        <v>0</v>
      </c>
      <c r="G151" s="43">
        <f>VLOOKUP(B151,RPT_PHU_CAP_TN!$B$5:$G$1000,6,FALSE)</f>
        <v>0</v>
      </c>
      <c r="H151" s="43">
        <f>ROUND(MIN((E151+F151+G151)/100,DM_TI_LE!$F$29/10),0)</f>
        <v>81225</v>
      </c>
    </row>
    <row r="152" spans="1:8" ht="12.75" x14ac:dyDescent="0.2">
      <c r="A152" s="49">
        <v>148</v>
      </c>
      <c r="B152" s="50">
        <f>GD_CHUNG!B152</f>
        <v>13361</v>
      </c>
      <c r="C152" s="51" t="str">
        <f>GD_CHUNG!C152</f>
        <v>Mai Thế Anh</v>
      </c>
      <c r="D152" s="51" t="str">
        <f>GD_CHUNG!D152</f>
        <v>Nhân viên phục vụ hành khách hàng hóa</v>
      </c>
      <c r="E152" s="32">
        <f>VLOOKUP(B152,RPT_LNS_LUONG_CHE_DO!$B$5:$CC$993,52,FALSE)</f>
        <v>7200000</v>
      </c>
      <c r="F152" s="32">
        <f>VLOOKUP(B152,RPT_LNS_LUONG_CHE_DO!$B$5:$CC$993,78,FALSE)</f>
        <v>0</v>
      </c>
      <c r="G152" s="43">
        <f>VLOOKUP(B152,RPT_PHU_CAP_TN!$B$5:$G$1000,6,FALSE)</f>
        <v>0</v>
      </c>
      <c r="H152" s="43">
        <f>ROUND(MIN((E152+F152+G152)/100,DM_TI_LE!$F$29/10),0)</f>
        <v>72000</v>
      </c>
    </row>
    <row r="153" spans="1:8" ht="12.75" x14ac:dyDescent="0.2">
      <c r="A153" s="49">
        <v>149</v>
      </c>
      <c r="B153" s="50">
        <f>GD_CHUNG!B153</f>
        <v>13373</v>
      </c>
      <c r="C153" s="51" t="str">
        <f>GD_CHUNG!C153</f>
        <v>Trần Thị Sơn</v>
      </c>
      <c r="D153" s="51" t="str">
        <f>GD_CHUNG!D153</f>
        <v>Nhân viên phục vụ hành khách hàng hóa</v>
      </c>
      <c r="E153" s="32">
        <f>VLOOKUP(B153,RPT_LNS_LUONG_CHE_DO!$B$5:$CC$993,52,FALSE)</f>
        <v>6624000.0000000009</v>
      </c>
      <c r="F153" s="32">
        <f>VLOOKUP(B153,RPT_LNS_LUONG_CHE_DO!$B$5:$CC$993,78,FALSE)</f>
        <v>0</v>
      </c>
      <c r="G153" s="43">
        <f>VLOOKUP(B153,RPT_PHU_CAP_TN!$B$5:$G$1000,6,FALSE)</f>
        <v>0</v>
      </c>
      <c r="H153" s="43">
        <f>ROUND(MIN((E153+F153+G153)/100,DM_TI_LE!$F$29/10),0)</f>
        <v>66240</v>
      </c>
    </row>
    <row r="154" spans="1:8" ht="12.75" x14ac:dyDescent="0.2">
      <c r="A154" s="49">
        <v>150</v>
      </c>
      <c r="B154" s="50">
        <f>GD_CHUNG!B154</f>
        <v>13380</v>
      </c>
      <c r="C154" s="51" t="str">
        <f>GD_CHUNG!C154</f>
        <v>Nguyễn Thị Yến Hương</v>
      </c>
      <c r="D154" s="51" t="str">
        <f>GD_CHUNG!D154</f>
        <v>Nhân viên phục vụ hành khách hàng hóa</v>
      </c>
      <c r="E154" s="32">
        <f>VLOOKUP(B154,RPT_LNS_LUONG_CHE_DO!$B$5:$CC$993,52,FALSE)</f>
        <v>7200000</v>
      </c>
      <c r="F154" s="32">
        <f>VLOOKUP(B154,RPT_LNS_LUONG_CHE_DO!$B$5:$CC$993,78,FALSE)</f>
        <v>0</v>
      </c>
      <c r="G154" s="43">
        <f>VLOOKUP(B154,RPT_PHU_CAP_TN!$B$5:$G$1000,6,FALSE)</f>
        <v>0</v>
      </c>
      <c r="H154" s="43">
        <f>ROUND(MIN((E154+F154+G154)/100,DM_TI_LE!$F$29/10),0)</f>
        <v>72000</v>
      </c>
    </row>
    <row r="155" spans="1:8" ht="12.75" x14ac:dyDescent="0.2">
      <c r="A155" s="49">
        <v>151</v>
      </c>
      <c r="B155" s="50">
        <f>GD_CHUNG!B155</f>
        <v>13405</v>
      </c>
      <c r="C155" s="51" t="str">
        <f>GD_CHUNG!C155</f>
        <v>Nguyễn Thị Thúy Hằng</v>
      </c>
      <c r="D155" s="51" t="str">
        <f>GD_CHUNG!D155</f>
        <v>Nhân viên phục vụ hành khách hàng hóa</v>
      </c>
      <c r="E155" s="32">
        <f>VLOOKUP(B155,RPT_LNS_LUONG_CHE_DO!$B$5:$CC$993,52,FALSE)</f>
        <v>7560000.0000000009</v>
      </c>
      <c r="F155" s="32">
        <f>VLOOKUP(B155,RPT_LNS_LUONG_CHE_DO!$B$5:$CC$993,78,FALSE)</f>
        <v>0</v>
      </c>
      <c r="G155" s="43">
        <f>VLOOKUP(B155,RPT_PHU_CAP_TN!$B$5:$G$1000,6,FALSE)</f>
        <v>0</v>
      </c>
      <c r="H155" s="43">
        <f>ROUND(MIN((E155+F155+G155)/100,DM_TI_LE!$F$29/10),0)</f>
        <v>75600</v>
      </c>
    </row>
    <row r="156" spans="1:8" ht="12.75" x14ac:dyDescent="0.2">
      <c r="A156" s="49">
        <v>152</v>
      </c>
      <c r="B156" s="50">
        <f>GD_CHUNG!B156</f>
        <v>13670</v>
      </c>
      <c r="C156" s="51" t="str">
        <f>GD_CHUNG!C156</f>
        <v>Nguyễn Thảo Ly</v>
      </c>
      <c r="D156" s="51" t="str">
        <f>GD_CHUNG!D156</f>
        <v>Nhân viên phục vụ hành khách hàng hóa</v>
      </c>
      <c r="E156" s="32">
        <f>VLOOKUP(B156,RPT_LNS_LUONG_CHE_DO!$B$5:$CC$993,52,FALSE)</f>
        <v>6480000.0000000009</v>
      </c>
      <c r="F156" s="32">
        <f>VLOOKUP(B156,RPT_LNS_LUONG_CHE_DO!$B$5:$CC$993,78,FALSE)</f>
        <v>0</v>
      </c>
      <c r="G156" s="43">
        <f>VLOOKUP(B156,RPT_PHU_CAP_TN!$B$5:$G$1000,6,FALSE)</f>
        <v>0</v>
      </c>
      <c r="H156" s="43">
        <f>ROUND(MIN((E156+F156+G156)/100,DM_TI_LE!$F$29/10),0)</f>
        <v>64800</v>
      </c>
    </row>
    <row r="157" spans="1:8" ht="12.75" x14ac:dyDescent="0.2">
      <c r="A157" s="49">
        <v>153</v>
      </c>
      <c r="B157" s="50">
        <f>GD_CHUNG!B157</f>
        <v>13671</v>
      </c>
      <c r="C157" s="51" t="str">
        <f>GD_CHUNG!C157</f>
        <v>Nguyễn Thị Phương Thảo</v>
      </c>
      <c r="D157" s="51" t="str">
        <f>GD_CHUNG!D157</f>
        <v>Nhân viên phục vụ hành khách hàng hóa</v>
      </c>
      <c r="E157" s="32">
        <f>VLOOKUP(B157,RPT_LNS_LUONG_CHE_DO!$B$5:$CC$993,52,FALSE)</f>
        <v>6984000</v>
      </c>
      <c r="F157" s="32">
        <f>VLOOKUP(B157,RPT_LNS_LUONG_CHE_DO!$B$5:$CC$993,78,FALSE)</f>
        <v>0</v>
      </c>
      <c r="G157" s="43">
        <f>VLOOKUP(B157,RPT_PHU_CAP_TN!$B$5:$G$1000,6,FALSE)</f>
        <v>0</v>
      </c>
      <c r="H157" s="43">
        <f>ROUND(MIN((E157+F157+G157)/100,DM_TI_LE!$F$29/10),0)</f>
        <v>69840</v>
      </c>
    </row>
    <row r="158" spans="1:8" ht="12.75" x14ac:dyDescent="0.2">
      <c r="A158" s="49">
        <v>154</v>
      </c>
      <c r="B158" s="50">
        <f>GD_CHUNG!B158</f>
        <v>13672</v>
      </c>
      <c r="C158" s="51" t="str">
        <f>GD_CHUNG!C158</f>
        <v>Mai Thị Huyền Trang</v>
      </c>
      <c r="D158" s="51" t="str">
        <f>GD_CHUNG!D158</f>
        <v>Nhân viên phục vụ hành khách hàng hóa</v>
      </c>
      <c r="E158" s="32">
        <f>VLOOKUP(B158,RPT_LNS_LUONG_CHE_DO!$B$5:$CC$993,52,FALSE)</f>
        <v>6696000.0000000009</v>
      </c>
      <c r="F158" s="32">
        <f>VLOOKUP(B158,RPT_LNS_LUONG_CHE_DO!$B$5:$CC$993,78,FALSE)</f>
        <v>0</v>
      </c>
      <c r="G158" s="43">
        <f>VLOOKUP(B158,RPT_PHU_CAP_TN!$B$5:$G$1000,6,FALSE)</f>
        <v>0</v>
      </c>
      <c r="H158" s="43">
        <f>ROUND(MIN((E158+F158+G158)/100,DM_TI_LE!$F$29/10),0)</f>
        <v>66960</v>
      </c>
    </row>
    <row r="159" spans="1:8" ht="12.75" x14ac:dyDescent="0.2">
      <c r="A159" s="49">
        <v>155</v>
      </c>
      <c r="B159" s="50">
        <f>GD_CHUNG!B159</f>
        <v>13673</v>
      </c>
      <c r="C159" s="51" t="str">
        <f>GD_CHUNG!C159</f>
        <v>Đỗ Văn Thắng</v>
      </c>
      <c r="D159" s="51" t="str">
        <f>GD_CHUNG!D159</f>
        <v>Nhân viên phục vụ hành khách hàng hóa</v>
      </c>
      <c r="E159" s="32">
        <f>VLOOKUP(B159,RPT_LNS_LUONG_CHE_DO!$B$5:$CC$993,52,FALSE)</f>
        <v>6000000.0000000009</v>
      </c>
      <c r="F159" s="32">
        <f>VLOOKUP(B159,RPT_LNS_LUONG_CHE_DO!$B$5:$CC$993,78,FALSE)</f>
        <v>0</v>
      </c>
      <c r="G159" s="43">
        <f>VLOOKUP(B159,RPT_PHU_CAP_TN!$B$5:$G$1000,6,FALSE)</f>
        <v>0</v>
      </c>
      <c r="H159" s="43">
        <f>ROUND(MIN((E159+F159+G159)/100,DM_TI_LE!$F$29/10),0)</f>
        <v>60000</v>
      </c>
    </row>
    <row r="160" spans="1:8" ht="12.75" x14ac:dyDescent="0.2">
      <c r="A160" s="49">
        <v>156</v>
      </c>
      <c r="B160" s="50">
        <f>GD_CHUNG!B160</f>
        <v>10572</v>
      </c>
      <c r="C160" s="51" t="str">
        <f>GD_CHUNG!C160</f>
        <v>Võ Thị Hồng Minh</v>
      </c>
      <c r="D160" s="51" t="str">
        <f>GD_CHUNG!D160</f>
        <v>NV PVHK</v>
      </c>
      <c r="E160" s="32">
        <f>VLOOKUP(B160,RPT_LNS_LUONG_CHE_DO!$B$5:$CC$993,52,FALSE)</f>
        <v>9297450</v>
      </c>
      <c r="F160" s="32">
        <f>VLOOKUP(B160,RPT_LNS_LUONG_CHE_DO!$B$5:$CC$993,78,FALSE)</f>
        <v>0</v>
      </c>
      <c r="G160" s="43">
        <f>VLOOKUP(B160,RPT_PHU_CAP_TN!$B$5:$G$1000,6,FALSE)</f>
        <v>155000</v>
      </c>
      <c r="H160" s="43">
        <f>ROUND(MIN((E160+F160+G160)/100,DM_TI_LE!$F$29/10),0)</f>
        <v>94525</v>
      </c>
    </row>
    <row r="161" spans="1:8" ht="12.75" x14ac:dyDescent="0.2">
      <c r="A161" s="49">
        <v>157</v>
      </c>
      <c r="B161" s="50">
        <f>GD_CHUNG!B161</f>
        <v>10574</v>
      </c>
      <c r="C161" s="51" t="str">
        <f>GD_CHUNG!C161</f>
        <v>Nguyễn Thị Hồng Duyên</v>
      </c>
      <c r="D161" s="51" t="str">
        <f>GD_CHUNG!D161</f>
        <v>NV PVHK</v>
      </c>
      <c r="E161" s="32">
        <f>VLOOKUP(B161,RPT_LNS_LUONG_CHE_DO!$B$5:$CC$993,52,FALSE)</f>
        <v>9105750</v>
      </c>
      <c r="F161" s="32">
        <f>VLOOKUP(B161,RPT_LNS_LUONG_CHE_DO!$B$5:$CC$993,78,FALSE)</f>
        <v>0</v>
      </c>
      <c r="G161" s="43">
        <f>VLOOKUP(B161,RPT_PHU_CAP_TN!$B$5:$G$1000,6,FALSE)</f>
        <v>0</v>
      </c>
      <c r="H161" s="43">
        <f>ROUND(MIN((E161+F161+G161)/100,DM_TI_LE!$F$29/10),0)</f>
        <v>91058</v>
      </c>
    </row>
    <row r="162" spans="1:8" ht="12.75" x14ac:dyDescent="0.2">
      <c r="A162" s="49">
        <v>158</v>
      </c>
      <c r="B162" s="50">
        <f>GD_CHUNG!B162</f>
        <v>10575</v>
      </c>
      <c r="C162" s="51" t="str">
        <f>GD_CHUNG!C162</f>
        <v>Phan Thị Thu Hường</v>
      </c>
      <c r="D162" s="51" t="str">
        <f>GD_CHUNG!D162</f>
        <v>Phó đội trường</v>
      </c>
      <c r="E162" s="32">
        <f>VLOOKUP(B162,RPT_LNS_LUONG_CHE_DO!$B$5:$CC$993,52,FALSE)</f>
        <v>14715000</v>
      </c>
      <c r="F162" s="32">
        <f>VLOOKUP(B162,RPT_LNS_LUONG_CHE_DO!$B$5:$CC$993,78,FALSE)</f>
        <v>0</v>
      </c>
      <c r="G162" s="43">
        <f>VLOOKUP(B162,RPT_PHU_CAP_TN!$B$5:$G$1000,6,FALSE)</f>
        <v>0</v>
      </c>
      <c r="H162" s="43">
        <f>ROUND(MIN((E162+F162+G162)/100,DM_TI_LE!$F$29/10),0)</f>
        <v>115000</v>
      </c>
    </row>
    <row r="163" spans="1:8" ht="12.75" x14ac:dyDescent="0.2">
      <c r="A163" s="49">
        <v>159</v>
      </c>
      <c r="B163" s="50">
        <f>GD_CHUNG!B163</f>
        <v>10579</v>
      </c>
      <c r="C163" s="51" t="str">
        <f>GD_CHUNG!C163</f>
        <v>Tạ Thị Cẩm Vân</v>
      </c>
      <c r="D163" s="51" t="str">
        <f>GD_CHUNG!D163</f>
        <v>NV PVHK</v>
      </c>
      <c r="E163" s="32">
        <f>VLOOKUP(B163,RPT_LNS_LUONG_CHE_DO!$B$5:$CC$993,52,FALSE)</f>
        <v>2378499.9999999995</v>
      </c>
      <c r="F163" s="32">
        <f>VLOOKUP(B163,RPT_LNS_LUONG_CHE_DO!$B$5:$CC$993,78,FALSE)</f>
        <v>0</v>
      </c>
      <c r="G163" s="43">
        <f>VLOOKUP(B163,RPT_PHU_CAP_TN!$B$5:$G$1000,6,FALSE)</f>
        <v>0</v>
      </c>
      <c r="H163" s="43">
        <f>ROUND(MIN((E163+F163+G163)/100,DM_TI_LE!$F$29/10),0)</f>
        <v>23785</v>
      </c>
    </row>
    <row r="164" spans="1:8" ht="12.75" x14ac:dyDescent="0.2">
      <c r="A164" s="49">
        <v>160</v>
      </c>
      <c r="B164" s="50">
        <f>GD_CHUNG!B164</f>
        <v>10581</v>
      </c>
      <c r="C164" s="51" t="str">
        <f>GD_CHUNG!C164</f>
        <v>Nguyễn Thị Hoài</v>
      </c>
      <c r="D164" s="51" t="str">
        <f>GD_CHUNG!D164</f>
        <v>NV PVHK</v>
      </c>
      <c r="E164" s="32">
        <f>VLOOKUP(B164,RPT_LNS_LUONG_CHE_DO!$B$5:$CC$993,52,FALSE)</f>
        <v>8550000</v>
      </c>
      <c r="F164" s="32">
        <f>VLOOKUP(B164,RPT_LNS_LUONG_CHE_DO!$B$5:$CC$993,78,FALSE)</f>
        <v>0</v>
      </c>
      <c r="G164" s="43">
        <f>VLOOKUP(B164,RPT_PHU_CAP_TN!$B$5:$G$1000,6,FALSE)</f>
        <v>155000</v>
      </c>
      <c r="H164" s="43">
        <f>ROUND(MIN((E164+F164+G164)/100,DM_TI_LE!$F$29/10),0)</f>
        <v>87050</v>
      </c>
    </row>
    <row r="165" spans="1:8" ht="12.75" x14ac:dyDescent="0.2">
      <c r="A165" s="49">
        <v>161</v>
      </c>
      <c r="B165" s="50">
        <f>GD_CHUNG!B165</f>
        <v>10604</v>
      </c>
      <c r="C165" s="51" t="str">
        <f>GD_CHUNG!C165</f>
        <v>Nguyễn Thị Hồng</v>
      </c>
      <c r="D165" s="51" t="str">
        <f>GD_CHUNG!D165</f>
        <v>NV PVHK</v>
      </c>
      <c r="E165" s="32">
        <f>VLOOKUP(B165,RPT_LNS_LUONG_CHE_DO!$B$5:$CC$993,52,FALSE)</f>
        <v>7857000</v>
      </c>
      <c r="F165" s="32">
        <f>VLOOKUP(B165,RPT_LNS_LUONG_CHE_DO!$B$5:$CC$993,78,FALSE)</f>
        <v>0</v>
      </c>
      <c r="G165" s="43">
        <f>VLOOKUP(B165,RPT_PHU_CAP_TN!$B$5:$G$1000,6,FALSE)</f>
        <v>0</v>
      </c>
      <c r="H165" s="43">
        <f>ROUND(MIN((E165+F165+G165)/100,DM_TI_LE!$F$29/10),0)</f>
        <v>78570</v>
      </c>
    </row>
    <row r="166" spans="1:8" ht="12.75" x14ac:dyDescent="0.2">
      <c r="A166" s="49">
        <v>162</v>
      </c>
      <c r="B166" s="50">
        <f>GD_CHUNG!B166</f>
        <v>10605</v>
      </c>
      <c r="C166" s="51" t="str">
        <f>GD_CHUNG!C166</f>
        <v>Nguyễn Thị Thùy Dương</v>
      </c>
      <c r="D166" s="51" t="str">
        <f>GD_CHUNG!D166</f>
        <v>NV PVHK</v>
      </c>
      <c r="E166" s="32">
        <f>VLOOKUP(B166,RPT_LNS_LUONG_CHE_DO!$B$5:$CC$993,52,FALSE)</f>
        <v>0</v>
      </c>
      <c r="F166" s="32">
        <f>VLOOKUP(B166,RPT_LNS_LUONG_CHE_DO!$B$5:$CC$993,78,FALSE)</f>
        <v>0</v>
      </c>
      <c r="G166" s="43">
        <f>VLOOKUP(B166,RPT_PHU_CAP_TN!$B$5:$G$1000,6,FALSE)</f>
        <v>0</v>
      </c>
      <c r="H166" s="43">
        <f>ROUND(MIN((E166+F166+G166)/100,DM_TI_LE!$F$29/10),0)</f>
        <v>0</v>
      </c>
    </row>
    <row r="167" spans="1:8" ht="12.75" x14ac:dyDescent="0.2">
      <c r="A167" s="49">
        <v>163</v>
      </c>
      <c r="B167" s="50">
        <f>GD_CHUNG!B167</f>
        <v>10611</v>
      </c>
      <c r="C167" s="51" t="str">
        <f>GD_CHUNG!C167</f>
        <v>Hoàng Thị Huyền Diệu</v>
      </c>
      <c r="D167" s="51" t="str">
        <f>GD_CHUNG!D167</f>
        <v>NV PVHK</v>
      </c>
      <c r="E167" s="32">
        <f>VLOOKUP(B167,RPT_LNS_LUONG_CHE_DO!$B$5:$CC$993,52,FALSE)</f>
        <v>8147249.9999999991</v>
      </c>
      <c r="F167" s="32">
        <f>VLOOKUP(B167,RPT_LNS_LUONG_CHE_DO!$B$5:$CC$993,78,FALSE)</f>
        <v>0</v>
      </c>
      <c r="G167" s="43">
        <f>VLOOKUP(B167,RPT_PHU_CAP_TN!$B$5:$G$1000,6,FALSE)</f>
        <v>0</v>
      </c>
      <c r="H167" s="43">
        <f>ROUND(MIN((E167+F167+G167)/100,DM_TI_LE!$F$29/10),0)</f>
        <v>81473</v>
      </c>
    </row>
    <row r="168" spans="1:8" ht="12.75" x14ac:dyDescent="0.2">
      <c r="A168" s="49">
        <v>164</v>
      </c>
      <c r="B168" s="50">
        <f>GD_CHUNG!B168</f>
        <v>10612</v>
      </c>
      <c r="C168" s="51" t="str">
        <f>GD_CHUNG!C168</f>
        <v>Tạ Thị Phượng</v>
      </c>
      <c r="D168" s="51" t="str">
        <f>GD_CHUNG!D168</f>
        <v>NV PVHK</v>
      </c>
      <c r="E168" s="32">
        <f>VLOOKUP(B168,RPT_LNS_LUONG_CHE_DO!$B$5:$CC$993,52,FALSE)</f>
        <v>9497250</v>
      </c>
      <c r="F168" s="32">
        <f>VLOOKUP(B168,RPT_LNS_LUONG_CHE_DO!$B$5:$CC$993,78,FALSE)</f>
        <v>0</v>
      </c>
      <c r="G168" s="43">
        <f>VLOOKUP(B168,RPT_PHU_CAP_TN!$B$5:$G$1000,6,FALSE)</f>
        <v>155000</v>
      </c>
      <c r="H168" s="43">
        <f>ROUND(MIN((E168+F168+G168)/100,DM_TI_LE!$F$29/10),0)</f>
        <v>96523</v>
      </c>
    </row>
    <row r="169" spans="1:8" ht="12.75" x14ac:dyDescent="0.2">
      <c r="A169" s="49">
        <v>165</v>
      </c>
      <c r="B169" s="50">
        <f>GD_CHUNG!B169</f>
        <v>10613</v>
      </c>
      <c r="C169" s="51" t="str">
        <f>GD_CHUNG!C169</f>
        <v>Nguyễn Thị Hường</v>
      </c>
      <c r="D169" s="51" t="str">
        <f>GD_CHUNG!D169</f>
        <v>NV PVHK</v>
      </c>
      <c r="E169" s="32">
        <f>VLOOKUP(B169,RPT_LNS_LUONG_CHE_DO!$B$5:$CC$993,52,FALSE)</f>
        <v>9105750</v>
      </c>
      <c r="F169" s="32">
        <f>VLOOKUP(B169,RPT_LNS_LUONG_CHE_DO!$B$5:$CC$993,78,FALSE)</f>
        <v>0</v>
      </c>
      <c r="G169" s="43">
        <f>VLOOKUP(B169,RPT_PHU_CAP_TN!$B$5:$G$1000,6,FALSE)</f>
        <v>0</v>
      </c>
      <c r="H169" s="43">
        <f>ROUND(MIN((E169+F169+G169)/100,DM_TI_LE!$F$29/10),0)</f>
        <v>91058</v>
      </c>
    </row>
    <row r="170" spans="1:8" ht="12.75" x14ac:dyDescent="0.2">
      <c r="A170" s="49">
        <v>166</v>
      </c>
      <c r="B170" s="50">
        <f>GD_CHUNG!B170</f>
        <v>10616</v>
      </c>
      <c r="C170" s="51" t="str">
        <f>GD_CHUNG!C170</f>
        <v>Đỗ Thanh Thủy</v>
      </c>
      <c r="D170" s="51" t="str">
        <f>GD_CHUNG!D170</f>
        <v>NV PVHK</v>
      </c>
      <c r="E170" s="32">
        <f>VLOOKUP(B170,RPT_LNS_LUONG_CHE_DO!$B$5:$CC$993,52,FALSE)</f>
        <v>14715000</v>
      </c>
      <c r="F170" s="32">
        <f>VLOOKUP(B170,RPT_LNS_LUONG_CHE_DO!$B$5:$CC$993,78,FALSE)</f>
        <v>0</v>
      </c>
      <c r="G170" s="43">
        <f>VLOOKUP(B170,RPT_PHU_CAP_TN!$B$5:$G$1000,6,FALSE)</f>
        <v>0</v>
      </c>
      <c r="H170" s="43">
        <f>ROUND(MIN((E170+F170+G170)/100,DM_TI_LE!$F$29/10),0)</f>
        <v>115000</v>
      </c>
    </row>
    <row r="171" spans="1:8" ht="12.75" x14ac:dyDescent="0.2">
      <c r="A171" s="49">
        <v>167</v>
      </c>
      <c r="B171" s="50">
        <f>GD_CHUNG!B171</f>
        <v>10617</v>
      </c>
      <c r="C171" s="51" t="str">
        <f>GD_CHUNG!C171</f>
        <v>Ngô Thị Hường</v>
      </c>
      <c r="D171" s="51" t="str">
        <f>GD_CHUNG!D171</f>
        <v>NV PVHK</v>
      </c>
      <c r="E171" s="32">
        <f>VLOOKUP(B171,RPT_LNS_LUONG_CHE_DO!$B$5:$CC$993,52,FALSE)</f>
        <v>9585000</v>
      </c>
      <c r="F171" s="32">
        <f>VLOOKUP(B171,RPT_LNS_LUONG_CHE_DO!$B$5:$CC$993,78,FALSE)</f>
        <v>0</v>
      </c>
      <c r="G171" s="43">
        <f>VLOOKUP(B171,RPT_PHU_CAP_TN!$B$5:$G$1000,6,FALSE)</f>
        <v>155000</v>
      </c>
      <c r="H171" s="43">
        <f>ROUND(MIN((E171+F171+G171)/100,DM_TI_LE!$F$29/10),0)</f>
        <v>97400</v>
      </c>
    </row>
    <row r="172" spans="1:8" ht="12.75" x14ac:dyDescent="0.2">
      <c r="A172" s="49">
        <v>168</v>
      </c>
      <c r="B172" s="50">
        <f>GD_CHUNG!B172</f>
        <v>10627</v>
      </c>
      <c r="C172" s="51" t="str">
        <f>GD_CHUNG!C172</f>
        <v>Trần Thị Thu</v>
      </c>
      <c r="D172" s="51" t="str">
        <f>GD_CHUNG!D172</f>
        <v>NV PVHK</v>
      </c>
      <c r="E172" s="32">
        <f>VLOOKUP(B172,RPT_LNS_LUONG_CHE_DO!$B$5:$CC$993,52,FALSE)</f>
        <v>9044999.9999999981</v>
      </c>
      <c r="F172" s="32">
        <f>VLOOKUP(B172,RPT_LNS_LUONG_CHE_DO!$B$5:$CC$993,78,FALSE)</f>
        <v>0</v>
      </c>
      <c r="G172" s="43">
        <f>VLOOKUP(B172,RPT_PHU_CAP_TN!$B$5:$G$1000,6,FALSE)</f>
        <v>155000</v>
      </c>
      <c r="H172" s="43">
        <f>ROUND(MIN((E172+F172+G172)/100,DM_TI_LE!$F$29/10),0)</f>
        <v>92000</v>
      </c>
    </row>
    <row r="173" spans="1:8" ht="12.75" x14ac:dyDescent="0.2">
      <c r="A173" s="49">
        <v>169</v>
      </c>
      <c r="B173" s="50">
        <f>GD_CHUNG!B173</f>
        <v>11110</v>
      </c>
      <c r="C173" s="51" t="str">
        <f>GD_CHUNG!C173</f>
        <v>Đinh Thị Vân Anh</v>
      </c>
      <c r="D173" s="51" t="str">
        <f>GD_CHUNG!D173</f>
        <v>NV PVHK</v>
      </c>
      <c r="E173" s="32">
        <f>VLOOKUP(B173,RPT_LNS_LUONG_CHE_DO!$B$5:$CC$993,52,FALSE)</f>
        <v>8505000</v>
      </c>
      <c r="F173" s="32">
        <f>VLOOKUP(B173,RPT_LNS_LUONG_CHE_DO!$B$5:$CC$993,78,FALSE)</f>
        <v>0</v>
      </c>
      <c r="G173" s="43">
        <f>VLOOKUP(B173,RPT_PHU_CAP_TN!$B$5:$G$1000,6,FALSE)</f>
        <v>0</v>
      </c>
      <c r="H173" s="43">
        <f>ROUND(MIN((E173+F173+G173)/100,DM_TI_LE!$F$29/10),0)</f>
        <v>85050</v>
      </c>
    </row>
    <row r="174" spans="1:8" ht="12.75" x14ac:dyDescent="0.2">
      <c r="A174" s="49">
        <v>170</v>
      </c>
      <c r="B174" s="50">
        <f>GD_CHUNG!B174</f>
        <v>11113</v>
      </c>
      <c r="C174" s="51" t="str">
        <f>GD_CHUNG!C174</f>
        <v>Trịnh Thị Hạnh</v>
      </c>
      <c r="D174" s="51" t="str">
        <f>GD_CHUNG!D174</f>
        <v>NV PVHK</v>
      </c>
      <c r="E174" s="32">
        <f>VLOOKUP(B174,RPT_LNS_LUONG_CHE_DO!$B$5:$CC$993,52,FALSE)</f>
        <v>8100000</v>
      </c>
      <c r="F174" s="32">
        <f>VLOOKUP(B174,RPT_LNS_LUONG_CHE_DO!$B$5:$CC$993,78,FALSE)</f>
        <v>0</v>
      </c>
      <c r="G174" s="43">
        <f>VLOOKUP(B174,RPT_PHU_CAP_TN!$B$5:$G$1000,6,FALSE)</f>
        <v>0</v>
      </c>
      <c r="H174" s="43">
        <f>ROUND(MIN((E174+F174+G174)/100,DM_TI_LE!$F$29/10),0)</f>
        <v>81000</v>
      </c>
    </row>
    <row r="175" spans="1:8" ht="12.75" x14ac:dyDescent="0.2">
      <c r="A175" s="49">
        <v>171</v>
      </c>
      <c r="B175" s="50">
        <f>GD_CHUNG!B175</f>
        <v>11114</v>
      </c>
      <c r="C175" s="51" t="str">
        <f>GD_CHUNG!C175</f>
        <v>Đoàn Thu Hoa</v>
      </c>
      <c r="D175" s="51" t="str">
        <f>GD_CHUNG!D175</f>
        <v>NV PVHK</v>
      </c>
      <c r="E175" s="32">
        <f>VLOOKUP(B175,RPT_LNS_LUONG_CHE_DO!$B$5:$CC$993,52,FALSE)</f>
        <v>8550000</v>
      </c>
      <c r="F175" s="32">
        <f>VLOOKUP(B175,RPT_LNS_LUONG_CHE_DO!$B$5:$CC$993,78,FALSE)</f>
        <v>0</v>
      </c>
      <c r="G175" s="43">
        <f>VLOOKUP(B175,RPT_PHU_CAP_TN!$B$5:$G$1000,6,FALSE)</f>
        <v>155000</v>
      </c>
      <c r="H175" s="43">
        <f>ROUND(MIN((E175+F175+G175)/100,DM_TI_LE!$F$29/10),0)</f>
        <v>87050</v>
      </c>
    </row>
    <row r="176" spans="1:8" ht="12.75" x14ac:dyDescent="0.2">
      <c r="A176" s="49">
        <v>172</v>
      </c>
      <c r="B176" s="50">
        <f>GD_CHUNG!B176</f>
        <v>11115</v>
      </c>
      <c r="C176" s="51" t="str">
        <f>GD_CHUNG!C176</f>
        <v>Mai Thị Ngọc</v>
      </c>
      <c r="D176" s="51" t="str">
        <f>GD_CHUNG!D176</f>
        <v>NV PVHK</v>
      </c>
      <c r="E176" s="32">
        <f>VLOOKUP(B176,RPT_LNS_LUONG_CHE_DO!$B$5:$CC$993,52,FALSE)</f>
        <v>8100000</v>
      </c>
      <c r="F176" s="32">
        <f>VLOOKUP(B176,RPT_LNS_LUONG_CHE_DO!$B$5:$CC$993,78,FALSE)</f>
        <v>0</v>
      </c>
      <c r="G176" s="43">
        <f>VLOOKUP(B176,RPT_PHU_CAP_TN!$B$5:$G$1000,6,FALSE)</f>
        <v>0</v>
      </c>
      <c r="H176" s="43">
        <f>ROUND(MIN((E176+F176+G176)/100,DM_TI_LE!$F$29/10),0)</f>
        <v>81000</v>
      </c>
    </row>
    <row r="177" spans="1:8" ht="12.75" x14ac:dyDescent="0.2">
      <c r="A177" s="49">
        <v>173</v>
      </c>
      <c r="B177" s="50">
        <f>GD_CHUNG!B177</f>
        <v>11118</v>
      </c>
      <c r="C177" s="51" t="str">
        <f>GD_CHUNG!C177</f>
        <v>Lã Thị Thu Hương</v>
      </c>
      <c r="D177" s="51" t="str">
        <f>GD_CHUNG!D177</f>
        <v>NV PVHK</v>
      </c>
      <c r="E177" s="32">
        <f>VLOOKUP(B177,RPT_LNS_LUONG_CHE_DO!$B$5:$CC$993,52,FALSE)</f>
        <v>8550000</v>
      </c>
      <c r="F177" s="32">
        <f>VLOOKUP(B177,RPT_LNS_LUONG_CHE_DO!$B$5:$CC$993,78,FALSE)</f>
        <v>0</v>
      </c>
      <c r="G177" s="43">
        <f>VLOOKUP(B177,RPT_PHU_CAP_TN!$B$5:$G$1000,6,FALSE)</f>
        <v>0</v>
      </c>
      <c r="H177" s="43">
        <f>ROUND(MIN((E177+F177+G177)/100,DM_TI_LE!$F$29/10),0)</f>
        <v>85500</v>
      </c>
    </row>
    <row r="178" spans="1:8" ht="12.75" x14ac:dyDescent="0.2">
      <c r="A178" s="49">
        <v>174</v>
      </c>
      <c r="B178" s="50">
        <f>GD_CHUNG!B178</f>
        <v>11120</v>
      </c>
      <c r="C178" s="51" t="str">
        <f>GD_CHUNG!C178</f>
        <v>Đỗ Hương Trà</v>
      </c>
      <c r="D178" s="51" t="str">
        <f>GD_CHUNG!D178</f>
        <v>NV PVHK</v>
      </c>
      <c r="E178" s="32">
        <f>VLOOKUP(B178,RPT_LNS_LUONG_CHE_DO!$B$5:$CC$993,52,FALSE)</f>
        <v>7857000</v>
      </c>
      <c r="F178" s="32">
        <f>VLOOKUP(B178,RPT_LNS_LUONG_CHE_DO!$B$5:$CC$993,78,FALSE)</f>
        <v>0</v>
      </c>
      <c r="G178" s="43">
        <f>VLOOKUP(B178,RPT_PHU_CAP_TN!$B$5:$G$1000,6,FALSE)</f>
        <v>0</v>
      </c>
      <c r="H178" s="43">
        <f>ROUND(MIN((E178+F178+G178)/100,DM_TI_LE!$F$29/10),0)</f>
        <v>78570</v>
      </c>
    </row>
    <row r="179" spans="1:8" ht="12.75" x14ac:dyDescent="0.2">
      <c r="A179" s="49">
        <v>175</v>
      </c>
      <c r="B179" s="50">
        <f>GD_CHUNG!B179</f>
        <v>11121</v>
      </c>
      <c r="C179" s="51" t="str">
        <f>GD_CHUNG!C179</f>
        <v>Nguyễn Hiền Hạnh</v>
      </c>
      <c r="D179" s="51" t="str">
        <f>GD_CHUNG!D179</f>
        <v>NV PVHK</v>
      </c>
      <c r="E179" s="32">
        <f>VLOOKUP(B179,RPT_LNS_LUONG_CHE_DO!$B$5:$CC$993,52,FALSE)</f>
        <v>8550000</v>
      </c>
      <c r="F179" s="32">
        <f>VLOOKUP(B179,RPT_LNS_LUONG_CHE_DO!$B$5:$CC$993,78,FALSE)</f>
        <v>0</v>
      </c>
      <c r="G179" s="43">
        <f>VLOOKUP(B179,RPT_PHU_CAP_TN!$B$5:$G$1000,6,FALSE)</f>
        <v>155000</v>
      </c>
      <c r="H179" s="43">
        <f>ROUND(MIN((E179+F179+G179)/100,DM_TI_LE!$F$29/10),0)</f>
        <v>87050</v>
      </c>
    </row>
    <row r="180" spans="1:8" ht="12.75" x14ac:dyDescent="0.2">
      <c r="A180" s="49">
        <v>176</v>
      </c>
      <c r="B180" s="50">
        <f>GD_CHUNG!B180</f>
        <v>13753</v>
      </c>
      <c r="C180" s="51" t="str">
        <f>GD_CHUNG!C180</f>
        <v>Phan Thanh Hà</v>
      </c>
      <c r="D180" s="51" t="str">
        <f>GD_CHUNG!D180</f>
        <v>Nhân viên phục vụ hành khách</v>
      </c>
      <c r="E180" s="32">
        <f>VLOOKUP(B180,RPT_LNS_LUONG_CHE_DO!$B$5:$CC$993,52,FALSE)</f>
        <v>1866666.6666666665</v>
      </c>
      <c r="F180" s="32">
        <f>VLOOKUP(B180,RPT_LNS_LUONG_CHE_DO!$B$5:$CC$993,78,FALSE)</f>
        <v>0</v>
      </c>
      <c r="G180" s="43">
        <f>VLOOKUP(B180,RPT_PHU_CAP_TN!$B$5:$G$1000,6,FALSE)</f>
        <v>0</v>
      </c>
      <c r="H180" s="43">
        <f>ROUND(MIN((E180+F180+G180)/100,DM_TI_LE!$F$29/10),0)</f>
        <v>18667</v>
      </c>
    </row>
    <row r="181" spans="1:8" ht="12.75" x14ac:dyDescent="0.2">
      <c r="A181" s="49">
        <v>177</v>
      </c>
      <c r="B181" s="50">
        <f>GD_CHUNG!B181</f>
        <v>13758</v>
      </c>
      <c r="C181" s="51" t="str">
        <f>GD_CHUNG!C181</f>
        <v>Trần Vân Anh</v>
      </c>
      <c r="D181" s="51" t="str">
        <f>GD_CHUNG!D181</f>
        <v>Nhân viên phục vụ hành khách</v>
      </c>
      <c r="E181" s="32">
        <f>VLOOKUP(B181,RPT_LNS_LUONG_CHE_DO!$B$5:$CC$993,52,FALSE)</f>
        <v>1866666.6666666665</v>
      </c>
      <c r="F181" s="32">
        <f>VLOOKUP(B181,RPT_LNS_LUONG_CHE_DO!$B$5:$CC$993,78,FALSE)</f>
        <v>0</v>
      </c>
      <c r="G181" s="43">
        <f>VLOOKUP(B181,RPT_PHU_CAP_TN!$B$5:$G$1000,6,FALSE)</f>
        <v>0</v>
      </c>
      <c r="H181" s="43">
        <f>ROUND(MIN((E181+F181+G181)/100,DM_TI_LE!$F$29/10),0)</f>
        <v>18667</v>
      </c>
    </row>
    <row r="182" spans="1:8" ht="12.75" x14ac:dyDescent="0.2">
      <c r="A182" s="49">
        <v>178</v>
      </c>
      <c r="B182" s="50">
        <f>GD_CHUNG!B182</f>
        <v>13759</v>
      </c>
      <c r="C182" s="51" t="str">
        <f>GD_CHUNG!C182</f>
        <v>Nguyễn Thị Thanh Loan</v>
      </c>
      <c r="D182" s="51" t="str">
        <f>GD_CHUNG!D182</f>
        <v>Nhân viên phục vụ hành khách</v>
      </c>
      <c r="E182" s="32">
        <f>VLOOKUP(B182,RPT_LNS_LUONG_CHE_DO!$B$5:$CC$993,52,FALSE)</f>
        <v>1866666.6666666665</v>
      </c>
      <c r="F182" s="32">
        <f>VLOOKUP(B182,RPT_LNS_LUONG_CHE_DO!$B$5:$CC$993,78,FALSE)</f>
        <v>0</v>
      </c>
      <c r="G182" s="43">
        <f>VLOOKUP(B182,RPT_PHU_CAP_TN!$B$5:$G$1000,6,FALSE)</f>
        <v>0</v>
      </c>
      <c r="H182" s="43">
        <f>ROUND(MIN((E182+F182+G182)/100,DM_TI_LE!$F$29/10),0)</f>
        <v>18667</v>
      </c>
    </row>
    <row r="183" spans="1:8" ht="12.75" x14ac:dyDescent="0.2">
      <c r="A183" s="49">
        <v>179</v>
      </c>
      <c r="B183" s="50">
        <f>GD_CHUNG!B183</f>
        <v>13760</v>
      </c>
      <c r="C183" s="51" t="str">
        <f>GD_CHUNG!C183</f>
        <v>Trần Thùy Trang</v>
      </c>
      <c r="D183" s="51" t="str">
        <f>GD_CHUNG!D183</f>
        <v>Nhân viên phục vụ hành khách</v>
      </c>
      <c r="E183" s="32">
        <f>VLOOKUP(B183,RPT_LNS_LUONG_CHE_DO!$B$5:$CC$993,52,FALSE)</f>
        <v>1866666.6666666665</v>
      </c>
      <c r="F183" s="32">
        <f>VLOOKUP(B183,RPT_LNS_LUONG_CHE_DO!$B$5:$CC$993,78,FALSE)</f>
        <v>0</v>
      </c>
      <c r="G183" s="43">
        <f>VLOOKUP(B183,RPT_PHU_CAP_TN!$B$5:$G$1000,6,FALSE)</f>
        <v>0</v>
      </c>
      <c r="H183" s="43">
        <f>ROUND(MIN((E183+F183+G183)/100,DM_TI_LE!$F$29/10),0)</f>
        <v>18667</v>
      </c>
    </row>
    <row r="184" spans="1:8" ht="12.75" x14ac:dyDescent="0.2">
      <c r="A184" s="49">
        <v>180</v>
      </c>
      <c r="B184" s="50">
        <f>GD_CHUNG!B184</f>
        <v>13762</v>
      </c>
      <c r="C184" s="51" t="str">
        <f>GD_CHUNG!C184</f>
        <v>Bùi Thị Út</v>
      </c>
      <c r="D184" s="51" t="str">
        <f>GD_CHUNG!D184</f>
        <v>Nhân viên phục vụ hành khách</v>
      </c>
      <c r="E184" s="32">
        <f>VLOOKUP(B184,RPT_LNS_LUONG_CHE_DO!$B$5:$CC$993,52,FALSE)</f>
        <v>1866666.6666666665</v>
      </c>
      <c r="F184" s="32">
        <f>VLOOKUP(B184,RPT_LNS_LUONG_CHE_DO!$B$5:$CC$993,78,FALSE)</f>
        <v>0</v>
      </c>
      <c r="G184" s="43">
        <f>VLOOKUP(B184,RPT_PHU_CAP_TN!$B$5:$G$1000,6,FALSE)</f>
        <v>0</v>
      </c>
      <c r="H184" s="43">
        <f>ROUND(MIN((E184+F184+G184)/100,DM_TI_LE!$F$29/10),0)</f>
        <v>18667</v>
      </c>
    </row>
    <row r="185" spans="1:8" ht="12.75" x14ac:dyDescent="0.2">
      <c r="A185" s="49">
        <v>181</v>
      </c>
      <c r="B185" s="50">
        <f>GD_CHUNG!B185</f>
        <v>13763</v>
      </c>
      <c r="C185" s="51" t="str">
        <f>GD_CHUNG!C185</f>
        <v>Lê Mai Anh</v>
      </c>
      <c r="D185" s="51" t="str">
        <f>GD_CHUNG!D185</f>
        <v>Nhân viên phục vụ hành khách</v>
      </c>
      <c r="E185" s="32">
        <f>VLOOKUP(B185,RPT_LNS_LUONG_CHE_DO!$B$5:$CC$993,52,FALSE)</f>
        <v>1866666.6666666665</v>
      </c>
      <c r="F185" s="32">
        <f>VLOOKUP(B185,RPT_LNS_LUONG_CHE_DO!$B$5:$CC$993,78,FALSE)</f>
        <v>0</v>
      </c>
      <c r="G185" s="43">
        <f>VLOOKUP(B185,RPT_PHU_CAP_TN!$B$5:$G$1000,6,FALSE)</f>
        <v>0</v>
      </c>
      <c r="H185" s="43">
        <f>ROUND(MIN((E185+F185+G185)/100,DM_TI_LE!$F$29/10),0)</f>
        <v>18667</v>
      </c>
    </row>
    <row r="186" spans="1:8" ht="12.75" x14ac:dyDescent="0.2">
      <c r="A186" s="49">
        <v>182</v>
      </c>
      <c r="B186" s="50">
        <f>GD_CHUNG!B186</f>
        <v>13764</v>
      </c>
      <c r="C186" s="51" t="str">
        <f>GD_CHUNG!C186</f>
        <v>Đỗ Thị Ngọc Hà</v>
      </c>
      <c r="D186" s="51" t="str">
        <f>GD_CHUNG!D186</f>
        <v>Nhân viên phục vụ hành khách</v>
      </c>
      <c r="E186" s="32">
        <f>VLOOKUP(B186,RPT_LNS_LUONG_CHE_DO!$B$5:$CC$993,52,FALSE)</f>
        <v>1866666.6666666665</v>
      </c>
      <c r="F186" s="32">
        <f>VLOOKUP(B186,RPT_LNS_LUONG_CHE_DO!$B$5:$CC$993,78,FALSE)</f>
        <v>0</v>
      </c>
      <c r="G186" s="43">
        <f>VLOOKUP(B186,RPT_PHU_CAP_TN!$B$5:$G$1000,6,FALSE)</f>
        <v>0</v>
      </c>
      <c r="H186" s="43">
        <f>ROUND(MIN((E186+F186+G186)/100,DM_TI_LE!$F$29/10),0)</f>
        <v>18667</v>
      </c>
    </row>
    <row r="187" spans="1:8" ht="12.75" x14ac:dyDescent="0.2">
      <c r="A187" s="49">
        <v>183</v>
      </c>
      <c r="B187" s="50">
        <f>GD_CHUNG!B187</f>
        <v>13765</v>
      </c>
      <c r="C187" s="51" t="str">
        <f>GD_CHUNG!C187</f>
        <v>Phạm Tú Châu</v>
      </c>
      <c r="D187" s="51" t="str">
        <f>GD_CHUNG!D187</f>
        <v>Nhân viên phục vụ hành khách</v>
      </c>
      <c r="E187" s="32">
        <f>VLOOKUP(B187,RPT_LNS_LUONG_CHE_DO!$B$5:$CC$993,52,FALSE)</f>
        <v>1866666.6666666665</v>
      </c>
      <c r="F187" s="32">
        <f>VLOOKUP(B187,RPT_LNS_LUONG_CHE_DO!$B$5:$CC$993,78,FALSE)</f>
        <v>0</v>
      </c>
      <c r="G187" s="43">
        <f>VLOOKUP(B187,RPT_PHU_CAP_TN!$B$5:$G$1000,6,FALSE)</f>
        <v>0</v>
      </c>
      <c r="H187" s="43">
        <f>ROUND(MIN((E187+F187+G187)/100,DM_TI_LE!$F$29/10),0)</f>
        <v>18667</v>
      </c>
    </row>
    <row r="188" spans="1:8" ht="12.75" x14ac:dyDescent="0.2">
      <c r="A188" s="49">
        <v>184</v>
      </c>
      <c r="B188" s="50">
        <f>GD_CHUNG!B188</f>
        <v>13766</v>
      </c>
      <c r="C188" s="51" t="str">
        <f>GD_CHUNG!C188</f>
        <v>Nguyễn Thị Phương Dung</v>
      </c>
      <c r="D188" s="51" t="str">
        <f>GD_CHUNG!D188</f>
        <v>Nhân viên phục vụ hành khách</v>
      </c>
      <c r="E188" s="32">
        <f>VLOOKUP(B188,RPT_LNS_LUONG_CHE_DO!$B$5:$CC$993,52,FALSE)</f>
        <v>1866666.6666666665</v>
      </c>
      <c r="F188" s="32">
        <f>VLOOKUP(B188,RPT_LNS_LUONG_CHE_DO!$B$5:$CC$993,78,FALSE)</f>
        <v>0</v>
      </c>
      <c r="G188" s="43">
        <f>VLOOKUP(B188,RPT_PHU_CAP_TN!$B$5:$G$1000,6,FALSE)</f>
        <v>0</v>
      </c>
      <c r="H188" s="43">
        <f>ROUND(MIN((E188+F188+G188)/100,DM_TI_LE!$F$29/10),0)</f>
        <v>18667</v>
      </c>
    </row>
    <row r="189" spans="1:8" ht="12.75" x14ac:dyDescent="0.2">
      <c r="A189" s="49">
        <v>185</v>
      </c>
      <c r="B189" s="50">
        <f>GD_CHUNG!B189</f>
        <v>13767</v>
      </c>
      <c r="C189" s="51" t="str">
        <f>GD_CHUNG!C189</f>
        <v>Trần Thị Phương Anh</v>
      </c>
      <c r="D189" s="51" t="str">
        <f>GD_CHUNG!D189</f>
        <v>Nhân viên phục vụ hành khách</v>
      </c>
      <c r="E189" s="32">
        <f>VLOOKUP(B189,RPT_LNS_LUONG_CHE_DO!$B$5:$CC$993,52,FALSE)</f>
        <v>1866666.6666666665</v>
      </c>
      <c r="F189" s="32">
        <f>VLOOKUP(B189,RPT_LNS_LUONG_CHE_DO!$B$5:$CC$993,78,FALSE)</f>
        <v>0</v>
      </c>
      <c r="G189" s="43">
        <f>VLOOKUP(B189,RPT_PHU_CAP_TN!$B$5:$G$1000,6,FALSE)</f>
        <v>0</v>
      </c>
      <c r="H189" s="43">
        <f>ROUND(MIN((E189+F189+G189)/100,DM_TI_LE!$F$29/10),0)</f>
        <v>18667</v>
      </c>
    </row>
    <row r="190" spans="1:8" ht="12.75" x14ac:dyDescent="0.2">
      <c r="A190" s="49">
        <v>186</v>
      </c>
      <c r="B190" s="50">
        <f>GD_CHUNG!B190</f>
        <v>13769</v>
      </c>
      <c r="C190" s="51" t="str">
        <f>GD_CHUNG!C190</f>
        <v>Nguyễn Thị Hồng Thu</v>
      </c>
      <c r="D190" s="51" t="str">
        <f>GD_CHUNG!D190</f>
        <v>Nhân viên phục vụ hành khách</v>
      </c>
      <c r="E190" s="32">
        <f>VLOOKUP(B190,RPT_LNS_LUONG_CHE_DO!$B$5:$CC$993,52,FALSE)</f>
        <v>1866666.6666666665</v>
      </c>
      <c r="F190" s="32">
        <f>VLOOKUP(B190,RPT_LNS_LUONG_CHE_DO!$B$5:$CC$993,78,FALSE)</f>
        <v>0</v>
      </c>
      <c r="G190" s="43">
        <f>VLOOKUP(B190,RPT_PHU_CAP_TN!$B$5:$G$1000,6,FALSE)</f>
        <v>0</v>
      </c>
      <c r="H190" s="43">
        <f>ROUND(MIN((E190+F190+G190)/100,DM_TI_LE!$F$29/10),0)</f>
        <v>18667</v>
      </c>
    </row>
    <row r="191" spans="1:8" ht="12.75" x14ac:dyDescent="0.2">
      <c r="A191" s="49">
        <v>187</v>
      </c>
      <c r="B191" s="50">
        <f>GD_CHUNG!B191</f>
        <v>13770</v>
      </c>
      <c r="C191" s="51" t="str">
        <f>GD_CHUNG!C191</f>
        <v>Nguyễn Thị Thanh Phương</v>
      </c>
      <c r="D191" s="51" t="str">
        <f>GD_CHUNG!D191</f>
        <v>Nhân viên phục vụ hành khách</v>
      </c>
      <c r="E191" s="32">
        <f>VLOOKUP(B191,RPT_LNS_LUONG_CHE_DO!$B$5:$CC$993,52,FALSE)</f>
        <v>3173333.3333333335</v>
      </c>
      <c r="F191" s="32">
        <f>VLOOKUP(B191,RPT_LNS_LUONG_CHE_DO!$B$5:$CC$993,78,FALSE)</f>
        <v>0</v>
      </c>
      <c r="G191" s="43" t="e">
        <f>VLOOKUP(B191,RPT_PHU_CAP_TN!$B$5:$G$1000,6,FALSE)</f>
        <v>#REF!</v>
      </c>
      <c r="H191" s="43" t="e">
        <f>ROUND(MIN((E191+F191+G191)/100,DM_TI_LE!$F$29/10),0)</f>
        <v>#REF!</v>
      </c>
    </row>
    <row r="192" spans="1:8" ht="12.75" x14ac:dyDescent="0.2">
      <c r="A192" s="49">
        <v>188</v>
      </c>
      <c r="B192" s="50">
        <f>GD_CHUNG!B192</f>
        <v>13771</v>
      </c>
      <c r="C192" s="51" t="str">
        <f>GD_CHUNG!C192</f>
        <v>Nguyễn Thị Thoa</v>
      </c>
      <c r="D192" s="51" t="str">
        <f>GD_CHUNG!D192</f>
        <v>Nhân viên phục vụ hành khách</v>
      </c>
      <c r="E192" s="32">
        <f>VLOOKUP(B192,RPT_LNS_LUONG_CHE_DO!$B$5:$CC$993,52,FALSE)</f>
        <v>1866666.6666666665</v>
      </c>
      <c r="F192" s="32">
        <f>VLOOKUP(B192,RPT_LNS_LUONG_CHE_DO!$B$5:$CC$993,78,FALSE)</f>
        <v>0</v>
      </c>
      <c r="G192" s="43">
        <f>VLOOKUP(B192,RPT_PHU_CAP_TN!$B$5:$G$1000,6,FALSE)</f>
        <v>0</v>
      </c>
      <c r="H192" s="43">
        <f>ROUND(MIN((E192+F192+G192)/100,DM_TI_LE!$F$29/10),0)</f>
        <v>18667</v>
      </c>
    </row>
    <row r="193" spans="1:8" ht="12.75" x14ac:dyDescent="0.2">
      <c r="A193" s="49">
        <v>189</v>
      </c>
      <c r="B193" s="50">
        <f>GD_CHUNG!B193</f>
        <v>13772</v>
      </c>
      <c r="C193" s="51" t="str">
        <f>GD_CHUNG!C193</f>
        <v>Nguyễn Thị Thu Thủy</v>
      </c>
      <c r="D193" s="51" t="str">
        <f>GD_CHUNG!D193</f>
        <v>Nhân viên phục vụ hành khách</v>
      </c>
      <c r="E193" s="32">
        <f>VLOOKUP(B193,RPT_LNS_LUONG_CHE_DO!$B$5:$CC$993,52,FALSE)</f>
        <v>1866666.6666666665</v>
      </c>
      <c r="F193" s="32">
        <f>VLOOKUP(B193,RPT_LNS_LUONG_CHE_DO!$B$5:$CC$993,78,FALSE)</f>
        <v>0</v>
      </c>
      <c r="G193" s="43">
        <f>VLOOKUP(B193,RPT_PHU_CAP_TN!$B$5:$G$1000,6,FALSE)</f>
        <v>0</v>
      </c>
      <c r="H193" s="43">
        <f>ROUND(MIN((E193+F193+G193)/100,DM_TI_LE!$F$29/10),0)</f>
        <v>18667</v>
      </c>
    </row>
    <row r="194" spans="1:8" ht="12.75" x14ac:dyDescent="0.2">
      <c r="A194" s="49">
        <v>190</v>
      </c>
      <c r="B194" s="50">
        <f>GD_CHUNG!B194</f>
        <v>13773</v>
      </c>
      <c r="C194" s="51" t="str">
        <f>GD_CHUNG!C194</f>
        <v>Nguyễn Thị Trang</v>
      </c>
      <c r="D194" s="51" t="str">
        <f>GD_CHUNG!D194</f>
        <v>Nhân viên phục vụ hành khách</v>
      </c>
      <c r="E194" s="32">
        <f>VLOOKUP(B194,RPT_LNS_LUONG_CHE_DO!$B$5:$CC$993,52,FALSE)</f>
        <v>1866666.6666666665</v>
      </c>
      <c r="F194" s="32">
        <f>VLOOKUP(B194,RPT_LNS_LUONG_CHE_DO!$B$5:$CC$993,78,FALSE)</f>
        <v>0</v>
      </c>
      <c r="G194" s="43">
        <f>VLOOKUP(B194,RPT_PHU_CAP_TN!$B$5:$G$1000,6,FALSE)</f>
        <v>0</v>
      </c>
      <c r="H194" s="43">
        <f>ROUND(MIN((E194+F194+G194)/100,DM_TI_LE!$F$29/10),0)</f>
        <v>18667</v>
      </c>
    </row>
    <row r="195" spans="1:8" ht="12.75" x14ac:dyDescent="0.2">
      <c r="A195" s="49">
        <v>191</v>
      </c>
      <c r="B195" s="50">
        <f>GD_CHUNG!B195</f>
        <v>13774</v>
      </c>
      <c r="C195" s="51" t="str">
        <f>GD_CHUNG!C195</f>
        <v>Hoàng Thị Kiều Trang</v>
      </c>
      <c r="D195" s="51" t="str">
        <f>GD_CHUNG!D195</f>
        <v>Nhân viên phục vụ hành khách</v>
      </c>
      <c r="E195" s="32">
        <f>VLOOKUP(B195,RPT_LNS_LUONG_CHE_DO!$B$5:$CC$993,52,FALSE)</f>
        <v>1866666.6666666665</v>
      </c>
      <c r="F195" s="32">
        <f>VLOOKUP(B195,RPT_LNS_LUONG_CHE_DO!$B$5:$CC$993,78,FALSE)</f>
        <v>0</v>
      </c>
      <c r="G195" s="43">
        <f>VLOOKUP(B195,RPT_PHU_CAP_TN!$B$5:$G$1000,6,FALSE)</f>
        <v>0</v>
      </c>
      <c r="H195" s="43">
        <f>ROUND(MIN((E195+F195+G195)/100,DM_TI_LE!$F$29/10),0)</f>
        <v>18667</v>
      </c>
    </row>
    <row r="196" spans="1:8" ht="12.75" x14ac:dyDescent="0.2">
      <c r="A196" s="49">
        <v>192</v>
      </c>
      <c r="B196" s="50">
        <f>GD_CHUNG!B196</f>
        <v>13775</v>
      </c>
      <c r="C196" s="51" t="str">
        <f>GD_CHUNG!C196</f>
        <v>Ngô Thị Thơm</v>
      </c>
      <c r="D196" s="51" t="str">
        <f>GD_CHUNG!D196</f>
        <v>Nhân viên phục vụ hành khách</v>
      </c>
      <c r="E196" s="32">
        <f>VLOOKUP(B196,RPT_LNS_LUONG_CHE_DO!$B$5:$CC$993,52,FALSE)</f>
        <v>1866666.6666666665</v>
      </c>
      <c r="F196" s="32">
        <f>VLOOKUP(B196,RPT_LNS_LUONG_CHE_DO!$B$5:$CC$993,78,FALSE)</f>
        <v>0</v>
      </c>
      <c r="G196" s="43">
        <f>VLOOKUP(B196,RPT_PHU_CAP_TN!$B$5:$G$1000,6,FALSE)</f>
        <v>0</v>
      </c>
      <c r="H196" s="43">
        <f>ROUND(MIN((E196+F196+G196)/100,DM_TI_LE!$F$29/10),0)</f>
        <v>18667</v>
      </c>
    </row>
    <row r="197" spans="1:8" ht="12.75" x14ac:dyDescent="0.2">
      <c r="A197" s="49">
        <v>193</v>
      </c>
      <c r="B197" s="50">
        <f>GD_CHUNG!B197</f>
        <v>13776</v>
      </c>
      <c r="C197" s="51" t="str">
        <f>GD_CHUNG!C197</f>
        <v>Đặng Thị Thùy Dương</v>
      </c>
      <c r="D197" s="51" t="str">
        <f>GD_CHUNG!D197</f>
        <v>Nhân viên phục vụ hành khách</v>
      </c>
      <c r="E197" s="32">
        <f>VLOOKUP(B197,RPT_LNS_LUONG_CHE_DO!$B$5:$CC$993,52,FALSE)</f>
        <v>1866666.6666666665</v>
      </c>
      <c r="F197" s="32">
        <f>VLOOKUP(B197,RPT_LNS_LUONG_CHE_DO!$B$5:$CC$993,78,FALSE)</f>
        <v>0</v>
      </c>
      <c r="G197" s="43">
        <f>VLOOKUP(B197,RPT_PHU_CAP_TN!$B$5:$G$1000,6,FALSE)</f>
        <v>0</v>
      </c>
      <c r="H197" s="43">
        <f>ROUND(MIN((E197+F197+G197)/100,DM_TI_LE!$F$29/10),0)</f>
        <v>18667</v>
      </c>
    </row>
    <row r="198" spans="1:8" ht="12.75" x14ac:dyDescent="0.2">
      <c r="A198" s="49">
        <v>194</v>
      </c>
      <c r="B198" s="50">
        <f>GD_CHUNG!B198</f>
        <v>13778</v>
      </c>
      <c r="C198" s="51" t="str">
        <f>GD_CHUNG!C198</f>
        <v>Nguyễn Phương Cương</v>
      </c>
      <c r="D198" s="51" t="str">
        <f>GD_CHUNG!D198</f>
        <v>Nhân viên phục vụ hành khách</v>
      </c>
      <c r="E198" s="32">
        <f>VLOOKUP(B198,RPT_LNS_LUONG_CHE_DO!$B$5:$CC$993,52,FALSE)</f>
        <v>1866666.6666666665</v>
      </c>
      <c r="F198" s="32">
        <f>VLOOKUP(B198,RPT_LNS_LUONG_CHE_DO!$B$5:$CC$993,78,FALSE)</f>
        <v>0</v>
      </c>
      <c r="G198" s="43">
        <f>VLOOKUP(B198,RPT_PHU_CAP_TN!$B$5:$G$1000,6,FALSE)</f>
        <v>0</v>
      </c>
      <c r="H198" s="43">
        <f>ROUND(MIN((E198+F198+G198)/100,DM_TI_LE!$F$29/10),0)</f>
        <v>18667</v>
      </c>
    </row>
    <row r="199" spans="1:8" ht="12.75" x14ac:dyDescent="0.2">
      <c r="A199" s="49">
        <v>195</v>
      </c>
      <c r="B199" s="50">
        <f>GD_CHUNG!B199</f>
        <v>13779</v>
      </c>
      <c r="C199" s="51" t="str">
        <f>GD_CHUNG!C199</f>
        <v>Lê Hoàng Gia</v>
      </c>
      <c r="D199" s="51" t="str">
        <f>GD_CHUNG!D199</f>
        <v>Nhân viên phục vụ hành khách</v>
      </c>
      <c r="E199" s="32">
        <f>VLOOKUP(B199,RPT_LNS_LUONG_CHE_DO!$B$5:$CC$993,52,FALSE)</f>
        <v>1866666.6666666665</v>
      </c>
      <c r="F199" s="32">
        <f>VLOOKUP(B199,RPT_LNS_LUONG_CHE_DO!$B$5:$CC$993,78,FALSE)</f>
        <v>0</v>
      </c>
      <c r="G199" s="43">
        <f>VLOOKUP(B199,RPT_PHU_CAP_TN!$B$5:$G$1000,6,FALSE)</f>
        <v>0</v>
      </c>
      <c r="H199" s="43">
        <f>ROUND(MIN((E199+F199+G199)/100,DM_TI_LE!$F$29/10),0)</f>
        <v>18667</v>
      </c>
    </row>
    <row r="200" spans="1:8" ht="12.75" x14ac:dyDescent="0.2">
      <c r="A200" s="49">
        <v>196</v>
      </c>
      <c r="B200" s="50">
        <f>GD_CHUNG!B200</f>
        <v>13780</v>
      </c>
      <c r="C200" s="51" t="str">
        <f>GD_CHUNG!C200</f>
        <v>Nguyễn Quang Hà Sơn</v>
      </c>
      <c r="D200" s="51" t="str">
        <f>GD_CHUNG!D200</f>
        <v>Nhân viên phục vụ hành khách</v>
      </c>
      <c r="E200" s="32">
        <f>VLOOKUP(B200,RPT_LNS_LUONG_CHE_DO!$B$5:$CC$993,52,FALSE)</f>
        <v>1866666.6666666665</v>
      </c>
      <c r="F200" s="32">
        <f>VLOOKUP(B200,RPT_LNS_LUONG_CHE_DO!$B$5:$CC$993,78,FALSE)</f>
        <v>0</v>
      </c>
      <c r="G200" s="43">
        <f>VLOOKUP(B200,RPT_PHU_CAP_TN!$B$5:$G$1000,6,FALSE)</f>
        <v>0</v>
      </c>
      <c r="H200" s="43">
        <f>ROUND(MIN((E200+F200+G200)/100,DM_TI_LE!$F$29/10),0)</f>
        <v>18667</v>
      </c>
    </row>
    <row r="201" spans="1:8" ht="12.75" x14ac:dyDescent="0.2">
      <c r="A201" s="49">
        <v>197</v>
      </c>
      <c r="B201" s="50">
        <f>GD_CHUNG!B201</f>
        <v>13781</v>
      </c>
      <c r="C201" s="51" t="str">
        <f>GD_CHUNG!C201</f>
        <v>Bùi Anh Tuấn</v>
      </c>
      <c r="D201" s="51" t="str">
        <f>GD_CHUNG!D201</f>
        <v>Nhân viên phục vụ hành khách</v>
      </c>
      <c r="E201" s="32">
        <f>VLOOKUP(B201,RPT_LNS_LUONG_CHE_DO!$B$5:$CC$993,52,FALSE)</f>
        <v>1866666.6666666665</v>
      </c>
      <c r="F201" s="32">
        <f>VLOOKUP(B201,RPT_LNS_LUONG_CHE_DO!$B$5:$CC$993,78,FALSE)</f>
        <v>0</v>
      </c>
      <c r="G201" s="43">
        <f>VLOOKUP(B201,RPT_PHU_CAP_TN!$B$5:$G$1000,6,FALSE)</f>
        <v>0</v>
      </c>
      <c r="H201" s="43">
        <f>ROUND(MIN((E201+F201+G201)/100,DM_TI_LE!$F$29/10),0)</f>
        <v>18667</v>
      </c>
    </row>
    <row r="202" spans="1:8" ht="12.75" x14ac:dyDescent="0.2">
      <c r="A202" s="49">
        <v>198</v>
      </c>
      <c r="B202" s="50">
        <f>GD_CHUNG!B202</f>
        <v>13782</v>
      </c>
      <c r="C202" s="51" t="str">
        <f>GD_CHUNG!C202</f>
        <v>Hoàng Thanh Tùng</v>
      </c>
      <c r="D202" s="51" t="str">
        <f>GD_CHUNG!D202</f>
        <v>Nhân viên phục vụ hành khách</v>
      </c>
      <c r="E202" s="32">
        <f>VLOOKUP(B202,RPT_LNS_LUONG_CHE_DO!$B$5:$CC$993,52,FALSE)</f>
        <v>1866666.6666666665</v>
      </c>
      <c r="F202" s="32">
        <f>VLOOKUP(B202,RPT_LNS_LUONG_CHE_DO!$B$5:$CC$993,78,FALSE)</f>
        <v>0</v>
      </c>
      <c r="G202" s="43">
        <f>VLOOKUP(B202,RPT_PHU_CAP_TN!$B$5:$G$1000,6,FALSE)</f>
        <v>0</v>
      </c>
      <c r="H202" s="43">
        <f>ROUND(MIN((E202+F202+G202)/100,DM_TI_LE!$F$29/10),0)</f>
        <v>18667</v>
      </c>
    </row>
    <row r="203" spans="1:8" ht="12.75" x14ac:dyDescent="0.2">
      <c r="A203" s="49">
        <v>199</v>
      </c>
      <c r="B203" s="50">
        <f>GD_CHUNG!B203</f>
        <v>13784</v>
      </c>
      <c r="C203" s="51" t="str">
        <f>GD_CHUNG!C203</f>
        <v>Đoàn Duy Anh</v>
      </c>
      <c r="D203" s="51" t="str">
        <f>GD_CHUNG!D203</f>
        <v>Nhân viên phục vụ hành khách</v>
      </c>
      <c r="E203" s="32">
        <f>VLOOKUP(B203,RPT_LNS_LUONG_CHE_DO!$B$5:$CC$993,52,FALSE)</f>
        <v>1866666.6666666665</v>
      </c>
      <c r="F203" s="32">
        <f>VLOOKUP(B203,RPT_LNS_LUONG_CHE_DO!$B$5:$CC$993,78,FALSE)</f>
        <v>0</v>
      </c>
      <c r="G203" s="43">
        <f>VLOOKUP(B203,RPT_PHU_CAP_TN!$B$5:$G$1000,6,FALSE)</f>
        <v>0</v>
      </c>
      <c r="H203" s="43">
        <f>ROUND(MIN((E203+F203+G203)/100,DM_TI_LE!$F$29/10),0)</f>
        <v>18667</v>
      </c>
    </row>
    <row r="204" spans="1:8" ht="12.75" x14ac:dyDescent="0.2">
      <c r="A204" s="49">
        <v>200</v>
      </c>
      <c r="B204" s="50">
        <f>GD_CHUNG!B204</f>
        <v>13754</v>
      </c>
      <c r="C204" s="51" t="str">
        <f>GD_CHUNG!C204</f>
        <v>Đinh Kiều Trang</v>
      </c>
      <c r="D204" s="51" t="str">
        <f>GD_CHUNG!D204</f>
        <v>Nhân viên phục vụ hành khách</v>
      </c>
      <c r="E204" s="32">
        <f>VLOOKUP(B204,RPT_LNS_LUONG_CHE_DO!$B$5:$CC$993,52,FALSE)</f>
        <v>1866666.6666666665</v>
      </c>
      <c r="F204" s="32">
        <f>VLOOKUP(B204,RPT_LNS_LUONG_CHE_DO!$B$5:$CC$993,78,FALSE)</f>
        <v>0</v>
      </c>
      <c r="G204" s="43">
        <f>VLOOKUP(B204,RPT_PHU_CAP_TN!$B$5:$G$1000,6,FALSE)</f>
        <v>0</v>
      </c>
      <c r="H204" s="43">
        <f>ROUND(MIN((E204+F204+G204)/100,DM_TI_LE!$F$29/10),0)</f>
        <v>18667</v>
      </c>
    </row>
    <row r="205" spans="1:8" ht="12.75" x14ac:dyDescent="0.2">
      <c r="A205" s="49">
        <v>201</v>
      </c>
      <c r="B205" s="50">
        <f>GD_CHUNG!B205</f>
        <v>13756</v>
      </c>
      <c r="C205" s="51" t="str">
        <f>GD_CHUNG!C205</f>
        <v>Nguyễn Thị Diệu Hoa</v>
      </c>
      <c r="D205" s="51" t="str">
        <f>GD_CHUNG!D205</f>
        <v>Nhân viên phục vụ hành khách</v>
      </c>
      <c r="E205" s="32">
        <f>VLOOKUP(B205,RPT_LNS_LUONG_CHE_DO!$B$5:$CC$993,52,FALSE)</f>
        <v>1866666.6666666665</v>
      </c>
      <c r="F205" s="32">
        <f>VLOOKUP(B205,RPT_LNS_LUONG_CHE_DO!$B$5:$CC$993,78,FALSE)</f>
        <v>0</v>
      </c>
      <c r="G205" s="43">
        <f>VLOOKUP(B205,RPT_PHU_CAP_TN!$B$5:$G$1000,6,FALSE)</f>
        <v>0</v>
      </c>
      <c r="H205" s="43">
        <f>ROUND(MIN((E205+F205+G205)/100,DM_TI_LE!$F$29/10),0)</f>
        <v>18667</v>
      </c>
    </row>
    <row r="206" spans="1:8" ht="12.75" x14ac:dyDescent="0.2">
      <c r="A206" s="49">
        <v>202</v>
      </c>
      <c r="B206" s="50">
        <f>GD_CHUNG!B206</f>
        <v>13757</v>
      </c>
      <c r="C206" s="51" t="str">
        <f>GD_CHUNG!C206</f>
        <v>Trần Thanh Trang</v>
      </c>
      <c r="D206" s="51" t="str">
        <f>GD_CHUNG!D206</f>
        <v>Nhân viên phục vụ hành khách</v>
      </c>
      <c r="E206" s="32">
        <f>VLOOKUP(B206,RPT_LNS_LUONG_CHE_DO!$B$5:$CC$993,52,FALSE)</f>
        <v>1866666.6666666665</v>
      </c>
      <c r="F206" s="32">
        <f>VLOOKUP(B206,RPT_LNS_LUONG_CHE_DO!$B$5:$CC$993,78,FALSE)</f>
        <v>0</v>
      </c>
      <c r="G206" s="43">
        <f>VLOOKUP(B206,RPT_PHU_CAP_TN!$B$5:$G$1000,6,FALSE)</f>
        <v>0</v>
      </c>
      <c r="H206" s="43">
        <f>ROUND(MIN((E206+F206+G206)/100,DM_TI_LE!$F$29/10),0)</f>
        <v>18667</v>
      </c>
    </row>
    <row r="207" spans="1:8" ht="12.75" x14ac:dyDescent="0.2">
      <c r="A207" s="49">
        <v>203</v>
      </c>
      <c r="B207" s="50">
        <f>GD_CHUNG!B207</f>
        <v>13768</v>
      </c>
      <c r="C207" s="51" t="str">
        <f>GD_CHUNG!C207</f>
        <v>Mạc Thị Thùy Dương</v>
      </c>
      <c r="D207" s="51" t="str">
        <f>GD_CHUNG!D207</f>
        <v>Nhân viên phục vụ hành khách</v>
      </c>
      <c r="E207" s="32">
        <f>VLOOKUP(B207,RPT_LNS_LUONG_CHE_DO!$B$5:$CC$993,52,FALSE)</f>
        <v>1866666.6666666665</v>
      </c>
      <c r="F207" s="32">
        <f>VLOOKUP(B207,RPT_LNS_LUONG_CHE_DO!$B$5:$CC$993,78,FALSE)</f>
        <v>0</v>
      </c>
      <c r="G207" s="43">
        <f>VLOOKUP(B207,RPT_PHU_CAP_TN!$B$5:$G$1000,6,FALSE)</f>
        <v>0</v>
      </c>
      <c r="H207" s="43">
        <f>ROUND(MIN((E207+F207+G207)/100,DM_TI_LE!$F$29/10),0)</f>
        <v>18667</v>
      </c>
    </row>
    <row r="208" spans="1:8" ht="12.75" x14ac:dyDescent="0.2">
      <c r="A208" s="49">
        <v>204</v>
      </c>
      <c r="B208" s="50">
        <f>GD_CHUNG!B208</f>
        <v>201505</v>
      </c>
      <c r="C208" s="51" t="str">
        <f>GD_CHUNG!C208</f>
        <v>Nguyễn Văn Lập</v>
      </c>
      <c r="D208" s="51" t="str">
        <f>GD_CHUNG!D208</f>
        <v>Nhân viên phục vụ hành khách</v>
      </c>
      <c r="E208" s="32">
        <f>VLOOKUP(B208,RPT_LNS_LUONG_CHE_DO!$B$5:$CC$993,52,FALSE)</f>
        <v>1866666.6666666665</v>
      </c>
      <c r="F208" s="32">
        <f>VLOOKUP(B208,RPT_LNS_LUONG_CHE_DO!$B$5:$CC$993,78,FALSE)</f>
        <v>0</v>
      </c>
      <c r="G208" s="43">
        <f>VLOOKUP(B208,RPT_PHU_CAP_TN!$B$5:$G$1000,6,FALSE)</f>
        <v>0</v>
      </c>
      <c r="H208" s="43">
        <f>ROUND(MIN((E208+F208+G208)/100,DM_TI_LE!$F$29/10),0)</f>
        <v>18667</v>
      </c>
    </row>
    <row r="209" spans="1:8" ht="12.75" x14ac:dyDescent="0.2">
      <c r="A209" s="49">
        <v>205</v>
      </c>
      <c r="B209" s="50">
        <f>GD_CHUNG!B209</f>
        <v>201506</v>
      </c>
      <c r="C209" s="51" t="str">
        <f>GD_CHUNG!C209</f>
        <v>Đặng Thị Hằng Linh</v>
      </c>
      <c r="D209" s="51" t="str">
        <f>GD_CHUNG!D209</f>
        <v>Nhân viên phục vụ hành khách</v>
      </c>
      <c r="E209" s="32">
        <f>VLOOKUP(B209,RPT_LNS_LUONG_CHE_DO!$B$5:$CC$993,52,FALSE)</f>
        <v>1866666.6666666665</v>
      </c>
      <c r="F209" s="32">
        <f>VLOOKUP(B209,RPT_LNS_LUONG_CHE_DO!$B$5:$CC$993,78,FALSE)</f>
        <v>0</v>
      </c>
      <c r="G209" s="43">
        <f>VLOOKUP(B209,RPT_PHU_CAP_TN!$B$5:$G$1000,6,FALSE)</f>
        <v>0</v>
      </c>
      <c r="H209" s="43">
        <f>ROUND(MIN((E209+F209+G209)/100,DM_TI_LE!$F$29/10),0)</f>
        <v>18667</v>
      </c>
    </row>
    <row r="210" spans="1:8" ht="12.75" x14ac:dyDescent="0.2">
      <c r="A210" s="49">
        <v>206</v>
      </c>
      <c r="B210" s="50">
        <f>GD_CHUNG!B210</f>
        <v>201507</v>
      </c>
      <c r="C210" s="51" t="str">
        <f>GD_CHUNG!C210</f>
        <v>Hà Ngọc Bích</v>
      </c>
      <c r="D210" s="51" t="str">
        <f>GD_CHUNG!D210</f>
        <v>Nhân viên phục vụ hành khách</v>
      </c>
      <c r="E210" s="32">
        <f>VLOOKUP(B210,RPT_LNS_LUONG_CHE_DO!$B$5:$CC$993,52,FALSE)</f>
        <v>1866666.6666666665</v>
      </c>
      <c r="F210" s="32">
        <f>VLOOKUP(B210,RPT_LNS_LUONG_CHE_DO!$B$5:$CC$993,78,FALSE)</f>
        <v>0</v>
      </c>
      <c r="G210" s="43">
        <f>VLOOKUP(B210,RPT_PHU_CAP_TN!$B$5:$G$1000,6,FALSE)</f>
        <v>0</v>
      </c>
      <c r="H210" s="43">
        <f>ROUND(MIN((E210+F210+G210)/100,DM_TI_LE!$F$29/10),0)</f>
        <v>18667</v>
      </c>
    </row>
    <row r="211" spans="1:8" ht="12.75" x14ac:dyDescent="0.2">
      <c r="A211" s="49">
        <v>207</v>
      </c>
      <c r="B211" s="50">
        <f>GD_CHUNG!B211</f>
        <v>201508</v>
      </c>
      <c r="C211" s="51" t="str">
        <f>GD_CHUNG!C211</f>
        <v>Nguyễn Minh Đức</v>
      </c>
      <c r="D211" s="51" t="str">
        <f>GD_CHUNG!D211</f>
        <v>Nhân viên phục vụ hành khách</v>
      </c>
      <c r="E211" s="32">
        <f>VLOOKUP(B211,RPT_LNS_LUONG_CHE_DO!$B$5:$CC$993,52,FALSE)</f>
        <v>1866666.6666666665</v>
      </c>
      <c r="F211" s="32">
        <f>VLOOKUP(B211,RPT_LNS_LUONG_CHE_DO!$B$5:$CC$993,78,FALSE)</f>
        <v>0</v>
      </c>
      <c r="G211" s="43">
        <f>VLOOKUP(B211,RPT_PHU_CAP_TN!$B$5:$G$1000,6,FALSE)</f>
        <v>0</v>
      </c>
      <c r="H211" s="43">
        <f>ROUND(MIN((E211+F211+G211)/100,DM_TI_LE!$F$29/10),0)</f>
        <v>18667</v>
      </c>
    </row>
    <row r="212" spans="1:8" ht="12.75" x14ac:dyDescent="0.2">
      <c r="A212" s="49">
        <v>208</v>
      </c>
      <c r="B212" s="50">
        <f>GD_CHUNG!B212</f>
        <v>201509</v>
      </c>
      <c r="C212" s="51" t="str">
        <f>GD_CHUNG!C212</f>
        <v>Trần Hữu Dũng</v>
      </c>
      <c r="D212" s="51" t="str">
        <f>GD_CHUNG!D212</f>
        <v>Nhân viên phục vụ hành khách</v>
      </c>
      <c r="E212" s="32">
        <f>VLOOKUP(B212,RPT_LNS_LUONG_CHE_DO!$B$5:$CC$993,52,FALSE)</f>
        <v>1866666.6666666665</v>
      </c>
      <c r="F212" s="32">
        <f>VLOOKUP(B212,RPT_LNS_LUONG_CHE_DO!$B$5:$CC$993,78,FALSE)</f>
        <v>0</v>
      </c>
      <c r="G212" s="43">
        <f>VLOOKUP(B212,RPT_PHU_CAP_TN!$B$5:$G$1000,6,FALSE)</f>
        <v>0</v>
      </c>
      <c r="H212" s="43">
        <f>ROUND(MIN((E212+F212+G212)/100,DM_TI_LE!$F$29/10),0)</f>
        <v>18667</v>
      </c>
    </row>
    <row r="213" spans="1:8" ht="12.75" x14ac:dyDescent="0.2">
      <c r="A213" s="49">
        <v>209</v>
      </c>
      <c r="B213" s="50">
        <f>GD_CHUNG!B213</f>
        <v>201510</v>
      </c>
      <c r="C213" s="51" t="str">
        <f>GD_CHUNG!C213</f>
        <v>Lương Quốc Chính</v>
      </c>
      <c r="D213" s="51" t="str">
        <f>GD_CHUNG!D213</f>
        <v>Nhân viên phục vụ hành khách</v>
      </c>
      <c r="E213" s="32">
        <f>VLOOKUP(B213,RPT_LNS_LUONG_CHE_DO!$B$5:$CC$993,52,FALSE)</f>
        <v>1866666.6666666665</v>
      </c>
      <c r="F213" s="32">
        <f>VLOOKUP(B213,RPT_LNS_LUONG_CHE_DO!$B$5:$CC$993,78,FALSE)</f>
        <v>0</v>
      </c>
      <c r="G213" s="43">
        <f>VLOOKUP(B213,RPT_PHU_CAP_TN!$B$5:$G$1000,6,FALSE)</f>
        <v>0</v>
      </c>
      <c r="H213" s="43">
        <f>ROUND(MIN((E213+F213+G213)/100,DM_TI_LE!$F$29/10),0)</f>
        <v>18667</v>
      </c>
    </row>
    <row r="214" spans="1:8" ht="12.75" x14ac:dyDescent="0.2">
      <c r="A214" s="49">
        <v>210</v>
      </c>
      <c r="B214" s="50">
        <f>GD_CHUNG!B214</f>
        <v>201511</v>
      </c>
      <c r="C214" s="51" t="str">
        <f>GD_CHUNG!C214</f>
        <v>Trần Thị Nga</v>
      </c>
      <c r="D214" s="51" t="str">
        <f>GD_CHUNG!D214</f>
        <v>Nhân viên phục vụ hành khách</v>
      </c>
      <c r="E214" s="32">
        <f>VLOOKUP(B214,RPT_LNS_LUONG_CHE_DO!$B$5:$CC$993,52,FALSE)</f>
        <v>1866666.6666666665</v>
      </c>
      <c r="F214" s="32">
        <f>VLOOKUP(B214,RPT_LNS_LUONG_CHE_DO!$B$5:$CC$993,78,FALSE)</f>
        <v>0</v>
      </c>
      <c r="G214" s="43">
        <f>VLOOKUP(B214,RPT_PHU_CAP_TN!$B$5:$G$1000,6,FALSE)</f>
        <v>0</v>
      </c>
      <c r="H214" s="43">
        <f>ROUND(MIN((E214+F214+G214)/100,DM_TI_LE!$F$29/10),0)</f>
        <v>18667</v>
      </c>
    </row>
    <row r="215" spans="1:8" ht="12.75" x14ac:dyDescent="0.2">
      <c r="A215" s="49">
        <v>211</v>
      </c>
      <c r="B215" s="50">
        <f>GD_CHUNG!B215</f>
        <v>201512</v>
      </c>
      <c r="C215" s="51" t="str">
        <f>GD_CHUNG!C215</f>
        <v>Nguyễn Kim Phượng</v>
      </c>
      <c r="D215" s="51" t="str">
        <f>GD_CHUNG!D215</f>
        <v>Nhân viên phục vụ hành khách</v>
      </c>
      <c r="E215" s="32">
        <f>VLOOKUP(B215,RPT_LNS_LUONG_CHE_DO!$B$5:$CC$993,52,FALSE)</f>
        <v>1866666.6666666665</v>
      </c>
      <c r="F215" s="32">
        <f>VLOOKUP(B215,RPT_LNS_LUONG_CHE_DO!$B$5:$CC$993,78,FALSE)</f>
        <v>0</v>
      </c>
      <c r="G215" s="43">
        <f>VLOOKUP(B215,RPT_PHU_CAP_TN!$B$5:$G$1000,6,FALSE)</f>
        <v>0</v>
      </c>
      <c r="H215" s="43">
        <f>ROUND(MIN((E215+F215+G215)/100,DM_TI_LE!$F$29/10),0)</f>
        <v>18667</v>
      </c>
    </row>
    <row r="216" spans="1:8" ht="12.75" x14ac:dyDescent="0.2">
      <c r="A216" s="49">
        <v>212</v>
      </c>
      <c r="B216" s="50">
        <f>GD_CHUNG!B216</f>
        <v>201513</v>
      </c>
      <c r="C216" s="51" t="str">
        <f>GD_CHUNG!C216</f>
        <v>Bùi Thị Minh Hạnh</v>
      </c>
      <c r="D216" s="51" t="str">
        <f>GD_CHUNG!D216</f>
        <v>Nhân viên phục vụ hành khách</v>
      </c>
      <c r="E216" s="32">
        <f>VLOOKUP(B216,RPT_LNS_LUONG_CHE_DO!$B$5:$CC$993,52,FALSE)</f>
        <v>1866666.6666666665</v>
      </c>
      <c r="F216" s="32">
        <f>VLOOKUP(B216,RPT_LNS_LUONG_CHE_DO!$B$5:$CC$993,78,FALSE)</f>
        <v>0</v>
      </c>
      <c r="G216" s="43">
        <f>VLOOKUP(B216,RPT_PHU_CAP_TN!$B$5:$G$1000,6,FALSE)</f>
        <v>0</v>
      </c>
      <c r="H216" s="43">
        <f>ROUND(MIN((E216+F216+G216)/100,DM_TI_LE!$F$29/10),0)</f>
        <v>18667</v>
      </c>
    </row>
    <row r="217" spans="1:8" ht="12.75" x14ac:dyDescent="0.2">
      <c r="A217" s="49">
        <v>213</v>
      </c>
      <c r="B217" s="50">
        <f>GD_CHUNG!B217</f>
        <v>201514</v>
      </c>
      <c r="C217" s="51" t="str">
        <f>GD_CHUNG!C217</f>
        <v>Đặng Thị Hải Yến</v>
      </c>
      <c r="D217" s="51" t="str">
        <f>GD_CHUNG!D217</f>
        <v>Nhân viên phục vụ hành khách</v>
      </c>
      <c r="E217" s="32">
        <f>VLOOKUP(B217,RPT_LNS_LUONG_CHE_DO!$B$5:$CC$993,52,FALSE)</f>
        <v>1866666.6666666665</v>
      </c>
      <c r="F217" s="32">
        <f>VLOOKUP(B217,RPT_LNS_LUONG_CHE_DO!$B$5:$CC$993,78,FALSE)</f>
        <v>0</v>
      </c>
      <c r="G217" s="43">
        <f>VLOOKUP(B217,RPT_PHU_CAP_TN!$B$5:$G$1000,6,FALSE)</f>
        <v>0</v>
      </c>
      <c r="H217" s="43">
        <f>ROUND(MIN((E217+F217+G217)/100,DM_TI_LE!$F$29/10),0)</f>
        <v>18667</v>
      </c>
    </row>
    <row r="218" spans="1:8" ht="12.75" x14ac:dyDescent="0.2">
      <c r="A218" s="49">
        <v>214</v>
      </c>
      <c r="B218" s="50">
        <f>GD_CHUNG!B218</f>
        <v>201515</v>
      </c>
      <c r="C218" s="51" t="str">
        <f>GD_CHUNG!C218</f>
        <v>Phạm Minh Dũng</v>
      </c>
      <c r="D218" s="51" t="str">
        <f>GD_CHUNG!D218</f>
        <v>Nhân viên phục vụ hành khách</v>
      </c>
      <c r="E218" s="32">
        <f>VLOOKUP(B218,RPT_LNS_LUONG_CHE_DO!$B$5:$CC$993,52,FALSE)</f>
        <v>1866666.6666666665</v>
      </c>
      <c r="F218" s="32">
        <f>VLOOKUP(B218,RPT_LNS_LUONG_CHE_DO!$B$5:$CC$993,78,FALSE)</f>
        <v>0</v>
      </c>
      <c r="G218" s="43">
        <f>VLOOKUP(B218,RPT_PHU_CAP_TN!$B$5:$G$1000,6,FALSE)</f>
        <v>0</v>
      </c>
      <c r="H218" s="43">
        <f>ROUND(MIN((E218+F218+G218)/100,DM_TI_LE!$F$29/10),0)</f>
        <v>18667</v>
      </c>
    </row>
    <row r="219" spans="1:8" ht="12.75" x14ac:dyDescent="0.2">
      <c r="A219" s="49">
        <v>215</v>
      </c>
      <c r="B219" s="50">
        <f>GD_CHUNG!B219</f>
        <v>10599</v>
      </c>
      <c r="C219" s="51" t="str">
        <f>GD_CHUNG!C219</f>
        <v>Đào Thu Giang</v>
      </c>
      <c r="D219" s="51" t="str">
        <f>GD_CHUNG!D219</f>
        <v>NV PVHK</v>
      </c>
      <c r="E219" s="32">
        <f>VLOOKUP(B219,RPT_LNS_LUONG_CHE_DO!$B$5:$CC$993,52,FALSE)</f>
        <v>5411666.666666667</v>
      </c>
      <c r="F219" s="32">
        <f>VLOOKUP(B219,RPT_LNS_LUONG_CHE_DO!$B$5:$CC$993,78,FALSE)</f>
        <v>1490384.6153846155</v>
      </c>
      <c r="G219" s="43">
        <f>VLOOKUP(B219,RPT_PHU_CAP_TN!$B$5:$G$1000,6,FALSE)</f>
        <v>0</v>
      </c>
      <c r="H219" s="43">
        <f>ROUND(MIN((E219+F219+G219)/100,DM_TI_LE!$F$29/10),0)</f>
        <v>69021</v>
      </c>
    </row>
    <row r="220" spans="1:8" ht="12.75" x14ac:dyDescent="0.2">
      <c r="A220" s="49">
        <v>216</v>
      </c>
      <c r="B220" s="50">
        <f>GD_CHUNG!B220</f>
        <v>10765</v>
      </c>
      <c r="C220" s="51" t="str">
        <f>GD_CHUNG!C220</f>
        <v>Nguyễn Thị Thuý</v>
      </c>
      <c r="D220" s="51" t="str">
        <f>GD_CHUNG!D220</f>
        <v>Nv Thống kê</v>
      </c>
      <c r="E220" s="32">
        <f>VLOOKUP(B220,RPT_LNS_LUONG_CHE_DO!$B$5:$CC$993,52,FALSE)</f>
        <v>8550000</v>
      </c>
      <c r="F220" s="32">
        <f>VLOOKUP(B220,RPT_LNS_LUONG_CHE_DO!$B$5:$CC$993,78,FALSE)</f>
        <v>0</v>
      </c>
      <c r="G220" s="43">
        <f>VLOOKUP(B220,RPT_PHU_CAP_TN!$B$5:$G$1000,6,FALSE)</f>
        <v>0</v>
      </c>
      <c r="H220" s="43">
        <f>ROUND(MIN((E220+F220+G220)/100,DM_TI_LE!$F$29/10),0)</f>
        <v>85500</v>
      </c>
    </row>
    <row r="221" spans="1:8" ht="12.75" x14ac:dyDescent="0.2">
      <c r="A221" s="49">
        <v>217</v>
      </c>
      <c r="B221" s="50">
        <f>GD_CHUNG!B221</f>
        <v>10787</v>
      </c>
      <c r="C221" s="51" t="str">
        <f>GD_CHUNG!C221</f>
        <v>Lê Đình Tuấn</v>
      </c>
      <c r="D221" s="51" t="str">
        <f>GD_CHUNG!D221</f>
        <v>Trưởng phòng</v>
      </c>
      <c r="E221" s="32">
        <f>VLOOKUP(B221,RPT_LNS_LUONG_CHE_DO!$B$5:$CC$993,52,FALSE)</f>
        <v>29909250.000000004</v>
      </c>
      <c r="F221" s="32">
        <f>VLOOKUP(B221,RPT_LNS_LUONG_CHE_DO!$B$5:$CC$993,78,FALSE)</f>
        <v>0</v>
      </c>
      <c r="G221" s="43">
        <f>VLOOKUP(B221,RPT_PHU_CAP_TN!$B$5:$G$1000,6,FALSE)</f>
        <v>0</v>
      </c>
      <c r="H221" s="43">
        <f>ROUND(MIN((E221+F221+G221)/100,DM_TI_LE!$F$29/10),0)</f>
        <v>115000</v>
      </c>
    </row>
    <row r="222" spans="1:8" ht="12.75" x14ac:dyDescent="0.2">
      <c r="A222" s="49">
        <v>218</v>
      </c>
      <c r="B222" s="50">
        <f>GD_CHUNG!B222</f>
        <v>10753</v>
      </c>
      <c r="C222" s="51" t="str">
        <f>GD_CHUNG!C222</f>
        <v>Hoàng Việt Cường</v>
      </c>
      <c r="D222" s="51" t="str">
        <f>GD_CHUNG!D222</f>
        <v>Phó Trưởng Phòng</v>
      </c>
      <c r="E222" s="32">
        <f>VLOOKUP(B222,RPT_LNS_LUONG_CHE_DO!$B$5:$CC$993,52,FALSE)</f>
        <v>23355000</v>
      </c>
      <c r="F222" s="32">
        <f>VLOOKUP(B222,RPT_LNS_LUONG_CHE_DO!$B$5:$CC$993,78,FALSE)</f>
        <v>0</v>
      </c>
      <c r="G222" s="43">
        <f>VLOOKUP(B222,RPT_PHU_CAP_TN!$B$5:$G$1000,6,FALSE)</f>
        <v>0</v>
      </c>
      <c r="H222" s="43">
        <f>ROUND(MIN((E222+F222+G222)/100,DM_TI_LE!$F$29/10),0)</f>
        <v>115000</v>
      </c>
    </row>
    <row r="223" spans="1:8" ht="12.75" x14ac:dyDescent="0.2">
      <c r="A223" s="49">
        <v>219</v>
      </c>
      <c r="B223" s="50">
        <f>GD_CHUNG!B223</f>
        <v>10785</v>
      </c>
      <c r="C223" s="51" t="str">
        <f>GD_CHUNG!C223</f>
        <v>Nguyễn Duy Thái</v>
      </c>
      <c r="D223" s="51" t="str">
        <f>GD_CHUNG!D223</f>
        <v>Phó Trưởng Phòng</v>
      </c>
      <c r="E223" s="32">
        <f>VLOOKUP(B223,RPT_LNS_LUONG_CHE_DO!$B$5:$CC$993,52,FALSE)</f>
        <v>23355000</v>
      </c>
      <c r="F223" s="32">
        <f>VLOOKUP(B223,RPT_LNS_LUONG_CHE_DO!$B$5:$CC$993,78,FALSE)</f>
        <v>0</v>
      </c>
      <c r="G223" s="43">
        <f>VLOOKUP(B223,RPT_PHU_CAP_TN!$B$5:$G$1000,6,FALSE)</f>
        <v>0</v>
      </c>
      <c r="H223" s="43">
        <f>ROUND(MIN((E223+F223+G223)/100,DM_TI_LE!$F$29/10),0)</f>
        <v>115000</v>
      </c>
    </row>
    <row r="224" spans="1:8" ht="12.75" x14ac:dyDescent="0.2">
      <c r="A224" s="49">
        <v>220</v>
      </c>
      <c r="B224" s="50">
        <f>GD_CHUNG!B224</f>
        <v>10786</v>
      </c>
      <c r="C224" s="51" t="str">
        <f>GD_CHUNG!C224</f>
        <v>Nguyễn Hà Thanh</v>
      </c>
      <c r="D224" s="51" t="str">
        <f>GD_CHUNG!D224</f>
        <v>Phó Trưởng Phòng</v>
      </c>
      <c r="E224" s="32">
        <f>VLOOKUP(B224,RPT_LNS_LUONG_CHE_DO!$B$5:$CC$993,52,FALSE)</f>
        <v>23355000</v>
      </c>
      <c r="F224" s="32">
        <f>VLOOKUP(B224,RPT_LNS_LUONG_CHE_DO!$B$5:$CC$993,78,FALSE)</f>
        <v>0</v>
      </c>
      <c r="G224" s="43">
        <f>VLOOKUP(B224,RPT_PHU_CAP_TN!$B$5:$G$1000,6,FALSE)</f>
        <v>0</v>
      </c>
      <c r="H224" s="43">
        <f>ROUND(MIN((E224+F224+G224)/100,DM_TI_LE!$F$29/10),0)</f>
        <v>115000</v>
      </c>
    </row>
    <row r="225" spans="1:8" ht="12.75" x14ac:dyDescent="0.2">
      <c r="A225" s="49">
        <v>221</v>
      </c>
      <c r="B225" s="50">
        <f>GD_CHUNG!B225</f>
        <v>10704</v>
      </c>
      <c r="C225" s="51" t="str">
        <f>GD_CHUNG!C225</f>
        <v>Ngô Quốc Khánh</v>
      </c>
      <c r="D225" s="51" t="str">
        <f>GD_CHUNG!D225</f>
        <v>Đội phó</v>
      </c>
      <c r="E225" s="32">
        <f>VLOOKUP(B225,RPT_LNS_LUONG_CHE_DO!$B$5:$CC$993,52,FALSE)</f>
        <v>15450749.999999998</v>
      </c>
      <c r="F225" s="32">
        <f>VLOOKUP(B225,RPT_LNS_LUONG_CHE_DO!$B$5:$CC$993,78,FALSE)</f>
        <v>0</v>
      </c>
      <c r="G225" s="43">
        <f>VLOOKUP(B225,RPT_PHU_CAP_TN!$B$5:$G$1000,6,FALSE)</f>
        <v>0</v>
      </c>
      <c r="H225" s="43">
        <f>ROUND(MIN((E225+F225+G225)/100,DM_TI_LE!$F$29/10),0)</f>
        <v>115000</v>
      </c>
    </row>
    <row r="226" spans="1:8" ht="12.75" x14ac:dyDescent="0.2">
      <c r="A226" s="49">
        <v>222</v>
      </c>
      <c r="B226" s="50">
        <f>GD_CHUNG!B226</f>
        <v>10686</v>
      </c>
      <c r="C226" s="51" t="str">
        <f>GD_CHUNG!C226</f>
        <v>Đỗ Anh Tuấn</v>
      </c>
      <c r="D226" s="51" t="str">
        <f>GD_CHUNG!D226</f>
        <v>NV Lái xe - VHTTB</v>
      </c>
      <c r="E226" s="32">
        <f>VLOOKUP(B226,RPT_LNS_LUONG_CHE_DO!$B$5:$CC$993,52,FALSE)</f>
        <v>9630000</v>
      </c>
      <c r="F226" s="32">
        <f>VLOOKUP(B226,RPT_LNS_LUONG_CHE_DO!$B$5:$CC$993,78,FALSE)</f>
        <v>0</v>
      </c>
      <c r="G226" s="43">
        <f>VLOOKUP(B226,RPT_PHU_CAP_TN!$B$5:$G$1000,6,FALSE)</f>
        <v>0</v>
      </c>
      <c r="H226" s="43">
        <f>ROUND(MIN((E226+F226+G226)/100,DM_TI_LE!$F$29/10),0)</f>
        <v>96300</v>
      </c>
    </row>
    <row r="227" spans="1:8" ht="12.75" x14ac:dyDescent="0.2">
      <c r="A227" s="49">
        <v>223</v>
      </c>
      <c r="B227" s="50">
        <f>GD_CHUNG!B227</f>
        <v>10687</v>
      </c>
      <c r="C227" s="51" t="str">
        <f>GD_CHUNG!C227</f>
        <v>Lê Hồng Nam</v>
      </c>
      <c r="D227" s="51" t="str">
        <f>GD_CHUNG!D227</f>
        <v>NV Lái xe - VHTTB</v>
      </c>
      <c r="E227" s="32">
        <f>VLOOKUP(B227,RPT_LNS_LUONG_CHE_DO!$B$5:$CC$993,52,FALSE)</f>
        <v>10725749.999999998</v>
      </c>
      <c r="F227" s="32">
        <f>VLOOKUP(B227,RPT_LNS_LUONG_CHE_DO!$B$5:$CC$993,78,FALSE)</f>
        <v>0</v>
      </c>
      <c r="G227" s="43">
        <f>VLOOKUP(B227,RPT_PHU_CAP_TN!$B$5:$G$1000,6,FALSE)</f>
        <v>310000</v>
      </c>
      <c r="H227" s="43">
        <f>ROUND(MIN((E227+F227+G227)/100,DM_TI_LE!$F$29/10),0)</f>
        <v>110358</v>
      </c>
    </row>
    <row r="228" spans="1:8" ht="12.75" x14ac:dyDescent="0.2">
      <c r="A228" s="49">
        <v>224</v>
      </c>
      <c r="B228" s="50">
        <f>GD_CHUNG!B228</f>
        <v>10688</v>
      </c>
      <c r="C228" s="51" t="str">
        <f>GD_CHUNG!C228</f>
        <v>Cao Thế Vinh</v>
      </c>
      <c r="D228" s="51" t="str">
        <f>GD_CHUNG!D228</f>
        <v>NV Lái xe - VHTTB</v>
      </c>
      <c r="E228" s="32">
        <f>VLOOKUP(B228,RPT_LNS_LUONG_CHE_DO!$B$5:$CC$993,52,FALSE)</f>
        <v>10215000</v>
      </c>
      <c r="F228" s="32">
        <f>VLOOKUP(B228,RPT_LNS_LUONG_CHE_DO!$B$5:$CC$993,78,FALSE)</f>
        <v>0</v>
      </c>
      <c r="G228" s="43">
        <f>VLOOKUP(B228,RPT_PHU_CAP_TN!$B$5:$G$1000,6,FALSE)</f>
        <v>620000</v>
      </c>
      <c r="H228" s="43">
        <f>ROUND(MIN((E228+F228+G228)/100,DM_TI_LE!$F$29/10),0)</f>
        <v>108350</v>
      </c>
    </row>
    <row r="229" spans="1:8" ht="12.75" x14ac:dyDescent="0.2">
      <c r="A229" s="49">
        <v>225</v>
      </c>
      <c r="B229" s="50">
        <f>GD_CHUNG!B229</f>
        <v>10689</v>
      </c>
      <c r="C229" s="51" t="str">
        <f>GD_CHUNG!C229</f>
        <v>Đỗ Minh Hải</v>
      </c>
      <c r="D229" s="51" t="str">
        <f>GD_CHUNG!D229</f>
        <v>NV Lái xe - VHTTB</v>
      </c>
      <c r="E229" s="32">
        <f>VLOOKUP(B229,RPT_LNS_LUONG_CHE_DO!$B$5:$CC$993,52,FALSE)</f>
        <v>10215000</v>
      </c>
      <c r="F229" s="32">
        <f>VLOOKUP(B229,RPT_LNS_LUONG_CHE_DO!$B$5:$CC$993,78,FALSE)</f>
        <v>0</v>
      </c>
      <c r="G229" s="43">
        <f>VLOOKUP(B229,RPT_PHU_CAP_TN!$B$5:$G$1000,6,FALSE)</f>
        <v>310000</v>
      </c>
      <c r="H229" s="43">
        <f>ROUND(MIN((E229+F229+G229)/100,DM_TI_LE!$F$29/10),0)</f>
        <v>105250</v>
      </c>
    </row>
    <row r="230" spans="1:8" ht="12.75" x14ac:dyDescent="0.2">
      <c r="A230" s="49">
        <v>226</v>
      </c>
      <c r="B230" s="50">
        <f>GD_CHUNG!B230</f>
        <v>10690</v>
      </c>
      <c r="C230" s="51" t="str">
        <f>GD_CHUNG!C230</f>
        <v>Phạm Đăng Khoa</v>
      </c>
      <c r="D230" s="51" t="str">
        <f>GD_CHUNG!D230</f>
        <v>NV Lái xe - VHTTB</v>
      </c>
      <c r="E230" s="32">
        <f>VLOOKUP(B230,RPT_LNS_LUONG_CHE_DO!$B$5:$CC$993,52,FALSE)</f>
        <v>9630000</v>
      </c>
      <c r="F230" s="32">
        <f>VLOOKUP(B230,RPT_LNS_LUONG_CHE_DO!$B$5:$CC$993,78,FALSE)</f>
        <v>0</v>
      </c>
      <c r="G230" s="43">
        <f>VLOOKUP(B230,RPT_PHU_CAP_TN!$B$5:$G$1000,6,FALSE)</f>
        <v>0</v>
      </c>
      <c r="H230" s="43">
        <f>ROUND(MIN((E230+F230+G230)/100,DM_TI_LE!$F$29/10),0)</f>
        <v>96300</v>
      </c>
    </row>
    <row r="231" spans="1:8" ht="12.75" x14ac:dyDescent="0.2">
      <c r="A231" s="49">
        <v>227</v>
      </c>
      <c r="B231" s="50">
        <f>GD_CHUNG!B231</f>
        <v>10691</v>
      </c>
      <c r="C231" s="51" t="str">
        <f>GD_CHUNG!C231</f>
        <v>Hoàng Văn Thanh</v>
      </c>
      <c r="D231" s="51" t="str">
        <f>GD_CHUNG!D231</f>
        <v>NV Lái xe - VHTTB</v>
      </c>
      <c r="E231" s="32">
        <f>VLOOKUP(B231,RPT_LNS_LUONG_CHE_DO!$B$5:$CC$993,52,FALSE)</f>
        <v>3404999.9999999995</v>
      </c>
      <c r="F231" s="32">
        <f>VLOOKUP(B231,RPT_LNS_LUONG_CHE_DO!$B$5:$CC$993,78,FALSE)</f>
        <v>3836076.923076923</v>
      </c>
      <c r="G231" s="43">
        <f>VLOOKUP(B231,RPT_PHU_CAP_TN!$B$5:$G$1000,6,FALSE)</f>
        <v>0</v>
      </c>
      <c r="H231" s="43">
        <f>ROUND(MIN((E231+F231+G231)/100,DM_TI_LE!$F$29/10),0)</f>
        <v>72411</v>
      </c>
    </row>
    <row r="232" spans="1:8" ht="12.75" x14ac:dyDescent="0.2">
      <c r="A232" s="49">
        <v>228</v>
      </c>
      <c r="B232" s="50">
        <f>GD_CHUNG!B232</f>
        <v>10692</v>
      </c>
      <c r="C232" s="51" t="str">
        <f>GD_CHUNG!C232</f>
        <v>Đỗ Quang Tiến</v>
      </c>
      <c r="D232" s="51" t="str">
        <f>GD_CHUNG!D232</f>
        <v>NV Lái xe - VHTTB</v>
      </c>
      <c r="E232" s="32">
        <f>VLOOKUP(B232,RPT_LNS_LUONG_CHE_DO!$B$5:$CC$993,52,FALSE)</f>
        <v>9341100</v>
      </c>
      <c r="F232" s="32">
        <f>VLOOKUP(B232,RPT_LNS_LUONG_CHE_DO!$B$5:$CC$993,78,FALSE)</f>
        <v>0</v>
      </c>
      <c r="G232" s="43">
        <f>VLOOKUP(B232,RPT_PHU_CAP_TN!$B$5:$G$1000,6,FALSE)</f>
        <v>155000</v>
      </c>
      <c r="H232" s="43">
        <f>ROUND(MIN((E232+F232+G232)/100,DM_TI_LE!$F$29/10),0)</f>
        <v>94961</v>
      </c>
    </row>
    <row r="233" spans="1:8" ht="12.75" x14ac:dyDescent="0.2">
      <c r="A233" s="49">
        <v>229</v>
      </c>
      <c r="B233" s="50">
        <f>GD_CHUNG!B233</f>
        <v>10693</v>
      </c>
      <c r="C233" s="51" t="str">
        <f>GD_CHUNG!C233</f>
        <v>Hoàng Sơn</v>
      </c>
      <c r="D233" s="51" t="str">
        <f>GD_CHUNG!D233</f>
        <v>NV Lái xe - VHTTB</v>
      </c>
      <c r="E233" s="32">
        <f>VLOOKUP(B233,RPT_LNS_LUONG_CHE_DO!$B$5:$CC$993,52,FALSE)</f>
        <v>8100000</v>
      </c>
      <c r="F233" s="32">
        <f>VLOOKUP(B233,RPT_LNS_LUONG_CHE_DO!$B$5:$CC$993,78,FALSE)</f>
        <v>0</v>
      </c>
      <c r="G233" s="43">
        <f>VLOOKUP(B233,RPT_PHU_CAP_TN!$B$5:$G$1000,6,FALSE)</f>
        <v>0</v>
      </c>
      <c r="H233" s="43">
        <f>ROUND(MIN((E233+F233+G233)/100,DM_TI_LE!$F$29/10),0)</f>
        <v>81000</v>
      </c>
    </row>
    <row r="234" spans="1:8" ht="12.75" x14ac:dyDescent="0.2">
      <c r="A234" s="49">
        <v>230</v>
      </c>
      <c r="B234" s="50">
        <f>GD_CHUNG!B234</f>
        <v>10694</v>
      </c>
      <c r="C234" s="51" t="str">
        <f>GD_CHUNG!C234</f>
        <v>Trần Văn Trà</v>
      </c>
      <c r="D234" s="51" t="str">
        <f>GD_CHUNG!D234</f>
        <v>NV Lái xe - VHTTB</v>
      </c>
      <c r="E234" s="32">
        <f>VLOOKUP(B234,RPT_LNS_LUONG_CHE_DO!$B$5:$CC$993,52,FALSE)</f>
        <v>8100000</v>
      </c>
      <c r="F234" s="32">
        <f>VLOOKUP(B234,RPT_LNS_LUONG_CHE_DO!$B$5:$CC$993,78,FALSE)</f>
        <v>0</v>
      </c>
      <c r="G234" s="43">
        <f>VLOOKUP(B234,RPT_PHU_CAP_TN!$B$5:$G$1000,6,FALSE)</f>
        <v>155000</v>
      </c>
      <c r="H234" s="43">
        <f>ROUND(MIN((E234+F234+G234)/100,DM_TI_LE!$F$29/10),0)</f>
        <v>82550</v>
      </c>
    </row>
    <row r="235" spans="1:8" ht="12.75" x14ac:dyDescent="0.2">
      <c r="A235" s="49">
        <v>231</v>
      </c>
      <c r="B235" s="50">
        <f>GD_CHUNG!B235</f>
        <v>10696</v>
      </c>
      <c r="C235" s="51" t="str">
        <f>GD_CHUNG!C235</f>
        <v>Nguyễn Đình Thiện</v>
      </c>
      <c r="D235" s="51" t="str">
        <f>GD_CHUNG!D235</f>
        <v>NV Lái xe - VHTTB</v>
      </c>
      <c r="E235" s="32">
        <f>VLOOKUP(B235,RPT_LNS_LUONG_CHE_DO!$B$5:$CC$993,52,FALSE)</f>
        <v>9630000</v>
      </c>
      <c r="F235" s="32">
        <f>VLOOKUP(B235,RPT_LNS_LUONG_CHE_DO!$B$5:$CC$993,78,FALSE)</f>
        <v>0</v>
      </c>
      <c r="G235" s="43">
        <f>VLOOKUP(B235,RPT_PHU_CAP_TN!$B$5:$G$1000,6,FALSE)</f>
        <v>0</v>
      </c>
      <c r="H235" s="43">
        <f>ROUND(MIN((E235+F235+G235)/100,DM_TI_LE!$F$29/10),0)</f>
        <v>96300</v>
      </c>
    </row>
    <row r="236" spans="1:8" ht="12.75" x14ac:dyDescent="0.2">
      <c r="A236" s="49">
        <v>232</v>
      </c>
      <c r="B236" s="50">
        <f>GD_CHUNG!B236</f>
        <v>10697</v>
      </c>
      <c r="C236" s="51" t="str">
        <f>GD_CHUNG!C236</f>
        <v>Trần Hưng Nhân</v>
      </c>
      <c r="D236" s="51" t="str">
        <f>GD_CHUNG!D236</f>
        <v>NV Lái xe - VHTTB</v>
      </c>
      <c r="E236" s="32">
        <f>VLOOKUP(B236,RPT_LNS_LUONG_CHE_DO!$B$5:$CC$993,52,FALSE)</f>
        <v>9630000</v>
      </c>
      <c r="F236" s="32">
        <f>VLOOKUP(B236,RPT_LNS_LUONG_CHE_DO!$B$5:$CC$993,78,FALSE)</f>
        <v>0</v>
      </c>
      <c r="G236" s="43">
        <f>VLOOKUP(B236,RPT_PHU_CAP_TN!$B$5:$G$1000,6,FALSE)</f>
        <v>0</v>
      </c>
      <c r="H236" s="43">
        <f>ROUND(MIN((E236+F236+G236)/100,DM_TI_LE!$F$29/10),0)</f>
        <v>96300</v>
      </c>
    </row>
    <row r="237" spans="1:8" ht="12.75" x14ac:dyDescent="0.2">
      <c r="A237" s="49">
        <v>233</v>
      </c>
      <c r="B237" s="50">
        <f>GD_CHUNG!B237</f>
        <v>10698</v>
      </c>
      <c r="C237" s="51" t="str">
        <f>GD_CHUNG!C237</f>
        <v>Nguyễn Ngọc Toàn</v>
      </c>
      <c r="D237" s="51" t="str">
        <f>GD_CHUNG!D237</f>
        <v>NV Lái xe - VHTTB</v>
      </c>
      <c r="E237" s="32">
        <f>VLOOKUP(B237,RPT_LNS_LUONG_CHE_DO!$B$5:$CC$993,52,FALSE)</f>
        <v>9630000</v>
      </c>
      <c r="F237" s="32">
        <f>VLOOKUP(B237,RPT_LNS_LUONG_CHE_DO!$B$5:$CC$993,78,FALSE)</f>
        <v>0</v>
      </c>
      <c r="G237" s="43">
        <f>VLOOKUP(B237,RPT_PHU_CAP_TN!$B$5:$G$1000,6,FALSE)</f>
        <v>0</v>
      </c>
      <c r="H237" s="43">
        <f>ROUND(MIN((E237+F237+G237)/100,DM_TI_LE!$F$29/10),0)</f>
        <v>96300</v>
      </c>
    </row>
    <row r="238" spans="1:8" ht="12.75" x14ac:dyDescent="0.2">
      <c r="A238" s="49">
        <v>234</v>
      </c>
      <c r="B238" s="50">
        <f>GD_CHUNG!B238</f>
        <v>10700</v>
      </c>
      <c r="C238" s="51" t="str">
        <f>GD_CHUNG!C238</f>
        <v>Đặng Đức Mạnh</v>
      </c>
      <c r="D238" s="51" t="str">
        <f>GD_CHUNG!D238</f>
        <v>NV Lái xe - VHTTB</v>
      </c>
      <c r="E238" s="32">
        <f>VLOOKUP(B238,RPT_LNS_LUONG_CHE_DO!$B$5:$CC$993,52,FALSE)</f>
        <v>9630000</v>
      </c>
      <c r="F238" s="32">
        <f>VLOOKUP(B238,RPT_LNS_LUONG_CHE_DO!$B$5:$CC$993,78,FALSE)</f>
        <v>0</v>
      </c>
      <c r="G238" s="43">
        <f>VLOOKUP(B238,RPT_PHU_CAP_TN!$B$5:$G$1000,6,FALSE)</f>
        <v>0</v>
      </c>
      <c r="H238" s="43">
        <f>ROUND(MIN((E238+F238+G238)/100,DM_TI_LE!$F$29/10),0)</f>
        <v>96300</v>
      </c>
    </row>
    <row r="239" spans="1:8" ht="12.75" x14ac:dyDescent="0.2">
      <c r="A239" s="49">
        <v>235</v>
      </c>
      <c r="B239" s="50">
        <f>GD_CHUNG!B239</f>
        <v>10701</v>
      </c>
      <c r="C239" s="51" t="str">
        <f>GD_CHUNG!C239</f>
        <v>Đỗ Ngọc Lân</v>
      </c>
      <c r="D239" s="51" t="str">
        <f>GD_CHUNG!D239</f>
        <v>NV Lái xe - VHTTB</v>
      </c>
      <c r="E239" s="32">
        <f>VLOOKUP(B239,RPT_LNS_LUONG_CHE_DO!$B$5:$CC$993,52,FALSE)</f>
        <v>9630000</v>
      </c>
      <c r="F239" s="32">
        <f>VLOOKUP(B239,RPT_LNS_LUONG_CHE_DO!$B$5:$CC$993,78,FALSE)</f>
        <v>0</v>
      </c>
      <c r="G239" s="43">
        <f>VLOOKUP(B239,RPT_PHU_CAP_TN!$B$5:$G$1000,6,FALSE)</f>
        <v>155000</v>
      </c>
      <c r="H239" s="43">
        <f>ROUND(MIN((E239+F239+G239)/100,DM_TI_LE!$F$29/10),0)</f>
        <v>97850</v>
      </c>
    </row>
    <row r="240" spans="1:8" ht="12.75" x14ac:dyDescent="0.2">
      <c r="A240" s="49">
        <v>236</v>
      </c>
      <c r="B240" s="50">
        <f>GD_CHUNG!B240</f>
        <v>10702</v>
      </c>
      <c r="C240" s="51" t="str">
        <f>GD_CHUNG!C240</f>
        <v>Nguyễn Tuấn Anh</v>
      </c>
      <c r="D240" s="51" t="str">
        <f>GD_CHUNG!D240</f>
        <v>NV Lái xe - VHTTB</v>
      </c>
      <c r="E240" s="32">
        <f>VLOOKUP(B240,RPT_LNS_LUONG_CHE_DO!$B$5:$CC$993,52,FALSE)</f>
        <v>9630000</v>
      </c>
      <c r="F240" s="32">
        <f>VLOOKUP(B240,RPT_LNS_LUONG_CHE_DO!$B$5:$CC$993,78,FALSE)</f>
        <v>0</v>
      </c>
      <c r="G240" s="43">
        <f>VLOOKUP(B240,RPT_PHU_CAP_TN!$B$5:$G$1000,6,FALSE)</f>
        <v>0</v>
      </c>
      <c r="H240" s="43">
        <f>ROUND(MIN((E240+F240+G240)/100,DM_TI_LE!$F$29/10),0)</f>
        <v>96300</v>
      </c>
    </row>
    <row r="241" spans="1:8" ht="12.75" x14ac:dyDescent="0.2">
      <c r="A241" s="49">
        <v>237</v>
      </c>
      <c r="B241" s="50">
        <f>GD_CHUNG!B241</f>
        <v>10703</v>
      </c>
      <c r="C241" s="51" t="str">
        <f>GD_CHUNG!C241</f>
        <v>Trần Văn Dậu</v>
      </c>
      <c r="D241" s="51" t="str">
        <f>GD_CHUNG!D241</f>
        <v>NV Lái xe - VHTTB</v>
      </c>
      <c r="E241" s="32">
        <f>VLOOKUP(B241,RPT_LNS_LUONG_CHE_DO!$B$5:$CC$993,52,FALSE)</f>
        <v>9630000</v>
      </c>
      <c r="F241" s="32">
        <f>VLOOKUP(B241,RPT_LNS_LUONG_CHE_DO!$B$5:$CC$993,78,FALSE)</f>
        <v>0</v>
      </c>
      <c r="G241" s="43">
        <f>VLOOKUP(B241,RPT_PHU_CAP_TN!$B$5:$G$1000,6,FALSE)</f>
        <v>0</v>
      </c>
      <c r="H241" s="43">
        <f>ROUND(MIN((E241+F241+G241)/100,DM_TI_LE!$F$29/10),0)</f>
        <v>96300</v>
      </c>
    </row>
    <row r="242" spans="1:8" ht="12.75" x14ac:dyDescent="0.2">
      <c r="A242" s="49">
        <v>238</v>
      </c>
      <c r="B242" s="50">
        <f>GD_CHUNG!B242</f>
        <v>11140</v>
      </c>
      <c r="C242" s="51" t="str">
        <f>GD_CHUNG!C242</f>
        <v>Nguyễn Chí Công</v>
      </c>
      <c r="D242" s="51" t="str">
        <f>GD_CHUNG!D242</f>
        <v>NV Lái xe - VHTTB</v>
      </c>
      <c r="E242" s="32">
        <f>VLOOKUP(B242,RPT_LNS_LUONG_CHE_DO!$B$5:$CC$993,52,FALSE)</f>
        <v>7560000</v>
      </c>
      <c r="F242" s="32">
        <f>VLOOKUP(B242,RPT_LNS_LUONG_CHE_DO!$B$5:$CC$993,78,FALSE)</f>
        <v>0</v>
      </c>
      <c r="G242" s="43">
        <f>VLOOKUP(B242,RPT_PHU_CAP_TN!$B$5:$G$1000,6,FALSE)</f>
        <v>0</v>
      </c>
      <c r="H242" s="43">
        <f>ROUND(MIN((E242+F242+G242)/100,DM_TI_LE!$F$29/10),0)</f>
        <v>75600</v>
      </c>
    </row>
    <row r="243" spans="1:8" ht="12.75" x14ac:dyDescent="0.2">
      <c r="A243" s="49">
        <v>239</v>
      </c>
      <c r="B243" s="50">
        <f>GD_CHUNG!B243</f>
        <v>10685</v>
      </c>
      <c r="C243" s="51" t="str">
        <f>GD_CHUNG!C243</f>
        <v>Hà Minh Trí</v>
      </c>
      <c r="D243" s="51" t="str">
        <f>GD_CHUNG!D243</f>
        <v>Đội trưởng</v>
      </c>
      <c r="E243" s="32">
        <f>VLOOKUP(B243,RPT_LNS_LUONG_CHE_DO!$B$5:$CC$993,52,FALSE)</f>
        <v>14630000</v>
      </c>
      <c r="F243" s="32">
        <f>VLOOKUP(B243,RPT_LNS_LUONG_CHE_DO!$B$5:$CC$993,78,FALSE)</f>
        <v>0</v>
      </c>
      <c r="G243" s="43">
        <f>VLOOKUP(B243,RPT_PHU_CAP_TN!$B$5:$G$1000,6,FALSE)</f>
        <v>0</v>
      </c>
      <c r="H243" s="43">
        <f>ROUND(MIN((E243+F243+G243)/100,DM_TI_LE!$F$29/10),0)</f>
        <v>115000</v>
      </c>
    </row>
    <row r="244" spans="1:8" ht="12.75" x14ac:dyDescent="0.2">
      <c r="A244" s="49">
        <v>240</v>
      </c>
      <c r="B244" s="50">
        <f>GD_CHUNG!B244</f>
        <v>10709</v>
      </c>
      <c r="C244" s="51" t="str">
        <f>GD_CHUNG!C244</f>
        <v>Lê Hữu Thịnh</v>
      </c>
      <c r="D244" s="51" t="str">
        <f>GD_CHUNG!D244</f>
        <v>Đội phó</v>
      </c>
      <c r="E244" s="32">
        <f>VLOOKUP(B244,RPT_LNS_LUONG_CHE_DO!$B$5:$CC$993,52,FALSE)</f>
        <v>14715000</v>
      </c>
      <c r="F244" s="32">
        <f>VLOOKUP(B244,RPT_LNS_LUONG_CHE_DO!$B$5:$CC$993,78,FALSE)</f>
        <v>0</v>
      </c>
      <c r="G244" s="43">
        <f>VLOOKUP(B244,RPT_PHU_CAP_TN!$B$5:$G$1000,6,FALSE)</f>
        <v>0</v>
      </c>
      <c r="H244" s="43">
        <f>ROUND(MIN((E244+F244+G244)/100,DM_TI_LE!$F$29/10),0)</f>
        <v>115000</v>
      </c>
    </row>
    <row r="245" spans="1:8" ht="12.75" x14ac:dyDescent="0.2">
      <c r="A245" s="49">
        <v>241</v>
      </c>
      <c r="B245" s="50">
        <f>GD_CHUNG!B245</f>
        <v>10715</v>
      </c>
      <c r="C245" s="51" t="str">
        <f>GD_CHUNG!C245</f>
        <v>Trần Văn Lộc</v>
      </c>
      <c r="D245" s="51" t="str">
        <f>GD_CHUNG!D245</f>
        <v>Đội phó</v>
      </c>
      <c r="E245" s="32">
        <f>VLOOKUP(B245,RPT_LNS_LUONG_CHE_DO!$B$5:$CC$993,52,FALSE)</f>
        <v>14715000</v>
      </c>
      <c r="F245" s="32">
        <f>VLOOKUP(B245,RPT_LNS_LUONG_CHE_DO!$B$5:$CC$993,78,FALSE)</f>
        <v>0</v>
      </c>
      <c r="G245" s="43">
        <f>VLOOKUP(B245,RPT_PHU_CAP_TN!$B$5:$G$1000,6,FALSE)</f>
        <v>0</v>
      </c>
      <c r="H245" s="43">
        <f>ROUND(MIN((E245+F245+G245)/100,DM_TI_LE!$F$29/10),0)</f>
        <v>115000</v>
      </c>
    </row>
    <row r="246" spans="1:8" ht="12.75" x14ac:dyDescent="0.2">
      <c r="A246" s="49">
        <v>242</v>
      </c>
      <c r="B246" s="50">
        <f>GD_CHUNG!B246</f>
        <v>10734</v>
      </c>
      <c r="C246" s="51" t="str">
        <f>GD_CHUNG!C246</f>
        <v>Trần Duy Hải</v>
      </c>
      <c r="D246" s="51" t="str">
        <f>GD_CHUNG!D246</f>
        <v>Đội phó</v>
      </c>
      <c r="E246" s="32">
        <f>VLOOKUP(B246,RPT_LNS_LUONG_CHE_DO!$B$5:$CC$993,52,FALSE)</f>
        <v>14420700</v>
      </c>
      <c r="F246" s="32">
        <f>VLOOKUP(B246,RPT_LNS_LUONG_CHE_DO!$B$5:$CC$993,78,FALSE)</f>
        <v>0</v>
      </c>
      <c r="G246" s="43">
        <f>VLOOKUP(B246,RPT_PHU_CAP_TN!$B$5:$G$1000,6,FALSE)</f>
        <v>0</v>
      </c>
      <c r="H246" s="43">
        <f>ROUND(MIN((E246+F246+G246)/100,DM_TI_LE!$F$29/10),0)</f>
        <v>115000</v>
      </c>
    </row>
    <row r="247" spans="1:8" ht="12.75" x14ac:dyDescent="0.2">
      <c r="A247" s="49">
        <v>243</v>
      </c>
      <c r="B247" s="50">
        <f>GD_CHUNG!B247</f>
        <v>10646</v>
      </c>
      <c r="C247" s="51" t="str">
        <f>GD_CHUNG!C247</f>
        <v>Lê Ngọc Cường</v>
      </c>
      <c r="D247" s="51" t="str">
        <f>GD_CHUNG!D247</f>
        <v>NV Lái xe - VHTTB</v>
      </c>
      <c r="E247" s="32">
        <f>VLOOKUP(B247,RPT_LNS_LUONG_CHE_DO!$B$5:$CC$993,52,FALSE)</f>
        <v>7560000</v>
      </c>
      <c r="F247" s="32">
        <f>VLOOKUP(B247,RPT_LNS_LUONG_CHE_DO!$B$5:$CC$993,78,FALSE)</f>
        <v>0</v>
      </c>
      <c r="G247" s="43">
        <f>VLOOKUP(B247,RPT_PHU_CAP_TN!$B$5:$G$1000,6,FALSE)</f>
        <v>0</v>
      </c>
      <c r="H247" s="43">
        <f>ROUND(MIN((E247+F247+G247)/100,DM_TI_LE!$F$29/10),0)</f>
        <v>75600</v>
      </c>
    </row>
    <row r="248" spans="1:8" ht="12.75" x14ac:dyDescent="0.2">
      <c r="A248" s="49">
        <v>244</v>
      </c>
      <c r="B248" s="50">
        <f>GD_CHUNG!B248</f>
        <v>10647</v>
      </c>
      <c r="C248" s="51" t="str">
        <f>GD_CHUNG!C248</f>
        <v>Nguyễn Tiến Anh</v>
      </c>
      <c r="D248" s="51" t="str">
        <f>GD_CHUNG!D248</f>
        <v>Nhân viên Bốc xếp</v>
      </c>
      <c r="E248" s="32">
        <f>VLOOKUP(B248,RPT_LNS_LUONG_CHE_DO!$B$5:$CC$993,52,FALSE)</f>
        <v>6750000</v>
      </c>
      <c r="F248" s="32">
        <f>VLOOKUP(B248,RPT_LNS_LUONG_CHE_DO!$B$5:$CC$993,78,FALSE)</f>
        <v>0</v>
      </c>
      <c r="G248" s="43">
        <f>VLOOKUP(B248,RPT_PHU_CAP_TN!$B$5:$G$1000,6,FALSE)</f>
        <v>0</v>
      </c>
      <c r="H248" s="43">
        <f>ROUND(MIN((E248+F248+G248)/100,DM_TI_LE!$F$29/10),0)</f>
        <v>67500</v>
      </c>
    </row>
    <row r="249" spans="1:8" ht="12.75" x14ac:dyDescent="0.2">
      <c r="A249" s="49">
        <v>245</v>
      </c>
      <c r="B249" s="50">
        <f>GD_CHUNG!B249</f>
        <v>10650</v>
      </c>
      <c r="C249" s="51" t="str">
        <f>GD_CHUNG!C249</f>
        <v>Ngô Ngọc Hảo</v>
      </c>
      <c r="D249" s="51" t="str">
        <f>GD_CHUNG!D249</f>
        <v>Nhân viên Bốc xếp</v>
      </c>
      <c r="E249" s="32">
        <f>VLOOKUP(B249,RPT_LNS_LUONG_CHE_DO!$B$5:$CC$993,52,FALSE)</f>
        <v>5830000</v>
      </c>
      <c r="F249" s="32">
        <f>VLOOKUP(B249,RPT_LNS_LUONG_CHE_DO!$B$5:$CC$993,78,FALSE)</f>
        <v>0</v>
      </c>
      <c r="G249" s="43">
        <f>VLOOKUP(B249,RPT_PHU_CAP_TN!$B$5:$G$1000,6,FALSE)</f>
        <v>126296.29629629629</v>
      </c>
      <c r="H249" s="43">
        <f>ROUND(MIN((E249+F249+G249)/100,DM_TI_LE!$F$29/10),0)</f>
        <v>59563</v>
      </c>
    </row>
    <row r="250" spans="1:8" ht="12.75" x14ac:dyDescent="0.2">
      <c r="A250" s="49">
        <v>246</v>
      </c>
      <c r="B250" s="50">
        <f>GD_CHUNG!B250</f>
        <v>10652</v>
      </c>
      <c r="C250" s="51" t="str">
        <f>GD_CHUNG!C250</f>
        <v>Trương Văn Triệu</v>
      </c>
      <c r="D250" s="51" t="str">
        <f>GD_CHUNG!D250</f>
        <v>Nhân viên Bốc xếp</v>
      </c>
      <c r="E250" s="32">
        <f>VLOOKUP(B250,RPT_LNS_LUONG_CHE_DO!$B$5:$CC$993,52,FALSE)</f>
        <v>6750000</v>
      </c>
      <c r="F250" s="32">
        <f>VLOOKUP(B250,RPT_LNS_LUONG_CHE_DO!$B$5:$CC$993,78,FALSE)</f>
        <v>0</v>
      </c>
      <c r="G250" s="43">
        <f>VLOOKUP(B250,RPT_PHU_CAP_TN!$B$5:$G$1000,6,FALSE)</f>
        <v>0</v>
      </c>
      <c r="H250" s="43">
        <f>ROUND(MIN((E250+F250+G250)/100,DM_TI_LE!$F$29/10),0)</f>
        <v>67500</v>
      </c>
    </row>
    <row r="251" spans="1:8" ht="12.75" x14ac:dyDescent="0.2">
      <c r="A251" s="49">
        <v>247</v>
      </c>
      <c r="B251" s="50">
        <f>GD_CHUNG!B251</f>
        <v>10653</v>
      </c>
      <c r="C251" s="51" t="str">
        <f>GD_CHUNG!C251</f>
        <v>Nguyễn Ngọc Nam</v>
      </c>
      <c r="D251" s="51" t="str">
        <f>GD_CHUNG!D251</f>
        <v>Nhân viên Bốc xếp</v>
      </c>
      <c r="E251" s="32">
        <f>VLOOKUP(B251,RPT_LNS_LUONG_CHE_DO!$B$5:$CC$993,52,FALSE)</f>
        <v>6750000</v>
      </c>
      <c r="F251" s="32">
        <f>VLOOKUP(B251,RPT_LNS_LUONG_CHE_DO!$B$5:$CC$993,78,FALSE)</f>
        <v>0</v>
      </c>
      <c r="G251" s="43">
        <f>VLOOKUP(B251,RPT_PHU_CAP_TN!$B$5:$G$1000,6,FALSE)</f>
        <v>0</v>
      </c>
      <c r="H251" s="43">
        <f>ROUND(MIN((E251+F251+G251)/100,DM_TI_LE!$F$29/10),0)</f>
        <v>67500</v>
      </c>
    </row>
    <row r="252" spans="1:8" ht="12.75" x14ac:dyDescent="0.2">
      <c r="A252" s="49">
        <v>248</v>
      </c>
      <c r="B252" s="50">
        <f>GD_CHUNG!B252</f>
        <v>10655</v>
      </c>
      <c r="C252" s="51" t="str">
        <f>GD_CHUNG!C252</f>
        <v>Nguyễn Chiến Thắng</v>
      </c>
      <c r="D252" s="51" t="str">
        <f>GD_CHUNG!D252</f>
        <v>Nhân viên Bốc xếp</v>
      </c>
      <c r="E252" s="32">
        <f>VLOOKUP(B252,RPT_LNS_LUONG_CHE_DO!$B$5:$CC$993,52,FALSE)</f>
        <v>1749999.9999999998</v>
      </c>
      <c r="F252" s="32">
        <f>VLOOKUP(B252,RPT_LNS_LUONG_CHE_DO!$B$5:$CC$993,78,FALSE)</f>
        <v>0</v>
      </c>
      <c r="G252" s="43">
        <f>VLOOKUP(B252,RPT_PHU_CAP_TN!$B$5:$G$1000,6,FALSE)</f>
        <v>0</v>
      </c>
      <c r="H252" s="43">
        <f>ROUND(MIN((E252+F252+G252)/100,DM_TI_LE!$F$29/10),0)</f>
        <v>17500</v>
      </c>
    </row>
    <row r="253" spans="1:8" ht="12.75" x14ac:dyDescent="0.2">
      <c r="A253" s="49">
        <v>249</v>
      </c>
      <c r="B253" s="50">
        <f>GD_CHUNG!B253</f>
        <v>10659</v>
      </c>
      <c r="C253" s="51" t="str">
        <f>GD_CHUNG!C253</f>
        <v>Ngô Ngọc Tiến</v>
      </c>
      <c r="D253" s="51" t="str">
        <f>GD_CHUNG!D253</f>
        <v>Nhân viên Bốc xếp</v>
      </c>
      <c r="E253" s="32">
        <f>VLOOKUP(B253,RPT_LNS_LUONG_CHE_DO!$B$5:$CC$993,52,FALSE)</f>
        <v>6750000</v>
      </c>
      <c r="F253" s="32">
        <f>VLOOKUP(B253,RPT_LNS_LUONG_CHE_DO!$B$5:$CC$993,78,FALSE)</f>
        <v>0</v>
      </c>
      <c r="G253" s="43">
        <f>VLOOKUP(B253,RPT_PHU_CAP_TN!$B$5:$G$1000,6,FALSE)</f>
        <v>0</v>
      </c>
      <c r="H253" s="43">
        <f>ROUND(MIN((E253+F253+G253)/100,DM_TI_LE!$F$29/10),0)</f>
        <v>67500</v>
      </c>
    </row>
    <row r="254" spans="1:8" ht="12.75" x14ac:dyDescent="0.2">
      <c r="A254" s="49">
        <v>250</v>
      </c>
      <c r="B254" s="50">
        <f>GD_CHUNG!B254</f>
        <v>10662</v>
      </c>
      <c r="C254" s="51" t="str">
        <f>GD_CHUNG!C254</f>
        <v>Trần Văn Tĩnh</v>
      </c>
      <c r="D254" s="51" t="str">
        <f>GD_CHUNG!D254</f>
        <v>Nhân viên Bốc xếp</v>
      </c>
      <c r="E254" s="32">
        <f>VLOOKUP(B254,RPT_LNS_LUONG_CHE_DO!$B$5:$CC$993,52,FALSE)</f>
        <v>5565000.0000000009</v>
      </c>
      <c r="F254" s="32">
        <f>VLOOKUP(B254,RPT_LNS_LUONG_CHE_DO!$B$5:$CC$993,78,FALSE)</f>
        <v>871846.15384615387</v>
      </c>
      <c r="G254" s="43">
        <f>VLOOKUP(B254,RPT_PHU_CAP_TN!$B$5:$G$1000,6,FALSE)</f>
        <v>0</v>
      </c>
      <c r="H254" s="43">
        <f>ROUND(MIN((E254+F254+G254)/100,DM_TI_LE!$F$29/10),0)</f>
        <v>64368</v>
      </c>
    </row>
    <row r="255" spans="1:8" ht="12.75" x14ac:dyDescent="0.2">
      <c r="A255" s="49">
        <v>251</v>
      </c>
      <c r="B255" s="50">
        <f>GD_CHUNG!B255</f>
        <v>10663</v>
      </c>
      <c r="C255" s="51" t="str">
        <f>GD_CHUNG!C255</f>
        <v>Khổng Vũ Hùng</v>
      </c>
      <c r="D255" s="51" t="str">
        <f>GD_CHUNG!D255</f>
        <v>Nhân viên Bốc xếp</v>
      </c>
      <c r="E255" s="32">
        <f>VLOOKUP(B255,RPT_LNS_LUONG_CHE_DO!$B$5:$CC$993,52,FALSE)</f>
        <v>4687499.9999999991</v>
      </c>
      <c r="F255" s="32">
        <f>VLOOKUP(B255,RPT_LNS_LUONG_CHE_DO!$B$5:$CC$993,78,FALSE)</f>
        <v>0</v>
      </c>
      <c r="G255" s="43">
        <f>VLOOKUP(B255,RPT_PHU_CAP_TN!$B$5:$G$1000,6,FALSE)</f>
        <v>0</v>
      </c>
      <c r="H255" s="43">
        <f>ROUND(MIN((E255+F255+G255)/100,DM_TI_LE!$F$29/10),0)</f>
        <v>46875</v>
      </c>
    </row>
    <row r="256" spans="1:8" ht="12.75" x14ac:dyDescent="0.2">
      <c r="A256" s="49">
        <v>252</v>
      </c>
      <c r="B256" s="50">
        <f>GD_CHUNG!B256</f>
        <v>10664</v>
      </c>
      <c r="C256" s="51" t="str">
        <f>GD_CHUNG!C256</f>
        <v>Phan Bá Tráng</v>
      </c>
      <c r="D256" s="51" t="str">
        <f>GD_CHUNG!D256</f>
        <v>Nhân viên Bốc xếp</v>
      </c>
      <c r="E256" s="32">
        <f>VLOOKUP(B256,RPT_LNS_LUONG_CHE_DO!$B$5:$CC$993,52,FALSE)</f>
        <v>6075000</v>
      </c>
      <c r="F256" s="32">
        <f>VLOOKUP(B256,RPT_LNS_LUONG_CHE_DO!$B$5:$CC$993,78,FALSE)</f>
        <v>0</v>
      </c>
      <c r="G256" s="43">
        <f>VLOOKUP(B256,RPT_PHU_CAP_TN!$B$5:$G$1000,6,FALSE)</f>
        <v>0</v>
      </c>
      <c r="H256" s="43">
        <f>ROUND(MIN((E256+F256+G256)/100,DM_TI_LE!$F$29/10),0)</f>
        <v>60750</v>
      </c>
    </row>
    <row r="257" spans="1:8" ht="12.75" x14ac:dyDescent="0.2">
      <c r="A257" s="49">
        <v>253</v>
      </c>
      <c r="B257" s="50">
        <f>GD_CHUNG!B257</f>
        <v>10666</v>
      </c>
      <c r="C257" s="51" t="str">
        <f>GD_CHUNG!C257</f>
        <v>Phạm Quang Trung</v>
      </c>
      <c r="D257" s="51" t="str">
        <f>GD_CHUNG!D257</f>
        <v>Nhân viên Bốc xếp</v>
      </c>
      <c r="E257" s="32">
        <f>VLOOKUP(B257,RPT_LNS_LUONG_CHE_DO!$B$5:$CC$993,52,FALSE)</f>
        <v>4455000</v>
      </c>
      <c r="F257" s="32">
        <f>VLOOKUP(B257,RPT_LNS_LUONG_CHE_DO!$B$5:$CC$993,78,FALSE)</f>
        <v>0</v>
      </c>
      <c r="G257" s="43">
        <f>VLOOKUP(B257,RPT_PHU_CAP_TN!$B$5:$G$1000,6,FALSE)</f>
        <v>0</v>
      </c>
      <c r="H257" s="43">
        <f>ROUND(MIN((E257+F257+G257)/100,DM_TI_LE!$F$29/10),0)</f>
        <v>44550</v>
      </c>
    </row>
    <row r="258" spans="1:8" ht="12.75" x14ac:dyDescent="0.2">
      <c r="A258" s="49">
        <v>254</v>
      </c>
      <c r="B258" s="50">
        <f>GD_CHUNG!B258</f>
        <v>10667</v>
      </c>
      <c r="C258" s="51" t="str">
        <f>GD_CHUNG!C258</f>
        <v>Nguyễn Phi Trường</v>
      </c>
      <c r="D258" s="51" t="str">
        <f>GD_CHUNG!D258</f>
        <v>Nhân viên Bốc xếp</v>
      </c>
      <c r="E258" s="32">
        <f>VLOOKUP(B258,RPT_LNS_LUONG_CHE_DO!$B$5:$CC$993,52,FALSE)</f>
        <v>4800000</v>
      </c>
      <c r="F258" s="32">
        <f>VLOOKUP(B258,RPT_LNS_LUONG_CHE_DO!$B$5:$CC$993,78,FALSE)</f>
        <v>435923.07692307694</v>
      </c>
      <c r="G258" s="43">
        <f>VLOOKUP(B258,RPT_PHU_CAP_TN!$B$5:$G$1000,6,FALSE)</f>
        <v>0</v>
      </c>
      <c r="H258" s="43">
        <f>ROUND(MIN((E258+F258+G258)/100,DM_TI_LE!$F$29/10),0)</f>
        <v>52359</v>
      </c>
    </row>
    <row r="259" spans="1:8" ht="12.75" x14ac:dyDescent="0.2">
      <c r="A259" s="49">
        <v>255</v>
      </c>
      <c r="B259" s="50">
        <f>GD_CHUNG!B259</f>
        <v>10668</v>
      </c>
      <c r="C259" s="51" t="str">
        <f>GD_CHUNG!C259</f>
        <v>Đới Minh Khoa</v>
      </c>
      <c r="D259" s="51" t="str">
        <f>GD_CHUNG!D259</f>
        <v>Nhân viên Bốc xếp</v>
      </c>
      <c r="E259" s="32">
        <f>VLOOKUP(B259,RPT_LNS_LUONG_CHE_DO!$B$5:$CC$993,52,FALSE)</f>
        <v>7155000</v>
      </c>
      <c r="F259" s="32">
        <f>VLOOKUP(B259,RPT_LNS_LUONG_CHE_DO!$B$5:$CC$993,78,FALSE)</f>
        <v>0</v>
      </c>
      <c r="G259" s="43">
        <f>VLOOKUP(B259,RPT_PHU_CAP_TN!$B$5:$G$1000,6,FALSE)</f>
        <v>310000</v>
      </c>
      <c r="H259" s="43">
        <f>ROUND(MIN((E259+F259+G259)/100,DM_TI_LE!$F$29/10),0)</f>
        <v>74650</v>
      </c>
    </row>
    <row r="260" spans="1:8" ht="12.75" x14ac:dyDescent="0.2">
      <c r="A260" s="49">
        <v>256</v>
      </c>
      <c r="B260" s="50">
        <f>GD_CHUNG!B260</f>
        <v>10669</v>
      </c>
      <c r="C260" s="51" t="str">
        <f>GD_CHUNG!C260</f>
        <v>Nguyễn Xuân Tân</v>
      </c>
      <c r="D260" s="51" t="str">
        <f>GD_CHUNG!D260</f>
        <v>Nhân viên Bốc xếp</v>
      </c>
      <c r="E260" s="32">
        <f>VLOOKUP(B260,RPT_LNS_LUONG_CHE_DO!$B$5:$CC$993,52,FALSE)</f>
        <v>6750000</v>
      </c>
      <c r="F260" s="32">
        <f>VLOOKUP(B260,RPT_LNS_LUONG_CHE_DO!$B$5:$CC$993,78,FALSE)</f>
        <v>0</v>
      </c>
      <c r="G260" s="43">
        <f>VLOOKUP(B260,RPT_PHU_CAP_TN!$B$5:$G$1000,6,FALSE)</f>
        <v>155000</v>
      </c>
      <c r="H260" s="43">
        <f>ROUND(MIN((E260+F260+G260)/100,DM_TI_LE!$F$29/10),0)</f>
        <v>69050</v>
      </c>
    </row>
    <row r="261" spans="1:8" ht="12.75" x14ac:dyDescent="0.2">
      <c r="A261" s="49">
        <v>257</v>
      </c>
      <c r="B261" s="50">
        <f>GD_CHUNG!B261</f>
        <v>10670</v>
      </c>
      <c r="C261" s="51" t="str">
        <f>GD_CHUNG!C261</f>
        <v>Nguyễn Văn Toàn</v>
      </c>
      <c r="D261" s="51" t="str">
        <f>GD_CHUNG!D261</f>
        <v>Nhân viên Bốc xếp</v>
      </c>
      <c r="E261" s="32">
        <f>VLOOKUP(B261,RPT_LNS_LUONG_CHE_DO!$B$5:$CC$993,52,FALSE)</f>
        <v>6563333.333333333</v>
      </c>
      <c r="F261" s="32">
        <f>VLOOKUP(B261,RPT_LNS_LUONG_CHE_DO!$B$5:$CC$993,78,FALSE)</f>
        <v>0</v>
      </c>
      <c r="G261" s="43">
        <f>VLOOKUP(B261,RPT_PHU_CAP_TN!$B$5:$G$1000,6,FALSE)</f>
        <v>505185.18518518517</v>
      </c>
      <c r="H261" s="43">
        <f>ROUND(MIN((E261+F261+G261)/100,DM_TI_LE!$F$29/10),0)</f>
        <v>70685</v>
      </c>
    </row>
    <row r="262" spans="1:8" ht="12.75" x14ac:dyDescent="0.2">
      <c r="A262" s="49">
        <v>258</v>
      </c>
      <c r="B262" s="50">
        <f>GD_CHUNG!B262</f>
        <v>10672</v>
      </c>
      <c r="C262" s="51" t="str">
        <f>GD_CHUNG!C262</f>
        <v>Triệu Tuấn Anh</v>
      </c>
      <c r="D262" s="51" t="str">
        <f>GD_CHUNG!D262</f>
        <v>Nhân viên Bốc xếp</v>
      </c>
      <c r="E262" s="32">
        <f>VLOOKUP(B262,RPT_LNS_LUONG_CHE_DO!$B$5:$CC$993,52,FALSE)</f>
        <v>7560000</v>
      </c>
      <c r="F262" s="32">
        <f>VLOOKUP(B262,RPT_LNS_LUONG_CHE_DO!$B$5:$CC$993,78,FALSE)</f>
        <v>0</v>
      </c>
      <c r="G262" s="43">
        <f>VLOOKUP(B262,RPT_PHU_CAP_TN!$B$5:$G$1000,6,FALSE)</f>
        <v>0</v>
      </c>
      <c r="H262" s="43">
        <f>ROUND(MIN((E262+F262+G262)/100,DM_TI_LE!$F$29/10),0)</f>
        <v>75600</v>
      </c>
    </row>
    <row r="263" spans="1:8" ht="12.75" x14ac:dyDescent="0.2">
      <c r="A263" s="49">
        <v>259</v>
      </c>
      <c r="B263" s="50">
        <f>GD_CHUNG!B263</f>
        <v>10674</v>
      </c>
      <c r="C263" s="51" t="str">
        <f>GD_CHUNG!C263</f>
        <v>Nguyễn Văn Tuế</v>
      </c>
      <c r="D263" s="51" t="str">
        <f>GD_CHUNG!D263</f>
        <v>Nhân viên Bốc xếp</v>
      </c>
      <c r="E263" s="32">
        <f>VLOOKUP(B263,RPT_LNS_LUONG_CHE_DO!$B$5:$CC$993,52,FALSE)</f>
        <v>7512749.9999999991</v>
      </c>
      <c r="F263" s="32">
        <f>VLOOKUP(B263,RPT_LNS_LUONG_CHE_DO!$B$5:$CC$993,78,FALSE)</f>
        <v>0</v>
      </c>
      <c r="G263" s="43">
        <f>VLOOKUP(B263,RPT_PHU_CAP_TN!$B$5:$G$1000,6,FALSE)</f>
        <v>310000</v>
      </c>
      <c r="H263" s="43">
        <f>ROUND(MIN((E263+F263+G263)/100,DM_TI_LE!$F$29/10),0)</f>
        <v>78228</v>
      </c>
    </row>
    <row r="264" spans="1:8" ht="12.75" x14ac:dyDescent="0.2">
      <c r="A264" s="49">
        <v>260</v>
      </c>
      <c r="B264" s="50">
        <f>GD_CHUNG!B264</f>
        <v>10675</v>
      </c>
      <c r="C264" s="51" t="str">
        <f>GD_CHUNG!C264</f>
        <v>Phạm Văn Bảy</v>
      </c>
      <c r="D264" s="51" t="str">
        <f>GD_CHUNG!D264</f>
        <v>Nhân viên Bốc xếp</v>
      </c>
      <c r="E264" s="32">
        <f>VLOOKUP(B264,RPT_LNS_LUONG_CHE_DO!$B$5:$CC$993,52,FALSE)</f>
        <v>7155000</v>
      </c>
      <c r="F264" s="32">
        <f>VLOOKUP(B264,RPT_LNS_LUONG_CHE_DO!$B$5:$CC$993,78,FALSE)</f>
        <v>0</v>
      </c>
      <c r="G264" s="43">
        <f>VLOOKUP(B264,RPT_PHU_CAP_TN!$B$5:$G$1000,6,FALSE)</f>
        <v>155000</v>
      </c>
      <c r="H264" s="43">
        <f>ROUND(MIN((E264+F264+G264)/100,DM_TI_LE!$F$29/10),0)</f>
        <v>73100</v>
      </c>
    </row>
    <row r="265" spans="1:8" ht="12.75" x14ac:dyDescent="0.2">
      <c r="A265" s="49">
        <v>261</v>
      </c>
      <c r="B265" s="50">
        <f>GD_CHUNG!B265</f>
        <v>10676</v>
      </c>
      <c r="C265" s="51" t="str">
        <f>GD_CHUNG!C265</f>
        <v>Vương Khắc Hòa</v>
      </c>
      <c r="D265" s="51" t="str">
        <f>GD_CHUNG!D265</f>
        <v>NV Lái xe - VHTTB</v>
      </c>
      <c r="E265" s="32">
        <f>VLOOKUP(B265,RPT_LNS_LUONG_CHE_DO!$B$5:$CC$993,52,FALSE)</f>
        <v>7181999.9999999991</v>
      </c>
      <c r="F265" s="32">
        <f>VLOOKUP(B265,RPT_LNS_LUONG_CHE_DO!$B$5:$CC$993,78,FALSE)</f>
        <v>0</v>
      </c>
      <c r="G265" s="43">
        <f>VLOOKUP(B265,RPT_PHU_CAP_TN!$B$5:$G$1000,6,FALSE)</f>
        <v>0</v>
      </c>
      <c r="H265" s="43">
        <f>ROUND(MIN((E265+F265+G265)/100,DM_TI_LE!$F$29/10),0)</f>
        <v>71820</v>
      </c>
    </row>
    <row r="266" spans="1:8" ht="12.75" x14ac:dyDescent="0.2">
      <c r="A266" s="49">
        <v>262</v>
      </c>
      <c r="B266" s="50">
        <f>GD_CHUNG!B266</f>
        <v>10677</v>
      </c>
      <c r="C266" s="51" t="str">
        <f>GD_CHUNG!C266</f>
        <v>Vũ Văn Thành</v>
      </c>
      <c r="D266" s="51" t="str">
        <f>GD_CHUNG!D266</f>
        <v>Nhân viên Bốc xếp</v>
      </c>
      <c r="E266" s="32">
        <f>VLOOKUP(B266,RPT_LNS_LUONG_CHE_DO!$B$5:$CC$993,52,FALSE)</f>
        <v>7155000</v>
      </c>
      <c r="F266" s="32">
        <f>VLOOKUP(B266,RPT_LNS_LUONG_CHE_DO!$B$5:$CC$993,78,FALSE)</f>
        <v>0</v>
      </c>
      <c r="G266" s="43">
        <f>VLOOKUP(B266,RPT_PHU_CAP_TN!$B$5:$G$1000,6,FALSE)</f>
        <v>0</v>
      </c>
      <c r="H266" s="43">
        <f>ROUND(MIN((E266+F266+G266)/100,DM_TI_LE!$F$29/10),0)</f>
        <v>71550</v>
      </c>
    </row>
    <row r="267" spans="1:8" ht="12.75" x14ac:dyDescent="0.2">
      <c r="A267" s="49">
        <v>263</v>
      </c>
      <c r="B267" s="50">
        <f>GD_CHUNG!B267</f>
        <v>10678</v>
      </c>
      <c r="C267" s="51" t="str">
        <f>GD_CHUNG!C267</f>
        <v>Phạm Thanh Quang</v>
      </c>
      <c r="D267" s="51" t="str">
        <f>GD_CHUNG!D267</f>
        <v>Nhân viên Bốc xếp</v>
      </c>
      <c r="E267" s="32">
        <f>VLOOKUP(B267,RPT_LNS_LUONG_CHE_DO!$B$5:$CC$993,52,FALSE)</f>
        <v>6547500</v>
      </c>
      <c r="F267" s="32">
        <f>VLOOKUP(B267,RPT_LNS_LUONG_CHE_DO!$B$5:$CC$993,78,FALSE)</f>
        <v>0</v>
      </c>
      <c r="G267" s="43">
        <f>VLOOKUP(B267,RPT_PHU_CAP_TN!$B$5:$G$1000,6,FALSE)</f>
        <v>155000</v>
      </c>
      <c r="H267" s="43">
        <f>ROUND(MIN((E267+F267+G267)/100,DM_TI_LE!$F$29/10),0)</f>
        <v>67025</v>
      </c>
    </row>
    <row r="268" spans="1:8" ht="12.75" x14ac:dyDescent="0.2">
      <c r="A268" s="49">
        <v>264</v>
      </c>
      <c r="B268" s="50">
        <f>GD_CHUNG!B268</f>
        <v>10679</v>
      </c>
      <c r="C268" s="51" t="str">
        <f>GD_CHUNG!C268</f>
        <v>Lã Văn Thảo</v>
      </c>
      <c r="D268" s="51" t="str">
        <f>GD_CHUNG!D268</f>
        <v>Nhân viên Bốc xếp</v>
      </c>
      <c r="E268" s="32">
        <f>VLOOKUP(B268,RPT_LNS_LUONG_CHE_DO!$B$5:$CC$993,52,FALSE)</f>
        <v>6095000.0000000009</v>
      </c>
      <c r="F268" s="32">
        <f>VLOOKUP(B268,RPT_LNS_LUONG_CHE_DO!$B$5:$CC$993,78,FALSE)</f>
        <v>0</v>
      </c>
      <c r="G268" s="43">
        <f>VLOOKUP(B268,RPT_PHU_CAP_TN!$B$5:$G$1000,6,FALSE)</f>
        <v>0</v>
      </c>
      <c r="H268" s="43">
        <f>ROUND(MIN((E268+F268+G268)/100,DM_TI_LE!$F$29/10),0)</f>
        <v>60950</v>
      </c>
    </row>
    <row r="269" spans="1:8" ht="12.75" x14ac:dyDescent="0.2">
      <c r="A269" s="49">
        <v>265</v>
      </c>
      <c r="B269" s="50">
        <f>GD_CHUNG!B269</f>
        <v>10680</v>
      </c>
      <c r="C269" s="51" t="str">
        <f>GD_CHUNG!C269</f>
        <v>Nguyễn Thanh Bình</v>
      </c>
      <c r="D269" s="51" t="str">
        <f>GD_CHUNG!D269</f>
        <v>Nhân viên Bốc xếp</v>
      </c>
      <c r="E269" s="32">
        <f>VLOOKUP(B269,RPT_LNS_LUONG_CHE_DO!$B$5:$CC$993,52,FALSE)</f>
        <v>8055000</v>
      </c>
      <c r="F269" s="32">
        <f>VLOOKUP(B269,RPT_LNS_LUONG_CHE_DO!$B$5:$CC$993,78,FALSE)</f>
        <v>0</v>
      </c>
      <c r="G269" s="43">
        <f>VLOOKUP(B269,RPT_PHU_CAP_TN!$B$5:$G$1000,6,FALSE)</f>
        <v>310000</v>
      </c>
      <c r="H269" s="43">
        <f>ROUND(MIN((E269+F269+G269)/100,DM_TI_LE!$F$29/10),0)</f>
        <v>83650</v>
      </c>
    </row>
    <row r="270" spans="1:8" ht="12.75" x14ac:dyDescent="0.2">
      <c r="A270" s="49">
        <v>266</v>
      </c>
      <c r="B270" s="50">
        <f>GD_CHUNG!B270</f>
        <v>11086</v>
      </c>
      <c r="C270" s="51" t="str">
        <f>GD_CHUNG!C270</f>
        <v>Nguyễn Quốc Dũng</v>
      </c>
      <c r="D270" s="51" t="str">
        <f>GD_CHUNG!D270</f>
        <v>Nhân viên Bốc xếp</v>
      </c>
      <c r="E270" s="32">
        <f>VLOOKUP(B270,RPT_LNS_LUONG_CHE_DO!$B$5:$CC$993,52,FALSE)</f>
        <v>3394999.9999999995</v>
      </c>
      <c r="F270" s="32">
        <f>VLOOKUP(B270,RPT_LNS_LUONG_CHE_DO!$B$5:$CC$993,78,FALSE)</f>
        <v>1889000</v>
      </c>
      <c r="G270" s="43">
        <f>VLOOKUP(B270,RPT_PHU_CAP_TN!$B$5:$G$1000,6,FALSE)</f>
        <v>80370.37037037038</v>
      </c>
      <c r="H270" s="43">
        <f>ROUND(MIN((E270+F270+G270)/100,DM_TI_LE!$F$29/10),0)</f>
        <v>53644</v>
      </c>
    </row>
    <row r="271" spans="1:8" ht="12.75" x14ac:dyDescent="0.2">
      <c r="A271" s="49">
        <v>267</v>
      </c>
      <c r="B271" s="50">
        <f>GD_CHUNG!B271</f>
        <v>11092</v>
      </c>
      <c r="C271" s="51" t="str">
        <f>GD_CHUNG!C271</f>
        <v>Nguyễn Thành Long</v>
      </c>
      <c r="D271" s="51" t="str">
        <f>GD_CHUNG!D271</f>
        <v>Nhân viên Bốc xếp</v>
      </c>
      <c r="E271" s="32">
        <f>VLOOKUP(B271,RPT_LNS_LUONG_CHE_DO!$B$5:$CC$993,52,FALSE)</f>
        <v>7087499.9999999991</v>
      </c>
      <c r="F271" s="32">
        <f>VLOOKUP(B271,RPT_LNS_LUONG_CHE_DO!$B$5:$CC$993,78,FALSE)</f>
        <v>0</v>
      </c>
      <c r="G271" s="43">
        <f>VLOOKUP(B271,RPT_PHU_CAP_TN!$B$5:$G$1000,6,FALSE)</f>
        <v>0</v>
      </c>
      <c r="H271" s="43">
        <f>ROUND(MIN((E271+F271+G271)/100,DM_TI_LE!$F$29/10),0)</f>
        <v>70875</v>
      </c>
    </row>
    <row r="272" spans="1:8" ht="12.75" x14ac:dyDescent="0.2">
      <c r="A272" s="49">
        <v>268</v>
      </c>
      <c r="B272" s="50">
        <f>GD_CHUNG!B272</f>
        <v>11094</v>
      </c>
      <c r="C272" s="51" t="str">
        <f>GD_CHUNG!C272</f>
        <v>Nguyễn Xuân Đỏ</v>
      </c>
      <c r="D272" s="51" t="str">
        <f>GD_CHUNG!D272</f>
        <v>Nhân viên Bốc xếp</v>
      </c>
      <c r="E272" s="32">
        <f>VLOOKUP(B272,RPT_LNS_LUONG_CHE_DO!$B$5:$CC$993,52,FALSE)</f>
        <v>7087499.9999999972</v>
      </c>
      <c r="F272" s="32">
        <f>VLOOKUP(B272,RPT_LNS_LUONG_CHE_DO!$B$5:$CC$993,78,FALSE)</f>
        <v>0</v>
      </c>
      <c r="G272" s="43">
        <f>VLOOKUP(B272,RPT_PHU_CAP_TN!$B$5:$G$1000,6,FALSE)</f>
        <v>155000</v>
      </c>
      <c r="H272" s="43">
        <f>ROUND(MIN((E272+F272+G272)/100,DM_TI_LE!$F$29/10),0)</f>
        <v>72425</v>
      </c>
    </row>
    <row r="273" spans="1:8" ht="12.75" x14ac:dyDescent="0.2">
      <c r="A273" s="49">
        <v>269</v>
      </c>
      <c r="B273" s="50">
        <f>GD_CHUNG!B273</f>
        <v>11095</v>
      </c>
      <c r="C273" s="51" t="str">
        <f>GD_CHUNG!C273</f>
        <v>Đỗ Văn Phụng</v>
      </c>
      <c r="D273" s="51" t="str">
        <f>GD_CHUNG!D273</f>
        <v>Nhân viên Bốc xếp</v>
      </c>
      <c r="E273" s="32">
        <f>VLOOKUP(B273,RPT_LNS_LUONG_CHE_DO!$B$5:$CC$993,52,FALSE)</f>
        <v>6750000</v>
      </c>
      <c r="F273" s="32">
        <f>VLOOKUP(B273,RPT_LNS_LUONG_CHE_DO!$B$5:$CC$993,78,FALSE)</f>
        <v>0</v>
      </c>
      <c r="G273" s="43">
        <f>VLOOKUP(B273,RPT_PHU_CAP_TN!$B$5:$G$1000,6,FALSE)</f>
        <v>0</v>
      </c>
      <c r="H273" s="43">
        <f>ROUND(MIN((E273+F273+G273)/100,DM_TI_LE!$F$29/10),0)</f>
        <v>67500</v>
      </c>
    </row>
    <row r="274" spans="1:8" ht="12.75" x14ac:dyDescent="0.2">
      <c r="A274" s="49">
        <v>270</v>
      </c>
      <c r="B274" s="50">
        <f>GD_CHUNG!B274</f>
        <v>11097</v>
      </c>
      <c r="C274" s="51" t="str">
        <f>GD_CHUNG!C274</f>
        <v>Trần Đình Thăng</v>
      </c>
      <c r="D274" s="51" t="str">
        <f>GD_CHUNG!D274</f>
        <v>Nhân viên Bốc xếp</v>
      </c>
      <c r="E274" s="32">
        <f>VLOOKUP(B274,RPT_LNS_LUONG_CHE_DO!$B$5:$CC$993,52,FALSE)</f>
        <v>6750000</v>
      </c>
      <c r="F274" s="32">
        <f>VLOOKUP(B274,RPT_LNS_LUONG_CHE_DO!$B$5:$CC$993,78,FALSE)</f>
        <v>0</v>
      </c>
      <c r="G274" s="43">
        <f>VLOOKUP(B274,RPT_PHU_CAP_TN!$B$5:$G$1000,6,FALSE)</f>
        <v>155000</v>
      </c>
      <c r="H274" s="43">
        <f>ROUND(MIN((E274+F274+G274)/100,DM_TI_LE!$F$29/10),0)</f>
        <v>69050</v>
      </c>
    </row>
    <row r="275" spans="1:8" ht="12.75" x14ac:dyDescent="0.2">
      <c r="A275" s="49">
        <v>271</v>
      </c>
      <c r="B275" s="50">
        <f>GD_CHUNG!B275</f>
        <v>11098</v>
      </c>
      <c r="C275" s="51" t="str">
        <f>GD_CHUNG!C275</f>
        <v>Lương Bá Huỳnh</v>
      </c>
      <c r="D275" s="51" t="str">
        <f>GD_CHUNG!D275</f>
        <v>Nhân viên Bốc xếp</v>
      </c>
      <c r="E275" s="32">
        <f>VLOOKUP(B275,RPT_LNS_LUONG_CHE_DO!$B$5:$CC$993,52,FALSE)</f>
        <v>6750000</v>
      </c>
      <c r="F275" s="32">
        <f>VLOOKUP(B275,RPT_LNS_LUONG_CHE_DO!$B$5:$CC$993,78,FALSE)</f>
        <v>0</v>
      </c>
      <c r="G275" s="43">
        <f>VLOOKUP(B275,RPT_PHU_CAP_TN!$B$5:$G$1000,6,FALSE)</f>
        <v>155000</v>
      </c>
      <c r="H275" s="43">
        <f>ROUND(MIN((E275+F275+G275)/100,DM_TI_LE!$F$29/10),0)</f>
        <v>69050</v>
      </c>
    </row>
    <row r="276" spans="1:8" ht="12.75" x14ac:dyDescent="0.2">
      <c r="A276" s="49">
        <v>272</v>
      </c>
      <c r="B276" s="50">
        <f>GD_CHUNG!B276</f>
        <v>12574</v>
      </c>
      <c r="C276" s="51" t="str">
        <f>GD_CHUNG!C276</f>
        <v>Lê Văn Hùng</v>
      </c>
      <c r="D276" s="51" t="str">
        <f>GD_CHUNG!D276</f>
        <v>Nhân viên Bốc xếp</v>
      </c>
      <c r="E276" s="32">
        <f>VLOOKUP(B276,RPT_LNS_LUONG_CHE_DO!$B$5:$CC$993,52,FALSE)</f>
        <v>6750000</v>
      </c>
      <c r="F276" s="32">
        <f>VLOOKUP(B276,RPT_LNS_LUONG_CHE_DO!$B$5:$CC$993,78,FALSE)</f>
        <v>0</v>
      </c>
      <c r="G276" s="43">
        <f>VLOOKUP(B276,RPT_PHU_CAP_TN!$B$5:$G$1000,6,FALSE)</f>
        <v>0</v>
      </c>
      <c r="H276" s="43">
        <f>ROUND(MIN((E276+F276+G276)/100,DM_TI_LE!$F$29/10),0)</f>
        <v>67500</v>
      </c>
    </row>
    <row r="277" spans="1:8" ht="12.75" x14ac:dyDescent="0.2">
      <c r="A277" s="49">
        <v>273</v>
      </c>
      <c r="B277" s="50">
        <f>GD_CHUNG!B277</f>
        <v>12576</v>
      </c>
      <c r="C277" s="51" t="str">
        <f>GD_CHUNG!C277</f>
        <v>Nguyễn Tùng Giang</v>
      </c>
      <c r="D277" s="51" t="str">
        <f>GD_CHUNG!D277</f>
        <v>Nhân viên Bốc xếp</v>
      </c>
      <c r="E277" s="32">
        <f>VLOOKUP(B277,RPT_LNS_LUONG_CHE_DO!$B$5:$CC$993,52,FALSE)</f>
        <v>7087499.9999999972</v>
      </c>
      <c r="F277" s="32">
        <f>VLOOKUP(B277,RPT_LNS_LUONG_CHE_DO!$B$5:$CC$993,78,FALSE)</f>
        <v>0</v>
      </c>
      <c r="G277" s="43">
        <f>VLOOKUP(B277,RPT_PHU_CAP_TN!$B$5:$G$1000,6,FALSE)</f>
        <v>0</v>
      </c>
      <c r="H277" s="43">
        <f>ROUND(MIN((E277+F277+G277)/100,DM_TI_LE!$F$29/10),0)</f>
        <v>70875</v>
      </c>
    </row>
    <row r="278" spans="1:8" ht="12.75" x14ac:dyDescent="0.2">
      <c r="A278" s="49">
        <v>274</v>
      </c>
      <c r="B278" s="50">
        <f>GD_CHUNG!B278</f>
        <v>12578</v>
      </c>
      <c r="C278" s="51" t="str">
        <f>GD_CHUNG!C278</f>
        <v>Bùi Bảo Long</v>
      </c>
      <c r="D278" s="51" t="str">
        <f>GD_CHUNG!D278</f>
        <v>Nhân viên Bốc xếp</v>
      </c>
      <c r="E278" s="32">
        <f>VLOOKUP(B278,RPT_LNS_LUONG_CHE_DO!$B$5:$CC$993,52,FALSE)</f>
        <v>6750000</v>
      </c>
      <c r="F278" s="32">
        <f>VLOOKUP(B278,RPT_LNS_LUONG_CHE_DO!$B$5:$CC$993,78,FALSE)</f>
        <v>0</v>
      </c>
      <c r="G278" s="43">
        <f>VLOOKUP(B278,RPT_PHU_CAP_TN!$B$5:$G$1000,6,FALSE)</f>
        <v>155000</v>
      </c>
      <c r="H278" s="43">
        <f>ROUND(MIN((E278+F278+G278)/100,DM_TI_LE!$F$29/10),0)</f>
        <v>69050</v>
      </c>
    </row>
    <row r="279" spans="1:8" ht="12.75" x14ac:dyDescent="0.2">
      <c r="A279" s="49">
        <v>275</v>
      </c>
      <c r="B279" s="50">
        <f>GD_CHUNG!B279</f>
        <v>12580</v>
      </c>
      <c r="C279" s="51" t="str">
        <f>GD_CHUNG!C279</f>
        <v>Đào Công Duẩn</v>
      </c>
      <c r="D279" s="51" t="str">
        <f>GD_CHUNG!D279</f>
        <v>Nhân viên Bốc xếp</v>
      </c>
      <c r="E279" s="32">
        <f>VLOOKUP(B279,RPT_LNS_LUONG_CHE_DO!$B$5:$CC$993,52,FALSE)</f>
        <v>5400000.0000000009</v>
      </c>
      <c r="F279" s="32">
        <f>VLOOKUP(B279,RPT_LNS_LUONG_CHE_DO!$B$5:$CC$993,78,FALSE)</f>
        <v>0</v>
      </c>
      <c r="G279" s="43">
        <f>VLOOKUP(B279,RPT_PHU_CAP_TN!$B$5:$G$1000,6,FALSE)</f>
        <v>0</v>
      </c>
      <c r="H279" s="43">
        <f>ROUND(MIN((E279+F279+G279)/100,DM_TI_LE!$F$29/10),0)</f>
        <v>54000</v>
      </c>
    </row>
    <row r="280" spans="1:8" ht="12.75" x14ac:dyDescent="0.2">
      <c r="A280" s="49">
        <v>276</v>
      </c>
      <c r="B280" s="50">
        <f>GD_CHUNG!B280</f>
        <v>12581</v>
      </c>
      <c r="C280" s="51" t="str">
        <f>GD_CHUNG!C280</f>
        <v>Nguyễn Gia Thắng</v>
      </c>
      <c r="D280" s="51" t="str">
        <f>GD_CHUNG!D280</f>
        <v>Nhân viên Bốc xếp</v>
      </c>
      <c r="E280" s="32">
        <f>VLOOKUP(B280,RPT_LNS_LUONG_CHE_DO!$B$5:$CC$993,52,FALSE)</f>
        <v>7087499.9999999972</v>
      </c>
      <c r="F280" s="32">
        <f>VLOOKUP(B280,RPT_LNS_LUONG_CHE_DO!$B$5:$CC$993,78,FALSE)</f>
        <v>0</v>
      </c>
      <c r="G280" s="43">
        <f>VLOOKUP(B280,RPT_PHU_CAP_TN!$B$5:$G$1000,6,FALSE)</f>
        <v>0</v>
      </c>
      <c r="H280" s="43">
        <f>ROUND(MIN((E280+F280+G280)/100,DM_TI_LE!$F$29/10),0)</f>
        <v>70875</v>
      </c>
    </row>
    <row r="281" spans="1:8" ht="12.75" x14ac:dyDescent="0.2">
      <c r="A281" s="49">
        <v>277</v>
      </c>
      <c r="B281" s="50">
        <f>GD_CHUNG!B281</f>
        <v>12583</v>
      </c>
      <c r="C281" s="51" t="str">
        <f>GD_CHUNG!C281</f>
        <v>Nguyễn Huy Đáp</v>
      </c>
      <c r="D281" s="51" t="str">
        <f>GD_CHUNG!D281</f>
        <v>Nhân viên Bốc xếp</v>
      </c>
      <c r="E281" s="32">
        <f>VLOOKUP(B281,RPT_LNS_LUONG_CHE_DO!$B$5:$CC$993,52,FALSE)</f>
        <v>6750000</v>
      </c>
      <c r="F281" s="32">
        <f>VLOOKUP(B281,RPT_LNS_LUONG_CHE_DO!$B$5:$CC$993,78,FALSE)</f>
        <v>0</v>
      </c>
      <c r="G281" s="43">
        <f>VLOOKUP(B281,RPT_PHU_CAP_TN!$B$5:$G$1000,6,FALSE)</f>
        <v>0</v>
      </c>
      <c r="H281" s="43">
        <f>ROUND(MIN((E281+F281+G281)/100,DM_TI_LE!$F$29/10),0)</f>
        <v>67500</v>
      </c>
    </row>
    <row r="282" spans="1:8" ht="12.75" x14ac:dyDescent="0.2">
      <c r="A282" s="49">
        <v>278</v>
      </c>
      <c r="B282" s="50">
        <f>GD_CHUNG!B282</f>
        <v>12584</v>
      </c>
      <c r="C282" s="51" t="str">
        <f>GD_CHUNG!C282</f>
        <v>Lê Văn Thịnh</v>
      </c>
      <c r="D282" s="51" t="str">
        <f>GD_CHUNG!D282</f>
        <v>Nhân viên Bốc xếp</v>
      </c>
      <c r="E282" s="32">
        <f>VLOOKUP(B282,RPT_LNS_LUONG_CHE_DO!$B$5:$CC$993,52,FALSE)</f>
        <v>6750000</v>
      </c>
      <c r="F282" s="32">
        <f>VLOOKUP(B282,RPT_LNS_LUONG_CHE_DO!$B$5:$CC$993,78,FALSE)</f>
        <v>0</v>
      </c>
      <c r="G282" s="43">
        <f>VLOOKUP(B282,RPT_PHU_CAP_TN!$B$5:$G$1000,6,FALSE)</f>
        <v>0</v>
      </c>
      <c r="H282" s="43">
        <f>ROUND(MIN((E282+F282+G282)/100,DM_TI_LE!$F$29/10),0)</f>
        <v>67500</v>
      </c>
    </row>
    <row r="283" spans="1:8" ht="12.75" x14ac:dyDescent="0.2">
      <c r="A283" s="49">
        <v>279</v>
      </c>
      <c r="B283" s="50">
        <f>GD_CHUNG!B283</f>
        <v>12585</v>
      </c>
      <c r="C283" s="51" t="str">
        <f>GD_CHUNG!C283</f>
        <v>Nguyễn Tuấn Anh</v>
      </c>
      <c r="D283" s="51" t="str">
        <f>GD_CHUNG!D283</f>
        <v>Nhân viên Bốc xếp</v>
      </c>
      <c r="E283" s="32">
        <f>VLOOKUP(B283,RPT_LNS_LUONG_CHE_DO!$B$5:$CC$993,52,FALSE)</f>
        <v>6345000</v>
      </c>
      <c r="F283" s="32">
        <f>VLOOKUP(B283,RPT_LNS_LUONG_CHE_DO!$B$5:$CC$993,78,FALSE)</f>
        <v>0</v>
      </c>
      <c r="G283" s="43">
        <f>VLOOKUP(B283,RPT_PHU_CAP_TN!$B$5:$G$1000,6,FALSE)</f>
        <v>0</v>
      </c>
      <c r="H283" s="43">
        <f>ROUND(MIN((E283+F283+G283)/100,DM_TI_LE!$F$29/10),0)</f>
        <v>63450</v>
      </c>
    </row>
    <row r="284" spans="1:8" ht="12.75" x14ac:dyDescent="0.2">
      <c r="A284" s="49">
        <v>280</v>
      </c>
      <c r="B284" s="50">
        <f>GD_CHUNG!B284</f>
        <v>12586</v>
      </c>
      <c r="C284" s="51" t="str">
        <f>GD_CHUNG!C284</f>
        <v>Phạm Văn Trường</v>
      </c>
      <c r="D284" s="51" t="str">
        <f>GD_CHUNG!D284</f>
        <v>Nhân viên Bốc xếp</v>
      </c>
      <c r="E284" s="32">
        <f>VLOOKUP(B284,RPT_LNS_LUONG_CHE_DO!$B$5:$CC$993,52,FALSE)</f>
        <v>7087499.9999999953</v>
      </c>
      <c r="F284" s="32">
        <f>VLOOKUP(B284,RPT_LNS_LUONG_CHE_DO!$B$5:$CC$993,78,FALSE)</f>
        <v>0</v>
      </c>
      <c r="G284" s="43">
        <f>VLOOKUP(B284,RPT_PHU_CAP_TN!$B$5:$G$1000,6,FALSE)</f>
        <v>155000</v>
      </c>
      <c r="H284" s="43">
        <f>ROUND(MIN((E284+F284+G284)/100,DM_TI_LE!$F$29/10),0)</f>
        <v>72425</v>
      </c>
    </row>
    <row r="285" spans="1:8" ht="12.75" x14ac:dyDescent="0.2">
      <c r="A285" s="49">
        <v>281</v>
      </c>
      <c r="B285" s="50">
        <f>GD_CHUNG!B285</f>
        <v>12587</v>
      </c>
      <c r="C285" s="51" t="str">
        <f>GD_CHUNG!C285</f>
        <v>Nguyễn Minh Dũng</v>
      </c>
      <c r="D285" s="51" t="str">
        <f>GD_CHUNG!D285</f>
        <v>Nhân viên Bốc xếp</v>
      </c>
      <c r="E285" s="32">
        <f>VLOOKUP(B285,RPT_LNS_LUONG_CHE_DO!$B$5:$CC$993,52,FALSE)</f>
        <v>6750000</v>
      </c>
      <c r="F285" s="32">
        <f>VLOOKUP(B285,RPT_LNS_LUONG_CHE_DO!$B$5:$CC$993,78,FALSE)</f>
        <v>0</v>
      </c>
      <c r="G285" s="43">
        <f>VLOOKUP(B285,RPT_PHU_CAP_TN!$B$5:$G$1000,6,FALSE)</f>
        <v>155000</v>
      </c>
      <c r="H285" s="43">
        <f>ROUND(MIN((E285+F285+G285)/100,DM_TI_LE!$F$29/10),0)</f>
        <v>69050</v>
      </c>
    </row>
    <row r="286" spans="1:8" ht="12.75" x14ac:dyDescent="0.2">
      <c r="A286" s="49">
        <v>282</v>
      </c>
      <c r="B286" s="50">
        <f>GD_CHUNG!B286</f>
        <v>12588</v>
      </c>
      <c r="C286" s="51" t="str">
        <f>GD_CHUNG!C286</f>
        <v>Đào Huy Phong</v>
      </c>
      <c r="D286" s="51" t="str">
        <f>GD_CHUNG!D286</f>
        <v>Nhân viên Bốc xếp</v>
      </c>
      <c r="E286" s="32">
        <f>VLOOKUP(B286,RPT_LNS_LUONG_CHE_DO!$B$5:$CC$993,52,FALSE)</f>
        <v>6075000</v>
      </c>
      <c r="F286" s="32">
        <f>VLOOKUP(B286,RPT_LNS_LUONG_CHE_DO!$B$5:$CC$993,78,FALSE)</f>
        <v>0</v>
      </c>
      <c r="G286" s="43">
        <f>VLOOKUP(B286,RPT_PHU_CAP_TN!$B$5:$G$1000,6,FALSE)</f>
        <v>0</v>
      </c>
      <c r="H286" s="43">
        <f>ROUND(MIN((E286+F286+G286)/100,DM_TI_LE!$F$29/10),0)</f>
        <v>60750</v>
      </c>
    </row>
    <row r="287" spans="1:8" ht="12.75" x14ac:dyDescent="0.2">
      <c r="A287" s="49">
        <v>283</v>
      </c>
      <c r="B287" s="50">
        <f>GD_CHUNG!B287</f>
        <v>12589</v>
      </c>
      <c r="C287" s="51" t="str">
        <f>GD_CHUNG!C287</f>
        <v>Lê Văn Thiện</v>
      </c>
      <c r="D287" s="51" t="str">
        <f>GD_CHUNG!D287</f>
        <v>Nhân viên Bốc xếp</v>
      </c>
      <c r="E287" s="32">
        <f>VLOOKUP(B287,RPT_LNS_LUONG_CHE_DO!$B$5:$CC$993,52,FALSE)</f>
        <v>5499999.9999999991</v>
      </c>
      <c r="F287" s="32">
        <f>VLOOKUP(B287,RPT_LNS_LUONG_CHE_DO!$B$5:$CC$993,78,FALSE)</f>
        <v>0</v>
      </c>
      <c r="G287" s="43">
        <f>VLOOKUP(B287,RPT_PHU_CAP_TN!$B$5:$G$1000,6,FALSE)</f>
        <v>0</v>
      </c>
      <c r="H287" s="43">
        <f>ROUND(MIN((E287+F287+G287)/100,DM_TI_LE!$F$29/10),0)</f>
        <v>55000</v>
      </c>
    </row>
    <row r="288" spans="1:8" ht="12.75" x14ac:dyDescent="0.2">
      <c r="A288" s="49">
        <v>284</v>
      </c>
      <c r="B288" s="50">
        <f>GD_CHUNG!B288</f>
        <v>12591</v>
      </c>
      <c r="C288" s="51" t="str">
        <f>GD_CHUNG!C288</f>
        <v>Nguyễn Xuân Quý</v>
      </c>
      <c r="D288" s="51" t="str">
        <f>GD_CHUNG!D288</f>
        <v>Nhân viên Bốc xếp</v>
      </c>
      <c r="E288" s="32">
        <f>VLOOKUP(B288,RPT_LNS_LUONG_CHE_DO!$B$5:$CC$993,52,FALSE)</f>
        <v>6750000</v>
      </c>
      <c r="F288" s="32">
        <f>VLOOKUP(B288,RPT_LNS_LUONG_CHE_DO!$B$5:$CC$993,78,FALSE)</f>
        <v>0</v>
      </c>
      <c r="G288" s="43">
        <f>VLOOKUP(B288,RPT_PHU_CAP_TN!$B$5:$G$1000,6,FALSE)</f>
        <v>0</v>
      </c>
      <c r="H288" s="43">
        <f>ROUND(MIN((E288+F288+G288)/100,DM_TI_LE!$F$29/10),0)</f>
        <v>67500</v>
      </c>
    </row>
    <row r="289" spans="1:8" ht="12.75" x14ac:dyDescent="0.2">
      <c r="A289" s="49">
        <v>285</v>
      </c>
      <c r="B289" s="50">
        <f>GD_CHUNG!B289</f>
        <v>12592</v>
      </c>
      <c r="C289" s="51" t="str">
        <f>GD_CHUNG!C289</f>
        <v>Lê Minh Huy</v>
      </c>
      <c r="D289" s="51" t="str">
        <f>GD_CHUNG!D289</f>
        <v>Nhân viên Bốc xếp</v>
      </c>
      <c r="E289" s="32">
        <f>VLOOKUP(B289,RPT_LNS_LUONG_CHE_DO!$B$5:$CC$993,52,FALSE)</f>
        <v>6750000</v>
      </c>
      <c r="F289" s="32">
        <f>VLOOKUP(B289,RPT_LNS_LUONG_CHE_DO!$B$5:$CC$993,78,FALSE)</f>
        <v>0</v>
      </c>
      <c r="G289" s="43">
        <f>VLOOKUP(B289,RPT_PHU_CAP_TN!$B$5:$G$1000,6,FALSE)</f>
        <v>0</v>
      </c>
      <c r="H289" s="43">
        <f>ROUND(MIN((E289+F289+G289)/100,DM_TI_LE!$F$29/10),0)</f>
        <v>67500</v>
      </c>
    </row>
    <row r="290" spans="1:8" ht="12.75" x14ac:dyDescent="0.2">
      <c r="A290" s="49">
        <v>286</v>
      </c>
      <c r="B290" s="50">
        <f>GD_CHUNG!B290</f>
        <v>13424</v>
      </c>
      <c r="C290" s="51" t="str">
        <f>GD_CHUNG!C290</f>
        <v>Bùi Tuấn Anh</v>
      </c>
      <c r="D290" s="51" t="str">
        <f>GD_CHUNG!D290</f>
        <v>Nhân viên Bốc xếp</v>
      </c>
      <c r="E290" s="32">
        <f>VLOOKUP(B290,RPT_LNS_LUONG_CHE_DO!$B$5:$CC$993,52,FALSE)</f>
        <v>6750000</v>
      </c>
      <c r="F290" s="32">
        <f>VLOOKUP(B290,RPT_LNS_LUONG_CHE_DO!$B$5:$CC$993,78,FALSE)</f>
        <v>0</v>
      </c>
      <c r="G290" s="43">
        <f>VLOOKUP(B290,RPT_PHU_CAP_TN!$B$5:$G$1000,6,FALSE)</f>
        <v>0</v>
      </c>
      <c r="H290" s="43">
        <f>ROUND(MIN((E290+F290+G290)/100,DM_TI_LE!$F$29/10),0)</f>
        <v>67500</v>
      </c>
    </row>
    <row r="291" spans="1:8" ht="12.75" x14ac:dyDescent="0.2">
      <c r="A291" s="49">
        <v>287</v>
      </c>
      <c r="B291" s="50">
        <f>GD_CHUNG!B291</f>
        <v>13425</v>
      </c>
      <c r="C291" s="51" t="str">
        <f>GD_CHUNG!C291</f>
        <v>Nguyễn Duy Trinh</v>
      </c>
      <c r="D291" s="51" t="str">
        <f>GD_CHUNG!D291</f>
        <v>Nhân viên Bốc xếp</v>
      </c>
      <c r="E291" s="32">
        <f>VLOOKUP(B291,RPT_LNS_LUONG_CHE_DO!$B$5:$CC$993,52,FALSE)</f>
        <v>6750000</v>
      </c>
      <c r="F291" s="32">
        <f>VLOOKUP(B291,RPT_LNS_LUONG_CHE_DO!$B$5:$CC$993,78,FALSE)</f>
        <v>0</v>
      </c>
      <c r="G291" s="43">
        <f>VLOOKUP(B291,RPT_PHU_CAP_TN!$B$5:$G$1000,6,FALSE)</f>
        <v>155000</v>
      </c>
      <c r="H291" s="43">
        <f>ROUND(MIN((E291+F291+G291)/100,DM_TI_LE!$F$29/10),0)</f>
        <v>69050</v>
      </c>
    </row>
    <row r="292" spans="1:8" ht="12.75" x14ac:dyDescent="0.2">
      <c r="A292" s="49">
        <v>288</v>
      </c>
      <c r="B292" s="50">
        <f>GD_CHUNG!B292</f>
        <v>13436</v>
      </c>
      <c r="C292" s="51" t="str">
        <f>GD_CHUNG!C292</f>
        <v>Lê Văn Thư</v>
      </c>
      <c r="D292" s="51" t="str">
        <f>GD_CHUNG!D292</f>
        <v>Nhân viên Bốc xếp</v>
      </c>
      <c r="E292" s="32">
        <f>VLOOKUP(B292,RPT_LNS_LUONG_CHE_DO!$B$5:$CC$993,52,FALSE)</f>
        <v>6750000</v>
      </c>
      <c r="F292" s="32">
        <f>VLOOKUP(B292,RPT_LNS_LUONG_CHE_DO!$B$5:$CC$993,78,FALSE)</f>
        <v>0</v>
      </c>
      <c r="G292" s="43">
        <f>VLOOKUP(B292,RPT_PHU_CAP_TN!$B$5:$G$1000,6,FALSE)</f>
        <v>155000</v>
      </c>
      <c r="H292" s="43">
        <f>ROUND(MIN((E292+F292+G292)/100,DM_TI_LE!$F$29/10),0)</f>
        <v>69050</v>
      </c>
    </row>
    <row r="293" spans="1:8" ht="12.75" x14ac:dyDescent="0.2">
      <c r="A293" s="49">
        <v>289</v>
      </c>
      <c r="B293" s="50">
        <f>GD_CHUNG!B293</f>
        <v>13437</v>
      </c>
      <c r="C293" s="51" t="str">
        <f>GD_CHUNG!C293</f>
        <v>Phạm Ngọc Huấn</v>
      </c>
      <c r="D293" s="51" t="str">
        <f>GD_CHUNG!D293</f>
        <v>Nhân viên Bốc xếp</v>
      </c>
      <c r="E293" s="32">
        <f>VLOOKUP(B293,RPT_LNS_LUONG_CHE_DO!$B$5:$CC$993,52,FALSE)</f>
        <v>6750000</v>
      </c>
      <c r="F293" s="32">
        <f>VLOOKUP(B293,RPT_LNS_LUONG_CHE_DO!$B$5:$CC$993,78,FALSE)</f>
        <v>0</v>
      </c>
      <c r="G293" s="43">
        <f>VLOOKUP(B293,RPT_PHU_CAP_TN!$B$5:$G$1000,6,FALSE)</f>
        <v>0</v>
      </c>
      <c r="H293" s="43">
        <f>ROUND(MIN((E293+F293+G293)/100,DM_TI_LE!$F$29/10),0)</f>
        <v>67500</v>
      </c>
    </row>
    <row r="294" spans="1:8" ht="12.75" x14ac:dyDescent="0.2">
      <c r="A294" s="49">
        <v>290</v>
      </c>
      <c r="B294" s="50">
        <f>GD_CHUNG!B294</f>
        <v>13446</v>
      </c>
      <c r="C294" s="51" t="str">
        <f>GD_CHUNG!C294</f>
        <v>Dương Công Tú</v>
      </c>
      <c r="D294" s="51" t="str">
        <f>GD_CHUNG!D294</f>
        <v>Nhân viên Bốc xếp</v>
      </c>
      <c r="E294" s="32">
        <f>VLOOKUP(B294,RPT_LNS_LUONG_CHE_DO!$B$5:$CC$993,52,FALSE)</f>
        <v>6750000</v>
      </c>
      <c r="F294" s="32">
        <f>VLOOKUP(B294,RPT_LNS_LUONG_CHE_DO!$B$5:$CC$993,78,FALSE)</f>
        <v>0</v>
      </c>
      <c r="G294" s="43">
        <f>VLOOKUP(B294,RPT_PHU_CAP_TN!$B$5:$G$1000,6,FALSE)</f>
        <v>0</v>
      </c>
      <c r="H294" s="43">
        <f>ROUND(MIN((E294+F294+G294)/100,DM_TI_LE!$F$29/10),0)</f>
        <v>67500</v>
      </c>
    </row>
    <row r="295" spans="1:8" ht="12.75" x14ac:dyDescent="0.2">
      <c r="A295" s="49">
        <v>291</v>
      </c>
      <c r="B295" s="50">
        <f>GD_CHUNG!B295</f>
        <v>13448</v>
      </c>
      <c r="C295" s="51" t="str">
        <f>GD_CHUNG!C295</f>
        <v>Nguyễn Hùng Anh</v>
      </c>
      <c r="D295" s="51" t="str">
        <f>GD_CHUNG!D295</f>
        <v>Nhân viên Bốc xếp</v>
      </c>
      <c r="E295" s="32">
        <f>VLOOKUP(B295,RPT_LNS_LUONG_CHE_DO!$B$5:$CC$993,52,FALSE)</f>
        <v>6750000</v>
      </c>
      <c r="F295" s="32">
        <f>VLOOKUP(B295,RPT_LNS_LUONG_CHE_DO!$B$5:$CC$993,78,FALSE)</f>
        <v>0</v>
      </c>
      <c r="G295" s="43">
        <f>VLOOKUP(B295,RPT_PHU_CAP_TN!$B$5:$G$1000,6,FALSE)</f>
        <v>0</v>
      </c>
      <c r="H295" s="43">
        <f>ROUND(MIN((E295+F295+G295)/100,DM_TI_LE!$F$29/10),0)</f>
        <v>67500</v>
      </c>
    </row>
    <row r="296" spans="1:8" ht="12.75" x14ac:dyDescent="0.2">
      <c r="A296" s="49">
        <v>292</v>
      </c>
      <c r="B296" s="50">
        <f>GD_CHUNG!B296</f>
        <v>13450</v>
      </c>
      <c r="C296" s="51" t="str">
        <f>GD_CHUNG!C296</f>
        <v>Phạm Văn Mạnh</v>
      </c>
      <c r="D296" s="51" t="str">
        <f>GD_CHUNG!D296</f>
        <v>Nhân viên Bốc xếp</v>
      </c>
      <c r="E296" s="32">
        <f>VLOOKUP(B296,RPT_LNS_LUONG_CHE_DO!$B$5:$CC$993,52,FALSE)</f>
        <v>6750000</v>
      </c>
      <c r="F296" s="32">
        <f>VLOOKUP(B296,RPT_LNS_LUONG_CHE_DO!$B$5:$CC$993,78,FALSE)</f>
        <v>0</v>
      </c>
      <c r="G296" s="43">
        <f>VLOOKUP(B296,RPT_PHU_CAP_TN!$B$5:$G$1000,6,FALSE)</f>
        <v>0</v>
      </c>
      <c r="H296" s="43">
        <f>ROUND(MIN((E296+F296+G296)/100,DM_TI_LE!$F$29/10),0)</f>
        <v>67500</v>
      </c>
    </row>
    <row r="297" spans="1:8" ht="12.75" x14ac:dyDescent="0.2">
      <c r="A297" s="49">
        <v>293</v>
      </c>
      <c r="B297" s="50">
        <f>GD_CHUNG!B297</f>
        <v>13451</v>
      </c>
      <c r="C297" s="51" t="str">
        <f>GD_CHUNG!C297</f>
        <v>Vũ Minh Tiến</v>
      </c>
      <c r="D297" s="51" t="str">
        <f>GD_CHUNG!D297</f>
        <v>Nhân viên Bốc xếp</v>
      </c>
      <c r="E297" s="32">
        <f>VLOOKUP(B297,RPT_LNS_LUONG_CHE_DO!$B$5:$CC$993,52,FALSE)</f>
        <v>6750000</v>
      </c>
      <c r="F297" s="32">
        <f>VLOOKUP(B297,RPT_LNS_LUONG_CHE_DO!$B$5:$CC$993,78,FALSE)</f>
        <v>0</v>
      </c>
      <c r="G297" s="43">
        <f>VLOOKUP(B297,RPT_PHU_CAP_TN!$B$5:$G$1000,6,FALSE)</f>
        <v>0</v>
      </c>
      <c r="H297" s="43">
        <f>ROUND(MIN((E297+F297+G297)/100,DM_TI_LE!$F$29/10),0)</f>
        <v>67500</v>
      </c>
    </row>
    <row r="298" spans="1:8" ht="12.75" x14ac:dyDescent="0.2">
      <c r="A298" s="49">
        <v>294</v>
      </c>
      <c r="B298" s="50">
        <f>GD_CHUNG!B298</f>
        <v>13453</v>
      </c>
      <c r="C298" s="51" t="str">
        <f>GD_CHUNG!C298</f>
        <v>Nguyễn Văn Khiêm</v>
      </c>
      <c r="D298" s="51" t="str">
        <f>GD_CHUNG!D298</f>
        <v>Nhân viên Bốc xếp</v>
      </c>
      <c r="E298" s="32">
        <f>VLOOKUP(B298,RPT_LNS_LUONG_CHE_DO!$B$5:$CC$993,52,FALSE)</f>
        <v>6750000</v>
      </c>
      <c r="F298" s="32">
        <f>VLOOKUP(B298,RPT_LNS_LUONG_CHE_DO!$B$5:$CC$993,78,FALSE)</f>
        <v>0</v>
      </c>
      <c r="G298" s="43">
        <f>VLOOKUP(B298,RPT_PHU_CAP_TN!$B$5:$G$1000,6,FALSE)</f>
        <v>0</v>
      </c>
      <c r="H298" s="43">
        <f>ROUND(MIN((E298+F298+G298)/100,DM_TI_LE!$F$29/10),0)</f>
        <v>67500</v>
      </c>
    </row>
    <row r="299" spans="1:8" ht="12.75" x14ac:dyDescent="0.2">
      <c r="A299" s="49">
        <v>295</v>
      </c>
      <c r="B299" s="50">
        <f>GD_CHUNG!B299</f>
        <v>13454</v>
      </c>
      <c r="C299" s="51" t="str">
        <f>GD_CHUNG!C299</f>
        <v>Nguyễn Xuân Hải</v>
      </c>
      <c r="D299" s="51" t="str">
        <f>GD_CHUNG!D299</f>
        <v>Nhân viên Bốc xếp</v>
      </c>
      <c r="E299" s="32">
        <f>VLOOKUP(B299,RPT_LNS_LUONG_CHE_DO!$B$5:$CC$993,52,FALSE)</f>
        <v>2500000</v>
      </c>
      <c r="F299" s="32">
        <f>VLOOKUP(B299,RPT_LNS_LUONG_CHE_DO!$B$5:$CC$993,78,FALSE)</f>
        <v>0</v>
      </c>
      <c r="G299" s="43">
        <f>VLOOKUP(B299,RPT_PHU_CAP_TN!$B$5:$G$1000,6,FALSE)</f>
        <v>0</v>
      </c>
      <c r="H299" s="43">
        <f>ROUND(MIN((E299+F299+G299)/100,DM_TI_LE!$F$29/10),0)</f>
        <v>25000</v>
      </c>
    </row>
    <row r="300" spans="1:8" ht="12.75" x14ac:dyDescent="0.2">
      <c r="A300" s="49">
        <v>296</v>
      </c>
      <c r="B300" s="50">
        <f>GD_CHUNG!B300</f>
        <v>13455</v>
      </c>
      <c r="C300" s="51" t="str">
        <f>GD_CHUNG!C300</f>
        <v>Nguyễn Như Tuấn</v>
      </c>
      <c r="D300" s="51" t="str">
        <f>GD_CHUNG!D300</f>
        <v>Nhân viên Bốc xếp</v>
      </c>
      <c r="E300" s="32">
        <f>VLOOKUP(B300,RPT_LNS_LUONG_CHE_DO!$B$5:$CC$993,52,FALSE)</f>
        <v>6750000</v>
      </c>
      <c r="F300" s="32">
        <f>VLOOKUP(B300,RPT_LNS_LUONG_CHE_DO!$B$5:$CC$993,78,FALSE)</f>
        <v>0</v>
      </c>
      <c r="G300" s="43">
        <f>VLOOKUP(B300,RPT_PHU_CAP_TN!$B$5:$G$1000,6,FALSE)</f>
        <v>0</v>
      </c>
      <c r="H300" s="43">
        <f>ROUND(MIN((E300+F300+G300)/100,DM_TI_LE!$F$29/10),0)</f>
        <v>67500</v>
      </c>
    </row>
    <row r="301" spans="1:8" ht="12.75" x14ac:dyDescent="0.2">
      <c r="A301" s="49">
        <v>297</v>
      </c>
      <c r="B301" s="50">
        <f>GD_CHUNG!B301</f>
        <v>13457</v>
      </c>
      <c r="C301" s="51" t="str">
        <f>GD_CHUNG!C301</f>
        <v>Trần Thanh Tuấn</v>
      </c>
      <c r="D301" s="51" t="str">
        <f>GD_CHUNG!D301</f>
        <v>Nhân viên Bốc xếp</v>
      </c>
      <c r="E301" s="32">
        <f>VLOOKUP(B301,RPT_LNS_LUONG_CHE_DO!$B$5:$CC$993,52,FALSE)</f>
        <v>6750000</v>
      </c>
      <c r="F301" s="32">
        <f>VLOOKUP(B301,RPT_LNS_LUONG_CHE_DO!$B$5:$CC$993,78,FALSE)</f>
        <v>0</v>
      </c>
      <c r="G301" s="43">
        <f>VLOOKUP(B301,RPT_PHU_CAP_TN!$B$5:$G$1000,6,FALSE)</f>
        <v>155000</v>
      </c>
      <c r="H301" s="43">
        <f>ROUND(MIN((E301+F301+G301)/100,DM_TI_LE!$F$29/10),0)</f>
        <v>69050</v>
      </c>
    </row>
    <row r="302" spans="1:8" ht="12.75" x14ac:dyDescent="0.2">
      <c r="A302" s="49">
        <v>298</v>
      </c>
      <c r="B302" s="50">
        <f>GD_CHUNG!B302</f>
        <v>13458</v>
      </c>
      <c r="C302" s="51" t="str">
        <f>GD_CHUNG!C302</f>
        <v>Nguyễn Việt Hải</v>
      </c>
      <c r="D302" s="51" t="str">
        <f>GD_CHUNG!D302</f>
        <v>Nhân viên Bốc xếp</v>
      </c>
      <c r="E302" s="32">
        <f>VLOOKUP(B302,RPT_LNS_LUONG_CHE_DO!$B$5:$CC$993,52,FALSE)</f>
        <v>6750000</v>
      </c>
      <c r="F302" s="32">
        <f>VLOOKUP(B302,RPT_LNS_LUONG_CHE_DO!$B$5:$CC$993,78,FALSE)</f>
        <v>0</v>
      </c>
      <c r="G302" s="43">
        <f>VLOOKUP(B302,RPT_PHU_CAP_TN!$B$5:$G$1000,6,FALSE)</f>
        <v>0</v>
      </c>
      <c r="H302" s="43">
        <f>ROUND(MIN((E302+F302+G302)/100,DM_TI_LE!$F$29/10),0)</f>
        <v>67500</v>
      </c>
    </row>
    <row r="303" spans="1:8" ht="12.75" x14ac:dyDescent="0.2">
      <c r="A303" s="49">
        <v>299</v>
      </c>
      <c r="B303" s="50">
        <f>GD_CHUNG!B303</f>
        <v>13461</v>
      </c>
      <c r="C303" s="51" t="str">
        <f>GD_CHUNG!C303</f>
        <v>Cao Văn Mạnh</v>
      </c>
      <c r="D303" s="51" t="str">
        <f>GD_CHUNG!D303</f>
        <v>Nhân viên Bốc xếp</v>
      </c>
      <c r="E303" s="32">
        <f>VLOOKUP(B303,RPT_LNS_LUONG_CHE_DO!$B$5:$CC$993,52,FALSE)</f>
        <v>6750000</v>
      </c>
      <c r="F303" s="32">
        <f>VLOOKUP(B303,RPT_LNS_LUONG_CHE_DO!$B$5:$CC$993,78,FALSE)</f>
        <v>0</v>
      </c>
      <c r="G303" s="43">
        <f>VLOOKUP(B303,RPT_PHU_CAP_TN!$B$5:$G$1000,6,FALSE)</f>
        <v>155000</v>
      </c>
      <c r="H303" s="43">
        <f>ROUND(MIN((E303+F303+G303)/100,DM_TI_LE!$F$29/10),0)</f>
        <v>69050</v>
      </c>
    </row>
    <row r="304" spans="1:8" ht="12.75" x14ac:dyDescent="0.2">
      <c r="A304" s="49">
        <v>300</v>
      </c>
      <c r="B304" s="50">
        <f>GD_CHUNG!B304</f>
        <v>13464</v>
      </c>
      <c r="C304" s="51" t="str">
        <f>GD_CHUNG!C304</f>
        <v>Phạm Văn Dũng</v>
      </c>
      <c r="D304" s="51" t="str">
        <f>GD_CHUNG!D304</f>
        <v>Nhân viên Bốc xếp</v>
      </c>
      <c r="E304" s="32">
        <f>VLOOKUP(B304,RPT_LNS_LUONG_CHE_DO!$B$5:$CC$993,52,FALSE)</f>
        <v>2500000</v>
      </c>
      <c r="F304" s="32">
        <f>VLOOKUP(B304,RPT_LNS_LUONG_CHE_DO!$B$5:$CC$993,78,FALSE)</f>
        <v>0</v>
      </c>
      <c r="G304" s="43">
        <f>VLOOKUP(B304,RPT_PHU_CAP_TN!$B$5:$G$1000,6,FALSE)</f>
        <v>0</v>
      </c>
      <c r="H304" s="43">
        <f>ROUND(MIN((E304+F304+G304)/100,DM_TI_LE!$F$29/10),0)</f>
        <v>25000</v>
      </c>
    </row>
    <row r="305" spans="1:8" ht="12.75" x14ac:dyDescent="0.2">
      <c r="A305" s="49">
        <v>301</v>
      </c>
      <c r="B305" s="50">
        <f>GD_CHUNG!B305</f>
        <v>13465</v>
      </c>
      <c r="C305" s="51" t="str">
        <f>GD_CHUNG!C305</f>
        <v>Vũ Văn Tuyền</v>
      </c>
      <c r="D305" s="51" t="str">
        <f>GD_CHUNG!D305</f>
        <v>Nhân viên Bốc xếp</v>
      </c>
      <c r="E305" s="32">
        <f>VLOOKUP(B305,RPT_LNS_LUONG_CHE_DO!$B$5:$CC$993,52,FALSE)</f>
        <v>6750000</v>
      </c>
      <c r="F305" s="32">
        <f>VLOOKUP(B305,RPT_LNS_LUONG_CHE_DO!$B$5:$CC$993,78,FALSE)</f>
        <v>0</v>
      </c>
      <c r="G305" s="43">
        <f>VLOOKUP(B305,RPT_PHU_CAP_TN!$B$5:$G$1000,6,FALSE)</f>
        <v>0</v>
      </c>
      <c r="H305" s="43">
        <f>ROUND(MIN((E305+F305+G305)/100,DM_TI_LE!$F$29/10),0)</f>
        <v>67500</v>
      </c>
    </row>
    <row r="306" spans="1:8" ht="12.75" x14ac:dyDescent="0.2">
      <c r="A306" s="49">
        <v>302</v>
      </c>
      <c r="B306" s="50">
        <f>GD_CHUNG!B306</f>
        <v>13466</v>
      </c>
      <c r="C306" s="51" t="str">
        <f>GD_CHUNG!C306</f>
        <v>Nguyễn Viết Phi</v>
      </c>
      <c r="D306" s="51" t="str">
        <f>GD_CHUNG!D306</f>
        <v>Nhân viên Bốc xếp</v>
      </c>
      <c r="E306" s="32">
        <f>VLOOKUP(B306,RPT_LNS_LUONG_CHE_DO!$B$5:$CC$993,52,FALSE)</f>
        <v>6750000</v>
      </c>
      <c r="F306" s="32">
        <f>VLOOKUP(B306,RPT_LNS_LUONG_CHE_DO!$B$5:$CC$993,78,FALSE)</f>
        <v>0</v>
      </c>
      <c r="G306" s="43">
        <f>VLOOKUP(B306,RPT_PHU_CAP_TN!$B$5:$G$1000,6,FALSE)</f>
        <v>0</v>
      </c>
      <c r="H306" s="43">
        <f>ROUND(MIN((E306+F306+G306)/100,DM_TI_LE!$F$29/10),0)</f>
        <v>67500</v>
      </c>
    </row>
    <row r="307" spans="1:8" ht="12.75" x14ac:dyDescent="0.2">
      <c r="A307" s="49">
        <v>303</v>
      </c>
      <c r="B307" s="50">
        <f>GD_CHUNG!B307</f>
        <v>13467</v>
      </c>
      <c r="C307" s="51" t="str">
        <f>GD_CHUNG!C307</f>
        <v>Tăng Văn Hải</v>
      </c>
      <c r="D307" s="51" t="str">
        <f>GD_CHUNG!D307</f>
        <v>Nhân viên Bốc xếp</v>
      </c>
      <c r="E307" s="32">
        <f>VLOOKUP(B307,RPT_LNS_LUONG_CHE_DO!$B$5:$CC$993,52,FALSE)</f>
        <v>6750000</v>
      </c>
      <c r="F307" s="32">
        <f>VLOOKUP(B307,RPT_LNS_LUONG_CHE_DO!$B$5:$CC$993,78,FALSE)</f>
        <v>0</v>
      </c>
      <c r="G307" s="43">
        <f>VLOOKUP(B307,RPT_PHU_CAP_TN!$B$5:$G$1000,6,FALSE)</f>
        <v>0</v>
      </c>
      <c r="H307" s="43">
        <f>ROUND(MIN((E307+F307+G307)/100,DM_TI_LE!$F$29/10),0)</f>
        <v>67500</v>
      </c>
    </row>
    <row r="308" spans="1:8" ht="12.75" x14ac:dyDescent="0.2">
      <c r="A308" s="49">
        <v>304</v>
      </c>
      <c r="B308" s="50">
        <f>GD_CHUNG!B308</f>
        <v>13468</v>
      </c>
      <c r="C308" s="51" t="str">
        <f>GD_CHUNG!C308</f>
        <v>Lê Trọng Tài</v>
      </c>
      <c r="D308" s="51" t="str">
        <f>GD_CHUNG!D308</f>
        <v>Nhân viên Bốc xếp</v>
      </c>
      <c r="E308" s="32">
        <f>VLOOKUP(B308,RPT_LNS_LUONG_CHE_DO!$B$5:$CC$993,52,FALSE)</f>
        <v>5499999.9999999991</v>
      </c>
      <c r="F308" s="32">
        <f>VLOOKUP(B308,RPT_LNS_LUONG_CHE_DO!$B$5:$CC$993,78,FALSE)</f>
        <v>0</v>
      </c>
      <c r="G308" s="43">
        <f>VLOOKUP(B308,RPT_PHU_CAP_TN!$B$5:$G$1000,6,FALSE)</f>
        <v>0</v>
      </c>
      <c r="H308" s="43">
        <f>ROUND(MIN((E308+F308+G308)/100,DM_TI_LE!$F$29/10),0)</f>
        <v>55000</v>
      </c>
    </row>
    <row r="309" spans="1:8" ht="12.75" x14ac:dyDescent="0.2">
      <c r="A309" s="49">
        <v>305</v>
      </c>
      <c r="B309" s="50">
        <f>GD_CHUNG!B309</f>
        <v>11141</v>
      </c>
      <c r="C309" s="51" t="str">
        <f>GD_CHUNG!C309</f>
        <v>Lê Trọng Lệ</v>
      </c>
      <c r="D309" s="51" t="str">
        <f>GD_CHUNG!D309</f>
        <v>Nhân viên Bốc xếp</v>
      </c>
      <c r="E309" s="32">
        <f>VLOOKUP(B309,RPT_LNS_LUONG_CHE_DO!$B$5:$CC$993,52,FALSE)</f>
        <v>6750000</v>
      </c>
      <c r="F309" s="32">
        <f>VLOOKUP(B309,RPT_LNS_LUONG_CHE_DO!$B$5:$CC$993,78,FALSE)</f>
        <v>0</v>
      </c>
      <c r="G309" s="43">
        <f>VLOOKUP(B309,RPT_PHU_CAP_TN!$B$5:$G$1000,6,FALSE)</f>
        <v>0</v>
      </c>
      <c r="H309" s="43">
        <f>ROUND(MIN((E309+F309+G309)/100,DM_TI_LE!$F$29/10),0)</f>
        <v>67500</v>
      </c>
    </row>
    <row r="310" spans="1:8" ht="12.75" x14ac:dyDescent="0.2">
      <c r="A310" s="49">
        <v>306</v>
      </c>
      <c r="B310" s="50">
        <f>GD_CHUNG!B310</f>
        <v>13715</v>
      </c>
      <c r="C310" s="51" t="str">
        <f>GD_CHUNG!C310</f>
        <v>Vũ Anh Đức</v>
      </c>
      <c r="D310" s="51" t="str">
        <f>GD_CHUNG!D310</f>
        <v>Nhân viên Bốc xếp</v>
      </c>
      <c r="E310" s="32">
        <f>VLOOKUP(B310,RPT_LNS_LUONG_CHE_DO!$B$5:$CC$993,52,FALSE)</f>
        <v>4725000</v>
      </c>
      <c r="F310" s="32">
        <f>VLOOKUP(B310,RPT_LNS_LUONG_CHE_DO!$B$5:$CC$993,78,FALSE)</f>
        <v>0</v>
      </c>
      <c r="G310" s="43">
        <f>VLOOKUP(B310,RPT_PHU_CAP_TN!$B$5:$G$1000,6,FALSE)</f>
        <v>0</v>
      </c>
      <c r="H310" s="43">
        <f>ROUND(MIN((E310+F310+G310)/100,DM_TI_LE!$F$29/10),0)</f>
        <v>47250</v>
      </c>
    </row>
    <row r="311" spans="1:8" ht="12.75" x14ac:dyDescent="0.2">
      <c r="A311" s="49">
        <v>307</v>
      </c>
      <c r="B311" s="50">
        <f>GD_CHUNG!B311</f>
        <v>13716</v>
      </c>
      <c r="C311" s="51" t="str">
        <f>GD_CHUNG!C311</f>
        <v>Ngô Văn Minh</v>
      </c>
      <c r="D311" s="51" t="str">
        <f>GD_CHUNG!D311</f>
        <v>Nhân viên Bốc xếp</v>
      </c>
      <c r="E311" s="32">
        <f>VLOOKUP(B311,RPT_LNS_LUONG_CHE_DO!$B$5:$CC$993,52,FALSE)</f>
        <v>4725000</v>
      </c>
      <c r="F311" s="32">
        <f>VLOOKUP(B311,RPT_LNS_LUONG_CHE_DO!$B$5:$CC$993,78,FALSE)</f>
        <v>0</v>
      </c>
      <c r="G311" s="43">
        <f>VLOOKUP(B311,RPT_PHU_CAP_TN!$B$5:$G$1000,6,FALSE)</f>
        <v>0</v>
      </c>
      <c r="H311" s="43">
        <f>ROUND(MIN((E311+F311+G311)/100,DM_TI_LE!$F$29/10),0)</f>
        <v>47250</v>
      </c>
    </row>
    <row r="312" spans="1:8" ht="12.75" x14ac:dyDescent="0.2">
      <c r="A312" s="49">
        <v>308</v>
      </c>
      <c r="B312" s="50">
        <f>GD_CHUNG!B312</f>
        <v>13717</v>
      </c>
      <c r="C312" s="51" t="str">
        <f>GD_CHUNG!C312</f>
        <v>Nguyễn Xuân Thành</v>
      </c>
      <c r="D312" s="51" t="str">
        <f>GD_CHUNG!D312</f>
        <v>Nhân viên Bốc xếp</v>
      </c>
      <c r="E312" s="32">
        <f>VLOOKUP(B312,RPT_LNS_LUONG_CHE_DO!$B$5:$CC$993,52,FALSE)</f>
        <v>4725000</v>
      </c>
      <c r="F312" s="32">
        <f>VLOOKUP(B312,RPT_LNS_LUONG_CHE_DO!$B$5:$CC$993,78,FALSE)</f>
        <v>0</v>
      </c>
      <c r="G312" s="43">
        <f>VLOOKUP(B312,RPT_PHU_CAP_TN!$B$5:$G$1000,6,FALSE)</f>
        <v>0</v>
      </c>
      <c r="H312" s="43">
        <f>ROUND(MIN((E312+F312+G312)/100,DM_TI_LE!$F$29/10),0)</f>
        <v>47250</v>
      </c>
    </row>
    <row r="313" spans="1:8" ht="12.75" x14ac:dyDescent="0.2">
      <c r="A313" s="49">
        <v>309</v>
      </c>
      <c r="B313" s="50">
        <f>GD_CHUNG!B313</f>
        <v>13718</v>
      </c>
      <c r="C313" s="51" t="str">
        <f>GD_CHUNG!C313</f>
        <v>Nguyễn Khánh Duy</v>
      </c>
      <c r="D313" s="51" t="str">
        <f>GD_CHUNG!D313</f>
        <v>Nhân viên Bốc xếp</v>
      </c>
      <c r="E313" s="32">
        <f>VLOOKUP(B313,RPT_LNS_LUONG_CHE_DO!$B$5:$CC$993,52,FALSE)</f>
        <v>4725000</v>
      </c>
      <c r="F313" s="32">
        <f>VLOOKUP(B313,RPT_LNS_LUONG_CHE_DO!$B$5:$CC$993,78,FALSE)</f>
        <v>0</v>
      </c>
      <c r="G313" s="43">
        <f>VLOOKUP(B313,RPT_PHU_CAP_TN!$B$5:$G$1000,6,FALSE)</f>
        <v>0</v>
      </c>
      <c r="H313" s="43">
        <f>ROUND(MIN((E313+F313+G313)/100,DM_TI_LE!$F$29/10),0)</f>
        <v>47250</v>
      </c>
    </row>
    <row r="314" spans="1:8" ht="12.75" x14ac:dyDescent="0.2">
      <c r="A314" s="49">
        <v>310</v>
      </c>
      <c r="B314" s="50">
        <f>GD_CHUNG!B314</f>
        <v>13719</v>
      </c>
      <c r="C314" s="51" t="str">
        <f>GD_CHUNG!C314</f>
        <v>Nguyễn Quang Huy</v>
      </c>
      <c r="D314" s="51" t="str">
        <f>GD_CHUNG!D314</f>
        <v>Nhân viên Bốc xếp</v>
      </c>
      <c r="E314" s="32">
        <f>VLOOKUP(B314,RPT_LNS_LUONG_CHE_DO!$B$5:$CC$993,52,FALSE)</f>
        <v>4488749.9999999991</v>
      </c>
      <c r="F314" s="32">
        <f>VLOOKUP(B314,RPT_LNS_LUONG_CHE_DO!$B$5:$CC$993,78,FALSE)</f>
        <v>0</v>
      </c>
      <c r="G314" s="43">
        <f>VLOOKUP(B314,RPT_PHU_CAP_TN!$B$5:$G$1000,6,FALSE)</f>
        <v>0</v>
      </c>
      <c r="H314" s="43">
        <f>ROUND(MIN((E314+F314+G314)/100,DM_TI_LE!$F$29/10),0)</f>
        <v>44888</v>
      </c>
    </row>
    <row r="315" spans="1:8" ht="12.75" x14ac:dyDescent="0.2">
      <c r="A315" s="49">
        <v>311</v>
      </c>
      <c r="B315" s="50">
        <f>GD_CHUNG!B315</f>
        <v>13720</v>
      </c>
      <c r="C315" s="51" t="str">
        <f>GD_CHUNG!C315</f>
        <v>Đinh Văn Minh</v>
      </c>
      <c r="D315" s="51" t="str">
        <f>GD_CHUNG!D315</f>
        <v>Nhân viên Bốc xếp</v>
      </c>
      <c r="E315" s="32">
        <f>VLOOKUP(B315,RPT_LNS_LUONG_CHE_DO!$B$5:$CC$993,52,FALSE)</f>
        <v>4725000</v>
      </c>
      <c r="F315" s="32">
        <f>VLOOKUP(B315,RPT_LNS_LUONG_CHE_DO!$B$5:$CC$993,78,FALSE)</f>
        <v>0</v>
      </c>
      <c r="G315" s="43">
        <f>VLOOKUP(B315,RPT_PHU_CAP_TN!$B$5:$G$1000,6,FALSE)</f>
        <v>0</v>
      </c>
      <c r="H315" s="43">
        <f>ROUND(MIN((E315+F315+G315)/100,DM_TI_LE!$F$29/10),0)</f>
        <v>47250</v>
      </c>
    </row>
    <row r="316" spans="1:8" ht="12.75" x14ac:dyDescent="0.2">
      <c r="A316" s="49">
        <v>312</v>
      </c>
      <c r="B316" s="50">
        <f>GD_CHUNG!B316</f>
        <v>13721</v>
      </c>
      <c r="C316" s="51" t="str">
        <f>GD_CHUNG!C316</f>
        <v>Nguyễn Đình Quân</v>
      </c>
      <c r="D316" s="51" t="str">
        <f>GD_CHUNG!D316</f>
        <v>Nhân viên Bốc xếp</v>
      </c>
      <c r="E316" s="32">
        <f>VLOOKUP(B316,RPT_LNS_LUONG_CHE_DO!$B$5:$CC$993,52,FALSE)</f>
        <v>4725000</v>
      </c>
      <c r="F316" s="32">
        <f>VLOOKUP(B316,RPT_LNS_LUONG_CHE_DO!$B$5:$CC$993,78,FALSE)</f>
        <v>0</v>
      </c>
      <c r="G316" s="43">
        <f>VLOOKUP(B316,RPT_PHU_CAP_TN!$B$5:$G$1000,6,FALSE)</f>
        <v>0</v>
      </c>
      <c r="H316" s="43">
        <f>ROUND(MIN((E316+F316+G316)/100,DM_TI_LE!$F$29/10),0)</f>
        <v>47250</v>
      </c>
    </row>
    <row r="317" spans="1:8" ht="12.75" x14ac:dyDescent="0.2">
      <c r="A317" s="49">
        <v>313</v>
      </c>
      <c r="B317" s="50">
        <f>GD_CHUNG!B317</f>
        <v>13722</v>
      </c>
      <c r="C317" s="51" t="str">
        <f>GD_CHUNG!C317</f>
        <v>Hoàng Anh Tuấn</v>
      </c>
      <c r="D317" s="51" t="str">
        <f>GD_CHUNG!D317</f>
        <v>Nhân viên Bốc xếp</v>
      </c>
      <c r="E317" s="32">
        <f>VLOOKUP(B317,RPT_LNS_LUONG_CHE_DO!$B$5:$CC$993,52,FALSE)</f>
        <v>4725000</v>
      </c>
      <c r="F317" s="32">
        <f>VLOOKUP(B317,RPT_LNS_LUONG_CHE_DO!$B$5:$CC$993,78,FALSE)</f>
        <v>0</v>
      </c>
      <c r="G317" s="43">
        <f>VLOOKUP(B317,RPT_PHU_CAP_TN!$B$5:$G$1000,6,FALSE)</f>
        <v>0</v>
      </c>
      <c r="H317" s="43">
        <f>ROUND(MIN((E317+F317+G317)/100,DM_TI_LE!$F$29/10),0)</f>
        <v>47250</v>
      </c>
    </row>
    <row r="318" spans="1:8" ht="12.75" x14ac:dyDescent="0.2">
      <c r="A318" s="49">
        <v>314</v>
      </c>
      <c r="B318" s="50">
        <f>GD_CHUNG!B318</f>
        <v>13723</v>
      </c>
      <c r="C318" s="51" t="str">
        <f>GD_CHUNG!C318</f>
        <v>Phạm Tiến Công</v>
      </c>
      <c r="D318" s="51" t="str">
        <f>GD_CHUNG!D318</f>
        <v>Nhân viên Bốc xếp</v>
      </c>
      <c r="E318" s="32">
        <f>VLOOKUP(B318,RPT_LNS_LUONG_CHE_DO!$B$5:$CC$993,52,FALSE)</f>
        <v>4725000</v>
      </c>
      <c r="F318" s="32">
        <f>VLOOKUP(B318,RPT_LNS_LUONG_CHE_DO!$B$5:$CC$993,78,FALSE)</f>
        <v>0</v>
      </c>
      <c r="G318" s="43">
        <f>VLOOKUP(B318,RPT_PHU_CAP_TN!$B$5:$G$1000,6,FALSE)</f>
        <v>0</v>
      </c>
      <c r="H318" s="43">
        <f>ROUND(MIN((E318+F318+G318)/100,DM_TI_LE!$F$29/10),0)</f>
        <v>47250</v>
      </c>
    </row>
    <row r="319" spans="1:8" ht="12.75" x14ac:dyDescent="0.2">
      <c r="A319" s="49">
        <v>315</v>
      </c>
      <c r="B319" s="50">
        <f>GD_CHUNG!B319</f>
        <v>13724</v>
      </c>
      <c r="C319" s="51" t="str">
        <f>GD_CHUNG!C319</f>
        <v>Nguyễn Văn Hưng</v>
      </c>
      <c r="D319" s="51" t="str">
        <f>GD_CHUNG!D319</f>
        <v>Nhân viên Bốc xếp</v>
      </c>
      <c r="E319" s="32">
        <f>VLOOKUP(B319,RPT_LNS_LUONG_CHE_DO!$B$5:$CC$993,52,FALSE)</f>
        <v>4725000</v>
      </c>
      <c r="F319" s="32">
        <f>VLOOKUP(B319,RPT_LNS_LUONG_CHE_DO!$B$5:$CC$993,78,FALSE)</f>
        <v>0</v>
      </c>
      <c r="G319" s="43">
        <f>VLOOKUP(B319,RPT_PHU_CAP_TN!$B$5:$G$1000,6,FALSE)</f>
        <v>0</v>
      </c>
      <c r="H319" s="43">
        <f>ROUND(MIN((E319+F319+G319)/100,DM_TI_LE!$F$29/10),0)</f>
        <v>47250</v>
      </c>
    </row>
    <row r="320" spans="1:8" ht="12.75" x14ac:dyDescent="0.2">
      <c r="A320" s="49">
        <v>316</v>
      </c>
      <c r="B320" s="50">
        <f>GD_CHUNG!B320</f>
        <v>13725</v>
      </c>
      <c r="C320" s="51" t="str">
        <f>GD_CHUNG!C320</f>
        <v>Nguyễn Ngọc Phú</v>
      </c>
      <c r="D320" s="51" t="str">
        <f>GD_CHUNG!D320</f>
        <v>Nhân viên Bốc xếp</v>
      </c>
      <c r="E320" s="32">
        <f>VLOOKUP(B320,RPT_LNS_LUONG_CHE_DO!$B$5:$CC$993,52,FALSE)</f>
        <v>4725000</v>
      </c>
      <c r="F320" s="32">
        <f>VLOOKUP(B320,RPT_LNS_LUONG_CHE_DO!$B$5:$CC$993,78,FALSE)</f>
        <v>0</v>
      </c>
      <c r="G320" s="43">
        <f>VLOOKUP(B320,RPT_PHU_CAP_TN!$B$5:$G$1000,6,FALSE)</f>
        <v>0</v>
      </c>
      <c r="H320" s="43">
        <f>ROUND(MIN((E320+F320+G320)/100,DM_TI_LE!$F$29/10),0)</f>
        <v>47250</v>
      </c>
    </row>
    <row r="321" spans="1:8" ht="12.75" x14ac:dyDescent="0.2">
      <c r="A321" s="49">
        <v>317</v>
      </c>
      <c r="B321" s="50">
        <f>GD_CHUNG!B321</f>
        <v>13726</v>
      </c>
      <c r="C321" s="51" t="str">
        <f>GD_CHUNG!C321</f>
        <v>Lưu Xuân Thắng</v>
      </c>
      <c r="D321" s="51" t="str">
        <f>GD_CHUNG!D321</f>
        <v>Nhân viên Bốc xếp</v>
      </c>
      <c r="E321" s="32">
        <f>VLOOKUP(B321,RPT_LNS_LUONG_CHE_DO!$B$5:$CC$993,52,FALSE)</f>
        <v>4725000</v>
      </c>
      <c r="F321" s="32">
        <f>VLOOKUP(B321,RPT_LNS_LUONG_CHE_DO!$B$5:$CC$993,78,FALSE)</f>
        <v>0</v>
      </c>
      <c r="G321" s="43">
        <f>VLOOKUP(B321,RPT_PHU_CAP_TN!$B$5:$G$1000,6,FALSE)</f>
        <v>0</v>
      </c>
      <c r="H321" s="43">
        <f>ROUND(MIN((E321+F321+G321)/100,DM_TI_LE!$F$29/10),0)</f>
        <v>47250</v>
      </c>
    </row>
    <row r="322" spans="1:8" ht="12.75" x14ac:dyDescent="0.2">
      <c r="A322" s="49">
        <v>318</v>
      </c>
      <c r="B322" s="50">
        <f>GD_CHUNG!B322</f>
        <v>13727</v>
      </c>
      <c r="C322" s="51" t="str">
        <f>GD_CHUNG!C322</f>
        <v>Trần Quang Huy</v>
      </c>
      <c r="D322" s="51" t="str">
        <f>GD_CHUNG!D322</f>
        <v>Nhân viên Bốc xếp</v>
      </c>
      <c r="E322" s="32">
        <f>VLOOKUP(B322,RPT_LNS_LUONG_CHE_DO!$B$5:$CC$993,52,FALSE)</f>
        <v>4725000</v>
      </c>
      <c r="F322" s="32">
        <f>VLOOKUP(B322,RPT_LNS_LUONG_CHE_DO!$B$5:$CC$993,78,FALSE)</f>
        <v>0</v>
      </c>
      <c r="G322" s="43">
        <f>VLOOKUP(B322,RPT_PHU_CAP_TN!$B$5:$G$1000,6,FALSE)</f>
        <v>0</v>
      </c>
      <c r="H322" s="43">
        <f>ROUND(MIN((E322+F322+G322)/100,DM_TI_LE!$F$29/10),0)</f>
        <v>47250</v>
      </c>
    </row>
    <row r="323" spans="1:8" ht="12.75" x14ac:dyDescent="0.2">
      <c r="A323" s="49">
        <v>319</v>
      </c>
      <c r="B323" s="50">
        <f>GD_CHUNG!B323</f>
        <v>13729</v>
      </c>
      <c r="C323" s="51" t="str">
        <f>GD_CHUNG!C323</f>
        <v>Ngô Đức Thuận</v>
      </c>
      <c r="D323" s="51" t="str">
        <f>GD_CHUNG!D323</f>
        <v>Nhân viên Bốc xếp</v>
      </c>
      <c r="E323" s="32">
        <f>VLOOKUP(B323,RPT_LNS_LUONG_CHE_DO!$B$5:$CC$993,52,FALSE)</f>
        <v>4725000</v>
      </c>
      <c r="F323" s="32">
        <f>VLOOKUP(B323,RPT_LNS_LUONG_CHE_DO!$B$5:$CC$993,78,FALSE)</f>
        <v>0</v>
      </c>
      <c r="G323" s="43">
        <f>VLOOKUP(B323,RPT_PHU_CAP_TN!$B$5:$G$1000,6,FALSE)</f>
        <v>0</v>
      </c>
      <c r="H323" s="43">
        <f>ROUND(MIN((E323+F323+G323)/100,DM_TI_LE!$F$29/10),0)</f>
        <v>47250</v>
      </c>
    </row>
    <row r="324" spans="1:8" ht="12.75" x14ac:dyDescent="0.2">
      <c r="A324" s="49">
        <v>320</v>
      </c>
      <c r="B324" s="50">
        <f>GD_CHUNG!B324</f>
        <v>13714</v>
      </c>
      <c r="C324" s="51" t="str">
        <f>GD_CHUNG!C324</f>
        <v>Nguyễn Công Cử</v>
      </c>
      <c r="D324" s="51" t="str">
        <f>GD_CHUNG!D324</f>
        <v>Nhân viên Bốc xếp</v>
      </c>
      <c r="E324" s="32">
        <f>VLOOKUP(B324,RPT_LNS_LUONG_CHE_DO!$B$5:$CC$993,52,FALSE)</f>
        <v>4725000</v>
      </c>
      <c r="F324" s="32">
        <f>VLOOKUP(B324,RPT_LNS_LUONG_CHE_DO!$B$5:$CC$993,78,FALSE)</f>
        <v>0</v>
      </c>
      <c r="G324" s="43">
        <f>VLOOKUP(B324,RPT_PHU_CAP_TN!$B$5:$G$1000,6,FALSE)</f>
        <v>0</v>
      </c>
      <c r="H324" s="43">
        <f>ROUND(MIN((E324+F324+G324)/100,DM_TI_LE!$F$29/10),0)</f>
        <v>47250</v>
      </c>
    </row>
    <row r="325" spans="1:8" ht="12.75" x14ac:dyDescent="0.2">
      <c r="A325" s="49">
        <v>321</v>
      </c>
      <c r="B325" s="50">
        <f>GD_CHUNG!B325</f>
        <v>13730</v>
      </c>
      <c r="C325" s="51" t="str">
        <f>GD_CHUNG!C325</f>
        <v>Nguyễn Văn Trung</v>
      </c>
      <c r="D325" s="51" t="str">
        <f>GD_CHUNG!D325</f>
        <v>Nhân viên Bốc xếp</v>
      </c>
      <c r="E325" s="32">
        <f>VLOOKUP(B325,RPT_LNS_LUONG_CHE_DO!$B$5:$CC$993,52,FALSE)</f>
        <v>4725000</v>
      </c>
      <c r="F325" s="32">
        <f>VLOOKUP(B325,RPT_LNS_LUONG_CHE_DO!$B$5:$CC$993,78,FALSE)</f>
        <v>0</v>
      </c>
      <c r="G325" s="43">
        <f>VLOOKUP(B325,RPT_PHU_CAP_TN!$B$5:$G$1000,6,FALSE)</f>
        <v>0</v>
      </c>
      <c r="H325" s="43">
        <f>ROUND(MIN((E325+F325+G325)/100,DM_TI_LE!$F$29/10),0)</f>
        <v>47250</v>
      </c>
    </row>
    <row r="326" spans="1:8" ht="12.75" x14ac:dyDescent="0.2">
      <c r="A326" s="49">
        <v>322</v>
      </c>
      <c r="B326" s="50">
        <f>GD_CHUNG!B326</f>
        <v>13731</v>
      </c>
      <c r="C326" s="51" t="str">
        <f>GD_CHUNG!C326</f>
        <v>Tạ Anh Tuấn</v>
      </c>
      <c r="D326" s="51" t="str">
        <f>GD_CHUNG!D326</f>
        <v>Nhân viên Bốc xếp</v>
      </c>
      <c r="E326" s="32">
        <f>VLOOKUP(B326,RPT_LNS_LUONG_CHE_DO!$B$5:$CC$993,52,FALSE)</f>
        <v>4725000</v>
      </c>
      <c r="F326" s="32">
        <f>VLOOKUP(B326,RPT_LNS_LUONG_CHE_DO!$B$5:$CC$993,78,FALSE)</f>
        <v>0</v>
      </c>
      <c r="G326" s="43">
        <f>VLOOKUP(B326,RPT_PHU_CAP_TN!$B$5:$G$1000,6,FALSE)</f>
        <v>0</v>
      </c>
      <c r="H326" s="43">
        <f>ROUND(MIN((E326+F326+G326)/100,DM_TI_LE!$F$29/10),0)</f>
        <v>47250</v>
      </c>
    </row>
    <row r="327" spans="1:8" ht="12.75" x14ac:dyDescent="0.2">
      <c r="A327" s="49">
        <v>323</v>
      </c>
      <c r="B327" s="50">
        <f>GD_CHUNG!B327</f>
        <v>13733</v>
      </c>
      <c r="C327" s="51" t="str">
        <f>GD_CHUNG!C327</f>
        <v>Nguyễn Mạnh Hân Hoan</v>
      </c>
      <c r="D327" s="51" t="str">
        <f>GD_CHUNG!D327</f>
        <v>Nhân viên Bốc xếp</v>
      </c>
      <c r="E327" s="32">
        <f>VLOOKUP(B327,RPT_LNS_LUONG_CHE_DO!$B$5:$CC$993,52,FALSE)</f>
        <v>4725000</v>
      </c>
      <c r="F327" s="32">
        <f>VLOOKUP(B327,RPT_LNS_LUONG_CHE_DO!$B$5:$CC$993,78,FALSE)</f>
        <v>0</v>
      </c>
      <c r="G327" s="43">
        <f>VLOOKUP(B327,RPT_PHU_CAP_TN!$B$5:$G$1000,6,FALSE)</f>
        <v>0</v>
      </c>
      <c r="H327" s="43">
        <f>ROUND(MIN((E327+F327+G327)/100,DM_TI_LE!$F$29/10),0)</f>
        <v>47250</v>
      </c>
    </row>
    <row r="328" spans="1:8" ht="12.75" x14ac:dyDescent="0.2">
      <c r="A328" s="49">
        <v>324</v>
      </c>
      <c r="B328" s="50">
        <f>GD_CHUNG!B328</f>
        <v>13734</v>
      </c>
      <c r="C328" s="51" t="str">
        <f>GD_CHUNG!C328</f>
        <v>Nguyễn Hữu Lâm</v>
      </c>
      <c r="D328" s="51" t="str">
        <f>GD_CHUNG!D328</f>
        <v>Nhân viên Bốc xếp</v>
      </c>
      <c r="E328" s="32">
        <f>VLOOKUP(B328,RPT_LNS_LUONG_CHE_DO!$B$5:$CC$993,52,FALSE)</f>
        <v>4725000</v>
      </c>
      <c r="F328" s="32">
        <f>VLOOKUP(B328,RPT_LNS_LUONG_CHE_DO!$B$5:$CC$993,78,FALSE)</f>
        <v>0</v>
      </c>
      <c r="G328" s="43">
        <f>VLOOKUP(B328,RPT_PHU_CAP_TN!$B$5:$G$1000,6,FALSE)</f>
        <v>0</v>
      </c>
      <c r="H328" s="43">
        <f>ROUND(MIN((E328+F328+G328)/100,DM_TI_LE!$F$29/10),0)</f>
        <v>47250</v>
      </c>
    </row>
    <row r="329" spans="1:8" ht="12.75" x14ac:dyDescent="0.2">
      <c r="A329" s="49">
        <v>325</v>
      </c>
      <c r="B329" s="50">
        <f>GD_CHUNG!B329</f>
        <v>13735</v>
      </c>
      <c r="C329" s="51" t="str">
        <f>GD_CHUNG!C329</f>
        <v>Trần Xuân Phương</v>
      </c>
      <c r="D329" s="51" t="str">
        <f>GD_CHUNG!D329</f>
        <v>Nhân viên Bốc xếp</v>
      </c>
      <c r="E329" s="32">
        <f>VLOOKUP(B329,RPT_LNS_LUONG_CHE_DO!$B$5:$CC$993,52,FALSE)</f>
        <v>4725000</v>
      </c>
      <c r="F329" s="32">
        <f>VLOOKUP(B329,RPT_LNS_LUONG_CHE_DO!$B$5:$CC$993,78,FALSE)</f>
        <v>0</v>
      </c>
      <c r="G329" s="43">
        <f>VLOOKUP(B329,RPT_PHU_CAP_TN!$B$5:$G$1000,6,FALSE)</f>
        <v>0</v>
      </c>
      <c r="H329" s="43">
        <f>ROUND(MIN((E329+F329+G329)/100,DM_TI_LE!$F$29/10),0)</f>
        <v>47250</v>
      </c>
    </row>
    <row r="330" spans="1:8" ht="12.75" x14ac:dyDescent="0.2">
      <c r="A330" s="49">
        <v>326</v>
      </c>
      <c r="B330" s="50">
        <f>GD_CHUNG!B330</f>
        <v>13736</v>
      </c>
      <c r="C330" s="51" t="str">
        <f>GD_CHUNG!C330</f>
        <v>Nguyễn Mạnh Tưởng</v>
      </c>
      <c r="D330" s="51" t="str">
        <f>GD_CHUNG!D330</f>
        <v>Nhân viên Bốc xếp</v>
      </c>
      <c r="E330" s="32">
        <f>VLOOKUP(B330,RPT_LNS_LUONG_CHE_DO!$B$5:$CC$993,52,FALSE)</f>
        <v>4725000</v>
      </c>
      <c r="F330" s="32">
        <f>VLOOKUP(B330,RPT_LNS_LUONG_CHE_DO!$B$5:$CC$993,78,FALSE)</f>
        <v>0</v>
      </c>
      <c r="G330" s="43">
        <f>VLOOKUP(B330,RPT_PHU_CAP_TN!$B$5:$G$1000,6,FALSE)</f>
        <v>0</v>
      </c>
      <c r="H330" s="43">
        <f>ROUND(MIN((E330+F330+G330)/100,DM_TI_LE!$F$29/10),0)</f>
        <v>47250</v>
      </c>
    </row>
    <row r="331" spans="1:8" ht="12.75" x14ac:dyDescent="0.2">
      <c r="A331" s="49">
        <v>327</v>
      </c>
      <c r="B331" s="50">
        <f>GD_CHUNG!B331</f>
        <v>13737</v>
      </c>
      <c r="C331" s="51" t="str">
        <f>GD_CHUNG!C331</f>
        <v>Nguyễn Minh Hiếu</v>
      </c>
      <c r="D331" s="51" t="str">
        <f>GD_CHUNG!D331</f>
        <v>Nhân viên Bốc xếp</v>
      </c>
      <c r="E331" s="32">
        <f>VLOOKUP(B331,RPT_LNS_LUONG_CHE_DO!$B$5:$CC$993,52,FALSE)</f>
        <v>4725000</v>
      </c>
      <c r="F331" s="32">
        <f>VLOOKUP(B331,RPT_LNS_LUONG_CHE_DO!$B$5:$CC$993,78,FALSE)</f>
        <v>0</v>
      </c>
      <c r="G331" s="43">
        <f>VLOOKUP(B331,RPT_PHU_CAP_TN!$B$5:$G$1000,6,FALSE)</f>
        <v>0</v>
      </c>
      <c r="H331" s="43">
        <f>ROUND(MIN((E331+F331+G331)/100,DM_TI_LE!$F$29/10),0)</f>
        <v>47250</v>
      </c>
    </row>
    <row r="332" spans="1:8" ht="12.75" x14ac:dyDescent="0.2">
      <c r="A332" s="49">
        <v>328</v>
      </c>
      <c r="B332" s="50">
        <f>GD_CHUNG!B332</f>
        <v>13738</v>
      </c>
      <c r="C332" s="51" t="str">
        <f>GD_CHUNG!C332</f>
        <v>Lê Văn Hợi</v>
      </c>
      <c r="D332" s="51" t="str">
        <f>GD_CHUNG!D332</f>
        <v>Nhân viên Bốc xếp</v>
      </c>
      <c r="E332" s="32">
        <f>VLOOKUP(B332,RPT_LNS_LUONG_CHE_DO!$B$5:$CC$993,52,FALSE)</f>
        <v>4725000</v>
      </c>
      <c r="F332" s="32">
        <f>VLOOKUP(B332,RPT_LNS_LUONG_CHE_DO!$B$5:$CC$993,78,FALSE)</f>
        <v>0</v>
      </c>
      <c r="G332" s="43">
        <f>VLOOKUP(B332,RPT_PHU_CAP_TN!$B$5:$G$1000,6,FALSE)</f>
        <v>0</v>
      </c>
      <c r="H332" s="43">
        <f>ROUND(MIN((E332+F332+G332)/100,DM_TI_LE!$F$29/10),0)</f>
        <v>47250</v>
      </c>
    </row>
    <row r="333" spans="1:8" ht="12.75" x14ac:dyDescent="0.2">
      <c r="A333" s="49">
        <v>329</v>
      </c>
      <c r="B333" s="50">
        <f>GD_CHUNG!B333</f>
        <v>13739</v>
      </c>
      <c r="C333" s="51" t="str">
        <f>GD_CHUNG!C333</f>
        <v>Bùi Đình Cảnh</v>
      </c>
      <c r="D333" s="51" t="str">
        <f>GD_CHUNG!D333</f>
        <v>Nhân viên Bốc xếp</v>
      </c>
      <c r="E333" s="32">
        <f>VLOOKUP(B333,RPT_LNS_LUONG_CHE_DO!$B$5:$CC$993,52,FALSE)</f>
        <v>4725000</v>
      </c>
      <c r="F333" s="32">
        <f>VLOOKUP(B333,RPT_LNS_LUONG_CHE_DO!$B$5:$CC$993,78,FALSE)</f>
        <v>0</v>
      </c>
      <c r="G333" s="43">
        <f>VLOOKUP(B333,RPT_PHU_CAP_TN!$B$5:$G$1000,6,FALSE)</f>
        <v>0</v>
      </c>
      <c r="H333" s="43">
        <f>ROUND(MIN((E333+F333+G333)/100,DM_TI_LE!$F$29/10),0)</f>
        <v>47250</v>
      </c>
    </row>
    <row r="334" spans="1:8" ht="12.75" x14ac:dyDescent="0.2">
      <c r="A334" s="49">
        <v>330</v>
      </c>
      <c r="B334" s="50">
        <f>GD_CHUNG!B334</f>
        <v>13740</v>
      </c>
      <c r="C334" s="51" t="str">
        <f>GD_CHUNG!C334</f>
        <v>Nguyễn Đức Duy</v>
      </c>
      <c r="D334" s="51" t="str">
        <f>GD_CHUNG!D334</f>
        <v>Nhân viên Bốc xếp</v>
      </c>
      <c r="E334" s="32">
        <f>VLOOKUP(B334,RPT_LNS_LUONG_CHE_DO!$B$5:$CC$993,52,FALSE)</f>
        <v>4725000</v>
      </c>
      <c r="F334" s="32">
        <f>VLOOKUP(B334,RPT_LNS_LUONG_CHE_DO!$B$5:$CC$993,78,FALSE)</f>
        <v>0</v>
      </c>
      <c r="G334" s="43">
        <f>VLOOKUP(B334,RPT_PHU_CAP_TN!$B$5:$G$1000,6,FALSE)</f>
        <v>0</v>
      </c>
      <c r="H334" s="43">
        <f>ROUND(MIN((E334+F334+G334)/100,DM_TI_LE!$F$29/10),0)</f>
        <v>47250</v>
      </c>
    </row>
    <row r="335" spans="1:8" ht="12.75" x14ac:dyDescent="0.2">
      <c r="A335" s="49">
        <v>331</v>
      </c>
      <c r="B335" s="50">
        <f>GD_CHUNG!B335</f>
        <v>13741</v>
      </c>
      <c r="C335" s="51" t="str">
        <f>GD_CHUNG!C335</f>
        <v>Trương Trung Hải</v>
      </c>
      <c r="D335" s="51" t="str">
        <f>GD_CHUNG!D335</f>
        <v>Nhân viên Bốc xếp</v>
      </c>
      <c r="E335" s="32">
        <f>VLOOKUP(B335,RPT_LNS_LUONG_CHE_DO!$B$5:$CC$993,52,FALSE)</f>
        <v>4725000</v>
      </c>
      <c r="F335" s="32">
        <f>VLOOKUP(B335,RPT_LNS_LUONG_CHE_DO!$B$5:$CC$993,78,FALSE)</f>
        <v>0</v>
      </c>
      <c r="G335" s="43">
        <f>VLOOKUP(B335,RPT_PHU_CAP_TN!$B$5:$G$1000,6,FALSE)</f>
        <v>0</v>
      </c>
      <c r="H335" s="43">
        <f>ROUND(MIN((E335+F335+G335)/100,DM_TI_LE!$F$29/10),0)</f>
        <v>47250</v>
      </c>
    </row>
    <row r="336" spans="1:8" ht="12.75" x14ac:dyDescent="0.2">
      <c r="A336" s="49">
        <v>332</v>
      </c>
      <c r="B336" s="50">
        <f>GD_CHUNG!B336</f>
        <v>13817</v>
      </c>
      <c r="C336" s="51" t="str">
        <f>GD_CHUNG!C336</f>
        <v>Cù Quốc Trịnh</v>
      </c>
      <c r="D336" s="51" t="str">
        <f>GD_CHUNG!D336</f>
        <v>Nhân viên Bốc xếp</v>
      </c>
      <c r="E336" s="32">
        <f>VLOOKUP(B336,RPT_LNS_LUONG_CHE_DO!$B$5:$CC$993,52,FALSE)</f>
        <v>4725000</v>
      </c>
      <c r="F336" s="32">
        <f>VLOOKUP(B336,RPT_LNS_LUONG_CHE_DO!$B$5:$CC$993,78,FALSE)</f>
        <v>0</v>
      </c>
      <c r="G336" s="43">
        <f>VLOOKUP(B336,RPT_PHU_CAP_TN!$B$5:$G$1000,6,FALSE)</f>
        <v>0</v>
      </c>
      <c r="H336" s="43">
        <f>ROUND(MIN((E336+F336+G336)/100,DM_TI_LE!$F$29/10),0)</f>
        <v>47250</v>
      </c>
    </row>
    <row r="337" spans="1:8" ht="12.75" x14ac:dyDescent="0.2">
      <c r="A337" s="262">
        <v>333</v>
      </c>
      <c r="B337" s="50">
        <f>GD_CHUNG!B337</f>
        <v>201516</v>
      </c>
      <c r="C337" s="51" t="str">
        <f>GD_CHUNG!C337</f>
        <v>Nguyễn Trọng Thi</v>
      </c>
      <c r="D337" s="51" t="str">
        <f>GD_CHUNG!D337</f>
        <v>Nhân viên Bốc xếp</v>
      </c>
      <c r="E337" s="32">
        <f>VLOOKUP(B337,RPT_LNS_LUONG_CHE_DO!$B$5:$CC$993,52,FALSE)</f>
        <v>4200000</v>
      </c>
      <c r="F337" s="32">
        <f>VLOOKUP(B337,RPT_LNS_LUONG_CHE_DO!$B$5:$CC$993,78,FALSE)</f>
        <v>0</v>
      </c>
      <c r="G337" s="43">
        <f>VLOOKUP(B337,RPT_PHU_CAP_TN!$B$5:$G$1000,6,FALSE)</f>
        <v>0</v>
      </c>
      <c r="H337" s="43">
        <f>ROUND(MIN((E337+F337+G337)/100,DM_TI_LE!$F$29/10),0)</f>
        <v>42000</v>
      </c>
    </row>
    <row r="338" spans="1:8" ht="12.75" x14ac:dyDescent="0.2">
      <c r="A338" s="49">
        <v>334</v>
      </c>
      <c r="B338" s="50">
        <f>GD_CHUNG!B338</f>
        <v>10681</v>
      </c>
      <c r="C338" s="51" t="str">
        <f>GD_CHUNG!C338</f>
        <v>Trần Văn Minh</v>
      </c>
      <c r="D338" s="51" t="str">
        <f>GD_CHUNG!D338</f>
        <v>NV Lái xe - VHTTB</v>
      </c>
      <c r="E338" s="32">
        <f>VLOOKUP(B338,RPT_LNS_LUONG_CHE_DO!$B$5:$CC$993,52,FALSE)</f>
        <v>9544499.9999999944</v>
      </c>
      <c r="F338" s="32">
        <f>VLOOKUP(B338,RPT_LNS_LUONG_CHE_DO!$B$5:$CC$993,78,FALSE)</f>
        <v>0</v>
      </c>
      <c r="G338" s="43">
        <f>VLOOKUP(B338,RPT_PHU_CAP_TN!$B$5:$G$1000,6,FALSE)</f>
        <v>155000</v>
      </c>
      <c r="H338" s="43">
        <f>ROUND(MIN((E338+F338+G338)/100,DM_TI_LE!$F$29/10),0)</f>
        <v>96995</v>
      </c>
    </row>
    <row r="339" spans="1:8" ht="12.75" x14ac:dyDescent="0.2">
      <c r="A339" s="49">
        <v>335</v>
      </c>
      <c r="B339" s="50">
        <f>GD_CHUNG!B339</f>
        <v>10682</v>
      </c>
      <c r="C339" s="51" t="str">
        <f>GD_CHUNG!C339</f>
        <v>Nguyễn Gia Chiến</v>
      </c>
      <c r="D339" s="51" t="str">
        <f>GD_CHUNG!D339</f>
        <v>NV Lái xe - VHTTB</v>
      </c>
      <c r="E339" s="32">
        <f>VLOOKUP(B339,RPT_LNS_LUONG_CHE_DO!$B$5:$CC$993,52,FALSE)</f>
        <v>9540000</v>
      </c>
      <c r="F339" s="32">
        <f>VLOOKUP(B339,RPT_LNS_LUONG_CHE_DO!$B$5:$CC$993,78,FALSE)</f>
        <v>0</v>
      </c>
      <c r="G339" s="43">
        <f>VLOOKUP(B339,RPT_PHU_CAP_TN!$B$5:$G$1000,6,FALSE)</f>
        <v>0</v>
      </c>
      <c r="H339" s="43">
        <f>ROUND(MIN((E339+F339+G339)/100,DM_TI_LE!$F$29/10),0)</f>
        <v>95400</v>
      </c>
    </row>
    <row r="340" spans="1:8" ht="12.75" x14ac:dyDescent="0.2">
      <c r="A340" s="49">
        <v>336</v>
      </c>
      <c r="B340" s="50">
        <f>GD_CHUNG!B340</f>
        <v>10683</v>
      </c>
      <c r="C340" s="51" t="str">
        <f>GD_CHUNG!C340</f>
        <v>Nguyễn Trung Sơn</v>
      </c>
      <c r="D340" s="51" t="str">
        <f>GD_CHUNG!D340</f>
        <v>NV Lái xe - VHTTB</v>
      </c>
      <c r="E340" s="32">
        <f>VLOOKUP(B340,RPT_LNS_LUONG_CHE_DO!$B$5:$CC$993,52,FALSE)</f>
        <v>9544499.9999999944</v>
      </c>
      <c r="F340" s="32">
        <f>VLOOKUP(B340,RPT_LNS_LUONG_CHE_DO!$B$5:$CC$993,78,FALSE)</f>
        <v>0</v>
      </c>
      <c r="G340" s="43">
        <f>VLOOKUP(B340,RPT_PHU_CAP_TN!$B$5:$G$1000,6,FALSE)</f>
        <v>0</v>
      </c>
      <c r="H340" s="43">
        <f>ROUND(MIN((E340+F340+G340)/100,DM_TI_LE!$F$29/10),0)</f>
        <v>95445</v>
      </c>
    </row>
    <row r="341" spans="1:8" ht="12.75" x14ac:dyDescent="0.2">
      <c r="A341" s="49">
        <v>337</v>
      </c>
      <c r="B341" s="50">
        <f>GD_CHUNG!B341</f>
        <v>10684</v>
      </c>
      <c r="C341" s="51" t="str">
        <f>GD_CHUNG!C341</f>
        <v>Lê Quang Hợp</v>
      </c>
      <c r="D341" s="51" t="str">
        <f>GD_CHUNG!D341</f>
        <v>NV Lái xe - VHTTB</v>
      </c>
      <c r="E341" s="32">
        <f>VLOOKUP(B341,RPT_LNS_LUONG_CHE_DO!$B$5:$CC$993,52,FALSE)</f>
        <v>9090000</v>
      </c>
      <c r="F341" s="32">
        <f>VLOOKUP(B341,RPT_LNS_LUONG_CHE_DO!$B$5:$CC$993,78,FALSE)</f>
        <v>0</v>
      </c>
      <c r="G341" s="43">
        <f>VLOOKUP(B341,RPT_PHU_CAP_TN!$B$5:$G$1000,6,FALSE)</f>
        <v>0</v>
      </c>
      <c r="H341" s="43">
        <f>ROUND(MIN((E341+F341+G341)/100,DM_TI_LE!$F$29/10),0)</f>
        <v>90900</v>
      </c>
    </row>
    <row r="342" spans="1:8" ht="12.75" x14ac:dyDescent="0.2">
      <c r="A342" s="49">
        <v>338</v>
      </c>
      <c r="B342" s="50">
        <f>GD_CHUNG!B342</f>
        <v>10705</v>
      </c>
      <c r="C342" s="51" t="str">
        <f>GD_CHUNG!C342</f>
        <v>Nguyễn Hữu Nam</v>
      </c>
      <c r="D342" s="51" t="str">
        <f>GD_CHUNG!D342</f>
        <v>NV Lái xe - VHTTB</v>
      </c>
      <c r="E342" s="32">
        <f>VLOOKUP(B342,RPT_LNS_LUONG_CHE_DO!$B$5:$CC$993,52,FALSE)</f>
        <v>9090000</v>
      </c>
      <c r="F342" s="32">
        <f>VLOOKUP(B342,RPT_LNS_LUONG_CHE_DO!$B$5:$CC$993,78,FALSE)</f>
        <v>0</v>
      </c>
      <c r="G342" s="43">
        <f>VLOOKUP(B342,RPT_PHU_CAP_TN!$B$5:$G$1000,6,FALSE)</f>
        <v>0</v>
      </c>
      <c r="H342" s="43">
        <f>ROUND(MIN((E342+F342+G342)/100,DM_TI_LE!$F$29/10),0)</f>
        <v>90900</v>
      </c>
    </row>
    <row r="343" spans="1:8" ht="12.75" x14ac:dyDescent="0.2">
      <c r="A343" s="49">
        <v>339</v>
      </c>
      <c r="B343" s="50">
        <f>GD_CHUNG!B343</f>
        <v>10706</v>
      </c>
      <c r="C343" s="51" t="str">
        <f>GD_CHUNG!C343</f>
        <v>Đặng Đình Phương</v>
      </c>
      <c r="D343" s="51" t="str">
        <f>GD_CHUNG!D343</f>
        <v>NV Lái xe - VHTTB</v>
      </c>
      <c r="E343" s="32">
        <f>VLOOKUP(B343,RPT_LNS_LUONG_CHE_DO!$B$5:$CC$993,52,FALSE)</f>
        <v>9630000</v>
      </c>
      <c r="F343" s="32">
        <f>VLOOKUP(B343,RPT_LNS_LUONG_CHE_DO!$B$5:$CC$993,78,FALSE)</f>
        <v>0</v>
      </c>
      <c r="G343" s="43">
        <f>VLOOKUP(B343,RPT_PHU_CAP_TN!$B$5:$G$1000,6,FALSE)</f>
        <v>310000</v>
      </c>
      <c r="H343" s="43">
        <f>ROUND(MIN((E343+F343+G343)/100,DM_TI_LE!$F$29/10),0)</f>
        <v>99400</v>
      </c>
    </row>
    <row r="344" spans="1:8" ht="12.75" x14ac:dyDescent="0.2">
      <c r="A344" s="49">
        <v>340</v>
      </c>
      <c r="B344" s="50">
        <f>GD_CHUNG!B344</f>
        <v>10707</v>
      </c>
      <c r="C344" s="51" t="str">
        <f>GD_CHUNG!C344</f>
        <v>Phù Trung Ninh</v>
      </c>
      <c r="D344" s="51" t="str">
        <f>GD_CHUNG!D344</f>
        <v>NV Lái xe - VHTTB</v>
      </c>
      <c r="E344" s="32">
        <f>VLOOKUP(B344,RPT_LNS_LUONG_CHE_DO!$B$5:$CC$993,52,FALSE)</f>
        <v>9630000</v>
      </c>
      <c r="F344" s="32">
        <f>VLOOKUP(B344,RPT_LNS_LUONG_CHE_DO!$B$5:$CC$993,78,FALSE)</f>
        <v>0</v>
      </c>
      <c r="G344" s="43">
        <f>VLOOKUP(B344,RPT_PHU_CAP_TN!$B$5:$G$1000,6,FALSE)</f>
        <v>310000</v>
      </c>
      <c r="H344" s="43">
        <f>ROUND(MIN((E344+F344+G344)/100,DM_TI_LE!$F$29/10),0)</f>
        <v>99400</v>
      </c>
    </row>
    <row r="345" spans="1:8" ht="12.75" x14ac:dyDescent="0.2">
      <c r="A345" s="49">
        <v>341</v>
      </c>
      <c r="B345" s="50">
        <f>GD_CHUNG!B345</f>
        <v>10708</v>
      </c>
      <c r="C345" s="51" t="str">
        <f>GD_CHUNG!C345</f>
        <v>Phạm Đình Thuần</v>
      </c>
      <c r="D345" s="51" t="str">
        <f>GD_CHUNG!D345</f>
        <v>NV Lái xe - VHTTB</v>
      </c>
      <c r="E345" s="32">
        <f>VLOOKUP(B345,RPT_LNS_LUONG_CHE_DO!$B$5:$CC$993,52,FALSE)</f>
        <v>7133333.333333334</v>
      </c>
      <c r="F345" s="32">
        <f>VLOOKUP(B345,RPT_LNS_LUONG_CHE_DO!$B$5:$CC$993,78,FALSE)</f>
        <v>1324884.6153846153</v>
      </c>
      <c r="G345" s="43">
        <f>VLOOKUP(B345,RPT_PHU_CAP_TN!$B$5:$G$1000,6,FALSE)</f>
        <v>0</v>
      </c>
      <c r="H345" s="43">
        <f>ROUND(MIN((E345+F345+G345)/100,DM_TI_LE!$F$29/10),0)</f>
        <v>84582</v>
      </c>
    </row>
    <row r="346" spans="1:8" ht="12.75" x14ac:dyDescent="0.2">
      <c r="A346" s="49">
        <v>342</v>
      </c>
      <c r="B346" s="50">
        <f>GD_CHUNG!B346</f>
        <v>10710</v>
      </c>
      <c r="C346" s="51" t="str">
        <f>GD_CHUNG!C346</f>
        <v>Nguyễn Anh Dũng</v>
      </c>
      <c r="D346" s="51" t="str">
        <f>GD_CHUNG!D346</f>
        <v>NV Lái xe - VHTTB</v>
      </c>
      <c r="E346" s="32">
        <f>VLOOKUP(B346,RPT_LNS_LUONG_CHE_DO!$B$5:$CC$993,52,FALSE)</f>
        <v>9630000</v>
      </c>
      <c r="F346" s="32">
        <f>VLOOKUP(B346,RPT_LNS_LUONG_CHE_DO!$B$5:$CC$993,78,FALSE)</f>
        <v>0</v>
      </c>
      <c r="G346" s="43">
        <f>VLOOKUP(B346,RPT_PHU_CAP_TN!$B$5:$G$1000,6,FALSE)</f>
        <v>620000</v>
      </c>
      <c r="H346" s="43">
        <f>ROUND(MIN((E346+F346+G346)/100,DM_TI_LE!$F$29/10),0)</f>
        <v>102500</v>
      </c>
    </row>
    <row r="347" spans="1:8" ht="12.75" x14ac:dyDescent="0.2">
      <c r="A347" s="49">
        <v>343</v>
      </c>
      <c r="B347" s="50">
        <f>GD_CHUNG!B347</f>
        <v>10711</v>
      </c>
      <c r="C347" s="51" t="str">
        <f>GD_CHUNG!C347</f>
        <v>Nguyễn Ngọc Hà</v>
      </c>
      <c r="D347" s="51" t="str">
        <f>GD_CHUNG!D347</f>
        <v>NV Lái xe - VHTTB</v>
      </c>
      <c r="E347" s="32">
        <f>VLOOKUP(B347,RPT_LNS_LUONG_CHE_DO!$B$5:$CC$993,52,FALSE)</f>
        <v>7070000</v>
      </c>
      <c r="F347" s="32">
        <f>VLOOKUP(B347,RPT_LNS_LUONG_CHE_DO!$B$5:$CC$993,78,FALSE)</f>
        <v>0</v>
      </c>
      <c r="G347" s="43">
        <f>VLOOKUP(B347,RPT_PHU_CAP_TN!$B$5:$G$1000,6,FALSE)</f>
        <v>0</v>
      </c>
      <c r="H347" s="43">
        <f>ROUND(MIN((E347+F347+G347)/100,DM_TI_LE!$F$29/10),0)</f>
        <v>70700</v>
      </c>
    </row>
    <row r="348" spans="1:8" ht="12.75" x14ac:dyDescent="0.2">
      <c r="A348" s="49">
        <v>344</v>
      </c>
      <c r="B348" s="50">
        <f>GD_CHUNG!B348</f>
        <v>10712</v>
      </c>
      <c r="C348" s="51" t="str">
        <f>GD_CHUNG!C348</f>
        <v>Phạm Đức Long</v>
      </c>
      <c r="D348" s="51" t="str">
        <f>GD_CHUNG!D348</f>
        <v>NV Lái xe - VHTTB</v>
      </c>
      <c r="E348" s="32">
        <f>VLOOKUP(B348,RPT_LNS_LUONG_CHE_DO!$B$5:$CC$993,52,FALSE)</f>
        <v>9544499.9999999925</v>
      </c>
      <c r="F348" s="32">
        <f>VLOOKUP(B348,RPT_LNS_LUONG_CHE_DO!$B$5:$CC$993,78,FALSE)</f>
        <v>0</v>
      </c>
      <c r="G348" s="43">
        <f>VLOOKUP(B348,RPT_PHU_CAP_TN!$B$5:$G$1000,6,FALSE)</f>
        <v>0</v>
      </c>
      <c r="H348" s="43">
        <f>ROUND(MIN((E348+F348+G348)/100,DM_TI_LE!$F$29/10),0)</f>
        <v>95445</v>
      </c>
    </row>
    <row r="349" spans="1:8" ht="12.75" x14ac:dyDescent="0.2">
      <c r="A349" s="49">
        <v>345</v>
      </c>
      <c r="B349" s="50">
        <f>GD_CHUNG!B349</f>
        <v>10713</v>
      </c>
      <c r="C349" s="51" t="str">
        <f>GD_CHUNG!C349</f>
        <v>Trịnh Văn Mạnh</v>
      </c>
      <c r="D349" s="51" t="str">
        <f>GD_CHUNG!D349</f>
        <v>NV Lái xe - VHTTB</v>
      </c>
      <c r="E349" s="32">
        <f>VLOOKUP(B349,RPT_LNS_LUONG_CHE_DO!$B$5:$CC$993,52,FALSE)</f>
        <v>9630000</v>
      </c>
      <c r="F349" s="32">
        <f>VLOOKUP(B349,RPT_LNS_LUONG_CHE_DO!$B$5:$CC$993,78,FALSE)</f>
        <v>0</v>
      </c>
      <c r="G349" s="43">
        <f>VLOOKUP(B349,RPT_PHU_CAP_TN!$B$5:$G$1000,6,FALSE)</f>
        <v>155000</v>
      </c>
      <c r="H349" s="43">
        <f>ROUND(MIN((E349+F349+G349)/100,DM_TI_LE!$F$29/10),0)</f>
        <v>97850</v>
      </c>
    </row>
    <row r="350" spans="1:8" ht="12.75" x14ac:dyDescent="0.2">
      <c r="A350" s="49">
        <v>346</v>
      </c>
      <c r="B350" s="50">
        <f>GD_CHUNG!B350</f>
        <v>10714</v>
      </c>
      <c r="C350" s="51" t="str">
        <f>GD_CHUNG!C350</f>
        <v>Phạm Văn Hải</v>
      </c>
      <c r="D350" s="51" t="str">
        <f>GD_CHUNG!D350</f>
        <v>NV Lái xe - VHTTB</v>
      </c>
      <c r="E350" s="32">
        <f>VLOOKUP(B350,RPT_LNS_LUONG_CHE_DO!$B$5:$CC$993,52,FALSE)</f>
        <v>9630000</v>
      </c>
      <c r="F350" s="32">
        <f>VLOOKUP(B350,RPT_LNS_LUONG_CHE_DO!$B$5:$CC$993,78,FALSE)</f>
        <v>0</v>
      </c>
      <c r="G350" s="43">
        <f>VLOOKUP(B350,RPT_PHU_CAP_TN!$B$5:$G$1000,6,FALSE)</f>
        <v>310000</v>
      </c>
      <c r="H350" s="43">
        <f>ROUND(MIN((E350+F350+G350)/100,DM_TI_LE!$F$29/10),0)</f>
        <v>99400</v>
      </c>
    </row>
    <row r="351" spans="1:8" ht="12.75" x14ac:dyDescent="0.2">
      <c r="A351" s="49">
        <v>347</v>
      </c>
      <c r="B351" s="50">
        <f>GD_CHUNG!B351</f>
        <v>10716</v>
      </c>
      <c r="C351" s="51" t="str">
        <f>GD_CHUNG!C351</f>
        <v>Bùi Văn Thành</v>
      </c>
      <c r="D351" s="51" t="str">
        <f>GD_CHUNG!D351</f>
        <v>NV Lái xe - VHTTB</v>
      </c>
      <c r="E351" s="32">
        <f>VLOOKUP(B351,RPT_LNS_LUONG_CHE_DO!$B$5:$CC$993,52,FALSE)</f>
        <v>7133850</v>
      </c>
      <c r="F351" s="32">
        <f>VLOOKUP(B351,RPT_LNS_LUONG_CHE_DO!$B$5:$CC$993,78,FALSE)</f>
        <v>0</v>
      </c>
      <c r="G351" s="43">
        <f>VLOOKUP(B351,RPT_PHU_CAP_TN!$B$5:$G$1000,6,FALSE)</f>
        <v>0</v>
      </c>
      <c r="H351" s="43">
        <f>ROUND(MIN((E351+F351+G351)/100,DM_TI_LE!$F$29/10),0)</f>
        <v>71339</v>
      </c>
    </row>
    <row r="352" spans="1:8" ht="12.75" x14ac:dyDescent="0.2">
      <c r="A352" s="49">
        <v>348</v>
      </c>
      <c r="B352" s="50">
        <f>GD_CHUNG!B352</f>
        <v>10717</v>
      </c>
      <c r="C352" s="51" t="str">
        <f>GD_CHUNG!C352</f>
        <v>Bùi Chí Công</v>
      </c>
      <c r="D352" s="51" t="str">
        <f>GD_CHUNG!D352</f>
        <v>NV Lái xe - VHTTB</v>
      </c>
      <c r="E352" s="32">
        <f>VLOOKUP(B352,RPT_LNS_LUONG_CHE_DO!$B$5:$CC$993,52,FALSE)</f>
        <v>8595000</v>
      </c>
      <c r="F352" s="32">
        <f>VLOOKUP(B352,RPT_LNS_LUONG_CHE_DO!$B$5:$CC$993,78,FALSE)</f>
        <v>0</v>
      </c>
      <c r="G352" s="43">
        <f>VLOOKUP(B352,RPT_PHU_CAP_TN!$B$5:$G$1000,6,FALSE)</f>
        <v>0</v>
      </c>
      <c r="H352" s="43">
        <f>ROUND(MIN((E352+F352+G352)/100,DM_TI_LE!$F$29/10),0)</f>
        <v>85950</v>
      </c>
    </row>
    <row r="353" spans="1:8" ht="12.75" x14ac:dyDescent="0.2">
      <c r="A353" s="49">
        <v>349</v>
      </c>
      <c r="B353" s="50">
        <f>GD_CHUNG!B353</f>
        <v>10718</v>
      </c>
      <c r="C353" s="51" t="str">
        <f>GD_CHUNG!C353</f>
        <v>Nguyễn Văn Định</v>
      </c>
      <c r="D353" s="51" t="str">
        <f>GD_CHUNG!D353</f>
        <v>NV Lái xe - VHTTB</v>
      </c>
      <c r="E353" s="32">
        <f>VLOOKUP(B353,RPT_LNS_LUONG_CHE_DO!$B$5:$CC$993,52,FALSE)</f>
        <v>8595000</v>
      </c>
      <c r="F353" s="32">
        <f>VLOOKUP(B353,RPT_LNS_LUONG_CHE_DO!$B$5:$CC$993,78,FALSE)</f>
        <v>0</v>
      </c>
      <c r="G353" s="43">
        <f>VLOOKUP(B353,RPT_PHU_CAP_TN!$B$5:$G$1000,6,FALSE)</f>
        <v>155000</v>
      </c>
      <c r="H353" s="43">
        <f>ROUND(MIN((E353+F353+G353)/100,DM_TI_LE!$F$29/10),0)</f>
        <v>87500</v>
      </c>
    </row>
    <row r="354" spans="1:8" ht="12.75" x14ac:dyDescent="0.2">
      <c r="A354" s="49">
        <v>350</v>
      </c>
      <c r="B354" s="50">
        <f>GD_CHUNG!B354</f>
        <v>10719</v>
      </c>
      <c r="C354" s="51" t="str">
        <f>GD_CHUNG!C354</f>
        <v>Nguyễn Hải Anh</v>
      </c>
      <c r="D354" s="51" t="str">
        <f>GD_CHUNG!D354</f>
        <v>NV Lái xe - VHTTB</v>
      </c>
      <c r="E354" s="32">
        <f>VLOOKUP(B354,RPT_LNS_LUONG_CHE_DO!$B$5:$CC$993,52,FALSE)</f>
        <v>8595000</v>
      </c>
      <c r="F354" s="32">
        <f>VLOOKUP(B354,RPT_LNS_LUONG_CHE_DO!$B$5:$CC$993,78,FALSE)</f>
        <v>0</v>
      </c>
      <c r="G354" s="43">
        <f>VLOOKUP(B354,RPT_PHU_CAP_TN!$B$5:$G$1000,6,FALSE)</f>
        <v>155000</v>
      </c>
      <c r="H354" s="43">
        <f>ROUND(MIN((E354+F354+G354)/100,DM_TI_LE!$F$29/10),0)</f>
        <v>87500</v>
      </c>
    </row>
    <row r="355" spans="1:8" ht="12.75" x14ac:dyDescent="0.2">
      <c r="A355" s="49">
        <v>351</v>
      </c>
      <c r="B355" s="50">
        <f>GD_CHUNG!B355</f>
        <v>10720</v>
      </c>
      <c r="C355" s="51" t="str">
        <f>GD_CHUNG!C355</f>
        <v>Bùi Kiên Trung</v>
      </c>
      <c r="D355" s="51" t="str">
        <f>GD_CHUNG!D355</f>
        <v>NV Lái xe - VHTTB</v>
      </c>
      <c r="E355" s="32">
        <f>VLOOKUP(B355,RPT_LNS_LUONG_CHE_DO!$B$5:$CC$993,52,FALSE)</f>
        <v>8595000</v>
      </c>
      <c r="F355" s="32">
        <f>VLOOKUP(B355,RPT_LNS_LUONG_CHE_DO!$B$5:$CC$993,78,FALSE)</f>
        <v>0</v>
      </c>
      <c r="G355" s="43">
        <f>VLOOKUP(B355,RPT_PHU_CAP_TN!$B$5:$G$1000,6,FALSE)</f>
        <v>0</v>
      </c>
      <c r="H355" s="43">
        <f>ROUND(MIN((E355+F355+G355)/100,DM_TI_LE!$F$29/10),0)</f>
        <v>85950</v>
      </c>
    </row>
    <row r="356" spans="1:8" ht="12.75" x14ac:dyDescent="0.2">
      <c r="A356" s="49">
        <v>352</v>
      </c>
      <c r="B356" s="50">
        <f>GD_CHUNG!B356</f>
        <v>10721</v>
      </c>
      <c r="C356" s="51" t="str">
        <f>GD_CHUNG!C356</f>
        <v>Vũ Quốc Cường</v>
      </c>
      <c r="D356" s="51" t="str">
        <f>GD_CHUNG!D356</f>
        <v>NV Lái xe - VHTTB</v>
      </c>
      <c r="E356" s="32">
        <f>VLOOKUP(B356,RPT_LNS_LUONG_CHE_DO!$B$5:$CC$993,52,FALSE)</f>
        <v>8100000</v>
      </c>
      <c r="F356" s="32">
        <f>VLOOKUP(B356,RPT_LNS_LUONG_CHE_DO!$B$5:$CC$993,78,FALSE)</f>
        <v>0</v>
      </c>
      <c r="G356" s="43">
        <f>VLOOKUP(B356,RPT_PHU_CAP_TN!$B$5:$G$1000,6,FALSE)</f>
        <v>0</v>
      </c>
      <c r="H356" s="43">
        <f>ROUND(MIN((E356+F356+G356)/100,DM_TI_LE!$F$29/10),0)</f>
        <v>81000</v>
      </c>
    </row>
    <row r="357" spans="1:8" ht="12.75" x14ac:dyDescent="0.2">
      <c r="A357" s="49">
        <v>353</v>
      </c>
      <c r="B357" s="50">
        <f>GD_CHUNG!B357</f>
        <v>10722</v>
      </c>
      <c r="C357" s="51" t="str">
        <f>GD_CHUNG!C357</f>
        <v>Vũ Văn Dương</v>
      </c>
      <c r="D357" s="51" t="str">
        <f>GD_CHUNG!D357</f>
        <v>NV Lái xe - VHTTB</v>
      </c>
      <c r="E357" s="32">
        <f>VLOOKUP(B357,RPT_LNS_LUONG_CHE_DO!$B$5:$CC$993,52,FALSE)</f>
        <v>8100000</v>
      </c>
      <c r="F357" s="32">
        <f>VLOOKUP(B357,RPT_LNS_LUONG_CHE_DO!$B$5:$CC$993,78,FALSE)</f>
        <v>0</v>
      </c>
      <c r="G357" s="43">
        <f>VLOOKUP(B357,RPT_PHU_CAP_TN!$B$5:$G$1000,6,FALSE)</f>
        <v>0</v>
      </c>
      <c r="H357" s="43">
        <f>ROUND(MIN((E357+F357+G357)/100,DM_TI_LE!$F$29/10),0)</f>
        <v>81000</v>
      </c>
    </row>
    <row r="358" spans="1:8" ht="12.75" x14ac:dyDescent="0.2">
      <c r="A358" s="49">
        <v>354</v>
      </c>
      <c r="B358" s="50">
        <f>GD_CHUNG!B358</f>
        <v>10723</v>
      </c>
      <c r="C358" s="51" t="str">
        <f>GD_CHUNG!C358</f>
        <v>Vũ Văn Thái</v>
      </c>
      <c r="D358" s="51" t="str">
        <f>GD_CHUNG!D358</f>
        <v>NV Lái xe - VHTTB</v>
      </c>
      <c r="E358" s="32">
        <f>VLOOKUP(B358,RPT_LNS_LUONG_CHE_DO!$B$5:$CC$993,52,FALSE)</f>
        <v>9024749.9999999925</v>
      </c>
      <c r="F358" s="32">
        <f>VLOOKUP(B358,RPT_LNS_LUONG_CHE_DO!$B$5:$CC$993,78,FALSE)</f>
        <v>0</v>
      </c>
      <c r="G358" s="43">
        <f>VLOOKUP(B358,RPT_PHU_CAP_TN!$B$5:$G$1000,6,FALSE)</f>
        <v>0</v>
      </c>
      <c r="H358" s="43">
        <f>ROUND(MIN((E358+F358+G358)/100,DM_TI_LE!$F$29/10),0)</f>
        <v>90247</v>
      </c>
    </row>
    <row r="359" spans="1:8" ht="12.75" x14ac:dyDescent="0.2">
      <c r="A359" s="49">
        <v>355</v>
      </c>
      <c r="B359" s="50">
        <f>GD_CHUNG!B359</f>
        <v>10725</v>
      </c>
      <c r="C359" s="51" t="str">
        <f>GD_CHUNG!C359</f>
        <v>Phạm Quang Sơn</v>
      </c>
      <c r="D359" s="51" t="str">
        <f>GD_CHUNG!D359</f>
        <v>NV Lái xe - VHTTB</v>
      </c>
      <c r="E359" s="32">
        <f>VLOOKUP(B359,RPT_LNS_LUONG_CHE_DO!$B$5:$CC$993,52,FALSE)</f>
        <v>8100000</v>
      </c>
      <c r="F359" s="32">
        <f>VLOOKUP(B359,RPT_LNS_LUONG_CHE_DO!$B$5:$CC$993,78,FALSE)</f>
        <v>0</v>
      </c>
      <c r="G359" s="43">
        <f>VLOOKUP(B359,RPT_PHU_CAP_TN!$B$5:$G$1000,6,FALSE)</f>
        <v>0</v>
      </c>
      <c r="H359" s="43">
        <f>ROUND(MIN((E359+F359+G359)/100,DM_TI_LE!$F$29/10),0)</f>
        <v>81000</v>
      </c>
    </row>
    <row r="360" spans="1:8" ht="12.75" x14ac:dyDescent="0.2">
      <c r="A360" s="49">
        <v>356</v>
      </c>
      <c r="B360" s="50">
        <f>GD_CHUNG!B360</f>
        <v>10726</v>
      </c>
      <c r="C360" s="51" t="str">
        <f>GD_CHUNG!C360</f>
        <v>Vũ Mạnh Hùng</v>
      </c>
      <c r="D360" s="51" t="str">
        <f>GD_CHUNG!D360</f>
        <v>NV Lái xe - VHTTB</v>
      </c>
      <c r="E360" s="32">
        <f>VLOOKUP(B360,RPT_LNS_LUONG_CHE_DO!$B$5:$CC$993,52,FALSE)</f>
        <v>6269999.9999999991</v>
      </c>
      <c r="F360" s="32">
        <f>VLOOKUP(B360,RPT_LNS_LUONG_CHE_DO!$B$5:$CC$993,78,FALSE)</f>
        <v>801153.84615384624</v>
      </c>
      <c r="G360" s="43">
        <f>VLOOKUP(B360,RPT_PHU_CAP_TN!$B$5:$G$1000,6,FALSE)</f>
        <v>0</v>
      </c>
      <c r="H360" s="43">
        <f>ROUND(MIN((E360+F360+G360)/100,DM_TI_LE!$F$29/10),0)</f>
        <v>70712</v>
      </c>
    </row>
    <row r="361" spans="1:8" ht="12.75" x14ac:dyDescent="0.2">
      <c r="A361" s="49">
        <v>357</v>
      </c>
      <c r="B361" s="50">
        <f>GD_CHUNG!B361</f>
        <v>10727</v>
      </c>
      <c r="C361" s="51" t="str">
        <f>GD_CHUNG!C361</f>
        <v>Trần Mạnh Hùng</v>
      </c>
      <c r="D361" s="51" t="str">
        <f>GD_CHUNG!D361</f>
        <v>NV Lái xe - VHTTB</v>
      </c>
      <c r="E361" s="32">
        <f>VLOOKUP(B361,RPT_LNS_LUONG_CHE_DO!$B$5:$CC$993,52,FALSE)</f>
        <v>8010000</v>
      </c>
      <c r="F361" s="32">
        <f>VLOOKUP(B361,RPT_LNS_LUONG_CHE_DO!$B$5:$CC$993,78,FALSE)</f>
        <v>0</v>
      </c>
      <c r="G361" s="43">
        <f>VLOOKUP(B361,RPT_PHU_CAP_TN!$B$5:$G$1000,6,FALSE)</f>
        <v>0</v>
      </c>
      <c r="H361" s="43">
        <f>ROUND(MIN((E361+F361+G361)/100,DM_TI_LE!$F$29/10),0)</f>
        <v>80100</v>
      </c>
    </row>
    <row r="362" spans="1:8" ht="12.75" x14ac:dyDescent="0.2">
      <c r="A362" s="49">
        <v>358</v>
      </c>
      <c r="B362" s="50">
        <f>GD_CHUNG!B362</f>
        <v>10728</v>
      </c>
      <c r="C362" s="51" t="str">
        <f>GD_CHUNG!C362</f>
        <v>Nguyễn Mạnh Hùng</v>
      </c>
      <c r="D362" s="51" t="str">
        <f>GD_CHUNG!D362</f>
        <v>NV Lái xe - VHTTB</v>
      </c>
      <c r="E362" s="32">
        <f>VLOOKUP(B362,RPT_LNS_LUONG_CHE_DO!$B$5:$CC$993,52,FALSE)</f>
        <v>8100000</v>
      </c>
      <c r="F362" s="32">
        <f>VLOOKUP(B362,RPT_LNS_LUONG_CHE_DO!$B$5:$CC$993,78,FALSE)</f>
        <v>0</v>
      </c>
      <c r="G362" s="43">
        <f>VLOOKUP(B362,RPT_PHU_CAP_TN!$B$5:$G$1000,6,FALSE)</f>
        <v>155000</v>
      </c>
      <c r="H362" s="43">
        <f>ROUND(MIN((E362+F362+G362)/100,DM_TI_LE!$F$29/10),0)</f>
        <v>82550</v>
      </c>
    </row>
    <row r="363" spans="1:8" ht="12.75" x14ac:dyDescent="0.2">
      <c r="A363" s="49">
        <v>359</v>
      </c>
      <c r="B363" s="50">
        <f>GD_CHUNG!B363</f>
        <v>10729</v>
      </c>
      <c r="C363" s="51" t="str">
        <f>GD_CHUNG!C363</f>
        <v>Nguyễn Thanh Quyết</v>
      </c>
      <c r="D363" s="51" t="str">
        <f>GD_CHUNG!D363</f>
        <v>NV Lái xe - VHTTB</v>
      </c>
      <c r="E363" s="32">
        <f>VLOOKUP(B363,RPT_LNS_LUONG_CHE_DO!$B$5:$CC$993,52,FALSE)</f>
        <v>8100000</v>
      </c>
      <c r="F363" s="32">
        <f>VLOOKUP(B363,RPT_LNS_LUONG_CHE_DO!$B$5:$CC$993,78,FALSE)</f>
        <v>0</v>
      </c>
      <c r="G363" s="43">
        <f>VLOOKUP(B363,RPT_PHU_CAP_TN!$B$5:$G$1000,6,FALSE)</f>
        <v>155000</v>
      </c>
      <c r="H363" s="43">
        <f>ROUND(MIN((E363+F363+G363)/100,DM_TI_LE!$F$29/10),0)</f>
        <v>82550</v>
      </c>
    </row>
    <row r="364" spans="1:8" ht="12.75" x14ac:dyDescent="0.2">
      <c r="A364" s="49">
        <v>360</v>
      </c>
      <c r="B364" s="50">
        <f>GD_CHUNG!B364</f>
        <v>10730</v>
      </c>
      <c r="C364" s="51" t="str">
        <f>GD_CHUNG!C364</f>
        <v>Nguyễn Thanh Bình</v>
      </c>
      <c r="D364" s="51" t="str">
        <f>GD_CHUNG!D364</f>
        <v>NV Lái xe - VHTTB</v>
      </c>
      <c r="E364" s="32">
        <f>VLOOKUP(B364,RPT_LNS_LUONG_CHE_DO!$B$5:$CC$993,52,FALSE)</f>
        <v>9630000</v>
      </c>
      <c r="F364" s="32">
        <f>VLOOKUP(B364,RPT_LNS_LUONG_CHE_DO!$B$5:$CC$993,78,FALSE)</f>
        <v>0</v>
      </c>
      <c r="G364" s="43">
        <f>VLOOKUP(B364,RPT_PHU_CAP_TN!$B$5:$G$1000,6,FALSE)</f>
        <v>0</v>
      </c>
      <c r="H364" s="43">
        <f>ROUND(MIN((E364+F364+G364)/100,DM_TI_LE!$F$29/10),0)</f>
        <v>96300</v>
      </c>
    </row>
    <row r="365" spans="1:8" ht="12.75" x14ac:dyDescent="0.2">
      <c r="A365" s="49">
        <v>361</v>
      </c>
      <c r="B365" s="50">
        <f>GD_CHUNG!B365</f>
        <v>10731</v>
      </c>
      <c r="C365" s="51" t="str">
        <f>GD_CHUNG!C365</f>
        <v>Vũ Tiến Lịch</v>
      </c>
      <c r="D365" s="51" t="str">
        <f>GD_CHUNG!D365</f>
        <v>NV Lái xe - VHTTB</v>
      </c>
      <c r="E365" s="32">
        <f>VLOOKUP(B365,RPT_LNS_LUONG_CHE_DO!$B$5:$CC$993,52,FALSE)</f>
        <v>8100000</v>
      </c>
      <c r="F365" s="32">
        <f>VLOOKUP(B365,RPT_LNS_LUONG_CHE_DO!$B$5:$CC$993,78,FALSE)</f>
        <v>0</v>
      </c>
      <c r="G365" s="43">
        <f>VLOOKUP(B365,RPT_PHU_CAP_TN!$B$5:$G$1000,6,FALSE)</f>
        <v>0</v>
      </c>
      <c r="H365" s="43">
        <f>ROUND(MIN((E365+F365+G365)/100,DM_TI_LE!$F$29/10),0)</f>
        <v>81000</v>
      </c>
    </row>
    <row r="366" spans="1:8" ht="12.75" x14ac:dyDescent="0.2">
      <c r="A366" s="49">
        <v>362</v>
      </c>
      <c r="B366" s="50">
        <f>GD_CHUNG!B366</f>
        <v>10732</v>
      </c>
      <c r="C366" s="51" t="str">
        <f>GD_CHUNG!C366</f>
        <v>Nguyễn Xuân Hợi</v>
      </c>
      <c r="D366" s="51" t="str">
        <f>GD_CHUNG!D366</f>
        <v>NV Lái xe - VHTTB</v>
      </c>
      <c r="E366" s="32">
        <f>VLOOKUP(B366,RPT_LNS_LUONG_CHE_DO!$B$5:$CC$993,52,FALSE)</f>
        <v>5933333.333333333</v>
      </c>
      <c r="F366" s="32">
        <f>VLOOKUP(B366,RPT_LNS_LUONG_CHE_DO!$B$5:$CC$993,78,FALSE)</f>
        <v>1324884.6153846153</v>
      </c>
      <c r="G366" s="43">
        <f>VLOOKUP(B366,RPT_PHU_CAP_TN!$B$5:$G$1000,6,FALSE)</f>
        <v>0</v>
      </c>
      <c r="H366" s="43">
        <f>ROUND(MIN((E366+F366+G366)/100,DM_TI_LE!$F$29/10),0)</f>
        <v>72582</v>
      </c>
    </row>
    <row r="367" spans="1:8" ht="12.75" x14ac:dyDescent="0.2">
      <c r="A367" s="49">
        <v>363</v>
      </c>
      <c r="B367" s="50">
        <f>GD_CHUNG!B367</f>
        <v>10733</v>
      </c>
      <c r="C367" s="51" t="str">
        <f>GD_CHUNG!C367</f>
        <v>Nguyễn Văn Sơn</v>
      </c>
      <c r="D367" s="51" t="str">
        <f>GD_CHUNG!D367</f>
        <v>NV Lái xe - VHTTB</v>
      </c>
      <c r="E367" s="32">
        <f>VLOOKUP(B367,RPT_LNS_LUONG_CHE_DO!$B$5:$CC$993,52,FALSE)</f>
        <v>8100000</v>
      </c>
      <c r="F367" s="32">
        <f>VLOOKUP(B367,RPT_LNS_LUONG_CHE_DO!$B$5:$CC$993,78,FALSE)</f>
        <v>0</v>
      </c>
      <c r="G367" s="43">
        <f>VLOOKUP(B367,RPT_PHU_CAP_TN!$B$5:$G$1000,6,FALSE)</f>
        <v>0</v>
      </c>
      <c r="H367" s="43">
        <f>ROUND(MIN((E367+F367+G367)/100,DM_TI_LE!$F$29/10),0)</f>
        <v>81000</v>
      </c>
    </row>
    <row r="368" spans="1:8" ht="12.75" x14ac:dyDescent="0.2">
      <c r="A368" s="49">
        <v>364</v>
      </c>
      <c r="B368" s="50">
        <f>GD_CHUNG!B368</f>
        <v>11132</v>
      </c>
      <c r="C368" s="51" t="str">
        <f>GD_CHUNG!C368</f>
        <v>Nguyễn Hữu Chức</v>
      </c>
      <c r="D368" s="51" t="str">
        <f>GD_CHUNG!D368</f>
        <v>NV Lái xe - VHTTB</v>
      </c>
      <c r="E368" s="32">
        <f>VLOOKUP(B368,RPT_LNS_LUONG_CHE_DO!$B$5:$CC$993,52,FALSE)</f>
        <v>4500000</v>
      </c>
      <c r="F368" s="32">
        <f>VLOOKUP(B368,RPT_LNS_LUONG_CHE_DO!$B$5:$CC$993,78,FALSE)</f>
        <v>1324884.6153846153</v>
      </c>
      <c r="G368" s="43">
        <f>VLOOKUP(B368,RPT_PHU_CAP_TN!$B$5:$G$1000,6,FALSE)</f>
        <v>0</v>
      </c>
      <c r="H368" s="43">
        <f>ROUND(MIN((E368+F368+G368)/100,DM_TI_LE!$F$29/10),0)</f>
        <v>58249</v>
      </c>
    </row>
    <row r="369" spans="1:8" ht="12.75" x14ac:dyDescent="0.2">
      <c r="A369" s="49">
        <v>365</v>
      </c>
      <c r="B369" s="50">
        <f>GD_CHUNG!B369</f>
        <v>11133</v>
      </c>
      <c r="C369" s="51" t="str">
        <f>GD_CHUNG!C369</f>
        <v>Phù Định</v>
      </c>
      <c r="D369" s="51" t="str">
        <f>GD_CHUNG!D369</f>
        <v>NV Lái xe - VHTTB</v>
      </c>
      <c r="E369" s="32">
        <f>VLOOKUP(B369,RPT_LNS_LUONG_CHE_DO!$B$5:$CC$993,52,FALSE)</f>
        <v>8100000</v>
      </c>
      <c r="F369" s="32">
        <f>VLOOKUP(B369,RPT_LNS_LUONG_CHE_DO!$B$5:$CC$993,78,FALSE)</f>
        <v>0</v>
      </c>
      <c r="G369" s="43">
        <f>VLOOKUP(B369,RPT_PHU_CAP_TN!$B$5:$G$1000,6,FALSE)</f>
        <v>0</v>
      </c>
      <c r="H369" s="43">
        <f>ROUND(MIN((E369+F369+G369)/100,DM_TI_LE!$F$29/10),0)</f>
        <v>81000</v>
      </c>
    </row>
    <row r="370" spans="1:8" ht="12.75" x14ac:dyDescent="0.2">
      <c r="A370" s="49">
        <v>366</v>
      </c>
      <c r="B370" s="50">
        <f>GD_CHUNG!B370</f>
        <v>11134</v>
      </c>
      <c r="C370" s="51" t="str">
        <f>GD_CHUNG!C370</f>
        <v>Hồ Ngọc Hà</v>
      </c>
      <c r="D370" s="51" t="str">
        <f>GD_CHUNG!D370</f>
        <v>NV Lái xe - VHTTB</v>
      </c>
      <c r="E370" s="32">
        <f>VLOOKUP(B370,RPT_LNS_LUONG_CHE_DO!$B$5:$CC$993,52,FALSE)</f>
        <v>6000000</v>
      </c>
      <c r="F370" s="32">
        <f>VLOOKUP(B370,RPT_LNS_LUONG_CHE_DO!$B$5:$CC$993,78,FALSE)</f>
        <v>1324884.6153846153</v>
      </c>
      <c r="G370" s="43">
        <f>VLOOKUP(B370,RPT_PHU_CAP_TN!$B$5:$G$1000,6,FALSE)</f>
        <v>0</v>
      </c>
      <c r="H370" s="43">
        <f>ROUND(MIN((E370+F370+G370)/100,DM_TI_LE!$F$29/10),0)</f>
        <v>73249</v>
      </c>
    </row>
    <row r="371" spans="1:8" ht="12.75" x14ac:dyDescent="0.2">
      <c r="A371" s="49">
        <v>367</v>
      </c>
      <c r="B371" s="50">
        <f>GD_CHUNG!B371</f>
        <v>11135</v>
      </c>
      <c r="C371" s="51" t="str">
        <f>GD_CHUNG!C371</f>
        <v>Nguyễn Đắc Thanh</v>
      </c>
      <c r="D371" s="51" t="str">
        <f>GD_CHUNG!D371</f>
        <v>NV Lái xe - VHTTB</v>
      </c>
      <c r="E371" s="32">
        <f>VLOOKUP(B371,RPT_LNS_LUONG_CHE_DO!$B$5:$CC$993,52,FALSE)</f>
        <v>6900000.0000000009</v>
      </c>
      <c r="F371" s="32">
        <f>VLOOKUP(B371,RPT_LNS_LUONG_CHE_DO!$B$5:$CC$993,78,FALSE)</f>
        <v>0</v>
      </c>
      <c r="G371" s="43">
        <f>VLOOKUP(B371,RPT_PHU_CAP_TN!$B$5:$G$1000,6,FALSE)</f>
        <v>0</v>
      </c>
      <c r="H371" s="43">
        <f>ROUND(MIN((E371+F371+G371)/100,DM_TI_LE!$F$29/10),0)</f>
        <v>69000</v>
      </c>
    </row>
    <row r="372" spans="1:8" ht="12.75" x14ac:dyDescent="0.2">
      <c r="A372" s="49">
        <v>368</v>
      </c>
      <c r="B372" s="50">
        <f>GD_CHUNG!B372</f>
        <v>11136</v>
      </c>
      <c r="C372" s="51" t="str">
        <f>GD_CHUNG!C372</f>
        <v>Nguyễn Huy Dũng</v>
      </c>
      <c r="D372" s="51" t="str">
        <f>GD_CHUNG!D372</f>
        <v>NV Lái xe - VHTTB</v>
      </c>
      <c r="E372" s="32">
        <f>VLOOKUP(B372,RPT_LNS_LUONG_CHE_DO!$B$5:$CC$993,52,FALSE)</f>
        <v>6804000</v>
      </c>
      <c r="F372" s="32">
        <f>VLOOKUP(B372,RPT_LNS_LUONG_CHE_DO!$B$5:$CC$993,78,FALSE)</f>
        <v>0</v>
      </c>
      <c r="G372" s="43">
        <f>VLOOKUP(B372,RPT_PHU_CAP_TN!$B$5:$G$1000,6,FALSE)</f>
        <v>0</v>
      </c>
      <c r="H372" s="43">
        <f>ROUND(MIN((E372+F372+G372)/100,DM_TI_LE!$F$29/10),0)</f>
        <v>68040</v>
      </c>
    </row>
    <row r="373" spans="1:8" ht="12.75" x14ac:dyDescent="0.2">
      <c r="A373" s="49">
        <v>369</v>
      </c>
      <c r="B373" s="50">
        <f>GD_CHUNG!B373</f>
        <v>11137</v>
      </c>
      <c r="C373" s="51" t="str">
        <f>GD_CHUNG!C373</f>
        <v>Nguyễn Văn Phong</v>
      </c>
      <c r="D373" s="51" t="str">
        <f>GD_CHUNG!D373</f>
        <v>NV Lái xe - VHTTB</v>
      </c>
      <c r="E373" s="32">
        <f>VLOOKUP(B373,RPT_LNS_LUONG_CHE_DO!$B$5:$CC$993,52,FALSE)</f>
        <v>7181999.9999999991</v>
      </c>
      <c r="F373" s="32">
        <f>VLOOKUP(B373,RPT_LNS_LUONG_CHE_DO!$B$5:$CC$993,78,FALSE)</f>
        <v>0</v>
      </c>
      <c r="G373" s="43">
        <f>VLOOKUP(B373,RPT_PHU_CAP_TN!$B$5:$G$1000,6,FALSE)</f>
        <v>0</v>
      </c>
      <c r="H373" s="43">
        <f>ROUND(MIN((E373+F373+G373)/100,DM_TI_LE!$F$29/10),0)</f>
        <v>71820</v>
      </c>
    </row>
    <row r="374" spans="1:8" ht="12.75" x14ac:dyDescent="0.2">
      <c r="A374" s="49">
        <v>370</v>
      </c>
      <c r="B374" s="50">
        <f>GD_CHUNG!B374</f>
        <v>11138</v>
      </c>
      <c r="C374" s="51" t="str">
        <f>GD_CHUNG!C374</f>
        <v>Phạm Việt Tùng</v>
      </c>
      <c r="D374" s="51" t="str">
        <f>GD_CHUNG!D374</f>
        <v>NV Lái xe - VHTTB</v>
      </c>
      <c r="E374" s="32">
        <f>VLOOKUP(B374,RPT_LNS_LUONG_CHE_DO!$B$5:$CC$993,52,FALSE)</f>
        <v>7857000</v>
      </c>
      <c r="F374" s="32">
        <f>VLOOKUP(B374,RPT_LNS_LUONG_CHE_DO!$B$5:$CC$993,78,FALSE)</f>
        <v>0</v>
      </c>
      <c r="G374" s="43">
        <f>VLOOKUP(B374,RPT_PHU_CAP_TN!$B$5:$G$1000,6,FALSE)</f>
        <v>0</v>
      </c>
      <c r="H374" s="43">
        <f>ROUND(MIN((E374+F374+G374)/100,DM_TI_LE!$F$29/10),0)</f>
        <v>78570</v>
      </c>
    </row>
    <row r="375" spans="1:8" ht="12.75" x14ac:dyDescent="0.2">
      <c r="A375" s="49">
        <v>371</v>
      </c>
      <c r="B375" s="50">
        <f>GD_CHUNG!B375</f>
        <v>11139</v>
      </c>
      <c r="C375" s="51" t="str">
        <f>GD_CHUNG!C375</f>
        <v>Phùng Viết Dũng</v>
      </c>
      <c r="D375" s="51" t="str">
        <f>GD_CHUNG!D375</f>
        <v>NV Lái xe - VHTTB</v>
      </c>
      <c r="E375" s="32">
        <f>VLOOKUP(B375,RPT_LNS_LUONG_CHE_DO!$B$5:$CC$993,52,FALSE)</f>
        <v>7181999.9999999991</v>
      </c>
      <c r="F375" s="32">
        <f>VLOOKUP(B375,RPT_LNS_LUONG_CHE_DO!$B$5:$CC$993,78,FALSE)</f>
        <v>0</v>
      </c>
      <c r="G375" s="43">
        <f>VLOOKUP(B375,RPT_PHU_CAP_TN!$B$5:$G$1000,6,FALSE)</f>
        <v>0</v>
      </c>
      <c r="H375" s="43">
        <f>ROUND(MIN((E375+F375+G375)/100,DM_TI_LE!$F$29/10),0)</f>
        <v>71820</v>
      </c>
    </row>
    <row r="376" spans="1:8" ht="12.75" x14ac:dyDescent="0.2">
      <c r="A376" s="49">
        <v>372</v>
      </c>
      <c r="B376" s="50">
        <f>GD_CHUNG!B376</f>
        <v>11142</v>
      </c>
      <c r="C376" s="51" t="str">
        <f>GD_CHUNG!C376</f>
        <v>Trần Văn Chính</v>
      </c>
      <c r="D376" s="51" t="str">
        <f>GD_CHUNG!D376</f>
        <v>NV Lái xe - VHTTB</v>
      </c>
      <c r="E376" s="32">
        <f>VLOOKUP(B376,RPT_LNS_LUONG_CHE_DO!$B$5:$CC$993,52,FALSE)</f>
        <v>7560000</v>
      </c>
      <c r="F376" s="32">
        <f>VLOOKUP(B376,RPT_LNS_LUONG_CHE_DO!$B$5:$CC$993,78,FALSE)</f>
        <v>0</v>
      </c>
      <c r="G376" s="43">
        <f>VLOOKUP(B376,RPT_PHU_CAP_TN!$B$5:$G$1000,6,FALSE)</f>
        <v>0</v>
      </c>
      <c r="H376" s="43">
        <f>ROUND(MIN((E376+F376+G376)/100,DM_TI_LE!$F$29/10),0)</f>
        <v>75600</v>
      </c>
    </row>
    <row r="377" spans="1:8" ht="12.75" x14ac:dyDescent="0.2">
      <c r="A377" s="49">
        <v>373</v>
      </c>
      <c r="B377" s="50">
        <f>GD_CHUNG!B377</f>
        <v>11143</v>
      </c>
      <c r="C377" s="51" t="str">
        <f>GD_CHUNG!C377</f>
        <v>Phù Xuân Tiền</v>
      </c>
      <c r="D377" s="51" t="str">
        <f>GD_CHUNG!D377</f>
        <v>NV Lái xe - VHTTB</v>
      </c>
      <c r="E377" s="32">
        <f>VLOOKUP(B377,RPT_LNS_LUONG_CHE_DO!$B$5:$CC$993,52,FALSE)</f>
        <v>7560000</v>
      </c>
      <c r="F377" s="32">
        <f>VLOOKUP(B377,RPT_LNS_LUONG_CHE_DO!$B$5:$CC$993,78,FALSE)</f>
        <v>0</v>
      </c>
      <c r="G377" s="43">
        <f>VLOOKUP(B377,RPT_PHU_CAP_TN!$B$5:$G$1000,6,FALSE)</f>
        <v>0</v>
      </c>
      <c r="H377" s="43">
        <f>ROUND(MIN((E377+F377+G377)/100,DM_TI_LE!$F$29/10),0)</f>
        <v>75600</v>
      </c>
    </row>
    <row r="378" spans="1:8" ht="12.75" x14ac:dyDescent="0.2">
      <c r="A378" s="49">
        <v>374</v>
      </c>
      <c r="B378" s="50">
        <f>GD_CHUNG!B378</f>
        <v>11144</v>
      </c>
      <c r="C378" s="51" t="str">
        <f>GD_CHUNG!C378</f>
        <v>Đinh Văn Bền</v>
      </c>
      <c r="D378" s="51" t="str">
        <f>GD_CHUNG!D378</f>
        <v>NV Lái xe - VHTTB</v>
      </c>
      <c r="E378" s="32">
        <f>VLOOKUP(B378,RPT_LNS_LUONG_CHE_DO!$B$5:$CC$993,52,FALSE)</f>
        <v>7937999.9999999935</v>
      </c>
      <c r="F378" s="32">
        <f>VLOOKUP(B378,RPT_LNS_LUONG_CHE_DO!$B$5:$CC$993,78,FALSE)</f>
        <v>0</v>
      </c>
      <c r="G378" s="43">
        <f>VLOOKUP(B378,RPT_PHU_CAP_TN!$B$5:$G$1000,6,FALSE)</f>
        <v>0</v>
      </c>
      <c r="H378" s="43">
        <f>ROUND(MIN((E378+F378+G378)/100,DM_TI_LE!$F$29/10),0)</f>
        <v>79380</v>
      </c>
    </row>
    <row r="379" spans="1:8" ht="12.75" x14ac:dyDescent="0.2">
      <c r="A379" s="49">
        <v>375</v>
      </c>
      <c r="B379" s="50">
        <f>GD_CHUNG!B379</f>
        <v>11145</v>
      </c>
      <c r="C379" s="51" t="str">
        <f>GD_CHUNG!C379</f>
        <v>Nguyễn Tiến Ngọc</v>
      </c>
      <c r="D379" s="51" t="str">
        <f>GD_CHUNG!D379</f>
        <v>NV Lái xe - VHTTB</v>
      </c>
      <c r="E379" s="32">
        <f>VLOOKUP(B379,RPT_LNS_LUONG_CHE_DO!$B$5:$CC$993,52,FALSE)</f>
        <v>8504999.9999999907</v>
      </c>
      <c r="F379" s="32">
        <f>VLOOKUP(B379,RPT_LNS_LUONG_CHE_DO!$B$5:$CC$993,78,FALSE)</f>
        <v>0</v>
      </c>
      <c r="G379" s="43">
        <f>VLOOKUP(B379,RPT_PHU_CAP_TN!$B$5:$G$1000,6,FALSE)</f>
        <v>0</v>
      </c>
      <c r="H379" s="43">
        <f>ROUND(MIN((E379+F379+G379)/100,DM_TI_LE!$F$29/10),0)</f>
        <v>85050</v>
      </c>
    </row>
    <row r="380" spans="1:8" ht="12.75" x14ac:dyDescent="0.2">
      <c r="A380" s="49">
        <v>376</v>
      </c>
      <c r="B380" s="50">
        <f>GD_CHUNG!B380</f>
        <v>13406</v>
      </c>
      <c r="C380" s="51" t="str">
        <f>GD_CHUNG!C380</f>
        <v>Hoàng Đình Mạnh</v>
      </c>
      <c r="D380" s="51" t="str">
        <f>GD_CHUNG!D380</f>
        <v>NV Lái xe - VHTTB</v>
      </c>
      <c r="E380" s="32">
        <f>VLOOKUP(B380,RPT_LNS_LUONG_CHE_DO!$B$5:$CC$993,52,FALSE)</f>
        <v>7560000</v>
      </c>
      <c r="F380" s="32">
        <f>VLOOKUP(B380,RPT_LNS_LUONG_CHE_DO!$B$5:$CC$993,78,FALSE)</f>
        <v>0</v>
      </c>
      <c r="G380" s="43">
        <f>VLOOKUP(B380,RPT_PHU_CAP_TN!$B$5:$G$1000,6,FALSE)</f>
        <v>0</v>
      </c>
      <c r="H380" s="43">
        <f>ROUND(MIN((E380+F380+G380)/100,DM_TI_LE!$F$29/10),0)</f>
        <v>75600</v>
      </c>
    </row>
    <row r="381" spans="1:8" ht="12.75" x14ac:dyDescent="0.2">
      <c r="A381" s="49">
        <v>377</v>
      </c>
      <c r="B381" s="50">
        <f>GD_CHUNG!B381</f>
        <v>13407</v>
      </c>
      <c r="C381" s="51" t="str">
        <f>GD_CHUNG!C381</f>
        <v>Vương Văn Tiến</v>
      </c>
      <c r="D381" s="51" t="str">
        <f>GD_CHUNG!D381</f>
        <v>NV Lái xe - VHTTB</v>
      </c>
      <c r="E381" s="32">
        <f>VLOOKUP(B381,RPT_LNS_LUONG_CHE_DO!$B$5:$CC$993,52,FALSE)</f>
        <v>6804000</v>
      </c>
      <c r="F381" s="32">
        <f>VLOOKUP(B381,RPT_LNS_LUONG_CHE_DO!$B$5:$CC$993,78,FALSE)</f>
        <v>0</v>
      </c>
      <c r="G381" s="43">
        <f>VLOOKUP(B381,RPT_PHU_CAP_TN!$B$5:$G$1000,6,FALSE)</f>
        <v>0</v>
      </c>
      <c r="H381" s="43">
        <f>ROUND(MIN((E381+F381+G381)/100,DM_TI_LE!$F$29/10),0)</f>
        <v>68040</v>
      </c>
    </row>
    <row r="382" spans="1:8" ht="12.75" x14ac:dyDescent="0.2">
      <c r="A382" s="49">
        <v>378</v>
      </c>
      <c r="B382" s="50">
        <f>GD_CHUNG!B382</f>
        <v>13408</v>
      </c>
      <c r="C382" s="51" t="str">
        <f>GD_CHUNG!C382</f>
        <v>Nguyễn Phương Thắng</v>
      </c>
      <c r="D382" s="51" t="str">
        <f>GD_CHUNG!D382</f>
        <v>NV Lái xe - VHTTB</v>
      </c>
      <c r="E382" s="32">
        <f>VLOOKUP(B382,RPT_LNS_LUONG_CHE_DO!$B$5:$CC$993,52,FALSE)</f>
        <v>7560000</v>
      </c>
      <c r="F382" s="32">
        <f>VLOOKUP(B382,RPT_LNS_LUONG_CHE_DO!$B$5:$CC$993,78,FALSE)</f>
        <v>0</v>
      </c>
      <c r="G382" s="43">
        <f>VLOOKUP(B382,RPT_PHU_CAP_TN!$B$5:$G$1000,6,FALSE)</f>
        <v>0</v>
      </c>
      <c r="H382" s="43">
        <f>ROUND(MIN((E382+F382+G382)/100,DM_TI_LE!$F$29/10),0)</f>
        <v>75600</v>
      </c>
    </row>
    <row r="383" spans="1:8" ht="12.75" x14ac:dyDescent="0.2">
      <c r="A383" s="49">
        <v>379</v>
      </c>
      <c r="B383" s="50">
        <f>GD_CHUNG!B383</f>
        <v>13409</v>
      </c>
      <c r="C383" s="51" t="str">
        <f>GD_CHUNG!C383</f>
        <v>Lê Tuấn Anh</v>
      </c>
      <c r="D383" s="51" t="str">
        <f>GD_CHUNG!D383</f>
        <v>NV Lái xe - VHTTB</v>
      </c>
      <c r="E383" s="32">
        <f>VLOOKUP(B383,RPT_LNS_LUONG_CHE_DO!$B$5:$CC$993,52,FALSE)</f>
        <v>7560000</v>
      </c>
      <c r="F383" s="32">
        <f>VLOOKUP(B383,RPT_LNS_LUONG_CHE_DO!$B$5:$CC$993,78,FALSE)</f>
        <v>0</v>
      </c>
      <c r="G383" s="43">
        <f>VLOOKUP(B383,RPT_PHU_CAP_TN!$B$5:$G$1000,6,FALSE)</f>
        <v>0</v>
      </c>
      <c r="H383" s="43">
        <f>ROUND(MIN((E383+F383+G383)/100,DM_TI_LE!$F$29/10),0)</f>
        <v>75600</v>
      </c>
    </row>
    <row r="384" spans="1:8" ht="12.75" x14ac:dyDescent="0.2">
      <c r="A384" s="49">
        <v>380</v>
      </c>
      <c r="B384" s="50">
        <f>GD_CHUNG!B384</f>
        <v>13410</v>
      </c>
      <c r="C384" s="51" t="str">
        <f>GD_CHUNG!C384</f>
        <v>Đoàn Văn Phương</v>
      </c>
      <c r="D384" s="51" t="str">
        <f>GD_CHUNG!D384</f>
        <v>NV Lái xe - VHTTB</v>
      </c>
      <c r="E384" s="32">
        <f>VLOOKUP(B384,RPT_LNS_LUONG_CHE_DO!$B$5:$CC$993,52,FALSE)</f>
        <v>7181999.9999999991</v>
      </c>
      <c r="F384" s="32">
        <f>VLOOKUP(B384,RPT_LNS_LUONG_CHE_DO!$B$5:$CC$993,78,FALSE)</f>
        <v>0</v>
      </c>
      <c r="G384" s="43">
        <f>VLOOKUP(B384,RPT_PHU_CAP_TN!$B$5:$G$1000,6,FALSE)</f>
        <v>0</v>
      </c>
      <c r="H384" s="43">
        <f>ROUND(MIN((E384+F384+G384)/100,DM_TI_LE!$F$29/10),0)</f>
        <v>71820</v>
      </c>
    </row>
    <row r="385" spans="1:8" ht="12.75" x14ac:dyDescent="0.2">
      <c r="A385" s="49">
        <v>381</v>
      </c>
      <c r="B385" s="50">
        <f>GD_CHUNG!B385</f>
        <v>13411</v>
      </c>
      <c r="C385" s="51" t="str">
        <f>GD_CHUNG!C385</f>
        <v>Nguyễn Văn Hà</v>
      </c>
      <c r="D385" s="51" t="str">
        <f>GD_CHUNG!D385</f>
        <v>NV Lái xe - VHTTB</v>
      </c>
      <c r="E385" s="32">
        <f>VLOOKUP(B385,RPT_LNS_LUONG_CHE_DO!$B$5:$CC$993,52,FALSE)</f>
        <v>6426000</v>
      </c>
      <c r="F385" s="32">
        <f>VLOOKUP(B385,RPT_LNS_LUONG_CHE_DO!$B$5:$CC$993,78,FALSE)</f>
        <v>0</v>
      </c>
      <c r="G385" s="43">
        <f>VLOOKUP(B385,RPT_PHU_CAP_TN!$B$5:$G$1000,6,FALSE)</f>
        <v>0</v>
      </c>
      <c r="H385" s="43">
        <f>ROUND(MIN((E385+F385+G385)/100,DM_TI_LE!$F$29/10),0)</f>
        <v>64260</v>
      </c>
    </row>
    <row r="386" spans="1:8" ht="12.75" x14ac:dyDescent="0.2">
      <c r="A386" s="49">
        <v>382</v>
      </c>
      <c r="B386" s="50">
        <f>GD_CHUNG!B386</f>
        <v>13412</v>
      </c>
      <c r="C386" s="51" t="str">
        <f>GD_CHUNG!C386</f>
        <v>Nguyễn Mạnh Hiếu</v>
      </c>
      <c r="D386" s="51" t="str">
        <f>GD_CHUNG!D386</f>
        <v>NV Lái xe - VHTTB</v>
      </c>
      <c r="E386" s="32">
        <f>VLOOKUP(B386,RPT_LNS_LUONG_CHE_DO!$B$5:$CC$993,52,FALSE)</f>
        <v>7560000</v>
      </c>
      <c r="F386" s="32">
        <f>VLOOKUP(B386,RPT_LNS_LUONG_CHE_DO!$B$5:$CC$993,78,FALSE)</f>
        <v>0</v>
      </c>
      <c r="G386" s="43">
        <f>VLOOKUP(B386,RPT_PHU_CAP_TN!$B$5:$G$1000,6,FALSE)</f>
        <v>0</v>
      </c>
      <c r="H386" s="43">
        <f>ROUND(MIN((E386+F386+G386)/100,DM_TI_LE!$F$29/10),0)</f>
        <v>75600</v>
      </c>
    </row>
    <row r="387" spans="1:8" ht="12.75" x14ac:dyDescent="0.2">
      <c r="A387" s="49">
        <v>383</v>
      </c>
      <c r="B387" s="50">
        <f>GD_CHUNG!B387</f>
        <v>13413</v>
      </c>
      <c r="C387" s="51" t="str">
        <f>GD_CHUNG!C387</f>
        <v>Vũ Việt Hùng</v>
      </c>
      <c r="D387" s="51" t="str">
        <f>GD_CHUNG!D387</f>
        <v>NV Lái xe - VHTTB</v>
      </c>
      <c r="E387" s="32">
        <f>VLOOKUP(B387,RPT_LNS_LUONG_CHE_DO!$B$5:$CC$993,52,FALSE)</f>
        <v>7937999.9999999916</v>
      </c>
      <c r="F387" s="32">
        <f>VLOOKUP(B387,RPT_LNS_LUONG_CHE_DO!$B$5:$CC$993,78,FALSE)</f>
        <v>0</v>
      </c>
      <c r="G387" s="43">
        <f>VLOOKUP(B387,RPT_PHU_CAP_TN!$B$5:$G$1000,6,FALSE)</f>
        <v>0</v>
      </c>
      <c r="H387" s="43">
        <f>ROUND(MIN((E387+F387+G387)/100,DM_TI_LE!$F$29/10),0)</f>
        <v>79380</v>
      </c>
    </row>
    <row r="388" spans="1:8" ht="12.75" x14ac:dyDescent="0.2">
      <c r="A388" s="49">
        <v>384</v>
      </c>
      <c r="B388" s="50">
        <f>GD_CHUNG!B388</f>
        <v>13414</v>
      </c>
      <c r="C388" s="51" t="str">
        <f>GD_CHUNG!C388</f>
        <v>Lê Hữu Hóa</v>
      </c>
      <c r="D388" s="51" t="str">
        <f>GD_CHUNG!D388</f>
        <v>NV Lái xe - VHTTB</v>
      </c>
      <c r="E388" s="32">
        <f>VLOOKUP(B388,RPT_LNS_LUONG_CHE_DO!$B$5:$CC$993,52,FALSE)</f>
        <v>7560000</v>
      </c>
      <c r="F388" s="32">
        <f>VLOOKUP(B388,RPT_LNS_LUONG_CHE_DO!$B$5:$CC$993,78,FALSE)</f>
        <v>0</v>
      </c>
      <c r="G388" s="43">
        <f>VLOOKUP(B388,RPT_PHU_CAP_TN!$B$5:$G$1000,6,FALSE)</f>
        <v>0</v>
      </c>
      <c r="H388" s="43">
        <f>ROUND(MIN((E388+F388+G388)/100,DM_TI_LE!$F$29/10),0)</f>
        <v>75600</v>
      </c>
    </row>
    <row r="389" spans="1:8" ht="12.75" x14ac:dyDescent="0.2">
      <c r="A389" s="49">
        <v>385</v>
      </c>
      <c r="B389" s="50">
        <f>GD_CHUNG!B389</f>
        <v>13415</v>
      </c>
      <c r="C389" s="51" t="str">
        <f>GD_CHUNG!C389</f>
        <v>Đinh Văn Duyên</v>
      </c>
      <c r="D389" s="51" t="str">
        <f>GD_CHUNG!D389</f>
        <v>NV Lái xe - VHTTB</v>
      </c>
      <c r="E389" s="32">
        <f>VLOOKUP(B389,RPT_LNS_LUONG_CHE_DO!$B$5:$CC$993,52,FALSE)</f>
        <v>7181999.9999999991</v>
      </c>
      <c r="F389" s="32">
        <f>VLOOKUP(B389,RPT_LNS_LUONG_CHE_DO!$B$5:$CC$993,78,FALSE)</f>
        <v>0</v>
      </c>
      <c r="G389" s="43">
        <f>VLOOKUP(B389,RPT_PHU_CAP_TN!$B$5:$G$1000,6,FALSE)</f>
        <v>0</v>
      </c>
      <c r="H389" s="43">
        <f>ROUND(MIN((E389+F389+G389)/100,DM_TI_LE!$F$29/10),0)</f>
        <v>71820</v>
      </c>
    </row>
    <row r="390" spans="1:8" ht="12.75" x14ac:dyDescent="0.2">
      <c r="A390" s="49">
        <v>386</v>
      </c>
      <c r="B390" s="50">
        <f>GD_CHUNG!B390</f>
        <v>13530</v>
      </c>
      <c r="C390" s="51" t="str">
        <f>GD_CHUNG!C390</f>
        <v>Lương Văn Dư</v>
      </c>
      <c r="D390" s="51" t="str">
        <f>GD_CHUNG!D390</f>
        <v>NV Lái xe - VHTTB</v>
      </c>
      <c r="E390" s="32">
        <f>VLOOKUP(B390,RPT_LNS_LUONG_CHE_DO!$B$5:$CC$993,52,FALSE)</f>
        <v>7560000</v>
      </c>
      <c r="F390" s="32">
        <f>VLOOKUP(B390,RPT_LNS_LUONG_CHE_DO!$B$5:$CC$993,78,FALSE)</f>
        <v>0</v>
      </c>
      <c r="G390" s="43">
        <f>VLOOKUP(B390,RPT_PHU_CAP_TN!$B$5:$G$1000,6,FALSE)</f>
        <v>0</v>
      </c>
      <c r="H390" s="43">
        <f>ROUND(MIN((E390+F390+G390)/100,DM_TI_LE!$F$29/10),0)</f>
        <v>75600</v>
      </c>
    </row>
    <row r="391" spans="1:8" ht="12.75" x14ac:dyDescent="0.2">
      <c r="A391" s="49">
        <v>387</v>
      </c>
      <c r="B391" s="50">
        <f>GD_CHUNG!B391</f>
        <v>13529</v>
      </c>
      <c r="C391" s="51" t="str">
        <f>GD_CHUNG!C391</f>
        <v>Cao Thế Vĩnh</v>
      </c>
      <c r="D391" s="51" t="str">
        <f>GD_CHUNG!D391</f>
        <v>NV Lái xe - VHTTB</v>
      </c>
      <c r="E391" s="32">
        <f>VLOOKUP(B391,RPT_LNS_LUONG_CHE_DO!$B$5:$CC$993,52,FALSE)</f>
        <v>7181999.9999999991</v>
      </c>
      <c r="F391" s="32">
        <f>VLOOKUP(B391,RPT_LNS_LUONG_CHE_DO!$B$5:$CC$993,78,FALSE)</f>
        <v>0</v>
      </c>
      <c r="G391" s="43">
        <f>VLOOKUP(B391,RPT_PHU_CAP_TN!$B$5:$G$1000,6,FALSE)</f>
        <v>0</v>
      </c>
      <c r="H391" s="43">
        <f>ROUND(MIN((E391+F391+G391)/100,DM_TI_LE!$F$29/10),0)</f>
        <v>71820</v>
      </c>
    </row>
    <row r="392" spans="1:8" ht="12.75" x14ac:dyDescent="0.2">
      <c r="A392" s="49">
        <v>388</v>
      </c>
      <c r="B392" s="50">
        <f>GD_CHUNG!B392</f>
        <v>10648</v>
      </c>
      <c r="C392" s="51" t="str">
        <f>GD_CHUNG!C392</f>
        <v>Phạm Minh Thành</v>
      </c>
      <c r="D392" s="51" t="str">
        <f>GD_CHUNG!D392</f>
        <v>NV Lái xe - VHTTB</v>
      </c>
      <c r="E392" s="32">
        <f>VLOOKUP(B392,RPT_LNS_LUONG_CHE_DO!$B$5:$CC$993,52,FALSE)</f>
        <v>6879600</v>
      </c>
      <c r="F392" s="32">
        <f>VLOOKUP(B392,RPT_LNS_LUONG_CHE_DO!$B$5:$CC$993,78,FALSE)</f>
        <v>0</v>
      </c>
      <c r="G392" s="43">
        <f>VLOOKUP(B392,RPT_PHU_CAP_TN!$B$5:$G$1000,6,FALSE)</f>
        <v>0</v>
      </c>
      <c r="H392" s="43">
        <f>ROUND(MIN((E392+F392+G392)/100,DM_TI_LE!$F$29/10),0)</f>
        <v>68796</v>
      </c>
    </row>
    <row r="393" spans="1:8" ht="12.75" x14ac:dyDescent="0.2">
      <c r="A393" s="49">
        <v>389</v>
      </c>
      <c r="B393" s="50">
        <f>GD_CHUNG!B393</f>
        <v>10649</v>
      </c>
      <c r="C393" s="51" t="str">
        <f>GD_CHUNG!C393</f>
        <v>Vũ Minh Tú</v>
      </c>
      <c r="D393" s="51" t="str">
        <f>GD_CHUNG!D393</f>
        <v>NV Lái xe - VHTTB</v>
      </c>
      <c r="E393" s="32">
        <f>VLOOKUP(B393,RPT_LNS_LUONG_CHE_DO!$B$5:$CC$993,52,FALSE)</f>
        <v>7560000</v>
      </c>
      <c r="F393" s="32">
        <f>VLOOKUP(B393,RPT_LNS_LUONG_CHE_DO!$B$5:$CC$993,78,FALSE)</f>
        <v>0</v>
      </c>
      <c r="G393" s="43">
        <f>VLOOKUP(B393,RPT_PHU_CAP_TN!$B$5:$G$1000,6,FALSE)</f>
        <v>0</v>
      </c>
      <c r="H393" s="43">
        <f>ROUND(MIN((E393+F393+G393)/100,DM_TI_LE!$F$29/10),0)</f>
        <v>75600</v>
      </c>
    </row>
    <row r="394" spans="1:8" ht="12.75" x14ac:dyDescent="0.2">
      <c r="A394" s="49">
        <v>390</v>
      </c>
      <c r="B394" s="50">
        <f>GD_CHUNG!B394</f>
        <v>10651</v>
      </c>
      <c r="C394" s="51" t="str">
        <f>GD_CHUNG!C394</f>
        <v>Đỗ Văn Chính</v>
      </c>
      <c r="D394" s="51" t="str">
        <f>GD_CHUNG!D394</f>
        <v>NV Lái xe - VHTTB</v>
      </c>
      <c r="E394" s="32">
        <f>VLOOKUP(B394,RPT_LNS_LUONG_CHE_DO!$B$5:$CC$993,52,FALSE)</f>
        <v>7333200</v>
      </c>
      <c r="F394" s="32">
        <f>VLOOKUP(B394,RPT_LNS_LUONG_CHE_DO!$B$5:$CC$993,78,FALSE)</f>
        <v>0</v>
      </c>
      <c r="G394" s="43">
        <f>VLOOKUP(B394,RPT_PHU_CAP_TN!$B$5:$G$1000,6,FALSE)</f>
        <v>0</v>
      </c>
      <c r="H394" s="43">
        <f>ROUND(MIN((E394+F394+G394)/100,DM_TI_LE!$F$29/10),0)</f>
        <v>73332</v>
      </c>
    </row>
    <row r="395" spans="1:8" ht="12.75" x14ac:dyDescent="0.2">
      <c r="A395" s="49">
        <v>391</v>
      </c>
      <c r="B395" s="50">
        <f>GD_CHUNG!B395</f>
        <v>10656</v>
      </c>
      <c r="C395" s="51" t="str">
        <f>GD_CHUNG!C395</f>
        <v>Bùi Việt Bắc</v>
      </c>
      <c r="D395" s="51" t="str">
        <f>GD_CHUNG!D395</f>
        <v>NV Lái xe - VHTTB</v>
      </c>
      <c r="E395" s="32">
        <f>VLOOKUP(B395,RPT_LNS_LUONG_CHE_DO!$B$5:$CC$993,52,FALSE)</f>
        <v>7512749.9999999925</v>
      </c>
      <c r="F395" s="32">
        <f>VLOOKUP(B395,RPT_LNS_LUONG_CHE_DO!$B$5:$CC$993,78,FALSE)</f>
        <v>0</v>
      </c>
      <c r="G395" s="43">
        <f>VLOOKUP(B395,RPT_PHU_CAP_TN!$B$5:$G$1000,6,FALSE)</f>
        <v>0</v>
      </c>
      <c r="H395" s="43">
        <f>ROUND(MIN((E395+F395+G395)/100,DM_TI_LE!$F$29/10),0)</f>
        <v>75127</v>
      </c>
    </row>
    <row r="396" spans="1:8" ht="12.75" x14ac:dyDescent="0.2">
      <c r="A396" s="49">
        <v>392</v>
      </c>
      <c r="B396" s="50">
        <f>GD_CHUNG!B396</f>
        <v>10658</v>
      </c>
      <c r="C396" s="51" t="str">
        <f>GD_CHUNG!C396</f>
        <v>Nguyễn Phương Tuấn</v>
      </c>
      <c r="D396" s="51" t="str">
        <f>GD_CHUNG!D396</f>
        <v>NV Lái xe - VHTTB</v>
      </c>
      <c r="E396" s="32">
        <f>VLOOKUP(B396,RPT_LNS_LUONG_CHE_DO!$B$5:$CC$993,52,FALSE)</f>
        <v>7560000</v>
      </c>
      <c r="F396" s="32">
        <f>VLOOKUP(B396,RPT_LNS_LUONG_CHE_DO!$B$5:$CC$993,78,FALSE)</f>
        <v>0</v>
      </c>
      <c r="G396" s="43">
        <f>VLOOKUP(B396,RPT_PHU_CAP_TN!$B$5:$G$1000,6,FALSE)</f>
        <v>0</v>
      </c>
      <c r="H396" s="43">
        <f>ROUND(MIN((E396+F396+G396)/100,DM_TI_LE!$F$29/10),0)</f>
        <v>75600</v>
      </c>
    </row>
    <row r="397" spans="1:8" ht="12.75" x14ac:dyDescent="0.2">
      <c r="A397" s="49">
        <v>393</v>
      </c>
      <c r="B397" s="50">
        <f>GD_CHUNG!B397</f>
        <v>10665</v>
      </c>
      <c r="C397" s="51" t="str">
        <f>GD_CHUNG!C397</f>
        <v>Trần Hồng Sơn</v>
      </c>
      <c r="D397" s="51" t="str">
        <f>GD_CHUNG!D397</f>
        <v>NV Lái xe - VHTTB</v>
      </c>
      <c r="E397" s="32">
        <f>VLOOKUP(B397,RPT_LNS_LUONG_CHE_DO!$B$5:$CC$993,52,FALSE)</f>
        <v>6439999.9999999991</v>
      </c>
      <c r="F397" s="32">
        <f>VLOOKUP(B397,RPT_LNS_LUONG_CHE_DO!$B$5:$CC$993,78,FALSE)</f>
        <v>640923.07692307699</v>
      </c>
      <c r="G397" s="43">
        <f>VLOOKUP(B397,RPT_PHU_CAP_TN!$B$5:$G$1000,6,FALSE)</f>
        <v>0</v>
      </c>
      <c r="H397" s="43">
        <f>ROUND(MIN((E397+F397+G397)/100,DM_TI_LE!$F$29/10),0)</f>
        <v>70809</v>
      </c>
    </row>
    <row r="398" spans="1:8" ht="12.75" x14ac:dyDescent="0.2">
      <c r="A398" s="49">
        <v>394</v>
      </c>
      <c r="B398" s="50">
        <f>GD_CHUNG!B398</f>
        <v>10671</v>
      </c>
      <c r="C398" s="51" t="str">
        <f>GD_CHUNG!C398</f>
        <v>Lê Đức Duy</v>
      </c>
      <c r="D398" s="51" t="str">
        <f>GD_CHUNG!D398</f>
        <v>NV Lái xe - VHTTB</v>
      </c>
      <c r="E398" s="32">
        <f>VLOOKUP(B398,RPT_LNS_LUONG_CHE_DO!$B$5:$CC$993,52,FALSE)</f>
        <v>5319999.9999999991</v>
      </c>
      <c r="F398" s="32">
        <f>VLOOKUP(B398,RPT_LNS_LUONG_CHE_DO!$B$5:$CC$993,78,FALSE)</f>
        <v>1121615.3846153845</v>
      </c>
      <c r="G398" s="43">
        <f>VLOOKUP(B398,RPT_PHU_CAP_TN!$B$5:$G$1000,6,FALSE)</f>
        <v>0</v>
      </c>
      <c r="H398" s="43">
        <f>ROUND(MIN((E398+F398+G398)/100,DM_TI_LE!$F$29/10),0)</f>
        <v>64416</v>
      </c>
    </row>
    <row r="399" spans="1:8" ht="12.75" x14ac:dyDescent="0.2">
      <c r="A399" s="49">
        <v>395</v>
      </c>
      <c r="B399" s="50">
        <f>GD_CHUNG!B399</f>
        <v>10673</v>
      </c>
      <c r="C399" s="51" t="str">
        <f>GD_CHUNG!C399</f>
        <v>Đặng Xuân Sơn</v>
      </c>
      <c r="D399" s="51" t="str">
        <f>GD_CHUNG!D399</f>
        <v>NV Lái xe - VHTTB</v>
      </c>
      <c r="E399" s="32">
        <f>VLOOKUP(B399,RPT_LNS_LUONG_CHE_DO!$B$5:$CC$993,52,FALSE)</f>
        <v>7560000</v>
      </c>
      <c r="F399" s="32">
        <f>VLOOKUP(B399,RPT_LNS_LUONG_CHE_DO!$B$5:$CC$993,78,FALSE)</f>
        <v>0</v>
      </c>
      <c r="G399" s="43">
        <f>VLOOKUP(B399,RPT_PHU_CAP_TN!$B$5:$G$1000,6,FALSE)</f>
        <v>0</v>
      </c>
      <c r="H399" s="43">
        <f>ROUND(MIN((E399+F399+G399)/100,DM_TI_LE!$F$29/10),0)</f>
        <v>75600</v>
      </c>
    </row>
    <row r="400" spans="1:8" ht="12.75" x14ac:dyDescent="0.2">
      <c r="A400" s="49">
        <v>396</v>
      </c>
      <c r="B400" s="50">
        <f>GD_CHUNG!B400</f>
        <v>11091</v>
      </c>
      <c r="C400" s="51" t="str">
        <f>GD_CHUNG!C400</f>
        <v>Nguyễn Như Cương</v>
      </c>
      <c r="D400" s="51" t="str">
        <f>GD_CHUNG!D400</f>
        <v>NV Lái xe - VHTTB</v>
      </c>
      <c r="E400" s="32">
        <f>VLOOKUP(B400,RPT_LNS_LUONG_CHE_DO!$B$5:$CC$993,52,FALSE)</f>
        <v>7560000</v>
      </c>
      <c r="F400" s="32">
        <f>VLOOKUP(B400,RPT_LNS_LUONG_CHE_DO!$B$5:$CC$993,78,FALSE)</f>
        <v>0</v>
      </c>
      <c r="G400" s="43">
        <f>VLOOKUP(B400,RPT_PHU_CAP_TN!$B$5:$G$1000,6,FALSE)</f>
        <v>0</v>
      </c>
      <c r="H400" s="43">
        <f>ROUND(MIN((E400+F400+G400)/100,DM_TI_LE!$F$29/10),0)</f>
        <v>75600</v>
      </c>
    </row>
    <row r="401" spans="1:8" ht="12.75" x14ac:dyDescent="0.2">
      <c r="A401" s="49">
        <v>397</v>
      </c>
      <c r="B401" s="50">
        <f>GD_CHUNG!B401</f>
        <v>11093</v>
      </c>
      <c r="C401" s="51" t="str">
        <f>GD_CHUNG!C401</f>
        <v>Đỗ Chí Thanh</v>
      </c>
      <c r="D401" s="51" t="str">
        <f>GD_CHUNG!D401</f>
        <v>NV Lái xe - VHTTB</v>
      </c>
      <c r="E401" s="32">
        <f>VLOOKUP(B401,RPT_LNS_LUONG_CHE_DO!$B$5:$CC$993,52,FALSE)</f>
        <v>7560000</v>
      </c>
      <c r="F401" s="32">
        <f>VLOOKUP(B401,RPT_LNS_LUONG_CHE_DO!$B$5:$CC$993,78,FALSE)</f>
        <v>0</v>
      </c>
      <c r="G401" s="43">
        <f>VLOOKUP(B401,RPT_PHU_CAP_TN!$B$5:$G$1000,6,FALSE)</f>
        <v>0</v>
      </c>
      <c r="H401" s="43">
        <f>ROUND(MIN((E401+F401+G401)/100,DM_TI_LE!$F$29/10),0)</f>
        <v>75600</v>
      </c>
    </row>
    <row r="402" spans="1:8" ht="12.75" x14ac:dyDescent="0.2">
      <c r="A402" s="49">
        <v>398</v>
      </c>
      <c r="B402" s="50">
        <f>GD_CHUNG!B402</f>
        <v>12572</v>
      </c>
      <c r="C402" s="51" t="str">
        <f>GD_CHUNG!C402</f>
        <v>Trần Quốc Việt</v>
      </c>
      <c r="D402" s="51" t="str">
        <f>GD_CHUNG!D402</f>
        <v>NV Lái xe - VHTTB</v>
      </c>
      <c r="E402" s="32">
        <f>VLOOKUP(B402,RPT_LNS_LUONG_CHE_DO!$B$5:$CC$993,52,FALSE)</f>
        <v>7560000</v>
      </c>
      <c r="F402" s="32">
        <f>VLOOKUP(B402,RPT_LNS_LUONG_CHE_DO!$B$5:$CC$993,78,FALSE)</f>
        <v>0</v>
      </c>
      <c r="G402" s="43">
        <f>VLOOKUP(B402,RPT_PHU_CAP_TN!$B$5:$G$1000,6,FALSE)</f>
        <v>0</v>
      </c>
      <c r="H402" s="43">
        <f>ROUND(MIN((E402+F402+G402)/100,DM_TI_LE!$F$29/10),0)</f>
        <v>75600</v>
      </c>
    </row>
    <row r="403" spans="1:8" ht="12.75" x14ac:dyDescent="0.2">
      <c r="A403" s="49">
        <v>399</v>
      </c>
      <c r="B403" s="50">
        <f>GD_CHUNG!B403</f>
        <v>12573</v>
      </c>
      <c r="C403" s="51" t="str">
        <f>GD_CHUNG!C403</f>
        <v>Trần Thế Khánh</v>
      </c>
      <c r="D403" s="51" t="str">
        <f>GD_CHUNG!D403</f>
        <v>NV Lái xe - VHTTB</v>
      </c>
      <c r="E403" s="32">
        <f>VLOOKUP(B403,RPT_LNS_LUONG_CHE_DO!$B$5:$CC$993,52,FALSE)</f>
        <v>7560000</v>
      </c>
      <c r="F403" s="32">
        <f>VLOOKUP(B403,RPT_LNS_LUONG_CHE_DO!$B$5:$CC$993,78,FALSE)</f>
        <v>0</v>
      </c>
      <c r="G403" s="43">
        <f>VLOOKUP(B403,RPT_PHU_CAP_TN!$B$5:$G$1000,6,FALSE)</f>
        <v>0</v>
      </c>
      <c r="H403" s="43">
        <f>ROUND(MIN((E403+F403+G403)/100,DM_TI_LE!$F$29/10),0)</f>
        <v>75600</v>
      </c>
    </row>
    <row r="404" spans="1:8" ht="12.75" x14ac:dyDescent="0.2">
      <c r="A404" s="49">
        <v>400</v>
      </c>
      <c r="B404" s="50">
        <f>GD_CHUNG!B404</f>
        <v>12575</v>
      </c>
      <c r="C404" s="51" t="str">
        <f>GD_CHUNG!C404</f>
        <v>Nguyễn Văn Thắng</v>
      </c>
      <c r="D404" s="51" t="str">
        <f>GD_CHUNG!D404</f>
        <v>NV Lái xe - VHTTB</v>
      </c>
      <c r="E404" s="32">
        <f>VLOOKUP(B404,RPT_LNS_LUONG_CHE_DO!$B$5:$CC$993,52,FALSE)</f>
        <v>7408799.9999999991</v>
      </c>
      <c r="F404" s="32">
        <f>VLOOKUP(B404,RPT_LNS_LUONG_CHE_DO!$B$5:$CC$993,78,FALSE)</f>
        <v>0</v>
      </c>
      <c r="G404" s="43">
        <f>VLOOKUP(B404,RPT_PHU_CAP_TN!$B$5:$G$1000,6,FALSE)</f>
        <v>0</v>
      </c>
      <c r="H404" s="43">
        <f>ROUND(MIN((E404+F404+G404)/100,DM_TI_LE!$F$29/10),0)</f>
        <v>74088</v>
      </c>
    </row>
    <row r="405" spans="1:8" ht="12.75" x14ac:dyDescent="0.2">
      <c r="A405" s="49">
        <v>401</v>
      </c>
      <c r="B405" s="50">
        <f>GD_CHUNG!B405</f>
        <v>12577</v>
      </c>
      <c r="C405" s="51" t="str">
        <f>GD_CHUNG!C405</f>
        <v>Lê Ngọc Hùng</v>
      </c>
      <c r="D405" s="51" t="str">
        <f>GD_CHUNG!D405</f>
        <v>NV Lái xe - VHTTB</v>
      </c>
      <c r="E405" s="32">
        <f>VLOOKUP(B405,RPT_LNS_LUONG_CHE_DO!$B$5:$CC$993,52,FALSE)</f>
        <v>7560000</v>
      </c>
      <c r="F405" s="32">
        <f>VLOOKUP(B405,RPT_LNS_LUONG_CHE_DO!$B$5:$CC$993,78,FALSE)</f>
        <v>0</v>
      </c>
      <c r="G405" s="43">
        <f>VLOOKUP(B405,RPT_PHU_CAP_TN!$B$5:$G$1000,6,FALSE)</f>
        <v>0</v>
      </c>
      <c r="H405" s="43">
        <f>ROUND(MIN((E405+F405+G405)/100,DM_TI_LE!$F$29/10),0)</f>
        <v>75600</v>
      </c>
    </row>
    <row r="406" spans="1:8" ht="12.75" x14ac:dyDescent="0.2">
      <c r="A406" s="49">
        <v>402</v>
      </c>
      <c r="B406" s="50">
        <f>GD_CHUNG!B406</f>
        <v>12579</v>
      </c>
      <c r="C406" s="51" t="str">
        <f>GD_CHUNG!C406</f>
        <v>Nguyễn Ngọc Công</v>
      </c>
      <c r="D406" s="51" t="str">
        <f>GD_CHUNG!D406</f>
        <v>NV Lái xe - VHTTB</v>
      </c>
      <c r="E406" s="32">
        <f>VLOOKUP(B406,RPT_LNS_LUONG_CHE_DO!$B$5:$CC$993,52,FALSE)</f>
        <v>7560000</v>
      </c>
      <c r="F406" s="32">
        <f>VLOOKUP(B406,RPT_LNS_LUONG_CHE_DO!$B$5:$CC$993,78,FALSE)</f>
        <v>0</v>
      </c>
      <c r="G406" s="43">
        <f>VLOOKUP(B406,RPT_PHU_CAP_TN!$B$5:$G$1000,6,FALSE)</f>
        <v>0</v>
      </c>
      <c r="H406" s="43">
        <f>ROUND(MIN((E406+F406+G406)/100,DM_TI_LE!$F$29/10),0)</f>
        <v>75600</v>
      </c>
    </row>
    <row r="407" spans="1:8" ht="12.75" x14ac:dyDescent="0.2">
      <c r="A407" s="49">
        <v>403</v>
      </c>
      <c r="B407" s="50">
        <f>GD_CHUNG!B407</f>
        <v>13750</v>
      </c>
      <c r="C407" s="51" t="str">
        <f>GD_CHUNG!C407</f>
        <v>Lê Anh Hùng</v>
      </c>
      <c r="D407" s="51" t="str">
        <f>GD_CHUNG!D407</f>
        <v>NV Lái xe - VHTTB</v>
      </c>
      <c r="E407" s="32">
        <f>VLOOKUP(B407,RPT_LNS_LUONG_CHE_DO!$B$5:$CC$993,52,FALSE)</f>
        <v>2351999.9999999995</v>
      </c>
      <c r="F407" s="32">
        <f>VLOOKUP(B407,RPT_LNS_LUONG_CHE_DO!$B$5:$CC$993,78,FALSE)</f>
        <v>0</v>
      </c>
      <c r="G407" s="43">
        <f>VLOOKUP(B407,RPT_PHU_CAP_TN!$B$5:$G$1000,6,FALSE)</f>
        <v>0</v>
      </c>
      <c r="H407" s="43">
        <f>ROUND(MIN((E407+F407+G407)/100,DM_TI_LE!$F$29/10),0)</f>
        <v>23520</v>
      </c>
    </row>
    <row r="408" spans="1:8" ht="12.75" x14ac:dyDescent="0.2">
      <c r="A408" s="49">
        <v>404</v>
      </c>
      <c r="B408" s="50">
        <f>GD_CHUNG!B408</f>
        <v>13751</v>
      </c>
      <c r="C408" s="51" t="str">
        <f>GD_CHUNG!C408</f>
        <v>Nguyễn Mạnh Hùng</v>
      </c>
      <c r="D408" s="51" t="str">
        <f>GD_CHUNG!D408</f>
        <v>NV Lái xe - VHTTB</v>
      </c>
      <c r="E408" s="32">
        <f>VLOOKUP(B408,RPT_LNS_LUONG_CHE_DO!$B$5:$CC$993,52,FALSE)</f>
        <v>2351999.9999999995</v>
      </c>
      <c r="F408" s="32">
        <f>VLOOKUP(B408,RPT_LNS_LUONG_CHE_DO!$B$5:$CC$993,78,FALSE)</f>
        <v>0</v>
      </c>
      <c r="G408" s="43">
        <f>VLOOKUP(B408,RPT_PHU_CAP_TN!$B$5:$G$1000,6,FALSE)</f>
        <v>0</v>
      </c>
      <c r="H408" s="43">
        <f>ROUND(MIN((E408+F408+G408)/100,DM_TI_LE!$F$29/10),0)</f>
        <v>23520</v>
      </c>
    </row>
    <row r="409" spans="1:8" ht="12.75" x14ac:dyDescent="0.2">
      <c r="A409" s="49">
        <v>405</v>
      </c>
      <c r="B409" s="50">
        <f>GD_CHUNG!B409</f>
        <v>10758</v>
      </c>
      <c r="C409" s="51" t="str">
        <f>GD_CHUNG!C409</f>
        <v>Trương Thị Minh Phượng</v>
      </c>
      <c r="D409" s="51" t="str">
        <f>GD_CHUNG!D409</f>
        <v>Đội phó</v>
      </c>
      <c r="E409" s="32">
        <f>VLOOKUP(B409,RPT_LNS_LUONG_CHE_DO!$B$5:$CC$993,52,FALSE)</f>
        <v>12143249.999999985</v>
      </c>
      <c r="F409" s="32">
        <f>VLOOKUP(B409,RPT_LNS_LUONG_CHE_DO!$B$5:$CC$993,78,FALSE)</f>
        <v>0</v>
      </c>
      <c r="G409" s="43">
        <f>VLOOKUP(B409,RPT_PHU_CAP_TN!$B$5:$G$1000,6,FALSE)</f>
        <v>0</v>
      </c>
      <c r="H409" s="43">
        <f>ROUND(MIN((E409+F409+G409)/100,DM_TI_LE!$F$29/10),0)</f>
        <v>115000</v>
      </c>
    </row>
    <row r="410" spans="1:8" ht="12.75" x14ac:dyDescent="0.2">
      <c r="A410" s="49">
        <v>406</v>
      </c>
      <c r="B410" s="50">
        <f>GD_CHUNG!B410</f>
        <v>10644</v>
      </c>
      <c r="C410" s="51" t="str">
        <f>GD_CHUNG!C410</f>
        <v>Nguyễn Văn Bình</v>
      </c>
      <c r="D410" s="51" t="str">
        <f>GD_CHUNG!D410</f>
        <v>KTV mặt đất</v>
      </c>
      <c r="E410" s="32">
        <f>VLOOKUP(B410,RPT_LNS_LUONG_CHE_DO!$B$5:$CC$993,52,FALSE)</f>
        <v>11565000</v>
      </c>
      <c r="F410" s="32">
        <f>VLOOKUP(B410,RPT_LNS_LUONG_CHE_DO!$B$5:$CC$993,78,FALSE)</f>
        <v>0</v>
      </c>
      <c r="G410" s="43">
        <f>VLOOKUP(B410,RPT_PHU_CAP_TN!$B$5:$G$1000,6,FALSE)</f>
        <v>0</v>
      </c>
      <c r="H410" s="43">
        <f>ROUND(MIN((E410+F410+G410)/100,DM_TI_LE!$F$29/10),0)</f>
        <v>115000</v>
      </c>
    </row>
    <row r="411" spans="1:8" ht="12.75" x14ac:dyDescent="0.2">
      <c r="A411" s="49">
        <v>407</v>
      </c>
      <c r="B411" s="50">
        <f>GD_CHUNG!B411</f>
        <v>10645</v>
      </c>
      <c r="C411" s="51" t="str">
        <f>GD_CHUNG!C411</f>
        <v>Thân Hoài Nam</v>
      </c>
      <c r="D411" s="51" t="str">
        <f>GD_CHUNG!D411</f>
        <v>KTV mặt đất</v>
      </c>
      <c r="E411" s="32">
        <f>VLOOKUP(B411,RPT_LNS_LUONG_CHE_DO!$B$5:$CC$993,52,FALSE)</f>
        <v>12757500</v>
      </c>
      <c r="F411" s="32">
        <f>VLOOKUP(B411,RPT_LNS_LUONG_CHE_DO!$B$5:$CC$993,78,FALSE)</f>
        <v>0</v>
      </c>
      <c r="G411" s="43">
        <f>VLOOKUP(B411,RPT_PHU_CAP_TN!$B$5:$G$1000,6,FALSE)</f>
        <v>0</v>
      </c>
      <c r="H411" s="43">
        <f>ROUND(MIN((E411+F411+G411)/100,DM_TI_LE!$F$29/10),0)</f>
        <v>115000</v>
      </c>
    </row>
    <row r="412" spans="1:8" ht="12.75" x14ac:dyDescent="0.2">
      <c r="A412" s="49">
        <v>408</v>
      </c>
      <c r="B412" s="50">
        <f>GD_CHUNG!B412</f>
        <v>13531</v>
      </c>
      <c r="C412" s="51" t="str">
        <f>GD_CHUNG!C412</f>
        <v>Võ Thị Vân</v>
      </c>
      <c r="D412" s="51" t="str">
        <f>GD_CHUNG!D412</f>
        <v>Nhân viên vệ sinh khu bay</v>
      </c>
      <c r="E412" s="32">
        <f>VLOOKUP(B412,RPT_LNS_LUONG_CHE_DO!$B$5:$CC$993,52,FALSE)</f>
        <v>6615000</v>
      </c>
      <c r="F412" s="32">
        <f>VLOOKUP(B412,RPT_LNS_LUONG_CHE_DO!$B$5:$CC$993,78,FALSE)</f>
        <v>0</v>
      </c>
      <c r="G412" s="43">
        <f>VLOOKUP(B412,RPT_PHU_CAP_TN!$B$5:$G$1000,6,FALSE)</f>
        <v>0</v>
      </c>
      <c r="H412" s="43">
        <f>ROUND(MIN((E412+F412+G412)/100,DM_TI_LE!$F$29/10),0)</f>
        <v>66150</v>
      </c>
    </row>
    <row r="413" spans="1:8" ht="12.75" x14ac:dyDescent="0.2">
      <c r="A413" s="49">
        <v>409</v>
      </c>
      <c r="B413" s="50">
        <f>GD_CHUNG!B413</f>
        <v>12508</v>
      </c>
      <c r="C413" s="51" t="str">
        <f>GD_CHUNG!C413</f>
        <v>Nguyễn Hồng Nhung</v>
      </c>
      <c r="D413" s="51" t="str">
        <f>GD_CHUNG!D413</f>
        <v>Nv vệ sinh</v>
      </c>
      <c r="E413" s="32">
        <f>VLOOKUP(B413,RPT_LNS_LUONG_CHE_DO!$B$5:$CC$993,52,FALSE)</f>
        <v>6615000</v>
      </c>
      <c r="F413" s="32">
        <f>VLOOKUP(B413,RPT_LNS_LUONG_CHE_DO!$B$5:$CC$993,78,FALSE)</f>
        <v>0</v>
      </c>
      <c r="G413" s="43">
        <f>VLOOKUP(B413,RPT_PHU_CAP_TN!$B$5:$G$1000,6,FALSE)</f>
        <v>0</v>
      </c>
      <c r="H413" s="43">
        <f>ROUND(MIN((E413+F413+G413)/100,DM_TI_LE!$F$29/10),0)</f>
        <v>66150</v>
      </c>
    </row>
    <row r="414" spans="1:8" ht="12.75" x14ac:dyDescent="0.2">
      <c r="A414" s="49">
        <v>410</v>
      </c>
      <c r="B414" s="50">
        <f>GD_CHUNG!B414</f>
        <v>12596</v>
      </c>
      <c r="C414" s="51" t="str">
        <f>GD_CHUNG!C414</f>
        <v>Phan Thị Hải Yến</v>
      </c>
      <c r="D414" s="51" t="str">
        <f>GD_CHUNG!D414</f>
        <v>Nv vệ sinh</v>
      </c>
      <c r="E414" s="32">
        <f>VLOOKUP(B414,RPT_LNS_LUONG_CHE_DO!$B$5:$CC$993,52,FALSE)</f>
        <v>6615000</v>
      </c>
      <c r="F414" s="32">
        <f>VLOOKUP(B414,RPT_LNS_LUONG_CHE_DO!$B$5:$CC$993,78,FALSE)</f>
        <v>0</v>
      </c>
      <c r="G414" s="43">
        <f>VLOOKUP(B414,RPT_PHU_CAP_TN!$B$5:$G$1000,6,FALSE)</f>
        <v>0</v>
      </c>
      <c r="H414" s="43">
        <f>ROUND(MIN((E414+F414+G414)/100,DM_TI_LE!$F$29/10),0)</f>
        <v>66150</v>
      </c>
    </row>
    <row r="415" spans="1:8" ht="12.75" x14ac:dyDescent="0.2">
      <c r="A415" s="49">
        <v>411</v>
      </c>
      <c r="B415" s="50">
        <f>GD_CHUNG!B415</f>
        <v>12597</v>
      </c>
      <c r="C415" s="51" t="str">
        <f>GD_CHUNG!C415</f>
        <v>Doãn Thị Thanh Hà</v>
      </c>
      <c r="D415" s="51" t="str">
        <f>GD_CHUNG!D415</f>
        <v>Nv vệ sinh</v>
      </c>
      <c r="E415" s="32">
        <f>VLOOKUP(B415,RPT_LNS_LUONG_CHE_DO!$B$5:$CC$993,52,FALSE)</f>
        <v>6615000</v>
      </c>
      <c r="F415" s="32">
        <f>VLOOKUP(B415,RPT_LNS_LUONG_CHE_DO!$B$5:$CC$993,78,FALSE)</f>
        <v>0</v>
      </c>
      <c r="G415" s="43">
        <f>VLOOKUP(B415,RPT_PHU_CAP_TN!$B$5:$G$1000,6,FALSE)</f>
        <v>0</v>
      </c>
      <c r="H415" s="43">
        <f>ROUND(MIN((E415+F415+G415)/100,DM_TI_LE!$F$29/10),0)</f>
        <v>66150</v>
      </c>
    </row>
    <row r="416" spans="1:8" ht="12.75" x14ac:dyDescent="0.2">
      <c r="A416" s="49">
        <v>412</v>
      </c>
      <c r="B416" s="50">
        <f>GD_CHUNG!B416</f>
        <v>13098</v>
      </c>
      <c r="C416" s="51" t="str">
        <f>GD_CHUNG!C416</f>
        <v>Đặng Thị Thúy Hằng</v>
      </c>
      <c r="D416" s="51" t="str">
        <f>GD_CHUNG!D416</f>
        <v>Nv vệ sinh</v>
      </c>
      <c r="E416" s="32">
        <f>VLOOKUP(B416,RPT_LNS_LUONG_CHE_DO!$B$5:$CC$993,52,FALSE)</f>
        <v>6615000</v>
      </c>
      <c r="F416" s="32">
        <f>VLOOKUP(B416,RPT_LNS_LUONG_CHE_DO!$B$5:$CC$993,78,FALSE)</f>
        <v>0</v>
      </c>
      <c r="G416" s="43">
        <f>VLOOKUP(B416,RPT_PHU_CAP_TN!$B$5:$G$1000,6,FALSE)</f>
        <v>0</v>
      </c>
      <c r="H416" s="43">
        <f>ROUND(MIN((E416+F416+G416)/100,DM_TI_LE!$F$29/10),0)</f>
        <v>66150</v>
      </c>
    </row>
    <row r="417" spans="1:8" ht="12.75" x14ac:dyDescent="0.2">
      <c r="A417" s="49">
        <v>413</v>
      </c>
      <c r="B417" s="50">
        <f>GD_CHUNG!B417</f>
        <v>13100</v>
      </c>
      <c r="C417" s="51" t="str">
        <f>GD_CHUNG!C417</f>
        <v>Nguyễn Thị Mến</v>
      </c>
      <c r="D417" s="51" t="str">
        <f>GD_CHUNG!D417</f>
        <v>Nv vệ sinh</v>
      </c>
      <c r="E417" s="32">
        <f>VLOOKUP(B417,RPT_LNS_LUONG_CHE_DO!$B$5:$CC$993,52,FALSE)</f>
        <v>6615000</v>
      </c>
      <c r="F417" s="32">
        <f>VLOOKUP(B417,RPT_LNS_LUONG_CHE_DO!$B$5:$CC$993,78,FALSE)</f>
        <v>0</v>
      </c>
      <c r="G417" s="43">
        <f>VLOOKUP(B417,RPT_PHU_CAP_TN!$B$5:$G$1000,6,FALSE)</f>
        <v>0</v>
      </c>
      <c r="H417" s="43">
        <f>ROUND(MIN((E417+F417+G417)/100,DM_TI_LE!$F$29/10),0)</f>
        <v>66150</v>
      </c>
    </row>
    <row r="418" spans="1:8" ht="12.75" x14ac:dyDescent="0.2">
      <c r="A418" s="49">
        <v>414</v>
      </c>
      <c r="B418" s="50">
        <f>GD_CHUNG!B418</f>
        <v>10754</v>
      </c>
      <c r="C418" s="51" t="str">
        <f>GD_CHUNG!C418</f>
        <v>Đào Hồng Phúc</v>
      </c>
      <c r="D418" s="51" t="str">
        <f>GD_CHUNG!D418</f>
        <v>Nv VS MB</v>
      </c>
      <c r="E418" s="32">
        <f>VLOOKUP(B418,RPT_LNS_LUONG_CHE_DO!$B$5:$CC$993,52,FALSE)</f>
        <v>7425000</v>
      </c>
      <c r="F418" s="32">
        <f>VLOOKUP(B418,RPT_LNS_LUONG_CHE_DO!$B$5:$CC$993,78,FALSE)</f>
        <v>0</v>
      </c>
      <c r="G418" s="43">
        <f>VLOOKUP(B418,RPT_PHU_CAP_TN!$B$5:$G$1000,6,FALSE)</f>
        <v>0</v>
      </c>
      <c r="H418" s="43">
        <f>ROUND(MIN((E418+F418+G418)/100,DM_TI_LE!$F$29/10),0)</f>
        <v>74250</v>
      </c>
    </row>
    <row r="419" spans="1:8" ht="12.75" x14ac:dyDescent="0.2">
      <c r="A419" s="49">
        <v>415</v>
      </c>
      <c r="B419" s="50">
        <f>GD_CHUNG!B419</f>
        <v>10755</v>
      </c>
      <c r="C419" s="51" t="str">
        <f>GD_CHUNG!C419</f>
        <v>Quàng Thị Hạnh</v>
      </c>
      <c r="D419" s="51" t="str">
        <f>GD_CHUNG!D419</f>
        <v>Nv VS MB</v>
      </c>
      <c r="E419" s="32">
        <f>VLOOKUP(B419,RPT_LNS_LUONG_CHE_DO!$B$5:$CC$993,52,FALSE)</f>
        <v>7875000</v>
      </c>
      <c r="F419" s="32">
        <f>VLOOKUP(B419,RPT_LNS_LUONG_CHE_DO!$B$5:$CC$993,78,FALSE)</f>
        <v>0</v>
      </c>
      <c r="G419" s="43">
        <f>VLOOKUP(B419,RPT_PHU_CAP_TN!$B$5:$G$1000,6,FALSE)</f>
        <v>0</v>
      </c>
      <c r="H419" s="43">
        <f>ROUND(MIN((E419+F419+G419)/100,DM_TI_LE!$F$29/10),0)</f>
        <v>78750</v>
      </c>
    </row>
    <row r="420" spans="1:8" ht="12.75" x14ac:dyDescent="0.2">
      <c r="A420" s="49">
        <v>416</v>
      </c>
      <c r="B420" s="50">
        <f>GD_CHUNG!B420</f>
        <v>10756</v>
      </c>
      <c r="C420" s="51" t="str">
        <f>GD_CHUNG!C420</f>
        <v>Nguyễn Bình Minh</v>
      </c>
      <c r="D420" s="51" t="str">
        <f>GD_CHUNG!D420</f>
        <v>Nv VS MB</v>
      </c>
      <c r="E420" s="32">
        <f>VLOOKUP(B420,RPT_LNS_LUONG_CHE_DO!$B$5:$CC$993,52,FALSE)</f>
        <v>7875000</v>
      </c>
      <c r="F420" s="32">
        <f>VLOOKUP(B420,RPT_LNS_LUONG_CHE_DO!$B$5:$CC$993,78,FALSE)</f>
        <v>0</v>
      </c>
      <c r="G420" s="43">
        <f>VLOOKUP(B420,RPT_PHU_CAP_TN!$B$5:$G$1000,6,FALSE)</f>
        <v>0</v>
      </c>
      <c r="H420" s="43">
        <f>ROUND(MIN((E420+F420+G420)/100,DM_TI_LE!$F$29/10),0)</f>
        <v>78750</v>
      </c>
    </row>
    <row r="421" spans="1:8" ht="12.75" x14ac:dyDescent="0.2">
      <c r="A421" s="49">
        <v>417</v>
      </c>
      <c r="B421" s="50">
        <f>GD_CHUNG!B421</f>
        <v>10757</v>
      </c>
      <c r="C421" s="51" t="str">
        <f>GD_CHUNG!C421</f>
        <v>Nguyễn Văn Quý</v>
      </c>
      <c r="D421" s="51" t="str">
        <f>GD_CHUNG!D421</f>
        <v>NV Lái xe - VHTTB</v>
      </c>
      <c r="E421" s="32">
        <f>VLOOKUP(B421,RPT_LNS_LUONG_CHE_DO!$B$5:$CC$993,52,FALSE)</f>
        <v>7560000</v>
      </c>
      <c r="F421" s="32">
        <f>VLOOKUP(B421,RPT_LNS_LUONG_CHE_DO!$B$5:$CC$993,78,FALSE)</f>
        <v>0</v>
      </c>
      <c r="G421" s="43">
        <f>VLOOKUP(B421,RPT_PHU_CAP_TN!$B$5:$G$1000,6,FALSE)</f>
        <v>0</v>
      </c>
      <c r="H421" s="43">
        <f>ROUND(MIN((E421+F421+G421)/100,DM_TI_LE!$F$29/10),0)</f>
        <v>75600</v>
      </c>
    </row>
    <row r="422" spans="1:8" ht="12.75" x14ac:dyDescent="0.2">
      <c r="A422" s="49">
        <v>418</v>
      </c>
      <c r="B422" s="50">
        <f>GD_CHUNG!B422</f>
        <v>10759</v>
      </c>
      <c r="C422" s="51" t="str">
        <f>GD_CHUNG!C422</f>
        <v>Nguyễn Anh Đức</v>
      </c>
      <c r="D422" s="51" t="str">
        <f>GD_CHUNG!D422</f>
        <v>Nv VS MB</v>
      </c>
      <c r="E422" s="32">
        <f>VLOOKUP(B422,RPT_LNS_LUONG_CHE_DO!$B$5:$CC$993,52,FALSE)</f>
        <v>7425000</v>
      </c>
      <c r="F422" s="32">
        <f>VLOOKUP(B422,RPT_LNS_LUONG_CHE_DO!$B$5:$CC$993,78,FALSE)</f>
        <v>0</v>
      </c>
      <c r="G422" s="43">
        <f>VLOOKUP(B422,RPT_PHU_CAP_TN!$B$5:$G$1000,6,FALSE)</f>
        <v>0</v>
      </c>
      <c r="H422" s="43">
        <f>ROUND(MIN((E422+F422+G422)/100,DM_TI_LE!$F$29/10),0)</f>
        <v>74250</v>
      </c>
    </row>
    <row r="423" spans="1:8" ht="12.75" x14ac:dyDescent="0.2">
      <c r="A423" s="49">
        <v>419</v>
      </c>
      <c r="B423" s="50">
        <f>GD_CHUNG!B423</f>
        <v>10760</v>
      </c>
      <c r="C423" s="51" t="str">
        <f>GD_CHUNG!C423</f>
        <v>Trần Thị Ngọc Lan</v>
      </c>
      <c r="D423" s="51" t="str">
        <f>GD_CHUNG!D423</f>
        <v>Nv VS MB</v>
      </c>
      <c r="E423" s="32">
        <f>VLOOKUP(B423,RPT_LNS_LUONG_CHE_DO!$B$5:$CC$993,52,FALSE)</f>
        <v>742500</v>
      </c>
      <c r="F423" s="32">
        <f>VLOOKUP(B423,RPT_LNS_LUONG_CHE_DO!$B$5:$CC$993,78,FALSE)</f>
        <v>0</v>
      </c>
      <c r="G423" s="43">
        <f>VLOOKUP(B423,RPT_PHU_CAP_TN!$B$5:$G$1000,6,FALSE)</f>
        <v>0</v>
      </c>
      <c r="H423" s="43">
        <f>ROUND(MIN((E423+F423+G423)/100,DM_TI_LE!$F$29/10),0)</f>
        <v>7425</v>
      </c>
    </row>
    <row r="424" spans="1:8" ht="12.75" x14ac:dyDescent="0.2">
      <c r="A424" s="49">
        <v>420</v>
      </c>
      <c r="B424" s="50">
        <f>GD_CHUNG!B424</f>
        <v>10761</v>
      </c>
      <c r="C424" s="51" t="str">
        <f>GD_CHUNG!C424</f>
        <v>Nguyễn Thị Anh Thơ</v>
      </c>
      <c r="D424" s="51" t="str">
        <f>GD_CHUNG!D424</f>
        <v>Nv VS MB</v>
      </c>
      <c r="E424" s="32">
        <f>VLOOKUP(B424,RPT_LNS_LUONG_CHE_DO!$B$5:$CC$993,52,FALSE)</f>
        <v>7796249.9999999898</v>
      </c>
      <c r="F424" s="32">
        <f>VLOOKUP(B424,RPT_LNS_LUONG_CHE_DO!$B$5:$CC$993,78,FALSE)</f>
        <v>0</v>
      </c>
      <c r="G424" s="43">
        <f>VLOOKUP(B424,RPT_PHU_CAP_TN!$B$5:$G$1000,6,FALSE)</f>
        <v>0</v>
      </c>
      <c r="H424" s="43">
        <f>ROUND(MIN((E424+F424+G424)/100,DM_TI_LE!$F$29/10),0)</f>
        <v>77962</v>
      </c>
    </row>
    <row r="425" spans="1:8" ht="12.75" x14ac:dyDescent="0.2">
      <c r="A425" s="49">
        <v>421</v>
      </c>
      <c r="B425" s="50">
        <f>GD_CHUNG!B425</f>
        <v>10762</v>
      </c>
      <c r="C425" s="51" t="str">
        <f>GD_CHUNG!C425</f>
        <v>Nguyễn Thị Kim Thu</v>
      </c>
      <c r="D425" s="51" t="str">
        <f>GD_CHUNG!D425</f>
        <v>Nv VS MB</v>
      </c>
      <c r="E425" s="32">
        <f>VLOOKUP(B425,RPT_LNS_LUONG_CHE_DO!$B$5:$CC$993,52,FALSE)</f>
        <v>7875000</v>
      </c>
      <c r="F425" s="32">
        <f>VLOOKUP(B425,RPT_LNS_LUONG_CHE_DO!$B$5:$CC$993,78,FALSE)</f>
        <v>0</v>
      </c>
      <c r="G425" s="43">
        <f>VLOOKUP(B425,RPT_PHU_CAP_TN!$B$5:$G$1000,6,FALSE)</f>
        <v>155000</v>
      </c>
      <c r="H425" s="43">
        <f>ROUND(MIN((E425+F425+G425)/100,DM_TI_LE!$F$29/10),0)</f>
        <v>80300</v>
      </c>
    </row>
    <row r="426" spans="1:8" ht="12.75" x14ac:dyDescent="0.2">
      <c r="A426" s="49">
        <v>422</v>
      </c>
      <c r="B426" s="50">
        <f>GD_CHUNG!B426</f>
        <v>10763</v>
      </c>
      <c r="C426" s="51" t="str">
        <f>GD_CHUNG!C426</f>
        <v>Nguyễn Thị Ngà</v>
      </c>
      <c r="D426" s="51" t="str">
        <f>GD_CHUNG!D426</f>
        <v>Nv VS MB</v>
      </c>
      <c r="E426" s="32">
        <f>VLOOKUP(B426,RPT_LNS_LUONG_CHE_DO!$B$5:$CC$993,52,FALSE)</f>
        <v>7875000</v>
      </c>
      <c r="F426" s="32">
        <f>VLOOKUP(B426,RPT_LNS_LUONG_CHE_DO!$B$5:$CC$993,78,FALSE)</f>
        <v>0</v>
      </c>
      <c r="G426" s="43">
        <f>VLOOKUP(B426,RPT_PHU_CAP_TN!$B$5:$G$1000,6,FALSE)</f>
        <v>0</v>
      </c>
      <c r="H426" s="43">
        <f>ROUND(MIN((E426+F426+G426)/100,DM_TI_LE!$F$29/10),0)</f>
        <v>78750</v>
      </c>
    </row>
    <row r="427" spans="1:8" ht="12.75" x14ac:dyDescent="0.2">
      <c r="A427" s="49">
        <v>423</v>
      </c>
      <c r="B427" s="50">
        <f>GD_CHUNG!B427</f>
        <v>10764</v>
      </c>
      <c r="C427" s="51" t="str">
        <f>GD_CHUNG!C427</f>
        <v>Nguyễn Thị Kim Anh</v>
      </c>
      <c r="D427" s="51" t="str">
        <f>GD_CHUNG!D427</f>
        <v>Nv VS MB</v>
      </c>
      <c r="E427" s="32">
        <f>VLOOKUP(B427,RPT_LNS_LUONG_CHE_DO!$B$5:$CC$993,52,FALSE)</f>
        <v>7425000</v>
      </c>
      <c r="F427" s="32">
        <f>VLOOKUP(B427,RPT_LNS_LUONG_CHE_DO!$B$5:$CC$993,78,FALSE)</f>
        <v>0</v>
      </c>
      <c r="G427" s="43">
        <f>VLOOKUP(B427,RPT_PHU_CAP_TN!$B$5:$G$1000,6,FALSE)</f>
        <v>0</v>
      </c>
      <c r="H427" s="43">
        <f>ROUND(MIN((E427+F427+G427)/100,DM_TI_LE!$F$29/10),0)</f>
        <v>74250</v>
      </c>
    </row>
    <row r="428" spans="1:8" ht="12.75" x14ac:dyDescent="0.2">
      <c r="A428" s="49">
        <v>424</v>
      </c>
      <c r="B428" s="50">
        <f>GD_CHUNG!B428</f>
        <v>10766</v>
      </c>
      <c r="C428" s="51" t="str">
        <f>GD_CHUNG!C428</f>
        <v>Nguyễn Thị Mai</v>
      </c>
      <c r="D428" s="51" t="str">
        <f>GD_CHUNG!D428</f>
        <v>Nv VS MB</v>
      </c>
      <c r="E428" s="32">
        <f>VLOOKUP(B428,RPT_LNS_LUONG_CHE_DO!$B$5:$CC$993,52,FALSE)</f>
        <v>6615000</v>
      </c>
      <c r="F428" s="32">
        <f>VLOOKUP(B428,RPT_LNS_LUONG_CHE_DO!$B$5:$CC$993,78,FALSE)</f>
        <v>0</v>
      </c>
      <c r="G428" s="43">
        <f>VLOOKUP(B428,RPT_PHU_CAP_TN!$B$5:$G$1000,6,FALSE)</f>
        <v>0</v>
      </c>
      <c r="H428" s="43">
        <f>ROUND(MIN((E428+F428+G428)/100,DM_TI_LE!$F$29/10),0)</f>
        <v>66150</v>
      </c>
    </row>
    <row r="429" spans="1:8" ht="12.75" x14ac:dyDescent="0.2">
      <c r="A429" s="49">
        <v>425</v>
      </c>
      <c r="B429" s="50">
        <f>GD_CHUNG!B429</f>
        <v>10767</v>
      </c>
      <c r="C429" s="51" t="str">
        <f>GD_CHUNG!C429</f>
        <v>Nguyễn Thị Huệ</v>
      </c>
      <c r="D429" s="51" t="str">
        <f>GD_CHUNG!D429</f>
        <v>Nv VS MB</v>
      </c>
      <c r="E429" s="32">
        <f>VLOOKUP(B429,RPT_LNS_LUONG_CHE_DO!$B$5:$CC$993,52,FALSE)</f>
        <v>6615000</v>
      </c>
      <c r="F429" s="32">
        <f>VLOOKUP(B429,RPT_LNS_LUONG_CHE_DO!$B$5:$CC$993,78,FALSE)</f>
        <v>0</v>
      </c>
      <c r="G429" s="43">
        <f>VLOOKUP(B429,RPT_PHU_CAP_TN!$B$5:$G$1000,6,FALSE)</f>
        <v>0</v>
      </c>
      <c r="H429" s="43">
        <f>ROUND(MIN((E429+F429+G429)/100,DM_TI_LE!$F$29/10),0)</f>
        <v>66150</v>
      </c>
    </row>
    <row r="430" spans="1:8" ht="12.75" x14ac:dyDescent="0.2">
      <c r="A430" s="49">
        <v>426</v>
      </c>
      <c r="B430" s="50">
        <f>GD_CHUNG!B430</f>
        <v>10768</v>
      </c>
      <c r="C430" s="51" t="str">
        <f>GD_CHUNG!C430</f>
        <v>Trần Duyên Hải</v>
      </c>
      <c r="D430" s="51" t="str">
        <f>GD_CHUNG!D430</f>
        <v>Nv VS MB</v>
      </c>
      <c r="E430" s="32">
        <f>VLOOKUP(B430,RPT_LNS_LUONG_CHE_DO!$B$5:$CC$993,52,FALSE)</f>
        <v>6945749.9999999916</v>
      </c>
      <c r="F430" s="32">
        <f>VLOOKUP(B430,RPT_LNS_LUONG_CHE_DO!$B$5:$CC$993,78,FALSE)</f>
        <v>0</v>
      </c>
      <c r="G430" s="43">
        <f>VLOOKUP(B430,RPT_PHU_CAP_TN!$B$5:$G$1000,6,FALSE)</f>
        <v>0</v>
      </c>
      <c r="H430" s="43">
        <f>ROUND(MIN((E430+F430+G430)/100,DM_TI_LE!$F$29/10),0)</f>
        <v>69457</v>
      </c>
    </row>
    <row r="431" spans="1:8" ht="12.75" x14ac:dyDescent="0.2">
      <c r="A431" s="49">
        <v>427</v>
      </c>
      <c r="B431" s="50">
        <f>GD_CHUNG!B431</f>
        <v>10769</v>
      </c>
      <c r="C431" s="51" t="str">
        <f>GD_CHUNG!C431</f>
        <v>Nguyễn Thị Hải Yến</v>
      </c>
      <c r="D431" s="51" t="str">
        <f>GD_CHUNG!D431</f>
        <v>Nv VS MB</v>
      </c>
      <c r="E431" s="32">
        <f>VLOOKUP(B431,RPT_LNS_LUONG_CHE_DO!$B$5:$CC$993,52,FALSE)</f>
        <v>6615000</v>
      </c>
      <c r="F431" s="32">
        <f>VLOOKUP(B431,RPT_LNS_LUONG_CHE_DO!$B$5:$CC$993,78,FALSE)</f>
        <v>0</v>
      </c>
      <c r="G431" s="43">
        <f>VLOOKUP(B431,RPT_PHU_CAP_TN!$B$5:$G$1000,6,FALSE)</f>
        <v>0</v>
      </c>
      <c r="H431" s="43">
        <f>ROUND(MIN((E431+F431+G431)/100,DM_TI_LE!$F$29/10),0)</f>
        <v>66150</v>
      </c>
    </row>
    <row r="432" spans="1:8" ht="12.75" x14ac:dyDescent="0.2">
      <c r="A432" s="49">
        <v>428</v>
      </c>
      <c r="B432" s="50">
        <f>GD_CHUNG!B432</f>
        <v>10770</v>
      </c>
      <c r="C432" s="51" t="str">
        <f>GD_CHUNG!C432</f>
        <v>Trần Trọng Anh Chí</v>
      </c>
      <c r="D432" s="51" t="str">
        <f>GD_CHUNG!D432</f>
        <v>Nv VS MB</v>
      </c>
      <c r="E432" s="32">
        <f>VLOOKUP(B432,RPT_LNS_LUONG_CHE_DO!$B$5:$CC$993,52,FALSE)</f>
        <v>6615000</v>
      </c>
      <c r="F432" s="32">
        <f>VLOOKUP(B432,RPT_LNS_LUONG_CHE_DO!$B$5:$CC$993,78,FALSE)</f>
        <v>0</v>
      </c>
      <c r="G432" s="43">
        <f>VLOOKUP(B432,RPT_PHU_CAP_TN!$B$5:$G$1000,6,FALSE)</f>
        <v>0</v>
      </c>
      <c r="H432" s="43">
        <f>ROUND(MIN((E432+F432+G432)/100,DM_TI_LE!$F$29/10),0)</f>
        <v>66150</v>
      </c>
    </row>
    <row r="433" spans="1:8" ht="12.75" x14ac:dyDescent="0.2">
      <c r="A433" s="49">
        <v>429</v>
      </c>
      <c r="B433" s="50">
        <f>GD_CHUNG!B433</f>
        <v>10771</v>
      </c>
      <c r="C433" s="51" t="str">
        <f>GD_CHUNG!C433</f>
        <v>Trần Thị Thu Thuỷ</v>
      </c>
      <c r="D433" s="51" t="str">
        <f>GD_CHUNG!D433</f>
        <v>Nv VS MB</v>
      </c>
      <c r="E433" s="32">
        <f>VLOOKUP(B433,RPT_LNS_LUONG_CHE_DO!$B$5:$CC$993,52,FALSE)</f>
        <v>6615000</v>
      </c>
      <c r="F433" s="32">
        <f>VLOOKUP(B433,RPT_LNS_LUONG_CHE_DO!$B$5:$CC$993,78,FALSE)</f>
        <v>0</v>
      </c>
      <c r="G433" s="43">
        <f>VLOOKUP(B433,RPT_PHU_CAP_TN!$B$5:$G$1000,6,FALSE)</f>
        <v>0</v>
      </c>
      <c r="H433" s="43">
        <f>ROUND(MIN((E433+F433+G433)/100,DM_TI_LE!$F$29/10),0)</f>
        <v>66150</v>
      </c>
    </row>
    <row r="434" spans="1:8" ht="12.75" x14ac:dyDescent="0.2">
      <c r="A434" s="49">
        <v>430</v>
      </c>
      <c r="B434" s="50">
        <f>GD_CHUNG!B434</f>
        <v>10772</v>
      </c>
      <c r="C434" s="51" t="str">
        <f>GD_CHUNG!C434</f>
        <v>Đậu Thị Hồng Nguyệt</v>
      </c>
      <c r="D434" s="51" t="str">
        <f>GD_CHUNG!D434</f>
        <v>Nv VS MB</v>
      </c>
      <c r="E434" s="32">
        <f>VLOOKUP(B434,RPT_LNS_LUONG_CHE_DO!$B$5:$CC$993,52,FALSE)</f>
        <v>7020000</v>
      </c>
      <c r="F434" s="32">
        <f>VLOOKUP(B434,RPT_LNS_LUONG_CHE_DO!$B$5:$CC$993,78,FALSE)</f>
        <v>0</v>
      </c>
      <c r="G434" s="43">
        <f>VLOOKUP(B434,RPT_PHU_CAP_TN!$B$5:$G$1000,6,FALSE)</f>
        <v>0</v>
      </c>
      <c r="H434" s="43">
        <f>ROUND(MIN((E434+F434+G434)/100,DM_TI_LE!$F$29/10),0)</f>
        <v>70200</v>
      </c>
    </row>
    <row r="435" spans="1:8" ht="12.75" x14ac:dyDescent="0.2">
      <c r="A435" s="49">
        <v>431</v>
      </c>
      <c r="B435" s="50">
        <f>GD_CHUNG!B435</f>
        <v>10773</v>
      </c>
      <c r="C435" s="51" t="str">
        <f>GD_CHUNG!C435</f>
        <v>Nguyễn Thị Mến</v>
      </c>
      <c r="D435" s="51" t="str">
        <f>GD_CHUNG!D435</f>
        <v>Nv VS MB</v>
      </c>
      <c r="E435" s="32">
        <f>VLOOKUP(B435,RPT_LNS_LUONG_CHE_DO!$B$5:$CC$993,52,FALSE)</f>
        <v>7425000</v>
      </c>
      <c r="F435" s="32">
        <f>VLOOKUP(B435,RPT_LNS_LUONG_CHE_DO!$B$5:$CC$993,78,FALSE)</f>
        <v>0</v>
      </c>
      <c r="G435" s="43">
        <f>VLOOKUP(B435,RPT_PHU_CAP_TN!$B$5:$G$1000,6,FALSE)</f>
        <v>155000</v>
      </c>
      <c r="H435" s="43">
        <f>ROUND(MIN((E435+F435+G435)/100,DM_TI_LE!$F$29/10),0)</f>
        <v>75800</v>
      </c>
    </row>
    <row r="436" spans="1:8" ht="12.75" x14ac:dyDescent="0.2">
      <c r="A436" s="49">
        <v>432</v>
      </c>
      <c r="B436" s="50">
        <f>GD_CHUNG!B436</f>
        <v>10774</v>
      </c>
      <c r="C436" s="51" t="str">
        <f>GD_CHUNG!C436</f>
        <v>Lò Thị Phượng</v>
      </c>
      <c r="D436" s="51" t="str">
        <f>GD_CHUNG!D436</f>
        <v>Nv VS MB</v>
      </c>
      <c r="E436" s="32">
        <f>VLOOKUP(B436,RPT_LNS_LUONG_CHE_DO!$B$5:$CC$993,52,FALSE)</f>
        <v>0</v>
      </c>
      <c r="F436" s="32">
        <f>VLOOKUP(B436,RPT_LNS_LUONG_CHE_DO!$B$5:$CC$993,78,FALSE)</f>
        <v>0</v>
      </c>
      <c r="G436" s="43">
        <f>VLOOKUP(B436,RPT_PHU_CAP_TN!$B$5:$G$1000,6,FALSE)</f>
        <v>0</v>
      </c>
      <c r="H436" s="43">
        <f>ROUND(MIN((E436+F436+G436)/100,DM_TI_LE!$F$29/10),0)</f>
        <v>0</v>
      </c>
    </row>
    <row r="437" spans="1:8" ht="12.75" x14ac:dyDescent="0.2">
      <c r="A437" s="49">
        <v>433</v>
      </c>
      <c r="B437" s="50">
        <f>GD_CHUNG!B437</f>
        <v>10775</v>
      </c>
      <c r="C437" s="51" t="str">
        <f>GD_CHUNG!C437</f>
        <v>Đặng Thị Thu Hường</v>
      </c>
      <c r="D437" s="51" t="str">
        <f>GD_CHUNG!D437</f>
        <v>Nv VS MB</v>
      </c>
      <c r="E437" s="32">
        <f>VLOOKUP(B437,RPT_LNS_LUONG_CHE_DO!$B$5:$CC$993,52,FALSE)</f>
        <v>7875000</v>
      </c>
      <c r="F437" s="32">
        <f>VLOOKUP(B437,RPT_LNS_LUONG_CHE_DO!$B$5:$CC$993,78,FALSE)</f>
        <v>0</v>
      </c>
      <c r="G437" s="43">
        <f>VLOOKUP(B437,RPT_PHU_CAP_TN!$B$5:$G$1000,6,FALSE)</f>
        <v>0</v>
      </c>
      <c r="H437" s="43">
        <f>ROUND(MIN((E437+F437+G437)/100,DM_TI_LE!$F$29/10),0)</f>
        <v>78750</v>
      </c>
    </row>
    <row r="438" spans="1:8" ht="12.75" x14ac:dyDescent="0.2">
      <c r="A438" s="49">
        <v>434</v>
      </c>
      <c r="B438" s="50">
        <f>GD_CHUNG!B438</f>
        <v>10776</v>
      </c>
      <c r="C438" s="51" t="str">
        <f>GD_CHUNG!C438</f>
        <v>Nguyễn Thị Thu</v>
      </c>
      <c r="D438" s="51" t="str">
        <f>GD_CHUNG!D438</f>
        <v>Nv VS MB</v>
      </c>
      <c r="E438" s="32">
        <f>VLOOKUP(B438,RPT_LNS_LUONG_CHE_DO!$B$5:$CC$993,52,FALSE)</f>
        <v>702000.00000000012</v>
      </c>
      <c r="F438" s="32">
        <f>VLOOKUP(B438,RPT_LNS_LUONG_CHE_DO!$B$5:$CC$993,78,FALSE)</f>
        <v>0</v>
      </c>
      <c r="G438" s="43">
        <f>VLOOKUP(B438,RPT_PHU_CAP_TN!$B$5:$G$1000,6,FALSE)</f>
        <v>0</v>
      </c>
      <c r="H438" s="43">
        <f>ROUND(MIN((E438+F438+G438)/100,DM_TI_LE!$F$29/10),0)</f>
        <v>7020</v>
      </c>
    </row>
    <row r="439" spans="1:8" ht="12.75" x14ac:dyDescent="0.2">
      <c r="A439" s="49">
        <v>435</v>
      </c>
      <c r="B439" s="50">
        <f>GD_CHUNG!B439</f>
        <v>10777</v>
      </c>
      <c r="C439" s="51" t="str">
        <f>GD_CHUNG!C439</f>
        <v>Nguyễn Thị Lý</v>
      </c>
      <c r="D439" s="51" t="str">
        <f>GD_CHUNG!D439</f>
        <v>Nv VS MB</v>
      </c>
      <c r="E439" s="32">
        <f>VLOOKUP(B439,RPT_LNS_LUONG_CHE_DO!$B$5:$CC$993,52,FALSE)</f>
        <v>7020000</v>
      </c>
      <c r="F439" s="32">
        <f>VLOOKUP(B439,RPT_LNS_LUONG_CHE_DO!$B$5:$CC$993,78,FALSE)</f>
        <v>0</v>
      </c>
      <c r="G439" s="43">
        <f>VLOOKUP(B439,RPT_PHU_CAP_TN!$B$5:$G$1000,6,FALSE)</f>
        <v>0</v>
      </c>
      <c r="H439" s="43">
        <f>ROUND(MIN((E439+F439+G439)/100,DM_TI_LE!$F$29/10),0)</f>
        <v>70200</v>
      </c>
    </row>
    <row r="440" spans="1:8" ht="12.75" x14ac:dyDescent="0.2">
      <c r="A440" s="49">
        <v>436</v>
      </c>
      <c r="B440" s="50">
        <f>GD_CHUNG!B440</f>
        <v>10780</v>
      </c>
      <c r="C440" s="51" t="str">
        <f>GD_CHUNG!C440</f>
        <v>Hoàng Hải Yến</v>
      </c>
      <c r="D440" s="51" t="str">
        <f>GD_CHUNG!D440</f>
        <v>Nv VS MB</v>
      </c>
      <c r="E440" s="32">
        <f>VLOOKUP(B440,RPT_LNS_LUONG_CHE_DO!$B$5:$CC$993,52,FALSE)</f>
        <v>7020000</v>
      </c>
      <c r="F440" s="32">
        <f>VLOOKUP(B440,RPT_LNS_LUONG_CHE_DO!$B$5:$CC$993,78,FALSE)</f>
        <v>0</v>
      </c>
      <c r="G440" s="43">
        <f>VLOOKUP(B440,RPT_PHU_CAP_TN!$B$5:$G$1000,6,FALSE)</f>
        <v>0</v>
      </c>
      <c r="H440" s="43">
        <f>ROUND(MIN((E440+F440+G440)/100,DM_TI_LE!$F$29/10),0)</f>
        <v>70200</v>
      </c>
    </row>
    <row r="441" spans="1:8" ht="12.75" x14ac:dyDescent="0.2">
      <c r="A441" s="49">
        <v>437</v>
      </c>
      <c r="B441" s="50">
        <f>GD_CHUNG!B441</f>
        <v>10781</v>
      </c>
      <c r="C441" s="51" t="str">
        <f>GD_CHUNG!C441</f>
        <v>Lê Phương Huyền</v>
      </c>
      <c r="D441" s="51" t="str">
        <f>GD_CHUNG!D441</f>
        <v>Nv VS MB</v>
      </c>
      <c r="E441" s="32">
        <f>VLOOKUP(B441,RPT_LNS_LUONG_CHE_DO!$B$5:$CC$993,52,FALSE)</f>
        <v>7020000</v>
      </c>
      <c r="F441" s="32">
        <f>VLOOKUP(B441,RPT_LNS_LUONG_CHE_DO!$B$5:$CC$993,78,FALSE)</f>
        <v>0</v>
      </c>
      <c r="G441" s="43">
        <f>VLOOKUP(B441,RPT_PHU_CAP_TN!$B$5:$G$1000,6,FALSE)</f>
        <v>0</v>
      </c>
      <c r="H441" s="43">
        <f>ROUND(MIN((E441+F441+G441)/100,DM_TI_LE!$F$29/10),0)</f>
        <v>70200</v>
      </c>
    </row>
    <row r="442" spans="1:8" ht="12.75" x14ac:dyDescent="0.2">
      <c r="A442" s="49">
        <v>438</v>
      </c>
      <c r="B442" s="50">
        <f>GD_CHUNG!B442</f>
        <v>10782</v>
      </c>
      <c r="C442" s="51" t="str">
        <f>GD_CHUNG!C442</f>
        <v>Phạm Thị Lan Phương</v>
      </c>
      <c r="D442" s="51" t="str">
        <f>GD_CHUNG!D442</f>
        <v>Nv VS MB</v>
      </c>
      <c r="E442" s="32">
        <f>VLOOKUP(B442,RPT_LNS_LUONG_CHE_DO!$B$5:$CC$993,52,FALSE)</f>
        <v>6615000</v>
      </c>
      <c r="F442" s="32">
        <f>VLOOKUP(B442,RPT_LNS_LUONG_CHE_DO!$B$5:$CC$993,78,FALSE)</f>
        <v>0</v>
      </c>
      <c r="G442" s="43">
        <f>VLOOKUP(B442,RPT_PHU_CAP_TN!$B$5:$G$1000,6,FALSE)</f>
        <v>0</v>
      </c>
      <c r="H442" s="43">
        <f>ROUND(MIN((E442+F442+G442)/100,DM_TI_LE!$F$29/10),0)</f>
        <v>66150</v>
      </c>
    </row>
    <row r="443" spans="1:8" ht="12.75" x14ac:dyDescent="0.2">
      <c r="A443" s="49">
        <v>439</v>
      </c>
      <c r="B443" s="50">
        <f>GD_CHUNG!B443</f>
        <v>10783</v>
      </c>
      <c r="C443" s="51" t="str">
        <f>GD_CHUNG!C443</f>
        <v>Phạm Thị Thúy Ngà</v>
      </c>
      <c r="D443" s="51" t="str">
        <f>GD_CHUNG!D443</f>
        <v>Nv VS MB</v>
      </c>
      <c r="E443" s="32">
        <f>VLOOKUP(B443,RPT_LNS_LUONG_CHE_DO!$B$5:$CC$993,52,FALSE)</f>
        <v>7875000</v>
      </c>
      <c r="F443" s="32">
        <f>VLOOKUP(B443,RPT_LNS_LUONG_CHE_DO!$B$5:$CC$993,78,FALSE)</f>
        <v>0</v>
      </c>
      <c r="G443" s="43">
        <f>VLOOKUP(B443,RPT_PHU_CAP_TN!$B$5:$G$1000,6,FALSE)</f>
        <v>155000</v>
      </c>
      <c r="H443" s="43">
        <f>ROUND(MIN((E443+F443+G443)/100,DM_TI_LE!$F$29/10),0)</f>
        <v>80300</v>
      </c>
    </row>
    <row r="444" spans="1:8" ht="12.75" x14ac:dyDescent="0.2">
      <c r="A444" s="49">
        <v>440</v>
      </c>
      <c r="B444" s="50">
        <f>GD_CHUNG!B444</f>
        <v>11769</v>
      </c>
      <c r="C444" s="51" t="str">
        <f>GD_CHUNG!C444</f>
        <v>Ngô Thị Hường</v>
      </c>
      <c r="D444" s="51" t="str">
        <f>GD_CHUNG!D444</f>
        <v>Nv VS MB</v>
      </c>
      <c r="E444" s="32">
        <f>VLOOKUP(B444,RPT_LNS_LUONG_CHE_DO!$B$5:$CC$993,52,FALSE)</f>
        <v>6615000</v>
      </c>
      <c r="F444" s="32">
        <f>VLOOKUP(B444,RPT_LNS_LUONG_CHE_DO!$B$5:$CC$993,78,FALSE)</f>
        <v>0</v>
      </c>
      <c r="G444" s="43">
        <f>VLOOKUP(B444,RPT_PHU_CAP_TN!$B$5:$G$1000,6,FALSE)</f>
        <v>0</v>
      </c>
      <c r="H444" s="43">
        <f>ROUND(MIN((E444+F444+G444)/100,DM_TI_LE!$F$29/10),0)</f>
        <v>66150</v>
      </c>
    </row>
    <row r="445" spans="1:8" ht="12.75" x14ac:dyDescent="0.2">
      <c r="A445" s="49">
        <v>441</v>
      </c>
      <c r="B445" s="50">
        <f>GD_CHUNG!B445</f>
        <v>201502</v>
      </c>
      <c r="C445" s="51" t="str">
        <f>GD_CHUNG!C445</f>
        <v>Nguyễn Thị Khánh</v>
      </c>
      <c r="D445" s="51" t="str">
        <f>GD_CHUNG!D445</f>
        <v>Nhân viên VSMB</v>
      </c>
      <c r="E445" s="32">
        <f>VLOOKUP(B445,RPT_LNS_LUONG_CHE_DO!$B$5:$CC$993,52,FALSE)</f>
        <v>5953500</v>
      </c>
      <c r="F445" s="32">
        <f>VLOOKUP(B445,RPT_LNS_LUONG_CHE_DO!$B$5:$CC$993,78,FALSE)</f>
        <v>0</v>
      </c>
      <c r="G445" s="43">
        <f>VLOOKUP(B445,RPT_PHU_CAP_TN!$B$5:$G$1000,6,FALSE)</f>
        <v>0</v>
      </c>
      <c r="H445" s="43">
        <f>ROUND(MIN((E445+F445+G445)/100,DM_TI_LE!$F$29/10),0)</f>
        <v>59535</v>
      </c>
    </row>
    <row r="446" spans="1:8" ht="12.75" x14ac:dyDescent="0.2">
      <c r="A446" s="49">
        <v>442</v>
      </c>
      <c r="B446" s="50">
        <f>GD_CHUNG!B446</f>
        <v>13728</v>
      </c>
      <c r="C446" s="51" t="str">
        <f>GD_CHUNG!C446</f>
        <v>Nguyễn Thị Thanh</v>
      </c>
      <c r="D446" s="51" t="str">
        <f>GD_CHUNG!D446</f>
        <v>Nv vệ sinh</v>
      </c>
      <c r="E446" s="32">
        <f>VLOOKUP(B446,RPT_LNS_LUONG_CHE_DO!$B$5:$CC$993,52,FALSE)</f>
        <v>4630500</v>
      </c>
      <c r="F446" s="32">
        <f>VLOOKUP(B446,RPT_LNS_LUONG_CHE_DO!$B$5:$CC$993,78,FALSE)</f>
        <v>0</v>
      </c>
      <c r="G446" s="43">
        <f>VLOOKUP(B446,RPT_PHU_CAP_TN!$B$5:$G$1000,6,FALSE)</f>
        <v>0</v>
      </c>
      <c r="H446" s="43">
        <f>ROUND(MIN((E446+F446+G446)/100,DM_TI_LE!$F$29/10),0)</f>
        <v>46305</v>
      </c>
    </row>
    <row r="447" spans="1:8" ht="12.75" x14ac:dyDescent="0.2">
      <c r="A447" s="49">
        <v>443</v>
      </c>
      <c r="B447" s="50">
        <f>GD_CHUNG!B447</f>
        <v>13745</v>
      </c>
      <c r="C447" s="51" t="str">
        <f>GD_CHUNG!C447</f>
        <v>Nguyễn Thị Hoài Hương</v>
      </c>
      <c r="D447" s="51" t="str">
        <f>GD_CHUNG!D447</f>
        <v>Nv vệ sinh</v>
      </c>
      <c r="E447" s="32">
        <f>VLOOKUP(B447,RPT_LNS_LUONG_CHE_DO!$B$5:$CC$993,52,FALSE)</f>
        <v>4630500</v>
      </c>
      <c r="F447" s="32">
        <f>VLOOKUP(B447,RPT_LNS_LUONG_CHE_DO!$B$5:$CC$993,78,FALSE)</f>
        <v>0</v>
      </c>
      <c r="G447" s="43">
        <f>VLOOKUP(B447,RPT_PHU_CAP_TN!$B$5:$G$1000,6,FALSE)</f>
        <v>0</v>
      </c>
      <c r="H447" s="43">
        <f>ROUND(MIN((E447+F447+G447)/100,DM_TI_LE!$F$29/10),0)</f>
        <v>46305</v>
      </c>
    </row>
    <row r="448" spans="1:8" ht="12.75" x14ac:dyDescent="0.2">
      <c r="A448" s="49">
        <v>444</v>
      </c>
      <c r="B448" s="50">
        <f>GD_CHUNG!B448</f>
        <v>13746</v>
      </c>
      <c r="C448" s="51" t="str">
        <f>GD_CHUNG!C448</f>
        <v>Nguyễn Minh Tuấn</v>
      </c>
      <c r="D448" s="51" t="str">
        <f>GD_CHUNG!D448</f>
        <v>Nv vệ sinh</v>
      </c>
      <c r="E448" s="32">
        <f>VLOOKUP(B448,RPT_LNS_LUONG_CHE_DO!$B$5:$CC$993,52,FALSE)</f>
        <v>4630500</v>
      </c>
      <c r="F448" s="32">
        <f>VLOOKUP(B448,RPT_LNS_LUONG_CHE_DO!$B$5:$CC$993,78,FALSE)</f>
        <v>0</v>
      </c>
      <c r="G448" s="43">
        <f>VLOOKUP(B448,RPT_PHU_CAP_TN!$B$5:$G$1000,6,FALSE)</f>
        <v>0</v>
      </c>
      <c r="H448" s="43">
        <f>ROUND(MIN((E448+F448+G448)/100,DM_TI_LE!$F$29/10),0)</f>
        <v>46305</v>
      </c>
    </row>
    <row r="449" spans="1:8" ht="12.75" x14ac:dyDescent="0.2">
      <c r="A449" s="49">
        <v>445</v>
      </c>
      <c r="B449" s="50">
        <f>GD_CHUNG!B449</f>
        <v>13747</v>
      </c>
      <c r="C449" s="51" t="str">
        <f>GD_CHUNG!C449</f>
        <v>Nguyễn Thị Liên</v>
      </c>
      <c r="D449" s="51" t="str">
        <f>GD_CHUNG!D449</f>
        <v>Nv vệ sinh</v>
      </c>
      <c r="E449" s="32">
        <f>VLOOKUP(B449,RPT_LNS_LUONG_CHE_DO!$B$5:$CC$993,52,FALSE)</f>
        <v>4630500</v>
      </c>
      <c r="F449" s="32">
        <f>VLOOKUP(B449,RPT_LNS_LUONG_CHE_DO!$B$5:$CC$993,78,FALSE)</f>
        <v>0</v>
      </c>
      <c r="G449" s="43">
        <f>VLOOKUP(B449,RPT_PHU_CAP_TN!$B$5:$G$1000,6,FALSE)</f>
        <v>0</v>
      </c>
      <c r="H449" s="43">
        <f>ROUND(MIN((E449+F449+G449)/100,DM_TI_LE!$F$29/10),0)</f>
        <v>46305</v>
      </c>
    </row>
    <row r="450" spans="1:8" ht="12.75" x14ac:dyDescent="0.2">
      <c r="A450" s="49">
        <v>446</v>
      </c>
      <c r="B450" s="50">
        <f>GD_CHUNG!B450</f>
        <v>13748</v>
      </c>
      <c r="C450" s="51" t="str">
        <f>GD_CHUNG!C450</f>
        <v>Thiều Thị Thu Lan</v>
      </c>
      <c r="D450" s="51" t="str">
        <f>GD_CHUNG!D450</f>
        <v>Nv vệ sinh</v>
      </c>
      <c r="E450" s="32">
        <f>VLOOKUP(B450,RPT_LNS_LUONG_CHE_DO!$B$5:$CC$993,52,FALSE)</f>
        <v>4630500</v>
      </c>
      <c r="F450" s="32">
        <f>VLOOKUP(B450,RPT_LNS_LUONG_CHE_DO!$B$5:$CC$993,78,FALSE)</f>
        <v>0</v>
      </c>
      <c r="G450" s="43">
        <f>VLOOKUP(B450,RPT_PHU_CAP_TN!$B$5:$G$1000,6,FALSE)</f>
        <v>0</v>
      </c>
      <c r="H450" s="43">
        <f>ROUND(MIN((E450+F450+G450)/100,DM_TI_LE!$F$29/10),0)</f>
        <v>46305</v>
      </c>
    </row>
    <row r="451" spans="1:8" ht="12.75" x14ac:dyDescent="0.2">
      <c r="A451" s="49">
        <v>447</v>
      </c>
      <c r="B451" s="50">
        <f>GD_CHUNG!B451</f>
        <v>13749</v>
      </c>
      <c r="C451" s="51" t="str">
        <f>GD_CHUNG!C451</f>
        <v>Chu Phương Thảo</v>
      </c>
      <c r="D451" s="51" t="str">
        <f>GD_CHUNG!D451</f>
        <v>Nv vệ sinh</v>
      </c>
      <c r="E451" s="32">
        <f>VLOOKUP(B451,RPT_LNS_LUONG_CHE_DO!$B$5:$CC$993,52,FALSE)</f>
        <v>4630500</v>
      </c>
      <c r="F451" s="32">
        <f>VLOOKUP(B451,RPT_LNS_LUONG_CHE_DO!$B$5:$CC$993,78,FALSE)</f>
        <v>0</v>
      </c>
      <c r="G451" s="43">
        <f>VLOOKUP(B451,RPT_PHU_CAP_TN!$B$5:$G$1000,6,FALSE)</f>
        <v>0</v>
      </c>
      <c r="H451" s="43">
        <f>ROUND(MIN((E451+F451+G451)/100,DM_TI_LE!$F$29/10),0)</f>
        <v>46305</v>
      </c>
    </row>
    <row r="452" spans="1:8" ht="12.75" x14ac:dyDescent="0.2">
      <c r="A452" s="49">
        <v>448</v>
      </c>
      <c r="B452" s="50">
        <f>GD_CHUNG!B452</f>
        <v>11082</v>
      </c>
      <c r="C452" s="51" t="str">
        <f>GD_CHUNG!C452</f>
        <v>Hoàng Trung Dũng</v>
      </c>
      <c r="D452" s="51" t="str">
        <f>GD_CHUNG!D452</f>
        <v>CV Kỹ thuật</v>
      </c>
      <c r="E452" s="32">
        <f>VLOOKUP(B452,RPT_LNS_LUONG_CHE_DO!$B$5:$CC$993,52,FALSE)</f>
        <v>11700000</v>
      </c>
      <c r="F452" s="32">
        <f>VLOOKUP(B452,RPT_LNS_LUONG_CHE_DO!$B$5:$CC$993,78,FALSE)</f>
        <v>0</v>
      </c>
      <c r="G452" s="43">
        <f>VLOOKUP(B452,RPT_PHU_CAP_TN!$B$5:$G$1000,6,FALSE)</f>
        <v>0</v>
      </c>
      <c r="H452" s="43">
        <f>ROUND(MIN((E452+F452+G452)/100,DM_TI_LE!$F$29/10),0)</f>
        <v>115000</v>
      </c>
    </row>
    <row r="453" spans="1:8" ht="12.75" x14ac:dyDescent="0.2">
      <c r="A453" s="49">
        <v>449</v>
      </c>
      <c r="B453" s="50">
        <f>GD_CHUNG!B453</f>
        <v>11083</v>
      </c>
      <c r="C453" s="51" t="str">
        <f>GD_CHUNG!C453</f>
        <v>Bùi Văn Nam</v>
      </c>
      <c r="D453" s="51" t="str">
        <f>GD_CHUNG!D453</f>
        <v>CV Kỹ thuật</v>
      </c>
      <c r="E453" s="32">
        <f>VLOOKUP(B453,RPT_LNS_LUONG_CHE_DO!$B$5:$CC$993,52,FALSE)</f>
        <v>11700000</v>
      </c>
      <c r="F453" s="32">
        <f>VLOOKUP(B453,RPT_LNS_LUONG_CHE_DO!$B$5:$CC$993,78,FALSE)</f>
        <v>0</v>
      </c>
      <c r="G453" s="43">
        <f>VLOOKUP(B453,RPT_PHU_CAP_TN!$B$5:$G$1000,6,FALSE)</f>
        <v>0</v>
      </c>
      <c r="H453" s="43">
        <f>ROUND(MIN((E453+F453+G453)/100,DM_TI_LE!$F$29/10),0)</f>
        <v>115000</v>
      </c>
    </row>
    <row r="454" spans="1:8" ht="12.75" x14ac:dyDescent="0.2">
      <c r="A454" s="49">
        <v>450</v>
      </c>
      <c r="B454" s="50">
        <f>GD_CHUNG!B454</f>
        <v>10643</v>
      </c>
      <c r="C454" s="51" t="str">
        <f>GD_CHUNG!C454</f>
        <v>Nguyễn Văn Thành</v>
      </c>
      <c r="D454" s="51" t="str">
        <f>GD_CHUNG!D454</f>
        <v>KTV mặt đất</v>
      </c>
      <c r="E454" s="32">
        <f>VLOOKUP(B454,RPT_LNS_LUONG_CHE_DO!$B$5:$CC$993,52,FALSE)</f>
        <v>9900000</v>
      </c>
      <c r="F454" s="32">
        <f>VLOOKUP(B454,RPT_LNS_LUONG_CHE_DO!$B$5:$CC$993,78,FALSE)</f>
        <v>0</v>
      </c>
      <c r="G454" s="43">
        <f>VLOOKUP(B454,RPT_PHU_CAP_TN!$B$5:$G$1000,6,FALSE)</f>
        <v>0</v>
      </c>
      <c r="H454" s="43">
        <f>ROUND(MIN((E454+F454+G454)/100,DM_TI_LE!$F$29/10),0)</f>
        <v>99000</v>
      </c>
    </row>
    <row r="455" spans="1:8" ht="12.75" x14ac:dyDescent="0.2">
      <c r="A455" s="49">
        <v>451</v>
      </c>
      <c r="B455" s="50">
        <f>GD_CHUNG!B455</f>
        <v>13049</v>
      </c>
      <c r="C455" s="51" t="str">
        <f>GD_CHUNG!C455</f>
        <v>Nguyễn Đức Anh</v>
      </c>
      <c r="D455" s="51" t="str">
        <f>GD_CHUNG!D455</f>
        <v>Nhân viên kỹ thuật</v>
      </c>
      <c r="E455" s="32">
        <f>VLOOKUP(B455,RPT_LNS_LUONG_CHE_DO!$B$5:$CC$993,52,FALSE)</f>
        <v>8325000</v>
      </c>
      <c r="F455" s="32">
        <f>VLOOKUP(B455,RPT_LNS_LUONG_CHE_DO!$B$5:$CC$993,78,FALSE)</f>
        <v>0</v>
      </c>
      <c r="G455" s="43">
        <f>VLOOKUP(B455,RPT_PHU_CAP_TN!$B$5:$G$1000,6,FALSE)</f>
        <v>0</v>
      </c>
      <c r="H455" s="43">
        <f>ROUND(MIN((E455+F455+G455)/100,DM_TI_LE!$F$29/10),0)</f>
        <v>83250</v>
      </c>
    </row>
    <row r="456" spans="1:8" ht="12.75" x14ac:dyDescent="0.2">
      <c r="A456" s="49">
        <v>452</v>
      </c>
      <c r="B456" s="50">
        <f>GD_CHUNG!B456</f>
        <v>10595</v>
      </c>
      <c r="C456" s="51" t="str">
        <f>GD_CHUNG!C456</f>
        <v>Lê Thị Mai</v>
      </c>
      <c r="D456" s="51" t="str">
        <f>GD_CHUNG!D456</f>
        <v>Nhân viên kế toán</v>
      </c>
      <c r="E456" s="32">
        <f>VLOOKUP(B456,RPT_LNS_LUONG_CHE_DO!$B$5:$CC$993,52,FALSE)</f>
        <v>8550000</v>
      </c>
      <c r="F456" s="32">
        <f>VLOOKUP(B456,RPT_LNS_LUONG_CHE_DO!$B$5:$CC$993,78,FALSE)</f>
        <v>0</v>
      </c>
      <c r="G456" s="43">
        <f>VLOOKUP(B456,RPT_PHU_CAP_TN!$B$5:$G$1000,6,FALSE)</f>
        <v>0</v>
      </c>
      <c r="H456" s="43">
        <f>ROUND(MIN((E456+F456+G456)/100,DM_TI_LE!$F$29/10),0)</f>
        <v>85500</v>
      </c>
    </row>
    <row r="457" spans="1:8" ht="12.75" x14ac:dyDescent="0.2">
      <c r="A457" s="49">
        <v>453</v>
      </c>
      <c r="B457" s="50">
        <f>GD_CHUNG!B457</f>
        <v>10793</v>
      </c>
      <c r="C457" s="51" t="str">
        <f>GD_CHUNG!C457</f>
        <v>Lê Thị Thúy</v>
      </c>
      <c r="D457" s="51" t="str">
        <f>GD_CHUNG!D457</f>
        <v>Nhân viên kế toán</v>
      </c>
      <c r="E457" s="32">
        <f>VLOOKUP(B457,RPT_LNS_LUONG_CHE_DO!$B$5:$CC$993,52,FALSE)</f>
        <v>11700000</v>
      </c>
      <c r="F457" s="32">
        <f>VLOOKUP(B457,RPT_LNS_LUONG_CHE_DO!$B$5:$CC$993,78,FALSE)</f>
        <v>0</v>
      </c>
      <c r="G457" s="43">
        <f>VLOOKUP(B457,RPT_PHU_CAP_TN!$B$5:$G$1000,6,FALSE)</f>
        <v>0</v>
      </c>
      <c r="H457" s="43">
        <f>ROUND(MIN((E457+F457+G457)/100,DM_TI_LE!$F$29/10),0)</f>
        <v>115000</v>
      </c>
    </row>
    <row r="458" spans="1:8" ht="12.75" x14ac:dyDescent="0.2">
      <c r="A458" s="49">
        <v>454</v>
      </c>
      <c r="B458" s="50">
        <f>GD_CHUNG!B458</f>
        <v>12660</v>
      </c>
      <c r="C458" s="51" t="str">
        <f>GD_CHUNG!C458</f>
        <v>Bùi Thị Thu</v>
      </c>
      <c r="D458" s="51" t="str">
        <f>GD_CHUNG!D458</f>
        <v>Nhân viên kế toán</v>
      </c>
      <c r="E458" s="32">
        <f>VLOOKUP(B458,RPT_LNS_LUONG_CHE_DO!$B$5:$CC$993,52,FALSE)</f>
        <v>9405000</v>
      </c>
      <c r="F458" s="32">
        <f>VLOOKUP(B458,RPT_LNS_LUONG_CHE_DO!$B$5:$CC$993,78,FALSE)</f>
        <v>0</v>
      </c>
      <c r="G458" s="43">
        <f>VLOOKUP(B458,RPT_PHU_CAP_TN!$B$5:$G$1000,6,FALSE)</f>
        <v>0</v>
      </c>
      <c r="H458" s="43">
        <f>ROUND(MIN((E458+F458+G458)/100,DM_TI_LE!$F$29/10),0)</f>
        <v>94050</v>
      </c>
    </row>
    <row r="459" spans="1:8" ht="12.75" x14ac:dyDescent="0.2">
      <c r="A459" s="49">
        <v>455</v>
      </c>
      <c r="B459" s="50">
        <f>GD_CHUNG!B459</f>
        <v>10794</v>
      </c>
      <c r="C459" s="51" t="str">
        <f>GD_CHUNG!C459</f>
        <v>Nguyễn Thị Kim Huệ</v>
      </c>
      <c r="D459" s="51" t="str">
        <f>GD_CHUNG!D459</f>
        <v>NV Thủ Quỹ</v>
      </c>
      <c r="E459" s="32">
        <f>VLOOKUP(B459,RPT_LNS_LUONG_CHE_DO!$B$5:$CC$993,52,FALSE)</f>
        <v>9585000</v>
      </c>
      <c r="F459" s="32">
        <f>VLOOKUP(B459,RPT_LNS_LUONG_CHE_DO!$B$5:$CC$993,78,FALSE)</f>
        <v>0</v>
      </c>
      <c r="G459" s="43">
        <f>VLOOKUP(B459,RPT_PHU_CAP_TN!$B$5:$G$1000,6,FALSE)</f>
        <v>0</v>
      </c>
      <c r="H459" s="43">
        <f>ROUND(MIN((E459+F459+G459)/100,DM_TI_LE!$F$29/10),0)</f>
        <v>95850</v>
      </c>
    </row>
    <row r="460" spans="1:8" ht="12.75" x14ac:dyDescent="0.2">
      <c r="A460" s="49">
        <v>456</v>
      </c>
      <c r="B460" s="50">
        <f>GD_CHUNG!B460</f>
        <v>10788</v>
      </c>
      <c r="C460" s="51" t="str">
        <f>GD_CHUNG!C460</f>
        <v>Phạm Thị Thu Hiền</v>
      </c>
      <c r="D460" s="51" t="str">
        <f>GD_CHUNG!D460</f>
        <v>Chuyên viên TCKT</v>
      </c>
      <c r="E460" s="32">
        <f>VLOOKUP(B460,RPT_LNS_LUONG_CHE_DO!$B$5:$CC$993,52,FALSE)</f>
        <v>13140000</v>
      </c>
      <c r="F460" s="32">
        <f>VLOOKUP(B460,RPT_LNS_LUONG_CHE_DO!$B$5:$CC$993,78,FALSE)</f>
        <v>0</v>
      </c>
      <c r="G460" s="43">
        <f>VLOOKUP(B460,RPT_PHU_CAP_TN!$B$5:$G$1000,6,FALSE)</f>
        <v>0</v>
      </c>
      <c r="H460" s="43">
        <f>ROUND(MIN((E460+F460+G460)/100,DM_TI_LE!$F$29/10),0)</f>
        <v>115000</v>
      </c>
    </row>
    <row r="461" spans="1:8" ht="12.75" x14ac:dyDescent="0.2">
      <c r="A461" s="49">
        <v>457</v>
      </c>
      <c r="B461" s="50">
        <f>GD_CHUNG!B461</f>
        <v>10789</v>
      </c>
      <c r="C461" s="51" t="str">
        <f>GD_CHUNG!C461</f>
        <v>Hoàng Thị Trang Nhung</v>
      </c>
      <c r="D461" s="51" t="str">
        <f>GD_CHUNG!D461</f>
        <v>Chuyên viên TCKT</v>
      </c>
      <c r="E461" s="32">
        <f>VLOOKUP(B461,RPT_LNS_LUONG_CHE_DO!$B$5:$CC$993,52,FALSE)</f>
        <v>5941565.2173913047</v>
      </c>
      <c r="F461" s="32">
        <f>VLOOKUP(B461,RPT_LNS_LUONG_CHE_DO!$B$5:$CC$993,78,FALSE)</f>
        <v>0</v>
      </c>
      <c r="G461" s="43">
        <f>VLOOKUP(B461,RPT_PHU_CAP_TN!$B$5:$G$1000,6,FALSE)</f>
        <v>0</v>
      </c>
      <c r="H461" s="43">
        <f>ROUND(MIN((E461+F461+G461)/100,DM_TI_LE!$F$29/10),0)</f>
        <v>59416</v>
      </c>
    </row>
    <row r="462" spans="1:8" ht="12.75" x14ac:dyDescent="0.2">
      <c r="A462" s="49">
        <v>458</v>
      </c>
      <c r="B462" s="50">
        <f>GD_CHUNG!B462</f>
        <v>10790</v>
      </c>
      <c r="C462" s="51" t="str">
        <f>GD_CHUNG!C462</f>
        <v>Đào Thị Chín</v>
      </c>
      <c r="D462" s="51" t="str">
        <f>GD_CHUNG!D462</f>
        <v>Chuyên viên TCKT</v>
      </c>
      <c r="E462" s="32">
        <f>VLOOKUP(B462,RPT_LNS_LUONG_CHE_DO!$B$5:$CC$993,52,FALSE)</f>
        <v>13140000</v>
      </c>
      <c r="F462" s="32">
        <f>VLOOKUP(B462,RPT_LNS_LUONG_CHE_DO!$B$5:$CC$993,78,FALSE)</f>
        <v>0</v>
      </c>
      <c r="G462" s="43">
        <f>VLOOKUP(B462,RPT_PHU_CAP_TN!$B$5:$G$1000,6,FALSE)</f>
        <v>0</v>
      </c>
      <c r="H462" s="43">
        <f>ROUND(MIN((E462+F462+G462)/100,DM_TI_LE!$F$29/10),0)</f>
        <v>115000</v>
      </c>
    </row>
    <row r="463" spans="1:8" ht="12.75" x14ac:dyDescent="0.2">
      <c r="A463" s="49">
        <v>459</v>
      </c>
      <c r="B463" s="50">
        <f>GD_CHUNG!B463</f>
        <v>10791</v>
      </c>
      <c r="C463" s="51" t="str">
        <f>GD_CHUNG!C463</f>
        <v>Trần Thu Trang</v>
      </c>
      <c r="D463" s="51" t="str">
        <f>GD_CHUNG!D463</f>
        <v>Chuyên viên TCKT</v>
      </c>
      <c r="E463" s="32">
        <f>VLOOKUP(B463,RPT_LNS_LUONG_CHE_DO!$B$5:$CC$993,52,FALSE)</f>
        <v>11115000</v>
      </c>
      <c r="F463" s="32">
        <f>VLOOKUP(B463,RPT_LNS_LUONG_CHE_DO!$B$5:$CC$993,78,FALSE)</f>
        <v>0</v>
      </c>
      <c r="G463" s="43">
        <f>VLOOKUP(B463,RPT_PHU_CAP_TN!$B$5:$G$1000,6,FALSE)</f>
        <v>0</v>
      </c>
      <c r="H463" s="43">
        <f>ROUND(MIN((E463+F463+G463)/100,DM_TI_LE!$F$29/10),0)</f>
        <v>111150</v>
      </c>
    </row>
    <row r="464" spans="1:8" ht="12.75" x14ac:dyDescent="0.2">
      <c r="A464" s="49">
        <v>460</v>
      </c>
      <c r="B464" s="50">
        <f>GD_CHUNG!B464</f>
        <v>11147</v>
      </c>
      <c r="C464" s="51" t="str">
        <f>GD_CHUNG!C464</f>
        <v>Vũ Chí Kiên</v>
      </c>
      <c r="D464" s="51" t="str">
        <f>GD_CHUNG!D464</f>
        <v>Chuyên viên TCKT</v>
      </c>
      <c r="E464" s="32">
        <f>VLOOKUP(B464,RPT_LNS_LUONG_CHE_DO!$B$5:$CC$993,52,FALSE)</f>
        <v>23355000</v>
      </c>
      <c r="F464" s="32">
        <f>VLOOKUP(B464,RPT_LNS_LUONG_CHE_DO!$B$5:$CC$993,78,FALSE)</f>
        <v>0</v>
      </c>
      <c r="G464" s="43">
        <f>VLOOKUP(B464,RPT_PHU_CAP_TN!$B$5:$G$1000,6,FALSE)</f>
        <v>0</v>
      </c>
      <c r="H464" s="43">
        <f>ROUND(MIN((E464+F464+G464)/100,DM_TI_LE!$F$29/10),0)</f>
        <v>115000</v>
      </c>
    </row>
    <row r="465" spans="1:8" ht="12.75" x14ac:dyDescent="0.2">
      <c r="A465" s="49">
        <v>461</v>
      </c>
      <c r="B465" s="50">
        <f>GD_CHUNG!B465</f>
        <v>10563</v>
      </c>
      <c r="C465" s="51" t="str">
        <f>GD_CHUNG!C465</f>
        <v>Lưu Xuân Cường</v>
      </c>
      <c r="D465" s="51" t="str">
        <f>GD_CHUNG!D465</f>
        <v>Trưởng phòng</v>
      </c>
      <c r="E465" s="32">
        <f>VLOOKUP(B465,RPT_LNS_LUONG_CHE_DO!$B$5:$CC$993,52,FALSE)</f>
        <v>28485000</v>
      </c>
      <c r="F465" s="32">
        <f>VLOOKUP(B465,RPT_LNS_LUONG_CHE_DO!$B$5:$CC$993,78,FALSE)</f>
        <v>0</v>
      </c>
      <c r="G465" s="43">
        <f>VLOOKUP(B465,RPT_PHU_CAP_TN!$B$5:$G$1000,6,FALSE)</f>
        <v>0</v>
      </c>
      <c r="H465" s="43">
        <f>ROUND(MIN((E465+F465+G465)/100,DM_TI_LE!$F$29/10),0)</f>
        <v>115000</v>
      </c>
    </row>
    <row r="466" spans="1:8" ht="12.75" x14ac:dyDescent="0.2">
      <c r="A466" s="49">
        <v>462</v>
      </c>
      <c r="B466" s="50">
        <f>GD_CHUNG!B466</f>
        <v>10556</v>
      </c>
      <c r="C466" s="51" t="str">
        <f>GD_CHUNG!C466</f>
        <v>Nguyễn Thị Thuỳ Linh</v>
      </c>
      <c r="D466" s="51" t="str">
        <f>GD_CHUNG!D466</f>
        <v>Phó Trưởng Phòng</v>
      </c>
      <c r="E466" s="32">
        <f>VLOOKUP(B466,RPT_LNS_LUONG_CHE_DO!$B$5:$CC$993,52,FALSE)</f>
        <v>23355000</v>
      </c>
      <c r="F466" s="32">
        <f>VLOOKUP(B466,RPT_LNS_LUONG_CHE_DO!$B$5:$CC$993,78,FALSE)</f>
        <v>0</v>
      </c>
      <c r="G466" s="43">
        <f>VLOOKUP(B466,RPT_PHU_CAP_TN!$B$5:$G$1000,6,FALSE)</f>
        <v>0</v>
      </c>
      <c r="H466" s="43">
        <f>ROUND(MIN((E466+F466+G466)/100,DM_TI_LE!$F$29/10),0)</f>
        <v>115000</v>
      </c>
    </row>
    <row r="467" spans="1:8" ht="12.75" x14ac:dyDescent="0.2">
      <c r="A467" s="49">
        <v>463</v>
      </c>
      <c r="B467" s="50">
        <f>GD_CHUNG!B467</f>
        <v>10797</v>
      </c>
      <c r="C467" s="51" t="str">
        <f>GD_CHUNG!C467</f>
        <v>Nguyễn Hữu Hạ</v>
      </c>
      <c r="D467" s="51" t="str">
        <f>GD_CHUNG!D467</f>
        <v>CV Đảng Đoàn - Thi đua</v>
      </c>
      <c r="E467" s="32">
        <f>VLOOKUP(B467,RPT_LNS_LUONG_CHE_DO!$B$5:$CC$993,52,FALSE)</f>
        <v>12510000</v>
      </c>
      <c r="F467" s="32">
        <f>VLOOKUP(B467,RPT_LNS_LUONG_CHE_DO!$B$5:$CC$993,78,FALSE)</f>
        <v>0</v>
      </c>
      <c r="G467" s="43">
        <f>VLOOKUP(B467,RPT_PHU_CAP_TN!$B$5:$G$1000,6,FALSE)</f>
        <v>0</v>
      </c>
      <c r="H467" s="43">
        <f>ROUND(MIN((E467+F467+G467)/100,DM_TI_LE!$F$29/10),0)</f>
        <v>115000</v>
      </c>
    </row>
    <row r="468" spans="1:8" ht="12.75" x14ac:dyDescent="0.2">
      <c r="A468" s="49">
        <v>464</v>
      </c>
      <c r="B468" s="50">
        <f>GD_CHUNG!B468</f>
        <v>10803</v>
      </c>
      <c r="C468" s="51" t="str">
        <f>GD_CHUNG!C468</f>
        <v>Hà Duyên Lâm</v>
      </c>
      <c r="D468" s="51" t="str">
        <f>GD_CHUNG!D468</f>
        <v>Lái xe CT</v>
      </c>
      <c r="E468" s="32">
        <f>VLOOKUP(B468,RPT_LNS_LUONG_CHE_DO!$B$5:$CC$993,52,FALSE)</f>
        <v>10215000</v>
      </c>
      <c r="F468" s="32">
        <f>VLOOKUP(B468,RPT_LNS_LUONG_CHE_DO!$B$5:$CC$993,78,FALSE)</f>
        <v>0</v>
      </c>
      <c r="G468" s="43">
        <f>VLOOKUP(B468,RPT_PHU_CAP_TN!$B$5:$G$1000,6,FALSE)</f>
        <v>0</v>
      </c>
      <c r="H468" s="43">
        <f>ROUND(MIN((E468+F468+G468)/100,DM_TI_LE!$F$29/10),0)</f>
        <v>102150</v>
      </c>
    </row>
    <row r="469" spans="1:8" ht="12.75" x14ac:dyDescent="0.2">
      <c r="A469" s="49">
        <v>465</v>
      </c>
      <c r="B469" s="50">
        <f>GD_CHUNG!B469</f>
        <v>10800</v>
      </c>
      <c r="C469" s="51" t="str">
        <f>GD_CHUNG!C469</f>
        <v>Hoàng Thùy Lan</v>
      </c>
      <c r="D469" s="51" t="str">
        <f>GD_CHUNG!D469</f>
        <v>NV đào tạo huấn luyện</v>
      </c>
      <c r="E469" s="32">
        <f>VLOOKUP(B469,RPT_LNS_LUONG_CHE_DO!$B$5:$CC$993,52,FALSE)</f>
        <v>9585000</v>
      </c>
      <c r="F469" s="32">
        <f>VLOOKUP(B469,RPT_LNS_LUONG_CHE_DO!$B$5:$CC$993,78,FALSE)</f>
        <v>0</v>
      </c>
      <c r="G469" s="43">
        <f>VLOOKUP(B469,RPT_PHU_CAP_TN!$B$5:$G$1000,6,FALSE)</f>
        <v>0</v>
      </c>
      <c r="H469" s="43">
        <f>ROUND(MIN((E469+F469+G469)/100,DM_TI_LE!$F$29/10),0)</f>
        <v>95850</v>
      </c>
    </row>
    <row r="470" spans="1:8" ht="12.75" x14ac:dyDescent="0.2">
      <c r="A470" s="49">
        <v>466</v>
      </c>
      <c r="B470" s="50">
        <f>GD_CHUNG!B470</f>
        <v>10801</v>
      </c>
      <c r="C470" s="51" t="str">
        <f>GD_CHUNG!C470</f>
        <v>Diệu Linh</v>
      </c>
      <c r="D470" s="51" t="str">
        <f>GD_CHUNG!D470</f>
        <v>NV đào tạo huấn luyện</v>
      </c>
      <c r="E470" s="32">
        <f>VLOOKUP(B470,RPT_LNS_LUONG_CHE_DO!$B$5:$CC$993,52,FALSE)</f>
        <v>11700000</v>
      </c>
      <c r="F470" s="32">
        <f>VLOOKUP(B470,RPT_LNS_LUONG_CHE_DO!$B$5:$CC$993,78,FALSE)</f>
        <v>0</v>
      </c>
      <c r="G470" s="43">
        <f>VLOOKUP(B470,RPT_PHU_CAP_TN!$B$5:$G$1000,6,FALSE)</f>
        <v>0</v>
      </c>
      <c r="H470" s="43">
        <f>ROUND(MIN((E470+F470+G470)/100,DM_TI_LE!$F$29/10),0)</f>
        <v>115000</v>
      </c>
    </row>
    <row r="471" spans="1:8" ht="12.75" x14ac:dyDescent="0.2">
      <c r="A471" s="49">
        <v>467</v>
      </c>
      <c r="B471" s="50">
        <f>GD_CHUNG!B471</f>
        <v>10802</v>
      </c>
      <c r="C471" s="51" t="str">
        <f>GD_CHUNG!C471</f>
        <v>Hà Phương Thảo</v>
      </c>
      <c r="D471" s="51" t="str">
        <f>GD_CHUNG!D471</f>
        <v>NV hành chính</v>
      </c>
      <c r="E471" s="32">
        <f>VLOOKUP(B471,RPT_LNS_LUONG_CHE_DO!$B$5:$CC$993,52,FALSE)</f>
        <v>9900000</v>
      </c>
      <c r="F471" s="32">
        <f>VLOOKUP(B471,RPT_LNS_LUONG_CHE_DO!$B$5:$CC$993,78,FALSE)</f>
        <v>0</v>
      </c>
      <c r="G471" s="43">
        <f>VLOOKUP(B471,RPT_PHU_CAP_TN!$B$5:$G$1000,6,FALSE)</f>
        <v>0</v>
      </c>
      <c r="H471" s="43">
        <f>ROUND(MIN((E471+F471+G471)/100,DM_TI_LE!$F$29/10),0)</f>
        <v>99000</v>
      </c>
    </row>
    <row r="472" spans="1:8" ht="12.75" x14ac:dyDescent="0.2">
      <c r="A472" s="49">
        <v>468</v>
      </c>
      <c r="B472" s="50">
        <f>GD_CHUNG!B472</f>
        <v>10805</v>
      </c>
      <c r="C472" s="51" t="str">
        <f>GD_CHUNG!C472</f>
        <v>Trịnh Thị Thu Hằng</v>
      </c>
      <c r="D472" s="51" t="str">
        <f>GD_CHUNG!D472</f>
        <v>NV Hành chính - VT</v>
      </c>
      <c r="E472" s="32">
        <f>VLOOKUP(B472,RPT_LNS_LUONG_CHE_DO!$B$5:$CC$993,52,FALSE)</f>
        <v>8100000</v>
      </c>
      <c r="F472" s="32">
        <f>VLOOKUP(B472,RPT_LNS_LUONG_CHE_DO!$B$5:$CC$993,78,FALSE)</f>
        <v>0</v>
      </c>
      <c r="G472" s="43">
        <f>VLOOKUP(B472,RPT_PHU_CAP_TN!$B$5:$G$1000,6,FALSE)</f>
        <v>0</v>
      </c>
      <c r="H472" s="43">
        <f>ROUND(MIN((E472+F472+G472)/100,DM_TI_LE!$F$29/10),0)</f>
        <v>81000</v>
      </c>
    </row>
    <row r="473" spans="1:8" ht="12.75" x14ac:dyDescent="0.2">
      <c r="A473" s="49">
        <v>469</v>
      </c>
      <c r="B473" s="50">
        <f>GD_CHUNG!B473</f>
        <v>10566</v>
      </c>
      <c r="C473" s="51" t="str">
        <f>GD_CHUNG!C473</f>
        <v>Nguyễn Thị Ngọc</v>
      </c>
      <c r="D473" s="51" t="str">
        <f>GD_CHUNG!D473</f>
        <v>NV Kế hoạch - Quản lý chất lượng</v>
      </c>
      <c r="E473" s="32">
        <f>VLOOKUP(B473,RPT_LNS_LUONG_CHE_DO!$B$5:$CC$993,52,FALSE)</f>
        <v>11700000</v>
      </c>
      <c r="F473" s="32">
        <f>VLOOKUP(B473,RPT_LNS_LUONG_CHE_DO!$B$5:$CC$993,78,FALSE)</f>
        <v>0</v>
      </c>
      <c r="G473" s="43">
        <f>VLOOKUP(B473,RPT_PHU_CAP_TN!$B$5:$G$1000,6,FALSE)</f>
        <v>0</v>
      </c>
      <c r="H473" s="43">
        <f>ROUND(MIN((E473+F473+G473)/100,DM_TI_LE!$F$29/10),0)</f>
        <v>115000</v>
      </c>
    </row>
    <row r="474" spans="1:8" ht="12.75" x14ac:dyDescent="0.2">
      <c r="A474" s="49">
        <v>470</v>
      </c>
      <c r="B474" s="50">
        <f>GD_CHUNG!B474</f>
        <v>10804</v>
      </c>
      <c r="C474" s="51" t="str">
        <f>GD_CHUNG!C474</f>
        <v>Vũ Thị Hoà</v>
      </c>
      <c r="D474" s="51" t="str">
        <f>GD_CHUNG!D474</f>
        <v>NV Lao động tiền lương</v>
      </c>
      <c r="E474" s="32">
        <f>VLOOKUP(B474,RPT_LNS_LUONG_CHE_DO!$B$5:$CC$993,52,FALSE)</f>
        <v>12419999.999999998</v>
      </c>
      <c r="F474" s="32">
        <f>VLOOKUP(B474,RPT_LNS_LUONG_CHE_DO!$B$5:$CC$993,78,FALSE)</f>
        <v>0</v>
      </c>
      <c r="G474" s="43">
        <f>VLOOKUP(B474,RPT_PHU_CAP_TN!$B$5:$G$1000,6,FALSE)</f>
        <v>0</v>
      </c>
      <c r="H474" s="43">
        <f>ROUND(MIN((E474+F474+G474)/100,DM_TI_LE!$F$29/10),0)</f>
        <v>115000</v>
      </c>
    </row>
    <row r="475" spans="1:8" ht="12.75" x14ac:dyDescent="0.2">
      <c r="A475" s="49">
        <v>471</v>
      </c>
      <c r="B475" s="50">
        <f>GD_CHUNG!B475</f>
        <v>11117</v>
      </c>
      <c r="C475" s="51" t="str">
        <f>GD_CHUNG!C475</f>
        <v>Nguyễn Hương Giang</v>
      </c>
      <c r="D475" s="51" t="str">
        <f>GD_CHUNG!D475</f>
        <v>NV PVHK</v>
      </c>
      <c r="E475" s="32">
        <f>VLOOKUP(B475,RPT_LNS_LUONG_CHE_DO!$B$5:$CC$993,52,FALSE)</f>
        <v>9900000</v>
      </c>
      <c r="F475" s="32">
        <f>VLOOKUP(B475,RPT_LNS_LUONG_CHE_DO!$B$5:$CC$993,78,FALSE)</f>
        <v>0</v>
      </c>
      <c r="G475" s="43">
        <f>VLOOKUP(B475,RPT_PHU_CAP_TN!$B$5:$G$1000,6,FALSE)</f>
        <v>0</v>
      </c>
      <c r="H475" s="43">
        <f>ROUND(MIN((E475+F475+G475)/100,DM_TI_LE!$F$29/10),0)</f>
        <v>99000</v>
      </c>
    </row>
    <row r="476" spans="1:8" ht="12.75" x14ac:dyDescent="0.2">
      <c r="A476" s="49">
        <v>472</v>
      </c>
      <c r="B476" s="50">
        <f>GD_CHUNG!B476</f>
        <v>10735</v>
      </c>
      <c r="C476" s="51" t="str">
        <f>GD_CHUNG!C476</f>
        <v>Nguyễn Thị Phương Lan</v>
      </c>
      <c r="D476" s="51" t="str">
        <f>GD_CHUNG!D476</f>
        <v>NV Thống kê - Tổng hợp</v>
      </c>
      <c r="E476" s="32">
        <f>VLOOKUP(B476,RPT_LNS_LUONG_CHE_DO!$B$5:$CC$993,52,FALSE)</f>
        <v>9900000</v>
      </c>
      <c r="F476" s="32">
        <f>VLOOKUP(B476,RPT_LNS_LUONG_CHE_DO!$B$5:$CC$993,78,FALSE)</f>
        <v>0</v>
      </c>
      <c r="G476" s="43">
        <f>VLOOKUP(B476,RPT_PHU_CAP_TN!$B$5:$G$1000,6,FALSE)</f>
        <v>0</v>
      </c>
      <c r="H476" s="43">
        <f>ROUND(MIN((E476+F476+G476)/100,DM_TI_LE!$F$29/10),0)</f>
        <v>99000</v>
      </c>
    </row>
    <row r="477" spans="1:8" ht="12.75" x14ac:dyDescent="0.2">
      <c r="A477" s="49">
        <v>473</v>
      </c>
      <c r="B477" s="50">
        <f>GD_CHUNG!B477</f>
        <v>10562</v>
      </c>
      <c r="C477" s="51" t="str">
        <f>GD_CHUNG!C477</f>
        <v>Phạm Thị Thịnh</v>
      </c>
      <c r="D477" s="51" t="str">
        <f>GD_CHUNG!D477</f>
        <v>NV Hành chính - VT</v>
      </c>
      <c r="E477" s="32">
        <f>VLOOKUP(B477,RPT_LNS_LUONG_CHE_DO!$B$5:$CC$993,52,FALSE)</f>
        <v>8550000</v>
      </c>
      <c r="F477" s="32">
        <f>VLOOKUP(B477,RPT_LNS_LUONG_CHE_DO!$B$5:$CC$993,78,FALSE)</f>
        <v>0</v>
      </c>
      <c r="G477" s="43">
        <f>VLOOKUP(B477,RPT_PHU_CAP_TN!$B$5:$G$1000,6,FALSE)</f>
        <v>0</v>
      </c>
      <c r="H477" s="43">
        <f>ROUND(MIN((E477+F477+G477)/100,DM_TI_LE!$F$29/10),0)</f>
        <v>85500</v>
      </c>
    </row>
    <row r="478" spans="1:8" ht="12.75" x14ac:dyDescent="0.2">
      <c r="A478" s="49">
        <v>474</v>
      </c>
      <c r="B478" s="50">
        <f>GD_CHUNG!B478</f>
        <v>10637</v>
      </c>
      <c r="C478" s="51" t="str">
        <f>GD_CHUNG!C478</f>
        <v>Trần Đình Cát</v>
      </c>
      <c r="D478" s="51" t="str">
        <f>GD_CHUNG!D478</f>
        <v>NV trông giữ hành lý</v>
      </c>
      <c r="E478" s="32">
        <f>VLOOKUP(B478,RPT_LNS_LUONG_CHE_DO!$B$5:$CC$993,52,FALSE)</f>
        <v>0</v>
      </c>
      <c r="F478" s="32">
        <f>VLOOKUP(B478,RPT_LNS_LUONG_CHE_DO!$B$5:$CC$993,78,FALSE)</f>
        <v>0</v>
      </c>
      <c r="G478" s="43">
        <f>VLOOKUP(B478,RPT_PHU_CAP_TN!$B$5:$G$1000,6,FALSE)</f>
        <v>0</v>
      </c>
      <c r="H478" s="43">
        <f>ROUND(MIN((E478+F478+G478)/100,DM_TI_LE!$F$29/10),0)</f>
        <v>0</v>
      </c>
    </row>
    <row r="479" spans="1:8" ht="12.75" x14ac:dyDescent="0.2">
      <c r="A479" s="49">
        <v>475</v>
      </c>
      <c r="B479" s="50">
        <f>GD_CHUNG!B479</f>
        <v>10799</v>
      </c>
      <c r="C479" s="51" t="str">
        <f>GD_CHUNG!C479</f>
        <v>Phương Lan</v>
      </c>
      <c r="D479" s="51" t="str">
        <f>GD_CHUNG!D479</f>
        <v>Chuyên viên lao động tiền lương</v>
      </c>
      <c r="E479" s="32">
        <f>VLOOKUP(B479,RPT_LNS_LUONG_CHE_DO!$B$5:$CC$993,52,FALSE)</f>
        <v>14647499.99999998</v>
      </c>
      <c r="F479" s="32">
        <f>VLOOKUP(B479,RPT_LNS_LUONG_CHE_DO!$B$5:$CC$993,78,FALSE)</f>
        <v>0</v>
      </c>
      <c r="G479" s="43">
        <f>VLOOKUP(B479,RPT_PHU_CAP_TN!$B$5:$G$1000,6,FALSE)</f>
        <v>0</v>
      </c>
      <c r="H479" s="43">
        <f>ROUND(MIN((E479+F479+G479)/100,DM_TI_LE!$F$29/10),0)</f>
        <v>115000</v>
      </c>
    </row>
    <row r="480" spans="1:8" ht="12.75" x14ac:dyDescent="0.2">
      <c r="A480" s="49">
        <v>476</v>
      </c>
      <c r="B480" s="50">
        <f>GD_CHUNG!B480</f>
        <v>11108</v>
      </c>
      <c r="C480" s="51" t="str">
        <f>GD_CHUNG!C480</f>
        <v>Phạm Thùy Dung</v>
      </c>
      <c r="D480" s="51" t="str">
        <f>GD_CHUNG!D480</f>
        <v>Nhân viên phục vụ hành khách</v>
      </c>
      <c r="E480" s="32">
        <f>VLOOKUP(B480,RPT_LNS_LUONG_CHE_DO!$B$5:$CC$993,52,FALSE)</f>
        <v>0</v>
      </c>
      <c r="F480" s="32">
        <f>VLOOKUP(B480,RPT_LNS_LUONG_CHE_DO!$B$5:$CC$993,78,FALSE)</f>
        <v>0</v>
      </c>
      <c r="G480" s="43">
        <f>VLOOKUP(B480,RPT_PHU_CAP_TN!$B$5:$G$1000,6,FALSE)</f>
        <v>0</v>
      </c>
      <c r="H480" s="43">
        <f>ROUND(MIN((E480+F480+G480)/100,DM_TI_LE!$F$29/10),0)</f>
        <v>0</v>
      </c>
    </row>
    <row r="481" spans="1:8" ht="12.75" x14ac:dyDescent="0.2">
      <c r="A481" s="49">
        <v>477</v>
      </c>
      <c r="B481" s="50">
        <f>GD_CHUNG!B481</f>
        <v>13777</v>
      </c>
      <c r="C481" s="51" t="str">
        <f>GD_CHUNG!C481</f>
        <v>Nguyễn Đức Huy</v>
      </c>
      <c r="D481" s="51" t="str">
        <f>GD_CHUNG!D481</f>
        <v>Nhân viên cân bằng trọng tải nhóm 2</v>
      </c>
      <c r="E481" s="32">
        <f>VLOOKUP(B481,RPT_LNS_LUONG_CHE_DO!$B$481:$CC$993,52,FALSE)</f>
        <v>240000</v>
      </c>
      <c r="F481" s="32">
        <f>VLOOKUP(B481,RPT_LNS_LUONG_CHE_DO!$B$5:$CC$993,78,FALSE)</f>
        <v>0</v>
      </c>
      <c r="G481" s="43">
        <f>VLOOKUP(B481,RPT_PHU_CAP_TN!$B$5:$G$1000,6,FALSE)</f>
        <v>0</v>
      </c>
      <c r="H481" s="43">
        <f>ROUND(MIN((E481+F481+G481)/100,DM_TI_LE!$F$29/10),0)</f>
        <v>2400</v>
      </c>
    </row>
    <row r="482" spans="1:8" ht="12.75" x14ac:dyDescent="0.2">
      <c r="A482" s="49">
        <v>478</v>
      </c>
      <c r="B482" s="50">
        <f>GD_CHUNG!B482</f>
        <v>13783</v>
      </c>
      <c r="C482" s="51" t="str">
        <f>GD_CHUNG!C482</f>
        <v>Trần Đăng Khoa</v>
      </c>
      <c r="D482" s="51" t="str">
        <f>GD_CHUNG!D482</f>
        <v>Nhân viên cân bằng trọng tải nhóm 2</v>
      </c>
      <c r="E482" s="32">
        <f>VLOOKUP(B482,RPT_LNS_LUONG_CHE_DO!$B$481:$CC$993,52,FALSE)</f>
        <v>240000</v>
      </c>
      <c r="F482" s="32">
        <f>VLOOKUP(B482,RPT_LNS_LUONG_CHE_DO!$B$5:$CC$993,78,FALSE)</f>
        <v>0</v>
      </c>
      <c r="G482" s="43">
        <f>VLOOKUP(B482,RPT_PHU_CAP_TN!$B$5:$G$1000,6,FALSE)</f>
        <v>0</v>
      </c>
      <c r="H482" s="43">
        <f>ROUND(MIN((E482+F482+G482)/100,DM_TI_LE!$F$29/10),0)</f>
        <v>2400</v>
      </c>
    </row>
    <row r="483" spans="1:8" ht="12.75" x14ac:dyDescent="0.2">
      <c r="A483" s="49">
        <v>479</v>
      </c>
      <c r="B483" s="50">
        <f>GD_CHUNG!B483</f>
        <v>13785</v>
      </c>
      <c r="C483" s="51" t="str">
        <f>GD_CHUNG!C483</f>
        <v>Nguyễn Thị Nam Phương</v>
      </c>
      <c r="D483" s="51" t="str">
        <f>GD_CHUNG!D483</f>
        <v>Nhân viên cân bằng trọng tải nhóm 2</v>
      </c>
      <c r="E483" s="32">
        <f>VLOOKUP(B483,RPT_LNS_LUONG_CHE_DO!$B$481:$CC$993,52,FALSE)</f>
        <v>240000</v>
      </c>
      <c r="F483" s="32">
        <f>VLOOKUP(B483,RPT_LNS_LUONG_CHE_DO!$B$5:$CC$993,78,FALSE)</f>
        <v>0</v>
      </c>
      <c r="G483" s="43">
        <f>VLOOKUP(B483,RPT_PHU_CAP_TN!$B$5:$G$1000,6,FALSE)</f>
        <v>0</v>
      </c>
      <c r="H483" s="43">
        <f>ROUND(MIN((E483+F483+G483)/100,DM_TI_LE!$F$29/10),0)</f>
        <v>2400</v>
      </c>
    </row>
    <row r="484" spans="1:8" ht="12.75" x14ac:dyDescent="0.2">
      <c r="A484" s="49">
        <v>480</v>
      </c>
      <c r="B484" s="50">
        <f>GD_CHUNG!B484</f>
        <v>13786</v>
      </c>
      <c r="C484" s="51" t="str">
        <f>GD_CHUNG!C484</f>
        <v>Đinh Đức Nam</v>
      </c>
      <c r="D484" s="51" t="str">
        <f>GD_CHUNG!D484</f>
        <v>Nhân viên cân bằng trọng tải nhóm 2</v>
      </c>
      <c r="E484" s="32">
        <f>VLOOKUP(B484,RPT_LNS_LUONG_CHE_DO!$B$481:$CC$993,52,FALSE)</f>
        <v>240000</v>
      </c>
      <c r="F484" s="32">
        <f>VLOOKUP(B484,RPT_LNS_LUONG_CHE_DO!$B$5:$CC$993,78,FALSE)</f>
        <v>0</v>
      </c>
      <c r="G484" s="43">
        <f>VLOOKUP(B484,RPT_PHU_CAP_TN!$B$5:$G$1000,6,FALSE)</f>
        <v>0</v>
      </c>
      <c r="H484" s="43">
        <f>ROUND(MIN((E484+F484+G484)/100,DM_TI_LE!$F$29/10),0)</f>
        <v>2400</v>
      </c>
    </row>
    <row r="485" spans="1:8" ht="12.75" x14ac:dyDescent="0.2">
      <c r="A485" s="49">
        <v>481</v>
      </c>
      <c r="B485" s="50">
        <f>GD_CHUNG!B485</f>
        <v>13787</v>
      </c>
      <c r="C485" s="51" t="str">
        <f>GD_CHUNG!C485</f>
        <v>Nguyễn Thái Sơn</v>
      </c>
      <c r="D485" s="51" t="str">
        <f>GD_CHUNG!D485</f>
        <v>Nhân viên cân bằng trọng tải nhóm 2</v>
      </c>
      <c r="E485" s="32">
        <f>VLOOKUP(B485,RPT_LNS_LUONG_CHE_DO!$B$481:$CC$993,52,FALSE)</f>
        <v>240000</v>
      </c>
      <c r="F485" s="32">
        <f>VLOOKUP(B485,RPT_LNS_LUONG_CHE_DO!$B$5:$CC$993,78,FALSE)</f>
        <v>0</v>
      </c>
      <c r="G485" s="43">
        <f>VLOOKUP(B485,RPT_PHU_CAP_TN!$B$5:$G$1000,6,FALSE)</f>
        <v>0</v>
      </c>
      <c r="H485" s="43">
        <f>ROUND(MIN((E485+F485+G485)/100,DM_TI_LE!$F$29/10),0)</f>
        <v>2400</v>
      </c>
    </row>
    <row r="486" spans="1:8" ht="12.75" x14ac:dyDescent="0.2">
      <c r="A486" s="49">
        <v>482</v>
      </c>
      <c r="B486" s="50">
        <f>GD_CHUNG!B486</f>
        <v>13788</v>
      </c>
      <c r="C486" s="51" t="str">
        <f>GD_CHUNG!C486</f>
        <v>Nguyễn Thành Luân</v>
      </c>
      <c r="D486" s="51" t="str">
        <f>GD_CHUNG!D486</f>
        <v>Nhân viên cân bằng trọng tải nhóm 2</v>
      </c>
      <c r="E486" s="32">
        <f>VLOOKUP(B486,RPT_LNS_LUONG_CHE_DO!$B$481:$CC$993,52,FALSE)</f>
        <v>240000</v>
      </c>
      <c r="F486" s="32">
        <f>VLOOKUP(B486,RPT_LNS_LUONG_CHE_DO!$B$5:$CC$993,78,FALSE)</f>
        <v>0</v>
      </c>
      <c r="G486" s="43">
        <f>VLOOKUP(B486,RPT_PHU_CAP_TN!$B$5:$G$1000,6,FALSE)</f>
        <v>0</v>
      </c>
      <c r="H486" s="43">
        <f>ROUND(MIN((E486+F486+G486)/100,DM_TI_LE!$F$29/10),0)</f>
        <v>2400</v>
      </c>
    </row>
    <row r="487" spans="1:8" ht="12.75" x14ac:dyDescent="0.2">
      <c r="A487" s="49">
        <v>483</v>
      </c>
      <c r="B487" s="50">
        <f>GD_CHUNG!B487</f>
        <v>13789</v>
      </c>
      <c r="C487" s="51" t="str">
        <f>GD_CHUNG!C487</f>
        <v>Nguyễn Mạnh Cường</v>
      </c>
      <c r="D487" s="51" t="str">
        <f>GD_CHUNG!D487</f>
        <v>Nhân viên cân bằng trọng tải nhóm 2</v>
      </c>
      <c r="E487" s="32">
        <f>VLOOKUP(B487,RPT_LNS_LUONG_CHE_DO!$B$481:$CC$993,52,FALSE)</f>
        <v>240000</v>
      </c>
      <c r="F487" s="32">
        <f>VLOOKUP(B487,RPT_LNS_LUONG_CHE_DO!$B$5:$CC$993,78,FALSE)</f>
        <v>0</v>
      </c>
      <c r="G487" s="43">
        <f>VLOOKUP(B487,RPT_PHU_CAP_TN!$B$5:$G$1000,6,FALSE)</f>
        <v>0</v>
      </c>
      <c r="H487" s="43">
        <f>ROUND(MIN((E487+F487+G487)/100,DM_TI_LE!$F$29/10),0)</f>
        <v>2400</v>
      </c>
    </row>
    <row r="488" spans="1:8" ht="12.75" x14ac:dyDescent="0.2">
      <c r="A488" s="49">
        <v>484</v>
      </c>
      <c r="B488" s="50">
        <f>GD_CHUNG!B488</f>
        <v>13790</v>
      </c>
      <c r="C488" s="51" t="str">
        <f>GD_CHUNG!C488</f>
        <v>Trần Đức Hạnh</v>
      </c>
      <c r="D488" s="51" t="str">
        <f>GD_CHUNG!D488</f>
        <v>Nhân viên cân bằng trọng tải nhóm 2</v>
      </c>
      <c r="E488" s="32">
        <f>VLOOKUP(B488,RPT_LNS_LUONG_CHE_DO!$B$481:$CC$993,52,FALSE)</f>
        <v>240000</v>
      </c>
      <c r="F488" s="32">
        <f>VLOOKUP(B488,RPT_LNS_LUONG_CHE_DO!$B$5:$CC$993,78,FALSE)</f>
        <v>0</v>
      </c>
      <c r="G488" s="43">
        <f>VLOOKUP(B488,RPT_PHU_CAP_TN!$B$5:$G$1000,6,FALSE)</f>
        <v>0</v>
      </c>
      <c r="H488" s="43">
        <f>ROUND(MIN((E488+F488+G488)/100,DM_TI_LE!$F$29/10),0)</f>
        <v>2400</v>
      </c>
    </row>
    <row r="489" spans="1:8" ht="12.75" x14ac:dyDescent="0.2">
      <c r="A489" s="49">
        <v>485</v>
      </c>
      <c r="B489" s="50">
        <f>GD_CHUNG!B489</f>
        <v>13791</v>
      </c>
      <c r="C489" s="51" t="str">
        <f>GD_CHUNG!C489</f>
        <v>Nguyễn Danh Huy</v>
      </c>
      <c r="D489" s="51" t="str">
        <f>GD_CHUNG!D489</f>
        <v>Nhân viên cân bằng trọng tải nhóm 2</v>
      </c>
      <c r="E489" s="32">
        <f>VLOOKUP(B489,RPT_LNS_LUONG_CHE_DO!$B$481:$CC$993,52,FALSE)</f>
        <v>240000</v>
      </c>
      <c r="F489" s="32">
        <f>VLOOKUP(B489,RPT_LNS_LUONG_CHE_DO!$B$5:$CC$993,78,FALSE)</f>
        <v>0</v>
      </c>
      <c r="G489" s="43">
        <f>VLOOKUP(B489,RPT_PHU_CAP_TN!$B$5:$G$1000,6,FALSE)</f>
        <v>0</v>
      </c>
      <c r="H489" s="43">
        <f>ROUND(MIN((E489+F489+G489)/100,DM_TI_LE!$F$29/10),0)</f>
        <v>2400</v>
      </c>
    </row>
    <row r="490" spans="1:8" ht="12.75" x14ac:dyDescent="0.2">
      <c r="A490" s="49">
        <v>486</v>
      </c>
      <c r="B490" s="50">
        <f>GD_CHUNG!B490</f>
        <v>13792</v>
      </c>
      <c r="C490" s="51" t="str">
        <f>GD_CHUNG!C490</f>
        <v>Lê Xuân Điệp</v>
      </c>
      <c r="D490" s="51" t="str">
        <f>GD_CHUNG!D490</f>
        <v>Nhân viên cân bằng trọng tải nhóm 2</v>
      </c>
      <c r="E490" s="32">
        <f>VLOOKUP(B490,RPT_LNS_LUONG_CHE_DO!$B$481:$CC$993,52,FALSE)</f>
        <v>240000</v>
      </c>
      <c r="F490" s="32">
        <f>VLOOKUP(B490,RPT_LNS_LUONG_CHE_DO!$B$5:$CC$993,78,FALSE)</f>
        <v>0</v>
      </c>
      <c r="G490" s="43">
        <f>VLOOKUP(B490,RPT_PHU_CAP_TN!$B$5:$G$1000,6,FALSE)</f>
        <v>0</v>
      </c>
      <c r="H490" s="43">
        <f>ROUND(MIN((E490+F490+G490)/100,DM_TI_LE!$F$29/10),0)</f>
        <v>2400</v>
      </c>
    </row>
    <row r="491" spans="1:8" ht="12.75" x14ac:dyDescent="0.2">
      <c r="A491" s="49">
        <v>487</v>
      </c>
      <c r="B491" s="50">
        <f>GD_CHUNG!B491</f>
        <v>13793</v>
      </c>
      <c r="C491" s="51" t="str">
        <f>GD_CHUNG!C491</f>
        <v>Trần Hoàng Kiên</v>
      </c>
      <c r="D491" s="51" t="str">
        <f>GD_CHUNG!D491</f>
        <v>Nhân viên cân bằng trọng tải nhóm 2</v>
      </c>
      <c r="E491" s="32">
        <f>VLOOKUP(B491,RPT_LNS_LUONG_CHE_DO!$B$481:$CC$993,52,FALSE)</f>
        <v>240000</v>
      </c>
      <c r="F491" s="32">
        <f>VLOOKUP(B491,RPT_LNS_LUONG_CHE_DO!$B$5:$CC$993,78,FALSE)</f>
        <v>0</v>
      </c>
      <c r="G491" s="43">
        <f>VLOOKUP(B491,RPT_PHU_CAP_TN!$B$5:$G$1000,6,FALSE)</f>
        <v>0</v>
      </c>
      <c r="H491" s="43">
        <f>ROUND(MIN((E491+F491+G491)/100,DM_TI_LE!$F$29/10),0)</f>
        <v>2400</v>
      </c>
    </row>
    <row r="492" spans="1:8" ht="12.75" x14ac:dyDescent="0.2">
      <c r="A492" s="49">
        <v>488</v>
      </c>
      <c r="B492" s="50">
        <f>GD_CHUNG!B492</f>
        <v>13794</v>
      </c>
      <c r="C492" s="51" t="str">
        <f>GD_CHUNG!C492</f>
        <v>Đặng Lê Minh</v>
      </c>
      <c r="D492" s="51" t="str">
        <f>GD_CHUNG!D492</f>
        <v>Nhân viên cân bằng trọng tải nhóm 2</v>
      </c>
      <c r="E492" s="32">
        <f>VLOOKUP(B492,RPT_LNS_LUONG_CHE_DO!$B$481:$CC$993,52,FALSE)</f>
        <v>240000</v>
      </c>
      <c r="F492" s="32">
        <f>VLOOKUP(B492,RPT_LNS_LUONG_CHE_DO!$B$5:$CC$993,78,FALSE)</f>
        <v>0</v>
      </c>
      <c r="G492" s="43">
        <f>VLOOKUP(B492,RPT_PHU_CAP_TN!$B$5:$G$1000,6,FALSE)</f>
        <v>0</v>
      </c>
      <c r="H492" s="43">
        <f>ROUND(MIN((E492+F492+G492)/100,DM_TI_LE!$F$29/10),0)</f>
        <v>2400</v>
      </c>
    </row>
    <row r="493" spans="1:8" ht="12.75" x14ac:dyDescent="0.2">
      <c r="A493" s="49">
        <v>489</v>
      </c>
      <c r="B493" s="50">
        <f>GD_CHUNG!B493</f>
        <v>201503</v>
      </c>
      <c r="C493" s="51" t="str">
        <f>GD_CHUNG!C493</f>
        <v>Nguyễn Việt Hà</v>
      </c>
      <c r="D493" s="51" t="str">
        <f>GD_CHUNG!D493</f>
        <v>Nhân viên cân bằng trọng tải nhóm 2</v>
      </c>
      <c r="E493" s="32">
        <f>VLOOKUP(B493,RPT_LNS_LUONG_CHE_DO!$B$481:$CC$993,52,FALSE)</f>
        <v>240000</v>
      </c>
      <c r="F493" s="32">
        <f>VLOOKUP(B493,RPT_LNS_LUONG_CHE_DO!$B$5:$CC$993,78,FALSE)</f>
        <v>0</v>
      </c>
      <c r="G493" s="43">
        <f>VLOOKUP(B493,RPT_PHU_CAP_TN!$B$5:$G$1000,6,FALSE)</f>
        <v>0</v>
      </c>
      <c r="H493" s="43">
        <f>ROUND(MIN((E493+F493+G493)/100,DM_TI_LE!$F$29/10),0)</f>
        <v>2400</v>
      </c>
    </row>
    <row r="494" spans="1:8" ht="12.75" x14ac:dyDescent="0.2">
      <c r="A494" s="49">
        <v>490</v>
      </c>
      <c r="B494" s="50">
        <f>GD_CHUNG!B494</f>
        <v>201504</v>
      </c>
      <c r="C494" s="51" t="str">
        <f>GD_CHUNG!C494</f>
        <v>Lê Khánh Toàn</v>
      </c>
      <c r="D494" s="51" t="str">
        <f>GD_CHUNG!D494</f>
        <v>Nhân viên cân bằng trọng tải nhóm 2</v>
      </c>
      <c r="E494" s="32">
        <f>VLOOKUP(B494,RPT_LNS_LUONG_CHE_DO!$B$481:$CC$993,52,FALSE)</f>
        <v>240000</v>
      </c>
      <c r="F494" s="32">
        <f>VLOOKUP(B494,RPT_LNS_LUONG_CHE_DO!$B$5:$CC$993,78,FALSE)</f>
        <v>0</v>
      </c>
      <c r="G494" s="43">
        <f>VLOOKUP(B494,RPT_PHU_CAP_TN!$B$5:$G$1000,6,FALSE)</f>
        <v>0</v>
      </c>
      <c r="H494" s="43">
        <f>ROUND(MIN((E494+F494+G494)/100,DM_TI_LE!$F$29/10),0)</f>
        <v>2400</v>
      </c>
    </row>
    <row r="495" spans="1:8" ht="12.75" x14ac:dyDescent="0.2">
      <c r="A495" s="49">
        <v>491</v>
      </c>
      <c r="B495" s="50">
        <f>GD_CHUNG!B495</f>
        <v>13753</v>
      </c>
      <c r="C495" s="51" t="str">
        <f>GD_CHUNG!C495</f>
        <v>Phan Thanh Hà</v>
      </c>
      <c r="D495" s="51" t="str">
        <f>GD_CHUNG!D495</f>
        <v>Nhân viên phục vụ hành khách</v>
      </c>
      <c r="E495" s="32">
        <f>VLOOKUP(B495,RPT_LNS_LUONG_CHE_DO!$B$481:$CC$993,52,FALSE)</f>
        <v>510000</v>
      </c>
      <c r="F495" s="32">
        <f>VLOOKUP(B495,RPT_LNS_LUONG_CHE_DO!$B$5:$CC$993,78,FALSE)</f>
        <v>0</v>
      </c>
      <c r="G495" s="43">
        <f>VLOOKUP(B495,RPT_PHU_CAP_TN!$B$5:$G$1000,6,FALSE)</f>
        <v>0</v>
      </c>
      <c r="H495" s="43">
        <f>ROUND(MIN((E495+F495+G495)/100,DM_TI_LE!$F$29/10),0)</f>
        <v>5100</v>
      </c>
    </row>
    <row r="496" spans="1:8" ht="12.75" x14ac:dyDescent="0.2">
      <c r="A496" s="49">
        <v>492</v>
      </c>
      <c r="B496" s="50">
        <f>GD_CHUNG!B496</f>
        <v>13758</v>
      </c>
      <c r="C496" s="51" t="str">
        <f>GD_CHUNG!C496</f>
        <v>Trần Vân Anh</v>
      </c>
      <c r="D496" s="51" t="str">
        <f>GD_CHUNG!D496</f>
        <v>Nhân viên phục vụ hành khách</v>
      </c>
      <c r="E496" s="32">
        <f>VLOOKUP(B496,RPT_LNS_LUONG_CHE_DO!$B$481:$CC$993,52,FALSE)</f>
        <v>510000</v>
      </c>
      <c r="F496" s="32">
        <f>VLOOKUP(B496,RPT_LNS_LUONG_CHE_DO!$B$5:$CC$993,78,FALSE)</f>
        <v>0</v>
      </c>
      <c r="G496" s="43">
        <f>VLOOKUP(B496,RPT_PHU_CAP_TN!$B$5:$G$1000,6,FALSE)</f>
        <v>0</v>
      </c>
      <c r="H496" s="43">
        <f>ROUND(MIN((E496+F496+G496)/100,DM_TI_LE!$F$29/10),0)</f>
        <v>5100</v>
      </c>
    </row>
    <row r="497" spans="1:8" ht="12.75" x14ac:dyDescent="0.2">
      <c r="A497" s="49">
        <v>493</v>
      </c>
      <c r="B497" s="50">
        <f>GD_CHUNG!B497</f>
        <v>13759</v>
      </c>
      <c r="C497" s="51" t="str">
        <f>GD_CHUNG!C497</f>
        <v>Nguyễn Thị Thanh Loan</v>
      </c>
      <c r="D497" s="51" t="str">
        <f>GD_CHUNG!D497</f>
        <v>Nhân viên phục vụ hành khách</v>
      </c>
      <c r="E497" s="32">
        <f>VLOOKUP(B497,RPT_LNS_LUONG_CHE_DO!$B$481:$CC$993,52,FALSE)</f>
        <v>510000</v>
      </c>
      <c r="F497" s="32">
        <f>VLOOKUP(B497,RPT_LNS_LUONG_CHE_DO!$B$5:$CC$993,78,FALSE)</f>
        <v>0</v>
      </c>
      <c r="G497" s="43">
        <f>VLOOKUP(B497,RPT_PHU_CAP_TN!$B$5:$G$1000,6,FALSE)</f>
        <v>0</v>
      </c>
      <c r="H497" s="43">
        <f>ROUND(MIN((E497+F497+G497)/100,DM_TI_LE!$F$29/10),0)</f>
        <v>5100</v>
      </c>
    </row>
    <row r="498" spans="1:8" ht="12.75" x14ac:dyDescent="0.2">
      <c r="A498" s="49">
        <v>494</v>
      </c>
      <c r="B498" s="50">
        <f>GD_CHUNG!B498</f>
        <v>13760</v>
      </c>
      <c r="C498" s="51" t="str">
        <f>GD_CHUNG!C498</f>
        <v>Trần Thùy Trang</v>
      </c>
      <c r="D498" s="51" t="str">
        <f>GD_CHUNG!D498</f>
        <v>Nhân viên phục vụ hành khách</v>
      </c>
      <c r="E498" s="32">
        <f>VLOOKUP(B498,RPT_LNS_LUONG_CHE_DO!$B$481:$CC$993,52,FALSE)</f>
        <v>510000</v>
      </c>
      <c r="F498" s="32">
        <f>VLOOKUP(B498,RPT_LNS_LUONG_CHE_DO!$B$5:$CC$993,78,FALSE)</f>
        <v>0</v>
      </c>
      <c r="G498" s="43">
        <f>VLOOKUP(B498,RPT_PHU_CAP_TN!$B$5:$G$1000,6,FALSE)</f>
        <v>0</v>
      </c>
      <c r="H498" s="43">
        <f>ROUND(MIN((E498+F498+G498)/100,DM_TI_LE!$F$29/10),0)</f>
        <v>5100</v>
      </c>
    </row>
    <row r="499" spans="1:8" ht="12.75" x14ac:dyDescent="0.2">
      <c r="A499" s="49">
        <v>495</v>
      </c>
      <c r="B499" s="50">
        <f>GD_CHUNG!B499</f>
        <v>13762</v>
      </c>
      <c r="C499" s="51" t="str">
        <f>GD_CHUNG!C499</f>
        <v>Bùi Thị Út</v>
      </c>
      <c r="D499" s="51" t="str">
        <f>GD_CHUNG!D499</f>
        <v>Nhân viên phục vụ hành khách</v>
      </c>
      <c r="E499" s="32">
        <f>VLOOKUP(B499,RPT_LNS_LUONG_CHE_DO!$B$481:$CC$993,52,FALSE)</f>
        <v>510000</v>
      </c>
      <c r="F499" s="32">
        <f>VLOOKUP(B499,RPT_LNS_LUONG_CHE_DO!$B$5:$CC$993,78,FALSE)</f>
        <v>0</v>
      </c>
      <c r="G499" s="43">
        <f>VLOOKUP(B499,RPT_PHU_CAP_TN!$B$5:$G$1000,6,FALSE)</f>
        <v>0</v>
      </c>
      <c r="H499" s="43">
        <f>ROUND(MIN((E499+F499+G499)/100,DM_TI_LE!$F$29/10),0)</f>
        <v>5100</v>
      </c>
    </row>
    <row r="500" spans="1:8" ht="12.75" x14ac:dyDescent="0.2">
      <c r="A500" s="49">
        <v>496</v>
      </c>
      <c r="B500" s="50">
        <f>GD_CHUNG!B500</f>
        <v>13763</v>
      </c>
      <c r="C500" s="51" t="str">
        <f>GD_CHUNG!C500</f>
        <v>Lê Mai Anh</v>
      </c>
      <c r="D500" s="51" t="str">
        <f>GD_CHUNG!D500</f>
        <v>Nhân viên phục vụ hành khách</v>
      </c>
      <c r="E500" s="32">
        <f>VLOOKUP(B500,RPT_LNS_LUONG_CHE_DO!$B$481:$CC$993,52,FALSE)</f>
        <v>510000</v>
      </c>
      <c r="F500" s="32">
        <f>VLOOKUP(B500,RPT_LNS_LUONG_CHE_DO!$B$5:$CC$993,78,FALSE)</f>
        <v>0</v>
      </c>
      <c r="G500" s="43">
        <f>VLOOKUP(B500,RPT_PHU_CAP_TN!$B$5:$G$1000,6,FALSE)</f>
        <v>0</v>
      </c>
      <c r="H500" s="43">
        <f>ROUND(MIN((E500+F500+G500)/100,DM_TI_LE!$F$29/10),0)</f>
        <v>5100</v>
      </c>
    </row>
    <row r="501" spans="1:8" ht="12.75" x14ac:dyDescent="0.2">
      <c r="A501" s="49">
        <v>497</v>
      </c>
      <c r="B501" s="50">
        <f>GD_CHUNG!B501</f>
        <v>13764</v>
      </c>
      <c r="C501" s="51" t="str">
        <f>GD_CHUNG!C501</f>
        <v>Đỗ Thị Ngọc Hà</v>
      </c>
      <c r="D501" s="51" t="str">
        <f>GD_CHUNG!D501</f>
        <v>Nhân viên phục vụ hành khách</v>
      </c>
      <c r="E501" s="32">
        <f>VLOOKUP(B501,RPT_LNS_LUONG_CHE_DO!$B$481:$CC$993,52,FALSE)</f>
        <v>510000</v>
      </c>
      <c r="F501" s="32">
        <f>VLOOKUP(B501,RPT_LNS_LUONG_CHE_DO!$B$5:$CC$993,78,FALSE)</f>
        <v>0</v>
      </c>
      <c r="G501" s="43">
        <f>VLOOKUP(B501,RPT_PHU_CAP_TN!$B$5:$G$1000,6,FALSE)</f>
        <v>0</v>
      </c>
      <c r="H501" s="43">
        <f>ROUND(MIN((E501+F501+G501)/100,DM_TI_LE!$F$29/10),0)</f>
        <v>5100</v>
      </c>
    </row>
    <row r="502" spans="1:8" ht="12.75" x14ac:dyDescent="0.2">
      <c r="A502" s="49">
        <v>498</v>
      </c>
      <c r="B502" s="50">
        <f>GD_CHUNG!B502</f>
        <v>13765</v>
      </c>
      <c r="C502" s="51" t="str">
        <f>GD_CHUNG!C502</f>
        <v>Phạm Tú Châu</v>
      </c>
      <c r="D502" s="51" t="str">
        <f>GD_CHUNG!D502</f>
        <v>Nhân viên phục vụ hành khách</v>
      </c>
      <c r="E502" s="32">
        <f>VLOOKUP(B502,RPT_LNS_LUONG_CHE_DO!$B$481:$CC$993,52,FALSE)</f>
        <v>510000</v>
      </c>
      <c r="F502" s="32">
        <f>VLOOKUP(B502,RPT_LNS_LUONG_CHE_DO!$B$5:$CC$993,78,FALSE)</f>
        <v>0</v>
      </c>
      <c r="G502" s="43">
        <f>VLOOKUP(B502,RPT_PHU_CAP_TN!$B$5:$G$1000,6,FALSE)</f>
        <v>0</v>
      </c>
      <c r="H502" s="43">
        <f>ROUND(MIN((E502+F502+G502)/100,DM_TI_LE!$F$29/10),0)</f>
        <v>5100</v>
      </c>
    </row>
    <row r="503" spans="1:8" ht="12.75" x14ac:dyDescent="0.2">
      <c r="A503" s="49">
        <v>499</v>
      </c>
      <c r="B503" s="50">
        <f>GD_CHUNG!B503</f>
        <v>13766</v>
      </c>
      <c r="C503" s="51" t="str">
        <f>GD_CHUNG!C503</f>
        <v>Nguyễn Thị Phương Dung</v>
      </c>
      <c r="D503" s="51" t="str">
        <f>GD_CHUNG!D503</f>
        <v>Nhân viên phục vụ hành khách</v>
      </c>
      <c r="E503" s="32">
        <f>VLOOKUP(B503,RPT_LNS_LUONG_CHE_DO!$B$481:$CC$993,52,FALSE)</f>
        <v>510000</v>
      </c>
      <c r="F503" s="32">
        <f>VLOOKUP(B503,RPT_LNS_LUONG_CHE_DO!$B$5:$CC$993,78,FALSE)</f>
        <v>0</v>
      </c>
      <c r="G503" s="43">
        <f>VLOOKUP(B503,RPT_PHU_CAP_TN!$B$5:$G$1000,6,FALSE)</f>
        <v>0</v>
      </c>
      <c r="H503" s="43">
        <f>ROUND(MIN((E503+F503+G503)/100,DM_TI_LE!$F$29/10),0)</f>
        <v>5100</v>
      </c>
    </row>
    <row r="504" spans="1:8" ht="12.75" x14ac:dyDescent="0.2">
      <c r="A504" s="49">
        <v>500</v>
      </c>
      <c r="B504" s="50">
        <f>GD_CHUNG!B504</f>
        <v>13767</v>
      </c>
      <c r="C504" s="51" t="str">
        <f>GD_CHUNG!C504</f>
        <v>Trần Thị Phương Anh</v>
      </c>
      <c r="D504" s="51" t="str">
        <f>GD_CHUNG!D504</f>
        <v>Nhân viên phục vụ hành khách</v>
      </c>
      <c r="E504" s="32">
        <f>VLOOKUP(B504,RPT_LNS_LUONG_CHE_DO!$B$481:$CC$993,52,FALSE)</f>
        <v>510000</v>
      </c>
      <c r="F504" s="32">
        <f>VLOOKUP(B504,RPT_LNS_LUONG_CHE_DO!$B$5:$CC$993,78,FALSE)</f>
        <v>0</v>
      </c>
      <c r="G504" s="43">
        <f>VLOOKUP(B504,RPT_PHU_CAP_TN!$B$5:$G$1000,6,FALSE)</f>
        <v>0</v>
      </c>
      <c r="H504" s="43">
        <f>ROUND(MIN((E504+F504+G504)/100,DM_TI_LE!$F$29/10),0)</f>
        <v>5100</v>
      </c>
    </row>
    <row r="505" spans="1:8" ht="12.75" x14ac:dyDescent="0.2">
      <c r="A505" s="49">
        <v>501</v>
      </c>
      <c r="B505" s="50">
        <f>GD_CHUNG!B505</f>
        <v>13769</v>
      </c>
      <c r="C505" s="51" t="str">
        <f>GD_CHUNG!C505</f>
        <v>Nguyễn Thị Hồng Thu</v>
      </c>
      <c r="D505" s="51" t="str">
        <f>GD_CHUNG!D505</f>
        <v>Nhân viên phục vụ hành khách</v>
      </c>
      <c r="E505" s="32">
        <f>VLOOKUP(B505,RPT_LNS_LUONG_CHE_DO!$B$481:$CC$993,52,FALSE)</f>
        <v>510000</v>
      </c>
      <c r="F505" s="32">
        <f>VLOOKUP(B505,RPT_LNS_LUONG_CHE_DO!$B$5:$CC$993,78,FALSE)</f>
        <v>0</v>
      </c>
      <c r="G505" s="43">
        <f>VLOOKUP(B505,RPT_PHU_CAP_TN!$B$5:$G$1000,6,FALSE)</f>
        <v>0</v>
      </c>
      <c r="H505" s="43">
        <f>ROUND(MIN((E505+F505+G505)/100,DM_TI_LE!$F$29/10),0)</f>
        <v>5100</v>
      </c>
    </row>
    <row r="506" spans="1:8" ht="12.75" x14ac:dyDescent="0.2">
      <c r="A506" s="49">
        <v>502</v>
      </c>
      <c r="B506" s="50">
        <f>GD_CHUNG!B506</f>
        <v>13770</v>
      </c>
      <c r="C506" s="51" t="str">
        <f>GD_CHUNG!C506</f>
        <v>Nguyễn Thị Thanh Phương</v>
      </c>
      <c r="D506" s="51" t="str">
        <f>GD_CHUNG!D506</f>
        <v>Nhân viên phục vụ hành khách</v>
      </c>
      <c r="E506" s="32">
        <f>VLOOKUP(B506,RPT_LNS_LUONG_CHE_DO!$B$481:$CC$993,52,FALSE)</f>
        <v>510000</v>
      </c>
      <c r="F506" s="32">
        <f>VLOOKUP(B506,RPT_LNS_LUONG_CHE_DO!$B$5:$CC$993,78,FALSE)</f>
        <v>0</v>
      </c>
      <c r="G506" s="43" t="e">
        <f>VLOOKUP(B506,RPT_PHU_CAP_TN!$B$5:$G$1000,6,FALSE)</f>
        <v>#REF!</v>
      </c>
      <c r="H506" s="43" t="e">
        <f>ROUND(MIN((E506+F506+G506)/100,DM_TI_LE!$F$29/10),0)</f>
        <v>#REF!</v>
      </c>
    </row>
    <row r="507" spans="1:8" ht="12.75" x14ac:dyDescent="0.2">
      <c r="A507" s="49">
        <v>503</v>
      </c>
      <c r="B507" s="50">
        <f>GD_CHUNG!B507</f>
        <v>13771</v>
      </c>
      <c r="C507" s="51" t="str">
        <f>GD_CHUNG!C507</f>
        <v>Nguyễn Thị Thoa</v>
      </c>
      <c r="D507" s="51" t="str">
        <f>GD_CHUNG!D507</f>
        <v>Nhân viên phục vụ hành khách</v>
      </c>
      <c r="E507" s="32">
        <f>VLOOKUP(B507,RPT_LNS_LUONG_CHE_DO!$B$481:$CC$993,52,FALSE)</f>
        <v>510000</v>
      </c>
      <c r="F507" s="32">
        <f>VLOOKUP(B507,RPT_LNS_LUONG_CHE_DO!$B$5:$CC$993,78,FALSE)</f>
        <v>0</v>
      </c>
      <c r="G507" s="43">
        <f>VLOOKUP(B507,RPT_PHU_CAP_TN!$B$5:$G$1000,6,FALSE)</f>
        <v>0</v>
      </c>
      <c r="H507" s="43">
        <f>ROUND(MIN((E507+F507+G507)/100,DM_TI_LE!$F$29/10),0)</f>
        <v>5100</v>
      </c>
    </row>
    <row r="508" spans="1:8" ht="12.75" x14ac:dyDescent="0.2">
      <c r="A508" s="49">
        <v>504</v>
      </c>
      <c r="B508" s="50">
        <f>GD_CHUNG!B508</f>
        <v>13772</v>
      </c>
      <c r="C508" s="51" t="str">
        <f>GD_CHUNG!C508</f>
        <v>Nguyễn Thị Thu Thủy</v>
      </c>
      <c r="D508" s="51" t="str">
        <f>GD_CHUNG!D508</f>
        <v>Nhân viên phục vụ hành khách</v>
      </c>
      <c r="E508" s="32">
        <f>VLOOKUP(B508,RPT_LNS_LUONG_CHE_DO!$B$481:$CC$993,52,FALSE)</f>
        <v>510000</v>
      </c>
      <c r="F508" s="32">
        <f>VLOOKUP(B508,RPT_LNS_LUONG_CHE_DO!$B$5:$CC$993,78,FALSE)</f>
        <v>0</v>
      </c>
      <c r="G508" s="43">
        <f>VLOOKUP(B508,RPT_PHU_CAP_TN!$B$5:$G$1000,6,FALSE)</f>
        <v>0</v>
      </c>
      <c r="H508" s="43">
        <f>ROUND(MIN((E508+F508+G508)/100,DM_TI_LE!$F$29/10),0)</f>
        <v>5100</v>
      </c>
    </row>
    <row r="509" spans="1:8" ht="12.75" x14ac:dyDescent="0.2">
      <c r="A509" s="49">
        <v>505</v>
      </c>
      <c r="B509" s="50">
        <f>GD_CHUNG!B509</f>
        <v>13773</v>
      </c>
      <c r="C509" s="51" t="str">
        <f>GD_CHUNG!C509</f>
        <v>Nguyễn Thị Trang</v>
      </c>
      <c r="D509" s="51" t="str">
        <f>GD_CHUNG!D509</f>
        <v>Nhân viên phục vụ hành khách</v>
      </c>
      <c r="E509" s="32">
        <f>VLOOKUP(B509,RPT_LNS_LUONG_CHE_DO!$B$481:$CC$993,52,FALSE)</f>
        <v>510000</v>
      </c>
      <c r="F509" s="32">
        <f>VLOOKUP(B509,RPT_LNS_LUONG_CHE_DO!$B$5:$CC$993,78,FALSE)</f>
        <v>0</v>
      </c>
      <c r="G509" s="43">
        <f>VLOOKUP(B509,RPT_PHU_CAP_TN!$B$5:$G$1000,6,FALSE)</f>
        <v>0</v>
      </c>
      <c r="H509" s="43">
        <f>ROUND(MIN((E509+F509+G509)/100,DM_TI_LE!$F$29/10),0)</f>
        <v>5100</v>
      </c>
    </row>
    <row r="510" spans="1:8" ht="12.75" x14ac:dyDescent="0.2">
      <c r="A510" s="49">
        <v>506</v>
      </c>
      <c r="B510" s="50">
        <f>GD_CHUNG!B510</f>
        <v>13774</v>
      </c>
      <c r="C510" s="51" t="str">
        <f>GD_CHUNG!C510</f>
        <v>Hoàng Thị Kiều Trang</v>
      </c>
      <c r="D510" s="51" t="str">
        <f>GD_CHUNG!D510</f>
        <v>Nhân viên phục vụ hành khách</v>
      </c>
      <c r="E510" s="32">
        <f>VLOOKUP(B510,RPT_LNS_LUONG_CHE_DO!$B$481:$CC$993,52,FALSE)</f>
        <v>510000</v>
      </c>
      <c r="F510" s="32">
        <f>VLOOKUP(B510,RPT_LNS_LUONG_CHE_DO!$B$5:$CC$993,78,FALSE)</f>
        <v>0</v>
      </c>
      <c r="G510" s="43">
        <f>VLOOKUP(B510,RPT_PHU_CAP_TN!$B$5:$G$1000,6,FALSE)</f>
        <v>0</v>
      </c>
      <c r="H510" s="43">
        <f>ROUND(MIN((E510+F510+G510)/100,DM_TI_LE!$F$29/10),0)</f>
        <v>5100</v>
      </c>
    </row>
    <row r="511" spans="1:8" ht="12.75" x14ac:dyDescent="0.2">
      <c r="A511" s="49">
        <v>507</v>
      </c>
      <c r="B511" s="50">
        <f>GD_CHUNG!B511</f>
        <v>13775</v>
      </c>
      <c r="C511" s="51" t="str">
        <f>GD_CHUNG!C511</f>
        <v>Ngô Thị Thơm</v>
      </c>
      <c r="D511" s="51" t="str">
        <f>GD_CHUNG!D511</f>
        <v>Nhân viên phục vụ hành khách</v>
      </c>
      <c r="E511" s="32">
        <f>VLOOKUP(B511,RPT_LNS_LUONG_CHE_DO!$B$481:$CC$993,52,FALSE)</f>
        <v>510000</v>
      </c>
      <c r="F511" s="32">
        <f>VLOOKUP(B511,RPT_LNS_LUONG_CHE_DO!$B$5:$CC$993,78,FALSE)</f>
        <v>0</v>
      </c>
      <c r="G511" s="43">
        <f>VLOOKUP(B511,RPT_PHU_CAP_TN!$B$5:$G$1000,6,FALSE)</f>
        <v>0</v>
      </c>
      <c r="H511" s="43">
        <f>ROUND(MIN((E511+F511+G511)/100,DM_TI_LE!$F$29/10),0)</f>
        <v>5100</v>
      </c>
    </row>
    <row r="512" spans="1:8" ht="12.75" x14ac:dyDescent="0.2">
      <c r="A512" s="49">
        <v>508</v>
      </c>
      <c r="B512" s="50">
        <f>GD_CHUNG!B512</f>
        <v>13776</v>
      </c>
      <c r="C512" s="51" t="str">
        <f>GD_CHUNG!C512</f>
        <v>Đặng Thị Thùy Dương</v>
      </c>
      <c r="D512" s="51" t="str">
        <f>GD_CHUNG!D512</f>
        <v>Nhân viên phục vụ hành khách</v>
      </c>
      <c r="E512" s="32">
        <f>VLOOKUP(B512,RPT_LNS_LUONG_CHE_DO!$B$481:$CC$993,52,FALSE)</f>
        <v>510000</v>
      </c>
      <c r="F512" s="32">
        <f>VLOOKUP(B512,RPT_LNS_LUONG_CHE_DO!$B$5:$CC$993,78,FALSE)</f>
        <v>0</v>
      </c>
      <c r="G512" s="43">
        <f>VLOOKUP(B512,RPT_PHU_CAP_TN!$B$5:$G$1000,6,FALSE)</f>
        <v>0</v>
      </c>
      <c r="H512" s="43">
        <f>ROUND(MIN((E512+F512+G512)/100,DM_TI_LE!$F$29/10),0)</f>
        <v>5100</v>
      </c>
    </row>
    <row r="513" spans="1:8" ht="12.75" x14ac:dyDescent="0.2">
      <c r="A513" s="49">
        <v>509</v>
      </c>
      <c r="B513" s="50">
        <f>GD_CHUNG!B513</f>
        <v>13778</v>
      </c>
      <c r="C513" s="51" t="str">
        <f>GD_CHUNG!C513</f>
        <v>Nguyễn Phương Cương</v>
      </c>
      <c r="D513" s="51" t="str">
        <f>GD_CHUNG!D513</f>
        <v>Nhân viên phục vụ hành khách</v>
      </c>
      <c r="E513" s="32">
        <f>VLOOKUP(B513,RPT_LNS_LUONG_CHE_DO!$B$481:$CC$993,52,FALSE)</f>
        <v>510000</v>
      </c>
      <c r="F513" s="32">
        <f>VLOOKUP(B513,RPT_LNS_LUONG_CHE_DO!$B$5:$CC$993,78,FALSE)</f>
        <v>0</v>
      </c>
      <c r="G513" s="43">
        <f>VLOOKUP(B513,RPT_PHU_CAP_TN!$B$5:$G$1000,6,FALSE)</f>
        <v>0</v>
      </c>
      <c r="H513" s="43">
        <f>ROUND(MIN((E513+F513+G513)/100,DM_TI_LE!$F$29/10),0)</f>
        <v>5100</v>
      </c>
    </row>
    <row r="514" spans="1:8" ht="12.75" x14ac:dyDescent="0.2">
      <c r="A514" s="49">
        <v>510</v>
      </c>
      <c r="B514" s="50">
        <f>GD_CHUNG!B514</f>
        <v>13779</v>
      </c>
      <c r="C514" s="51" t="str">
        <f>GD_CHUNG!C514</f>
        <v>Lê Hoàng Gia</v>
      </c>
      <c r="D514" s="51" t="str">
        <f>GD_CHUNG!D514</f>
        <v>Nhân viên phục vụ hành khách</v>
      </c>
      <c r="E514" s="32">
        <f>VLOOKUP(B514,RPT_LNS_LUONG_CHE_DO!$B$481:$CC$993,52,FALSE)</f>
        <v>510000</v>
      </c>
      <c r="F514" s="32">
        <f>VLOOKUP(B514,RPT_LNS_LUONG_CHE_DO!$B$5:$CC$993,78,FALSE)</f>
        <v>0</v>
      </c>
      <c r="G514" s="43">
        <f>VLOOKUP(B514,RPT_PHU_CAP_TN!$B$5:$G$1000,6,FALSE)</f>
        <v>0</v>
      </c>
      <c r="H514" s="43">
        <f>ROUND(MIN((E514+F514+G514)/100,DM_TI_LE!$F$29/10),0)</f>
        <v>5100</v>
      </c>
    </row>
    <row r="515" spans="1:8" ht="12.75" x14ac:dyDescent="0.2">
      <c r="A515" s="49">
        <v>511</v>
      </c>
      <c r="B515" s="50">
        <f>GD_CHUNG!B515</f>
        <v>13780</v>
      </c>
      <c r="C515" s="51" t="str">
        <f>GD_CHUNG!C515</f>
        <v>Nguyễn Quang Hà Sơn</v>
      </c>
      <c r="D515" s="51" t="str">
        <f>GD_CHUNG!D515</f>
        <v>Nhân viên phục vụ hành khách</v>
      </c>
      <c r="E515" s="32">
        <f>VLOOKUP(B515,RPT_LNS_LUONG_CHE_DO!$B$481:$CC$993,52,FALSE)</f>
        <v>510000</v>
      </c>
      <c r="F515" s="32">
        <f>VLOOKUP(B515,RPT_LNS_LUONG_CHE_DO!$B$5:$CC$993,78,FALSE)</f>
        <v>0</v>
      </c>
      <c r="G515" s="43">
        <f>VLOOKUP(B515,RPT_PHU_CAP_TN!$B$5:$G$1000,6,FALSE)</f>
        <v>0</v>
      </c>
      <c r="H515" s="43">
        <f>ROUND(MIN((E515+F515+G515)/100,DM_TI_LE!$F$29/10),0)</f>
        <v>5100</v>
      </c>
    </row>
    <row r="516" spans="1:8" ht="12.75" x14ac:dyDescent="0.2">
      <c r="A516" s="49">
        <v>512</v>
      </c>
      <c r="B516" s="50">
        <f>GD_CHUNG!B516</f>
        <v>13781</v>
      </c>
      <c r="C516" s="51" t="str">
        <f>GD_CHUNG!C516</f>
        <v>Bùi Anh Tuấn</v>
      </c>
      <c r="D516" s="51" t="str">
        <f>GD_CHUNG!D516</f>
        <v>Nhân viên phục vụ hành khách</v>
      </c>
      <c r="E516" s="32">
        <f>VLOOKUP(B516,RPT_LNS_LUONG_CHE_DO!$B$481:$CC$993,52,FALSE)</f>
        <v>510000</v>
      </c>
      <c r="F516" s="32">
        <f>VLOOKUP(B516,RPT_LNS_LUONG_CHE_DO!$B$5:$CC$993,78,FALSE)</f>
        <v>0</v>
      </c>
      <c r="G516" s="43">
        <f>VLOOKUP(B516,RPT_PHU_CAP_TN!$B$5:$G$1000,6,FALSE)</f>
        <v>0</v>
      </c>
      <c r="H516" s="43">
        <f>ROUND(MIN((E516+F516+G516)/100,DM_TI_LE!$F$29/10),0)</f>
        <v>5100</v>
      </c>
    </row>
    <row r="517" spans="1:8" ht="12.75" x14ac:dyDescent="0.2">
      <c r="A517" s="49">
        <v>513</v>
      </c>
      <c r="B517" s="50">
        <f>GD_CHUNG!B517</f>
        <v>13782</v>
      </c>
      <c r="C517" s="51" t="str">
        <f>GD_CHUNG!C517</f>
        <v>Hoàng Thanh Tùng</v>
      </c>
      <c r="D517" s="51" t="str">
        <f>GD_CHUNG!D517</f>
        <v>Nhân viên phục vụ hành khách</v>
      </c>
      <c r="E517" s="32">
        <f>VLOOKUP(B517,RPT_LNS_LUONG_CHE_DO!$B$481:$CC$993,52,FALSE)</f>
        <v>510000</v>
      </c>
      <c r="F517" s="32">
        <f>VLOOKUP(B517,RPT_LNS_LUONG_CHE_DO!$B$5:$CC$993,78,FALSE)</f>
        <v>0</v>
      </c>
      <c r="G517" s="43">
        <f>VLOOKUP(B517,RPT_PHU_CAP_TN!$B$5:$G$1000,6,FALSE)</f>
        <v>0</v>
      </c>
      <c r="H517" s="43">
        <f>ROUND(MIN((E517+F517+G517)/100,DM_TI_LE!$F$29/10),0)</f>
        <v>5100</v>
      </c>
    </row>
    <row r="518" spans="1:8" ht="12.75" x14ac:dyDescent="0.2">
      <c r="A518" s="49">
        <v>514</v>
      </c>
      <c r="B518" s="50">
        <f>GD_CHUNG!B518</f>
        <v>13784</v>
      </c>
      <c r="C518" s="51" t="str">
        <f>GD_CHUNG!C518</f>
        <v>Đoàn Duy Anh</v>
      </c>
      <c r="D518" s="51" t="str">
        <f>GD_CHUNG!D518</f>
        <v>Nhân viên phục vụ hành khách</v>
      </c>
      <c r="E518" s="32">
        <f>VLOOKUP(B518,RPT_LNS_LUONG_CHE_DO!$B$481:$CC$993,52,FALSE)</f>
        <v>510000</v>
      </c>
      <c r="F518" s="32">
        <f>VLOOKUP(B518,RPT_LNS_LUONG_CHE_DO!$B$5:$CC$993,78,FALSE)</f>
        <v>0</v>
      </c>
      <c r="G518" s="43">
        <f>VLOOKUP(B518,RPT_PHU_CAP_TN!$B$5:$G$1000,6,FALSE)</f>
        <v>0</v>
      </c>
      <c r="H518" s="43">
        <f>ROUND(MIN((E518+F518+G518)/100,DM_TI_LE!$F$29/10),0)</f>
        <v>5100</v>
      </c>
    </row>
    <row r="519" spans="1:8" ht="12.75" x14ac:dyDescent="0.2">
      <c r="A519" s="49">
        <v>515</v>
      </c>
      <c r="B519" s="50">
        <f>GD_CHUNG!B519</f>
        <v>13754</v>
      </c>
      <c r="C519" s="51" t="str">
        <f>GD_CHUNG!C519</f>
        <v>Đinh Kiều Trang</v>
      </c>
      <c r="D519" s="51" t="str">
        <f>GD_CHUNG!D519</f>
        <v>Nhân viên phục vụ hành khách</v>
      </c>
      <c r="E519" s="32">
        <f>VLOOKUP(B519,RPT_LNS_LUONG_CHE_DO!$B$481:$CC$993,52,FALSE)</f>
        <v>510000</v>
      </c>
      <c r="F519" s="32">
        <f>VLOOKUP(B519,RPT_LNS_LUONG_CHE_DO!$B$5:$CC$993,78,FALSE)</f>
        <v>0</v>
      </c>
      <c r="G519" s="43">
        <f>VLOOKUP(B519,RPT_PHU_CAP_TN!$B$5:$G$1000,6,FALSE)</f>
        <v>0</v>
      </c>
      <c r="H519" s="43">
        <f>ROUND(MIN((E519+F519+G519)/100,DM_TI_LE!$F$29/10),0)</f>
        <v>5100</v>
      </c>
    </row>
    <row r="520" spans="1:8" ht="12.75" x14ac:dyDescent="0.2">
      <c r="A520" s="49">
        <v>516</v>
      </c>
      <c r="B520" s="50">
        <f>GD_CHUNG!B520</f>
        <v>13756</v>
      </c>
      <c r="C520" s="51" t="str">
        <f>GD_CHUNG!C520</f>
        <v>Nguyễn Thị Diệu Hoa</v>
      </c>
      <c r="D520" s="51" t="str">
        <f>GD_CHUNG!D520</f>
        <v>Nhân viên phục vụ hành khách</v>
      </c>
      <c r="E520" s="32">
        <f>VLOOKUP(B520,RPT_LNS_LUONG_CHE_DO!$B$481:$CC$993,52,FALSE)</f>
        <v>510000</v>
      </c>
      <c r="F520" s="32">
        <f>VLOOKUP(B520,RPT_LNS_LUONG_CHE_DO!$B$5:$CC$993,78,FALSE)</f>
        <v>0</v>
      </c>
      <c r="G520" s="43">
        <f>VLOOKUP(B520,RPT_PHU_CAP_TN!$B$5:$G$1000,6,FALSE)</f>
        <v>0</v>
      </c>
      <c r="H520" s="43">
        <f>ROUND(MIN((E520+F520+G520)/100,DM_TI_LE!$F$29/10),0)</f>
        <v>5100</v>
      </c>
    </row>
    <row r="521" spans="1:8" ht="12.75" x14ac:dyDescent="0.2">
      <c r="A521" s="49">
        <v>517</v>
      </c>
      <c r="B521" s="50">
        <f>GD_CHUNG!B521</f>
        <v>13757</v>
      </c>
      <c r="C521" s="51" t="str">
        <f>GD_CHUNG!C521</f>
        <v>Trần Thanh Trang</v>
      </c>
      <c r="D521" s="51" t="str">
        <f>GD_CHUNG!D521</f>
        <v>Nhân viên phục vụ hành khách</v>
      </c>
      <c r="E521" s="32">
        <f>VLOOKUP(B521,RPT_LNS_LUONG_CHE_DO!$B$481:$CC$993,52,FALSE)</f>
        <v>510000</v>
      </c>
      <c r="F521" s="32">
        <f>VLOOKUP(B521,RPT_LNS_LUONG_CHE_DO!$B$5:$CC$993,78,FALSE)</f>
        <v>0</v>
      </c>
      <c r="G521" s="43">
        <f>VLOOKUP(B521,RPT_PHU_CAP_TN!$B$5:$G$1000,6,FALSE)</f>
        <v>0</v>
      </c>
      <c r="H521" s="43">
        <f>ROUND(MIN((E521+F521+G521)/100,DM_TI_LE!$F$29/10),0)</f>
        <v>5100</v>
      </c>
    </row>
    <row r="522" spans="1:8" ht="12.75" x14ac:dyDescent="0.2">
      <c r="A522" s="49">
        <v>518</v>
      </c>
      <c r="B522" s="50">
        <f>GD_CHUNG!B522</f>
        <v>13768</v>
      </c>
      <c r="C522" s="51" t="str">
        <f>GD_CHUNG!C522</f>
        <v>Mạc Thị Thùy Dương</v>
      </c>
      <c r="D522" s="51" t="str">
        <f>GD_CHUNG!D522</f>
        <v>Nhân viên phục vụ hành khách</v>
      </c>
      <c r="E522" s="32">
        <f>VLOOKUP(B522,RPT_LNS_LUONG_CHE_DO!$B$481:$CC$993,52,FALSE)</f>
        <v>510000</v>
      </c>
      <c r="F522" s="32">
        <f>VLOOKUP(B522,RPT_LNS_LUONG_CHE_DO!$B$5:$CC$993,78,FALSE)</f>
        <v>0</v>
      </c>
      <c r="G522" s="43">
        <f>VLOOKUP(B522,RPT_PHU_CAP_TN!$B$5:$G$1000,6,FALSE)</f>
        <v>0</v>
      </c>
      <c r="H522" s="43">
        <f>ROUND(MIN((E522+F522+G522)/100,DM_TI_LE!$F$29/10),0)</f>
        <v>5100</v>
      </c>
    </row>
    <row r="523" spans="1:8" ht="12.75" x14ac:dyDescent="0.2">
      <c r="A523" s="49">
        <v>519</v>
      </c>
      <c r="B523" s="50">
        <f>GD_CHUNG!B523</f>
        <v>201505</v>
      </c>
      <c r="C523" s="51" t="str">
        <f>GD_CHUNG!C523</f>
        <v>Nguyễn Văn Lập</v>
      </c>
      <c r="D523" s="51" t="str">
        <f>GD_CHUNG!D523</f>
        <v>Nhân viên phục vụ hành khách</v>
      </c>
      <c r="E523" s="32">
        <f>VLOOKUP(B523,RPT_LNS_LUONG_CHE_DO!$B$481:$CC$993,52,FALSE)</f>
        <v>510000</v>
      </c>
      <c r="F523" s="32">
        <f>VLOOKUP(B523,RPT_LNS_LUONG_CHE_DO!$B$5:$CC$993,78,FALSE)</f>
        <v>0</v>
      </c>
      <c r="G523" s="43">
        <f>VLOOKUP(B523,RPT_PHU_CAP_TN!$B$5:$G$1000,6,FALSE)</f>
        <v>0</v>
      </c>
      <c r="H523" s="43">
        <f>ROUND(MIN((E523+F523+G523)/100,DM_TI_LE!$F$29/10),0)</f>
        <v>5100</v>
      </c>
    </row>
    <row r="524" spans="1:8" ht="12.75" x14ac:dyDescent="0.2">
      <c r="A524" s="49">
        <v>520</v>
      </c>
      <c r="B524" s="50">
        <f>GD_CHUNG!B524</f>
        <v>201506</v>
      </c>
      <c r="C524" s="51" t="str">
        <f>GD_CHUNG!C524</f>
        <v>Đặng Thị Hằng Linh</v>
      </c>
      <c r="D524" s="51" t="str">
        <f>GD_CHUNG!D524</f>
        <v>Nhân viên phục vụ hành khách</v>
      </c>
      <c r="E524" s="32">
        <f>VLOOKUP(B524,RPT_LNS_LUONG_CHE_DO!$B$481:$CC$993,52,FALSE)</f>
        <v>510000</v>
      </c>
      <c r="F524" s="32">
        <f>VLOOKUP(B524,RPT_LNS_LUONG_CHE_DO!$B$5:$CC$993,78,FALSE)</f>
        <v>0</v>
      </c>
      <c r="G524" s="43">
        <f>VLOOKUP(B524,RPT_PHU_CAP_TN!$B$5:$G$1000,6,FALSE)</f>
        <v>0</v>
      </c>
      <c r="H524" s="43">
        <f>ROUND(MIN((E524+F524+G524)/100,DM_TI_LE!$F$29/10),0)</f>
        <v>5100</v>
      </c>
    </row>
    <row r="525" spans="1:8" ht="12.75" x14ac:dyDescent="0.2">
      <c r="A525" s="49">
        <v>521</v>
      </c>
      <c r="B525" s="50">
        <f>GD_CHUNG!B525</f>
        <v>201507</v>
      </c>
      <c r="C525" s="51" t="str">
        <f>GD_CHUNG!C525</f>
        <v>Hà Ngọc Bích</v>
      </c>
      <c r="D525" s="51" t="str">
        <f>GD_CHUNG!D525</f>
        <v>Nhân viên phục vụ hành khách</v>
      </c>
      <c r="E525" s="32">
        <f>VLOOKUP(B525,RPT_LNS_LUONG_CHE_DO!$B$481:$CC$993,52,FALSE)</f>
        <v>510000</v>
      </c>
      <c r="F525" s="32">
        <f>VLOOKUP(B525,RPT_LNS_LUONG_CHE_DO!$B$5:$CC$993,78,FALSE)</f>
        <v>0</v>
      </c>
      <c r="G525" s="43">
        <f>VLOOKUP(B525,RPT_PHU_CAP_TN!$B$5:$G$1000,6,FALSE)</f>
        <v>0</v>
      </c>
      <c r="H525" s="43">
        <f>ROUND(MIN((E525+F525+G525)/100,DM_TI_LE!$F$29/10),0)</f>
        <v>5100</v>
      </c>
    </row>
    <row r="526" spans="1:8" ht="12.75" x14ac:dyDescent="0.2">
      <c r="A526" s="49">
        <v>522</v>
      </c>
      <c r="B526" s="50">
        <f>GD_CHUNG!B526</f>
        <v>201508</v>
      </c>
      <c r="C526" s="51" t="str">
        <f>GD_CHUNG!C526</f>
        <v>Nguyễn Minh Đức</v>
      </c>
      <c r="D526" s="51" t="str">
        <f>GD_CHUNG!D526</f>
        <v>Nhân viên phục vụ hành khách</v>
      </c>
      <c r="E526" s="32">
        <f>VLOOKUP(B526,RPT_LNS_LUONG_CHE_DO!$B$481:$CC$993,52,FALSE)</f>
        <v>510000</v>
      </c>
      <c r="F526" s="32">
        <f>VLOOKUP(B526,RPT_LNS_LUONG_CHE_DO!$B$5:$CC$993,78,FALSE)</f>
        <v>0</v>
      </c>
      <c r="G526" s="43">
        <f>VLOOKUP(B526,RPT_PHU_CAP_TN!$B$5:$G$1000,6,FALSE)</f>
        <v>0</v>
      </c>
      <c r="H526" s="43">
        <f>ROUND(MIN((E526+F526+G526)/100,DM_TI_LE!$F$29/10),0)</f>
        <v>5100</v>
      </c>
    </row>
    <row r="527" spans="1:8" ht="12.75" x14ac:dyDescent="0.2">
      <c r="A527" s="49">
        <v>523</v>
      </c>
      <c r="B527" s="50">
        <f>GD_CHUNG!B527</f>
        <v>201509</v>
      </c>
      <c r="C527" s="51" t="str">
        <f>GD_CHUNG!C527</f>
        <v>Trần Hữu Dũng</v>
      </c>
      <c r="D527" s="51" t="str">
        <f>GD_CHUNG!D527</f>
        <v>Nhân viên phục vụ hành khách</v>
      </c>
      <c r="E527" s="32">
        <f>VLOOKUP(B527,RPT_LNS_LUONG_CHE_DO!$B$481:$CC$993,52,FALSE)</f>
        <v>510000</v>
      </c>
      <c r="F527" s="32">
        <f>VLOOKUP(B527,RPT_LNS_LUONG_CHE_DO!$B$5:$CC$993,78,FALSE)</f>
        <v>0</v>
      </c>
      <c r="G527" s="43">
        <f>VLOOKUP(B527,RPT_PHU_CAP_TN!$B$5:$G$1000,6,FALSE)</f>
        <v>0</v>
      </c>
      <c r="H527" s="43">
        <f>ROUND(MIN((E527+F527+G527)/100,DM_TI_LE!$F$29/10),0)</f>
        <v>5100</v>
      </c>
    </row>
    <row r="528" spans="1:8" ht="12.75" x14ac:dyDescent="0.2">
      <c r="A528" s="49">
        <v>524</v>
      </c>
      <c r="B528" s="50">
        <f>GD_CHUNG!B528</f>
        <v>201510</v>
      </c>
      <c r="C528" s="51" t="str">
        <f>GD_CHUNG!C528</f>
        <v>Lương Quốc Chính</v>
      </c>
      <c r="D528" s="51" t="str">
        <f>GD_CHUNG!D528</f>
        <v>Nhân viên phục vụ hành khách</v>
      </c>
      <c r="E528" s="32">
        <f>VLOOKUP(B528,RPT_LNS_LUONG_CHE_DO!$B$481:$CC$993,52,FALSE)</f>
        <v>510000</v>
      </c>
      <c r="F528" s="32">
        <f>VLOOKUP(B528,RPT_LNS_LUONG_CHE_DO!$B$5:$CC$993,78,FALSE)</f>
        <v>0</v>
      </c>
      <c r="G528" s="43">
        <f>VLOOKUP(B528,RPT_PHU_CAP_TN!$B$5:$G$1000,6,FALSE)</f>
        <v>0</v>
      </c>
      <c r="H528" s="43">
        <f>ROUND(MIN((E528+F528+G528)/100,DM_TI_LE!$F$29/10),0)</f>
        <v>5100</v>
      </c>
    </row>
    <row r="529" spans="1:8" ht="12.75" x14ac:dyDescent="0.2">
      <c r="A529" s="49">
        <v>525</v>
      </c>
      <c r="B529" s="50">
        <f>GD_CHUNG!B529</f>
        <v>201511</v>
      </c>
      <c r="C529" s="51" t="str">
        <f>GD_CHUNG!C529</f>
        <v>Trần Thị Nga</v>
      </c>
      <c r="D529" s="51" t="str">
        <f>GD_CHUNG!D529</f>
        <v>Nhân viên phục vụ hành khách</v>
      </c>
      <c r="E529" s="32">
        <f>VLOOKUP(B529,RPT_LNS_LUONG_CHE_DO!$B$481:$CC$993,52,FALSE)</f>
        <v>510000</v>
      </c>
      <c r="F529" s="32">
        <f>VLOOKUP(B529,RPT_LNS_LUONG_CHE_DO!$B$5:$CC$993,78,FALSE)</f>
        <v>0</v>
      </c>
      <c r="G529" s="43">
        <f>VLOOKUP(B529,RPT_PHU_CAP_TN!$B$5:$G$1000,6,FALSE)</f>
        <v>0</v>
      </c>
      <c r="H529" s="43">
        <f>ROUND(MIN((E529+F529+G529)/100,DM_TI_LE!$F$29/10),0)</f>
        <v>5100</v>
      </c>
    </row>
    <row r="530" spans="1:8" ht="12.75" x14ac:dyDescent="0.2">
      <c r="A530" s="49">
        <v>526</v>
      </c>
      <c r="B530" s="50">
        <f>GD_CHUNG!B530</f>
        <v>201512</v>
      </c>
      <c r="C530" s="51" t="str">
        <f>GD_CHUNG!C530</f>
        <v>Nguyễn Kim Phượng</v>
      </c>
      <c r="D530" s="51" t="str">
        <f>GD_CHUNG!D530</f>
        <v>Nhân viên phục vụ hành khách</v>
      </c>
      <c r="E530" s="32">
        <f>VLOOKUP(B530,RPT_LNS_LUONG_CHE_DO!$B$481:$CC$993,52,FALSE)</f>
        <v>510000</v>
      </c>
      <c r="F530" s="32">
        <f>VLOOKUP(B530,RPT_LNS_LUONG_CHE_DO!$B$5:$CC$993,78,FALSE)</f>
        <v>0</v>
      </c>
      <c r="G530" s="43">
        <f>VLOOKUP(B530,RPT_PHU_CAP_TN!$B$5:$G$1000,6,FALSE)</f>
        <v>0</v>
      </c>
      <c r="H530" s="43">
        <f>ROUND(MIN((E530+F530+G530)/100,DM_TI_LE!$F$29/10),0)</f>
        <v>5100</v>
      </c>
    </row>
    <row r="531" spans="1:8" ht="12.75" x14ac:dyDescent="0.2">
      <c r="A531" s="49">
        <v>527</v>
      </c>
      <c r="B531" s="50">
        <f>GD_CHUNG!B531</f>
        <v>201513</v>
      </c>
      <c r="C531" s="51" t="str">
        <f>GD_CHUNG!C531</f>
        <v>Bùi Thị Minh Hạnh</v>
      </c>
      <c r="D531" s="51" t="str">
        <f>GD_CHUNG!D531</f>
        <v>Nhân viên phục vụ hành khách</v>
      </c>
      <c r="E531" s="32">
        <f>VLOOKUP(B531,RPT_LNS_LUONG_CHE_DO!$B$481:$CC$993,52,FALSE)</f>
        <v>510000</v>
      </c>
      <c r="F531" s="32">
        <f>VLOOKUP(B531,RPT_LNS_LUONG_CHE_DO!$B$5:$CC$993,78,FALSE)</f>
        <v>0</v>
      </c>
      <c r="G531" s="43">
        <f>VLOOKUP(B531,RPT_PHU_CAP_TN!$B$5:$G$1000,6,FALSE)</f>
        <v>0</v>
      </c>
      <c r="H531" s="43">
        <f>ROUND(MIN((E531+F531+G531)/100,DM_TI_LE!$F$29/10),0)</f>
        <v>5100</v>
      </c>
    </row>
    <row r="532" spans="1:8" ht="12.75" x14ac:dyDescent="0.2">
      <c r="A532" s="49">
        <v>528</v>
      </c>
      <c r="B532" s="50">
        <f>GD_CHUNG!B532</f>
        <v>201514</v>
      </c>
      <c r="C532" s="51" t="str">
        <f>GD_CHUNG!C532</f>
        <v>Đặng Thị Hải Yến</v>
      </c>
      <c r="D532" s="51" t="str">
        <f>GD_CHUNG!D532</f>
        <v>Nhân viên phục vụ hành khách</v>
      </c>
      <c r="E532" s="32">
        <f>VLOOKUP(B532,RPT_LNS_LUONG_CHE_DO!$B$481:$CC$993,52,FALSE)</f>
        <v>510000</v>
      </c>
      <c r="F532" s="32">
        <f>VLOOKUP(B532,RPT_LNS_LUONG_CHE_DO!$B$5:$CC$993,78,FALSE)</f>
        <v>0</v>
      </c>
      <c r="G532" s="43">
        <f>VLOOKUP(B532,RPT_PHU_CAP_TN!$B$5:$G$1000,6,FALSE)</f>
        <v>0</v>
      </c>
      <c r="H532" s="43">
        <f>ROUND(MIN((E532+F532+G532)/100,DM_TI_LE!$F$29/10),0)</f>
        <v>5100</v>
      </c>
    </row>
    <row r="533" spans="1:8" ht="12.75" x14ac:dyDescent="0.2">
      <c r="A533" s="49">
        <v>529</v>
      </c>
      <c r="B533" s="50">
        <f>GD_CHUNG!B533</f>
        <v>201515</v>
      </c>
      <c r="C533" s="51" t="str">
        <f>GD_CHUNG!C533</f>
        <v>Phạm Minh Dũng</v>
      </c>
      <c r="D533" s="51" t="str">
        <f>GD_CHUNG!D533</f>
        <v>Nhân viên phục vụ hành khách</v>
      </c>
      <c r="E533" s="32">
        <f>VLOOKUP(B533,RPT_LNS_LUONG_CHE_DO!$B$481:$CC$993,52,FALSE)</f>
        <v>510000</v>
      </c>
      <c r="F533" s="32">
        <f>VLOOKUP(B533,RPT_LNS_LUONG_CHE_DO!$B$5:$CC$993,78,FALSE)</f>
        <v>0</v>
      </c>
      <c r="G533" s="43">
        <f>VLOOKUP(B533,RPT_PHU_CAP_TN!$B$5:$G$1000,6,FALSE)</f>
        <v>0</v>
      </c>
      <c r="H533" s="43">
        <f>ROUND(MIN((E533+F533+G533)/100,DM_TI_LE!$F$29/10),0)</f>
        <v>5100</v>
      </c>
    </row>
    <row r="534" spans="1:8" ht="12.75" x14ac:dyDescent="0.2">
      <c r="A534" s="49">
        <v>536</v>
      </c>
      <c r="B534" s="50">
        <f>GD_CHUNG!B534</f>
        <v>13750</v>
      </c>
      <c r="C534" s="51" t="str">
        <f>GD_CHUNG!C534</f>
        <v>Lê Anh Hùng</v>
      </c>
      <c r="D534" s="51" t="str">
        <f>GD_CHUNG!D534</f>
        <v>NV Lái xe - VHTTB</v>
      </c>
      <c r="E534" s="32">
        <f>VLOOKUP(B534,RPT_LNS_LUONG_CHE_DO!$B$481:$CC$993,52,FALSE)</f>
        <v>480000</v>
      </c>
      <c r="F534" s="32">
        <f>VLOOKUP(B534,RPT_LNS_LUONG_CHE_DO!$B$5:$CC$993,78,FALSE)</f>
        <v>0</v>
      </c>
      <c r="G534" s="43">
        <f>VLOOKUP(B534,RPT_PHU_CAP_TN!$B$5:$G$1000,6,FALSE)</f>
        <v>0</v>
      </c>
      <c r="H534" s="43">
        <f>ROUND(MIN((E534+F534+G534)/100,DM_TI_LE!$F$29/10),0)</f>
        <v>4800</v>
      </c>
    </row>
    <row r="535" spans="1:8" ht="12.75" x14ac:dyDescent="0.2">
      <c r="A535" s="49">
        <v>537</v>
      </c>
      <c r="B535" s="50">
        <f>GD_CHUNG!B535</f>
        <v>13751</v>
      </c>
      <c r="C535" s="51" t="str">
        <f>GD_CHUNG!C535</f>
        <v>Nguyễn Mạnh Hùng</v>
      </c>
      <c r="D535" s="51" t="str">
        <f>GD_CHUNG!D535</f>
        <v>NV Lái xe - VHTTB</v>
      </c>
      <c r="E535" s="32">
        <f>VLOOKUP(B535,RPT_LNS_LUONG_CHE_DO!$B$481:$CC$993,52,FALSE)</f>
        <v>480000</v>
      </c>
      <c r="F535" s="32">
        <f>VLOOKUP(B535,RPT_LNS_LUONG_CHE_DO!$B$5:$CC$993,78,FALSE)</f>
        <v>0</v>
      </c>
      <c r="G535" s="43">
        <f>VLOOKUP(B535,RPT_PHU_CAP_TN!$B$5:$G$1000,6,FALSE)</f>
        <v>0</v>
      </c>
      <c r="H535" s="43">
        <f>ROUND(MIN((E535+F535+G535)/100,DM_TI_LE!$F$29/10),0)</f>
        <v>4800</v>
      </c>
    </row>
    <row r="536" spans="1:8" ht="12.75" x14ac:dyDescent="0.2">
      <c r="E536" s="43"/>
    </row>
    <row r="537" spans="1:8" ht="12.75" x14ac:dyDescent="0.2">
      <c r="E537" s="43"/>
    </row>
    <row r="538" spans="1:8" ht="12.75" x14ac:dyDescent="0.2">
      <c r="E538" s="43"/>
    </row>
    <row r="539" spans="1:8" ht="12.75" x14ac:dyDescent="0.2">
      <c r="E539" s="43"/>
    </row>
    <row r="540" spans="1:8" ht="12.75" x14ac:dyDescent="0.2">
      <c r="E540" s="43"/>
    </row>
    <row r="541" spans="1:8" ht="12.75" x14ac:dyDescent="0.2">
      <c r="E541" s="43"/>
    </row>
    <row r="542" spans="1:8" ht="12.75" x14ac:dyDescent="0.2">
      <c r="E542" s="43"/>
    </row>
    <row r="543" spans="1:8" ht="12.75" x14ac:dyDescent="0.2">
      <c r="E543" s="43"/>
    </row>
    <row r="544" spans="1:8" ht="12.75" x14ac:dyDescent="0.2">
      <c r="E544" s="43"/>
    </row>
    <row r="545" spans="5:5" ht="12.75" x14ac:dyDescent="0.2">
      <c r="E545" s="43"/>
    </row>
    <row r="546" spans="5:5" ht="12.75" x14ac:dyDescent="0.2">
      <c r="E546" s="43"/>
    </row>
    <row r="547" spans="5:5" ht="12.75" x14ac:dyDescent="0.2">
      <c r="E547" s="43"/>
    </row>
    <row r="548" spans="5:5" ht="12.75" x14ac:dyDescent="0.2">
      <c r="E548" s="43"/>
    </row>
    <row r="549" spans="5:5" ht="12.75" x14ac:dyDescent="0.2">
      <c r="E549" s="43"/>
    </row>
    <row r="550" spans="5:5" ht="12.75" x14ac:dyDescent="0.2">
      <c r="E550" s="43"/>
    </row>
    <row r="551" spans="5:5" ht="12.75" x14ac:dyDescent="0.2">
      <c r="E551" s="43"/>
    </row>
    <row r="552" spans="5:5" ht="12.75" x14ac:dyDescent="0.2">
      <c r="E552" s="43"/>
    </row>
    <row r="553" spans="5:5" ht="12.75" x14ac:dyDescent="0.2">
      <c r="E553" s="43"/>
    </row>
    <row r="554" spans="5:5" ht="12.75" x14ac:dyDescent="0.2">
      <c r="E554" s="43"/>
    </row>
    <row r="555" spans="5:5" ht="12.75" x14ac:dyDescent="0.2">
      <c r="E555" s="43"/>
    </row>
    <row r="556" spans="5:5" ht="12.75" x14ac:dyDescent="0.2">
      <c r="E556" s="43"/>
    </row>
    <row r="557" spans="5:5" ht="12.75" x14ac:dyDescent="0.2">
      <c r="E557" s="43"/>
    </row>
    <row r="558" spans="5:5" ht="12.75" x14ac:dyDescent="0.2">
      <c r="E558" s="43"/>
    </row>
    <row r="559" spans="5:5" ht="12.75" x14ac:dyDescent="0.2">
      <c r="E559" s="43"/>
    </row>
    <row r="560" spans="5:5" ht="12.75" x14ac:dyDescent="0.2">
      <c r="E560" s="43"/>
    </row>
    <row r="561" spans="5:5" ht="12.75" x14ac:dyDescent="0.2">
      <c r="E561" s="43"/>
    </row>
    <row r="562" spans="5:5" ht="12.75" x14ac:dyDescent="0.2">
      <c r="E562" s="43"/>
    </row>
    <row r="563" spans="5:5" ht="12.75" x14ac:dyDescent="0.2">
      <c r="E563" s="43"/>
    </row>
    <row r="564" spans="5:5" ht="12.75" x14ac:dyDescent="0.2">
      <c r="E564" s="43"/>
    </row>
    <row r="565" spans="5:5" ht="12.75" x14ac:dyDescent="0.2">
      <c r="E565" s="43"/>
    </row>
    <row r="566" spans="5:5" ht="12.75" x14ac:dyDescent="0.2">
      <c r="E566" s="43"/>
    </row>
    <row r="567" spans="5:5" ht="12.75" x14ac:dyDescent="0.2">
      <c r="E567" s="43"/>
    </row>
    <row r="568" spans="5:5" ht="12.75" x14ac:dyDescent="0.2">
      <c r="E568" s="43"/>
    </row>
    <row r="569" spans="5:5" ht="12.75" x14ac:dyDescent="0.2">
      <c r="E569" s="43"/>
    </row>
    <row r="570" spans="5:5" ht="12.75" x14ac:dyDescent="0.2">
      <c r="E570" s="43"/>
    </row>
    <row r="571" spans="5:5" ht="12.75" x14ac:dyDescent="0.2">
      <c r="E571" s="43"/>
    </row>
    <row r="572" spans="5:5" ht="12.75" x14ac:dyDescent="0.2">
      <c r="E572" s="43"/>
    </row>
    <row r="573" spans="5:5" ht="12.75" x14ac:dyDescent="0.2">
      <c r="E573" s="43"/>
    </row>
    <row r="574" spans="5:5" ht="12.75" x14ac:dyDescent="0.2">
      <c r="E574" s="43"/>
    </row>
    <row r="575" spans="5:5" ht="12.75" x14ac:dyDescent="0.2">
      <c r="E575" s="43"/>
    </row>
    <row r="576" spans="5:5" ht="12.75" x14ac:dyDescent="0.2">
      <c r="E576" s="43"/>
    </row>
    <row r="577" spans="5:5" ht="12.75" x14ac:dyDescent="0.2">
      <c r="E577" s="43"/>
    </row>
    <row r="578" spans="5:5" ht="12.75" x14ac:dyDescent="0.2">
      <c r="E578" s="43"/>
    </row>
    <row r="579" spans="5:5" ht="12.75" x14ac:dyDescent="0.2">
      <c r="E579" s="43"/>
    </row>
    <row r="580" spans="5:5" ht="12.75" x14ac:dyDescent="0.2">
      <c r="E580" s="43"/>
    </row>
    <row r="581" spans="5:5" ht="12.75" x14ac:dyDescent="0.2">
      <c r="E581" s="43"/>
    </row>
    <row r="582" spans="5:5" ht="12.75" x14ac:dyDescent="0.2">
      <c r="E582" s="43"/>
    </row>
    <row r="583" spans="5:5" ht="12.75" x14ac:dyDescent="0.2">
      <c r="E583" s="43"/>
    </row>
    <row r="584" spans="5:5" ht="12.75" x14ac:dyDescent="0.2">
      <c r="E584" s="43"/>
    </row>
    <row r="585" spans="5:5" ht="12.75" x14ac:dyDescent="0.2">
      <c r="E585" s="43"/>
    </row>
    <row r="586" spans="5:5" ht="12.75" x14ac:dyDescent="0.2">
      <c r="E586" s="43"/>
    </row>
    <row r="587" spans="5:5" ht="12.75" x14ac:dyDescent="0.2">
      <c r="E587" s="43"/>
    </row>
    <row r="588" spans="5:5" ht="12.75" x14ac:dyDescent="0.2">
      <c r="E588" s="43"/>
    </row>
    <row r="589" spans="5:5" ht="12.75" x14ac:dyDescent="0.2">
      <c r="E589" s="43"/>
    </row>
    <row r="590" spans="5:5" ht="12.75" x14ac:dyDescent="0.2">
      <c r="E590" s="43"/>
    </row>
    <row r="591" spans="5:5" ht="12.75" x14ac:dyDescent="0.2">
      <c r="E591" s="43"/>
    </row>
    <row r="592" spans="5:5" ht="12.75" x14ac:dyDescent="0.2">
      <c r="E592" s="43"/>
    </row>
    <row r="593" spans="5:5" ht="12.75" x14ac:dyDescent="0.2">
      <c r="E593" s="43"/>
    </row>
    <row r="594" spans="5:5" ht="12.75" x14ac:dyDescent="0.2">
      <c r="E594" s="43"/>
    </row>
    <row r="595" spans="5:5" ht="12.75" x14ac:dyDescent="0.2">
      <c r="E595" s="43"/>
    </row>
    <row r="596" spans="5:5" ht="12.75" x14ac:dyDescent="0.2">
      <c r="E596" s="43"/>
    </row>
    <row r="597" spans="5:5" ht="12.75" x14ac:dyDescent="0.2">
      <c r="E597" s="43"/>
    </row>
    <row r="598" spans="5:5" ht="12.75" x14ac:dyDescent="0.2">
      <c r="E598" s="43"/>
    </row>
    <row r="599" spans="5:5" ht="12.75" x14ac:dyDescent="0.2">
      <c r="E599" s="43"/>
    </row>
    <row r="600" spans="5:5" ht="12.75" x14ac:dyDescent="0.2">
      <c r="E600" s="43"/>
    </row>
    <row r="601" spans="5:5" ht="12.75" x14ac:dyDescent="0.2">
      <c r="E601" s="43"/>
    </row>
    <row r="602" spans="5:5" ht="12.75" x14ac:dyDescent="0.2">
      <c r="E602" s="43"/>
    </row>
    <row r="603" spans="5:5" ht="12.75" x14ac:dyDescent="0.2">
      <c r="E603" s="43"/>
    </row>
    <row r="604" spans="5:5" ht="12.75" x14ac:dyDescent="0.2">
      <c r="E604" s="43"/>
    </row>
    <row r="605" spans="5:5" ht="12.75" x14ac:dyDescent="0.2">
      <c r="E605" s="43"/>
    </row>
    <row r="606" spans="5:5" ht="12.75" x14ac:dyDescent="0.2">
      <c r="E606" s="43"/>
    </row>
    <row r="607" spans="5:5" ht="12.75" x14ac:dyDescent="0.2">
      <c r="E607" s="43"/>
    </row>
    <row r="608" spans="5:5" ht="12.75" x14ac:dyDescent="0.2">
      <c r="E608" s="43"/>
    </row>
    <row r="609" spans="5:5" ht="12.75" x14ac:dyDescent="0.2">
      <c r="E609" s="43"/>
    </row>
    <row r="610" spans="5:5" ht="12.75" x14ac:dyDescent="0.2">
      <c r="E610" s="43"/>
    </row>
    <row r="611" spans="5:5" ht="12.75" x14ac:dyDescent="0.2">
      <c r="E611" s="43"/>
    </row>
    <row r="612" spans="5:5" ht="12.75" x14ac:dyDescent="0.2">
      <c r="E612" s="43"/>
    </row>
    <row r="613" spans="5:5" ht="12.75" x14ac:dyDescent="0.2">
      <c r="E613" s="43"/>
    </row>
    <row r="614" spans="5:5" ht="12.75" x14ac:dyDescent="0.2">
      <c r="E614" s="43"/>
    </row>
    <row r="615" spans="5:5" ht="12.75" x14ac:dyDescent="0.2">
      <c r="E615" s="43"/>
    </row>
    <row r="616" spans="5:5" ht="12.75" x14ac:dyDescent="0.2">
      <c r="E616" s="43"/>
    </row>
    <row r="617" spans="5:5" ht="12.75" x14ac:dyDescent="0.2">
      <c r="E617" s="43"/>
    </row>
    <row r="618" spans="5:5" ht="12.75" x14ac:dyDescent="0.2">
      <c r="E618" s="43"/>
    </row>
    <row r="619" spans="5:5" ht="12.75" x14ac:dyDescent="0.2">
      <c r="E619" s="43"/>
    </row>
    <row r="620" spans="5:5" ht="12.75" x14ac:dyDescent="0.2">
      <c r="E620" s="43"/>
    </row>
    <row r="621" spans="5:5" ht="12.75" x14ac:dyDescent="0.2">
      <c r="E621" s="43"/>
    </row>
    <row r="622" spans="5:5" ht="12.75" x14ac:dyDescent="0.2">
      <c r="E622" s="43"/>
    </row>
    <row r="623" spans="5:5" ht="12.75" x14ac:dyDescent="0.2">
      <c r="E623" s="43"/>
    </row>
    <row r="624" spans="5:5" ht="12.75" x14ac:dyDescent="0.2">
      <c r="E624" s="43"/>
    </row>
    <row r="625" spans="5:5" ht="12.75" x14ac:dyDescent="0.2">
      <c r="E625" s="43"/>
    </row>
    <row r="626" spans="5:5" ht="12.75" x14ac:dyDescent="0.2">
      <c r="E626" s="43"/>
    </row>
    <row r="627" spans="5:5" ht="12.75" x14ac:dyDescent="0.2">
      <c r="E627" s="43"/>
    </row>
    <row r="628" spans="5:5" ht="12.75" x14ac:dyDescent="0.2">
      <c r="E628" s="43"/>
    </row>
    <row r="629" spans="5:5" ht="12.75" x14ac:dyDescent="0.2">
      <c r="E629" s="43"/>
    </row>
    <row r="630" spans="5:5" ht="12.75" x14ac:dyDescent="0.2">
      <c r="E630" s="43"/>
    </row>
    <row r="631" spans="5:5" ht="12.75" x14ac:dyDescent="0.2">
      <c r="E631" s="43"/>
    </row>
    <row r="632" spans="5:5" ht="12.75" x14ac:dyDescent="0.2">
      <c r="E632" s="43"/>
    </row>
    <row r="633" spans="5:5" ht="12.75" x14ac:dyDescent="0.2">
      <c r="E633" s="43"/>
    </row>
    <row r="634" spans="5:5" ht="12.75" x14ac:dyDescent="0.2">
      <c r="E634" s="43"/>
    </row>
    <row r="635" spans="5:5" ht="12.75" x14ac:dyDescent="0.2">
      <c r="E635" s="43"/>
    </row>
    <row r="636" spans="5:5" ht="12.75" x14ac:dyDescent="0.2">
      <c r="E636" s="43"/>
    </row>
    <row r="637" spans="5:5" ht="12.75" x14ac:dyDescent="0.2">
      <c r="E637" s="43"/>
    </row>
    <row r="638" spans="5:5" ht="12.75" x14ac:dyDescent="0.2">
      <c r="E638" s="43"/>
    </row>
    <row r="639" spans="5:5" ht="12.75" x14ac:dyDescent="0.2">
      <c r="E639" s="43"/>
    </row>
    <row r="640" spans="5:5" ht="12.75" x14ac:dyDescent="0.2">
      <c r="E640" s="43"/>
    </row>
    <row r="641" spans="5:5" ht="12.75" x14ac:dyDescent="0.2">
      <c r="E641" s="43"/>
    </row>
    <row r="642" spans="5:5" ht="12.75" x14ac:dyDescent="0.2">
      <c r="E642" s="43"/>
    </row>
    <row r="643" spans="5:5" ht="12.75" x14ac:dyDescent="0.2">
      <c r="E643" s="43"/>
    </row>
    <row r="644" spans="5:5" ht="12.75" x14ac:dyDescent="0.2">
      <c r="E644" s="43"/>
    </row>
    <row r="645" spans="5:5" ht="12.75" x14ac:dyDescent="0.2">
      <c r="E645" s="43"/>
    </row>
    <row r="646" spans="5:5" ht="12.75" x14ac:dyDescent="0.2">
      <c r="E646" s="43"/>
    </row>
    <row r="647" spans="5:5" ht="12.75" x14ac:dyDescent="0.2">
      <c r="E647" s="43"/>
    </row>
    <row r="648" spans="5:5" ht="12.75" x14ac:dyDescent="0.2">
      <c r="E648" s="43"/>
    </row>
    <row r="649" spans="5:5" ht="12.75" x14ac:dyDescent="0.2">
      <c r="E649" s="43"/>
    </row>
    <row r="650" spans="5:5" ht="12.75" x14ac:dyDescent="0.2">
      <c r="E650" s="43"/>
    </row>
    <row r="651" spans="5:5" ht="12.75" x14ac:dyDescent="0.2">
      <c r="E651" s="43"/>
    </row>
    <row r="652" spans="5:5" ht="12.75" x14ac:dyDescent="0.2">
      <c r="E652" s="43"/>
    </row>
    <row r="653" spans="5:5" ht="12.75" x14ac:dyDescent="0.2">
      <c r="E653" s="43"/>
    </row>
    <row r="654" spans="5:5" ht="12.75" x14ac:dyDescent="0.2">
      <c r="E654" s="43"/>
    </row>
    <row r="655" spans="5:5" ht="12.75" x14ac:dyDescent="0.2">
      <c r="E655" s="43"/>
    </row>
    <row r="656" spans="5:5" ht="12.75" x14ac:dyDescent="0.2">
      <c r="E656" s="43"/>
    </row>
    <row r="657" spans="5:5" ht="12.75" x14ac:dyDescent="0.2">
      <c r="E657" s="43"/>
    </row>
    <row r="658" spans="5:5" ht="12.75" x14ac:dyDescent="0.2">
      <c r="E658" s="43"/>
    </row>
    <row r="659" spans="5:5" ht="12.75" x14ac:dyDescent="0.2">
      <c r="E659" s="43"/>
    </row>
    <row r="660" spans="5:5" ht="12.75" x14ac:dyDescent="0.2">
      <c r="E660" s="43"/>
    </row>
    <row r="661" spans="5:5" ht="12.75" x14ac:dyDescent="0.2">
      <c r="E661" s="43"/>
    </row>
    <row r="662" spans="5:5" ht="12.75" x14ac:dyDescent="0.2">
      <c r="E662" s="43"/>
    </row>
    <row r="663" spans="5:5" ht="12.75" x14ac:dyDescent="0.2">
      <c r="E663" s="43"/>
    </row>
    <row r="664" spans="5:5" ht="12.75" x14ac:dyDescent="0.2">
      <c r="E664" s="43"/>
    </row>
    <row r="665" spans="5:5" ht="12.75" x14ac:dyDescent="0.2">
      <c r="E665" s="43"/>
    </row>
    <row r="666" spans="5:5" ht="12.75" x14ac:dyDescent="0.2">
      <c r="E666" s="43"/>
    </row>
    <row r="667" spans="5:5" ht="12.75" x14ac:dyDescent="0.2">
      <c r="E667" s="43"/>
    </row>
    <row r="668" spans="5:5" ht="12.75" x14ac:dyDescent="0.2">
      <c r="E668" s="43"/>
    </row>
    <row r="669" spans="5:5" ht="12.75" x14ac:dyDescent="0.2">
      <c r="E669" s="43"/>
    </row>
    <row r="670" spans="5:5" ht="12.75" x14ac:dyDescent="0.2">
      <c r="E670" s="43"/>
    </row>
    <row r="671" spans="5:5" ht="12.75" x14ac:dyDescent="0.2">
      <c r="E671" s="43"/>
    </row>
    <row r="672" spans="5:5" ht="12.75" x14ac:dyDescent="0.2">
      <c r="E672" s="43"/>
    </row>
    <row r="673" spans="5:5" ht="12.75" x14ac:dyDescent="0.2">
      <c r="E673" s="43"/>
    </row>
    <row r="674" spans="5:5" ht="12.75" x14ac:dyDescent="0.2">
      <c r="E674" s="43"/>
    </row>
    <row r="675" spans="5:5" ht="12.75" x14ac:dyDescent="0.2">
      <c r="E675" s="43"/>
    </row>
    <row r="676" spans="5:5" ht="12.75" x14ac:dyDescent="0.2">
      <c r="E676" s="43"/>
    </row>
    <row r="677" spans="5:5" ht="12.75" x14ac:dyDescent="0.2">
      <c r="E677" s="43"/>
    </row>
    <row r="678" spans="5:5" ht="12.75" x14ac:dyDescent="0.2">
      <c r="E678" s="43"/>
    </row>
    <row r="679" spans="5:5" ht="12.75" x14ac:dyDescent="0.2">
      <c r="E679" s="43"/>
    </row>
    <row r="680" spans="5:5" ht="12.75" x14ac:dyDescent="0.2">
      <c r="E680" s="43"/>
    </row>
    <row r="681" spans="5:5" ht="12.75" x14ac:dyDescent="0.2">
      <c r="E681" s="43"/>
    </row>
    <row r="682" spans="5:5" ht="12.75" x14ac:dyDescent="0.2">
      <c r="E682" s="43"/>
    </row>
    <row r="683" spans="5:5" ht="12.75" x14ac:dyDescent="0.2">
      <c r="E683" s="43"/>
    </row>
    <row r="684" spans="5:5" ht="12.75" x14ac:dyDescent="0.2">
      <c r="E684" s="43"/>
    </row>
    <row r="685" spans="5:5" ht="12.75" x14ac:dyDescent="0.2">
      <c r="E685" s="43"/>
    </row>
    <row r="686" spans="5:5" ht="12.75" x14ac:dyDescent="0.2">
      <c r="E686" s="43"/>
    </row>
    <row r="687" spans="5:5" ht="12.75" x14ac:dyDescent="0.2">
      <c r="E687" s="43"/>
    </row>
    <row r="688" spans="5:5" ht="12.75" x14ac:dyDescent="0.2">
      <c r="E688" s="43"/>
    </row>
    <row r="689" spans="5:5" ht="12.75" x14ac:dyDescent="0.2">
      <c r="E689" s="43"/>
    </row>
    <row r="690" spans="5:5" ht="12.75" x14ac:dyDescent="0.2">
      <c r="E690" s="43"/>
    </row>
    <row r="691" spans="5:5" ht="12.75" x14ac:dyDescent="0.2">
      <c r="E691" s="43"/>
    </row>
    <row r="692" spans="5:5" ht="12.75" x14ac:dyDescent="0.2">
      <c r="E692" s="43"/>
    </row>
    <row r="693" spans="5:5" ht="12.75" x14ac:dyDescent="0.2">
      <c r="E693" s="43"/>
    </row>
    <row r="694" spans="5:5" ht="12.75" x14ac:dyDescent="0.2">
      <c r="E694" s="43"/>
    </row>
    <row r="695" spans="5:5" ht="12.75" x14ac:dyDescent="0.2">
      <c r="E695" s="43"/>
    </row>
    <row r="696" spans="5:5" ht="12.75" x14ac:dyDescent="0.2">
      <c r="E696" s="43"/>
    </row>
    <row r="697" spans="5:5" ht="12.75" x14ac:dyDescent="0.2">
      <c r="E697" s="43"/>
    </row>
    <row r="698" spans="5:5" ht="12.75" x14ac:dyDescent="0.2">
      <c r="E698" s="43"/>
    </row>
    <row r="699" spans="5:5" ht="12.75" x14ac:dyDescent="0.2">
      <c r="E699" s="43"/>
    </row>
    <row r="700" spans="5:5" ht="12.75" x14ac:dyDescent="0.2">
      <c r="E700" s="43"/>
    </row>
    <row r="701" spans="5:5" ht="12.75" x14ac:dyDescent="0.2">
      <c r="E701" s="43"/>
    </row>
    <row r="702" spans="5:5" ht="12.75" x14ac:dyDescent="0.2">
      <c r="E702" s="43"/>
    </row>
    <row r="703" spans="5:5" ht="12.75" x14ac:dyDescent="0.2">
      <c r="E703" s="43"/>
    </row>
    <row r="704" spans="5:5" ht="12.75" x14ac:dyDescent="0.2">
      <c r="E704" s="43"/>
    </row>
    <row r="705" spans="5:5" ht="12.75" x14ac:dyDescent="0.2">
      <c r="E705" s="43"/>
    </row>
    <row r="706" spans="5:5" ht="12.75" x14ac:dyDescent="0.2">
      <c r="E706" s="43"/>
    </row>
    <row r="707" spans="5:5" ht="12.75" x14ac:dyDescent="0.2">
      <c r="E707" s="43"/>
    </row>
    <row r="708" spans="5:5" ht="12.75" x14ac:dyDescent="0.2">
      <c r="E708" s="43"/>
    </row>
    <row r="709" spans="5:5" ht="12.75" x14ac:dyDescent="0.2">
      <c r="E709" s="43"/>
    </row>
    <row r="710" spans="5:5" ht="12.75" x14ac:dyDescent="0.2">
      <c r="E710" s="43"/>
    </row>
    <row r="711" spans="5:5" ht="12.75" x14ac:dyDescent="0.2">
      <c r="E711" s="43"/>
    </row>
    <row r="712" spans="5:5" ht="12.75" x14ac:dyDescent="0.2">
      <c r="E712" s="43"/>
    </row>
    <row r="713" spans="5:5" ht="12.75" x14ac:dyDescent="0.2">
      <c r="E713" s="43"/>
    </row>
    <row r="714" spans="5:5" ht="12.75" x14ac:dyDescent="0.2">
      <c r="E714" s="43"/>
    </row>
    <row r="715" spans="5:5" ht="12.75" x14ac:dyDescent="0.2">
      <c r="E715" s="43"/>
    </row>
    <row r="716" spans="5:5" ht="12.75" x14ac:dyDescent="0.2">
      <c r="E716" s="43"/>
    </row>
    <row r="717" spans="5:5" ht="12.75" x14ac:dyDescent="0.2">
      <c r="E717" s="43"/>
    </row>
    <row r="718" spans="5:5" ht="12.75" x14ac:dyDescent="0.2">
      <c r="E718" s="43"/>
    </row>
    <row r="719" spans="5:5" ht="12.75" x14ac:dyDescent="0.2">
      <c r="E719" s="43"/>
    </row>
    <row r="720" spans="5:5" ht="12.75" x14ac:dyDescent="0.2">
      <c r="E720" s="43"/>
    </row>
    <row r="721" spans="5:5" ht="12.75" x14ac:dyDescent="0.2">
      <c r="E721" s="43"/>
    </row>
    <row r="722" spans="5:5" ht="12.75" x14ac:dyDescent="0.2">
      <c r="E722" s="43"/>
    </row>
    <row r="723" spans="5:5" ht="12.75" x14ac:dyDescent="0.2">
      <c r="E723" s="43"/>
    </row>
    <row r="724" spans="5:5" ht="12.75" x14ac:dyDescent="0.2">
      <c r="E724" s="43"/>
    </row>
    <row r="725" spans="5:5" ht="12.75" x14ac:dyDescent="0.2">
      <c r="E725" s="43"/>
    </row>
    <row r="726" spans="5:5" ht="12.75" x14ac:dyDescent="0.2">
      <c r="E726" s="43"/>
    </row>
    <row r="727" spans="5:5" ht="12.75" x14ac:dyDescent="0.2">
      <c r="E727" s="43"/>
    </row>
    <row r="728" spans="5:5" ht="12.75" x14ac:dyDescent="0.2">
      <c r="E728" s="43"/>
    </row>
    <row r="729" spans="5:5" ht="12.75" x14ac:dyDescent="0.2">
      <c r="E729" s="43"/>
    </row>
    <row r="730" spans="5:5" ht="12.75" x14ac:dyDescent="0.2">
      <c r="E730" s="43"/>
    </row>
    <row r="731" spans="5:5" ht="12.75" x14ac:dyDescent="0.2">
      <c r="E731" s="43"/>
    </row>
    <row r="732" spans="5:5" ht="12.75" x14ac:dyDescent="0.2">
      <c r="E732" s="43"/>
    </row>
    <row r="733" spans="5:5" ht="12.75" x14ac:dyDescent="0.2">
      <c r="E733" s="43"/>
    </row>
    <row r="734" spans="5:5" ht="12.75" x14ac:dyDescent="0.2">
      <c r="E734" s="43"/>
    </row>
    <row r="735" spans="5:5" ht="12.75" x14ac:dyDescent="0.2">
      <c r="E735" s="43"/>
    </row>
    <row r="736" spans="5:5" ht="12.75" x14ac:dyDescent="0.2">
      <c r="E736" s="43"/>
    </row>
    <row r="737" spans="5:5" ht="12.75" x14ac:dyDescent="0.2">
      <c r="E737" s="43"/>
    </row>
    <row r="738" spans="5:5" ht="12.75" x14ac:dyDescent="0.2">
      <c r="E738" s="43"/>
    </row>
    <row r="739" spans="5:5" ht="12.75" x14ac:dyDescent="0.2">
      <c r="E739" s="43"/>
    </row>
    <row r="740" spans="5:5" ht="12.75" x14ac:dyDescent="0.2">
      <c r="E740" s="43"/>
    </row>
    <row r="741" spans="5:5" ht="12.75" x14ac:dyDescent="0.2">
      <c r="E741" s="43"/>
    </row>
    <row r="742" spans="5:5" ht="12.75" x14ac:dyDescent="0.2">
      <c r="E742" s="43"/>
    </row>
    <row r="743" spans="5:5" ht="12.75" x14ac:dyDescent="0.2">
      <c r="E743" s="43"/>
    </row>
    <row r="744" spans="5:5" ht="12.75" x14ac:dyDescent="0.2">
      <c r="E744" s="43"/>
    </row>
    <row r="745" spans="5:5" ht="12.75" x14ac:dyDescent="0.2">
      <c r="E745" s="43"/>
    </row>
    <row r="746" spans="5:5" ht="12.75" x14ac:dyDescent="0.2">
      <c r="E746" s="43"/>
    </row>
    <row r="747" spans="5:5" ht="12.75" x14ac:dyDescent="0.2">
      <c r="E747" s="43"/>
    </row>
    <row r="748" spans="5:5" ht="12.75" x14ac:dyDescent="0.2">
      <c r="E748" s="43"/>
    </row>
    <row r="749" spans="5:5" ht="12.75" x14ac:dyDescent="0.2">
      <c r="E749" s="43"/>
    </row>
    <row r="750" spans="5:5" ht="12.75" x14ac:dyDescent="0.2">
      <c r="E750" s="43"/>
    </row>
    <row r="751" spans="5:5" ht="12.75" x14ac:dyDescent="0.2">
      <c r="E751" s="43"/>
    </row>
    <row r="752" spans="5:5" ht="12.75" x14ac:dyDescent="0.2">
      <c r="E752" s="43"/>
    </row>
    <row r="753" spans="5:5" ht="12.75" x14ac:dyDescent="0.2">
      <c r="E753" s="43"/>
    </row>
    <row r="754" spans="5:5" ht="12.75" x14ac:dyDescent="0.2">
      <c r="E754" s="43"/>
    </row>
    <row r="755" spans="5:5" ht="12.75" x14ac:dyDescent="0.2">
      <c r="E755" s="43"/>
    </row>
    <row r="756" spans="5:5" ht="12.75" x14ac:dyDescent="0.2">
      <c r="E756" s="43"/>
    </row>
    <row r="757" spans="5:5" ht="12.75" x14ac:dyDescent="0.2">
      <c r="E757" s="43"/>
    </row>
    <row r="758" spans="5:5" ht="12.75" x14ac:dyDescent="0.2">
      <c r="E758" s="43"/>
    </row>
    <row r="759" spans="5:5" ht="12.75" x14ac:dyDescent="0.2">
      <c r="E759" s="43"/>
    </row>
    <row r="760" spans="5:5" ht="12.75" x14ac:dyDescent="0.2">
      <c r="E760" s="43"/>
    </row>
    <row r="761" spans="5:5" ht="12.75" x14ac:dyDescent="0.2">
      <c r="E761" s="43"/>
    </row>
    <row r="762" spans="5:5" ht="12.75" x14ac:dyDescent="0.2">
      <c r="E762" s="43"/>
    </row>
    <row r="763" spans="5:5" ht="12.75" x14ac:dyDescent="0.2">
      <c r="E763" s="43"/>
    </row>
    <row r="764" spans="5:5" ht="12.75" x14ac:dyDescent="0.2">
      <c r="E764" s="43"/>
    </row>
    <row r="765" spans="5:5" ht="12.75" x14ac:dyDescent="0.2">
      <c r="E765" s="43"/>
    </row>
    <row r="766" spans="5:5" ht="12.75" x14ac:dyDescent="0.2">
      <c r="E766" s="43"/>
    </row>
    <row r="767" spans="5:5" ht="12.75" x14ac:dyDescent="0.2">
      <c r="E767" s="43"/>
    </row>
    <row r="768" spans="5:5" ht="12.75" x14ac:dyDescent="0.2">
      <c r="E768" s="43"/>
    </row>
    <row r="769" spans="5:5" ht="12.75" x14ac:dyDescent="0.2">
      <c r="E769" s="43"/>
    </row>
    <row r="770" spans="5:5" ht="12.75" x14ac:dyDescent="0.2">
      <c r="E770" s="43"/>
    </row>
    <row r="771" spans="5:5" ht="12.75" x14ac:dyDescent="0.2">
      <c r="E771" s="43"/>
    </row>
    <row r="772" spans="5:5" ht="12.75" x14ac:dyDescent="0.2">
      <c r="E772" s="43"/>
    </row>
    <row r="773" spans="5:5" ht="12.75" x14ac:dyDescent="0.2">
      <c r="E773" s="43"/>
    </row>
    <row r="774" spans="5:5" ht="12.75" x14ac:dyDescent="0.2">
      <c r="E774" s="43"/>
    </row>
    <row r="775" spans="5:5" ht="12.75" x14ac:dyDescent="0.2">
      <c r="E775" s="43"/>
    </row>
    <row r="776" spans="5:5" ht="12.75" x14ac:dyDescent="0.2">
      <c r="E776" s="43"/>
    </row>
    <row r="777" spans="5:5" ht="12.75" x14ac:dyDescent="0.2">
      <c r="E777" s="43"/>
    </row>
    <row r="778" spans="5:5" ht="12.75" x14ac:dyDescent="0.2">
      <c r="E778" s="43"/>
    </row>
    <row r="779" spans="5:5" ht="12.75" x14ac:dyDescent="0.2">
      <c r="E779" s="43"/>
    </row>
    <row r="780" spans="5:5" ht="12.75" x14ac:dyDescent="0.2">
      <c r="E780" s="43"/>
    </row>
    <row r="781" spans="5:5" ht="12.75" x14ac:dyDescent="0.2">
      <c r="E781" s="43"/>
    </row>
    <row r="782" spans="5:5" ht="12.75" x14ac:dyDescent="0.2">
      <c r="E782" s="43"/>
    </row>
    <row r="783" spans="5:5" ht="12.75" x14ac:dyDescent="0.2">
      <c r="E783" s="43"/>
    </row>
    <row r="784" spans="5:5" ht="12.75" x14ac:dyDescent="0.2">
      <c r="E784" s="43"/>
    </row>
    <row r="785" spans="5:5" ht="12.75" x14ac:dyDescent="0.2">
      <c r="E785" s="43"/>
    </row>
    <row r="786" spans="5:5" ht="12.75" x14ac:dyDescent="0.2">
      <c r="E786" s="43"/>
    </row>
    <row r="787" spans="5:5" ht="12.75" x14ac:dyDescent="0.2">
      <c r="E787" s="43"/>
    </row>
    <row r="788" spans="5:5" ht="12.75" x14ac:dyDescent="0.2">
      <c r="E788" s="43"/>
    </row>
    <row r="789" spans="5:5" ht="12.75" x14ac:dyDescent="0.2">
      <c r="E789" s="43"/>
    </row>
    <row r="790" spans="5:5" ht="12.75" x14ac:dyDescent="0.2">
      <c r="E790" s="43"/>
    </row>
    <row r="791" spans="5:5" ht="12.75" x14ac:dyDescent="0.2">
      <c r="E791" s="43"/>
    </row>
    <row r="792" spans="5:5" ht="12.75" x14ac:dyDescent="0.2">
      <c r="E792" s="43"/>
    </row>
    <row r="793" spans="5:5" ht="12.75" x14ac:dyDescent="0.2">
      <c r="E793" s="43"/>
    </row>
    <row r="794" spans="5:5" ht="12.75" x14ac:dyDescent="0.2">
      <c r="E794" s="43"/>
    </row>
    <row r="795" spans="5:5" ht="12.75" x14ac:dyDescent="0.2">
      <c r="E795" s="43"/>
    </row>
    <row r="796" spans="5:5" ht="12.75" x14ac:dyDescent="0.2">
      <c r="E796" s="43"/>
    </row>
    <row r="797" spans="5:5" ht="12.75" x14ac:dyDescent="0.2">
      <c r="E797" s="43"/>
    </row>
    <row r="798" spans="5:5" ht="12.75" x14ac:dyDescent="0.2">
      <c r="E798" s="43"/>
    </row>
    <row r="799" spans="5:5" ht="12.75" x14ac:dyDescent="0.2">
      <c r="E799" s="43"/>
    </row>
    <row r="800" spans="5:5" ht="12.75" x14ac:dyDescent="0.2">
      <c r="E800" s="43"/>
    </row>
    <row r="801" spans="5:5" ht="12.75" x14ac:dyDescent="0.2">
      <c r="E801" s="43"/>
    </row>
    <row r="802" spans="5:5" ht="12.75" x14ac:dyDescent="0.2">
      <c r="E802" s="43"/>
    </row>
    <row r="803" spans="5:5" ht="12.75" x14ac:dyDescent="0.2">
      <c r="E803" s="43"/>
    </row>
    <row r="804" spans="5:5" ht="12.75" x14ac:dyDescent="0.2">
      <c r="E804" s="43"/>
    </row>
    <row r="805" spans="5:5" ht="12.75" x14ac:dyDescent="0.2">
      <c r="E805" s="43"/>
    </row>
    <row r="806" spans="5:5" ht="12.75" x14ac:dyDescent="0.2">
      <c r="E806" s="43"/>
    </row>
    <row r="807" spans="5:5" ht="12.75" x14ac:dyDescent="0.2">
      <c r="E807" s="43"/>
    </row>
    <row r="808" spans="5:5" ht="12.75" x14ac:dyDescent="0.2">
      <c r="E808" s="43"/>
    </row>
    <row r="809" spans="5:5" ht="12.75" x14ac:dyDescent="0.2">
      <c r="E809" s="43"/>
    </row>
    <row r="810" spans="5:5" ht="12.75" x14ac:dyDescent="0.2">
      <c r="E810" s="43"/>
    </row>
    <row r="811" spans="5:5" ht="12.75" x14ac:dyDescent="0.2">
      <c r="E811" s="43"/>
    </row>
    <row r="812" spans="5:5" ht="12.75" x14ac:dyDescent="0.2">
      <c r="E812" s="43"/>
    </row>
    <row r="813" spans="5:5" ht="12.75" x14ac:dyDescent="0.2">
      <c r="E813" s="43"/>
    </row>
    <row r="814" spans="5:5" ht="12.75" x14ac:dyDescent="0.2">
      <c r="E814" s="43"/>
    </row>
    <row r="815" spans="5:5" ht="12.75" x14ac:dyDescent="0.2">
      <c r="E815" s="43"/>
    </row>
    <row r="816" spans="5:5" ht="12.75" x14ac:dyDescent="0.2">
      <c r="E816" s="43"/>
    </row>
    <row r="817" spans="5:5" ht="12.75" x14ac:dyDescent="0.2">
      <c r="E817" s="43"/>
    </row>
    <row r="818" spans="5:5" ht="12.75" x14ac:dyDescent="0.2">
      <c r="E818" s="43"/>
    </row>
    <row r="819" spans="5:5" ht="12.75" x14ac:dyDescent="0.2">
      <c r="E819" s="43"/>
    </row>
    <row r="820" spans="5:5" ht="12.75" x14ac:dyDescent="0.2">
      <c r="E820" s="43"/>
    </row>
    <row r="821" spans="5:5" ht="12.75" x14ac:dyDescent="0.2">
      <c r="E821" s="43"/>
    </row>
    <row r="822" spans="5:5" ht="12.75" x14ac:dyDescent="0.2">
      <c r="E822" s="43"/>
    </row>
    <row r="823" spans="5:5" ht="12.75" x14ac:dyDescent="0.2">
      <c r="E823" s="43"/>
    </row>
    <row r="824" spans="5:5" ht="12.75" x14ac:dyDescent="0.2">
      <c r="E824" s="43"/>
    </row>
    <row r="825" spans="5:5" ht="12.75" x14ac:dyDescent="0.2">
      <c r="E825" s="43"/>
    </row>
    <row r="826" spans="5:5" ht="12.75" x14ac:dyDescent="0.2">
      <c r="E826" s="43"/>
    </row>
    <row r="827" spans="5:5" ht="12.75" x14ac:dyDescent="0.2">
      <c r="E827" s="43"/>
    </row>
    <row r="828" spans="5:5" ht="12.75" x14ac:dyDescent="0.2">
      <c r="E828" s="43"/>
    </row>
    <row r="829" spans="5:5" ht="12.75" x14ac:dyDescent="0.2">
      <c r="E829" s="43"/>
    </row>
    <row r="830" spans="5:5" ht="12.75" x14ac:dyDescent="0.2">
      <c r="E830" s="43"/>
    </row>
    <row r="831" spans="5:5" ht="12.75" x14ac:dyDescent="0.2">
      <c r="E831" s="43"/>
    </row>
    <row r="832" spans="5:5" ht="12.75" x14ac:dyDescent="0.2">
      <c r="E832" s="43"/>
    </row>
    <row r="833" spans="5:5" ht="12.75" x14ac:dyDescent="0.2">
      <c r="E833" s="43"/>
    </row>
    <row r="834" spans="5:5" ht="12.75" x14ac:dyDescent="0.2">
      <c r="E834" s="43"/>
    </row>
    <row r="835" spans="5:5" ht="12.75" x14ac:dyDescent="0.2">
      <c r="E835" s="43"/>
    </row>
    <row r="836" spans="5:5" ht="12.75" x14ac:dyDescent="0.2">
      <c r="E836" s="43"/>
    </row>
    <row r="837" spans="5:5" ht="12.75" x14ac:dyDescent="0.2">
      <c r="E837" s="43"/>
    </row>
    <row r="838" spans="5:5" ht="12.75" x14ac:dyDescent="0.2">
      <c r="E838" s="43"/>
    </row>
    <row r="839" spans="5:5" ht="12.75" x14ac:dyDescent="0.2">
      <c r="E839" s="43"/>
    </row>
    <row r="840" spans="5:5" ht="12.75" x14ac:dyDescent="0.2">
      <c r="E840" s="43"/>
    </row>
    <row r="841" spans="5:5" ht="12.75" x14ac:dyDescent="0.2">
      <c r="E841" s="43"/>
    </row>
    <row r="842" spans="5:5" ht="12.75" x14ac:dyDescent="0.2">
      <c r="E842" s="43"/>
    </row>
    <row r="843" spans="5:5" ht="12.75" x14ac:dyDescent="0.2">
      <c r="E843" s="43"/>
    </row>
    <row r="844" spans="5:5" ht="12.75" x14ac:dyDescent="0.2">
      <c r="E844" s="43"/>
    </row>
    <row r="845" spans="5:5" ht="12.75" x14ac:dyDescent="0.2">
      <c r="E845" s="43"/>
    </row>
    <row r="846" spans="5:5" ht="12.75" x14ac:dyDescent="0.2">
      <c r="E846" s="43"/>
    </row>
    <row r="847" spans="5:5" ht="12.75" x14ac:dyDescent="0.2">
      <c r="E847" s="43"/>
    </row>
    <row r="848" spans="5:5" ht="12.75" x14ac:dyDescent="0.2">
      <c r="E848" s="43"/>
    </row>
    <row r="849" spans="5:5" ht="12.75" x14ac:dyDescent="0.2">
      <c r="E849" s="43"/>
    </row>
    <row r="850" spans="5:5" ht="12.75" x14ac:dyDescent="0.2">
      <c r="E850" s="43"/>
    </row>
    <row r="851" spans="5:5" ht="12.75" x14ac:dyDescent="0.2">
      <c r="E851" s="43"/>
    </row>
    <row r="852" spans="5:5" ht="12.75" x14ac:dyDescent="0.2">
      <c r="E852" s="43"/>
    </row>
    <row r="853" spans="5:5" ht="12.75" x14ac:dyDescent="0.2">
      <c r="E853" s="43"/>
    </row>
    <row r="854" spans="5:5" ht="12.75" x14ac:dyDescent="0.2">
      <c r="E854" s="43"/>
    </row>
    <row r="855" spans="5:5" ht="12.75" x14ac:dyDescent="0.2">
      <c r="E855" s="43"/>
    </row>
    <row r="856" spans="5:5" ht="12.75" x14ac:dyDescent="0.2">
      <c r="E856" s="43"/>
    </row>
    <row r="857" spans="5:5" ht="12.75" x14ac:dyDescent="0.2">
      <c r="E857" s="43"/>
    </row>
    <row r="858" spans="5:5" ht="12.75" x14ac:dyDescent="0.2">
      <c r="E858" s="43"/>
    </row>
    <row r="859" spans="5:5" ht="12.75" x14ac:dyDescent="0.2">
      <c r="E859" s="43"/>
    </row>
    <row r="860" spans="5:5" ht="12.75" x14ac:dyDescent="0.2">
      <c r="E860" s="43"/>
    </row>
    <row r="861" spans="5:5" ht="12.75" x14ac:dyDescent="0.2">
      <c r="E861" s="43"/>
    </row>
    <row r="862" spans="5:5" ht="12.75" x14ac:dyDescent="0.2">
      <c r="E862" s="43"/>
    </row>
    <row r="863" spans="5:5" ht="12.75" x14ac:dyDescent="0.2">
      <c r="E863" s="43"/>
    </row>
    <row r="864" spans="5:5" ht="12.75" x14ac:dyDescent="0.2">
      <c r="E864" s="43"/>
    </row>
    <row r="865" spans="5:5" ht="12.75" x14ac:dyDescent="0.2">
      <c r="E865" s="43"/>
    </row>
    <row r="866" spans="5:5" ht="12.75" x14ac:dyDescent="0.2">
      <c r="E866" s="43"/>
    </row>
    <row r="867" spans="5:5" ht="12.75" x14ac:dyDescent="0.2">
      <c r="E867" s="43"/>
    </row>
    <row r="868" spans="5:5" ht="12.75" x14ac:dyDescent="0.2">
      <c r="E868" s="43"/>
    </row>
    <row r="869" spans="5:5" ht="12.75" x14ac:dyDescent="0.2">
      <c r="E869" s="43"/>
    </row>
    <row r="870" spans="5:5" ht="12.75" x14ac:dyDescent="0.2">
      <c r="E870" s="43"/>
    </row>
    <row r="871" spans="5:5" ht="12.75" x14ac:dyDescent="0.2">
      <c r="E871" s="43"/>
    </row>
    <row r="872" spans="5:5" ht="12.75" x14ac:dyDescent="0.2">
      <c r="E872" s="43"/>
    </row>
    <row r="873" spans="5:5" ht="12.75" x14ac:dyDescent="0.2">
      <c r="E873" s="43"/>
    </row>
    <row r="874" spans="5:5" ht="12.75" x14ac:dyDescent="0.2">
      <c r="E874" s="43"/>
    </row>
    <row r="875" spans="5:5" ht="12.75" x14ac:dyDescent="0.2">
      <c r="E875" s="43"/>
    </row>
    <row r="876" spans="5:5" ht="12.75" x14ac:dyDescent="0.2">
      <c r="E876" s="43"/>
    </row>
    <row r="877" spans="5:5" ht="12.75" x14ac:dyDescent="0.2">
      <c r="E877" s="43"/>
    </row>
    <row r="878" spans="5:5" ht="12.75" x14ac:dyDescent="0.2">
      <c r="E878" s="43"/>
    </row>
    <row r="879" spans="5:5" ht="12.75" x14ac:dyDescent="0.2">
      <c r="E879" s="43"/>
    </row>
    <row r="880" spans="5:5" ht="12.75" x14ac:dyDescent="0.2">
      <c r="E880" s="43"/>
    </row>
    <row r="881" spans="5:5" ht="12.75" x14ac:dyDescent="0.2">
      <c r="E881" s="43"/>
    </row>
    <row r="882" spans="5:5" ht="12.75" x14ac:dyDescent="0.2">
      <c r="E882" s="43"/>
    </row>
    <row r="883" spans="5:5" ht="12.75" x14ac:dyDescent="0.2">
      <c r="E883" s="43"/>
    </row>
    <row r="884" spans="5:5" ht="12.75" x14ac:dyDescent="0.2">
      <c r="E884" s="43"/>
    </row>
    <row r="885" spans="5:5" ht="12.75" x14ac:dyDescent="0.2">
      <c r="E885" s="43"/>
    </row>
    <row r="886" spans="5:5" ht="12.75" x14ac:dyDescent="0.2">
      <c r="E886" s="43"/>
    </row>
    <row r="887" spans="5:5" ht="12.75" x14ac:dyDescent="0.2">
      <c r="E887" s="43"/>
    </row>
    <row r="888" spans="5:5" ht="12.75" x14ac:dyDescent="0.2">
      <c r="E888" s="43"/>
    </row>
    <row r="889" spans="5:5" ht="12.75" x14ac:dyDescent="0.2">
      <c r="E889" s="43"/>
    </row>
    <row r="890" spans="5:5" ht="12.75" x14ac:dyDescent="0.2">
      <c r="E890" s="43"/>
    </row>
    <row r="891" spans="5:5" ht="12.75" x14ac:dyDescent="0.2">
      <c r="E891" s="43"/>
    </row>
    <row r="892" spans="5:5" ht="12.75" x14ac:dyDescent="0.2">
      <c r="E892" s="43"/>
    </row>
    <row r="893" spans="5:5" ht="12.75" x14ac:dyDescent="0.2">
      <c r="E893" s="43"/>
    </row>
    <row r="894" spans="5:5" ht="12.75" x14ac:dyDescent="0.2">
      <c r="E894" s="43"/>
    </row>
    <row r="895" spans="5:5" ht="12.75" x14ac:dyDescent="0.2">
      <c r="E895" s="43"/>
    </row>
    <row r="896" spans="5:5" ht="12.75" x14ac:dyDescent="0.2">
      <c r="E896" s="43"/>
    </row>
    <row r="897" spans="5:5" ht="12.75" x14ac:dyDescent="0.2">
      <c r="E897" s="43"/>
    </row>
    <row r="898" spans="5:5" ht="12.75" x14ac:dyDescent="0.2">
      <c r="E898" s="43"/>
    </row>
    <row r="899" spans="5:5" ht="12.75" x14ac:dyDescent="0.2">
      <c r="E899" s="43"/>
    </row>
    <row r="900" spans="5:5" ht="12.75" x14ac:dyDescent="0.2">
      <c r="E900" s="43"/>
    </row>
    <row r="901" spans="5:5" ht="12.75" x14ac:dyDescent="0.2">
      <c r="E901" s="43"/>
    </row>
    <row r="902" spans="5:5" ht="12.75" x14ac:dyDescent="0.2">
      <c r="E902" s="43"/>
    </row>
    <row r="903" spans="5:5" ht="12.75" x14ac:dyDescent="0.2">
      <c r="E903" s="43"/>
    </row>
    <row r="904" spans="5:5" ht="12.75" x14ac:dyDescent="0.2">
      <c r="E904" s="43"/>
    </row>
    <row r="905" spans="5:5" ht="12.75" x14ac:dyDescent="0.2">
      <c r="E905" s="43"/>
    </row>
    <row r="906" spans="5:5" ht="12.75" x14ac:dyDescent="0.2">
      <c r="E906" s="43"/>
    </row>
    <row r="907" spans="5:5" ht="12.75" x14ac:dyDescent="0.2">
      <c r="E907" s="43"/>
    </row>
    <row r="908" spans="5:5" ht="12.75" x14ac:dyDescent="0.2">
      <c r="E908" s="43"/>
    </row>
    <row r="909" spans="5:5" ht="12.75" x14ac:dyDescent="0.2">
      <c r="E909" s="43"/>
    </row>
    <row r="910" spans="5:5" ht="12.75" x14ac:dyDescent="0.2">
      <c r="E910" s="43"/>
    </row>
    <row r="911" spans="5:5" ht="12.75" x14ac:dyDescent="0.2">
      <c r="E911" s="43"/>
    </row>
    <row r="912" spans="5:5" ht="12.75" x14ac:dyDescent="0.2">
      <c r="E912" s="43"/>
    </row>
    <row r="913" spans="5:5" ht="12.75" x14ac:dyDescent="0.2">
      <c r="E913" s="43"/>
    </row>
    <row r="914" spans="5:5" ht="12.75" x14ac:dyDescent="0.2">
      <c r="E914" s="43"/>
    </row>
    <row r="915" spans="5:5" ht="12.75" x14ac:dyDescent="0.2">
      <c r="E915" s="43"/>
    </row>
    <row r="916" spans="5:5" ht="12.75" x14ac:dyDescent="0.2">
      <c r="E916" s="43"/>
    </row>
    <row r="917" spans="5:5" ht="12.75" x14ac:dyDescent="0.2">
      <c r="E917" s="43"/>
    </row>
    <row r="918" spans="5:5" ht="12.75" x14ac:dyDescent="0.2">
      <c r="E918" s="43"/>
    </row>
    <row r="919" spans="5:5" ht="12.75" x14ac:dyDescent="0.2">
      <c r="E919" s="43"/>
    </row>
    <row r="920" spans="5:5" ht="12.75" x14ac:dyDescent="0.2">
      <c r="E920" s="43"/>
    </row>
    <row r="921" spans="5:5" ht="12.75" x14ac:dyDescent="0.2">
      <c r="E921" s="43"/>
    </row>
    <row r="922" spans="5:5" ht="12.75" x14ac:dyDescent="0.2">
      <c r="E922" s="43"/>
    </row>
    <row r="923" spans="5:5" ht="12.75" x14ac:dyDescent="0.2">
      <c r="E923" s="43"/>
    </row>
    <row r="924" spans="5:5" ht="12.75" x14ac:dyDescent="0.2">
      <c r="E924" s="43"/>
    </row>
    <row r="925" spans="5:5" ht="12.75" x14ac:dyDescent="0.2">
      <c r="E925" s="43"/>
    </row>
    <row r="926" spans="5:5" ht="12.75" x14ac:dyDescent="0.2">
      <c r="E926" s="43"/>
    </row>
    <row r="927" spans="5:5" ht="12.75" x14ac:dyDescent="0.2">
      <c r="E927" s="43"/>
    </row>
    <row r="928" spans="5:5" ht="12.75" x14ac:dyDescent="0.2">
      <c r="E928" s="43"/>
    </row>
    <row r="929" spans="5:5" ht="12.75" x14ac:dyDescent="0.2">
      <c r="E929" s="43"/>
    </row>
    <row r="930" spans="5:5" ht="12.75" x14ac:dyDescent="0.2">
      <c r="E930" s="43"/>
    </row>
    <row r="931" spans="5:5" ht="12.75" x14ac:dyDescent="0.2">
      <c r="E931" s="43"/>
    </row>
    <row r="932" spans="5:5" ht="12.75" x14ac:dyDescent="0.2">
      <c r="E932" s="43"/>
    </row>
    <row r="933" spans="5:5" ht="12.75" x14ac:dyDescent="0.2">
      <c r="E933" s="43"/>
    </row>
    <row r="934" spans="5:5" ht="12.75" x14ac:dyDescent="0.2">
      <c r="E934" s="43"/>
    </row>
    <row r="935" spans="5:5" ht="12.75" x14ac:dyDescent="0.2">
      <c r="E935" s="43"/>
    </row>
    <row r="936" spans="5:5" ht="12.75" x14ac:dyDescent="0.2">
      <c r="E936" s="43"/>
    </row>
    <row r="937" spans="5:5" ht="12.75" x14ac:dyDescent="0.2">
      <c r="E937" s="43"/>
    </row>
    <row r="938" spans="5:5" ht="12.75" x14ac:dyDescent="0.2">
      <c r="E938" s="43"/>
    </row>
    <row r="939" spans="5:5" ht="12.75" x14ac:dyDescent="0.2">
      <c r="E939" s="43"/>
    </row>
    <row r="940" spans="5:5" ht="12.75" x14ac:dyDescent="0.2">
      <c r="E940" s="43"/>
    </row>
    <row r="941" spans="5:5" ht="12.75" x14ac:dyDescent="0.2">
      <c r="E941" s="43"/>
    </row>
    <row r="942" spans="5:5" ht="12.75" x14ac:dyDescent="0.2">
      <c r="E942" s="43"/>
    </row>
    <row r="943" spans="5:5" ht="12.75" x14ac:dyDescent="0.2">
      <c r="E943" s="43"/>
    </row>
    <row r="944" spans="5:5" ht="12.75" x14ac:dyDescent="0.2">
      <c r="E944" s="43"/>
    </row>
    <row r="945" spans="5:5" ht="12.75" x14ac:dyDescent="0.2">
      <c r="E945" s="43"/>
    </row>
    <row r="946" spans="5:5" ht="12.75" x14ac:dyDescent="0.2">
      <c r="E946" s="43"/>
    </row>
    <row r="947" spans="5:5" ht="12.75" x14ac:dyDescent="0.2">
      <c r="E947" s="43"/>
    </row>
    <row r="948" spans="5:5" ht="12.75" x14ac:dyDescent="0.2">
      <c r="E948" s="43"/>
    </row>
    <row r="949" spans="5:5" ht="12.75" x14ac:dyDescent="0.2">
      <c r="E949" s="43"/>
    </row>
    <row r="950" spans="5:5" ht="12.75" x14ac:dyDescent="0.2">
      <c r="E950" s="43"/>
    </row>
    <row r="951" spans="5:5" ht="12.75" x14ac:dyDescent="0.2">
      <c r="E951" s="43"/>
    </row>
    <row r="952" spans="5:5" ht="12.75" x14ac:dyDescent="0.2">
      <c r="E952" s="43"/>
    </row>
    <row r="953" spans="5:5" ht="12.75" x14ac:dyDescent="0.2">
      <c r="E953" s="43"/>
    </row>
    <row r="954" spans="5:5" ht="12.75" x14ac:dyDescent="0.2">
      <c r="E954" s="43"/>
    </row>
    <row r="955" spans="5:5" ht="12.75" x14ac:dyDescent="0.2">
      <c r="E955" s="43"/>
    </row>
    <row r="956" spans="5:5" ht="12.75" x14ac:dyDescent="0.2">
      <c r="E956" s="43"/>
    </row>
    <row r="957" spans="5:5" ht="12.75" x14ac:dyDescent="0.2">
      <c r="E957" s="43"/>
    </row>
    <row r="958" spans="5:5" ht="12.75" x14ac:dyDescent="0.2">
      <c r="E958" s="43"/>
    </row>
    <row r="959" spans="5:5" ht="12.75" x14ac:dyDescent="0.2">
      <c r="E959" s="43"/>
    </row>
    <row r="960" spans="5:5" ht="12.75" x14ac:dyDescent="0.2">
      <c r="E960" s="43"/>
    </row>
    <row r="961" spans="5:5" ht="12.75" x14ac:dyDescent="0.2">
      <c r="E961" s="43"/>
    </row>
    <row r="962" spans="5:5" ht="12.75" x14ac:dyDescent="0.2">
      <c r="E962" s="43"/>
    </row>
    <row r="963" spans="5:5" ht="12.75" x14ac:dyDescent="0.2">
      <c r="E963" s="43"/>
    </row>
    <row r="964" spans="5:5" ht="12.75" x14ac:dyDescent="0.2">
      <c r="E964" s="4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99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14.42578125" defaultRowHeight="15.75" customHeight="1" x14ac:dyDescent="0.2"/>
  <cols>
    <col min="1" max="1" width="7.28515625" customWidth="1"/>
    <col min="2" max="2" width="13.5703125" customWidth="1"/>
    <col min="3" max="3" width="18.42578125" customWidth="1"/>
    <col min="4" max="4" width="33" customWidth="1"/>
    <col min="5" max="7" width="14.140625" customWidth="1"/>
  </cols>
  <sheetData>
    <row r="1" spans="1:13" ht="14.25" x14ac:dyDescent="0.2">
      <c r="D1" s="74"/>
      <c r="E1" s="106"/>
      <c r="F1" s="106"/>
      <c r="G1" s="106"/>
      <c r="J1" s="22"/>
    </row>
    <row r="2" spans="1:13" ht="12.75" x14ac:dyDescent="0.2">
      <c r="B2" s="22">
        <v>1</v>
      </c>
      <c r="C2" s="22">
        <v>2</v>
      </c>
      <c r="D2" s="22">
        <v>3</v>
      </c>
      <c r="E2" s="22">
        <v>4</v>
      </c>
      <c r="F2" s="22">
        <v>5</v>
      </c>
      <c r="G2" s="22">
        <v>6</v>
      </c>
      <c r="H2" s="22">
        <v>7</v>
      </c>
      <c r="I2" s="22">
        <v>8</v>
      </c>
      <c r="J2" s="22">
        <v>9</v>
      </c>
      <c r="K2" s="22">
        <v>10</v>
      </c>
      <c r="L2" s="22"/>
      <c r="M2" s="22">
        <v>11</v>
      </c>
    </row>
    <row r="3" spans="1:13" ht="51.75" x14ac:dyDescent="0.25">
      <c r="A3" s="47" t="s">
        <v>3</v>
      </c>
      <c r="B3" s="47" t="s">
        <v>119</v>
      </c>
      <c r="C3" s="47" t="s">
        <v>120</v>
      </c>
      <c r="D3" s="154" t="s">
        <v>165</v>
      </c>
      <c r="E3" s="155"/>
      <c r="F3" s="155"/>
      <c r="G3" s="155" t="s">
        <v>246</v>
      </c>
      <c r="H3" s="156" t="s">
        <v>247</v>
      </c>
      <c r="I3" s="156" t="s">
        <v>248</v>
      </c>
      <c r="J3" s="156" t="s">
        <v>249</v>
      </c>
      <c r="K3" s="156" t="s">
        <v>250</v>
      </c>
      <c r="L3" s="158" t="s">
        <v>251</v>
      </c>
      <c r="M3" s="159" t="s">
        <v>253</v>
      </c>
    </row>
    <row r="4" spans="1:13" ht="14.25" x14ac:dyDescent="0.2">
      <c r="A4" s="49">
        <v>1</v>
      </c>
      <c r="B4" s="50">
        <f>GD_CHUNG!B5</f>
        <v>10530</v>
      </c>
      <c r="C4" s="50" t="str">
        <f>GD_CHUNG!C5</f>
        <v>Bùi Tuấn Anh</v>
      </c>
      <c r="D4" s="50" t="str">
        <f>GD_CHUNG!D5</f>
        <v>Giám đốc</v>
      </c>
      <c r="E4" s="259"/>
      <c r="F4" s="259"/>
      <c r="G4" s="261">
        <f>VLOOKUP(B4,RPT_TIEN_AN_TRUA!$B$5:$I$1000,8,FALSE)</f>
        <v>680000</v>
      </c>
      <c r="H4" s="32">
        <f>VLOOKUP(B4,RPT_LNS_LUONG_CHE_DO!$B$5:$BV$993,68,FALSE)</f>
        <v>0</v>
      </c>
      <c r="I4" s="43">
        <f>VLOOKUP(B4,RPT_LNS_LUONG_CHE_DO!$B$5:$CJ$495,68,FALSE)*(DM_TI_LE!$C$25-100%)</f>
        <v>0</v>
      </c>
      <c r="J4" s="43">
        <f>VLOOKUP(B4,GD_CHUNG!$B$5:$L$991,10,FALSE)*DM_TI_LE!$F$21</f>
        <v>9000000</v>
      </c>
      <c r="K4" s="43">
        <f>VLOOKUP(B4,GD_CHUNG!$B$5:$L$991,11,FALSE)*DM_TI_LE!$F$22</f>
        <v>7200000</v>
      </c>
      <c r="L4" s="261">
        <f>VLOOKUP(B4,RPT_BAO_HIEM!$B$5:$O$600,14,FALSE)</f>
        <v>1330455</v>
      </c>
      <c r="M4" s="43">
        <f t="shared" ref="M4:M52" si="0">G4+L4</f>
        <v>2010455</v>
      </c>
    </row>
    <row r="5" spans="1:13" ht="14.25" x14ac:dyDescent="0.2">
      <c r="A5" s="49">
        <v>2</v>
      </c>
      <c r="B5" s="50">
        <f>GD_CHUNG!B6</f>
        <v>10532</v>
      </c>
      <c r="C5" s="50" t="str">
        <f>GD_CHUNG!C6</f>
        <v>Vũ Trung Thành</v>
      </c>
      <c r="D5" s="50" t="str">
        <f>GD_CHUNG!D6</f>
        <v>Phó Giám đốc</v>
      </c>
      <c r="E5" s="259"/>
      <c r="F5" s="259"/>
      <c r="G5" s="261">
        <f>VLOOKUP(B5,RPT_TIEN_AN_TRUA!$B$5:$I$1000,8,FALSE)</f>
        <v>680000</v>
      </c>
      <c r="H5" s="32">
        <v>0</v>
      </c>
      <c r="I5" s="43">
        <f>VLOOKUP(B5,RPT_LNS_LUONG_CHE_DO!$B$5:$CJ$495,68,FALSE)*(DM_TI_LE!$C$25-100%)</f>
        <v>0</v>
      </c>
      <c r="J5" s="43">
        <f>VLOOKUP(B5,GD_CHUNG!$B$5:$L$991,10,FALSE)*DM_TI_LE!$F$21</f>
        <v>9000000</v>
      </c>
      <c r="K5" s="43">
        <f>VLOOKUP(B5,GD_CHUNG!$B$5:$L$991,11,FALSE)*DM_TI_LE!$F$22</f>
        <v>7200000</v>
      </c>
      <c r="L5" s="261">
        <f>VLOOKUP(B5,RPT_BAO_HIEM!$B$5:$O$600,14,FALSE)</f>
        <v>1127070</v>
      </c>
      <c r="M5" s="43">
        <f t="shared" si="0"/>
        <v>1807070</v>
      </c>
    </row>
    <row r="6" spans="1:13" ht="14.25" x14ac:dyDescent="0.2">
      <c r="A6" s="49">
        <v>3</v>
      </c>
      <c r="B6" s="50">
        <f>GD_CHUNG!B7</f>
        <v>10806</v>
      </c>
      <c r="C6" s="50" t="str">
        <f>GD_CHUNG!C7</f>
        <v>Phương Hồng Minh</v>
      </c>
      <c r="D6" s="50" t="str">
        <f>GD_CHUNG!D7</f>
        <v>Phó Giám đốc</v>
      </c>
      <c r="E6" s="259"/>
      <c r="F6" s="259"/>
      <c r="G6" s="261">
        <f>VLOOKUP(B6,RPT_TIEN_AN_TRUA!$B$5:$I$1000,8,FALSE)</f>
        <v>680000</v>
      </c>
      <c r="H6" s="32">
        <v>0</v>
      </c>
      <c r="I6" s="43">
        <f>VLOOKUP(B6,RPT_LNS_LUONG_CHE_DO!$B$5:$CJ$495,68,FALSE)*(DM_TI_LE!$C$25-100%)</f>
        <v>0</v>
      </c>
      <c r="J6" s="43">
        <f>VLOOKUP(B6,GD_CHUNG!$B$5:$L$991,10,FALSE)*DM_TI_LE!$F$21</f>
        <v>9000000</v>
      </c>
      <c r="K6" s="43">
        <f>VLOOKUP(B6,GD_CHUNG!$B$5:$L$991,11,FALSE)*DM_TI_LE!$F$22</f>
        <v>7200000</v>
      </c>
      <c r="L6" s="261">
        <f>VLOOKUP(B6,RPT_BAO_HIEM!$B$5:$O$600,14,FALSE)</f>
        <v>1127070</v>
      </c>
      <c r="M6" s="43">
        <f t="shared" si="0"/>
        <v>1807070</v>
      </c>
    </row>
    <row r="7" spans="1:13" ht="14.25" x14ac:dyDescent="0.2">
      <c r="A7" s="49">
        <v>4</v>
      </c>
      <c r="B7" s="50">
        <f>GD_CHUNG!B8</f>
        <v>10796</v>
      </c>
      <c r="C7" s="50" t="str">
        <f>GD_CHUNG!C8</f>
        <v>Trần Thị Thúy Oanh</v>
      </c>
      <c r="D7" s="50" t="str">
        <f>GD_CHUNG!D8</f>
        <v>Trưởng phòng</v>
      </c>
      <c r="E7" s="259"/>
      <c r="F7" s="259"/>
      <c r="G7" s="261">
        <f>VLOOKUP(B7,RPT_TIEN_AN_TRUA!$B$5:$I$1000,8,FALSE)</f>
        <v>680000</v>
      </c>
      <c r="H7" s="32">
        <v>0</v>
      </c>
      <c r="I7" s="43">
        <f>VLOOKUP(B7,RPT_LNS_LUONG_CHE_DO!$B$5:$CJ$495,68,FALSE)*(DM_TI_LE!$C$25-100%)</f>
        <v>0</v>
      </c>
      <c r="J7" s="43">
        <f>VLOOKUP(B7,GD_CHUNG!$B$5:$L$991,10,FALSE)*DM_TI_LE!$F$21</f>
        <v>9000000</v>
      </c>
      <c r="K7" s="43">
        <f>VLOOKUP(B7,GD_CHUNG!$B$5:$L$991,11,FALSE)*DM_TI_LE!$F$22</f>
        <v>3600000</v>
      </c>
      <c r="L7" s="261">
        <f>VLOOKUP(B7,RPT_BAO_HIEM!$B$5:$O$600,14,FALSE)</f>
        <v>903315</v>
      </c>
      <c r="M7" s="43">
        <f t="shared" si="0"/>
        <v>1583315</v>
      </c>
    </row>
    <row r="8" spans="1:13" ht="14.25" x14ac:dyDescent="0.2">
      <c r="A8" s="49">
        <v>5</v>
      </c>
      <c r="B8" s="50">
        <f>GD_CHUNG!B9</f>
        <v>10555</v>
      </c>
      <c r="C8" s="50" t="str">
        <f>GD_CHUNG!C9</f>
        <v>Nguyễn Ngọc Nguyên</v>
      </c>
      <c r="D8" s="50" t="str">
        <f>GD_CHUNG!D9</f>
        <v>Trưởng phòng</v>
      </c>
      <c r="E8" s="259"/>
      <c r="F8" s="259"/>
      <c r="G8" s="261">
        <f>VLOOKUP(B8,RPT_TIEN_AN_TRUA!$B$5:$I$1000,8,FALSE)</f>
        <v>680000</v>
      </c>
      <c r="H8" s="32">
        <v>0</v>
      </c>
      <c r="I8" s="43">
        <f>VLOOKUP(B8,RPT_LNS_LUONG_CHE_DO!$B$5:$CJ$495,68,FALSE)*(DM_TI_LE!$C$25-100%)</f>
        <v>0</v>
      </c>
      <c r="J8" s="43">
        <f>VLOOKUP(B8,GD_CHUNG!$B$5:$L$991,10,FALSE)*DM_TI_LE!$F$21</f>
        <v>9000000</v>
      </c>
      <c r="K8" s="43">
        <f>VLOOKUP(B8,GD_CHUNG!$B$5:$L$991,11,FALSE)*DM_TI_LE!$F$22</f>
        <v>7200000</v>
      </c>
      <c r="L8" s="261">
        <f>VLOOKUP(B8,RPT_BAO_HIEM!$B$5:$O$600,14,FALSE)</f>
        <v>577815</v>
      </c>
      <c r="M8" s="43">
        <f t="shared" si="0"/>
        <v>1257815</v>
      </c>
    </row>
    <row r="9" spans="1:13" ht="14.25" x14ac:dyDescent="0.2">
      <c r="A9" s="49">
        <v>6</v>
      </c>
      <c r="B9" s="50">
        <f>GD_CHUNG!B10</f>
        <v>10554</v>
      </c>
      <c r="C9" s="50" t="str">
        <f>GD_CHUNG!C10</f>
        <v>Nguyễn Đình Tuyến</v>
      </c>
      <c r="D9" s="50" t="str">
        <f>GD_CHUNG!D10</f>
        <v>Phó Trưởng Phòng</v>
      </c>
      <c r="E9" s="259"/>
      <c r="F9" s="259"/>
      <c r="G9" s="261">
        <f>VLOOKUP(B9,RPT_TIEN_AN_TRUA!$B$5:$I$1000,8,FALSE)</f>
        <v>680000</v>
      </c>
      <c r="H9" s="32">
        <v>0</v>
      </c>
      <c r="I9" s="43">
        <f>VLOOKUP(B9,RPT_LNS_LUONG_CHE_DO!$B$5:$CJ$495,68,FALSE)*(DM_TI_LE!$C$25-100%)</f>
        <v>0</v>
      </c>
      <c r="J9" s="43">
        <f>VLOOKUP(B9,GD_CHUNG!$B$5:$L$991,10,FALSE)*DM_TI_LE!$F$21</f>
        <v>9000000</v>
      </c>
      <c r="K9" s="43">
        <f>VLOOKUP(B9,GD_CHUNG!$B$5:$L$991,11,FALSE)*DM_TI_LE!$F$22</f>
        <v>7200000</v>
      </c>
      <c r="L9" s="261">
        <f>VLOOKUP(B9,RPT_BAO_HIEM!$B$5:$O$600,14,FALSE)</f>
        <v>557445</v>
      </c>
      <c r="M9" s="43">
        <f t="shared" si="0"/>
        <v>1237445</v>
      </c>
    </row>
    <row r="10" spans="1:13" ht="14.25" x14ac:dyDescent="0.2">
      <c r="A10" s="49">
        <v>7</v>
      </c>
      <c r="B10" s="50">
        <f>GD_CHUNG!B11</f>
        <v>10534</v>
      </c>
      <c r="C10" s="50" t="str">
        <f>GD_CHUNG!C11</f>
        <v>Nguyễn Tiến Hải</v>
      </c>
      <c r="D10" s="50" t="str">
        <f>GD_CHUNG!D11</f>
        <v>KS CNTT</v>
      </c>
      <c r="E10" s="259"/>
      <c r="F10" s="259"/>
      <c r="G10" s="261">
        <f>VLOOKUP(B10,RPT_TIEN_AN_TRUA!$B$5:$I$1000,8,FALSE)</f>
        <v>680000</v>
      </c>
      <c r="H10" s="32">
        <v>0</v>
      </c>
      <c r="I10" s="43">
        <f>VLOOKUP(B10,RPT_LNS_LUONG_CHE_DO!$B$5:$CJ$495,68,FALSE)*(DM_TI_LE!$C$25-100%)</f>
        <v>0</v>
      </c>
      <c r="J10" s="43">
        <f>VLOOKUP(B10,GD_CHUNG!$B$5:$L$991,10,FALSE)*DM_TI_LE!$F$21</f>
        <v>9000000</v>
      </c>
      <c r="K10" s="43">
        <f>VLOOKUP(B10,GD_CHUNG!$B$5:$L$991,11,FALSE)*DM_TI_LE!$F$22</f>
        <v>0</v>
      </c>
      <c r="L10" s="261">
        <f>VLOOKUP(B10,RPT_BAO_HIEM!$B$5:$O$600,14,FALSE)</f>
        <v>476070</v>
      </c>
      <c r="M10" s="43">
        <f t="shared" si="0"/>
        <v>1156070</v>
      </c>
    </row>
    <row r="11" spans="1:13" ht="14.25" x14ac:dyDescent="0.2">
      <c r="A11" s="49">
        <v>8</v>
      </c>
      <c r="B11" s="50">
        <f>GD_CHUNG!B12</f>
        <v>11084</v>
      </c>
      <c r="C11" s="50" t="str">
        <f>GD_CHUNG!C12</f>
        <v>Ngô Trí Dũng</v>
      </c>
      <c r="D11" s="50" t="str">
        <f>GD_CHUNG!D12</f>
        <v>KS CNTT</v>
      </c>
      <c r="E11" s="259"/>
      <c r="F11" s="259"/>
      <c r="G11" s="261">
        <f>VLOOKUP(B11,RPT_TIEN_AN_TRUA!$B$5:$I$1000,8,FALSE)</f>
        <v>680000</v>
      </c>
      <c r="H11" s="32">
        <v>0</v>
      </c>
      <c r="I11" s="43">
        <f>VLOOKUP(B11,RPT_LNS_LUONG_CHE_DO!$B$5:$CJ$495,68,FALSE)*(DM_TI_LE!$C$25-100%)</f>
        <v>0</v>
      </c>
      <c r="J11" s="43">
        <f>VLOOKUP(B11,GD_CHUNG!$B$5:$L$991,10,FALSE)*DM_TI_LE!$F$21</f>
        <v>9000000</v>
      </c>
      <c r="K11" s="43">
        <f>VLOOKUP(B11,GD_CHUNG!$B$5:$L$991,11,FALSE)*DM_TI_LE!$F$22</f>
        <v>0</v>
      </c>
      <c r="L11" s="261">
        <f>VLOOKUP(B11,RPT_BAO_HIEM!$B$5:$O$600,14,FALSE)</f>
        <v>476070</v>
      </c>
      <c r="M11" s="43">
        <f t="shared" si="0"/>
        <v>1156070</v>
      </c>
    </row>
    <row r="12" spans="1:13" ht="14.25" x14ac:dyDescent="0.2">
      <c r="A12" s="49">
        <v>9</v>
      </c>
      <c r="B12" s="50">
        <f>GD_CHUNG!B13</f>
        <v>11085</v>
      </c>
      <c r="C12" s="50" t="str">
        <f>GD_CHUNG!C13</f>
        <v>Phạm Văn Chiến</v>
      </c>
      <c r="D12" s="50" t="str">
        <f>GD_CHUNG!D13</f>
        <v>KS CNTT</v>
      </c>
      <c r="E12" s="259"/>
      <c r="F12" s="259"/>
      <c r="G12" s="261">
        <f>VLOOKUP(B12,RPT_TIEN_AN_TRUA!$B$5:$I$1000,8,FALSE)</f>
        <v>680000</v>
      </c>
      <c r="H12" s="32">
        <v>0</v>
      </c>
      <c r="I12" s="43">
        <f>VLOOKUP(B12,RPT_LNS_LUONG_CHE_DO!$B$5:$CJ$495,68,FALSE)*(DM_TI_LE!$C$25-100%)</f>
        <v>0</v>
      </c>
      <c r="J12" s="43">
        <f>VLOOKUP(B12,GD_CHUNG!$B$5:$L$991,10,FALSE)*DM_TI_LE!$F$21</f>
        <v>9000000</v>
      </c>
      <c r="K12" s="43">
        <f>VLOOKUP(B12,GD_CHUNG!$B$5:$L$991,11,FALSE)*DM_TI_LE!$F$22</f>
        <v>3600000</v>
      </c>
      <c r="L12" s="261">
        <f>VLOOKUP(B12,RPT_BAO_HIEM!$B$5:$O$600,14,FALSE)</f>
        <v>476070</v>
      </c>
      <c r="M12" s="43">
        <f t="shared" si="0"/>
        <v>1156070</v>
      </c>
    </row>
    <row r="13" spans="1:13" ht="14.25" x14ac:dyDescent="0.2">
      <c r="A13" s="49">
        <v>10</v>
      </c>
      <c r="B13" s="50">
        <f>GD_CHUNG!B14</f>
        <v>11862</v>
      </c>
      <c r="C13" s="50" t="str">
        <f>GD_CHUNG!C14</f>
        <v>Đỗ Việt Anh</v>
      </c>
      <c r="D13" s="50" t="str">
        <f>GD_CHUNG!D14</f>
        <v>Nhân viên CNTT</v>
      </c>
      <c r="E13" s="259"/>
      <c r="F13" s="259"/>
      <c r="G13" s="261">
        <f>VLOOKUP(B13,RPT_TIEN_AN_TRUA!$B$5:$I$1000,8,FALSE)</f>
        <v>680000</v>
      </c>
      <c r="H13" s="32">
        <v>0</v>
      </c>
      <c r="I13" s="43">
        <f>VLOOKUP(B13,RPT_LNS_LUONG_CHE_DO!$B$5:$CJ$495,68,FALSE)*(DM_TI_LE!$C$25-100%)</f>
        <v>0</v>
      </c>
      <c r="J13" s="43">
        <f>VLOOKUP(B13,GD_CHUNG!$B$5:$L$991,10,FALSE)*DM_TI_LE!$F$21</f>
        <v>9000000</v>
      </c>
      <c r="K13" s="43">
        <f>VLOOKUP(B13,GD_CHUNG!$B$5:$L$991,11,FALSE)*DM_TI_LE!$F$22</f>
        <v>0</v>
      </c>
      <c r="L13" s="261">
        <f>VLOOKUP(B13,RPT_BAO_HIEM!$B$5:$O$600,14,FALSE)</f>
        <v>476070</v>
      </c>
      <c r="M13" s="43">
        <f t="shared" si="0"/>
        <v>1156070</v>
      </c>
    </row>
    <row r="14" spans="1:13" ht="14.25" x14ac:dyDescent="0.2">
      <c r="A14" s="49">
        <v>11</v>
      </c>
      <c r="B14" s="50">
        <f>GD_CHUNG!B15</f>
        <v>11767</v>
      </c>
      <c r="C14" s="50" t="str">
        <f>GD_CHUNG!C15</f>
        <v>Nguyễn Thành Trung</v>
      </c>
      <c r="D14" s="50" t="str">
        <f>GD_CHUNG!D15</f>
        <v>NV HDCX - CBTT</v>
      </c>
      <c r="E14" s="259"/>
      <c r="F14" s="259"/>
      <c r="G14" s="261">
        <f>VLOOKUP(B14,RPT_TIEN_AN_TRUA!$B$5:$I$1000,8,FALSE)</f>
        <v>680000</v>
      </c>
      <c r="H14" s="32">
        <v>0</v>
      </c>
      <c r="I14" s="43">
        <f>VLOOKUP(B14,RPT_LNS_LUONG_CHE_DO!$B$5:$CJ$495,68,FALSE)*(DM_TI_LE!$C$25-100%)</f>
        <v>0</v>
      </c>
      <c r="J14" s="43">
        <f>VLOOKUP(B14,GD_CHUNG!$B$5:$L$991,10,FALSE)*DM_TI_LE!$F$21</f>
        <v>9000000</v>
      </c>
      <c r="K14" s="43">
        <f>VLOOKUP(B14,GD_CHUNG!$B$5:$L$991,11,FALSE)*DM_TI_LE!$F$22</f>
        <v>0</v>
      </c>
      <c r="L14" s="261">
        <f>VLOOKUP(B14,RPT_BAO_HIEM!$B$5:$O$600,14,FALSE)</f>
        <v>417060</v>
      </c>
      <c r="M14" s="43">
        <f t="shared" si="0"/>
        <v>1097060</v>
      </c>
    </row>
    <row r="15" spans="1:13" ht="14.25" x14ac:dyDescent="0.2">
      <c r="A15" s="49">
        <v>12</v>
      </c>
      <c r="B15" s="50">
        <f>GD_CHUNG!B16</f>
        <v>10537</v>
      </c>
      <c r="C15" s="50" t="str">
        <f>GD_CHUNG!C16</f>
        <v>Bùi Anh Khắc</v>
      </c>
      <c r="D15" s="50" t="str">
        <f>GD_CHUNG!D16</f>
        <v>NV Tài liệu và HDCX</v>
      </c>
      <c r="E15" s="259"/>
      <c r="F15" s="259"/>
      <c r="G15" s="261">
        <f>VLOOKUP(B15,RPT_TIEN_AN_TRUA!$B$5:$I$1000,8,FALSE)</f>
        <v>680000</v>
      </c>
      <c r="H15" s="32">
        <v>0</v>
      </c>
      <c r="I15" s="43">
        <f>VLOOKUP(B15,RPT_LNS_LUONG_CHE_DO!$B$5:$CJ$495,68,FALSE)*(DM_TI_LE!$C$25-100%)</f>
        <v>0</v>
      </c>
      <c r="J15" s="43">
        <f>VLOOKUP(B15,GD_CHUNG!$B$5:$L$991,10,FALSE)*DM_TI_LE!$F$21</f>
        <v>9000000</v>
      </c>
      <c r="K15" s="43">
        <f>VLOOKUP(B15,GD_CHUNG!$B$5:$L$991,11,FALSE)*DM_TI_LE!$F$22</f>
        <v>0</v>
      </c>
      <c r="L15" s="261">
        <f>VLOOKUP(B15,RPT_BAO_HIEM!$B$5:$O$600,14,FALSE)</f>
        <v>417060</v>
      </c>
      <c r="M15" s="43">
        <f t="shared" si="0"/>
        <v>1097060</v>
      </c>
    </row>
    <row r="16" spans="1:13" ht="14.25" x14ac:dyDescent="0.2">
      <c r="A16" s="49">
        <v>13</v>
      </c>
      <c r="B16" s="50">
        <f>GD_CHUNG!B17</f>
        <v>10538</v>
      </c>
      <c r="C16" s="50" t="str">
        <f>GD_CHUNG!C17</f>
        <v>Nguyễn Danh Trường</v>
      </c>
      <c r="D16" s="50" t="str">
        <f>GD_CHUNG!D17</f>
        <v>NV Tài liệu và HDCX</v>
      </c>
      <c r="E16" s="259"/>
      <c r="F16" s="259"/>
      <c r="G16" s="261">
        <f>VLOOKUP(B16,RPT_TIEN_AN_TRUA!$B$5:$I$1000,8,FALSE)</f>
        <v>680000</v>
      </c>
      <c r="H16" s="32">
        <v>0</v>
      </c>
      <c r="I16" s="43">
        <f>VLOOKUP(B16,RPT_LNS_LUONG_CHE_DO!$B$5:$CJ$495,68,FALSE)*(DM_TI_LE!$C$25-100%)</f>
        <v>0</v>
      </c>
      <c r="J16" s="43">
        <f>VLOOKUP(B16,GD_CHUNG!$B$5:$L$991,10,FALSE)*DM_TI_LE!$F$21</f>
        <v>9000000</v>
      </c>
      <c r="K16" s="43">
        <f>VLOOKUP(B16,GD_CHUNG!$B$5:$L$991,11,FALSE)*DM_TI_LE!$F$22</f>
        <v>7200000</v>
      </c>
      <c r="L16" s="261">
        <f>VLOOKUP(B16,RPT_BAO_HIEM!$B$5:$O$600,14,FALSE)</f>
        <v>417060</v>
      </c>
      <c r="M16" s="43">
        <f t="shared" si="0"/>
        <v>1097060</v>
      </c>
    </row>
    <row r="17" spans="1:14" ht="14.25" x14ac:dyDescent="0.2">
      <c r="A17" s="49">
        <v>14</v>
      </c>
      <c r="B17" s="50">
        <f>GD_CHUNG!B18</f>
        <v>10540</v>
      </c>
      <c r="C17" s="50" t="str">
        <f>GD_CHUNG!C18</f>
        <v>Nguyễn Thị Việt Hà</v>
      </c>
      <c r="D17" s="50" t="str">
        <f>GD_CHUNG!D18</f>
        <v>NV Tài liệu và HDCX</v>
      </c>
      <c r="E17" s="259"/>
      <c r="F17" s="259"/>
      <c r="G17" s="261">
        <f>VLOOKUP(B17,RPT_TIEN_AN_TRUA!$B$5:$I$1000,8,FALSE)</f>
        <v>0</v>
      </c>
      <c r="H17" s="32">
        <v>0</v>
      </c>
      <c r="I17" s="43">
        <f>VLOOKUP(B17,RPT_LNS_LUONG_CHE_DO!$B$5:$CJ$495,68,FALSE)*(DM_TI_LE!$C$25-100%)</f>
        <v>0</v>
      </c>
      <c r="J17" s="43">
        <f>VLOOKUP(B17,GD_CHUNG!$B$5:$L$991,10,FALSE)*DM_TI_LE!$F$21</f>
        <v>9000000</v>
      </c>
      <c r="K17" s="43">
        <f>VLOOKUP(B17,GD_CHUNG!$B$5:$L$991,11,FALSE)*DM_TI_LE!$F$22</f>
        <v>3600000</v>
      </c>
      <c r="L17" s="261">
        <f>VLOOKUP(B17,RPT_BAO_HIEM!$B$5:$O$600,14,FALSE)</f>
        <v>0</v>
      </c>
      <c r="M17" s="43">
        <f t="shared" si="0"/>
        <v>0</v>
      </c>
    </row>
    <row r="18" spans="1:14" ht="14.25" x14ac:dyDescent="0.2">
      <c r="A18" s="49">
        <v>15</v>
      </c>
      <c r="B18" s="50">
        <f>GD_CHUNG!B19</f>
        <v>10542</v>
      </c>
      <c r="C18" s="50" t="str">
        <f>GD_CHUNG!C19</f>
        <v>Trần Minh Hải</v>
      </c>
      <c r="D18" s="50" t="str">
        <f>GD_CHUNG!D19</f>
        <v>NV Tài liệu và HDCX</v>
      </c>
      <c r="E18" s="259"/>
      <c r="F18" s="259"/>
      <c r="G18" s="261">
        <f>VLOOKUP(B18,RPT_TIEN_AN_TRUA!$B$5:$I$1000,8,FALSE)</f>
        <v>680000</v>
      </c>
      <c r="H18" s="32">
        <v>0</v>
      </c>
      <c r="I18" s="43">
        <f>VLOOKUP(B18,RPT_LNS_LUONG_CHE_DO!$B$5:$CJ$495,68,FALSE)*(DM_TI_LE!$C$25-100%)</f>
        <v>0</v>
      </c>
      <c r="J18" s="43">
        <f>VLOOKUP(B18,GD_CHUNG!$B$5:$L$991,10,FALSE)*DM_TI_LE!$F$21</f>
        <v>9000000</v>
      </c>
      <c r="K18" s="43">
        <f>VLOOKUP(B18,GD_CHUNG!$B$5:$L$991,11,FALSE)*DM_TI_LE!$F$22</f>
        <v>3600000</v>
      </c>
      <c r="L18" s="261">
        <f>VLOOKUP(B18,RPT_BAO_HIEM!$B$5:$O$600,14,FALSE)</f>
        <v>476070</v>
      </c>
      <c r="M18" s="43">
        <f t="shared" si="0"/>
        <v>1156070</v>
      </c>
    </row>
    <row r="19" spans="1:14" ht="14.25" x14ac:dyDescent="0.2">
      <c r="A19" s="49">
        <v>16</v>
      </c>
      <c r="B19" s="50">
        <f>GD_CHUNG!B20</f>
        <v>10543</v>
      </c>
      <c r="C19" s="50" t="str">
        <f>GD_CHUNG!C20</f>
        <v>Nguyễn Thị Thơm</v>
      </c>
      <c r="D19" s="50" t="str">
        <f>GD_CHUNG!D20</f>
        <v>NV Tài liệu và HDCX</v>
      </c>
      <c r="E19" s="259"/>
      <c r="F19" s="259"/>
      <c r="G19" s="261">
        <f>VLOOKUP(B19,RPT_TIEN_AN_TRUA!$B$5:$I$1000,8,FALSE)</f>
        <v>680000</v>
      </c>
      <c r="H19" s="32">
        <v>0</v>
      </c>
      <c r="I19" s="43">
        <f>VLOOKUP(B19,RPT_LNS_LUONG_CHE_DO!$B$5:$CJ$495,68,FALSE)*(DM_TI_LE!$C$25-100%)</f>
        <v>0</v>
      </c>
      <c r="J19" s="43">
        <f>VLOOKUP(B19,GD_CHUNG!$B$5:$L$991,10,FALSE)*DM_TI_LE!$F$21</f>
        <v>9000000</v>
      </c>
      <c r="K19" s="43">
        <f>VLOOKUP(B19,GD_CHUNG!$B$5:$L$991,11,FALSE)*DM_TI_LE!$F$22</f>
        <v>0</v>
      </c>
      <c r="L19" s="261">
        <f>VLOOKUP(B19,RPT_BAO_HIEM!$B$5:$O$600,14,FALSE)</f>
        <v>417060</v>
      </c>
      <c r="M19" s="43">
        <f t="shared" si="0"/>
        <v>1097060</v>
      </c>
    </row>
    <row r="20" spans="1:14" ht="14.25" x14ac:dyDescent="0.2">
      <c r="A20" s="49">
        <v>17</v>
      </c>
      <c r="B20" s="50">
        <f>GD_CHUNG!B21</f>
        <v>10544</v>
      </c>
      <c r="C20" s="50" t="str">
        <f>GD_CHUNG!C21</f>
        <v>Trần Thị Yến Nga</v>
      </c>
      <c r="D20" s="50" t="str">
        <f>GD_CHUNG!D21</f>
        <v>NV Tài liệu và HDCX</v>
      </c>
      <c r="E20" s="259"/>
      <c r="F20" s="259"/>
      <c r="G20" s="261">
        <f>VLOOKUP(B20,RPT_TIEN_AN_TRUA!$B$5:$I$1000,8,FALSE)</f>
        <v>680000</v>
      </c>
      <c r="H20" s="32">
        <v>0</v>
      </c>
      <c r="I20" s="43">
        <f>VLOOKUP(B20,RPT_LNS_LUONG_CHE_DO!$B$5:$CJ$495,68,FALSE)*(DM_TI_LE!$C$25-100%)</f>
        <v>0</v>
      </c>
      <c r="J20" s="43">
        <f>VLOOKUP(B20,GD_CHUNG!$B$5:$L$991,10,FALSE)*DM_TI_LE!$F$21</f>
        <v>9000000</v>
      </c>
      <c r="K20" s="43">
        <f>VLOOKUP(B20,GD_CHUNG!$B$5:$L$991,11,FALSE)*DM_TI_LE!$F$22</f>
        <v>10800000</v>
      </c>
      <c r="L20" s="261">
        <f>VLOOKUP(B20,RPT_BAO_HIEM!$B$5:$O$600,14,FALSE)</f>
        <v>417060</v>
      </c>
      <c r="M20" s="43">
        <f t="shared" si="0"/>
        <v>1097060</v>
      </c>
    </row>
    <row r="21" spans="1:14" ht="14.25" x14ac:dyDescent="0.2">
      <c r="A21" s="49">
        <v>18</v>
      </c>
      <c r="B21" s="50">
        <f>GD_CHUNG!B22</f>
        <v>10545</v>
      </c>
      <c r="C21" s="50" t="str">
        <f>GD_CHUNG!C22</f>
        <v>Ngô Thanh Hiệp</v>
      </c>
      <c r="D21" s="50" t="str">
        <f>GD_CHUNG!D22</f>
        <v>NV Tài liệu và HDCX</v>
      </c>
      <c r="E21" s="259"/>
      <c r="F21" s="259"/>
      <c r="G21" s="261">
        <f>VLOOKUP(B21,RPT_TIEN_AN_TRUA!$B$5:$I$1000,8,FALSE)</f>
        <v>680000</v>
      </c>
      <c r="H21" s="32">
        <v>0</v>
      </c>
      <c r="I21" s="43">
        <f>VLOOKUP(B21,RPT_LNS_LUONG_CHE_DO!$B$5:$CJ$495,68,FALSE)*(DM_TI_LE!$C$25-100%)</f>
        <v>0</v>
      </c>
      <c r="J21" s="43">
        <f>VLOOKUP(B21,GD_CHUNG!$B$5:$L$991,10,FALSE)*DM_TI_LE!$F$21</f>
        <v>9000000</v>
      </c>
      <c r="K21" s="43">
        <f>VLOOKUP(B21,GD_CHUNG!$B$5:$L$991,11,FALSE)*DM_TI_LE!$F$22</f>
        <v>7200000</v>
      </c>
      <c r="L21" s="261">
        <f>VLOOKUP(B21,RPT_BAO_HIEM!$B$5:$O$600,14,FALSE)</f>
        <v>476070</v>
      </c>
      <c r="M21" s="43">
        <f t="shared" si="0"/>
        <v>1156070</v>
      </c>
    </row>
    <row r="22" spans="1:14" ht="14.25" x14ac:dyDescent="0.2">
      <c r="A22" s="49">
        <v>19</v>
      </c>
      <c r="B22" s="50">
        <f>GD_CHUNG!B23</f>
        <v>10546</v>
      </c>
      <c r="C22" s="50" t="str">
        <f>GD_CHUNG!C23</f>
        <v>Tạ Đăng Việt</v>
      </c>
      <c r="D22" s="50" t="str">
        <f>GD_CHUNG!D23</f>
        <v>NV Tài liệu và HDCX</v>
      </c>
      <c r="E22" s="259"/>
      <c r="F22" s="259"/>
      <c r="G22" s="261">
        <f>VLOOKUP(B22,RPT_TIEN_AN_TRUA!$B$5:$I$1000,8,FALSE)</f>
        <v>680000</v>
      </c>
      <c r="H22" s="32">
        <v>0</v>
      </c>
      <c r="I22" s="43">
        <f>VLOOKUP(B22,RPT_LNS_LUONG_CHE_DO!$B$5:$CJ$495,68,FALSE)*(DM_TI_LE!$C$25-100%)</f>
        <v>0</v>
      </c>
      <c r="J22" s="43">
        <f>VLOOKUP(B22,GD_CHUNG!$B$5:$L$991,10,FALSE)*DM_TI_LE!$F$21</f>
        <v>9000000</v>
      </c>
      <c r="K22" s="43">
        <f>VLOOKUP(B22,GD_CHUNG!$B$5:$L$991,11,FALSE)*DM_TI_LE!$F$22</f>
        <v>0</v>
      </c>
      <c r="L22" s="261">
        <f>VLOOKUP(B22,RPT_BAO_HIEM!$B$5:$O$600,14,FALSE)</f>
        <v>417060</v>
      </c>
      <c r="M22" s="43">
        <f t="shared" si="0"/>
        <v>1097060</v>
      </c>
    </row>
    <row r="23" spans="1:14" ht="14.25" x14ac:dyDescent="0.2">
      <c r="A23" s="49">
        <v>20</v>
      </c>
      <c r="B23" s="50">
        <f>GD_CHUNG!B24</f>
        <v>10547</v>
      </c>
      <c r="C23" s="50" t="str">
        <f>GD_CHUNG!C24</f>
        <v>Đào Thanh Hải</v>
      </c>
      <c r="D23" s="50" t="str">
        <f>GD_CHUNG!D24</f>
        <v>NV Tài liệu và HDCX</v>
      </c>
      <c r="E23" s="259"/>
      <c r="F23" s="259"/>
      <c r="G23" s="261">
        <f>VLOOKUP(B23,RPT_TIEN_AN_TRUA!$B$5:$I$1000,8,FALSE)</f>
        <v>680000</v>
      </c>
      <c r="H23" s="32">
        <v>0</v>
      </c>
      <c r="I23" s="43">
        <f>VLOOKUP(B23,RPT_LNS_LUONG_CHE_DO!$B$5:$CJ$495,68,FALSE)*(DM_TI_LE!$C$25-100%)</f>
        <v>0</v>
      </c>
      <c r="J23" s="43">
        <f>VLOOKUP(B23,GD_CHUNG!$B$5:$L$991,10,FALSE)*DM_TI_LE!$F$21</f>
        <v>9000000</v>
      </c>
      <c r="K23" s="43">
        <f>VLOOKUP(B23,GD_CHUNG!$B$5:$L$991,11,FALSE)*DM_TI_LE!$F$22</f>
        <v>0</v>
      </c>
      <c r="L23" s="261">
        <f>VLOOKUP(B23,RPT_BAO_HIEM!$B$5:$O$600,14,FALSE)</f>
        <v>417060</v>
      </c>
      <c r="M23" s="43">
        <f t="shared" si="0"/>
        <v>1097060</v>
      </c>
    </row>
    <row r="24" spans="1:14" ht="14.25" x14ac:dyDescent="0.2">
      <c r="A24" s="49">
        <v>21</v>
      </c>
      <c r="B24" s="50">
        <f>GD_CHUNG!B25</f>
        <v>10549</v>
      </c>
      <c r="C24" s="50" t="str">
        <f>GD_CHUNG!C25</f>
        <v>Nguyễn Thanh Hải</v>
      </c>
      <c r="D24" s="50" t="str">
        <f>GD_CHUNG!D25</f>
        <v>NV Tài liệu và HDCX</v>
      </c>
      <c r="E24" s="259"/>
      <c r="F24" s="259"/>
      <c r="G24" s="261">
        <f>VLOOKUP(B24,RPT_TIEN_AN_TRUA!$B$5:$I$1000,8,FALSE)</f>
        <v>680000</v>
      </c>
      <c r="H24" s="32">
        <v>0</v>
      </c>
      <c r="I24" s="43">
        <f>VLOOKUP(B24,RPT_LNS_LUONG_CHE_DO!$B$5:$CJ$495,68,FALSE)*(DM_TI_LE!$C$25-100%)</f>
        <v>0</v>
      </c>
      <c r="J24" s="43">
        <f>VLOOKUP(B24,GD_CHUNG!$B$5:$L$991,10,FALSE)*DM_TI_LE!$F$21</f>
        <v>9000000</v>
      </c>
      <c r="K24" s="43">
        <f>VLOOKUP(B24,GD_CHUNG!$B$5:$L$991,11,FALSE)*DM_TI_LE!$F$22</f>
        <v>0</v>
      </c>
      <c r="L24" s="261">
        <f>VLOOKUP(B24,RPT_BAO_HIEM!$B$5:$O$600,14,FALSE)</f>
        <v>417060</v>
      </c>
      <c r="M24" s="43">
        <f t="shared" si="0"/>
        <v>1097060</v>
      </c>
    </row>
    <row r="25" spans="1:14" ht="14.25" x14ac:dyDescent="0.2">
      <c r="A25" s="49">
        <v>22</v>
      </c>
      <c r="B25" s="50">
        <f>GD_CHUNG!B26</f>
        <v>10550</v>
      </c>
      <c r="C25" s="50" t="str">
        <f>GD_CHUNG!C26</f>
        <v>Vũ Đức Thiện</v>
      </c>
      <c r="D25" s="50" t="str">
        <f>GD_CHUNG!D26</f>
        <v>NV Tài liệu và HDCX</v>
      </c>
      <c r="E25" s="259"/>
      <c r="F25" s="259"/>
      <c r="G25" s="261">
        <f>VLOOKUP(B25,RPT_TIEN_AN_TRUA!$B$5:$I$1000,8,FALSE)</f>
        <v>680000</v>
      </c>
      <c r="H25" s="32">
        <v>0</v>
      </c>
      <c r="I25" s="43">
        <f>VLOOKUP(B25,RPT_LNS_LUONG_CHE_DO!$B$5:$CJ$495,68,FALSE)*(DM_TI_LE!$C$25-100%)</f>
        <v>0</v>
      </c>
      <c r="J25" s="43">
        <f>VLOOKUP(B25,GD_CHUNG!$B$5:$L$991,10,FALSE)*DM_TI_LE!$F$21</f>
        <v>9000000</v>
      </c>
      <c r="K25" s="43">
        <f>VLOOKUP(B25,GD_CHUNG!$B$5:$L$991,11,FALSE)*DM_TI_LE!$F$22</f>
        <v>0</v>
      </c>
      <c r="L25" s="261">
        <f>VLOOKUP(B25,RPT_BAO_HIEM!$B$5:$O$600,14,FALSE)</f>
        <v>417060</v>
      </c>
      <c r="M25" s="43">
        <f t="shared" si="0"/>
        <v>1097060</v>
      </c>
    </row>
    <row r="26" spans="1:14" ht="14.25" x14ac:dyDescent="0.2">
      <c r="A26" s="49">
        <v>23</v>
      </c>
      <c r="B26" s="50">
        <f>GD_CHUNG!B27</f>
        <v>10551</v>
      </c>
      <c r="C26" s="50" t="str">
        <f>GD_CHUNG!C27</f>
        <v>Ngô Ngọc Long</v>
      </c>
      <c r="D26" s="50" t="str">
        <f>GD_CHUNG!D27</f>
        <v>NV Tài liệu và HDCX</v>
      </c>
      <c r="E26" s="259"/>
      <c r="F26" s="259"/>
      <c r="G26" s="261">
        <f>VLOOKUP(B26,RPT_TIEN_AN_TRUA!$B$5:$I$1000,8,FALSE)</f>
        <v>680000</v>
      </c>
      <c r="H26" s="32">
        <v>0</v>
      </c>
      <c r="I26" s="43">
        <f>VLOOKUP(B26,RPT_LNS_LUONG_CHE_DO!$B$5:$CJ$495,68,FALSE)*(DM_TI_LE!$C$25-100%)</f>
        <v>0</v>
      </c>
      <c r="J26" s="43">
        <f>VLOOKUP(B26,GD_CHUNG!$B$5:$L$991,10,FALSE)*DM_TI_LE!$F$21</f>
        <v>9000000</v>
      </c>
      <c r="K26" s="43">
        <f>VLOOKUP(B26,GD_CHUNG!$B$5:$L$991,11,FALSE)*DM_TI_LE!$F$22</f>
        <v>10800000</v>
      </c>
      <c r="L26" s="261">
        <f>VLOOKUP(B26,RPT_BAO_HIEM!$B$5:$O$600,14,FALSE)</f>
        <v>476070</v>
      </c>
      <c r="M26" s="43">
        <f t="shared" si="0"/>
        <v>1156070</v>
      </c>
    </row>
    <row r="27" spans="1:14" ht="14.25" x14ac:dyDescent="0.2">
      <c r="A27" s="49">
        <v>24</v>
      </c>
      <c r="B27" s="50">
        <f>GD_CHUNG!B28</f>
        <v>10552</v>
      </c>
      <c r="C27" s="50" t="str">
        <f>GD_CHUNG!C28</f>
        <v>Nguyễn Thúy Hà</v>
      </c>
      <c r="D27" s="50" t="str">
        <f>GD_CHUNG!D28</f>
        <v>NV Tài liệu và HDCX</v>
      </c>
      <c r="E27" s="259"/>
      <c r="F27" s="259"/>
      <c r="G27" s="261">
        <f>VLOOKUP(B27,RPT_TIEN_AN_TRUA!$B$5:$I$1000,8,FALSE)</f>
        <v>680000</v>
      </c>
      <c r="H27" s="32">
        <v>0</v>
      </c>
      <c r="I27" s="43">
        <f>VLOOKUP(B27,RPT_LNS_LUONG_CHE_DO!$B$5:$CJ$495,68,FALSE)*(DM_TI_LE!$C$25-100%)</f>
        <v>0</v>
      </c>
      <c r="J27" s="43">
        <f>VLOOKUP(B27,GD_CHUNG!$B$5:$L$991,10,FALSE)*DM_TI_LE!$F$21</f>
        <v>9000000</v>
      </c>
      <c r="K27" s="43">
        <f>VLOOKUP(B27,GD_CHUNG!$B$5:$L$991,11,FALSE)*DM_TI_LE!$F$22</f>
        <v>0</v>
      </c>
      <c r="L27" s="261">
        <f>VLOOKUP(B27,RPT_BAO_HIEM!$B$5:$O$600,14,FALSE)</f>
        <v>417060</v>
      </c>
      <c r="M27" s="43">
        <f t="shared" si="0"/>
        <v>1097060</v>
      </c>
    </row>
    <row r="28" spans="1:14" ht="14.25" x14ac:dyDescent="0.2">
      <c r="A28" s="49">
        <v>25</v>
      </c>
      <c r="B28" s="50">
        <f>GD_CHUNG!B29</f>
        <v>10553</v>
      </c>
      <c r="C28" s="50" t="str">
        <f>GD_CHUNG!C29</f>
        <v>Đỗ Thanh Tùng</v>
      </c>
      <c r="D28" s="50" t="str">
        <f>GD_CHUNG!D29</f>
        <v>NV Tài liệu và HDCX</v>
      </c>
      <c r="E28" s="259"/>
      <c r="F28" s="259"/>
      <c r="G28" s="261">
        <f>VLOOKUP(B28,RPT_TIEN_AN_TRUA!$B$5:$I$1000,8,FALSE)</f>
        <v>680000</v>
      </c>
      <c r="H28" s="32">
        <v>0</v>
      </c>
      <c r="I28" s="43">
        <f>VLOOKUP(B28,RPT_LNS_LUONG_CHE_DO!$B$5:$CJ$495,68,FALSE)*(DM_TI_LE!$C$25-100%)</f>
        <v>0</v>
      </c>
      <c r="J28" s="43">
        <f>VLOOKUP(B28,GD_CHUNG!$B$5:$L$991,10,FALSE)*DM_TI_LE!$F$21</f>
        <v>9000000</v>
      </c>
      <c r="K28" s="43">
        <f>VLOOKUP(B28,GD_CHUNG!$B$5:$L$991,11,FALSE)*DM_TI_LE!$F$22</f>
        <v>3600000</v>
      </c>
      <c r="L28" s="261">
        <f>VLOOKUP(B28,RPT_BAO_HIEM!$B$5:$O$600,14,FALSE)</f>
        <v>417060</v>
      </c>
      <c r="M28" s="43">
        <f t="shared" si="0"/>
        <v>1097060</v>
      </c>
      <c r="N28" s="22"/>
    </row>
    <row r="29" spans="1:14" ht="14.25" x14ac:dyDescent="0.2">
      <c r="A29" s="49">
        <v>26</v>
      </c>
      <c r="B29" s="50">
        <f>GD_CHUNG!B30</f>
        <v>11126</v>
      </c>
      <c r="C29" s="50" t="str">
        <f>GD_CHUNG!C30</f>
        <v>Nguyễn Thị Thanh Hoa</v>
      </c>
      <c r="D29" s="50" t="str">
        <f>GD_CHUNG!D30</f>
        <v>NV Tài liệu và HDCX</v>
      </c>
      <c r="E29" s="259"/>
      <c r="F29" s="259"/>
      <c r="G29" s="261">
        <f>VLOOKUP(B29,RPT_TIEN_AN_TRUA!$B$5:$I$1000,8,FALSE)</f>
        <v>680000</v>
      </c>
      <c r="H29" s="32">
        <v>0</v>
      </c>
      <c r="I29" s="43">
        <f>VLOOKUP(B29,RPT_LNS_LUONG_CHE_DO!$B$5:$CJ$495,68,FALSE)*(DM_TI_LE!$C$25-100%)</f>
        <v>0</v>
      </c>
      <c r="J29" s="43">
        <f>VLOOKUP(B29,GD_CHUNG!$B$5:$L$991,10,FALSE)*DM_TI_LE!$F$21</f>
        <v>9000000</v>
      </c>
      <c r="K29" s="43">
        <f>VLOOKUP(B29,GD_CHUNG!$B$5:$L$991,11,FALSE)*DM_TI_LE!$F$22</f>
        <v>0</v>
      </c>
      <c r="L29" s="261">
        <f>VLOOKUP(B29,RPT_BAO_HIEM!$B$5:$O$600,14,FALSE)</f>
        <v>417060</v>
      </c>
      <c r="M29" s="43">
        <f t="shared" si="0"/>
        <v>1097060</v>
      </c>
    </row>
    <row r="30" spans="1:14" ht="14.25" x14ac:dyDescent="0.2">
      <c r="A30" s="49">
        <v>27</v>
      </c>
      <c r="B30" s="50">
        <f>GD_CHUNG!B31</f>
        <v>11127</v>
      </c>
      <c r="C30" s="50" t="str">
        <f>GD_CHUNG!C31</f>
        <v>Phí Thị Huyền Trang</v>
      </c>
      <c r="D30" s="50" t="str">
        <f>GD_CHUNG!D31</f>
        <v>NV Tài liệu và HDCX</v>
      </c>
      <c r="E30" s="259"/>
      <c r="F30" s="259"/>
      <c r="G30" s="261">
        <f>VLOOKUP(B30,RPT_TIEN_AN_TRUA!$B$5:$I$1000,8,FALSE)</f>
        <v>680000</v>
      </c>
      <c r="H30" s="32">
        <v>0</v>
      </c>
      <c r="I30" s="43">
        <f>VLOOKUP(B30,RPT_LNS_LUONG_CHE_DO!$B$5:$CJ$495,68,FALSE)*(DM_TI_LE!$C$25-100%)</f>
        <v>0</v>
      </c>
      <c r="J30" s="43">
        <f>VLOOKUP(B30,GD_CHUNG!$B$5:$L$991,10,FALSE)*DM_TI_LE!$F$21</f>
        <v>9000000</v>
      </c>
      <c r="K30" s="43">
        <f>VLOOKUP(B30,GD_CHUNG!$B$5:$L$991,11,FALSE)*DM_TI_LE!$F$22</f>
        <v>3600000</v>
      </c>
      <c r="L30" s="261">
        <f>VLOOKUP(B30,RPT_BAO_HIEM!$B$5:$O$600,14,FALSE)</f>
        <v>417060</v>
      </c>
      <c r="M30" s="43">
        <f t="shared" si="0"/>
        <v>1097060</v>
      </c>
    </row>
    <row r="31" spans="1:14" ht="14.25" x14ac:dyDescent="0.2">
      <c r="A31" s="49">
        <v>28</v>
      </c>
      <c r="B31" s="50">
        <f>GD_CHUNG!B32</f>
        <v>11128</v>
      </c>
      <c r="C31" s="50" t="str">
        <f>GD_CHUNG!C32</f>
        <v>Hoàng Thị Yến</v>
      </c>
      <c r="D31" s="50" t="str">
        <f>GD_CHUNG!D32</f>
        <v>NV Tài liệu và HDCX</v>
      </c>
      <c r="E31" s="259"/>
      <c r="F31" s="259"/>
      <c r="G31" s="261">
        <f>VLOOKUP(B31,RPT_TIEN_AN_TRUA!$B$5:$I$1000,8,FALSE)</f>
        <v>680000</v>
      </c>
      <c r="H31" s="32">
        <v>0</v>
      </c>
      <c r="I31" s="43">
        <f>VLOOKUP(B31,RPT_LNS_LUONG_CHE_DO!$B$5:$CJ$495,68,FALSE)*(DM_TI_LE!$C$25-100%)</f>
        <v>0</v>
      </c>
      <c r="J31" s="43">
        <f>VLOOKUP(B31,GD_CHUNG!$B$5:$L$991,10,FALSE)*DM_TI_LE!$F$21</f>
        <v>9000000</v>
      </c>
      <c r="K31" s="43">
        <f>VLOOKUP(B31,GD_CHUNG!$B$5:$L$991,11,FALSE)*DM_TI_LE!$F$22</f>
        <v>0</v>
      </c>
      <c r="L31" s="261">
        <f>VLOOKUP(B31,RPT_BAO_HIEM!$B$5:$O$600,14,FALSE)</f>
        <v>417060</v>
      </c>
      <c r="M31" s="43">
        <f t="shared" si="0"/>
        <v>1097060</v>
      </c>
    </row>
    <row r="32" spans="1:14" ht="14.25" x14ac:dyDescent="0.2">
      <c r="A32" s="49">
        <v>29</v>
      </c>
      <c r="B32" s="50">
        <f>GD_CHUNG!B33</f>
        <v>11130</v>
      </c>
      <c r="C32" s="50" t="str">
        <f>GD_CHUNG!C33</f>
        <v>Nguyễn Đình Trung</v>
      </c>
      <c r="D32" s="50" t="str">
        <f>GD_CHUNG!D33</f>
        <v>NV Tài liệu và HDCX</v>
      </c>
      <c r="E32" s="259"/>
      <c r="F32" s="259"/>
      <c r="G32" s="261">
        <f>VLOOKUP(B32,RPT_TIEN_AN_TRUA!$B$5:$I$1000,8,FALSE)</f>
        <v>680000</v>
      </c>
      <c r="H32" s="32">
        <v>0</v>
      </c>
      <c r="I32" s="43">
        <f>VLOOKUP(B32,RPT_LNS_LUONG_CHE_DO!$B$5:$CJ$495,68,FALSE)*(DM_TI_LE!$C$25-100%)</f>
        <v>0</v>
      </c>
      <c r="J32" s="43">
        <f>VLOOKUP(B32,GD_CHUNG!$B$5:$L$991,10,FALSE)*DM_TI_LE!$F$21</f>
        <v>9000000</v>
      </c>
      <c r="K32" s="43">
        <f>VLOOKUP(B32,GD_CHUNG!$B$5:$L$991,11,FALSE)*DM_TI_LE!$F$22</f>
        <v>7200000</v>
      </c>
      <c r="L32" s="261">
        <f>VLOOKUP(B32,RPT_BAO_HIEM!$B$5:$O$600,14,FALSE)</f>
        <v>417060</v>
      </c>
      <c r="M32" s="43">
        <f t="shared" si="0"/>
        <v>1097060</v>
      </c>
    </row>
    <row r="33" spans="1:13" ht="14.25" x14ac:dyDescent="0.2">
      <c r="A33" s="49">
        <v>30</v>
      </c>
      <c r="B33" s="50">
        <f>GD_CHUNG!B34</f>
        <v>11131</v>
      </c>
      <c r="C33" s="50" t="str">
        <f>GD_CHUNG!C34</f>
        <v>Vũ Tuấn Anh</v>
      </c>
      <c r="D33" s="50" t="str">
        <f>GD_CHUNG!D34</f>
        <v>NV Tài liệu và HDCX</v>
      </c>
      <c r="E33" s="259"/>
      <c r="F33" s="259"/>
      <c r="G33" s="261">
        <f>VLOOKUP(B33,RPT_TIEN_AN_TRUA!$B$5:$I$1000,8,FALSE)</f>
        <v>680000</v>
      </c>
      <c r="H33" s="32">
        <v>0</v>
      </c>
      <c r="I33" s="43">
        <f>VLOOKUP(B33,RPT_LNS_LUONG_CHE_DO!$B$5:$CJ$495,68,FALSE)*(DM_TI_LE!$C$25-100%)</f>
        <v>0</v>
      </c>
      <c r="J33" s="43">
        <f>VLOOKUP(B33,GD_CHUNG!$B$5:$L$991,10,FALSE)*DM_TI_LE!$F$21</f>
        <v>9000000</v>
      </c>
      <c r="K33" s="43">
        <f>VLOOKUP(B33,GD_CHUNG!$B$5:$L$991,11,FALSE)*DM_TI_LE!$F$22</f>
        <v>0</v>
      </c>
      <c r="L33" s="261">
        <f>VLOOKUP(B33,RPT_BAO_HIEM!$B$5:$O$600,14,FALSE)</f>
        <v>417060</v>
      </c>
      <c r="M33" s="43">
        <f t="shared" si="0"/>
        <v>1097060</v>
      </c>
    </row>
    <row r="34" spans="1:13" ht="14.25" x14ac:dyDescent="0.2">
      <c r="A34" s="49">
        <v>31</v>
      </c>
      <c r="B34" s="50">
        <f>GD_CHUNG!B35</f>
        <v>12552</v>
      </c>
      <c r="C34" s="50" t="str">
        <f>GD_CHUNG!C35</f>
        <v>Mai Hoàng Phương</v>
      </c>
      <c r="D34" s="50" t="str">
        <f>GD_CHUNG!D35</f>
        <v>NV Tài liệu và HDCX</v>
      </c>
      <c r="E34" s="259"/>
      <c r="F34" s="259"/>
      <c r="G34" s="261">
        <f>VLOOKUP(B34,RPT_TIEN_AN_TRUA!$B$5:$I$1000,8,FALSE)</f>
        <v>680000</v>
      </c>
      <c r="H34" s="32">
        <v>0</v>
      </c>
      <c r="I34" s="43">
        <f>VLOOKUP(B34,RPT_LNS_LUONG_CHE_DO!$B$5:$CJ$495,68,FALSE)*(DM_TI_LE!$C$25-100%)</f>
        <v>0</v>
      </c>
      <c r="J34" s="43">
        <f>VLOOKUP(B34,GD_CHUNG!$B$5:$L$991,10,FALSE)*DM_TI_LE!$F$21</f>
        <v>9000000</v>
      </c>
      <c r="K34" s="43">
        <f>VLOOKUP(B34,GD_CHUNG!$B$5:$L$991,11,FALSE)*DM_TI_LE!$F$22</f>
        <v>0</v>
      </c>
      <c r="L34" s="261">
        <f>VLOOKUP(B34,RPT_BAO_HIEM!$B$5:$O$600,14,FALSE)</f>
        <v>417060</v>
      </c>
      <c r="M34" s="43">
        <f t="shared" si="0"/>
        <v>1097060</v>
      </c>
    </row>
    <row r="35" spans="1:13" ht="14.25" x14ac:dyDescent="0.2">
      <c r="A35" s="49">
        <v>32</v>
      </c>
      <c r="B35" s="50">
        <f>GD_CHUNG!B36</f>
        <v>12553</v>
      </c>
      <c r="C35" s="50" t="str">
        <f>GD_CHUNG!C36</f>
        <v>Phạm Duy Hải</v>
      </c>
      <c r="D35" s="50" t="str">
        <f>GD_CHUNG!D36</f>
        <v>NV Tài liệu và HDCX</v>
      </c>
      <c r="E35" s="259"/>
      <c r="F35" s="259"/>
      <c r="G35" s="261">
        <f>VLOOKUP(B35,RPT_TIEN_AN_TRUA!$B$5:$I$1000,8,FALSE)</f>
        <v>680000</v>
      </c>
      <c r="H35" s="32">
        <v>0</v>
      </c>
      <c r="I35" s="43">
        <f>VLOOKUP(B35,RPT_LNS_LUONG_CHE_DO!$B$5:$CJ$495,68,FALSE)*(DM_TI_LE!$C$25-100%)</f>
        <v>0</v>
      </c>
      <c r="J35" s="43">
        <f>VLOOKUP(B35,GD_CHUNG!$B$5:$L$991,10,FALSE)*DM_TI_LE!$F$21</f>
        <v>9000000</v>
      </c>
      <c r="K35" s="43">
        <f>VLOOKUP(B35,GD_CHUNG!$B$5:$L$991,11,FALSE)*DM_TI_LE!$F$22</f>
        <v>0</v>
      </c>
      <c r="L35" s="261">
        <f>VLOOKUP(B35,RPT_BAO_HIEM!$B$5:$O$600,14,FALSE)</f>
        <v>417060</v>
      </c>
      <c r="M35" s="43">
        <f t="shared" si="0"/>
        <v>1097060</v>
      </c>
    </row>
    <row r="36" spans="1:13" ht="14.25" x14ac:dyDescent="0.2">
      <c r="A36" s="49">
        <v>33</v>
      </c>
      <c r="B36" s="50">
        <f>GD_CHUNG!B37</f>
        <v>12565</v>
      </c>
      <c r="C36" s="50" t="str">
        <f>GD_CHUNG!C37</f>
        <v>Vũ Trọng Nghĩa</v>
      </c>
      <c r="D36" s="50" t="str">
        <f>GD_CHUNG!D37</f>
        <v>NV Tài liệu và HDCX</v>
      </c>
      <c r="E36" s="259"/>
      <c r="F36" s="259"/>
      <c r="G36" s="261">
        <f>VLOOKUP(B36,RPT_TIEN_AN_TRUA!$B$5:$I$1000,8,FALSE)</f>
        <v>680000</v>
      </c>
      <c r="H36" s="32">
        <v>0</v>
      </c>
      <c r="I36" s="43">
        <f>VLOOKUP(B36,RPT_LNS_LUONG_CHE_DO!$B$5:$CJ$495,68,FALSE)*(DM_TI_LE!$C$25-100%)</f>
        <v>0</v>
      </c>
      <c r="J36" s="43">
        <f>VLOOKUP(B36,GD_CHUNG!$B$5:$L$991,10,FALSE)*DM_TI_LE!$F$21</f>
        <v>9000000</v>
      </c>
      <c r="K36" s="43">
        <f>VLOOKUP(B36,GD_CHUNG!$B$5:$L$991,11,FALSE)*DM_TI_LE!$F$22</f>
        <v>0</v>
      </c>
      <c r="L36" s="261">
        <f>VLOOKUP(B36,RPT_BAO_HIEM!$B$5:$O$600,14,FALSE)</f>
        <v>417060</v>
      </c>
      <c r="M36" s="43">
        <f t="shared" si="0"/>
        <v>1097060</v>
      </c>
    </row>
    <row r="37" spans="1:13" ht="14.25" x14ac:dyDescent="0.2">
      <c r="A37" s="49">
        <v>34</v>
      </c>
      <c r="B37" s="50">
        <f>GD_CHUNG!B38</f>
        <v>12566</v>
      </c>
      <c r="C37" s="50" t="str">
        <f>GD_CHUNG!C38</f>
        <v>Hoàng Duy Thái</v>
      </c>
      <c r="D37" s="50" t="str">
        <f>GD_CHUNG!D38</f>
        <v>NV Tài liệu và HDCX</v>
      </c>
      <c r="E37" s="259"/>
      <c r="F37" s="259"/>
      <c r="G37" s="261">
        <f>VLOOKUP(B37,RPT_TIEN_AN_TRUA!$B$5:$I$1000,8,FALSE)</f>
        <v>680000</v>
      </c>
      <c r="H37" s="32">
        <v>0</v>
      </c>
      <c r="I37" s="43">
        <f>VLOOKUP(B37,RPT_LNS_LUONG_CHE_DO!$B$5:$CJ$495,68,FALSE)*(DM_TI_LE!$C$25-100%)</f>
        <v>0</v>
      </c>
      <c r="J37" s="43">
        <f>VLOOKUP(B37,GD_CHUNG!$B$5:$L$991,10,FALSE)*DM_TI_LE!$F$21</f>
        <v>9000000</v>
      </c>
      <c r="K37" s="43">
        <f>VLOOKUP(B37,GD_CHUNG!$B$5:$L$991,11,FALSE)*DM_TI_LE!$F$22</f>
        <v>0</v>
      </c>
      <c r="L37" s="261">
        <f>VLOOKUP(B37,RPT_BAO_HIEM!$B$5:$O$600,14,FALSE)</f>
        <v>417060</v>
      </c>
      <c r="M37" s="43">
        <f t="shared" si="0"/>
        <v>1097060</v>
      </c>
    </row>
    <row r="38" spans="1:13" ht="14.25" x14ac:dyDescent="0.2">
      <c r="A38" s="49">
        <v>35</v>
      </c>
      <c r="B38" s="50">
        <f>GD_CHUNG!B39</f>
        <v>13356</v>
      </c>
      <c r="C38" s="50" t="str">
        <f>GD_CHUNG!C39</f>
        <v>Trần Anh Sơn</v>
      </c>
      <c r="D38" s="50" t="str">
        <f>GD_CHUNG!D39</f>
        <v>NV Tài liệu và HDCX</v>
      </c>
      <c r="E38" s="259"/>
      <c r="F38" s="259"/>
      <c r="G38" s="261">
        <f>VLOOKUP(B38,RPT_TIEN_AN_TRUA!$B$5:$I$1000,8,FALSE)</f>
        <v>680000</v>
      </c>
      <c r="H38" s="32">
        <v>0</v>
      </c>
      <c r="I38" s="43">
        <f>VLOOKUP(B38,RPT_LNS_LUONG_CHE_DO!$B$5:$CJ$495,68,FALSE)*(DM_TI_LE!$C$25-100%)</f>
        <v>0</v>
      </c>
      <c r="J38" s="43">
        <f>VLOOKUP(B38,GD_CHUNG!$B$5:$L$991,10,FALSE)*DM_TI_LE!$F$21</f>
        <v>9000000</v>
      </c>
      <c r="K38" s="43">
        <f>VLOOKUP(B38,GD_CHUNG!$B$5:$L$991,11,FALSE)*DM_TI_LE!$F$22</f>
        <v>0</v>
      </c>
      <c r="L38" s="261">
        <f>VLOOKUP(B38,RPT_BAO_HIEM!$B$5:$O$600,14,FALSE)</f>
        <v>417060</v>
      </c>
      <c r="M38" s="43">
        <f t="shared" si="0"/>
        <v>1097060</v>
      </c>
    </row>
    <row r="39" spans="1:13" ht="14.25" x14ac:dyDescent="0.2">
      <c r="A39" s="49">
        <v>36</v>
      </c>
      <c r="B39" s="50">
        <f>GD_CHUNG!B40</f>
        <v>13357</v>
      </c>
      <c r="C39" s="50" t="str">
        <f>GD_CHUNG!C40</f>
        <v>Nguyễn Trường Giang</v>
      </c>
      <c r="D39" s="50" t="str">
        <f>GD_CHUNG!D40</f>
        <v>NV Tài liệu và HDCX</v>
      </c>
      <c r="E39" s="259"/>
      <c r="F39" s="259"/>
      <c r="G39" s="261">
        <f>VLOOKUP(B39,RPT_TIEN_AN_TRUA!$B$5:$I$1000,8,FALSE)</f>
        <v>680000</v>
      </c>
      <c r="H39" s="32">
        <v>0</v>
      </c>
      <c r="I39" s="43">
        <f>VLOOKUP(B39,RPT_LNS_LUONG_CHE_DO!$B$5:$CJ$495,68,FALSE)*(DM_TI_LE!$C$25-100%)</f>
        <v>0</v>
      </c>
      <c r="J39" s="43">
        <f>VLOOKUP(B39,GD_CHUNG!$B$5:$L$991,10,FALSE)*DM_TI_LE!$F$21</f>
        <v>9000000</v>
      </c>
      <c r="K39" s="43">
        <f>VLOOKUP(B39,GD_CHUNG!$B$5:$L$991,11,FALSE)*DM_TI_LE!$F$22</f>
        <v>0</v>
      </c>
      <c r="L39" s="261">
        <f>VLOOKUP(B39,RPT_BAO_HIEM!$B$5:$O$600,14,FALSE)</f>
        <v>417060</v>
      </c>
      <c r="M39" s="43">
        <f t="shared" si="0"/>
        <v>1097060</v>
      </c>
    </row>
    <row r="40" spans="1:13" ht="14.25" x14ac:dyDescent="0.2">
      <c r="A40" s="49">
        <v>37</v>
      </c>
      <c r="B40" s="50">
        <f>GD_CHUNG!B41</f>
        <v>13358</v>
      </c>
      <c r="C40" s="50" t="str">
        <f>GD_CHUNG!C41</f>
        <v>Phan Thế Chung</v>
      </c>
      <c r="D40" s="50" t="str">
        <f>GD_CHUNG!D41</f>
        <v>NV Tài liệu và HDCX</v>
      </c>
      <c r="E40" s="259"/>
      <c r="F40" s="259"/>
      <c r="G40" s="261">
        <f>VLOOKUP(B40,RPT_TIEN_AN_TRUA!$B$5:$I$1000,8,FALSE)</f>
        <v>579259.25925925921</v>
      </c>
      <c r="H40" s="32">
        <v>0</v>
      </c>
      <c r="I40" s="43">
        <f>VLOOKUP(B40,RPT_LNS_LUONG_CHE_DO!$B$5:$CJ$495,68,FALSE)*(DM_TI_LE!$C$25-100%)</f>
        <v>0</v>
      </c>
      <c r="J40" s="43">
        <f>VLOOKUP(B40,GD_CHUNG!$B$5:$L$991,10,FALSE)*DM_TI_LE!$F$21</f>
        <v>9000000</v>
      </c>
      <c r="K40" s="43">
        <f>VLOOKUP(B40,GD_CHUNG!$B$5:$L$991,11,FALSE)*DM_TI_LE!$F$22</f>
        <v>0</v>
      </c>
      <c r="L40" s="261">
        <f>VLOOKUP(B40,RPT_BAO_HIEM!$B$5:$O$600,14,FALSE)</f>
        <v>417060</v>
      </c>
      <c r="M40" s="43">
        <f t="shared" si="0"/>
        <v>996319.25925925921</v>
      </c>
    </row>
    <row r="41" spans="1:13" ht="14.25" x14ac:dyDescent="0.2">
      <c r="A41" s="49">
        <v>38</v>
      </c>
      <c r="B41" s="50">
        <f>GD_CHUNG!B42</f>
        <v>13359</v>
      </c>
      <c r="C41" s="50" t="str">
        <f>GD_CHUNG!C42</f>
        <v>Dương Đức An</v>
      </c>
      <c r="D41" s="50" t="str">
        <f>GD_CHUNG!D42</f>
        <v>NV Tài liệu và HDCX</v>
      </c>
      <c r="E41" s="259"/>
      <c r="F41" s="259"/>
      <c r="G41" s="261">
        <f>VLOOKUP(B41,RPT_TIEN_AN_TRUA!$B$5:$I$1000,8,FALSE)</f>
        <v>680000</v>
      </c>
      <c r="H41" s="32">
        <v>0</v>
      </c>
      <c r="I41" s="43">
        <f>VLOOKUP(B41,RPT_LNS_LUONG_CHE_DO!$B$5:$CJ$495,68,FALSE)*(DM_TI_LE!$C$25-100%)</f>
        <v>0</v>
      </c>
      <c r="J41" s="43">
        <f>VLOOKUP(B41,GD_CHUNG!$B$5:$L$991,10,FALSE)*DM_TI_LE!$F$21</f>
        <v>9000000</v>
      </c>
      <c r="K41" s="43">
        <f>VLOOKUP(B41,GD_CHUNG!$B$5:$L$991,11,FALSE)*DM_TI_LE!$F$22</f>
        <v>0</v>
      </c>
      <c r="L41" s="261">
        <f>VLOOKUP(B41,RPT_BAO_HIEM!$B$5:$O$600,14,FALSE)</f>
        <v>417060</v>
      </c>
      <c r="M41" s="43">
        <f t="shared" si="0"/>
        <v>1097060</v>
      </c>
    </row>
    <row r="42" spans="1:13" ht="14.25" x14ac:dyDescent="0.2">
      <c r="A42" s="49">
        <v>39</v>
      </c>
      <c r="B42" s="50">
        <f>GD_CHUNG!B43</f>
        <v>13360</v>
      </c>
      <c r="C42" s="50" t="str">
        <f>GD_CHUNG!C43</f>
        <v>Nguyễn Tự Tuyền</v>
      </c>
      <c r="D42" s="50" t="str">
        <f>GD_CHUNG!D43</f>
        <v>NV Tài liệu và HDCX</v>
      </c>
      <c r="E42" s="259"/>
      <c r="F42" s="259"/>
      <c r="G42" s="261">
        <f>VLOOKUP(B42,RPT_TIEN_AN_TRUA!$B$5:$I$1000,8,FALSE)</f>
        <v>680000</v>
      </c>
      <c r="H42" s="32">
        <v>0</v>
      </c>
      <c r="I42" s="43">
        <f>VLOOKUP(B42,RPT_LNS_LUONG_CHE_DO!$B$5:$CJ$495,68,FALSE)*(DM_TI_LE!$C$25-100%)</f>
        <v>0</v>
      </c>
      <c r="J42" s="43">
        <f>VLOOKUP(B42,GD_CHUNG!$B$5:$L$991,10,FALSE)*DM_TI_LE!$F$21</f>
        <v>9000000</v>
      </c>
      <c r="K42" s="43">
        <f>VLOOKUP(B42,GD_CHUNG!$B$5:$L$991,11,FALSE)*DM_TI_LE!$F$22</f>
        <v>0</v>
      </c>
      <c r="L42" s="261">
        <f>VLOOKUP(B42,RPT_BAO_HIEM!$B$5:$O$600,14,FALSE)</f>
        <v>417060</v>
      </c>
      <c r="M42" s="43">
        <f t="shared" si="0"/>
        <v>1097060</v>
      </c>
    </row>
    <row r="43" spans="1:13" ht="14.25" x14ac:dyDescent="0.2">
      <c r="A43" s="49">
        <v>40</v>
      </c>
      <c r="B43" s="50">
        <f>GD_CHUNG!B44</f>
        <v>10535</v>
      </c>
      <c r="C43" s="50" t="str">
        <f>GD_CHUNG!C44</f>
        <v>Nguyễn Văn Duẩn</v>
      </c>
      <c r="D43" s="50" t="str">
        <f>GD_CHUNG!D44</f>
        <v>Nv Thống kê</v>
      </c>
      <c r="E43" s="259"/>
      <c r="F43" s="259"/>
      <c r="G43" s="261">
        <f>VLOOKUP(B43,RPT_TIEN_AN_TRUA!$B$5:$I$1000,8,FALSE)</f>
        <v>680000</v>
      </c>
      <c r="H43" s="32">
        <v>0</v>
      </c>
      <c r="I43" s="43">
        <f>VLOOKUP(B43,RPT_LNS_LUONG_CHE_DO!$B$5:$CJ$495,68,FALSE)*(DM_TI_LE!$C$25-100%)</f>
        <v>0</v>
      </c>
      <c r="J43" s="43">
        <f>VLOOKUP(B43,GD_CHUNG!$B$5:$L$991,10,FALSE)*DM_TI_LE!$F$21</f>
        <v>9000000</v>
      </c>
      <c r="K43" s="43">
        <f>VLOOKUP(B43,GD_CHUNG!$B$5:$L$991,11,FALSE)*DM_TI_LE!$F$22</f>
        <v>3600000</v>
      </c>
      <c r="L43" s="261">
        <f>VLOOKUP(B43,RPT_BAO_HIEM!$B$5:$O$600,14,FALSE)</f>
        <v>366240</v>
      </c>
      <c r="M43" s="43">
        <f t="shared" si="0"/>
        <v>1046240</v>
      </c>
    </row>
    <row r="44" spans="1:13" ht="14.25" x14ac:dyDescent="0.2">
      <c r="A44" s="49">
        <v>41</v>
      </c>
      <c r="B44" s="50">
        <f>GD_CHUNG!B45</f>
        <v>13527</v>
      </c>
      <c r="C44" s="50" t="str">
        <f>GD_CHUNG!C45</f>
        <v>Chu Lữ Thu Phương</v>
      </c>
      <c r="D44" s="50" t="str">
        <f>GD_CHUNG!D45</f>
        <v>NV Thủ tục bay, không báo</v>
      </c>
      <c r="E44" s="259"/>
      <c r="F44" s="259"/>
      <c r="G44" s="261">
        <f>VLOOKUP(B44,RPT_TIEN_AN_TRUA!$B$5:$I$1000,8,FALSE)</f>
        <v>680000</v>
      </c>
      <c r="H44" s="32">
        <v>0</v>
      </c>
      <c r="I44" s="43">
        <f>VLOOKUP(B44,RPT_LNS_LUONG_CHE_DO!$B$5:$CJ$495,68,FALSE)*(DM_TI_LE!$C$25-100%)</f>
        <v>0</v>
      </c>
      <c r="J44" s="43">
        <f>VLOOKUP(B44,GD_CHUNG!$B$5:$L$991,10,FALSE)*DM_TI_LE!$F$21</f>
        <v>9000000</v>
      </c>
      <c r="K44" s="43">
        <f>VLOOKUP(B44,GD_CHUNG!$B$5:$L$991,11,FALSE)*DM_TI_LE!$F$22</f>
        <v>0</v>
      </c>
      <c r="L44" s="261">
        <f>VLOOKUP(B44,RPT_BAO_HIEM!$B$5:$O$600,14,FALSE)</f>
        <v>417060</v>
      </c>
      <c r="M44" s="43">
        <f t="shared" si="0"/>
        <v>1097060</v>
      </c>
    </row>
    <row r="45" spans="1:13" ht="14.25" x14ac:dyDescent="0.2">
      <c r="A45" s="49">
        <v>42</v>
      </c>
      <c r="B45" s="50">
        <f>GD_CHUNG!B46</f>
        <v>13528</v>
      </c>
      <c r="C45" s="50" t="str">
        <f>GD_CHUNG!C46</f>
        <v>Cao Thị Trà Giang</v>
      </c>
      <c r="D45" s="50" t="str">
        <f>GD_CHUNG!D46</f>
        <v>NV Thủ tục bay, không báo</v>
      </c>
      <c r="E45" s="259"/>
      <c r="F45" s="259"/>
      <c r="G45" s="261">
        <f>VLOOKUP(B45,RPT_TIEN_AN_TRUA!$B$5:$I$1000,8,FALSE)</f>
        <v>680000</v>
      </c>
      <c r="H45" s="32">
        <v>0</v>
      </c>
      <c r="I45" s="43">
        <f>VLOOKUP(B45,RPT_LNS_LUONG_CHE_DO!$B$5:$CJ$495,68,FALSE)*(DM_TI_LE!$C$25-100%)</f>
        <v>0</v>
      </c>
      <c r="J45" s="43">
        <f>VLOOKUP(B45,GD_CHUNG!$B$5:$L$991,10,FALSE)*DM_TI_LE!$F$21</f>
        <v>9000000</v>
      </c>
      <c r="K45" s="43">
        <f>VLOOKUP(B45,GD_CHUNG!$B$5:$L$991,11,FALSE)*DM_TI_LE!$F$22</f>
        <v>0</v>
      </c>
      <c r="L45" s="261">
        <f>VLOOKUP(B45,RPT_BAO_HIEM!$B$5:$O$600,14,FALSE)</f>
        <v>417060</v>
      </c>
      <c r="M45" s="43">
        <f t="shared" si="0"/>
        <v>1097060</v>
      </c>
    </row>
    <row r="46" spans="1:13" ht="14.25" x14ac:dyDescent="0.2">
      <c r="A46" s="49">
        <v>43</v>
      </c>
      <c r="B46" s="50">
        <f>GD_CHUNG!B47</f>
        <v>10536</v>
      </c>
      <c r="C46" s="50" t="str">
        <f>GD_CHUNG!C47</f>
        <v>Nguyễn Tiến Dũng</v>
      </c>
      <c r="D46" s="50" t="str">
        <f>GD_CHUNG!D47</f>
        <v>NV ULD</v>
      </c>
      <c r="E46" s="259"/>
      <c r="F46" s="259"/>
      <c r="G46" s="261">
        <f>VLOOKUP(B46,RPT_TIEN_AN_TRUA!$B$5:$I$1000,8,FALSE)</f>
        <v>680000</v>
      </c>
      <c r="H46" s="32">
        <v>0</v>
      </c>
      <c r="I46" s="43">
        <f>VLOOKUP(B46,RPT_LNS_LUONG_CHE_DO!$B$5:$CJ$495,68,FALSE)*(DM_TI_LE!$C$25-100%)</f>
        <v>0</v>
      </c>
      <c r="J46" s="43">
        <f>VLOOKUP(B46,GD_CHUNG!$B$5:$L$991,10,FALSE)*DM_TI_LE!$F$21</f>
        <v>9000000</v>
      </c>
      <c r="K46" s="43">
        <f>VLOOKUP(B46,GD_CHUNG!$B$5:$L$991,11,FALSE)*DM_TI_LE!$F$22</f>
        <v>0</v>
      </c>
      <c r="L46" s="261">
        <f>VLOOKUP(B46,RPT_BAO_HIEM!$B$5:$O$600,14,FALSE)</f>
        <v>396690</v>
      </c>
      <c r="M46" s="43">
        <f t="shared" si="0"/>
        <v>1076690</v>
      </c>
    </row>
    <row r="47" spans="1:13" ht="14.25" x14ac:dyDescent="0.2">
      <c r="A47" s="49">
        <v>44</v>
      </c>
      <c r="B47" s="50">
        <f>GD_CHUNG!B48</f>
        <v>11355</v>
      </c>
      <c r="C47" s="50" t="str">
        <f>GD_CHUNG!C48</f>
        <v>Văn Anh Tuấn</v>
      </c>
      <c r="D47" s="50" t="str">
        <f>GD_CHUNG!D48</f>
        <v>NV ULD</v>
      </c>
      <c r="E47" s="259"/>
      <c r="F47" s="259"/>
      <c r="G47" s="261">
        <f>VLOOKUP(B47,RPT_TIEN_AN_TRUA!$B$5:$I$1000,8,FALSE)</f>
        <v>680000</v>
      </c>
      <c r="H47" s="32">
        <v>0</v>
      </c>
      <c r="I47" s="43">
        <f>VLOOKUP(B47,RPT_LNS_LUONG_CHE_DO!$B$5:$CJ$495,68,FALSE)*(DM_TI_LE!$C$25-100%)</f>
        <v>0</v>
      </c>
      <c r="J47" s="43">
        <f>VLOOKUP(B47,GD_CHUNG!$B$5:$L$991,10,FALSE)*DM_TI_LE!$F$21</f>
        <v>9000000</v>
      </c>
      <c r="K47" s="43">
        <f>VLOOKUP(B47,GD_CHUNG!$B$5:$L$991,11,FALSE)*DM_TI_LE!$F$22</f>
        <v>0</v>
      </c>
      <c r="L47" s="261">
        <f>VLOOKUP(B47,RPT_BAO_HIEM!$B$5:$O$600,14,FALSE)</f>
        <v>396690</v>
      </c>
      <c r="M47" s="43">
        <f t="shared" si="0"/>
        <v>1076690</v>
      </c>
    </row>
    <row r="48" spans="1:13" ht="14.25" x14ac:dyDescent="0.2">
      <c r="A48" s="49">
        <v>45</v>
      </c>
      <c r="B48" s="50">
        <f>GD_CHUNG!B49</f>
        <v>12593</v>
      </c>
      <c r="C48" s="50" t="str">
        <f>GD_CHUNG!C49</f>
        <v>Phạm Trần Tuấn Minh</v>
      </c>
      <c r="D48" s="50" t="str">
        <f>GD_CHUNG!D49</f>
        <v>NV ULD</v>
      </c>
      <c r="E48" s="259"/>
      <c r="F48" s="259"/>
      <c r="G48" s="261">
        <f>VLOOKUP(B48,RPT_TIEN_AN_TRUA!$B$5:$I$1000,8,FALSE)</f>
        <v>680000</v>
      </c>
      <c r="H48" s="32">
        <v>0</v>
      </c>
      <c r="I48" s="43">
        <f>VLOOKUP(B48,RPT_LNS_LUONG_CHE_DO!$B$5:$CJ$495,68,FALSE)*(DM_TI_LE!$C$25-100%)</f>
        <v>0</v>
      </c>
      <c r="J48" s="43">
        <f>VLOOKUP(B48,GD_CHUNG!$B$5:$L$991,10,FALSE)*DM_TI_LE!$F$21</f>
        <v>9000000</v>
      </c>
      <c r="K48" s="43">
        <f>VLOOKUP(B48,GD_CHUNG!$B$5:$L$991,11,FALSE)*DM_TI_LE!$F$22</f>
        <v>0</v>
      </c>
      <c r="L48" s="261">
        <f>VLOOKUP(B48,RPT_BAO_HIEM!$B$5:$O$600,14,FALSE)</f>
        <v>396690</v>
      </c>
      <c r="M48" s="43">
        <f t="shared" si="0"/>
        <v>1076690</v>
      </c>
    </row>
    <row r="49" spans="1:13" ht="14.25" x14ac:dyDescent="0.2">
      <c r="A49" s="49">
        <v>46</v>
      </c>
      <c r="B49" s="50">
        <f>GD_CHUNG!B50</f>
        <v>12594</v>
      </c>
      <c r="C49" s="50" t="str">
        <f>GD_CHUNG!C50</f>
        <v>Đỗ Đình Quân</v>
      </c>
      <c r="D49" s="50" t="str">
        <f>GD_CHUNG!D50</f>
        <v>NV ULD</v>
      </c>
      <c r="E49" s="259"/>
      <c r="F49" s="259"/>
      <c r="G49" s="261">
        <f>VLOOKUP(B49,RPT_TIEN_AN_TRUA!$B$5:$I$1000,8,FALSE)</f>
        <v>680000</v>
      </c>
      <c r="H49" s="32">
        <v>0</v>
      </c>
      <c r="I49" s="43">
        <f>VLOOKUP(B49,RPT_LNS_LUONG_CHE_DO!$B$5:$CJ$495,68,FALSE)*(DM_TI_LE!$C$25-100%)</f>
        <v>0</v>
      </c>
      <c r="J49" s="43">
        <f>VLOOKUP(B49,GD_CHUNG!$B$5:$L$991,10,FALSE)*DM_TI_LE!$F$21</f>
        <v>9000000</v>
      </c>
      <c r="K49" s="43">
        <f>VLOOKUP(B49,GD_CHUNG!$B$5:$L$991,11,FALSE)*DM_TI_LE!$F$22</f>
        <v>0</v>
      </c>
      <c r="L49" s="261">
        <f>VLOOKUP(B49,RPT_BAO_HIEM!$B$5:$O$600,14,FALSE)</f>
        <v>396690</v>
      </c>
      <c r="M49" s="43">
        <f t="shared" si="0"/>
        <v>1076690</v>
      </c>
    </row>
    <row r="50" spans="1:13" ht="14.25" x14ac:dyDescent="0.2">
      <c r="A50" s="49">
        <v>47</v>
      </c>
      <c r="B50" s="50">
        <f>GD_CHUNG!B51</f>
        <v>12595</v>
      </c>
      <c r="C50" s="50" t="str">
        <f>GD_CHUNG!C51</f>
        <v>Lê Văn Lương</v>
      </c>
      <c r="D50" s="50" t="str">
        <f>GD_CHUNG!D51</f>
        <v>NV ULD</v>
      </c>
      <c r="E50" s="259"/>
      <c r="F50" s="259"/>
      <c r="G50" s="261">
        <f>VLOOKUP(B50,RPT_TIEN_AN_TRUA!$B$5:$I$1000,8,FALSE)</f>
        <v>680000</v>
      </c>
      <c r="H50" s="32">
        <v>0</v>
      </c>
      <c r="I50" s="43">
        <f>VLOOKUP(B50,RPT_LNS_LUONG_CHE_DO!$B$5:$CJ$495,68,FALSE)*(DM_TI_LE!$C$25-100%)</f>
        <v>0</v>
      </c>
      <c r="J50" s="43">
        <f>VLOOKUP(B50,GD_CHUNG!$B$5:$L$991,10,FALSE)*DM_TI_LE!$F$21</f>
        <v>9000000</v>
      </c>
      <c r="K50" s="43">
        <f>VLOOKUP(B50,GD_CHUNG!$B$5:$L$991,11,FALSE)*DM_TI_LE!$F$22</f>
        <v>0</v>
      </c>
      <c r="L50" s="261">
        <f>VLOOKUP(B50,RPT_BAO_HIEM!$B$5:$O$600,14,FALSE)</f>
        <v>396690</v>
      </c>
      <c r="M50" s="43">
        <f t="shared" si="0"/>
        <v>1076690</v>
      </c>
    </row>
    <row r="51" spans="1:13" ht="14.25" x14ac:dyDescent="0.2">
      <c r="A51" s="49">
        <v>48</v>
      </c>
      <c r="B51" s="50">
        <f>GD_CHUNG!B52</f>
        <v>13669</v>
      </c>
      <c r="C51" s="50" t="str">
        <f>GD_CHUNG!C52</f>
        <v>Nguyễn Duy Hải</v>
      </c>
      <c r="D51" s="50" t="str">
        <f>GD_CHUNG!D52</f>
        <v>NV ULD</v>
      </c>
      <c r="E51" s="259"/>
      <c r="F51" s="259"/>
      <c r="G51" s="261">
        <f>VLOOKUP(B51,RPT_TIEN_AN_TRUA!$B$5:$I$1000,8,FALSE)</f>
        <v>680000</v>
      </c>
      <c r="H51" s="32">
        <v>0</v>
      </c>
      <c r="I51" s="43">
        <f>VLOOKUP(B51,RPT_LNS_LUONG_CHE_DO!$B$5:$CJ$495,68,FALSE)*(DM_TI_LE!$C$25-100%)</f>
        <v>0</v>
      </c>
      <c r="J51" s="43">
        <f>VLOOKUP(B51,GD_CHUNG!$B$5:$L$991,10,FALSE)*DM_TI_LE!$F$21</f>
        <v>9000000</v>
      </c>
      <c r="K51" s="43">
        <f>VLOOKUP(B51,GD_CHUNG!$B$5:$L$991,11,FALSE)*DM_TI_LE!$F$22</f>
        <v>0</v>
      </c>
      <c r="L51" s="261">
        <f>VLOOKUP(B51,RPT_BAO_HIEM!$B$5:$O$600,14,FALSE)</f>
        <v>0</v>
      </c>
      <c r="M51" s="43">
        <f t="shared" si="0"/>
        <v>680000</v>
      </c>
    </row>
    <row r="52" spans="1:13" ht="14.25" x14ac:dyDescent="0.2">
      <c r="A52" s="49">
        <v>49</v>
      </c>
      <c r="B52" s="50">
        <f>GD_CHUNG!B53</f>
        <v>13102</v>
      </c>
      <c r="C52" s="50" t="str">
        <f>GD_CHUNG!C53</f>
        <v>Ngô Văn Sơn</v>
      </c>
      <c r="D52" s="50" t="str">
        <f>GD_CHUNG!D53</f>
        <v>Nviên HDCX</v>
      </c>
      <c r="E52" s="259"/>
      <c r="F52" s="259"/>
      <c r="G52" s="261">
        <f>VLOOKUP(B52,RPT_TIEN_AN_TRUA!$B$5:$I$1000,8,FALSE)</f>
        <v>680000</v>
      </c>
      <c r="H52" s="32">
        <v>0</v>
      </c>
      <c r="I52" s="43">
        <f>VLOOKUP(B52,RPT_LNS_LUONG_CHE_DO!$B$5:$CJ$495,68,FALSE)*(DM_TI_LE!$C$25-100%)</f>
        <v>0</v>
      </c>
      <c r="J52" s="43">
        <f>VLOOKUP(B52,GD_CHUNG!$B$5:$L$991,10,FALSE)*DM_TI_LE!$F$21</f>
        <v>9000000</v>
      </c>
      <c r="K52" s="43">
        <f>VLOOKUP(B52,GD_CHUNG!$B$5:$L$991,11,FALSE)*DM_TI_LE!$F$22</f>
        <v>0</v>
      </c>
      <c r="L52" s="261">
        <f>VLOOKUP(B52,RPT_BAO_HIEM!$B$5:$O$600,14,FALSE)</f>
        <v>417060</v>
      </c>
      <c r="M52" s="43">
        <f t="shared" si="0"/>
        <v>1097060</v>
      </c>
    </row>
    <row r="53" spans="1:13" ht="14.25" x14ac:dyDescent="0.2">
      <c r="A53" s="49">
        <v>50</v>
      </c>
      <c r="B53" s="50">
        <f>GD_CHUNG!B54</f>
        <v>13777</v>
      </c>
      <c r="C53" s="50" t="str">
        <f>GD_CHUNG!C54</f>
        <v>Nguyễn Đức Huy</v>
      </c>
      <c r="D53" s="50" t="str">
        <f>GD_CHUNG!D54</f>
        <v>Nhân viên cân bằng trọng tải nhóm 2</v>
      </c>
      <c r="E53" s="259"/>
      <c r="F53" s="259"/>
      <c r="G53" s="261">
        <f>VLOOKUP(B53,RPT_TIEN_AN_TRUA!$B$5:$I$1000,8,FALSE)</f>
        <v>478518.51851851854</v>
      </c>
      <c r="H53" s="32">
        <v>0</v>
      </c>
      <c r="I53" s="43">
        <f>VLOOKUP(B53,RPT_LNS_LUONG_CHE_DO!$B$5:$CJ$495,68,FALSE)*(DM_TI_LE!$C$25-100%)</f>
        <v>0</v>
      </c>
      <c r="J53" s="43">
        <f>VLOOKUP(B53,GD_CHUNG!$B$5:$L$991,10,FALSE)*DM_TI_LE!$F$21</f>
        <v>9000000</v>
      </c>
      <c r="K53" s="43">
        <f>VLOOKUP(B53,GD_CHUNG!$B$5:$L$991,11,FALSE)*DM_TI_LE!$F$22</f>
        <v>0</v>
      </c>
      <c r="L53" s="261">
        <f>VLOOKUP(B53,RPT_BAO_HIEM!$B$5:$O$600,14,FALSE)</f>
        <v>0</v>
      </c>
      <c r="M53" s="43">
        <f t="shared" ref="M53:M66" si="1">G53+L53+J53</f>
        <v>9478518.5185185187</v>
      </c>
    </row>
    <row r="54" spans="1:13" ht="14.25" x14ac:dyDescent="0.2">
      <c r="A54" s="49">
        <v>51</v>
      </c>
      <c r="B54" s="50">
        <f>GD_CHUNG!B55</f>
        <v>13783</v>
      </c>
      <c r="C54" s="50" t="str">
        <f>GD_CHUNG!C55</f>
        <v>Trần Đăng Khoa</v>
      </c>
      <c r="D54" s="50" t="str">
        <f>GD_CHUNG!D55</f>
        <v>Nhân viên cân bằng trọng tải nhóm 2</v>
      </c>
      <c r="E54" s="259"/>
      <c r="F54" s="259"/>
      <c r="G54" s="261">
        <f>VLOOKUP(B54,RPT_TIEN_AN_TRUA!$B$5:$I$1000,8,FALSE)</f>
        <v>478518.51851851854</v>
      </c>
      <c r="H54" s="32">
        <v>0</v>
      </c>
      <c r="I54" s="43">
        <f>VLOOKUP(B54,RPT_LNS_LUONG_CHE_DO!$B$5:$CJ$495,68,FALSE)*(DM_TI_LE!$C$25-100%)</f>
        <v>0</v>
      </c>
      <c r="J54" s="43">
        <f>VLOOKUP(B54,GD_CHUNG!$B$5:$L$991,10,FALSE)*DM_TI_LE!$F$21</f>
        <v>9000000</v>
      </c>
      <c r="K54" s="43">
        <f>VLOOKUP(B54,GD_CHUNG!$B$5:$L$991,11,FALSE)*DM_TI_LE!$F$22</f>
        <v>0</v>
      </c>
      <c r="L54" s="261">
        <f>VLOOKUP(B54,RPT_BAO_HIEM!$B$5:$O$600,14,FALSE)</f>
        <v>0</v>
      </c>
      <c r="M54" s="43">
        <f t="shared" si="1"/>
        <v>9478518.5185185187</v>
      </c>
    </row>
    <row r="55" spans="1:13" ht="14.25" x14ac:dyDescent="0.2">
      <c r="A55" s="49">
        <v>52</v>
      </c>
      <c r="B55" s="50">
        <f>GD_CHUNG!B56</f>
        <v>13785</v>
      </c>
      <c r="C55" s="50" t="str">
        <f>GD_CHUNG!C56</f>
        <v>Nguyễn Thị Nam Phương</v>
      </c>
      <c r="D55" s="50" t="str">
        <f>GD_CHUNG!D56</f>
        <v>Nhân viên cân bằng trọng tải nhóm 2</v>
      </c>
      <c r="E55" s="259"/>
      <c r="F55" s="259"/>
      <c r="G55" s="261">
        <f>VLOOKUP(B55,RPT_TIEN_AN_TRUA!$B$5:$I$1000,8,FALSE)</f>
        <v>402962.96296296292</v>
      </c>
      <c r="H55" s="32">
        <v>0</v>
      </c>
      <c r="I55" s="43">
        <f>VLOOKUP(B55,RPT_LNS_LUONG_CHE_DO!$B$5:$CJ$495,68,FALSE)*(DM_TI_LE!$C$25-100%)</f>
        <v>0</v>
      </c>
      <c r="J55" s="43">
        <f>VLOOKUP(B55,GD_CHUNG!$B$5:$L$991,10,FALSE)*DM_TI_LE!$F$21</f>
        <v>9000000</v>
      </c>
      <c r="K55" s="43">
        <f>VLOOKUP(B55,GD_CHUNG!$B$5:$L$991,11,FALSE)*DM_TI_LE!$F$22</f>
        <v>0</v>
      </c>
      <c r="L55" s="261">
        <f>VLOOKUP(B55,RPT_BAO_HIEM!$B$5:$O$600,14,FALSE)</f>
        <v>0</v>
      </c>
      <c r="M55" s="43">
        <f t="shared" si="1"/>
        <v>9402962.9629629627</v>
      </c>
    </row>
    <row r="56" spans="1:13" ht="14.25" x14ac:dyDescent="0.2">
      <c r="A56" s="49">
        <v>53</v>
      </c>
      <c r="B56" s="50">
        <f>GD_CHUNG!B57</f>
        <v>13786</v>
      </c>
      <c r="C56" s="50" t="str">
        <f>GD_CHUNG!C57</f>
        <v>Đinh Đức Nam</v>
      </c>
      <c r="D56" s="50" t="str">
        <f>GD_CHUNG!D57</f>
        <v>Nhân viên cân bằng trọng tải nhóm 2</v>
      </c>
      <c r="E56" s="259"/>
      <c r="F56" s="259"/>
      <c r="G56" s="261">
        <f>VLOOKUP(B56,RPT_TIEN_AN_TRUA!$B$5:$I$1000,8,FALSE)</f>
        <v>478518.51851851854</v>
      </c>
      <c r="H56" s="32">
        <v>0</v>
      </c>
      <c r="I56" s="43">
        <f>VLOOKUP(B56,RPT_LNS_LUONG_CHE_DO!$B$5:$CJ$495,68,FALSE)*(DM_TI_LE!$C$25-100%)</f>
        <v>0</v>
      </c>
      <c r="J56" s="43">
        <f>VLOOKUP(B56,GD_CHUNG!$B$5:$L$991,10,FALSE)*DM_TI_LE!$F$21</f>
        <v>9000000</v>
      </c>
      <c r="K56" s="43">
        <f>VLOOKUP(B56,GD_CHUNG!$B$5:$L$991,11,FALSE)*DM_TI_LE!$F$22</f>
        <v>0</v>
      </c>
      <c r="L56" s="261">
        <f>VLOOKUP(B56,RPT_BAO_HIEM!$B$5:$O$600,14,FALSE)</f>
        <v>0</v>
      </c>
      <c r="M56" s="43">
        <f t="shared" si="1"/>
        <v>9478518.5185185187</v>
      </c>
    </row>
    <row r="57" spans="1:13" ht="14.25" x14ac:dyDescent="0.2">
      <c r="A57" s="49">
        <v>54</v>
      </c>
      <c r="B57" s="50">
        <f>GD_CHUNG!B58</f>
        <v>13787</v>
      </c>
      <c r="C57" s="50" t="str">
        <f>GD_CHUNG!C58</f>
        <v>Nguyễn Thái Sơn</v>
      </c>
      <c r="D57" s="50" t="str">
        <f>GD_CHUNG!D58</f>
        <v>Nhân viên cân bằng trọng tải nhóm 2</v>
      </c>
      <c r="E57" s="259"/>
      <c r="F57" s="259"/>
      <c r="G57" s="261">
        <f>VLOOKUP(B57,RPT_TIEN_AN_TRUA!$B$5:$I$1000,8,FALSE)</f>
        <v>478518.51851851854</v>
      </c>
      <c r="H57" s="32">
        <v>0</v>
      </c>
      <c r="I57" s="43">
        <f>VLOOKUP(B57,RPT_LNS_LUONG_CHE_DO!$B$5:$CJ$495,68,FALSE)*(DM_TI_LE!$C$25-100%)</f>
        <v>0</v>
      </c>
      <c r="J57" s="43">
        <f>VLOOKUP(B57,GD_CHUNG!$B$5:$L$991,10,FALSE)*DM_TI_LE!$F$21</f>
        <v>9000000</v>
      </c>
      <c r="K57" s="43">
        <f>VLOOKUP(B57,GD_CHUNG!$B$5:$L$991,11,FALSE)*DM_TI_LE!$F$22</f>
        <v>0</v>
      </c>
      <c r="L57" s="261">
        <f>VLOOKUP(B57,RPT_BAO_HIEM!$B$5:$O$600,14,FALSE)</f>
        <v>0</v>
      </c>
      <c r="M57" s="43">
        <f t="shared" si="1"/>
        <v>9478518.5185185187</v>
      </c>
    </row>
    <row r="58" spans="1:13" ht="14.25" x14ac:dyDescent="0.2">
      <c r="A58" s="49">
        <v>55</v>
      </c>
      <c r="B58" s="50">
        <f>GD_CHUNG!B59</f>
        <v>13788</v>
      </c>
      <c r="C58" s="50" t="str">
        <f>GD_CHUNG!C59</f>
        <v>Nguyễn Thành Luân</v>
      </c>
      <c r="D58" s="50" t="str">
        <f>GD_CHUNG!D59</f>
        <v>Nhân viên cân bằng trọng tải nhóm 2</v>
      </c>
      <c r="E58" s="259"/>
      <c r="F58" s="259"/>
      <c r="G58" s="261">
        <f>VLOOKUP(B58,RPT_TIEN_AN_TRUA!$B$5:$I$1000,8,FALSE)</f>
        <v>478518.51851851854</v>
      </c>
      <c r="H58" s="32">
        <v>0</v>
      </c>
      <c r="I58" s="43">
        <f>VLOOKUP(B58,RPT_LNS_LUONG_CHE_DO!$B$5:$CJ$495,68,FALSE)*(DM_TI_LE!$C$25-100%)</f>
        <v>0</v>
      </c>
      <c r="J58" s="43">
        <f>VLOOKUP(B58,GD_CHUNG!$B$5:$L$991,10,FALSE)*DM_TI_LE!$F$21</f>
        <v>9000000</v>
      </c>
      <c r="K58" s="43">
        <f>VLOOKUP(B58,GD_CHUNG!$B$5:$L$991,11,FALSE)*DM_TI_LE!$F$22</f>
        <v>0</v>
      </c>
      <c r="L58" s="261">
        <f>VLOOKUP(B58,RPT_BAO_HIEM!$B$5:$O$600,14,FALSE)</f>
        <v>0</v>
      </c>
      <c r="M58" s="43">
        <f t="shared" si="1"/>
        <v>9478518.5185185187</v>
      </c>
    </row>
    <row r="59" spans="1:13" ht="14.25" x14ac:dyDescent="0.2">
      <c r="A59" s="49">
        <v>56</v>
      </c>
      <c r="B59" s="50">
        <f>GD_CHUNG!B60</f>
        <v>13789</v>
      </c>
      <c r="C59" s="50" t="str">
        <f>GD_CHUNG!C60</f>
        <v>Nguyễn Mạnh Cường</v>
      </c>
      <c r="D59" s="50" t="str">
        <f>GD_CHUNG!D60</f>
        <v>Nhân viên cân bằng trọng tải nhóm 2</v>
      </c>
      <c r="E59" s="259"/>
      <c r="F59" s="259"/>
      <c r="G59" s="261">
        <f>VLOOKUP(B59,RPT_TIEN_AN_TRUA!$B$5:$I$1000,8,FALSE)</f>
        <v>478518.51851851854</v>
      </c>
      <c r="H59" s="32">
        <v>0</v>
      </c>
      <c r="I59" s="43">
        <f>VLOOKUP(B59,RPT_LNS_LUONG_CHE_DO!$B$5:$CJ$495,68,FALSE)*(DM_TI_LE!$C$25-100%)</f>
        <v>0</v>
      </c>
      <c r="J59" s="43">
        <f>VLOOKUP(B59,GD_CHUNG!$B$5:$L$991,10,FALSE)*DM_TI_LE!$F$21</f>
        <v>9000000</v>
      </c>
      <c r="K59" s="43">
        <f>VLOOKUP(B59,GD_CHUNG!$B$5:$L$991,11,FALSE)*DM_TI_LE!$F$22</f>
        <v>0</v>
      </c>
      <c r="L59" s="261">
        <f>VLOOKUP(B59,RPT_BAO_HIEM!$B$5:$O$600,14,FALSE)</f>
        <v>0</v>
      </c>
      <c r="M59" s="43">
        <f t="shared" si="1"/>
        <v>9478518.5185185187</v>
      </c>
    </row>
    <row r="60" spans="1:13" ht="14.25" x14ac:dyDescent="0.2">
      <c r="A60" s="49">
        <v>57</v>
      </c>
      <c r="B60" s="50">
        <f>GD_CHUNG!B61</f>
        <v>13790</v>
      </c>
      <c r="C60" s="50" t="str">
        <f>GD_CHUNG!C61</f>
        <v>Trần Đức Hạnh</v>
      </c>
      <c r="D60" s="50" t="str">
        <f>GD_CHUNG!D61</f>
        <v>Nhân viên cân bằng trọng tải nhóm 2</v>
      </c>
      <c r="E60" s="259"/>
      <c r="F60" s="259"/>
      <c r="G60" s="261">
        <f>VLOOKUP(B60,RPT_TIEN_AN_TRUA!$B$5:$I$1000,8,FALSE)</f>
        <v>478518.51851851854</v>
      </c>
      <c r="H60" s="32">
        <v>0</v>
      </c>
      <c r="I60" s="43">
        <f>VLOOKUP(B60,RPT_LNS_LUONG_CHE_DO!$B$5:$CJ$495,68,FALSE)*(DM_TI_LE!$C$25-100%)</f>
        <v>0</v>
      </c>
      <c r="J60" s="43">
        <f>VLOOKUP(B60,GD_CHUNG!$B$5:$L$991,10,FALSE)*DM_TI_LE!$F$21</f>
        <v>9000000</v>
      </c>
      <c r="K60" s="43">
        <f>VLOOKUP(B60,GD_CHUNG!$B$5:$L$991,11,FALSE)*DM_TI_LE!$F$22</f>
        <v>0</v>
      </c>
      <c r="L60" s="261">
        <f>VLOOKUP(B60,RPT_BAO_HIEM!$B$5:$O$600,14,FALSE)</f>
        <v>0</v>
      </c>
      <c r="M60" s="43">
        <f t="shared" si="1"/>
        <v>9478518.5185185187</v>
      </c>
    </row>
    <row r="61" spans="1:13" ht="14.25" x14ac:dyDescent="0.2">
      <c r="A61" s="49">
        <v>58</v>
      </c>
      <c r="B61" s="50">
        <f>GD_CHUNG!B62</f>
        <v>13791</v>
      </c>
      <c r="C61" s="50" t="str">
        <f>GD_CHUNG!C62</f>
        <v>Nguyễn Danh Huy</v>
      </c>
      <c r="D61" s="50" t="str">
        <f>GD_CHUNG!D62</f>
        <v>Nhân viên cân bằng trọng tải nhóm 2</v>
      </c>
      <c r="E61" s="259"/>
      <c r="F61" s="259"/>
      <c r="G61" s="261">
        <f>VLOOKUP(B61,RPT_TIEN_AN_TRUA!$B$5:$I$1000,8,FALSE)</f>
        <v>478518.51851851854</v>
      </c>
      <c r="H61" s="32">
        <v>0</v>
      </c>
      <c r="I61" s="43">
        <f>VLOOKUP(B61,RPT_LNS_LUONG_CHE_DO!$B$5:$CJ$495,68,FALSE)*(DM_TI_LE!$C$25-100%)</f>
        <v>0</v>
      </c>
      <c r="J61" s="43">
        <f>VLOOKUP(B61,GD_CHUNG!$B$5:$L$991,10,FALSE)*DM_TI_LE!$F$21</f>
        <v>9000000</v>
      </c>
      <c r="K61" s="43">
        <f>VLOOKUP(B61,GD_CHUNG!$B$5:$L$991,11,FALSE)*DM_TI_LE!$F$22</f>
        <v>0</v>
      </c>
      <c r="L61" s="261">
        <f>VLOOKUP(B61,RPT_BAO_HIEM!$B$5:$O$600,14,FALSE)</f>
        <v>0</v>
      </c>
      <c r="M61" s="43">
        <f t="shared" si="1"/>
        <v>9478518.5185185187</v>
      </c>
    </row>
    <row r="62" spans="1:13" ht="14.25" x14ac:dyDescent="0.2">
      <c r="A62" s="49">
        <v>59</v>
      </c>
      <c r="B62" s="50">
        <f>GD_CHUNG!B63</f>
        <v>13792</v>
      </c>
      <c r="C62" s="50" t="str">
        <f>GD_CHUNG!C63</f>
        <v>Lê Xuân Điệp</v>
      </c>
      <c r="D62" s="50" t="str">
        <f>GD_CHUNG!D63</f>
        <v>Nhân viên cân bằng trọng tải nhóm 2</v>
      </c>
      <c r="E62" s="259"/>
      <c r="F62" s="259"/>
      <c r="G62" s="261">
        <f>VLOOKUP(B62,RPT_TIEN_AN_TRUA!$B$5:$I$1000,8,FALSE)</f>
        <v>478518.51851851854</v>
      </c>
      <c r="H62" s="32">
        <v>0</v>
      </c>
      <c r="I62" s="43">
        <f>VLOOKUP(B62,RPT_LNS_LUONG_CHE_DO!$B$5:$CJ$495,68,FALSE)*(DM_TI_LE!$C$25-100%)</f>
        <v>0</v>
      </c>
      <c r="J62" s="43">
        <f>VLOOKUP(B62,GD_CHUNG!$B$5:$L$991,10,FALSE)*DM_TI_LE!$F$21</f>
        <v>9000000</v>
      </c>
      <c r="K62" s="43">
        <f>VLOOKUP(B62,GD_CHUNG!$B$5:$L$991,11,FALSE)*DM_TI_LE!$F$22</f>
        <v>0</v>
      </c>
      <c r="L62" s="261">
        <f>VLOOKUP(B62,RPT_BAO_HIEM!$B$5:$O$600,14,FALSE)</f>
        <v>0</v>
      </c>
      <c r="M62" s="43">
        <f t="shared" si="1"/>
        <v>9478518.5185185187</v>
      </c>
    </row>
    <row r="63" spans="1:13" ht="14.25" x14ac:dyDescent="0.2">
      <c r="A63" s="49">
        <v>60</v>
      </c>
      <c r="B63" s="50">
        <f>GD_CHUNG!B64</f>
        <v>13793</v>
      </c>
      <c r="C63" s="50" t="str">
        <f>GD_CHUNG!C64</f>
        <v>Trần Hoàng Kiên</v>
      </c>
      <c r="D63" s="50" t="str">
        <f>GD_CHUNG!D64</f>
        <v>Nhân viên cân bằng trọng tải nhóm 2</v>
      </c>
      <c r="E63" s="259"/>
      <c r="F63" s="259"/>
      <c r="G63" s="261">
        <f>VLOOKUP(B63,RPT_TIEN_AN_TRUA!$B$5:$I$1000,8,FALSE)</f>
        <v>478518.51851851854</v>
      </c>
      <c r="H63" s="32">
        <v>0</v>
      </c>
      <c r="I63" s="43">
        <f>VLOOKUP(B63,RPT_LNS_LUONG_CHE_DO!$B$5:$CJ$495,68,FALSE)*(DM_TI_LE!$C$25-100%)</f>
        <v>0</v>
      </c>
      <c r="J63" s="43">
        <f>VLOOKUP(B63,GD_CHUNG!$B$5:$L$991,10,FALSE)*DM_TI_LE!$F$21</f>
        <v>9000000</v>
      </c>
      <c r="K63" s="43">
        <f>VLOOKUP(B63,GD_CHUNG!$B$5:$L$991,11,FALSE)*DM_TI_LE!$F$22</f>
        <v>0</v>
      </c>
      <c r="L63" s="261">
        <f>VLOOKUP(B63,RPT_BAO_HIEM!$B$5:$O$600,14,FALSE)</f>
        <v>0</v>
      </c>
      <c r="M63" s="43">
        <f t="shared" si="1"/>
        <v>9478518.5185185187</v>
      </c>
    </row>
    <row r="64" spans="1:13" ht="14.25" x14ac:dyDescent="0.2">
      <c r="A64" s="49">
        <v>61</v>
      </c>
      <c r="B64" s="50">
        <f>GD_CHUNG!B65</f>
        <v>13794</v>
      </c>
      <c r="C64" s="50" t="str">
        <f>GD_CHUNG!C65</f>
        <v>Đặng Lê Minh</v>
      </c>
      <c r="D64" s="50" t="str">
        <f>GD_CHUNG!D65</f>
        <v>Nhân viên cân bằng trọng tải nhóm 2</v>
      </c>
      <c r="E64" s="259"/>
      <c r="F64" s="259"/>
      <c r="G64" s="261">
        <f>VLOOKUP(B64,RPT_TIEN_AN_TRUA!$B$5:$I$1000,8,FALSE)</f>
        <v>478518.51851851854</v>
      </c>
      <c r="H64" s="32">
        <v>0</v>
      </c>
      <c r="I64" s="43">
        <f>VLOOKUP(B64,RPT_LNS_LUONG_CHE_DO!$B$5:$CJ$495,68,FALSE)*(DM_TI_LE!$C$25-100%)</f>
        <v>0</v>
      </c>
      <c r="J64" s="43">
        <f>VLOOKUP(B64,GD_CHUNG!$B$5:$L$991,10,FALSE)*DM_TI_LE!$F$21</f>
        <v>9000000</v>
      </c>
      <c r="K64" s="43">
        <f>VLOOKUP(B64,GD_CHUNG!$B$5:$L$991,11,FALSE)*DM_TI_LE!$F$22</f>
        <v>0</v>
      </c>
      <c r="L64" s="261">
        <f>VLOOKUP(B64,RPT_BAO_HIEM!$B$5:$O$600,14,FALSE)</f>
        <v>0</v>
      </c>
      <c r="M64" s="43">
        <f t="shared" si="1"/>
        <v>9478518.5185185187</v>
      </c>
    </row>
    <row r="65" spans="1:13" ht="14.25" x14ac:dyDescent="0.2">
      <c r="A65" s="49">
        <v>62</v>
      </c>
      <c r="B65" s="50">
        <f>GD_CHUNG!B66</f>
        <v>201503</v>
      </c>
      <c r="C65" s="50" t="str">
        <f>GD_CHUNG!C66</f>
        <v>Nguyễn Việt Hà</v>
      </c>
      <c r="D65" s="50" t="str">
        <f>GD_CHUNG!D66</f>
        <v>Nhân viên cân bằng trọng tải nhóm 2</v>
      </c>
      <c r="E65" s="259"/>
      <c r="F65" s="259"/>
      <c r="G65" s="261">
        <f>VLOOKUP(B65,RPT_TIEN_AN_TRUA!$B$5:$I$1000,8,FALSE)</f>
        <v>478518.51851851854</v>
      </c>
      <c r="H65" s="32">
        <v>0</v>
      </c>
      <c r="I65" s="43">
        <f>VLOOKUP(B65,RPT_LNS_LUONG_CHE_DO!$B$5:$CJ$495,68,FALSE)*(DM_TI_LE!$C$25-100%)</f>
        <v>0</v>
      </c>
      <c r="J65" s="43">
        <f>VLOOKUP(B65,GD_CHUNG!$B$5:$L$991,10,FALSE)*DM_TI_LE!$F$21</f>
        <v>9000000</v>
      </c>
      <c r="K65" s="43">
        <f>VLOOKUP(B65,GD_CHUNG!$B$5:$L$991,11,FALSE)*DM_TI_LE!$F$22</f>
        <v>0</v>
      </c>
      <c r="L65" s="261">
        <f>VLOOKUP(B65,RPT_BAO_HIEM!$B$5:$O$600,14,FALSE)</f>
        <v>0</v>
      </c>
      <c r="M65" s="43">
        <f t="shared" si="1"/>
        <v>9478518.5185185187</v>
      </c>
    </row>
    <row r="66" spans="1:13" ht="14.25" x14ac:dyDescent="0.2">
      <c r="A66" s="49">
        <v>63</v>
      </c>
      <c r="B66" s="50">
        <f>GD_CHUNG!B67</f>
        <v>201504</v>
      </c>
      <c r="C66" s="50" t="str">
        <f>GD_CHUNG!C67</f>
        <v>Lê Khánh Toàn</v>
      </c>
      <c r="D66" s="50" t="str">
        <f>GD_CHUNG!D67</f>
        <v>Nhân viên cân bằng trọng tải nhóm 2</v>
      </c>
      <c r="E66" s="259"/>
      <c r="F66" s="259"/>
      <c r="G66" s="261">
        <f>VLOOKUP(B66,RPT_TIEN_AN_TRUA!$B$5:$I$1000,8,FALSE)</f>
        <v>478518.51851851854</v>
      </c>
      <c r="H66" s="32">
        <v>0</v>
      </c>
      <c r="I66" s="43">
        <f>VLOOKUP(B66,RPT_LNS_LUONG_CHE_DO!$B$5:$CJ$495,68,FALSE)*(DM_TI_LE!$C$25-100%)</f>
        <v>0</v>
      </c>
      <c r="J66" s="43">
        <f>VLOOKUP(B66,GD_CHUNG!$B$5:$L$991,10,FALSE)*DM_TI_LE!$F$21</f>
        <v>9000000</v>
      </c>
      <c r="K66" s="43">
        <f>VLOOKUP(B66,GD_CHUNG!$B$5:$L$991,11,FALSE)*DM_TI_LE!$F$22</f>
        <v>0</v>
      </c>
      <c r="L66" s="261">
        <f>VLOOKUP(B66,RPT_BAO_HIEM!$B$5:$O$600,14,FALSE)</f>
        <v>0</v>
      </c>
      <c r="M66" s="43">
        <f t="shared" si="1"/>
        <v>9478518.5185185187</v>
      </c>
    </row>
    <row r="67" spans="1:13" ht="14.25" x14ac:dyDescent="0.2">
      <c r="A67" s="49">
        <v>64</v>
      </c>
      <c r="B67" s="50">
        <f>GD_CHUNG!B68</f>
        <v>10642</v>
      </c>
      <c r="C67" s="50" t="str">
        <f>GD_CHUNG!C68</f>
        <v>Lương Văn Thăng</v>
      </c>
      <c r="D67" s="50" t="str">
        <f>GD_CHUNG!D68</f>
        <v>Trưởng phòng</v>
      </c>
      <c r="E67" s="259"/>
      <c r="F67" s="259"/>
      <c r="G67" s="261">
        <f>VLOOKUP(B67,RPT_TIEN_AN_TRUA!$B$5:$I$1000,8,FALSE)</f>
        <v>680000</v>
      </c>
      <c r="H67" s="32">
        <v>0</v>
      </c>
      <c r="I67" s="43">
        <f>VLOOKUP(B67,RPT_LNS_LUONG_CHE_DO!$B$5:$CJ$495,68,FALSE)*(DM_TI_LE!$C$25-100%)</f>
        <v>0</v>
      </c>
      <c r="J67" s="43">
        <f>VLOOKUP(B67,GD_CHUNG!$B$5:$L$991,10,FALSE)*DM_TI_LE!$F$21</f>
        <v>9000000</v>
      </c>
      <c r="K67" s="43">
        <f>VLOOKUP(B67,GD_CHUNG!$B$5:$L$991,11,FALSE)*DM_TI_LE!$F$22</f>
        <v>7200000</v>
      </c>
      <c r="L67" s="261">
        <f>VLOOKUP(B67,RPT_BAO_HIEM!$B$5:$O$600,14,FALSE)</f>
        <v>577815</v>
      </c>
      <c r="M67" s="43">
        <f t="shared" ref="M67:M178" si="2">G67+L67</f>
        <v>1257815</v>
      </c>
    </row>
    <row r="68" spans="1:13" ht="14.25" x14ac:dyDescent="0.2">
      <c r="A68" s="49">
        <v>65</v>
      </c>
      <c r="B68" s="50">
        <f>GD_CHUNG!B69</f>
        <v>10559</v>
      </c>
      <c r="C68" s="50" t="str">
        <f>GD_CHUNG!C69</f>
        <v>Nguyễn Tiến Hiệp</v>
      </c>
      <c r="D68" s="50" t="str">
        <f>GD_CHUNG!D69</f>
        <v>NV Kế hoạch</v>
      </c>
      <c r="E68" s="259"/>
      <c r="F68" s="259"/>
      <c r="G68" s="261">
        <f>VLOOKUP(B68,RPT_TIEN_AN_TRUA!$B$5:$I$1000,8,FALSE)</f>
        <v>680000</v>
      </c>
      <c r="H68" s="32">
        <v>0</v>
      </c>
      <c r="I68" s="43">
        <f>VLOOKUP(B68,RPT_LNS_LUONG_CHE_DO!$B$5:$CJ$495,68,FALSE)*(DM_TI_LE!$C$25-100%)</f>
        <v>0</v>
      </c>
      <c r="J68" s="43">
        <f>VLOOKUP(B68,GD_CHUNG!$B$5:$L$991,10,FALSE)*DM_TI_LE!$F$21</f>
        <v>9000000</v>
      </c>
      <c r="K68" s="43">
        <f>VLOOKUP(B68,GD_CHUNG!$B$5:$L$991,11,FALSE)*DM_TI_LE!$F$22</f>
        <v>7200000</v>
      </c>
      <c r="L68" s="261">
        <f>VLOOKUP(B68,RPT_BAO_HIEM!$B$5:$O$600,14,FALSE)</f>
        <v>476070</v>
      </c>
      <c r="M68" s="43">
        <f t="shared" si="2"/>
        <v>1156070</v>
      </c>
    </row>
    <row r="69" spans="1:13" ht="14.25" x14ac:dyDescent="0.2">
      <c r="A69" s="49">
        <v>66</v>
      </c>
      <c r="B69" s="50">
        <f>GD_CHUNG!B70</f>
        <v>10594</v>
      </c>
      <c r="C69" s="50" t="str">
        <f>GD_CHUNG!C70</f>
        <v>Lê Thị Thu Huyền</v>
      </c>
      <c r="D69" s="50" t="str">
        <f>GD_CHUNG!D70</f>
        <v>NV Kế hoạch</v>
      </c>
      <c r="E69" s="259"/>
      <c r="F69" s="259"/>
      <c r="G69" s="261">
        <f>VLOOKUP(B69,RPT_TIEN_AN_TRUA!$B$5:$I$1000,8,FALSE)</f>
        <v>680000</v>
      </c>
      <c r="H69" s="32">
        <v>0</v>
      </c>
      <c r="I69" s="43">
        <f>VLOOKUP(B69,RPT_LNS_LUONG_CHE_DO!$B$5:$CJ$495,68,FALSE)*(DM_TI_LE!$C$25-100%)</f>
        <v>0</v>
      </c>
      <c r="J69" s="43">
        <f>VLOOKUP(B69,GD_CHUNG!$B$5:$L$991,10,FALSE)*DM_TI_LE!$F$21</f>
        <v>9000000</v>
      </c>
      <c r="K69" s="43">
        <f>VLOOKUP(B69,GD_CHUNG!$B$5:$L$991,11,FALSE)*DM_TI_LE!$F$22</f>
        <v>0</v>
      </c>
      <c r="L69" s="261">
        <f>VLOOKUP(B69,RPT_BAO_HIEM!$B$5:$O$600,14,FALSE)</f>
        <v>366240</v>
      </c>
      <c r="M69" s="43">
        <f t="shared" si="2"/>
        <v>1046240</v>
      </c>
    </row>
    <row r="70" spans="1:13" ht="14.25" x14ac:dyDescent="0.2">
      <c r="A70" s="49">
        <v>67</v>
      </c>
      <c r="B70" s="50">
        <f>GD_CHUNG!B71</f>
        <v>11146</v>
      </c>
      <c r="C70" s="50" t="str">
        <f>GD_CHUNG!C71</f>
        <v>Trần Việt Phương</v>
      </c>
      <c r="D70" s="50" t="str">
        <f>GD_CHUNG!D71</f>
        <v>NV Kế hoạch</v>
      </c>
      <c r="E70" s="259"/>
      <c r="F70" s="259"/>
      <c r="G70" s="261">
        <f>VLOOKUP(B70,RPT_TIEN_AN_TRUA!$B$5:$I$1000,8,FALSE)</f>
        <v>680000</v>
      </c>
      <c r="H70" s="32">
        <v>0</v>
      </c>
      <c r="I70" s="43">
        <f>VLOOKUP(B70,RPT_LNS_LUONG_CHE_DO!$B$5:$CJ$495,68,FALSE)*(DM_TI_LE!$C$25-100%)</f>
        <v>0</v>
      </c>
      <c r="J70" s="43">
        <f>VLOOKUP(B70,GD_CHUNG!$B$5:$L$991,10,FALSE)*DM_TI_LE!$F$21</f>
        <v>9000000</v>
      </c>
      <c r="K70" s="43">
        <f>VLOOKUP(B70,GD_CHUNG!$B$5:$L$991,11,FALSE)*DM_TI_LE!$F$22</f>
        <v>7200000</v>
      </c>
      <c r="L70" s="261">
        <f>VLOOKUP(B70,RPT_BAO_HIEM!$B$5:$O$600,14,FALSE)</f>
        <v>366240</v>
      </c>
      <c r="M70" s="43">
        <f t="shared" si="2"/>
        <v>1046240</v>
      </c>
    </row>
    <row r="71" spans="1:13" ht="14.25" x14ac:dyDescent="0.2">
      <c r="A71" s="49">
        <v>68</v>
      </c>
      <c r="B71" s="50">
        <f>GD_CHUNG!B72</f>
        <v>10623</v>
      </c>
      <c r="C71" s="50" t="str">
        <f>GD_CHUNG!C72</f>
        <v>Bùi Đức Hưng</v>
      </c>
      <c r="D71" s="50" t="str">
        <f>GD_CHUNG!D72</f>
        <v>NV Marketing</v>
      </c>
      <c r="E71" s="259"/>
      <c r="F71" s="259"/>
      <c r="G71" s="261">
        <f>VLOOKUP(B71,RPT_TIEN_AN_TRUA!$B$5:$I$1000,8,FALSE)</f>
        <v>680000</v>
      </c>
      <c r="H71" s="32">
        <v>0</v>
      </c>
      <c r="I71" s="43">
        <f>VLOOKUP(B71,RPT_LNS_LUONG_CHE_DO!$B$5:$CJ$495,68,FALSE)*(DM_TI_LE!$C$25-100%)</f>
        <v>0</v>
      </c>
      <c r="J71" s="43">
        <f>VLOOKUP(B71,GD_CHUNG!$B$5:$L$991,10,FALSE)*DM_TI_LE!$F$21</f>
        <v>9000000</v>
      </c>
      <c r="K71" s="43">
        <f>VLOOKUP(B71,GD_CHUNG!$B$5:$L$991,11,FALSE)*DM_TI_LE!$F$22</f>
        <v>3600000</v>
      </c>
      <c r="L71" s="261">
        <f>VLOOKUP(B71,RPT_BAO_HIEM!$B$5:$O$600,14,FALSE)</f>
        <v>476070</v>
      </c>
      <c r="M71" s="43">
        <f t="shared" si="2"/>
        <v>1156070</v>
      </c>
    </row>
    <row r="72" spans="1:13" ht="14.25" x14ac:dyDescent="0.2">
      <c r="A72" s="49">
        <v>69</v>
      </c>
      <c r="B72" s="50">
        <f>GD_CHUNG!B73</f>
        <v>11129</v>
      </c>
      <c r="C72" s="50" t="str">
        <f>GD_CHUNG!C73</f>
        <v>Nguyễn Văn Hiệp</v>
      </c>
      <c r="D72" s="50" t="str">
        <f>GD_CHUNG!D73</f>
        <v>NV Tài liệu và HDCX</v>
      </c>
      <c r="E72" s="259"/>
      <c r="F72" s="259"/>
      <c r="G72" s="261">
        <f>VLOOKUP(B72,RPT_TIEN_AN_TRUA!$B$5:$I$1000,8,FALSE)</f>
        <v>680000</v>
      </c>
      <c r="H72" s="32">
        <v>0</v>
      </c>
      <c r="I72" s="43">
        <f>VLOOKUP(B72,RPT_LNS_LUONG_CHE_DO!$B$5:$CJ$495,68,FALSE)*(DM_TI_LE!$C$25-100%)</f>
        <v>0</v>
      </c>
      <c r="J72" s="43">
        <f>VLOOKUP(B72,GD_CHUNG!$B$5:$L$991,10,FALSE)*DM_TI_LE!$F$21</f>
        <v>9000000</v>
      </c>
      <c r="K72" s="43">
        <f>VLOOKUP(B72,GD_CHUNG!$B$5:$L$991,11,FALSE)*DM_TI_LE!$F$22</f>
        <v>0</v>
      </c>
      <c r="L72" s="261">
        <f>VLOOKUP(B72,RPT_BAO_HIEM!$B$5:$O$600,14,FALSE)</f>
        <v>476070</v>
      </c>
      <c r="M72" s="43">
        <f t="shared" si="2"/>
        <v>1156070</v>
      </c>
    </row>
    <row r="73" spans="1:13" ht="14.25" x14ac:dyDescent="0.2">
      <c r="A73" s="49">
        <v>70</v>
      </c>
      <c r="B73" s="50">
        <f>GD_CHUNG!B74</f>
        <v>10561</v>
      </c>
      <c r="C73" s="50" t="str">
        <f>GD_CHUNG!C74</f>
        <v>Vũ Quảng Ba</v>
      </c>
      <c r="D73" s="50" t="str">
        <f>GD_CHUNG!D74</f>
        <v>NV Thủ kho</v>
      </c>
      <c r="E73" s="259"/>
      <c r="F73" s="259"/>
      <c r="G73" s="261">
        <f>VLOOKUP(B73,RPT_TIEN_AN_TRUA!$B$5:$I$1000,8,FALSE)</f>
        <v>680000</v>
      </c>
      <c r="H73" s="32">
        <v>0</v>
      </c>
      <c r="I73" s="43">
        <f>VLOOKUP(B73,RPT_LNS_LUONG_CHE_DO!$B$5:$CJ$495,68,FALSE)*(DM_TI_LE!$C$25-100%)</f>
        <v>0</v>
      </c>
      <c r="J73" s="43">
        <f>VLOOKUP(B73,GD_CHUNG!$B$5:$L$991,10,FALSE)*DM_TI_LE!$F$21</f>
        <v>9000000</v>
      </c>
      <c r="K73" s="43">
        <f>VLOOKUP(B73,GD_CHUNG!$B$5:$L$991,11,FALSE)*DM_TI_LE!$F$22</f>
        <v>3600000</v>
      </c>
      <c r="L73" s="261">
        <f>VLOOKUP(B73,RPT_BAO_HIEM!$B$5:$O$600,14,FALSE)</f>
        <v>396690</v>
      </c>
      <c r="M73" s="43">
        <f t="shared" si="2"/>
        <v>1076690</v>
      </c>
    </row>
    <row r="74" spans="1:13" ht="14.25" x14ac:dyDescent="0.2">
      <c r="A74" s="49">
        <v>71</v>
      </c>
      <c r="B74" s="50">
        <f>GD_CHUNG!B75</f>
        <v>10784</v>
      </c>
      <c r="C74" s="50" t="str">
        <f>GD_CHUNG!C75</f>
        <v>Lê Thị Thạch</v>
      </c>
      <c r="D74" s="50" t="str">
        <f>GD_CHUNG!D75</f>
        <v>NV Thủ kho</v>
      </c>
      <c r="E74" s="259"/>
      <c r="F74" s="259"/>
      <c r="G74" s="261">
        <f>VLOOKUP(B74,RPT_TIEN_AN_TRUA!$B$5:$I$1000,8,FALSE)</f>
        <v>680000</v>
      </c>
      <c r="H74" s="32">
        <v>0</v>
      </c>
      <c r="I74" s="43">
        <f>VLOOKUP(B74,RPT_LNS_LUONG_CHE_DO!$B$5:$CJ$495,68,FALSE)*(DM_TI_LE!$C$25-100%)</f>
        <v>0</v>
      </c>
      <c r="J74" s="43">
        <f>VLOOKUP(B74,GD_CHUNG!$B$5:$L$991,10,FALSE)*DM_TI_LE!$F$21</f>
        <v>9000000</v>
      </c>
      <c r="K74" s="43">
        <f>VLOOKUP(B74,GD_CHUNG!$B$5:$L$991,11,FALSE)*DM_TI_LE!$F$22</f>
        <v>3600000</v>
      </c>
      <c r="L74" s="261">
        <f>VLOOKUP(B74,RPT_BAO_HIEM!$B$5:$O$600,14,FALSE)</f>
        <v>366240</v>
      </c>
      <c r="M74" s="43">
        <f t="shared" si="2"/>
        <v>1046240</v>
      </c>
    </row>
    <row r="75" spans="1:13" ht="14.25" x14ac:dyDescent="0.2">
      <c r="A75" s="49">
        <v>72</v>
      </c>
      <c r="B75" s="50">
        <f>GD_CHUNG!B76</f>
        <v>10558</v>
      </c>
      <c r="C75" s="50" t="str">
        <f>GD_CHUNG!C76</f>
        <v>Vương Hoàng Linh</v>
      </c>
      <c r="D75" s="50" t="str">
        <f>GD_CHUNG!D76</f>
        <v>Chuyên viên pháp lý</v>
      </c>
      <c r="E75" s="259"/>
      <c r="F75" s="259"/>
      <c r="G75" s="261">
        <f>VLOOKUP(B75,RPT_TIEN_AN_TRUA!$B$5:$I$1000,8,FALSE)</f>
        <v>680000</v>
      </c>
      <c r="H75" s="32">
        <v>0</v>
      </c>
      <c r="I75" s="43">
        <f>VLOOKUP(B75,RPT_LNS_LUONG_CHE_DO!$B$5:$CJ$495,68,FALSE)*(DM_TI_LE!$C$25-100%)</f>
        <v>0</v>
      </c>
      <c r="J75" s="43">
        <f>VLOOKUP(B75,GD_CHUNG!$B$5:$L$991,10,FALSE)*DM_TI_LE!$F$21</f>
        <v>9000000</v>
      </c>
      <c r="K75" s="43">
        <f>VLOOKUP(B75,GD_CHUNG!$B$5:$L$991,11,FALSE)*DM_TI_LE!$F$22</f>
        <v>3600000</v>
      </c>
      <c r="L75" s="261">
        <f>VLOOKUP(B75,RPT_BAO_HIEM!$B$5:$O$600,14,FALSE)</f>
        <v>476070</v>
      </c>
      <c r="M75" s="43">
        <f t="shared" si="2"/>
        <v>1156070</v>
      </c>
    </row>
    <row r="76" spans="1:13" ht="14.25" x14ac:dyDescent="0.2">
      <c r="A76" s="49">
        <v>73</v>
      </c>
      <c r="B76" s="50">
        <f>GD_CHUNG!B77</f>
        <v>10564</v>
      </c>
      <c r="C76" s="50" t="str">
        <f>GD_CHUNG!C77</f>
        <v>Nguyễn Thị Quỳnh Anh</v>
      </c>
      <c r="D76" s="50" t="str">
        <f>GD_CHUNG!D77</f>
        <v>Nv Thống kê</v>
      </c>
      <c r="E76" s="259"/>
      <c r="F76" s="259"/>
      <c r="G76" s="261">
        <f>VLOOKUP(B76,RPT_TIEN_AN_TRUA!$B$5:$I$1000,8,FALSE)</f>
        <v>680000</v>
      </c>
      <c r="H76" s="32">
        <v>0</v>
      </c>
      <c r="I76" s="43">
        <f>VLOOKUP(B76,RPT_LNS_LUONG_CHE_DO!$B$5:$CJ$495,68,FALSE)*(DM_TI_LE!$C$25-100%)</f>
        <v>0</v>
      </c>
      <c r="J76" s="43">
        <f>VLOOKUP(B76,GD_CHUNG!$B$5:$L$991,10,FALSE)*DM_TI_LE!$F$21</f>
        <v>9000000</v>
      </c>
      <c r="K76" s="43">
        <f>VLOOKUP(B76,GD_CHUNG!$B$5:$L$991,11,FALSE)*DM_TI_LE!$F$22</f>
        <v>7200000</v>
      </c>
      <c r="L76" s="261">
        <f>VLOOKUP(B76,RPT_BAO_HIEM!$B$5:$O$600,14,FALSE)</f>
        <v>366240</v>
      </c>
      <c r="M76" s="43">
        <f t="shared" si="2"/>
        <v>1046240</v>
      </c>
    </row>
    <row r="77" spans="1:13" ht="14.25" x14ac:dyDescent="0.2">
      <c r="A77" s="49">
        <v>74</v>
      </c>
      <c r="B77" s="50">
        <f>GD_CHUNG!B78</f>
        <v>10641</v>
      </c>
      <c r="C77" s="50" t="str">
        <f>GD_CHUNG!C78</f>
        <v>Nguyễn Kim Oanh</v>
      </c>
      <c r="D77" s="50" t="str">
        <f>GD_CHUNG!D78</f>
        <v>Trưởng phòng</v>
      </c>
      <c r="E77" s="259"/>
      <c r="F77" s="259"/>
      <c r="G77" s="261">
        <f>VLOOKUP(B77,RPT_TIEN_AN_TRUA!$B$5:$I$1000,8,FALSE)</f>
        <v>680000</v>
      </c>
      <c r="H77" s="32">
        <v>0</v>
      </c>
      <c r="I77" s="43">
        <f>VLOOKUP(B77,RPT_LNS_LUONG_CHE_DO!$B$5:$CJ$495,68,FALSE)*(DM_TI_LE!$C$25-100%)</f>
        <v>0</v>
      </c>
      <c r="J77" s="43">
        <f>VLOOKUP(B77,GD_CHUNG!$B$5:$L$991,10,FALSE)*DM_TI_LE!$F$21</f>
        <v>9000000</v>
      </c>
      <c r="K77" s="43">
        <f>VLOOKUP(B77,GD_CHUNG!$B$5:$L$991,11,FALSE)*DM_TI_LE!$F$22</f>
        <v>7200000</v>
      </c>
      <c r="L77" s="261">
        <f>VLOOKUP(B77,RPT_BAO_HIEM!$B$5:$O$600,14,FALSE)</f>
        <v>577815</v>
      </c>
      <c r="M77" s="43">
        <f t="shared" si="2"/>
        <v>1257815</v>
      </c>
    </row>
    <row r="78" spans="1:13" ht="14.25" x14ac:dyDescent="0.2">
      <c r="A78" s="49">
        <v>75</v>
      </c>
      <c r="B78" s="50">
        <f>GD_CHUNG!B79</f>
        <v>10640</v>
      </c>
      <c r="C78" s="50" t="str">
        <f>GD_CHUNG!C79</f>
        <v>Trần Phương Dung</v>
      </c>
      <c r="D78" s="50" t="str">
        <f>GD_CHUNG!D79</f>
        <v>Phó Trưởng Phòng</v>
      </c>
      <c r="E78" s="259"/>
      <c r="F78" s="259"/>
      <c r="G78" s="261">
        <f>VLOOKUP(B78,RPT_TIEN_AN_TRUA!$B$5:$I$1000,8,FALSE)</f>
        <v>680000</v>
      </c>
      <c r="H78" s="32">
        <v>0</v>
      </c>
      <c r="I78" s="43">
        <f>VLOOKUP(B78,RPT_LNS_LUONG_CHE_DO!$B$5:$CJ$495,68,FALSE)*(DM_TI_LE!$C$25-100%)</f>
        <v>0</v>
      </c>
      <c r="J78" s="43">
        <f>VLOOKUP(B78,GD_CHUNG!$B$5:$L$991,10,FALSE)*DM_TI_LE!$F$21</f>
        <v>9000000</v>
      </c>
      <c r="K78" s="43">
        <f>VLOOKUP(B78,GD_CHUNG!$B$5:$L$991,11,FALSE)*DM_TI_LE!$F$22</f>
        <v>10800000</v>
      </c>
      <c r="L78" s="261">
        <f>VLOOKUP(B78,RPT_BAO_HIEM!$B$5:$O$600,14,FALSE)</f>
        <v>557445</v>
      </c>
      <c r="M78" s="43">
        <f t="shared" si="2"/>
        <v>1237445</v>
      </c>
    </row>
    <row r="79" spans="1:13" ht="14.25" x14ac:dyDescent="0.2">
      <c r="A79" s="49">
        <v>76</v>
      </c>
      <c r="B79" s="50">
        <f>GD_CHUNG!B80</f>
        <v>10629</v>
      </c>
      <c r="C79" s="50" t="str">
        <f>GD_CHUNG!C80</f>
        <v>Nguyễn Thị Cúc</v>
      </c>
      <c r="D79" s="50" t="str">
        <f>GD_CHUNG!D80</f>
        <v>Đội trưởng</v>
      </c>
      <c r="E79" s="259"/>
      <c r="F79" s="259"/>
      <c r="G79" s="261">
        <f>VLOOKUP(B79,RPT_TIEN_AN_TRUA!$B$5:$I$1000,8,FALSE)</f>
        <v>100740.74074074073</v>
      </c>
      <c r="H79" s="32">
        <v>0</v>
      </c>
      <c r="I79" s="43">
        <f>VLOOKUP(B79,RPT_LNS_LUONG_CHE_DO!$B$5:$CJ$495,68,FALSE)*(DM_TI_LE!$C$25-100%)</f>
        <v>0</v>
      </c>
      <c r="J79" s="43">
        <f>VLOOKUP(B79,GD_CHUNG!$B$5:$L$991,10,FALSE)*DM_TI_LE!$F$21</f>
        <v>9000000</v>
      </c>
      <c r="K79" s="43">
        <f>VLOOKUP(B79,GD_CHUNG!$B$5:$L$991,11,FALSE)*DM_TI_LE!$F$22</f>
        <v>3600000</v>
      </c>
      <c r="L79" s="261">
        <f>VLOOKUP(B79,RPT_BAO_HIEM!$B$5:$O$600,14,FALSE)</f>
        <v>0</v>
      </c>
      <c r="M79" s="43">
        <f t="shared" si="2"/>
        <v>100740.74074074073</v>
      </c>
    </row>
    <row r="80" spans="1:13" ht="14.25" x14ac:dyDescent="0.2">
      <c r="A80" s="49">
        <v>77</v>
      </c>
      <c r="B80" s="50">
        <f>GD_CHUNG!B81</f>
        <v>10628</v>
      </c>
      <c r="C80" s="50" t="str">
        <f>GD_CHUNG!C81</f>
        <v>Nguyễn Thị Thu Hà</v>
      </c>
      <c r="D80" s="50" t="str">
        <f>GD_CHUNG!D81</f>
        <v>Phó đội trưởng</v>
      </c>
      <c r="E80" s="259"/>
      <c r="F80" s="259"/>
      <c r="G80" s="261">
        <f>VLOOKUP(B80,RPT_TIEN_AN_TRUA!$B$5:$I$1000,8,FALSE)</f>
        <v>680000</v>
      </c>
      <c r="H80" s="32">
        <v>0</v>
      </c>
      <c r="I80" s="43">
        <f>VLOOKUP(B80,RPT_LNS_LUONG_CHE_DO!$B$5:$CJ$495,68,FALSE)*(DM_TI_LE!$C$25-100%)</f>
        <v>0</v>
      </c>
      <c r="J80" s="43">
        <f>VLOOKUP(B80,GD_CHUNG!$B$5:$L$991,10,FALSE)*DM_TI_LE!$F$21</f>
        <v>9000000</v>
      </c>
      <c r="K80" s="43">
        <f>VLOOKUP(B80,GD_CHUNG!$B$5:$L$991,11,FALSE)*DM_TI_LE!$F$22</f>
        <v>3600000</v>
      </c>
      <c r="L80" s="261">
        <f>VLOOKUP(B80,RPT_BAO_HIEM!$B$5:$O$600,14,FALSE)</f>
        <v>516705</v>
      </c>
      <c r="M80" s="43">
        <f t="shared" si="2"/>
        <v>1196705</v>
      </c>
    </row>
    <row r="81" spans="1:13" ht="14.25" x14ac:dyDescent="0.2">
      <c r="A81" s="49">
        <v>78</v>
      </c>
      <c r="B81" s="50">
        <f>GD_CHUNG!B82</f>
        <v>12555</v>
      </c>
      <c r="C81" s="50" t="str">
        <f>GD_CHUNG!C82</f>
        <v>Đinh Thanh Ngân</v>
      </c>
      <c r="D81" s="50" t="str">
        <f>GD_CHUNG!D82</f>
        <v>Nhân viên phục vụ hành khách hàng hóa</v>
      </c>
      <c r="E81" s="259"/>
      <c r="F81" s="259"/>
      <c r="G81" s="261">
        <f>VLOOKUP(B81,RPT_TIEN_AN_TRUA!$B$5:$I$1000,8,FALSE)</f>
        <v>680000</v>
      </c>
      <c r="H81" s="32">
        <v>0</v>
      </c>
      <c r="I81" s="43">
        <f>VLOOKUP(B81,RPT_LNS_LUONG_CHE_DO!$B$5:$CJ$495,68,FALSE)*(DM_TI_LE!$C$25-100%)</f>
        <v>0</v>
      </c>
      <c r="J81" s="43">
        <f>VLOOKUP(B81,GD_CHUNG!$B$5:$L$991,10,FALSE)*DM_TI_LE!$F$21</f>
        <v>9000000</v>
      </c>
      <c r="K81" s="43">
        <f>VLOOKUP(B81,GD_CHUNG!$B$5:$L$991,11,FALSE)*DM_TI_LE!$F$22</f>
        <v>0</v>
      </c>
      <c r="L81" s="261">
        <f>VLOOKUP(B81,RPT_BAO_HIEM!$B$5:$O$600,14,FALSE)</f>
        <v>406875</v>
      </c>
      <c r="M81" s="43">
        <f t="shared" si="2"/>
        <v>1086875</v>
      </c>
    </row>
    <row r="82" spans="1:13" ht="14.25" x14ac:dyDescent="0.2">
      <c r="A82" s="49">
        <v>79</v>
      </c>
      <c r="B82" s="50">
        <f>GD_CHUNG!B83</f>
        <v>12561</v>
      </c>
      <c r="C82" s="50" t="str">
        <f>GD_CHUNG!C83</f>
        <v>Lê Thị Hồng Vân</v>
      </c>
      <c r="D82" s="50" t="str">
        <f>GD_CHUNG!D83</f>
        <v>Nhân viên phục vụ hành khách hàng hóa</v>
      </c>
      <c r="E82" s="259"/>
      <c r="F82" s="259"/>
      <c r="G82" s="261">
        <f>VLOOKUP(B82,RPT_TIEN_AN_TRUA!$B$5:$I$1000,8,FALSE)</f>
        <v>680000</v>
      </c>
      <c r="H82" s="32">
        <v>0</v>
      </c>
      <c r="I82" s="43">
        <f>VLOOKUP(B82,RPT_LNS_LUONG_CHE_DO!$B$5:$CJ$495,68,FALSE)*(DM_TI_LE!$C$25-100%)</f>
        <v>0</v>
      </c>
      <c r="J82" s="43">
        <f>VLOOKUP(B82,GD_CHUNG!$B$5:$L$991,10,FALSE)*DM_TI_LE!$F$21</f>
        <v>9000000</v>
      </c>
      <c r="K82" s="43">
        <f>VLOOKUP(B82,GD_CHUNG!$B$5:$L$991,11,FALSE)*DM_TI_LE!$F$22</f>
        <v>0</v>
      </c>
      <c r="L82" s="261">
        <f>VLOOKUP(B82,RPT_BAO_HIEM!$B$5:$O$600,14,FALSE)</f>
        <v>406875</v>
      </c>
      <c r="M82" s="43">
        <f t="shared" si="2"/>
        <v>1086875</v>
      </c>
    </row>
    <row r="83" spans="1:13" ht="14.25" x14ac:dyDescent="0.2">
      <c r="A83" s="49">
        <v>80</v>
      </c>
      <c r="B83" s="50">
        <f>GD_CHUNG!B84</f>
        <v>12564</v>
      </c>
      <c r="C83" s="50" t="str">
        <f>GD_CHUNG!C84</f>
        <v>Đặng Thị Thu Hà</v>
      </c>
      <c r="D83" s="50" t="str">
        <f>GD_CHUNG!D84</f>
        <v>Nhân viên phục vụ hành khách hàng hóa</v>
      </c>
      <c r="E83" s="259"/>
      <c r="F83" s="259"/>
      <c r="G83" s="261">
        <f>VLOOKUP(B83,RPT_TIEN_AN_TRUA!$B$5:$I$1000,8,FALSE)</f>
        <v>680000</v>
      </c>
      <c r="H83" s="32">
        <v>0</v>
      </c>
      <c r="I83" s="43">
        <f>VLOOKUP(B83,RPT_LNS_LUONG_CHE_DO!$B$5:$CJ$495,68,FALSE)*(DM_TI_LE!$C$25-100%)</f>
        <v>0</v>
      </c>
      <c r="J83" s="43">
        <f>VLOOKUP(B83,GD_CHUNG!$B$5:$L$991,10,FALSE)*DM_TI_LE!$F$21</f>
        <v>9000000</v>
      </c>
      <c r="K83" s="43">
        <f>VLOOKUP(B83,GD_CHUNG!$B$5:$L$991,11,FALSE)*DM_TI_LE!$F$22</f>
        <v>0</v>
      </c>
      <c r="L83" s="261">
        <f>VLOOKUP(B83,RPT_BAO_HIEM!$B$5:$O$600,14,FALSE)</f>
        <v>406875</v>
      </c>
      <c r="M83" s="43">
        <f t="shared" si="2"/>
        <v>1086875</v>
      </c>
    </row>
    <row r="84" spans="1:13" ht="14.25" x14ac:dyDescent="0.2">
      <c r="A84" s="49">
        <v>81</v>
      </c>
      <c r="B84" s="50">
        <f>GD_CHUNG!B85</f>
        <v>12569</v>
      </c>
      <c r="C84" s="50" t="str">
        <f>GD_CHUNG!C85</f>
        <v>Cấn Hà An</v>
      </c>
      <c r="D84" s="50" t="str">
        <f>GD_CHUNG!D85</f>
        <v>Nhân viên phục vụ hành khách hàng hóa</v>
      </c>
      <c r="E84" s="259"/>
      <c r="F84" s="259"/>
      <c r="G84" s="261">
        <f>VLOOKUP(B84,RPT_TIEN_AN_TRUA!$B$5:$I$1000,8,FALSE)</f>
        <v>654814.81481481483</v>
      </c>
      <c r="H84" s="32">
        <v>0</v>
      </c>
      <c r="I84" s="43">
        <f>VLOOKUP(B84,RPT_LNS_LUONG_CHE_DO!$B$5:$CJ$495,68,FALSE)*(DM_TI_LE!$C$25-100%)</f>
        <v>0</v>
      </c>
      <c r="J84" s="43">
        <f>VLOOKUP(B84,GD_CHUNG!$B$5:$L$991,10,FALSE)*DM_TI_LE!$F$21</f>
        <v>9000000</v>
      </c>
      <c r="K84" s="43">
        <f>VLOOKUP(B84,GD_CHUNG!$B$5:$L$991,11,FALSE)*DM_TI_LE!$F$22</f>
        <v>0</v>
      </c>
      <c r="L84" s="261">
        <f>VLOOKUP(B84,RPT_BAO_HIEM!$B$5:$O$600,14,FALSE)</f>
        <v>406875</v>
      </c>
      <c r="M84" s="43">
        <f t="shared" si="2"/>
        <v>1061689.8148148148</v>
      </c>
    </row>
    <row r="85" spans="1:13" ht="14.25" x14ac:dyDescent="0.2">
      <c r="A85" s="49">
        <v>82</v>
      </c>
      <c r="B85" s="50">
        <f>GD_CHUNG!B86</f>
        <v>12570</v>
      </c>
      <c r="C85" s="50" t="str">
        <f>GD_CHUNG!C86</f>
        <v>Nguyễn Hoàng Hải</v>
      </c>
      <c r="D85" s="50" t="str">
        <f>GD_CHUNG!D86</f>
        <v>Nhân viên phục vụ hành khách hàng hóa</v>
      </c>
      <c r="E85" s="259"/>
      <c r="F85" s="259"/>
      <c r="G85" s="261">
        <f>VLOOKUP(B85,RPT_TIEN_AN_TRUA!$B$5:$I$1000,8,FALSE)</f>
        <v>680000</v>
      </c>
      <c r="H85" s="32">
        <v>0</v>
      </c>
      <c r="I85" s="43">
        <f>VLOOKUP(B85,RPT_LNS_LUONG_CHE_DO!$B$5:$CJ$495,68,FALSE)*(DM_TI_LE!$C$25-100%)</f>
        <v>0</v>
      </c>
      <c r="J85" s="43">
        <f>VLOOKUP(B85,GD_CHUNG!$B$5:$L$991,10,FALSE)*DM_TI_LE!$F$21</f>
        <v>9000000</v>
      </c>
      <c r="K85" s="43">
        <f>VLOOKUP(B85,GD_CHUNG!$B$5:$L$991,11,FALSE)*DM_TI_LE!$F$22</f>
        <v>0</v>
      </c>
      <c r="L85" s="261">
        <f>VLOOKUP(B85,RPT_BAO_HIEM!$B$5:$O$600,14,FALSE)</f>
        <v>406875</v>
      </c>
      <c r="M85" s="43">
        <f t="shared" si="2"/>
        <v>1086875</v>
      </c>
    </row>
    <row r="86" spans="1:13" ht="14.25" x14ac:dyDescent="0.2">
      <c r="A86" s="49">
        <v>83</v>
      </c>
      <c r="B86" s="50">
        <f>GD_CHUNG!B87</f>
        <v>13382</v>
      </c>
      <c r="C86" s="50" t="str">
        <f>GD_CHUNG!C87</f>
        <v>Nguyễn Thị Bích Thảo</v>
      </c>
      <c r="D86" s="50" t="str">
        <f>GD_CHUNG!D87</f>
        <v>Nhân viên phục vụ hành khách hàng hóa</v>
      </c>
      <c r="E86" s="259"/>
      <c r="F86" s="259"/>
      <c r="G86" s="261">
        <f>VLOOKUP(B86,RPT_TIEN_AN_TRUA!$B$5:$I$1000,8,FALSE)</f>
        <v>654814.81481481483</v>
      </c>
      <c r="H86" s="32">
        <v>0</v>
      </c>
      <c r="I86" s="43">
        <f>VLOOKUP(B86,RPT_LNS_LUONG_CHE_DO!$B$5:$CJ$495,68,FALSE)*(DM_TI_LE!$C$25-100%)</f>
        <v>0</v>
      </c>
      <c r="J86" s="43">
        <f>VLOOKUP(B86,GD_CHUNG!$B$5:$L$991,10,FALSE)*DM_TI_LE!$F$21</f>
        <v>9000000</v>
      </c>
      <c r="K86" s="43">
        <f>VLOOKUP(B86,GD_CHUNG!$B$5:$L$991,11,FALSE)*DM_TI_LE!$F$22</f>
        <v>0</v>
      </c>
      <c r="L86" s="261">
        <f>VLOOKUP(B86,RPT_BAO_HIEM!$B$5:$O$600,14,FALSE)</f>
        <v>406875</v>
      </c>
      <c r="M86" s="43">
        <f t="shared" si="2"/>
        <v>1061689.8148148148</v>
      </c>
    </row>
    <row r="87" spans="1:13" ht="14.25" x14ac:dyDescent="0.2">
      <c r="A87" s="49">
        <v>84</v>
      </c>
      <c r="B87" s="50">
        <f>GD_CHUNG!B88</f>
        <v>10570</v>
      </c>
      <c r="C87" s="50" t="str">
        <f>GD_CHUNG!C88</f>
        <v>Phạm Anh Dũng</v>
      </c>
      <c r="D87" s="50" t="str">
        <f>GD_CHUNG!D88</f>
        <v>NV PVHK</v>
      </c>
      <c r="E87" s="259"/>
      <c r="F87" s="259"/>
      <c r="G87" s="261">
        <f>VLOOKUP(B87,RPT_TIEN_AN_TRUA!$B$5:$I$1000,8,FALSE)</f>
        <v>680000</v>
      </c>
      <c r="H87" s="32">
        <v>0</v>
      </c>
      <c r="I87" s="43">
        <f>VLOOKUP(B87,RPT_LNS_LUONG_CHE_DO!$B$5:$CJ$495,68,FALSE)*(DM_TI_LE!$C$25-100%)</f>
        <v>0</v>
      </c>
      <c r="J87" s="43">
        <f>VLOOKUP(B87,GD_CHUNG!$B$5:$L$991,10,FALSE)*DM_TI_LE!$F$21</f>
        <v>9000000</v>
      </c>
      <c r="K87" s="43">
        <f>VLOOKUP(B87,GD_CHUNG!$B$5:$L$991,11,FALSE)*DM_TI_LE!$F$22</f>
        <v>0</v>
      </c>
      <c r="L87" s="261">
        <f>VLOOKUP(B87,RPT_BAO_HIEM!$B$5:$O$600,14,FALSE)</f>
        <v>406875</v>
      </c>
      <c r="M87" s="43">
        <f t="shared" si="2"/>
        <v>1086875</v>
      </c>
    </row>
    <row r="88" spans="1:13" ht="14.25" x14ac:dyDescent="0.2">
      <c r="A88" s="49">
        <v>85</v>
      </c>
      <c r="B88" s="50">
        <f>GD_CHUNG!B89</f>
        <v>10583</v>
      </c>
      <c r="C88" s="50" t="str">
        <f>GD_CHUNG!C89</f>
        <v>Nguyễn Thanh Huy</v>
      </c>
      <c r="D88" s="50" t="str">
        <f>GD_CHUNG!D89</f>
        <v>NV PVHK</v>
      </c>
      <c r="E88" s="259"/>
      <c r="F88" s="259"/>
      <c r="G88" s="261">
        <f>VLOOKUP(B88,RPT_TIEN_AN_TRUA!$B$5:$I$1000,8,FALSE)</f>
        <v>680000</v>
      </c>
      <c r="H88" s="32">
        <v>0</v>
      </c>
      <c r="I88" s="43">
        <f>VLOOKUP(B88,RPT_LNS_LUONG_CHE_DO!$B$5:$CJ$495,68,FALSE)*(DM_TI_LE!$C$25-100%)</f>
        <v>0</v>
      </c>
      <c r="J88" s="43">
        <f>VLOOKUP(B88,GD_CHUNG!$B$5:$L$991,10,FALSE)*DM_TI_LE!$F$21</f>
        <v>9000000</v>
      </c>
      <c r="K88" s="43">
        <f>VLOOKUP(B88,GD_CHUNG!$B$5:$L$991,11,FALSE)*DM_TI_LE!$F$22</f>
        <v>3600000</v>
      </c>
      <c r="L88" s="261">
        <f>VLOOKUP(B88,RPT_BAO_HIEM!$B$5:$O$600,14,FALSE)</f>
        <v>406875</v>
      </c>
      <c r="M88" s="43">
        <f t="shared" si="2"/>
        <v>1086875</v>
      </c>
    </row>
    <row r="89" spans="1:13" ht="14.25" x14ac:dyDescent="0.2">
      <c r="A89" s="49">
        <v>86</v>
      </c>
      <c r="B89" s="50">
        <f>GD_CHUNG!B90</f>
        <v>10585</v>
      </c>
      <c r="C89" s="50" t="str">
        <f>GD_CHUNG!C90</f>
        <v>Nguyễn Thị Minh Thu</v>
      </c>
      <c r="D89" s="50" t="str">
        <f>GD_CHUNG!D90</f>
        <v>NV PVHK</v>
      </c>
      <c r="E89" s="259"/>
      <c r="F89" s="259"/>
      <c r="G89" s="261">
        <f>VLOOKUP(B89,RPT_TIEN_AN_TRUA!$B$5:$I$1000,8,FALSE)</f>
        <v>680000</v>
      </c>
      <c r="H89" s="32">
        <v>0</v>
      </c>
      <c r="I89" s="43">
        <f>VLOOKUP(B89,RPT_LNS_LUONG_CHE_DO!$B$5:$CJ$495,68,FALSE)*(DM_TI_LE!$C$25-100%)</f>
        <v>0</v>
      </c>
      <c r="J89" s="43">
        <f>VLOOKUP(B89,GD_CHUNG!$B$5:$L$991,10,FALSE)*DM_TI_LE!$F$21</f>
        <v>9000000</v>
      </c>
      <c r="K89" s="43">
        <f>VLOOKUP(B89,GD_CHUNG!$B$5:$L$991,11,FALSE)*DM_TI_LE!$F$22</f>
        <v>0</v>
      </c>
      <c r="L89" s="261">
        <f>VLOOKUP(B89,RPT_BAO_HIEM!$B$5:$O$600,14,FALSE)</f>
        <v>406875</v>
      </c>
      <c r="M89" s="43">
        <f t="shared" si="2"/>
        <v>1086875</v>
      </c>
    </row>
    <row r="90" spans="1:13" ht="14.25" x14ac:dyDescent="0.2">
      <c r="A90" s="49">
        <v>87</v>
      </c>
      <c r="B90" s="50">
        <f>GD_CHUNG!B91</f>
        <v>10586</v>
      </c>
      <c r="C90" s="50" t="str">
        <f>GD_CHUNG!C91</f>
        <v>Nguyễn Thu Hằng</v>
      </c>
      <c r="D90" s="50" t="str">
        <f>GD_CHUNG!D91</f>
        <v>NV PVHK</v>
      </c>
      <c r="E90" s="259"/>
      <c r="F90" s="259"/>
      <c r="G90" s="261">
        <f>VLOOKUP(B90,RPT_TIEN_AN_TRUA!$B$5:$I$1000,8,FALSE)</f>
        <v>680000</v>
      </c>
      <c r="H90" s="32">
        <v>0</v>
      </c>
      <c r="I90" s="43">
        <f>VLOOKUP(B90,RPT_LNS_LUONG_CHE_DO!$B$5:$CJ$495,68,FALSE)*(DM_TI_LE!$C$25-100%)</f>
        <v>0</v>
      </c>
      <c r="J90" s="43">
        <f>VLOOKUP(B90,GD_CHUNG!$B$5:$L$991,10,FALSE)*DM_TI_LE!$F$21</f>
        <v>9000000</v>
      </c>
      <c r="K90" s="43">
        <f>VLOOKUP(B90,GD_CHUNG!$B$5:$L$991,11,FALSE)*DM_TI_LE!$F$22</f>
        <v>7200000</v>
      </c>
      <c r="L90" s="261">
        <f>VLOOKUP(B90,RPT_BAO_HIEM!$B$5:$O$600,14,FALSE)</f>
        <v>406875</v>
      </c>
      <c r="M90" s="43">
        <f t="shared" si="2"/>
        <v>1086875</v>
      </c>
    </row>
    <row r="91" spans="1:13" ht="14.25" x14ac:dyDescent="0.2">
      <c r="A91" s="49">
        <v>88</v>
      </c>
      <c r="B91" s="50">
        <f>GD_CHUNG!B92</f>
        <v>10600</v>
      </c>
      <c r="C91" s="50" t="str">
        <f>GD_CHUNG!C92</f>
        <v>Nguyễn Thị Vân Anh</v>
      </c>
      <c r="D91" s="50" t="str">
        <f>GD_CHUNG!D92</f>
        <v>NV PVHK</v>
      </c>
      <c r="E91" s="259"/>
      <c r="F91" s="259"/>
      <c r="G91" s="261">
        <f>VLOOKUP(B91,RPT_TIEN_AN_TRUA!$B$5:$I$1000,8,FALSE)</f>
        <v>680000</v>
      </c>
      <c r="H91" s="32">
        <v>0</v>
      </c>
      <c r="I91" s="43">
        <f>VLOOKUP(B91,RPT_LNS_LUONG_CHE_DO!$B$5:$CJ$495,68,FALSE)*(DM_TI_LE!$C$25-100%)</f>
        <v>0</v>
      </c>
      <c r="J91" s="43">
        <f>VLOOKUP(B91,GD_CHUNG!$B$5:$L$991,10,FALSE)*DM_TI_LE!$F$21</f>
        <v>9000000</v>
      </c>
      <c r="K91" s="43">
        <f>VLOOKUP(B91,GD_CHUNG!$B$5:$L$991,11,FALSE)*DM_TI_LE!$F$22</f>
        <v>0</v>
      </c>
      <c r="L91" s="261">
        <f>VLOOKUP(B91,RPT_BAO_HIEM!$B$5:$O$600,14,FALSE)</f>
        <v>406875</v>
      </c>
      <c r="M91" s="43">
        <f t="shared" si="2"/>
        <v>1086875</v>
      </c>
    </row>
    <row r="92" spans="1:13" ht="14.25" x14ac:dyDescent="0.2">
      <c r="A92" s="49">
        <v>89</v>
      </c>
      <c r="B92" s="50">
        <f>GD_CHUNG!B93</f>
        <v>10601</v>
      </c>
      <c r="C92" s="50" t="str">
        <f>GD_CHUNG!C93</f>
        <v>Phan Thị Hạnh</v>
      </c>
      <c r="D92" s="50" t="str">
        <f>GD_CHUNG!D93</f>
        <v>NV PVHK</v>
      </c>
      <c r="E92" s="259"/>
      <c r="F92" s="259"/>
      <c r="G92" s="261">
        <f>VLOOKUP(B92,RPT_TIEN_AN_TRUA!$B$5:$I$1000,8,FALSE)</f>
        <v>680000</v>
      </c>
      <c r="H92" s="32">
        <v>0</v>
      </c>
      <c r="I92" s="43">
        <f>VLOOKUP(B92,RPT_LNS_LUONG_CHE_DO!$B$5:$CJ$495,68,FALSE)*(DM_TI_LE!$C$25-100%)</f>
        <v>0</v>
      </c>
      <c r="J92" s="43">
        <f>VLOOKUP(B92,GD_CHUNG!$B$5:$L$991,10,FALSE)*DM_TI_LE!$F$21</f>
        <v>9000000</v>
      </c>
      <c r="K92" s="43">
        <f>VLOOKUP(B92,GD_CHUNG!$B$5:$L$991,11,FALSE)*DM_TI_LE!$F$22</f>
        <v>3600000</v>
      </c>
      <c r="L92" s="261">
        <f>VLOOKUP(B92,RPT_BAO_HIEM!$B$5:$O$600,14,FALSE)</f>
        <v>406875</v>
      </c>
      <c r="M92" s="43">
        <f t="shared" si="2"/>
        <v>1086875</v>
      </c>
    </row>
    <row r="93" spans="1:13" ht="14.25" x14ac:dyDescent="0.2">
      <c r="A93" s="49">
        <v>90</v>
      </c>
      <c r="B93" s="50">
        <f>GD_CHUNG!B94</f>
        <v>10608</v>
      </c>
      <c r="C93" s="50" t="str">
        <f>GD_CHUNG!C94</f>
        <v>Nguyễn Thị Hương</v>
      </c>
      <c r="D93" s="50" t="str">
        <f>GD_CHUNG!D94</f>
        <v>NV PVHK</v>
      </c>
      <c r="E93" s="259"/>
      <c r="F93" s="259"/>
      <c r="G93" s="261">
        <f>VLOOKUP(B93,RPT_TIEN_AN_TRUA!$B$5:$I$1000,8,FALSE)</f>
        <v>680000</v>
      </c>
      <c r="H93" s="32">
        <v>0</v>
      </c>
      <c r="I93" s="43">
        <f>VLOOKUP(B93,RPT_LNS_LUONG_CHE_DO!$B$5:$CJ$495,68,FALSE)*(DM_TI_LE!$C$25-100%)</f>
        <v>0</v>
      </c>
      <c r="J93" s="43">
        <f>VLOOKUP(B93,GD_CHUNG!$B$5:$L$991,10,FALSE)*DM_TI_LE!$F$21</f>
        <v>9000000</v>
      </c>
      <c r="K93" s="43">
        <f>VLOOKUP(B93,GD_CHUNG!$B$5:$L$991,11,FALSE)*DM_TI_LE!$F$22</f>
        <v>3600000</v>
      </c>
      <c r="L93" s="261">
        <f>VLOOKUP(B93,RPT_BAO_HIEM!$B$5:$O$600,14,FALSE)</f>
        <v>406875</v>
      </c>
      <c r="M93" s="43">
        <f t="shared" si="2"/>
        <v>1086875</v>
      </c>
    </row>
    <row r="94" spans="1:13" ht="14.25" x14ac:dyDescent="0.2">
      <c r="A94" s="49">
        <v>91</v>
      </c>
      <c r="B94" s="50">
        <f>GD_CHUNG!B95</f>
        <v>10624</v>
      </c>
      <c r="C94" s="50" t="str">
        <f>GD_CHUNG!C95</f>
        <v>Nguyễn Huyền Trang</v>
      </c>
      <c r="D94" s="50" t="str">
        <f>GD_CHUNG!D95</f>
        <v>NV PVHK</v>
      </c>
      <c r="E94" s="259"/>
      <c r="F94" s="259"/>
      <c r="G94" s="261">
        <f>VLOOKUP(B94,RPT_TIEN_AN_TRUA!$B$5:$I$1000,8,FALSE)</f>
        <v>0</v>
      </c>
      <c r="H94" s="32">
        <v>0</v>
      </c>
      <c r="I94" s="43">
        <f>VLOOKUP(B94,RPT_LNS_LUONG_CHE_DO!$B$5:$CJ$495,68,FALSE)*(DM_TI_LE!$C$25-100%)</f>
        <v>0</v>
      </c>
      <c r="J94" s="43">
        <f>VLOOKUP(B94,GD_CHUNG!$B$5:$L$991,10,FALSE)*DM_TI_LE!$F$21</f>
        <v>9000000</v>
      </c>
      <c r="K94" s="43">
        <f>VLOOKUP(B94,GD_CHUNG!$B$5:$L$991,11,FALSE)*DM_TI_LE!$F$22</f>
        <v>3600000</v>
      </c>
      <c r="L94" s="261">
        <f>VLOOKUP(B94,RPT_BAO_HIEM!$B$5:$O$600,14,FALSE)</f>
        <v>0</v>
      </c>
      <c r="M94" s="43">
        <f t="shared" si="2"/>
        <v>0</v>
      </c>
    </row>
    <row r="95" spans="1:13" ht="14.25" x14ac:dyDescent="0.2">
      <c r="A95" s="49">
        <v>92</v>
      </c>
      <c r="B95" s="50">
        <f>GD_CHUNG!B96</f>
        <v>10625</v>
      </c>
      <c r="C95" s="50" t="str">
        <f>GD_CHUNG!C96</f>
        <v>Vương Thị Thanh Nhàn</v>
      </c>
      <c r="D95" s="50" t="str">
        <f>GD_CHUNG!D96</f>
        <v>NV PVHK</v>
      </c>
      <c r="E95" s="259"/>
      <c r="F95" s="259"/>
      <c r="G95" s="261">
        <f>VLOOKUP(B95,RPT_TIEN_AN_TRUA!$B$5:$I$1000,8,FALSE)</f>
        <v>680000</v>
      </c>
      <c r="H95" s="32">
        <v>0</v>
      </c>
      <c r="I95" s="43">
        <f>VLOOKUP(B95,RPT_LNS_LUONG_CHE_DO!$B$5:$CJ$495,68,FALSE)*(DM_TI_LE!$C$25-100%)</f>
        <v>0</v>
      </c>
      <c r="J95" s="43">
        <f>VLOOKUP(B95,GD_CHUNG!$B$5:$L$991,10,FALSE)*DM_TI_LE!$F$21</f>
        <v>9000000</v>
      </c>
      <c r="K95" s="43">
        <f>VLOOKUP(B95,GD_CHUNG!$B$5:$L$991,11,FALSE)*DM_TI_LE!$F$22</f>
        <v>3600000</v>
      </c>
      <c r="L95" s="261">
        <f>VLOOKUP(B95,RPT_BAO_HIEM!$B$5:$O$600,14,FALSE)</f>
        <v>406875</v>
      </c>
      <c r="M95" s="43">
        <f t="shared" si="2"/>
        <v>1086875</v>
      </c>
    </row>
    <row r="96" spans="1:13" ht="14.25" x14ac:dyDescent="0.2">
      <c r="A96" s="49">
        <v>93</v>
      </c>
      <c r="B96" s="50">
        <f>GD_CHUNG!B97</f>
        <v>10633</v>
      </c>
      <c r="C96" s="50" t="str">
        <f>GD_CHUNG!C97</f>
        <v>Quàng Thị Phúc</v>
      </c>
      <c r="D96" s="50" t="str">
        <f>GD_CHUNG!D97</f>
        <v>NV PVHK</v>
      </c>
      <c r="E96" s="259"/>
      <c r="F96" s="259"/>
      <c r="G96" s="261">
        <f>VLOOKUP(B96,RPT_TIEN_AN_TRUA!$B$5:$I$1000,8,FALSE)</f>
        <v>680000</v>
      </c>
      <c r="H96" s="32">
        <v>0</v>
      </c>
      <c r="I96" s="43">
        <f>VLOOKUP(B96,RPT_LNS_LUONG_CHE_DO!$B$5:$CJ$495,68,FALSE)*(DM_TI_LE!$C$25-100%)</f>
        <v>0</v>
      </c>
      <c r="J96" s="43">
        <f>VLOOKUP(B96,GD_CHUNG!$B$5:$L$991,10,FALSE)*DM_TI_LE!$F$21</f>
        <v>9000000</v>
      </c>
      <c r="K96" s="43">
        <f>VLOOKUP(B96,GD_CHUNG!$B$5:$L$991,11,FALSE)*DM_TI_LE!$F$22</f>
        <v>3600000</v>
      </c>
      <c r="L96" s="261">
        <f>VLOOKUP(B96,RPT_BAO_HIEM!$B$5:$O$600,14,FALSE)</f>
        <v>478065</v>
      </c>
      <c r="M96" s="43">
        <f t="shared" si="2"/>
        <v>1158065</v>
      </c>
    </row>
    <row r="97" spans="1:13" ht="14.25" x14ac:dyDescent="0.2">
      <c r="A97" s="49">
        <v>94</v>
      </c>
      <c r="B97" s="50">
        <f>GD_CHUNG!B98</f>
        <v>10634</v>
      </c>
      <c r="C97" s="50" t="str">
        <f>GD_CHUNG!C98</f>
        <v>Phạm Thị Thanh Hoa</v>
      </c>
      <c r="D97" s="50" t="str">
        <f>GD_CHUNG!D98</f>
        <v>NV PVHK</v>
      </c>
      <c r="E97" s="259"/>
      <c r="F97" s="259"/>
      <c r="G97" s="261">
        <f>VLOOKUP(B97,RPT_TIEN_AN_TRUA!$B$5:$I$1000,8,FALSE)</f>
        <v>680000</v>
      </c>
      <c r="H97" s="32">
        <v>0</v>
      </c>
      <c r="I97" s="43">
        <f>VLOOKUP(B97,RPT_LNS_LUONG_CHE_DO!$B$5:$CJ$495,68,FALSE)*(DM_TI_LE!$C$25-100%)</f>
        <v>0</v>
      </c>
      <c r="J97" s="43">
        <f>VLOOKUP(B97,GD_CHUNG!$B$5:$L$991,10,FALSE)*DM_TI_LE!$F$21</f>
        <v>9000000</v>
      </c>
      <c r="K97" s="43">
        <f>VLOOKUP(B97,GD_CHUNG!$B$5:$L$991,11,FALSE)*DM_TI_LE!$F$22</f>
        <v>3600000</v>
      </c>
      <c r="L97" s="261">
        <f>VLOOKUP(B97,RPT_BAO_HIEM!$B$5:$O$600,14,FALSE)</f>
        <v>406875</v>
      </c>
      <c r="M97" s="43">
        <f t="shared" si="2"/>
        <v>1086875</v>
      </c>
    </row>
    <row r="98" spans="1:13" ht="14.25" x14ac:dyDescent="0.2">
      <c r="A98" s="49">
        <v>95</v>
      </c>
      <c r="B98" s="50">
        <f>GD_CHUNG!B99</f>
        <v>10635</v>
      </c>
      <c r="C98" s="50" t="str">
        <f>GD_CHUNG!C99</f>
        <v>Đào Thị Mận</v>
      </c>
      <c r="D98" s="50" t="str">
        <f>GD_CHUNG!D99</f>
        <v>NV PVHK</v>
      </c>
      <c r="E98" s="259"/>
      <c r="F98" s="259"/>
      <c r="G98" s="261">
        <f>VLOOKUP(B98,RPT_TIEN_AN_TRUA!$B$5:$I$1000,8,FALSE)</f>
        <v>680000</v>
      </c>
      <c r="H98" s="32">
        <v>0</v>
      </c>
      <c r="I98" s="43">
        <f>VLOOKUP(B98,RPT_LNS_LUONG_CHE_DO!$B$5:$CJ$495,68,FALSE)*(DM_TI_LE!$C$25-100%)</f>
        <v>0</v>
      </c>
      <c r="J98" s="43">
        <f>VLOOKUP(B98,GD_CHUNG!$B$5:$L$991,10,FALSE)*DM_TI_LE!$F$21</f>
        <v>9000000</v>
      </c>
      <c r="K98" s="43">
        <f>VLOOKUP(B98,GD_CHUNG!$B$5:$L$991,11,FALSE)*DM_TI_LE!$F$22</f>
        <v>3600000</v>
      </c>
      <c r="L98" s="261">
        <f>VLOOKUP(B98,RPT_BAO_HIEM!$B$5:$O$600,14,FALSE)</f>
        <v>478065</v>
      </c>
      <c r="M98" s="43">
        <f t="shared" si="2"/>
        <v>1158065</v>
      </c>
    </row>
    <row r="99" spans="1:13" ht="14.25" x14ac:dyDescent="0.2">
      <c r="A99" s="49">
        <v>96</v>
      </c>
      <c r="B99" s="50">
        <f>GD_CHUNG!B100</f>
        <v>11105</v>
      </c>
      <c r="C99" s="50" t="str">
        <f>GD_CHUNG!C100</f>
        <v>Ngô Minh Thanh</v>
      </c>
      <c r="D99" s="50" t="str">
        <f>GD_CHUNG!D100</f>
        <v>NV PVHK</v>
      </c>
      <c r="E99" s="259"/>
      <c r="F99" s="259"/>
      <c r="G99" s="261">
        <f>VLOOKUP(B99,RPT_TIEN_AN_TRUA!$B$5:$I$1000,8,FALSE)</f>
        <v>680000</v>
      </c>
      <c r="H99" s="32">
        <v>0</v>
      </c>
      <c r="I99" s="43">
        <f>VLOOKUP(B99,RPT_LNS_LUONG_CHE_DO!$B$5:$CJ$495,68,FALSE)*(DM_TI_LE!$C$25-100%)</f>
        <v>0</v>
      </c>
      <c r="J99" s="43">
        <f>VLOOKUP(B99,GD_CHUNG!$B$5:$L$991,10,FALSE)*DM_TI_LE!$F$21</f>
        <v>9000000</v>
      </c>
      <c r="K99" s="43">
        <f>VLOOKUP(B99,GD_CHUNG!$B$5:$L$991,11,FALSE)*DM_TI_LE!$F$22</f>
        <v>0</v>
      </c>
      <c r="L99" s="261">
        <f>VLOOKUP(B99,RPT_BAO_HIEM!$B$5:$O$600,14,FALSE)</f>
        <v>406875</v>
      </c>
      <c r="M99" s="43">
        <f t="shared" si="2"/>
        <v>1086875</v>
      </c>
    </row>
    <row r="100" spans="1:13" ht="14.25" x14ac:dyDescent="0.2">
      <c r="A100" s="49">
        <v>97</v>
      </c>
      <c r="B100" s="50">
        <f>GD_CHUNG!B101</f>
        <v>11107</v>
      </c>
      <c r="C100" s="50" t="str">
        <f>GD_CHUNG!C101</f>
        <v>Vũ Thị Thơm</v>
      </c>
      <c r="D100" s="50" t="str">
        <f>GD_CHUNG!D101</f>
        <v>NV PVHK</v>
      </c>
      <c r="E100" s="259"/>
      <c r="F100" s="259"/>
      <c r="G100" s="261">
        <f>VLOOKUP(B100,RPT_TIEN_AN_TRUA!$B$5:$I$1000,8,FALSE)</f>
        <v>680000</v>
      </c>
      <c r="H100" s="32">
        <v>0</v>
      </c>
      <c r="I100" s="43">
        <f>VLOOKUP(B100,RPT_LNS_LUONG_CHE_DO!$B$5:$CJ$495,68,FALSE)*(DM_TI_LE!$C$25-100%)</f>
        <v>0</v>
      </c>
      <c r="J100" s="43">
        <f>VLOOKUP(B100,GD_CHUNG!$B$5:$L$991,10,FALSE)*DM_TI_LE!$F$21</f>
        <v>9000000</v>
      </c>
      <c r="K100" s="43">
        <f>VLOOKUP(B100,GD_CHUNG!$B$5:$L$991,11,FALSE)*DM_TI_LE!$F$22</f>
        <v>0</v>
      </c>
      <c r="L100" s="261">
        <f>VLOOKUP(B100,RPT_BAO_HIEM!$B$5:$O$600,14,FALSE)</f>
        <v>406875</v>
      </c>
      <c r="M100" s="43">
        <f t="shared" si="2"/>
        <v>1086875</v>
      </c>
    </row>
    <row r="101" spans="1:13" ht="14.25" x14ac:dyDescent="0.2">
      <c r="A101" s="49">
        <v>98</v>
      </c>
      <c r="B101" s="50">
        <f>GD_CHUNG!B102</f>
        <v>11109</v>
      </c>
      <c r="C101" s="50" t="str">
        <f>GD_CHUNG!C102</f>
        <v>Phạm Thành Việt</v>
      </c>
      <c r="D101" s="50" t="str">
        <f>GD_CHUNG!D102</f>
        <v>NV PVHK</v>
      </c>
      <c r="E101" s="259"/>
      <c r="F101" s="259"/>
      <c r="G101" s="261">
        <f>VLOOKUP(B101,RPT_TIEN_AN_TRUA!$B$5:$I$1000,8,FALSE)</f>
        <v>680000</v>
      </c>
      <c r="H101" s="32">
        <v>0</v>
      </c>
      <c r="I101" s="43">
        <f>VLOOKUP(B101,RPT_LNS_LUONG_CHE_DO!$B$5:$CJ$495,68,FALSE)*(DM_TI_LE!$C$25-100%)</f>
        <v>0</v>
      </c>
      <c r="J101" s="43">
        <f>VLOOKUP(B101,GD_CHUNG!$B$5:$L$991,10,FALSE)*DM_TI_LE!$F$21</f>
        <v>9000000</v>
      </c>
      <c r="K101" s="43">
        <f>VLOOKUP(B101,GD_CHUNG!$B$5:$L$991,11,FALSE)*DM_TI_LE!$F$22</f>
        <v>3600000</v>
      </c>
      <c r="L101" s="261">
        <f>VLOOKUP(B101,RPT_BAO_HIEM!$B$5:$O$600,14,FALSE)</f>
        <v>406875</v>
      </c>
      <c r="M101" s="43">
        <f t="shared" si="2"/>
        <v>1086875</v>
      </c>
    </row>
    <row r="102" spans="1:13" ht="14.25" x14ac:dyDescent="0.2">
      <c r="A102" s="49">
        <v>99</v>
      </c>
      <c r="B102" s="50">
        <f>GD_CHUNG!B103</f>
        <v>11766</v>
      </c>
      <c r="C102" s="50" t="str">
        <f>GD_CHUNG!C103</f>
        <v>Nguyễn Thị Vân</v>
      </c>
      <c r="D102" s="50" t="str">
        <f>GD_CHUNG!D103</f>
        <v>NV PVHK</v>
      </c>
      <c r="E102" s="259"/>
      <c r="F102" s="259"/>
      <c r="G102" s="261">
        <f>VLOOKUP(B102,RPT_TIEN_AN_TRUA!$B$5:$I$1000,8,FALSE)</f>
        <v>680000</v>
      </c>
      <c r="H102" s="32">
        <v>0</v>
      </c>
      <c r="I102" s="43">
        <f>VLOOKUP(B102,RPT_LNS_LUONG_CHE_DO!$B$5:$CJ$495,68,FALSE)*(DM_TI_LE!$C$25-100%)</f>
        <v>0</v>
      </c>
      <c r="J102" s="43">
        <f>VLOOKUP(B102,GD_CHUNG!$B$5:$L$991,10,FALSE)*DM_TI_LE!$F$21</f>
        <v>9000000</v>
      </c>
      <c r="K102" s="43">
        <f>VLOOKUP(B102,GD_CHUNG!$B$5:$L$991,11,FALSE)*DM_TI_LE!$F$22</f>
        <v>3600000</v>
      </c>
      <c r="L102" s="261">
        <f>VLOOKUP(B102,RPT_BAO_HIEM!$B$5:$O$600,14,FALSE)</f>
        <v>406875</v>
      </c>
      <c r="M102" s="43">
        <f t="shared" si="2"/>
        <v>1086875</v>
      </c>
    </row>
    <row r="103" spans="1:13" ht="14.25" x14ac:dyDescent="0.2">
      <c r="A103" s="49">
        <v>100</v>
      </c>
      <c r="B103" s="50">
        <f>GD_CHUNG!B104</f>
        <v>13096</v>
      </c>
      <c r="C103" s="50" t="str">
        <f>GD_CHUNG!C104</f>
        <v>Đinh Văn Long</v>
      </c>
      <c r="D103" s="50" t="str">
        <f>GD_CHUNG!D104</f>
        <v>NV PVHK</v>
      </c>
      <c r="E103" s="259"/>
      <c r="F103" s="259"/>
      <c r="G103" s="261">
        <f>VLOOKUP(B103,RPT_TIEN_AN_TRUA!$B$5:$I$1000,8,FALSE)</f>
        <v>680000</v>
      </c>
      <c r="H103" s="32">
        <v>0</v>
      </c>
      <c r="I103" s="43">
        <f>VLOOKUP(B103,RPT_LNS_LUONG_CHE_DO!$B$5:$CJ$495,68,FALSE)*(DM_TI_LE!$C$25-100%)</f>
        <v>0</v>
      </c>
      <c r="J103" s="43">
        <f>VLOOKUP(B103,GD_CHUNG!$B$5:$L$991,10,FALSE)*DM_TI_LE!$F$21</f>
        <v>9000000</v>
      </c>
      <c r="K103" s="43">
        <f>VLOOKUP(B103,GD_CHUNG!$B$5:$L$991,11,FALSE)*DM_TI_LE!$F$22</f>
        <v>0</v>
      </c>
      <c r="L103" s="261">
        <f>VLOOKUP(B103,RPT_BAO_HIEM!$B$5:$O$600,14,FALSE)</f>
        <v>406875</v>
      </c>
      <c r="M103" s="43">
        <f t="shared" si="2"/>
        <v>1086875</v>
      </c>
    </row>
    <row r="104" spans="1:13" ht="14.25" x14ac:dyDescent="0.2">
      <c r="A104" s="49">
        <v>101</v>
      </c>
      <c r="B104" s="50">
        <f>GD_CHUNG!B105</f>
        <v>10778</v>
      </c>
      <c r="C104" s="50" t="str">
        <f>GD_CHUNG!C105</f>
        <v>Nguyễn Thị Hồng Anh</v>
      </c>
      <c r="D104" s="50" t="str">
        <f>GD_CHUNG!D105</f>
        <v>Nv VS MB</v>
      </c>
      <c r="E104" s="259"/>
      <c r="F104" s="259"/>
      <c r="G104" s="261">
        <f>VLOOKUP(B104,RPT_TIEN_AN_TRUA!$B$5:$I$1000,8,FALSE)</f>
        <v>680000</v>
      </c>
      <c r="H104" s="32">
        <v>0</v>
      </c>
      <c r="I104" s="43">
        <f>VLOOKUP(B104,RPT_LNS_LUONG_CHE_DO!$B$5:$CJ$495,68,FALSE)*(DM_TI_LE!$C$25-100%)</f>
        <v>0</v>
      </c>
      <c r="J104" s="43">
        <f>VLOOKUP(B104,GD_CHUNG!$B$5:$L$991,10,FALSE)*DM_TI_LE!$F$21</f>
        <v>9000000</v>
      </c>
      <c r="K104" s="43">
        <f>VLOOKUP(B104,GD_CHUNG!$B$5:$L$991,11,FALSE)*DM_TI_LE!$F$22</f>
        <v>0</v>
      </c>
      <c r="L104" s="261">
        <f>VLOOKUP(B104,RPT_BAO_HIEM!$B$5:$O$600,14,FALSE)</f>
        <v>406875</v>
      </c>
      <c r="M104" s="43">
        <f t="shared" si="2"/>
        <v>1086875</v>
      </c>
    </row>
    <row r="105" spans="1:13" ht="14.25" x14ac:dyDescent="0.2">
      <c r="A105" s="49">
        <v>102</v>
      </c>
      <c r="B105" s="50">
        <f>GD_CHUNG!B106</f>
        <v>11765</v>
      </c>
      <c r="C105" s="50" t="str">
        <f>GD_CHUNG!C106</f>
        <v>Hoàng Thị Hồng Nhung</v>
      </c>
      <c r="D105" s="50" t="str">
        <f>GD_CHUNG!D106</f>
        <v>NV PVHK</v>
      </c>
      <c r="E105" s="259"/>
      <c r="F105" s="259"/>
      <c r="G105" s="261">
        <f>VLOOKUP(B105,RPT_TIEN_AN_TRUA!$B$5:$I$1000,8,FALSE)</f>
        <v>528888.88888888888</v>
      </c>
      <c r="H105" s="32">
        <v>0</v>
      </c>
      <c r="I105" s="43">
        <f>VLOOKUP(B105,RPT_LNS_LUONG_CHE_DO!$B$5:$CJ$495,68,FALSE)*(DM_TI_LE!$C$25-100%)</f>
        <v>0</v>
      </c>
      <c r="J105" s="43">
        <f>VLOOKUP(B105,GD_CHUNG!$B$5:$L$991,10,FALSE)*DM_TI_LE!$F$21</f>
        <v>9000000</v>
      </c>
      <c r="K105" s="43">
        <f>VLOOKUP(B105,GD_CHUNG!$B$5:$L$991,11,FALSE)*DM_TI_LE!$F$22</f>
        <v>0</v>
      </c>
      <c r="L105" s="261">
        <f>VLOOKUP(B105,RPT_BAO_HIEM!$B$5:$O$600,14,FALSE)</f>
        <v>406875</v>
      </c>
      <c r="M105" s="43">
        <f t="shared" si="2"/>
        <v>935763.88888888888</v>
      </c>
    </row>
    <row r="106" spans="1:13" ht="14.25" x14ac:dyDescent="0.2">
      <c r="A106" s="49">
        <v>103</v>
      </c>
      <c r="B106" s="50">
        <f>GD_CHUNG!B107</f>
        <v>10631</v>
      </c>
      <c r="C106" s="50" t="str">
        <f>GD_CHUNG!C107</f>
        <v>Nguyễn Thị Phương Mai</v>
      </c>
      <c r="D106" s="50" t="str">
        <f>GD_CHUNG!D107</f>
        <v>Đội trưởng</v>
      </c>
      <c r="E106" s="259"/>
      <c r="F106" s="259"/>
      <c r="G106" s="261">
        <f>VLOOKUP(B106,RPT_TIEN_AN_TRUA!$B$5:$I$1000,8,FALSE)</f>
        <v>680000</v>
      </c>
      <c r="H106" s="32">
        <v>0</v>
      </c>
      <c r="I106" s="43">
        <f>VLOOKUP(B106,RPT_LNS_LUONG_CHE_DO!$B$5:$CJ$495,68,FALSE)*(DM_TI_LE!$C$25-100%)</f>
        <v>0</v>
      </c>
      <c r="J106" s="43">
        <f>VLOOKUP(B106,GD_CHUNG!$B$5:$L$991,10,FALSE)*DM_TI_LE!$F$21</f>
        <v>9000000</v>
      </c>
      <c r="K106" s="43">
        <f>VLOOKUP(B106,GD_CHUNG!$B$5:$L$991,11,FALSE)*DM_TI_LE!$F$22</f>
        <v>3600000</v>
      </c>
      <c r="L106" s="261">
        <f>VLOOKUP(B106,RPT_BAO_HIEM!$B$5:$O$600,14,FALSE)</f>
        <v>537075</v>
      </c>
      <c r="M106" s="43">
        <f t="shared" si="2"/>
        <v>1217075</v>
      </c>
    </row>
    <row r="107" spans="1:13" ht="14.25" x14ac:dyDescent="0.2">
      <c r="A107" s="49">
        <v>104</v>
      </c>
      <c r="B107" s="50">
        <f>GD_CHUNG!B108</f>
        <v>10630</v>
      </c>
      <c r="C107" s="50" t="str">
        <f>GD_CHUNG!C108</f>
        <v>Nguyễn Thị Thu Hương</v>
      </c>
      <c r="D107" s="50" t="str">
        <f>GD_CHUNG!D108</f>
        <v>Đội phó</v>
      </c>
      <c r="E107" s="259"/>
      <c r="F107" s="259"/>
      <c r="G107" s="261">
        <f>VLOOKUP(B107,RPT_TIEN_AN_TRUA!$B$5:$I$1000,8,FALSE)</f>
        <v>680000</v>
      </c>
      <c r="H107" s="32">
        <v>0</v>
      </c>
      <c r="I107" s="43">
        <f>VLOOKUP(B107,RPT_LNS_LUONG_CHE_DO!$B$5:$CJ$495,68,FALSE)*(DM_TI_LE!$C$25-100%)</f>
        <v>0</v>
      </c>
      <c r="J107" s="43">
        <f>VLOOKUP(B107,GD_CHUNG!$B$5:$L$991,10,FALSE)*DM_TI_LE!$F$21</f>
        <v>9000000</v>
      </c>
      <c r="K107" s="43">
        <f>VLOOKUP(B107,GD_CHUNG!$B$5:$L$991,11,FALSE)*DM_TI_LE!$F$22</f>
        <v>7200000</v>
      </c>
      <c r="L107" s="261">
        <f>VLOOKUP(B107,RPT_BAO_HIEM!$B$5:$O$600,14,FALSE)</f>
        <v>516705</v>
      </c>
      <c r="M107" s="43">
        <f t="shared" si="2"/>
        <v>1196705</v>
      </c>
    </row>
    <row r="108" spans="1:13" ht="14.25" x14ac:dyDescent="0.2">
      <c r="A108" s="49">
        <v>105</v>
      </c>
      <c r="B108" s="50">
        <f>GD_CHUNG!B109</f>
        <v>12549</v>
      </c>
      <c r="C108" s="50" t="str">
        <f>GD_CHUNG!C109</f>
        <v>Nguyễn Tuấn Linh</v>
      </c>
      <c r="D108" s="50" t="str">
        <f>GD_CHUNG!D109</f>
        <v>Nhân viên phục vụ hành khách hàng hóa</v>
      </c>
      <c r="E108" s="259"/>
      <c r="F108" s="259"/>
      <c r="G108" s="261">
        <f>VLOOKUP(B108,RPT_TIEN_AN_TRUA!$B$5:$I$1000,8,FALSE)</f>
        <v>579259.25925925921</v>
      </c>
      <c r="H108" s="32">
        <v>0</v>
      </c>
      <c r="I108" s="43">
        <f>VLOOKUP(B108,RPT_LNS_LUONG_CHE_DO!$B$5:$CJ$495,68,FALSE)*(DM_TI_LE!$C$25-100%)</f>
        <v>0</v>
      </c>
      <c r="J108" s="43">
        <f>VLOOKUP(B108,GD_CHUNG!$B$5:$L$991,10,FALSE)*DM_TI_LE!$F$21</f>
        <v>9000000</v>
      </c>
      <c r="K108" s="43">
        <f>VLOOKUP(B108,GD_CHUNG!$B$5:$L$991,11,FALSE)*DM_TI_LE!$F$22</f>
        <v>0</v>
      </c>
      <c r="L108" s="261">
        <f>VLOOKUP(B108,RPT_BAO_HIEM!$B$5:$O$600,14,FALSE)</f>
        <v>406875</v>
      </c>
      <c r="M108" s="43">
        <f t="shared" si="2"/>
        <v>986134.25925925921</v>
      </c>
    </row>
    <row r="109" spans="1:13" ht="14.25" x14ac:dyDescent="0.2">
      <c r="A109" s="49">
        <v>106</v>
      </c>
      <c r="B109" s="50">
        <f>GD_CHUNG!B110</f>
        <v>12568</v>
      </c>
      <c r="C109" s="50" t="str">
        <f>GD_CHUNG!C110</f>
        <v>Nguyễn Thị Hồng Minh</v>
      </c>
      <c r="D109" s="50" t="str">
        <f>GD_CHUNG!D110</f>
        <v>Nhân viên phục vụ hành khách hàng hóa</v>
      </c>
      <c r="E109" s="259"/>
      <c r="F109" s="259"/>
      <c r="G109" s="261">
        <f>VLOOKUP(B109,RPT_TIEN_AN_TRUA!$B$5:$I$1000,8,FALSE)</f>
        <v>680000</v>
      </c>
      <c r="H109" s="32">
        <v>0</v>
      </c>
      <c r="I109" s="43">
        <f>VLOOKUP(B109,RPT_LNS_LUONG_CHE_DO!$B$5:$CJ$495,68,FALSE)*(DM_TI_LE!$C$25-100%)</f>
        <v>0</v>
      </c>
      <c r="J109" s="43">
        <f>VLOOKUP(B109,GD_CHUNG!$B$5:$L$991,10,FALSE)*DM_TI_LE!$F$21</f>
        <v>9000000</v>
      </c>
      <c r="K109" s="43">
        <f>VLOOKUP(B109,GD_CHUNG!$B$5:$L$991,11,FALSE)*DM_TI_LE!$F$22</f>
        <v>0</v>
      </c>
      <c r="L109" s="261">
        <f>VLOOKUP(B109,RPT_BAO_HIEM!$B$5:$O$600,14,FALSE)</f>
        <v>406875</v>
      </c>
      <c r="M109" s="43">
        <f t="shared" si="2"/>
        <v>1086875</v>
      </c>
    </row>
    <row r="110" spans="1:13" ht="14.25" x14ac:dyDescent="0.2">
      <c r="A110" s="49">
        <v>107</v>
      </c>
      <c r="B110" s="50">
        <f>GD_CHUNG!B111</f>
        <v>12571</v>
      </c>
      <c r="C110" s="50" t="str">
        <f>GD_CHUNG!C111</f>
        <v>Ngô Thị Diễm Quỳnh</v>
      </c>
      <c r="D110" s="50" t="str">
        <f>GD_CHUNG!D111</f>
        <v>Nhân viên phục vụ hành khách hàng hóa</v>
      </c>
      <c r="E110" s="259"/>
      <c r="F110" s="259"/>
      <c r="G110" s="261">
        <f>VLOOKUP(B110,RPT_TIEN_AN_TRUA!$B$5:$I$1000,8,FALSE)</f>
        <v>680000</v>
      </c>
      <c r="H110" s="32">
        <v>0</v>
      </c>
      <c r="I110" s="43">
        <f>VLOOKUP(B110,RPT_LNS_LUONG_CHE_DO!$B$5:$CJ$495,68,FALSE)*(DM_TI_LE!$C$25-100%)</f>
        <v>0</v>
      </c>
      <c r="J110" s="43">
        <f>VLOOKUP(B110,GD_CHUNG!$B$5:$L$991,10,FALSE)*DM_TI_LE!$F$21</f>
        <v>9000000</v>
      </c>
      <c r="K110" s="43">
        <f>VLOOKUP(B110,GD_CHUNG!$B$5:$L$991,11,FALSE)*DM_TI_LE!$F$22</f>
        <v>0</v>
      </c>
      <c r="L110" s="261">
        <f>VLOOKUP(B110,RPT_BAO_HIEM!$B$5:$O$600,14,FALSE)</f>
        <v>406875</v>
      </c>
      <c r="M110" s="43">
        <f t="shared" si="2"/>
        <v>1086875</v>
      </c>
    </row>
    <row r="111" spans="1:13" ht="14.25" x14ac:dyDescent="0.2">
      <c r="A111" s="49">
        <v>108</v>
      </c>
      <c r="B111" s="50">
        <f>GD_CHUNG!B112</f>
        <v>13370</v>
      </c>
      <c r="C111" s="50" t="str">
        <f>GD_CHUNG!C112</f>
        <v>Đinh Đức Điệp</v>
      </c>
      <c r="D111" s="50" t="str">
        <f>GD_CHUNG!D112</f>
        <v>Nhân viên phục vụ hành khách hàng hóa</v>
      </c>
      <c r="E111" s="259"/>
      <c r="F111" s="259"/>
      <c r="G111" s="261">
        <f>VLOOKUP(B111,RPT_TIEN_AN_TRUA!$B$5:$I$1000,8,FALSE)</f>
        <v>680000</v>
      </c>
      <c r="H111" s="32">
        <v>0</v>
      </c>
      <c r="I111" s="43">
        <f>VLOOKUP(B111,RPT_LNS_LUONG_CHE_DO!$B$5:$CJ$495,68,FALSE)*(DM_TI_LE!$C$25-100%)</f>
        <v>0</v>
      </c>
      <c r="J111" s="43">
        <f>VLOOKUP(B111,GD_CHUNG!$B$5:$L$991,10,FALSE)*DM_TI_LE!$F$21</f>
        <v>9000000</v>
      </c>
      <c r="K111" s="43">
        <f>VLOOKUP(B111,GD_CHUNG!$B$5:$L$991,11,FALSE)*DM_TI_LE!$F$22</f>
        <v>0</v>
      </c>
      <c r="L111" s="261">
        <f>VLOOKUP(B111,RPT_BAO_HIEM!$B$5:$O$600,14,FALSE)</f>
        <v>406875</v>
      </c>
      <c r="M111" s="43">
        <f t="shared" si="2"/>
        <v>1086875</v>
      </c>
    </row>
    <row r="112" spans="1:13" ht="14.25" x14ac:dyDescent="0.2">
      <c r="A112" s="49">
        <v>109</v>
      </c>
      <c r="B112" s="50">
        <f>GD_CHUNG!B113</f>
        <v>13372</v>
      </c>
      <c r="C112" s="50" t="str">
        <f>GD_CHUNG!C113</f>
        <v>Trần Thị Hoa Lý</v>
      </c>
      <c r="D112" s="50" t="str">
        <f>GD_CHUNG!D113</f>
        <v>Nhân viên phục vụ hành khách hàng hóa</v>
      </c>
      <c r="E112" s="259"/>
      <c r="F112" s="259"/>
      <c r="G112" s="261">
        <f>VLOOKUP(B112,RPT_TIEN_AN_TRUA!$B$5:$I$1000,8,FALSE)</f>
        <v>680000</v>
      </c>
      <c r="H112" s="32">
        <v>0</v>
      </c>
      <c r="I112" s="43">
        <f>VLOOKUP(B112,RPT_LNS_LUONG_CHE_DO!$B$5:$CJ$495,68,FALSE)*(DM_TI_LE!$C$25-100%)</f>
        <v>0</v>
      </c>
      <c r="J112" s="43">
        <f>VLOOKUP(B112,GD_CHUNG!$B$5:$L$991,10,FALSE)*DM_TI_LE!$F$21</f>
        <v>9000000</v>
      </c>
      <c r="K112" s="43">
        <f>VLOOKUP(B112,GD_CHUNG!$B$5:$L$991,11,FALSE)*DM_TI_LE!$F$22</f>
        <v>0</v>
      </c>
      <c r="L112" s="261">
        <f>VLOOKUP(B112,RPT_BAO_HIEM!$B$5:$O$600,14,FALSE)</f>
        <v>406875</v>
      </c>
      <c r="M112" s="43">
        <f t="shared" si="2"/>
        <v>1086875</v>
      </c>
    </row>
    <row r="113" spans="1:13" ht="14.25" x14ac:dyDescent="0.2">
      <c r="A113" s="49">
        <v>110</v>
      </c>
      <c r="B113" s="50">
        <f>GD_CHUNG!B114</f>
        <v>13376</v>
      </c>
      <c r="C113" s="50" t="str">
        <f>GD_CHUNG!C114</f>
        <v>Vũ Thùy Linh</v>
      </c>
      <c r="D113" s="50" t="str">
        <f>GD_CHUNG!D114</f>
        <v>Nhân viên phục vụ hành khách hàng hóa</v>
      </c>
      <c r="E113" s="259"/>
      <c r="F113" s="259"/>
      <c r="G113" s="261">
        <f>VLOOKUP(B113,RPT_TIEN_AN_TRUA!$B$5:$I$1000,8,FALSE)</f>
        <v>680000</v>
      </c>
      <c r="H113" s="32">
        <v>0</v>
      </c>
      <c r="I113" s="43">
        <f>VLOOKUP(B113,RPT_LNS_LUONG_CHE_DO!$B$5:$CJ$495,68,FALSE)*(DM_TI_LE!$C$25-100%)</f>
        <v>0</v>
      </c>
      <c r="J113" s="43">
        <f>VLOOKUP(B113,GD_CHUNG!$B$5:$L$991,10,FALSE)*DM_TI_LE!$F$21</f>
        <v>9000000</v>
      </c>
      <c r="K113" s="43">
        <f>VLOOKUP(B113,GD_CHUNG!$B$5:$L$991,11,FALSE)*DM_TI_LE!$F$22</f>
        <v>0</v>
      </c>
      <c r="L113" s="261">
        <f>VLOOKUP(B113,RPT_BAO_HIEM!$B$5:$O$600,14,FALSE)</f>
        <v>406875</v>
      </c>
      <c r="M113" s="43">
        <f t="shared" si="2"/>
        <v>1086875</v>
      </c>
    </row>
    <row r="114" spans="1:13" ht="14.25" x14ac:dyDescent="0.2">
      <c r="A114" s="49">
        <v>111</v>
      </c>
      <c r="B114" s="50">
        <f>GD_CHUNG!B115</f>
        <v>13377</v>
      </c>
      <c r="C114" s="50" t="str">
        <f>GD_CHUNG!C115</f>
        <v>Vũ Thị Bích Dung</v>
      </c>
      <c r="D114" s="50" t="str">
        <f>GD_CHUNG!D115</f>
        <v>Nhân viên phục vụ hành khách hàng hóa</v>
      </c>
      <c r="E114" s="259"/>
      <c r="F114" s="259"/>
      <c r="G114" s="261">
        <f>VLOOKUP(B114,RPT_TIEN_AN_TRUA!$B$5:$I$1000,8,FALSE)</f>
        <v>680000</v>
      </c>
      <c r="H114" s="32">
        <v>0</v>
      </c>
      <c r="I114" s="43">
        <f>VLOOKUP(B114,RPT_LNS_LUONG_CHE_DO!$B$5:$CJ$495,68,FALSE)*(DM_TI_LE!$C$25-100%)</f>
        <v>0</v>
      </c>
      <c r="J114" s="43">
        <f>VLOOKUP(B114,GD_CHUNG!$B$5:$L$991,10,FALSE)*DM_TI_LE!$F$21</f>
        <v>9000000</v>
      </c>
      <c r="K114" s="43">
        <f>VLOOKUP(B114,GD_CHUNG!$B$5:$L$991,11,FALSE)*DM_TI_LE!$F$22</f>
        <v>0</v>
      </c>
      <c r="L114" s="261">
        <f>VLOOKUP(B114,RPT_BAO_HIEM!$B$5:$O$600,14,FALSE)</f>
        <v>406875</v>
      </c>
      <c r="M114" s="43">
        <f t="shared" si="2"/>
        <v>1086875</v>
      </c>
    </row>
    <row r="115" spans="1:13" ht="14.25" x14ac:dyDescent="0.2">
      <c r="A115" s="49">
        <v>112</v>
      </c>
      <c r="B115" s="50">
        <f>GD_CHUNG!B116</f>
        <v>13378</v>
      </c>
      <c r="C115" s="50" t="str">
        <f>GD_CHUNG!C116</f>
        <v>Nguyễn Bảo Ngân</v>
      </c>
      <c r="D115" s="50" t="str">
        <f>GD_CHUNG!D116</f>
        <v>Nhân viên phục vụ hành khách hàng hóa</v>
      </c>
      <c r="E115" s="259"/>
      <c r="F115" s="259"/>
      <c r="G115" s="261">
        <f>VLOOKUP(B115,RPT_TIEN_AN_TRUA!$B$5:$I$1000,8,FALSE)</f>
        <v>680000</v>
      </c>
      <c r="H115" s="32">
        <v>0</v>
      </c>
      <c r="I115" s="43">
        <f>VLOOKUP(B115,RPT_LNS_LUONG_CHE_DO!$B$5:$CJ$495,68,FALSE)*(DM_TI_LE!$C$25-100%)</f>
        <v>0</v>
      </c>
      <c r="J115" s="43">
        <f>VLOOKUP(B115,GD_CHUNG!$B$5:$L$991,10,FALSE)*DM_TI_LE!$F$21</f>
        <v>9000000</v>
      </c>
      <c r="K115" s="43">
        <f>VLOOKUP(B115,GD_CHUNG!$B$5:$L$991,11,FALSE)*DM_TI_LE!$F$22</f>
        <v>0</v>
      </c>
      <c r="L115" s="261">
        <f>VLOOKUP(B115,RPT_BAO_HIEM!$B$5:$O$600,14,FALSE)</f>
        <v>406875</v>
      </c>
      <c r="M115" s="43">
        <f t="shared" si="2"/>
        <v>1086875</v>
      </c>
    </row>
    <row r="116" spans="1:13" ht="14.25" x14ac:dyDescent="0.2">
      <c r="A116" s="49">
        <v>113</v>
      </c>
      <c r="B116" s="50">
        <f>GD_CHUNG!B117</f>
        <v>13379</v>
      </c>
      <c r="C116" s="50" t="str">
        <f>GD_CHUNG!C117</f>
        <v>Nguyễn Thùy Linh</v>
      </c>
      <c r="D116" s="50" t="str">
        <f>GD_CHUNG!D117</f>
        <v>Nhân viên phục vụ hành khách hàng hóa</v>
      </c>
      <c r="E116" s="259"/>
      <c r="F116" s="259"/>
      <c r="G116" s="261">
        <f>VLOOKUP(B116,RPT_TIEN_AN_TRUA!$B$5:$I$1000,8,FALSE)</f>
        <v>680000</v>
      </c>
      <c r="H116" s="32">
        <v>0</v>
      </c>
      <c r="I116" s="43">
        <f>VLOOKUP(B116,RPT_LNS_LUONG_CHE_DO!$B$5:$CJ$495,68,FALSE)*(DM_TI_LE!$C$25-100%)</f>
        <v>0</v>
      </c>
      <c r="J116" s="43">
        <f>VLOOKUP(B116,GD_CHUNG!$B$5:$L$991,10,FALSE)*DM_TI_LE!$F$21</f>
        <v>9000000</v>
      </c>
      <c r="K116" s="43">
        <f>VLOOKUP(B116,GD_CHUNG!$B$5:$L$991,11,FALSE)*DM_TI_LE!$F$22</f>
        <v>0</v>
      </c>
      <c r="L116" s="261">
        <f>VLOOKUP(B116,RPT_BAO_HIEM!$B$5:$O$600,14,FALSE)</f>
        <v>406875</v>
      </c>
      <c r="M116" s="43">
        <f t="shared" si="2"/>
        <v>1086875</v>
      </c>
    </row>
    <row r="117" spans="1:13" ht="14.25" x14ac:dyDescent="0.2">
      <c r="A117" s="49">
        <v>114</v>
      </c>
      <c r="B117" s="50">
        <f>GD_CHUNG!B118</f>
        <v>13674</v>
      </c>
      <c r="C117" s="50" t="str">
        <f>GD_CHUNG!C118</f>
        <v>Lê Thị Minh Phượng</v>
      </c>
      <c r="D117" s="50" t="str">
        <f>GD_CHUNG!D118</f>
        <v>Nhân viên phục vụ hành khách hàng hóa</v>
      </c>
      <c r="E117" s="259"/>
      <c r="F117" s="259"/>
      <c r="G117" s="261">
        <f>VLOOKUP(B117,RPT_TIEN_AN_TRUA!$B$5:$I$1000,8,FALSE)</f>
        <v>680000</v>
      </c>
      <c r="H117" s="32">
        <v>0</v>
      </c>
      <c r="I117" s="43">
        <f>VLOOKUP(B117,RPT_LNS_LUONG_CHE_DO!$B$5:$CJ$495,68,FALSE)*(DM_TI_LE!$C$25-100%)</f>
        <v>0</v>
      </c>
      <c r="J117" s="43">
        <f>VLOOKUP(B117,GD_CHUNG!$B$5:$L$991,10,FALSE)*DM_TI_LE!$F$21</f>
        <v>9000000</v>
      </c>
      <c r="K117" s="43">
        <f>VLOOKUP(B117,GD_CHUNG!$B$5:$L$991,11,FALSE)*DM_TI_LE!$F$22</f>
        <v>0</v>
      </c>
      <c r="L117" s="261">
        <f>VLOOKUP(B117,RPT_BAO_HIEM!$B$5:$O$600,14,FALSE)</f>
        <v>406875</v>
      </c>
      <c r="M117" s="43">
        <f t="shared" si="2"/>
        <v>1086875</v>
      </c>
    </row>
    <row r="118" spans="1:13" ht="14.25" x14ac:dyDescent="0.2">
      <c r="A118" s="49">
        <v>115</v>
      </c>
      <c r="B118" s="50">
        <f>GD_CHUNG!B119</f>
        <v>13675</v>
      </c>
      <c r="C118" s="50" t="str">
        <f>GD_CHUNG!C119</f>
        <v>Võ Thị Kiều Oanh</v>
      </c>
      <c r="D118" s="50" t="str">
        <f>GD_CHUNG!D119</f>
        <v>Nhân viên phục vụ hành khách hàng hóa</v>
      </c>
      <c r="E118" s="259"/>
      <c r="F118" s="259"/>
      <c r="G118" s="261">
        <f>VLOOKUP(B118,RPT_TIEN_AN_TRUA!$B$5:$I$1000,8,FALSE)</f>
        <v>680000</v>
      </c>
      <c r="H118" s="32">
        <v>0</v>
      </c>
      <c r="I118" s="43">
        <f>VLOOKUP(B118,RPT_LNS_LUONG_CHE_DO!$B$5:$CJ$495,68,FALSE)*(DM_TI_LE!$C$25-100%)</f>
        <v>0</v>
      </c>
      <c r="J118" s="43">
        <f>VLOOKUP(B118,GD_CHUNG!$B$5:$L$991,10,FALSE)*DM_TI_LE!$F$21</f>
        <v>9000000</v>
      </c>
      <c r="K118" s="43">
        <f>VLOOKUP(B118,GD_CHUNG!$B$5:$L$991,11,FALSE)*DM_TI_LE!$F$22</f>
        <v>0</v>
      </c>
      <c r="L118" s="261">
        <f>VLOOKUP(B118,RPT_BAO_HIEM!$B$5:$O$600,14,FALSE)</f>
        <v>406875</v>
      </c>
      <c r="M118" s="43">
        <f t="shared" si="2"/>
        <v>1086875</v>
      </c>
    </row>
    <row r="119" spans="1:13" ht="14.25" x14ac:dyDescent="0.2">
      <c r="A119" s="49">
        <v>116</v>
      </c>
      <c r="B119" s="50">
        <f>GD_CHUNG!B120</f>
        <v>13676</v>
      </c>
      <c r="C119" s="50" t="str">
        <f>GD_CHUNG!C120</f>
        <v>Trần Thị Bích Ngọc</v>
      </c>
      <c r="D119" s="50" t="str">
        <f>GD_CHUNG!D120</f>
        <v>Nhân viên phục vụ hành khách hàng hóa</v>
      </c>
      <c r="E119" s="259"/>
      <c r="F119" s="259"/>
      <c r="G119" s="261">
        <f>VLOOKUP(B119,RPT_TIEN_AN_TRUA!$B$5:$I$1000,8,FALSE)</f>
        <v>654814.81481481483</v>
      </c>
      <c r="H119" s="32">
        <v>0</v>
      </c>
      <c r="I119" s="43">
        <f>VLOOKUP(B119,RPT_LNS_LUONG_CHE_DO!$B$5:$CJ$495,68,FALSE)*(DM_TI_LE!$C$25-100%)</f>
        <v>0</v>
      </c>
      <c r="J119" s="43">
        <f>VLOOKUP(B119,GD_CHUNG!$B$5:$L$991,10,FALSE)*DM_TI_LE!$F$21</f>
        <v>9000000</v>
      </c>
      <c r="K119" s="43">
        <f>VLOOKUP(B119,GD_CHUNG!$B$5:$L$991,11,FALSE)*DM_TI_LE!$F$22</f>
        <v>0</v>
      </c>
      <c r="L119" s="261">
        <f>VLOOKUP(B119,RPT_BAO_HIEM!$B$5:$O$600,14,FALSE)</f>
        <v>406875</v>
      </c>
      <c r="M119" s="43">
        <f t="shared" si="2"/>
        <v>1061689.8148148148</v>
      </c>
    </row>
    <row r="120" spans="1:13" ht="14.25" x14ac:dyDescent="0.2">
      <c r="A120" s="49">
        <v>117</v>
      </c>
      <c r="B120" s="50">
        <f>GD_CHUNG!B121</f>
        <v>10569</v>
      </c>
      <c r="C120" s="50" t="str">
        <f>GD_CHUNG!C121</f>
        <v>Đàm Thu Hường</v>
      </c>
      <c r="D120" s="50" t="str">
        <f>GD_CHUNG!D121</f>
        <v>NV PVHK</v>
      </c>
      <c r="E120" s="259"/>
      <c r="F120" s="259"/>
      <c r="G120" s="261">
        <f>VLOOKUP(B120,RPT_TIEN_AN_TRUA!$B$5:$I$1000,8,FALSE)</f>
        <v>680000</v>
      </c>
      <c r="H120" s="32">
        <v>0</v>
      </c>
      <c r="I120" s="43">
        <f>VLOOKUP(B120,RPT_LNS_LUONG_CHE_DO!$B$5:$CJ$495,68,FALSE)*(DM_TI_LE!$C$25-100%)</f>
        <v>0</v>
      </c>
      <c r="J120" s="43">
        <f>VLOOKUP(B120,GD_CHUNG!$B$5:$L$991,10,FALSE)*DM_TI_LE!$F$21</f>
        <v>9000000</v>
      </c>
      <c r="K120" s="43">
        <f>VLOOKUP(B120,GD_CHUNG!$B$5:$L$991,11,FALSE)*DM_TI_LE!$F$22</f>
        <v>3600000</v>
      </c>
      <c r="L120" s="261">
        <f>VLOOKUP(B120,RPT_BAO_HIEM!$B$5:$O$600,14,FALSE)</f>
        <v>478065</v>
      </c>
      <c r="M120" s="43">
        <f t="shared" si="2"/>
        <v>1158065</v>
      </c>
    </row>
    <row r="121" spans="1:13" ht="14.25" x14ac:dyDescent="0.2">
      <c r="A121" s="49">
        <v>118</v>
      </c>
      <c r="B121" s="50">
        <f>GD_CHUNG!B122</f>
        <v>10571</v>
      </c>
      <c r="C121" s="50" t="str">
        <f>GD_CHUNG!C122</f>
        <v>Nguyễn Thị Thùy Dung</v>
      </c>
      <c r="D121" s="50" t="str">
        <f>GD_CHUNG!D122</f>
        <v>NV PVHK</v>
      </c>
      <c r="E121" s="259"/>
      <c r="F121" s="259"/>
      <c r="G121" s="261">
        <f>VLOOKUP(B121,RPT_TIEN_AN_TRUA!$B$5:$I$1000,8,FALSE)</f>
        <v>680000</v>
      </c>
      <c r="H121" s="32">
        <v>0</v>
      </c>
      <c r="I121" s="43">
        <f>VLOOKUP(B121,RPT_LNS_LUONG_CHE_DO!$B$5:$CJ$495,68,FALSE)*(DM_TI_LE!$C$25-100%)</f>
        <v>0</v>
      </c>
      <c r="J121" s="43">
        <f>VLOOKUP(B121,GD_CHUNG!$B$5:$L$991,10,FALSE)*DM_TI_LE!$F$21</f>
        <v>9000000</v>
      </c>
      <c r="K121" s="43">
        <f>VLOOKUP(B121,GD_CHUNG!$B$5:$L$991,11,FALSE)*DM_TI_LE!$F$22</f>
        <v>0</v>
      </c>
      <c r="L121" s="261">
        <f>VLOOKUP(B121,RPT_BAO_HIEM!$B$5:$O$600,14,FALSE)</f>
        <v>406875</v>
      </c>
      <c r="M121" s="43">
        <f t="shared" si="2"/>
        <v>1086875</v>
      </c>
    </row>
    <row r="122" spans="1:13" ht="14.25" x14ac:dyDescent="0.2">
      <c r="A122" s="49">
        <v>119</v>
      </c>
      <c r="B122" s="50">
        <f>GD_CHUNG!B123</f>
        <v>10578</v>
      </c>
      <c r="C122" s="50" t="str">
        <f>GD_CHUNG!C123</f>
        <v>Bùi Việt Quang</v>
      </c>
      <c r="D122" s="50" t="str">
        <f>GD_CHUNG!D123</f>
        <v>NV PVHK</v>
      </c>
      <c r="E122" s="259"/>
      <c r="F122" s="259"/>
      <c r="G122" s="261">
        <f>VLOOKUP(B122,RPT_TIEN_AN_TRUA!$B$5:$I$1000,8,FALSE)</f>
        <v>680000</v>
      </c>
      <c r="H122" s="32">
        <v>0</v>
      </c>
      <c r="I122" s="43">
        <f>VLOOKUP(B122,RPT_LNS_LUONG_CHE_DO!$B$5:$CJ$495,68,FALSE)*(DM_TI_LE!$C$25-100%)</f>
        <v>0</v>
      </c>
      <c r="J122" s="43">
        <f>VLOOKUP(B122,GD_CHUNG!$B$5:$L$991,10,FALSE)*DM_TI_LE!$F$21</f>
        <v>9000000</v>
      </c>
      <c r="K122" s="43">
        <f>VLOOKUP(B122,GD_CHUNG!$B$5:$L$991,11,FALSE)*DM_TI_LE!$F$22</f>
        <v>0</v>
      </c>
      <c r="L122" s="261">
        <f>VLOOKUP(B122,RPT_BAO_HIEM!$B$5:$O$600,14,FALSE)</f>
        <v>406875</v>
      </c>
      <c r="M122" s="43">
        <f t="shared" si="2"/>
        <v>1086875</v>
      </c>
    </row>
    <row r="123" spans="1:13" ht="14.25" x14ac:dyDescent="0.2">
      <c r="A123" s="49">
        <v>120</v>
      </c>
      <c r="B123" s="50">
        <f>GD_CHUNG!B124</f>
        <v>10589</v>
      </c>
      <c r="C123" s="50" t="str">
        <f>GD_CHUNG!C124</f>
        <v>Phạm Thị Ba</v>
      </c>
      <c r="D123" s="50" t="str">
        <f>GD_CHUNG!D124</f>
        <v>NV PVHK</v>
      </c>
      <c r="E123" s="259"/>
      <c r="F123" s="259"/>
      <c r="G123" s="261">
        <f>VLOOKUP(B123,RPT_TIEN_AN_TRUA!$B$5:$I$1000,8,FALSE)</f>
        <v>680000</v>
      </c>
      <c r="H123" s="32">
        <v>0</v>
      </c>
      <c r="I123" s="43">
        <f>VLOOKUP(B123,RPT_LNS_LUONG_CHE_DO!$B$5:$CJ$495,68,FALSE)*(DM_TI_LE!$C$25-100%)</f>
        <v>0</v>
      </c>
      <c r="J123" s="43">
        <f>VLOOKUP(B123,GD_CHUNG!$B$5:$L$991,10,FALSE)*DM_TI_LE!$F$21</f>
        <v>9000000</v>
      </c>
      <c r="K123" s="43">
        <f>VLOOKUP(B123,GD_CHUNG!$B$5:$L$991,11,FALSE)*DM_TI_LE!$F$22</f>
        <v>0</v>
      </c>
      <c r="L123" s="261">
        <f>VLOOKUP(B123,RPT_BAO_HIEM!$B$5:$O$600,14,FALSE)</f>
        <v>406875</v>
      </c>
      <c r="M123" s="43">
        <f t="shared" si="2"/>
        <v>1086875</v>
      </c>
    </row>
    <row r="124" spans="1:13" ht="14.25" x14ac:dyDescent="0.2">
      <c r="A124" s="49">
        <v>121</v>
      </c>
      <c r="B124" s="50">
        <f>GD_CHUNG!B125</f>
        <v>10591</v>
      </c>
      <c r="C124" s="50" t="str">
        <f>GD_CHUNG!C125</f>
        <v>Vũ Phương Thanh</v>
      </c>
      <c r="D124" s="50" t="str">
        <f>GD_CHUNG!D125</f>
        <v>NV PVHK</v>
      </c>
      <c r="E124" s="259"/>
      <c r="F124" s="259"/>
      <c r="G124" s="261">
        <f>VLOOKUP(B124,RPT_TIEN_AN_TRUA!$B$5:$I$1000,8,FALSE)</f>
        <v>680000</v>
      </c>
      <c r="H124" s="32">
        <v>0</v>
      </c>
      <c r="I124" s="43">
        <f>VLOOKUP(B124,RPT_LNS_LUONG_CHE_DO!$B$5:$CJ$495,68,FALSE)*(DM_TI_LE!$C$25-100%)</f>
        <v>0</v>
      </c>
      <c r="J124" s="43">
        <f>VLOOKUP(B124,GD_CHUNG!$B$5:$L$991,10,FALSE)*DM_TI_LE!$F$21</f>
        <v>9000000</v>
      </c>
      <c r="K124" s="43">
        <f>VLOOKUP(B124,GD_CHUNG!$B$5:$L$991,11,FALSE)*DM_TI_LE!$F$22</f>
        <v>0</v>
      </c>
      <c r="L124" s="261">
        <f>VLOOKUP(B124,RPT_BAO_HIEM!$B$5:$O$600,14,FALSE)</f>
        <v>406875</v>
      </c>
      <c r="M124" s="43">
        <f t="shared" si="2"/>
        <v>1086875</v>
      </c>
    </row>
    <row r="125" spans="1:13" ht="14.25" x14ac:dyDescent="0.2">
      <c r="A125" s="49">
        <v>122</v>
      </c>
      <c r="B125" s="50">
        <f>GD_CHUNG!B126</f>
        <v>10596</v>
      </c>
      <c r="C125" s="50" t="str">
        <f>GD_CHUNG!C126</f>
        <v>Phạm Thị Ánh Hồng</v>
      </c>
      <c r="D125" s="50" t="str">
        <f>GD_CHUNG!D126</f>
        <v>NV PVHK</v>
      </c>
      <c r="E125" s="259"/>
      <c r="F125" s="259"/>
      <c r="G125" s="261">
        <f>VLOOKUP(B125,RPT_TIEN_AN_TRUA!$B$5:$I$1000,8,FALSE)</f>
        <v>680000</v>
      </c>
      <c r="H125" s="32">
        <v>0</v>
      </c>
      <c r="I125" s="43">
        <f>VLOOKUP(B125,RPT_LNS_LUONG_CHE_DO!$B$5:$CJ$495,68,FALSE)*(DM_TI_LE!$C$25-100%)</f>
        <v>0</v>
      </c>
      <c r="J125" s="43">
        <f>VLOOKUP(B125,GD_CHUNG!$B$5:$L$991,10,FALSE)*DM_TI_LE!$F$21</f>
        <v>9000000</v>
      </c>
      <c r="K125" s="43">
        <f>VLOOKUP(B125,GD_CHUNG!$B$5:$L$991,11,FALSE)*DM_TI_LE!$F$22</f>
        <v>3600000</v>
      </c>
      <c r="L125" s="261">
        <f>VLOOKUP(B125,RPT_BAO_HIEM!$B$5:$O$600,14,FALSE)</f>
        <v>406875</v>
      </c>
      <c r="M125" s="43">
        <f t="shared" si="2"/>
        <v>1086875</v>
      </c>
    </row>
    <row r="126" spans="1:13" ht="14.25" x14ac:dyDescent="0.2">
      <c r="A126" s="49">
        <v>123</v>
      </c>
      <c r="B126" s="50">
        <f>GD_CHUNG!B127</f>
        <v>10597</v>
      </c>
      <c r="C126" s="50" t="str">
        <f>GD_CHUNG!C127</f>
        <v>Nguyễn Thị Thu Sang</v>
      </c>
      <c r="D126" s="50" t="str">
        <f>GD_CHUNG!D127</f>
        <v>NV PVHK</v>
      </c>
      <c r="E126" s="259"/>
      <c r="F126" s="259"/>
      <c r="G126" s="261">
        <f>VLOOKUP(B126,RPT_TIEN_AN_TRUA!$B$5:$I$1000,8,FALSE)</f>
        <v>680000</v>
      </c>
      <c r="H126" s="32">
        <v>0</v>
      </c>
      <c r="I126" s="43">
        <f>VLOOKUP(B126,RPT_LNS_LUONG_CHE_DO!$B$5:$CJ$495,68,FALSE)*(DM_TI_LE!$C$25-100%)</f>
        <v>0</v>
      </c>
      <c r="J126" s="43">
        <f>VLOOKUP(B126,GD_CHUNG!$B$5:$L$991,10,FALSE)*DM_TI_LE!$F$21</f>
        <v>9000000</v>
      </c>
      <c r="K126" s="43">
        <f>VLOOKUP(B126,GD_CHUNG!$B$5:$L$991,11,FALSE)*DM_TI_LE!$F$22</f>
        <v>0</v>
      </c>
      <c r="L126" s="261">
        <f>VLOOKUP(B126,RPT_BAO_HIEM!$B$5:$O$600,14,FALSE)</f>
        <v>406875</v>
      </c>
      <c r="M126" s="43">
        <f t="shared" si="2"/>
        <v>1086875</v>
      </c>
    </row>
    <row r="127" spans="1:13" ht="14.25" x14ac:dyDescent="0.2">
      <c r="A127" s="49">
        <v>124</v>
      </c>
      <c r="B127" s="50">
        <f>GD_CHUNG!B128</f>
        <v>10598</v>
      </c>
      <c r="C127" s="50" t="str">
        <f>GD_CHUNG!C128</f>
        <v>Nguyễn Ngọc Quân</v>
      </c>
      <c r="D127" s="50" t="str">
        <f>GD_CHUNG!D128</f>
        <v>Phó đội trưởng</v>
      </c>
      <c r="E127" s="259"/>
      <c r="F127" s="259"/>
      <c r="G127" s="261">
        <f>VLOOKUP(B127,RPT_TIEN_AN_TRUA!$B$5:$I$1000,8,FALSE)</f>
        <v>680000</v>
      </c>
      <c r="H127" s="32">
        <v>0</v>
      </c>
      <c r="I127" s="43">
        <f>VLOOKUP(B127,RPT_LNS_LUONG_CHE_DO!$B$5:$CJ$495,68,FALSE)*(DM_TI_LE!$C$25-100%)</f>
        <v>0</v>
      </c>
      <c r="J127" s="43">
        <f>VLOOKUP(B127,GD_CHUNG!$B$5:$L$991,10,FALSE)*DM_TI_LE!$F$21</f>
        <v>9000000</v>
      </c>
      <c r="K127" s="43">
        <f>VLOOKUP(B127,GD_CHUNG!$B$5:$L$991,11,FALSE)*DM_TI_LE!$F$22</f>
        <v>0</v>
      </c>
      <c r="L127" s="261">
        <f>VLOOKUP(B127,RPT_BAO_HIEM!$B$5:$O$600,14,FALSE)</f>
        <v>516705</v>
      </c>
      <c r="M127" s="43">
        <f t="shared" si="2"/>
        <v>1196705</v>
      </c>
    </row>
    <row r="128" spans="1:13" ht="14.25" x14ac:dyDescent="0.2">
      <c r="A128" s="49">
        <v>125</v>
      </c>
      <c r="B128" s="50">
        <f>GD_CHUNG!B129</f>
        <v>10602</v>
      </c>
      <c r="C128" s="50" t="str">
        <f>GD_CHUNG!C129</f>
        <v>Nguyễn Thị Thu Trang</v>
      </c>
      <c r="D128" s="50" t="str">
        <f>GD_CHUNG!D129</f>
        <v>NV PVHK</v>
      </c>
      <c r="E128" s="259"/>
      <c r="F128" s="259"/>
      <c r="G128" s="261">
        <f>VLOOKUP(B128,RPT_TIEN_AN_TRUA!$B$5:$I$1000,8,FALSE)</f>
        <v>680000</v>
      </c>
      <c r="H128" s="32">
        <v>0</v>
      </c>
      <c r="I128" s="43">
        <f>VLOOKUP(B128,RPT_LNS_LUONG_CHE_DO!$B$5:$CJ$495,68,FALSE)*(DM_TI_LE!$C$25-100%)</f>
        <v>0</v>
      </c>
      <c r="J128" s="43">
        <f>VLOOKUP(B128,GD_CHUNG!$B$5:$L$991,10,FALSE)*DM_TI_LE!$F$21</f>
        <v>9000000</v>
      </c>
      <c r="K128" s="43">
        <f>VLOOKUP(B128,GD_CHUNG!$B$5:$L$991,11,FALSE)*DM_TI_LE!$F$22</f>
        <v>3600000</v>
      </c>
      <c r="L128" s="261">
        <f>VLOOKUP(B128,RPT_BAO_HIEM!$B$5:$O$600,14,FALSE)</f>
        <v>406875</v>
      </c>
      <c r="M128" s="43">
        <f t="shared" si="2"/>
        <v>1086875</v>
      </c>
    </row>
    <row r="129" spans="1:13" ht="14.25" x14ac:dyDescent="0.2">
      <c r="A129" s="49">
        <v>126</v>
      </c>
      <c r="B129" s="50">
        <f>GD_CHUNG!B130</f>
        <v>10603</v>
      </c>
      <c r="C129" s="50" t="str">
        <f>GD_CHUNG!C130</f>
        <v>Nguyễn Thị Vân Anh</v>
      </c>
      <c r="D129" s="50" t="str">
        <f>GD_CHUNG!D130</f>
        <v>NV PVHK</v>
      </c>
      <c r="E129" s="259"/>
      <c r="F129" s="259"/>
      <c r="G129" s="261">
        <f>VLOOKUP(B129,RPT_TIEN_AN_TRUA!$B$5:$I$1000,8,FALSE)</f>
        <v>680000</v>
      </c>
      <c r="H129" s="32">
        <v>0</v>
      </c>
      <c r="I129" s="43">
        <f>VLOOKUP(B129,RPT_LNS_LUONG_CHE_DO!$B$5:$CJ$495,68,FALSE)*(DM_TI_LE!$C$25-100%)</f>
        <v>0</v>
      </c>
      <c r="J129" s="43">
        <f>VLOOKUP(B129,GD_CHUNG!$B$5:$L$991,10,FALSE)*DM_TI_LE!$F$21</f>
        <v>9000000</v>
      </c>
      <c r="K129" s="43">
        <f>VLOOKUP(B129,GD_CHUNG!$B$5:$L$991,11,FALSE)*DM_TI_LE!$F$22</f>
        <v>3600000</v>
      </c>
      <c r="L129" s="261">
        <f>VLOOKUP(B129,RPT_BAO_HIEM!$B$5:$O$600,14,FALSE)</f>
        <v>406875</v>
      </c>
      <c r="M129" s="43">
        <f t="shared" si="2"/>
        <v>1086875</v>
      </c>
    </row>
    <row r="130" spans="1:13" ht="14.25" x14ac:dyDescent="0.2">
      <c r="A130" s="49">
        <v>127</v>
      </c>
      <c r="B130" s="50">
        <f>GD_CHUNG!B131</f>
        <v>10618</v>
      </c>
      <c r="C130" s="50" t="str">
        <f>GD_CHUNG!C131</f>
        <v>Nguyễn Thị Hằng</v>
      </c>
      <c r="D130" s="50" t="str">
        <f>GD_CHUNG!D131</f>
        <v>NV PVHK</v>
      </c>
      <c r="E130" s="259"/>
      <c r="F130" s="259"/>
      <c r="G130" s="261">
        <f>VLOOKUP(B130,RPT_TIEN_AN_TRUA!$B$5:$I$1000,8,FALSE)</f>
        <v>680000</v>
      </c>
      <c r="H130" s="32">
        <v>0</v>
      </c>
      <c r="I130" s="43">
        <f>VLOOKUP(B130,RPT_LNS_LUONG_CHE_DO!$B$5:$CJ$495,68,FALSE)*(DM_TI_LE!$C$25-100%)</f>
        <v>0</v>
      </c>
      <c r="J130" s="43">
        <f>VLOOKUP(B130,GD_CHUNG!$B$5:$L$991,10,FALSE)*DM_TI_LE!$F$21</f>
        <v>9000000</v>
      </c>
      <c r="K130" s="43">
        <f>VLOOKUP(B130,GD_CHUNG!$B$5:$L$991,11,FALSE)*DM_TI_LE!$F$22</f>
        <v>3600000</v>
      </c>
      <c r="L130" s="261">
        <f>VLOOKUP(B130,RPT_BAO_HIEM!$B$5:$O$600,14,FALSE)</f>
        <v>406875</v>
      </c>
      <c r="M130" s="43">
        <f t="shared" si="2"/>
        <v>1086875</v>
      </c>
    </row>
    <row r="131" spans="1:13" ht="14.25" x14ac:dyDescent="0.2">
      <c r="A131" s="49">
        <v>128</v>
      </c>
      <c r="B131" s="50">
        <f>GD_CHUNG!B132</f>
        <v>10619</v>
      </c>
      <c r="C131" s="50" t="str">
        <f>GD_CHUNG!C132</f>
        <v>Phạm Thị Thu Hương</v>
      </c>
      <c r="D131" s="50" t="str">
        <f>GD_CHUNG!D132</f>
        <v>NV PVHK</v>
      </c>
      <c r="E131" s="259"/>
      <c r="F131" s="259"/>
      <c r="G131" s="261">
        <f>VLOOKUP(B131,RPT_TIEN_AN_TRUA!$B$5:$I$1000,8,FALSE)</f>
        <v>680000</v>
      </c>
      <c r="H131" s="32">
        <v>0</v>
      </c>
      <c r="I131" s="43">
        <f>VLOOKUP(B131,RPT_LNS_LUONG_CHE_DO!$B$5:$CJ$495,68,FALSE)*(DM_TI_LE!$C$25-100%)</f>
        <v>0</v>
      </c>
      <c r="J131" s="43">
        <f>VLOOKUP(B131,GD_CHUNG!$B$5:$L$991,10,FALSE)*DM_TI_LE!$F$21</f>
        <v>9000000</v>
      </c>
      <c r="K131" s="43">
        <f>VLOOKUP(B131,GD_CHUNG!$B$5:$L$991,11,FALSE)*DM_TI_LE!$F$22</f>
        <v>0</v>
      </c>
      <c r="L131" s="261">
        <f>VLOOKUP(B131,RPT_BAO_HIEM!$B$5:$O$600,14,FALSE)</f>
        <v>406875</v>
      </c>
      <c r="M131" s="43">
        <f t="shared" si="2"/>
        <v>1086875</v>
      </c>
    </row>
    <row r="132" spans="1:13" ht="14.25" x14ac:dyDescent="0.2">
      <c r="A132" s="49">
        <v>129</v>
      </c>
      <c r="B132" s="50">
        <f>GD_CHUNG!B133</f>
        <v>10620</v>
      </c>
      <c r="C132" s="50" t="str">
        <f>GD_CHUNG!C133</f>
        <v>Trần Thị Thu</v>
      </c>
      <c r="D132" s="50" t="str">
        <f>GD_CHUNG!D133</f>
        <v>NV PVHK</v>
      </c>
      <c r="E132" s="259"/>
      <c r="F132" s="259"/>
      <c r="G132" s="261">
        <f>VLOOKUP(B132,RPT_TIEN_AN_TRUA!$B$5:$I$1000,8,FALSE)</f>
        <v>503703.70370370365</v>
      </c>
      <c r="H132" s="32">
        <v>0</v>
      </c>
      <c r="I132" s="43">
        <f>VLOOKUP(B132,RPT_LNS_LUONG_CHE_DO!$B$5:$CJ$495,68,FALSE)*(DM_TI_LE!$C$25-100%)</f>
        <v>0</v>
      </c>
      <c r="J132" s="43">
        <f>VLOOKUP(B132,GD_CHUNG!$B$5:$L$991,10,FALSE)*DM_TI_LE!$F$21</f>
        <v>9000000</v>
      </c>
      <c r="K132" s="43">
        <f>VLOOKUP(B132,GD_CHUNG!$B$5:$L$991,11,FALSE)*DM_TI_LE!$F$22</f>
        <v>3600000</v>
      </c>
      <c r="L132" s="261">
        <f>VLOOKUP(B132,RPT_BAO_HIEM!$B$5:$O$600,14,FALSE)</f>
        <v>406875</v>
      </c>
      <c r="M132" s="43">
        <f t="shared" si="2"/>
        <v>910578.70370370359</v>
      </c>
    </row>
    <row r="133" spans="1:13" ht="14.25" x14ac:dyDescent="0.2">
      <c r="A133" s="49">
        <v>130</v>
      </c>
      <c r="B133" s="50">
        <f>GD_CHUNG!B134</f>
        <v>10621</v>
      </c>
      <c r="C133" s="50" t="str">
        <f>GD_CHUNG!C134</f>
        <v>Hoàng Anh Trang</v>
      </c>
      <c r="D133" s="50" t="str">
        <f>GD_CHUNG!D134</f>
        <v>NV PVHK</v>
      </c>
      <c r="E133" s="259"/>
      <c r="F133" s="259"/>
      <c r="G133" s="261">
        <f>VLOOKUP(B133,RPT_TIEN_AN_TRUA!$B$5:$I$1000,8,FALSE)</f>
        <v>680000</v>
      </c>
      <c r="H133" s="32">
        <v>0</v>
      </c>
      <c r="I133" s="43">
        <f>VLOOKUP(B133,RPT_LNS_LUONG_CHE_DO!$B$5:$CJ$495,68,FALSE)*(DM_TI_LE!$C$25-100%)</f>
        <v>0</v>
      </c>
      <c r="J133" s="43">
        <f>VLOOKUP(B133,GD_CHUNG!$B$5:$L$991,10,FALSE)*DM_TI_LE!$F$21</f>
        <v>9000000</v>
      </c>
      <c r="K133" s="43">
        <f>VLOOKUP(B133,GD_CHUNG!$B$5:$L$991,11,FALSE)*DM_TI_LE!$F$22</f>
        <v>3600000</v>
      </c>
      <c r="L133" s="261">
        <f>VLOOKUP(B133,RPT_BAO_HIEM!$B$5:$O$600,14,FALSE)</f>
        <v>406875</v>
      </c>
      <c r="M133" s="43">
        <f t="shared" si="2"/>
        <v>1086875</v>
      </c>
    </row>
    <row r="134" spans="1:13" ht="14.25" x14ac:dyDescent="0.2">
      <c r="A134" s="49">
        <v>131</v>
      </c>
      <c r="B134" s="50">
        <f>GD_CHUNG!B135</f>
        <v>11111</v>
      </c>
      <c r="C134" s="50" t="str">
        <f>GD_CHUNG!C135</f>
        <v>Phạm Kim Hoàn</v>
      </c>
      <c r="D134" s="50" t="str">
        <f>GD_CHUNG!D135</f>
        <v>NV PVHK</v>
      </c>
      <c r="E134" s="259"/>
      <c r="F134" s="259"/>
      <c r="G134" s="261">
        <f>VLOOKUP(B134,RPT_TIEN_AN_TRUA!$B$5:$I$1000,8,FALSE)</f>
        <v>680000</v>
      </c>
      <c r="H134" s="32">
        <v>0</v>
      </c>
      <c r="I134" s="43">
        <f>VLOOKUP(B134,RPT_LNS_LUONG_CHE_DO!$B$5:$CJ$495,68,FALSE)*(DM_TI_LE!$C$25-100%)</f>
        <v>0</v>
      </c>
      <c r="J134" s="43">
        <f>VLOOKUP(B134,GD_CHUNG!$B$5:$L$991,10,FALSE)*DM_TI_LE!$F$21</f>
        <v>9000000</v>
      </c>
      <c r="K134" s="43">
        <f>VLOOKUP(B134,GD_CHUNG!$B$5:$L$991,11,FALSE)*DM_TI_LE!$F$22</f>
        <v>0</v>
      </c>
      <c r="L134" s="261">
        <f>VLOOKUP(B134,RPT_BAO_HIEM!$B$5:$O$600,14,FALSE)</f>
        <v>406875</v>
      </c>
      <c r="M134" s="43">
        <f t="shared" si="2"/>
        <v>1086875</v>
      </c>
    </row>
    <row r="135" spans="1:13" ht="14.25" x14ac:dyDescent="0.2">
      <c r="A135" s="49">
        <v>132</v>
      </c>
      <c r="B135" s="50">
        <f>GD_CHUNG!B136</f>
        <v>11116</v>
      </c>
      <c r="C135" s="50" t="str">
        <f>GD_CHUNG!C136</f>
        <v>Đỗ Thanh Bình</v>
      </c>
      <c r="D135" s="50" t="str">
        <f>GD_CHUNG!D136</f>
        <v>NV PVHK</v>
      </c>
      <c r="E135" s="259"/>
      <c r="F135" s="259"/>
      <c r="G135" s="261">
        <f>VLOOKUP(B135,RPT_TIEN_AN_TRUA!$B$5:$I$1000,8,FALSE)</f>
        <v>680000</v>
      </c>
      <c r="H135" s="32">
        <v>0</v>
      </c>
      <c r="I135" s="43">
        <f>VLOOKUP(B135,RPT_LNS_LUONG_CHE_DO!$B$5:$CJ$495,68,FALSE)*(DM_TI_LE!$C$25-100%)</f>
        <v>0</v>
      </c>
      <c r="J135" s="43">
        <f>VLOOKUP(B135,GD_CHUNG!$B$5:$L$991,10,FALSE)*DM_TI_LE!$F$21</f>
        <v>9000000</v>
      </c>
      <c r="K135" s="43">
        <f>VLOOKUP(B135,GD_CHUNG!$B$5:$L$991,11,FALSE)*DM_TI_LE!$F$22</f>
        <v>0</v>
      </c>
      <c r="L135" s="261">
        <f>VLOOKUP(B135,RPT_BAO_HIEM!$B$5:$O$600,14,FALSE)</f>
        <v>406875</v>
      </c>
      <c r="M135" s="43">
        <f t="shared" si="2"/>
        <v>1086875</v>
      </c>
    </row>
    <row r="136" spans="1:13" ht="14.25" x14ac:dyDescent="0.2">
      <c r="A136" s="49">
        <v>133</v>
      </c>
      <c r="B136" s="50">
        <f>GD_CHUNG!B137</f>
        <v>11119</v>
      </c>
      <c r="C136" s="50" t="str">
        <f>GD_CHUNG!C137</f>
        <v>Nguyễn Hương Quỳnh</v>
      </c>
      <c r="D136" s="50" t="str">
        <f>GD_CHUNG!D137</f>
        <v>NV PVHK</v>
      </c>
      <c r="E136" s="259"/>
      <c r="F136" s="259"/>
      <c r="G136" s="261">
        <f>VLOOKUP(B136,RPT_TIEN_AN_TRUA!$B$5:$I$1000,8,FALSE)</f>
        <v>680000</v>
      </c>
      <c r="H136" s="32">
        <v>0</v>
      </c>
      <c r="I136" s="43">
        <f>VLOOKUP(B136,RPT_LNS_LUONG_CHE_DO!$B$5:$CJ$495,68,FALSE)*(DM_TI_LE!$C$25-100%)</f>
        <v>0</v>
      </c>
      <c r="J136" s="43">
        <f>VLOOKUP(B136,GD_CHUNG!$B$5:$L$991,10,FALSE)*DM_TI_LE!$F$21</f>
        <v>9000000</v>
      </c>
      <c r="K136" s="43">
        <f>VLOOKUP(B136,GD_CHUNG!$B$5:$L$991,11,FALSE)*DM_TI_LE!$F$22</f>
        <v>0</v>
      </c>
      <c r="L136" s="261">
        <f>VLOOKUP(B136,RPT_BAO_HIEM!$B$5:$O$600,14,FALSE)</f>
        <v>406875</v>
      </c>
      <c r="M136" s="43">
        <f t="shared" si="2"/>
        <v>1086875</v>
      </c>
    </row>
    <row r="137" spans="1:13" ht="14.25" x14ac:dyDescent="0.2">
      <c r="A137" s="49">
        <v>134</v>
      </c>
      <c r="B137" s="50">
        <f>GD_CHUNG!B138</f>
        <v>11123</v>
      </c>
      <c r="C137" s="50" t="str">
        <f>GD_CHUNG!C138</f>
        <v>Bùi Thị Bảo Ngọc</v>
      </c>
      <c r="D137" s="50" t="str">
        <f>GD_CHUNG!D138</f>
        <v>NV PVHK</v>
      </c>
      <c r="E137" s="259"/>
      <c r="F137" s="259"/>
      <c r="G137" s="261">
        <f>VLOOKUP(B137,RPT_TIEN_AN_TRUA!$B$5:$I$1000,8,FALSE)</f>
        <v>680000</v>
      </c>
      <c r="H137" s="32">
        <v>0</v>
      </c>
      <c r="I137" s="43">
        <f>VLOOKUP(B137,RPT_LNS_LUONG_CHE_DO!$B$5:$CJ$495,68,FALSE)*(DM_TI_LE!$C$25-100%)</f>
        <v>0</v>
      </c>
      <c r="J137" s="43">
        <f>VLOOKUP(B137,GD_CHUNG!$B$5:$L$991,10,FALSE)*DM_TI_LE!$F$21</f>
        <v>9000000</v>
      </c>
      <c r="K137" s="43">
        <f>VLOOKUP(B137,GD_CHUNG!$B$5:$L$991,11,FALSE)*DM_TI_LE!$F$22</f>
        <v>0</v>
      </c>
      <c r="L137" s="261">
        <f>VLOOKUP(B137,RPT_BAO_HIEM!$B$5:$O$600,14,FALSE)</f>
        <v>406875</v>
      </c>
      <c r="M137" s="43">
        <f t="shared" si="2"/>
        <v>1086875</v>
      </c>
    </row>
    <row r="138" spans="1:13" ht="14.25" x14ac:dyDescent="0.2">
      <c r="A138" s="49">
        <v>135</v>
      </c>
      <c r="B138" s="50">
        <f>GD_CHUNG!B139</f>
        <v>11764</v>
      </c>
      <c r="C138" s="50" t="str">
        <f>GD_CHUNG!C139</f>
        <v>Nguyễn Thu Huyền</v>
      </c>
      <c r="D138" s="50" t="str">
        <f>GD_CHUNG!D139</f>
        <v>NV PVHK</v>
      </c>
      <c r="E138" s="259"/>
      <c r="F138" s="259"/>
      <c r="G138" s="261">
        <f>VLOOKUP(B138,RPT_TIEN_AN_TRUA!$B$5:$I$1000,8,FALSE)</f>
        <v>0</v>
      </c>
      <c r="H138" s="32">
        <v>0</v>
      </c>
      <c r="I138" s="43">
        <f>VLOOKUP(B138,RPT_LNS_LUONG_CHE_DO!$B$5:$CJ$495,68,FALSE)*(DM_TI_LE!$C$25-100%)</f>
        <v>0</v>
      </c>
      <c r="J138" s="43">
        <f>VLOOKUP(B138,GD_CHUNG!$B$5:$L$991,10,FALSE)*DM_TI_LE!$F$21</f>
        <v>9000000</v>
      </c>
      <c r="K138" s="43">
        <f>VLOOKUP(B138,GD_CHUNG!$B$5:$L$991,11,FALSE)*DM_TI_LE!$F$22</f>
        <v>0</v>
      </c>
      <c r="L138" s="261">
        <f>VLOOKUP(B138,RPT_BAO_HIEM!$B$5:$O$600,14,FALSE)</f>
        <v>0</v>
      </c>
      <c r="M138" s="43">
        <f t="shared" si="2"/>
        <v>0</v>
      </c>
    </row>
    <row r="139" spans="1:13" ht="14.25" x14ac:dyDescent="0.2">
      <c r="A139" s="49">
        <v>136</v>
      </c>
      <c r="B139" s="50">
        <f>GD_CHUNG!B140</f>
        <v>12281</v>
      </c>
      <c r="C139" s="50" t="str">
        <f>GD_CHUNG!C140</f>
        <v>Nguyễn Minh Phương</v>
      </c>
      <c r="D139" s="50" t="str">
        <f>GD_CHUNG!D140</f>
        <v>NV PVHK</v>
      </c>
      <c r="E139" s="259"/>
      <c r="F139" s="259"/>
      <c r="G139" s="261">
        <f>VLOOKUP(B139,RPT_TIEN_AN_TRUA!$B$5:$I$1000,8,FALSE)</f>
        <v>0</v>
      </c>
      <c r="H139" s="32">
        <v>0</v>
      </c>
      <c r="I139" s="43">
        <f>VLOOKUP(B139,RPT_LNS_LUONG_CHE_DO!$B$5:$CJ$495,68,FALSE)*(DM_TI_LE!$C$25-100%)</f>
        <v>0</v>
      </c>
      <c r="J139" s="43">
        <f>VLOOKUP(B139,GD_CHUNG!$B$5:$L$991,10,FALSE)*DM_TI_LE!$F$21</f>
        <v>9000000</v>
      </c>
      <c r="K139" s="43">
        <f>VLOOKUP(B139,GD_CHUNG!$B$5:$L$991,11,FALSE)*DM_TI_LE!$F$22</f>
        <v>3600000</v>
      </c>
      <c r="L139" s="261">
        <f>VLOOKUP(B139,RPT_BAO_HIEM!$B$5:$O$600,14,FALSE)</f>
        <v>0</v>
      </c>
      <c r="M139" s="43">
        <f t="shared" si="2"/>
        <v>0</v>
      </c>
    </row>
    <row r="140" spans="1:13" ht="14.25" x14ac:dyDescent="0.2">
      <c r="A140" s="49">
        <v>137</v>
      </c>
      <c r="B140" s="50">
        <f>GD_CHUNG!B141</f>
        <v>13097</v>
      </c>
      <c r="C140" s="50" t="str">
        <f>GD_CHUNG!C141</f>
        <v>Nguyễn Thu Quỳnh</v>
      </c>
      <c r="D140" s="50" t="str">
        <f>GD_CHUNG!D141</f>
        <v>NV PVHK</v>
      </c>
      <c r="E140" s="259"/>
      <c r="F140" s="259"/>
      <c r="G140" s="261">
        <f>VLOOKUP(B140,RPT_TIEN_AN_TRUA!$B$5:$I$1000,8,FALSE)</f>
        <v>680000</v>
      </c>
      <c r="H140" s="32">
        <v>0</v>
      </c>
      <c r="I140" s="43">
        <f>VLOOKUP(B140,RPT_LNS_LUONG_CHE_DO!$B$5:$CJ$495,68,FALSE)*(DM_TI_LE!$C$25-100%)</f>
        <v>0</v>
      </c>
      <c r="J140" s="43">
        <f>VLOOKUP(B140,GD_CHUNG!$B$5:$L$991,10,FALSE)*DM_TI_LE!$F$21</f>
        <v>9000000</v>
      </c>
      <c r="K140" s="43">
        <f>VLOOKUP(B140,GD_CHUNG!$B$5:$L$991,11,FALSE)*DM_TI_LE!$F$22</f>
        <v>0</v>
      </c>
      <c r="L140" s="261">
        <f>VLOOKUP(B140,RPT_BAO_HIEM!$B$5:$O$600,14,FALSE)</f>
        <v>406875</v>
      </c>
      <c r="M140" s="43">
        <f t="shared" si="2"/>
        <v>1086875</v>
      </c>
    </row>
    <row r="141" spans="1:13" ht="14.25" x14ac:dyDescent="0.2">
      <c r="A141" s="49">
        <v>138</v>
      </c>
      <c r="B141" s="50">
        <f>GD_CHUNG!B142</f>
        <v>13101</v>
      </c>
      <c r="C141" s="50" t="str">
        <f>GD_CHUNG!C142</f>
        <v>Trần Thị Huệ</v>
      </c>
      <c r="D141" s="50" t="str">
        <f>GD_CHUNG!D142</f>
        <v>NV PVHK</v>
      </c>
      <c r="E141" s="259"/>
      <c r="F141" s="259"/>
      <c r="G141" s="261">
        <f>VLOOKUP(B141,RPT_TIEN_AN_TRUA!$B$5:$I$1000,8,FALSE)</f>
        <v>680000</v>
      </c>
      <c r="H141" s="32">
        <v>0</v>
      </c>
      <c r="I141" s="43">
        <f>VLOOKUP(B141,RPT_LNS_LUONG_CHE_DO!$B$5:$CJ$495,68,FALSE)*(DM_TI_LE!$C$25-100%)</f>
        <v>0</v>
      </c>
      <c r="J141" s="43">
        <f>VLOOKUP(B141,GD_CHUNG!$B$5:$L$991,10,FALSE)*DM_TI_LE!$F$21</f>
        <v>9000000</v>
      </c>
      <c r="K141" s="43">
        <f>VLOOKUP(B141,GD_CHUNG!$B$5:$L$991,11,FALSE)*DM_TI_LE!$F$22</f>
        <v>0</v>
      </c>
      <c r="L141" s="261">
        <f>VLOOKUP(B141,RPT_BAO_HIEM!$B$5:$O$600,14,FALSE)</f>
        <v>406875</v>
      </c>
      <c r="M141" s="43">
        <f t="shared" si="2"/>
        <v>1086875</v>
      </c>
    </row>
    <row r="142" spans="1:13" ht="14.25" x14ac:dyDescent="0.2">
      <c r="A142" s="49">
        <v>139</v>
      </c>
      <c r="B142" s="50">
        <f>GD_CHUNG!B143</f>
        <v>13532</v>
      </c>
      <c r="C142" s="50" t="str">
        <f>GD_CHUNG!C143</f>
        <v>Nguyễn Tuấn Cường</v>
      </c>
      <c r="D142" s="50" t="str">
        <f>GD_CHUNG!D143</f>
        <v>NV PVHK</v>
      </c>
      <c r="E142" s="259"/>
      <c r="F142" s="259"/>
      <c r="G142" s="261">
        <f>VLOOKUP(B142,RPT_TIEN_AN_TRUA!$B$5:$I$1000,8,FALSE)</f>
        <v>680000</v>
      </c>
      <c r="H142" s="32">
        <v>0</v>
      </c>
      <c r="I142" s="43">
        <f>VLOOKUP(B142,RPT_LNS_LUONG_CHE_DO!$B$5:$CJ$495,68,FALSE)*(DM_TI_LE!$C$25-100%)</f>
        <v>0</v>
      </c>
      <c r="J142" s="43">
        <f>VLOOKUP(B142,GD_CHUNG!$B$5:$L$991,10,FALSE)*DM_TI_LE!$F$21</f>
        <v>9000000</v>
      </c>
      <c r="K142" s="43">
        <f>VLOOKUP(B142,GD_CHUNG!$B$5:$L$991,11,FALSE)*DM_TI_LE!$F$22</f>
        <v>0</v>
      </c>
      <c r="L142" s="261">
        <f>VLOOKUP(B142,RPT_BAO_HIEM!$B$5:$O$600,14,FALSE)</f>
        <v>406875</v>
      </c>
      <c r="M142" s="43">
        <f t="shared" si="2"/>
        <v>1086875</v>
      </c>
    </row>
    <row r="143" spans="1:13" ht="14.25" x14ac:dyDescent="0.2">
      <c r="A143" s="49">
        <v>140</v>
      </c>
      <c r="B143" s="50">
        <f>GD_CHUNG!B144</f>
        <v>11357</v>
      </c>
      <c r="C143" s="50" t="str">
        <f>GD_CHUNG!C144</f>
        <v>Nguyễn Việt Dũng</v>
      </c>
      <c r="D143" s="50" t="str">
        <f>GD_CHUNG!D144</f>
        <v>NV PVHK</v>
      </c>
      <c r="E143" s="259"/>
      <c r="F143" s="259"/>
      <c r="G143" s="261">
        <f>VLOOKUP(B143,RPT_TIEN_AN_TRUA!$B$5:$I$1000,8,FALSE)</f>
        <v>604444.44444444438</v>
      </c>
      <c r="H143" s="32">
        <v>0</v>
      </c>
      <c r="I143" s="43">
        <f>VLOOKUP(B143,RPT_LNS_LUONG_CHE_DO!$B$5:$CJ$495,68,FALSE)*(DM_TI_LE!$C$25-100%)</f>
        <v>0</v>
      </c>
      <c r="J143" s="43">
        <f>VLOOKUP(B143,GD_CHUNG!$B$5:$L$991,10,FALSE)*DM_TI_LE!$F$21</f>
        <v>9000000</v>
      </c>
      <c r="K143" s="43">
        <f>VLOOKUP(B143,GD_CHUNG!$B$5:$L$991,11,FALSE)*DM_TI_LE!$F$22</f>
        <v>0</v>
      </c>
      <c r="L143" s="261">
        <f>VLOOKUP(B143,RPT_BAO_HIEM!$B$5:$O$600,14,FALSE)</f>
        <v>406875</v>
      </c>
      <c r="M143" s="43">
        <f t="shared" si="2"/>
        <v>1011319.4444444444</v>
      </c>
    </row>
    <row r="144" spans="1:13" ht="14.25" x14ac:dyDescent="0.2">
      <c r="A144" s="49">
        <v>141</v>
      </c>
      <c r="B144" s="50">
        <f>GD_CHUNG!B145</f>
        <v>201501</v>
      </c>
      <c r="C144" s="50" t="str">
        <f>GD_CHUNG!C145</f>
        <v>Nguyễn Mỹ Hạnh</v>
      </c>
      <c r="D144" s="50" t="str">
        <f>GD_CHUNG!D145</f>
        <v>NV PVHK</v>
      </c>
      <c r="E144" s="259"/>
      <c r="F144" s="259"/>
      <c r="G144" s="261">
        <f>VLOOKUP(B144,RPT_TIEN_AN_TRUA!$B$5:$I$1000,8,FALSE)</f>
        <v>680000</v>
      </c>
      <c r="H144" s="32">
        <v>0</v>
      </c>
      <c r="I144" s="43">
        <f>VLOOKUP(B144,RPT_LNS_LUONG_CHE_DO!$B$5:$CJ$495,68,FALSE)*(DM_TI_LE!$C$25-100%)</f>
        <v>0</v>
      </c>
      <c r="J144" s="43">
        <f>VLOOKUP(B144,GD_CHUNG!$B$5:$L$991,10,FALSE)*DM_TI_LE!$F$21</f>
        <v>9000000</v>
      </c>
      <c r="K144" s="43">
        <f>VLOOKUP(B144,GD_CHUNG!$B$5:$L$991,11,FALSE)*DM_TI_LE!$F$22</f>
        <v>0</v>
      </c>
      <c r="L144" s="261">
        <f>VLOOKUP(B144,RPT_BAO_HIEM!$B$5:$O$600,14,FALSE)</f>
        <v>406875</v>
      </c>
      <c r="M144" s="43">
        <f t="shared" si="2"/>
        <v>1086875</v>
      </c>
    </row>
    <row r="145" spans="1:13" ht="14.25" x14ac:dyDescent="0.2">
      <c r="A145" s="49">
        <v>142</v>
      </c>
      <c r="B145" s="50">
        <f>GD_CHUNG!B146</f>
        <v>10632</v>
      </c>
      <c r="C145" s="50" t="str">
        <f>GD_CHUNG!C146</f>
        <v>Trần Thanh Hiếu</v>
      </c>
      <c r="D145" s="50" t="str">
        <f>GD_CHUNG!D146</f>
        <v>Đội phó</v>
      </c>
      <c r="E145" s="259"/>
      <c r="F145" s="259"/>
      <c r="G145" s="261">
        <f>VLOOKUP(B145,RPT_TIEN_AN_TRUA!$B$5:$I$1000,8,FALSE)</f>
        <v>680000</v>
      </c>
      <c r="H145" s="32">
        <v>0</v>
      </c>
      <c r="I145" s="43">
        <f>VLOOKUP(B145,RPT_LNS_LUONG_CHE_DO!$B$5:$CJ$495,68,FALSE)*(DM_TI_LE!$C$25-100%)</f>
        <v>0</v>
      </c>
      <c r="J145" s="43">
        <f>VLOOKUP(B145,GD_CHUNG!$B$5:$L$991,10,FALSE)*DM_TI_LE!$F$21</f>
        <v>9000000</v>
      </c>
      <c r="K145" s="43">
        <f>VLOOKUP(B145,GD_CHUNG!$B$5:$L$991,11,FALSE)*DM_TI_LE!$F$22</f>
        <v>10800000</v>
      </c>
      <c r="L145" s="261">
        <f>VLOOKUP(B145,RPT_BAO_HIEM!$B$5:$O$600,14,FALSE)</f>
        <v>537075</v>
      </c>
      <c r="M145" s="43">
        <f t="shared" si="2"/>
        <v>1217075</v>
      </c>
    </row>
    <row r="146" spans="1:13" ht="14.25" x14ac:dyDescent="0.2">
      <c r="A146" s="49">
        <v>143</v>
      </c>
      <c r="B146" s="50">
        <f>GD_CHUNG!B147</f>
        <v>12557</v>
      </c>
      <c r="C146" s="50" t="str">
        <f>GD_CHUNG!C147</f>
        <v>Nguyễn Thị Lan</v>
      </c>
      <c r="D146" s="50" t="str">
        <f>GD_CHUNG!D147</f>
        <v>Nhân viên phục vụ hành khách hàng hóa</v>
      </c>
      <c r="E146" s="259"/>
      <c r="F146" s="259"/>
      <c r="G146" s="261">
        <f>VLOOKUP(B146,RPT_TIEN_AN_TRUA!$B$5:$I$1000,8,FALSE)</f>
        <v>680000</v>
      </c>
      <c r="H146" s="32">
        <v>0</v>
      </c>
      <c r="I146" s="43">
        <f>VLOOKUP(B146,RPT_LNS_LUONG_CHE_DO!$B$5:$CJ$495,68,FALSE)*(DM_TI_LE!$C$25-100%)</f>
        <v>0</v>
      </c>
      <c r="J146" s="43">
        <f>VLOOKUP(B146,GD_CHUNG!$B$5:$L$991,10,FALSE)*DM_TI_LE!$F$21</f>
        <v>9000000</v>
      </c>
      <c r="K146" s="43">
        <f>VLOOKUP(B146,GD_CHUNG!$B$5:$L$991,11,FALSE)*DM_TI_LE!$F$22</f>
        <v>0</v>
      </c>
      <c r="L146" s="261">
        <f>VLOOKUP(B146,RPT_BAO_HIEM!$B$5:$O$600,14,FALSE)</f>
        <v>406875</v>
      </c>
      <c r="M146" s="43">
        <f t="shared" si="2"/>
        <v>1086875</v>
      </c>
    </row>
    <row r="147" spans="1:13" ht="14.25" x14ac:dyDescent="0.2">
      <c r="A147" s="49">
        <v>144</v>
      </c>
      <c r="B147" s="50">
        <f>GD_CHUNG!B148</f>
        <v>12559</v>
      </c>
      <c r="C147" s="50" t="str">
        <f>GD_CHUNG!C148</f>
        <v>Phạm Thị Mai Giang</v>
      </c>
      <c r="D147" s="50" t="str">
        <f>GD_CHUNG!D148</f>
        <v>Nhân viên phục vụ hành khách hàng hóa</v>
      </c>
      <c r="E147" s="259"/>
      <c r="F147" s="259"/>
      <c r="G147" s="261">
        <f>VLOOKUP(B147,RPT_TIEN_AN_TRUA!$B$5:$I$1000,8,FALSE)</f>
        <v>251851.85185185182</v>
      </c>
      <c r="H147" s="32">
        <v>0</v>
      </c>
      <c r="I147" s="43">
        <f>VLOOKUP(B147,RPT_LNS_LUONG_CHE_DO!$B$5:$CJ$495,68,FALSE)*(DM_TI_LE!$C$25-100%)</f>
        <v>0</v>
      </c>
      <c r="J147" s="43">
        <f>VLOOKUP(B147,GD_CHUNG!$B$5:$L$991,10,FALSE)*DM_TI_LE!$F$21</f>
        <v>9000000</v>
      </c>
      <c r="K147" s="43">
        <f>VLOOKUP(B147,GD_CHUNG!$B$5:$L$991,11,FALSE)*DM_TI_LE!$F$22</f>
        <v>0</v>
      </c>
      <c r="L147" s="261">
        <f>VLOOKUP(B147,RPT_BAO_HIEM!$B$5:$O$600,14,FALSE)</f>
        <v>406875</v>
      </c>
      <c r="M147" s="43">
        <f t="shared" si="2"/>
        <v>658726.8518518518</v>
      </c>
    </row>
    <row r="148" spans="1:13" ht="14.25" x14ac:dyDescent="0.2">
      <c r="A148" s="49">
        <v>145</v>
      </c>
      <c r="B148" s="50">
        <f>GD_CHUNG!B149</f>
        <v>12562</v>
      </c>
      <c r="C148" s="50" t="str">
        <f>GD_CHUNG!C149</f>
        <v>Đỗ Thị Thu Trang</v>
      </c>
      <c r="D148" s="50" t="str">
        <f>GD_CHUNG!D149</f>
        <v>Nhân viên phục vụ hành khách hàng hóa</v>
      </c>
      <c r="E148" s="259"/>
      <c r="F148" s="259"/>
      <c r="G148" s="261">
        <f>VLOOKUP(B148,RPT_TIEN_AN_TRUA!$B$5:$I$1000,8,FALSE)</f>
        <v>680000</v>
      </c>
      <c r="H148" s="32">
        <v>0</v>
      </c>
      <c r="I148" s="43">
        <f>VLOOKUP(B148,RPT_LNS_LUONG_CHE_DO!$B$5:$CJ$495,68,FALSE)*(DM_TI_LE!$C$25-100%)</f>
        <v>0</v>
      </c>
      <c r="J148" s="43">
        <f>VLOOKUP(B148,GD_CHUNG!$B$5:$L$991,10,FALSE)*DM_TI_LE!$F$21</f>
        <v>9000000</v>
      </c>
      <c r="K148" s="43">
        <f>VLOOKUP(B148,GD_CHUNG!$B$5:$L$991,11,FALSE)*DM_TI_LE!$F$22</f>
        <v>0</v>
      </c>
      <c r="L148" s="261">
        <f>VLOOKUP(B148,RPT_BAO_HIEM!$B$5:$O$600,14,FALSE)</f>
        <v>406875</v>
      </c>
      <c r="M148" s="43">
        <f t="shared" si="2"/>
        <v>1086875</v>
      </c>
    </row>
    <row r="149" spans="1:13" ht="14.25" x14ac:dyDescent="0.2">
      <c r="A149" s="49">
        <v>146</v>
      </c>
      <c r="B149" s="50">
        <f>GD_CHUNG!B150</f>
        <v>12563</v>
      </c>
      <c r="C149" s="50" t="str">
        <f>GD_CHUNG!C150</f>
        <v>Trịnh Khánh Linh</v>
      </c>
      <c r="D149" s="50" t="str">
        <f>GD_CHUNG!D150</f>
        <v>Nhân viên phục vụ hành khách hàng hóa</v>
      </c>
      <c r="E149" s="259"/>
      <c r="F149" s="259"/>
      <c r="G149" s="261">
        <f>VLOOKUP(B149,RPT_TIEN_AN_TRUA!$B$5:$I$1000,8,FALSE)</f>
        <v>680000</v>
      </c>
      <c r="H149" s="32">
        <v>0</v>
      </c>
      <c r="I149" s="43">
        <f>VLOOKUP(B149,RPT_LNS_LUONG_CHE_DO!$B$5:$CJ$495,68,FALSE)*(DM_TI_LE!$C$25-100%)</f>
        <v>0</v>
      </c>
      <c r="J149" s="43">
        <f>VLOOKUP(B149,GD_CHUNG!$B$5:$L$991,10,FALSE)*DM_TI_LE!$F$21</f>
        <v>9000000</v>
      </c>
      <c r="K149" s="43">
        <f>VLOOKUP(B149,GD_CHUNG!$B$5:$L$991,11,FALSE)*DM_TI_LE!$F$22</f>
        <v>0</v>
      </c>
      <c r="L149" s="261">
        <f>VLOOKUP(B149,RPT_BAO_HIEM!$B$5:$O$600,14,FALSE)</f>
        <v>406875</v>
      </c>
      <c r="M149" s="43">
        <f t="shared" si="2"/>
        <v>1086875</v>
      </c>
    </row>
    <row r="150" spans="1:13" ht="14.25" x14ac:dyDescent="0.2">
      <c r="A150" s="49">
        <v>147</v>
      </c>
      <c r="B150" s="50">
        <f>GD_CHUNG!B151</f>
        <v>12567</v>
      </c>
      <c r="C150" s="50" t="str">
        <f>GD_CHUNG!C151</f>
        <v>Nguyễn Thị Hải Yến</v>
      </c>
      <c r="D150" s="50" t="str">
        <f>GD_CHUNG!D151</f>
        <v>Nhân viên phục vụ hành khách hàng hóa</v>
      </c>
      <c r="E150" s="259"/>
      <c r="F150" s="259"/>
      <c r="G150" s="261">
        <f>VLOOKUP(B150,RPT_TIEN_AN_TRUA!$B$5:$I$1000,8,FALSE)</f>
        <v>680000</v>
      </c>
      <c r="H150" s="32">
        <v>0</v>
      </c>
      <c r="I150" s="43">
        <f>VLOOKUP(B150,RPT_LNS_LUONG_CHE_DO!$B$5:$CJ$495,68,FALSE)*(DM_TI_LE!$C$25-100%)</f>
        <v>0</v>
      </c>
      <c r="J150" s="43">
        <f>VLOOKUP(B150,GD_CHUNG!$B$5:$L$991,10,FALSE)*DM_TI_LE!$F$21</f>
        <v>9000000</v>
      </c>
      <c r="K150" s="43">
        <f>VLOOKUP(B150,GD_CHUNG!$B$5:$L$991,11,FALSE)*DM_TI_LE!$F$22</f>
        <v>0</v>
      </c>
      <c r="L150" s="261">
        <f>VLOOKUP(B150,RPT_BAO_HIEM!$B$5:$O$600,14,FALSE)</f>
        <v>406875</v>
      </c>
      <c r="M150" s="43">
        <f t="shared" si="2"/>
        <v>1086875</v>
      </c>
    </row>
    <row r="151" spans="1:13" ht="14.25" x14ac:dyDescent="0.2">
      <c r="A151" s="49">
        <v>148</v>
      </c>
      <c r="B151" s="50">
        <f>GD_CHUNG!B152</f>
        <v>13361</v>
      </c>
      <c r="C151" s="50" t="str">
        <f>GD_CHUNG!C152</f>
        <v>Mai Thế Anh</v>
      </c>
      <c r="D151" s="50" t="str">
        <f>GD_CHUNG!D152</f>
        <v>Nhân viên phục vụ hành khách hàng hóa</v>
      </c>
      <c r="E151" s="259"/>
      <c r="F151" s="259"/>
      <c r="G151" s="261">
        <f>VLOOKUP(B151,RPT_TIEN_AN_TRUA!$B$5:$I$1000,8,FALSE)</f>
        <v>680000</v>
      </c>
      <c r="H151" s="32">
        <v>0</v>
      </c>
      <c r="I151" s="43">
        <f>VLOOKUP(B151,RPT_LNS_LUONG_CHE_DO!$B$5:$CJ$495,68,FALSE)*(DM_TI_LE!$C$25-100%)</f>
        <v>0</v>
      </c>
      <c r="J151" s="43">
        <f>VLOOKUP(B151,GD_CHUNG!$B$5:$L$991,10,FALSE)*DM_TI_LE!$F$21</f>
        <v>9000000</v>
      </c>
      <c r="K151" s="43">
        <f>VLOOKUP(B151,GD_CHUNG!$B$5:$L$991,11,FALSE)*DM_TI_LE!$F$22</f>
        <v>0</v>
      </c>
      <c r="L151" s="261">
        <f>VLOOKUP(B151,RPT_BAO_HIEM!$B$5:$O$600,14,FALSE)</f>
        <v>406875</v>
      </c>
      <c r="M151" s="43">
        <f t="shared" si="2"/>
        <v>1086875</v>
      </c>
    </row>
    <row r="152" spans="1:13" ht="14.25" x14ac:dyDescent="0.2">
      <c r="A152" s="49">
        <v>149</v>
      </c>
      <c r="B152" s="50">
        <f>GD_CHUNG!B153</f>
        <v>13373</v>
      </c>
      <c r="C152" s="50" t="str">
        <f>GD_CHUNG!C153</f>
        <v>Trần Thị Sơn</v>
      </c>
      <c r="D152" s="50" t="str">
        <f>GD_CHUNG!D153</f>
        <v>Nhân viên phục vụ hành khách hàng hóa</v>
      </c>
      <c r="E152" s="259"/>
      <c r="F152" s="259"/>
      <c r="G152" s="261">
        <f>VLOOKUP(B152,RPT_TIEN_AN_TRUA!$B$5:$I$1000,8,FALSE)</f>
        <v>680000</v>
      </c>
      <c r="H152" s="32">
        <v>0</v>
      </c>
      <c r="I152" s="43">
        <f>VLOOKUP(B152,RPT_LNS_LUONG_CHE_DO!$B$5:$CJ$495,68,FALSE)*(DM_TI_LE!$C$25-100%)</f>
        <v>0</v>
      </c>
      <c r="J152" s="43">
        <f>VLOOKUP(B152,GD_CHUNG!$B$5:$L$991,10,FALSE)*DM_TI_LE!$F$21</f>
        <v>9000000</v>
      </c>
      <c r="K152" s="43">
        <f>VLOOKUP(B152,GD_CHUNG!$B$5:$L$991,11,FALSE)*DM_TI_LE!$F$22</f>
        <v>0</v>
      </c>
      <c r="L152" s="261">
        <f>VLOOKUP(B152,RPT_BAO_HIEM!$B$5:$O$600,14,FALSE)</f>
        <v>406875</v>
      </c>
      <c r="M152" s="43">
        <f t="shared" si="2"/>
        <v>1086875</v>
      </c>
    </row>
    <row r="153" spans="1:13" ht="14.25" x14ac:dyDescent="0.2">
      <c r="A153" s="49">
        <v>150</v>
      </c>
      <c r="B153" s="50">
        <f>GD_CHUNG!B154</f>
        <v>13380</v>
      </c>
      <c r="C153" s="50" t="str">
        <f>GD_CHUNG!C154</f>
        <v>Nguyễn Thị Yến Hương</v>
      </c>
      <c r="D153" s="50" t="str">
        <f>GD_CHUNG!D154</f>
        <v>Nhân viên phục vụ hành khách hàng hóa</v>
      </c>
      <c r="E153" s="259"/>
      <c r="F153" s="259"/>
      <c r="G153" s="261">
        <f>VLOOKUP(B153,RPT_TIEN_AN_TRUA!$B$5:$I$1000,8,FALSE)</f>
        <v>680000</v>
      </c>
      <c r="H153" s="32">
        <v>0</v>
      </c>
      <c r="I153" s="43">
        <f>VLOOKUP(B153,RPT_LNS_LUONG_CHE_DO!$B$5:$CJ$495,68,FALSE)*(DM_TI_LE!$C$25-100%)</f>
        <v>0</v>
      </c>
      <c r="J153" s="43">
        <f>VLOOKUP(B153,GD_CHUNG!$B$5:$L$991,10,FALSE)*DM_TI_LE!$F$21</f>
        <v>9000000</v>
      </c>
      <c r="K153" s="43">
        <f>VLOOKUP(B153,GD_CHUNG!$B$5:$L$991,11,FALSE)*DM_TI_LE!$F$22</f>
        <v>0</v>
      </c>
      <c r="L153" s="261">
        <f>VLOOKUP(B153,RPT_BAO_HIEM!$B$5:$O$600,14,FALSE)</f>
        <v>406875</v>
      </c>
      <c r="M153" s="43">
        <f t="shared" si="2"/>
        <v>1086875</v>
      </c>
    </row>
    <row r="154" spans="1:13" ht="14.25" x14ac:dyDescent="0.2">
      <c r="A154" s="49">
        <v>151</v>
      </c>
      <c r="B154" s="50">
        <f>GD_CHUNG!B155</f>
        <v>13405</v>
      </c>
      <c r="C154" s="50" t="str">
        <f>GD_CHUNG!C155</f>
        <v>Nguyễn Thị Thúy Hằng</v>
      </c>
      <c r="D154" s="50" t="str">
        <f>GD_CHUNG!D155</f>
        <v>Nhân viên phục vụ hành khách hàng hóa</v>
      </c>
      <c r="E154" s="259"/>
      <c r="F154" s="259"/>
      <c r="G154" s="261">
        <f>VLOOKUP(B154,RPT_TIEN_AN_TRUA!$B$5:$I$1000,8,FALSE)</f>
        <v>680000</v>
      </c>
      <c r="H154" s="32">
        <v>0</v>
      </c>
      <c r="I154" s="43">
        <f>VLOOKUP(B154,RPT_LNS_LUONG_CHE_DO!$B$5:$CJ$495,68,FALSE)*(DM_TI_LE!$C$25-100%)</f>
        <v>0</v>
      </c>
      <c r="J154" s="43">
        <f>VLOOKUP(B154,GD_CHUNG!$B$5:$L$991,10,FALSE)*DM_TI_LE!$F$21</f>
        <v>9000000</v>
      </c>
      <c r="K154" s="43">
        <f>VLOOKUP(B154,GD_CHUNG!$B$5:$L$991,11,FALSE)*DM_TI_LE!$F$22</f>
        <v>0</v>
      </c>
      <c r="L154" s="261">
        <f>VLOOKUP(B154,RPT_BAO_HIEM!$B$5:$O$600,14,FALSE)</f>
        <v>406875</v>
      </c>
      <c r="M154" s="43">
        <f t="shared" si="2"/>
        <v>1086875</v>
      </c>
    </row>
    <row r="155" spans="1:13" ht="14.25" x14ac:dyDescent="0.2">
      <c r="A155" s="49">
        <v>152</v>
      </c>
      <c r="B155" s="50">
        <f>GD_CHUNG!B156</f>
        <v>13670</v>
      </c>
      <c r="C155" s="50" t="str">
        <f>GD_CHUNG!C156</f>
        <v>Nguyễn Thảo Ly</v>
      </c>
      <c r="D155" s="50" t="str">
        <f>GD_CHUNG!D156</f>
        <v>Nhân viên phục vụ hành khách hàng hóa</v>
      </c>
      <c r="E155" s="259"/>
      <c r="F155" s="259"/>
      <c r="G155" s="261">
        <f>VLOOKUP(B155,RPT_TIEN_AN_TRUA!$B$5:$I$1000,8,FALSE)</f>
        <v>680000</v>
      </c>
      <c r="H155" s="32">
        <v>0</v>
      </c>
      <c r="I155" s="43">
        <f>VLOOKUP(B155,RPT_LNS_LUONG_CHE_DO!$B$5:$CJ$495,68,FALSE)*(DM_TI_LE!$C$25-100%)</f>
        <v>0</v>
      </c>
      <c r="J155" s="43">
        <f>VLOOKUP(B155,GD_CHUNG!$B$5:$L$991,10,FALSE)*DM_TI_LE!$F$21</f>
        <v>9000000</v>
      </c>
      <c r="K155" s="43">
        <f>VLOOKUP(B155,GD_CHUNG!$B$5:$L$991,11,FALSE)*DM_TI_LE!$F$22</f>
        <v>0</v>
      </c>
      <c r="L155" s="261">
        <f>VLOOKUP(B155,RPT_BAO_HIEM!$B$5:$O$600,14,FALSE)</f>
        <v>406875</v>
      </c>
      <c r="M155" s="43">
        <f t="shared" si="2"/>
        <v>1086875</v>
      </c>
    </row>
    <row r="156" spans="1:13" ht="14.25" x14ac:dyDescent="0.2">
      <c r="A156" s="49">
        <v>153</v>
      </c>
      <c r="B156" s="50">
        <f>GD_CHUNG!B157</f>
        <v>13671</v>
      </c>
      <c r="C156" s="50" t="str">
        <f>GD_CHUNG!C157</f>
        <v>Nguyễn Thị Phương Thảo</v>
      </c>
      <c r="D156" s="50" t="str">
        <f>GD_CHUNG!D157</f>
        <v>Nhân viên phục vụ hành khách hàng hóa</v>
      </c>
      <c r="E156" s="259"/>
      <c r="F156" s="259"/>
      <c r="G156" s="261">
        <f>VLOOKUP(B156,RPT_TIEN_AN_TRUA!$B$5:$I$1000,8,FALSE)</f>
        <v>680000</v>
      </c>
      <c r="H156" s="32">
        <v>0</v>
      </c>
      <c r="I156" s="43">
        <f>VLOOKUP(B156,RPT_LNS_LUONG_CHE_DO!$B$5:$CJ$495,68,FALSE)*(DM_TI_LE!$C$25-100%)</f>
        <v>0</v>
      </c>
      <c r="J156" s="43">
        <f>VLOOKUP(B156,GD_CHUNG!$B$5:$L$991,10,FALSE)*DM_TI_LE!$F$21</f>
        <v>9000000</v>
      </c>
      <c r="K156" s="43">
        <f>VLOOKUP(B156,GD_CHUNG!$B$5:$L$991,11,FALSE)*DM_TI_LE!$F$22</f>
        <v>0</v>
      </c>
      <c r="L156" s="261">
        <f>VLOOKUP(B156,RPT_BAO_HIEM!$B$5:$O$600,14,FALSE)</f>
        <v>406875</v>
      </c>
      <c r="M156" s="43">
        <f t="shared" si="2"/>
        <v>1086875</v>
      </c>
    </row>
    <row r="157" spans="1:13" ht="14.25" x14ac:dyDescent="0.2">
      <c r="A157" s="49">
        <v>154</v>
      </c>
      <c r="B157" s="50">
        <f>GD_CHUNG!B158</f>
        <v>13672</v>
      </c>
      <c r="C157" s="50" t="str">
        <f>GD_CHUNG!C158</f>
        <v>Mai Thị Huyền Trang</v>
      </c>
      <c r="D157" s="50" t="str">
        <f>GD_CHUNG!D158</f>
        <v>Nhân viên phục vụ hành khách hàng hóa</v>
      </c>
      <c r="E157" s="259"/>
      <c r="F157" s="259"/>
      <c r="G157" s="261">
        <f>VLOOKUP(B157,RPT_TIEN_AN_TRUA!$B$5:$I$1000,8,FALSE)</f>
        <v>680000</v>
      </c>
      <c r="H157" s="32">
        <v>0</v>
      </c>
      <c r="I157" s="43">
        <f>VLOOKUP(B157,RPT_LNS_LUONG_CHE_DO!$B$5:$CJ$495,68,FALSE)*(DM_TI_LE!$C$25-100%)</f>
        <v>0</v>
      </c>
      <c r="J157" s="43">
        <f>VLOOKUP(B157,GD_CHUNG!$B$5:$L$991,10,FALSE)*DM_TI_LE!$F$21</f>
        <v>9000000</v>
      </c>
      <c r="K157" s="43">
        <f>VLOOKUP(B157,GD_CHUNG!$B$5:$L$991,11,FALSE)*DM_TI_LE!$F$22</f>
        <v>0</v>
      </c>
      <c r="L157" s="261">
        <f>VLOOKUP(B157,RPT_BAO_HIEM!$B$5:$O$600,14,FALSE)</f>
        <v>406875</v>
      </c>
      <c r="M157" s="43">
        <f t="shared" si="2"/>
        <v>1086875</v>
      </c>
    </row>
    <row r="158" spans="1:13" ht="14.25" x14ac:dyDescent="0.2">
      <c r="A158" s="49">
        <v>155</v>
      </c>
      <c r="B158" s="50">
        <f>GD_CHUNG!B159</f>
        <v>13673</v>
      </c>
      <c r="C158" s="50" t="str">
        <f>GD_CHUNG!C159</f>
        <v>Đỗ Văn Thắng</v>
      </c>
      <c r="D158" s="50" t="str">
        <f>GD_CHUNG!D159</f>
        <v>Nhân viên phục vụ hành khách hàng hóa</v>
      </c>
      <c r="E158" s="259"/>
      <c r="F158" s="259"/>
      <c r="G158" s="261">
        <f>VLOOKUP(B158,RPT_TIEN_AN_TRUA!$B$5:$I$1000,8,FALSE)</f>
        <v>629629.62962962966</v>
      </c>
      <c r="H158" s="32">
        <v>0</v>
      </c>
      <c r="I158" s="43">
        <f>VLOOKUP(B158,RPT_LNS_LUONG_CHE_DO!$B$5:$CJ$495,68,FALSE)*(DM_TI_LE!$C$25-100%)</f>
        <v>0</v>
      </c>
      <c r="J158" s="43">
        <f>VLOOKUP(B158,GD_CHUNG!$B$5:$L$991,10,FALSE)*DM_TI_LE!$F$21</f>
        <v>9000000</v>
      </c>
      <c r="K158" s="43">
        <f>VLOOKUP(B158,GD_CHUNG!$B$5:$L$991,11,FALSE)*DM_TI_LE!$F$22</f>
        <v>0</v>
      </c>
      <c r="L158" s="261">
        <f>VLOOKUP(B158,RPT_BAO_HIEM!$B$5:$O$600,14,FALSE)</f>
        <v>406875</v>
      </c>
      <c r="M158" s="43">
        <f t="shared" si="2"/>
        <v>1036504.6296296297</v>
      </c>
    </row>
    <row r="159" spans="1:13" ht="14.25" x14ac:dyDescent="0.2">
      <c r="A159" s="49">
        <v>156</v>
      </c>
      <c r="B159" s="50">
        <f>GD_CHUNG!B160</f>
        <v>10572</v>
      </c>
      <c r="C159" s="50" t="str">
        <f>GD_CHUNG!C160</f>
        <v>Võ Thị Hồng Minh</v>
      </c>
      <c r="D159" s="50" t="str">
        <f>GD_CHUNG!D160</f>
        <v>NV PVHK</v>
      </c>
      <c r="E159" s="259"/>
      <c r="F159" s="259"/>
      <c r="G159" s="261">
        <f>VLOOKUP(B159,RPT_TIEN_AN_TRUA!$B$5:$I$1000,8,FALSE)</f>
        <v>680000</v>
      </c>
      <c r="H159" s="32">
        <v>0</v>
      </c>
      <c r="I159" s="43">
        <f>VLOOKUP(B159,RPT_LNS_LUONG_CHE_DO!$B$5:$CJ$495,68,FALSE)*(DM_TI_LE!$C$25-100%)</f>
        <v>0</v>
      </c>
      <c r="J159" s="43">
        <f>VLOOKUP(B159,GD_CHUNG!$B$5:$L$991,10,FALSE)*DM_TI_LE!$F$21</f>
        <v>9000000</v>
      </c>
      <c r="K159" s="43">
        <f>VLOOKUP(B159,GD_CHUNG!$B$5:$L$991,11,FALSE)*DM_TI_LE!$F$22</f>
        <v>3600000</v>
      </c>
      <c r="L159" s="261">
        <f>VLOOKUP(B159,RPT_BAO_HIEM!$B$5:$O$600,14,FALSE)</f>
        <v>406875</v>
      </c>
      <c r="M159" s="43">
        <f t="shared" si="2"/>
        <v>1086875</v>
      </c>
    </row>
    <row r="160" spans="1:13" ht="14.25" x14ac:dyDescent="0.2">
      <c r="A160" s="49">
        <v>157</v>
      </c>
      <c r="B160" s="50">
        <f>GD_CHUNG!B161</f>
        <v>10574</v>
      </c>
      <c r="C160" s="50" t="str">
        <f>GD_CHUNG!C161</f>
        <v>Nguyễn Thị Hồng Duyên</v>
      </c>
      <c r="D160" s="50" t="str">
        <f>GD_CHUNG!D161</f>
        <v>NV PVHK</v>
      </c>
      <c r="E160" s="259"/>
      <c r="F160" s="259"/>
      <c r="G160" s="261">
        <f>VLOOKUP(B160,RPT_TIEN_AN_TRUA!$B$5:$I$1000,8,FALSE)</f>
        <v>680000</v>
      </c>
      <c r="H160" s="32">
        <v>0</v>
      </c>
      <c r="I160" s="43">
        <f>VLOOKUP(B160,RPT_LNS_LUONG_CHE_DO!$B$5:$CJ$495,68,FALSE)*(DM_TI_LE!$C$25-100%)</f>
        <v>0</v>
      </c>
      <c r="J160" s="43">
        <f>VLOOKUP(B160,GD_CHUNG!$B$5:$L$991,10,FALSE)*DM_TI_LE!$F$21</f>
        <v>9000000</v>
      </c>
      <c r="K160" s="43">
        <f>VLOOKUP(B160,GD_CHUNG!$B$5:$L$991,11,FALSE)*DM_TI_LE!$F$22</f>
        <v>7200000</v>
      </c>
      <c r="L160" s="261">
        <f>VLOOKUP(B160,RPT_BAO_HIEM!$B$5:$O$600,14,FALSE)</f>
        <v>406875</v>
      </c>
      <c r="M160" s="43">
        <f t="shared" si="2"/>
        <v>1086875</v>
      </c>
    </row>
    <row r="161" spans="1:13" ht="14.25" x14ac:dyDescent="0.2">
      <c r="A161" s="49">
        <v>158</v>
      </c>
      <c r="B161" s="50">
        <f>GD_CHUNG!B162</f>
        <v>10575</v>
      </c>
      <c r="C161" s="50" t="str">
        <f>GD_CHUNG!C162</f>
        <v>Phan Thị Thu Hường</v>
      </c>
      <c r="D161" s="50" t="str">
        <f>GD_CHUNG!D162</f>
        <v>Phó đội trường</v>
      </c>
      <c r="E161" s="259"/>
      <c r="F161" s="259"/>
      <c r="G161" s="261">
        <f>VLOOKUP(B161,RPT_TIEN_AN_TRUA!$B$5:$I$1000,8,FALSE)</f>
        <v>680000</v>
      </c>
      <c r="H161" s="32">
        <v>0</v>
      </c>
      <c r="I161" s="43">
        <f>VLOOKUP(B161,RPT_LNS_LUONG_CHE_DO!$B$5:$CJ$495,68,FALSE)*(DM_TI_LE!$C$25-100%)</f>
        <v>0</v>
      </c>
      <c r="J161" s="43">
        <f>VLOOKUP(B161,GD_CHUNG!$B$5:$L$991,10,FALSE)*DM_TI_LE!$F$21</f>
        <v>9000000</v>
      </c>
      <c r="K161" s="43">
        <f>VLOOKUP(B161,GD_CHUNG!$B$5:$L$991,11,FALSE)*DM_TI_LE!$F$22</f>
        <v>7200000</v>
      </c>
      <c r="L161" s="261">
        <f>VLOOKUP(B161,RPT_BAO_HIEM!$B$5:$O$600,14,FALSE)</f>
        <v>516705</v>
      </c>
      <c r="M161" s="43">
        <f t="shared" si="2"/>
        <v>1196705</v>
      </c>
    </row>
    <row r="162" spans="1:13" ht="14.25" x14ac:dyDescent="0.2">
      <c r="A162" s="49">
        <v>159</v>
      </c>
      <c r="B162" s="50">
        <f>GD_CHUNG!B163</f>
        <v>10579</v>
      </c>
      <c r="C162" s="50" t="str">
        <f>GD_CHUNG!C163</f>
        <v>Tạ Thị Cẩm Vân</v>
      </c>
      <c r="D162" s="50" t="str">
        <f>GD_CHUNG!D163</f>
        <v>NV PVHK</v>
      </c>
      <c r="E162" s="259"/>
      <c r="F162" s="259"/>
      <c r="G162" s="261">
        <f>VLOOKUP(B162,RPT_TIEN_AN_TRUA!$B$5:$I$1000,8,FALSE)</f>
        <v>125925.92592592591</v>
      </c>
      <c r="H162" s="32">
        <v>0</v>
      </c>
      <c r="I162" s="43">
        <f>VLOOKUP(B162,RPT_LNS_LUONG_CHE_DO!$B$5:$CJ$495,68,FALSE)*(DM_TI_LE!$C$25-100%)</f>
        <v>0</v>
      </c>
      <c r="J162" s="43">
        <f>VLOOKUP(B162,GD_CHUNG!$B$5:$L$991,10,FALSE)*DM_TI_LE!$F$21</f>
        <v>9000000</v>
      </c>
      <c r="K162" s="43">
        <f>VLOOKUP(B162,GD_CHUNG!$B$5:$L$991,11,FALSE)*DM_TI_LE!$F$22</f>
        <v>0</v>
      </c>
      <c r="L162" s="261">
        <f>VLOOKUP(B162,RPT_BAO_HIEM!$B$5:$O$600,14,FALSE)</f>
        <v>0</v>
      </c>
      <c r="M162" s="43">
        <f t="shared" si="2"/>
        <v>125925.92592592591</v>
      </c>
    </row>
    <row r="163" spans="1:13" ht="14.25" x14ac:dyDescent="0.2">
      <c r="A163" s="49">
        <v>160</v>
      </c>
      <c r="B163" s="50">
        <f>GD_CHUNG!B164</f>
        <v>10581</v>
      </c>
      <c r="C163" s="50" t="str">
        <f>GD_CHUNG!C164</f>
        <v>Nguyễn Thị Hoài</v>
      </c>
      <c r="D163" s="50" t="str">
        <f>GD_CHUNG!D164</f>
        <v>NV PVHK</v>
      </c>
      <c r="E163" s="259"/>
      <c r="F163" s="259"/>
      <c r="G163" s="261">
        <f>VLOOKUP(B163,RPT_TIEN_AN_TRUA!$B$5:$I$1000,8,FALSE)</f>
        <v>680000</v>
      </c>
      <c r="H163" s="32">
        <v>0</v>
      </c>
      <c r="I163" s="43">
        <f>VLOOKUP(B163,RPT_LNS_LUONG_CHE_DO!$B$5:$CJ$495,68,FALSE)*(DM_TI_LE!$C$25-100%)</f>
        <v>0</v>
      </c>
      <c r="J163" s="43">
        <f>VLOOKUP(B163,GD_CHUNG!$B$5:$L$991,10,FALSE)*DM_TI_LE!$F$21</f>
        <v>9000000</v>
      </c>
      <c r="K163" s="43">
        <f>VLOOKUP(B163,GD_CHUNG!$B$5:$L$991,11,FALSE)*DM_TI_LE!$F$22</f>
        <v>0</v>
      </c>
      <c r="L163" s="261">
        <f>VLOOKUP(B163,RPT_BAO_HIEM!$B$5:$O$600,14,FALSE)</f>
        <v>406875</v>
      </c>
      <c r="M163" s="43">
        <f t="shared" si="2"/>
        <v>1086875</v>
      </c>
    </row>
    <row r="164" spans="1:13" ht="14.25" x14ac:dyDescent="0.2">
      <c r="A164" s="49">
        <v>161</v>
      </c>
      <c r="B164" s="50">
        <f>GD_CHUNG!B165</f>
        <v>10604</v>
      </c>
      <c r="C164" s="50" t="str">
        <f>GD_CHUNG!C165</f>
        <v>Nguyễn Thị Hồng</v>
      </c>
      <c r="D164" s="50" t="str">
        <f>GD_CHUNG!D165</f>
        <v>NV PVHK</v>
      </c>
      <c r="E164" s="259"/>
      <c r="F164" s="259"/>
      <c r="G164" s="261">
        <f>VLOOKUP(B164,RPT_TIEN_AN_TRUA!$B$5:$I$1000,8,FALSE)</f>
        <v>680000</v>
      </c>
      <c r="H164" s="32">
        <v>0</v>
      </c>
      <c r="I164" s="43">
        <f>VLOOKUP(B164,RPT_LNS_LUONG_CHE_DO!$B$5:$CJ$495,68,FALSE)*(DM_TI_LE!$C$25-100%)</f>
        <v>0</v>
      </c>
      <c r="J164" s="43">
        <f>VLOOKUP(B164,GD_CHUNG!$B$5:$L$991,10,FALSE)*DM_TI_LE!$F$21</f>
        <v>9000000</v>
      </c>
      <c r="K164" s="43">
        <f>VLOOKUP(B164,GD_CHUNG!$B$5:$L$991,11,FALSE)*DM_TI_LE!$F$22</f>
        <v>0</v>
      </c>
      <c r="L164" s="261">
        <f>VLOOKUP(B164,RPT_BAO_HIEM!$B$5:$O$600,14,FALSE)</f>
        <v>406875</v>
      </c>
      <c r="M164" s="43">
        <f t="shared" si="2"/>
        <v>1086875</v>
      </c>
    </row>
    <row r="165" spans="1:13" ht="14.25" x14ac:dyDescent="0.2">
      <c r="A165" s="49">
        <v>162</v>
      </c>
      <c r="B165" s="50">
        <f>GD_CHUNG!B166</f>
        <v>10605</v>
      </c>
      <c r="C165" s="50" t="str">
        <f>GD_CHUNG!C166</f>
        <v>Nguyễn Thị Thùy Dương</v>
      </c>
      <c r="D165" s="50" t="str">
        <f>GD_CHUNG!D166</f>
        <v>NV PVHK</v>
      </c>
      <c r="E165" s="259"/>
      <c r="F165" s="259"/>
      <c r="G165" s="261">
        <f>VLOOKUP(B165,RPT_TIEN_AN_TRUA!$B$5:$I$1000,8,FALSE)</f>
        <v>0</v>
      </c>
      <c r="H165" s="32">
        <v>0</v>
      </c>
      <c r="I165" s="43">
        <f>VLOOKUP(B165,RPT_LNS_LUONG_CHE_DO!$B$5:$CJ$495,68,FALSE)*(DM_TI_LE!$C$25-100%)</f>
        <v>0</v>
      </c>
      <c r="J165" s="43">
        <f>VLOOKUP(B165,GD_CHUNG!$B$5:$L$991,10,FALSE)*DM_TI_LE!$F$21</f>
        <v>9000000</v>
      </c>
      <c r="K165" s="43">
        <f>VLOOKUP(B165,GD_CHUNG!$B$5:$L$991,11,FALSE)*DM_TI_LE!$F$22</f>
        <v>3600000</v>
      </c>
      <c r="L165" s="261">
        <f>VLOOKUP(B165,RPT_BAO_HIEM!$B$5:$O$600,14,FALSE)</f>
        <v>0</v>
      </c>
      <c r="M165" s="43">
        <f t="shared" si="2"/>
        <v>0</v>
      </c>
    </row>
    <row r="166" spans="1:13" ht="14.25" x14ac:dyDescent="0.2">
      <c r="A166" s="49">
        <v>163</v>
      </c>
      <c r="B166" s="50">
        <f>GD_CHUNG!B167</f>
        <v>10611</v>
      </c>
      <c r="C166" s="50" t="str">
        <f>GD_CHUNG!C167</f>
        <v>Hoàng Thị Huyền Diệu</v>
      </c>
      <c r="D166" s="50" t="str">
        <f>GD_CHUNG!D167</f>
        <v>NV PVHK</v>
      </c>
      <c r="E166" s="259"/>
      <c r="F166" s="259"/>
      <c r="G166" s="261">
        <f>VLOOKUP(B166,RPT_TIEN_AN_TRUA!$B$5:$I$1000,8,FALSE)</f>
        <v>680000</v>
      </c>
      <c r="H166" s="32">
        <v>0</v>
      </c>
      <c r="I166" s="43">
        <f>VLOOKUP(B166,RPT_LNS_LUONG_CHE_DO!$B$5:$CJ$495,68,FALSE)*(DM_TI_LE!$C$25-100%)</f>
        <v>0</v>
      </c>
      <c r="J166" s="43">
        <f>VLOOKUP(B166,GD_CHUNG!$B$5:$L$991,10,FALSE)*DM_TI_LE!$F$21</f>
        <v>9000000</v>
      </c>
      <c r="K166" s="43">
        <f>VLOOKUP(B166,GD_CHUNG!$B$5:$L$991,11,FALSE)*DM_TI_LE!$F$22</f>
        <v>0</v>
      </c>
      <c r="L166" s="261">
        <f>VLOOKUP(B166,RPT_BAO_HIEM!$B$5:$O$600,14,FALSE)</f>
        <v>406875</v>
      </c>
      <c r="M166" s="43">
        <f t="shared" si="2"/>
        <v>1086875</v>
      </c>
    </row>
    <row r="167" spans="1:13" ht="14.25" x14ac:dyDescent="0.2">
      <c r="A167" s="49">
        <v>164</v>
      </c>
      <c r="B167" s="50">
        <f>GD_CHUNG!B168</f>
        <v>10612</v>
      </c>
      <c r="C167" s="50" t="str">
        <f>GD_CHUNG!C168</f>
        <v>Tạ Thị Phượng</v>
      </c>
      <c r="D167" s="50" t="str">
        <f>GD_CHUNG!D168</f>
        <v>NV PVHK</v>
      </c>
      <c r="E167" s="259"/>
      <c r="F167" s="259"/>
      <c r="G167" s="261">
        <f>VLOOKUP(B167,RPT_TIEN_AN_TRUA!$B$5:$I$1000,8,FALSE)</f>
        <v>680000</v>
      </c>
      <c r="H167" s="32">
        <v>0</v>
      </c>
      <c r="I167" s="43">
        <f>VLOOKUP(B167,RPT_LNS_LUONG_CHE_DO!$B$5:$CJ$495,68,FALSE)*(DM_TI_LE!$C$25-100%)</f>
        <v>0</v>
      </c>
      <c r="J167" s="43">
        <f>VLOOKUP(B167,GD_CHUNG!$B$5:$L$991,10,FALSE)*DM_TI_LE!$F$21</f>
        <v>9000000</v>
      </c>
      <c r="K167" s="43">
        <f>VLOOKUP(B167,GD_CHUNG!$B$5:$L$991,11,FALSE)*DM_TI_LE!$F$22</f>
        <v>7200000</v>
      </c>
      <c r="L167" s="261">
        <f>VLOOKUP(B167,RPT_BAO_HIEM!$B$5:$O$600,14,FALSE)</f>
        <v>406875</v>
      </c>
      <c r="M167" s="43">
        <f t="shared" si="2"/>
        <v>1086875</v>
      </c>
    </row>
    <row r="168" spans="1:13" ht="14.25" x14ac:dyDescent="0.2">
      <c r="A168" s="49">
        <v>165</v>
      </c>
      <c r="B168" s="50">
        <f>GD_CHUNG!B169</f>
        <v>10613</v>
      </c>
      <c r="C168" s="50" t="str">
        <f>GD_CHUNG!C169</f>
        <v>Nguyễn Thị Hường</v>
      </c>
      <c r="D168" s="50" t="str">
        <f>GD_CHUNG!D169</f>
        <v>NV PVHK</v>
      </c>
      <c r="E168" s="259"/>
      <c r="F168" s="259"/>
      <c r="G168" s="261">
        <f>VLOOKUP(B168,RPT_TIEN_AN_TRUA!$B$5:$I$1000,8,FALSE)</f>
        <v>680000</v>
      </c>
      <c r="H168" s="32">
        <v>0</v>
      </c>
      <c r="I168" s="43">
        <f>VLOOKUP(B168,RPT_LNS_LUONG_CHE_DO!$B$5:$CJ$495,68,FALSE)*(DM_TI_LE!$C$25-100%)</f>
        <v>0</v>
      </c>
      <c r="J168" s="43">
        <f>VLOOKUP(B168,GD_CHUNG!$B$5:$L$991,10,FALSE)*DM_TI_LE!$F$21</f>
        <v>9000000</v>
      </c>
      <c r="K168" s="43">
        <f>VLOOKUP(B168,GD_CHUNG!$B$5:$L$991,11,FALSE)*DM_TI_LE!$F$22</f>
        <v>3600000</v>
      </c>
      <c r="L168" s="261">
        <f>VLOOKUP(B168,RPT_BAO_HIEM!$B$5:$O$600,14,FALSE)</f>
        <v>406875</v>
      </c>
      <c r="M168" s="43">
        <f t="shared" si="2"/>
        <v>1086875</v>
      </c>
    </row>
    <row r="169" spans="1:13" ht="14.25" x14ac:dyDescent="0.2">
      <c r="A169" s="49">
        <v>166</v>
      </c>
      <c r="B169" s="50">
        <f>GD_CHUNG!B170</f>
        <v>10616</v>
      </c>
      <c r="C169" s="50" t="str">
        <f>GD_CHUNG!C170</f>
        <v>Đỗ Thanh Thủy</v>
      </c>
      <c r="D169" s="50" t="str">
        <f>GD_CHUNG!D170</f>
        <v>NV PVHK</v>
      </c>
      <c r="E169" s="259"/>
      <c r="F169" s="259"/>
      <c r="G169" s="261">
        <f>VLOOKUP(B169,RPT_TIEN_AN_TRUA!$B$5:$I$1000,8,FALSE)</f>
        <v>680000</v>
      </c>
      <c r="H169" s="32">
        <v>0</v>
      </c>
      <c r="I169" s="43">
        <f>VLOOKUP(B169,RPT_LNS_LUONG_CHE_DO!$B$5:$CJ$495,68,FALSE)*(DM_TI_LE!$C$25-100%)</f>
        <v>0</v>
      </c>
      <c r="J169" s="43">
        <f>VLOOKUP(B169,GD_CHUNG!$B$5:$L$991,10,FALSE)*DM_TI_LE!$F$21</f>
        <v>9000000</v>
      </c>
      <c r="K169" s="43">
        <f>VLOOKUP(B169,GD_CHUNG!$B$5:$L$991,11,FALSE)*DM_TI_LE!$F$22</f>
        <v>3600000</v>
      </c>
      <c r="L169" s="261">
        <f>VLOOKUP(B169,RPT_BAO_HIEM!$B$5:$O$600,14,FALSE)</f>
        <v>516705</v>
      </c>
      <c r="M169" s="43">
        <f t="shared" si="2"/>
        <v>1196705</v>
      </c>
    </row>
    <row r="170" spans="1:13" ht="14.25" x14ac:dyDescent="0.2">
      <c r="A170" s="49">
        <v>167</v>
      </c>
      <c r="B170" s="50">
        <f>GD_CHUNG!B171</f>
        <v>10617</v>
      </c>
      <c r="C170" s="50" t="str">
        <f>GD_CHUNG!C171</f>
        <v>Ngô Thị Hường</v>
      </c>
      <c r="D170" s="50" t="str">
        <f>GD_CHUNG!D171</f>
        <v>NV PVHK</v>
      </c>
      <c r="E170" s="259"/>
      <c r="F170" s="259"/>
      <c r="G170" s="261">
        <f>VLOOKUP(B170,RPT_TIEN_AN_TRUA!$B$5:$I$1000,8,FALSE)</f>
        <v>680000</v>
      </c>
      <c r="H170" s="32">
        <v>0</v>
      </c>
      <c r="I170" s="43">
        <f>VLOOKUP(B170,RPT_LNS_LUONG_CHE_DO!$B$5:$CJ$495,68,FALSE)*(DM_TI_LE!$C$25-100%)</f>
        <v>0</v>
      </c>
      <c r="J170" s="43">
        <f>VLOOKUP(B170,GD_CHUNG!$B$5:$L$991,10,FALSE)*DM_TI_LE!$F$21</f>
        <v>9000000</v>
      </c>
      <c r="K170" s="43">
        <f>VLOOKUP(B170,GD_CHUNG!$B$5:$L$991,11,FALSE)*DM_TI_LE!$F$22</f>
        <v>3600000</v>
      </c>
      <c r="L170" s="261">
        <f>VLOOKUP(B170,RPT_BAO_HIEM!$B$5:$O$600,14,FALSE)</f>
        <v>406875</v>
      </c>
      <c r="M170" s="43">
        <f t="shared" si="2"/>
        <v>1086875</v>
      </c>
    </row>
    <row r="171" spans="1:13" ht="14.25" x14ac:dyDescent="0.2">
      <c r="A171" s="49">
        <v>168</v>
      </c>
      <c r="B171" s="50">
        <f>GD_CHUNG!B172</f>
        <v>10627</v>
      </c>
      <c r="C171" s="50" t="str">
        <f>GD_CHUNG!C172</f>
        <v>Trần Thị Thu</v>
      </c>
      <c r="D171" s="50" t="str">
        <f>GD_CHUNG!D172</f>
        <v>NV PVHK</v>
      </c>
      <c r="E171" s="259"/>
      <c r="F171" s="259"/>
      <c r="G171" s="261">
        <f>VLOOKUP(B171,RPT_TIEN_AN_TRUA!$B$5:$I$1000,8,FALSE)</f>
        <v>680000</v>
      </c>
      <c r="H171" s="32">
        <v>0</v>
      </c>
      <c r="I171" s="43">
        <f>VLOOKUP(B171,RPT_LNS_LUONG_CHE_DO!$B$5:$CJ$495,68,FALSE)*(DM_TI_LE!$C$25-100%)</f>
        <v>0</v>
      </c>
      <c r="J171" s="43">
        <f>VLOOKUP(B171,GD_CHUNG!$B$5:$L$991,10,FALSE)*DM_TI_LE!$F$21</f>
        <v>9000000</v>
      </c>
      <c r="K171" s="43">
        <f>VLOOKUP(B171,GD_CHUNG!$B$5:$L$991,11,FALSE)*DM_TI_LE!$F$22</f>
        <v>0</v>
      </c>
      <c r="L171" s="261">
        <f>VLOOKUP(B171,RPT_BAO_HIEM!$B$5:$O$600,14,FALSE)</f>
        <v>406875</v>
      </c>
      <c r="M171" s="43">
        <f t="shared" si="2"/>
        <v>1086875</v>
      </c>
    </row>
    <row r="172" spans="1:13" ht="14.25" x14ac:dyDescent="0.2">
      <c r="A172" s="49">
        <v>169</v>
      </c>
      <c r="B172" s="50">
        <f>GD_CHUNG!B173</f>
        <v>11110</v>
      </c>
      <c r="C172" s="50" t="str">
        <f>GD_CHUNG!C173</f>
        <v>Đinh Thị Vân Anh</v>
      </c>
      <c r="D172" s="50" t="str">
        <f>GD_CHUNG!D173</f>
        <v>NV PVHK</v>
      </c>
      <c r="E172" s="259"/>
      <c r="F172" s="259"/>
      <c r="G172" s="261">
        <f>VLOOKUP(B172,RPT_TIEN_AN_TRUA!$B$5:$I$1000,8,FALSE)</f>
        <v>680000</v>
      </c>
      <c r="H172" s="32">
        <v>0</v>
      </c>
      <c r="I172" s="43">
        <f>VLOOKUP(B172,RPT_LNS_LUONG_CHE_DO!$B$5:$CJ$495,68,FALSE)*(DM_TI_LE!$C$25-100%)</f>
        <v>0</v>
      </c>
      <c r="J172" s="43">
        <f>VLOOKUP(B172,GD_CHUNG!$B$5:$L$991,10,FALSE)*DM_TI_LE!$F$21</f>
        <v>9000000</v>
      </c>
      <c r="K172" s="43">
        <f>VLOOKUP(B172,GD_CHUNG!$B$5:$L$991,11,FALSE)*DM_TI_LE!$F$22</f>
        <v>0</v>
      </c>
      <c r="L172" s="261">
        <f>VLOOKUP(B172,RPT_BAO_HIEM!$B$5:$O$600,14,FALSE)</f>
        <v>406875</v>
      </c>
      <c r="M172" s="43">
        <f t="shared" si="2"/>
        <v>1086875</v>
      </c>
    </row>
    <row r="173" spans="1:13" ht="14.25" x14ac:dyDescent="0.2">
      <c r="A173" s="49">
        <v>170</v>
      </c>
      <c r="B173" s="50">
        <f>GD_CHUNG!B174</f>
        <v>11113</v>
      </c>
      <c r="C173" s="50" t="str">
        <f>GD_CHUNG!C174</f>
        <v>Trịnh Thị Hạnh</v>
      </c>
      <c r="D173" s="50" t="str">
        <f>GD_CHUNG!D174</f>
        <v>NV PVHK</v>
      </c>
      <c r="E173" s="259"/>
      <c r="F173" s="259"/>
      <c r="G173" s="261">
        <f>VLOOKUP(B173,RPT_TIEN_AN_TRUA!$B$5:$I$1000,8,FALSE)</f>
        <v>680000</v>
      </c>
      <c r="H173" s="32">
        <v>0</v>
      </c>
      <c r="I173" s="43">
        <f>VLOOKUP(B173,RPT_LNS_LUONG_CHE_DO!$B$5:$CJ$495,68,FALSE)*(DM_TI_LE!$C$25-100%)</f>
        <v>0</v>
      </c>
      <c r="J173" s="43">
        <f>VLOOKUP(B173,GD_CHUNG!$B$5:$L$991,10,FALSE)*DM_TI_LE!$F$21</f>
        <v>9000000</v>
      </c>
      <c r="K173" s="43">
        <f>VLOOKUP(B173,GD_CHUNG!$B$5:$L$991,11,FALSE)*DM_TI_LE!$F$22</f>
        <v>0</v>
      </c>
      <c r="L173" s="261">
        <f>VLOOKUP(B173,RPT_BAO_HIEM!$B$5:$O$600,14,FALSE)</f>
        <v>406875</v>
      </c>
      <c r="M173" s="43">
        <f t="shared" si="2"/>
        <v>1086875</v>
      </c>
    </row>
    <row r="174" spans="1:13" ht="14.25" x14ac:dyDescent="0.2">
      <c r="A174" s="49">
        <v>171</v>
      </c>
      <c r="B174" s="50">
        <f>GD_CHUNG!B175</f>
        <v>11114</v>
      </c>
      <c r="C174" s="50" t="str">
        <f>GD_CHUNG!C175</f>
        <v>Đoàn Thu Hoa</v>
      </c>
      <c r="D174" s="50" t="str">
        <f>GD_CHUNG!D175</f>
        <v>NV PVHK</v>
      </c>
      <c r="E174" s="259"/>
      <c r="F174" s="259"/>
      <c r="G174" s="261">
        <f>VLOOKUP(B174,RPT_TIEN_AN_TRUA!$B$5:$I$1000,8,FALSE)</f>
        <v>680000</v>
      </c>
      <c r="H174" s="32">
        <v>0</v>
      </c>
      <c r="I174" s="43">
        <f>VLOOKUP(B174,RPT_LNS_LUONG_CHE_DO!$B$5:$CJ$495,68,FALSE)*(DM_TI_LE!$C$25-100%)</f>
        <v>0</v>
      </c>
      <c r="J174" s="43">
        <f>VLOOKUP(B174,GD_CHUNG!$B$5:$L$991,10,FALSE)*DM_TI_LE!$F$21</f>
        <v>9000000</v>
      </c>
      <c r="K174" s="43">
        <f>VLOOKUP(B174,GD_CHUNG!$B$5:$L$991,11,FALSE)*DM_TI_LE!$F$22</f>
        <v>0</v>
      </c>
      <c r="L174" s="261">
        <f>VLOOKUP(B174,RPT_BAO_HIEM!$B$5:$O$600,14,FALSE)</f>
        <v>406875</v>
      </c>
      <c r="M174" s="43">
        <f t="shared" si="2"/>
        <v>1086875</v>
      </c>
    </row>
    <row r="175" spans="1:13" ht="14.25" x14ac:dyDescent="0.2">
      <c r="A175" s="49">
        <v>172</v>
      </c>
      <c r="B175" s="50">
        <f>GD_CHUNG!B176</f>
        <v>11115</v>
      </c>
      <c r="C175" s="50" t="str">
        <f>GD_CHUNG!C176</f>
        <v>Mai Thị Ngọc</v>
      </c>
      <c r="D175" s="50" t="str">
        <f>GD_CHUNG!D176</f>
        <v>NV PVHK</v>
      </c>
      <c r="E175" s="259"/>
      <c r="F175" s="259"/>
      <c r="G175" s="261">
        <f>VLOOKUP(B175,RPT_TIEN_AN_TRUA!$B$5:$I$1000,8,FALSE)</f>
        <v>680000</v>
      </c>
      <c r="H175" s="32">
        <v>0</v>
      </c>
      <c r="I175" s="43">
        <f>VLOOKUP(B175,RPT_LNS_LUONG_CHE_DO!$B$5:$CJ$495,68,FALSE)*(DM_TI_LE!$C$25-100%)</f>
        <v>0</v>
      </c>
      <c r="J175" s="43">
        <f>VLOOKUP(B175,GD_CHUNG!$B$5:$L$991,10,FALSE)*DM_TI_LE!$F$21</f>
        <v>9000000</v>
      </c>
      <c r="K175" s="43">
        <f>VLOOKUP(B175,GD_CHUNG!$B$5:$L$991,11,FALSE)*DM_TI_LE!$F$22</f>
        <v>0</v>
      </c>
      <c r="L175" s="261">
        <f>VLOOKUP(B175,RPT_BAO_HIEM!$B$5:$O$600,14,FALSE)</f>
        <v>406875</v>
      </c>
      <c r="M175" s="43">
        <f t="shared" si="2"/>
        <v>1086875</v>
      </c>
    </row>
    <row r="176" spans="1:13" ht="14.25" x14ac:dyDescent="0.2">
      <c r="A176" s="49">
        <v>173</v>
      </c>
      <c r="B176" s="50">
        <f>GD_CHUNG!B177</f>
        <v>11118</v>
      </c>
      <c r="C176" s="50" t="str">
        <f>GD_CHUNG!C177</f>
        <v>Lã Thị Thu Hương</v>
      </c>
      <c r="D176" s="50" t="str">
        <f>GD_CHUNG!D177</f>
        <v>NV PVHK</v>
      </c>
      <c r="E176" s="259"/>
      <c r="F176" s="259"/>
      <c r="G176" s="261">
        <f>VLOOKUP(B176,RPT_TIEN_AN_TRUA!$B$5:$I$1000,8,FALSE)</f>
        <v>680000</v>
      </c>
      <c r="H176" s="32">
        <v>0</v>
      </c>
      <c r="I176" s="43">
        <f>VLOOKUP(B176,RPT_LNS_LUONG_CHE_DO!$B$5:$CJ$495,68,FALSE)*(DM_TI_LE!$C$25-100%)</f>
        <v>0</v>
      </c>
      <c r="J176" s="43">
        <f>VLOOKUP(B176,GD_CHUNG!$B$5:$L$991,10,FALSE)*DM_TI_LE!$F$21</f>
        <v>9000000</v>
      </c>
      <c r="K176" s="43">
        <f>VLOOKUP(B176,GD_CHUNG!$B$5:$L$991,11,FALSE)*DM_TI_LE!$F$22</f>
        <v>3600000</v>
      </c>
      <c r="L176" s="261">
        <f>VLOOKUP(B176,RPT_BAO_HIEM!$B$5:$O$600,14,FALSE)</f>
        <v>406875</v>
      </c>
      <c r="M176" s="43">
        <f t="shared" si="2"/>
        <v>1086875</v>
      </c>
    </row>
    <row r="177" spans="1:13" ht="14.25" x14ac:dyDescent="0.2">
      <c r="A177" s="49">
        <v>174</v>
      </c>
      <c r="B177" s="50">
        <f>GD_CHUNG!B178</f>
        <v>11120</v>
      </c>
      <c r="C177" s="50" t="str">
        <f>GD_CHUNG!C178</f>
        <v>Đỗ Hương Trà</v>
      </c>
      <c r="D177" s="50" t="str">
        <f>GD_CHUNG!D178</f>
        <v>NV PVHK</v>
      </c>
      <c r="E177" s="259"/>
      <c r="F177" s="259"/>
      <c r="G177" s="261">
        <f>VLOOKUP(B177,RPT_TIEN_AN_TRUA!$B$5:$I$1000,8,FALSE)</f>
        <v>680000</v>
      </c>
      <c r="H177" s="32">
        <v>0</v>
      </c>
      <c r="I177" s="43">
        <f>VLOOKUP(B177,RPT_LNS_LUONG_CHE_DO!$B$5:$CJ$495,68,FALSE)*(DM_TI_LE!$C$25-100%)</f>
        <v>0</v>
      </c>
      <c r="J177" s="43">
        <f>VLOOKUP(B177,GD_CHUNG!$B$5:$L$991,10,FALSE)*DM_TI_LE!$F$21</f>
        <v>9000000</v>
      </c>
      <c r="K177" s="43">
        <f>VLOOKUP(B177,GD_CHUNG!$B$5:$L$991,11,FALSE)*DM_TI_LE!$F$22</f>
        <v>0</v>
      </c>
      <c r="L177" s="261">
        <f>VLOOKUP(B177,RPT_BAO_HIEM!$B$5:$O$600,14,FALSE)</f>
        <v>406875</v>
      </c>
      <c r="M177" s="43">
        <f t="shared" si="2"/>
        <v>1086875</v>
      </c>
    </row>
    <row r="178" spans="1:13" ht="14.25" x14ac:dyDescent="0.2">
      <c r="A178" s="49">
        <v>175</v>
      </c>
      <c r="B178" s="50">
        <f>GD_CHUNG!B179</f>
        <v>11121</v>
      </c>
      <c r="C178" s="50" t="str">
        <f>GD_CHUNG!C179</f>
        <v>Nguyễn Hiền Hạnh</v>
      </c>
      <c r="D178" s="50" t="str">
        <f>GD_CHUNG!D179</f>
        <v>NV PVHK</v>
      </c>
      <c r="E178" s="259"/>
      <c r="F178" s="259"/>
      <c r="G178" s="261">
        <f>VLOOKUP(B178,RPT_TIEN_AN_TRUA!$B$5:$I$1000,8,FALSE)</f>
        <v>680000</v>
      </c>
      <c r="H178" s="32">
        <v>0</v>
      </c>
      <c r="I178" s="43">
        <f>VLOOKUP(B178,RPT_LNS_LUONG_CHE_DO!$B$5:$CJ$495,68,FALSE)*(DM_TI_LE!$C$25-100%)</f>
        <v>0</v>
      </c>
      <c r="J178" s="43">
        <f>VLOOKUP(B178,GD_CHUNG!$B$5:$L$991,10,FALSE)*DM_TI_LE!$F$21</f>
        <v>9000000</v>
      </c>
      <c r="K178" s="43">
        <f>VLOOKUP(B178,GD_CHUNG!$B$5:$L$991,11,FALSE)*DM_TI_LE!$F$22</f>
        <v>0</v>
      </c>
      <c r="L178" s="261">
        <f>VLOOKUP(B178,RPT_BAO_HIEM!$B$5:$O$600,14,FALSE)</f>
        <v>406875</v>
      </c>
      <c r="M178" s="43">
        <f t="shared" si="2"/>
        <v>1086875</v>
      </c>
    </row>
    <row r="179" spans="1:13" ht="14.25" x14ac:dyDescent="0.2">
      <c r="A179" s="49">
        <v>176</v>
      </c>
      <c r="B179" s="50">
        <f>GD_CHUNG!B180</f>
        <v>13753</v>
      </c>
      <c r="C179" s="50" t="str">
        <f>GD_CHUNG!C180</f>
        <v>Phan Thanh Hà</v>
      </c>
      <c r="D179" s="50" t="str">
        <f>GD_CHUNG!D180</f>
        <v>Nhân viên phục vụ hành khách</v>
      </c>
      <c r="E179" s="259"/>
      <c r="F179" s="259"/>
      <c r="G179" s="261">
        <f>VLOOKUP(B179,RPT_TIEN_AN_TRUA!$B$5:$I$1000,8,FALSE)</f>
        <v>251851.85185185182</v>
      </c>
      <c r="H179" s="32">
        <v>0</v>
      </c>
      <c r="I179" s="43">
        <f>VLOOKUP(B179,RPT_LNS_LUONG_CHE_DO!$B$5:$CJ$495,68,FALSE)*(DM_TI_LE!$C$25-100%)</f>
        <v>0</v>
      </c>
      <c r="J179" s="43">
        <f>VLOOKUP(B179,GD_CHUNG!$B$5:$L$991,10,FALSE)*DM_TI_LE!$F$21</f>
        <v>9000000</v>
      </c>
      <c r="K179" s="43">
        <f>VLOOKUP(B179,GD_CHUNG!$B$5:$L$991,11,FALSE)*DM_TI_LE!$F$22</f>
        <v>0</v>
      </c>
      <c r="L179" s="261">
        <f>VLOOKUP(B179,RPT_BAO_HIEM!$B$5:$O$600,14,FALSE)</f>
        <v>0</v>
      </c>
      <c r="M179" s="43">
        <f t="shared" ref="M179:M217" si="3">G179+L179+J179</f>
        <v>9251851.8518518526</v>
      </c>
    </row>
    <row r="180" spans="1:13" ht="14.25" x14ac:dyDescent="0.2">
      <c r="A180" s="49">
        <v>177</v>
      </c>
      <c r="B180" s="50">
        <f>GD_CHUNG!B181</f>
        <v>13758</v>
      </c>
      <c r="C180" s="50" t="str">
        <f>GD_CHUNG!C181</f>
        <v>Trần Vân Anh</v>
      </c>
      <c r="D180" s="50" t="str">
        <f>GD_CHUNG!D181</f>
        <v>Nhân viên phục vụ hành khách</v>
      </c>
      <c r="E180" s="259"/>
      <c r="F180" s="259"/>
      <c r="G180" s="261">
        <f>VLOOKUP(B180,RPT_TIEN_AN_TRUA!$B$5:$I$1000,8,FALSE)</f>
        <v>251851.85185185182</v>
      </c>
      <c r="H180" s="32">
        <v>0</v>
      </c>
      <c r="I180" s="43">
        <f>VLOOKUP(B180,RPT_LNS_LUONG_CHE_DO!$B$5:$CJ$495,68,FALSE)*(DM_TI_LE!$C$25-100%)</f>
        <v>0</v>
      </c>
      <c r="J180" s="43">
        <f>VLOOKUP(B180,GD_CHUNG!$B$5:$L$991,10,FALSE)*DM_TI_LE!$F$21</f>
        <v>9000000</v>
      </c>
      <c r="K180" s="43">
        <f>VLOOKUP(B180,GD_CHUNG!$B$5:$L$991,11,FALSE)*DM_TI_LE!$F$22</f>
        <v>0</v>
      </c>
      <c r="L180" s="261">
        <f>VLOOKUP(B180,RPT_BAO_HIEM!$B$5:$O$600,14,FALSE)</f>
        <v>0</v>
      </c>
      <c r="M180" s="43">
        <f t="shared" si="3"/>
        <v>9251851.8518518526</v>
      </c>
    </row>
    <row r="181" spans="1:13" ht="14.25" x14ac:dyDescent="0.2">
      <c r="A181" s="49">
        <v>178</v>
      </c>
      <c r="B181" s="50">
        <f>GD_CHUNG!B182</f>
        <v>13759</v>
      </c>
      <c r="C181" s="50" t="str">
        <f>GD_CHUNG!C182</f>
        <v>Nguyễn Thị Thanh Loan</v>
      </c>
      <c r="D181" s="50" t="str">
        <f>GD_CHUNG!D182</f>
        <v>Nhân viên phục vụ hành khách</v>
      </c>
      <c r="E181" s="259"/>
      <c r="F181" s="259"/>
      <c r="G181" s="261">
        <f>VLOOKUP(B181,RPT_TIEN_AN_TRUA!$B$5:$I$1000,8,FALSE)</f>
        <v>251851.85185185182</v>
      </c>
      <c r="H181" s="32">
        <v>0</v>
      </c>
      <c r="I181" s="43">
        <f>VLOOKUP(B181,RPT_LNS_LUONG_CHE_DO!$B$5:$CJ$495,68,FALSE)*(DM_TI_LE!$C$25-100%)</f>
        <v>0</v>
      </c>
      <c r="J181" s="43">
        <f>VLOOKUP(B181,GD_CHUNG!$B$5:$L$991,10,FALSE)*DM_TI_LE!$F$21</f>
        <v>9000000</v>
      </c>
      <c r="K181" s="43">
        <f>VLOOKUP(B181,GD_CHUNG!$B$5:$L$991,11,FALSE)*DM_TI_LE!$F$22</f>
        <v>0</v>
      </c>
      <c r="L181" s="261">
        <f>VLOOKUP(B181,RPT_BAO_HIEM!$B$5:$O$600,14,FALSE)</f>
        <v>0</v>
      </c>
      <c r="M181" s="43">
        <f t="shared" si="3"/>
        <v>9251851.8518518526</v>
      </c>
    </row>
    <row r="182" spans="1:13" ht="14.25" x14ac:dyDescent="0.2">
      <c r="A182" s="49">
        <v>179</v>
      </c>
      <c r="B182" s="50">
        <f>GD_CHUNG!B183</f>
        <v>13760</v>
      </c>
      <c r="C182" s="50" t="str">
        <f>GD_CHUNG!C183</f>
        <v>Trần Thùy Trang</v>
      </c>
      <c r="D182" s="50" t="str">
        <f>GD_CHUNG!D183</f>
        <v>Nhân viên phục vụ hành khách</v>
      </c>
      <c r="E182" s="259"/>
      <c r="F182" s="259"/>
      <c r="G182" s="261">
        <f>VLOOKUP(B182,RPT_TIEN_AN_TRUA!$B$5:$I$1000,8,FALSE)</f>
        <v>251851.85185185182</v>
      </c>
      <c r="H182" s="32">
        <v>0</v>
      </c>
      <c r="I182" s="43">
        <f>VLOOKUP(B182,RPT_LNS_LUONG_CHE_DO!$B$5:$CJ$495,68,FALSE)*(DM_TI_LE!$C$25-100%)</f>
        <v>0</v>
      </c>
      <c r="J182" s="43">
        <f>VLOOKUP(B182,GD_CHUNG!$B$5:$L$991,10,FALSE)*DM_TI_LE!$F$21</f>
        <v>9000000</v>
      </c>
      <c r="K182" s="43">
        <f>VLOOKUP(B182,GD_CHUNG!$B$5:$L$991,11,FALSE)*DM_TI_LE!$F$22</f>
        <v>0</v>
      </c>
      <c r="L182" s="261">
        <f>VLOOKUP(B182,RPT_BAO_HIEM!$B$5:$O$600,14,FALSE)</f>
        <v>0</v>
      </c>
      <c r="M182" s="43">
        <f t="shared" si="3"/>
        <v>9251851.8518518526</v>
      </c>
    </row>
    <row r="183" spans="1:13" ht="14.25" x14ac:dyDescent="0.2">
      <c r="A183" s="49">
        <v>180</v>
      </c>
      <c r="B183" s="50">
        <f>GD_CHUNG!B184</f>
        <v>13762</v>
      </c>
      <c r="C183" s="50" t="str">
        <f>GD_CHUNG!C184</f>
        <v>Bùi Thị Út</v>
      </c>
      <c r="D183" s="50" t="str">
        <f>GD_CHUNG!D184</f>
        <v>Nhân viên phục vụ hành khách</v>
      </c>
      <c r="E183" s="259"/>
      <c r="F183" s="259"/>
      <c r="G183" s="261">
        <f>VLOOKUP(B183,RPT_TIEN_AN_TRUA!$B$5:$I$1000,8,FALSE)</f>
        <v>251851.85185185182</v>
      </c>
      <c r="H183" s="32">
        <v>0</v>
      </c>
      <c r="I183" s="43">
        <f>VLOOKUP(B183,RPT_LNS_LUONG_CHE_DO!$B$5:$CJ$495,68,FALSE)*(DM_TI_LE!$C$25-100%)</f>
        <v>0</v>
      </c>
      <c r="J183" s="43">
        <f>VLOOKUP(B183,GD_CHUNG!$B$5:$L$991,10,FALSE)*DM_TI_LE!$F$21</f>
        <v>9000000</v>
      </c>
      <c r="K183" s="43">
        <f>VLOOKUP(B183,GD_CHUNG!$B$5:$L$991,11,FALSE)*DM_TI_LE!$F$22</f>
        <v>0</v>
      </c>
      <c r="L183" s="261">
        <f>VLOOKUP(B183,RPT_BAO_HIEM!$B$5:$O$600,14,FALSE)</f>
        <v>0</v>
      </c>
      <c r="M183" s="43">
        <f t="shared" si="3"/>
        <v>9251851.8518518526</v>
      </c>
    </row>
    <row r="184" spans="1:13" ht="14.25" x14ac:dyDescent="0.2">
      <c r="A184" s="49">
        <v>181</v>
      </c>
      <c r="B184" s="50">
        <f>GD_CHUNG!B185</f>
        <v>13763</v>
      </c>
      <c r="C184" s="50" t="str">
        <f>GD_CHUNG!C185</f>
        <v>Lê Mai Anh</v>
      </c>
      <c r="D184" s="50" t="str">
        <f>GD_CHUNG!D185</f>
        <v>Nhân viên phục vụ hành khách</v>
      </c>
      <c r="E184" s="259"/>
      <c r="F184" s="259"/>
      <c r="G184" s="261">
        <f>VLOOKUP(B184,RPT_TIEN_AN_TRUA!$B$5:$I$1000,8,FALSE)</f>
        <v>251851.85185185182</v>
      </c>
      <c r="H184" s="32">
        <v>0</v>
      </c>
      <c r="I184" s="43">
        <f>VLOOKUP(B184,RPT_LNS_LUONG_CHE_DO!$B$5:$CJ$495,68,FALSE)*(DM_TI_LE!$C$25-100%)</f>
        <v>0</v>
      </c>
      <c r="J184" s="43">
        <f>VLOOKUP(B184,GD_CHUNG!$B$5:$L$991,10,FALSE)*DM_TI_LE!$F$21</f>
        <v>9000000</v>
      </c>
      <c r="K184" s="43">
        <f>VLOOKUP(B184,GD_CHUNG!$B$5:$L$991,11,FALSE)*DM_TI_LE!$F$22</f>
        <v>0</v>
      </c>
      <c r="L184" s="261">
        <f>VLOOKUP(B184,RPT_BAO_HIEM!$B$5:$O$600,14,FALSE)</f>
        <v>0</v>
      </c>
      <c r="M184" s="43">
        <f t="shared" si="3"/>
        <v>9251851.8518518526</v>
      </c>
    </row>
    <row r="185" spans="1:13" ht="14.25" x14ac:dyDescent="0.2">
      <c r="A185" s="49">
        <v>182</v>
      </c>
      <c r="B185" s="50">
        <f>GD_CHUNG!B186</f>
        <v>13764</v>
      </c>
      <c r="C185" s="50" t="str">
        <f>GD_CHUNG!C186</f>
        <v>Đỗ Thị Ngọc Hà</v>
      </c>
      <c r="D185" s="50" t="str">
        <f>GD_CHUNG!D186</f>
        <v>Nhân viên phục vụ hành khách</v>
      </c>
      <c r="E185" s="259"/>
      <c r="F185" s="259"/>
      <c r="G185" s="261">
        <f>VLOOKUP(B185,RPT_TIEN_AN_TRUA!$B$5:$I$1000,8,FALSE)</f>
        <v>251851.85185185182</v>
      </c>
      <c r="H185" s="32">
        <v>0</v>
      </c>
      <c r="I185" s="43">
        <f>VLOOKUP(B185,RPT_LNS_LUONG_CHE_DO!$B$5:$CJ$495,68,FALSE)*(DM_TI_LE!$C$25-100%)</f>
        <v>0</v>
      </c>
      <c r="J185" s="43">
        <f>VLOOKUP(B185,GD_CHUNG!$B$5:$L$991,10,FALSE)*DM_TI_LE!$F$21</f>
        <v>9000000</v>
      </c>
      <c r="K185" s="43">
        <f>VLOOKUP(B185,GD_CHUNG!$B$5:$L$991,11,FALSE)*DM_TI_LE!$F$22</f>
        <v>0</v>
      </c>
      <c r="L185" s="261">
        <f>VLOOKUP(B185,RPT_BAO_HIEM!$B$5:$O$600,14,FALSE)</f>
        <v>0</v>
      </c>
      <c r="M185" s="43">
        <f t="shared" si="3"/>
        <v>9251851.8518518526</v>
      </c>
    </row>
    <row r="186" spans="1:13" ht="14.25" x14ac:dyDescent="0.2">
      <c r="A186" s="49">
        <v>183</v>
      </c>
      <c r="B186" s="50">
        <f>GD_CHUNG!B187</f>
        <v>13765</v>
      </c>
      <c r="C186" s="50" t="str">
        <f>GD_CHUNG!C187</f>
        <v>Phạm Tú Châu</v>
      </c>
      <c r="D186" s="50" t="str">
        <f>GD_CHUNG!D187</f>
        <v>Nhân viên phục vụ hành khách</v>
      </c>
      <c r="E186" s="259"/>
      <c r="F186" s="259"/>
      <c r="G186" s="261">
        <f>VLOOKUP(B186,RPT_TIEN_AN_TRUA!$B$5:$I$1000,8,FALSE)</f>
        <v>251851.85185185182</v>
      </c>
      <c r="H186" s="32">
        <v>0</v>
      </c>
      <c r="I186" s="43">
        <f>VLOOKUP(B186,RPT_LNS_LUONG_CHE_DO!$B$5:$CJ$495,68,FALSE)*(DM_TI_LE!$C$25-100%)</f>
        <v>0</v>
      </c>
      <c r="J186" s="43">
        <f>VLOOKUP(B186,GD_CHUNG!$B$5:$L$991,10,FALSE)*DM_TI_LE!$F$21</f>
        <v>9000000</v>
      </c>
      <c r="K186" s="43">
        <f>VLOOKUP(B186,GD_CHUNG!$B$5:$L$991,11,FALSE)*DM_TI_LE!$F$22</f>
        <v>0</v>
      </c>
      <c r="L186" s="261">
        <f>VLOOKUP(B186,RPT_BAO_HIEM!$B$5:$O$600,14,FALSE)</f>
        <v>0</v>
      </c>
      <c r="M186" s="43">
        <f t="shared" si="3"/>
        <v>9251851.8518518526</v>
      </c>
    </row>
    <row r="187" spans="1:13" ht="14.25" x14ac:dyDescent="0.2">
      <c r="A187" s="49">
        <v>184</v>
      </c>
      <c r="B187" s="50">
        <f>GD_CHUNG!B188</f>
        <v>13766</v>
      </c>
      <c r="C187" s="50" t="str">
        <f>GD_CHUNG!C188</f>
        <v>Nguyễn Thị Phương Dung</v>
      </c>
      <c r="D187" s="50" t="str">
        <f>GD_CHUNG!D188</f>
        <v>Nhân viên phục vụ hành khách</v>
      </c>
      <c r="E187" s="259"/>
      <c r="F187" s="259"/>
      <c r="G187" s="261">
        <f>VLOOKUP(B187,RPT_TIEN_AN_TRUA!$B$5:$I$1000,8,FALSE)</f>
        <v>251851.85185185182</v>
      </c>
      <c r="H187" s="32">
        <v>0</v>
      </c>
      <c r="I187" s="43">
        <f>VLOOKUP(B187,RPT_LNS_LUONG_CHE_DO!$B$5:$CJ$495,68,FALSE)*(DM_TI_LE!$C$25-100%)</f>
        <v>0</v>
      </c>
      <c r="J187" s="43">
        <f>VLOOKUP(B187,GD_CHUNG!$B$5:$L$991,10,FALSE)*DM_TI_LE!$F$21</f>
        <v>9000000</v>
      </c>
      <c r="K187" s="43">
        <f>VLOOKUP(B187,GD_CHUNG!$B$5:$L$991,11,FALSE)*DM_TI_LE!$F$22</f>
        <v>0</v>
      </c>
      <c r="L187" s="261">
        <f>VLOOKUP(B187,RPT_BAO_HIEM!$B$5:$O$600,14,FALSE)</f>
        <v>0</v>
      </c>
      <c r="M187" s="43">
        <f t="shared" si="3"/>
        <v>9251851.8518518526</v>
      </c>
    </row>
    <row r="188" spans="1:13" ht="14.25" x14ac:dyDescent="0.2">
      <c r="A188" s="49">
        <v>185</v>
      </c>
      <c r="B188" s="50">
        <f>GD_CHUNG!B189</f>
        <v>13767</v>
      </c>
      <c r="C188" s="50" t="str">
        <f>GD_CHUNG!C189</f>
        <v>Trần Thị Phương Anh</v>
      </c>
      <c r="D188" s="50" t="str">
        <f>GD_CHUNG!D189</f>
        <v>Nhân viên phục vụ hành khách</v>
      </c>
      <c r="E188" s="259"/>
      <c r="F188" s="259"/>
      <c r="G188" s="261">
        <f>VLOOKUP(B188,RPT_TIEN_AN_TRUA!$B$5:$I$1000,8,FALSE)</f>
        <v>251851.85185185182</v>
      </c>
      <c r="H188" s="32">
        <v>0</v>
      </c>
      <c r="I188" s="43">
        <f>VLOOKUP(B188,RPT_LNS_LUONG_CHE_DO!$B$5:$CJ$495,68,FALSE)*(DM_TI_LE!$C$25-100%)</f>
        <v>0</v>
      </c>
      <c r="J188" s="43">
        <f>VLOOKUP(B188,GD_CHUNG!$B$5:$L$991,10,FALSE)*DM_TI_LE!$F$21</f>
        <v>9000000</v>
      </c>
      <c r="K188" s="43">
        <f>VLOOKUP(B188,GD_CHUNG!$B$5:$L$991,11,FALSE)*DM_TI_LE!$F$22</f>
        <v>0</v>
      </c>
      <c r="L188" s="261">
        <f>VLOOKUP(B188,RPT_BAO_HIEM!$B$5:$O$600,14,FALSE)</f>
        <v>0</v>
      </c>
      <c r="M188" s="43">
        <f t="shared" si="3"/>
        <v>9251851.8518518526</v>
      </c>
    </row>
    <row r="189" spans="1:13" ht="14.25" x14ac:dyDescent="0.2">
      <c r="A189" s="49">
        <v>186</v>
      </c>
      <c r="B189" s="50">
        <f>GD_CHUNG!B190</f>
        <v>13769</v>
      </c>
      <c r="C189" s="50" t="str">
        <f>GD_CHUNG!C190</f>
        <v>Nguyễn Thị Hồng Thu</v>
      </c>
      <c r="D189" s="50" t="str">
        <f>GD_CHUNG!D190</f>
        <v>Nhân viên phục vụ hành khách</v>
      </c>
      <c r="E189" s="259"/>
      <c r="F189" s="259"/>
      <c r="G189" s="261">
        <f>VLOOKUP(B189,RPT_TIEN_AN_TRUA!$B$5:$I$1000,8,FALSE)</f>
        <v>251851.85185185182</v>
      </c>
      <c r="H189" s="32">
        <v>0</v>
      </c>
      <c r="I189" s="43">
        <f>VLOOKUP(B189,RPT_LNS_LUONG_CHE_DO!$B$5:$CJ$495,68,FALSE)*(DM_TI_LE!$C$25-100%)</f>
        <v>0</v>
      </c>
      <c r="J189" s="43">
        <f>VLOOKUP(B189,GD_CHUNG!$B$5:$L$991,10,FALSE)*DM_TI_LE!$F$21</f>
        <v>9000000</v>
      </c>
      <c r="K189" s="43">
        <f>VLOOKUP(B189,GD_CHUNG!$B$5:$L$991,11,FALSE)*DM_TI_LE!$F$22</f>
        <v>0</v>
      </c>
      <c r="L189" s="261">
        <f>VLOOKUP(B189,RPT_BAO_HIEM!$B$5:$O$600,14,FALSE)</f>
        <v>0</v>
      </c>
      <c r="M189" s="43">
        <f t="shared" si="3"/>
        <v>9251851.8518518526</v>
      </c>
    </row>
    <row r="190" spans="1:13" ht="14.25" x14ac:dyDescent="0.2">
      <c r="A190" s="49">
        <v>187</v>
      </c>
      <c r="B190" s="50">
        <f>GD_CHUNG!B191</f>
        <v>13770</v>
      </c>
      <c r="C190" s="50" t="str">
        <f>GD_CHUNG!C191</f>
        <v>Nguyễn Thị Thanh Phương</v>
      </c>
      <c r="D190" s="50" t="str">
        <f>GD_CHUNG!D191</f>
        <v>Nhân viên phục vụ hành khách</v>
      </c>
      <c r="E190" s="259"/>
      <c r="F190" s="259"/>
      <c r="G190" s="261">
        <f>VLOOKUP(B190,RPT_TIEN_AN_TRUA!$B$5:$I$1000,8,FALSE)</f>
        <v>428148.14814814815</v>
      </c>
      <c r="H190" s="32">
        <v>0</v>
      </c>
      <c r="I190" s="43">
        <f>VLOOKUP(B190,RPT_LNS_LUONG_CHE_DO!$B$5:$CJ$495,68,FALSE)*(DM_TI_LE!$C$25-100%)</f>
        <v>0</v>
      </c>
      <c r="J190" s="43">
        <f>VLOOKUP(B190,GD_CHUNG!$B$5:$L$991,10,FALSE)*DM_TI_LE!$F$21</f>
        <v>9000000</v>
      </c>
      <c r="K190" s="43">
        <f>VLOOKUP(B190,GD_CHUNG!$B$5:$L$991,11,FALSE)*DM_TI_LE!$F$22</f>
        <v>0</v>
      </c>
      <c r="L190" s="261">
        <f>VLOOKUP(B190,RPT_BAO_HIEM!$B$5:$O$600,14,FALSE)</f>
        <v>0</v>
      </c>
      <c r="M190" s="43">
        <f t="shared" si="3"/>
        <v>9428148.1481481474</v>
      </c>
    </row>
    <row r="191" spans="1:13" ht="14.25" x14ac:dyDescent="0.2">
      <c r="A191" s="49">
        <v>188</v>
      </c>
      <c r="B191" s="50">
        <f>GD_CHUNG!B192</f>
        <v>13771</v>
      </c>
      <c r="C191" s="50" t="str">
        <f>GD_CHUNG!C192</f>
        <v>Nguyễn Thị Thoa</v>
      </c>
      <c r="D191" s="50" t="str">
        <f>GD_CHUNG!D192</f>
        <v>Nhân viên phục vụ hành khách</v>
      </c>
      <c r="E191" s="259"/>
      <c r="F191" s="259"/>
      <c r="G191" s="261">
        <f>VLOOKUP(B191,RPT_TIEN_AN_TRUA!$B$5:$I$1000,8,FALSE)</f>
        <v>251851.85185185182</v>
      </c>
      <c r="H191" s="32">
        <v>0</v>
      </c>
      <c r="I191" s="43">
        <f>VLOOKUP(B191,RPT_LNS_LUONG_CHE_DO!$B$5:$CJ$495,68,FALSE)*(DM_TI_LE!$C$25-100%)</f>
        <v>0</v>
      </c>
      <c r="J191" s="43">
        <f>VLOOKUP(B191,GD_CHUNG!$B$5:$L$991,10,FALSE)*DM_TI_LE!$F$21</f>
        <v>9000000</v>
      </c>
      <c r="K191" s="43">
        <f>VLOOKUP(B191,GD_CHUNG!$B$5:$L$991,11,FALSE)*DM_TI_LE!$F$22</f>
        <v>0</v>
      </c>
      <c r="L191" s="261">
        <f>VLOOKUP(B191,RPT_BAO_HIEM!$B$5:$O$600,14,FALSE)</f>
        <v>0</v>
      </c>
      <c r="M191" s="43">
        <f t="shared" si="3"/>
        <v>9251851.8518518526</v>
      </c>
    </row>
    <row r="192" spans="1:13" ht="14.25" x14ac:dyDescent="0.2">
      <c r="A192" s="49">
        <v>189</v>
      </c>
      <c r="B192" s="50">
        <f>GD_CHUNG!B193</f>
        <v>13772</v>
      </c>
      <c r="C192" s="50" t="str">
        <f>GD_CHUNG!C193</f>
        <v>Nguyễn Thị Thu Thủy</v>
      </c>
      <c r="D192" s="50" t="str">
        <f>GD_CHUNG!D193</f>
        <v>Nhân viên phục vụ hành khách</v>
      </c>
      <c r="E192" s="259"/>
      <c r="F192" s="259"/>
      <c r="G192" s="261">
        <f>VLOOKUP(B192,RPT_TIEN_AN_TRUA!$B$5:$I$1000,8,FALSE)</f>
        <v>251851.85185185182</v>
      </c>
      <c r="H192" s="32">
        <v>0</v>
      </c>
      <c r="I192" s="43">
        <f>VLOOKUP(B192,RPT_LNS_LUONG_CHE_DO!$B$5:$CJ$495,68,FALSE)*(DM_TI_LE!$C$25-100%)</f>
        <v>0</v>
      </c>
      <c r="J192" s="43">
        <f>VLOOKUP(B192,GD_CHUNG!$B$5:$L$991,10,FALSE)*DM_TI_LE!$F$21</f>
        <v>9000000</v>
      </c>
      <c r="K192" s="43">
        <f>VLOOKUP(B192,GD_CHUNG!$B$5:$L$991,11,FALSE)*DM_TI_LE!$F$22</f>
        <v>0</v>
      </c>
      <c r="L192" s="261">
        <f>VLOOKUP(B192,RPT_BAO_HIEM!$B$5:$O$600,14,FALSE)</f>
        <v>0</v>
      </c>
      <c r="M192" s="43">
        <f t="shared" si="3"/>
        <v>9251851.8518518526</v>
      </c>
    </row>
    <row r="193" spans="1:13" ht="14.25" x14ac:dyDescent="0.2">
      <c r="A193" s="49">
        <v>190</v>
      </c>
      <c r="B193" s="50">
        <f>GD_CHUNG!B194</f>
        <v>13773</v>
      </c>
      <c r="C193" s="50" t="str">
        <f>GD_CHUNG!C194</f>
        <v>Nguyễn Thị Trang</v>
      </c>
      <c r="D193" s="50" t="str">
        <f>GD_CHUNG!D194</f>
        <v>Nhân viên phục vụ hành khách</v>
      </c>
      <c r="E193" s="259"/>
      <c r="F193" s="259"/>
      <c r="G193" s="261">
        <f>VLOOKUP(B193,RPT_TIEN_AN_TRUA!$B$5:$I$1000,8,FALSE)</f>
        <v>251851.85185185182</v>
      </c>
      <c r="H193" s="32">
        <v>0</v>
      </c>
      <c r="I193" s="43">
        <f>VLOOKUP(B193,RPT_LNS_LUONG_CHE_DO!$B$5:$CJ$495,68,FALSE)*(DM_TI_LE!$C$25-100%)</f>
        <v>0</v>
      </c>
      <c r="J193" s="43">
        <f>VLOOKUP(B193,GD_CHUNG!$B$5:$L$991,10,FALSE)*DM_TI_LE!$F$21</f>
        <v>9000000</v>
      </c>
      <c r="K193" s="43">
        <f>VLOOKUP(B193,GD_CHUNG!$B$5:$L$991,11,FALSE)*DM_TI_LE!$F$22</f>
        <v>0</v>
      </c>
      <c r="L193" s="261">
        <f>VLOOKUP(B193,RPT_BAO_HIEM!$B$5:$O$600,14,FALSE)</f>
        <v>0</v>
      </c>
      <c r="M193" s="43">
        <f t="shared" si="3"/>
        <v>9251851.8518518526</v>
      </c>
    </row>
    <row r="194" spans="1:13" ht="14.25" x14ac:dyDescent="0.2">
      <c r="A194" s="49">
        <v>191</v>
      </c>
      <c r="B194" s="50">
        <f>GD_CHUNG!B195</f>
        <v>13774</v>
      </c>
      <c r="C194" s="50" t="str">
        <f>GD_CHUNG!C195</f>
        <v>Hoàng Thị Kiều Trang</v>
      </c>
      <c r="D194" s="50" t="str">
        <f>GD_CHUNG!D195</f>
        <v>Nhân viên phục vụ hành khách</v>
      </c>
      <c r="E194" s="259"/>
      <c r="F194" s="259"/>
      <c r="G194" s="261">
        <f>VLOOKUP(B194,RPT_TIEN_AN_TRUA!$B$5:$I$1000,8,FALSE)</f>
        <v>251851.85185185182</v>
      </c>
      <c r="H194" s="32">
        <v>0</v>
      </c>
      <c r="I194" s="43">
        <f>VLOOKUP(B194,RPT_LNS_LUONG_CHE_DO!$B$5:$CJ$495,68,FALSE)*(DM_TI_LE!$C$25-100%)</f>
        <v>0</v>
      </c>
      <c r="J194" s="43">
        <f>VLOOKUP(B194,GD_CHUNG!$B$5:$L$991,10,FALSE)*DM_TI_LE!$F$21</f>
        <v>9000000</v>
      </c>
      <c r="K194" s="43">
        <f>VLOOKUP(B194,GD_CHUNG!$B$5:$L$991,11,FALSE)*DM_TI_LE!$F$22</f>
        <v>0</v>
      </c>
      <c r="L194" s="261">
        <f>VLOOKUP(B194,RPT_BAO_HIEM!$B$5:$O$600,14,FALSE)</f>
        <v>0</v>
      </c>
      <c r="M194" s="43">
        <f t="shared" si="3"/>
        <v>9251851.8518518526</v>
      </c>
    </row>
    <row r="195" spans="1:13" ht="14.25" x14ac:dyDescent="0.2">
      <c r="A195" s="49">
        <v>192</v>
      </c>
      <c r="B195" s="50">
        <f>GD_CHUNG!B196</f>
        <v>13775</v>
      </c>
      <c r="C195" s="50" t="str">
        <f>GD_CHUNG!C196</f>
        <v>Ngô Thị Thơm</v>
      </c>
      <c r="D195" s="50" t="str">
        <f>GD_CHUNG!D196</f>
        <v>Nhân viên phục vụ hành khách</v>
      </c>
      <c r="E195" s="259"/>
      <c r="F195" s="259"/>
      <c r="G195" s="261">
        <f>VLOOKUP(B195,RPT_TIEN_AN_TRUA!$B$5:$I$1000,8,FALSE)</f>
        <v>251851.85185185182</v>
      </c>
      <c r="H195" s="32">
        <v>0</v>
      </c>
      <c r="I195" s="43">
        <f>VLOOKUP(B195,RPT_LNS_LUONG_CHE_DO!$B$5:$CJ$495,68,FALSE)*(DM_TI_LE!$C$25-100%)</f>
        <v>0</v>
      </c>
      <c r="J195" s="43">
        <f>VLOOKUP(B195,GD_CHUNG!$B$5:$L$991,10,FALSE)*DM_TI_LE!$F$21</f>
        <v>9000000</v>
      </c>
      <c r="K195" s="43">
        <f>VLOOKUP(B195,GD_CHUNG!$B$5:$L$991,11,FALSE)*DM_TI_LE!$F$22</f>
        <v>0</v>
      </c>
      <c r="L195" s="261">
        <f>VLOOKUP(B195,RPT_BAO_HIEM!$B$5:$O$600,14,FALSE)</f>
        <v>0</v>
      </c>
      <c r="M195" s="43">
        <f t="shared" si="3"/>
        <v>9251851.8518518526</v>
      </c>
    </row>
    <row r="196" spans="1:13" ht="14.25" x14ac:dyDescent="0.2">
      <c r="A196" s="49">
        <v>193</v>
      </c>
      <c r="B196" s="50">
        <f>GD_CHUNG!B197</f>
        <v>13776</v>
      </c>
      <c r="C196" s="50" t="str">
        <f>GD_CHUNG!C197</f>
        <v>Đặng Thị Thùy Dương</v>
      </c>
      <c r="D196" s="50" t="str">
        <f>GD_CHUNG!D197</f>
        <v>Nhân viên phục vụ hành khách</v>
      </c>
      <c r="E196" s="259"/>
      <c r="F196" s="259"/>
      <c r="G196" s="261">
        <f>VLOOKUP(B196,RPT_TIEN_AN_TRUA!$B$5:$I$1000,8,FALSE)</f>
        <v>251851.85185185182</v>
      </c>
      <c r="H196" s="32">
        <v>0</v>
      </c>
      <c r="I196" s="43">
        <f>VLOOKUP(B196,RPT_LNS_LUONG_CHE_DO!$B$5:$CJ$495,68,FALSE)*(DM_TI_LE!$C$25-100%)</f>
        <v>0</v>
      </c>
      <c r="J196" s="43">
        <f>VLOOKUP(B196,GD_CHUNG!$B$5:$L$991,10,FALSE)*DM_TI_LE!$F$21</f>
        <v>9000000</v>
      </c>
      <c r="K196" s="43">
        <f>VLOOKUP(B196,GD_CHUNG!$B$5:$L$991,11,FALSE)*DM_TI_LE!$F$22</f>
        <v>0</v>
      </c>
      <c r="L196" s="261">
        <f>VLOOKUP(B196,RPT_BAO_HIEM!$B$5:$O$600,14,FALSE)</f>
        <v>0</v>
      </c>
      <c r="M196" s="43">
        <f t="shared" si="3"/>
        <v>9251851.8518518526</v>
      </c>
    </row>
    <row r="197" spans="1:13" ht="14.25" x14ac:dyDescent="0.2">
      <c r="A197" s="49">
        <v>194</v>
      </c>
      <c r="B197" s="50">
        <f>GD_CHUNG!B198</f>
        <v>13778</v>
      </c>
      <c r="C197" s="50" t="str">
        <f>GD_CHUNG!C198</f>
        <v>Nguyễn Phương Cương</v>
      </c>
      <c r="D197" s="50" t="str">
        <f>GD_CHUNG!D198</f>
        <v>Nhân viên phục vụ hành khách</v>
      </c>
      <c r="E197" s="259"/>
      <c r="F197" s="259"/>
      <c r="G197" s="261">
        <f>VLOOKUP(B197,RPT_TIEN_AN_TRUA!$B$5:$I$1000,8,FALSE)</f>
        <v>251851.85185185182</v>
      </c>
      <c r="H197" s="32">
        <v>0</v>
      </c>
      <c r="I197" s="43">
        <f>VLOOKUP(B197,RPT_LNS_LUONG_CHE_DO!$B$5:$CJ$495,68,FALSE)*(DM_TI_LE!$C$25-100%)</f>
        <v>0</v>
      </c>
      <c r="J197" s="43">
        <f>VLOOKUP(B197,GD_CHUNG!$B$5:$L$991,10,FALSE)*DM_TI_LE!$F$21</f>
        <v>9000000</v>
      </c>
      <c r="K197" s="43">
        <f>VLOOKUP(B197,GD_CHUNG!$B$5:$L$991,11,FALSE)*DM_TI_LE!$F$22</f>
        <v>0</v>
      </c>
      <c r="L197" s="261">
        <f>VLOOKUP(B197,RPT_BAO_HIEM!$B$5:$O$600,14,FALSE)</f>
        <v>0</v>
      </c>
      <c r="M197" s="43">
        <f t="shared" si="3"/>
        <v>9251851.8518518526</v>
      </c>
    </row>
    <row r="198" spans="1:13" ht="14.25" x14ac:dyDescent="0.2">
      <c r="A198" s="49">
        <v>195</v>
      </c>
      <c r="B198" s="50">
        <f>GD_CHUNG!B199</f>
        <v>13779</v>
      </c>
      <c r="C198" s="50" t="str">
        <f>GD_CHUNG!C199</f>
        <v>Lê Hoàng Gia</v>
      </c>
      <c r="D198" s="50" t="str">
        <f>GD_CHUNG!D199</f>
        <v>Nhân viên phục vụ hành khách</v>
      </c>
      <c r="E198" s="259"/>
      <c r="F198" s="259"/>
      <c r="G198" s="261">
        <f>VLOOKUP(B198,RPT_TIEN_AN_TRUA!$B$5:$I$1000,8,FALSE)</f>
        <v>251851.85185185182</v>
      </c>
      <c r="H198" s="32">
        <v>0</v>
      </c>
      <c r="I198" s="43">
        <f>VLOOKUP(B198,RPT_LNS_LUONG_CHE_DO!$B$5:$CJ$495,68,FALSE)*(DM_TI_LE!$C$25-100%)</f>
        <v>0</v>
      </c>
      <c r="J198" s="43">
        <f>VLOOKUP(B198,GD_CHUNG!$B$5:$L$991,10,FALSE)*DM_TI_LE!$F$21</f>
        <v>9000000</v>
      </c>
      <c r="K198" s="43">
        <f>VLOOKUP(B198,GD_CHUNG!$B$5:$L$991,11,FALSE)*DM_TI_LE!$F$22</f>
        <v>0</v>
      </c>
      <c r="L198" s="261">
        <f>VLOOKUP(B198,RPT_BAO_HIEM!$B$5:$O$600,14,FALSE)</f>
        <v>0</v>
      </c>
      <c r="M198" s="43">
        <f t="shared" si="3"/>
        <v>9251851.8518518526</v>
      </c>
    </row>
    <row r="199" spans="1:13" ht="14.25" x14ac:dyDescent="0.2">
      <c r="A199" s="49">
        <v>196</v>
      </c>
      <c r="B199" s="50">
        <f>GD_CHUNG!B200</f>
        <v>13780</v>
      </c>
      <c r="C199" s="50" t="str">
        <f>GD_CHUNG!C200</f>
        <v>Nguyễn Quang Hà Sơn</v>
      </c>
      <c r="D199" s="50" t="str">
        <f>GD_CHUNG!D200</f>
        <v>Nhân viên phục vụ hành khách</v>
      </c>
      <c r="E199" s="259"/>
      <c r="F199" s="259"/>
      <c r="G199" s="261">
        <f>VLOOKUP(B199,RPT_TIEN_AN_TRUA!$B$5:$I$1000,8,FALSE)</f>
        <v>251851.85185185182</v>
      </c>
      <c r="H199" s="32">
        <v>0</v>
      </c>
      <c r="I199" s="43">
        <f>VLOOKUP(B199,RPT_LNS_LUONG_CHE_DO!$B$5:$CJ$495,68,FALSE)*(DM_TI_LE!$C$25-100%)</f>
        <v>0</v>
      </c>
      <c r="J199" s="43">
        <f>VLOOKUP(B199,GD_CHUNG!$B$5:$L$991,10,FALSE)*DM_TI_LE!$F$21</f>
        <v>9000000</v>
      </c>
      <c r="K199" s="43">
        <f>VLOOKUP(B199,GD_CHUNG!$B$5:$L$991,11,FALSE)*DM_TI_LE!$F$22</f>
        <v>0</v>
      </c>
      <c r="L199" s="261">
        <f>VLOOKUP(B199,RPT_BAO_HIEM!$B$5:$O$600,14,FALSE)</f>
        <v>0</v>
      </c>
      <c r="M199" s="43">
        <f t="shared" si="3"/>
        <v>9251851.8518518526</v>
      </c>
    </row>
    <row r="200" spans="1:13" ht="14.25" x14ac:dyDescent="0.2">
      <c r="A200" s="49">
        <v>197</v>
      </c>
      <c r="B200" s="50">
        <f>GD_CHUNG!B201</f>
        <v>13781</v>
      </c>
      <c r="C200" s="50" t="str">
        <f>GD_CHUNG!C201</f>
        <v>Bùi Anh Tuấn</v>
      </c>
      <c r="D200" s="50" t="str">
        <f>GD_CHUNG!D201</f>
        <v>Nhân viên phục vụ hành khách</v>
      </c>
      <c r="E200" s="259"/>
      <c r="F200" s="259"/>
      <c r="G200" s="261">
        <f>VLOOKUP(B200,RPT_TIEN_AN_TRUA!$B$5:$I$1000,8,FALSE)</f>
        <v>251851.85185185182</v>
      </c>
      <c r="H200" s="32">
        <v>0</v>
      </c>
      <c r="I200" s="43">
        <f>VLOOKUP(B200,RPT_LNS_LUONG_CHE_DO!$B$5:$CJ$495,68,FALSE)*(DM_TI_LE!$C$25-100%)</f>
        <v>0</v>
      </c>
      <c r="J200" s="43">
        <f>VLOOKUP(B200,GD_CHUNG!$B$5:$L$991,10,FALSE)*DM_TI_LE!$F$21</f>
        <v>9000000</v>
      </c>
      <c r="K200" s="43">
        <f>VLOOKUP(B200,GD_CHUNG!$B$5:$L$991,11,FALSE)*DM_TI_LE!$F$22</f>
        <v>0</v>
      </c>
      <c r="L200" s="261">
        <f>VLOOKUP(B200,RPT_BAO_HIEM!$B$5:$O$600,14,FALSE)</f>
        <v>0</v>
      </c>
      <c r="M200" s="43">
        <f t="shared" si="3"/>
        <v>9251851.8518518526</v>
      </c>
    </row>
    <row r="201" spans="1:13" ht="14.25" x14ac:dyDescent="0.2">
      <c r="A201" s="49">
        <v>198</v>
      </c>
      <c r="B201" s="50">
        <f>GD_CHUNG!B202</f>
        <v>13782</v>
      </c>
      <c r="C201" s="50" t="str">
        <f>GD_CHUNG!C202</f>
        <v>Hoàng Thanh Tùng</v>
      </c>
      <c r="D201" s="50" t="str">
        <f>GD_CHUNG!D202</f>
        <v>Nhân viên phục vụ hành khách</v>
      </c>
      <c r="E201" s="259"/>
      <c r="F201" s="259"/>
      <c r="G201" s="261">
        <f>VLOOKUP(B201,RPT_TIEN_AN_TRUA!$B$5:$I$1000,8,FALSE)</f>
        <v>251851.85185185182</v>
      </c>
      <c r="H201" s="32">
        <v>0</v>
      </c>
      <c r="I201" s="43">
        <f>VLOOKUP(B201,RPT_LNS_LUONG_CHE_DO!$B$5:$CJ$495,68,FALSE)*(DM_TI_LE!$C$25-100%)</f>
        <v>0</v>
      </c>
      <c r="J201" s="43">
        <f>VLOOKUP(B201,GD_CHUNG!$B$5:$L$991,10,FALSE)*DM_TI_LE!$F$21</f>
        <v>9000000</v>
      </c>
      <c r="K201" s="43">
        <f>VLOOKUP(B201,GD_CHUNG!$B$5:$L$991,11,FALSE)*DM_TI_LE!$F$22</f>
        <v>0</v>
      </c>
      <c r="L201" s="261">
        <f>VLOOKUP(B201,RPT_BAO_HIEM!$B$5:$O$600,14,FALSE)</f>
        <v>0</v>
      </c>
      <c r="M201" s="43">
        <f t="shared" si="3"/>
        <v>9251851.8518518526</v>
      </c>
    </row>
    <row r="202" spans="1:13" ht="14.25" x14ac:dyDescent="0.2">
      <c r="A202" s="49">
        <v>199</v>
      </c>
      <c r="B202" s="50">
        <f>GD_CHUNG!B203</f>
        <v>13784</v>
      </c>
      <c r="C202" s="50" t="str">
        <f>GD_CHUNG!C203</f>
        <v>Đoàn Duy Anh</v>
      </c>
      <c r="D202" s="50" t="str">
        <f>GD_CHUNG!D203</f>
        <v>Nhân viên phục vụ hành khách</v>
      </c>
      <c r="E202" s="259"/>
      <c r="F202" s="259"/>
      <c r="G202" s="261">
        <f>VLOOKUP(B202,RPT_TIEN_AN_TRUA!$B$5:$I$1000,8,FALSE)</f>
        <v>251851.85185185182</v>
      </c>
      <c r="H202" s="32">
        <v>0</v>
      </c>
      <c r="I202" s="43">
        <f>VLOOKUP(B202,RPT_LNS_LUONG_CHE_DO!$B$5:$CJ$495,68,FALSE)*(DM_TI_LE!$C$25-100%)</f>
        <v>0</v>
      </c>
      <c r="J202" s="43">
        <f>VLOOKUP(B202,GD_CHUNG!$B$5:$L$991,10,FALSE)*DM_TI_LE!$F$21</f>
        <v>9000000</v>
      </c>
      <c r="K202" s="43">
        <f>VLOOKUP(B202,GD_CHUNG!$B$5:$L$991,11,FALSE)*DM_TI_LE!$F$22</f>
        <v>0</v>
      </c>
      <c r="L202" s="261">
        <f>VLOOKUP(B202,RPT_BAO_HIEM!$B$5:$O$600,14,FALSE)</f>
        <v>0</v>
      </c>
      <c r="M202" s="43">
        <f t="shared" si="3"/>
        <v>9251851.8518518526</v>
      </c>
    </row>
    <row r="203" spans="1:13" ht="14.25" x14ac:dyDescent="0.2">
      <c r="A203" s="49">
        <v>200</v>
      </c>
      <c r="B203" s="50">
        <f>GD_CHUNG!B204</f>
        <v>13754</v>
      </c>
      <c r="C203" s="50" t="str">
        <f>GD_CHUNG!C204</f>
        <v>Đinh Kiều Trang</v>
      </c>
      <c r="D203" s="50" t="str">
        <f>GD_CHUNG!D204</f>
        <v>Nhân viên phục vụ hành khách</v>
      </c>
      <c r="E203" s="259"/>
      <c r="F203" s="259"/>
      <c r="G203" s="261">
        <f>VLOOKUP(B203,RPT_TIEN_AN_TRUA!$B$5:$I$1000,8,FALSE)</f>
        <v>251851.85185185182</v>
      </c>
      <c r="H203" s="32">
        <v>0</v>
      </c>
      <c r="I203" s="43">
        <f>VLOOKUP(B203,RPT_LNS_LUONG_CHE_DO!$B$5:$CJ$495,68,FALSE)*(DM_TI_LE!$C$25-100%)</f>
        <v>0</v>
      </c>
      <c r="J203" s="43">
        <f>VLOOKUP(B203,GD_CHUNG!$B$5:$L$991,10,FALSE)*DM_TI_LE!$F$21</f>
        <v>9000000</v>
      </c>
      <c r="K203" s="43">
        <f>VLOOKUP(B203,GD_CHUNG!$B$5:$L$991,11,FALSE)*DM_TI_LE!$F$22</f>
        <v>0</v>
      </c>
      <c r="L203" s="261">
        <f>VLOOKUP(B203,RPT_BAO_HIEM!$B$5:$O$600,14,FALSE)</f>
        <v>0</v>
      </c>
      <c r="M203" s="43">
        <f t="shared" si="3"/>
        <v>9251851.8518518526</v>
      </c>
    </row>
    <row r="204" spans="1:13" ht="14.25" x14ac:dyDescent="0.2">
      <c r="A204" s="49">
        <v>201</v>
      </c>
      <c r="B204" s="50">
        <f>GD_CHUNG!B205</f>
        <v>13756</v>
      </c>
      <c r="C204" s="50" t="str">
        <f>GD_CHUNG!C205</f>
        <v>Nguyễn Thị Diệu Hoa</v>
      </c>
      <c r="D204" s="50" t="str">
        <f>GD_CHUNG!D205</f>
        <v>Nhân viên phục vụ hành khách</v>
      </c>
      <c r="E204" s="259"/>
      <c r="F204" s="259"/>
      <c r="G204" s="261">
        <f>VLOOKUP(B204,RPT_TIEN_AN_TRUA!$B$5:$I$1000,8,FALSE)</f>
        <v>251851.85185185182</v>
      </c>
      <c r="H204" s="32">
        <v>0</v>
      </c>
      <c r="I204" s="43">
        <f>VLOOKUP(B204,RPT_LNS_LUONG_CHE_DO!$B$5:$CJ$495,68,FALSE)*(DM_TI_LE!$C$25-100%)</f>
        <v>0</v>
      </c>
      <c r="J204" s="43">
        <f>VLOOKUP(B204,GD_CHUNG!$B$5:$L$991,10,FALSE)*DM_TI_LE!$F$21</f>
        <v>9000000</v>
      </c>
      <c r="K204" s="43">
        <f>VLOOKUP(B204,GD_CHUNG!$B$5:$L$991,11,FALSE)*DM_TI_LE!$F$22</f>
        <v>0</v>
      </c>
      <c r="L204" s="261">
        <f>VLOOKUP(B204,RPT_BAO_HIEM!$B$5:$O$600,14,FALSE)</f>
        <v>0</v>
      </c>
      <c r="M204" s="43">
        <f t="shared" si="3"/>
        <v>9251851.8518518526</v>
      </c>
    </row>
    <row r="205" spans="1:13" ht="14.25" x14ac:dyDescent="0.2">
      <c r="A205" s="49">
        <v>202</v>
      </c>
      <c r="B205" s="50">
        <f>GD_CHUNG!B206</f>
        <v>13757</v>
      </c>
      <c r="C205" s="50" t="str">
        <f>GD_CHUNG!C206</f>
        <v>Trần Thanh Trang</v>
      </c>
      <c r="D205" s="50" t="str">
        <f>GD_CHUNG!D206</f>
        <v>Nhân viên phục vụ hành khách</v>
      </c>
      <c r="E205" s="259"/>
      <c r="F205" s="259"/>
      <c r="G205" s="261">
        <f>VLOOKUP(B205,RPT_TIEN_AN_TRUA!$B$5:$I$1000,8,FALSE)</f>
        <v>251851.85185185182</v>
      </c>
      <c r="H205" s="32">
        <v>0</v>
      </c>
      <c r="I205" s="43">
        <f>VLOOKUP(B205,RPT_LNS_LUONG_CHE_DO!$B$5:$CJ$495,68,FALSE)*(DM_TI_LE!$C$25-100%)</f>
        <v>0</v>
      </c>
      <c r="J205" s="43">
        <f>VLOOKUP(B205,GD_CHUNG!$B$5:$L$991,10,FALSE)*DM_TI_LE!$F$21</f>
        <v>9000000</v>
      </c>
      <c r="K205" s="43">
        <f>VLOOKUP(B205,GD_CHUNG!$B$5:$L$991,11,FALSE)*DM_TI_LE!$F$22</f>
        <v>0</v>
      </c>
      <c r="L205" s="261">
        <f>VLOOKUP(B205,RPT_BAO_HIEM!$B$5:$O$600,14,FALSE)</f>
        <v>0</v>
      </c>
      <c r="M205" s="43">
        <f t="shared" si="3"/>
        <v>9251851.8518518526</v>
      </c>
    </row>
    <row r="206" spans="1:13" ht="14.25" x14ac:dyDescent="0.2">
      <c r="A206" s="49">
        <v>203</v>
      </c>
      <c r="B206" s="50">
        <f>GD_CHUNG!B207</f>
        <v>13768</v>
      </c>
      <c r="C206" s="50" t="str">
        <f>GD_CHUNG!C207</f>
        <v>Mạc Thị Thùy Dương</v>
      </c>
      <c r="D206" s="50" t="str">
        <f>GD_CHUNG!D207</f>
        <v>Nhân viên phục vụ hành khách</v>
      </c>
      <c r="E206" s="259"/>
      <c r="F206" s="259"/>
      <c r="G206" s="261">
        <f>VLOOKUP(B206,RPT_TIEN_AN_TRUA!$B$5:$I$1000,8,FALSE)</f>
        <v>251851.85185185182</v>
      </c>
      <c r="H206" s="32">
        <v>0</v>
      </c>
      <c r="I206" s="43">
        <f>VLOOKUP(B206,RPT_LNS_LUONG_CHE_DO!$B$5:$CJ$495,68,FALSE)*(DM_TI_LE!$C$25-100%)</f>
        <v>0</v>
      </c>
      <c r="J206" s="43">
        <f>VLOOKUP(B206,GD_CHUNG!$B$5:$L$991,10,FALSE)*DM_TI_LE!$F$21</f>
        <v>9000000</v>
      </c>
      <c r="K206" s="43">
        <f>VLOOKUP(B206,GD_CHUNG!$B$5:$L$991,11,FALSE)*DM_TI_LE!$F$22</f>
        <v>0</v>
      </c>
      <c r="L206" s="261">
        <f>VLOOKUP(B206,RPT_BAO_HIEM!$B$5:$O$600,14,FALSE)</f>
        <v>0</v>
      </c>
      <c r="M206" s="43">
        <f t="shared" si="3"/>
        <v>9251851.8518518526</v>
      </c>
    </row>
    <row r="207" spans="1:13" ht="14.25" x14ac:dyDescent="0.2">
      <c r="A207" s="49">
        <v>204</v>
      </c>
      <c r="B207" s="50">
        <f>GD_CHUNG!B208</f>
        <v>201505</v>
      </c>
      <c r="C207" s="50" t="str">
        <f>GD_CHUNG!C208</f>
        <v>Nguyễn Văn Lập</v>
      </c>
      <c r="D207" s="50" t="str">
        <f>GD_CHUNG!D208</f>
        <v>Nhân viên phục vụ hành khách</v>
      </c>
      <c r="E207" s="259"/>
      <c r="F207" s="259"/>
      <c r="G207" s="261">
        <f>VLOOKUP(B207,RPT_TIEN_AN_TRUA!$B$5:$I$1000,8,FALSE)</f>
        <v>251851.85185185182</v>
      </c>
      <c r="H207" s="32">
        <v>0</v>
      </c>
      <c r="I207" s="43">
        <f>VLOOKUP(B207,RPT_LNS_LUONG_CHE_DO!$B$5:$CJ$495,68,FALSE)*(DM_TI_LE!$C$25-100%)</f>
        <v>0</v>
      </c>
      <c r="J207" s="43">
        <f>VLOOKUP(B207,GD_CHUNG!$B$5:$L$991,10,FALSE)*DM_TI_LE!$F$21</f>
        <v>9000000</v>
      </c>
      <c r="K207" s="43">
        <f>VLOOKUP(B207,GD_CHUNG!$B$5:$L$991,11,FALSE)*DM_TI_LE!$F$22</f>
        <v>0</v>
      </c>
      <c r="L207" s="261">
        <f>VLOOKUP(B207,RPT_BAO_HIEM!$B$5:$O$600,14,FALSE)</f>
        <v>0</v>
      </c>
      <c r="M207" s="43">
        <f t="shared" si="3"/>
        <v>9251851.8518518526</v>
      </c>
    </row>
    <row r="208" spans="1:13" ht="14.25" x14ac:dyDescent="0.2">
      <c r="A208" s="49">
        <v>205</v>
      </c>
      <c r="B208" s="50">
        <f>GD_CHUNG!B209</f>
        <v>201506</v>
      </c>
      <c r="C208" s="50" t="str">
        <f>GD_CHUNG!C209</f>
        <v>Đặng Thị Hằng Linh</v>
      </c>
      <c r="D208" s="50" t="str">
        <f>GD_CHUNG!D209</f>
        <v>Nhân viên phục vụ hành khách</v>
      </c>
      <c r="E208" s="259"/>
      <c r="F208" s="259"/>
      <c r="G208" s="261">
        <f>VLOOKUP(B208,RPT_TIEN_AN_TRUA!$B$5:$I$1000,8,FALSE)</f>
        <v>251851.85185185182</v>
      </c>
      <c r="H208" s="32">
        <v>0</v>
      </c>
      <c r="I208" s="43">
        <f>VLOOKUP(B208,RPT_LNS_LUONG_CHE_DO!$B$5:$CJ$495,68,FALSE)*(DM_TI_LE!$C$25-100%)</f>
        <v>0</v>
      </c>
      <c r="J208" s="43">
        <f>VLOOKUP(B208,GD_CHUNG!$B$5:$L$991,10,FALSE)*DM_TI_LE!$F$21</f>
        <v>9000000</v>
      </c>
      <c r="K208" s="43">
        <f>VLOOKUP(B208,GD_CHUNG!$B$5:$L$991,11,FALSE)*DM_TI_LE!$F$22</f>
        <v>0</v>
      </c>
      <c r="L208" s="261">
        <f>VLOOKUP(B208,RPT_BAO_HIEM!$B$5:$O$600,14,FALSE)</f>
        <v>0</v>
      </c>
      <c r="M208" s="43">
        <f t="shared" si="3"/>
        <v>9251851.8518518526</v>
      </c>
    </row>
    <row r="209" spans="1:13" ht="14.25" x14ac:dyDescent="0.2">
      <c r="A209" s="49">
        <v>206</v>
      </c>
      <c r="B209" s="50">
        <f>GD_CHUNG!B210</f>
        <v>201507</v>
      </c>
      <c r="C209" s="50" t="str">
        <f>GD_CHUNG!C210</f>
        <v>Hà Ngọc Bích</v>
      </c>
      <c r="D209" s="50" t="str">
        <f>GD_CHUNG!D210</f>
        <v>Nhân viên phục vụ hành khách</v>
      </c>
      <c r="E209" s="259"/>
      <c r="F209" s="259"/>
      <c r="G209" s="261">
        <f>VLOOKUP(B209,RPT_TIEN_AN_TRUA!$B$5:$I$1000,8,FALSE)</f>
        <v>251851.85185185182</v>
      </c>
      <c r="H209" s="32">
        <v>0</v>
      </c>
      <c r="I209" s="43">
        <f>VLOOKUP(B209,RPT_LNS_LUONG_CHE_DO!$B$5:$CJ$495,68,FALSE)*(DM_TI_LE!$C$25-100%)</f>
        <v>0</v>
      </c>
      <c r="J209" s="43">
        <f>VLOOKUP(B209,GD_CHUNG!$B$5:$L$991,10,FALSE)*DM_TI_LE!$F$21</f>
        <v>9000000</v>
      </c>
      <c r="K209" s="43">
        <f>VLOOKUP(B209,GD_CHUNG!$B$5:$L$991,11,FALSE)*DM_TI_LE!$F$22</f>
        <v>0</v>
      </c>
      <c r="L209" s="261">
        <f>VLOOKUP(B209,RPT_BAO_HIEM!$B$5:$O$600,14,FALSE)</f>
        <v>0</v>
      </c>
      <c r="M209" s="43">
        <f t="shared" si="3"/>
        <v>9251851.8518518526</v>
      </c>
    </row>
    <row r="210" spans="1:13" ht="14.25" x14ac:dyDescent="0.2">
      <c r="A210" s="49">
        <v>207</v>
      </c>
      <c r="B210" s="50">
        <f>GD_CHUNG!B211</f>
        <v>201508</v>
      </c>
      <c r="C210" s="50" t="str">
        <f>GD_CHUNG!C211</f>
        <v>Nguyễn Minh Đức</v>
      </c>
      <c r="D210" s="50" t="str">
        <f>GD_CHUNG!D211</f>
        <v>Nhân viên phục vụ hành khách</v>
      </c>
      <c r="E210" s="259"/>
      <c r="F210" s="259"/>
      <c r="G210" s="261">
        <f>VLOOKUP(B210,RPT_TIEN_AN_TRUA!$B$5:$I$1000,8,FALSE)</f>
        <v>251851.85185185182</v>
      </c>
      <c r="H210" s="32">
        <v>0</v>
      </c>
      <c r="I210" s="43">
        <f>VLOOKUP(B210,RPT_LNS_LUONG_CHE_DO!$B$5:$CJ$495,68,FALSE)*(DM_TI_LE!$C$25-100%)</f>
        <v>0</v>
      </c>
      <c r="J210" s="43">
        <f>VLOOKUP(B210,GD_CHUNG!$B$5:$L$991,10,FALSE)*DM_TI_LE!$F$21</f>
        <v>9000000</v>
      </c>
      <c r="K210" s="43">
        <f>VLOOKUP(B210,GD_CHUNG!$B$5:$L$991,11,FALSE)*DM_TI_LE!$F$22</f>
        <v>0</v>
      </c>
      <c r="L210" s="261">
        <f>VLOOKUP(B210,RPT_BAO_HIEM!$B$5:$O$600,14,FALSE)</f>
        <v>0</v>
      </c>
      <c r="M210" s="43">
        <f t="shared" si="3"/>
        <v>9251851.8518518526</v>
      </c>
    </row>
    <row r="211" spans="1:13" ht="14.25" x14ac:dyDescent="0.2">
      <c r="A211" s="49">
        <v>208</v>
      </c>
      <c r="B211" s="50">
        <f>GD_CHUNG!B212</f>
        <v>201509</v>
      </c>
      <c r="C211" s="50" t="str">
        <f>GD_CHUNG!C212</f>
        <v>Trần Hữu Dũng</v>
      </c>
      <c r="D211" s="50" t="str">
        <f>GD_CHUNG!D212</f>
        <v>Nhân viên phục vụ hành khách</v>
      </c>
      <c r="E211" s="259"/>
      <c r="F211" s="259"/>
      <c r="G211" s="261">
        <f>VLOOKUP(B211,RPT_TIEN_AN_TRUA!$B$5:$I$1000,8,FALSE)</f>
        <v>251851.85185185182</v>
      </c>
      <c r="H211" s="32">
        <v>0</v>
      </c>
      <c r="I211" s="43">
        <f>VLOOKUP(B211,RPT_LNS_LUONG_CHE_DO!$B$5:$CJ$495,68,FALSE)*(DM_TI_LE!$C$25-100%)</f>
        <v>0</v>
      </c>
      <c r="J211" s="43">
        <f>VLOOKUP(B211,GD_CHUNG!$B$5:$L$991,10,FALSE)*DM_TI_LE!$F$21</f>
        <v>9000000</v>
      </c>
      <c r="K211" s="43">
        <f>VLOOKUP(B211,GD_CHUNG!$B$5:$L$991,11,FALSE)*DM_TI_LE!$F$22</f>
        <v>0</v>
      </c>
      <c r="L211" s="261">
        <f>VLOOKUP(B211,RPT_BAO_HIEM!$B$5:$O$600,14,FALSE)</f>
        <v>0</v>
      </c>
      <c r="M211" s="43">
        <f t="shared" si="3"/>
        <v>9251851.8518518526</v>
      </c>
    </row>
    <row r="212" spans="1:13" ht="14.25" x14ac:dyDescent="0.2">
      <c r="A212" s="49">
        <v>209</v>
      </c>
      <c r="B212" s="50">
        <f>GD_CHUNG!B213</f>
        <v>201510</v>
      </c>
      <c r="C212" s="50" t="str">
        <f>GD_CHUNG!C213</f>
        <v>Lương Quốc Chính</v>
      </c>
      <c r="D212" s="50" t="str">
        <f>GD_CHUNG!D213</f>
        <v>Nhân viên phục vụ hành khách</v>
      </c>
      <c r="E212" s="259"/>
      <c r="F212" s="259"/>
      <c r="G212" s="261">
        <f>VLOOKUP(B212,RPT_TIEN_AN_TRUA!$B$5:$I$1000,8,FALSE)</f>
        <v>251851.85185185182</v>
      </c>
      <c r="H212" s="32">
        <v>0</v>
      </c>
      <c r="I212" s="43">
        <f>VLOOKUP(B212,RPT_LNS_LUONG_CHE_DO!$B$5:$CJ$495,68,FALSE)*(DM_TI_LE!$C$25-100%)</f>
        <v>0</v>
      </c>
      <c r="J212" s="43">
        <f>VLOOKUP(B212,GD_CHUNG!$B$5:$L$991,10,FALSE)*DM_TI_LE!$F$21</f>
        <v>9000000</v>
      </c>
      <c r="K212" s="43">
        <f>VLOOKUP(B212,GD_CHUNG!$B$5:$L$991,11,FALSE)*DM_TI_LE!$F$22</f>
        <v>0</v>
      </c>
      <c r="L212" s="261">
        <f>VLOOKUP(B212,RPT_BAO_HIEM!$B$5:$O$600,14,FALSE)</f>
        <v>0</v>
      </c>
      <c r="M212" s="43">
        <f t="shared" si="3"/>
        <v>9251851.8518518526</v>
      </c>
    </row>
    <row r="213" spans="1:13" ht="14.25" x14ac:dyDescent="0.2">
      <c r="A213" s="49">
        <v>210</v>
      </c>
      <c r="B213" s="50">
        <f>GD_CHUNG!B214</f>
        <v>201511</v>
      </c>
      <c r="C213" s="50" t="str">
        <f>GD_CHUNG!C214</f>
        <v>Trần Thị Nga</v>
      </c>
      <c r="D213" s="50" t="str">
        <f>GD_CHUNG!D214</f>
        <v>Nhân viên phục vụ hành khách</v>
      </c>
      <c r="E213" s="259"/>
      <c r="F213" s="259"/>
      <c r="G213" s="261">
        <f>VLOOKUP(B213,RPT_TIEN_AN_TRUA!$B$5:$I$1000,8,FALSE)</f>
        <v>251851.85185185182</v>
      </c>
      <c r="H213" s="32">
        <v>0</v>
      </c>
      <c r="I213" s="43">
        <f>VLOOKUP(B213,RPT_LNS_LUONG_CHE_DO!$B$5:$CJ$495,68,FALSE)*(DM_TI_LE!$C$25-100%)</f>
        <v>0</v>
      </c>
      <c r="J213" s="43">
        <f>VLOOKUP(B213,GD_CHUNG!$B$5:$L$991,10,FALSE)*DM_TI_LE!$F$21</f>
        <v>9000000</v>
      </c>
      <c r="K213" s="43">
        <f>VLOOKUP(B213,GD_CHUNG!$B$5:$L$991,11,FALSE)*DM_TI_LE!$F$22</f>
        <v>0</v>
      </c>
      <c r="L213" s="261">
        <f>VLOOKUP(B213,RPT_BAO_HIEM!$B$5:$O$600,14,FALSE)</f>
        <v>0</v>
      </c>
      <c r="M213" s="43">
        <f t="shared" si="3"/>
        <v>9251851.8518518526</v>
      </c>
    </row>
    <row r="214" spans="1:13" ht="14.25" x14ac:dyDescent="0.2">
      <c r="A214" s="49">
        <v>211</v>
      </c>
      <c r="B214" s="50">
        <f>GD_CHUNG!B215</f>
        <v>201512</v>
      </c>
      <c r="C214" s="50" t="str">
        <f>GD_CHUNG!C215</f>
        <v>Nguyễn Kim Phượng</v>
      </c>
      <c r="D214" s="50" t="str">
        <f>GD_CHUNG!D215</f>
        <v>Nhân viên phục vụ hành khách</v>
      </c>
      <c r="E214" s="259"/>
      <c r="F214" s="259"/>
      <c r="G214" s="261">
        <f>VLOOKUP(B214,RPT_TIEN_AN_TRUA!$B$5:$I$1000,8,FALSE)</f>
        <v>251851.85185185182</v>
      </c>
      <c r="H214" s="32">
        <v>0</v>
      </c>
      <c r="I214" s="43">
        <f>VLOOKUP(B214,RPT_LNS_LUONG_CHE_DO!$B$5:$CJ$495,68,FALSE)*(DM_TI_LE!$C$25-100%)</f>
        <v>0</v>
      </c>
      <c r="J214" s="43">
        <f>VLOOKUP(B214,GD_CHUNG!$B$5:$L$991,10,FALSE)*DM_TI_LE!$F$21</f>
        <v>9000000</v>
      </c>
      <c r="K214" s="43">
        <f>VLOOKUP(B214,GD_CHUNG!$B$5:$L$991,11,FALSE)*DM_TI_LE!$F$22</f>
        <v>0</v>
      </c>
      <c r="L214" s="261">
        <f>VLOOKUP(B214,RPT_BAO_HIEM!$B$5:$O$600,14,FALSE)</f>
        <v>0</v>
      </c>
      <c r="M214" s="43">
        <f t="shared" si="3"/>
        <v>9251851.8518518526</v>
      </c>
    </row>
    <row r="215" spans="1:13" ht="14.25" x14ac:dyDescent="0.2">
      <c r="A215" s="49">
        <v>212</v>
      </c>
      <c r="B215" s="50">
        <f>GD_CHUNG!B216</f>
        <v>201513</v>
      </c>
      <c r="C215" s="50" t="str">
        <f>GD_CHUNG!C216</f>
        <v>Bùi Thị Minh Hạnh</v>
      </c>
      <c r="D215" s="50" t="str">
        <f>GD_CHUNG!D216</f>
        <v>Nhân viên phục vụ hành khách</v>
      </c>
      <c r="E215" s="259"/>
      <c r="F215" s="259"/>
      <c r="G215" s="261">
        <f>VLOOKUP(B215,RPT_TIEN_AN_TRUA!$B$5:$I$1000,8,FALSE)</f>
        <v>251851.85185185182</v>
      </c>
      <c r="H215" s="32">
        <v>0</v>
      </c>
      <c r="I215" s="43">
        <f>VLOOKUP(B215,RPT_LNS_LUONG_CHE_DO!$B$5:$CJ$495,68,FALSE)*(DM_TI_LE!$C$25-100%)</f>
        <v>0</v>
      </c>
      <c r="J215" s="43">
        <f>VLOOKUP(B215,GD_CHUNG!$B$5:$L$991,10,FALSE)*DM_TI_LE!$F$21</f>
        <v>9000000</v>
      </c>
      <c r="K215" s="43">
        <f>VLOOKUP(B215,GD_CHUNG!$B$5:$L$991,11,FALSE)*DM_TI_LE!$F$22</f>
        <v>0</v>
      </c>
      <c r="L215" s="261">
        <f>VLOOKUP(B215,RPT_BAO_HIEM!$B$5:$O$600,14,FALSE)</f>
        <v>0</v>
      </c>
      <c r="M215" s="43">
        <f t="shared" si="3"/>
        <v>9251851.8518518526</v>
      </c>
    </row>
    <row r="216" spans="1:13" ht="14.25" x14ac:dyDescent="0.2">
      <c r="A216" s="49">
        <v>213</v>
      </c>
      <c r="B216" s="50">
        <f>GD_CHUNG!B217</f>
        <v>201514</v>
      </c>
      <c r="C216" s="50" t="str">
        <f>GD_CHUNG!C217</f>
        <v>Đặng Thị Hải Yến</v>
      </c>
      <c r="D216" s="50" t="str">
        <f>GD_CHUNG!D217</f>
        <v>Nhân viên phục vụ hành khách</v>
      </c>
      <c r="E216" s="259"/>
      <c r="F216" s="259"/>
      <c r="G216" s="261">
        <f>VLOOKUP(B216,RPT_TIEN_AN_TRUA!$B$5:$I$1000,8,FALSE)</f>
        <v>251851.85185185182</v>
      </c>
      <c r="H216" s="32">
        <v>0</v>
      </c>
      <c r="I216" s="43">
        <f>VLOOKUP(B216,RPT_LNS_LUONG_CHE_DO!$B$5:$CJ$495,68,FALSE)*(DM_TI_LE!$C$25-100%)</f>
        <v>0</v>
      </c>
      <c r="J216" s="43">
        <f>VLOOKUP(B216,GD_CHUNG!$B$5:$L$991,10,FALSE)*DM_TI_LE!$F$21</f>
        <v>9000000</v>
      </c>
      <c r="K216" s="43">
        <f>VLOOKUP(B216,GD_CHUNG!$B$5:$L$991,11,FALSE)*DM_TI_LE!$F$22</f>
        <v>0</v>
      </c>
      <c r="L216" s="261">
        <f>VLOOKUP(B216,RPT_BAO_HIEM!$B$5:$O$600,14,FALSE)</f>
        <v>0</v>
      </c>
      <c r="M216" s="43">
        <f t="shared" si="3"/>
        <v>9251851.8518518526</v>
      </c>
    </row>
    <row r="217" spans="1:13" ht="14.25" x14ac:dyDescent="0.2">
      <c r="A217" s="49">
        <v>214</v>
      </c>
      <c r="B217" s="50">
        <f>GD_CHUNG!B218</f>
        <v>201515</v>
      </c>
      <c r="C217" s="50" t="str">
        <f>GD_CHUNG!C218</f>
        <v>Phạm Minh Dũng</v>
      </c>
      <c r="D217" s="50" t="str">
        <f>GD_CHUNG!D218</f>
        <v>Nhân viên phục vụ hành khách</v>
      </c>
      <c r="E217" s="259"/>
      <c r="F217" s="259"/>
      <c r="G217" s="261">
        <f>VLOOKUP(B217,RPT_TIEN_AN_TRUA!$B$5:$I$1000,8,FALSE)</f>
        <v>251851.85185185182</v>
      </c>
      <c r="H217" s="32">
        <v>0</v>
      </c>
      <c r="I217" s="43">
        <f>VLOOKUP(B217,RPT_LNS_LUONG_CHE_DO!$B$5:$CJ$495,68,FALSE)*(DM_TI_LE!$C$25-100%)</f>
        <v>0</v>
      </c>
      <c r="J217" s="43">
        <f>VLOOKUP(B217,GD_CHUNG!$B$5:$L$991,10,FALSE)*DM_TI_LE!$F$21</f>
        <v>9000000</v>
      </c>
      <c r="K217" s="43">
        <f>VLOOKUP(B217,GD_CHUNG!$B$5:$L$991,11,FALSE)*DM_TI_LE!$F$22</f>
        <v>0</v>
      </c>
      <c r="L217" s="261">
        <f>VLOOKUP(B217,RPT_BAO_HIEM!$B$5:$O$600,14,FALSE)</f>
        <v>0</v>
      </c>
      <c r="M217" s="43">
        <f t="shared" si="3"/>
        <v>9251851.8518518526</v>
      </c>
    </row>
    <row r="218" spans="1:13" ht="14.25" x14ac:dyDescent="0.2">
      <c r="A218" s="49">
        <v>215</v>
      </c>
      <c r="B218" s="50">
        <f>GD_CHUNG!B219</f>
        <v>10599</v>
      </c>
      <c r="C218" s="50" t="str">
        <f>GD_CHUNG!C219</f>
        <v>Đào Thu Giang</v>
      </c>
      <c r="D218" s="50" t="str">
        <f>GD_CHUNG!D219</f>
        <v>NV PVHK</v>
      </c>
      <c r="E218" s="259"/>
      <c r="F218" s="259"/>
      <c r="G218" s="261">
        <f>VLOOKUP(B218,RPT_TIEN_AN_TRUA!$B$5:$I$1000,8,FALSE)</f>
        <v>428148.14814814815</v>
      </c>
      <c r="H218" s="32">
        <v>0</v>
      </c>
      <c r="I218" s="43">
        <f>VLOOKUP(B218,RPT_LNS_LUONG_CHE_DO!$B$5:$CJ$495,68,FALSE)*(DM_TI_LE!$C$25-100%)</f>
        <v>0</v>
      </c>
      <c r="J218" s="43">
        <f>VLOOKUP(B218,GD_CHUNG!$B$5:$L$991,10,FALSE)*DM_TI_LE!$F$21</f>
        <v>9000000</v>
      </c>
      <c r="K218" s="43">
        <f>VLOOKUP(B218,GD_CHUNG!$B$5:$L$991,11,FALSE)*DM_TI_LE!$F$22</f>
        <v>3600000</v>
      </c>
      <c r="L218" s="261">
        <f>VLOOKUP(B218,RPT_BAO_HIEM!$B$5:$O$600,14,FALSE)</f>
        <v>406875</v>
      </c>
      <c r="M218" s="43">
        <f t="shared" ref="M218:M308" si="4">G218+L218</f>
        <v>835023.14814814809</v>
      </c>
    </row>
    <row r="219" spans="1:13" ht="14.25" x14ac:dyDescent="0.2">
      <c r="A219" s="49">
        <v>216</v>
      </c>
      <c r="B219" s="50">
        <f>GD_CHUNG!B220</f>
        <v>10765</v>
      </c>
      <c r="C219" s="50" t="str">
        <f>GD_CHUNG!C220</f>
        <v>Nguyễn Thị Thuý</v>
      </c>
      <c r="D219" s="50" t="str">
        <f>GD_CHUNG!D220</f>
        <v>Nv Thống kê</v>
      </c>
      <c r="E219" s="259"/>
      <c r="F219" s="259"/>
      <c r="G219" s="261">
        <f>VLOOKUP(B219,RPT_TIEN_AN_TRUA!$B$5:$I$1000,8,FALSE)</f>
        <v>680000</v>
      </c>
      <c r="H219" s="32">
        <v>0</v>
      </c>
      <c r="I219" s="43">
        <f>VLOOKUP(B219,RPT_LNS_LUONG_CHE_DO!$B$5:$CJ$495,68,FALSE)*(DM_TI_LE!$C$25-100%)</f>
        <v>0</v>
      </c>
      <c r="J219" s="43">
        <f>VLOOKUP(B219,GD_CHUNG!$B$5:$L$991,10,FALSE)*DM_TI_LE!$F$21</f>
        <v>9000000</v>
      </c>
      <c r="K219" s="43">
        <f>VLOOKUP(B219,GD_CHUNG!$B$5:$L$991,11,FALSE)*DM_TI_LE!$F$22</f>
        <v>7200000</v>
      </c>
      <c r="L219" s="261">
        <f>VLOOKUP(B219,RPT_BAO_HIEM!$B$5:$O$600,14,FALSE)</f>
        <v>366240</v>
      </c>
      <c r="M219" s="43">
        <f t="shared" si="4"/>
        <v>1046240</v>
      </c>
    </row>
    <row r="220" spans="1:13" ht="14.25" x14ac:dyDescent="0.2">
      <c r="A220" s="49">
        <v>217</v>
      </c>
      <c r="B220" s="50">
        <f>GD_CHUNG!B221</f>
        <v>10787</v>
      </c>
      <c r="C220" s="50" t="str">
        <f>GD_CHUNG!C221</f>
        <v>Lê Đình Tuấn</v>
      </c>
      <c r="D220" s="50" t="str">
        <f>GD_CHUNG!D221</f>
        <v>Trưởng phòng</v>
      </c>
      <c r="E220" s="259"/>
      <c r="F220" s="259"/>
      <c r="G220" s="261">
        <f>VLOOKUP(B220,RPT_TIEN_AN_TRUA!$B$5:$I$1000,8,FALSE)</f>
        <v>680000</v>
      </c>
      <c r="H220" s="32">
        <v>0</v>
      </c>
      <c r="I220" s="43">
        <f>VLOOKUP(B220,RPT_LNS_LUONG_CHE_DO!$B$5:$CJ$495,68,FALSE)*(DM_TI_LE!$C$25-100%)</f>
        <v>0</v>
      </c>
      <c r="J220" s="43">
        <f>VLOOKUP(B220,GD_CHUNG!$B$5:$L$991,10,FALSE)*DM_TI_LE!$F$21</f>
        <v>9000000</v>
      </c>
      <c r="K220" s="43">
        <f>VLOOKUP(B220,GD_CHUNG!$B$5:$L$991,11,FALSE)*DM_TI_LE!$F$22</f>
        <v>7200000</v>
      </c>
      <c r="L220" s="261">
        <f>VLOOKUP(B220,RPT_BAO_HIEM!$B$5:$O$600,14,FALSE)</f>
        <v>577815</v>
      </c>
      <c r="M220" s="43">
        <f t="shared" si="4"/>
        <v>1257815</v>
      </c>
    </row>
    <row r="221" spans="1:13" ht="14.25" x14ac:dyDescent="0.2">
      <c r="A221" s="49">
        <v>218</v>
      </c>
      <c r="B221" s="50">
        <f>GD_CHUNG!B222</f>
        <v>10753</v>
      </c>
      <c r="C221" s="50" t="str">
        <f>GD_CHUNG!C222</f>
        <v>Hoàng Việt Cường</v>
      </c>
      <c r="D221" s="50" t="str">
        <f>GD_CHUNG!D222</f>
        <v>Phó Trưởng Phòng</v>
      </c>
      <c r="E221" s="259"/>
      <c r="F221" s="259"/>
      <c r="G221" s="261">
        <f>VLOOKUP(B221,RPT_TIEN_AN_TRUA!$B$5:$I$1000,8,FALSE)</f>
        <v>680000</v>
      </c>
      <c r="H221" s="32">
        <v>0</v>
      </c>
      <c r="I221" s="43">
        <f>VLOOKUP(B221,RPT_LNS_LUONG_CHE_DO!$B$5:$CJ$495,68,FALSE)*(DM_TI_LE!$C$25-100%)</f>
        <v>0</v>
      </c>
      <c r="J221" s="43">
        <f>VLOOKUP(B221,GD_CHUNG!$B$5:$L$991,10,FALSE)*DM_TI_LE!$F$21</f>
        <v>9000000</v>
      </c>
      <c r="K221" s="43">
        <f>VLOOKUP(B221,GD_CHUNG!$B$5:$L$991,11,FALSE)*DM_TI_LE!$F$22</f>
        <v>7200000</v>
      </c>
      <c r="L221" s="261">
        <f>VLOOKUP(B221,RPT_BAO_HIEM!$B$5:$O$600,14,FALSE)</f>
        <v>557445</v>
      </c>
      <c r="M221" s="43">
        <f t="shared" si="4"/>
        <v>1237445</v>
      </c>
    </row>
    <row r="222" spans="1:13" ht="14.25" x14ac:dyDescent="0.2">
      <c r="A222" s="49">
        <v>219</v>
      </c>
      <c r="B222" s="50">
        <f>GD_CHUNG!B223</f>
        <v>10785</v>
      </c>
      <c r="C222" s="50" t="str">
        <f>GD_CHUNG!C223</f>
        <v>Nguyễn Duy Thái</v>
      </c>
      <c r="D222" s="50" t="str">
        <f>GD_CHUNG!D223</f>
        <v>Phó Trưởng Phòng</v>
      </c>
      <c r="E222" s="259"/>
      <c r="F222" s="259"/>
      <c r="G222" s="261">
        <f>VLOOKUP(B222,RPT_TIEN_AN_TRUA!$B$5:$I$1000,8,FALSE)</f>
        <v>680000</v>
      </c>
      <c r="H222" s="32">
        <v>0</v>
      </c>
      <c r="I222" s="43">
        <f>VLOOKUP(B222,RPT_LNS_LUONG_CHE_DO!$B$5:$CJ$495,68,FALSE)*(DM_TI_LE!$C$25-100%)</f>
        <v>0</v>
      </c>
      <c r="J222" s="43">
        <f>VLOOKUP(B222,GD_CHUNG!$B$5:$L$991,10,FALSE)*DM_TI_LE!$F$21</f>
        <v>9000000</v>
      </c>
      <c r="K222" s="43">
        <f>VLOOKUP(B222,GD_CHUNG!$B$5:$L$991,11,FALSE)*DM_TI_LE!$F$22</f>
        <v>10800000</v>
      </c>
      <c r="L222" s="261">
        <f>VLOOKUP(B222,RPT_BAO_HIEM!$B$5:$O$600,14,FALSE)</f>
        <v>557445</v>
      </c>
      <c r="M222" s="43">
        <f t="shared" si="4"/>
        <v>1237445</v>
      </c>
    </row>
    <row r="223" spans="1:13" ht="14.25" x14ac:dyDescent="0.2">
      <c r="A223" s="49">
        <v>220</v>
      </c>
      <c r="B223" s="50">
        <f>GD_CHUNG!B224</f>
        <v>10786</v>
      </c>
      <c r="C223" s="50" t="str">
        <f>GD_CHUNG!C224</f>
        <v>Nguyễn Hà Thanh</v>
      </c>
      <c r="D223" s="50" t="str">
        <f>GD_CHUNG!D224</f>
        <v>Phó Trưởng Phòng</v>
      </c>
      <c r="E223" s="259"/>
      <c r="F223" s="259"/>
      <c r="G223" s="261">
        <f>VLOOKUP(B223,RPT_TIEN_AN_TRUA!$B$5:$I$1000,8,FALSE)</f>
        <v>680000</v>
      </c>
      <c r="H223" s="32">
        <v>0</v>
      </c>
      <c r="I223" s="43">
        <f>VLOOKUP(B223,RPT_LNS_LUONG_CHE_DO!$B$5:$CJ$495,68,FALSE)*(DM_TI_LE!$C$25-100%)</f>
        <v>0</v>
      </c>
      <c r="J223" s="43">
        <f>VLOOKUP(B223,GD_CHUNG!$B$5:$L$991,10,FALSE)*DM_TI_LE!$F$21</f>
        <v>9000000</v>
      </c>
      <c r="K223" s="43">
        <f>VLOOKUP(B223,GD_CHUNG!$B$5:$L$991,11,FALSE)*DM_TI_LE!$F$22</f>
        <v>10800000</v>
      </c>
      <c r="L223" s="261">
        <f>VLOOKUP(B223,RPT_BAO_HIEM!$B$5:$O$600,14,FALSE)</f>
        <v>557445</v>
      </c>
      <c r="M223" s="43">
        <f t="shared" si="4"/>
        <v>1237445</v>
      </c>
    </row>
    <row r="224" spans="1:13" ht="14.25" x14ac:dyDescent="0.2">
      <c r="A224" s="49">
        <v>221</v>
      </c>
      <c r="B224" s="50">
        <f>GD_CHUNG!B225</f>
        <v>10704</v>
      </c>
      <c r="C224" s="50" t="str">
        <f>GD_CHUNG!C225</f>
        <v>Ngô Quốc Khánh</v>
      </c>
      <c r="D224" s="50" t="str">
        <f>GD_CHUNG!D225</f>
        <v>Đội phó</v>
      </c>
      <c r="E224" s="259"/>
      <c r="F224" s="259"/>
      <c r="G224" s="261">
        <f>VLOOKUP(B224,RPT_TIEN_AN_TRUA!$B$5:$I$1000,8,FALSE)</f>
        <v>680000</v>
      </c>
      <c r="H224" s="32">
        <v>0</v>
      </c>
      <c r="I224" s="43">
        <f>VLOOKUP(B224,RPT_LNS_LUONG_CHE_DO!$B$5:$CJ$495,68,FALSE)*(DM_TI_LE!$C$25-100%)</f>
        <v>0</v>
      </c>
      <c r="J224" s="43">
        <f>VLOOKUP(B224,GD_CHUNG!$B$5:$L$991,10,FALSE)*DM_TI_LE!$F$21</f>
        <v>9000000</v>
      </c>
      <c r="K224" s="43">
        <f>VLOOKUP(B224,GD_CHUNG!$B$5:$L$991,11,FALSE)*DM_TI_LE!$F$22</f>
        <v>7200000</v>
      </c>
      <c r="L224" s="261">
        <f>VLOOKUP(B224,RPT_BAO_HIEM!$B$5:$O$600,14,FALSE)</f>
        <v>579810</v>
      </c>
      <c r="M224" s="43">
        <f t="shared" si="4"/>
        <v>1259810</v>
      </c>
    </row>
    <row r="225" spans="1:13" ht="14.25" x14ac:dyDescent="0.2">
      <c r="A225" s="49">
        <v>222</v>
      </c>
      <c r="B225" s="50">
        <f>GD_CHUNG!B226</f>
        <v>10686</v>
      </c>
      <c r="C225" s="50" t="str">
        <f>GD_CHUNG!C226</f>
        <v>Đỗ Anh Tuấn</v>
      </c>
      <c r="D225" s="50" t="str">
        <f>GD_CHUNG!D226</f>
        <v>NV Lái xe - VHTTB</v>
      </c>
      <c r="E225" s="259"/>
      <c r="F225" s="259"/>
      <c r="G225" s="261">
        <f>VLOOKUP(B225,RPT_TIEN_AN_TRUA!$B$5:$I$1000,8,FALSE)</f>
        <v>680000</v>
      </c>
      <c r="H225" s="32">
        <v>0</v>
      </c>
      <c r="I225" s="43">
        <f>VLOOKUP(B225,RPT_LNS_LUONG_CHE_DO!$B$5:$CJ$495,68,FALSE)*(DM_TI_LE!$C$25-100%)</f>
        <v>0</v>
      </c>
      <c r="J225" s="43">
        <f>VLOOKUP(B225,GD_CHUNG!$B$5:$L$991,10,FALSE)*DM_TI_LE!$F$21</f>
        <v>9000000</v>
      </c>
      <c r="K225" s="43">
        <f>VLOOKUP(B225,GD_CHUNG!$B$5:$L$991,11,FALSE)*DM_TI_LE!$F$22</f>
        <v>7200000</v>
      </c>
      <c r="L225" s="261">
        <f>VLOOKUP(B225,RPT_BAO_HIEM!$B$5:$O$600,14,FALSE)</f>
        <v>516705</v>
      </c>
      <c r="M225" s="43">
        <f t="shared" si="4"/>
        <v>1196705</v>
      </c>
    </row>
    <row r="226" spans="1:13" ht="14.25" x14ac:dyDescent="0.2">
      <c r="A226" s="49">
        <v>223</v>
      </c>
      <c r="B226" s="50">
        <f>GD_CHUNG!B227</f>
        <v>10687</v>
      </c>
      <c r="C226" s="50" t="str">
        <f>GD_CHUNG!C227</f>
        <v>Lê Hồng Nam</v>
      </c>
      <c r="D226" s="50" t="str">
        <f>GD_CHUNG!D227</f>
        <v>NV Lái xe - VHTTB</v>
      </c>
      <c r="E226" s="259"/>
      <c r="F226" s="259"/>
      <c r="G226" s="261">
        <f>VLOOKUP(B226,RPT_TIEN_AN_TRUA!$B$5:$I$1000,8,FALSE)</f>
        <v>680000</v>
      </c>
      <c r="H226" s="32">
        <v>0</v>
      </c>
      <c r="I226" s="43">
        <f>VLOOKUP(B226,RPT_LNS_LUONG_CHE_DO!$B$5:$CJ$495,68,FALSE)*(DM_TI_LE!$C$25-100%)</f>
        <v>0</v>
      </c>
      <c r="J226" s="43">
        <f>VLOOKUP(B226,GD_CHUNG!$B$5:$L$991,10,FALSE)*DM_TI_LE!$F$21</f>
        <v>9000000</v>
      </c>
      <c r="K226" s="43">
        <f>VLOOKUP(B226,GD_CHUNG!$B$5:$L$991,11,FALSE)*DM_TI_LE!$F$22</f>
        <v>7200000</v>
      </c>
      <c r="L226" s="261">
        <f>VLOOKUP(B226,RPT_BAO_HIEM!$B$5:$O$600,14,FALSE)</f>
        <v>516705</v>
      </c>
      <c r="M226" s="43">
        <f t="shared" si="4"/>
        <v>1196705</v>
      </c>
    </row>
    <row r="227" spans="1:13" ht="14.25" x14ac:dyDescent="0.2">
      <c r="A227" s="49">
        <v>224</v>
      </c>
      <c r="B227" s="50">
        <f>GD_CHUNG!B228</f>
        <v>10688</v>
      </c>
      <c r="C227" s="50" t="str">
        <f>GD_CHUNG!C228</f>
        <v>Cao Thế Vinh</v>
      </c>
      <c r="D227" s="50" t="str">
        <f>GD_CHUNG!D228</f>
        <v>NV Lái xe - VHTTB</v>
      </c>
      <c r="E227" s="259"/>
      <c r="F227" s="259"/>
      <c r="G227" s="261">
        <f>VLOOKUP(B227,RPT_TIEN_AN_TRUA!$B$5:$I$1000,8,FALSE)</f>
        <v>680000</v>
      </c>
      <c r="H227" s="32">
        <v>0</v>
      </c>
      <c r="I227" s="43">
        <f>VLOOKUP(B227,RPT_LNS_LUONG_CHE_DO!$B$5:$CJ$495,68,FALSE)*(DM_TI_LE!$C$25-100%)</f>
        <v>0</v>
      </c>
      <c r="J227" s="43">
        <f>VLOOKUP(B227,GD_CHUNG!$B$5:$L$991,10,FALSE)*DM_TI_LE!$F$21</f>
        <v>9000000</v>
      </c>
      <c r="K227" s="43">
        <f>VLOOKUP(B227,GD_CHUNG!$B$5:$L$991,11,FALSE)*DM_TI_LE!$F$22</f>
        <v>10800000</v>
      </c>
      <c r="L227" s="261">
        <f>VLOOKUP(B227,RPT_BAO_HIEM!$B$5:$O$600,14,FALSE)</f>
        <v>516705</v>
      </c>
      <c r="M227" s="43">
        <f t="shared" si="4"/>
        <v>1196705</v>
      </c>
    </row>
    <row r="228" spans="1:13" ht="14.25" x14ac:dyDescent="0.2">
      <c r="A228" s="49">
        <v>225</v>
      </c>
      <c r="B228" s="50">
        <f>GD_CHUNG!B229</f>
        <v>10689</v>
      </c>
      <c r="C228" s="50" t="str">
        <f>GD_CHUNG!C229</f>
        <v>Đỗ Minh Hải</v>
      </c>
      <c r="D228" s="50" t="str">
        <f>GD_CHUNG!D229</f>
        <v>NV Lái xe - VHTTB</v>
      </c>
      <c r="E228" s="259"/>
      <c r="F228" s="259"/>
      <c r="G228" s="261">
        <f>VLOOKUP(B228,RPT_TIEN_AN_TRUA!$B$5:$I$1000,8,FALSE)</f>
        <v>680000</v>
      </c>
      <c r="H228" s="32">
        <v>0</v>
      </c>
      <c r="I228" s="43">
        <f>VLOOKUP(B228,RPT_LNS_LUONG_CHE_DO!$B$5:$CJ$495,68,FALSE)*(DM_TI_LE!$C$25-100%)</f>
        <v>0</v>
      </c>
      <c r="J228" s="43">
        <f>VLOOKUP(B228,GD_CHUNG!$B$5:$L$991,10,FALSE)*DM_TI_LE!$F$21</f>
        <v>9000000</v>
      </c>
      <c r="K228" s="43">
        <f>VLOOKUP(B228,GD_CHUNG!$B$5:$L$991,11,FALSE)*DM_TI_LE!$F$22</f>
        <v>7200000</v>
      </c>
      <c r="L228" s="261">
        <f>VLOOKUP(B228,RPT_BAO_HIEM!$B$5:$O$600,14,FALSE)</f>
        <v>516705</v>
      </c>
      <c r="M228" s="43">
        <f t="shared" si="4"/>
        <v>1196705</v>
      </c>
    </row>
    <row r="229" spans="1:13" ht="14.25" x14ac:dyDescent="0.2">
      <c r="A229" s="49">
        <v>226</v>
      </c>
      <c r="B229" s="50">
        <f>GD_CHUNG!B230</f>
        <v>10690</v>
      </c>
      <c r="C229" s="50" t="str">
        <f>GD_CHUNG!C230</f>
        <v>Phạm Đăng Khoa</v>
      </c>
      <c r="D229" s="50" t="str">
        <f>GD_CHUNG!D230</f>
        <v>NV Lái xe - VHTTB</v>
      </c>
      <c r="E229" s="259"/>
      <c r="F229" s="259"/>
      <c r="G229" s="261">
        <f>VLOOKUP(B229,RPT_TIEN_AN_TRUA!$B$5:$I$1000,8,FALSE)</f>
        <v>680000</v>
      </c>
      <c r="H229" s="32">
        <v>0</v>
      </c>
      <c r="I229" s="43">
        <f>VLOOKUP(B229,RPT_LNS_LUONG_CHE_DO!$B$5:$CJ$495,68,FALSE)*(DM_TI_LE!$C$25-100%)</f>
        <v>0</v>
      </c>
      <c r="J229" s="43">
        <f>VLOOKUP(B229,GD_CHUNG!$B$5:$L$991,10,FALSE)*DM_TI_LE!$F$21</f>
        <v>9000000</v>
      </c>
      <c r="K229" s="43">
        <f>VLOOKUP(B229,GD_CHUNG!$B$5:$L$991,11,FALSE)*DM_TI_LE!$F$22</f>
        <v>0</v>
      </c>
      <c r="L229" s="261">
        <f>VLOOKUP(B229,RPT_BAO_HIEM!$B$5:$O$600,14,FALSE)</f>
        <v>516705</v>
      </c>
      <c r="M229" s="43">
        <f t="shared" si="4"/>
        <v>1196705</v>
      </c>
    </row>
    <row r="230" spans="1:13" ht="14.25" x14ac:dyDescent="0.2">
      <c r="A230" s="49">
        <v>227</v>
      </c>
      <c r="B230" s="50">
        <f>GD_CHUNG!B231</f>
        <v>10691</v>
      </c>
      <c r="C230" s="50" t="str">
        <f>GD_CHUNG!C231</f>
        <v>Hoàng Văn Thanh</v>
      </c>
      <c r="D230" s="50" t="str">
        <f>GD_CHUNG!D231</f>
        <v>NV Lái xe - VHTTB</v>
      </c>
      <c r="E230" s="259"/>
      <c r="F230" s="259"/>
      <c r="G230" s="261">
        <f>VLOOKUP(B230,RPT_TIEN_AN_TRUA!$B$5:$I$1000,8,FALSE)</f>
        <v>226666.66666666666</v>
      </c>
      <c r="H230" s="32">
        <v>0</v>
      </c>
      <c r="I230" s="43">
        <f>VLOOKUP(B230,RPT_LNS_LUONG_CHE_DO!$B$5:$CJ$495,68,FALSE)*(DM_TI_LE!$C$25-100%)</f>
        <v>0</v>
      </c>
      <c r="J230" s="43">
        <f>VLOOKUP(B230,GD_CHUNG!$B$5:$L$991,10,FALSE)*DM_TI_LE!$F$21</f>
        <v>9000000</v>
      </c>
      <c r="K230" s="43">
        <f>VLOOKUP(B230,GD_CHUNG!$B$5:$L$991,11,FALSE)*DM_TI_LE!$F$22</f>
        <v>0</v>
      </c>
      <c r="L230" s="261">
        <f>VLOOKUP(B230,RPT_BAO_HIEM!$B$5:$O$600,14,FALSE)</f>
        <v>581805</v>
      </c>
      <c r="M230" s="43">
        <f t="shared" si="4"/>
        <v>808471.66666666663</v>
      </c>
    </row>
    <row r="231" spans="1:13" ht="14.25" x14ac:dyDescent="0.2">
      <c r="A231" s="49">
        <v>228</v>
      </c>
      <c r="B231" s="50">
        <f>GD_CHUNG!B232</f>
        <v>10692</v>
      </c>
      <c r="C231" s="50" t="str">
        <f>GD_CHUNG!C232</f>
        <v>Đỗ Quang Tiến</v>
      </c>
      <c r="D231" s="50" t="str">
        <f>GD_CHUNG!D232</f>
        <v>NV Lái xe - VHTTB</v>
      </c>
      <c r="E231" s="259"/>
      <c r="F231" s="259"/>
      <c r="G231" s="261">
        <f>VLOOKUP(B231,RPT_TIEN_AN_TRUA!$B$5:$I$1000,8,FALSE)</f>
        <v>680000</v>
      </c>
      <c r="H231" s="32">
        <v>0</v>
      </c>
      <c r="I231" s="43">
        <f>VLOOKUP(B231,RPT_LNS_LUONG_CHE_DO!$B$5:$CJ$495,68,FALSE)*(DM_TI_LE!$C$25-100%)</f>
        <v>0</v>
      </c>
      <c r="J231" s="43">
        <f>VLOOKUP(B231,GD_CHUNG!$B$5:$L$991,10,FALSE)*DM_TI_LE!$F$21</f>
        <v>9000000</v>
      </c>
      <c r="K231" s="43">
        <f>VLOOKUP(B231,GD_CHUNG!$B$5:$L$991,11,FALSE)*DM_TI_LE!$F$22</f>
        <v>3600000</v>
      </c>
      <c r="L231" s="261">
        <f>VLOOKUP(B231,RPT_BAO_HIEM!$B$5:$O$600,14,FALSE)</f>
        <v>516705</v>
      </c>
      <c r="M231" s="43">
        <f t="shared" si="4"/>
        <v>1196705</v>
      </c>
    </row>
    <row r="232" spans="1:13" ht="14.25" x14ac:dyDescent="0.2">
      <c r="A232" s="49">
        <v>229</v>
      </c>
      <c r="B232" s="50">
        <f>GD_CHUNG!B233</f>
        <v>10693</v>
      </c>
      <c r="C232" s="50" t="str">
        <f>GD_CHUNG!C233</f>
        <v>Hoàng Sơn</v>
      </c>
      <c r="D232" s="50" t="str">
        <f>GD_CHUNG!D233</f>
        <v>NV Lái xe - VHTTB</v>
      </c>
      <c r="E232" s="259"/>
      <c r="F232" s="259"/>
      <c r="G232" s="261">
        <f>VLOOKUP(B232,RPT_TIEN_AN_TRUA!$B$5:$I$1000,8,FALSE)</f>
        <v>680000</v>
      </c>
      <c r="H232" s="32">
        <v>0</v>
      </c>
      <c r="I232" s="43">
        <f>VLOOKUP(B232,RPT_LNS_LUONG_CHE_DO!$B$5:$CJ$495,68,FALSE)*(DM_TI_LE!$C$25-100%)</f>
        <v>0</v>
      </c>
      <c r="J232" s="43">
        <f>VLOOKUP(B232,GD_CHUNG!$B$5:$L$991,10,FALSE)*DM_TI_LE!$F$21</f>
        <v>9000000</v>
      </c>
      <c r="K232" s="43">
        <f>VLOOKUP(B232,GD_CHUNG!$B$5:$L$991,11,FALSE)*DM_TI_LE!$F$22</f>
        <v>3600000</v>
      </c>
      <c r="L232" s="261">
        <f>VLOOKUP(B232,RPT_BAO_HIEM!$B$5:$O$600,14,FALSE)</f>
        <v>516705</v>
      </c>
      <c r="M232" s="43">
        <f t="shared" si="4"/>
        <v>1196705</v>
      </c>
    </row>
    <row r="233" spans="1:13" ht="14.25" x14ac:dyDescent="0.2">
      <c r="A233" s="49">
        <v>230</v>
      </c>
      <c r="B233" s="50">
        <f>GD_CHUNG!B234</f>
        <v>10694</v>
      </c>
      <c r="C233" s="50" t="str">
        <f>GD_CHUNG!C234</f>
        <v>Trần Văn Trà</v>
      </c>
      <c r="D233" s="50" t="str">
        <f>GD_CHUNG!D234</f>
        <v>NV Lái xe - VHTTB</v>
      </c>
      <c r="E233" s="259"/>
      <c r="F233" s="259"/>
      <c r="G233" s="261">
        <f>VLOOKUP(B233,RPT_TIEN_AN_TRUA!$B$5:$I$1000,8,FALSE)</f>
        <v>680000</v>
      </c>
      <c r="H233" s="32">
        <v>0</v>
      </c>
      <c r="I233" s="43">
        <f>VLOOKUP(B233,RPT_LNS_LUONG_CHE_DO!$B$5:$CJ$495,68,FALSE)*(DM_TI_LE!$C$25-100%)</f>
        <v>0</v>
      </c>
      <c r="J233" s="43">
        <f>VLOOKUP(B233,GD_CHUNG!$B$5:$L$991,10,FALSE)*DM_TI_LE!$F$21</f>
        <v>9000000</v>
      </c>
      <c r="K233" s="43">
        <f>VLOOKUP(B233,GD_CHUNG!$B$5:$L$991,11,FALSE)*DM_TI_LE!$F$22</f>
        <v>7200000</v>
      </c>
      <c r="L233" s="261">
        <f>VLOOKUP(B233,RPT_BAO_HIEM!$B$5:$O$600,14,FALSE)</f>
        <v>516705</v>
      </c>
      <c r="M233" s="43">
        <f t="shared" si="4"/>
        <v>1196705</v>
      </c>
    </row>
    <row r="234" spans="1:13" ht="14.25" x14ac:dyDescent="0.2">
      <c r="A234" s="49">
        <v>231</v>
      </c>
      <c r="B234" s="50">
        <f>GD_CHUNG!B235</f>
        <v>10696</v>
      </c>
      <c r="C234" s="50" t="str">
        <f>GD_CHUNG!C235</f>
        <v>Nguyễn Đình Thiện</v>
      </c>
      <c r="D234" s="50" t="str">
        <f>GD_CHUNG!D235</f>
        <v>NV Lái xe - VHTTB</v>
      </c>
      <c r="E234" s="259"/>
      <c r="F234" s="259"/>
      <c r="G234" s="261">
        <f>VLOOKUP(B234,RPT_TIEN_AN_TRUA!$B$5:$I$1000,8,FALSE)</f>
        <v>680000</v>
      </c>
      <c r="H234" s="32">
        <v>0</v>
      </c>
      <c r="I234" s="43">
        <f>VLOOKUP(B234,RPT_LNS_LUONG_CHE_DO!$B$5:$CJ$495,68,FALSE)*(DM_TI_LE!$C$25-100%)</f>
        <v>0</v>
      </c>
      <c r="J234" s="43">
        <f>VLOOKUP(B234,GD_CHUNG!$B$5:$L$991,10,FALSE)*DM_TI_LE!$F$21</f>
        <v>9000000</v>
      </c>
      <c r="K234" s="43">
        <f>VLOOKUP(B234,GD_CHUNG!$B$5:$L$991,11,FALSE)*DM_TI_LE!$F$22</f>
        <v>3600000</v>
      </c>
      <c r="L234" s="261">
        <f>VLOOKUP(B234,RPT_BAO_HIEM!$B$5:$O$600,14,FALSE)</f>
        <v>516705</v>
      </c>
      <c r="M234" s="43">
        <f t="shared" si="4"/>
        <v>1196705</v>
      </c>
    </row>
    <row r="235" spans="1:13" ht="14.25" x14ac:dyDescent="0.2">
      <c r="A235" s="49">
        <v>232</v>
      </c>
      <c r="B235" s="50">
        <f>GD_CHUNG!B236</f>
        <v>10697</v>
      </c>
      <c r="C235" s="50" t="str">
        <f>GD_CHUNG!C236</f>
        <v>Trần Hưng Nhân</v>
      </c>
      <c r="D235" s="50" t="str">
        <f>GD_CHUNG!D236</f>
        <v>NV Lái xe - VHTTB</v>
      </c>
      <c r="E235" s="259"/>
      <c r="F235" s="259"/>
      <c r="G235" s="261">
        <f>VLOOKUP(B235,RPT_TIEN_AN_TRUA!$B$5:$I$1000,8,FALSE)</f>
        <v>680000</v>
      </c>
      <c r="H235" s="32">
        <v>0</v>
      </c>
      <c r="I235" s="43">
        <f>VLOOKUP(B235,RPT_LNS_LUONG_CHE_DO!$B$5:$CJ$495,68,FALSE)*(DM_TI_LE!$C$25-100%)</f>
        <v>0</v>
      </c>
      <c r="J235" s="43">
        <f>VLOOKUP(B235,GD_CHUNG!$B$5:$L$991,10,FALSE)*DM_TI_LE!$F$21</f>
        <v>9000000</v>
      </c>
      <c r="K235" s="43">
        <f>VLOOKUP(B235,GD_CHUNG!$B$5:$L$991,11,FALSE)*DM_TI_LE!$F$22</f>
        <v>7200000</v>
      </c>
      <c r="L235" s="261">
        <f>VLOOKUP(B235,RPT_BAO_HIEM!$B$5:$O$600,14,FALSE)</f>
        <v>516705</v>
      </c>
      <c r="M235" s="43">
        <f t="shared" si="4"/>
        <v>1196705</v>
      </c>
    </row>
    <row r="236" spans="1:13" ht="14.25" x14ac:dyDescent="0.2">
      <c r="A236" s="49">
        <v>233</v>
      </c>
      <c r="B236" s="50">
        <f>GD_CHUNG!B237</f>
        <v>10698</v>
      </c>
      <c r="C236" s="50" t="str">
        <f>GD_CHUNG!C237</f>
        <v>Nguyễn Ngọc Toàn</v>
      </c>
      <c r="D236" s="50" t="str">
        <f>GD_CHUNG!D237</f>
        <v>NV Lái xe - VHTTB</v>
      </c>
      <c r="E236" s="259"/>
      <c r="F236" s="259"/>
      <c r="G236" s="261">
        <f>VLOOKUP(B236,RPT_TIEN_AN_TRUA!$B$5:$I$1000,8,FALSE)</f>
        <v>680000</v>
      </c>
      <c r="H236" s="32">
        <v>0</v>
      </c>
      <c r="I236" s="43">
        <f>VLOOKUP(B236,RPT_LNS_LUONG_CHE_DO!$B$5:$CJ$495,68,FALSE)*(DM_TI_LE!$C$25-100%)</f>
        <v>0</v>
      </c>
      <c r="J236" s="43">
        <f>VLOOKUP(B236,GD_CHUNG!$B$5:$L$991,10,FALSE)*DM_TI_LE!$F$21</f>
        <v>9000000</v>
      </c>
      <c r="K236" s="43">
        <f>VLOOKUP(B236,GD_CHUNG!$B$5:$L$991,11,FALSE)*DM_TI_LE!$F$22</f>
        <v>7200000</v>
      </c>
      <c r="L236" s="261">
        <f>VLOOKUP(B236,RPT_BAO_HIEM!$B$5:$O$600,14,FALSE)</f>
        <v>516705</v>
      </c>
      <c r="M236" s="43">
        <f t="shared" si="4"/>
        <v>1196705</v>
      </c>
    </row>
    <row r="237" spans="1:13" ht="14.25" x14ac:dyDescent="0.2">
      <c r="A237" s="49">
        <v>234</v>
      </c>
      <c r="B237" s="50">
        <f>GD_CHUNG!B238</f>
        <v>10700</v>
      </c>
      <c r="C237" s="50" t="str">
        <f>GD_CHUNG!C238</f>
        <v>Đặng Đức Mạnh</v>
      </c>
      <c r="D237" s="50" t="str">
        <f>GD_CHUNG!D238</f>
        <v>NV Lái xe - VHTTB</v>
      </c>
      <c r="E237" s="259"/>
      <c r="F237" s="259"/>
      <c r="G237" s="261">
        <f>VLOOKUP(B237,RPT_TIEN_AN_TRUA!$B$5:$I$1000,8,FALSE)</f>
        <v>680000</v>
      </c>
      <c r="H237" s="32">
        <v>0</v>
      </c>
      <c r="I237" s="43">
        <f>VLOOKUP(B237,RPT_LNS_LUONG_CHE_DO!$B$5:$CJ$495,68,FALSE)*(DM_TI_LE!$C$25-100%)</f>
        <v>0</v>
      </c>
      <c r="J237" s="43">
        <f>VLOOKUP(B237,GD_CHUNG!$B$5:$L$991,10,FALSE)*DM_TI_LE!$F$21</f>
        <v>9000000</v>
      </c>
      <c r="K237" s="43">
        <f>VLOOKUP(B237,GD_CHUNG!$B$5:$L$991,11,FALSE)*DM_TI_LE!$F$22</f>
        <v>3600000</v>
      </c>
      <c r="L237" s="261">
        <f>VLOOKUP(B237,RPT_BAO_HIEM!$B$5:$O$600,14,FALSE)</f>
        <v>516705</v>
      </c>
      <c r="M237" s="43">
        <f t="shared" si="4"/>
        <v>1196705</v>
      </c>
    </row>
    <row r="238" spans="1:13" ht="14.25" x14ac:dyDescent="0.2">
      <c r="A238" s="49">
        <v>235</v>
      </c>
      <c r="B238" s="50">
        <f>GD_CHUNG!B239</f>
        <v>10701</v>
      </c>
      <c r="C238" s="50" t="str">
        <f>GD_CHUNG!C239</f>
        <v>Đỗ Ngọc Lân</v>
      </c>
      <c r="D238" s="50" t="str">
        <f>GD_CHUNG!D239</f>
        <v>NV Lái xe - VHTTB</v>
      </c>
      <c r="E238" s="259"/>
      <c r="F238" s="259"/>
      <c r="G238" s="261">
        <f>VLOOKUP(B238,RPT_TIEN_AN_TRUA!$B$5:$I$1000,8,FALSE)</f>
        <v>680000</v>
      </c>
      <c r="H238" s="32">
        <v>0</v>
      </c>
      <c r="I238" s="43">
        <f>VLOOKUP(B238,RPT_LNS_LUONG_CHE_DO!$B$5:$CJ$495,68,FALSE)*(DM_TI_LE!$C$25-100%)</f>
        <v>0</v>
      </c>
      <c r="J238" s="43">
        <f>VLOOKUP(B238,GD_CHUNG!$B$5:$L$991,10,FALSE)*DM_TI_LE!$F$21</f>
        <v>9000000</v>
      </c>
      <c r="K238" s="43">
        <f>VLOOKUP(B238,GD_CHUNG!$B$5:$L$991,11,FALSE)*DM_TI_LE!$F$22</f>
        <v>7200000</v>
      </c>
      <c r="L238" s="261">
        <f>VLOOKUP(B238,RPT_BAO_HIEM!$B$5:$O$600,14,FALSE)</f>
        <v>516705</v>
      </c>
      <c r="M238" s="43">
        <f t="shared" si="4"/>
        <v>1196705</v>
      </c>
    </row>
    <row r="239" spans="1:13" ht="14.25" x14ac:dyDescent="0.2">
      <c r="A239" s="49">
        <v>236</v>
      </c>
      <c r="B239" s="50">
        <f>GD_CHUNG!B240</f>
        <v>10702</v>
      </c>
      <c r="C239" s="50" t="str">
        <f>GD_CHUNG!C240</f>
        <v>Nguyễn Tuấn Anh</v>
      </c>
      <c r="D239" s="50" t="str">
        <f>GD_CHUNG!D240</f>
        <v>NV Lái xe - VHTTB</v>
      </c>
      <c r="E239" s="259"/>
      <c r="F239" s="259"/>
      <c r="G239" s="261">
        <f>VLOOKUP(B239,RPT_TIEN_AN_TRUA!$B$5:$I$1000,8,FALSE)</f>
        <v>680000</v>
      </c>
      <c r="H239" s="32">
        <v>0</v>
      </c>
      <c r="I239" s="43">
        <f>VLOOKUP(B239,RPT_LNS_LUONG_CHE_DO!$B$5:$CJ$495,68,FALSE)*(DM_TI_LE!$C$25-100%)</f>
        <v>0</v>
      </c>
      <c r="J239" s="43">
        <f>VLOOKUP(B239,GD_CHUNG!$B$5:$L$991,10,FALSE)*DM_TI_LE!$F$21</f>
        <v>9000000</v>
      </c>
      <c r="K239" s="43">
        <f>VLOOKUP(B239,GD_CHUNG!$B$5:$L$991,11,FALSE)*DM_TI_LE!$F$22</f>
        <v>0</v>
      </c>
      <c r="L239" s="261">
        <f>VLOOKUP(B239,RPT_BAO_HIEM!$B$5:$O$600,14,FALSE)</f>
        <v>516705</v>
      </c>
      <c r="M239" s="43">
        <f t="shared" si="4"/>
        <v>1196705</v>
      </c>
    </row>
    <row r="240" spans="1:13" ht="14.25" x14ac:dyDescent="0.2">
      <c r="A240" s="49">
        <v>237</v>
      </c>
      <c r="B240" s="50">
        <f>GD_CHUNG!B241</f>
        <v>10703</v>
      </c>
      <c r="C240" s="50" t="str">
        <f>GD_CHUNG!C241</f>
        <v>Trần Văn Dậu</v>
      </c>
      <c r="D240" s="50" t="str">
        <f>GD_CHUNG!D241</f>
        <v>NV Lái xe - VHTTB</v>
      </c>
      <c r="E240" s="259"/>
      <c r="F240" s="259"/>
      <c r="G240" s="261">
        <f>VLOOKUP(B240,RPT_TIEN_AN_TRUA!$B$5:$I$1000,8,FALSE)</f>
        <v>680000</v>
      </c>
      <c r="H240" s="32">
        <v>0</v>
      </c>
      <c r="I240" s="43">
        <f>VLOOKUP(B240,RPT_LNS_LUONG_CHE_DO!$B$5:$CJ$495,68,FALSE)*(DM_TI_LE!$C$25-100%)</f>
        <v>0</v>
      </c>
      <c r="J240" s="43">
        <f>VLOOKUP(B240,GD_CHUNG!$B$5:$L$991,10,FALSE)*DM_TI_LE!$F$21</f>
        <v>9000000</v>
      </c>
      <c r="K240" s="43">
        <f>VLOOKUP(B240,GD_CHUNG!$B$5:$L$991,11,FALSE)*DM_TI_LE!$F$22</f>
        <v>14400000</v>
      </c>
      <c r="L240" s="261">
        <f>VLOOKUP(B240,RPT_BAO_HIEM!$B$5:$O$600,14,FALSE)</f>
        <v>516705</v>
      </c>
      <c r="M240" s="43">
        <f t="shared" si="4"/>
        <v>1196705</v>
      </c>
    </row>
    <row r="241" spans="1:13" ht="14.25" x14ac:dyDescent="0.2">
      <c r="A241" s="49">
        <v>238</v>
      </c>
      <c r="B241" s="50">
        <f>GD_CHUNG!B242</f>
        <v>11140</v>
      </c>
      <c r="C241" s="50" t="str">
        <f>GD_CHUNG!C242</f>
        <v>Nguyễn Chí Công</v>
      </c>
      <c r="D241" s="50" t="str">
        <f>GD_CHUNG!D242</f>
        <v>NV Lái xe - VHTTB</v>
      </c>
      <c r="E241" s="259"/>
      <c r="F241" s="259"/>
      <c r="G241" s="261">
        <f>VLOOKUP(B241,RPT_TIEN_AN_TRUA!$B$5:$I$1000,8,FALSE)</f>
        <v>680000</v>
      </c>
      <c r="H241" s="32">
        <v>0</v>
      </c>
      <c r="I241" s="43">
        <f>VLOOKUP(B241,RPT_LNS_LUONG_CHE_DO!$B$5:$CJ$495,68,FALSE)*(DM_TI_LE!$C$25-100%)</f>
        <v>0</v>
      </c>
      <c r="J241" s="43">
        <f>VLOOKUP(B241,GD_CHUNG!$B$5:$L$991,10,FALSE)*DM_TI_LE!$F$21</f>
        <v>9000000</v>
      </c>
      <c r="K241" s="43">
        <f>VLOOKUP(B241,GD_CHUNG!$B$5:$L$991,11,FALSE)*DM_TI_LE!$F$22</f>
        <v>0</v>
      </c>
      <c r="L241" s="261">
        <f>VLOOKUP(B241,RPT_BAO_HIEM!$B$5:$O$600,14,FALSE)</f>
        <v>437430</v>
      </c>
      <c r="M241" s="43">
        <f t="shared" si="4"/>
        <v>1117430</v>
      </c>
    </row>
    <row r="242" spans="1:13" ht="14.25" x14ac:dyDescent="0.2">
      <c r="A242" s="49">
        <v>239</v>
      </c>
      <c r="B242" s="50">
        <f>GD_CHUNG!B243</f>
        <v>10685</v>
      </c>
      <c r="C242" s="50" t="str">
        <f>GD_CHUNG!C243</f>
        <v>Hà Minh Trí</v>
      </c>
      <c r="D242" s="50" t="str">
        <f>GD_CHUNG!D243</f>
        <v>Đội trưởng</v>
      </c>
      <c r="E242" s="259"/>
      <c r="F242" s="259"/>
      <c r="G242" s="261">
        <f>VLOOKUP(B242,RPT_TIEN_AN_TRUA!$B$5:$I$1000,8,FALSE)</f>
        <v>554074.07407407404</v>
      </c>
      <c r="H242" s="32">
        <v>0</v>
      </c>
      <c r="I242" s="43">
        <f>VLOOKUP(B242,RPT_LNS_LUONG_CHE_DO!$B$5:$CJ$495,68,FALSE)*(DM_TI_LE!$C$25-100%)</f>
        <v>0</v>
      </c>
      <c r="J242" s="43">
        <f>VLOOKUP(B242,GD_CHUNG!$B$5:$L$991,10,FALSE)*DM_TI_LE!$F$21</f>
        <v>9000000</v>
      </c>
      <c r="K242" s="43">
        <f>VLOOKUP(B242,GD_CHUNG!$B$5:$L$991,11,FALSE)*DM_TI_LE!$F$22</f>
        <v>7200000</v>
      </c>
      <c r="L242" s="261">
        <f>VLOOKUP(B242,RPT_BAO_HIEM!$B$5:$O$600,14,FALSE)</f>
        <v>537075</v>
      </c>
      <c r="M242" s="43">
        <f t="shared" si="4"/>
        <v>1091149.0740740742</v>
      </c>
    </row>
    <row r="243" spans="1:13" ht="14.25" x14ac:dyDescent="0.2">
      <c r="A243" s="49">
        <v>240</v>
      </c>
      <c r="B243" s="50">
        <f>GD_CHUNG!B244</f>
        <v>10709</v>
      </c>
      <c r="C243" s="50" t="str">
        <f>GD_CHUNG!C244</f>
        <v>Lê Hữu Thịnh</v>
      </c>
      <c r="D243" s="50" t="str">
        <f>GD_CHUNG!D244</f>
        <v>Đội phó</v>
      </c>
      <c r="E243" s="259"/>
      <c r="F243" s="259"/>
      <c r="G243" s="261">
        <f>VLOOKUP(B243,RPT_TIEN_AN_TRUA!$B$5:$I$1000,8,FALSE)</f>
        <v>680000</v>
      </c>
      <c r="H243" s="32">
        <v>0</v>
      </c>
      <c r="I243" s="43">
        <f>VLOOKUP(B243,RPT_LNS_LUONG_CHE_DO!$B$5:$CJ$495,68,FALSE)*(DM_TI_LE!$C$25-100%)</f>
        <v>0</v>
      </c>
      <c r="J243" s="43">
        <f>VLOOKUP(B243,GD_CHUNG!$B$5:$L$991,10,FALSE)*DM_TI_LE!$F$21</f>
        <v>9000000</v>
      </c>
      <c r="K243" s="43">
        <f>VLOOKUP(B243,GD_CHUNG!$B$5:$L$991,11,FALSE)*DM_TI_LE!$F$22</f>
        <v>10800000</v>
      </c>
      <c r="L243" s="261">
        <f>VLOOKUP(B243,RPT_BAO_HIEM!$B$5:$O$600,14,FALSE)</f>
        <v>516705</v>
      </c>
      <c r="M243" s="43">
        <f t="shared" si="4"/>
        <v>1196705</v>
      </c>
    </row>
    <row r="244" spans="1:13" ht="14.25" x14ac:dyDescent="0.2">
      <c r="A244" s="49">
        <v>241</v>
      </c>
      <c r="B244" s="50">
        <f>GD_CHUNG!B245</f>
        <v>10715</v>
      </c>
      <c r="C244" s="50" t="str">
        <f>GD_CHUNG!C245</f>
        <v>Trần Văn Lộc</v>
      </c>
      <c r="D244" s="50" t="str">
        <f>GD_CHUNG!D245</f>
        <v>Đội phó</v>
      </c>
      <c r="E244" s="259"/>
      <c r="F244" s="259"/>
      <c r="G244" s="261">
        <f>VLOOKUP(B244,RPT_TIEN_AN_TRUA!$B$5:$I$1000,8,FALSE)</f>
        <v>680000</v>
      </c>
      <c r="H244" s="32">
        <v>0</v>
      </c>
      <c r="I244" s="43">
        <f>VLOOKUP(B244,RPT_LNS_LUONG_CHE_DO!$B$5:$CJ$495,68,FALSE)*(DM_TI_LE!$C$25-100%)</f>
        <v>0</v>
      </c>
      <c r="J244" s="43">
        <f>VLOOKUP(B244,GD_CHUNG!$B$5:$L$991,10,FALSE)*DM_TI_LE!$F$21</f>
        <v>9000000</v>
      </c>
      <c r="K244" s="43">
        <f>VLOOKUP(B244,GD_CHUNG!$B$5:$L$991,11,FALSE)*DM_TI_LE!$F$22</f>
        <v>3600000</v>
      </c>
      <c r="L244" s="261">
        <f>VLOOKUP(B244,RPT_BAO_HIEM!$B$5:$O$600,14,FALSE)</f>
        <v>516705</v>
      </c>
      <c r="M244" s="43">
        <f t="shared" si="4"/>
        <v>1196705</v>
      </c>
    </row>
    <row r="245" spans="1:13" ht="14.25" x14ac:dyDescent="0.2">
      <c r="A245" s="49">
        <v>242</v>
      </c>
      <c r="B245" s="50">
        <f>GD_CHUNG!B246</f>
        <v>10734</v>
      </c>
      <c r="C245" s="50" t="str">
        <f>GD_CHUNG!C246</f>
        <v>Trần Duy Hải</v>
      </c>
      <c r="D245" s="50" t="str">
        <f>GD_CHUNG!D246</f>
        <v>Đội phó</v>
      </c>
      <c r="E245" s="259"/>
      <c r="F245" s="259"/>
      <c r="G245" s="261">
        <f>VLOOKUP(B245,RPT_TIEN_AN_TRUA!$B$5:$I$1000,8,FALSE)</f>
        <v>680000</v>
      </c>
      <c r="H245" s="32">
        <v>0</v>
      </c>
      <c r="I245" s="43">
        <f>VLOOKUP(B245,RPT_LNS_LUONG_CHE_DO!$B$5:$CJ$495,68,FALSE)*(DM_TI_LE!$C$25-100%)</f>
        <v>0</v>
      </c>
      <c r="J245" s="43">
        <f>VLOOKUP(B245,GD_CHUNG!$B$5:$L$991,10,FALSE)*DM_TI_LE!$F$21</f>
        <v>9000000</v>
      </c>
      <c r="K245" s="43">
        <f>VLOOKUP(B245,GD_CHUNG!$B$5:$L$991,11,FALSE)*DM_TI_LE!$F$22</f>
        <v>7200000</v>
      </c>
      <c r="L245" s="261">
        <f>VLOOKUP(B245,RPT_BAO_HIEM!$B$5:$O$600,14,FALSE)</f>
        <v>516705</v>
      </c>
      <c r="M245" s="43">
        <f t="shared" si="4"/>
        <v>1196705</v>
      </c>
    </row>
    <row r="246" spans="1:13" ht="14.25" x14ac:dyDescent="0.2">
      <c r="A246" s="49">
        <v>243</v>
      </c>
      <c r="B246" s="50">
        <f>GD_CHUNG!B247</f>
        <v>10646</v>
      </c>
      <c r="C246" s="50" t="str">
        <f>GD_CHUNG!C247</f>
        <v>Lê Ngọc Cường</v>
      </c>
      <c r="D246" s="50" t="str">
        <f>GD_CHUNG!D247</f>
        <v>NV Lái xe - VHTTB</v>
      </c>
      <c r="E246" s="259"/>
      <c r="F246" s="259"/>
      <c r="G246" s="261">
        <f>VLOOKUP(B246,RPT_TIEN_AN_TRUA!$B$5:$I$1000,8,FALSE)</f>
        <v>680000</v>
      </c>
      <c r="H246" s="32">
        <v>0</v>
      </c>
      <c r="I246" s="43">
        <f>VLOOKUP(B246,RPT_LNS_LUONG_CHE_DO!$B$5:$CJ$495,68,FALSE)*(DM_TI_LE!$C$25-100%)</f>
        <v>0</v>
      </c>
      <c r="J246" s="43">
        <f>VLOOKUP(B246,GD_CHUNG!$B$5:$L$991,10,FALSE)*DM_TI_LE!$F$21</f>
        <v>9000000</v>
      </c>
      <c r="K246" s="43">
        <f>VLOOKUP(B246,GD_CHUNG!$B$5:$L$991,11,FALSE)*DM_TI_LE!$F$22</f>
        <v>3600000</v>
      </c>
      <c r="L246" s="261">
        <f>VLOOKUP(B246,RPT_BAO_HIEM!$B$5:$O$600,14,FALSE)</f>
        <v>437430</v>
      </c>
      <c r="M246" s="43">
        <f t="shared" si="4"/>
        <v>1117430</v>
      </c>
    </row>
    <row r="247" spans="1:13" ht="14.25" x14ac:dyDescent="0.2">
      <c r="A247" s="49">
        <v>244</v>
      </c>
      <c r="B247" s="50">
        <f>GD_CHUNG!B248</f>
        <v>10647</v>
      </c>
      <c r="C247" s="50" t="str">
        <f>GD_CHUNG!C248</f>
        <v>Nguyễn Tiến Anh</v>
      </c>
      <c r="D247" s="50" t="str">
        <f>GD_CHUNG!D248</f>
        <v>Nhân viên Bốc xếp</v>
      </c>
      <c r="E247" s="259"/>
      <c r="F247" s="259"/>
      <c r="G247" s="261">
        <f>VLOOKUP(B247,RPT_TIEN_AN_TRUA!$B$5:$I$1000,8,FALSE)</f>
        <v>680000</v>
      </c>
      <c r="H247" s="32">
        <v>0</v>
      </c>
      <c r="I247" s="43">
        <f>VLOOKUP(B247,RPT_LNS_LUONG_CHE_DO!$B$5:$CJ$495,68,FALSE)*(DM_TI_LE!$C$25-100%)</f>
        <v>0</v>
      </c>
      <c r="J247" s="43">
        <f>VLOOKUP(B247,GD_CHUNG!$B$5:$L$991,10,FALSE)*DM_TI_LE!$F$21</f>
        <v>9000000</v>
      </c>
      <c r="K247" s="43">
        <f>VLOOKUP(B247,GD_CHUNG!$B$5:$L$991,11,FALSE)*DM_TI_LE!$F$22</f>
        <v>7200000</v>
      </c>
      <c r="L247" s="261">
        <f>VLOOKUP(B247,RPT_BAO_HIEM!$B$5:$O$600,14,FALSE)</f>
        <v>396690</v>
      </c>
      <c r="M247" s="43">
        <f t="shared" si="4"/>
        <v>1076690</v>
      </c>
    </row>
    <row r="248" spans="1:13" ht="14.25" x14ac:dyDescent="0.2">
      <c r="A248" s="49">
        <v>245</v>
      </c>
      <c r="B248" s="50">
        <f>GD_CHUNG!B249</f>
        <v>10650</v>
      </c>
      <c r="C248" s="50" t="str">
        <f>GD_CHUNG!C249</f>
        <v>Ngô Ngọc Hảo</v>
      </c>
      <c r="D248" s="50" t="str">
        <f>GD_CHUNG!D249</f>
        <v>Nhân viên Bốc xếp</v>
      </c>
      <c r="E248" s="259"/>
      <c r="F248" s="259"/>
      <c r="G248" s="261">
        <f>VLOOKUP(B248,RPT_TIEN_AN_TRUA!$B$5:$I$1000,8,FALSE)</f>
        <v>554074.07407407404</v>
      </c>
      <c r="H248" s="32">
        <v>0</v>
      </c>
      <c r="I248" s="43">
        <f>VLOOKUP(B248,RPT_LNS_LUONG_CHE_DO!$B$5:$CJ$495,68,FALSE)*(DM_TI_LE!$C$25-100%)</f>
        <v>0</v>
      </c>
      <c r="J248" s="43">
        <f>VLOOKUP(B248,GD_CHUNG!$B$5:$L$991,10,FALSE)*DM_TI_LE!$F$21</f>
        <v>9000000</v>
      </c>
      <c r="K248" s="43">
        <f>VLOOKUP(B248,GD_CHUNG!$B$5:$L$991,11,FALSE)*DM_TI_LE!$F$22</f>
        <v>0</v>
      </c>
      <c r="L248" s="261">
        <f>VLOOKUP(B248,RPT_BAO_HIEM!$B$5:$O$600,14,FALSE)</f>
        <v>396690</v>
      </c>
      <c r="M248" s="43">
        <f t="shared" si="4"/>
        <v>950764.07407407404</v>
      </c>
    </row>
    <row r="249" spans="1:13" ht="14.25" x14ac:dyDescent="0.2">
      <c r="A249" s="49">
        <v>246</v>
      </c>
      <c r="B249" s="50">
        <f>GD_CHUNG!B250</f>
        <v>10652</v>
      </c>
      <c r="C249" s="50" t="str">
        <f>GD_CHUNG!C250</f>
        <v>Trương Văn Triệu</v>
      </c>
      <c r="D249" s="50" t="str">
        <f>GD_CHUNG!D250</f>
        <v>Nhân viên Bốc xếp</v>
      </c>
      <c r="E249" s="259"/>
      <c r="F249" s="259"/>
      <c r="G249" s="261">
        <f>VLOOKUP(B249,RPT_TIEN_AN_TRUA!$B$5:$I$1000,8,FALSE)</f>
        <v>680000</v>
      </c>
      <c r="H249" s="32">
        <v>0</v>
      </c>
      <c r="I249" s="43">
        <f>VLOOKUP(B249,RPT_LNS_LUONG_CHE_DO!$B$5:$CJ$495,68,FALSE)*(DM_TI_LE!$C$25-100%)</f>
        <v>0</v>
      </c>
      <c r="J249" s="43">
        <f>VLOOKUP(B249,GD_CHUNG!$B$5:$L$991,10,FALSE)*DM_TI_LE!$F$21</f>
        <v>9000000</v>
      </c>
      <c r="K249" s="43">
        <f>VLOOKUP(B249,GD_CHUNG!$B$5:$L$991,11,FALSE)*DM_TI_LE!$F$22</f>
        <v>0</v>
      </c>
      <c r="L249" s="261">
        <f>VLOOKUP(B249,RPT_BAO_HIEM!$B$5:$O$600,14,FALSE)</f>
        <v>396690</v>
      </c>
      <c r="M249" s="43">
        <f t="shared" si="4"/>
        <v>1076690</v>
      </c>
    </row>
    <row r="250" spans="1:13" ht="14.25" x14ac:dyDescent="0.2">
      <c r="A250" s="49">
        <v>247</v>
      </c>
      <c r="B250" s="50">
        <f>GD_CHUNG!B251</f>
        <v>10653</v>
      </c>
      <c r="C250" s="50" t="str">
        <f>GD_CHUNG!C251</f>
        <v>Nguyễn Ngọc Nam</v>
      </c>
      <c r="D250" s="50" t="str">
        <f>GD_CHUNG!D251</f>
        <v>Nhân viên Bốc xếp</v>
      </c>
      <c r="E250" s="259"/>
      <c r="F250" s="259"/>
      <c r="G250" s="261">
        <f>VLOOKUP(B250,RPT_TIEN_AN_TRUA!$B$5:$I$1000,8,FALSE)</f>
        <v>680000</v>
      </c>
      <c r="H250" s="32">
        <v>0</v>
      </c>
      <c r="I250" s="43">
        <f>VLOOKUP(B250,RPT_LNS_LUONG_CHE_DO!$B$5:$CJ$495,68,FALSE)*(DM_TI_LE!$C$25-100%)</f>
        <v>0</v>
      </c>
      <c r="J250" s="43">
        <f>VLOOKUP(B250,GD_CHUNG!$B$5:$L$991,10,FALSE)*DM_TI_LE!$F$21</f>
        <v>9000000</v>
      </c>
      <c r="K250" s="43">
        <f>VLOOKUP(B250,GD_CHUNG!$B$5:$L$991,11,FALSE)*DM_TI_LE!$F$22</f>
        <v>0</v>
      </c>
      <c r="L250" s="261">
        <f>VLOOKUP(B250,RPT_BAO_HIEM!$B$5:$O$600,14,FALSE)</f>
        <v>396690</v>
      </c>
      <c r="M250" s="43">
        <f t="shared" si="4"/>
        <v>1076690</v>
      </c>
    </row>
    <row r="251" spans="1:13" ht="14.25" x14ac:dyDescent="0.2">
      <c r="A251" s="49">
        <v>248</v>
      </c>
      <c r="B251" s="50">
        <f>GD_CHUNG!B252</f>
        <v>10655</v>
      </c>
      <c r="C251" s="50" t="str">
        <f>GD_CHUNG!C252</f>
        <v>Nguyễn Chiến Thắng</v>
      </c>
      <c r="D251" s="50" t="str">
        <f>GD_CHUNG!D252</f>
        <v>Nhân viên Bốc xếp</v>
      </c>
      <c r="E251" s="259"/>
      <c r="F251" s="259"/>
      <c r="G251" s="261">
        <f>VLOOKUP(B251,RPT_TIEN_AN_TRUA!$B$5:$I$1000,8,FALSE)</f>
        <v>176296.29629629629</v>
      </c>
      <c r="H251" s="32">
        <v>0</v>
      </c>
      <c r="I251" s="43">
        <f>VLOOKUP(B251,RPT_LNS_LUONG_CHE_DO!$B$5:$CJ$495,68,FALSE)*(DM_TI_LE!$C$25-100%)</f>
        <v>0</v>
      </c>
      <c r="J251" s="43">
        <f>VLOOKUP(B251,GD_CHUNG!$B$5:$L$991,10,FALSE)*DM_TI_LE!$F$21</f>
        <v>9000000</v>
      </c>
      <c r="K251" s="43">
        <f>VLOOKUP(B251,GD_CHUNG!$B$5:$L$991,11,FALSE)*DM_TI_LE!$F$22</f>
        <v>0</v>
      </c>
      <c r="L251" s="261">
        <f>VLOOKUP(B251,RPT_BAO_HIEM!$B$5:$O$600,14,FALSE)</f>
        <v>396690</v>
      </c>
      <c r="M251" s="43">
        <f t="shared" si="4"/>
        <v>572986.29629629629</v>
      </c>
    </row>
    <row r="252" spans="1:13" ht="14.25" x14ac:dyDescent="0.2">
      <c r="A252" s="49">
        <v>249</v>
      </c>
      <c r="B252" s="50">
        <f>GD_CHUNG!B253</f>
        <v>10659</v>
      </c>
      <c r="C252" s="50" t="str">
        <f>GD_CHUNG!C253</f>
        <v>Ngô Ngọc Tiến</v>
      </c>
      <c r="D252" s="50" t="str">
        <f>GD_CHUNG!D253</f>
        <v>Nhân viên Bốc xếp</v>
      </c>
      <c r="E252" s="259"/>
      <c r="F252" s="259"/>
      <c r="G252" s="261">
        <f>VLOOKUP(B252,RPT_TIEN_AN_TRUA!$B$5:$I$1000,8,FALSE)</f>
        <v>680000</v>
      </c>
      <c r="H252" s="32">
        <v>0</v>
      </c>
      <c r="I252" s="43">
        <f>VLOOKUP(B252,RPT_LNS_LUONG_CHE_DO!$B$5:$CJ$495,68,FALSE)*(DM_TI_LE!$C$25-100%)</f>
        <v>0</v>
      </c>
      <c r="J252" s="43">
        <f>VLOOKUP(B252,GD_CHUNG!$B$5:$L$991,10,FALSE)*DM_TI_LE!$F$21</f>
        <v>9000000</v>
      </c>
      <c r="K252" s="43">
        <f>VLOOKUP(B252,GD_CHUNG!$B$5:$L$991,11,FALSE)*DM_TI_LE!$F$22</f>
        <v>3600000</v>
      </c>
      <c r="L252" s="261">
        <f>VLOOKUP(B252,RPT_BAO_HIEM!$B$5:$O$600,14,FALSE)</f>
        <v>396690</v>
      </c>
      <c r="M252" s="43">
        <f t="shared" si="4"/>
        <v>1076690</v>
      </c>
    </row>
    <row r="253" spans="1:13" ht="14.25" x14ac:dyDescent="0.2">
      <c r="A253" s="49">
        <v>250</v>
      </c>
      <c r="B253" s="50">
        <f>GD_CHUNG!B254</f>
        <v>10662</v>
      </c>
      <c r="C253" s="50" t="str">
        <f>GD_CHUNG!C254</f>
        <v>Trần Văn Tĩnh</v>
      </c>
      <c r="D253" s="50" t="str">
        <f>GD_CHUNG!D254</f>
        <v>Nhân viên Bốc xếp</v>
      </c>
      <c r="E253" s="259"/>
      <c r="F253" s="259"/>
      <c r="G253" s="261">
        <f>VLOOKUP(B253,RPT_TIEN_AN_TRUA!$B$5:$I$1000,8,FALSE)</f>
        <v>528888.88888888888</v>
      </c>
      <c r="H253" s="32">
        <v>0</v>
      </c>
      <c r="I253" s="43">
        <f>VLOOKUP(B253,RPT_LNS_LUONG_CHE_DO!$B$5:$CJ$495,68,FALSE)*(DM_TI_LE!$C$25-100%)</f>
        <v>0</v>
      </c>
      <c r="J253" s="43">
        <f>VLOOKUP(B253,GD_CHUNG!$B$5:$L$991,10,FALSE)*DM_TI_LE!$F$21</f>
        <v>9000000</v>
      </c>
      <c r="K253" s="43">
        <f>VLOOKUP(B253,GD_CHUNG!$B$5:$L$991,11,FALSE)*DM_TI_LE!$F$22</f>
        <v>0</v>
      </c>
      <c r="L253" s="261">
        <f>VLOOKUP(B253,RPT_BAO_HIEM!$B$5:$O$600,14,FALSE)</f>
        <v>396690</v>
      </c>
      <c r="M253" s="43">
        <f t="shared" si="4"/>
        <v>925578.88888888888</v>
      </c>
    </row>
    <row r="254" spans="1:13" ht="14.25" x14ac:dyDescent="0.2">
      <c r="A254" s="49">
        <v>251</v>
      </c>
      <c r="B254" s="50">
        <f>GD_CHUNG!B255</f>
        <v>10663</v>
      </c>
      <c r="C254" s="50" t="str">
        <f>GD_CHUNG!C255</f>
        <v>Khổng Vũ Hùng</v>
      </c>
      <c r="D254" s="50" t="str">
        <f>GD_CHUNG!D255</f>
        <v>Nhân viên Bốc xếp</v>
      </c>
      <c r="E254" s="259"/>
      <c r="F254" s="259"/>
      <c r="G254" s="261">
        <f>VLOOKUP(B254,RPT_TIEN_AN_TRUA!$B$5:$I$1000,8,FALSE)</f>
        <v>629629.62962962966</v>
      </c>
      <c r="H254" s="32">
        <v>0</v>
      </c>
      <c r="I254" s="43">
        <f>VLOOKUP(B254,RPT_LNS_LUONG_CHE_DO!$B$5:$CJ$495,68,FALSE)*(DM_TI_LE!$C$25-100%)</f>
        <v>0</v>
      </c>
      <c r="J254" s="43">
        <f>VLOOKUP(B254,GD_CHUNG!$B$5:$L$991,10,FALSE)*DM_TI_LE!$F$21</f>
        <v>9000000</v>
      </c>
      <c r="K254" s="43">
        <f>VLOOKUP(B254,GD_CHUNG!$B$5:$L$991,11,FALSE)*DM_TI_LE!$F$22</f>
        <v>3600000</v>
      </c>
      <c r="L254" s="261">
        <f>VLOOKUP(B254,RPT_BAO_HIEM!$B$5:$O$600,14,FALSE)</f>
        <v>396690</v>
      </c>
      <c r="M254" s="43">
        <f t="shared" si="4"/>
        <v>1026319.6296296297</v>
      </c>
    </row>
    <row r="255" spans="1:13" ht="14.25" x14ac:dyDescent="0.2">
      <c r="A255" s="49">
        <v>252</v>
      </c>
      <c r="B255" s="50">
        <f>GD_CHUNG!B256</f>
        <v>10664</v>
      </c>
      <c r="C255" s="50" t="str">
        <f>GD_CHUNG!C256</f>
        <v>Phan Bá Tráng</v>
      </c>
      <c r="D255" s="50" t="str">
        <f>GD_CHUNG!D256</f>
        <v>Nhân viên Bốc xếp</v>
      </c>
      <c r="E255" s="259"/>
      <c r="F255" s="259"/>
      <c r="G255" s="261">
        <f>VLOOKUP(B255,RPT_TIEN_AN_TRUA!$B$5:$I$1000,8,FALSE)</f>
        <v>680000</v>
      </c>
      <c r="H255" s="32">
        <v>0</v>
      </c>
      <c r="I255" s="43">
        <f>VLOOKUP(B255,RPT_LNS_LUONG_CHE_DO!$B$5:$CJ$495,68,FALSE)*(DM_TI_LE!$C$25-100%)</f>
        <v>0</v>
      </c>
      <c r="J255" s="43">
        <f>VLOOKUP(B255,GD_CHUNG!$B$5:$L$991,10,FALSE)*DM_TI_LE!$F$21</f>
        <v>9000000</v>
      </c>
      <c r="K255" s="43">
        <f>VLOOKUP(B255,GD_CHUNG!$B$5:$L$991,11,FALSE)*DM_TI_LE!$F$22</f>
        <v>0</v>
      </c>
      <c r="L255" s="261">
        <f>VLOOKUP(B255,RPT_BAO_HIEM!$B$5:$O$600,14,FALSE)</f>
        <v>396690</v>
      </c>
      <c r="M255" s="43">
        <f t="shared" si="4"/>
        <v>1076690</v>
      </c>
    </row>
    <row r="256" spans="1:13" ht="14.25" x14ac:dyDescent="0.2">
      <c r="A256" s="49">
        <v>253</v>
      </c>
      <c r="B256" s="50">
        <f>GD_CHUNG!B257</f>
        <v>10666</v>
      </c>
      <c r="C256" s="50" t="str">
        <f>GD_CHUNG!C257</f>
        <v>Phạm Quang Trung</v>
      </c>
      <c r="D256" s="50" t="str">
        <f>GD_CHUNG!D257</f>
        <v>Nhân viên Bốc xếp</v>
      </c>
      <c r="E256" s="259"/>
      <c r="F256" s="259"/>
      <c r="G256" s="261">
        <f>VLOOKUP(B256,RPT_TIEN_AN_TRUA!$B$5:$I$1000,8,FALSE)</f>
        <v>680000</v>
      </c>
      <c r="H256" s="32">
        <v>0</v>
      </c>
      <c r="I256" s="43">
        <f>VLOOKUP(B256,RPT_LNS_LUONG_CHE_DO!$B$5:$CJ$495,68,FALSE)*(DM_TI_LE!$C$25-100%)</f>
        <v>0</v>
      </c>
      <c r="J256" s="43">
        <f>VLOOKUP(B256,GD_CHUNG!$B$5:$L$991,10,FALSE)*DM_TI_LE!$F$21</f>
        <v>9000000</v>
      </c>
      <c r="K256" s="43">
        <f>VLOOKUP(B256,GD_CHUNG!$B$5:$L$991,11,FALSE)*DM_TI_LE!$F$22</f>
        <v>0</v>
      </c>
      <c r="L256" s="261">
        <f>VLOOKUP(B256,RPT_BAO_HIEM!$B$5:$O$600,14,FALSE)</f>
        <v>396690</v>
      </c>
      <c r="M256" s="43">
        <f t="shared" si="4"/>
        <v>1076690</v>
      </c>
    </row>
    <row r="257" spans="1:13" ht="14.25" x14ac:dyDescent="0.2">
      <c r="A257" s="49">
        <v>254</v>
      </c>
      <c r="B257" s="50">
        <f>GD_CHUNG!B258</f>
        <v>10667</v>
      </c>
      <c r="C257" s="50" t="str">
        <f>GD_CHUNG!C258</f>
        <v>Nguyễn Phi Trường</v>
      </c>
      <c r="D257" s="50" t="str">
        <f>GD_CHUNG!D258</f>
        <v>Nhân viên Bốc xếp</v>
      </c>
      <c r="E257" s="259"/>
      <c r="F257" s="259"/>
      <c r="G257" s="261">
        <f>VLOOKUP(B257,RPT_TIEN_AN_TRUA!$B$5:$I$1000,8,FALSE)</f>
        <v>604444.44444444438</v>
      </c>
      <c r="H257" s="32">
        <v>0</v>
      </c>
      <c r="I257" s="43">
        <f>VLOOKUP(B257,RPT_LNS_LUONG_CHE_DO!$B$5:$CJ$495,68,FALSE)*(DM_TI_LE!$C$25-100%)</f>
        <v>0</v>
      </c>
      <c r="J257" s="43">
        <f>VLOOKUP(B257,GD_CHUNG!$B$5:$L$991,10,FALSE)*DM_TI_LE!$F$21</f>
        <v>9000000</v>
      </c>
      <c r="K257" s="43">
        <f>VLOOKUP(B257,GD_CHUNG!$B$5:$L$991,11,FALSE)*DM_TI_LE!$F$22</f>
        <v>0</v>
      </c>
      <c r="L257" s="261">
        <f>VLOOKUP(B257,RPT_BAO_HIEM!$B$5:$O$600,14,FALSE)</f>
        <v>396690</v>
      </c>
      <c r="M257" s="43">
        <f t="shared" si="4"/>
        <v>1001134.4444444444</v>
      </c>
    </row>
    <row r="258" spans="1:13" ht="14.25" x14ac:dyDescent="0.2">
      <c r="A258" s="49">
        <v>255</v>
      </c>
      <c r="B258" s="50">
        <f>GD_CHUNG!B259</f>
        <v>10668</v>
      </c>
      <c r="C258" s="50" t="str">
        <f>GD_CHUNG!C259</f>
        <v>Đới Minh Khoa</v>
      </c>
      <c r="D258" s="50" t="str">
        <f>GD_CHUNG!D259</f>
        <v>Nhân viên Bốc xếp</v>
      </c>
      <c r="E258" s="259"/>
      <c r="F258" s="259"/>
      <c r="G258" s="261">
        <f>VLOOKUP(B258,RPT_TIEN_AN_TRUA!$B$5:$I$1000,8,FALSE)</f>
        <v>680000</v>
      </c>
      <c r="H258" s="32">
        <v>0</v>
      </c>
      <c r="I258" s="43">
        <f>VLOOKUP(B258,RPT_LNS_LUONG_CHE_DO!$B$5:$CJ$495,68,FALSE)*(DM_TI_LE!$C$25-100%)</f>
        <v>0</v>
      </c>
      <c r="J258" s="43">
        <f>VLOOKUP(B258,GD_CHUNG!$B$5:$L$991,10,FALSE)*DM_TI_LE!$F$21</f>
        <v>9000000</v>
      </c>
      <c r="K258" s="43">
        <f>VLOOKUP(B258,GD_CHUNG!$B$5:$L$991,11,FALSE)*DM_TI_LE!$F$22</f>
        <v>0</v>
      </c>
      <c r="L258" s="261">
        <f>VLOOKUP(B258,RPT_BAO_HIEM!$B$5:$O$600,14,FALSE)</f>
        <v>396690</v>
      </c>
      <c r="M258" s="43">
        <f t="shared" si="4"/>
        <v>1076690</v>
      </c>
    </row>
    <row r="259" spans="1:13" ht="14.25" x14ac:dyDescent="0.2">
      <c r="A259" s="49">
        <v>256</v>
      </c>
      <c r="B259" s="50">
        <f>GD_CHUNG!B260</f>
        <v>10669</v>
      </c>
      <c r="C259" s="50" t="str">
        <f>GD_CHUNG!C260</f>
        <v>Nguyễn Xuân Tân</v>
      </c>
      <c r="D259" s="50" t="str">
        <f>GD_CHUNG!D260</f>
        <v>Nhân viên Bốc xếp</v>
      </c>
      <c r="E259" s="259"/>
      <c r="F259" s="259"/>
      <c r="G259" s="261">
        <f>VLOOKUP(B259,RPT_TIEN_AN_TRUA!$B$5:$I$1000,8,FALSE)</f>
        <v>680000</v>
      </c>
      <c r="H259" s="32">
        <v>0</v>
      </c>
      <c r="I259" s="43">
        <f>VLOOKUP(B259,RPT_LNS_LUONG_CHE_DO!$B$5:$CJ$495,68,FALSE)*(DM_TI_LE!$C$25-100%)</f>
        <v>0</v>
      </c>
      <c r="J259" s="43">
        <f>VLOOKUP(B259,GD_CHUNG!$B$5:$L$991,10,FALSE)*DM_TI_LE!$F$21</f>
        <v>9000000</v>
      </c>
      <c r="K259" s="43">
        <f>VLOOKUP(B259,GD_CHUNG!$B$5:$L$991,11,FALSE)*DM_TI_LE!$F$22</f>
        <v>3600000</v>
      </c>
      <c r="L259" s="261">
        <f>VLOOKUP(B259,RPT_BAO_HIEM!$B$5:$O$600,14,FALSE)</f>
        <v>396690</v>
      </c>
      <c r="M259" s="43">
        <f t="shared" si="4"/>
        <v>1076690</v>
      </c>
    </row>
    <row r="260" spans="1:13" ht="14.25" x14ac:dyDescent="0.2">
      <c r="A260" s="49">
        <v>257</v>
      </c>
      <c r="B260" s="50">
        <f>GD_CHUNG!B261</f>
        <v>10670</v>
      </c>
      <c r="C260" s="50" t="str">
        <f>GD_CHUNG!C261</f>
        <v>Nguyễn Văn Toàn</v>
      </c>
      <c r="D260" s="50" t="str">
        <f>GD_CHUNG!D261</f>
        <v>Nhân viên Bốc xếp</v>
      </c>
      <c r="E260" s="259"/>
      <c r="F260" s="259"/>
      <c r="G260" s="261">
        <f>VLOOKUP(B260,RPT_TIEN_AN_TRUA!$B$5:$I$1000,8,FALSE)</f>
        <v>554074.07407407404</v>
      </c>
      <c r="H260" s="32">
        <v>0</v>
      </c>
      <c r="I260" s="43">
        <f>VLOOKUP(B260,RPT_LNS_LUONG_CHE_DO!$B$5:$CJ$495,68,FALSE)*(DM_TI_LE!$C$25-100%)</f>
        <v>0</v>
      </c>
      <c r="J260" s="43">
        <f>VLOOKUP(B260,GD_CHUNG!$B$5:$L$991,10,FALSE)*DM_TI_LE!$F$21</f>
        <v>9000000</v>
      </c>
      <c r="K260" s="43">
        <f>VLOOKUP(B260,GD_CHUNG!$B$5:$L$991,11,FALSE)*DM_TI_LE!$F$22</f>
        <v>3600000</v>
      </c>
      <c r="L260" s="261">
        <f>VLOOKUP(B260,RPT_BAO_HIEM!$B$5:$O$600,14,FALSE)</f>
        <v>396690</v>
      </c>
      <c r="M260" s="43">
        <f t="shared" si="4"/>
        <v>950764.07407407404</v>
      </c>
    </row>
    <row r="261" spans="1:13" ht="14.25" x14ac:dyDescent="0.2">
      <c r="A261" s="49">
        <v>258</v>
      </c>
      <c r="B261" s="50">
        <f>GD_CHUNG!B262</f>
        <v>10672</v>
      </c>
      <c r="C261" s="50" t="str">
        <f>GD_CHUNG!C262</f>
        <v>Triệu Tuấn Anh</v>
      </c>
      <c r="D261" s="50" t="str">
        <f>GD_CHUNG!D262</f>
        <v>Nhân viên Bốc xếp</v>
      </c>
      <c r="E261" s="259"/>
      <c r="F261" s="259"/>
      <c r="G261" s="261">
        <f>VLOOKUP(B261,RPT_TIEN_AN_TRUA!$B$5:$I$1000,8,FALSE)</f>
        <v>680000</v>
      </c>
      <c r="H261" s="32">
        <v>0</v>
      </c>
      <c r="I261" s="43">
        <f>VLOOKUP(B261,RPT_LNS_LUONG_CHE_DO!$B$5:$CJ$495,68,FALSE)*(DM_TI_LE!$C$25-100%)</f>
        <v>0</v>
      </c>
      <c r="J261" s="43">
        <f>VLOOKUP(B261,GD_CHUNG!$B$5:$L$991,10,FALSE)*DM_TI_LE!$F$21</f>
        <v>9000000</v>
      </c>
      <c r="K261" s="43">
        <f>VLOOKUP(B261,GD_CHUNG!$B$5:$L$991,11,FALSE)*DM_TI_LE!$F$22</f>
        <v>3600000</v>
      </c>
      <c r="L261" s="261">
        <f>VLOOKUP(B261,RPT_BAO_HIEM!$B$5:$O$600,14,FALSE)</f>
        <v>437430</v>
      </c>
      <c r="M261" s="43">
        <f t="shared" si="4"/>
        <v>1117430</v>
      </c>
    </row>
    <row r="262" spans="1:13" ht="14.25" x14ac:dyDescent="0.2">
      <c r="A262" s="49">
        <v>259</v>
      </c>
      <c r="B262" s="50">
        <f>GD_CHUNG!B263</f>
        <v>10674</v>
      </c>
      <c r="C262" s="50" t="str">
        <f>GD_CHUNG!C263</f>
        <v>Nguyễn Văn Tuế</v>
      </c>
      <c r="D262" s="50" t="str">
        <f>GD_CHUNG!D263</f>
        <v>Nhân viên Bốc xếp</v>
      </c>
      <c r="E262" s="259"/>
      <c r="F262" s="259"/>
      <c r="G262" s="261">
        <f>VLOOKUP(B262,RPT_TIEN_AN_TRUA!$B$5:$I$1000,8,FALSE)</f>
        <v>680000</v>
      </c>
      <c r="H262" s="32">
        <v>0</v>
      </c>
      <c r="I262" s="43">
        <f>VLOOKUP(B262,RPT_LNS_LUONG_CHE_DO!$B$5:$CJ$495,68,FALSE)*(DM_TI_LE!$C$25-100%)</f>
        <v>0</v>
      </c>
      <c r="J262" s="43">
        <f>VLOOKUP(B262,GD_CHUNG!$B$5:$L$991,10,FALSE)*DM_TI_LE!$F$21</f>
        <v>9000000</v>
      </c>
      <c r="K262" s="43">
        <f>VLOOKUP(B262,GD_CHUNG!$B$5:$L$991,11,FALSE)*DM_TI_LE!$F$22</f>
        <v>3600000</v>
      </c>
      <c r="L262" s="261">
        <f>VLOOKUP(B262,RPT_BAO_HIEM!$B$5:$O$600,14,FALSE)</f>
        <v>396690</v>
      </c>
      <c r="M262" s="43">
        <f t="shared" si="4"/>
        <v>1076690</v>
      </c>
    </row>
    <row r="263" spans="1:13" ht="14.25" x14ac:dyDescent="0.2">
      <c r="A263" s="49">
        <v>260</v>
      </c>
      <c r="B263" s="50">
        <f>GD_CHUNG!B264</f>
        <v>10675</v>
      </c>
      <c r="C263" s="50" t="str">
        <f>GD_CHUNG!C264</f>
        <v>Phạm Văn Bảy</v>
      </c>
      <c r="D263" s="50" t="str">
        <f>GD_CHUNG!D264</f>
        <v>Nhân viên Bốc xếp</v>
      </c>
      <c r="E263" s="259"/>
      <c r="F263" s="259"/>
      <c r="G263" s="261">
        <f>VLOOKUP(B263,RPT_TIEN_AN_TRUA!$B$5:$I$1000,8,FALSE)</f>
        <v>680000</v>
      </c>
      <c r="H263" s="32">
        <v>0</v>
      </c>
      <c r="I263" s="43">
        <f>VLOOKUP(B263,RPT_LNS_LUONG_CHE_DO!$B$5:$CJ$495,68,FALSE)*(DM_TI_LE!$C$25-100%)</f>
        <v>0</v>
      </c>
      <c r="J263" s="43">
        <f>VLOOKUP(B263,GD_CHUNG!$B$5:$L$991,10,FALSE)*DM_TI_LE!$F$21</f>
        <v>9000000</v>
      </c>
      <c r="K263" s="43">
        <f>VLOOKUP(B263,GD_CHUNG!$B$5:$L$991,11,FALSE)*DM_TI_LE!$F$22</f>
        <v>0</v>
      </c>
      <c r="L263" s="261">
        <f>VLOOKUP(B263,RPT_BAO_HIEM!$B$5:$O$600,14,FALSE)</f>
        <v>396690</v>
      </c>
      <c r="M263" s="43">
        <f t="shared" si="4"/>
        <v>1076690</v>
      </c>
    </row>
    <row r="264" spans="1:13" ht="14.25" x14ac:dyDescent="0.2">
      <c r="A264" s="49">
        <v>261</v>
      </c>
      <c r="B264" s="50">
        <f>GD_CHUNG!B265</f>
        <v>10676</v>
      </c>
      <c r="C264" s="50" t="str">
        <f>GD_CHUNG!C265</f>
        <v>Vương Khắc Hòa</v>
      </c>
      <c r="D264" s="50" t="str">
        <f>GD_CHUNG!D265</f>
        <v>NV Lái xe - VHTTB</v>
      </c>
      <c r="E264" s="259"/>
      <c r="F264" s="259"/>
      <c r="G264" s="261">
        <f>VLOOKUP(B264,RPT_TIEN_AN_TRUA!$B$5:$I$1000,8,FALSE)</f>
        <v>680000</v>
      </c>
      <c r="H264" s="32">
        <v>0</v>
      </c>
      <c r="I264" s="43">
        <f>VLOOKUP(B264,RPT_LNS_LUONG_CHE_DO!$B$5:$CJ$495,68,FALSE)*(DM_TI_LE!$C$25-100%)</f>
        <v>0</v>
      </c>
      <c r="J264" s="43">
        <f>VLOOKUP(B264,GD_CHUNG!$B$5:$L$991,10,FALSE)*DM_TI_LE!$F$21</f>
        <v>9000000</v>
      </c>
      <c r="K264" s="43">
        <f>VLOOKUP(B264,GD_CHUNG!$B$5:$L$991,11,FALSE)*DM_TI_LE!$F$22</f>
        <v>3600000</v>
      </c>
      <c r="L264" s="261">
        <f>VLOOKUP(B264,RPT_BAO_HIEM!$B$5:$O$600,14,FALSE)</f>
        <v>437430</v>
      </c>
      <c r="M264" s="43">
        <f t="shared" si="4"/>
        <v>1117430</v>
      </c>
    </row>
    <row r="265" spans="1:13" ht="14.25" x14ac:dyDescent="0.2">
      <c r="A265" s="49">
        <v>262</v>
      </c>
      <c r="B265" s="50">
        <f>GD_CHUNG!B266</f>
        <v>10677</v>
      </c>
      <c r="C265" s="50" t="str">
        <f>GD_CHUNG!C266</f>
        <v>Vũ Văn Thành</v>
      </c>
      <c r="D265" s="50" t="str">
        <f>GD_CHUNG!D266</f>
        <v>Nhân viên Bốc xếp</v>
      </c>
      <c r="E265" s="259"/>
      <c r="F265" s="259"/>
      <c r="G265" s="261">
        <f>VLOOKUP(B265,RPT_TIEN_AN_TRUA!$B$5:$I$1000,8,FALSE)</f>
        <v>680000</v>
      </c>
      <c r="H265" s="32">
        <v>0</v>
      </c>
      <c r="I265" s="43">
        <f>VLOOKUP(B265,RPT_LNS_LUONG_CHE_DO!$B$5:$CJ$495,68,FALSE)*(DM_TI_LE!$C$25-100%)</f>
        <v>0</v>
      </c>
      <c r="J265" s="43">
        <f>VLOOKUP(B265,GD_CHUNG!$B$5:$L$991,10,FALSE)*DM_TI_LE!$F$21</f>
        <v>9000000</v>
      </c>
      <c r="K265" s="43">
        <f>VLOOKUP(B265,GD_CHUNG!$B$5:$L$991,11,FALSE)*DM_TI_LE!$F$22</f>
        <v>0</v>
      </c>
      <c r="L265" s="261">
        <f>VLOOKUP(B265,RPT_BAO_HIEM!$B$5:$O$600,14,FALSE)</f>
        <v>396690</v>
      </c>
      <c r="M265" s="43">
        <f t="shared" si="4"/>
        <v>1076690</v>
      </c>
    </row>
    <row r="266" spans="1:13" ht="14.25" x14ac:dyDescent="0.2">
      <c r="A266" s="49">
        <v>263</v>
      </c>
      <c r="B266" s="50">
        <f>GD_CHUNG!B267</f>
        <v>10678</v>
      </c>
      <c r="C266" s="50" t="str">
        <f>GD_CHUNG!C267</f>
        <v>Phạm Thanh Quang</v>
      </c>
      <c r="D266" s="50" t="str">
        <f>GD_CHUNG!D267</f>
        <v>Nhân viên Bốc xếp</v>
      </c>
      <c r="E266" s="259"/>
      <c r="F266" s="259"/>
      <c r="G266" s="261">
        <f>VLOOKUP(B266,RPT_TIEN_AN_TRUA!$B$5:$I$1000,8,FALSE)</f>
        <v>680000</v>
      </c>
      <c r="H266" s="32">
        <v>0</v>
      </c>
      <c r="I266" s="43">
        <f>VLOOKUP(B266,RPT_LNS_LUONG_CHE_DO!$B$5:$CJ$495,68,FALSE)*(DM_TI_LE!$C$25-100%)</f>
        <v>0</v>
      </c>
      <c r="J266" s="43">
        <f>VLOOKUP(B266,GD_CHUNG!$B$5:$L$991,10,FALSE)*DM_TI_LE!$F$21</f>
        <v>9000000</v>
      </c>
      <c r="K266" s="43">
        <f>VLOOKUP(B266,GD_CHUNG!$B$5:$L$991,11,FALSE)*DM_TI_LE!$F$22</f>
        <v>0</v>
      </c>
      <c r="L266" s="261">
        <f>VLOOKUP(B266,RPT_BAO_HIEM!$B$5:$O$600,14,FALSE)</f>
        <v>396690</v>
      </c>
      <c r="M266" s="43">
        <f t="shared" si="4"/>
        <v>1076690</v>
      </c>
    </row>
    <row r="267" spans="1:13" ht="14.25" x14ac:dyDescent="0.2">
      <c r="A267" s="49">
        <v>264</v>
      </c>
      <c r="B267" s="50">
        <f>GD_CHUNG!B268</f>
        <v>10679</v>
      </c>
      <c r="C267" s="50" t="str">
        <f>GD_CHUNG!C268</f>
        <v>Lã Văn Thảo</v>
      </c>
      <c r="D267" s="50" t="str">
        <f>GD_CHUNG!D268</f>
        <v>Nhân viên Bốc xếp</v>
      </c>
      <c r="E267" s="259"/>
      <c r="F267" s="259"/>
      <c r="G267" s="261">
        <f>VLOOKUP(B267,RPT_TIEN_AN_TRUA!$B$5:$I$1000,8,FALSE)</f>
        <v>579259.25925925921</v>
      </c>
      <c r="H267" s="32">
        <v>0</v>
      </c>
      <c r="I267" s="43">
        <f>VLOOKUP(B267,RPT_LNS_LUONG_CHE_DO!$B$5:$CJ$495,68,FALSE)*(DM_TI_LE!$C$25-100%)</f>
        <v>0</v>
      </c>
      <c r="J267" s="43">
        <f>VLOOKUP(B267,GD_CHUNG!$B$5:$L$991,10,FALSE)*DM_TI_LE!$F$21</f>
        <v>9000000</v>
      </c>
      <c r="K267" s="43">
        <f>VLOOKUP(B267,GD_CHUNG!$B$5:$L$991,11,FALSE)*DM_TI_LE!$F$22</f>
        <v>7200000</v>
      </c>
      <c r="L267" s="261">
        <f>VLOOKUP(B267,RPT_BAO_HIEM!$B$5:$O$600,14,FALSE)</f>
        <v>396690</v>
      </c>
      <c r="M267" s="43">
        <f t="shared" si="4"/>
        <v>975949.25925925921</v>
      </c>
    </row>
    <row r="268" spans="1:13" ht="14.25" x14ac:dyDescent="0.2">
      <c r="A268" s="49">
        <v>265</v>
      </c>
      <c r="B268" s="50">
        <f>GD_CHUNG!B269</f>
        <v>10680</v>
      </c>
      <c r="C268" s="50" t="str">
        <f>GD_CHUNG!C269</f>
        <v>Nguyễn Thanh Bình</v>
      </c>
      <c r="D268" s="50" t="str">
        <f>GD_CHUNG!D269</f>
        <v>Nhân viên Bốc xếp</v>
      </c>
      <c r="E268" s="259"/>
      <c r="F268" s="259"/>
      <c r="G268" s="261">
        <f>VLOOKUP(B268,RPT_TIEN_AN_TRUA!$B$5:$I$1000,8,FALSE)</f>
        <v>680000</v>
      </c>
      <c r="H268" s="32">
        <v>0</v>
      </c>
      <c r="I268" s="43">
        <f>VLOOKUP(B268,RPT_LNS_LUONG_CHE_DO!$B$5:$CJ$495,68,FALSE)*(DM_TI_LE!$C$25-100%)</f>
        <v>0</v>
      </c>
      <c r="J268" s="43">
        <f>VLOOKUP(B268,GD_CHUNG!$B$5:$L$991,10,FALSE)*DM_TI_LE!$F$21</f>
        <v>9000000</v>
      </c>
      <c r="K268" s="43">
        <f>VLOOKUP(B268,GD_CHUNG!$B$5:$L$991,11,FALSE)*DM_TI_LE!$F$22</f>
        <v>3600000</v>
      </c>
      <c r="L268" s="261">
        <f>VLOOKUP(B268,RPT_BAO_HIEM!$B$5:$O$600,14,FALSE)</f>
        <v>396690</v>
      </c>
      <c r="M268" s="43">
        <f t="shared" si="4"/>
        <v>1076690</v>
      </c>
    </row>
    <row r="269" spans="1:13" ht="14.25" x14ac:dyDescent="0.2">
      <c r="A269" s="49">
        <v>266</v>
      </c>
      <c r="B269" s="50">
        <f>GD_CHUNG!B270</f>
        <v>11086</v>
      </c>
      <c r="C269" s="50" t="str">
        <f>GD_CHUNG!C270</f>
        <v>Nguyễn Quốc Dũng</v>
      </c>
      <c r="D269" s="50" t="str">
        <f>GD_CHUNG!D270</f>
        <v>Nhân viên Bốc xếp</v>
      </c>
      <c r="E269" s="259"/>
      <c r="F269" s="259"/>
      <c r="G269" s="261">
        <f>VLOOKUP(B269,RPT_TIEN_AN_TRUA!$B$5:$I$1000,8,FALSE)</f>
        <v>352592.59259259258</v>
      </c>
      <c r="H269" s="32">
        <v>0</v>
      </c>
      <c r="I269" s="43">
        <f>VLOOKUP(B269,RPT_LNS_LUONG_CHE_DO!$B$5:$CJ$495,68,FALSE)*(DM_TI_LE!$C$25-100%)</f>
        <v>0</v>
      </c>
      <c r="J269" s="43">
        <f>VLOOKUP(B269,GD_CHUNG!$B$5:$L$991,10,FALSE)*DM_TI_LE!$F$21</f>
        <v>9000000</v>
      </c>
      <c r="K269" s="43">
        <f>VLOOKUP(B269,GD_CHUNG!$B$5:$L$991,11,FALSE)*DM_TI_LE!$F$22</f>
        <v>3600000</v>
      </c>
      <c r="L269" s="261">
        <f>VLOOKUP(B269,RPT_BAO_HIEM!$B$5:$O$600,14,FALSE)</f>
        <v>396690</v>
      </c>
      <c r="M269" s="43">
        <f t="shared" si="4"/>
        <v>749282.59259259258</v>
      </c>
    </row>
    <row r="270" spans="1:13" ht="14.25" x14ac:dyDescent="0.2">
      <c r="A270" s="49">
        <v>267</v>
      </c>
      <c r="B270" s="50">
        <f>GD_CHUNG!B271</f>
        <v>11092</v>
      </c>
      <c r="C270" s="50" t="str">
        <f>GD_CHUNG!C271</f>
        <v>Nguyễn Thành Long</v>
      </c>
      <c r="D270" s="50" t="str">
        <f>GD_CHUNG!D271</f>
        <v>Nhân viên Bốc xếp</v>
      </c>
      <c r="E270" s="259"/>
      <c r="F270" s="259"/>
      <c r="G270" s="261">
        <f>VLOOKUP(B270,RPT_TIEN_AN_TRUA!$B$5:$I$1000,8,FALSE)</f>
        <v>680000</v>
      </c>
      <c r="H270" s="32">
        <v>0</v>
      </c>
      <c r="I270" s="43">
        <f>VLOOKUP(B270,RPT_LNS_LUONG_CHE_DO!$B$5:$CJ$495,68,FALSE)*(DM_TI_LE!$C$25-100%)</f>
        <v>0</v>
      </c>
      <c r="J270" s="43">
        <f>VLOOKUP(B270,GD_CHUNG!$B$5:$L$991,10,FALSE)*DM_TI_LE!$F$21</f>
        <v>9000000</v>
      </c>
      <c r="K270" s="43">
        <f>VLOOKUP(B270,GD_CHUNG!$B$5:$L$991,11,FALSE)*DM_TI_LE!$F$22</f>
        <v>0</v>
      </c>
      <c r="L270" s="261">
        <f>VLOOKUP(B270,RPT_BAO_HIEM!$B$5:$O$600,14,FALSE)</f>
        <v>396690</v>
      </c>
      <c r="M270" s="43">
        <f t="shared" si="4"/>
        <v>1076690</v>
      </c>
    </row>
    <row r="271" spans="1:13" ht="14.25" x14ac:dyDescent="0.2">
      <c r="A271" s="49">
        <v>268</v>
      </c>
      <c r="B271" s="50">
        <f>GD_CHUNG!B272</f>
        <v>11094</v>
      </c>
      <c r="C271" s="50" t="str">
        <f>GD_CHUNG!C272</f>
        <v>Nguyễn Xuân Đỏ</v>
      </c>
      <c r="D271" s="50" t="str">
        <f>GD_CHUNG!D272</f>
        <v>Nhân viên Bốc xếp</v>
      </c>
      <c r="E271" s="259"/>
      <c r="F271" s="259"/>
      <c r="G271" s="261">
        <f>VLOOKUP(B271,RPT_TIEN_AN_TRUA!$B$5:$I$1000,8,FALSE)</f>
        <v>680000</v>
      </c>
      <c r="H271" s="32">
        <v>0</v>
      </c>
      <c r="I271" s="43">
        <f>VLOOKUP(B271,RPT_LNS_LUONG_CHE_DO!$B$5:$CJ$495,68,FALSE)*(DM_TI_LE!$C$25-100%)</f>
        <v>0</v>
      </c>
      <c r="J271" s="43">
        <f>VLOOKUP(B271,GD_CHUNG!$B$5:$L$991,10,FALSE)*DM_TI_LE!$F$21</f>
        <v>9000000</v>
      </c>
      <c r="K271" s="43">
        <f>VLOOKUP(B271,GD_CHUNG!$B$5:$L$991,11,FALSE)*DM_TI_LE!$F$22</f>
        <v>0</v>
      </c>
      <c r="L271" s="261">
        <f>VLOOKUP(B271,RPT_BAO_HIEM!$B$5:$O$600,14,FALSE)</f>
        <v>396690</v>
      </c>
      <c r="M271" s="43">
        <f t="shared" si="4"/>
        <v>1076690</v>
      </c>
    </row>
    <row r="272" spans="1:13" ht="14.25" x14ac:dyDescent="0.2">
      <c r="A272" s="49">
        <v>269</v>
      </c>
      <c r="B272" s="50">
        <f>GD_CHUNG!B273</f>
        <v>11095</v>
      </c>
      <c r="C272" s="50" t="str">
        <f>GD_CHUNG!C273</f>
        <v>Đỗ Văn Phụng</v>
      </c>
      <c r="D272" s="50" t="str">
        <f>GD_CHUNG!D273</f>
        <v>Nhân viên Bốc xếp</v>
      </c>
      <c r="E272" s="259"/>
      <c r="F272" s="259"/>
      <c r="G272" s="261">
        <f>VLOOKUP(B272,RPT_TIEN_AN_TRUA!$B$5:$I$1000,8,FALSE)</f>
        <v>680000</v>
      </c>
      <c r="H272" s="32">
        <v>0</v>
      </c>
      <c r="I272" s="43">
        <f>VLOOKUP(B272,RPT_LNS_LUONG_CHE_DO!$B$5:$CJ$495,68,FALSE)*(DM_TI_LE!$C$25-100%)</f>
        <v>0</v>
      </c>
      <c r="J272" s="43">
        <f>VLOOKUP(B272,GD_CHUNG!$B$5:$L$991,10,FALSE)*DM_TI_LE!$F$21</f>
        <v>9000000</v>
      </c>
      <c r="K272" s="43">
        <f>VLOOKUP(B272,GD_CHUNG!$B$5:$L$991,11,FALSE)*DM_TI_LE!$F$22</f>
        <v>3600000</v>
      </c>
      <c r="L272" s="261">
        <f>VLOOKUP(B272,RPT_BAO_HIEM!$B$5:$O$600,14,FALSE)</f>
        <v>396690</v>
      </c>
      <c r="M272" s="43">
        <f t="shared" si="4"/>
        <v>1076690</v>
      </c>
    </row>
    <row r="273" spans="1:13" ht="14.25" x14ac:dyDescent="0.2">
      <c r="A273" s="49">
        <v>270</v>
      </c>
      <c r="B273" s="50">
        <f>GD_CHUNG!B274</f>
        <v>11097</v>
      </c>
      <c r="C273" s="50" t="str">
        <f>GD_CHUNG!C274</f>
        <v>Trần Đình Thăng</v>
      </c>
      <c r="D273" s="50" t="str">
        <f>GD_CHUNG!D274</f>
        <v>Nhân viên Bốc xếp</v>
      </c>
      <c r="E273" s="259"/>
      <c r="F273" s="259"/>
      <c r="G273" s="261">
        <f>VLOOKUP(B273,RPT_TIEN_AN_TRUA!$B$5:$I$1000,8,FALSE)</f>
        <v>680000</v>
      </c>
      <c r="H273" s="32">
        <v>0</v>
      </c>
      <c r="I273" s="43">
        <f>VLOOKUP(B273,RPT_LNS_LUONG_CHE_DO!$B$5:$CJ$495,68,FALSE)*(DM_TI_LE!$C$25-100%)</f>
        <v>0</v>
      </c>
      <c r="J273" s="43">
        <f>VLOOKUP(B273,GD_CHUNG!$B$5:$L$991,10,FALSE)*DM_TI_LE!$F$21</f>
        <v>9000000</v>
      </c>
      <c r="K273" s="43">
        <f>VLOOKUP(B273,GD_CHUNG!$B$5:$L$991,11,FALSE)*DM_TI_LE!$F$22</f>
        <v>0</v>
      </c>
      <c r="L273" s="261">
        <f>VLOOKUP(B273,RPT_BAO_HIEM!$B$5:$O$600,14,FALSE)</f>
        <v>396690</v>
      </c>
      <c r="M273" s="43">
        <f t="shared" si="4"/>
        <v>1076690</v>
      </c>
    </row>
    <row r="274" spans="1:13" ht="14.25" x14ac:dyDescent="0.2">
      <c r="A274" s="49">
        <v>271</v>
      </c>
      <c r="B274" s="50">
        <f>GD_CHUNG!B275</f>
        <v>11098</v>
      </c>
      <c r="C274" s="50" t="str">
        <f>GD_CHUNG!C275</f>
        <v>Lương Bá Huỳnh</v>
      </c>
      <c r="D274" s="50" t="str">
        <f>GD_CHUNG!D275</f>
        <v>Nhân viên Bốc xếp</v>
      </c>
      <c r="E274" s="259"/>
      <c r="F274" s="259"/>
      <c r="G274" s="261">
        <f>VLOOKUP(B274,RPT_TIEN_AN_TRUA!$B$5:$I$1000,8,FALSE)</f>
        <v>680000</v>
      </c>
      <c r="H274" s="32">
        <v>0</v>
      </c>
      <c r="I274" s="43">
        <f>VLOOKUP(B274,RPT_LNS_LUONG_CHE_DO!$B$5:$CJ$495,68,FALSE)*(DM_TI_LE!$C$25-100%)</f>
        <v>0</v>
      </c>
      <c r="J274" s="43">
        <f>VLOOKUP(B274,GD_CHUNG!$B$5:$L$991,10,FALSE)*DM_TI_LE!$F$21</f>
        <v>9000000</v>
      </c>
      <c r="K274" s="43">
        <f>VLOOKUP(B274,GD_CHUNG!$B$5:$L$991,11,FALSE)*DM_TI_LE!$F$22</f>
        <v>3600000</v>
      </c>
      <c r="L274" s="261">
        <f>VLOOKUP(B274,RPT_BAO_HIEM!$B$5:$O$600,14,FALSE)</f>
        <v>396690</v>
      </c>
      <c r="M274" s="43">
        <f t="shared" si="4"/>
        <v>1076690</v>
      </c>
    </row>
    <row r="275" spans="1:13" ht="14.25" x14ac:dyDescent="0.2">
      <c r="A275" s="49">
        <v>272</v>
      </c>
      <c r="B275" s="50">
        <f>GD_CHUNG!B276</f>
        <v>12574</v>
      </c>
      <c r="C275" s="50" t="str">
        <f>GD_CHUNG!C276</f>
        <v>Lê Văn Hùng</v>
      </c>
      <c r="D275" s="50" t="str">
        <f>GD_CHUNG!D276</f>
        <v>Nhân viên Bốc xếp</v>
      </c>
      <c r="E275" s="259"/>
      <c r="F275" s="259"/>
      <c r="G275" s="261">
        <f>VLOOKUP(B275,RPT_TIEN_AN_TRUA!$B$5:$I$1000,8,FALSE)</f>
        <v>680000</v>
      </c>
      <c r="H275" s="32">
        <v>0</v>
      </c>
      <c r="I275" s="43">
        <f>VLOOKUP(B275,RPT_LNS_LUONG_CHE_DO!$B$5:$CJ$495,68,FALSE)*(DM_TI_LE!$C$25-100%)</f>
        <v>0</v>
      </c>
      <c r="J275" s="43">
        <f>VLOOKUP(B275,GD_CHUNG!$B$5:$L$991,10,FALSE)*DM_TI_LE!$F$21</f>
        <v>9000000</v>
      </c>
      <c r="K275" s="43">
        <f>VLOOKUP(B275,GD_CHUNG!$B$5:$L$991,11,FALSE)*DM_TI_LE!$F$22</f>
        <v>3600000</v>
      </c>
      <c r="L275" s="261">
        <f>VLOOKUP(B275,RPT_BAO_HIEM!$B$5:$O$600,14,FALSE)</f>
        <v>396690</v>
      </c>
      <c r="M275" s="43">
        <f t="shared" si="4"/>
        <v>1076690</v>
      </c>
    </row>
    <row r="276" spans="1:13" ht="14.25" x14ac:dyDescent="0.2">
      <c r="A276" s="49">
        <v>273</v>
      </c>
      <c r="B276" s="50">
        <f>GD_CHUNG!B277</f>
        <v>12576</v>
      </c>
      <c r="C276" s="50" t="str">
        <f>GD_CHUNG!C277</f>
        <v>Nguyễn Tùng Giang</v>
      </c>
      <c r="D276" s="50" t="str">
        <f>GD_CHUNG!D277</f>
        <v>Nhân viên Bốc xếp</v>
      </c>
      <c r="E276" s="259"/>
      <c r="F276" s="259"/>
      <c r="G276" s="261">
        <f>VLOOKUP(B276,RPT_TIEN_AN_TRUA!$B$5:$I$1000,8,FALSE)</f>
        <v>680000</v>
      </c>
      <c r="H276" s="32">
        <v>0</v>
      </c>
      <c r="I276" s="43">
        <f>VLOOKUP(B276,RPT_LNS_LUONG_CHE_DO!$B$5:$CJ$495,68,FALSE)*(DM_TI_LE!$C$25-100%)</f>
        <v>0</v>
      </c>
      <c r="J276" s="43">
        <f>VLOOKUP(B276,GD_CHUNG!$B$5:$L$991,10,FALSE)*DM_TI_LE!$F$21</f>
        <v>9000000</v>
      </c>
      <c r="K276" s="43">
        <f>VLOOKUP(B276,GD_CHUNG!$B$5:$L$991,11,FALSE)*DM_TI_LE!$F$22</f>
        <v>0</v>
      </c>
      <c r="L276" s="261">
        <f>VLOOKUP(B276,RPT_BAO_HIEM!$B$5:$O$600,14,FALSE)</f>
        <v>396690</v>
      </c>
      <c r="M276" s="43">
        <f t="shared" si="4"/>
        <v>1076690</v>
      </c>
    </row>
    <row r="277" spans="1:13" ht="14.25" x14ac:dyDescent="0.2">
      <c r="A277" s="49">
        <v>274</v>
      </c>
      <c r="B277" s="50">
        <f>GD_CHUNG!B278</f>
        <v>12578</v>
      </c>
      <c r="C277" s="50" t="str">
        <f>GD_CHUNG!C278</f>
        <v>Bùi Bảo Long</v>
      </c>
      <c r="D277" s="50" t="str">
        <f>GD_CHUNG!D278</f>
        <v>Nhân viên Bốc xếp</v>
      </c>
      <c r="E277" s="259"/>
      <c r="F277" s="259"/>
      <c r="G277" s="261">
        <f>VLOOKUP(B277,RPT_TIEN_AN_TRUA!$B$5:$I$1000,8,FALSE)</f>
        <v>680000</v>
      </c>
      <c r="H277" s="32">
        <v>0</v>
      </c>
      <c r="I277" s="43">
        <f>VLOOKUP(B277,RPT_LNS_LUONG_CHE_DO!$B$5:$CJ$495,68,FALSE)*(DM_TI_LE!$C$25-100%)</f>
        <v>0</v>
      </c>
      <c r="J277" s="43">
        <f>VLOOKUP(B277,GD_CHUNG!$B$5:$L$991,10,FALSE)*DM_TI_LE!$F$21</f>
        <v>9000000</v>
      </c>
      <c r="K277" s="43">
        <f>VLOOKUP(B277,GD_CHUNG!$B$5:$L$991,11,FALSE)*DM_TI_LE!$F$22</f>
        <v>0</v>
      </c>
      <c r="L277" s="261">
        <f>VLOOKUP(B277,RPT_BAO_HIEM!$B$5:$O$600,14,FALSE)</f>
        <v>396690</v>
      </c>
      <c r="M277" s="43">
        <f t="shared" si="4"/>
        <v>1076690</v>
      </c>
    </row>
    <row r="278" spans="1:13" ht="14.25" x14ac:dyDescent="0.2">
      <c r="A278" s="49">
        <v>275</v>
      </c>
      <c r="B278" s="50">
        <f>GD_CHUNG!B279</f>
        <v>12580</v>
      </c>
      <c r="C278" s="50" t="str">
        <f>GD_CHUNG!C279</f>
        <v>Đào Công Duẩn</v>
      </c>
      <c r="D278" s="50" t="str">
        <f>GD_CHUNG!D279</f>
        <v>Nhân viên Bốc xếp</v>
      </c>
      <c r="E278" s="259"/>
      <c r="F278" s="259"/>
      <c r="G278" s="261">
        <f>VLOOKUP(B278,RPT_TIEN_AN_TRUA!$B$5:$I$1000,8,FALSE)</f>
        <v>680000</v>
      </c>
      <c r="H278" s="32">
        <v>0</v>
      </c>
      <c r="I278" s="43">
        <f>VLOOKUP(B278,RPT_LNS_LUONG_CHE_DO!$B$5:$CJ$495,68,FALSE)*(DM_TI_LE!$C$25-100%)</f>
        <v>0</v>
      </c>
      <c r="J278" s="43">
        <f>VLOOKUP(B278,GD_CHUNG!$B$5:$L$991,10,FALSE)*DM_TI_LE!$F$21</f>
        <v>9000000</v>
      </c>
      <c r="K278" s="43">
        <f>VLOOKUP(B278,GD_CHUNG!$B$5:$L$991,11,FALSE)*DM_TI_LE!$F$22</f>
        <v>0</v>
      </c>
      <c r="L278" s="261">
        <f>VLOOKUP(B278,RPT_BAO_HIEM!$B$5:$O$600,14,FALSE)</f>
        <v>396690</v>
      </c>
      <c r="M278" s="43">
        <f t="shared" si="4"/>
        <v>1076690</v>
      </c>
    </row>
    <row r="279" spans="1:13" ht="14.25" x14ac:dyDescent="0.2">
      <c r="A279" s="49">
        <v>276</v>
      </c>
      <c r="B279" s="50">
        <f>GD_CHUNG!B280</f>
        <v>12581</v>
      </c>
      <c r="C279" s="50" t="str">
        <f>GD_CHUNG!C280</f>
        <v>Nguyễn Gia Thắng</v>
      </c>
      <c r="D279" s="50" t="str">
        <f>GD_CHUNG!D280</f>
        <v>Nhân viên Bốc xếp</v>
      </c>
      <c r="E279" s="259"/>
      <c r="F279" s="259"/>
      <c r="G279" s="261">
        <f>VLOOKUP(B279,RPT_TIEN_AN_TRUA!$B$5:$I$1000,8,FALSE)</f>
        <v>680000</v>
      </c>
      <c r="H279" s="32">
        <v>0</v>
      </c>
      <c r="I279" s="43">
        <f>VLOOKUP(B279,RPT_LNS_LUONG_CHE_DO!$B$5:$CJ$495,68,FALSE)*(DM_TI_LE!$C$25-100%)</f>
        <v>0</v>
      </c>
      <c r="J279" s="43">
        <f>VLOOKUP(B279,GD_CHUNG!$B$5:$L$991,10,FALSE)*DM_TI_LE!$F$21</f>
        <v>9000000</v>
      </c>
      <c r="K279" s="43">
        <f>VLOOKUP(B279,GD_CHUNG!$B$5:$L$991,11,FALSE)*DM_TI_LE!$F$22</f>
        <v>0</v>
      </c>
      <c r="L279" s="261">
        <f>VLOOKUP(B279,RPT_BAO_HIEM!$B$5:$O$600,14,FALSE)</f>
        <v>396690</v>
      </c>
      <c r="M279" s="43">
        <f t="shared" si="4"/>
        <v>1076690</v>
      </c>
    </row>
    <row r="280" spans="1:13" ht="14.25" x14ac:dyDescent="0.2">
      <c r="A280" s="49">
        <v>277</v>
      </c>
      <c r="B280" s="50">
        <f>GD_CHUNG!B281</f>
        <v>12583</v>
      </c>
      <c r="C280" s="50" t="str">
        <f>GD_CHUNG!C281</f>
        <v>Nguyễn Huy Đáp</v>
      </c>
      <c r="D280" s="50" t="str">
        <f>GD_CHUNG!D281</f>
        <v>Nhân viên Bốc xếp</v>
      </c>
      <c r="E280" s="259"/>
      <c r="F280" s="259"/>
      <c r="G280" s="261">
        <f>VLOOKUP(B280,RPT_TIEN_AN_TRUA!$B$5:$I$1000,8,FALSE)</f>
        <v>680000</v>
      </c>
      <c r="H280" s="32">
        <v>0</v>
      </c>
      <c r="I280" s="43">
        <f>VLOOKUP(B280,RPT_LNS_LUONG_CHE_DO!$B$5:$CJ$495,68,FALSE)*(DM_TI_LE!$C$25-100%)</f>
        <v>0</v>
      </c>
      <c r="J280" s="43">
        <f>VLOOKUP(B280,GD_CHUNG!$B$5:$L$991,10,FALSE)*DM_TI_LE!$F$21</f>
        <v>9000000</v>
      </c>
      <c r="K280" s="43">
        <f>VLOOKUP(B280,GD_CHUNG!$B$5:$L$991,11,FALSE)*DM_TI_LE!$F$22</f>
        <v>3600000</v>
      </c>
      <c r="L280" s="261">
        <f>VLOOKUP(B280,RPT_BAO_HIEM!$B$5:$O$600,14,FALSE)</f>
        <v>396690</v>
      </c>
      <c r="M280" s="43">
        <f t="shared" si="4"/>
        <v>1076690</v>
      </c>
    </row>
    <row r="281" spans="1:13" ht="14.25" x14ac:dyDescent="0.2">
      <c r="A281" s="49">
        <v>278</v>
      </c>
      <c r="B281" s="50">
        <f>GD_CHUNG!B282</f>
        <v>12584</v>
      </c>
      <c r="C281" s="50" t="str">
        <f>GD_CHUNG!C282</f>
        <v>Lê Văn Thịnh</v>
      </c>
      <c r="D281" s="50" t="str">
        <f>GD_CHUNG!D282</f>
        <v>Nhân viên Bốc xếp</v>
      </c>
      <c r="E281" s="259"/>
      <c r="F281" s="259"/>
      <c r="G281" s="261">
        <f>VLOOKUP(B281,RPT_TIEN_AN_TRUA!$B$5:$I$1000,8,FALSE)</f>
        <v>680000</v>
      </c>
      <c r="H281" s="32">
        <v>0</v>
      </c>
      <c r="I281" s="43">
        <f>VLOOKUP(B281,RPT_LNS_LUONG_CHE_DO!$B$5:$CJ$495,68,FALSE)*(DM_TI_LE!$C$25-100%)</f>
        <v>0</v>
      </c>
      <c r="J281" s="43">
        <f>VLOOKUP(B281,GD_CHUNG!$B$5:$L$991,10,FALSE)*DM_TI_LE!$F$21</f>
        <v>9000000</v>
      </c>
      <c r="K281" s="43">
        <f>VLOOKUP(B281,GD_CHUNG!$B$5:$L$991,11,FALSE)*DM_TI_LE!$F$22</f>
        <v>0</v>
      </c>
      <c r="L281" s="261">
        <f>VLOOKUP(B281,RPT_BAO_HIEM!$B$5:$O$600,14,FALSE)</f>
        <v>396690</v>
      </c>
      <c r="M281" s="43">
        <f t="shared" si="4"/>
        <v>1076690</v>
      </c>
    </row>
    <row r="282" spans="1:13" ht="14.25" x14ac:dyDescent="0.2">
      <c r="A282" s="49">
        <v>279</v>
      </c>
      <c r="B282" s="50">
        <f>GD_CHUNG!B283</f>
        <v>12585</v>
      </c>
      <c r="C282" s="50" t="str">
        <f>GD_CHUNG!C283</f>
        <v>Nguyễn Tuấn Anh</v>
      </c>
      <c r="D282" s="50" t="str">
        <f>GD_CHUNG!D283</f>
        <v>Nhân viên Bốc xếp</v>
      </c>
      <c r="E282" s="259"/>
      <c r="F282" s="259"/>
      <c r="G282" s="261">
        <f>VLOOKUP(B282,RPT_TIEN_AN_TRUA!$B$5:$I$1000,8,FALSE)</f>
        <v>680000</v>
      </c>
      <c r="H282" s="32">
        <v>0</v>
      </c>
      <c r="I282" s="43">
        <f>VLOOKUP(B282,RPT_LNS_LUONG_CHE_DO!$B$5:$CJ$495,68,FALSE)*(DM_TI_LE!$C$25-100%)</f>
        <v>0</v>
      </c>
      <c r="J282" s="43">
        <f>VLOOKUP(B282,GD_CHUNG!$B$5:$L$991,10,FALSE)*DM_TI_LE!$F$21</f>
        <v>9000000</v>
      </c>
      <c r="K282" s="43">
        <f>VLOOKUP(B282,GD_CHUNG!$B$5:$L$991,11,FALSE)*DM_TI_LE!$F$22</f>
        <v>0</v>
      </c>
      <c r="L282" s="261">
        <f>VLOOKUP(B282,RPT_BAO_HIEM!$B$5:$O$600,14,FALSE)</f>
        <v>396690</v>
      </c>
      <c r="M282" s="43">
        <f t="shared" si="4"/>
        <v>1076690</v>
      </c>
    </row>
    <row r="283" spans="1:13" ht="14.25" x14ac:dyDescent="0.2">
      <c r="A283" s="49">
        <v>280</v>
      </c>
      <c r="B283" s="50">
        <f>GD_CHUNG!B284</f>
        <v>12586</v>
      </c>
      <c r="C283" s="50" t="str">
        <f>GD_CHUNG!C284</f>
        <v>Phạm Văn Trường</v>
      </c>
      <c r="D283" s="50" t="str">
        <f>GD_CHUNG!D284</f>
        <v>Nhân viên Bốc xếp</v>
      </c>
      <c r="E283" s="259"/>
      <c r="F283" s="259"/>
      <c r="G283" s="261">
        <f>VLOOKUP(B283,RPT_TIEN_AN_TRUA!$B$5:$I$1000,8,FALSE)</f>
        <v>680000</v>
      </c>
      <c r="H283" s="32">
        <v>0</v>
      </c>
      <c r="I283" s="43">
        <f>VLOOKUP(B283,RPT_LNS_LUONG_CHE_DO!$B$5:$CJ$495,68,FALSE)*(DM_TI_LE!$C$25-100%)</f>
        <v>0</v>
      </c>
      <c r="J283" s="43">
        <f>VLOOKUP(B283,GD_CHUNG!$B$5:$L$991,10,FALSE)*DM_TI_LE!$F$21</f>
        <v>9000000</v>
      </c>
      <c r="K283" s="43">
        <f>VLOOKUP(B283,GD_CHUNG!$B$5:$L$991,11,FALSE)*DM_TI_LE!$F$22</f>
        <v>0</v>
      </c>
      <c r="L283" s="261">
        <f>VLOOKUP(B283,RPT_BAO_HIEM!$B$5:$O$600,14,FALSE)</f>
        <v>396690</v>
      </c>
      <c r="M283" s="43">
        <f t="shared" si="4"/>
        <v>1076690</v>
      </c>
    </row>
    <row r="284" spans="1:13" ht="14.25" x14ac:dyDescent="0.2">
      <c r="A284" s="49">
        <v>281</v>
      </c>
      <c r="B284" s="50">
        <f>GD_CHUNG!B285</f>
        <v>12587</v>
      </c>
      <c r="C284" s="50" t="str">
        <f>GD_CHUNG!C285</f>
        <v>Nguyễn Minh Dũng</v>
      </c>
      <c r="D284" s="50" t="str">
        <f>GD_CHUNG!D285</f>
        <v>Nhân viên Bốc xếp</v>
      </c>
      <c r="E284" s="259"/>
      <c r="F284" s="259"/>
      <c r="G284" s="261">
        <f>VLOOKUP(B284,RPT_TIEN_AN_TRUA!$B$5:$I$1000,8,FALSE)</f>
        <v>680000</v>
      </c>
      <c r="H284" s="32">
        <v>0</v>
      </c>
      <c r="I284" s="43">
        <f>VLOOKUP(B284,RPT_LNS_LUONG_CHE_DO!$B$5:$CJ$495,68,FALSE)*(DM_TI_LE!$C$25-100%)</f>
        <v>0</v>
      </c>
      <c r="J284" s="43">
        <f>VLOOKUP(B284,GD_CHUNG!$B$5:$L$991,10,FALSE)*DM_TI_LE!$F$21</f>
        <v>9000000</v>
      </c>
      <c r="K284" s="43">
        <f>VLOOKUP(B284,GD_CHUNG!$B$5:$L$991,11,FALSE)*DM_TI_LE!$F$22</f>
        <v>0</v>
      </c>
      <c r="L284" s="261">
        <f>VLOOKUP(B284,RPT_BAO_HIEM!$B$5:$O$600,14,FALSE)</f>
        <v>396690</v>
      </c>
      <c r="M284" s="43">
        <f t="shared" si="4"/>
        <v>1076690</v>
      </c>
    </row>
    <row r="285" spans="1:13" ht="14.25" x14ac:dyDescent="0.2">
      <c r="A285" s="49">
        <v>282</v>
      </c>
      <c r="B285" s="50">
        <f>GD_CHUNG!B286</f>
        <v>12588</v>
      </c>
      <c r="C285" s="50" t="str">
        <f>GD_CHUNG!C286</f>
        <v>Đào Huy Phong</v>
      </c>
      <c r="D285" s="50" t="str">
        <f>GD_CHUNG!D286</f>
        <v>Nhân viên Bốc xếp</v>
      </c>
      <c r="E285" s="259"/>
      <c r="F285" s="259"/>
      <c r="G285" s="261">
        <f>VLOOKUP(B285,RPT_TIEN_AN_TRUA!$B$5:$I$1000,8,FALSE)</f>
        <v>680000</v>
      </c>
      <c r="H285" s="32">
        <v>0</v>
      </c>
      <c r="I285" s="43">
        <f>VLOOKUP(B285,RPT_LNS_LUONG_CHE_DO!$B$5:$CJ$495,68,FALSE)*(DM_TI_LE!$C$25-100%)</f>
        <v>0</v>
      </c>
      <c r="J285" s="43">
        <f>VLOOKUP(B285,GD_CHUNG!$B$5:$L$991,10,FALSE)*DM_TI_LE!$F$21</f>
        <v>9000000</v>
      </c>
      <c r="K285" s="43">
        <f>VLOOKUP(B285,GD_CHUNG!$B$5:$L$991,11,FALSE)*DM_TI_LE!$F$22</f>
        <v>0</v>
      </c>
      <c r="L285" s="261">
        <f>VLOOKUP(B285,RPT_BAO_HIEM!$B$5:$O$600,14,FALSE)</f>
        <v>396690</v>
      </c>
      <c r="M285" s="43">
        <f t="shared" si="4"/>
        <v>1076690</v>
      </c>
    </row>
    <row r="286" spans="1:13" ht="14.25" x14ac:dyDescent="0.2">
      <c r="A286" s="49">
        <v>283</v>
      </c>
      <c r="B286" s="50">
        <f>GD_CHUNG!B287</f>
        <v>12589</v>
      </c>
      <c r="C286" s="50" t="str">
        <f>GD_CHUNG!C287</f>
        <v>Lê Văn Thiện</v>
      </c>
      <c r="D286" s="50" t="str">
        <f>GD_CHUNG!D287</f>
        <v>Nhân viên Bốc xếp</v>
      </c>
      <c r="E286" s="259"/>
      <c r="F286" s="259"/>
      <c r="G286" s="261">
        <f>VLOOKUP(B286,RPT_TIEN_AN_TRUA!$B$5:$I$1000,8,FALSE)</f>
        <v>554074.07407407404</v>
      </c>
      <c r="H286" s="32">
        <v>0</v>
      </c>
      <c r="I286" s="43">
        <f>VLOOKUP(B286,RPT_LNS_LUONG_CHE_DO!$B$5:$CJ$495,68,FALSE)*(DM_TI_LE!$C$25-100%)</f>
        <v>0</v>
      </c>
      <c r="J286" s="43">
        <f>VLOOKUP(B286,GD_CHUNG!$B$5:$L$991,10,FALSE)*DM_TI_LE!$F$21</f>
        <v>9000000</v>
      </c>
      <c r="K286" s="43">
        <f>VLOOKUP(B286,GD_CHUNG!$B$5:$L$991,11,FALSE)*DM_TI_LE!$F$22</f>
        <v>0</v>
      </c>
      <c r="L286" s="261">
        <f>VLOOKUP(B286,RPT_BAO_HIEM!$B$5:$O$600,14,FALSE)</f>
        <v>396690</v>
      </c>
      <c r="M286" s="43">
        <f t="shared" si="4"/>
        <v>950764.07407407404</v>
      </c>
    </row>
    <row r="287" spans="1:13" ht="14.25" x14ac:dyDescent="0.2">
      <c r="A287" s="49">
        <v>284</v>
      </c>
      <c r="B287" s="50">
        <f>GD_CHUNG!B288</f>
        <v>12591</v>
      </c>
      <c r="C287" s="50" t="str">
        <f>GD_CHUNG!C288</f>
        <v>Nguyễn Xuân Quý</v>
      </c>
      <c r="D287" s="50" t="str">
        <f>GD_CHUNG!D288</f>
        <v>Nhân viên Bốc xếp</v>
      </c>
      <c r="E287" s="259"/>
      <c r="F287" s="259"/>
      <c r="G287" s="261">
        <f>VLOOKUP(B287,RPT_TIEN_AN_TRUA!$B$5:$I$1000,8,FALSE)</f>
        <v>680000</v>
      </c>
      <c r="H287" s="32">
        <v>0</v>
      </c>
      <c r="I287" s="43">
        <f>VLOOKUP(B287,RPT_LNS_LUONG_CHE_DO!$B$5:$CJ$495,68,FALSE)*(DM_TI_LE!$C$25-100%)</f>
        <v>0</v>
      </c>
      <c r="J287" s="43">
        <f>VLOOKUP(B287,GD_CHUNG!$B$5:$L$991,10,FALSE)*DM_TI_LE!$F$21</f>
        <v>9000000</v>
      </c>
      <c r="K287" s="43">
        <f>VLOOKUP(B287,GD_CHUNG!$B$5:$L$991,11,FALSE)*DM_TI_LE!$F$22</f>
        <v>7200000</v>
      </c>
      <c r="L287" s="261">
        <f>VLOOKUP(B287,RPT_BAO_HIEM!$B$5:$O$600,14,FALSE)</f>
        <v>396690</v>
      </c>
      <c r="M287" s="43">
        <f t="shared" si="4"/>
        <v>1076690</v>
      </c>
    </row>
    <row r="288" spans="1:13" ht="14.25" x14ac:dyDescent="0.2">
      <c r="A288" s="49">
        <v>285</v>
      </c>
      <c r="B288" s="50">
        <f>GD_CHUNG!B289</f>
        <v>12592</v>
      </c>
      <c r="C288" s="50" t="str">
        <f>GD_CHUNG!C289</f>
        <v>Lê Minh Huy</v>
      </c>
      <c r="D288" s="50" t="str">
        <f>GD_CHUNG!D289</f>
        <v>Nhân viên Bốc xếp</v>
      </c>
      <c r="E288" s="259"/>
      <c r="F288" s="259"/>
      <c r="G288" s="261">
        <f>VLOOKUP(B288,RPT_TIEN_AN_TRUA!$B$5:$I$1000,8,FALSE)</f>
        <v>680000</v>
      </c>
      <c r="H288" s="32">
        <v>0</v>
      </c>
      <c r="I288" s="43">
        <f>VLOOKUP(B288,RPT_LNS_LUONG_CHE_DO!$B$5:$CJ$495,68,FALSE)*(DM_TI_LE!$C$25-100%)</f>
        <v>0</v>
      </c>
      <c r="J288" s="43">
        <f>VLOOKUP(B288,GD_CHUNG!$B$5:$L$991,10,FALSE)*DM_TI_LE!$F$21</f>
        <v>9000000</v>
      </c>
      <c r="K288" s="43">
        <f>VLOOKUP(B288,GD_CHUNG!$B$5:$L$991,11,FALSE)*DM_TI_LE!$F$22</f>
        <v>0</v>
      </c>
      <c r="L288" s="261">
        <f>VLOOKUP(B288,RPT_BAO_HIEM!$B$5:$O$600,14,FALSE)</f>
        <v>396690</v>
      </c>
      <c r="M288" s="43">
        <f t="shared" si="4"/>
        <v>1076690</v>
      </c>
    </row>
    <row r="289" spans="1:13" ht="14.25" x14ac:dyDescent="0.2">
      <c r="A289" s="49">
        <v>286</v>
      </c>
      <c r="B289" s="50">
        <f>GD_CHUNG!B290</f>
        <v>13424</v>
      </c>
      <c r="C289" s="50" t="str">
        <f>GD_CHUNG!C290</f>
        <v>Bùi Tuấn Anh</v>
      </c>
      <c r="D289" s="50" t="str">
        <f>GD_CHUNG!D290</f>
        <v>Nhân viên Bốc xếp</v>
      </c>
      <c r="E289" s="259"/>
      <c r="F289" s="259"/>
      <c r="G289" s="261">
        <f>VLOOKUP(B289,RPT_TIEN_AN_TRUA!$B$5:$I$1000,8,FALSE)</f>
        <v>680000</v>
      </c>
      <c r="H289" s="32">
        <v>0</v>
      </c>
      <c r="I289" s="43">
        <f>VLOOKUP(B289,RPT_LNS_LUONG_CHE_DO!$B$5:$CJ$495,68,FALSE)*(DM_TI_LE!$C$25-100%)</f>
        <v>0</v>
      </c>
      <c r="J289" s="43">
        <f>VLOOKUP(B289,GD_CHUNG!$B$5:$L$991,10,FALSE)*DM_TI_LE!$F$21</f>
        <v>9000000</v>
      </c>
      <c r="K289" s="43">
        <f>VLOOKUP(B289,GD_CHUNG!$B$5:$L$991,11,FALSE)*DM_TI_LE!$F$22</f>
        <v>0</v>
      </c>
      <c r="L289" s="261">
        <f>VLOOKUP(B289,RPT_BAO_HIEM!$B$5:$O$600,14,FALSE)</f>
        <v>396690</v>
      </c>
      <c r="M289" s="43">
        <f t="shared" si="4"/>
        <v>1076690</v>
      </c>
    </row>
    <row r="290" spans="1:13" ht="14.25" x14ac:dyDescent="0.2">
      <c r="A290" s="49">
        <v>287</v>
      </c>
      <c r="B290" s="50">
        <f>GD_CHUNG!B291</f>
        <v>13425</v>
      </c>
      <c r="C290" s="50" t="str">
        <f>GD_CHUNG!C291</f>
        <v>Nguyễn Duy Trinh</v>
      </c>
      <c r="D290" s="50" t="str">
        <f>GD_CHUNG!D291</f>
        <v>Nhân viên Bốc xếp</v>
      </c>
      <c r="E290" s="259"/>
      <c r="F290" s="259"/>
      <c r="G290" s="261">
        <f>VLOOKUP(B290,RPT_TIEN_AN_TRUA!$B$5:$I$1000,8,FALSE)</f>
        <v>680000</v>
      </c>
      <c r="H290" s="32">
        <v>0</v>
      </c>
      <c r="I290" s="43">
        <f>VLOOKUP(B290,RPT_LNS_LUONG_CHE_DO!$B$5:$CJ$495,68,FALSE)*(DM_TI_LE!$C$25-100%)</f>
        <v>0</v>
      </c>
      <c r="J290" s="43">
        <f>VLOOKUP(B290,GD_CHUNG!$B$5:$L$991,10,FALSE)*DM_TI_LE!$F$21</f>
        <v>9000000</v>
      </c>
      <c r="K290" s="43">
        <f>VLOOKUP(B290,GD_CHUNG!$B$5:$L$991,11,FALSE)*DM_TI_LE!$F$22</f>
        <v>0</v>
      </c>
      <c r="L290" s="261">
        <f>VLOOKUP(B290,RPT_BAO_HIEM!$B$5:$O$600,14,FALSE)</f>
        <v>396690</v>
      </c>
      <c r="M290" s="43">
        <f t="shared" si="4"/>
        <v>1076690</v>
      </c>
    </row>
    <row r="291" spans="1:13" ht="14.25" x14ac:dyDescent="0.2">
      <c r="A291" s="49">
        <v>288</v>
      </c>
      <c r="B291" s="50">
        <f>GD_CHUNG!B292</f>
        <v>13436</v>
      </c>
      <c r="C291" s="50" t="str">
        <f>GD_CHUNG!C292</f>
        <v>Lê Văn Thư</v>
      </c>
      <c r="D291" s="50" t="str">
        <f>GD_CHUNG!D292</f>
        <v>Nhân viên Bốc xếp</v>
      </c>
      <c r="E291" s="259"/>
      <c r="F291" s="259"/>
      <c r="G291" s="261">
        <f>VLOOKUP(B291,RPT_TIEN_AN_TRUA!$B$5:$I$1000,8,FALSE)</f>
        <v>680000</v>
      </c>
      <c r="H291" s="32">
        <v>0</v>
      </c>
      <c r="I291" s="43">
        <f>VLOOKUP(B291,RPT_LNS_LUONG_CHE_DO!$B$5:$CJ$495,68,FALSE)*(DM_TI_LE!$C$25-100%)</f>
        <v>0</v>
      </c>
      <c r="J291" s="43">
        <f>VLOOKUP(B291,GD_CHUNG!$B$5:$L$991,10,FALSE)*DM_TI_LE!$F$21</f>
        <v>9000000</v>
      </c>
      <c r="K291" s="43">
        <f>VLOOKUP(B291,GD_CHUNG!$B$5:$L$991,11,FALSE)*DM_TI_LE!$F$22</f>
        <v>0</v>
      </c>
      <c r="L291" s="261">
        <f>VLOOKUP(B291,RPT_BAO_HIEM!$B$5:$O$600,14,FALSE)</f>
        <v>396690</v>
      </c>
      <c r="M291" s="43">
        <f t="shared" si="4"/>
        <v>1076690</v>
      </c>
    </row>
    <row r="292" spans="1:13" ht="14.25" x14ac:dyDescent="0.2">
      <c r="A292" s="49">
        <v>289</v>
      </c>
      <c r="B292" s="50">
        <f>GD_CHUNG!B293</f>
        <v>13437</v>
      </c>
      <c r="C292" s="50" t="str">
        <f>GD_CHUNG!C293</f>
        <v>Phạm Ngọc Huấn</v>
      </c>
      <c r="D292" s="50" t="str">
        <f>GD_CHUNG!D293</f>
        <v>Nhân viên Bốc xếp</v>
      </c>
      <c r="E292" s="259"/>
      <c r="F292" s="259"/>
      <c r="G292" s="261">
        <f>VLOOKUP(B292,RPT_TIEN_AN_TRUA!$B$5:$I$1000,8,FALSE)</f>
        <v>680000</v>
      </c>
      <c r="H292" s="32">
        <v>0</v>
      </c>
      <c r="I292" s="43">
        <f>VLOOKUP(B292,RPT_LNS_LUONG_CHE_DO!$B$5:$CJ$495,68,FALSE)*(DM_TI_LE!$C$25-100%)</f>
        <v>0</v>
      </c>
      <c r="J292" s="43">
        <f>VLOOKUP(B292,GD_CHUNG!$B$5:$L$991,10,FALSE)*DM_TI_LE!$F$21</f>
        <v>9000000</v>
      </c>
      <c r="K292" s="43">
        <f>VLOOKUP(B292,GD_CHUNG!$B$5:$L$991,11,FALSE)*DM_TI_LE!$F$22</f>
        <v>0</v>
      </c>
      <c r="L292" s="261">
        <f>VLOOKUP(B292,RPT_BAO_HIEM!$B$5:$O$600,14,FALSE)</f>
        <v>396690</v>
      </c>
      <c r="M292" s="43">
        <f t="shared" si="4"/>
        <v>1076690</v>
      </c>
    </row>
    <row r="293" spans="1:13" ht="14.25" x14ac:dyDescent="0.2">
      <c r="A293" s="49">
        <v>290</v>
      </c>
      <c r="B293" s="50">
        <f>GD_CHUNG!B294</f>
        <v>13446</v>
      </c>
      <c r="C293" s="50" t="str">
        <f>GD_CHUNG!C294</f>
        <v>Dương Công Tú</v>
      </c>
      <c r="D293" s="50" t="str">
        <f>GD_CHUNG!D294</f>
        <v>Nhân viên Bốc xếp</v>
      </c>
      <c r="E293" s="259"/>
      <c r="F293" s="259"/>
      <c r="G293" s="261">
        <f>VLOOKUP(B293,RPT_TIEN_AN_TRUA!$B$5:$I$1000,8,FALSE)</f>
        <v>680000</v>
      </c>
      <c r="H293" s="32">
        <v>0</v>
      </c>
      <c r="I293" s="43">
        <f>VLOOKUP(B293,RPT_LNS_LUONG_CHE_DO!$B$5:$CJ$495,68,FALSE)*(DM_TI_LE!$C$25-100%)</f>
        <v>0</v>
      </c>
      <c r="J293" s="43">
        <f>VLOOKUP(B293,GD_CHUNG!$B$5:$L$991,10,FALSE)*DM_TI_LE!$F$21</f>
        <v>9000000</v>
      </c>
      <c r="K293" s="43">
        <f>VLOOKUP(B293,GD_CHUNG!$B$5:$L$991,11,FALSE)*DM_TI_LE!$F$22</f>
        <v>0</v>
      </c>
      <c r="L293" s="261">
        <f>VLOOKUP(B293,RPT_BAO_HIEM!$B$5:$O$600,14,FALSE)</f>
        <v>396690</v>
      </c>
      <c r="M293" s="43">
        <f t="shared" si="4"/>
        <v>1076690</v>
      </c>
    </row>
    <row r="294" spans="1:13" ht="14.25" x14ac:dyDescent="0.2">
      <c r="A294" s="49">
        <v>291</v>
      </c>
      <c r="B294" s="50">
        <f>GD_CHUNG!B295</f>
        <v>13448</v>
      </c>
      <c r="C294" s="50" t="str">
        <f>GD_CHUNG!C295</f>
        <v>Nguyễn Hùng Anh</v>
      </c>
      <c r="D294" s="50" t="str">
        <f>GD_CHUNG!D295</f>
        <v>Nhân viên Bốc xếp</v>
      </c>
      <c r="E294" s="259"/>
      <c r="F294" s="259"/>
      <c r="G294" s="261">
        <f>VLOOKUP(B294,RPT_TIEN_AN_TRUA!$B$5:$I$1000,8,FALSE)</f>
        <v>680000</v>
      </c>
      <c r="H294" s="32">
        <v>0</v>
      </c>
      <c r="I294" s="43">
        <f>VLOOKUP(B294,RPT_LNS_LUONG_CHE_DO!$B$5:$CJ$495,68,FALSE)*(DM_TI_LE!$C$25-100%)</f>
        <v>0</v>
      </c>
      <c r="J294" s="43">
        <f>VLOOKUP(B294,GD_CHUNG!$B$5:$L$991,10,FALSE)*DM_TI_LE!$F$21</f>
        <v>9000000</v>
      </c>
      <c r="K294" s="43">
        <f>VLOOKUP(B294,GD_CHUNG!$B$5:$L$991,11,FALSE)*DM_TI_LE!$F$22</f>
        <v>0</v>
      </c>
      <c r="L294" s="261">
        <f>VLOOKUP(B294,RPT_BAO_HIEM!$B$5:$O$600,14,FALSE)</f>
        <v>396690</v>
      </c>
      <c r="M294" s="43">
        <f t="shared" si="4"/>
        <v>1076690</v>
      </c>
    </row>
    <row r="295" spans="1:13" ht="14.25" x14ac:dyDescent="0.2">
      <c r="A295" s="49">
        <v>292</v>
      </c>
      <c r="B295" s="50">
        <f>GD_CHUNG!B296</f>
        <v>13450</v>
      </c>
      <c r="C295" s="50" t="str">
        <f>GD_CHUNG!C296</f>
        <v>Phạm Văn Mạnh</v>
      </c>
      <c r="D295" s="50" t="str">
        <f>GD_CHUNG!D296</f>
        <v>Nhân viên Bốc xếp</v>
      </c>
      <c r="E295" s="259"/>
      <c r="F295" s="259"/>
      <c r="G295" s="261">
        <f>VLOOKUP(B295,RPT_TIEN_AN_TRUA!$B$5:$I$1000,8,FALSE)</f>
        <v>680000</v>
      </c>
      <c r="H295" s="32">
        <v>0</v>
      </c>
      <c r="I295" s="43">
        <f>VLOOKUP(B295,RPT_LNS_LUONG_CHE_DO!$B$5:$CJ$495,68,FALSE)*(DM_TI_LE!$C$25-100%)</f>
        <v>0</v>
      </c>
      <c r="J295" s="43">
        <f>VLOOKUP(B295,GD_CHUNG!$B$5:$L$991,10,FALSE)*DM_TI_LE!$F$21</f>
        <v>9000000</v>
      </c>
      <c r="K295" s="43">
        <f>VLOOKUP(B295,GD_CHUNG!$B$5:$L$991,11,FALSE)*DM_TI_LE!$F$22</f>
        <v>0</v>
      </c>
      <c r="L295" s="261">
        <f>VLOOKUP(B295,RPT_BAO_HIEM!$B$5:$O$600,14,FALSE)</f>
        <v>396690</v>
      </c>
      <c r="M295" s="43">
        <f t="shared" si="4"/>
        <v>1076690</v>
      </c>
    </row>
    <row r="296" spans="1:13" ht="14.25" x14ac:dyDescent="0.2">
      <c r="A296" s="49">
        <v>293</v>
      </c>
      <c r="B296" s="50">
        <f>GD_CHUNG!B297</f>
        <v>13451</v>
      </c>
      <c r="C296" s="50" t="str">
        <f>GD_CHUNG!C297</f>
        <v>Vũ Minh Tiến</v>
      </c>
      <c r="D296" s="50" t="str">
        <f>GD_CHUNG!D297</f>
        <v>Nhân viên Bốc xếp</v>
      </c>
      <c r="E296" s="259"/>
      <c r="F296" s="259"/>
      <c r="G296" s="261">
        <f>VLOOKUP(B296,RPT_TIEN_AN_TRUA!$B$5:$I$1000,8,FALSE)</f>
        <v>680000</v>
      </c>
      <c r="H296" s="32">
        <v>0</v>
      </c>
      <c r="I296" s="43">
        <f>VLOOKUP(B296,RPT_LNS_LUONG_CHE_DO!$B$5:$CJ$495,68,FALSE)*(DM_TI_LE!$C$25-100%)</f>
        <v>0</v>
      </c>
      <c r="J296" s="43">
        <f>VLOOKUP(B296,GD_CHUNG!$B$5:$L$991,10,FALSE)*DM_TI_LE!$F$21</f>
        <v>9000000</v>
      </c>
      <c r="K296" s="43">
        <f>VLOOKUP(B296,GD_CHUNG!$B$5:$L$991,11,FALSE)*DM_TI_LE!$F$22</f>
        <v>0</v>
      </c>
      <c r="L296" s="261">
        <f>VLOOKUP(B296,RPT_BAO_HIEM!$B$5:$O$600,14,FALSE)</f>
        <v>396690</v>
      </c>
      <c r="M296" s="43">
        <f t="shared" si="4"/>
        <v>1076690</v>
      </c>
    </row>
    <row r="297" spans="1:13" ht="14.25" x14ac:dyDescent="0.2">
      <c r="A297" s="49">
        <v>294</v>
      </c>
      <c r="B297" s="50">
        <f>GD_CHUNG!B298</f>
        <v>13453</v>
      </c>
      <c r="C297" s="50" t="str">
        <f>GD_CHUNG!C298</f>
        <v>Nguyễn Văn Khiêm</v>
      </c>
      <c r="D297" s="50" t="str">
        <f>GD_CHUNG!D298</f>
        <v>Nhân viên Bốc xếp</v>
      </c>
      <c r="E297" s="259"/>
      <c r="F297" s="259"/>
      <c r="G297" s="261">
        <f>VLOOKUP(B297,RPT_TIEN_AN_TRUA!$B$5:$I$1000,8,FALSE)</f>
        <v>680000</v>
      </c>
      <c r="H297" s="32">
        <v>0</v>
      </c>
      <c r="I297" s="43">
        <f>VLOOKUP(B297,RPT_LNS_LUONG_CHE_DO!$B$5:$CJ$495,68,FALSE)*(DM_TI_LE!$C$25-100%)</f>
        <v>0</v>
      </c>
      <c r="J297" s="43">
        <f>VLOOKUP(B297,GD_CHUNG!$B$5:$L$991,10,FALSE)*DM_TI_LE!$F$21</f>
        <v>9000000</v>
      </c>
      <c r="K297" s="43">
        <f>VLOOKUP(B297,GD_CHUNG!$B$5:$L$991,11,FALSE)*DM_TI_LE!$F$22</f>
        <v>0</v>
      </c>
      <c r="L297" s="261">
        <f>VLOOKUP(B297,RPT_BAO_HIEM!$B$5:$O$600,14,FALSE)</f>
        <v>396690</v>
      </c>
      <c r="M297" s="43">
        <f t="shared" si="4"/>
        <v>1076690</v>
      </c>
    </row>
    <row r="298" spans="1:13" ht="14.25" x14ac:dyDescent="0.2">
      <c r="A298" s="49">
        <v>295</v>
      </c>
      <c r="B298" s="50">
        <f>GD_CHUNG!B299</f>
        <v>13454</v>
      </c>
      <c r="C298" s="50" t="str">
        <f>GD_CHUNG!C299</f>
        <v>Nguyễn Xuân Hải</v>
      </c>
      <c r="D298" s="50" t="str">
        <f>GD_CHUNG!D299</f>
        <v>Nhân viên Bốc xếp</v>
      </c>
      <c r="E298" s="259"/>
      <c r="F298" s="259"/>
      <c r="G298" s="261">
        <f>VLOOKUP(B298,RPT_TIEN_AN_TRUA!$B$5:$I$1000,8,FALSE)</f>
        <v>251851.85185185182</v>
      </c>
      <c r="H298" s="32">
        <v>0</v>
      </c>
      <c r="I298" s="43">
        <f>VLOOKUP(B298,RPT_LNS_LUONG_CHE_DO!$B$5:$CJ$495,68,FALSE)*(DM_TI_LE!$C$25-100%)</f>
        <v>0</v>
      </c>
      <c r="J298" s="43">
        <f>VLOOKUP(B298,GD_CHUNG!$B$5:$L$991,10,FALSE)*DM_TI_LE!$F$21</f>
        <v>9000000</v>
      </c>
      <c r="K298" s="43">
        <f>VLOOKUP(B298,GD_CHUNG!$B$5:$L$991,11,FALSE)*DM_TI_LE!$F$22</f>
        <v>0</v>
      </c>
      <c r="L298" s="261">
        <f>VLOOKUP(B298,RPT_BAO_HIEM!$B$5:$O$600,14,FALSE)</f>
        <v>396690</v>
      </c>
      <c r="M298" s="43">
        <f t="shared" si="4"/>
        <v>648541.8518518518</v>
      </c>
    </row>
    <row r="299" spans="1:13" ht="14.25" x14ac:dyDescent="0.2">
      <c r="A299" s="49">
        <v>296</v>
      </c>
      <c r="B299" s="50">
        <f>GD_CHUNG!B300</f>
        <v>13455</v>
      </c>
      <c r="C299" s="50" t="str">
        <f>GD_CHUNG!C300</f>
        <v>Nguyễn Như Tuấn</v>
      </c>
      <c r="D299" s="50" t="str">
        <f>GD_CHUNG!D300</f>
        <v>Nhân viên Bốc xếp</v>
      </c>
      <c r="E299" s="259"/>
      <c r="F299" s="259"/>
      <c r="G299" s="261">
        <f>VLOOKUP(B299,RPT_TIEN_AN_TRUA!$B$5:$I$1000,8,FALSE)</f>
        <v>680000</v>
      </c>
      <c r="H299" s="32">
        <v>0</v>
      </c>
      <c r="I299" s="43">
        <f>VLOOKUP(B299,RPT_LNS_LUONG_CHE_DO!$B$5:$CJ$495,68,FALSE)*(DM_TI_LE!$C$25-100%)</f>
        <v>0</v>
      </c>
      <c r="J299" s="43">
        <f>VLOOKUP(B299,GD_CHUNG!$B$5:$L$991,10,FALSE)*DM_TI_LE!$F$21</f>
        <v>9000000</v>
      </c>
      <c r="K299" s="43">
        <f>VLOOKUP(B299,GD_CHUNG!$B$5:$L$991,11,FALSE)*DM_TI_LE!$F$22</f>
        <v>0</v>
      </c>
      <c r="L299" s="261">
        <f>VLOOKUP(B299,RPT_BAO_HIEM!$B$5:$O$600,14,FALSE)</f>
        <v>396690</v>
      </c>
      <c r="M299" s="43">
        <f t="shared" si="4"/>
        <v>1076690</v>
      </c>
    </row>
    <row r="300" spans="1:13" ht="14.25" x14ac:dyDescent="0.2">
      <c r="A300" s="49">
        <v>297</v>
      </c>
      <c r="B300" s="50">
        <f>GD_CHUNG!B301</f>
        <v>13457</v>
      </c>
      <c r="C300" s="50" t="str">
        <f>GD_CHUNG!C301</f>
        <v>Trần Thanh Tuấn</v>
      </c>
      <c r="D300" s="50" t="str">
        <f>GD_CHUNG!D301</f>
        <v>Nhân viên Bốc xếp</v>
      </c>
      <c r="E300" s="259"/>
      <c r="F300" s="259"/>
      <c r="G300" s="261">
        <f>VLOOKUP(B300,RPT_TIEN_AN_TRUA!$B$5:$I$1000,8,FALSE)</f>
        <v>680000</v>
      </c>
      <c r="H300" s="32">
        <v>0</v>
      </c>
      <c r="I300" s="43">
        <f>VLOOKUP(B300,RPT_LNS_LUONG_CHE_DO!$B$5:$CJ$495,68,FALSE)*(DM_TI_LE!$C$25-100%)</f>
        <v>0</v>
      </c>
      <c r="J300" s="43">
        <f>VLOOKUP(B300,GD_CHUNG!$B$5:$L$991,10,FALSE)*DM_TI_LE!$F$21</f>
        <v>9000000</v>
      </c>
      <c r="K300" s="43">
        <f>VLOOKUP(B300,GD_CHUNG!$B$5:$L$991,11,FALSE)*DM_TI_LE!$F$22</f>
        <v>0</v>
      </c>
      <c r="L300" s="261">
        <f>VLOOKUP(B300,RPT_BAO_HIEM!$B$5:$O$600,14,FALSE)</f>
        <v>396690</v>
      </c>
      <c r="M300" s="43">
        <f t="shared" si="4"/>
        <v>1076690</v>
      </c>
    </row>
    <row r="301" spans="1:13" ht="14.25" x14ac:dyDescent="0.2">
      <c r="A301" s="49">
        <v>298</v>
      </c>
      <c r="B301" s="50">
        <f>GD_CHUNG!B302</f>
        <v>13458</v>
      </c>
      <c r="C301" s="50" t="str">
        <f>GD_CHUNG!C302</f>
        <v>Nguyễn Việt Hải</v>
      </c>
      <c r="D301" s="50" t="str">
        <f>GD_CHUNG!D302</f>
        <v>Nhân viên Bốc xếp</v>
      </c>
      <c r="E301" s="259"/>
      <c r="F301" s="259"/>
      <c r="G301" s="261">
        <f>VLOOKUP(B301,RPT_TIEN_AN_TRUA!$B$5:$I$1000,8,FALSE)</f>
        <v>680000</v>
      </c>
      <c r="H301" s="32">
        <v>0</v>
      </c>
      <c r="I301" s="43">
        <f>VLOOKUP(B301,RPT_LNS_LUONG_CHE_DO!$B$5:$CJ$495,68,FALSE)*(DM_TI_LE!$C$25-100%)</f>
        <v>0</v>
      </c>
      <c r="J301" s="43">
        <f>VLOOKUP(B301,GD_CHUNG!$B$5:$L$991,10,FALSE)*DM_TI_LE!$F$21</f>
        <v>9000000</v>
      </c>
      <c r="K301" s="43">
        <f>VLOOKUP(B301,GD_CHUNG!$B$5:$L$991,11,FALSE)*DM_TI_LE!$F$22</f>
        <v>0</v>
      </c>
      <c r="L301" s="261">
        <f>VLOOKUP(B301,RPT_BAO_HIEM!$B$5:$O$600,14,FALSE)</f>
        <v>396690</v>
      </c>
      <c r="M301" s="43">
        <f t="shared" si="4"/>
        <v>1076690</v>
      </c>
    </row>
    <row r="302" spans="1:13" ht="14.25" x14ac:dyDescent="0.2">
      <c r="A302" s="49">
        <v>299</v>
      </c>
      <c r="B302" s="50">
        <f>GD_CHUNG!B303</f>
        <v>13461</v>
      </c>
      <c r="C302" s="50" t="str">
        <f>GD_CHUNG!C303</f>
        <v>Cao Văn Mạnh</v>
      </c>
      <c r="D302" s="50" t="str">
        <f>GD_CHUNG!D303</f>
        <v>Nhân viên Bốc xếp</v>
      </c>
      <c r="E302" s="259"/>
      <c r="F302" s="259"/>
      <c r="G302" s="261">
        <f>VLOOKUP(B302,RPT_TIEN_AN_TRUA!$B$5:$I$1000,8,FALSE)</f>
        <v>680000</v>
      </c>
      <c r="H302" s="32">
        <v>0</v>
      </c>
      <c r="I302" s="43">
        <f>VLOOKUP(B302,RPT_LNS_LUONG_CHE_DO!$B$5:$CJ$495,68,FALSE)*(DM_TI_LE!$C$25-100%)</f>
        <v>0</v>
      </c>
      <c r="J302" s="43">
        <f>VLOOKUP(B302,GD_CHUNG!$B$5:$L$991,10,FALSE)*DM_TI_LE!$F$21</f>
        <v>9000000</v>
      </c>
      <c r="K302" s="43">
        <f>VLOOKUP(B302,GD_CHUNG!$B$5:$L$991,11,FALSE)*DM_TI_LE!$F$22</f>
        <v>0</v>
      </c>
      <c r="L302" s="261">
        <f>VLOOKUP(B302,RPT_BAO_HIEM!$B$5:$O$600,14,FALSE)</f>
        <v>396690</v>
      </c>
      <c r="M302" s="43">
        <f t="shared" si="4"/>
        <v>1076690</v>
      </c>
    </row>
    <row r="303" spans="1:13" ht="14.25" x14ac:dyDescent="0.2">
      <c r="A303" s="49">
        <v>300</v>
      </c>
      <c r="B303" s="50">
        <f>GD_CHUNG!B304</f>
        <v>13464</v>
      </c>
      <c r="C303" s="50" t="str">
        <f>GD_CHUNG!C304</f>
        <v>Phạm Văn Dũng</v>
      </c>
      <c r="D303" s="50" t="str">
        <f>GD_CHUNG!D304</f>
        <v>Nhân viên Bốc xếp</v>
      </c>
      <c r="E303" s="259"/>
      <c r="F303" s="259"/>
      <c r="G303" s="261">
        <f>VLOOKUP(B303,RPT_TIEN_AN_TRUA!$B$5:$I$1000,8,FALSE)</f>
        <v>251851.85185185182</v>
      </c>
      <c r="H303" s="32">
        <v>0</v>
      </c>
      <c r="I303" s="43">
        <f>VLOOKUP(B303,RPT_LNS_LUONG_CHE_DO!$B$5:$CJ$495,68,FALSE)*(DM_TI_LE!$C$25-100%)</f>
        <v>0</v>
      </c>
      <c r="J303" s="43">
        <f>VLOOKUP(B303,GD_CHUNG!$B$5:$L$991,10,FALSE)*DM_TI_LE!$F$21</f>
        <v>9000000</v>
      </c>
      <c r="K303" s="43">
        <f>VLOOKUP(B303,GD_CHUNG!$B$5:$L$991,11,FALSE)*DM_TI_LE!$F$22</f>
        <v>0</v>
      </c>
      <c r="L303" s="261">
        <f>VLOOKUP(B303,RPT_BAO_HIEM!$B$5:$O$600,14,FALSE)</f>
        <v>0</v>
      </c>
      <c r="M303" s="43">
        <f t="shared" si="4"/>
        <v>251851.85185185182</v>
      </c>
    </row>
    <row r="304" spans="1:13" ht="14.25" x14ac:dyDescent="0.2">
      <c r="A304" s="49">
        <v>301</v>
      </c>
      <c r="B304" s="50">
        <f>GD_CHUNG!B305</f>
        <v>13465</v>
      </c>
      <c r="C304" s="50" t="str">
        <f>GD_CHUNG!C305</f>
        <v>Vũ Văn Tuyền</v>
      </c>
      <c r="D304" s="50" t="str">
        <f>GD_CHUNG!D305</f>
        <v>Nhân viên Bốc xếp</v>
      </c>
      <c r="E304" s="259"/>
      <c r="F304" s="259"/>
      <c r="G304" s="261">
        <f>VLOOKUP(B304,RPT_TIEN_AN_TRUA!$B$5:$I$1000,8,FALSE)</f>
        <v>680000</v>
      </c>
      <c r="H304" s="32">
        <v>0</v>
      </c>
      <c r="I304" s="43">
        <f>VLOOKUP(B304,RPT_LNS_LUONG_CHE_DO!$B$5:$CJ$495,68,FALSE)*(DM_TI_LE!$C$25-100%)</f>
        <v>0</v>
      </c>
      <c r="J304" s="43">
        <f>VLOOKUP(B304,GD_CHUNG!$B$5:$L$991,10,FALSE)*DM_TI_LE!$F$21</f>
        <v>9000000</v>
      </c>
      <c r="K304" s="43">
        <f>VLOOKUP(B304,GD_CHUNG!$B$5:$L$991,11,FALSE)*DM_TI_LE!$F$22</f>
        <v>0</v>
      </c>
      <c r="L304" s="261">
        <f>VLOOKUP(B304,RPT_BAO_HIEM!$B$5:$O$600,14,FALSE)</f>
        <v>396690</v>
      </c>
      <c r="M304" s="43">
        <f t="shared" si="4"/>
        <v>1076690</v>
      </c>
    </row>
    <row r="305" spans="1:13" ht="14.25" x14ac:dyDescent="0.2">
      <c r="A305" s="49">
        <v>302</v>
      </c>
      <c r="B305" s="50">
        <f>GD_CHUNG!B306</f>
        <v>13466</v>
      </c>
      <c r="C305" s="50" t="str">
        <f>GD_CHUNG!C306</f>
        <v>Nguyễn Viết Phi</v>
      </c>
      <c r="D305" s="50" t="str">
        <f>GD_CHUNG!D306</f>
        <v>Nhân viên Bốc xếp</v>
      </c>
      <c r="E305" s="259"/>
      <c r="F305" s="259"/>
      <c r="G305" s="261">
        <f>VLOOKUP(B305,RPT_TIEN_AN_TRUA!$B$5:$I$1000,8,FALSE)</f>
        <v>680000</v>
      </c>
      <c r="H305" s="32">
        <v>0</v>
      </c>
      <c r="I305" s="43">
        <f>VLOOKUP(B305,RPT_LNS_LUONG_CHE_DO!$B$5:$CJ$495,68,FALSE)*(DM_TI_LE!$C$25-100%)</f>
        <v>0</v>
      </c>
      <c r="J305" s="43">
        <f>VLOOKUP(B305,GD_CHUNG!$B$5:$L$991,10,FALSE)*DM_TI_LE!$F$21</f>
        <v>9000000</v>
      </c>
      <c r="K305" s="43">
        <f>VLOOKUP(B305,GD_CHUNG!$B$5:$L$991,11,FALSE)*DM_TI_LE!$F$22</f>
        <v>0</v>
      </c>
      <c r="L305" s="261">
        <f>VLOOKUP(B305,RPT_BAO_HIEM!$B$5:$O$600,14,FALSE)</f>
        <v>396690</v>
      </c>
      <c r="M305" s="43">
        <f t="shared" si="4"/>
        <v>1076690</v>
      </c>
    </row>
    <row r="306" spans="1:13" ht="14.25" x14ac:dyDescent="0.2">
      <c r="A306" s="49">
        <v>303</v>
      </c>
      <c r="B306" s="50">
        <f>GD_CHUNG!B307</f>
        <v>13467</v>
      </c>
      <c r="C306" s="50" t="str">
        <f>GD_CHUNG!C307</f>
        <v>Tăng Văn Hải</v>
      </c>
      <c r="D306" s="50" t="str">
        <f>GD_CHUNG!D307</f>
        <v>Nhân viên Bốc xếp</v>
      </c>
      <c r="E306" s="259"/>
      <c r="F306" s="259"/>
      <c r="G306" s="261">
        <f>VLOOKUP(B306,RPT_TIEN_AN_TRUA!$B$5:$I$1000,8,FALSE)</f>
        <v>680000</v>
      </c>
      <c r="H306" s="32">
        <v>0</v>
      </c>
      <c r="I306" s="43">
        <f>VLOOKUP(B306,RPT_LNS_LUONG_CHE_DO!$B$5:$CJ$495,68,FALSE)*(DM_TI_LE!$C$25-100%)</f>
        <v>0</v>
      </c>
      <c r="J306" s="43">
        <f>VLOOKUP(B306,GD_CHUNG!$B$5:$L$991,10,FALSE)*DM_TI_LE!$F$21</f>
        <v>9000000</v>
      </c>
      <c r="K306" s="43">
        <f>VLOOKUP(B306,GD_CHUNG!$B$5:$L$991,11,FALSE)*DM_TI_LE!$F$22</f>
        <v>0</v>
      </c>
      <c r="L306" s="261">
        <f>VLOOKUP(B306,RPT_BAO_HIEM!$B$5:$O$600,14,FALSE)</f>
        <v>396690</v>
      </c>
      <c r="M306" s="43">
        <f t="shared" si="4"/>
        <v>1076690</v>
      </c>
    </row>
    <row r="307" spans="1:13" ht="14.25" x14ac:dyDescent="0.2">
      <c r="A307" s="49">
        <v>304</v>
      </c>
      <c r="B307" s="50">
        <f>GD_CHUNG!B308</f>
        <v>13468</v>
      </c>
      <c r="C307" s="50" t="str">
        <f>GD_CHUNG!C308</f>
        <v>Lê Trọng Tài</v>
      </c>
      <c r="D307" s="50" t="str">
        <f>GD_CHUNG!D308</f>
        <v>Nhân viên Bốc xếp</v>
      </c>
      <c r="E307" s="259"/>
      <c r="F307" s="259"/>
      <c r="G307" s="261">
        <f>VLOOKUP(B307,RPT_TIEN_AN_TRUA!$B$5:$I$1000,8,FALSE)</f>
        <v>554074.07407407404</v>
      </c>
      <c r="H307" s="32">
        <v>0</v>
      </c>
      <c r="I307" s="43">
        <f>VLOOKUP(B307,RPT_LNS_LUONG_CHE_DO!$B$5:$CJ$495,68,FALSE)*(DM_TI_LE!$C$25-100%)</f>
        <v>0</v>
      </c>
      <c r="J307" s="43">
        <f>VLOOKUP(B307,GD_CHUNG!$B$5:$L$991,10,FALSE)*DM_TI_LE!$F$21</f>
        <v>9000000</v>
      </c>
      <c r="K307" s="43">
        <f>VLOOKUP(B307,GD_CHUNG!$B$5:$L$991,11,FALSE)*DM_TI_LE!$F$22</f>
        <v>0</v>
      </c>
      <c r="L307" s="261">
        <f>VLOOKUP(B307,RPT_BAO_HIEM!$B$5:$O$600,14,FALSE)</f>
        <v>396690</v>
      </c>
      <c r="M307" s="43">
        <f t="shared" si="4"/>
        <v>950764.07407407404</v>
      </c>
    </row>
    <row r="308" spans="1:13" ht="14.25" x14ac:dyDescent="0.2">
      <c r="A308" s="49">
        <v>305</v>
      </c>
      <c r="B308" s="50">
        <f>GD_CHUNG!B309</f>
        <v>11141</v>
      </c>
      <c r="C308" s="50" t="str">
        <f>GD_CHUNG!C309</f>
        <v>Lê Trọng Lệ</v>
      </c>
      <c r="D308" s="50" t="str">
        <f>GD_CHUNG!D309</f>
        <v>Nhân viên Bốc xếp</v>
      </c>
      <c r="E308" s="259"/>
      <c r="F308" s="259"/>
      <c r="G308" s="261">
        <f>VLOOKUP(B308,RPT_TIEN_AN_TRUA!$B$5:$I$1000,8,FALSE)</f>
        <v>680000</v>
      </c>
      <c r="H308" s="32">
        <v>0</v>
      </c>
      <c r="I308" s="43">
        <f>VLOOKUP(B308,RPT_LNS_LUONG_CHE_DO!$B$5:$CJ$495,68,FALSE)*(DM_TI_LE!$C$25-100%)</f>
        <v>0</v>
      </c>
      <c r="J308" s="43">
        <f>VLOOKUP(B308,GD_CHUNG!$B$5:$L$991,10,FALSE)*DM_TI_LE!$F$21</f>
        <v>9000000</v>
      </c>
      <c r="K308" s="43">
        <f>VLOOKUP(B308,GD_CHUNG!$B$5:$L$991,11,FALSE)*DM_TI_LE!$F$22</f>
        <v>0</v>
      </c>
      <c r="L308" s="261">
        <f>VLOOKUP(B308,RPT_BAO_HIEM!$B$5:$O$600,14,FALSE)</f>
        <v>396690</v>
      </c>
      <c r="M308" s="43">
        <f t="shared" si="4"/>
        <v>1076690</v>
      </c>
    </row>
    <row r="309" spans="1:13" ht="14.25" x14ac:dyDescent="0.2">
      <c r="A309" s="49">
        <v>306</v>
      </c>
      <c r="B309" s="50">
        <f>GD_CHUNG!B310</f>
        <v>13715</v>
      </c>
      <c r="C309" s="50" t="str">
        <f>GD_CHUNG!C310</f>
        <v>Vũ Anh Đức</v>
      </c>
      <c r="D309" s="50" t="str">
        <f>GD_CHUNG!D310</f>
        <v>Nhân viên Bốc xếp</v>
      </c>
      <c r="E309" s="259"/>
      <c r="F309" s="259"/>
      <c r="G309" s="261">
        <f>VLOOKUP(B309,RPT_TIEN_AN_TRUA!$B$5:$I$1000,8,FALSE)</f>
        <v>680000</v>
      </c>
      <c r="H309" s="32">
        <v>0</v>
      </c>
      <c r="I309" s="43">
        <f>VLOOKUP(B309,RPT_LNS_LUONG_CHE_DO!$B$5:$CJ$495,68,FALSE)*(DM_TI_LE!$C$25-100%)</f>
        <v>0</v>
      </c>
      <c r="J309" s="43">
        <f>VLOOKUP(B309,GD_CHUNG!$B$5:$L$991,10,FALSE)*DM_TI_LE!$F$21</f>
        <v>9000000</v>
      </c>
      <c r="K309" s="43">
        <f>VLOOKUP(B309,GD_CHUNG!$B$5:$L$991,11,FALSE)*DM_TI_LE!$F$22</f>
        <v>0</v>
      </c>
      <c r="L309" s="261">
        <f>VLOOKUP(B309,RPT_BAO_HIEM!$B$5:$O$600,14,FALSE)</f>
        <v>0</v>
      </c>
      <c r="M309" s="43">
        <f t="shared" ref="M309:M336" si="5">G309+L309+J309</f>
        <v>9680000</v>
      </c>
    </row>
    <row r="310" spans="1:13" ht="14.25" x14ac:dyDescent="0.2">
      <c r="A310" s="49">
        <v>307</v>
      </c>
      <c r="B310" s="50">
        <f>GD_CHUNG!B311</f>
        <v>13716</v>
      </c>
      <c r="C310" s="50" t="str">
        <f>GD_CHUNG!C311</f>
        <v>Ngô Văn Minh</v>
      </c>
      <c r="D310" s="50" t="str">
        <f>GD_CHUNG!D311</f>
        <v>Nhân viên Bốc xếp</v>
      </c>
      <c r="E310" s="259"/>
      <c r="F310" s="259"/>
      <c r="G310" s="261">
        <f>VLOOKUP(B310,RPT_TIEN_AN_TRUA!$B$5:$I$1000,8,FALSE)</f>
        <v>680000</v>
      </c>
      <c r="H310" s="32">
        <v>0</v>
      </c>
      <c r="I310" s="43">
        <f>VLOOKUP(B310,RPT_LNS_LUONG_CHE_DO!$B$5:$CJ$495,68,FALSE)*(DM_TI_LE!$C$25-100%)</f>
        <v>0</v>
      </c>
      <c r="J310" s="43">
        <f>VLOOKUP(B310,GD_CHUNG!$B$5:$L$991,10,FALSE)*DM_TI_LE!$F$21</f>
        <v>9000000</v>
      </c>
      <c r="K310" s="43">
        <f>VLOOKUP(B310,GD_CHUNG!$B$5:$L$991,11,FALSE)*DM_TI_LE!$F$22</f>
        <v>0</v>
      </c>
      <c r="L310" s="261">
        <f>VLOOKUP(B310,RPT_BAO_HIEM!$B$5:$O$600,14,FALSE)</f>
        <v>0</v>
      </c>
      <c r="M310" s="43">
        <f t="shared" si="5"/>
        <v>9680000</v>
      </c>
    </row>
    <row r="311" spans="1:13" ht="14.25" x14ac:dyDescent="0.2">
      <c r="A311" s="49">
        <v>308</v>
      </c>
      <c r="B311" s="50">
        <f>GD_CHUNG!B312</f>
        <v>13717</v>
      </c>
      <c r="C311" s="50" t="str">
        <f>GD_CHUNG!C312</f>
        <v>Nguyễn Xuân Thành</v>
      </c>
      <c r="D311" s="50" t="str">
        <f>GD_CHUNG!D312</f>
        <v>Nhân viên Bốc xếp</v>
      </c>
      <c r="E311" s="259"/>
      <c r="F311" s="259"/>
      <c r="G311" s="261">
        <f>VLOOKUP(B311,RPT_TIEN_AN_TRUA!$B$5:$I$1000,8,FALSE)</f>
        <v>680000</v>
      </c>
      <c r="H311" s="32">
        <v>0</v>
      </c>
      <c r="I311" s="43">
        <f>VLOOKUP(B311,RPT_LNS_LUONG_CHE_DO!$B$5:$CJ$495,68,FALSE)*(DM_TI_LE!$C$25-100%)</f>
        <v>0</v>
      </c>
      <c r="J311" s="43">
        <f>VLOOKUP(B311,GD_CHUNG!$B$5:$L$991,10,FALSE)*DM_TI_LE!$F$21</f>
        <v>9000000</v>
      </c>
      <c r="K311" s="43">
        <f>VLOOKUP(B311,GD_CHUNG!$B$5:$L$991,11,FALSE)*DM_TI_LE!$F$22</f>
        <v>0</v>
      </c>
      <c r="L311" s="261">
        <f>VLOOKUP(B311,RPT_BAO_HIEM!$B$5:$O$600,14,FALSE)</f>
        <v>0</v>
      </c>
      <c r="M311" s="43">
        <f t="shared" si="5"/>
        <v>9680000</v>
      </c>
    </row>
    <row r="312" spans="1:13" ht="14.25" x14ac:dyDescent="0.2">
      <c r="A312" s="49">
        <v>309</v>
      </c>
      <c r="B312" s="50">
        <f>GD_CHUNG!B313</f>
        <v>13718</v>
      </c>
      <c r="C312" s="50" t="str">
        <f>GD_CHUNG!C313</f>
        <v>Nguyễn Khánh Duy</v>
      </c>
      <c r="D312" s="50" t="str">
        <f>GD_CHUNG!D313</f>
        <v>Nhân viên Bốc xếp</v>
      </c>
      <c r="E312" s="259"/>
      <c r="F312" s="259"/>
      <c r="G312" s="261">
        <f>VLOOKUP(B312,RPT_TIEN_AN_TRUA!$B$5:$I$1000,8,FALSE)</f>
        <v>680000</v>
      </c>
      <c r="H312" s="32">
        <v>0</v>
      </c>
      <c r="I312" s="43">
        <f>VLOOKUP(B312,RPT_LNS_LUONG_CHE_DO!$B$5:$CJ$495,68,FALSE)*(DM_TI_LE!$C$25-100%)</f>
        <v>0</v>
      </c>
      <c r="J312" s="43">
        <f>VLOOKUP(B312,GD_CHUNG!$B$5:$L$991,10,FALSE)*DM_TI_LE!$F$21</f>
        <v>9000000</v>
      </c>
      <c r="K312" s="43">
        <f>VLOOKUP(B312,GD_CHUNG!$B$5:$L$991,11,FALSE)*DM_TI_LE!$F$22</f>
        <v>0</v>
      </c>
      <c r="L312" s="261">
        <f>VLOOKUP(B312,RPT_BAO_HIEM!$B$5:$O$600,14,FALSE)</f>
        <v>0</v>
      </c>
      <c r="M312" s="43">
        <f t="shared" si="5"/>
        <v>9680000</v>
      </c>
    </row>
    <row r="313" spans="1:13" ht="14.25" x14ac:dyDescent="0.2">
      <c r="A313" s="49">
        <v>310</v>
      </c>
      <c r="B313" s="50">
        <f>GD_CHUNG!B314</f>
        <v>13719</v>
      </c>
      <c r="C313" s="50" t="str">
        <f>GD_CHUNG!C314</f>
        <v>Nguyễn Quang Huy</v>
      </c>
      <c r="D313" s="50" t="str">
        <f>GD_CHUNG!D314</f>
        <v>Nhân viên Bốc xếp</v>
      </c>
      <c r="E313" s="259"/>
      <c r="F313" s="259"/>
      <c r="G313" s="261">
        <f>VLOOKUP(B313,RPT_TIEN_AN_TRUA!$B$5:$I$1000,8,FALSE)</f>
        <v>680000</v>
      </c>
      <c r="H313" s="32">
        <v>0</v>
      </c>
      <c r="I313" s="43">
        <f>VLOOKUP(B313,RPT_LNS_LUONG_CHE_DO!$B$5:$CJ$495,68,FALSE)*(DM_TI_LE!$C$25-100%)</f>
        <v>0</v>
      </c>
      <c r="J313" s="43">
        <f>VLOOKUP(B313,GD_CHUNG!$B$5:$L$991,10,FALSE)*DM_TI_LE!$F$21</f>
        <v>9000000</v>
      </c>
      <c r="K313" s="43">
        <f>VLOOKUP(B313,GD_CHUNG!$B$5:$L$991,11,FALSE)*DM_TI_LE!$F$22</f>
        <v>0</v>
      </c>
      <c r="L313" s="261">
        <f>VLOOKUP(B313,RPT_BAO_HIEM!$B$5:$O$600,14,FALSE)</f>
        <v>0</v>
      </c>
      <c r="M313" s="43">
        <f t="shared" si="5"/>
        <v>9680000</v>
      </c>
    </row>
    <row r="314" spans="1:13" ht="14.25" x14ac:dyDescent="0.2">
      <c r="A314" s="49">
        <v>311</v>
      </c>
      <c r="B314" s="50">
        <f>GD_CHUNG!B315</f>
        <v>13720</v>
      </c>
      <c r="C314" s="50" t="str">
        <f>GD_CHUNG!C315</f>
        <v>Đinh Văn Minh</v>
      </c>
      <c r="D314" s="50" t="str">
        <f>GD_CHUNG!D315</f>
        <v>Nhân viên Bốc xếp</v>
      </c>
      <c r="E314" s="259"/>
      <c r="F314" s="259"/>
      <c r="G314" s="261">
        <f>VLOOKUP(B314,RPT_TIEN_AN_TRUA!$B$5:$I$1000,8,FALSE)</f>
        <v>680000</v>
      </c>
      <c r="H314" s="32">
        <v>0</v>
      </c>
      <c r="I314" s="43">
        <f>VLOOKUP(B314,RPT_LNS_LUONG_CHE_DO!$B$5:$CJ$495,68,FALSE)*(DM_TI_LE!$C$25-100%)</f>
        <v>0</v>
      </c>
      <c r="J314" s="43">
        <f>VLOOKUP(B314,GD_CHUNG!$B$5:$L$991,10,FALSE)*DM_TI_LE!$F$21</f>
        <v>9000000</v>
      </c>
      <c r="K314" s="43">
        <f>VLOOKUP(B314,GD_CHUNG!$B$5:$L$991,11,FALSE)*DM_TI_LE!$F$22</f>
        <v>0</v>
      </c>
      <c r="L314" s="261">
        <f>VLOOKUP(B314,RPT_BAO_HIEM!$B$5:$O$600,14,FALSE)</f>
        <v>0</v>
      </c>
      <c r="M314" s="43">
        <f t="shared" si="5"/>
        <v>9680000</v>
      </c>
    </row>
    <row r="315" spans="1:13" ht="14.25" x14ac:dyDescent="0.2">
      <c r="A315" s="49">
        <v>312</v>
      </c>
      <c r="B315" s="50">
        <f>GD_CHUNG!B316</f>
        <v>13721</v>
      </c>
      <c r="C315" s="50" t="str">
        <f>GD_CHUNG!C316</f>
        <v>Nguyễn Đình Quân</v>
      </c>
      <c r="D315" s="50" t="str">
        <f>GD_CHUNG!D316</f>
        <v>Nhân viên Bốc xếp</v>
      </c>
      <c r="E315" s="259"/>
      <c r="F315" s="259"/>
      <c r="G315" s="261">
        <f>VLOOKUP(B315,RPT_TIEN_AN_TRUA!$B$5:$I$1000,8,FALSE)</f>
        <v>680000</v>
      </c>
      <c r="H315" s="32">
        <v>0</v>
      </c>
      <c r="I315" s="43">
        <f>VLOOKUP(B315,RPT_LNS_LUONG_CHE_DO!$B$5:$CJ$495,68,FALSE)*(DM_TI_LE!$C$25-100%)</f>
        <v>0</v>
      </c>
      <c r="J315" s="43">
        <f>VLOOKUP(B315,GD_CHUNG!$B$5:$L$991,10,FALSE)*DM_TI_LE!$F$21</f>
        <v>9000000</v>
      </c>
      <c r="K315" s="43">
        <f>VLOOKUP(B315,GD_CHUNG!$B$5:$L$991,11,FALSE)*DM_TI_LE!$F$22</f>
        <v>0</v>
      </c>
      <c r="L315" s="261">
        <f>VLOOKUP(B315,RPT_BAO_HIEM!$B$5:$O$600,14,FALSE)</f>
        <v>0</v>
      </c>
      <c r="M315" s="43">
        <f t="shared" si="5"/>
        <v>9680000</v>
      </c>
    </row>
    <row r="316" spans="1:13" ht="14.25" x14ac:dyDescent="0.2">
      <c r="A316" s="49">
        <v>313</v>
      </c>
      <c r="B316" s="50">
        <f>GD_CHUNG!B317</f>
        <v>13722</v>
      </c>
      <c r="C316" s="50" t="str">
        <f>GD_CHUNG!C317</f>
        <v>Hoàng Anh Tuấn</v>
      </c>
      <c r="D316" s="50" t="str">
        <f>GD_CHUNG!D317</f>
        <v>Nhân viên Bốc xếp</v>
      </c>
      <c r="E316" s="259"/>
      <c r="F316" s="259"/>
      <c r="G316" s="261">
        <f>VLOOKUP(B316,RPT_TIEN_AN_TRUA!$B$5:$I$1000,8,FALSE)</f>
        <v>680000</v>
      </c>
      <c r="H316" s="32">
        <v>0</v>
      </c>
      <c r="I316" s="43">
        <f>VLOOKUP(B316,RPT_LNS_LUONG_CHE_DO!$B$5:$CJ$495,68,FALSE)*(DM_TI_LE!$C$25-100%)</f>
        <v>0</v>
      </c>
      <c r="J316" s="43">
        <f>VLOOKUP(B316,GD_CHUNG!$B$5:$L$991,10,FALSE)*DM_TI_LE!$F$21</f>
        <v>9000000</v>
      </c>
      <c r="K316" s="43">
        <f>VLOOKUP(B316,GD_CHUNG!$B$5:$L$991,11,FALSE)*DM_TI_LE!$F$22</f>
        <v>0</v>
      </c>
      <c r="L316" s="261">
        <f>VLOOKUP(B316,RPT_BAO_HIEM!$B$5:$O$600,14,FALSE)</f>
        <v>0</v>
      </c>
      <c r="M316" s="43">
        <f t="shared" si="5"/>
        <v>9680000</v>
      </c>
    </row>
    <row r="317" spans="1:13" ht="14.25" x14ac:dyDescent="0.2">
      <c r="A317" s="49">
        <v>314</v>
      </c>
      <c r="B317" s="50">
        <f>GD_CHUNG!B318</f>
        <v>13723</v>
      </c>
      <c r="C317" s="50" t="str">
        <f>GD_CHUNG!C318</f>
        <v>Phạm Tiến Công</v>
      </c>
      <c r="D317" s="50" t="str">
        <f>GD_CHUNG!D318</f>
        <v>Nhân viên Bốc xếp</v>
      </c>
      <c r="E317" s="259"/>
      <c r="F317" s="259"/>
      <c r="G317" s="261">
        <f>VLOOKUP(B317,RPT_TIEN_AN_TRUA!$B$5:$I$1000,8,FALSE)</f>
        <v>680000</v>
      </c>
      <c r="H317" s="32">
        <v>0</v>
      </c>
      <c r="I317" s="43">
        <f>VLOOKUP(B317,RPT_LNS_LUONG_CHE_DO!$B$5:$CJ$495,68,FALSE)*(DM_TI_LE!$C$25-100%)</f>
        <v>0</v>
      </c>
      <c r="J317" s="43">
        <f>VLOOKUP(B317,GD_CHUNG!$B$5:$L$991,10,FALSE)*DM_TI_LE!$F$21</f>
        <v>9000000</v>
      </c>
      <c r="K317" s="43">
        <f>VLOOKUP(B317,GD_CHUNG!$B$5:$L$991,11,FALSE)*DM_TI_LE!$F$22</f>
        <v>0</v>
      </c>
      <c r="L317" s="261">
        <f>VLOOKUP(B317,RPT_BAO_HIEM!$B$5:$O$600,14,FALSE)</f>
        <v>0</v>
      </c>
      <c r="M317" s="43">
        <f t="shared" si="5"/>
        <v>9680000</v>
      </c>
    </row>
    <row r="318" spans="1:13" ht="14.25" x14ac:dyDescent="0.2">
      <c r="A318" s="49">
        <v>315</v>
      </c>
      <c r="B318" s="50">
        <f>GD_CHUNG!B319</f>
        <v>13724</v>
      </c>
      <c r="C318" s="50" t="str">
        <f>GD_CHUNG!C319</f>
        <v>Nguyễn Văn Hưng</v>
      </c>
      <c r="D318" s="50" t="str">
        <f>GD_CHUNG!D319</f>
        <v>Nhân viên Bốc xếp</v>
      </c>
      <c r="E318" s="259"/>
      <c r="F318" s="259"/>
      <c r="G318" s="261">
        <f>VLOOKUP(B318,RPT_TIEN_AN_TRUA!$B$5:$I$1000,8,FALSE)</f>
        <v>680000</v>
      </c>
      <c r="H318" s="32">
        <v>0</v>
      </c>
      <c r="I318" s="43">
        <f>VLOOKUP(B318,RPT_LNS_LUONG_CHE_DO!$B$5:$CJ$495,68,FALSE)*(DM_TI_LE!$C$25-100%)</f>
        <v>0</v>
      </c>
      <c r="J318" s="43">
        <f>VLOOKUP(B318,GD_CHUNG!$B$5:$L$991,10,FALSE)*DM_TI_LE!$F$21</f>
        <v>9000000</v>
      </c>
      <c r="K318" s="43">
        <f>VLOOKUP(B318,GD_CHUNG!$B$5:$L$991,11,FALSE)*DM_TI_LE!$F$22</f>
        <v>0</v>
      </c>
      <c r="L318" s="261">
        <f>VLOOKUP(B318,RPT_BAO_HIEM!$B$5:$O$600,14,FALSE)</f>
        <v>0</v>
      </c>
      <c r="M318" s="43">
        <f t="shared" si="5"/>
        <v>9680000</v>
      </c>
    </row>
    <row r="319" spans="1:13" ht="14.25" x14ac:dyDescent="0.2">
      <c r="A319" s="49">
        <v>316</v>
      </c>
      <c r="B319" s="50">
        <f>GD_CHUNG!B320</f>
        <v>13725</v>
      </c>
      <c r="C319" s="50" t="str">
        <f>GD_CHUNG!C320</f>
        <v>Nguyễn Ngọc Phú</v>
      </c>
      <c r="D319" s="50" t="str">
        <f>GD_CHUNG!D320</f>
        <v>Nhân viên Bốc xếp</v>
      </c>
      <c r="E319" s="259"/>
      <c r="F319" s="259"/>
      <c r="G319" s="261">
        <f>VLOOKUP(B319,RPT_TIEN_AN_TRUA!$B$5:$I$1000,8,FALSE)</f>
        <v>680000</v>
      </c>
      <c r="H319" s="32">
        <v>0</v>
      </c>
      <c r="I319" s="43">
        <f>VLOOKUP(B319,RPT_LNS_LUONG_CHE_DO!$B$5:$CJ$495,68,FALSE)*(DM_TI_LE!$C$25-100%)</f>
        <v>0</v>
      </c>
      <c r="J319" s="43">
        <f>VLOOKUP(B319,GD_CHUNG!$B$5:$L$991,10,FALSE)*DM_TI_LE!$F$21</f>
        <v>9000000</v>
      </c>
      <c r="K319" s="43">
        <f>VLOOKUP(B319,GD_CHUNG!$B$5:$L$991,11,FALSE)*DM_TI_LE!$F$22</f>
        <v>0</v>
      </c>
      <c r="L319" s="261">
        <f>VLOOKUP(B319,RPT_BAO_HIEM!$B$5:$O$600,14,FALSE)</f>
        <v>0</v>
      </c>
      <c r="M319" s="43">
        <f t="shared" si="5"/>
        <v>9680000</v>
      </c>
    </row>
    <row r="320" spans="1:13" ht="14.25" x14ac:dyDescent="0.2">
      <c r="A320" s="49">
        <v>317</v>
      </c>
      <c r="B320" s="50">
        <f>GD_CHUNG!B321</f>
        <v>13726</v>
      </c>
      <c r="C320" s="50" t="str">
        <f>GD_CHUNG!C321</f>
        <v>Lưu Xuân Thắng</v>
      </c>
      <c r="D320" s="50" t="str">
        <f>GD_CHUNG!D321</f>
        <v>Nhân viên Bốc xếp</v>
      </c>
      <c r="E320" s="259"/>
      <c r="F320" s="259"/>
      <c r="G320" s="261">
        <f>VLOOKUP(B320,RPT_TIEN_AN_TRUA!$B$5:$I$1000,8,FALSE)</f>
        <v>680000</v>
      </c>
      <c r="H320" s="32">
        <v>0</v>
      </c>
      <c r="I320" s="43">
        <f>VLOOKUP(B320,RPT_LNS_LUONG_CHE_DO!$B$5:$CJ$495,68,FALSE)*(DM_TI_LE!$C$25-100%)</f>
        <v>0</v>
      </c>
      <c r="J320" s="43">
        <f>VLOOKUP(B320,GD_CHUNG!$B$5:$L$991,10,FALSE)*DM_TI_LE!$F$21</f>
        <v>9000000</v>
      </c>
      <c r="K320" s="43">
        <f>VLOOKUP(B320,GD_CHUNG!$B$5:$L$991,11,FALSE)*DM_TI_LE!$F$22</f>
        <v>0</v>
      </c>
      <c r="L320" s="261">
        <f>VLOOKUP(B320,RPT_BAO_HIEM!$B$5:$O$600,14,FALSE)</f>
        <v>0</v>
      </c>
      <c r="M320" s="43">
        <f t="shared" si="5"/>
        <v>9680000</v>
      </c>
    </row>
    <row r="321" spans="1:13" ht="14.25" x14ac:dyDescent="0.2">
      <c r="A321" s="49">
        <v>318</v>
      </c>
      <c r="B321" s="50">
        <f>GD_CHUNG!B322</f>
        <v>13727</v>
      </c>
      <c r="C321" s="50" t="str">
        <f>GD_CHUNG!C322</f>
        <v>Trần Quang Huy</v>
      </c>
      <c r="D321" s="50" t="str">
        <f>GD_CHUNG!D322</f>
        <v>Nhân viên Bốc xếp</v>
      </c>
      <c r="E321" s="259"/>
      <c r="F321" s="259"/>
      <c r="G321" s="261">
        <f>VLOOKUP(B321,RPT_TIEN_AN_TRUA!$B$5:$I$1000,8,FALSE)</f>
        <v>680000</v>
      </c>
      <c r="H321" s="32">
        <v>0</v>
      </c>
      <c r="I321" s="43">
        <f>VLOOKUP(B321,RPT_LNS_LUONG_CHE_DO!$B$5:$CJ$495,68,FALSE)*(DM_TI_LE!$C$25-100%)</f>
        <v>0</v>
      </c>
      <c r="J321" s="43">
        <f>VLOOKUP(B321,GD_CHUNG!$B$5:$L$991,10,FALSE)*DM_TI_LE!$F$21</f>
        <v>9000000</v>
      </c>
      <c r="K321" s="43">
        <f>VLOOKUP(B321,GD_CHUNG!$B$5:$L$991,11,FALSE)*DM_TI_LE!$F$22</f>
        <v>0</v>
      </c>
      <c r="L321" s="261">
        <f>VLOOKUP(B321,RPT_BAO_HIEM!$B$5:$O$600,14,FALSE)</f>
        <v>0</v>
      </c>
      <c r="M321" s="43">
        <f t="shared" si="5"/>
        <v>9680000</v>
      </c>
    </row>
    <row r="322" spans="1:13" ht="14.25" x14ac:dyDescent="0.2">
      <c r="A322" s="49">
        <v>319</v>
      </c>
      <c r="B322" s="50">
        <f>GD_CHUNG!B323</f>
        <v>13729</v>
      </c>
      <c r="C322" s="50" t="str">
        <f>GD_CHUNG!C323</f>
        <v>Ngô Đức Thuận</v>
      </c>
      <c r="D322" s="50" t="str">
        <f>GD_CHUNG!D323</f>
        <v>Nhân viên Bốc xếp</v>
      </c>
      <c r="E322" s="259"/>
      <c r="F322" s="259"/>
      <c r="G322" s="261">
        <f>VLOOKUP(B322,RPT_TIEN_AN_TRUA!$B$5:$I$1000,8,FALSE)</f>
        <v>680000</v>
      </c>
      <c r="H322" s="32">
        <v>0</v>
      </c>
      <c r="I322" s="43">
        <f>VLOOKUP(B322,RPT_LNS_LUONG_CHE_DO!$B$5:$CJ$495,68,FALSE)*(DM_TI_LE!$C$25-100%)</f>
        <v>0</v>
      </c>
      <c r="J322" s="43">
        <f>VLOOKUP(B322,GD_CHUNG!$B$5:$L$991,10,FALSE)*DM_TI_LE!$F$21</f>
        <v>9000000</v>
      </c>
      <c r="K322" s="43">
        <f>VLOOKUP(B322,GD_CHUNG!$B$5:$L$991,11,FALSE)*DM_TI_LE!$F$22</f>
        <v>0</v>
      </c>
      <c r="L322" s="261">
        <f>VLOOKUP(B322,RPT_BAO_HIEM!$B$5:$O$600,14,FALSE)</f>
        <v>0</v>
      </c>
      <c r="M322" s="43">
        <f t="shared" si="5"/>
        <v>9680000</v>
      </c>
    </row>
    <row r="323" spans="1:13" ht="14.25" x14ac:dyDescent="0.2">
      <c r="A323" s="49">
        <v>320</v>
      </c>
      <c r="B323" s="50">
        <f>GD_CHUNG!B324</f>
        <v>13714</v>
      </c>
      <c r="C323" s="50" t="str">
        <f>GD_CHUNG!C324</f>
        <v>Nguyễn Công Cử</v>
      </c>
      <c r="D323" s="50" t="str">
        <f>GD_CHUNG!D324</f>
        <v>Nhân viên Bốc xếp</v>
      </c>
      <c r="E323" s="259"/>
      <c r="F323" s="259"/>
      <c r="G323" s="261">
        <f>VLOOKUP(B323,RPT_TIEN_AN_TRUA!$B$5:$I$1000,8,FALSE)</f>
        <v>680000</v>
      </c>
      <c r="H323" s="32">
        <v>0</v>
      </c>
      <c r="I323" s="43">
        <f>VLOOKUP(B323,RPT_LNS_LUONG_CHE_DO!$B$5:$CJ$495,68,FALSE)*(DM_TI_LE!$C$25-100%)</f>
        <v>0</v>
      </c>
      <c r="J323" s="43">
        <f>VLOOKUP(B323,GD_CHUNG!$B$5:$L$991,10,FALSE)*DM_TI_LE!$F$21</f>
        <v>9000000</v>
      </c>
      <c r="K323" s="43">
        <f>VLOOKUP(B323,GD_CHUNG!$B$5:$L$991,11,FALSE)*DM_TI_LE!$F$22</f>
        <v>0</v>
      </c>
      <c r="L323" s="261">
        <f>VLOOKUP(B323,RPT_BAO_HIEM!$B$5:$O$600,14,FALSE)</f>
        <v>0</v>
      </c>
      <c r="M323" s="43">
        <f t="shared" si="5"/>
        <v>9680000</v>
      </c>
    </row>
    <row r="324" spans="1:13" ht="14.25" x14ac:dyDescent="0.2">
      <c r="A324" s="49">
        <v>321</v>
      </c>
      <c r="B324" s="50">
        <f>GD_CHUNG!B325</f>
        <v>13730</v>
      </c>
      <c r="C324" s="50" t="str">
        <f>GD_CHUNG!C325</f>
        <v>Nguyễn Văn Trung</v>
      </c>
      <c r="D324" s="50" t="str">
        <f>GD_CHUNG!D325</f>
        <v>Nhân viên Bốc xếp</v>
      </c>
      <c r="E324" s="259"/>
      <c r="F324" s="259"/>
      <c r="G324" s="261">
        <f>VLOOKUP(B324,RPT_TIEN_AN_TRUA!$B$5:$I$1000,8,FALSE)</f>
        <v>680000</v>
      </c>
      <c r="H324" s="32">
        <v>0</v>
      </c>
      <c r="I324" s="43">
        <f>VLOOKUP(B324,RPT_LNS_LUONG_CHE_DO!$B$5:$CJ$495,68,FALSE)*(DM_TI_LE!$C$25-100%)</f>
        <v>0</v>
      </c>
      <c r="J324" s="43">
        <f>VLOOKUP(B324,GD_CHUNG!$B$5:$L$991,10,FALSE)*DM_TI_LE!$F$21</f>
        <v>9000000</v>
      </c>
      <c r="K324" s="43">
        <f>VLOOKUP(B324,GD_CHUNG!$B$5:$L$991,11,FALSE)*DM_TI_LE!$F$22</f>
        <v>0</v>
      </c>
      <c r="L324" s="261">
        <f>VLOOKUP(B324,RPT_BAO_HIEM!$B$5:$O$600,14,FALSE)</f>
        <v>0</v>
      </c>
      <c r="M324" s="43">
        <f t="shared" si="5"/>
        <v>9680000</v>
      </c>
    </row>
    <row r="325" spans="1:13" ht="14.25" x14ac:dyDescent="0.2">
      <c r="A325" s="49">
        <v>322</v>
      </c>
      <c r="B325" s="50">
        <f>GD_CHUNG!B326</f>
        <v>13731</v>
      </c>
      <c r="C325" s="50" t="str">
        <f>GD_CHUNG!C326</f>
        <v>Tạ Anh Tuấn</v>
      </c>
      <c r="D325" s="50" t="str">
        <f>GD_CHUNG!D326</f>
        <v>Nhân viên Bốc xếp</v>
      </c>
      <c r="E325" s="259"/>
      <c r="F325" s="259"/>
      <c r="G325" s="261">
        <f>VLOOKUP(B325,RPT_TIEN_AN_TRUA!$B$5:$I$1000,8,FALSE)</f>
        <v>680000</v>
      </c>
      <c r="H325" s="32">
        <v>0</v>
      </c>
      <c r="I325" s="43">
        <f>VLOOKUP(B325,RPT_LNS_LUONG_CHE_DO!$B$5:$CJ$495,68,FALSE)*(DM_TI_LE!$C$25-100%)</f>
        <v>0</v>
      </c>
      <c r="J325" s="43">
        <f>VLOOKUP(B325,GD_CHUNG!$B$5:$L$991,10,FALSE)*DM_TI_LE!$F$21</f>
        <v>9000000</v>
      </c>
      <c r="K325" s="43">
        <f>VLOOKUP(B325,GD_CHUNG!$B$5:$L$991,11,FALSE)*DM_TI_LE!$F$22</f>
        <v>0</v>
      </c>
      <c r="L325" s="261">
        <f>VLOOKUP(B325,RPT_BAO_HIEM!$B$5:$O$600,14,FALSE)</f>
        <v>0</v>
      </c>
      <c r="M325" s="43">
        <f t="shared" si="5"/>
        <v>9680000</v>
      </c>
    </row>
    <row r="326" spans="1:13" ht="14.25" x14ac:dyDescent="0.2">
      <c r="A326" s="49">
        <v>323</v>
      </c>
      <c r="B326" s="50">
        <f>GD_CHUNG!B327</f>
        <v>13733</v>
      </c>
      <c r="C326" s="50" t="str">
        <f>GD_CHUNG!C327</f>
        <v>Nguyễn Mạnh Hân Hoan</v>
      </c>
      <c r="D326" s="50" t="str">
        <f>GD_CHUNG!D327</f>
        <v>Nhân viên Bốc xếp</v>
      </c>
      <c r="E326" s="259"/>
      <c r="F326" s="259"/>
      <c r="G326" s="261">
        <f>VLOOKUP(B326,RPT_TIEN_AN_TRUA!$B$5:$I$1000,8,FALSE)</f>
        <v>680000</v>
      </c>
      <c r="H326" s="32">
        <v>0</v>
      </c>
      <c r="I326" s="43">
        <f>VLOOKUP(B326,RPT_LNS_LUONG_CHE_DO!$B$5:$CJ$495,68,FALSE)*(DM_TI_LE!$C$25-100%)</f>
        <v>0</v>
      </c>
      <c r="J326" s="43">
        <f>VLOOKUP(B326,GD_CHUNG!$B$5:$L$991,10,FALSE)*DM_TI_LE!$F$21</f>
        <v>9000000</v>
      </c>
      <c r="K326" s="43">
        <f>VLOOKUP(B326,GD_CHUNG!$B$5:$L$991,11,FALSE)*DM_TI_LE!$F$22</f>
        <v>0</v>
      </c>
      <c r="L326" s="261">
        <f>VLOOKUP(B326,RPT_BAO_HIEM!$B$5:$O$600,14,FALSE)</f>
        <v>0</v>
      </c>
      <c r="M326" s="43">
        <f t="shared" si="5"/>
        <v>9680000</v>
      </c>
    </row>
    <row r="327" spans="1:13" ht="14.25" x14ac:dyDescent="0.2">
      <c r="A327" s="49">
        <v>324</v>
      </c>
      <c r="B327" s="50">
        <f>GD_CHUNG!B328</f>
        <v>13734</v>
      </c>
      <c r="C327" s="50" t="str">
        <f>GD_CHUNG!C328</f>
        <v>Nguyễn Hữu Lâm</v>
      </c>
      <c r="D327" s="50" t="str">
        <f>GD_CHUNG!D328</f>
        <v>Nhân viên Bốc xếp</v>
      </c>
      <c r="E327" s="259"/>
      <c r="F327" s="259"/>
      <c r="G327" s="261">
        <f>VLOOKUP(B327,RPT_TIEN_AN_TRUA!$B$5:$I$1000,8,FALSE)</f>
        <v>680000</v>
      </c>
      <c r="H327" s="32">
        <v>0</v>
      </c>
      <c r="I327" s="43">
        <f>VLOOKUP(B327,RPT_LNS_LUONG_CHE_DO!$B$5:$CJ$495,68,FALSE)*(DM_TI_LE!$C$25-100%)</f>
        <v>0</v>
      </c>
      <c r="J327" s="43">
        <f>VLOOKUP(B327,GD_CHUNG!$B$5:$L$991,10,FALSE)*DM_TI_LE!$F$21</f>
        <v>9000000</v>
      </c>
      <c r="K327" s="43">
        <f>VLOOKUP(B327,GD_CHUNG!$B$5:$L$991,11,FALSE)*DM_TI_LE!$F$22</f>
        <v>0</v>
      </c>
      <c r="L327" s="261">
        <f>VLOOKUP(B327,RPT_BAO_HIEM!$B$5:$O$600,14,FALSE)</f>
        <v>0</v>
      </c>
      <c r="M327" s="43">
        <f t="shared" si="5"/>
        <v>9680000</v>
      </c>
    </row>
    <row r="328" spans="1:13" ht="14.25" x14ac:dyDescent="0.2">
      <c r="A328" s="49">
        <v>325</v>
      </c>
      <c r="B328" s="50">
        <f>GD_CHUNG!B329</f>
        <v>13735</v>
      </c>
      <c r="C328" s="50" t="str">
        <f>GD_CHUNG!C329</f>
        <v>Trần Xuân Phương</v>
      </c>
      <c r="D328" s="50" t="str">
        <f>GD_CHUNG!D329</f>
        <v>Nhân viên Bốc xếp</v>
      </c>
      <c r="E328" s="259"/>
      <c r="F328" s="259"/>
      <c r="G328" s="261">
        <f>VLOOKUP(B328,RPT_TIEN_AN_TRUA!$B$5:$I$1000,8,FALSE)</f>
        <v>680000</v>
      </c>
      <c r="H328" s="32">
        <v>0</v>
      </c>
      <c r="I328" s="43">
        <f>VLOOKUP(B328,RPT_LNS_LUONG_CHE_DO!$B$5:$CJ$495,68,FALSE)*(DM_TI_LE!$C$25-100%)</f>
        <v>0</v>
      </c>
      <c r="J328" s="43">
        <f>VLOOKUP(B328,GD_CHUNG!$B$5:$L$991,10,FALSE)*DM_TI_LE!$F$21</f>
        <v>9000000</v>
      </c>
      <c r="K328" s="43">
        <f>VLOOKUP(B328,GD_CHUNG!$B$5:$L$991,11,FALSE)*DM_TI_LE!$F$22</f>
        <v>0</v>
      </c>
      <c r="L328" s="261">
        <f>VLOOKUP(B328,RPT_BAO_HIEM!$B$5:$O$600,14,FALSE)</f>
        <v>0</v>
      </c>
      <c r="M328" s="43">
        <f t="shared" si="5"/>
        <v>9680000</v>
      </c>
    </row>
    <row r="329" spans="1:13" ht="14.25" x14ac:dyDescent="0.2">
      <c r="A329" s="49">
        <v>326</v>
      </c>
      <c r="B329" s="50">
        <f>GD_CHUNG!B330</f>
        <v>13736</v>
      </c>
      <c r="C329" s="50" t="str">
        <f>GD_CHUNG!C330</f>
        <v>Nguyễn Mạnh Tưởng</v>
      </c>
      <c r="D329" s="50" t="str">
        <f>GD_CHUNG!D330</f>
        <v>Nhân viên Bốc xếp</v>
      </c>
      <c r="E329" s="259"/>
      <c r="F329" s="259"/>
      <c r="G329" s="261">
        <f>VLOOKUP(B329,RPT_TIEN_AN_TRUA!$B$5:$I$1000,8,FALSE)</f>
        <v>680000</v>
      </c>
      <c r="H329" s="32">
        <v>0</v>
      </c>
      <c r="I329" s="43">
        <f>VLOOKUP(B329,RPT_LNS_LUONG_CHE_DO!$B$5:$CJ$495,68,FALSE)*(DM_TI_LE!$C$25-100%)</f>
        <v>0</v>
      </c>
      <c r="J329" s="43">
        <f>VLOOKUP(B329,GD_CHUNG!$B$5:$L$991,10,FALSE)*DM_TI_LE!$F$21</f>
        <v>9000000</v>
      </c>
      <c r="K329" s="43">
        <f>VLOOKUP(B329,GD_CHUNG!$B$5:$L$991,11,FALSE)*DM_TI_LE!$F$22</f>
        <v>0</v>
      </c>
      <c r="L329" s="261">
        <f>VLOOKUP(B329,RPT_BAO_HIEM!$B$5:$O$600,14,FALSE)</f>
        <v>0</v>
      </c>
      <c r="M329" s="43">
        <f t="shared" si="5"/>
        <v>9680000</v>
      </c>
    </row>
    <row r="330" spans="1:13" ht="14.25" x14ac:dyDescent="0.2">
      <c r="A330" s="49">
        <v>327</v>
      </c>
      <c r="B330" s="50">
        <f>GD_CHUNG!B331</f>
        <v>13737</v>
      </c>
      <c r="C330" s="50" t="str">
        <f>GD_CHUNG!C331</f>
        <v>Nguyễn Minh Hiếu</v>
      </c>
      <c r="D330" s="50" t="str">
        <f>GD_CHUNG!D331</f>
        <v>Nhân viên Bốc xếp</v>
      </c>
      <c r="E330" s="259"/>
      <c r="F330" s="259"/>
      <c r="G330" s="261">
        <f>VLOOKUP(B330,RPT_TIEN_AN_TRUA!$B$5:$I$1000,8,FALSE)</f>
        <v>680000</v>
      </c>
      <c r="H330" s="32">
        <v>0</v>
      </c>
      <c r="I330" s="43">
        <f>VLOOKUP(B330,RPT_LNS_LUONG_CHE_DO!$B$5:$CJ$495,68,FALSE)*(DM_TI_LE!$C$25-100%)</f>
        <v>0</v>
      </c>
      <c r="J330" s="43">
        <f>VLOOKUP(B330,GD_CHUNG!$B$5:$L$991,10,FALSE)*DM_TI_LE!$F$21</f>
        <v>9000000</v>
      </c>
      <c r="K330" s="43">
        <f>VLOOKUP(B330,GD_CHUNG!$B$5:$L$991,11,FALSE)*DM_TI_LE!$F$22</f>
        <v>0</v>
      </c>
      <c r="L330" s="261">
        <f>VLOOKUP(B330,RPT_BAO_HIEM!$B$5:$O$600,14,FALSE)</f>
        <v>0</v>
      </c>
      <c r="M330" s="43">
        <f t="shared" si="5"/>
        <v>9680000</v>
      </c>
    </row>
    <row r="331" spans="1:13" ht="14.25" x14ac:dyDescent="0.2">
      <c r="A331" s="49">
        <v>328</v>
      </c>
      <c r="B331" s="50">
        <f>GD_CHUNG!B332</f>
        <v>13738</v>
      </c>
      <c r="C331" s="50" t="str">
        <f>GD_CHUNG!C332</f>
        <v>Lê Văn Hợi</v>
      </c>
      <c r="D331" s="50" t="str">
        <f>GD_CHUNG!D332</f>
        <v>Nhân viên Bốc xếp</v>
      </c>
      <c r="E331" s="259"/>
      <c r="F331" s="259"/>
      <c r="G331" s="261">
        <f>VLOOKUP(B331,RPT_TIEN_AN_TRUA!$B$5:$I$1000,8,FALSE)</f>
        <v>680000</v>
      </c>
      <c r="H331" s="32">
        <v>0</v>
      </c>
      <c r="I331" s="43">
        <f>VLOOKUP(B331,RPT_LNS_LUONG_CHE_DO!$B$5:$CJ$495,68,FALSE)*(DM_TI_LE!$C$25-100%)</f>
        <v>0</v>
      </c>
      <c r="J331" s="43">
        <f>VLOOKUP(B331,GD_CHUNG!$B$5:$L$991,10,FALSE)*DM_TI_LE!$F$21</f>
        <v>9000000</v>
      </c>
      <c r="K331" s="43">
        <f>VLOOKUP(B331,GD_CHUNG!$B$5:$L$991,11,FALSE)*DM_TI_LE!$F$22</f>
        <v>0</v>
      </c>
      <c r="L331" s="261">
        <f>VLOOKUP(B331,RPT_BAO_HIEM!$B$5:$O$600,14,FALSE)</f>
        <v>0</v>
      </c>
      <c r="M331" s="43">
        <f t="shared" si="5"/>
        <v>9680000</v>
      </c>
    </row>
    <row r="332" spans="1:13" ht="14.25" x14ac:dyDescent="0.2">
      <c r="A332" s="49">
        <v>329</v>
      </c>
      <c r="B332" s="50">
        <f>GD_CHUNG!B333</f>
        <v>13739</v>
      </c>
      <c r="C332" s="50" t="str">
        <f>GD_CHUNG!C333</f>
        <v>Bùi Đình Cảnh</v>
      </c>
      <c r="D332" s="50" t="str">
        <f>GD_CHUNG!D333</f>
        <v>Nhân viên Bốc xếp</v>
      </c>
      <c r="E332" s="259"/>
      <c r="F332" s="259"/>
      <c r="G332" s="261">
        <f>VLOOKUP(B332,RPT_TIEN_AN_TRUA!$B$5:$I$1000,8,FALSE)</f>
        <v>680000</v>
      </c>
      <c r="H332" s="32">
        <v>0</v>
      </c>
      <c r="I332" s="43">
        <f>VLOOKUP(B332,RPT_LNS_LUONG_CHE_DO!$B$5:$CJ$495,68,FALSE)*(DM_TI_LE!$C$25-100%)</f>
        <v>0</v>
      </c>
      <c r="J332" s="43">
        <f>VLOOKUP(B332,GD_CHUNG!$B$5:$L$991,10,FALSE)*DM_TI_LE!$F$21</f>
        <v>9000000</v>
      </c>
      <c r="K332" s="43">
        <f>VLOOKUP(B332,GD_CHUNG!$B$5:$L$991,11,FALSE)*DM_TI_LE!$F$22</f>
        <v>0</v>
      </c>
      <c r="L332" s="261">
        <f>VLOOKUP(B332,RPT_BAO_HIEM!$B$5:$O$600,14,FALSE)</f>
        <v>0</v>
      </c>
      <c r="M332" s="43">
        <f t="shared" si="5"/>
        <v>9680000</v>
      </c>
    </row>
    <row r="333" spans="1:13" ht="14.25" x14ac:dyDescent="0.2">
      <c r="A333" s="49">
        <v>330</v>
      </c>
      <c r="B333" s="50">
        <f>GD_CHUNG!B334</f>
        <v>13740</v>
      </c>
      <c r="C333" s="50" t="str">
        <f>GD_CHUNG!C334</f>
        <v>Nguyễn Đức Duy</v>
      </c>
      <c r="D333" s="50" t="str">
        <f>GD_CHUNG!D334</f>
        <v>Nhân viên Bốc xếp</v>
      </c>
      <c r="E333" s="259"/>
      <c r="F333" s="259"/>
      <c r="G333" s="261">
        <f>VLOOKUP(B333,RPT_TIEN_AN_TRUA!$B$5:$I$1000,8,FALSE)</f>
        <v>680000</v>
      </c>
      <c r="H333" s="32">
        <v>0</v>
      </c>
      <c r="I333" s="43">
        <f>VLOOKUP(B333,RPT_LNS_LUONG_CHE_DO!$B$5:$CJ$495,68,FALSE)*(DM_TI_LE!$C$25-100%)</f>
        <v>0</v>
      </c>
      <c r="J333" s="43">
        <f>VLOOKUP(B333,GD_CHUNG!$B$5:$L$991,10,FALSE)*DM_TI_LE!$F$21</f>
        <v>9000000</v>
      </c>
      <c r="K333" s="43">
        <f>VLOOKUP(B333,GD_CHUNG!$B$5:$L$991,11,FALSE)*DM_TI_LE!$F$22</f>
        <v>0</v>
      </c>
      <c r="L333" s="261">
        <f>VLOOKUP(B333,RPT_BAO_HIEM!$B$5:$O$600,14,FALSE)</f>
        <v>0</v>
      </c>
      <c r="M333" s="43">
        <f t="shared" si="5"/>
        <v>9680000</v>
      </c>
    </row>
    <row r="334" spans="1:13" ht="14.25" x14ac:dyDescent="0.2">
      <c r="A334" s="49">
        <v>331</v>
      </c>
      <c r="B334" s="50">
        <f>GD_CHUNG!B335</f>
        <v>13741</v>
      </c>
      <c r="C334" s="50" t="str">
        <f>GD_CHUNG!C335</f>
        <v>Trương Trung Hải</v>
      </c>
      <c r="D334" s="50" t="str">
        <f>GD_CHUNG!D335</f>
        <v>Nhân viên Bốc xếp</v>
      </c>
      <c r="E334" s="259"/>
      <c r="F334" s="259"/>
      <c r="G334" s="261">
        <f>VLOOKUP(B334,RPT_TIEN_AN_TRUA!$B$5:$I$1000,8,FALSE)</f>
        <v>680000</v>
      </c>
      <c r="H334" s="32">
        <v>0</v>
      </c>
      <c r="I334" s="43">
        <f>VLOOKUP(B334,RPT_LNS_LUONG_CHE_DO!$B$5:$CJ$495,68,FALSE)*(DM_TI_LE!$C$25-100%)</f>
        <v>0</v>
      </c>
      <c r="J334" s="43">
        <f>VLOOKUP(B334,GD_CHUNG!$B$5:$L$991,10,FALSE)*DM_TI_LE!$F$21</f>
        <v>9000000</v>
      </c>
      <c r="K334" s="43">
        <f>VLOOKUP(B334,GD_CHUNG!$B$5:$L$991,11,FALSE)*DM_TI_LE!$F$22</f>
        <v>0</v>
      </c>
      <c r="L334" s="261">
        <f>VLOOKUP(B334,RPT_BAO_HIEM!$B$5:$O$600,14,FALSE)</f>
        <v>0</v>
      </c>
      <c r="M334" s="43">
        <f t="shared" si="5"/>
        <v>9680000</v>
      </c>
    </row>
    <row r="335" spans="1:13" ht="14.25" x14ac:dyDescent="0.2">
      <c r="A335" s="49">
        <v>332</v>
      </c>
      <c r="B335" s="50">
        <f>GD_CHUNG!B336</f>
        <v>13817</v>
      </c>
      <c r="C335" s="50" t="str">
        <f>GD_CHUNG!C336</f>
        <v>Cù Quốc Trịnh</v>
      </c>
      <c r="D335" s="50" t="str">
        <f>GD_CHUNG!D336</f>
        <v>Nhân viên Bốc xếp</v>
      </c>
      <c r="E335" s="259"/>
      <c r="F335" s="259"/>
      <c r="G335" s="261">
        <f>VLOOKUP(B335,RPT_TIEN_AN_TRUA!$B$5:$I$1000,8,FALSE)</f>
        <v>680000</v>
      </c>
      <c r="H335" s="32">
        <v>0</v>
      </c>
      <c r="I335" s="43">
        <f>VLOOKUP(B335,RPT_LNS_LUONG_CHE_DO!$B$5:$CJ$495,68,FALSE)*(DM_TI_LE!$C$25-100%)</f>
        <v>0</v>
      </c>
      <c r="J335" s="43">
        <f>VLOOKUP(B335,GD_CHUNG!$B$5:$L$991,10,FALSE)*DM_TI_LE!$F$21</f>
        <v>9000000</v>
      </c>
      <c r="K335" s="43">
        <f>VLOOKUP(B335,GD_CHUNG!$B$5:$L$991,11,FALSE)*DM_TI_LE!$F$22</f>
        <v>0</v>
      </c>
      <c r="L335" s="261">
        <f>VLOOKUP(B335,RPT_BAO_HIEM!$B$5:$O$600,14,FALSE)</f>
        <v>0</v>
      </c>
      <c r="M335" s="43">
        <f t="shared" si="5"/>
        <v>9680000</v>
      </c>
    </row>
    <row r="336" spans="1:13" ht="14.25" x14ac:dyDescent="0.2">
      <c r="A336" s="262">
        <v>333</v>
      </c>
      <c r="B336" s="50">
        <f>GD_CHUNG!B337</f>
        <v>201516</v>
      </c>
      <c r="C336" s="50" t="str">
        <f>GD_CHUNG!C337</f>
        <v>Nguyễn Trọng Thi</v>
      </c>
      <c r="D336" s="50" t="str">
        <f>GD_CHUNG!D337</f>
        <v>Nhân viên Bốc xếp</v>
      </c>
      <c r="E336" s="259"/>
      <c r="F336" s="259"/>
      <c r="G336" s="261">
        <f>VLOOKUP(B336,RPT_TIEN_AN_TRUA!$B$5:$I$1000,8,FALSE)</f>
        <v>604444.44444444438</v>
      </c>
      <c r="H336" s="32">
        <v>0</v>
      </c>
      <c r="I336" s="43">
        <f>VLOOKUP(B336,RPT_LNS_LUONG_CHE_DO!$B$5:$CJ$495,68,FALSE)*(DM_TI_LE!$C$25-100%)</f>
        <v>0</v>
      </c>
      <c r="J336" s="43">
        <f>VLOOKUP(B336,GD_CHUNG!$B$5:$L$991,10,FALSE)*DM_TI_LE!$F$21</f>
        <v>9000000</v>
      </c>
      <c r="K336" s="43">
        <f>VLOOKUP(B336,GD_CHUNG!$B$5:$L$991,11,FALSE)*DM_TI_LE!$F$22</f>
        <v>0</v>
      </c>
      <c r="L336" s="261">
        <f>VLOOKUP(B336,RPT_BAO_HIEM!$B$5:$O$600,14,FALSE)</f>
        <v>0</v>
      </c>
      <c r="M336" s="43">
        <f t="shared" si="5"/>
        <v>9604444.444444444</v>
      </c>
    </row>
    <row r="337" spans="1:13" ht="14.25" x14ac:dyDescent="0.2">
      <c r="A337" s="49">
        <v>334</v>
      </c>
      <c r="B337" s="50">
        <f>GD_CHUNG!B338</f>
        <v>10681</v>
      </c>
      <c r="C337" s="50" t="str">
        <f>GD_CHUNG!C338</f>
        <v>Trần Văn Minh</v>
      </c>
      <c r="D337" s="50" t="str">
        <f>GD_CHUNG!D338</f>
        <v>NV Lái xe - VHTTB</v>
      </c>
      <c r="E337" s="259"/>
      <c r="F337" s="259"/>
      <c r="G337" s="261">
        <f>VLOOKUP(B337,RPT_TIEN_AN_TRUA!$B$5:$I$1000,8,FALSE)</f>
        <v>680000</v>
      </c>
      <c r="H337" s="32">
        <v>0</v>
      </c>
      <c r="I337" s="43">
        <f>VLOOKUP(B337,RPT_LNS_LUONG_CHE_DO!$B$5:$CJ$495,68,FALSE)*(DM_TI_LE!$C$25-100%)</f>
        <v>0</v>
      </c>
      <c r="J337" s="43">
        <f>VLOOKUP(B337,GD_CHUNG!$B$5:$L$991,10,FALSE)*DM_TI_LE!$F$21</f>
        <v>9000000</v>
      </c>
      <c r="K337" s="43">
        <f>VLOOKUP(B337,GD_CHUNG!$B$5:$L$991,11,FALSE)*DM_TI_LE!$F$22</f>
        <v>7200000</v>
      </c>
      <c r="L337" s="261">
        <f>VLOOKUP(B337,RPT_BAO_HIEM!$B$5:$O$600,14,FALSE)</f>
        <v>516705</v>
      </c>
      <c r="M337" s="43">
        <f t="shared" ref="M337:M405" si="6">G337+L337</f>
        <v>1196705</v>
      </c>
    </row>
    <row r="338" spans="1:13" ht="14.25" x14ac:dyDescent="0.2">
      <c r="A338" s="49">
        <v>335</v>
      </c>
      <c r="B338" s="50">
        <f>GD_CHUNG!B339</f>
        <v>10682</v>
      </c>
      <c r="C338" s="50" t="str">
        <f>GD_CHUNG!C339</f>
        <v>Nguyễn Gia Chiến</v>
      </c>
      <c r="D338" s="50" t="str">
        <f>GD_CHUNG!D339</f>
        <v>NV Lái xe - VHTTB</v>
      </c>
      <c r="E338" s="259"/>
      <c r="F338" s="259"/>
      <c r="G338" s="261">
        <f>VLOOKUP(B338,RPT_TIEN_AN_TRUA!$B$5:$I$1000,8,FALSE)</f>
        <v>680000</v>
      </c>
      <c r="H338" s="32">
        <v>0</v>
      </c>
      <c r="I338" s="43">
        <f>VLOOKUP(B338,RPT_LNS_LUONG_CHE_DO!$B$5:$CJ$495,68,FALSE)*(DM_TI_LE!$C$25-100%)</f>
        <v>0</v>
      </c>
      <c r="J338" s="43">
        <f>VLOOKUP(B338,GD_CHUNG!$B$5:$L$991,10,FALSE)*DM_TI_LE!$F$21</f>
        <v>9000000</v>
      </c>
      <c r="K338" s="43">
        <f>VLOOKUP(B338,GD_CHUNG!$B$5:$L$991,11,FALSE)*DM_TI_LE!$F$22</f>
        <v>0</v>
      </c>
      <c r="L338" s="261">
        <f>VLOOKUP(B338,RPT_BAO_HIEM!$B$5:$O$600,14,FALSE)</f>
        <v>516705</v>
      </c>
      <c r="M338" s="43">
        <f t="shared" si="6"/>
        <v>1196705</v>
      </c>
    </row>
    <row r="339" spans="1:13" ht="14.25" x14ac:dyDescent="0.2">
      <c r="A339" s="49">
        <v>336</v>
      </c>
      <c r="B339" s="50">
        <f>GD_CHUNG!B340</f>
        <v>10683</v>
      </c>
      <c r="C339" s="50" t="str">
        <f>GD_CHUNG!C340</f>
        <v>Nguyễn Trung Sơn</v>
      </c>
      <c r="D339" s="50" t="str">
        <f>GD_CHUNG!D340</f>
        <v>NV Lái xe - VHTTB</v>
      </c>
      <c r="E339" s="259"/>
      <c r="F339" s="259"/>
      <c r="G339" s="261">
        <f>VLOOKUP(B339,RPT_TIEN_AN_TRUA!$B$5:$I$1000,8,FALSE)</f>
        <v>680000</v>
      </c>
      <c r="H339" s="32">
        <v>0</v>
      </c>
      <c r="I339" s="43">
        <f>VLOOKUP(B339,RPT_LNS_LUONG_CHE_DO!$B$5:$CJ$495,68,FALSE)*(DM_TI_LE!$C$25-100%)</f>
        <v>0</v>
      </c>
      <c r="J339" s="43">
        <f>VLOOKUP(B339,GD_CHUNG!$B$5:$L$991,10,FALSE)*DM_TI_LE!$F$21</f>
        <v>9000000</v>
      </c>
      <c r="K339" s="43">
        <f>VLOOKUP(B339,GD_CHUNG!$B$5:$L$991,11,FALSE)*DM_TI_LE!$F$22</f>
        <v>7200000</v>
      </c>
      <c r="L339" s="261">
        <f>VLOOKUP(B339,RPT_BAO_HIEM!$B$5:$O$600,14,FALSE)</f>
        <v>516705</v>
      </c>
      <c r="M339" s="43">
        <f t="shared" si="6"/>
        <v>1196705</v>
      </c>
    </row>
    <row r="340" spans="1:13" ht="14.25" x14ac:dyDescent="0.2">
      <c r="A340" s="49">
        <v>337</v>
      </c>
      <c r="B340" s="50">
        <f>GD_CHUNG!B341</f>
        <v>10684</v>
      </c>
      <c r="C340" s="50" t="str">
        <f>GD_CHUNG!C341</f>
        <v>Lê Quang Hợp</v>
      </c>
      <c r="D340" s="50" t="str">
        <f>GD_CHUNG!D341</f>
        <v>NV Lái xe - VHTTB</v>
      </c>
      <c r="E340" s="259"/>
      <c r="F340" s="259"/>
      <c r="G340" s="261">
        <f>VLOOKUP(B340,RPT_TIEN_AN_TRUA!$B$5:$I$1000,8,FALSE)</f>
        <v>680000</v>
      </c>
      <c r="H340" s="32">
        <v>0</v>
      </c>
      <c r="I340" s="43">
        <f>VLOOKUP(B340,RPT_LNS_LUONG_CHE_DO!$B$5:$CJ$495,68,FALSE)*(DM_TI_LE!$C$25-100%)</f>
        <v>0</v>
      </c>
      <c r="J340" s="43">
        <f>VLOOKUP(B340,GD_CHUNG!$B$5:$L$991,10,FALSE)*DM_TI_LE!$F$21</f>
        <v>9000000</v>
      </c>
      <c r="K340" s="43">
        <f>VLOOKUP(B340,GD_CHUNG!$B$5:$L$991,11,FALSE)*DM_TI_LE!$F$22</f>
        <v>7200000</v>
      </c>
      <c r="L340" s="261">
        <f>VLOOKUP(B340,RPT_BAO_HIEM!$B$5:$O$600,14,FALSE)</f>
        <v>516705</v>
      </c>
      <c r="M340" s="43">
        <f t="shared" si="6"/>
        <v>1196705</v>
      </c>
    </row>
    <row r="341" spans="1:13" ht="14.25" x14ac:dyDescent="0.2">
      <c r="A341" s="49">
        <v>338</v>
      </c>
      <c r="B341" s="50">
        <f>GD_CHUNG!B342</f>
        <v>10705</v>
      </c>
      <c r="C341" s="50" t="str">
        <f>GD_CHUNG!C342</f>
        <v>Nguyễn Hữu Nam</v>
      </c>
      <c r="D341" s="50" t="str">
        <f>GD_CHUNG!D342</f>
        <v>NV Lái xe - VHTTB</v>
      </c>
      <c r="E341" s="259"/>
      <c r="F341" s="259"/>
      <c r="G341" s="261">
        <f>VLOOKUP(B341,RPT_TIEN_AN_TRUA!$B$5:$I$1000,8,FALSE)</f>
        <v>680000</v>
      </c>
      <c r="H341" s="32">
        <v>0</v>
      </c>
      <c r="I341" s="43">
        <f>VLOOKUP(B341,RPT_LNS_LUONG_CHE_DO!$B$5:$CJ$495,68,FALSE)*(DM_TI_LE!$C$25-100%)</f>
        <v>0</v>
      </c>
      <c r="J341" s="43">
        <f>VLOOKUP(B341,GD_CHUNG!$B$5:$L$991,10,FALSE)*DM_TI_LE!$F$21</f>
        <v>9000000</v>
      </c>
      <c r="K341" s="43">
        <f>VLOOKUP(B341,GD_CHUNG!$B$5:$L$991,11,FALSE)*DM_TI_LE!$F$22</f>
        <v>7200000</v>
      </c>
      <c r="L341" s="261">
        <f>VLOOKUP(B341,RPT_BAO_HIEM!$B$5:$O$600,14,FALSE)</f>
        <v>516705</v>
      </c>
      <c r="M341" s="43">
        <f t="shared" si="6"/>
        <v>1196705</v>
      </c>
    </row>
    <row r="342" spans="1:13" ht="14.25" x14ac:dyDescent="0.2">
      <c r="A342" s="49">
        <v>339</v>
      </c>
      <c r="B342" s="50">
        <f>GD_CHUNG!B343</f>
        <v>10706</v>
      </c>
      <c r="C342" s="50" t="str">
        <f>GD_CHUNG!C343</f>
        <v>Đặng Đình Phương</v>
      </c>
      <c r="D342" s="50" t="str">
        <f>GD_CHUNG!D343</f>
        <v>NV Lái xe - VHTTB</v>
      </c>
      <c r="E342" s="259"/>
      <c r="F342" s="259"/>
      <c r="G342" s="261">
        <f>VLOOKUP(B342,RPT_TIEN_AN_TRUA!$B$5:$I$1000,8,FALSE)</f>
        <v>680000</v>
      </c>
      <c r="H342" s="32">
        <v>0</v>
      </c>
      <c r="I342" s="43">
        <f>VLOOKUP(B342,RPT_LNS_LUONG_CHE_DO!$B$5:$CJ$495,68,FALSE)*(DM_TI_LE!$C$25-100%)</f>
        <v>0</v>
      </c>
      <c r="J342" s="43">
        <f>VLOOKUP(B342,GD_CHUNG!$B$5:$L$991,10,FALSE)*DM_TI_LE!$F$21</f>
        <v>9000000</v>
      </c>
      <c r="K342" s="43">
        <f>VLOOKUP(B342,GD_CHUNG!$B$5:$L$991,11,FALSE)*DM_TI_LE!$F$22</f>
        <v>7200000</v>
      </c>
      <c r="L342" s="261">
        <f>VLOOKUP(B342,RPT_BAO_HIEM!$B$5:$O$600,14,FALSE)</f>
        <v>437430</v>
      </c>
      <c r="M342" s="43">
        <f t="shared" si="6"/>
        <v>1117430</v>
      </c>
    </row>
    <row r="343" spans="1:13" ht="14.25" x14ac:dyDescent="0.2">
      <c r="A343" s="49">
        <v>340</v>
      </c>
      <c r="B343" s="50">
        <f>GD_CHUNG!B344</f>
        <v>10707</v>
      </c>
      <c r="C343" s="50" t="str">
        <f>GD_CHUNG!C344</f>
        <v>Phù Trung Ninh</v>
      </c>
      <c r="D343" s="50" t="str">
        <f>GD_CHUNG!D344</f>
        <v>NV Lái xe - VHTTB</v>
      </c>
      <c r="E343" s="259"/>
      <c r="F343" s="259"/>
      <c r="G343" s="261">
        <f>VLOOKUP(B343,RPT_TIEN_AN_TRUA!$B$5:$I$1000,8,FALSE)</f>
        <v>680000</v>
      </c>
      <c r="H343" s="32">
        <v>0</v>
      </c>
      <c r="I343" s="43">
        <f>VLOOKUP(B343,RPT_LNS_LUONG_CHE_DO!$B$5:$CJ$495,68,FALSE)*(DM_TI_LE!$C$25-100%)</f>
        <v>0</v>
      </c>
      <c r="J343" s="43">
        <f>VLOOKUP(B343,GD_CHUNG!$B$5:$L$991,10,FALSE)*DM_TI_LE!$F$21</f>
        <v>9000000</v>
      </c>
      <c r="K343" s="43">
        <f>VLOOKUP(B343,GD_CHUNG!$B$5:$L$991,11,FALSE)*DM_TI_LE!$F$22</f>
        <v>10800000</v>
      </c>
      <c r="L343" s="261">
        <f>VLOOKUP(B343,RPT_BAO_HIEM!$B$5:$O$600,14,FALSE)</f>
        <v>437430</v>
      </c>
      <c r="M343" s="43">
        <f t="shared" si="6"/>
        <v>1117430</v>
      </c>
    </row>
    <row r="344" spans="1:13" ht="14.25" x14ac:dyDescent="0.2">
      <c r="A344" s="49">
        <v>341</v>
      </c>
      <c r="B344" s="50">
        <f>GD_CHUNG!B345</f>
        <v>10708</v>
      </c>
      <c r="C344" s="50" t="str">
        <f>GD_CHUNG!C345</f>
        <v>Phạm Đình Thuần</v>
      </c>
      <c r="D344" s="50" t="str">
        <f>GD_CHUNG!D345</f>
        <v>NV Lái xe - VHTTB</v>
      </c>
      <c r="E344" s="259"/>
      <c r="F344" s="259"/>
      <c r="G344" s="261">
        <f>VLOOKUP(B344,RPT_TIEN_AN_TRUA!$B$5:$I$1000,8,FALSE)</f>
        <v>503703.70370370365</v>
      </c>
      <c r="H344" s="32">
        <v>0</v>
      </c>
      <c r="I344" s="43">
        <f>VLOOKUP(B344,RPT_LNS_LUONG_CHE_DO!$B$5:$CJ$495,68,FALSE)*(DM_TI_LE!$C$25-100%)</f>
        <v>0</v>
      </c>
      <c r="J344" s="43">
        <f>VLOOKUP(B344,GD_CHUNG!$B$5:$L$991,10,FALSE)*DM_TI_LE!$F$21</f>
        <v>9000000</v>
      </c>
      <c r="K344" s="43">
        <f>VLOOKUP(B344,GD_CHUNG!$B$5:$L$991,11,FALSE)*DM_TI_LE!$F$22</f>
        <v>7200000</v>
      </c>
      <c r="L344" s="261">
        <f>VLOOKUP(B344,RPT_BAO_HIEM!$B$5:$O$600,14,FALSE)</f>
        <v>516705</v>
      </c>
      <c r="M344" s="43">
        <f t="shared" si="6"/>
        <v>1020408.7037037036</v>
      </c>
    </row>
    <row r="345" spans="1:13" ht="14.25" x14ac:dyDescent="0.2">
      <c r="A345" s="49">
        <v>342</v>
      </c>
      <c r="B345" s="50">
        <f>GD_CHUNG!B346</f>
        <v>10710</v>
      </c>
      <c r="C345" s="50" t="str">
        <f>GD_CHUNG!C346</f>
        <v>Nguyễn Anh Dũng</v>
      </c>
      <c r="D345" s="50" t="str">
        <f>GD_CHUNG!D346</f>
        <v>NV Lái xe - VHTTB</v>
      </c>
      <c r="E345" s="259"/>
      <c r="F345" s="259"/>
      <c r="G345" s="261">
        <f>VLOOKUP(B345,RPT_TIEN_AN_TRUA!$B$5:$I$1000,8,FALSE)</f>
        <v>680000</v>
      </c>
      <c r="H345" s="32">
        <v>0</v>
      </c>
      <c r="I345" s="43">
        <f>VLOOKUP(B345,RPT_LNS_LUONG_CHE_DO!$B$5:$CJ$495,68,FALSE)*(DM_TI_LE!$C$25-100%)</f>
        <v>0</v>
      </c>
      <c r="J345" s="43">
        <f>VLOOKUP(B345,GD_CHUNG!$B$5:$L$991,10,FALSE)*DM_TI_LE!$F$21</f>
        <v>9000000</v>
      </c>
      <c r="K345" s="43">
        <f>VLOOKUP(B345,GD_CHUNG!$B$5:$L$991,11,FALSE)*DM_TI_LE!$F$22</f>
        <v>7200000</v>
      </c>
      <c r="L345" s="261">
        <f>VLOOKUP(B345,RPT_BAO_HIEM!$B$5:$O$600,14,FALSE)</f>
        <v>437430</v>
      </c>
      <c r="M345" s="43">
        <f t="shared" si="6"/>
        <v>1117430</v>
      </c>
    </row>
    <row r="346" spans="1:13" ht="14.25" x14ac:dyDescent="0.2">
      <c r="A346" s="49">
        <v>343</v>
      </c>
      <c r="B346" s="50">
        <f>GD_CHUNG!B347</f>
        <v>10711</v>
      </c>
      <c r="C346" s="50" t="str">
        <f>GD_CHUNG!C347</f>
        <v>Nguyễn Ngọc Hà</v>
      </c>
      <c r="D346" s="50" t="str">
        <f>GD_CHUNG!D347</f>
        <v>NV Lái xe - VHTTB</v>
      </c>
      <c r="E346" s="259"/>
      <c r="F346" s="259"/>
      <c r="G346" s="261">
        <f>VLOOKUP(B346,RPT_TIEN_AN_TRUA!$B$5:$I$1000,8,FALSE)</f>
        <v>528888.88888888888</v>
      </c>
      <c r="H346" s="32">
        <v>0</v>
      </c>
      <c r="I346" s="43">
        <f>VLOOKUP(B346,RPT_LNS_LUONG_CHE_DO!$B$5:$CJ$495,68,FALSE)*(DM_TI_LE!$C$25-100%)</f>
        <v>0</v>
      </c>
      <c r="J346" s="43">
        <f>VLOOKUP(B346,GD_CHUNG!$B$5:$L$991,10,FALSE)*DM_TI_LE!$F$21</f>
        <v>9000000</v>
      </c>
      <c r="K346" s="43">
        <f>VLOOKUP(B346,GD_CHUNG!$B$5:$L$991,11,FALSE)*DM_TI_LE!$F$22</f>
        <v>7200000</v>
      </c>
      <c r="L346" s="261">
        <f>VLOOKUP(B346,RPT_BAO_HIEM!$B$5:$O$600,14,FALSE)</f>
        <v>437430</v>
      </c>
      <c r="M346" s="43">
        <f t="shared" si="6"/>
        <v>966318.88888888888</v>
      </c>
    </row>
    <row r="347" spans="1:13" ht="14.25" x14ac:dyDescent="0.2">
      <c r="A347" s="49">
        <v>344</v>
      </c>
      <c r="B347" s="50">
        <f>GD_CHUNG!B348</f>
        <v>10712</v>
      </c>
      <c r="C347" s="50" t="str">
        <f>GD_CHUNG!C348</f>
        <v>Phạm Đức Long</v>
      </c>
      <c r="D347" s="50" t="str">
        <f>GD_CHUNG!D348</f>
        <v>NV Lái xe - VHTTB</v>
      </c>
      <c r="E347" s="259"/>
      <c r="F347" s="259"/>
      <c r="G347" s="261">
        <f>VLOOKUP(B347,RPT_TIEN_AN_TRUA!$B$5:$I$1000,8,FALSE)</f>
        <v>680000</v>
      </c>
      <c r="H347" s="32">
        <v>0</v>
      </c>
      <c r="I347" s="43">
        <f>VLOOKUP(B347,RPT_LNS_LUONG_CHE_DO!$B$5:$CJ$495,68,FALSE)*(DM_TI_LE!$C$25-100%)</f>
        <v>0</v>
      </c>
      <c r="J347" s="43">
        <f>VLOOKUP(B347,GD_CHUNG!$B$5:$L$991,10,FALSE)*DM_TI_LE!$F$21</f>
        <v>9000000</v>
      </c>
      <c r="K347" s="43">
        <f>VLOOKUP(B347,GD_CHUNG!$B$5:$L$991,11,FALSE)*DM_TI_LE!$F$22</f>
        <v>3600000</v>
      </c>
      <c r="L347" s="261">
        <f>VLOOKUP(B347,RPT_BAO_HIEM!$B$5:$O$600,14,FALSE)</f>
        <v>437430</v>
      </c>
      <c r="M347" s="43">
        <f t="shared" si="6"/>
        <v>1117430</v>
      </c>
    </row>
    <row r="348" spans="1:13" ht="14.25" x14ac:dyDescent="0.2">
      <c r="A348" s="49">
        <v>345</v>
      </c>
      <c r="B348" s="50">
        <f>GD_CHUNG!B349</f>
        <v>10713</v>
      </c>
      <c r="C348" s="50" t="str">
        <f>GD_CHUNG!C349</f>
        <v>Trịnh Văn Mạnh</v>
      </c>
      <c r="D348" s="50" t="str">
        <f>GD_CHUNG!D349</f>
        <v>NV Lái xe - VHTTB</v>
      </c>
      <c r="E348" s="259"/>
      <c r="F348" s="259"/>
      <c r="G348" s="261">
        <f>VLOOKUP(B348,RPT_TIEN_AN_TRUA!$B$5:$I$1000,8,FALSE)</f>
        <v>680000</v>
      </c>
      <c r="H348" s="32">
        <v>0</v>
      </c>
      <c r="I348" s="43">
        <f>VLOOKUP(B348,RPT_LNS_LUONG_CHE_DO!$B$5:$CJ$495,68,FALSE)*(DM_TI_LE!$C$25-100%)</f>
        <v>0</v>
      </c>
      <c r="J348" s="43">
        <f>VLOOKUP(B348,GD_CHUNG!$B$5:$L$991,10,FALSE)*DM_TI_LE!$F$21</f>
        <v>9000000</v>
      </c>
      <c r="K348" s="43">
        <f>VLOOKUP(B348,GD_CHUNG!$B$5:$L$991,11,FALSE)*DM_TI_LE!$F$22</f>
        <v>3600000</v>
      </c>
      <c r="L348" s="261">
        <f>VLOOKUP(B348,RPT_BAO_HIEM!$B$5:$O$600,14,FALSE)</f>
        <v>437430</v>
      </c>
      <c r="M348" s="43">
        <f t="shared" si="6"/>
        <v>1117430</v>
      </c>
    </row>
    <row r="349" spans="1:13" ht="14.25" x14ac:dyDescent="0.2">
      <c r="A349" s="49">
        <v>346</v>
      </c>
      <c r="B349" s="50">
        <f>GD_CHUNG!B350</f>
        <v>10714</v>
      </c>
      <c r="C349" s="50" t="str">
        <f>GD_CHUNG!C350</f>
        <v>Phạm Văn Hải</v>
      </c>
      <c r="D349" s="50" t="str">
        <f>GD_CHUNG!D350</f>
        <v>NV Lái xe - VHTTB</v>
      </c>
      <c r="E349" s="259"/>
      <c r="F349" s="259"/>
      <c r="G349" s="261">
        <f>VLOOKUP(B349,RPT_TIEN_AN_TRUA!$B$5:$I$1000,8,FALSE)</f>
        <v>680000</v>
      </c>
      <c r="H349" s="32">
        <v>0</v>
      </c>
      <c r="I349" s="43">
        <f>VLOOKUP(B349,RPT_LNS_LUONG_CHE_DO!$B$5:$CJ$495,68,FALSE)*(DM_TI_LE!$C$25-100%)</f>
        <v>0</v>
      </c>
      <c r="J349" s="43">
        <f>VLOOKUP(B349,GD_CHUNG!$B$5:$L$991,10,FALSE)*DM_TI_LE!$F$21</f>
        <v>9000000</v>
      </c>
      <c r="K349" s="43">
        <f>VLOOKUP(B349,GD_CHUNG!$B$5:$L$991,11,FALSE)*DM_TI_LE!$F$22</f>
        <v>14400000</v>
      </c>
      <c r="L349" s="261">
        <f>VLOOKUP(B349,RPT_BAO_HIEM!$B$5:$O$600,14,FALSE)</f>
        <v>502530</v>
      </c>
      <c r="M349" s="43">
        <f t="shared" si="6"/>
        <v>1182530</v>
      </c>
    </row>
    <row r="350" spans="1:13" ht="14.25" x14ac:dyDescent="0.2">
      <c r="A350" s="49">
        <v>347</v>
      </c>
      <c r="B350" s="50">
        <f>GD_CHUNG!B351</f>
        <v>10716</v>
      </c>
      <c r="C350" s="50" t="str">
        <f>GD_CHUNG!C351</f>
        <v>Bùi Văn Thành</v>
      </c>
      <c r="D350" s="50" t="str">
        <f>GD_CHUNG!D351</f>
        <v>NV Lái xe - VHTTB</v>
      </c>
      <c r="E350" s="259"/>
      <c r="F350" s="259"/>
      <c r="G350" s="261">
        <f>VLOOKUP(B350,RPT_TIEN_AN_TRUA!$B$5:$I$1000,8,FALSE)</f>
        <v>680000</v>
      </c>
      <c r="H350" s="32">
        <v>0</v>
      </c>
      <c r="I350" s="43">
        <f>VLOOKUP(B350,RPT_LNS_LUONG_CHE_DO!$B$5:$CJ$495,68,FALSE)*(DM_TI_LE!$C$25-100%)</f>
        <v>0</v>
      </c>
      <c r="J350" s="43">
        <f>VLOOKUP(B350,GD_CHUNG!$B$5:$L$991,10,FALSE)*DM_TI_LE!$F$21</f>
        <v>9000000</v>
      </c>
      <c r="K350" s="43">
        <f>VLOOKUP(B350,GD_CHUNG!$B$5:$L$991,11,FALSE)*DM_TI_LE!$F$22</f>
        <v>7200000</v>
      </c>
      <c r="L350" s="261">
        <f>VLOOKUP(B350,RPT_BAO_HIEM!$B$5:$O$600,14,FALSE)</f>
        <v>437430</v>
      </c>
      <c r="M350" s="43">
        <f t="shared" si="6"/>
        <v>1117430</v>
      </c>
    </row>
    <row r="351" spans="1:13" ht="14.25" x14ac:dyDescent="0.2">
      <c r="A351" s="49">
        <v>348</v>
      </c>
      <c r="B351" s="50">
        <f>GD_CHUNG!B352</f>
        <v>10717</v>
      </c>
      <c r="C351" s="50" t="str">
        <f>GD_CHUNG!C352</f>
        <v>Bùi Chí Công</v>
      </c>
      <c r="D351" s="50" t="str">
        <f>GD_CHUNG!D352</f>
        <v>NV Lái xe - VHTTB</v>
      </c>
      <c r="E351" s="259"/>
      <c r="F351" s="259"/>
      <c r="G351" s="261">
        <f>VLOOKUP(B351,RPT_TIEN_AN_TRUA!$B$5:$I$1000,8,FALSE)</f>
        <v>680000</v>
      </c>
      <c r="H351" s="32">
        <v>0</v>
      </c>
      <c r="I351" s="43">
        <f>VLOOKUP(B351,RPT_LNS_LUONG_CHE_DO!$B$5:$CJ$495,68,FALSE)*(DM_TI_LE!$C$25-100%)</f>
        <v>0</v>
      </c>
      <c r="J351" s="43">
        <f>VLOOKUP(B351,GD_CHUNG!$B$5:$L$991,10,FALSE)*DM_TI_LE!$F$21</f>
        <v>9000000</v>
      </c>
      <c r="K351" s="43">
        <f>VLOOKUP(B351,GD_CHUNG!$B$5:$L$991,11,FALSE)*DM_TI_LE!$F$22</f>
        <v>0</v>
      </c>
      <c r="L351" s="261">
        <f>VLOOKUP(B351,RPT_BAO_HIEM!$B$5:$O$600,14,FALSE)</f>
        <v>437430</v>
      </c>
      <c r="M351" s="43">
        <f t="shared" si="6"/>
        <v>1117430</v>
      </c>
    </row>
    <row r="352" spans="1:13" ht="14.25" x14ac:dyDescent="0.2">
      <c r="A352" s="49">
        <v>349</v>
      </c>
      <c r="B352" s="50">
        <f>GD_CHUNG!B353</f>
        <v>10718</v>
      </c>
      <c r="C352" s="50" t="str">
        <f>GD_CHUNG!C353</f>
        <v>Nguyễn Văn Định</v>
      </c>
      <c r="D352" s="50" t="str">
        <f>GD_CHUNG!D353</f>
        <v>NV Lái xe - VHTTB</v>
      </c>
      <c r="E352" s="259"/>
      <c r="F352" s="259"/>
      <c r="G352" s="261">
        <f>VLOOKUP(B352,RPT_TIEN_AN_TRUA!$B$5:$I$1000,8,FALSE)</f>
        <v>680000</v>
      </c>
      <c r="H352" s="32">
        <v>0</v>
      </c>
      <c r="I352" s="43">
        <f>VLOOKUP(B352,RPT_LNS_LUONG_CHE_DO!$B$5:$CJ$495,68,FALSE)*(DM_TI_LE!$C$25-100%)</f>
        <v>0</v>
      </c>
      <c r="J352" s="43">
        <f>VLOOKUP(B352,GD_CHUNG!$B$5:$L$991,10,FALSE)*DM_TI_LE!$F$21</f>
        <v>9000000</v>
      </c>
      <c r="K352" s="43">
        <f>VLOOKUP(B352,GD_CHUNG!$B$5:$L$991,11,FALSE)*DM_TI_LE!$F$22</f>
        <v>7200000</v>
      </c>
      <c r="L352" s="261">
        <f>VLOOKUP(B352,RPT_BAO_HIEM!$B$5:$O$600,14,FALSE)</f>
        <v>437430</v>
      </c>
      <c r="M352" s="43">
        <f t="shared" si="6"/>
        <v>1117430</v>
      </c>
    </row>
    <row r="353" spans="1:13" ht="14.25" x14ac:dyDescent="0.2">
      <c r="A353" s="49">
        <v>350</v>
      </c>
      <c r="B353" s="50">
        <f>GD_CHUNG!B354</f>
        <v>10719</v>
      </c>
      <c r="C353" s="50" t="str">
        <f>GD_CHUNG!C354</f>
        <v>Nguyễn Hải Anh</v>
      </c>
      <c r="D353" s="50" t="str">
        <f>GD_CHUNG!D354</f>
        <v>NV Lái xe - VHTTB</v>
      </c>
      <c r="E353" s="259"/>
      <c r="F353" s="259"/>
      <c r="G353" s="261">
        <f>VLOOKUP(B353,RPT_TIEN_AN_TRUA!$B$5:$I$1000,8,FALSE)</f>
        <v>680000</v>
      </c>
      <c r="H353" s="32">
        <v>0</v>
      </c>
      <c r="I353" s="43">
        <f>VLOOKUP(B353,RPT_LNS_LUONG_CHE_DO!$B$5:$CJ$495,68,FALSE)*(DM_TI_LE!$C$25-100%)</f>
        <v>0</v>
      </c>
      <c r="J353" s="43">
        <f>VLOOKUP(B353,GD_CHUNG!$B$5:$L$991,10,FALSE)*DM_TI_LE!$F$21</f>
        <v>9000000</v>
      </c>
      <c r="K353" s="43">
        <f>VLOOKUP(B353,GD_CHUNG!$B$5:$L$991,11,FALSE)*DM_TI_LE!$F$22</f>
        <v>0</v>
      </c>
      <c r="L353" s="261">
        <f>VLOOKUP(B353,RPT_BAO_HIEM!$B$5:$O$600,14,FALSE)</f>
        <v>437430</v>
      </c>
      <c r="M353" s="43">
        <f t="shared" si="6"/>
        <v>1117430</v>
      </c>
    </row>
    <row r="354" spans="1:13" ht="14.25" x14ac:dyDescent="0.2">
      <c r="A354" s="49">
        <v>351</v>
      </c>
      <c r="B354" s="50">
        <f>GD_CHUNG!B355</f>
        <v>10720</v>
      </c>
      <c r="C354" s="50" t="str">
        <f>GD_CHUNG!C355</f>
        <v>Bùi Kiên Trung</v>
      </c>
      <c r="D354" s="50" t="str">
        <f>GD_CHUNG!D355</f>
        <v>NV Lái xe - VHTTB</v>
      </c>
      <c r="E354" s="259"/>
      <c r="F354" s="259"/>
      <c r="G354" s="261">
        <f>VLOOKUP(B354,RPT_TIEN_AN_TRUA!$B$5:$I$1000,8,FALSE)</f>
        <v>680000</v>
      </c>
      <c r="H354" s="32">
        <v>0</v>
      </c>
      <c r="I354" s="43">
        <f>VLOOKUP(B354,RPT_LNS_LUONG_CHE_DO!$B$5:$CJ$495,68,FALSE)*(DM_TI_LE!$C$25-100%)</f>
        <v>0</v>
      </c>
      <c r="J354" s="43">
        <f>VLOOKUP(B354,GD_CHUNG!$B$5:$L$991,10,FALSE)*DM_TI_LE!$F$21</f>
        <v>9000000</v>
      </c>
      <c r="K354" s="43">
        <f>VLOOKUP(B354,GD_CHUNG!$B$5:$L$991,11,FALSE)*DM_TI_LE!$F$22</f>
        <v>10800000</v>
      </c>
      <c r="L354" s="261">
        <f>VLOOKUP(B354,RPT_BAO_HIEM!$B$5:$O$600,14,FALSE)</f>
        <v>437430</v>
      </c>
      <c r="M354" s="43">
        <f t="shared" si="6"/>
        <v>1117430</v>
      </c>
    </row>
    <row r="355" spans="1:13" ht="14.25" x14ac:dyDescent="0.2">
      <c r="A355" s="49">
        <v>352</v>
      </c>
      <c r="B355" s="50">
        <f>GD_CHUNG!B356</f>
        <v>10721</v>
      </c>
      <c r="C355" s="50" t="str">
        <f>GD_CHUNG!C356</f>
        <v>Vũ Quốc Cường</v>
      </c>
      <c r="D355" s="50" t="str">
        <f>GD_CHUNG!D356</f>
        <v>NV Lái xe - VHTTB</v>
      </c>
      <c r="E355" s="259"/>
      <c r="F355" s="259"/>
      <c r="G355" s="261">
        <f>VLOOKUP(B355,RPT_TIEN_AN_TRUA!$B$5:$I$1000,8,FALSE)</f>
        <v>680000</v>
      </c>
      <c r="H355" s="32">
        <v>0</v>
      </c>
      <c r="I355" s="43">
        <f>VLOOKUP(B355,RPT_LNS_LUONG_CHE_DO!$B$5:$CJ$495,68,FALSE)*(DM_TI_LE!$C$25-100%)</f>
        <v>0</v>
      </c>
      <c r="J355" s="43">
        <f>VLOOKUP(B355,GD_CHUNG!$B$5:$L$991,10,FALSE)*DM_TI_LE!$F$21</f>
        <v>9000000</v>
      </c>
      <c r="K355" s="43">
        <f>VLOOKUP(B355,GD_CHUNG!$B$5:$L$991,11,FALSE)*DM_TI_LE!$F$22</f>
        <v>0</v>
      </c>
      <c r="L355" s="261">
        <f>VLOOKUP(B355,RPT_BAO_HIEM!$B$5:$O$600,14,FALSE)</f>
        <v>516705</v>
      </c>
      <c r="M355" s="43">
        <f t="shared" si="6"/>
        <v>1196705</v>
      </c>
    </row>
    <row r="356" spans="1:13" ht="14.25" x14ac:dyDescent="0.2">
      <c r="A356" s="49">
        <v>353</v>
      </c>
      <c r="B356" s="50">
        <f>GD_CHUNG!B357</f>
        <v>10722</v>
      </c>
      <c r="C356" s="50" t="str">
        <f>GD_CHUNG!C357</f>
        <v>Vũ Văn Dương</v>
      </c>
      <c r="D356" s="50" t="str">
        <f>GD_CHUNG!D357</f>
        <v>NV Lái xe - VHTTB</v>
      </c>
      <c r="E356" s="259"/>
      <c r="F356" s="259"/>
      <c r="G356" s="261">
        <f>VLOOKUP(B356,RPT_TIEN_AN_TRUA!$B$5:$I$1000,8,FALSE)</f>
        <v>680000</v>
      </c>
      <c r="H356" s="32">
        <v>0</v>
      </c>
      <c r="I356" s="43">
        <f>VLOOKUP(B356,RPT_LNS_LUONG_CHE_DO!$B$5:$CJ$495,68,FALSE)*(DM_TI_LE!$C$25-100%)</f>
        <v>0</v>
      </c>
      <c r="J356" s="43">
        <f>VLOOKUP(B356,GD_CHUNG!$B$5:$L$991,10,FALSE)*DM_TI_LE!$F$21</f>
        <v>9000000</v>
      </c>
      <c r="K356" s="43">
        <f>VLOOKUP(B356,GD_CHUNG!$B$5:$L$991,11,FALSE)*DM_TI_LE!$F$22</f>
        <v>0</v>
      </c>
      <c r="L356" s="261">
        <f>VLOOKUP(B356,RPT_BAO_HIEM!$B$5:$O$600,14,FALSE)</f>
        <v>437430</v>
      </c>
      <c r="M356" s="43">
        <f t="shared" si="6"/>
        <v>1117430</v>
      </c>
    </row>
    <row r="357" spans="1:13" ht="14.25" x14ac:dyDescent="0.2">
      <c r="A357" s="49">
        <v>354</v>
      </c>
      <c r="B357" s="50">
        <f>GD_CHUNG!B358</f>
        <v>10723</v>
      </c>
      <c r="C357" s="50" t="str">
        <f>GD_CHUNG!C358</f>
        <v>Vũ Văn Thái</v>
      </c>
      <c r="D357" s="50" t="str">
        <f>GD_CHUNG!D358</f>
        <v>NV Lái xe - VHTTB</v>
      </c>
      <c r="E357" s="259"/>
      <c r="F357" s="259"/>
      <c r="G357" s="261">
        <f>VLOOKUP(B357,RPT_TIEN_AN_TRUA!$B$5:$I$1000,8,FALSE)</f>
        <v>680000</v>
      </c>
      <c r="H357" s="32">
        <v>0</v>
      </c>
      <c r="I357" s="43">
        <f>VLOOKUP(B357,RPT_LNS_LUONG_CHE_DO!$B$5:$CJ$495,68,FALSE)*(DM_TI_LE!$C$25-100%)</f>
        <v>0</v>
      </c>
      <c r="J357" s="43">
        <f>VLOOKUP(B357,GD_CHUNG!$B$5:$L$991,10,FALSE)*DM_TI_LE!$F$21</f>
        <v>9000000</v>
      </c>
      <c r="K357" s="43">
        <f>VLOOKUP(B357,GD_CHUNG!$B$5:$L$991,11,FALSE)*DM_TI_LE!$F$22</f>
        <v>10800000</v>
      </c>
      <c r="L357" s="261">
        <f>VLOOKUP(B357,RPT_BAO_HIEM!$B$5:$O$600,14,FALSE)</f>
        <v>437430</v>
      </c>
      <c r="M357" s="43">
        <f t="shared" si="6"/>
        <v>1117430</v>
      </c>
    </row>
    <row r="358" spans="1:13" ht="14.25" x14ac:dyDescent="0.2">
      <c r="A358" s="49">
        <v>355</v>
      </c>
      <c r="B358" s="50">
        <f>GD_CHUNG!B359</f>
        <v>10725</v>
      </c>
      <c r="C358" s="50" t="str">
        <f>GD_CHUNG!C359</f>
        <v>Phạm Quang Sơn</v>
      </c>
      <c r="D358" s="50" t="str">
        <f>GD_CHUNG!D359</f>
        <v>NV Lái xe - VHTTB</v>
      </c>
      <c r="E358" s="259"/>
      <c r="F358" s="259"/>
      <c r="G358" s="261">
        <f>VLOOKUP(B358,RPT_TIEN_AN_TRUA!$B$5:$I$1000,8,FALSE)</f>
        <v>680000</v>
      </c>
      <c r="H358" s="32">
        <v>0</v>
      </c>
      <c r="I358" s="43">
        <f>VLOOKUP(B358,RPT_LNS_LUONG_CHE_DO!$B$5:$CJ$495,68,FALSE)*(DM_TI_LE!$C$25-100%)</f>
        <v>0</v>
      </c>
      <c r="J358" s="43">
        <f>VLOOKUP(B358,GD_CHUNG!$B$5:$L$991,10,FALSE)*DM_TI_LE!$F$21</f>
        <v>9000000</v>
      </c>
      <c r="K358" s="43">
        <f>VLOOKUP(B358,GD_CHUNG!$B$5:$L$991,11,FALSE)*DM_TI_LE!$F$22</f>
        <v>10800000</v>
      </c>
      <c r="L358" s="261">
        <f>VLOOKUP(B358,RPT_BAO_HIEM!$B$5:$O$600,14,FALSE)</f>
        <v>516705</v>
      </c>
      <c r="M358" s="43">
        <f t="shared" si="6"/>
        <v>1196705</v>
      </c>
    </row>
    <row r="359" spans="1:13" ht="14.25" x14ac:dyDescent="0.2">
      <c r="A359" s="49">
        <v>356</v>
      </c>
      <c r="B359" s="50">
        <f>GD_CHUNG!B360</f>
        <v>10726</v>
      </c>
      <c r="C359" s="50" t="str">
        <f>GD_CHUNG!C360</f>
        <v>Vũ Mạnh Hùng</v>
      </c>
      <c r="D359" s="50" t="str">
        <f>GD_CHUNG!D360</f>
        <v>NV Lái xe - VHTTB</v>
      </c>
      <c r="E359" s="259"/>
      <c r="F359" s="259"/>
      <c r="G359" s="261">
        <f>VLOOKUP(B359,RPT_TIEN_AN_TRUA!$B$5:$I$1000,8,FALSE)</f>
        <v>554074.07407407404</v>
      </c>
      <c r="H359" s="32">
        <v>0</v>
      </c>
      <c r="I359" s="43">
        <f>VLOOKUP(B359,RPT_LNS_LUONG_CHE_DO!$B$5:$CJ$495,68,FALSE)*(DM_TI_LE!$C$25-100%)</f>
        <v>0</v>
      </c>
      <c r="J359" s="43">
        <f>VLOOKUP(B359,GD_CHUNG!$B$5:$L$991,10,FALSE)*DM_TI_LE!$F$21</f>
        <v>9000000</v>
      </c>
      <c r="K359" s="43">
        <f>VLOOKUP(B359,GD_CHUNG!$B$5:$L$991,11,FALSE)*DM_TI_LE!$F$22</f>
        <v>7200000</v>
      </c>
      <c r="L359" s="261">
        <f>VLOOKUP(B359,RPT_BAO_HIEM!$B$5:$O$600,14,FALSE)</f>
        <v>437430</v>
      </c>
      <c r="M359" s="43">
        <f t="shared" si="6"/>
        <v>991504.07407407404</v>
      </c>
    </row>
    <row r="360" spans="1:13" ht="14.25" x14ac:dyDescent="0.2">
      <c r="A360" s="49">
        <v>357</v>
      </c>
      <c r="B360" s="50">
        <f>GD_CHUNG!B361</f>
        <v>10727</v>
      </c>
      <c r="C360" s="50" t="str">
        <f>GD_CHUNG!C361</f>
        <v>Trần Mạnh Hùng</v>
      </c>
      <c r="D360" s="50" t="str">
        <f>GD_CHUNG!D361</f>
        <v>NV Lái xe - VHTTB</v>
      </c>
      <c r="E360" s="259"/>
      <c r="F360" s="259"/>
      <c r="G360" s="261">
        <f>VLOOKUP(B360,RPT_TIEN_AN_TRUA!$B$5:$I$1000,8,FALSE)</f>
        <v>680000</v>
      </c>
      <c r="H360" s="32">
        <v>0</v>
      </c>
      <c r="I360" s="43">
        <f>VLOOKUP(B360,RPT_LNS_LUONG_CHE_DO!$B$5:$CJ$495,68,FALSE)*(DM_TI_LE!$C$25-100%)</f>
        <v>0</v>
      </c>
      <c r="J360" s="43">
        <f>VLOOKUP(B360,GD_CHUNG!$B$5:$L$991,10,FALSE)*DM_TI_LE!$F$21</f>
        <v>9000000</v>
      </c>
      <c r="K360" s="43">
        <f>VLOOKUP(B360,GD_CHUNG!$B$5:$L$991,11,FALSE)*DM_TI_LE!$F$22</f>
        <v>3600000</v>
      </c>
      <c r="L360" s="261">
        <f>VLOOKUP(B360,RPT_BAO_HIEM!$B$5:$O$600,14,FALSE)</f>
        <v>437430</v>
      </c>
      <c r="M360" s="43">
        <f t="shared" si="6"/>
        <v>1117430</v>
      </c>
    </row>
    <row r="361" spans="1:13" ht="14.25" x14ac:dyDescent="0.2">
      <c r="A361" s="49">
        <v>358</v>
      </c>
      <c r="B361" s="50">
        <f>GD_CHUNG!B362</f>
        <v>10728</v>
      </c>
      <c r="C361" s="50" t="str">
        <f>GD_CHUNG!C362</f>
        <v>Nguyễn Mạnh Hùng</v>
      </c>
      <c r="D361" s="50" t="str">
        <f>GD_CHUNG!D362</f>
        <v>NV Lái xe - VHTTB</v>
      </c>
      <c r="E361" s="259"/>
      <c r="F361" s="259"/>
      <c r="G361" s="261">
        <f>VLOOKUP(B361,RPT_TIEN_AN_TRUA!$B$5:$I$1000,8,FALSE)</f>
        <v>680000</v>
      </c>
      <c r="H361" s="32">
        <v>0</v>
      </c>
      <c r="I361" s="43">
        <f>VLOOKUP(B361,RPT_LNS_LUONG_CHE_DO!$B$5:$CJ$495,68,FALSE)*(DM_TI_LE!$C$25-100%)</f>
        <v>0</v>
      </c>
      <c r="J361" s="43">
        <f>VLOOKUP(B361,GD_CHUNG!$B$5:$L$991,10,FALSE)*DM_TI_LE!$F$21</f>
        <v>9000000</v>
      </c>
      <c r="K361" s="43">
        <f>VLOOKUP(B361,GD_CHUNG!$B$5:$L$991,11,FALSE)*DM_TI_LE!$F$22</f>
        <v>7200000</v>
      </c>
      <c r="L361" s="261">
        <f>VLOOKUP(B361,RPT_BAO_HIEM!$B$5:$O$600,14,FALSE)</f>
        <v>437430</v>
      </c>
      <c r="M361" s="43">
        <f t="shared" si="6"/>
        <v>1117430</v>
      </c>
    </row>
    <row r="362" spans="1:13" ht="14.25" x14ac:dyDescent="0.2">
      <c r="A362" s="49">
        <v>359</v>
      </c>
      <c r="B362" s="50">
        <f>GD_CHUNG!B363</f>
        <v>10729</v>
      </c>
      <c r="C362" s="50" t="str">
        <f>GD_CHUNG!C363</f>
        <v>Nguyễn Thanh Quyết</v>
      </c>
      <c r="D362" s="50" t="str">
        <f>GD_CHUNG!D363</f>
        <v>NV Lái xe - VHTTB</v>
      </c>
      <c r="E362" s="259"/>
      <c r="F362" s="259"/>
      <c r="G362" s="261">
        <f>VLOOKUP(B362,RPT_TIEN_AN_TRUA!$B$5:$I$1000,8,FALSE)</f>
        <v>680000</v>
      </c>
      <c r="H362" s="32">
        <v>0</v>
      </c>
      <c r="I362" s="43">
        <f>VLOOKUP(B362,RPT_LNS_LUONG_CHE_DO!$B$5:$CJ$495,68,FALSE)*(DM_TI_LE!$C$25-100%)</f>
        <v>0</v>
      </c>
      <c r="J362" s="43">
        <f>VLOOKUP(B362,GD_CHUNG!$B$5:$L$991,10,FALSE)*DM_TI_LE!$F$21</f>
        <v>9000000</v>
      </c>
      <c r="K362" s="43">
        <f>VLOOKUP(B362,GD_CHUNG!$B$5:$L$991,11,FALSE)*DM_TI_LE!$F$22</f>
        <v>3600000</v>
      </c>
      <c r="L362" s="261">
        <f>VLOOKUP(B362,RPT_BAO_HIEM!$B$5:$O$600,14,FALSE)</f>
        <v>437430</v>
      </c>
      <c r="M362" s="43">
        <f t="shared" si="6"/>
        <v>1117430</v>
      </c>
    </row>
    <row r="363" spans="1:13" ht="14.25" x14ac:dyDescent="0.2">
      <c r="A363" s="49">
        <v>360</v>
      </c>
      <c r="B363" s="50">
        <f>GD_CHUNG!B364</f>
        <v>10730</v>
      </c>
      <c r="C363" s="50" t="str">
        <f>GD_CHUNG!C364</f>
        <v>Nguyễn Thanh Bình</v>
      </c>
      <c r="D363" s="50" t="str">
        <f>GD_CHUNG!D364</f>
        <v>NV Lái xe - VHTTB</v>
      </c>
      <c r="E363" s="259"/>
      <c r="F363" s="259"/>
      <c r="G363" s="261">
        <f>VLOOKUP(B363,RPT_TIEN_AN_TRUA!$B$5:$I$1000,8,FALSE)</f>
        <v>680000</v>
      </c>
      <c r="H363" s="32">
        <v>0</v>
      </c>
      <c r="I363" s="43">
        <f>VLOOKUP(B363,RPT_LNS_LUONG_CHE_DO!$B$5:$CJ$495,68,FALSE)*(DM_TI_LE!$C$25-100%)</f>
        <v>0</v>
      </c>
      <c r="J363" s="43">
        <f>VLOOKUP(B363,GD_CHUNG!$B$5:$L$991,10,FALSE)*DM_TI_LE!$F$21</f>
        <v>9000000</v>
      </c>
      <c r="K363" s="43">
        <f>VLOOKUP(B363,GD_CHUNG!$B$5:$L$991,11,FALSE)*DM_TI_LE!$F$22</f>
        <v>7200000</v>
      </c>
      <c r="L363" s="261">
        <f>VLOOKUP(B363,RPT_BAO_HIEM!$B$5:$O$600,14,FALSE)</f>
        <v>437430</v>
      </c>
      <c r="M363" s="43">
        <f t="shared" si="6"/>
        <v>1117430</v>
      </c>
    </row>
    <row r="364" spans="1:13" ht="14.25" x14ac:dyDescent="0.2">
      <c r="A364" s="49">
        <v>361</v>
      </c>
      <c r="B364" s="50">
        <f>GD_CHUNG!B365</f>
        <v>10731</v>
      </c>
      <c r="C364" s="50" t="str">
        <f>GD_CHUNG!C365</f>
        <v>Vũ Tiến Lịch</v>
      </c>
      <c r="D364" s="50" t="str">
        <f>GD_CHUNG!D365</f>
        <v>NV Lái xe - VHTTB</v>
      </c>
      <c r="E364" s="259"/>
      <c r="F364" s="259"/>
      <c r="G364" s="261">
        <f>VLOOKUP(B364,RPT_TIEN_AN_TRUA!$B$5:$I$1000,8,FALSE)</f>
        <v>680000</v>
      </c>
      <c r="H364" s="32">
        <v>0</v>
      </c>
      <c r="I364" s="43">
        <f>VLOOKUP(B364,RPT_LNS_LUONG_CHE_DO!$B$5:$CJ$495,68,FALSE)*(DM_TI_LE!$C$25-100%)</f>
        <v>0</v>
      </c>
      <c r="J364" s="43">
        <f>VLOOKUP(B364,GD_CHUNG!$B$5:$L$991,10,FALSE)*DM_TI_LE!$F$21</f>
        <v>9000000</v>
      </c>
      <c r="K364" s="43">
        <f>VLOOKUP(B364,GD_CHUNG!$B$5:$L$991,11,FALSE)*DM_TI_LE!$F$22</f>
        <v>7200000</v>
      </c>
      <c r="L364" s="261">
        <f>VLOOKUP(B364,RPT_BAO_HIEM!$B$5:$O$600,14,FALSE)</f>
        <v>516705</v>
      </c>
      <c r="M364" s="43">
        <f t="shared" si="6"/>
        <v>1196705</v>
      </c>
    </row>
    <row r="365" spans="1:13" ht="14.25" x14ac:dyDescent="0.2">
      <c r="A365" s="49">
        <v>362</v>
      </c>
      <c r="B365" s="50">
        <f>GD_CHUNG!B366</f>
        <v>10732</v>
      </c>
      <c r="C365" s="50" t="str">
        <f>GD_CHUNG!C366</f>
        <v>Nguyễn Xuân Hợi</v>
      </c>
      <c r="D365" s="50" t="str">
        <f>GD_CHUNG!D366</f>
        <v>NV Lái xe - VHTTB</v>
      </c>
      <c r="E365" s="259"/>
      <c r="F365" s="259"/>
      <c r="G365" s="261">
        <f>VLOOKUP(B365,RPT_TIEN_AN_TRUA!$B$5:$I$1000,8,FALSE)</f>
        <v>503703.70370370365</v>
      </c>
      <c r="H365" s="32">
        <v>0</v>
      </c>
      <c r="I365" s="43">
        <f>VLOOKUP(B365,RPT_LNS_LUONG_CHE_DO!$B$5:$CJ$495,68,FALSE)*(DM_TI_LE!$C$25-100%)</f>
        <v>0</v>
      </c>
      <c r="J365" s="43">
        <f>VLOOKUP(B365,GD_CHUNG!$B$5:$L$991,10,FALSE)*DM_TI_LE!$F$21</f>
        <v>9000000</v>
      </c>
      <c r="K365" s="43">
        <f>VLOOKUP(B365,GD_CHUNG!$B$5:$L$991,11,FALSE)*DM_TI_LE!$F$22</f>
        <v>7200000</v>
      </c>
      <c r="L365" s="261">
        <f>VLOOKUP(B365,RPT_BAO_HIEM!$B$5:$O$600,14,FALSE)</f>
        <v>516705</v>
      </c>
      <c r="M365" s="43">
        <f t="shared" si="6"/>
        <v>1020408.7037037036</v>
      </c>
    </row>
    <row r="366" spans="1:13" ht="14.25" x14ac:dyDescent="0.2">
      <c r="A366" s="49">
        <v>363</v>
      </c>
      <c r="B366" s="50">
        <f>GD_CHUNG!B367</f>
        <v>10733</v>
      </c>
      <c r="C366" s="50" t="str">
        <f>GD_CHUNG!C367</f>
        <v>Nguyễn Văn Sơn</v>
      </c>
      <c r="D366" s="50" t="str">
        <f>GD_CHUNG!D367</f>
        <v>NV Lái xe - VHTTB</v>
      </c>
      <c r="E366" s="259"/>
      <c r="F366" s="259"/>
      <c r="G366" s="261">
        <f>VLOOKUP(B366,RPT_TIEN_AN_TRUA!$B$5:$I$1000,8,FALSE)</f>
        <v>680000</v>
      </c>
      <c r="H366" s="32">
        <v>0</v>
      </c>
      <c r="I366" s="43">
        <f>VLOOKUP(B366,RPT_LNS_LUONG_CHE_DO!$B$5:$CJ$495,68,FALSE)*(DM_TI_LE!$C$25-100%)</f>
        <v>0</v>
      </c>
      <c r="J366" s="43">
        <f>VLOOKUP(B366,GD_CHUNG!$B$5:$L$991,10,FALSE)*DM_TI_LE!$F$21</f>
        <v>9000000</v>
      </c>
      <c r="K366" s="43">
        <f>VLOOKUP(B366,GD_CHUNG!$B$5:$L$991,11,FALSE)*DM_TI_LE!$F$22</f>
        <v>7200000</v>
      </c>
      <c r="L366" s="261">
        <f>VLOOKUP(B366,RPT_BAO_HIEM!$B$5:$O$600,14,FALSE)</f>
        <v>516705</v>
      </c>
      <c r="M366" s="43">
        <f t="shared" si="6"/>
        <v>1196705</v>
      </c>
    </row>
    <row r="367" spans="1:13" ht="14.25" x14ac:dyDescent="0.2">
      <c r="A367" s="49">
        <v>364</v>
      </c>
      <c r="B367" s="50">
        <f>GD_CHUNG!B368</f>
        <v>11132</v>
      </c>
      <c r="C367" s="50" t="str">
        <f>GD_CHUNG!C368</f>
        <v>Nguyễn Hữu Chức</v>
      </c>
      <c r="D367" s="50" t="str">
        <f>GD_CHUNG!D368</f>
        <v>NV Lái xe - VHTTB</v>
      </c>
      <c r="E367" s="259"/>
      <c r="F367" s="259"/>
      <c r="G367" s="261">
        <f>VLOOKUP(B367,RPT_TIEN_AN_TRUA!$B$5:$I$1000,8,FALSE)</f>
        <v>377777.77777777781</v>
      </c>
      <c r="H367" s="32">
        <v>0</v>
      </c>
      <c r="I367" s="43">
        <f>VLOOKUP(B367,RPT_LNS_LUONG_CHE_DO!$B$5:$CJ$495,68,FALSE)*(DM_TI_LE!$C$25-100%)</f>
        <v>0</v>
      </c>
      <c r="J367" s="43">
        <f>VLOOKUP(B367,GD_CHUNG!$B$5:$L$991,10,FALSE)*DM_TI_LE!$F$21</f>
        <v>9000000</v>
      </c>
      <c r="K367" s="43">
        <f>VLOOKUP(B367,GD_CHUNG!$B$5:$L$991,11,FALSE)*DM_TI_LE!$F$22</f>
        <v>3600000</v>
      </c>
      <c r="L367" s="261">
        <f>VLOOKUP(B367,RPT_BAO_HIEM!$B$5:$O$600,14,FALSE)</f>
        <v>516705</v>
      </c>
      <c r="M367" s="43">
        <f t="shared" si="6"/>
        <v>894482.77777777775</v>
      </c>
    </row>
    <row r="368" spans="1:13" ht="14.25" x14ac:dyDescent="0.2">
      <c r="A368" s="49">
        <v>365</v>
      </c>
      <c r="B368" s="50">
        <f>GD_CHUNG!B369</f>
        <v>11133</v>
      </c>
      <c r="C368" s="50" t="str">
        <f>GD_CHUNG!C369</f>
        <v>Phù Định</v>
      </c>
      <c r="D368" s="50" t="str">
        <f>GD_CHUNG!D369</f>
        <v>NV Lái xe - VHTTB</v>
      </c>
      <c r="E368" s="259"/>
      <c r="F368" s="259"/>
      <c r="G368" s="261">
        <f>VLOOKUP(B368,RPT_TIEN_AN_TRUA!$B$5:$I$1000,8,FALSE)</f>
        <v>680000</v>
      </c>
      <c r="H368" s="32">
        <v>0</v>
      </c>
      <c r="I368" s="43">
        <f>VLOOKUP(B368,RPT_LNS_LUONG_CHE_DO!$B$5:$CJ$495,68,FALSE)*(DM_TI_LE!$C$25-100%)</f>
        <v>0</v>
      </c>
      <c r="J368" s="43">
        <f>VLOOKUP(B368,GD_CHUNG!$B$5:$L$991,10,FALSE)*DM_TI_LE!$F$21</f>
        <v>9000000</v>
      </c>
      <c r="K368" s="43">
        <f>VLOOKUP(B368,GD_CHUNG!$B$5:$L$991,11,FALSE)*DM_TI_LE!$F$22</f>
        <v>3600000</v>
      </c>
      <c r="L368" s="261">
        <f>VLOOKUP(B368,RPT_BAO_HIEM!$B$5:$O$600,14,FALSE)</f>
        <v>516705</v>
      </c>
      <c r="M368" s="43">
        <f t="shared" si="6"/>
        <v>1196705</v>
      </c>
    </row>
    <row r="369" spans="1:13" ht="14.25" x14ac:dyDescent="0.2">
      <c r="A369" s="49">
        <v>366</v>
      </c>
      <c r="B369" s="50">
        <f>GD_CHUNG!B370</f>
        <v>11134</v>
      </c>
      <c r="C369" s="50" t="str">
        <f>GD_CHUNG!C370</f>
        <v>Hồ Ngọc Hà</v>
      </c>
      <c r="D369" s="50" t="str">
        <f>GD_CHUNG!D370</f>
        <v>NV Lái xe - VHTTB</v>
      </c>
      <c r="E369" s="259"/>
      <c r="F369" s="259"/>
      <c r="G369" s="261">
        <f>VLOOKUP(B369,RPT_TIEN_AN_TRUA!$B$5:$I$1000,8,FALSE)</f>
        <v>503703.70370370365</v>
      </c>
      <c r="H369" s="32">
        <v>0</v>
      </c>
      <c r="I369" s="43">
        <f>VLOOKUP(B369,RPT_LNS_LUONG_CHE_DO!$B$5:$CJ$495,68,FALSE)*(DM_TI_LE!$C$25-100%)</f>
        <v>0</v>
      </c>
      <c r="J369" s="43">
        <f>VLOOKUP(B369,GD_CHUNG!$B$5:$L$991,10,FALSE)*DM_TI_LE!$F$21</f>
        <v>9000000</v>
      </c>
      <c r="K369" s="43">
        <f>VLOOKUP(B369,GD_CHUNG!$B$5:$L$991,11,FALSE)*DM_TI_LE!$F$22</f>
        <v>7200000</v>
      </c>
      <c r="L369" s="261">
        <f>VLOOKUP(B369,RPT_BAO_HIEM!$B$5:$O$600,14,FALSE)</f>
        <v>516705</v>
      </c>
      <c r="M369" s="43">
        <f t="shared" si="6"/>
        <v>1020408.7037037036</v>
      </c>
    </row>
    <row r="370" spans="1:13" ht="14.25" x14ac:dyDescent="0.2">
      <c r="A370" s="49">
        <v>367</v>
      </c>
      <c r="B370" s="50">
        <f>GD_CHUNG!B371</f>
        <v>11135</v>
      </c>
      <c r="C370" s="50" t="str">
        <f>GD_CHUNG!C371</f>
        <v>Nguyễn Đắc Thanh</v>
      </c>
      <c r="D370" s="50" t="str">
        <f>GD_CHUNG!D371</f>
        <v>NV Lái xe - VHTTB</v>
      </c>
      <c r="E370" s="259"/>
      <c r="F370" s="259"/>
      <c r="G370" s="261">
        <f>VLOOKUP(B370,RPT_TIEN_AN_TRUA!$B$5:$I$1000,8,FALSE)</f>
        <v>579259.25925925921</v>
      </c>
      <c r="H370" s="32">
        <v>0</v>
      </c>
      <c r="I370" s="43">
        <f>VLOOKUP(B370,RPT_LNS_LUONG_CHE_DO!$B$5:$CJ$495,68,FALSE)*(DM_TI_LE!$C$25-100%)</f>
        <v>0</v>
      </c>
      <c r="J370" s="43">
        <f>VLOOKUP(B370,GD_CHUNG!$B$5:$L$991,10,FALSE)*DM_TI_LE!$F$21</f>
        <v>9000000</v>
      </c>
      <c r="K370" s="43">
        <f>VLOOKUP(B370,GD_CHUNG!$B$5:$L$991,11,FALSE)*DM_TI_LE!$F$22</f>
        <v>7200000</v>
      </c>
      <c r="L370" s="261">
        <f>VLOOKUP(B370,RPT_BAO_HIEM!$B$5:$O$600,14,FALSE)</f>
        <v>516705</v>
      </c>
      <c r="M370" s="43">
        <f t="shared" si="6"/>
        <v>1095964.2592592593</v>
      </c>
    </row>
    <row r="371" spans="1:13" ht="14.25" x14ac:dyDescent="0.2">
      <c r="A371" s="49">
        <v>368</v>
      </c>
      <c r="B371" s="50">
        <f>GD_CHUNG!B372</f>
        <v>11136</v>
      </c>
      <c r="C371" s="50" t="str">
        <f>GD_CHUNG!C372</f>
        <v>Nguyễn Huy Dũng</v>
      </c>
      <c r="D371" s="50" t="str">
        <f>GD_CHUNG!D372</f>
        <v>NV Lái xe - VHTTB</v>
      </c>
      <c r="E371" s="259"/>
      <c r="F371" s="259"/>
      <c r="G371" s="261">
        <f>VLOOKUP(B371,RPT_TIEN_AN_TRUA!$B$5:$I$1000,8,FALSE)</f>
        <v>680000</v>
      </c>
      <c r="H371" s="32">
        <v>0</v>
      </c>
      <c r="I371" s="43">
        <f>VLOOKUP(B371,RPT_LNS_LUONG_CHE_DO!$B$5:$CJ$495,68,FALSE)*(DM_TI_LE!$C$25-100%)</f>
        <v>0</v>
      </c>
      <c r="J371" s="43">
        <f>VLOOKUP(B371,GD_CHUNG!$B$5:$L$991,10,FALSE)*DM_TI_LE!$F$21</f>
        <v>9000000</v>
      </c>
      <c r="K371" s="43">
        <f>VLOOKUP(B371,GD_CHUNG!$B$5:$L$991,11,FALSE)*DM_TI_LE!$F$22</f>
        <v>0</v>
      </c>
      <c r="L371" s="261">
        <f>VLOOKUP(B371,RPT_BAO_HIEM!$B$5:$O$600,14,FALSE)</f>
        <v>437430</v>
      </c>
      <c r="M371" s="43">
        <f t="shared" si="6"/>
        <v>1117430</v>
      </c>
    </row>
    <row r="372" spans="1:13" ht="14.25" x14ac:dyDescent="0.2">
      <c r="A372" s="49">
        <v>369</v>
      </c>
      <c r="B372" s="50">
        <f>GD_CHUNG!B373</f>
        <v>11137</v>
      </c>
      <c r="C372" s="50" t="str">
        <f>GD_CHUNG!C373</f>
        <v>Nguyễn Văn Phong</v>
      </c>
      <c r="D372" s="50" t="str">
        <f>GD_CHUNG!D373</f>
        <v>NV Lái xe - VHTTB</v>
      </c>
      <c r="E372" s="259"/>
      <c r="F372" s="259"/>
      <c r="G372" s="261">
        <f>VLOOKUP(B372,RPT_TIEN_AN_TRUA!$B$5:$I$1000,8,FALSE)</f>
        <v>680000</v>
      </c>
      <c r="H372" s="32">
        <v>0</v>
      </c>
      <c r="I372" s="43">
        <f>VLOOKUP(B372,RPT_LNS_LUONG_CHE_DO!$B$5:$CJ$495,68,FALSE)*(DM_TI_LE!$C$25-100%)</f>
        <v>0</v>
      </c>
      <c r="J372" s="43">
        <f>VLOOKUP(B372,GD_CHUNG!$B$5:$L$991,10,FALSE)*DM_TI_LE!$F$21</f>
        <v>9000000</v>
      </c>
      <c r="K372" s="43">
        <f>VLOOKUP(B372,GD_CHUNG!$B$5:$L$991,11,FALSE)*DM_TI_LE!$F$22</f>
        <v>0</v>
      </c>
      <c r="L372" s="261">
        <f>VLOOKUP(B372,RPT_BAO_HIEM!$B$5:$O$600,14,FALSE)</f>
        <v>437430</v>
      </c>
      <c r="M372" s="43">
        <f t="shared" si="6"/>
        <v>1117430</v>
      </c>
    </row>
    <row r="373" spans="1:13" ht="14.25" x14ac:dyDescent="0.2">
      <c r="A373" s="49">
        <v>370</v>
      </c>
      <c r="B373" s="50">
        <f>GD_CHUNG!B374</f>
        <v>11138</v>
      </c>
      <c r="C373" s="50" t="str">
        <f>GD_CHUNG!C374</f>
        <v>Phạm Việt Tùng</v>
      </c>
      <c r="D373" s="50" t="str">
        <f>GD_CHUNG!D374</f>
        <v>NV Lái xe - VHTTB</v>
      </c>
      <c r="E373" s="259"/>
      <c r="F373" s="259"/>
      <c r="G373" s="261">
        <f>VLOOKUP(B373,RPT_TIEN_AN_TRUA!$B$5:$I$1000,8,FALSE)</f>
        <v>680000</v>
      </c>
      <c r="H373" s="32">
        <v>0</v>
      </c>
      <c r="I373" s="43">
        <f>VLOOKUP(B373,RPT_LNS_LUONG_CHE_DO!$B$5:$CJ$495,68,FALSE)*(DM_TI_LE!$C$25-100%)</f>
        <v>0</v>
      </c>
      <c r="J373" s="43">
        <f>VLOOKUP(B373,GD_CHUNG!$B$5:$L$991,10,FALSE)*DM_TI_LE!$F$21</f>
        <v>9000000</v>
      </c>
      <c r="K373" s="43">
        <f>VLOOKUP(B373,GD_CHUNG!$B$5:$L$991,11,FALSE)*DM_TI_LE!$F$22</f>
        <v>0</v>
      </c>
      <c r="L373" s="261">
        <f>VLOOKUP(B373,RPT_BAO_HIEM!$B$5:$O$600,14,FALSE)</f>
        <v>516705</v>
      </c>
      <c r="M373" s="43">
        <f t="shared" si="6"/>
        <v>1196705</v>
      </c>
    </row>
    <row r="374" spans="1:13" ht="14.25" x14ac:dyDescent="0.2">
      <c r="A374" s="49">
        <v>371</v>
      </c>
      <c r="B374" s="50">
        <f>GD_CHUNG!B375</f>
        <v>11139</v>
      </c>
      <c r="C374" s="50" t="str">
        <f>GD_CHUNG!C375</f>
        <v>Phùng Viết Dũng</v>
      </c>
      <c r="D374" s="50" t="str">
        <f>GD_CHUNG!D375</f>
        <v>NV Lái xe - VHTTB</v>
      </c>
      <c r="E374" s="259"/>
      <c r="F374" s="259"/>
      <c r="G374" s="261">
        <f>VLOOKUP(B374,RPT_TIEN_AN_TRUA!$B$5:$I$1000,8,FALSE)</f>
        <v>680000</v>
      </c>
      <c r="H374" s="32">
        <v>0</v>
      </c>
      <c r="I374" s="43">
        <f>VLOOKUP(B374,RPT_LNS_LUONG_CHE_DO!$B$5:$CJ$495,68,FALSE)*(DM_TI_LE!$C$25-100%)</f>
        <v>0</v>
      </c>
      <c r="J374" s="43">
        <f>VLOOKUP(B374,GD_CHUNG!$B$5:$L$991,10,FALSE)*DM_TI_LE!$F$21</f>
        <v>9000000</v>
      </c>
      <c r="K374" s="43">
        <f>VLOOKUP(B374,GD_CHUNG!$B$5:$L$991,11,FALSE)*DM_TI_LE!$F$22</f>
        <v>7200000</v>
      </c>
      <c r="L374" s="261">
        <f>VLOOKUP(B374,RPT_BAO_HIEM!$B$5:$O$600,14,FALSE)</f>
        <v>437430</v>
      </c>
      <c r="M374" s="43">
        <f t="shared" si="6"/>
        <v>1117430</v>
      </c>
    </row>
    <row r="375" spans="1:13" ht="14.25" x14ac:dyDescent="0.2">
      <c r="A375" s="49">
        <v>372</v>
      </c>
      <c r="B375" s="50">
        <f>GD_CHUNG!B376</f>
        <v>11142</v>
      </c>
      <c r="C375" s="50" t="str">
        <f>GD_CHUNG!C376</f>
        <v>Trần Văn Chính</v>
      </c>
      <c r="D375" s="50" t="str">
        <f>GD_CHUNG!D376</f>
        <v>NV Lái xe - VHTTB</v>
      </c>
      <c r="E375" s="259"/>
      <c r="F375" s="259"/>
      <c r="G375" s="261">
        <f>VLOOKUP(B375,RPT_TIEN_AN_TRUA!$B$5:$I$1000,8,FALSE)</f>
        <v>680000</v>
      </c>
      <c r="H375" s="32">
        <v>0</v>
      </c>
      <c r="I375" s="43">
        <f>VLOOKUP(B375,RPT_LNS_LUONG_CHE_DO!$B$5:$CJ$495,68,FALSE)*(DM_TI_LE!$C$25-100%)</f>
        <v>0</v>
      </c>
      <c r="J375" s="43">
        <f>VLOOKUP(B375,GD_CHUNG!$B$5:$L$991,10,FALSE)*DM_TI_LE!$F$21</f>
        <v>9000000</v>
      </c>
      <c r="K375" s="43">
        <f>VLOOKUP(B375,GD_CHUNG!$B$5:$L$991,11,FALSE)*DM_TI_LE!$F$22</f>
        <v>0</v>
      </c>
      <c r="L375" s="261">
        <f>VLOOKUP(B375,RPT_BAO_HIEM!$B$5:$O$600,14,FALSE)</f>
        <v>437430</v>
      </c>
      <c r="M375" s="43">
        <f t="shared" si="6"/>
        <v>1117430</v>
      </c>
    </row>
    <row r="376" spans="1:13" ht="14.25" x14ac:dyDescent="0.2">
      <c r="A376" s="49">
        <v>373</v>
      </c>
      <c r="B376" s="50">
        <f>GD_CHUNG!B377</f>
        <v>11143</v>
      </c>
      <c r="C376" s="50" t="str">
        <f>GD_CHUNG!C377</f>
        <v>Phù Xuân Tiền</v>
      </c>
      <c r="D376" s="50" t="str">
        <f>GD_CHUNG!D377</f>
        <v>NV Lái xe - VHTTB</v>
      </c>
      <c r="E376" s="259"/>
      <c r="F376" s="259"/>
      <c r="G376" s="261">
        <f>VLOOKUP(B376,RPT_TIEN_AN_TRUA!$B$5:$I$1000,8,FALSE)</f>
        <v>680000</v>
      </c>
      <c r="H376" s="32">
        <v>0</v>
      </c>
      <c r="I376" s="43">
        <f>VLOOKUP(B376,RPT_LNS_LUONG_CHE_DO!$B$5:$CJ$495,68,FALSE)*(DM_TI_LE!$C$25-100%)</f>
        <v>0</v>
      </c>
      <c r="J376" s="43">
        <f>VLOOKUP(B376,GD_CHUNG!$B$5:$L$991,10,FALSE)*DM_TI_LE!$F$21</f>
        <v>9000000</v>
      </c>
      <c r="K376" s="43">
        <f>VLOOKUP(B376,GD_CHUNG!$B$5:$L$991,11,FALSE)*DM_TI_LE!$F$22</f>
        <v>7200000</v>
      </c>
      <c r="L376" s="261">
        <f>VLOOKUP(B376,RPT_BAO_HIEM!$B$5:$O$600,14,FALSE)</f>
        <v>437430</v>
      </c>
      <c r="M376" s="43">
        <f t="shared" si="6"/>
        <v>1117430</v>
      </c>
    </row>
    <row r="377" spans="1:13" ht="14.25" x14ac:dyDescent="0.2">
      <c r="A377" s="49">
        <v>374</v>
      </c>
      <c r="B377" s="50">
        <f>GD_CHUNG!B378</f>
        <v>11144</v>
      </c>
      <c r="C377" s="50" t="str">
        <f>GD_CHUNG!C378</f>
        <v>Đinh Văn Bền</v>
      </c>
      <c r="D377" s="50" t="str">
        <f>GD_CHUNG!D378</f>
        <v>NV Lái xe - VHTTB</v>
      </c>
      <c r="E377" s="259"/>
      <c r="F377" s="259"/>
      <c r="G377" s="261">
        <f>VLOOKUP(B377,RPT_TIEN_AN_TRUA!$B$5:$I$1000,8,FALSE)</f>
        <v>680000</v>
      </c>
      <c r="H377" s="32">
        <v>0</v>
      </c>
      <c r="I377" s="43">
        <f>VLOOKUP(B377,RPT_LNS_LUONG_CHE_DO!$B$5:$CJ$495,68,FALSE)*(DM_TI_LE!$C$25-100%)</f>
        <v>0</v>
      </c>
      <c r="J377" s="43">
        <f>VLOOKUP(B377,GD_CHUNG!$B$5:$L$991,10,FALSE)*DM_TI_LE!$F$21</f>
        <v>9000000</v>
      </c>
      <c r="K377" s="43">
        <f>VLOOKUP(B377,GD_CHUNG!$B$5:$L$991,11,FALSE)*DM_TI_LE!$F$22</f>
        <v>0</v>
      </c>
      <c r="L377" s="261">
        <f>VLOOKUP(B377,RPT_BAO_HIEM!$B$5:$O$600,14,FALSE)</f>
        <v>437430</v>
      </c>
      <c r="M377" s="43">
        <f t="shared" si="6"/>
        <v>1117430</v>
      </c>
    </row>
    <row r="378" spans="1:13" ht="14.25" x14ac:dyDescent="0.2">
      <c r="A378" s="49">
        <v>375</v>
      </c>
      <c r="B378" s="50">
        <f>GD_CHUNG!B379</f>
        <v>11145</v>
      </c>
      <c r="C378" s="50" t="str">
        <f>GD_CHUNG!C379</f>
        <v>Nguyễn Tiến Ngọc</v>
      </c>
      <c r="D378" s="50" t="str">
        <f>GD_CHUNG!D379</f>
        <v>NV Lái xe - VHTTB</v>
      </c>
      <c r="E378" s="259"/>
      <c r="F378" s="259"/>
      <c r="G378" s="261">
        <f>VLOOKUP(B378,RPT_TIEN_AN_TRUA!$B$5:$I$1000,8,FALSE)</f>
        <v>680000</v>
      </c>
      <c r="H378" s="32">
        <v>0</v>
      </c>
      <c r="I378" s="43">
        <f>VLOOKUP(B378,RPT_LNS_LUONG_CHE_DO!$B$5:$CJ$495,68,FALSE)*(DM_TI_LE!$C$25-100%)</f>
        <v>0</v>
      </c>
      <c r="J378" s="43">
        <f>VLOOKUP(B378,GD_CHUNG!$B$5:$L$991,10,FALSE)*DM_TI_LE!$F$21</f>
        <v>9000000</v>
      </c>
      <c r="K378" s="43">
        <f>VLOOKUP(B378,GD_CHUNG!$B$5:$L$991,11,FALSE)*DM_TI_LE!$F$22</f>
        <v>0</v>
      </c>
      <c r="L378" s="261">
        <f>VLOOKUP(B378,RPT_BAO_HIEM!$B$5:$O$600,14,FALSE)</f>
        <v>516705</v>
      </c>
      <c r="M378" s="43">
        <f t="shared" si="6"/>
        <v>1196705</v>
      </c>
    </row>
    <row r="379" spans="1:13" ht="14.25" x14ac:dyDescent="0.2">
      <c r="A379" s="49">
        <v>376</v>
      </c>
      <c r="B379" s="50">
        <f>GD_CHUNG!B380</f>
        <v>13406</v>
      </c>
      <c r="C379" s="50" t="str">
        <f>GD_CHUNG!C380</f>
        <v>Hoàng Đình Mạnh</v>
      </c>
      <c r="D379" s="50" t="str">
        <f>GD_CHUNG!D380</f>
        <v>NV Lái xe - VHTTB</v>
      </c>
      <c r="E379" s="259"/>
      <c r="F379" s="259"/>
      <c r="G379" s="261">
        <f>VLOOKUP(B379,RPT_TIEN_AN_TRUA!$B$5:$I$1000,8,FALSE)</f>
        <v>680000</v>
      </c>
      <c r="H379" s="32">
        <v>0</v>
      </c>
      <c r="I379" s="43">
        <f>VLOOKUP(B379,RPT_LNS_LUONG_CHE_DO!$B$5:$CJ$495,68,FALSE)*(DM_TI_LE!$C$25-100%)</f>
        <v>0</v>
      </c>
      <c r="J379" s="43">
        <f>VLOOKUP(B379,GD_CHUNG!$B$5:$L$991,10,FALSE)*DM_TI_LE!$F$21</f>
        <v>9000000</v>
      </c>
      <c r="K379" s="43">
        <f>VLOOKUP(B379,GD_CHUNG!$B$5:$L$991,11,FALSE)*DM_TI_LE!$F$22</f>
        <v>0</v>
      </c>
      <c r="L379" s="261">
        <f>VLOOKUP(B379,RPT_BAO_HIEM!$B$5:$O$600,14,FALSE)</f>
        <v>437430</v>
      </c>
      <c r="M379" s="43">
        <f t="shared" si="6"/>
        <v>1117430</v>
      </c>
    </row>
    <row r="380" spans="1:13" ht="14.25" x14ac:dyDescent="0.2">
      <c r="A380" s="49">
        <v>377</v>
      </c>
      <c r="B380" s="50">
        <f>GD_CHUNG!B381</f>
        <v>13407</v>
      </c>
      <c r="C380" s="50" t="str">
        <f>GD_CHUNG!C381</f>
        <v>Vương Văn Tiến</v>
      </c>
      <c r="D380" s="50" t="str">
        <f>GD_CHUNG!D381</f>
        <v>NV Lái xe - VHTTB</v>
      </c>
      <c r="E380" s="259"/>
      <c r="F380" s="259"/>
      <c r="G380" s="261">
        <f>VLOOKUP(B380,RPT_TIEN_AN_TRUA!$B$5:$I$1000,8,FALSE)</f>
        <v>680000</v>
      </c>
      <c r="H380" s="32">
        <v>0</v>
      </c>
      <c r="I380" s="43">
        <f>VLOOKUP(B380,RPT_LNS_LUONG_CHE_DO!$B$5:$CJ$495,68,FALSE)*(DM_TI_LE!$C$25-100%)</f>
        <v>0</v>
      </c>
      <c r="J380" s="43">
        <f>VLOOKUP(B380,GD_CHUNG!$B$5:$L$991,10,FALSE)*DM_TI_LE!$F$21</f>
        <v>9000000</v>
      </c>
      <c r="K380" s="43">
        <f>VLOOKUP(B380,GD_CHUNG!$B$5:$L$991,11,FALSE)*DM_TI_LE!$F$22</f>
        <v>0</v>
      </c>
      <c r="L380" s="261">
        <f>VLOOKUP(B380,RPT_BAO_HIEM!$B$5:$O$600,14,FALSE)</f>
        <v>437430</v>
      </c>
      <c r="M380" s="43">
        <f t="shared" si="6"/>
        <v>1117430</v>
      </c>
    </row>
    <row r="381" spans="1:13" ht="14.25" x14ac:dyDescent="0.2">
      <c r="A381" s="49">
        <v>378</v>
      </c>
      <c r="B381" s="50">
        <f>GD_CHUNG!B382</f>
        <v>13408</v>
      </c>
      <c r="C381" s="50" t="str">
        <f>GD_CHUNG!C382</f>
        <v>Nguyễn Phương Thắng</v>
      </c>
      <c r="D381" s="50" t="str">
        <f>GD_CHUNG!D382</f>
        <v>NV Lái xe - VHTTB</v>
      </c>
      <c r="E381" s="259"/>
      <c r="F381" s="259"/>
      <c r="G381" s="261">
        <f>VLOOKUP(B381,RPT_TIEN_AN_TRUA!$B$5:$I$1000,8,FALSE)</f>
        <v>680000</v>
      </c>
      <c r="H381" s="32">
        <v>0</v>
      </c>
      <c r="I381" s="43">
        <f>VLOOKUP(B381,RPT_LNS_LUONG_CHE_DO!$B$5:$CJ$495,68,FALSE)*(DM_TI_LE!$C$25-100%)</f>
        <v>0</v>
      </c>
      <c r="J381" s="43">
        <f>VLOOKUP(B381,GD_CHUNG!$B$5:$L$991,10,FALSE)*DM_TI_LE!$F$21</f>
        <v>9000000</v>
      </c>
      <c r="K381" s="43">
        <f>VLOOKUP(B381,GD_CHUNG!$B$5:$L$991,11,FALSE)*DM_TI_LE!$F$22</f>
        <v>0</v>
      </c>
      <c r="L381" s="261">
        <f>VLOOKUP(B381,RPT_BAO_HIEM!$B$5:$O$600,14,FALSE)</f>
        <v>437430</v>
      </c>
      <c r="M381" s="43">
        <f t="shared" si="6"/>
        <v>1117430</v>
      </c>
    </row>
    <row r="382" spans="1:13" ht="14.25" x14ac:dyDescent="0.2">
      <c r="A382" s="49">
        <v>379</v>
      </c>
      <c r="B382" s="50">
        <f>GD_CHUNG!B383</f>
        <v>13409</v>
      </c>
      <c r="C382" s="50" t="str">
        <f>GD_CHUNG!C383</f>
        <v>Lê Tuấn Anh</v>
      </c>
      <c r="D382" s="50" t="str">
        <f>GD_CHUNG!D383</f>
        <v>NV Lái xe - VHTTB</v>
      </c>
      <c r="E382" s="259"/>
      <c r="F382" s="259"/>
      <c r="G382" s="261">
        <f>VLOOKUP(B382,RPT_TIEN_AN_TRUA!$B$5:$I$1000,8,FALSE)</f>
        <v>680000</v>
      </c>
      <c r="H382" s="32">
        <v>0</v>
      </c>
      <c r="I382" s="43">
        <f>VLOOKUP(B382,RPT_LNS_LUONG_CHE_DO!$B$5:$CJ$495,68,FALSE)*(DM_TI_LE!$C$25-100%)</f>
        <v>0</v>
      </c>
      <c r="J382" s="43">
        <f>VLOOKUP(B382,GD_CHUNG!$B$5:$L$991,10,FALSE)*DM_TI_LE!$F$21</f>
        <v>9000000</v>
      </c>
      <c r="K382" s="43">
        <f>VLOOKUP(B382,GD_CHUNG!$B$5:$L$991,11,FALSE)*DM_TI_LE!$F$22</f>
        <v>0</v>
      </c>
      <c r="L382" s="261">
        <f>VLOOKUP(B382,RPT_BAO_HIEM!$B$5:$O$600,14,FALSE)</f>
        <v>437430</v>
      </c>
      <c r="M382" s="43">
        <f t="shared" si="6"/>
        <v>1117430</v>
      </c>
    </row>
    <row r="383" spans="1:13" ht="14.25" x14ac:dyDescent="0.2">
      <c r="A383" s="49">
        <v>380</v>
      </c>
      <c r="B383" s="50">
        <f>GD_CHUNG!B384</f>
        <v>13410</v>
      </c>
      <c r="C383" s="50" t="str">
        <f>GD_CHUNG!C384</f>
        <v>Đoàn Văn Phương</v>
      </c>
      <c r="D383" s="50" t="str">
        <f>GD_CHUNG!D384</f>
        <v>NV Lái xe - VHTTB</v>
      </c>
      <c r="E383" s="259"/>
      <c r="F383" s="259"/>
      <c r="G383" s="261">
        <f>VLOOKUP(B383,RPT_TIEN_AN_TRUA!$B$5:$I$1000,8,FALSE)</f>
        <v>680000</v>
      </c>
      <c r="H383" s="32">
        <v>0</v>
      </c>
      <c r="I383" s="43">
        <f>VLOOKUP(B383,RPT_LNS_LUONG_CHE_DO!$B$5:$CJ$495,68,FALSE)*(DM_TI_LE!$C$25-100%)</f>
        <v>0</v>
      </c>
      <c r="J383" s="43">
        <f>VLOOKUP(B383,GD_CHUNG!$B$5:$L$991,10,FALSE)*DM_TI_LE!$F$21</f>
        <v>9000000</v>
      </c>
      <c r="K383" s="43">
        <f>VLOOKUP(B383,GD_CHUNG!$B$5:$L$991,11,FALSE)*DM_TI_LE!$F$22</f>
        <v>0</v>
      </c>
      <c r="L383" s="261">
        <f>VLOOKUP(B383,RPT_BAO_HIEM!$B$5:$O$600,14,FALSE)</f>
        <v>437430</v>
      </c>
      <c r="M383" s="43">
        <f t="shared" si="6"/>
        <v>1117430</v>
      </c>
    </row>
    <row r="384" spans="1:13" ht="14.25" x14ac:dyDescent="0.2">
      <c r="A384" s="49">
        <v>381</v>
      </c>
      <c r="B384" s="50">
        <f>GD_CHUNG!B385</f>
        <v>13411</v>
      </c>
      <c r="C384" s="50" t="str">
        <f>GD_CHUNG!C385</f>
        <v>Nguyễn Văn Hà</v>
      </c>
      <c r="D384" s="50" t="str">
        <f>GD_CHUNG!D385</f>
        <v>NV Lái xe - VHTTB</v>
      </c>
      <c r="E384" s="259"/>
      <c r="F384" s="259"/>
      <c r="G384" s="261">
        <f>VLOOKUP(B384,RPT_TIEN_AN_TRUA!$B$5:$I$1000,8,FALSE)</f>
        <v>680000</v>
      </c>
      <c r="H384" s="32">
        <v>0</v>
      </c>
      <c r="I384" s="43">
        <f>VLOOKUP(B384,RPT_LNS_LUONG_CHE_DO!$B$5:$CJ$495,68,FALSE)*(DM_TI_LE!$C$25-100%)</f>
        <v>0</v>
      </c>
      <c r="J384" s="43">
        <f>VLOOKUP(B384,GD_CHUNG!$B$5:$L$991,10,FALSE)*DM_TI_LE!$F$21</f>
        <v>9000000</v>
      </c>
      <c r="K384" s="43">
        <f>VLOOKUP(B384,GD_CHUNG!$B$5:$L$991,11,FALSE)*DM_TI_LE!$F$22</f>
        <v>0</v>
      </c>
      <c r="L384" s="261">
        <f>VLOOKUP(B384,RPT_BAO_HIEM!$B$5:$O$600,14,FALSE)</f>
        <v>437430</v>
      </c>
      <c r="M384" s="43">
        <f t="shared" si="6"/>
        <v>1117430</v>
      </c>
    </row>
    <row r="385" spans="1:13" ht="14.25" x14ac:dyDescent="0.2">
      <c r="A385" s="49">
        <v>382</v>
      </c>
      <c r="B385" s="50">
        <f>GD_CHUNG!B386</f>
        <v>13412</v>
      </c>
      <c r="C385" s="50" t="str">
        <f>GD_CHUNG!C386</f>
        <v>Nguyễn Mạnh Hiếu</v>
      </c>
      <c r="D385" s="50" t="str">
        <f>GD_CHUNG!D386</f>
        <v>NV Lái xe - VHTTB</v>
      </c>
      <c r="E385" s="259"/>
      <c r="F385" s="259"/>
      <c r="G385" s="261">
        <f>VLOOKUP(B385,RPT_TIEN_AN_TRUA!$B$5:$I$1000,8,FALSE)</f>
        <v>680000</v>
      </c>
      <c r="H385" s="32">
        <v>0</v>
      </c>
      <c r="I385" s="43">
        <f>VLOOKUP(B385,RPT_LNS_LUONG_CHE_DO!$B$5:$CJ$495,68,FALSE)*(DM_TI_LE!$C$25-100%)</f>
        <v>0</v>
      </c>
      <c r="J385" s="43">
        <f>VLOOKUP(B385,GD_CHUNG!$B$5:$L$991,10,FALSE)*DM_TI_LE!$F$21</f>
        <v>9000000</v>
      </c>
      <c r="K385" s="43">
        <f>VLOOKUP(B385,GD_CHUNG!$B$5:$L$991,11,FALSE)*DM_TI_LE!$F$22</f>
        <v>0</v>
      </c>
      <c r="L385" s="261">
        <f>VLOOKUP(B385,RPT_BAO_HIEM!$B$5:$O$600,14,FALSE)</f>
        <v>437430</v>
      </c>
      <c r="M385" s="43">
        <f t="shared" si="6"/>
        <v>1117430</v>
      </c>
    </row>
    <row r="386" spans="1:13" ht="14.25" x14ac:dyDescent="0.2">
      <c r="A386" s="49">
        <v>383</v>
      </c>
      <c r="B386" s="50">
        <f>GD_CHUNG!B387</f>
        <v>13413</v>
      </c>
      <c r="C386" s="50" t="str">
        <f>GD_CHUNG!C387</f>
        <v>Vũ Việt Hùng</v>
      </c>
      <c r="D386" s="50" t="str">
        <f>GD_CHUNG!D387</f>
        <v>NV Lái xe - VHTTB</v>
      </c>
      <c r="E386" s="259"/>
      <c r="F386" s="259"/>
      <c r="G386" s="261">
        <f>VLOOKUP(B386,RPT_TIEN_AN_TRUA!$B$5:$I$1000,8,FALSE)</f>
        <v>680000</v>
      </c>
      <c r="H386" s="32">
        <v>0</v>
      </c>
      <c r="I386" s="43">
        <f>VLOOKUP(B386,RPT_LNS_LUONG_CHE_DO!$B$5:$CJ$495,68,FALSE)*(DM_TI_LE!$C$25-100%)</f>
        <v>0</v>
      </c>
      <c r="J386" s="43">
        <f>VLOOKUP(B386,GD_CHUNG!$B$5:$L$991,10,FALSE)*DM_TI_LE!$F$21</f>
        <v>9000000</v>
      </c>
      <c r="K386" s="43">
        <f>VLOOKUP(B386,GD_CHUNG!$B$5:$L$991,11,FALSE)*DM_TI_LE!$F$22</f>
        <v>0</v>
      </c>
      <c r="L386" s="261">
        <f>VLOOKUP(B386,RPT_BAO_HIEM!$B$5:$O$600,14,FALSE)</f>
        <v>437430</v>
      </c>
      <c r="M386" s="43">
        <f t="shared" si="6"/>
        <v>1117430</v>
      </c>
    </row>
    <row r="387" spans="1:13" ht="14.25" x14ac:dyDescent="0.2">
      <c r="A387" s="49">
        <v>384</v>
      </c>
      <c r="B387" s="50">
        <f>GD_CHUNG!B388</f>
        <v>13414</v>
      </c>
      <c r="C387" s="50" t="str">
        <f>GD_CHUNG!C388</f>
        <v>Lê Hữu Hóa</v>
      </c>
      <c r="D387" s="50" t="str">
        <f>GD_CHUNG!D388</f>
        <v>NV Lái xe - VHTTB</v>
      </c>
      <c r="E387" s="259"/>
      <c r="F387" s="259"/>
      <c r="G387" s="261">
        <f>VLOOKUP(B387,RPT_TIEN_AN_TRUA!$B$5:$I$1000,8,FALSE)</f>
        <v>680000</v>
      </c>
      <c r="H387" s="32">
        <v>0</v>
      </c>
      <c r="I387" s="43">
        <f>VLOOKUP(B387,RPT_LNS_LUONG_CHE_DO!$B$5:$CJ$495,68,FALSE)*(DM_TI_LE!$C$25-100%)</f>
        <v>0</v>
      </c>
      <c r="J387" s="43">
        <f>VLOOKUP(B387,GD_CHUNG!$B$5:$L$991,10,FALSE)*DM_TI_LE!$F$21</f>
        <v>9000000</v>
      </c>
      <c r="K387" s="43">
        <f>VLOOKUP(B387,GD_CHUNG!$B$5:$L$991,11,FALSE)*DM_TI_LE!$F$22</f>
        <v>0</v>
      </c>
      <c r="L387" s="261">
        <f>VLOOKUP(B387,RPT_BAO_HIEM!$B$5:$O$600,14,FALSE)</f>
        <v>437430</v>
      </c>
      <c r="M387" s="43">
        <f t="shared" si="6"/>
        <v>1117430</v>
      </c>
    </row>
    <row r="388" spans="1:13" ht="14.25" x14ac:dyDescent="0.2">
      <c r="A388" s="49">
        <v>385</v>
      </c>
      <c r="B388" s="50">
        <f>GD_CHUNG!B389</f>
        <v>13415</v>
      </c>
      <c r="C388" s="50" t="str">
        <f>GD_CHUNG!C389</f>
        <v>Đinh Văn Duyên</v>
      </c>
      <c r="D388" s="50" t="str">
        <f>GD_CHUNG!D389</f>
        <v>NV Lái xe - VHTTB</v>
      </c>
      <c r="E388" s="259"/>
      <c r="F388" s="259"/>
      <c r="G388" s="261">
        <f>VLOOKUP(B388,RPT_TIEN_AN_TRUA!$B$5:$I$1000,8,FALSE)</f>
        <v>680000</v>
      </c>
      <c r="H388" s="32">
        <v>0</v>
      </c>
      <c r="I388" s="43">
        <f>VLOOKUP(B388,RPT_LNS_LUONG_CHE_DO!$B$5:$CJ$495,68,FALSE)*(DM_TI_LE!$C$25-100%)</f>
        <v>0</v>
      </c>
      <c r="J388" s="43">
        <f>VLOOKUP(B388,GD_CHUNG!$B$5:$L$991,10,FALSE)*DM_TI_LE!$F$21</f>
        <v>9000000</v>
      </c>
      <c r="K388" s="43">
        <f>VLOOKUP(B388,GD_CHUNG!$B$5:$L$991,11,FALSE)*DM_TI_LE!$F$22</f>
        <v>0</v>
      </c>
      <c r="L388" s="261">
        <f>VLOOKUP(B388,RPT_BAO_HIEM!$B$5:$O$600,14,FALSE)</f>
        <v>437430</v>
      </c>
      <c r="M388" s="43">
        <f t="shared" si="6"/>
        <v>1117430</v>
      </c>
    </row>
    <row r="389" spans="1:13" ht="14.25" x14ac:dyDescent="0.2">
      <c r="A389" s="49">
        <v>386</v>
      </c>
      <c r="B389" s="50">
        <f>GD_CHUNG!B390</f>
        <v>13530</v>
      </c>
      <c r="C389" s="50" t="str">
        <f>GD_CHUNG!C390</f>
        <v>Lương Văn Dư</v>
      </c>
      <c r="D389" s="50" t="str">
        <f>GD_CHUNG!D390</f>
        <v>NV Lái xe - VHTTB</v>
      </c>
      <c r="E389" s="259"/>
      <c r="F389" s="259"/>
      <c r="G389" s="261">
        <f>VLOOKUP(B389,RPT_TIEN_AN_TRUA!$B$5:$I$1000,8,FALSE)</f>
        <v>680000</v>
      </c>
      <c r="H389" s="32">
        <v>0</v>
      </c>
      <c r="I389" s="43">
        <f>VLOOKUP(B389,RPT_LNS_LUONG_CHE_DO!$B$5:$CJ$495,68,FALSE)*(DM_TI_LE!$C$25-100%)</f>
        <v>0</v>
      </c>
      <c r="J389" s="43">
        <f>VLOOKUP(B389,GD_CHUNG!$B$5:$L$991,10,FALSE)*DM_TI_LE!$F$21</f>
        <v>9000000</v>
      </c>
      <c r="K389" s="43">
        <f>VLOOKUP(B389,GD_CHUNG!$B$5:$L$991,11,FALSE)*DM_TI_LE!$F$22</f>
        <v>0</v>
      </c>
      <c r="L389" s="261">
        <f>VLOOKUP(B389,RPT_BAO_HIEM!$B$5:$O$600,14,FALSE)</f>
        <v>437430</v>
      </c>
      <c r="M389" s="43">
        <f t="shared" si="6"/>
        <v>1117430</v>
      </c>
    </row>
    <row r="390" spans="1:13" ht="14.25" x14ac:dyDescent="0.2">
      <c r="A390" s="49">
        <v>387</v>
      </c>
      <c r="B390" s="50">
        <f>GD_CHUNG!B391</f>
        <v>13529</v>
      </c>
      <c r="C390" s="50" t="str">
        <f>GD_CHUNG!C391</f>
        <v>Cao Thế Vĩnh</v>
      </c>
      <c r="D390" s="50" t="str">
        <f>GD_CHUNG!D391</f>
        <v>NV Lái xe - VHTTB</v>
      </c>
      <c r="E390" s="259"/>
      <c r="F390" s="259"/>
      <c r="G390" s="261">
        <f>VLOOKUP(B390,RPT_TIEN_AN_TRUA!$B$5:$I$1000,8,FALSE)</f>
        <v>680000</v>
      </c>
      <c r="H390" s="32">
        <v>0</v>
      </c>
      <c r="I390" s="43">
        <f>VLOOKUP(B390,RPT_LNS_LUONG_CHE_DO!$B$5:$CJ$495,68,FALSE)*(DM_TI_LE!$C$25-100%)</f>
        <v>0</v>
      </c>
      <c r="J390" s="43">
        <f>VLOOKUP(B390,GD_CHUNG!$B$5:$L$991,10,FALSE)*DM_TI_LE!$F$21</f>
        <v>9000000</v>
      </c>
      <c r="K390" s="43">
        <f>VLOOKUP(B390,GD_CHUNG!$B$5:$L$991,11,FALSE)*DM_TI_LE!$F$22</f>
        <v>0</v>
      </c>
      <c r="L390" s="261">
        <f>VLOOKUP(B390,RPT_BAO_HIEM!$B$5:$O$600,14,FALSE)</f>
        <v>437430</v>
      </c>
      <c r="M390" s="43">
        <f t="shared" si="6"/>
        <v>1117430</v>
      </c>
    </row>
    <row r="391" spans="1:13" ht="14.25" x14ac:dyDescent="0.2">
      <c r="A391" s="49">
        <v>388</v>
      </c>
      <c r="B391" s="50">
        <f>GD_CHUNG!B392</f>
        <v>10648</v>
      </c>
      <c r="C391" s="50" t="str">
        <f>GD_CHUNG!C392</f>
        <v>Phạm Minh Thành</v>
      </c>
      <c r="D391" s="50" t="str">
        <f>GD_CHUNG!D392</f>
        <v>NV Lái xe - VHTTB</v>
      </c>
      <c r="E391" s="259"/>
      <c r="F391" s="259"/>
      <c r="G391" s="261">
        <f>VLOOKUP(B391,RPT_TIEN_AN_TRUA!$B$5:$I$1000,8,FALSE)</f>
        <v>680000</v>
      </c>
      <c r="H391" s="32">
        <v>0</v>
      </c>
      <c r="I391" s="43">
        <f>VLOOKUP(B391,RPT_LNS_LUONG_CHE_DO!$B$5:$CJ$495,68,FALSE)*(DM_TI_LE!$C$25-100%)</f>
        <v>0</v>
      </c>
      <c r="J391" s="43">
        <f>VLOOKUP(B391,GD_CHUNG!$B$5:$L$991,10,FALSE)*DM_TI_LE!$F$21</f>
        <v>9000000</v>
      </c>
      <c r="K391" s="43">
        <f>VLOOKUP(B391,GD_CHUNG!$B$5:$L$991,11,FALSE)*DM_TI_LE!$F$22</f>
        <v>0</v>
      </c>
      <c r="L391" s="261">
        <f>VLOOKUP(B391,RPT_BAO_HIEM!$B$5:$O$600,14,FALSE)</f>
        <v>437430</v>
      </c>
      <c r="M391" s="43">
        <f t="shared" si="6"/>
        <v>1117430</v>
      </c>
    </row>
    <row r="392" spans="1:13" ht="14.25" x14ac:dyDescent="0.2">
      <c r="A392" s="49">
        <v>389</v>
      </c>
      <c r="B392" s="50">
        <f>GD_CHUNG!B393</f>
        <v>10649</v>
      </c>
      <c r="C392" s="50" t="str">
        <f>GD_CHUNG!C393</f>
        <v>Vũ Minh Tú</v>
      </c>
      <c r="D392" s="50" t="str">
        <f>GD_CHUNG!D393</f>
        <v>NV Lái xe - VHTTB</v>
      </c>
      <c r="E392" s="259"/>
      <c r="F392" s="259"/>
      <c r="G392" s="261">
        <f>VLOOKUP(B392,RPT_TIEN_AN_TRUA!$B$5:$I$1000,8,FALSE)</f>
        <v>680000</v>
      </c>
      <c r="H392" s="32">
        <v>0</v>
      </c>
      <c r="I392" s="43">
        <f>VLOOKUP(B392,RPT_LNS_LUONG_CHE_DO!$B$5:$CJ$495,68,FALSE)*(DM_TI_LE!$C$25-100%)</f>
        <v>0</v>
      </c>
      <c r="J392" s="43">
        <f>VLOOKUP(B392,GD_CHUNG!$B$5:$L$991,10,FALSE)*DM_TI_LE!$F$21</f>
        <v>9000000</v>
      </c>
      <c r="K392" s="43">
        <f>VLOOKUP(B392,GD_CHUNG!$B$5:$L$991,11,FALSE)*DM_TI_LE!$F$22</f>
        <v>3600000</v>
      </c>
      <c r="L392" s="261">
        <f>VLOOKUP(B392,RPT_BAO_HIEM!$B$5:$O$600,14,FALSE)</f>
        <v>437430</v>
      </c>
      <c r="M392" s="43">
        <f t="shared" si="6"/>
        <v>1117430</v>
      </c>
    </row>
    <row r="393" spans="1:13" ht="14.25" x14ac:dyDescent="0.2">
      <c r="A393" s="49">
        <v>390</v>
      </c>
      <c r="B393" s="50">
        <f>GD_CHUNG!B394</f>
        <v>10651</v>
      </c>
      <c r="C393" s="50" t="str">
        <f>GD_CHUNG!C394</f>
        <v>Đỗ Văn Chính</v>
      </c>
      <c r="D393" s="50" t="str">
        <f>GD_CHUNG!D394</f>
        <v>NV Lái xe - VHTTB</v>
      </c>
      <c r="E393" s="259"/>
      <c r="F393" s="259"/>
      <c r="G393" s="261">
        <f>VLOOKUP(B393,RPT_TIEN_AN_TRUA!$B$5:$I$1000,8,FALSE)</f>
        <v>680000</v>
      </c>
      <c r="H393" s="32">
        <v>0</v>
      </c>
      <c r="I393" s="43">
        <f>VLOOKUP(B393,RPT_LNS_LUONG_CHE_DO!$B$5:$CJ$495,68,FALSE)*(DM_TI_LE!$C$25-100%)</f>
        <v>0</v>
      </c>
      <c r="J393" s="43">
        <f>VLOOKUP(B393,GD_CHUNG!$B$5:$L$991,10,FALSE)*DM_TI_LE!$F$21</f>
        <v>9000000</v>
      </c>
      <c r="K393" s="43">
        <f>VLOOKUP(B393,GD_CHUNG!$B$5:$L$991,11,FALSE)*DM_TI_LE!$F$22</f>
        <v>3600000</v>
      </c>
      <c r="L393" s="261">
        <f>VLOOKUP(B393,RPT_BAO_HIEM!$B$5:$O$600,14,FALSE)</f>
        <v>437430</v>
      </c>
      <c r="M393" s="43">
        <f t="shared" si="6"/>
        <v>1117430</v>
      </c>
    </row>
    <row r="394" spans="1:13" ht="14.25" x14ac:dyDescent="0.2">
      <c r="A394" s="49">
        <v>391</v>
      </c>
      <c r="B394" s="50">
        <f>GD_CHUNG!B395</f>
        <v>10656</v>
      </c>
      <c r="C394" s="50" t="str">
        <f>GD_CHUNG!C395</f>
        <v>Bùi Việt Bắc</v>
      </c>
      <c r="D394" s="50" t="str">
        <f>GD_CHUNG!D395</f>
        <v>NV Lái xe - VHTTB</v>
      </c>
      <c r="E394" s="259"/>
      <c r="F394" s="259"/>
      <c r="G394" s="261">
        <f>VLOOKUP(B394,RPT_TIEN_AN_TRUA!$B$5:$I$1000,8,FALSE)</f>
        <v>680000</v>
      </c>
      <c r="H394" s="32">
        <v>0</v>
      </c>
      <c r="I394" s="43">
        <f>VLOOKUP(B394,RPT_LNS_LUONG_CHE_DO!$B$5:$CJ$495,68,FALSE)*(DM_TI_LE!$C$25-100%)</f>
        <v>0</v>
      </c>
      <c r="J394" s="43">
        <f>VLOOKUP(B394,GD_CHUNG!$B$5:$L$991,10,FALSE)*DM_TI_LE!$F$21</f>
        <v>9000000</v>
      </c>
      <c r="K394" s="43">
        <f>VLOOKUP(B394,GD_CHUNG!$B$5:$L$991,11,FALSE)*DM_TI_LE!$F$22</f>
        <v>0</v>
      </c>
      <c r="L394" s="261">
        <f>VLOOKUP(B394,RPT_BAO_HIEM!$B$5:$O$600,14,FALSE)</f>
        <v>437430</v>
      </c>
      <c r="M394" s="43">
        <f t="shared" si="6"/>
        <v>1117430</v>
      </c>
    </row>
    <row r="395" spans="1:13" ht="14.25" x14ac:dyDescent="0.2">
      <c r="A395" s="49">
        <v>392</v>
      </c>
      <c r="B395" s="50">
        <f>GD_CHUNG!B396</f>
        <v>10658</v>
      </c>
      <c r="C395" s="50" t="str">
        <f>GD_CHUNG!C396</f>
        <v>Nguyễn Phương Tuấn</v>
      </c>
      <c r="D395" s="50" t="str">
        <f>GD_CHUNG!D396</f>
        <v>NV Lái xe - VHTTB</v>
      </c>
      <c r="E395" s="259"/>
      <c r="F395" s="259"/>
      <c r="G395" s="261">
        <f>VLOOKUP(B395,RPT_TIEN_AN_TRUA!$B$5:$I$1000,8,FALSE)</f>
        <v>680000</v>
      </c>
      <c r="H395" s="32">
        <v>0</v>
      </c>
      <c r="I395" s="43">
        <f>VLOOKUP(B395,RPT_LNS_LUONG_CHE_DO!$B$5:$CJ$495,68,FALSE)*(DM_TI_LE!$C$25-100%)</f>
        <v>0</v>
      </c>
      <c r="J395" s="43">
        <f>VLOOKUP(B395,GD_CHUNG!$B$5:$L$991,10,FALSE)*DM_TI_LE!$F$21</f>
        <v>9000000</v>
      </c>
      <c r="K395" s="43">
        <f>VLOOKUP(B395,GD_CHUNG!$B$5:$L$991,11,FALSE)*DM_TI_LE!$F$22</f>
        <v>7200000</v>
      </c>
      <c r="L395" s="261">
        <f>VLOOKUP(B395,RPT_BAO_HIEM!$B$5:$O$600,14,FALSE)</f>
        <v>437430</v>
      </c>
      <c r="M395" s="43">
        <f t="shared" si="6"/>
        <v>1117430</v>
      </c>
    </row>
    <row r="396" spans="1:13" ht="14.25" x14ac:dyDescent="0.2">
      <c r="A396" s="49">
        <v>393</v>
      </c>
      <c r="B396" s="50">
        <f>GD_CHUNG!B397</f>
        <v>10665</v>
      </c>
      <c r="C396" s="50" t="str">
        <f>GD_CHUNG!C397</f>
        <v>Trần Hồng Sơn</v>
      </c>
      <c r="D396" s="50" t="str">
        <f>GD_CHUNG!D397</f>
        <v>NV Lái xe - VHTTB</v>
      </c>
      <c r="E396" s="259"/>
      <c r="F396" s="259"/>
      <c r="G396" s="261">
        <f>VLOOKUP(B396,RPT_TIEN_AN_TRUA!$B$5:$I$1000,8,FALSE)</f>
        <v>579259.25925925921</v>
      </c>
      <c r="H396" s="32">
        <v>0</v>
      </c>
      <c r="I396" s="43">
        <f>VLOOKUP(B396,RPT_LNS_LUONG_CHE_DO!$B$5:$CJ$495,68,FALSE)*(DM_TI_LE!$C$25-100%)</f>
        <v>0</v>
      </c>
      <c r="J396" s="43">
        <f>VLOOKUP(B396,GD_CHUNG!$B$5:$L$991,10,FALSE)*DM_TI_LE!$F$21</f>
        <v>9000000</v>
      </c>
      <c r="K396" s="43">
        <f>VLOOKUP(B396,GD_CHUNG!$B$5:$L$991,11,FALSE)*DM_TI_LE!$F$22</f>
        <v>0</v>
      </c>
      <c r="L396" s="261">
        <f>VLOOKUP(B396,RPT_BAO_HIEM!$B$5:$O$600,14,FALSE)</f>
        <v>437430</v>
      </c>
      <c r="M396" s="43">
        <f t="shared" si="6"/>
        <v>1016689.2592592592</v>
      </c>
    </row>
    <row r="397" spans="1:13" ht="14.25" x14ac:dyDescent="0.2">
      <c r="A397" s="49">
        <v>394</v>
      </c>
      <c r="B397" s="50">
        <f>GD_CHUNG!B398</f>
        <v>10671</v>
      </c>
      <c r="C397" s="50" t="str">
        <f>GD_CHUNG!C398</f>
        <v>Lê Đức Duy</v>
      </c>
      <c r="D397" s="50" t="str">
        <f>GD_CHUNG!D398</f>
        <v>NV Lái xe - VHTTB</v>
      </c>
      <c r="E397" s="259"/>
      <c r="F397" s="259"/>
      <c r="G397" s="261">
        <f>VLOOKUP(B397,RPT_TIEN_AN_TRUA!$B$5:$I$1000,8,FALSE)</f>
        <v>503703.70370370365</v>
      </c>
      <c r="H397" s="32">
        <v>0</v>
      </c>
      <c r="I397" s="43">
        <f>VLOOKUP(B397,RPT_LNS_LUONG_CHE_DO!$B$5:$CJ$495,68,FALSE)*(DM_TI_LE!$C$25-100%)</f>
        <v>0</v>
      </c>
      <c r="J397" s="43">
        <f>VLOOKUP(B397,GD_CHUNG!$B$5:$L$991,10,FALSE)*DM_TI_LE!$F$21</f>
        <v>9000000</v>
      </c>
      <c r="K397" s="43">
        <f>VLOOKUP(B397,GD_CHUNG!$B$5:$L$991,11,FALSE)*DM_TI_LE!$F$22</f>
        <v>3600000</v>
      </c>
      <c r="L397" s="261">
        <f>VLOOKUP(B397,RPT_BAO_HIEM!$B$5:$O$600,14,FALSE)</f>
        <v>437430</v>
      </c>
      <c r="M397" s="43">
        <f t="shared" si="6"/>
        <v>941133.70370370359</v>
      </c>
    </row>
    <row r="398" spans="1:13" ht="14.25" x14ac:dyDescent="0.2">
      <c r="A398" s="49">
        <v>395</v>
      </c>
      <c r="B398" s="50">
        <f>GD_CHUNG!B399</f>
        <v>10673</v>
      </c>
      <c r="C398" s="50" t="str">
        <f>GD_CHUNG!C399</f>
        <v>Đặng Xuân Sơn</v>
      </c>
      <c r="D398" s="50" t="str">
        <f>GD_CHUNG!D399</f>
        <v>NV Lái xe - VHTTB</v>
      </c>
      <c r="E398" s="259"/>
      <c r="F398" s="259"/>
      <c r="G398" s="261">
        <f>VLOOKUP(B398,RPT_TIEN_AN_TRUA!$B$5:$I$1000,8,FALSE)</f>
        <v>680000</v>
      </c>
      <c r="H398" s="32">
        <v>0</v>
      </c>
      <c r="I398" s="43">
        <f>VLOOKUP(B398,RPT_LNS_LUONG_CHE_DO!$B$5:$CJ$495,68,FALSE)*(DM_TI_LE!$C$25-100%)</f>
        <v>0</v>
      </c>
      <c r="J398" s="43">
        <f>VLOOKUP(B398,GD_CHUNG!$B$5:$L$991,10,FALSE)*DM_TI_LE!$F$21</f>
        <v>9000000</v>
      </c>
      <c r="K398" s="43">
        <f>VLOOKUP(B398,GD_CHUNG!$B$5:$L$991,11,FALSE)*DM_TI_LE!$F$22</f>
        <v>10800000</v>
      </c>
      <c r="L398" s="261">
        <f>VLOOKUP(B398,RPT_BAO_HIEM!$B$5:$O$600,14,FALSE)</f>
        <v>437430</v>
      </c>
      <c r="M398" s="43">
        <f t="shared" si="6"/>
        <v>1117430</v>
      </c>
    </row>
    <row r="399" spans="1:13" ht="14.25" x14ac:dyDescent="0.2">
      <c r="A399" s="49">
        <v>396</v>
      </c>
      <c r="B399" s="50">
        <f>GD_CHUNG!B400</f>
        <v>11091</v>
      </c>
      <c r="C399" s="50" t="str">
        <f>GD_CHUNG!C400</f>
        <v>Nguyễn Như Cương</v>
      </c>
      <c r="D399" s="50" t="str">
        <f>GD_CHUNG!D400</f>
        <v>NV Lái xe - VHTTB</v>
      </c>
      <c r="E399" s="259"/>
      <c r="F399" s="259"/>
      <c r="G399" s="261">
        <f>VLOOKUP(B399,RPT_TIEN_AN_TRUA!$B$5:$I$1000,8,FALSE)</f>
        <v>680000</v>
      </c>
      <c r="H399" s="32">
        <v>0</v>
      </c>
      <c r="I399" s="43">
        <f>VLOOKUP(B399,RPT_LNS_LUONG_CHE_DO!$B$5:$CJ$495,68,FALSE)*(DM_TI_LE!$C$25-100%)</f>
        <v>0</v>
      </c>
      <c r="J399" s="43">
        <f>VLOOKUP(B399,GD_CHUNG!$B$5:$L$991,10,FALSE)*DM_TI_LE!$F$21</f>
        <v>9000000</v>
      </c>
      <c r="K399" s="43">
        <f>VLOOKUP(B399,GD_CHUNG!$B$5:$L$991,11,FALSE)*DM_TI_LE!$F$22</f>
        <v>0</v>
      </c>
      <c r="L399" s="261">
        <f>VLOOKUP(B399,RPT_BAO_HIEM!$B$5:$O$600,14,FALSE)</f>
        <v>437430</v>
      </c>
      <c r="M399" s="43">
        <f t="shared" si="6"/>
        <v>1117430</v>
      </c>
    </row>
    <row r="400" spans="1:13" ht="14.25" x14ac:dyDescent="0.2">
      <c r="A400" s="49">
        <v>397</v>
      </c>
      <c r="B400" s="50">
        <f>GD_CHUNG!B401</f>
        <v>11093</v>
      </c>
      <c r="C400" s="50" t="str">
        <f>GD_CHUNG!C401</f>
        <v>Đỗ Chí Thanh</v>
      </c>
      <c r="D400" s="50" t="str">
        <f>GD_CHUNG!D401</f>
        <v>NV Lái xe - VHTTB</v>
      </c>
      <c r="E400" s="259"/>
      <c r="F400" s="259"/>
      <c r="G400" s="261">
        <f>VLOOKUP(B400,RPT_TIEN_AN_TRUA!$B$5:$I$1000,8,FALSE)</f>
        <v>680000</v>
      </c>
      <c r="H400" s="32">
        <v>0</v>
      </c>
      <c r="I400" s="43">
        <f>VLOOKUP(B400,RPT_LNS_LUONG_CHE_DO!$B$5:$CJ$495,68,FALSE)*(DM_TI_LE!$C$25-100%)</f>
        <v>0</v>
      </c>
      <c r="J400" s="43">
        <f>VLOOKUP(B400,GD_CHUNG!$B$5:$L$991,10,FALSE)*DM_TI_LE!$F$21</f>
        <v>9000000</v>
      </c>
      <c r="K400" s="43">
        <f>VLOOKUP(B400,GD_CHUNG!$B$5:$L$991,11,FALSE)*DM_TI_LE!$F$22</f>
        <v>3600000</v>
      </c>
      <c r="L400" s="261">
        <f>VLOOKUP(B400,RPT_BAO_HIEM!$B$5:$O$600,14,FALSE)</f>
        <v>437430</v>
      </c>
      <c r="M400" s="43">
        <f t="shared" si="6"/>
        <v>1117430</v>
      </c>
    </row>
    <row r="401" spans="1:13" ht="14.25" x14ac:dyDescent="0.2">
      <c r="A401" s="49">
        <v>398</v>
      </c>
      <c r="B401" s="50">
        <f>GD_CHUNG!B402</f>
        <v>12572</v>
      </c>
      <c r="C401" s="50" t="str">
        <f>GD_CHUNG!C402</f>
        <v>Trần Quốc Việt</v>
      </c>
      <c r="D401" s="50" t="str">
        <f>GD_CHUNG!D402</f>
        <v>NV Lái xe - VHTTB</v>
      </c>
      <c r="E401" s="259"/>
      <c r="F401" s="259"/>
      <c r="G401" s="261">
        <f>VLOOKUP(B401,RPT_TIEN_AN_TRUA!$B$5:$I$1000,8,FALSE)</f>
        <v>680000</v>
      </c>
      <c r="H401" s="32">
        <v>0</v>
      </c>
      <c r="I401" s="43">
        <f>VLOOKUP(B401,RPT_LNS_LUONG_CHE_DO!$B$5:$CJ$495,68,FALSE)*(DM_TI_LE!$C$25-100%)</f>
        <v>0</v>
      </c>
      <c r="J401" s="43">
        <f>VLOOKUP(B401,GD_CHUNG!$B$5:$L$991,10,FALSE)*DM_TI_LE!$F$21</f>
        <v>9000000</v>
      </c>
      <c r="K401" s="43">
        <f>VLOOKUP(B401,GD_CHUNG!$B$5:$L$991,11,FALSE)*DM_TI_LE!$F$22</f>
        <v>3600000</v>
      </c>
      <c r="L401" s="261">
        <f>VLOOKUP(B401,RPT_BAO_HIEM!$B$5:$O$600,14,FALSE)</f>
        <v>437430</v>
      </c>
      <c r="M401" s="43">
        <f t="shared" si="6"/>
        <v>1117430</v>
      </c>
    </row>
    <row r="402" spans="1:13" ht="14.25" x14ac:dyDescent="0.2">
      <c r="A402" s="49">
        <v>399</v>
      </c>
      <c r="B402" s="50">
        <f>GD_CHUNG!B403</f>
        <v>12573</v>
      </c>
      <c r="C402" s="50" t="str">
        <f>GD_CHUNG!C403</f>
        <v>Trần Thế Khánh</v>
      </c>
      <c r="D402" s="50" t="str">
        <f>GD_CHUNG!D403</f>
        <v>NV Lái xe - VHTTB</v>
      </c>
      <c r="E402" s="259"/>
      <c r="F402" s="259"/>
      <c r="G402" s="261">
        <f>VLOOKUP(B402,RPT_TIEN_AN_TRUA!$B$5:$I$1000,8,FALSE)</f>
        <v>680000</v>
      </c>
      <c r="H402" s="32">
        <v>0</v>
      </c>
      <c r="I402" s="43">
        <f>VLOOKUP(B402,RPT_LNS_LUONG_CHE_DO!$B$5:$CJ$495,68,FALSE)*(DM_TI_LE!$C$25-100%)</f>
        <v>0</v>
      </c>
      <c r="J402" s="43">
        <f>VLOOKUP(B402,GD_CHUNG!$B$5:$L$991,10,FALSE)*DM_TI_LE!$F$21</f>
        <v>9000000</v>
      </c>
      <c r="K402" s="43">
        <f>VLOOKUP(B402,GD_CHUNG!$B$5:$L$991,11,FALSE)*DM_TI_LE!$F$22</f>
        <v>3600000</v>
      </c>
      <c r="L402" s="261">
        <f>VLOOKUP(B402,RPT_BAO_HIEM!$B$5:$O$600,14,FALSE)</f>
        <v>437430</v>
      </c>
      <c r="M402" s="43">
        <f t="shared" si="6"/>
        <v>1117430</v>
      </c>
    </row>
    <row r="403" spans="1:13" ht="14.25" x14ac:dyDescent="0.2">
      <c r="A403" s="49">
        <v>400</v>
      </c>
      <c r="B403" s="50">
        <f>GD_CHUNG!B404</f>
        <v>12575</v>
      </c>
      <c r="C403" s="50" t="str">
        <f>GD_CHUNG!C404</f>
        <v>Nguyễn Văn Thắng</v>
      </c>
      <c r="D403" s="50" t="str">
        <f>GD_CHUNG!D404</f>
        <v>NV Lái xe - VHTTB</v>
      </c>
      <c r="E403" s="259"/>
      <c r="F403" s="259"/>
      <c r="G403" s="261">
        <f>VLOOKUP(B403,RPT_TIEN_AN_TRUA!$B$5:$I$1000,8,FALSE)</f>
        <v>680000</v>
      </c>
      <c r="H403" s="32">
        <v>0</v>
      </c>
      <c r="I403" s="43">
        <f>VLOOKUP(B403,RPT_LNS_LUONG_CHE_DO!$B$5:$CJ$495,68,FALSE)*(DM_TI_LE!$C$25-100%)</f>
        <v>0</v>
      </c>
      <c r="J403" s="43">
        <f>VLOOKUP(B403,GD_CHUNG!$B$5:$L$991,10,FALSE)*DM_TI_LE!$F$21</f>
        <v>9000000</v>
      </c>
      <c r="K403" s="43">
        <f>VLOOKUP(B403,GD_CHUNG!$B$5:$L$991,11,FALSE)*DM_TI_LE!$F$22</f>
        <v>0</v>
      </c>
      <c r="L403" s="261">
        <f>VLOOKUP(B403,RPT_BAO_HIEM!$B$5:$O$600,14,FALSE)</f>
        <v>437430</v>
      </c>
      <c r="M403" s="43">
        <f t="shared" si="6"/>
        <v>1117430</v>
      </c>
    </row>
    <row r="404" spans="1:13" ht="14.25" x14ac:dyDescent="0.2">
      <c r="A404" s="49">
        <v>401</v>
      </c>
      <c r="B404" s="50">
        <f>GD_CHUNG!B405</f>
        <v>12577</v>
      </c>
      <c r="C404" s="50" t="str">
        <f>GD_CHUNG!C405</f>
        <v>Lê Ngọc Hùng</v>
      </c>
      <c r="D404" s="50" t="str">
        <f>GD_CHUNG!D405</f>
        <v>NV Lái xe - VHTTB</v>
      </c>
      <c r="E404" s="259"/>
      <c r="F404" s="259"/>
      <c r="G404" s="261">
        <f>VLOOKUP(B404,RPT_TIEN_AN_TRUA!$B$5:$I$1000,8,FALSE)</f>
        <v>680000</v>
      </c>
      <c r="H404" s="32">
        <v>0</v>
      </c>
      <c r="I404" s="43">
        <f>VLOOKUP(B404,RPT_LNS_LUONG_CHE_DO!$B$5:$CJ$495,68,FALSE)*(DM_TI_LE!$C$25-100%)</f>
        <v>0</v>
      </c>
      <c r="J404" s="43">
        <f>VLOOKUP(B404,GD_CHUNG!$B$5:$L$991,10,FALSE)*DM_TI_LE!$F$21</f>
        <v>9000000</v>
      </c>
      <c r="K404" s="43">
        <f>VLOOKUP(B404,GD_CHUNG!$B$5:$L$991,11,FALSE)*DM_TI_LE!$F$22</f>
        <v>0</v>
      </c>
      <c r="L404" s="261">
        <f>VLOOKUP(B404,RPT_BAO_HIEM!$B$5:$O$600,14,FALSE)</f>
        <v>437430</v>
      </c>
      <c r="M404" s="43">
        <f t="shared" si="6"/>
        <v>1117430</v>
      </c>
    </row>
    <row r="405" spans="1:13" ht="14.25" x14ac:dyDescent="0.2">
      <c r="A405" s="49">
        <v>402</v>
      </c>
      <c r="B405" s="50">
        <f>GD_CHUNG!B406</f>
        <v>12579</v>
      </c>
      <c r="C405" s="50" t="str">
        <f>GD_CHUNG!C406</f>
        <v>Nguyễn Ngọc Công</v>
      </c>
      <c r="D405" s="50" t="str">
        <f>GD_CHUNG!D406</f>
        <v>NV Lái xe - VHTTB</v>
      </c>
      <c r="E405" s="259"/>
      <c r="F405" s="259"/>
      <c r="G405" s="261">
        <f>VLOOKUP(B405,RPT_TIEN_AN_TRUA!$B$5:$I$1000,8,FALSE)</f>
        <v>680000</v>
      </c>
      <c r="H405" s="32">
        <v>0</v>
      </c>
      <c r="I405" s="43">
        <f>VLOOKUP(B405,RPT_LNS_LUONG_CHE_DO!$B$5:$CJ$495,68,FALSE)*(DM_TI_LE!$C$25-100%)</f>
        <v>0</v>
      </c>
      <c r="J405" s="43">
        <f>VLOOKUP(B405,GD_CHUNG!$B$5:$L$991,10,FALSE)*DM_TI_LE!$F$21</f>
        <v>9000000</v>
      </c>
      <c r="K405" s="43">
        <f>VLOOKUP(B405,GD_CHUNG!$B$5:$L$991,11,FALSE)*DM_TI_LE!$F$22</f>
        <v>0</v>
      </c>
      <c r="L405" s="261">
        <f>VLOOKUP(B405,RPT_BAO_HIEM!$B$5:$O$600,14,FALSE)</f>
        <v>437430</v>
      </c>
      <c r="M405" s="43">
        <f t="shared" si="6"/>
        <v>1117430</v>
      </c>
    </row>
    <row r="406" spans="1:13" ht="14.25" x14ac:dyDescent="0.2">
      <c r="A406" s="49">
        <v>403</v>
      </c>
      <c r="B406" s="50">
        <f>GD_CHUNG!B407</f>
        <v>13750</v>
      </c>
      <c r="C406" s="50" t="str">
        <f>GD_CHUNG!C407</f>
        <v>Lê Anh Hùng</v>
      </c>
      <c r="D406" s="50" t="str">
        <f>GD_CHUNG!D407</f>
        <v>NV Lái xe - VHTTB</v>
      </c>
      <c r="E406" s="259"/>
      <c r="F406" s="259"/>
      <c r="G406" s="261">
        <f>VLOOKUP(B406,RPT_TIEN_AN_TRUA!$B$5:$I$1000,8,FALSE)</f>
        <v>302222.22222222219</v>
      </c>
      <c r="H406" s="32">
        <v>0</v>
      </c>
      <c r="I406" s="43">
        <f>VLOOKUP(B406,RPT_LNS_LUONG_CHE_DO!$B$5:$CJ$495,68,FALSE)*(DM_TI_LE!$C$25-100%)</f>
        <v>0</v>
      </c>
      <c r="J406" s="43">
        <f>VLOOKUP(B406,GD_CHUNG!$B$5:$L$991,10,FALSE)*DM_TI_LE!$F$21</f>
        <v>9000000</v>
      </c>
      <c r="K406" s="43">
        <f>VLOOKUP(B406,GD_CHUNG!$B$5:$L$991,11,FALSE)*DM_TI_LE!$F$22</f>
        <v>0</v>
      </c>
      <c r="L406" s="261">
        <f>VLOOKUP(B406,RPT_BAO_HIEM!$B$5:$O$600,14,FALSE)</f>
        <v>0</v>
      </c>
      <c r="M406" s="43">
        <f t="shared" ref="M406:M407" si="7">G406+L406+J406</f>
        <v>9302222.222222222</v>
      </c>
    </row>
    <row r="407" spans="1:13" ht="14.25" x14ac:dyDescent="0.2">
      <c r="A407" s="49">
        <v>404</v>
      </c>
      <c r="B407" s="50">
        <f>GD_CHUNG!B408</f>
        <v>13751</v>
      </c>
      <c r="C407" s="50" t="str">
        <f>GD_CHUNG!C408</f>
        <v>Nguyễn Mạnh Hùng</v>
      </c>
      <c r="D407" s="50" t="str">
        <f>GD_CHUNG!D408</f>
        <v>NV Lái xe - VHTTB</v>
      </c>
      <c r="E407" s="259"/>
      <c r="F407" s="259"/>
      <c r="G407" s="261">
        <f>VLOOKUP(B407,RPT_TIEN_AN_TRUA!$B$5:$I$1000,8,FALSE)</f>
        <v>302222.22222222219</v>
      </c>
      <c r="H407" s="32">
        <v>0</v>
      </c>
      <c r="I407" s="43">
        <f>VLOOKUP(B407,RPT_LNS_LUONG_CHE_DO!$B$5:$CJ$495,68,FALSE)*(DM_TI_LE!$C$25-100%)</f>
        <v>0</v>
      </c>
      <c r="J407" s="43">
        <f>VLOOKUP(B407,GD_CHUNG!$B$5:$L$991,10,FALSE)*DM_TI_LE!$F$21</f>
        <v>9000000</v>
      </c>
      <c r="K407" s="43">
        <f>VLOOKUP(B407,GD_CHUNG!$B$5:$L$991,11,FALSE)*DM_TI_LE!$F$22</f>
        <v>0</v>
      </c>
      <c r="L407" s="261">
        <f>VLOOKUP(B407,RPT_BAO_HIEM!$B$5:$O$600,14,FALSE)</f>
        <v>0</v>
      </c>
      <c r="M407" s="43">
        <f t="shared" si="7"/>
        <v>9302222.222222222</v>
      </c>
    </row>
    <row r="408" spans="1:13" ht="14.25" x14ac:dyDescent="0.2">
      <c r="A408" s="49">
        <v>405</v>
      </c>
      <c r="B408" s="50">
        <f>GD_CHUNG!B409</f>
        <v>10758</v>
      </c>
      <c r="C408" s="50" t="str">
        <f>GD_CHUNG!C409</f>
        <v>Trương Thị Minh Phượng</v>
      </c>
      <c r="D408" s="50" t="str">
        <f>GD_CHUNG!D409</f>
        <v>Đội phó</v>
      </c>
      <c r="E408" s="259"/>
      <c r="F408" s="259"/>
      <c r="G408" s="261">
        <f>VLOOKUP(B408,RPT_TIEN_AN_TRUA!$B$5:$I$1000,8,FALSE)</f>
        <v>680000</v>
      </c>
      <c r="H408" s="32">
        <v>0</v>
      </c>
      <c r="I408" s="43">
        <f>VLOOKUP(B408,RPT_LNS_LUONG_CHE_DO!$B$5:$CJ$495,68,FALSE)*(DM_TI_LE!$C$25-100%)</f>
        <v>0</v>
      </c>
      <c r="J408" s="43">
        <f>VLOOKUP(B408,GD_CHUNG!$B$5:$L$991,10,FALSE)*DM_TI_LE!$F$21</f>
        <v>9000000</v>
      </c>
      <c r="K408" s="43">
        <f>VLOOKUP(B408,GD_CHUNG!$B$5:$L$991,11,FALSE)*DM_TI_LE!$F$22</f>
        <v>3600000</v>
      </c>
      <c r="L408" s="261">
        <f>VLOOKUP(B408,RPT_BAO_HIEM!$B$5:$O$600,14,FALSE)</f>
        <v>516705</v>
      </c>
      <c r="M408" s="43">
        <f t="shared" ref="M408:M444" si="8">G408+L408</f>
        <v>1196705</v>
      </c>
    </row>
    <row r="409" spans="1:13" ht="14.25" x14ac:dyDescent="0.2">
      <c r="A409" s="49">
        <v>406</v>
      </c>
      <c r="B409" s="50">
        <f>GD_CHUNG!B410</f>
        <v>10644</v>
      </c>
      <c r="C409" s="50" t="str">
        <f>GD_CHUNG!C410</f>
        <v>Nguyễn Văn Bình</v>
      </c>
      <c r="D409" s="50" t="str">
        <f>GD_CHUNG!D410</f>
        <v>KTV mặt đất</v>
      </c>
      <c r="E409" s="259"/>
      <c r="F409" s="259"/>
      <c r="G409" s="261">
        <f>VLOOKUP(B409,RPT_TIEN_AN_TRUA!$B$5:$I$1000,8,FALSE)</f>
        <v>680000</v>
      </c>
      <c r="H409" s="32">
        <v>0</v>
      </c>
      <c r="I409" s="43">
        <f>VLOOKUP(B409,RPT_LNS_LUONG_CHE_DO!$B$5:$CJ$495,68,FALSE)*(DM_TI_LE!$C$25-100%)</f>
        <v>0</v>
      </c>
      <c r="J409" s="43">
        <f>VLOOKUP(B409,GD_CHUNG!$B$5:$L$991,10,FALSE)*DM_TI_LE!$F$21</f>
        <v>9000000</v>
      </c>
      <c r="K409" s="43">
        <f>VLOOKUP(B409,GD_CHUNG!$B$5:$L$991,11,FALSE)*DM_TI_LE!$F$22</f>
        <v>7200000</v>
      </c>
      <c r="L409" s="261">
        <f>VLOOKUP(B409,RPT_BAO_HIEM!$B$5:$O$600,14,FALSE)</f>
        <v>516705</v>
      </c>
      <c r="M409" s="43">
        <f t="shared" si="8"/>
        <v>1196705</v>
      </c>
    </row>
    <row r="410" spans="1:13" ht="14.25" x14ac:dyDescent="0.2">
      <c r="A410" s="49">
        <v>407</v>
      </c>
      <c r="B410" s="50">
        <f>GD_CHUNG!B411</f>
        <v>10645</v>
      </c>
      <c r="C410" s="50" t="str">
        <f>GD_CHUNG!C411</f>
        <v>Thân Hoài Nam</v>
      </c>
      <c r="D410" s="50" t="str">
        <f>GD_CHUNG!D411</f>
        <v>KTV mặt đất</v>
      </c>
      <c r="E410" s="259"/>
      <c r="F410" s="259"/>
      <c r="G410" s="261">
        <f>VLOOKUP(B410,RPT_TIEN_AN_TRUA!$B$5:$I$1000,8,FALSE)</f>
        <v>680000</v>
      </c>
      <c r="H410" s="32">
        <v>0</v>
      </c>
      <c r="I410" s="43">
        <f>VLOOKUP(B410,RPT_LNS_LUONG_CHE_DO!$B$5:$CJ$495,68,FALSE)*(DM_TI_LE!$C$25-100%)</f>
        <v>0</v>
      </c>
      <c r="J410" s="43">
        <f>VLOOKUP(B410,GD_CHUNG!$B$5:$L$991,10,FALSE)*DM_TI_LE!$F$21</f>
        <v>9000000</v>
      </c>
      <c r="K410" s="43">
        <f>VLOOKUP(B410,GD_CHUNG!$B$5:$L$991,11,FALSE)*DM_TI_LE!$F$22</f>
        <v>3600000</v>
      </c>
      <c r="L410" s="261">
        <f>VLOOKUP(B410,RPT_BAO_HIEM!$B$5:$O$600,14,FALSE)</f>
        <v>537075</v>
      </c>
      <c r="M410" s="43">
        <f t="shared" si="8"/>
        <v>1217075</v>
      </c>
    </row>
    <row r="411" spans="1:13" ht="14.25" x14ac:dyDescent="0.2">
      <c r="A411" s="49">
        <v>408</v>
      </c>
      <c r="B411" s="50">
        <f>GD_CHUNG!B412</f>
        <v>13531</v>
      </c>
      <c r="C411" s="50" t="str">
        <f>GD_CHUNG!C412</f>
        <v>Võ Thị Vân</v>
      </c>
      <c r="D411" s="50" t="str">
        <f>GD_CHUNG!D412</f>
        <v>Nhân viên vệ sinh khu bay</v>
      </c>
      <c r="E411" s="259"/>
      <c r="F411" s="259"/>
      <c r="G411" s="261">
        <f>VLOOKUP(B411,RPT_TIEN_AN_TRUA!$B$5:$I$1000,8,FALSE)</f>
        <v>680000</v>
      </c>
      <c r="H411" s="32">
        <v>0</v>
      </c>
      <c r="I411" s="43">
        <f>VLOOKUP(B411,RPT_LNS_LUONG_CHE_DO!$B$5:$CJ$495,68,FALSE)*(DM_TI_LE!$C$25-100%)</f>
        <v>0</v>
      </c>
      <c r="J411" s="43">
        <f>VLOOKUP(B411,GD_CHUNG!$B$5:$L$991,10,FALSE)*DM_TI_LE!$F$21</f>
        <v>9000000</v>
      </c>
      <c r="K411" s="43">
        <f>VLOOKUP(B411,GD_CHUNG!$B$5:$L$991,11,FALSE)*DM_TI_LE!$F$22</f>
        <v>0</v>
      </c>
      <c r="L411" s="261">
        <f>VLOOKUP(B411,RPT_BAO_HIEM!$B$5:$O$600,14,FALSE)</f>
        <v>325500</v>
      </c>
      <c r="M411" s="43">
        <f t="shared" si="8"/>
        <v>1005500</v>
      </c>
    </row>
    <row r="412" spans="1:13" ht="14.25" x14ac:dyDescent="0.2">
      <c r="A412" s="49">
        <v>409</v>
      </c>
      <c r="B412" s="50">
        <f>GD_CHUNG!B413</f>
        <v>12508</v>
      </c>
      <c r="C412" s="50" t="str">
        <f>GD_CHUNG!C413</f>
        <v>Nguyễn Hồng Nhung</v>
      </c>
      <c r="D412" s="50" t="str">
        <f>GD_CHUNG!D413</f>
        <v>Nv vệ sinh</v>
      </c>
      <c r="E412" s="259"/>
      <c r="F412" s="259"/>
      <c r="G412" s="261">
        <f>VLOOKUP(B412,RPT_TIEN_AN_TRUA!$B$5:$I$1000,8,FALSE)</f>
        <v>680000</v>
      </c>
      <c r="H412" s="32">
        <v>0</v>
      </c>
      <c r="I412" s="43">
        <f>VLOOKUP(B412,RPT_LNS_LUONG_CHE_DO!$B$5:$CJ$495,68,FALSE)*(DM_TI_LE!$C$25-100%)</f>
        <v>0</v>
      </c>
      <c r="J412" s="43">
        <f>VLOOKUP(B412,GD_CHUNG!$B$5:$L$991,10,FALSE)*DM_TI_LE!$F$21</f>
        <v>9000000</v>
      </c>
      <c r="K412" s="43">
        <f>VLOOKUP(B412,GD_CHUNG!$B$5:$L$991,11,FALSE)*DM_TI_LE!$F$22</f>
        <v>3600000</v>
      </c>
      <c r="L412" s="261">
        <f>VLOOKUP(B412,RPT_BAO_HIEM!$B$5:$O$600,14,FALSE)</f>
        <v>325500</v>
      </c>
      <c r="M412" s="43">
        <f t="shared" si="8"/>
        <v>1005500</v>
      </c>
    </row>
    <row r="413" spans="1:13" ht="14.25" x14ac:dyDescent="0.2">
      <c r="A413" s="49">
        <v>410</v>
      </c>
      <c r="B413" s="50">
        <f>GD_CHUNG!B414</f>
        <v>12596</v>
      </c>
      <c r="C413" s="50" t="str">
        <f>GD_CHUNG!C414</f>
        <v>Phan Thị Hải Yến</v>
      </c>
      <c r="D413" s="50" t="str">
        <f>GD_CHUNG!D414</f>
        <v>Nv vệ sinh</v>
      </c>
      <c r="E413" s="259"/>
      <c r="F413" s="259"/>
      <c r="G413" s="261">
        <f>VLOOKUP(B413,RPT_TIEN_AN_TRUA!$B$5:$I$1000,8,FALSE)</f>
        <v>680000</v>
      </c>
      <c r="H413" s="32">
        <v>0</v>
      </c>
      <c r="I413" s="43">
        <f>VLOOKUP(B413,RPT_LNS_LUONG_CHE_DO!$B$5:$CJ$495,68,FALSE)*(DM_TI_LE!$C$25-100%)</f>
        <v>0</v>
      </c>
      <c r="J413" s="43">
        <f>VLOOKUP(B413,GD_CHUNG!$B$5:$L$991,10,FALSE)*DM_TI_LE!$F$21</f>
        <v>9000000</v>
      </c>
      <c r="K413" s="43">
        <f>VLOOKUP(B413,GD_CHUNG!$B$5:$L$991,11,FALSE)*DM_TI_LE!$F$22</f>
        <v>3600000</v>
      </c>
      <c r="L413" s="261">
        <f>VLOOKUP(B413,RPT_BAO_HIEM!$B$5:$O$600,14,FALSE)</f>
        <v>325500</v>
      </c>
      <c r="M413" s="43">
        <f t="shared" si="8"/>
        <v>1005500</v>
      </c>
    </row>
    <row r="414" spans="1:13" ht="14.25" x14ac:dyDescent="0.2">
      <c r="A414" s="49">
        <v>411</v>
      </c>
      <c r="B414" s="50">
        <f>GD_CHUNG!B415</f>
        <v>12597</v>
      </c>
      <c r="C414" s="50" t="str">
        <f>GD_CHUNG!C415</f>
        <v>Doãn Thị Thanh Hà</v>
      </c>
      <c r="D414" s="50" t="str">
        <f>GD_CHUNG!D415</f>
        <v>Nv vệ sinh</v>
      </c>
      <c r="E414" s="259"/>
      <c r="F414" s="259"/>
      <c r="G414" s="261">
        <f>VLOOKUP(B414,RPT_TIEN_AN_TRUA!$B$5:$I$1000,8,FALSE)</f>
        <v>680000</v>
      </c>
      <c r="H414" s="32">
        <v>0</v>
      </c>
      <c r="I414" s="43">
        <f>VLOOKUP(B414,RPT_LNS_LUONG_CHE_DO!$B$5:$CJ$495,68,FALSE)*(DM_TI_LE!$C$25-100%)</f>
        <v>0</v>
      </c>
      <c r="J414" s="43">
        <f>VLOOKUP(B414,GD_CHUNG!$B$5:$L$991,10,FALSE)*DM_TI_LE!$F$21</f>
        <v>9000000</v>
      </c>
      <c r="K414" s="43">
        <f>VLOOKUP(B414,GD_CHUNG!$B$5:$L$991,11,FALSE)*DM_TI_LE!$F$22</f>
        <v>3600000</v>
      </c>
      <c r="L414" s="261">
        <f>VLOOKUP(B414,RPT_BAO_HIEM!$B$5:$O$600,14,FALSE)</f>
        <v>325500</v>
      </c>
      <c r="M414" s="43">
        <f t="shared" si="8"/>
        <v>1005500</v>
      </c>
    </row>
    <row r="415" spans="1:13" ht="14.25" x14ac:dyDescent="0.2">
      <c r="A415" s="49">
        <v>412</v>
      </c>
      <c r="B415" s="50">
        <f>GD_CHUNG!B416</f>
        <v>13098</v>
      </c>
      <c r="C415" s="50" t="str">
        <f>GD_CHUNG!C416</f>
        <v>Đặng Thị Thúy Hằng</v>
      </c>
      <c r="D415" s="50" t="str">
        <f>GD_CHUNG!D416</f>
        <v>Nv vệ sinh</v>
      </c>
      <c r="E415" s="259"/>
      <c r="F415" s="259"/>
      <c r="G415" s="261">
        <f>VLOOKUP(B415,RPT_TIEN_AN_TRUA!$B$5:$I$1000,8,FALSE)</f>
        <v>680000</v>
      </c>
      <c r="H415" s="32">
        <v>0</v>
      </c>
      <c r="I415" s="43">
        <f>VLOOKUP(B415,RPT_LNS_LUONG_CHE_DO!$B$5:$CJ$495,68,FALSE)*(DM_TI_LE!$C$25-100%)</f>
        <v>0</v>
      </c>
      <c r="J415" s="43">
        <f>VLOOKUP(B415,GD_CHUNG!$B$5:$L$991,10,FALSE)*DM_TI_LE!$F$21</f>
        <v>9000000</v>
      </c>
      <c r="K415" s="43">
        <f>VLOOKUP(B415,GD_CHUNG!$B$5:$L$991,11,FALSE)*DM_TI_LE!$F$22</f>
        <v>3600000</v>
      </c>
      <c r="L415" s="261">
        <f>VLOOKUP(B415,RPT_BAO_HIEM!$B$5:$O$600,14,FALSE)</f>
        <v>325500</v>
      </c>
      <c r="M415" s="43">
        <f t="shared" si="8"/>
        <v>1005500</v>
      </c>
    </row>
    <row r="416" spans="1:13" ht="14.25" x14ac:dyDescent="0.2">
      <c r="A416" s="49">
        <v>413</v>
      </c>
      <c r="B416" s="50">
        <f>GD_CHUNG!B417</f>
        <v>13100</v>
      </c>
      <c r="C416" s="50" t="str">
        <f>GD_CHUNG!C417</f>
        <v>Nguyễn Thị Mến</v>
      </c>
      <c r="D416" s="50" t="str">
        <f>GD_CHUNG!D417</f>
        <v>Nv vệ sinh</v>
      </c>
      <c r="E416" s="259"/>
      <c r="F416" s="259"/>
      <c r="G416" s="261">
        <f>VLOOKUP(B416,RPT_TIEN_AN_TRUA!$B$5:$I$1000,8,FALSE)</f>
        <v>680000</v>
      </c>
      <c r="H416" s="32">
        <v>0</v>
      </c>
      <c r="I416" s="43">
        <f>VLOOKUP(B416,RPT_LNS_LUONG_CHE_DO!$B$5:$CJ$495,68,FALSE)*(DM_TI_LE!$C$25-100%)</f>
        <v>0</v>
      </c>
      <c r="J416" s="43">
        <f>VLOOKUP(B416,GD_CHUNG!$B$5:$L$991,10,FALSE)*DM_TI_LE!$F$21</f>
        <v>9000000</v>
      </c>
      <c r="K416" s="43">
        <f>VLOOKUP(B416,GD_CHUNG!$B$5:$L$991,11,FALSE)*DM_TI_LE!$F$22</f>
        <v>0</v>
      </c>
      <c r="L416" s="261">
        <f>VLOOKUP(B416,RPT_BAO_HIEM!$B$5:$O$600,14,FALSE)</f>
        <v>325500</v>
      </c>
      <c r="M416" s="43">
        <f t="shared" si="8"/>
        <v>1005500</v>
      </c>
    </row>
    <row r="417" spans="1:13" ht="14.25" x14ac:dyDescent="0.2">
      <c r="A417" s="49">
        <v>414</v>
      </c>
      <c r="B417" s="50">
        <f>GD_CHUNG!B418</f>
        <v>10754</v>
      </c>
      <c r="C417" s="50" t="str">
        <f>GD_CHUNG!C418</f>
        <v>Đào Hồng Phúc</v>
      </c>
      <c r="D417" s="50" t="str">
        <f>GD_CHUNG!D418</f>
        <v>Nv VS MB</v>
      </c>
      <c r="E417" s="259"/>
      <c r="F417" s="259"/>
      <c r="G417" s="261">
        <f>VLOOKUP(B417,RPT_TIEN_AN_TRUA!$B$5:$I$1000,8,FALSE)</f>
        <v>680000</v>
      </c>
      <c r="H417" s="32">
        <v>0</v>
      </c>
      <c r="I417" s="43">
        <f>VLOOKUP(B417,RPT_LNS_LUONG_CHE_DO!$B$5:$CJ$495,68,FALSE)*(DM_TI_LE!$C$25-100%)</f>
        <v>0</v>
      </c>
      <c r="J417" s="43">
        <f>VLOOKUP(B417,GD_CHUNG!$B$5:$L$991,10,FALSE)*DM_TI_LE!$F$21</f>
        <v>9000000</v>
      </c>
      <c r="K417" s="43">
        <f>VLOOKUP(B417,GD_CHUNG!$B$5:$L$991,11,FALSE)*DM_TI_LE!$F$22</f>
        <v>0</v>
      </c>
      <c r="L417" s="261">
        <f>VLOOKUP(B417,RPT_BAO_HIEM!$B$5:$O$600,14,FALSE)</f>
        <v>325500</v>
      </c>
      <c r="M417" s="43">
        <f t="shared" si="8"/>
        <v>1005500</v>
      </c>
    </row>
    <row r="418" spans="1:13" ht="14.25" x14ac:dyDescent="0.2">
      <c r="A418" s="49">
        <v>415</v>
      </c>
      <c r="B418" s="50">
        <f>GD_CHUNG!B419</f>
        <v>10755</v>
      </c>
      <c r="C418" s="50" t="str">
        <f>GD_CHUNG!C419</f>
        <v>Quàng Thị Hạnh</v>
      </c>
      <c r="D418" s="50" t="str">
        <f>GD_CHUNG!D419</f>
        <v>Nv VS MB</v>
      </c>
      <c r="E418" s="259"/>
      <c r="F418" s="259"/>
      <c r="G418" s="261">
        <f>VLOOKUP(B418,RPT_TIEN_AN_TRUA!$B$5:$I$1000,8,FALSE)</f>
        <v>680000</v>
      </c>
      <c r="H418" s="32">
        <v>0</v>
      </c>
      <c r="I418" s="43">
        <f>VLOOKUP(B418,RPT_LNS_LUONG_CHE_DO!$B$5:$CJ$495,68,FALSE)*(DM_TI_LE!$C$25-100%)</f>
        <v>0</v>
      </c>
      <c r="J418" s="43">
        <f>VLOOKUP(B418,GD_CHUNG!$B$5:$L$991,10,FALSE)*DM_TI_LE!$F$21</f>
        <v>9000000</v>
      </c>
      <c r="K418" s="43">
        <f>VLOOKUP(B418,GD_CHUNG!$B$5:$L$991,11,FALSE)*DM_TI_LE!$F$22</f>
        <v>7200000</v>
      </c>
      <c r="L418" s="261">
        <f>VLOOKUP(B418,RPT_BAO_HIEM!$B$5:$O$600,14,FALSE)</f>
        <v>467880</v>
      </c>
      <c r="M418" s="43">
        <f t="shared" si="8"/>
        <v>1147880</v>
      </c>
    </row>
    <row r="419" spans="1:13" ht="14.25" x14ac:dyDescent="0.2">
      <c r="A419" s="49">
        <v>416</v>
      </c>
      <c r="B419" s="50">
        <f>GD_CHUNG!B420</f>
        <v>10756</v>
      </c>
      <c r="C419" s="50" t="str">
        <f>GD_CHUNG!C420</f>
        <v>Nguyễn Bình Minh</v>
      </c>
      <c r="D419" s="50" t="str">
        <f>GD_CHUNG!D420</f>
        <v>Nv VS MB</v>
      </c>
      <c r="E419" s="259"/>
      <c r="F419" s="259"/>
      <c r="G419" s="261">
        <f>VLOOKUP(B419,RPT_TIEN_AN_TRUA!$B$5:$I$1000,8,FALSE)</f>
        <v>680000</v>
      </c>
      <c r="H419" s="32">
        <v>0</v>
      </c>
      <c r="I419" s="43">
        <f>VLOOKUP(B419,RPT_LNS_LUONG_CHE_DO!$B$5:$CJ$495,68,FALSE)*(DM_TI_LE!$C$25-100%)</f>
        <v>0</v>
      </c>
      <c r="J419" s="43">
        <f>VLOOKUP(B419,GD_CHUNG!$B$5:$L$991,10,FALSE)*DM_TI_LE!$F$21</f>
        <v>9000000</v>
      </c>
      <c r="K419" s="43">
        <f>VLOOKUP(B419,GD_CHUNG!$B$5:$L$991,11,FALSE)*DM_TI_LE!$F$22</f>
        <v>3600000</v>
      </c>
      <c r="L419" s="261">
        <f>VLOOKUP(B419,RPT_BAO_HIEM!$B$5:$O$600,14,FALSE)</f>
        <v>467880</v>
      </c>
      <c r="M419" s="43">
        <f t="shared" si="8"/>
        <v>1147880</v>
      </c>
    </row>
    <row r="420" spans="1:13" ht="14.25" x14ac:dyDescent="0.2">
      <c r="A420" s="49">
        <v>417</v>
      </c>
      <c r="B420" s="50">
        <f>GD_CHUNG!B421</f>
        <v>10757</v>
      </c>
      <c r="C420" s="50" t="str">
        <f>GD_CHUNG!C421</f>
        <v>Nguyễn Văn Quý</v>
      </c>
      <c r="D420" s="50" t="str">
        <f>GD_CHUNG!D421</f>
        <v>NV Lái xe - VHTTB</v>
      </c>
      <c r="E420" s="259"/>
      <c r="F420" s="259"/>
      <c r="G420" s="261">
        <f>VLOOKUP(B420,RPT_TIEN_AN_TRUA!$B$5:$I$1000,8,FALSE)</f>
        <v>680000</v>
      </c>
      <c r="H420" s="32">
        <v>0</v>
      </c>
      <c r="I420" s="43">
        <f>VLOOKUP(B420,RPT_LNS_LUONG_CHE_DO!$B$5:$CJ$495,68,FALSE)*(DM_TI_LE!$C$25-100%)</f>
        <v>0</v>
      </c>
      <c r="J420" s="43">
        <f>VLOOKUP(B420,GD_CHUNG!$B$5:$L$991,10,FALSE)*DM_TI_LE!$F$21</f>
        <v>9000000</v>
      </c>
      <c r="K420" s="43">
        <f>VLOOKUP(B420,GD_CHUNG!$B$5:$L$991,11,FALSE)*DM_TI_LE!$F$22</f>
        <v>3600000</v>
      </c>
      <c r="L420" s="261">
        <f>VLOOKUP(B420,RPT_BAO_HIEM!$B$5:$O$600,14,FALSE)</f>
        <v>437430</v>
      </c>
      <c r="M420" s="43">
        <f t="shared" si="8"/>
        <v>1117430</v>
      </c>
    </row>
    <row r="421" spans="1:13" ht="14.25" x14ac:dyDescent="0.2">
      <c r="A421" s="49">
        <v>418</v>
      </c>
      <c r="B421" s="50">
        <f>GD_CHUNG!B422</f>
        <v>10759</v>
      </c>
      <c r="C421" s="50" t="str">
        <f>GD_CHUNG!C422</f>
        <v>Nguyễn Anh Đức</v>
      </c>
      <c r="D421" s="50" t="str">
        <f>GD_CHUNG!D422</f>
        <v>Nv VS MB</v>
      </c>
      <c r="E421" s="259"/>
      <c r="F421" s="259"/>
      <c r="G421" s="261">
        <f>VLOOKUP(B421,RPT_TIEN_AN_TRUA!$B$5:$I$1000,8,FALSE)</f>
        <v>680000</v>
      </c>
      <c r="H421" s="32">
        <v>0</v>
      </c>
      <c r="I421" s="43">
        <f>VLOOKUP(B421,RPT_LNS_LUONG_CHE_DO!$B$5:$CJ$495,68,FALSE)*(DM_TI_LE!$C$25-100%)</f>
        <v>0</v>
      </c>
      <c r="J421" s="43">
        <f>VLOOKUP(B421,GD_CHUNG!$B$5:$L$991,10,FALSE)*DM_TI_LE!$F$21</f>
        <v>9000000</v>
      </c>
      <c r="K421" s="43">
        <f>VLOOKUP(B421,GD_CHUNG!$B$5:$L$991,11,FALSE)*DM_TI_LE!$F$22</f>
        <v>3600000</v>
      </c>
      <c r="L421" s="261">
        <f>VLOOKUP(B421,RPT_BAO_HIEM!$B$5:$O$600,14,FALSE)</f>
        <v>325500</v>
      </c>
      <c r="M421" s="43">
        <f t="shared" si="8"/>
        <v>1005500</v>
      </c>
    </row>
    <row r="422" spans="1:13" ht="14.25" x14ac:dyDescent="0.2">
      <c r="A422" s="49">
        <v>419</v>
      </c>
      <c r="B422" s="50">
        <f>GD_CHUNG!B423</f>
        <v>10760</v>
      </c>
      <c r="C422" s="50" t="str">
        <f>GD_CHUNG!C423</f>
        <v>Trần Thị Ngọc Lan</v>
      </c>
      <c r="D422" s="50" t="str">
        <f>GD_CHUNG!D423</f>
        <v>Nv VS MB</v>
      </c>
      <c r="E422" s="259"/>
      <c r="F422" s="259"/>
      <c r="G422" s="261">
        <f>VLOOKUP(B422,RPT_TIEN_AN_TRUA!$B$5:$I$1000,8,FALSE)</f>
        <v>0</v>
      </c>
      <c r="H422" s="32">
        <v>0</v>
      </c>
      <c r="I422" s="43">
        <f>VLOOKUP(B422,RPT_LNS_LUONG_CHE_DO!$B$5:$CJ$495,68,FALSE)*(DM_TI_LE!$C$25-100%)</f>
        <v>0</v>
      </c>
      <c r="J422" s="43">
        <f>VLOOKUP(B422,GD_CHUNG!$B$5:$L$991,10,FALSE)*DM_TI_LE!$F$21</f>
        <v>9000000</v>
      </c>
      <c r="K422" s="43">
        <f>VLOOKUP(B422,GD_CHUNG!$B$5:$L$991,11,FALSE)*DM_TI_LE!$F$22</f>
        <v>3600000</v>
      </c>
      <c r="L422" s="261">
        <f>VLOOKUP(B422,RPT_BAO_HIEM!$B$5:$O$600,14,FALSE)</f>
        <v>0</v>
      </c>
      <c r="M422" s="43">
        <f t="shared" si="8"/>
        <v>0</v>
      </c>
    </row>
    <row r="423" spans="1:13" ht="14.25" x14ac:dyDescent="0.2">
      <c r="A423" s="49">
        <v>420</v>
      </c>
      <c r="B423" s="50">
        <f>GD_CHUNG!B424</f>
        <v>10761</v>
      </c>
      <c r="C423" s="50" t="str">
        <f>GD_CHUNG!C424</f>
        <v>Nguyễn Thị Anh Thơ</v>
      </c>
      <c r="D423" s="50" t="str">
        <f>GD_CHUNG!D424</f>
        <v>Nv VS MB</v>
      </c>
      <c r="E423" s="259"/>
      <c r="F423" s="259"/>
      <c r="G423" s="261">
        <f>VLOOKUP(B423,RPT_TIEN_AN_TRUA!$B$5:$I$1000,8,FALSE)</f>
        <v>680000</v>
      </c>
      <c r="H423" s="32">
        <v>0</v>
      </c>
      <c r="I423" s="43">
        <f>VLOOKUP(B423,RPT_LNS_LUONG_CHE_DO!$B$5:$CJ$495,68,FALSE)*(DM_TI_LE!$C$25-100%)</f>
        <v>0</v>
      </c>
      <c r="J423" s="43">
        <f>VLOOKUP(B423,GD_CHUNG!$B$5:$L$991,10,FALSE)*DM_TI_LE!$F$21</f>
        <v>9000000</v>
      </c>
      <c r="K423" s="43">
        <f>VLOOKUP(B423,GD_CHUNG!$B$5:$L$991,11,FALSE)*DM_TI_LE!$F$22</f>
        <v>3600000</v>
      </c>
      <c r="L423" s="261">
        <f>VLOOKUP(B423,RPT_BAO_HIEM!$B$5:$O$600,14,FALSE)</f>
        <v>325500</v>
      </c>
      <c r="M423" s="43">
        <f t="shared" si="8"/>
        <v>1005500</v>
      </c>
    </row>
    <row r="424" spans="1:13" ht="14.25" x14ac:dyDescent="0.2">
      <c r="A424" s="49">
        <v>421</v>
      </c>
      <c r="B424" s="50">
        <f>GD_CHUNG!B425</f>
        <v>10762</v>
      </c>
      <c r="C424" s="50" t="str">
        <f>GD_CHUNG!C425</f>
        <v>Nguyễn Thị Kim Thu</v>
      </c>
      <c r="D424" s="50" t="str">
        <f>GD_CHUNG!D425</f>
        <v>Nv VS MB</v>
      </c>
      <c r="E424" s="259"/>
      <c r="F424" s="259"/>
      <c r="G424" s="261">
        <f>VLOOKUP(B424,RPT_TIEN_AN_TRUA!$B$5:$I$1000,8,FALSE)</f>
        <v>680000</v>
      </c>
      <c r="H424" s="32">
        <v>0</v>
      </c>
      <c r="I424" s="43">
        <f>VLOOKUP(B424,RPT_LNS_LUONG_CHE_DO!$B$5:$CJ$495,68,FALSE)*(DM_TI_LE!$C$25-100%)</f>
        <v>0</v>
      </c>
      <c r="J424" s="43">
        <f>VLOOKUP(B424,GD_CHUNG!$B$5:$L$991,10,FALSE)*DM_TI_LE!$F$21</f>
        <v>9000000</v>
      </c>
      <c r="K424" s="43">
        <f>VLOOKUP(B424,GD_CHUNG!$B$5:$L$991,11,FALSE)*DM_TI_LE!$F$22</f>
        <v>7200000</v>
      </c>
      <c r="L424" s="261">
        <f>VLOOKUP(B424,RPT_BAO_HIEM!$B$5:$O$600,14,FALSE)</f>
        <v>390600</v>
      </c>
      <c r="M424" s="43">
        <f t="shared" si="8"/>
        <v>1070600</v>
      </c>
    </row>
    <row r="425" spans="1:13" ht="14.25" x14ac:dyDescent="0.2">
      <c r="A425" s="49">
        <v>422</v>
      </c>
      <c r="B425" s="50">
        <f>GD_CHUNG!B426</f>
        <v>10763</v>
      </c>
      <c r="C425" s="50" t="str">
        <f>GD_CHUNG!C426</f>
        <v>Nguyễn Thị Ngà</v>
      </c>
      <c r="D425" s="50" t="str">
        <f>GD_CHUNG!D426</f>
        <v>Nv VS MB</v>
      </c>
      <c r="E425" s="259"/>
      <c r="F425" s="259"/>
      <c r="G425" s="261">
        <f>VLOOKUP(B425,RPT_TIEN_AN_TRUA!$B$5:$I$1000,8,FALSE)</f>
        <v>680000</v>
      </c>
      <c r="H425" s="32">
        <v>0</v>
      </c>
      <c r="I425" s="43">
        <f>VLOOKUP(B425,RPT_LNS_LUONG_CHE_DO!$B$5:$CJ$495,68,FALSE)*(DM_TI_LE!$C$25-100%)</f>
        <v>0</v>
      </c>
      <c r="J425" s="43">
        <f>VLOOKUP(B425,GD_CHUNG!$B$5:$L$991,10,FALSE)*DM_TI_LE!$F$21</f>
        <v>9000000</v>
      </c>
      <c r="K425" s="43">
        <f>VLOOKUP(B425,GD_CHUNG!$B$5:$L$991,11,FALSE)*DM_TI_LE!$F$22</f>
        <v>14400000</v>
      </c>
      <c r="L425" s="261">
        <f>VLOOKUP(B425,RPT_BAO_HIEM!$B$5:$O$600,14,FALSE)</f>
        <v>390600</v>
      </c>
      <c r="M425" s="43">
        <f t="shared" si="8"/>
        <v>1070600</v>
      </c>
    </row>
    <row r="426" spans="1:13" ht="14.25" x14ac:dyDescent="0.2">
      <c r="A426" s="49">
        <v>423</v>
      </c>
      <c r="B426" s="50">
        <f>GD_CHUNG!B427</f>
        <v>10764</v>
      </c>
      <c r="C426" s="50" t="str">
        <f>GD_CHUNG!C427</f>
        <v>Nguyễn Thị Kim Anh</v>
      </c>
      <c r="D426" s="50" t="str">
        <f>GD_CHUNG!D427</f>
        <v>Nv VS MB</v>
      </c>
      <c r="E426" s="259"/>
      <c r="F426" s="259"/>
      <c r="G426" s="261">
        <f>VLOOKUP(B426,RPT_TIEN_AN_TRUA!$B$5:$I$1000,8,FALSE)</f>
        <v>680000</v>
      </c>
      <c r="H426" s="32">
        <v>0</v>
      </c>
      <c r="I426" s="43">
        <f>VLOOKUP(B426,RPT_LNS_LUONG_CHE_DO!$B$5:$CJ$495,68,FALSE)*(DM_TI_LE!$C$25-100%)</f>
        <v>0</v>
      </c>
      <c r="J426" s="43">
        <f>VLOOKUP(B426,GD_CHUNG!$B$5:$L$991,10,FALSE)*DM_TI_LE!$F$21</f>
        <v>9000000</v>
      </c>
      <c r="K426" s="43">
        <f>VLOOKUP(B426,GD_CHUNG!$B$5:$L$991,11,FALSE)*DM_TI_LE!$F$22</f>
        <v>3600000</v>
      </c>
      <c r="L426" s="261">
        <f>VLOOKUP(B426,RPT_BAO_HIEM!$B$5:$O$600,14,FALSE)</f>
        <v>325500</v>
      </c>
      <c r="M426" s="43">
        <f t="shared" si="8"/>
        <v>1005500</v>
      </c>
    </row>
    <row r="427" spans="1:13" ht="14.25" x14ac:dyDescent="0.2">
      <c r="A427" s="49">
        <v>424</v>
      </c>
      <c r="B427" s="50">
        <f>GD_CHUNG!B428</f>
        <v>10766</v>
      </c>
      <c r="C427" s="50" t="str">
        <f>GD_CHUNG!C428</f>
        <v>Nguyễn Thị Mai</v>
      </c>
      <c r="D427" s="50" t="str">
        <f>GD_CHUNG!D428</f>
        <v>Nv VS MB</v>
      </c>
      <c r="E427" s="259"/>
      <c r="F427" s="259"/>
      <c r="G427" s="261">
        <f>VLOOKUP(B427,RPT_TIEN_AN_TRUA!$B$5:$I$1000,8,FALSE)</f>
        <v>680000</v>
      </c>
      <c r="H427" s="32">
        <v>0</v>
      </c>
      <c r="I427" s="43">
        <f>VLOOKUP(B427,RPT_LNS_LUONG_CHE_DO!$B$5:$CJ$495,68,FALSE)*(DM_TI_LE!$C$25-100%)</f>
        <v>0</v>
      </c>
      <c r="J427" s="43">
        <f>VLOOKUP(B427,GD_CHUNG!$B$5:$L$991,10,FALSE)*DM_TI_LE!$F$21</f>
        <v>9000000</v>
      </c>
      <c r="K427" s="43">
        <f>VLOOKUP(B427,GD_CHUNG!$B$5:$L$991,11,FALSE)*DM_TI_LE!$F$22</f>
        <v>0</v>
      </c>
      <c r="L427" s="261">
        <f>VLOOKUP(B427,RPT_BAO_HIEM!$B$5:$O$600,14,FALSE)</f>
        <v>325500</v>
      </c>
      <c r="M427" s="43">
        <f t="shared" si="8"/>
        <v>1005500</v>
      </c>
    </row>
    <row r="428" spans="1:13" ht="14.25" x14ac:dyDescent="0.2">
      <c r="A428" s="49">
        <v>425</v>
      </c>
      <c r="B428" s="50">
        <f>GD_CHUNG!B429</f>
        <v>10767</v>
      </c>
      <c r="C428" s="50" t="str">
        <f>GD_CHUNG!C429</f>
        <v>Nguyễn Thị Huệ</v>
      </c>
      <c r="D428" s="50" t="str">
        <f>GD_CHUNG!D429</f>
        <v>Nv VS MB</v>
      </c>
      <c r="E428" s="259"/>
      <c r="F428" s="259"/>
      <c r="G428" s="261">
        <f>VLOOKUP(B428,RPT_TIEN_AN_TRUA!$B$5:$I$1000,8,FALSE)</f>
        <v>680000</v>
      </c>
      <c r="H428" s="32">
        <v>0</v>
      </c>
      <c r="I428" s="43">
        <f>VLOOKUP(B428,RPT_LNS_LUONG_CHE_DO!$B$5:$CJ$495,68,FALSE)*(DM_TI_LE!$C$25-100%)</f>
        <v>0</v>
      </c>
      <c r="J428" s="43">
        <f>VLOOKUP(B428,GD_CHUNG!$B$5:$L$991,10,FALSE)*DM_TI_LE!$F$21</f>
        <v>9000000</v>
      </c>
      <c r="K428" s="43">
        <f>VLOOKUP(B428,GD_CHUNG!$B$5:$L$991,11,FALSE)*DM_TI_LE!$F$22</f>
        <v>3600000</v>
      </c>
      <c r="L428" s="261">
        <f>VLOOKUP(B428,RPT_BAO_HIEM!$B$5:$O$600,14,FALSE)</f>
        <v>325500</v>
      </c>
      <c r="M428" s="43">
        <f t="shared" si="8"/>
        <v>1005500</v>
      </c>
    </row>
    <row r="429" spans="1:13" ht="14.25" x14ac:dyDescent="0.2">
      <c r="A429" s="49">
        <v>426</v>
      </c>
      <c r="B429" s="50">
        <f>GD_CHUNG!B430</f>
        <v>10768</v>
      </c>
      <c r="C429" s="50" t="str">
        <f>GD_CHUNG!C430</f>
        <v>Trần Duyên Hải</v>
      </c>
      <c r="D429" s="50" t="str">
        <f>GD_CHUNG!D430</f>
        <v>Nv VS MB</v>
      </c>
      <c r="E429" s="259"/>
      <c r="F429" s="259"/>
      <c r="G429" s="261">
        <f>VLOOKUP(B429,RPT_TIEN_AN_TRUA!$B$5:$I$1000,8,FALSE)</f>
        <v>680000</v>
      </c>
      <c r="H429" s="32">
        <v>0</v>
      </c>
      <c r="I429" s="43">
        <f>VLOOKUP(B429,RPT_LNS_LUONG_CHE_DO!$B$5:$CJ$495,68,FALSE)*(DM_TI_LE!$C$25-100%)</f>
        <v>0</v>
      </c>
      <c r="J429" s="43">
        <f>VLOOKUP(B429,GD_CHUNG!$B$5:$L$991,10,FALSE)*DM_TI_LE!$F$21</f>
        <v>9000000</v>
      </c>
      <c r="K429" s="43">
        <f>VLOOKUP(B429,GD_CHUNG!$B$5:$L$991,11,FALSE)*DM_TI_LE!$F$22</f>
        <v>7200000</v>
      </c>
      <c r="L429" s="261">
        <f>VLOOKUP(B429,RPT_BAO_HIEM!$B$5:$O$600,14,FALSE)</f>
        <v>325500</v>
      </c>
      <c r="M429" s="43">
        <f t="shared" si="8"/>
        <v>1005500</v>
      </c>
    </row>
    <row r="430" spans="1:13" ht="14.25" x14ac:dyDescent="0.2">
      <c r="A430" s="49">
        <v>427</v>
      </c>
      <c r="B430" s="50">
        <f>GD_CHUNG!B431</f>
        <v>10769</v>
      </c>
      <c r="C430" s="50" t="str">
        <f>GD_CHUNG!C431</f>
        <v>Nguyễn Thị Hải Yến</v>
      </c>
      <c r="D430" s="50" t="str">
        <f>GD_CHUNG!D431</f>
        <v>Nv VS MB</v>
      </c>
      <c r="E430" s="259"/>
      <c r="F430" s="259"/>
      <c r="G430" s="261">
        <f>VLOOKUP(B430,RPT_TIEN_AN_TRUA!$B$5:$I$1000,8,FALSE)</f>
        <v>680000</v>
      </c>
      <c r="H430" s="32">
        <v>0</v>
      </c>
      <c r="I430" s="43">
        <f>VLOOKUP(B430,RPT_LNS_LUONG_CHE_DO!$B$5:$CJ$495,68,FALSE)*(DM_TI_LE!$C$25-100%)</f>
        <v>0</v>
      </c>
      <c r="J430" s="43">
        <f>VLOOKUP(B430,GD_CHUNG!$B$5:$L$991,10,FALSE)*DM_TI_LE!$F$21</f>
        <v>9000000</v>
      </c>
      <c r="K430" s="43">
        <f>VLOOKUP(B430,GD_CHUNG!$B$5:$L$991,11,FALSE)*DM_TI_LE!$F$22</f>
        <v>0</v>
      </c>
      <c r="L430" s="261">
        <f>VLOOKUP(B430,RPT_BAO_HIEM!$B$5:$O$600,14,FALSE)</f>
        <v>325500</v>
      </c>
      <c r="M430" s="43">
        <f t="shared" si="8"/>
        <v>1005500</v>
      </c>
    </row>
    <row r="431" spans="1:13" ht="14.25" x14ac:dyDescent="0.2">
      <c r="A431" s="49">
        <v>428</v>
      </c>
      <c r="B431" s="50">
        <f>GD_CHUNG!B432</f>
        <v>10770</v>
      </c>
      <c r="C431" s="50" t="str">
        <f>GD_CHUNG!C432</f>
        <v>Trần Trọng Anh Chí</v>
      </c>
      <c r="D431" s="50" t="str">
        <f>GD_CHUNG!D432</f>
        <v>Nv VS MB</v>
      </c>
      <c r="E431" s="259"/>
      <c r="F431" s="259"/>
      <c r="G431" s="261">
        <f>VLOOKUP(B431,RPT_TIEN_AN_TRUA!$B$5:$I$1000,8,FALSE)</f>
        <v>680000</v>
      </c>
      <c r="H431" s="32">
        <v>0</v>
      </c>
      <c r="I431" s="43">
        <f>VLOOKUP(B431,RPT_LNS_LUONG_CHE_DO!$B$5:$CJ$495,68,FALSE)*(DM_TI_LE!$C$25-100%)</f>
        <v>0</v>
      </c>
      <c r="J431" s="43">
        <f>VLOOKUP(B431,GD_CHUNG!$B$5:$L$991,10,FALSE)*DM_TI_LE!$F$21</f>
        <v>9000000</v>
      </c>
      <c r="K431" s="43">
        <f>VLOOKUP(B431,GD_CHUNG!$B$5:$L$991,11,FALSE)*DM_TI_LE!$F$22</f>
        <v>0</v>
      </c>
      <c r="L431" s="261">
        <f>VLOOKUP(B431,RPT_BAO_HIEM!$B$5:$O$600,14,FALSE)</f>
        <v>325500</v>
      </c>
      <c r="M431" s="43">
        <f t="shared" si="8"/>
        <v>1005500</v>
      </c>
    </row>
    <row r="432" spans="1:13" ht="14.25" x14ac:dyDescent="0.2">
      <c r="A432" s="49">
        <v>429</v>
      </c>
      <c r="B432" s="50">
        <f>GD_CHUNG!B433</f>
        <v>10771</v>
      </c>
      <c r="C432" s="50" t="str">
        <f>GD_CHUNG!C433</f>
        <v>Trần Thị Thu Thuỷ</v>
      </c>
      <c r="D432" s="50" t="str">
        <f>GD_CHUNG!D433</f>
        <v>Nv VS MB</v>
      </c>
      <c r="E432" s="259"/>
      <c r="F432" s="259"/>
      <c r="G432" s="261">
        <f>VLOOKUP(B432,RPT_TIEN_AN_TRUA!$B$5:$I$1000,8,FALSE)</f>
        <v>680000</v>
      </c>
      <c r="H432" s="32">
        <v>0</v>
      </c>
      <c r="I432" s="43">
        <f>VLOOKUP(B432,RPT_LNS_LUONG_CHE_DO!$B$5:$CJ$495,68,FALSE)*(DM_TI_LE!$C$25-100%)</f>
        <v>0</v>
      </c>
      <c r="J432" s="43">
        <f>VLOOKUP(B432,GD_CHUNG!$B$5:$L$991,10,FALSE)*DM_TI_LE!$F$21</f>
        <v>9000000</v>
      </c>
      <c r="K432" s="43">
        <f>VLOOKUP(B432,GD_CHUNG!$B$5:$L$991,11,FALSE)*DM_TI_LE!$F$22</f>
        <v>3600000</v>
      </c>
      <c r="L432" s="261">
        <f>VLOOKUP(B432,RPT_BAO_HIEM!$B$5:$O$600,14,FALSE)</f>
        <v>325500</v>
      </c>
      <c r="M432" s="43">
        <f t="shared" si="8"/>
        <v>1005500</v>
      </c>
    </row>
    <row r="433" spans="1:13" ht="14.25" x14ac:dyDescent="0.2">
      <c r="A433" s="49">
        <v>430</v>
      </c>
      <c r="B433" s="50">
        <f>GD_CHUNG!B434</f>
        <v>10772</v>
      </c>
      <c r="C433" s="50" t="str">
        <f>GD_CHUNG!C434</f>
        <v>Đậu Thị Hồng Nguyệt</v>
      </c>
      <c r="D433" s="50" t="str">
        <f>GD_CHUNG!D434</f>
        <v>Nv VS MB</v>
      </c>
      <c r="E433" s="259"/>
      <c r="F433" s="259"/>
      <c r="G433" s="261">
        <f>VLOOKUP(B433,RPT_TIEN_AN_TRUA!$B$5:$I$1000,8,FALSE)</f>
        <v>680000</v>
      </c>
      <c r="H433" s="32">
        <v>0</v>
      </c>
      <c r="I433" s="43">
        <f>VLOOKUP(B433,RPT_LNS_LUONG_CHE_DO!$B$5:$CJ$495,68,FALSE)*(DM_TI_LE!$C$25-100%)</f>
        <v>0</v>
      </c>
      <c r="J433" s="43">
        <f>VLOOKUP(B433,GD_CHUNG!$B$5:$L$991,10,FALSE)*DM_TI_LE!$F$21</f>
        <v>9000000</v>
      </c>
      <c r="K433" s="43">
        <f>VLOOKUP(B433,GD_CHUNG!$B$5:$L$991,11,FALSE)*DM_TI_LE!$F$22</f>
        <v>7200000</v>
      </c>
      <c r="L433" s="261">
        <f>VLOOKUP(B433,RPT_BAO_HIEM!$B$5:$O$600,14,FALSE)</f>
        <v>325500</v>
      </c>
      <c r="M433" s="43">
        <f t="shared" si="8"/>
        <v>1005500</v>
      </c>
    </row>
    <row r="434" spans="1:13" ht="14.25" x14ac:dyDescent="0.2">
      <c r="A434" s="49">
        <v>431</v>
      </c>
      <c r="B434" s="50">
        <f>GD_CHUNG!B435</f>
        <v>10773</v>
      </c>
      <c r="C434" s="50" t="str">
        <f>GD_CHUNG!C435</f>
        <v>Nguyễn Thị Mến</v>
      </c>
      <c r="D434" s="50" t="str">
        <f>GD_CHUNG!D435</f>
        <v>Nv VS MB</v>
      </c>
      <c r="E434" s="259"/>
      <c r="F434" s="259"/>
      <c r="G434" s="261">
        <f>VLOOKUP(B434,RPT_TIEN_AN_TRUA!$B$5:$I$1000,8,FALSE)</f>
        <v>680000</v>
      </c>
      <c r="H434" s="32">
        <v>0</v>
      </c>
      <c r="I434" s="43">
        <f>VLOOKUP(B434,RPT_LNS_LUONG_CHE_DO!$B$5:$CJ$495,68,FALSE)*(DM_TI_LE!$C$25-100%)</f>
        <v>0</v>
      </c>
      <c r="J434" s="43">
        <f>VLOOKUP(B434,GD_CHUNG!$B$5:$L$991,10,FALSE)*DM_TI_LE!$F$21</f>
        <v>9000000</v>
      </c>
      <c r="K434" s="43">
        <f>VLOOKUP(B434,GD_CHUNG!$B$5:$L$991,11,FALSE)*DM_TI_LE!$F$22</f>
        <v>7200000</v>
      </c>
      <c r="L434" s="261">
        <f>VLOOKUP(B434,RPT_BAO_HIEM!$B$5:$O$600,14,FALSE)</f>
        <v>325500</v>
      </c>
      <c r="M434" s="43">
        <f t="shared" si="8"/>
        <v>1005500</v>
      </c>
    </row>
    <row r="435" spans="1:13" ht="14.25" x14ac:dyDescent="0.2">
      <c r="A435" s="49">
        <v>432</v>
      </c>
      <c r="B435" s="50">
        <f>GD_CHUNG!B436</f>
        <v>10774</v>
      </c>
      <c r="C435" s="50" t="str">
        <f>GD_CHUNG!C436</f>
        <v>Lò Thị Phượng</v>
      </c>
      <c r="D435" s="50" t="str">
        <f>GD_CHUNG!D436</f>
        <v>Nv VS MB</v>
      </c>
      <c r="E435" s="259"/>
      <c r="F435" s="259"/>
      <c r="G435" s="261">
        <f>VLOOKUP(B435,RPT_TIEN_AN_TRUA!$B$5:$I$1000,8,FALSE)</f>
        <v>0</v>
      </c>
      <c r="H435" s="32">
        <v>0</v>
      </c>
      <c r="I435" s="43">
        <f>VLOOKUP(B435,RPT_LNS_LUONG_CHE_DO!$B$5:$CJ$495,68,FALSE)*(DM_TI_LE!$C$25-100%)</f>
        <v>0</v>
      </c>
      <c r="J435" s="43">
        <f>VLOOKUP(B435,GD_CHUNG!$B$5:$L$991,10,FALSE)*DM_TI_LE!$F$21</f>
        <v>9000000</v>
      </c>
      <c r="K435" s="43">
        <f>VLOOKUP(B435,GD_CHUNG!$B$5:$L$991,11,FALSE)*DM_TI_LE!$F$22</f>
        <v>7200000</v>
      </c>
      <c r="L435" s="261">
        <f>VLOOKUP(B435,RPT_BAO_HIEM!$B$5:$O$600,14,FALSE)</f>
        <v>0</v>
      </c>
      <c r="M435" s="43">
        <f t="shared" si="8"/>
        <v>0</v>
      </c>
    </row>
    <row r="436" spans="1:13" ht="14.25" x14ac:dyDescent="0.2">
      <c r="A436" s="49">
        <v>433</v>
      </c>
      <c r="B436" s="50">
        <f>GD_CHUNG!B437</f>
        <v>10775</v>
      </c>
      <c r="C436" s="50" t="str">
        <f>GD_CHUNG!C437</f>
        <v>Đặng Thị Thu Hường</v>
      </c>
      <c r="D436" s="50" t="str">
        <f>GD_CHUNG!D437</f>
        <v>Nv VS MB</v>
      </c>
      <c r="E436" s="259"/>
      <c r="F436" s="259"/>
      <c r="G436" s="261">
        <f>VLOOKUP(B436,RPT_TIEN_AN_TRUA!$B$5:$I$1000,8,FALSE)</f>
        <v>680000</v>
      </c>
      <c r="H436" s="32">
        <v>0</v>
      </c>
      <c r="I436" s="43">
        <f>VLOOKUP(B436,RPT_LNS_LUONG_CHE_DO!$B$5:$CJ$495,68,FALSE)*(DM_TI_LE!$C$25-100%)</f>
        <v>0</v>
      </c>
      <c r="J436" s="43">
        <f>VLOOKUP(B436,GD_CHUNG!$B$5:$L$991,10,FALSE)*DM_TI_LE!$F$21</f>
        <v>9000000</v>
      </c>
      <c r="K436" s="43">
        <f>VLOOKUP(B436,GD_CHUNG!$B$5:$L$991,11,FALSE)*DM_TI_LE!$F$22</f>
        <v>7200000</v>
      </c>
      <c r="L436" s="261">
        <f>VLOOKUP(B436,RPT_BAO_HIEM!$B$5:$O$600,14,FALSE)</f>
        <v>467880</v>
      </c>
      <c r="M436" s="43">
        <f t="shared" si="8"/>
        <v>1147880</v>
      </c>
    </row>
    <row r="437" spans="1:13" ht="14.25" x14ac:dyDescent="0.2">
      <c r="A437" s="49">
        <v>434</v>
      </c>
      <c r="B437" s="50">
        <f>GD_CHUNG!B438</f>
        <v>10776</v>
      </c>
      <c r="C437" s="50" t="str">
        <f>GD_CHUNG!C438</f>
        <v>Nguyễn Thị Thu</v>
      </c>
      <c r="D437" s="50" t="str">
        <f>GD_CHUNG!D438</f>
        <v>Nv VS MB</v>
      </c>
      <c r="E437" s="259"/>
      <c r="F437" s="259"/>
      <c r="G437" s="261">
        <f>VLOOKUP(B437,RPT_TIEN_AN_TRUA!$B$5:$I$1000,8,FALSE)</f>
        <v>0</v>
      </c>
      <c r="H437" s="32">
        <v>0</v>
      </c>
      <c r="I437" s="43">
        <f>VLOOKUP(B437,RPT_LNS_LUONG_CHE_DO!$B$5:$CJ$495,68,FALSE)*(DM_TI_LE!$C$25-100%)</f>
        <v>0</v>
      </c>
      <c r="J437" s="43">
        <f>VLOOKUP(B437,GD_CHUNG!$B$5:$L$991,10,FALSE)*DM_TI_LE!$F$21</f>
        <v>9000000</v>
      </c>
      <c r="K437" s="43">
        <f>VLOOKUP(B437,GD_CHUNG!$B$5:$L$991,11,FALSE)*DM_TI_LE!$F$22</f>
        <v>7200000</v>
      </c>
      <c r="L437" s="261">
        <f>VLOOKUP(B437,RPT_BAO_HIEM!$B$5:$O$600,14,FALSE)</f>
        <v>0</v>
      </c>
      <c r="M437" s="43">
        <f t="shared" si="8"/>
        <v>0</v>
      </c>
    </row>
    <row r="438" spans="1:13" ht="14.25" x14ac:dyDescent="0.2">
      <c r="A438" s="49">
        <v>435</v>
      </c>
      <c r="B438" s="50">
        <f>GD_CHUNG!B439</f>
        <v>10777</v>
      </c>
      <c r="C438" s="50" t="str">
        <f>GD_CHUNG!C439</f>
        <v>Nguyễn Thị Lý</v>
      </c>
      <c r="D438" s="50" t="str">
        <f>GD_CHUNG!D439</f>
        <v>Nv VS MB</v>
      </c>
      <c r="E438" s="259"/>
      <c r="F438" s="259"/>
      <c r="G438" s="261">
        <f>VLOOKUP(B438,RPT_TIEN_AN_TRUA!$B$5:$I$1000,8,FALSE)</f>
        <v>680000</v>
      </c>
      <c r="H438" s="32">
        <v>0</v>
      </c>
      <c r="I438" s="43">
        <f>VLOOKUP(B438,RPT_LNS_LUONG_CHE_DO!$B$5:$CJ$495,68,FALSE)*(DM_TI_LE!$C$25-100%)</f>
        <v>0</v>
      </c>
      <c r="J438" s="43">
        <f>VLOOKUP(B438,GD_CHUNG!$B$5:$L$991,10,FALSE)*DM_TI_LE!$F$21</f>
        <v>9000000</v>
      </c>
      <c r="K438" s="43">
        <f>VLOOKUP(B438,GD_CHUNG!$B$5:$L$991,11,FALSE)*DM_TI_LE!$F$22</f>
        <v>0</v>
      </c>
      <c r="L438" s="261">
        <f>VLOOKUP(B438,RPT_BAO_HIEM!$B$5:$O$600,14,FALSE)</f>
        <v>325500</v>
      </c>
      <c r="M438" s="43">
        <f t="shared" si="8"/>
        <v>1005500</v>
      </c>
    </row>
    <row r="439" spans="1:13" ht="14.25" x14ac:dyDescent="0.2">
      <c r="A439" s="49">
        <v>436</v>
      </c>
      <c r="B439" s="50">
        <f>GD_CHUNG!B440</f>
        <v>10780</v>
      </c>
      <c r="C439" s="50" t="str">
        <f>GD_CHUNG!C440</f>
        <v>Hoàng Hải Yến</v>
      </c>
      <c r="D439" s="50" t="str">
        <f>GD_CHUNG!D440</f>
        <v>Nv VS MB</v>
      </c>
      <c r="E439" s="259"/>
      <c r="F439" s="259"/>
      <c r="G439" s="261">
        <f>VLOOKUP(B439,RPT_TIEN_AN_TRUA!$B$5:$I$1000,8,FALSE)</f>
        <v>680000</v>
      </c>
      <c r="H439" s="32">
        <v>0</v>
      </c>
      <c r="I439" s="43">
        <f>VLOOKUP(B439,RPT_LNS_LUONG_CHE_DO!$B$5:$CJ$495,68,FALSE)*(DM_TI_LE!$C$25-100%)</f>
        <v>0</v>
      </c>
      <c r="J439" s="43">
        <f>VLOOKUP(B439,GD_CHUNG!$B$5:$L$991,10,FALSE)*DM_TI_LE!$F$21</f>
        <v>9000000</v>
      </c>
      <c r="K439" s="43">
        <f>VLOOKUP(B439,GD_CHUNG!$B$5:$L$991,11,FALSE)*DM_TI_LE!$F$22</f>
        <v>7200000</v>
      </c>
      <c r="L439" s="261">
        <f>VLOOKUP(B439,RPT_BAO_HIEM!$B$5:$O$600,14,FALSE)</f>
        <v>325500</v>
      </c>
      <c r="M439" s="43">
        <f t="shared" si="8"/>
        <v>1005500</v>
      </c>
    </row>
    <row r="440" spans="1:13" ht="14.25" x14ac:dyDescent="0.2">
      <c r="A440" s="49">
        <v>437</v>
      </c>
      <c r="B440" s="50">
        <f>GD_CHUNG!B441</f>
        <v>10781</v>
      </c>
      <c r="C440" s="50" t="str">
        <f>GD_CHUNG!C441</f>
        <v>Lê Phương Huyền</v>
      </c>
      <c r="D440" s="50" t="str">
        <f>GD_CHUNG!D441</f>
        <v>Nv VS MB</v>
      </c>
      <c r="E440" s="259"/>
      <c r="F440" s="259"/>
      <c r="G440" s="261">
        <f>VLOOKUP(B440,RPT_TIEN_AN_TRUA!$B$5:$I$1000,8,FALSE)</f>
        <v>680000</v>
      </c>
      <c r="H440" s="32">
        <v>0</v>
      </c>
      <c r="I440" s="43">
        <f>VLOOKUP(B440,RPT_LNS_LUONG_CHE_DO!$B$5:$CJ$495,68,FALSE)*(DM_TI_LE!$C$25-100%)</f>
        <v>0</v>
      </c>
      <c r="J440" s="43">
        <f>VLOOKUP(B440,GD_CHUNG!$B$5:$L$991,10,FALSE)*DM_TI_LE!$F$21</f>
        <v>9000000</v>
      </c>
      <c r="K440" s="43">
        <f>VLOOKUP(B440,GD_CHUNG!$B$5:$L$991,11,FALSE)*DM_TI_LE!$F$22</f>
        <v>3600000</v>
      </c>
      <c r="L440" s="261">
        <f>VLOOKUP(B440,RPT_BAO_HIEM!$B$5:$O$600,14,FALSE)</f>
        <v>325500</v>
      </c>
      <c r="M440" s="43">
        <f t="shared" si="8"/>
        <v>1005500</v>
      </c>
    </row>
    <row r="441" spans="1:13" ht="14.25" x14ac:dyDescent="0.2">
      <c r="A441" s="49">
        <v>438</v>
      </c>
      <c r="B441" s="50">
        <f>GD_CHUNG!B442</f>
        <v>10782</v>
      </c>
      <c r="C441" s="50" t="str">
        <f>GD_CHUNG!C442</f>
        <v>Phạm Thị Lan Phương</v>
      </c>
      <c r="D441" s="50" t="str">
        <f>GD_CHUNG!D442</f>
        <v>Nv VS MB</v>
      </c>
      <c r="E441" s="259"/>
      <c r="F441" s="259"/>
      <c r="G441" s="261">
        <f>VLOOKUP(B441,RPT_TIEN_AN_TRUA!$B$5:$I$1000,8,FALSE)</f>
        <v>680000</v>
      </c>
      <c r="H441" s="32">
        <v>0</v>
      </c>
      <c r="I441" s="43">
        <f>VLOOKUP(B441,RPT_LNS_LUONG_CHE_DO!$B$5:$CJ$495,68,FALSE)*(DM_TI_LE!$C$25-100%)</f>
        <v>0</v>
      </c>
      <c r="J441" s="43">
        <f>VLOOKUP(B441,GD_CHUNG!$B$5:$L$991,10,FALSE)*DM_TI_LE!$F$21</f>
        <v>9000000</v>
      </c>
      <c r="K441" s="43">
        <f>VLOOKUP(B441,GD_CHUNG!$B$5:$L$991,11,FALSE)*DM_TI_LE!$F$22</f>
        <v>3600000</v>
      </c>
      <c r="L441" s="261">
        <f>VLOOKUP(B441,RPT_BAO_HIEM!$B$5:$O$600,14,FALSE)</f>
        <v>325500</v>
      </c>
      <c r="M441" s="43">
        <f t="shared" si="8"/>
        <v>1005500</v>
      </c>
    </row>
    <row r="442" spans="1:13" ht="14.25" x14ac:dyDescent="0.2">
      <c r="A442" s="49">
        <v>439</v>
      </c>
      <c r="B442" s="50">
        <f>GD_CHUNG!B443</f>
        <v>10783</v>
      </c>
      <c r="C442" s="50" t="str">
        <f>GD_CHUNG!C443</f>
        <v>Phạm Thị Thúy Ngà</v>
      </c>
      <c r="D442" s="50" t="str">
        <f>GD_CHUNG!D443</f>
        <v>Nv VS MB</v>
      </c>
      <c r="E442" s="259"/>
      <c r="F442" s="259"/>
      <c r="G442" s="261">
        <f>VLOOKUP(B442,RPT_TIEN_AN_TRUA!$B$5:$I$1000,8,FALSE)</f>
        <v>680000</v>
      </c>
      <c r="H442" s="32">
        <v>0</v>
      </c>
      <c r="I442" s="43">
        <f>VLOOKUP(B442,RPT_LNS_LUONG_CHE_DO!$B$5:$CJ$495,68,FALSE)*(DM_TI_LE!$C$25-100%)</f>
        <v>0</v>
      </c>
      <c r="J442" s="43">
        <f>VLOOKUP(B442,GD_CHUNG!$B$5:$L$991,10,FALSE)*DM_TI_LE!$F$21</f>
        <v>9000000</v>
      </c>
      <c r="K442" s="43">
        <f>VLOOKUP(B442,GD_CHUNG!$B$5:$L$991,11,FALSE)*DM_TI_LE!$F$22</f>
        <v>7200000</v>
      </c>
      <c r="L442" s="261">
        <f>VLOOKUP(B442,RPT_BAO_HIEM!$B$5:$O$600,14,FALSE)</f>
        <v>390600</v>
      </c>
      <c r="M442" s="43">
        <f t="shared" si="8"/>
        <v>1070600</v>
      </c>
    </row>
    <row r="443" spans="1:13" ht="14.25" x14ac:dyDescent="0.2">
      <c r="A443" s="49">
        <v>440</v>
      </c>
      <c r="B443" s="50">
        <f>GD_CHUNG!B444</f>
        <v>11769</v>
      </c>
      <c r="C443" s="50" t="str">
        <f>GD_CHUNG!C444</f>
        <v>Ngô Thị Hường</v>
      </c>
      <c r="D443" s="50" t="str">
        <f>GD_CHUNG!D444</f>
        <v>Nv VS MB</v>
      </c>
      <c r="E443" s="259"/>
      <c r="F443" s="259"/>
      <c r="G443" s="261">
        <f>VLOOKUP(B443,RPT_TIEN_AN_TRUA!$B$5:$I$1000,8,FALSE)</f>
        <v>680000</v>
      </c>
      <c r="H443" s="32">
        <v>0</v>
      </c>
      <c r="I443" s="43">
        <f>VLOOKUP(B443,RPT_LNS_LUONG_CHE_DO!$B$5:$CJ$495,68,FALSE)*(DM_TI_LE!$C$25-100%)</f>
        <v>0</v>
      </c>
      <c r="J443" s="43">
        <f>VLOOKUP(B443,GD_CHUNG!$B$5:$L$991,10,FALSE)*DM_TI_LE!$F$21</f>
        <v>9000000</v>
      </c>
      <c r="K443" s="43">
        <f>VLOOKUP(B443,GD_CHUNG!$B$5:$L$991,11,FALSE)*DM_TI_LE!$F$22</f>
        <v>0</v>
      </c>
      <c r="L443" s="261">
        <f>VLOOKUP(B443,RPT_BAO_HIEM!$B$5:$O$600,14,FALSE)</f>
        <v>325500</v>
      </c>
      <c r="M443" s="43">
        <f t="shared" si="8"/>
        <v>1005500</v>
      </c>
    </row>
    <row r="444" spans="1:13" ht="14.25" x14ac:dyDescent="0.2">
      <c r="A444" s="49">
        <v>441</v>
      </c>
      <c r="B444" s="50">
        <f>GD_CHUNG!B445</f>
        <v>201502</v>
      </c>
      <c r="C444" s="50" t="str">
        <f>GD_CHUNG!C445</f>
        <v>Nguyễn Thị Khánh</v>
      </c>
      <c r="D444" s="50" t="str">
        <f>GD_CHUNG!D445</f>
        <v>Nhân viên VSMB</v>
      </c>
      <c r="E444" s="259"/>
      <c r="F444" s="259"/>
      <c r="G444" s="261">
        <f>VLOOKUP(B444,RPT_TIEN_AN_TRUA!$B$5:$I$1000,8,FALSE)</f>
        <v>680000</v>
      </c>
      <c r="H444" s="32">
        <v>0</v>
      </c>
      <c r="I444" s="43">
        <f>VLOOKUP(B444,RPT_LNS_LUONG_CHE_DO!$B$5:$CJ$495,68,FALSE)*(DM_TI_LE!$C$25-100%)</f>
        <v>0</v>
      </c>
      <c r="J444" s="43">
        <f>VLOOKUP(B444,GD_CHUNG!$B$5:$L$991,10,FALSE)*DM_TI_LE!$F$21</f>
        <v>9000000</v>
      </c>
      <c r="K444" s="43">
        <f>VLOOKUP(B444,GD_CHUNG!$B$5:$L$991,11,FALSE)*DM_TI_LE!$F$22</f>
        <v>0</v>
      </c>
      <c r="L444" s="261">
        <f>VLOOKUP(B444,RPT_BAO_HIEM!$B$5:$O$600,14,FALSE)</f>
        <v>325500</v>
      </c>
      <c r="M444" s="43">
        <f t="shared" si="8"/>
        <v>1005500</v>
      </c>
    </row>
    <row r="445" spans="1:13" ht="14.25" x14ac:dyDescent="0.2">
      <c r="A445" s="49">
        <v>442</v>
      </c>
      <c r="B445" s="50">
        <f>GD_CHUNG!B446</f>
        <v>13728</v>
      </c>
      <c r="C445" s="50" t="str">
        <f>GD_CHUNG!C446</f>
        <v>Nguyễn Thị Thanh</v>
      </c>
      <c r="D445" s="50" t="str">
        <f>GD_CHUNG!D446</f>
        <v>Nv vệ sinh</v>
      </c>
      <c r="E445" s="259"/>
      <c r="F445" s="259"/>
      <c r="G445" s="261">
        <f>VLOOKUP(B445,RPT_TIEN_AN_TRUA!$B$5:$I$1000,8,FALSE)</f>
        <v>680000</v>
      </c>
      <c r="H445" s="32">
        <v>0</v>
      </c>
      <c r="I445" s="43">
        <f>VLOOKUP(B445,RPT_LNS_LUONG_CHE_DO!$B$5:$CJ$495,68,FALSE)*(DM_TI_LE!$C$25-100%)</f>
        <v>0</v>
      </c>
      <c r="J445" s="43">
        <f>VLOOKUP(B445,GD_CHUNG!$B$5:$L$991,10,FALSE)*DM_TI_LE!$F$21</f>
        <v>9000000</v>
      </c>
      <c r="K445" s="43">
        <f>VLOOKUP(B445,GD_CHUNG!$B$5:$L$991,11,FALSE)*DM_TI_LE!$F$22</f>
        <v>0</v>
      </c>
      <c r="L445" s="261">
        <f>VLOOKUP(B445,RPT_BAO_HIEM!$B$5:$O$600,14,FALSE)</f>
        <v>0</v>
      </c>
      <c r="M445" s="43">
        <f t="shared" ref="M445:M450" si="9">G445+L445+J445</f>
        <v>9680000</v>
      </c>
    </row>
    <row r="446" spans="1:13" ht="14.25" x14ac:dyDescent="0.2">
      <c r="A446" s="49">
        <v>443</v>
      </c>
      <c r="B446" s="50">
        <f>GD_CHUNG!B447</f>
        <v>13745</v>
      </c>
      <c r="C446" s="50" t="str">
        <f>GD_CHUNG!C447</f>
        <v>Nguyễn Thị Hoài Hương</v>
      </c>
      <c r="D446" s="50" t="str">
        <f>GD_CHUNG!D447</f>
        <v>Nv vệ sinh</v>
      </c>
      <c r="E446" s="259"/>
      <c r="F446" s="259"/>
      <c r="G446" s="261">
        <f>VLOOKUP(B446,RPT_TIEN_AN_TRUA!$B$5:$I$1000,8,FALSE)</f>
        <v>680000</v>
      </c>
      <c r="H446" s="32">
        <v>0</v>
      </c>
      <c r="I446" s="43">
        <f>VLOOKUP(B446,RPT_LNS_LUONG_CHE_DO!$B$5:$CJ$495,68,FALSE)*(DM_TI_LE!$C$25-100%)</f>
        <v>0</v>
      </c>
      <c r="J446" s="43">
        <f>VLOOKUP(B446,GD_CHUNG!$B$5:$L$991,10,FALSE)*DM_TI_LE!$F$21</f>
        <v>9000000</v>
      </c>
      <c r="K446" s="43">
        <f>VLOOKUP(B446,GD_CHUNG!$B$5:$L$991,11,FALSE)*DM_TI_LE!$F$22</f>
        <v>0</v>
      </c>
      <c r="L446" s="261">
        <f>VLOOKUP(B446,RPT_BAO_HIEM!$B$5:$O$600,14,FALSE)</f>
        <v>0</v>
      </c>
      <c r="M446" s="43">
        <f t="shared" si="9"/>
        <v>9680000</v>
      </c>
    </row>
    <row r="447" spans="1:13" ht="14.25" x14ac:dyDescent="0.2">
      <c r="A447" s="49">
        <v>444</v>
      </c>
      <c r="B447" s="50">
        <f>GD_CHUNG!B448</f>
        <v>13746</v>
      </c>
      <c r="C447" s="50" t="str">
        <f>GD_CHUNG!C448</f>
        <v>Nguyễn Minh Tuấn</v>
      </c>
      <c r="D447" s="50" t="str">
        <f>GD_CHUNG!D448</f>
        <v>Nv vệ sinh</v>
      </c>
      <c r="E447" s="259"/>
      <c r="F447" s="259"/>
      <c r="G447" s="261">
        <f>VLOOKUP(B447,RPT_TIEN_AN_TRUA!$B$5:$I$1000,8,FALSE)</f>
        <v>680000</v>
      </c>
      <c r="H447" s="32">
        <v>0</v>
      </c>
      <c r="I447" s="43">
        <f>VLOOKUP(B447,RPT_LNS_LUONG_CHE_DO!$B$5:$CJ$495,68,FALSE)*(DM_TI_LE!$C$25-100%)</f>
        <v>0</v>
      </c>
      <c r="J447" s="43">
        <f>VLOOKUP(B447,GD_CHUNG!$B$5:$L$991,10,FALSE)*DM_TI_LE!$F$21</f>
        <v>9000000</v>
      </c>
      <c r="K447" s="43">
        <f>VLOOKUP(B447,GD_CHUNG!$B$5:$L$991,11,FALSE)*DM_TI_LE!$F$22</f>
        <v>0</v>
      </c>
      <c r="L447" s="261">
        <f>VLOOKUP(B447,RPT_BAO_HIEM!$B$5:$O$600,14,FALSE)</f>
        <v>0</v>
      </c>
      <c r="M447" s="43">
        <f t="shared" si="9"/>
        <v>9680000</v>
      </c>
    </row>
    <row r="448" spans="1:13" ht="14.25" x14ac:dyDescent="0.2">
      <c r="A448" s="49">
        <v>445</v>
      </c>
      <c r="B448" s="50">
        <f>GD_CHUNG!B449</f>
        <v>13747</v>
      </c>
      <c r="C448" s="50" t="str">
        <f>GD_CHUNG!C449</f>
        <v>Nguyễn Thị Liên</v>
      </c>
      <c r="D448" s="50" t="str">
        <f>GD_CHUNG!D449</f>
        <v>Nv vệ sinh</v>
      </c>
      <c r="E448" s="259"/>
      <c r="F448" s="259"/>
      <c r="G448" s="261">
        <f>VLOOKUP(B448,RPT_TIEN_AN_TRUA!$B$5:$I$1000,8,FALSE)</f>
        <v>680000</v>
      </c>
      <c r="H448" s="32">
        <v>0</v>
      </c>
      <c r="I448" s="43">
        <f>VLOOKUP(B448,RPT_LNS_LUONG_CHE_DO!$B$5:$CJ$495,68,FALSE)*(DM_TI_LE!$C$25-100%)</f>
        <v>0</v>
      </c>
      <c r="J448" s="43">
        <f>VLOOKUP(B448,GD_CHUNG!$B$5:$L$991,10,FALSE)*DM_TI_LE!$F$21</f>
        <v>9000000</v>
      </c>
      <c r="K448" s="43">
        <f>VLOOKUP(B448,GD_CHUNG!$B$5:$L$991,11,FALSE)*DM_TI_LE!$F$22</f>
        <v>0</v>
      </c>
      <c r="L448" s="261">
        <f>VLOOKUP(B448,RPT_BAO_HIEM!$B$5:$O$600,14,FALSE)</f>
        <v>0</v>
      </c>
      <c r="M448" s="43">
        <f t="shared" si="9"/>
        <v>9680000</v>
      </c>
    </row>
    <row r="449" spans="1:13" ht="14.25" x14ac:dyDescent="0.2">
      <c r="A449" s="49">
        <v>446</v>
      </c>
      <c r="B449" s="50">
        <f>GD_CHUNG!B450</f>
        <v>13748</v>
      </c>
      <c r="C449" s="50" t="str">
        <f>GD_CHUNG!C450</f>
        <v>Thiều Thị Thu Lan</v>
      </c>
      <c r="D449" s="50" t="str">
        <f>GD_CHUNG!D450</f>
        <v>Nv vệ sinh</v>
      </c>
      <c r="E449" s="259"/>
      <c r="F449" s="259"/>
      <c r="G449" s="261">
        <f>VLOOKUP(B449,RPT_TIEN_AN_TRUA!$B$5:$I$1000,8,FALSE)</f>
        <v>680000</v>
      </c>
      <c r="H449" s="32">
        <v>0</v>
      </c>
      <c r="I449" s="43">
        <f>VLOOKUP(B449,RPT_LNS_LUONG_CHE_DO!$B$5:$CJ$495,68,FALSE)*(DM_TI_LE!$C$25-100%)</f>
        <v>0</v>
      </c>
      <c r="J449" s="43">
        <f>VLOOKUP(B449,GD_CHUNG!$B$5:$L$991,10,FALSE)*DM_TI_LE!$F$21</f>
        <v>9000000</v>
      </c>
      <c r="K449" s="43">
        <f>VLOOKUP(B449,GD_CHUNG!$B$5:$L$991,11,FALSE)*DM_TI_LE!$F$22</f>
        <v>0</v>
      </c>
      <c r="L449" s="261">
        <f>VLOOKUP(B449,RPT_BAO_HIEM!$B$5:$O$600,14,FALSE)</f>
        <v>0</v>
      </c>
      <c r="M449" s="43">
        <f t="shared" si="9"/>
        <v>9680000</v>
      </c>
    </row>
    <row r="450" spans="1:13" ht="14.25" x14ac:dyDescent="0.2">
      <c r="A450" s="49">
        <v>447</v>
      </c>
      <c r="B450" s="50">
        <f>GD_CHUNG!B451</f>
        <v>13749</v>
      </c>
      <c r="C450" s="50" t="str">
        <f>GD_CHUNG!C451</f>
        <v>Chu Phương Thảo</v>
      </c>
      <c r="D450" s="50" t="str">
        <f>GD_CHUNG!D451</f>
        <v>Nv vệ sinh</v>
      </c>
      <c r="E450" s="259"/>
      <c r="F450" s="259"/>
      <c r="G450" s="261">
        <f>VLOOKUP(B450,RPT_TIEN_AN_TRUA!$B$5:$I$1000,8,FALSE)</f>
        <v>680000</v>
      </c>
      <c r="H450" s="32">
        <v>0</v>
      </c>
      <c r="I450" s="43">
        <f>VLOOKUP(B450,RPT_LNS_LUONG_CHE_DO!$B$5:$CJ$495,68,FALSE)*(DM_TI_LE!$C$25-100%)</f>
        <v>0</v>
      </c>
      <c r="J450" s="43">
        <f>VLOOKUP(B450,GD_CHUNG!$B$5:$L$991,10,FALSE)*DM_TI_LE!$F$21</f>
        <v>9000000</v>
      </c>
      <c r="K450" s="43">
        <f>VLOOKUP(B450,GD_CHUNG!$B$5:$L$991,11,FALSE)*DM_TI_LE!$F$22</f>
        <v>0</v>
      </c>
      <c r="L450" s="261">
        <f>VLOOKUP(B450,RPT_BAO_HIEM!$B$5:$O$600,14,FALSE)</f>
        <v>0</v>
      </c>
      <c r="M450" s="43">
        <f t="shared" si="9"/>
        <v>9680000</v>
      </c>
    </row>
    <row r="451" spans="1:13" ht="14.25" x14ac:dyDescent="0.2">
      <c r="A451" s="49">
        <v>448</v>
      </c>
      <c r="B451" s="50">
        <f>GD_CHUNG!B452</f>
        <v>11082</v>
      </c>
      <c r="C451" s="50" t="str">
        <f>GD_CHUNG!C452</f>
        <v>Hoàng Trung Dũng</v>
      </c>
      <c r="D451" s="50" t="str">
        <f>GD_CHUNG!D452</f>
        <v>CV Kỹ thuật</v>
      </c>
      <c r="E451" s="259"/>
      <c r="F451" s="259"/>
      <c r="G451" s="261">
        <f>VLOOKUP(B451,RPT_TIEN_AN_TRUA!$B$5:$I$1000,8,FALSE)</f>
        <v>680000</v>
      </c>
      <c r="H451" s="32">
        <v>0</v>
      </c>
      <c r="I451" s="43">
        <f>VLOOKUP(B451,RPT_LNS_LUONG_CHE_DO!$B$5:$CJ$495,68,FALSE)*(DM_TI_LE!$C$25-100%)</f>
        <v>0</v>
      </c>
      <c r="J451" s="43">
        <f>VLOOKUP(B451,GD_CHUNG!$B$5:$L$991,10,FALSE)*DM_TI_LE!$F$21</f>
        <v>9000000</v>
      </c>
      <c r="K451" s="43">
        <f>VLOOKUP(B451,GD_CHUNG!$B$5:$L$991,11,FALSE)*DM_TI_LE!$F$22</f>
        <v>7200000</v>
      </c>
      <c r="L451" s="261">
        <f>VLOOKUP(B451,RPT_BAO_HIEM!$B$5:$O$600,14,FALSE)</f>
        <v>476070</v>
      </c>
      <c r="M451" s="43">
        <f t="shared" ref="M451:M479" si="10">G451+L451</f>
        <v>1156070</v>
      </c>
    </row>
    <row r="452" spans="1:13" ht="14.25" x14ac:dyDescent="0.2">
      <c r="A452" s="49">
        <v>449</v>
      </c>
      <c r="B452" s="50">
        <f>GD_CHUNG!B453</f>
        <v>11083</v>
      </c>
      <c r="C452" s="50" t="str">
        <f>GD_CHUNG!C453</f>
        <v>Bùi Văn Nam</v>
      </c>
      <c r="D452" s="50" t="str">
        <f>GD_CHUNG!D453</f>
        <v>CV Kỹ thuật</v>
      </c>
      <c r="E452" s="259"/>
      <c r="F452" s="259"/>
      <c r="G452" s="261">
        <f>VLOOKUP(B452,RPT_TIEN_AN_TRUA!$B$5:$I$1000,8,FALSE)</f>
        <v>680000</v>
      </c>
      <c r="H452" s="32">
        <v>0</v>
      </c>
      <c r="I452" s="43">
        <f>VLOOKUP(B452,RPT_LNS_LUONG_CHE_DO!$B$5:$CJ$495,68,FALSE)*(DM_TI_LE!$C$25-100%)</f>
        <v>0</v>
      </c>
      <c r="J452" s="43">
        <f>VLOOKUP(B452,GD_CHUNG!$B$5:$L$991,10,FALSE)*DM_TI_LE!$F$21</f>
        <v>9000000</v>
      </c>
      <c r="K452" s="43">
        <f>VLOOKUP(B452,GD_CHUNG!$B$5:$L$991,11,FALSE)*DM_TI_LE!$F$22</f>
        <v>0</v>
      </c>
      <c r="L452" s="261">
        <f>VLOOKUP(B452,RPT_BAO_HIEM!$B$5:$O$600,14,FALSE)</f>
        <v>476070</v>
      </c>
      <c r="M452" s="43">
        <f t="shared" si="10"/>
        <v>1156070</v>
      </c>
    </row>
    <row r="453" spans="1:13" ht="14.25" x14ac:dyDescent="0.2">
      <c r="A453" s="49">
        <v>450</v>
      </c>
      <c r="B453" s="50">
        <f>GD_CHUNG!B454</f>
        <v>10643</v>
      </c>
      <c r="C453" s="50" t="str">
        <f>GD_CHUNG!C454</f>
        <v>Nguyễn Văn Thành</v>
      </c>
      <c r="D453" s="50" t="str">
        <f>GD_CHUNG!D454</f>
        <v>KTV mặt đất</v>
      </c>
      <c r="E453" s="259"/>
      <c r="F453" s="259"/>
      <c r="G453" s="261">
        <f>VLOOKUP(B453,RPT_TIEN_AN_TRUA!$B$5:$I$1000,8,FALSE)</f>
        <v>680000</v>
      </c>
      <c r="H453" s="32">
        <v>0</v>
      </c>
      <c r="I453" s="43">
        <f>VLOOKUP(B453,RPT_LNS_LUONG_CHE_DO!$B$5:$CJ$495,68,FALSE)*(DM_TI_LE!$C$25-100%)</f>
        <v>0</v>
      </c>
      <c r="J453" s="43">
        <f>VLOOKUP(B453,GD_CHUNG!$B$5:$L$991,10,FALSE)*DM_TI_LE!$F$21</f>
        <v>9000000</v>
      </c>
      <c r="K453" s="43">
        <f>VLOOKUP(B453,GD_CHUNG!$B$5:$L$991,11,FALSE)*DM_TI_LE!$F$22</f>
        <v>7200000</v>
      </c>
      <c r="L453" s="261">
        <f>VLOOKUP(B453,RPT_BAO_HIEM!$B$5:$O$600,14,FALSE)</f>
        <v>404880</v>
      </c>
      <c r="M453" s="43">
        <f t="shared" si="10"/>
        <v>1084880</v>
      </c>
    </row>
    <row r="454" spans="1:13" ht="14.25" x14ac:dyDescent="0.2">
      <c r="A454" s="49">
        <v>451</v>
      </c>
      <c r="B454" s="50">
        <f>GD_CHUNG!B455</f>
        <v>13049</v>
      </c>
      <c r="C454" s="50" t="str">
        <f>GD_CHUNG!C455</f>
        <v>Nguyễn Đức Anh</v>
      </c>
      <c r="D454" s="50" t="str">
        <f>GD_CHUNG!D455</f>
        <v>Nhân viên kỹ thuật</v>
      </c>
      <c r="E454" s="259"/>
      <c r="F454" s="259"/>
      <c r="G454" s="261">
        <f>VLOOKUP(B454,RPT_TIEN_AN_TRUA!$B$5:$I$1000,8,FALSE)</f>
        <v>680000</v>
      </c>
      <c r="H454" s="32">
        <v>0</v>
      </c>
      <c r="I454" s="43">
        <f>VLOOKUP(B454,RPT_LNS_LUONG_CHE_DO!$B$5:$CJ$495,68,FALSE)*(DM_TI_LE!$C$25-100%)</f>
        <v>0</v>
      </c>
      <c r="J454" s="43">
        <f>VLOOKUP(B454,GD_CHUNG!$B$5:$L$991,10,FALSE)*DM_TI_LE!$F$21</f>
        <v>9000000</v>
      </c>
      <c r="K454" s="43">
        <f>VLOOKUP(B454,GD_CHUNG!$B$5:$L$991,11,FALSE)*DM_TI_LE!$F$22</f>
        <v>3600000</v>
      </c>
      <c r="L454" s="261">
        <f>VLOOKUP(B454,RPT_BAO_HIEM!$B$5:$O$600,14,FALSE)</f>
        <v>437430</v>
      </c>
      <c r="M454" s="43">
        <f t="shared" si="10"/>
        <v>1117430</v>
      </c>
    </row>
    <row r="455" spans="1:13" ht="14.25" x14ac:dyDescent="0.2">
      <c r="A455" s="49">
        <v>452</v>
      </c>
      <c r="B455" s="50">
        <f>GD_CHUNG!B456</f>
        <v>10595</v>
      </c>
      <c r="C455" s="50" t="str">
        <f>GD_CHUNG!C456</f>
        <v>Lê Thị Mai</v>
      </c>
      <c r="D455" s="50" t="str">
        <f>GD_CHUNG!D456</f>
        <v>Nhân viên kế toán</v>
      </c>
      <c r="E455" s="259"/>
      <c r="F455" s="259"/>
      <c r="G455" s="261">
        <f>VLOOKUP(B455,RPT_TIEN_AN_TRUA!$B$5:$I$1000,8,FALSE)</f>
        <v>680000</v>
      </c>
      <c r="H455" s="32">
        <v>0</v>
      </c>
      <c r="I455" s="43">
        <f>VLOOKUP(B455,RPT_LNS_LUONG_CHE_DO!$B$5:$CJ$495,68,FALSE)*(DM_TI_LE!$C$25-100%)</f>
        <v>0</v>
      </c>
      <c r="J455" s="43">
        <f>VLOOKUP(B455,GD_CHUNG!$B$5:$L$991,10,FALSE)*DM_TI_LE!$F$21</f>
        <v>9000000</v>
      </c>
      <c r="K455" s="43">
        <f>VLOOKUP(B455,GD_CHUNG!$B$5:$L$991,11,FALSE)*DM_TI_LE!$F$22</f>
        <v>3600000</v>
      </c>
      <c r="L455" s="261">
        <f>VLOOKUP(B455,RPT_BAO_HIEM!$B$5:$O$600,14,FALSE)</f>
        <v>366240</v>
      </c>
      <c r="M455" s="43">
        <f t="shared" si="10"/>
        <v>1046240</v>
      </c>
    </row>
    <row r="456" spans="1:13" ht="14.25" x14ac:dyDescent="0.2">
      <c r="A456" s="49">
        <v>453</v>
      </c>
      <c r="B456" s="50">
        <f>GD_CHUNG!B457</f>
        <v>10793</v>
      </c>
      <c r="C456" s="50" t="str">
        <f>GD_CHUNG!C457</f>
        <v>Lê Thị Thúy</v>
      </c>
      <c r="D456" s="50" t="str">
        <f>GD_CHUNG!D457</f>
        <v>Nhân viên kế toán</v>
      </c>
      <c r="E456" s="259"/>
      <c r="F456" s="259"/>
      <c r="G456" s="261">
        <f>VLOOKUP(B456,RPT_TIEN_AN_TRUA!$B$5:$I$1000,8,FALSE)</f>
        <v>680000</v>
      </c>
      <c r="H456" s="32">
        <v>0</v>
      </c>
      <c r="I456" s="43">
        <f>VLOOKUP(B456,RPT_LNS_LUONG_CHE_DO!$B$5:$CJ$495,68,FALSE)*(DM_TI_LE!$C$25-100%)</f>
        <v>0</v>
      </c>
      <c r="J456" s="43">
        <f>VLOOKUP(B456,GD_CHUNG!$B$5:$L$991,10,FALSE)*DM_TI_LE!$F$21</f>
        <v>9000000</v>
      </c>
      <c r="K456" s="43">
        <f>VLOOKUP(B456,GD_CHUNG!$B$5:$L$991,11,FALSE)*DM_TI_LE!$F$22</f>
        <v>0</v>
      </c>
      <c r="L456" s="261">
        <f>VLOOKUP(B456,RPT_BAO_HIEM!$B$5:$O$600,14,FALSE)</f>
        <v>366240</v>
      </c>
      <c r="M456" s="43">
        <f t="shared" si="10"/>
        <v>1046240</v>
      </c>
    </row>
    <row r="457" spans="1:13" ht="14.25" x14ac:dyDescent="0.2">
      <c r="A457" s="49">
        <v>454</v>
      </c>
      <c r="B457" s="50">
        <f>GD_CHUNG!B458</f>
        <v>12660</v>
      </c>
      <c r="C457" s="50" t="str">
        <f>GD_CHUNG!C458</f>
        <v>Bùi Thị Thu</v>
      </c>
      <c r="D457" s="50" t="str">
        <f>GD_CHUNG!D458</f>
        <v>Nhân viên kế toán</v>
      </c>
      <c r="E457" s="259"/>
      <c r="F457" s="259"/>
      <c r="G457" s="261">
        <f>VLOOKUP(B457,RPT_TIEN_AN_TRUA!$B$5:$I$1000,8,FALSE)</f>
        <v>680000</v>
      </c>
      <c r="H457" s="32">
        <v>0</v>
      </c>
      <c r="I457" s="43">
        <f>VLOOKUP(B457,RPT_LNS_LUONG_CHE_DO!$B$5:$CJ$495,68,FALSE)*(DM_TI_LE!$C$25-100%)</f>
        <v>0</v>
      </c>
      <c r="J457" s="43">
        <f>VLOOKUP(B457,GD_CHUNG!$B$5:$L$991,10,FALSE)*DM_TI_LE!$F$21</f>
        <v>9000000</v>
      </c>
      <c r="K457" s="43">
        <f>VLOOKUP(B457,GD_CHUNG!$B$5:$L$991,11,FALSE)*DM_TI_LE!$F$22</f>
        <v>0</v>
      </c>
      <c r="L457" s="261">
        <f>VLOOKUP(B457,RPT_BAO_HIEM!$B$5:$O$600,14,FALSE)</f>
        <v>476070</v>
      </c>
      <c r="M457" s="43">
        <f t="shared" si="10"/>
        <v>1156070</v>
      </c>
    </row>
    <row r="458" spans="1:13" ht="14.25" x14ac:dyDescent="0.2">
      <c r="A458" s="49">
        <v>455</v>
      </c>
      <c r="B458" s="50">
        <f>GD_CHUNG!B459</f>
        <v>10794</v>
      </c>
      <c r="C458" s="50" t="str">
        <f>GD_CHUNG!C459</f>
        <v>Nguyễn Thị Kim Huệ</v>
      </c>
      <c r="D458" s="50" t="str">
        <f>GD_CHUNG!D459</f>
        <v>NV Thủ Quỹ</v>
      </c>
      <c r="E458" s="259"/>
      <c r="F458" s="259"/>
      <c r="G458" s="261">
        <f>VLOOKUP(B458,RPT_TIEN_AN_TRUA!$B$5:$I$1000,8,FALSE)</f>
        <v>680000</v>
      </c>
      <c r="H458" s="32">
        <v>0</v>
      </c>
      <c r="I458" s="43">
        <f>VLOOKUP(B458,RPT_LNS_LUONG_CHE_DO!$B$5:$CJ$495,68,FALSE)*(DM_TI_LE!$C$25-100%)</f>
        <v>0</v>
      </c>
      <c r="J458" s="43">
        <f>VLOOKUP(B458,GD_CHUNG!$B$5:$L$991,10,FALSE)*DM_TI_LE!$F$21</f>
        <v>9000000</v>
      </c>
      <c r="K458" s="43">
        <f>VLOOKUP(B458,GD_CHUNG!$B$5:$L$991,11,FALSE)*DM_TI_LE!$F$22</f>
        <v>3600000</v>
      </c>
      <c r="L458" s="261">
        <f>VLOOKUP(B458,RPT_BAO_HIEM!$B$5:$O$600,14,FALSE)</f>
        <v>366240</v>
      </c>
      <c r="M458" s="43">
        <f t="shared" si="10"/>
        <v>1046240</v>
      </c>
    </row>
    <row r="459" spans="1:13" ht="14.25" x14ac:dyDescent="0.2">
      <c r="A459" s="49">
        <v>456</v>
      </c>
      <c r="B459" s="50">
        <f>GD_CHUNG!B460</f>
        <v>10788</v>
      </c>
      <c r="C459" s="50" t="str">
        <f>GD_CHUNG!C460</f>
        <v>Phạm Thị Thu Hiền</v>
      </c>
      <c r="D459" s="50" t="str">
        <f>GD_CHUNG!D460</f>
        <v>Chuyên viên TCKT</v>
      </c>
      <c r="E459" s="259"/>
      <c r="F459" s="259"/>
      <c r="G459" s="261">
        <f>VLOOKUP(B459,RPT_TIEN_AN_TRUA!$B$5:$I$1000,8,FALSE)</f>
        <v>680000</v>
      </c>
      <c r="H459" s="32">
        <v>0</v>
      </c>
      <c r="I459" s="43">
        <f>VLOOKUP(B459,RPT_LNS_LUONG_CHE_DO!$B$5:$CJ$495,68,FALSE)*(DM_TI_LE!$C$25-100%)</f>
        <v>0</v>
      </c>
      <c r="J459" s="43">
        <f>VLOOKUP(B459,GD_CHUNG!$B$5:$L$991,10,FALSE)*DM_TI_LE!$F$21</f>
        <v>9000000</v>
      </c>
      <c r="K459" s="43">
        <f>VLOOKUP(B459,GD_CHUNG!$B$5:$L$991,11,FALSE)*DM_TI_LE!$F$22</f>
        <v>7200000</v>
      </c>
      <c r="L459" s="261">
        <f>VLOOKUP(B459,RPT_BAO_HIEM!$B$5:$O$600,14,FALSE)</f>
        <v>476070</v>
      </c>
      <c r="M459" s="43">
        <f t="shared" si="10"/>
        <v>1156070</v>
      </c>
    </row>
    <row r="460" spans="1:13" ht="14.25" x14ac:dyDescent="0.2">
      <c r="A460" s="49">
        <v>457</v>
      </c>
      <c r="B460" s="50">
        <f>GD_CHUNG!B461</f>
        <v>10789</v>
      </c>
      <c r="C460" s="50" t="str">
        <f>GD_CHUNG!C461</f>
        <v>Hoàng Thị Trang Nhung</v>
      </c>
      <c r="D460" s="50" t="str">
        <f>GD_CHUNG!D461</f>
        <v>Chuyên viên TCKT</v>
      </c>
      <c r="E460" s="259"/>
      <c r="F460" s="259"/>
      <c r="G460" s="261">
        <f>VLOOKUP(B460,RPT_TIEN_AN_TRUA!$B$5:$I$1000,8,FALSE)</f>
        <v>266086.95652173914</v>
      </c>
      <c r="H460" s="32">
        <v>0</v>
      </c>
      <c r="I460" s="43">
        <f>VLOOKUP(B460,RPT_LNS_LUONG_CHE_DO!$B$5:$CJ$495,68,FALSE)*(DM_TI_LE!$C$25-100%)</f>
        <v>0</v>
      </c>
      <c r="J460" s="43">
        <f>VLOOKUP(B460,GD_CHUNG!$B$5:$L$991,10,FALSE)*DM_TI_LE!$F$21</f>
        <v>9000000</v>
      </c>
      <c r="K460" s="43">
        <f>VLOOKUP(B460,GD_CHUNG!$B$5:$L$991,11,FALSE)*DM_TI_LE!$F$22</f>
        <v>7200000</v>
      </c>
      <c r="L460" s="261">
        <f>VLOOKUP(B460,RPT_BAO_HIEM!$B$5:$O$600,14,FALSE)</f>
        <v>0</v>
      </c>
      <c r="M460" s="43">
        <f t="shared" si="10"/>
        <v>266086.95652173914</v>
      </c>
    </row>
    <row r="461" spans="1:13" ht="14.25" x14ac:dyDescent="0.2">
      <c r="A461" s="49">
        <v>458</v>
      </c>
      <c r="B461" s="50">
        <f>GD_CHUNG!B462</f>
        <v>10790</v>
      </c>
      <c r="C461" s="50" t="str">
        <f>GD_CHUNG!C462</f>
        <v>Đào Thị Chín</v>
      </c>
      <c r="D461" s="50" t="str">
        <f>GD_CHUNG!D462</f>
        <v>Chuyên viên TCKT</v>
      </c>
      <c r="E461" s="259"/>
      <c r="F461" s="259"/>
      <c r="G461" s="261">
        <f>VLOOKUP(B461,RPT_TIEN_AN_TRUA!$B$5:$I$1000,8,FALSE)</f>
        <v>680000</v>
      </c>
      <c r="H461" s="32">
        <v>0</v>
      </c>
      <c r="I461" s="43">
        <f>VLOOKUP(B461,RPT_LNS_LUONG_CHE_DO!$B$5:$CJ$495,68,FALSE)*(DM_TI_LE!$C$25-100%)</f>
        <v>0</v>
      </c>
      <c r="J461" s="43">
        <f>VLOOKUP(B461,GD_CHUNG!$B$5:$L$991,10,FALSE)*DM_TI_LE!$F$21</f>
        <v>9000000</v>
      </c>
      <c r="K461" s="43">
        <f>VLOOKUP(B461,GD_CHUNG!$B$5:$L$991,11,FALSE)*DM_TI_LE!$F$22</f>
        <v>7200000</v>
      </c>
      <c r="L461" s="261">
        <f>VLOOKUP(B461,RPT_BAO_HIEM!$B$5:$O$600,14,FALSE)</f>
        <v>476070</v>
      </c>
      <c r="M461" s="43">
        <f t="shared" si="10"/>
        <v>1156070</v>
      </c>
    </row>
    <row r="462" spans="1:13" ht="14.25" x14ac:dyDescent="0.2">
      <c r="A462" s="49">
        <v>459</v>
      </c>
      <c r="B462" s="50">
        <f>GD_CHUNG!B463</f>
        <v>10791</v>
      </c>
      <c r="C462" s="50" t="str">
        <f>GD_CHUNG!C463</f>
        <v>Trần Thu Trang</v>
      </c>
      <c r="D462" s="50" t="str">
        <f>GD_CHUNG!D463</f>
        <v>Chuyên viên TCKT</v>
      </c>
      <c r="E462" s="259"/>
      <c r="F462" s="259"/>
      <c r="G462" s="261">
        <f>VLOOKUP(B462,RPT_TIEN_AN_TRUA!$B$5:$I$1000,8,FALSE)</f>
        <v>680000</v>
      </c>
      <c r="H462" s="32">
        <v>0</v>
      </c>
      <c r="I462" s="43">
        <f>VLOOKUP(B462,RPT_LNS_LUONG_CHE_DO!$B$5:$CJ$495,68,FALSE)*(DM_TI_LE!$C$25-100%)</f>
        <v>0</v>
      </c>
      <c r="J462" s="43">
        <f>VLOOKUP(B462,GD_CHUNG!$B$5:$L$991,10,FALSE)*DM_TI_LE!$F$21</f>
        <v>9000000</v>
      </c>
      <c r="K462" s="43">
        <f>VLOOKUP(B462,GD_CHUNG!$B$5:$L$991,11,FALSE)*DM_TI_LE!$F$22</f>
        <v>3600000</v>
      </c>
      <c r="L462" s="261">
        <f>VLOOKUP(B462,RPT_BAO_HIEM!$B$5:$O$600,14,FALSE)</f>
        <v>476070</v>
      </c>
      <c r="M462" s="43">
        <f t="shared" si="10"/>
        <v>1156070</v>
      </c>
    </row>
    <row r="463" spans="1:13" ht="14.25" x14ac:dyDescent="0.2">
      <c r="A463" s="49">
        <v>460</v>
      </c>
      <c r="B463" s="50">
        <f>GD_CHUNG!B464</f>
        <v>11147</v>
      </c>
      <c r="C463" s="50" t="str">
        <f>GD_CHUNG!C464</f>
        <v>Vũ Chí Kiên</v>
      </c>
      <c r="D463" s="50" t="str">
        <f>GD_CHUNG!D464</f>
        <v>Chuyên viên TCKT</v>
      </c>
      <c r="E463" s="259"/>
      <c r="F463" s="259"/>
      <c r="G463" s="261">
        <f>VLOOKUP(B463,RPT_TIEN_AN_TRUA!$B$5:$I$1000,8,FALSE)</f>
        <v>680000</v>
      </c>
      <c r="H463" s="32">
        <v>0</v>
      </c>
      <c r="I463" s="43">
        <f>VLOOKUP(B463,RPT_LNS_LUONG_CHE_DO!$B$5:$CJ$495,68,FALSE)*(DM_TI_LE!$C$25-100%)</f>
        <v>0</v>
      </c>
      <c r="J463" s="43">
        <f>VLOOKUP(B463,GD_CHUNG!$B$5:$L$991,10,FALSE)*DM_TI_LE!$F$21</f>
        <v>9000000</v>
      </c>
      <c r="K463" s="43">
        <f>VLOOKUP(B463,GD_CHUNG!$B$5:$L$991,11,FALSE)*DM_TI_LE!$F$22</f>
        <v>7200000</v>
      </c>
      <c r="L463" s="261">
        <f>VLOOKUP(B463,RPT_BAO_HIEM!$B$5:$O$600,14,FALSE)</f>
        <v>557445</v>
      </c>
      <c r="M463" s="43">
        <f t="shared" si="10"/>
        <v>1237445</v>
      </c>
    </row>
    <row r="464" spans="1:13" ht="14.25" x14ac:dyDescent="0.2">
      <c r="A464" s="49">
        <v>461</v>
      </c>
      <c r="B464" s="50">
        <f>GD_CHUNG!B465</f>
        <v>10563</v>
      </c>
      <c r="C464" s="50" t="str">
        <f>GD_CHUNG!C465</f>
        <v>Lưu Xuân Cường</v>
      </c>
      <c r="D464" s="50" t="str">
        <f>GD_CHUNG!D465</f>
        <v>Trưởng phòng</v>
      </c>
      <c r="E464" s="259"/>
      <c r="F464" s="259"/>
      <c r="G464" s="261">
        <f>VLOOKUP(B464,RPT_TIEN_AN_TRUA!$B$5:$I$1000,8,FALSE)</f>
        <v>680000</v>
      </c>
      <c r="H464" s="32">
        <v>0</v>
      </c>
      <c r="I464" s="43">
        <f>VLOOKUP(B464,RPT_LNS_LUONG_CHE_DO!$B$5:$CJ$495,68,FALSE)*(DM_TI_LE!$C$25-100%)</f>
        <v>0</v>
      </c>
      <c r="J464" s="43">
        <f>VLOOKUP(B464,GD_CHUNG!$B$5:$L$991,10,FALSE)*DM_TI_LE!$F$21</f>
        <v>9000000</v>
      </c>
      <c r="K464" s="43">
        <f>VLOOKUP(B464,GD_CHUNG!$B$5:$L$991,11,FALSE)*DM_TI_LE!$F$22</f>
        <v>7200000</v>
      </c>
      <c r="L464" s="261">
        <f>VLOOKUP(B464,RPT_BAO_HIEM!$B$5:$O$600,14,FALSE)</f>
        <v>577815</v>
      </c>
      <c r="M464" s="43">
        <f t="shared" si="10"/>
        <v>1257815</v>
      </c>
    </row>
    <row r="465" spans="1:18" ht="14.25" x14ac:dyDescent="0.2">
      <c r="A465" s="49">
        <v>462</v>
      </c>
      <c r="B465" s="50">
        <f>GD_CHUNG!B466</f>
        <v>10556</v>
      </c>
      <c r="C465" s="50" t="str">
        <f>GD_CHUNG!C466</f>
        <v>Nguyễn Thị Thuỳ Linh</v>
      </c>
      <c r="D465" s="50" t="str">
        <f>GD_CHUNG!D466</f>
        <v>Phó Trưởng Phòng</v>
      </c>
      <c r="E465" s="259"/>
      <c r="F465" s="259"/>
      <c r="G465" s="261">
        <f>VLOOKUP(B465,RPT_TIEN_AN_TRUA!$B$5:$I$1000,8,FALSE)</f>
        <v>680000</v>
      </c>
      <c r="H465" s="32">
        <v>0</v>
      </c>
      <c r="I465" s="43">
        <f>VLOOKUP(B465,RPT_LNS_LUONG_CHE_DO!$B$5:$CJ$495,68,FALSE)*(DM_TI_LE!$C$25-100%)</f>
        <v>0</v>
      </c>
      <c r="J465" s="43">
        <f>VLOOKUP(B465,GD_CHUNG!$B$5:$L$991,10,FALSE)*DM_TI_LE!$F$21</f>
        <v>9000000</v>
      </c>
      <c r="K465" s="43">
        <f>VLOOKUP(B465,GD_CHUNG!$B$5:$L$991,11,FALSE)*DM_TI_LE!$F$22</f>
        <v>10800000</v>
      </c>
      <c r="L465" s="261">
        <f>VLOOKUP(B465,RPT_BAO_HIEM!$B$5:$O$600,14,FALSE)</f>
        <v>557445</v>
      </c>
      <c r="M465" s="43">
        <f t="shared" si="10"/>
        <v>1237445</v>
      </c>
    </row>
    <row r="466" spans="1:18" ht="14.25" x14ac:dyDescent="0.2">
      <c r="A466" s="49">
        <v>463</v>
      </c>
      <c r="B466" s="50">
        <f>GD_CHUNG!B467</f>
        <v>10797</v>
      </c>
      <c r="C466" s="50" t="str">
        <f>GD_CHUNG!C467</f>
        <v>Nguyễn Hữu Hạ</v>
      </c>
      <c r="D466" s="50" t="str">
        <f>GD_CHUNG!D467</f>
        <v>CV Đảng Đoàn - Thi đua</v>
      </c>
      <c r="E466" s="259"/>
      <c r="F466" s="259"/>
      <c r="G466" s="261">
        <f>VLOOKUP(B466,RPT_TIEN_AN_TRUA!$B$5:$I$1000,8,FALSE)</f>
        <v>680000</v>
      </c>
      <c r="H466" s="32">
        <v>0</v>
      </c>
      <c r="I466" s="43">
        <f>VLOOKUP(B466,RPT_LNS_LUONG_CHE_DO!$B$5:$CJ$495,68,FALSE)*(DM_TI_LE!$C$25-100%)</f>
        <v>0</v>
      </c>
      <c r="J466" s="43">
        <f>VLOOKUP(B466,GD_CHUNG!$B$5:$L$991,10,FALSE)*DM_TI_LE!$F$21</f>
        <v>9000000</v>
      </c>
      <c r="K466" s="43">
        <f>VLOOKUP(B466,GD_CHUNG!$B$5:$L$991,11,FALSE)*DM_TI_LE!$F$22</f>
        <v>7200000</v>
      </c>
      <c r="L466" s="261">
        <f>VLOOKUP(B466,RPT_BAO_HIEM!$B$5:$O$600,14,FALSE)</f>
        <v>482160</v>
      </c>
      <c r="M466" s="43">
        <f t="shared" si="10"/>
        <v>1162160</v>
      </c>
    </row>
    <row r="467" spans="1:18" ht="14.25" x14ac:dyDescent="0.2">
      <c r="A467" s="49">
        <v>464</v>
      </c>
      <c r="B467" s="50">
        <f>GD_CHUNG!B468</f>
        <v>10803</v>
      </c>
      <c r="C467" s="50" t="str">
        <f>GD_CHUNG!C468</f>
        <v>Hà Duyên Lâm</v>
      </c>
      <c r="D467" s="50" t="str">
        <f>GD_CHUNG!D468</f>
        <v>Lái xe CT</v>
      </c>
      <c r="E467" s="259"/>
      <c r="F467" s="259"/>
      <c r="G467" s="261">
        <f>VLOOKUP(B467,RPT_TIEN_AN_TRUA!$B$5:$I$1000,8,FALSE)</f>
        <v>680000</v>
      </c>
      <c r="H467" s="32">
        <v>0</v>
      </c>
      <c r="I467" s="43">
        <f>VLOOKUP(B467,RPT_LNS_LUONG_CHE_DO!$B$5:$CJ$495,68,FALSE)*(DM_TI_LE!$C$25-100%)</f>
        <v>0</v>
      </c>
      <c r="J467" s="43">
        <f>VLOOKUP(B467,GD_CHUNG!$B$5:$L$991,10,FALSE)*DM_TI_LE!$F$21</f>
        <v>9000000</v>
      </c>
      <c r="K467" s="43">
        <f>VLOOKUP(B467,GD_CHUNG!$B$5:$L$991,11,FALSE)*DM_TI_LE!$F$22</f>
        <v>7200000</v>
      </c>
      <c r="L467" s="261">
        <f>VLOOKUP(B467,RPT_BAO_HIEM!$B$5:$O$600,14,FALSE)</f>
        <v>437430</v>
      </c>
      <c r="M467" s="43">
        <f t="shared" si="10"/>
        <v>1117430</v>
      </c>
    </row>
    <row r="468" spans="1:18" ht="14.25" x14ac:dyDescent="0.2">
      <c r="A468" s="49">
        <v>465</v>
      </c>
      <c r="B468" s="50">
        <f>GD_CHUNG!B469</f>
        <v>10800</v>
      </c>
      <c r="C468" s="50" t="str">
        <f>GD_CHUNG!C469</f>
        <v>Hoàng Thùy Lan</v>
      </c>
      <c r="D468" s="50" t="str">
        <f>GD_CHUNG!D469</f>
        <v>NV đào tạo huấn luyện</v>
      </c>
      <c r="E468" s="85"/>
      <c r="F468" s="85"/>
      <c r="G468" s="261">
        <f>VLOOKUP(B468,RPT_TIEN_AN_TRUA!$B$5:$I$1000,8,FALSE)</f>
        <v>680000</v>
      </c>
      <c r="H468" s="32">
        <v>0</v>
      </c>
      <c r="I468" s="43">
        <f>VLOOKUP(B468,RPT_LNS_LUONG_CHE_DO!$B$5:$CJ$495,68,FALSE)*(DM_TI_LE!$C$25-100%)</f>
        <v>0</v>
      </c>
      <c r="J468" s="43">
        <f>VLOOKUP(B468,GD_CHUNG!$B$5:$L$991,10,FALSE)*DM_TI_LE!$F$21</f>
        <v>9000000</v>
      </c>
      <c r="K468" s="43">
        <f>VLOOKUP(B468,GD_CHUNG!$B$5:$L$991,11,FALSE)*DM_TI_LE!$F$22</f>
        <v>3600000</v>
      </c>
      <c r="L468" s="261">
        <f>VLOOKUP(B468,RPT_BAO_HIEM!$B$5:$O$600,14,FALSE)</f>
        <v>366240</v>
      </c>
      <c r="M468" s="43">
        <f t="shared" si="10"/>
        <v>1046240</v>
      </c>
    </row>
    <row r="469" spans="1:18" ht="14.25" x14ac:dyDescent="0.2">
      <c r="A469" s="49">
        <v>466</v>
      </c>
      <c r="B469" s="50">
        <f>GD_CHUNG!B470</f>
        <v>10801</v>
      </c>
      <c r="C469" s="50" t="str">
        <f>GD_CHUNG!C470</f>
        <v>Diệu Linh</v>
      </c>
      <c r="D469" s="50" t="str">
        <f>GD_CHUNG!D470</f>
        <v>NV đào tạo huấn luyện</v>
      </c>
      <c r="E469" s="85"/>
      <c r="F469" s="85"/>
      <c r="G469" s="261">
        <f>VLOOKUP(B469,RPT_TIEN_AN_TRUA!$B$5:$I$1000,8,FALSE)</f>
        <v>680000</v>
      </c>
      <c r="H469" s="32">
        <v>0</v>
      </c>
      <c r="I469" s="43">
        <f>VLOOKUP(B469,RPT_LNS_LUONG_CHE_DO!$B$5:$CJ$495,68,FALSE)*(DM_TI_LE!$C$25-100%)</f>
        <v>0</v>
      </c>
      <c r="J469" s="43">
        <f>VLOOKUP(B469,GD_CHUNG!$B$5:$L$991,10,FALSE)*DM_TI_LE!$F$21</f>
        <v>9000000</v>
      </c>
      <c r="K469" s="43">
        <f>VLOOKUP(B469,GD_CHUNG!$B$5:$L$991,11,FALSE)*DM_TI_LE!$F$22</f>
        <v>7200000</v>
      </c>
      <c r="L469" s="261">
        <f>VLOOKUP(B469,RPT_BAO_HIEM!$B$5:$O$600,14,FALSE)</f>
        <v>476070</v>
      </c>
      <c r="M469" s="43">
        <f t="shared" si="10"/>
        <v>1156070</v>
      </c>
    </row>
    <row r="470" spans="1:18" ht="14.25" x14ac:dyDescent="0.2">
      <c r="A470" s="49">
        <v>467</v>
      </c>
      <c r="B470" s="50">
        <f>GD_CHUNG!B471</f>
        <v>10802</v>
      </c>
      <c r="C470" s="50" t="str">
        <f>GD_CHUNG!C471</f>
        <v>Hà Phương Thảo</v>
      </c>
      <c r="D470" s="50" t="str">
        <f>GD_CHUNG!D471</f>
        <v>NV hành chính</v>
      </c>
      <c r="E470" s="85"/>
      <c r="F470" s="85"/>
      <c r="G470" s="261">
        <f>VLOOKUP(B470,RPT_TIEN_AN_TRUA!$B$5:$I$1000,8,FALSE)</f>
        <v>680000</v>
      </c>
      <c r="H470" s="32">
        <v>0</v>
      </c>
      <c r="I470" s="43">
        <f>VLOOKUP(B470,RPT_LNS_LUONG_CHE_DO!$B$5:$CJ$495,68,FALSE)*(DM_TI_LE!$C$25-100%)</f>
        <v>0</v>
      </c>
      <c r="J470" s="43">
        <f>VLOOKUP(B470,GD_CHUNG!$B$5:$L$991,10,FALSE)*DM_TI_LE!$F$21</f>
        <v>9000000</v>
      </c>
      <c r="K470" s="43">
        <f>VLOOKUP(B470,GD_CHUNG!$B$5:$L$991,11,FALSE)*DM_TI_LE!$F$22</f>
        <v>3600000</v>
      </c>
      <c r="L470" s="261">
        <f>VLOOKUP(B470,RPT_BAO_HIEM!$B$5:$O$600,14,FALSE)</f>
        <v>366240</v>
      </c>
      <c r="M470" s="43">
        <f t="shared" si="10"/>
        <v>1046240</v>
      </c>
    </row>
    <row r="471" spans="1:18" ht="14.25" x14ac:dyDescent="0.2">
      <c r="A471" s="49">
        <v>468</v>
      </c>
      <c r="B471" s="50">
        <f>GD_CHUNG!B472</f>
        <v>10805</v>
      </c>
      <c r="C471" s="50" t="str">
        <f>GD_CHUNG!C472</f>
        <v>Trịnh Thị Thu Hằng</v>
      </c>
      <c r="D471" s="50" t="str">
        <f>GD_CHUNG!D472</f>
        <v>NV Hành chính - VT</v>
      </c>
      <c r="E471" s="85"/>
      <c r="F471" s="85"/>
      <c r="G471" s="261">
        <f>VLOOKUP(B471,RPT_TIEN_AN_TRUA!$B$5:$I$1000,8,FALSE)</f>
        <v>680000</v>
      </c>
      <c r="H471" s="32">
        <v>0</v>
      </c>
      <c r="I471" s="43">
        <f>VLOOKUP(B471,RPT_LNS_LUONG_CHE_DO!$B$5:$CJ$495,68,FALSE)*(DM_TI_LE!$C$25-100%)</f>
        <v>0</v>
      </c>
      <c r="J471" s="43">
        <f>VLOOKUP(B471,GD_CHUNG!$B$5:$L$991,10,FALSE)*DM_TI_LE!$F$21</f>
        <v>9000000</v>
      </c>
      <c r="K471" s="43">
        <f>VLOOKUP(B471,GD_CHUNG!$B$5:$L$991,11,FALSE)*DM_TI_LE!$F$22</f>
        <v>3600000</v>
      </c>
      <c r="L471" s="261">
        <f>VLOOKUP(B471,RPT_BAO_HIEM!$B$5:$O$600,14,FALSE)</f>
        <v>335685</v>
      </c>
      <c r="M471" s="43">
        <f t="shared" si="10"/>
        <v>1015685</v>
      </c>
    </row>
    <row r="472" spans="1:18" ht="14.25" x14ac:dyDescent="0.2">
      <c r="A472" s="49">
        <v>469</v>
      </c>
      <c r="B472" s="50">
        <f>GD_CHUNG!B473</f>
        <v>10566</v>
      </c>
      <c r="C472" s="50" t="str">
        <f>GD_CHUNG!C473</f>
        <v>Nguyễn Thị Ngọc</v>
      </c>
      <c r="D472" s="50" t="str">
        <f>GD_CHUNG!D473</f>
        <v>NV Kế hoạch - Quản lý chất lượng</v>
      </c>
      <c r="E472" s="85"/>
      <c r="F472" s="85"/>
      <c r="G472" s="261">
        <f>VLOOKUP(B472,RPT_TIEN_AN_TRUA!$B$5:$I$1000,8,FALSE)</f>
        <v>680000</v>
      </c>
      <c r="H472" s="32">
        <v>0</v>
      </c>
      <c r="I472" s="43">
        <f>VLOOKUP(B472,RPT_LNS_LUONG_CHE_DO!$B$5:$CJ$495,68,FALSE)*(DM_TI_LE!$C$25-100%)</f>
        <v>0</v>
      </c>
      <c r="J472" s="43">
        <f>VLOOKUP(B472,GD_CHUNG!$B$5:$L$991,10,FALSE)*DM_TI_LE!$F$21</f>
        <v>9000000</v>
      </c>
      <c r="K472" s="43">
        <f>VLOOKUP(B472,GD_CHUNG!$B$5:$L$991,11,FALSE)*DM_TI_LE!$F$22</f>
        <v>3600000</v>
      </c>
      <c r="L472" s="261">
        <f>VLOOKUP(B472,RPT_BAO_HIEM!$B$5:$O$600,14,FALSE)</f>
        <v>476070</v>
      </c>
      <c r="M472" s="43">
        <f t="shared" si="10"/>
        <v>1156070</v>
      </c>
    </row>
    <row r="473" spans="1:18" ht="14.25" x14ac:dyDescent="0.2">
      <c r="A473" s="49">
        <v>470</v>
      </c>
      <c r="B473" s="50">
        <f>GD_CHUNG!B474</f>
        <v>10804</v>
      </c>
      <c r="C473" s="50" t="str">
        <f>GD_CHUNG!C474</f>
        <v>Vũ Thị Hoà</v>
      </c>
      <c r="D473" s="50" t="str">
        <f>GD_CHUNG!D474</f>
        <v>NV Lao động tiền lương</v>
      </c>
      <c r="E473" s="85"/>
      <c r="F473" s="85"/>
      <c r="G473" s="261">
        <f>VLOOKUP(B473,RPT_TIEN_AN_TRUA!$B$5:$I$1000,8,FALSE)</f>
        <v>680000</v>
      </c>
      <c r="H473" s="32">
        <v>0</v>
      </c>
      <c r="I473" s="43">
        <f>VLOOKUP(B473,RPT_LNS_LUONG_CHE_DO!$B$5:$CJ$495,68,FALSE)*(DM_TI_LE!$C$25-100%)</f>
        <v>0</v>
      </c>
      <c r="J473" s="43">
        <f>VLOOKUP(B473,GD_CHUNG!$B$5:$L$991,10,FALSE)*DM_TI_LE!$F$21</f>
        <v>9000000</v>
      </c>
      <c r="K473" s="43">
        <f>VLOOKUP(B473,GD_CHUNG!$B$5:$L$991,11,FALSE)*DM_TI_LE!$F$22</f>
        <v>10800000</v>
      </c>
      <c r="L473" s="261">
        <f>VLOOKUP(B473,RPT_BAO_HIEM!$B$5:$O$600,14,FALSE)</f>
        <v>476070</v>
      </c>
      <c r="M473" s="43">
        <f t="shared" si="10"/>
        <v>1156070</v>
      </c>
    </row>
    <row r="474" spans="1:18" ht="14.25" x14ac:dyDescent="0.2">
      <c r="A474" s="49">
        <v>471</v>
      </c>
      <c r="B474" s="50">
        <f>GD_CHUNG!B475</f>
        <v>11117</v>
      </c>
      <c r="C474" s="50" t="str">
        <f>GD_CHUNG!C475</f>
        <v>Nguyễn Hương Giang</v>
      </c>
      <c r="D474" s="50" t="str">
        <f>GD_CHUNG!D475</f>
        <v>NV PVHK</v>
      </c>
      <c r="E474" s="85"/>
      <c r="F474" s="85"/>
      <c r="G474" s="261">
        <f>VLOOKUP(B474,RPT_TIEN_AN_TRUA!$B$5:$I$1000,8,FALSE)</f>
        <v>680000</v>
      </c>
      <c r="H474" s="32">
        <v>0</v>
      </c>
      <c r="I474" s="43">
        <f>VLOOKUP(B474,RPT_LNS_LUONG_CHE_DO!$B$5:$CJ$495,68,FALSE)*(DM_TI_LE!$C$25-100%)</f>
        <v>0</v>
      </c>
      <c r="J474" s="43">
        <f>VLOOKUP(B474,GD_CHUNG!$B$5:$L$991,10,FALSE)*DM_TI_LE!$F$21</f>
        <v>9000000</v>
      </c>
      <c r="K474" s="43">
        <f>VLOOKUP(B474,GD_CHUNG!$B$5:$L$991,11,FALSE)*DM_TI_LE!$F$22</f>
        <v>0</v>
      </c>
      <c r="L474" s="261">
        <f>VLOOKUP(B474,RPT_BAO_HIEM!$B$5:$O$600,14,FALSE)</f>
        <v>366240</v>
      </c>
      <c r="M474" s="43">
        <f t="shared" si="10"/>
        <v>1046240</v>
      </c>
    </row>
    <row r="475" spans="1:18" ht="14.25" x14ac:dyDescent="0.2">
      <c r="A475" s="49">
        <v>472</v>
      </c>
      <c r="B475" s="50">
        <f>GD_CHUNG!B476</f>
        <v>10735</v>
      </c>
      <c r="C475" s="50" t="str">
        <f>GD_CHUNG!C476</f>
        <v>Nguyễn Thị Phương Lan</v>
      </c>
      <c r="D475" s="50" t="str">
        <f>GD_CHUNG!D476</f>
        <v>NV Thống kê - Tổng hợp</v>
      </c>
      <c r="E475" s="85"/>
      <c r="F475" s="85"/>
      <c r="G475" s="261">
        <f>VLOOKUP(B475,RPT_TIEN_AN_TRUA!$B$5:$I$1000,8,FALSE)</f>
        <v>680000</v>
      </c>
      <c r="H475" s="32">
        <v>0</v>
      </c>
      <c r="I475" s="43">
        <f>VLOOKUP(B475,RPT_LNS_LUONG_CHE_DO!$B$5:$CJ$495,68,FALSE)*(DM_TI_LE!$C$25-100%)</f>
        <v>0</v>
      </c>
      <c r="J475" s="43">
        <f>VLOOKUP(B475,GD_CHUNG!$B$5:$L$991,10,FALSE)*DM_TI_LE!$F$21</f>
        <v>9000000</v>
      </c>
      <c r="K475" s="43">
        <f>VLOOKUP(B475,GD_CHUNG!$B$5:$L$991,11,FALSE)*DM_TI_LE!$F$22</f>
        <v>7200000</v>
      </c>
      <c r="L475" s="261">
        <f>VLOOKUP(B475,RPT_BAO_HIEM!$B$5:$O$600,14,FALSE)</f>
        <v>366240</v>
      </c>
      <c r="M475" s="43">
        <f t="shared" si="10"/>
        <v>1046240</v>
      </c>
    </row>
    <row r="476" spans="1:18" ht="14.25" x14ac:dyDescent="0.2">
      <c r="A476" s="49">
        <v>473</v>
      </c>
      <c r="B476" s="50">
        <f>GD_CHUNG!B477</f>
        <v>10562</v>
      </c>
      <c r="C476" s="50" t="str">
        <f>GD_CHUNG!C477</f>
        <v>Phạm Thị Thịnh</v>
      </c>
      <c r="D476" s="50" t="str">
        <f>GD_CHUNG!D477</f>
        <v>NV Hành chính - VT</v>
      </c>
      <c r="E476" s="85"/>
      <c r="F476" s="85"/>
      <c r="G476" s="261">
        <f>VLOOKUP(B476,RPT_TIEN_AN_TRUA!$B$5:$I$1000,8,FALSE)</f>
        <v>680000</v>
      </c>
      <c r="H476" s="32">
        <v>0</v>
      </c>
      <c r="I476" s="43">
        <f>VLOOKUP(B476,RPT_LNS_LUONG_CHE_DO!$B$5:$CJ$495,68,FALSE)*(DM_TI_LE!$C$25-100%)</f>
        <v>0</v>
      </c>
      <c r="J476" s="43">
        <f>VLOOKUP(B476,GD_CHUNG!$B$5:$L$991,10,FALSE)*DM_TI_LE!$F$21</f>
        <v>9000000</v>
      </c>
      <c r="K476" s="43">
        <f>VLOOKUP(B476,GD_CHUNG!$B$5:$L$991,11,FALSE)*DM_TI_LE!$F$22</f>
        <v>3600000</v>
      </c>
      <c r="L476" s="261">
        <f>VLOOKUP(B476,RPT_BAO_HIEM!$B$5:$O$600,14,FALSE)</f>
        <v>366240</v>
      </c>
      <c r="M476" s="43">
        <f t="shared" si="10"/>
        <v>1046240</v>
      </c>
    </row>
    <row r="477" spans="1:18" ht="14.25" x14ac:dyDescent="0.2">
      <c r="A477" s="49">
        <v>474</v>
      </c>
      <c r="B477" s="50">
        <f>GD_CHUNG!B478</f>
        <v>10637</v>
      </c>
      <c r="C477" s="50" t="str">
        <f>GD_CHUNG!C478</f>
        <v>Trần Đình Cát</v>
      </c>
      <c r="D477" s="50" t="str">
        <f>GD_CHUNG!D478</f>
        <v>NV trông giữ hành lý</v>
      </c>
      <c r="E477" s="85"/>
      <c r="F477" s="85"/>
      <c r="G477" s="261">
        <f>VLOOKUP(B477,RPT_TIEN_AN_TRUA!$B$5:$I$1000,8,FALSE)</f>
        <v>0</v>
      </c>
      <c r="H477" s="32">
        <v>0</v>
      </c>
      <c r="I477" s="43">
        <f>VLOOKUP(B477,RPT_LNS_LUONG_CHE_DO!$B$5:$CJ$495,68,FALSE)*(DM_TI_LE!$C$25-100%)</f>
        <v>0</v>
      </c>
      <c r="J477" s="43">
        <f>VLOOKUP(B477,GD_CHUNG!$B$5:$L$991,10,FALSE)*DM_TI_LE!$F$21</f>
        <v>9000000</v>
      </c>
      <c r="K477" s="43">
        <f>VLOOKUP(B477,GD_CHUNG!$B$5:$L$991,11,FALSE)*DM_TI_LE!$F$22</f>
        <v>3600000</v>
      </c>
      <c r="L477" s="261">
        <f>VLOOKUP(B477,RPT_BAO_HIEM!$B$5:$O$600,14,FALSE)</f>
        <v>0</v>
      </c>
      <c r="M477" s="43">
        <f t="shared" si="10"/>
        <v>0</v>
      </c>
    </row>
    <row r="478" spans="1:18" ht="14.25" x14ac:dyDescent="0.2">
      <c r="A478" s="49">
        <v>475</v>
      </c>
      <c r="B478" s="50">
        <f>GD_CHUNG!B479</f>
        <v>10799</v>
      </c>
      <c r="C478" s="50" t="str">
        <f>GD_CHUNG!C479</f>
        <v>Phương Lan</v>
      </c>
      <c r="D478" s="50" t="str">
        <f>GD_CHUNG!D479</f>
        <v>Chuyên viên lao động tiền lương</v>
      </c>
      <c r="E478" s="85"/>
      <c r="F478" s="85"/>
      <c r="G478" s="261">
        <f>VLOOKUP(B478,RPT_TIEN_AN_TRUA!$B$5:$I$1000,8,FALSE)</f>
        <v>680000</v>
      </c>
      <c r="H478" s="32">
        <v>0</v>
      </c>
      <c r="I478" s="43">
        <f>VLOOKUP(B478,RPT_LNS_LUONG_CHE_DO!$B$5:$CJ$495,68,FALSE)*(DM_TI_LE!$C$25-100%)</f>
        <v>0</v>
      </c>
      <c r="J478" s="43">
        <f>VLOOKUP(B478,GD_CHUNG!$B$5:$L$991,10,FALSE)*DM_TI_LE!$F$21</f>
        <v>9000000</v>
      </c>
      <c r="K478" s="43">
        <f>VLOOKUP(B478,GD_CHUNG!$B$5:$L$991,11,FALSE)*DM_TI_LE!$F$22</f>
        <v>3600000</v>
      </c>
      <c r="L478" s="261">
        <f>VLOOKUP(B478,RPT_BAO_HIEM!$B$5:$O$600,14,FALSE)</f>
        <v>476070</v>
      </c>
      <c r="M478" s="43">
        <f t="shared" si="10"/>
        <v>1156070</v>
      </c>
    </row>
    <row r="479" spans="1:18" ht="14.25" x14ac:dyDescent="0.2">
      <c r="A479" s="49">
        <v>476</v>
      </c>
      <c r="B479" s="50">
        <f>GD_CHUNG!B480</f>
        <v>11108</v>
      </c>
      <c r="C479" s="50" t="str">
        <f>GD_CHUNG!C480</f>
        <v>Phạm Thùy Dung</v>
      </c>
      <c r="D479" s="50" t="str">
        <f>GD_CHUNG!D480</f>
        <v>Nhân viên phục vụ hành khách</v>
      </c>
      <c r="E479" s="85"/>
      <c r="F479" s="85"/>
      <c r="G479" s="261">
        <f>VLOOKUP(B479,RPT_TIEN_AN_TRUA!$B$5:$I$1000,8,FALSE)</f>
        <v>0</v>
      </c>
      <c r="H479" s="32">
        <v>0</v>
      </c>
      <c r="I479" s="43">
        <f>VLOOKUP(B479,RPT_LNS_LUONG_CHE_DO!$B$5:$CJ$495,68,FALSE)*(DM_TI_LE!$C$25-100%)</f>
        <v>0</v>
      </c>
      <c r="J479" s="43">
        <f>VLOOKUP(B479,GD_CHUNG!$B$5:$L$991,10,FALSE)*DM_TI_LE!$F$21</f>
        <v>9000000</v>
      </c>
      <c r="K479" s="43">
        <f>VLOOKUP(B479,GD_CHUNG!$B$5:$L$991,11,FALSE)*DM_TI_LE!$F$22</f>
        <v>0</v>
      </c>
      <c r="L479" s="261">
        <f>VLOOKUP(B479,RPT_BAO_HIEM!$B$5:$O$600,14,FALSE)</f>
        <v>0</v>
      </c>
      <c r="M479" s="43">
        <f t="shared" si="10"/>
        <v>0</v>
      </c>
    </row>
    <row r="480" spans="1:18" ht="14.25" hidden="1" x14ac:dyDescent="0.2">
      <c r="A480" s="298">
        <v>477</v>
      </c>
      <c r="B480" s="299">
        <f>GD_CHUNG!B481</f>
        <v>13777</v>
      </c>
      <c r="C480" s="299" t="str">
        <f>GD_CHUNG!C481</f>
        <v>Nguyễn Đức Huy</v>
      </c>
      <c r="D480" s="299" t="str">
        <f>GD_CHUNG!D481</f>
        <v>Nhân viên cân bằng trọng tải nhóm 2</v>
      </c>
      <c r="E480" s="300"/>
      <c r="F480" s="300"/>
      <c r="G480" s="301"/>
      <c r="H480" s="93"/>
      <c r="I480" s="302"/>
      <c r="J480" s="76"/>
      <c r="K480" s="302"/>
      <c r="L480" s="302"/>
      <c r="M480" s="302"/>
      <c r="N480" s="302"/>
      <c r="O480" s="302"/>
      <c r="P480" s="302"/>
      <c r="Q480" s="302"/>
      <c r="R480" s="302"/>
    </row>
    <row r="481" spans="1:18" ht="14.25" hidden="1" x14ac:dyDescent="0.2">
      <c r="A481" s="298">
        <v>478</v>
      </c>
      <c r="B481" s="299">
        <f>GD_CHUNG!B482</f>
        <v>13783</v>
      </c>
      <c r="C481" s="299" t="str">
        <f>GD_CHUNG!C482</f>
        <v>Trần Đăng Khoa</v>
      </c>
      <c r="D481" s="299" t="str">
        <f>GD_CHUNG!D482</f>
        <v>Nhân viên cân bằng trọng tải nhóm 2</v>
      </c>
      <c r="E481" s="300"/>
      <c r="F481" s="300"/>
      <c r="G481" s="301"/>
      <c r="H481" s="93"/>
      <c r="I481" s="302"/>
      <c r="J481" s="76"/>
      <c r="K481" s="302"/>
      <c r="L481" s="302"/>
      <c r="M481" s="302"/>
      <c r="N481" s="302"/>
      <c r="O481" s="302"/>
      <c r="P481" s="302"/>
      <c r="Q481" s="302"/>
      <c r="R481" s="302"/>
    </row>
    <row r="482" spans="1:18" ht="14.25" hidden="1" x14ac:dyDescent="0.2">
      <c r="A482" s="298">
        <v>479</v>
      </c>
      <c r="B482" s="299">
        <f>GD_CHUNG!B483</f>
        <v>13785</v>
      </c>
      <c r="C482" s="299" t="str">
        <f>GD_CHUNG!C483</f>
        <v>Nguyễn Thị Nam Phương</v>
      </c>
      <c r="D482" s="299" t="str">
        <f>GD_CHUNG!D483</f>
        <v>Nhân viên cân bằng trọng tải nhóm 2</v>
      </c>
      <c r="E482" s="300"/>
      <c r="F482" s="300"/>
      <c r="G482" s="301"/>
      <c r="H482" s="93"/>
      <c r="I482" s="302"/>
      <c r="J482" s="76"/>
      <c r="K482" s="302"/>
      <c r="L482" s="302"/>
      <c r="M482" s="302"/>
      <c r="N482" s="302"/>
      <c r="O482" s="302"/>
      <c r="P482" s="302"/>
      <c r="Q482" s="302"/>
      <c r="R482" s="302"/>
    </row>
    <row r="483" spans="1:18" ht="14.25" hidden="1" x14ac:dyDescent="0.2">
      <c r="A483" s="298">
        <v>480</v>
      </c>
      <c r="B483" s="299">
        <f>GD_CHUNG!B484</f>
        <v>13786</v>
      </c>
      <c r="C483" s="299" t="str">
        <f>GD_CHUNG!C484</f>
        <v>Đinh Đức Nam</v>
      </c>
      <c r="D483" s="299" t="str">
        <f>GD_CHUNG!D484</f>
        <v>Nhân viên cân bằng trọng tải nhóm 2</v>
      </c>
      <c r="E483" s="300"/>
      <c r="F483" s="300"/>
      <c r="G483" s="301"/>
      <c r="H483" s="93"/>
      <c r="I483" s="302"/>
      <c r="J483" s="76"/>
      <c r="K483" s="302"/>
      <c r="L483" s="302"/>
      <c r="M483" s="302"/>
      <c r="N483" s="302"/>
      <c r="O483" s="302"/>
      <c r="P483" s="302"/>
      <c r="Q483" s="302"/>
      <c r="R483" s="302"/>
    </row>
    <row r="484" spans="1:18" ht="14.25" hidden="1" x14ac:dyDescent="0.2">
      <c r="A484" s="298">
        <v>481</v>
      </c>
      <c r="B484" s="299">
        <f>GD_CHUNG!B485</f>
        <v>13787</v>
      </c>
      <c r="C484" s="299" t="str">
        <f>GD_CHUNG!C485</f>
        <v>Nguyễn Thái Sơn</v>
      </c>
      <c r="D484" s="299" t="str">
        <f>GD_CHUNG!D485</f>
        <v>Nhân viên cân bằng trọng tải nhóm 2</v>
      </c>
      <c r="E484" s="300"/>
      <c r="F484" s="300"/>
      <c r="G484" s="301"/>
      <c r="H484" s="93"/>
      <c r="I484" s="302"/>
      <c r="J484" s="76"/>
      <c r="K484" s="302"/>
      <c r="L484" s="302"/>
      <c r="M484" s="302"/>
      <c r="N484" s="302"/>
      <c r="O484" s="302"/>
      <c r="P484" s="302"/>
      <c r="Q484" s="302"/>
      <c r="R484" s="302"/>
    </row>
    <row r="485" spans="1:18" ht="14.25" hidden="1" x14ac:dyDescent="0.2">
      <c r="A485" s="298">
        <v>482</v>
      </c>
      <c r="B485" s="299">
        <f>GD_CHUNG!B486</f>
        <v>13788</v>
      </c>
      <c r="C485" s="299" t="str">
        <f>GD_CHUNG!C486</f>
        <v>Nguyễn Thành Luân</v>
      </c>
      <c r="D485" s="299" t="str">
        <f>GD_CHUNG!D486</f>
        <v>Nhân viên cân bằng trọng tải nhóm 2</v>
      </c>
      <c r="E485" s="300"/>
      <c r="F485" s="300"/>
      <c r="G485" s="301"/>
      <c r="H485" s="93"/>
      <c r="I485" s="302"/>
      <c r="J485" s="76"/>
      <c r="K485" s="302"/>
      <c r="L485" s="302"/>
      <c r="M485" s="302"/>
      <c r="N485" s="302"/>
      <c r="O485" s="302"/>
      <c r="P485" s="302"/>
      <c r="Q485" s="302"/>
      <c r="R485" s="302"/>
    </row>
    <row r="486" spans="1:18" ht="14.25" hidden="1" x14ac:dyDescent="0.2">
      <c r="A486" s="298">
        <v>483</v>
      </c>
      <c r="B486" s="299">
        <f>GD_CHUNG!B487</f>
        <v>13789</v>
      </c>
      <c r="C486" s="299" t="str">
        <f>GD_CHUNG!C487</f>
        <v>Nguyễn Mạnh Cường</v>
      </c>
      <c r="D486" s="299" t="str">
        <f>GD_CHUNG!D487</f>
        <v>Nhân viên cân bằng trọng tải nhóm 2</v>
      </c>
      <c r="E486" s="300"/>
      <c r="F486" s="300"/>
      <c r="G486" s="301"/>
      <c r="H486" s="93"/>
      <c r="I486" s="302"/>
      <c r="J486" s="76"/>
      <c r="K486" s="302"/>
      <c r="L486" s="302"/>
      <c r="M486" s="302"/>
      <c r="N486" s="302"/>
      <c r="O486" s="302"/>
      <c r="P486" s="302"/>
      <c r="Q486" s="302"/>
      <c r="R486" s="302"/>
    </row>
    <row r="487" spans="1:18" ht="14.25" hidden="1" x14ac:dyDescent="0.2">
      <c r="A487" s="298">
        <v>484</v>
      </c>
      <c r="B487" s="299">
        <f>GD_CHUNG!B488</f>
        <v>13790</v>
      </c>
      <c r="C487" s="299" t="str">
        <f>GD_CHUNG!C488</f>
        <v>Trần Đức Hạnh</v>
      </c>
      <c r="D487" s="299" t="str">
        <f>GD_CHUNG!D488</f>
        <v>Nhân viên cân bằng trọng tải nhóm 2</v>
      </c>
      <c r="E487" s="300"/>
      <c r="F487" s="300"/>
      <c r="G487" s="301"/>
      <c r="H487" s="93"/>
      <c r="I487" s="302"/>
      <c r="J487" s="76"/>
      <c r="K487" s="302"/>
      <c r="L487" s="302"/>
      <c r="M487" s="302"/>
      <c r="N487" s="302"/>
      <c r="O487" s="302"/>
      <c r="P487" s="302"/>
      <c r="Q487" s="302"/>
      <c r="R487" s="302"/>
    </row>
    <row r="488" spans="1:18" ht="14.25" hidden="1" x14ac:dyDescent="0.2">
      <c r="A488" s="298">
        <v>485</v>
      </c>
      <c r="B488" s="299">
        <f>GD_CHUNG!B489</f>
        <v>13791</v>
      </c>
      <c r="C488" s="299" t="str">
        <f>GD_CHUNG!C489</f>
        <v>Nguyễn Danh Huy</v>
      </c>
      <c r="D488" s="299" t="str">
        <f>GD_CHUNG!D489</f>
        <v>Nhân viên cân bằng trọng tải nhóm 2</v>
      </c>
      <c r="E488" s="300"/>
      <c r="F488" s="300"/>
      <c r="G488" s="301"/>
      <c r="H488" s="93"/>
      <c r="I488" s="302"/>
      <c r="J488" s="76"/>
      <c r="K488" s="302"/>
      <c r="L488" s="302"/>
      <c r="M488" s="302"/>
      <c r="N488" s="302"/>
      <c r="O488" s="302"/>
      <c r="P488" s="302"/>
      <c r="Q488" s="302"/>
      <c r="R488" s="302"/>
    </row>
    <row r="489" spans="1:18" ht="14.25" hidden="1" x14ac:dyDescent="0.2">
      <c r="A489" s="298">
        <v>486</v>
      </c>
      <c r="B489" s="299">
        <f>GD_CHUNG!B490</f>
        <v>13792</v>
      </c>
      <c r="C489" s="299" t="str">
        <f>GD_CHUNG!C490</f>
        <v>Lê Xuân Điệp</v>
      </c>
      <c r="D489" s="299" t="str">
        <f>GD_CHUNG!D490</f>
        <v>Nhân viên cân bằng trọng tải nhóm 2</v>
      </c>
      <c r="E489" s="300"/>
      <c r="F489" s="300"/>
      <c r="G489" s="301"/>
      <c r="H489" s="302"/>
      <c r="I489" s="302"/>
      <c r="J489" s="76"/>
      <c r="K489" s="302"/>
      <c r="L489" s="302"/>
      <c r="M489" s="302"/>
      <c r="N489" s="302"/>
      <c r="O489" s="302"/>
      <c r="P489" s="302"/>
      <c r="Q489" s="302"/>
      <c r="R489" s="302"/>
    </row>
    <row r="490" spans="1:18" ht="14.25" hidden="1" x14ac:dyDescent="0.2">
      <c r="A490" s="298">
        <v>487</v>
      </c>
      <c r="B490" s="299">
        <f>GD_CHUNG!B491</f>
        <v>13793</v>
      </c>
      <c r="C490" s="299" t="str">
        <f>GD_CHUNG!C491</f>
        <v>Trần Hoàng Kiên</v>
      </c>
      <c r="D490" s="299" t="str">
        <f>GD_CHUNG!D491</f>
        <v>Nhân viên cân bằng trọng tải nhóm 2</v>
      </c>
      <c r="E490" s="300"/>
      <c r="F490" s="300"/>
      <c r="G490" s="301"/>
      <c r="H490" s="302"/>
      <c r="I490" s="302"/>
      <c r="J490" s="76"/>
      <c r="K490" s="302"/>
      <c r="L490" s="302"/>
      <c r="M490" s="302"/>
      <c r="N490" s="302"/>
      <c r="O490" s="302"/>
      <c r="P490" s="302"/>
      <c r="Q490" s="302"/>
      <c r="R490" s="302"/>
    </row>
    <row r="491" spans="1:18" ht="14.25" hidden="1" x14ac:dyDescent="0.2">
      <c r="A491" s="298">
        <v>488</v>
      </c>
      <c r="B491" s="299">
        <f>GD_CHUNG!B492</f>
        <v>13794</v>
      </c>
      <c r="C491" s="299" t="str">
        <f>GD_CHUNG!C492</f>
        <v>Đặng Lê Minh</v>
      </c>
      <c r="D491" s="299" t="str">
        <f>GD_CHUNG!D492</f>
        <v>Nhân viên cân bằng trọng tải nhóm 2</v>
      </c>
      <c r="E491" s="300"/>
      <c r="F491" s="300"/>
      <c r="G491" s="301"/>
      <c r="H491" s="302"/>
      <c r="I491" s="302"/>
      <c r="J491" s="76"/>
      <c r="K491" s="302"/>
      <c r="L491" s="302"/>
      <c r="M491" s="302"/>
      <c r="N491" s="302"/>
      <c r="O491" s="302"/>
      <c r="P491" s="302"/>
      <c r="Q491" s="302"/>
      <c r="R491" s="302"/>
    </row>
    <row r="492" spans="1:18" ht="14.25" hidden="1" x14ac:dyDescent="0.2">
      <c r="A492" s="298">
        <v>489</v>
      </c>
      <c r="B492" s="299">
        <f>GD_CHUNG!B493</f>
        <v>201503</v>
      </c>
      <c r="C492" s="299" t="str">
        <f>GD_CHUNG!C493</f>
        <v>Nguyễn Việt Hà</v>
      </c>
      <c r="D492" s="299" t="str">
        <f>GD_CHUNG!D493</f>
        <v>Nhân viên cân bằng trọng tải nhóm 2</v>
      </c>
      <c r="E492" s="300"/>
      <c r="F492" s="300"/>
      <c r="G492" s="301"/>
      <c r="H492" s="302"/>
      <c r="I492" s="302"/>
      <c r="J492" s="76"/>
      <c r="K492" s="302"/>
      <c r="L492" s="302"/>
      <c r="M492" s="302"/>
      <c r="N492" s="302"/>
      <c r="O492" s="302"/>
      <c r="P492" s="302"/>
      <c r="Q492" s="302"/>
      <c r="R492" s="302"/>
    </row>
    <row r="493" spans="1:18" ht="14.25" hidden="1" x14ac:dyDescent="0.2">
      <c r="A493" s="298">
        <v>490</v>
      </c>
      <c r="B493" s="299">
        <f>GD_CHUNG!B494</f>
        <v>201504</v>
      </c>
      <c r="C493" s="299" t="str">
        <f>GD_CHUNG!C494</f>
        <v>Lê Khánh Toàn</v>
      </c>
      <c r="D493" s="299" t="str">
        <f>GD_CHUNG!D494</f>
        <v>Nhân viên cân bằng trọng tải nhóm 2</v>
      </c>
      <c r="E493" s="300"/>
      <c r="F493" s="300"/>
      <c r="G493" s="301"/>
      <c r="H493" s="302"/>
      <c r="I493" s="302"/>
      <c r="J493" s="76"/>
      <c r="K493" s="302"/>
      <c r="L493" s="302"/>
      <c r="M493" s="302"/>
      <c r="N493" s="302"/>
      <c r="O493" s="302"/>
      <c r="P493" s="302"/>
      <c r="Q493" s="302"/>
      <c r="R493" s="302"/>
    </row>
    <row r="494" spans="1:18" ht="14.25" hidden="1" x14ac:dyDescent="0.2">
      <c r="A494" s="298">
        <v>491</v>
      </c>
      <c r="B494" s="299">
        <f>GD_CHUNG!B495</f>
        <v>13753</v>
      </c>
      <c r="C494" s="299" t="str">
        <f>GD_CHUNG!C495</f>
        <v>Phan Thanh Hà</v>
      </c>
      <c r="D494" s="299" t="str">
        <f>GD_CHUNG!D495</f>
        <v>Nhân viên phục vụ hành khách</v>
      </c>
      <c r="E494" s="300"/>
      <c r="F494" s="300"/>
      <c r="G494" s="301"/>
      <c r="H494" s="302"/>
      <c r="I494" s="302"/>
      <c r="J494" s="76"/>
      <c r="K494" s="302"/>
      <c r="L494" s="302"/>
      <c r="M494" s="302"/>
      <c r="N494" s="302"/>
      <c r="O494" s="302"/>
      <c r="P494" s="302"/>
      <c r="Q494" s="302"/>
      <c r="R494" s="302"/>
    </row>
    <row r="495" spans="1:18" ht="14.25" hidden="1" x14ac:dyDescent="0.2">
      <c r="A495" s="298">
        <v>492</v>
      </c>
      <c r="B495" s="299">
        <f>GD_CHUNG!B496</f>
        <v>13758</v>
      </c>
      <c r="C495" s="299" t="str">
        <f>GD_CHUNG!C496</f>
        <v>Trần Vân Anh</v>
      </c>
      <c r="D495" s="299" t="str">
        <f>GD_CHUNG!D496</f>
        <v>Nhân viên phục vụ hành khách</v>
      </c>
      <c r="E495" s="300"/>
      <c r="F495" s="300"/>
      <c r="G495" s="301"/>
      <c r="H495" s="302"/>
      <c r="I495" s="302"/>
      <c r="J495" s="302"/>
      <c r="K495" s="302"/>
      <c r="L495" s="302"/>
      <c r="M495" s="302"/>
      <c r="N495" s="302"/>
      <c r="O495" s="302"/>
      <c r="P495" s="302"/>
      <c r="Q495" s="302"/>
      <c r="R495" s="302"/>
    </row>
    <row r="496" spans="1:18" ht="14.25" hidden="1" x14ac:dyDescent="0.2">
      <c r="A496" s="298">
        <v>493</v>
      </c>
      <c r="B496" s="299">
        <f>GD_CHUNG!B497</f>
        <v>13759</v>
      </c>
      <c r="C496" s="299" t="str">
        <f>GD_CHUNG!C497</f>
        <v>Nguyễn Thị Thanh Loan</v>
      </c>
      <c r="D496" s="299" t="str">
        <f>GD_CHUNG!D497</f>
        <v>Nhân viên phục vụ hành khách</v>
      </c>
      <c r="E496" s="300"/>
      <c r="F496" s="300"/>
      <c r="G496" s="301"/>
      <c r="H496" s="302"/>
      <c r="I496" s="302"/>
      <c r="J496" s="302"/>
      <c r="K496" s="302"/>
      <c r="L496" s="302"/>
      <c r="M496" s="302"/>
      <c r="N496" s="302"/>
      <c r="O496" s="302"/>
      <c r="P496" s="302"/>
      <c r="Q496" s="302"/>
      <c r="R496" s="302"/>
    </row>
    <row r="497" spans="1:18" ht="14.25" hidden="1" x14ac:dyDescent="0.2">
      <c r="A497" s="298">
        <v>494</v>
      </c>
      <c r="B497" s="299">
        <f>GD_CHUNG!B498</f>
        <v>13760</v>
      </c>
      <c r="C497" s="299" t="str">
        <f>GD_CHUNG!C498</f>
        <v>Trần Thùy Trang</v>
      </c>
      <c r="D497" s="299" t="str">
        <f>GD_CHUNG!D498</f>
        <v>Nhân viên phục vụ hành khách</v>
      </c>
      <c r="E497" s="300"/>
      <c r="F497" s="300"/>
      <c r="G497" s="301"/>
      <c r="H497" s="302"/>
      <c r="I497" s="302"/>
      <c r="J497" s="302"/>
      <c r="K497" s="302"/>
      <c r="L497" s="302"/>
      <c r="M497" s="302"/>
      <c r="N497" s="302"/>
      <c r="O497" s="302"/>
      <c r="P497" s="302"/>
      <c r="Q497" s="302"/>
      <c r="R497" s="302"/>
    </row>
    <row r="498" spans="1:18" ht="14.25" hidden="1" x14ac:dyDescent="0.2">
      <c r="A498" s="298">
        <v>495</v>
      </c>
      <c r="B498" s="299">
        <f>GD_CHUNG!B499</f>
        <v>13762</v>
      </c>
      <c r="C498" s="299" t="str">
        <f>GD_CHUNG!C499</f>
        <v>Bùi Thị Út</v>
      </c>
      <c r="D498" s="299" t="str">
        <f>GD_CHUNG!D499</f>
        <v>Nhân viên phục vụ hành khách</v>
      </c>
      <c r="E498" s="300"/>
      <c r="F498" s="300"/>
      <c r="G498" s="301"/>
      <c r="H498" s="302"/>
      <c r="I498" s="302"/>
      <c r="J498" s="302"/>
      <c r="K498" s="302"/>
      <c r="L498" s="302"/>
      <c r="M498" s="302"/>
      <c r="N498" s="302"/>
      <c r="O498" s="302"/>
      <c r="P498" s="302"/>
      <c r="Q498" s="302"/>
      <c r="R498" s="302"/>
    </row>
    <row r="499" spans="1:18" ht="14.25" hidden="1" x14ac:dyDescent="0.2">
      <c r="A499" s="298">
        <v>496</v>
      </c>
      <c r="B499" s="299">
        <f>GD_CHUNG!B500</f>
        <v>13763</v>
      </c>
      <c r="C499" s="299" t="str">
        <f>GD_CHUNG!C500</f>
        <v>Lê Mai Anh</v>
      </c>
      <c r="D499" s="299" t="str">
        <f>GD_CHUNG!D500</f>
        <v>Nhân viên phục vụ hành khách</v>
      </c>
      <c r="E499" s="300"/>
      <c r="F499" s="300"/>
      <c r="G499" s="301"/>
      <c r="H499" s="302"/>
      <c r="I499" s="302"/>
      <c r="J499" s="302"/>
      <c r="K499" s="302"/>
      <c r="L499" s="302"/>
      <c r="M499" s="302"/>
      <c r="N499" s="302"/>
      <c r="O499" s="302"/>
      <c r="P499" s="302"/>
      <c r="Q499" s="302"/>
      <c r="R499" s="302"/>
    </row>
    <row r="500" spans="1:18" ht="14.25" hidden="1" x14ac:dyDescent="0.2">
      <c r="A500" s="298">
        <v>497</v>
      </c>
      <c r="B500" s="299">
        <f>GD_CHUNG!B501</f>
        <v>13764</v>
      </c>
      <c r="C500" s="299" t="str">
        <f>GD_CHUNG!C501</f>
        <v>Đỗ Thị Ngọc Hà</v>
      </c>
      <c r="D500" s="299" t="str">
        <f>GD_CHUNG!D501</f>
        <v>Nhân viên phục vụ hành khách</v>
      </c>
      <c r="E500" s="300"/>
      <c r="F500" s="300"/>
      <c r="G500" s="301"/>
      <c r="H500" s="302"/>
      <c r="I500" s="302"/>
      <c r="J500" s="302"/>
      <c r="K500" s="302"/>
      <c r="L500" s="302"/>
      <c r="M500" s="302"/>
      <c r="N500" s="302"/>
      <c r="O500" s="302"/>
      <c r="P500" s="302"/>
      <c r="Q500" s="302"/>
      <c r="R500" s="302"/>
    </row>
    <row r="501" spans="1:18" ht="14.25" hidden="1" x14ac:dyDescent="0.2">
      <c r="A501" s="298">
        <v>498</v>
      </c>
      <c r="B501" s="299">
        <f>GD_CHUNG!B502</f>
        <v>13765</v>
      </c>
      <c r="C501" s="299" t="str">
        <f>GD_CHUNG!C502</f>
        <v>Phạm Tú Châu</v>
      </c>
      <c r="D501" s="299" t="str">
        <f>GD_CHUNG!D502</f>
        <v>Nhân viên phục vụ hành khách</v>
      </c>
      <c r="E501" s="300"/>
      <c r="F501" s="300"/>
      <c r="G501" s="301"/>
      <c r="H501" s="302"/>
      <c r="I501" s="302"/>
      <c r="J501" s="302"/>
      <c r="K501" s="302"/>
      <c r="L501" s="302"/>
      <c r="M501" s="302"/>
      <c r="N501" s="302"/>
      <c r="O501" s="302"/>
      <c r="P501" s="302"/>
      <c r="Q501" s="302"/>
      <c r="R501" s="302"/>
    </row>
    <row r="502" spans="1:18" ht="14.25" hidden="1" x14ac:dyDescent="0.2">
      <c r="A502" s="298">
        <v>499</v>
      </c>
      <c r="B502" s="299">
        <f>GD_CHUNG!B503</f>
        <v>13766</v>
      </c>
      <c r="C502" s="299" t="str">
        <f>GD_CHUNG!C503</f>
        <v>Nguyễn Thị Phương Dung</v>
      </c>
      <c r="D502" s="299" t="str">
        <f>GD_CHUNG!D503</f>
        <v>Nhân viên phục vụ hành khách</v>
      </c>
      <c r="E502" s="300"/>
      <c r="F502" s="300"/>
      <c r="G502" s="301"/>
      <c r="H502" s="302"/>
      <c r="I502" s="302"/>
      <c r="J502" s="302"/>
      <c r="K502" s="302"/>
      <c r="L502" s="302"/>
      <c r="M502" s="302"/>
      <c r="N502" s="302"/>
      <c r="O502" s="302"/>
      <c r="P502" s="302"/>
      <c r="Q502" s="302"/>
      <c r="R502" s="302"/>
    </row>
    <row r="503" spans="1:18" ht="14.25" hidden="1" x14ac:dyDescent="0.2">
      <c r="A503" s="298">
        <v>500</v>
      </c>
      <c r="B503" s="299">
        <f>GD_CHUNG!B504</f>
        <v>13767</v>
      </c>
      <c r="C503" s="299" t="str">
        <f>GD_CHUNG!C504</f>
        <v>Trần Thị Phương Anh</v>
      </c>
      <c r="D503" s="299" t="str">
        <f>GD_CHUNG!D504</f>
        <v>Nhân viên phục vụ hành khách</v>
      </c>
      <c r="E503" s="300"/>
      <c r="F503" s="300"/>
      <c r="G503" s="301"/>
      <c r="H503" s="302"/>
      <c r="I503" s="302"/>
      <c r="J503" s="302"/>
      <c r="K503" s="302"/>
      <c r="L503" s="302"/>
      <c r="M503" s="302"/>
      <c r="N503" s="302"/>
      <c r="O503" s="302"/>
      <c r="P503" s="302"/>
      <c r="Q503" s="302"/>
      <c r="R503" s="302"/>
    </row>
    <row r="504" spans="1:18" ht="14.25" hidden="1" x14ac:dyDescent="0.2">
      <c r="A504" s="298">
        <v>501</v>
      </c>
      <c r="B504" s="299">
        <f>GD_CHUNG!B505</f>
        <v>13769</v>
      </c>
      <c r="C504" s="299" t="str">
        <f>GD_CHUNG!C505</f>
        <v>Nguyễn Thị Hồng Thu</v>
      </c>
      <c r="D504" s="299" t="str">
        <f>GD_CHUNG!D505</f>
        <v>Nhân viên phục vụ hành khách</v>
      </c>
      <c r="E504" s="300"/>
      <c r="F504" s="300"/>
      <c r="G504" s="301"/>
      <c r="H504" s="302"/>
      <c r="I504" s="302"/>
      <c r="J504" s="302"/>
      <c r="K504" s="302"/>
      <c r="L504" s="302"/>
      <c r="M504" s="302"/>
      <c r="N504" s="302"/>
      <c r="O504" s="302"/>
      <c r="P504" s="302"/>
      <c r="Q504" s="302"/>
      <c r="R504" s="302"/>
    </row>
    <row r="505" spans="1:18" ht="14.25" hidden="1" x14ac:dyDescent="0.2">
      <c r="A505" s="298">
        <v>502</v>
      </c>
      <c r="B505" s="299">
        <f>GD_CHUNG!B506</f>
        <v>13770</v>
      </c>
      <c r="C505" s="299" t="str">
        <f>GD_CHUNG!C506</f>
        <v>Nguyễn Thị Thanh Phương</v>
      </c>
      <c r="D505" s="299" t="str">
        <f>GD_CHUNG!D506</f>
        <v>Nhân viên phục vụ hành khách</v>
      </c>
      <c r="E505" s="300"/>
      <c r="F505" s="300"/>
      <c r="G505" s="301"/>
      <c r="H505" s="302"/>
      <c r="I505" s="302"/>
      <c r="J505" s="302"/>
      <c r="K505" s="302"/>
      <c r="L505" s="302"/>
      <c r="M505" s="302"/>
      <c r="N505" s="302"/>
      <c r="O505" s="302"/>
      <c r="P505" s="302"/>
      <c r="Q505" s="302"/>
      <c r="R505" s="302"/>
    </row>
    <row r="506" spans="1:18" ht="14.25" hidden="1" x14ac:dyDescent="0.2">
      <c r="A506" s="298">
        <v>503</v>
      </c>
      <c r="B506" s="299">
        <f>GD_CHUNG!B507</f>
        <v>13771</v>
      </c>
      <c r="C506" s="299" t="str">
        <f>GD_CHUNG!C507</f>
        <v>Nguyễn Thị Thoa</v>
      </c>
      <c r="D506" s="299" t="str">
        <f>GD_CHUNG!D507</f>
        <v>Nhân viên phục vụ hành khách</v>
      </c>
      <c r="E506" s="300"/>
      <c r="F506" s="300"/>
      <c r="G506" s="301"/>
      <c r="H506" s="302"/>
      <c r="I506" s="302"/>
      <c r="J506" s="302"/>
      <c r="K506" s="302"/>
      <c r="L506" s="302"/>
      <c r="M506" s="302"/>
      <c r="N506" s="302"/>
      <c r="O506" s="302"/>
      <c r="P506" s="302"/>
      <c r="Q506" s="302"/>
      <c r="R506" s="302"/>
    </row>
    <row r="507" spans="1:18" ht="14.25" hidden="1" x14ac:dyDescent="0.2">
      <c r="A507" s="298">
        <v>504</v>
      </c>
      <c r="B507" s="299">
        <f>GD_CHUNG!B508</f>
        <v>13772</v>
      </c>
      <c r="C507" s="299" t="str">
        <f>GD_CHUNG!C508</f>
        <v>Nguyễn Thị Thu Thủy</v>
      </c>
      <c r="D507" s="299" t="str">
        <f>GD_CHUNG!D508</f>
        <v>Nhân viên phục vụ hành khách</v>
      </c>
      <c r="E507" s="300"/>
      <c r="F507" s="300"/>
      <c r="G507" s="301"/>
      <c r="H507" s="302"/>
      <c r="I507" s="302"/>
      <c r="J507" s="302"/>
      <c r="K507" s="302"/>
      <c r="L507" s="302"/>
      <c r="M507" s="302"/>
      <c r="N507" s="302"/>
      <c r="O507" s="302"/>
      <c r="P507" s="302"/>
      <c r="Q507" s="302"/>
      <c r="R507" s="302"/>
    </row>
    <row r="508" spans="1:18" ht="14.25" hidden="1" x14ac:dyDescent="0.2">
      <c r="A508" s="298">
        <v>505</v>
      </c>
      <c r="B508" s="299">
        <f>GD_CHUNG!B509</f>
        <v>13773</v>
      </c>
      <c r="C508" s="299" t="str">
        <f>GD_CHUNG!C509</f>
        <v>Nguyễn Thị Trang</v>
      </c>
      <c r="D508" s="299" t="str">
        <f>GD_CHUNG!D509</f>
        <v>Nhân viên phục vụ hành khách</v>
      </c>
      <c r="E508" s="300"/>
      <c r="F508" s="300"/>
      <c r="G508" s="301"/>
      <c r="H508" s="302"/>
      <c r="I508" s="302"/>
      <c r="J508" s="302"/>
      <c r="K508" s="302"/>
      <c r="L508" s="302"/>
      <c r="M508" s="302"/>
      <c r="N508" s="302"/>
      <c r="O508" s="302"/>
      <c r="P508" s="302"/>
      <c r="Q508" s="302"/>
      <c r="R508" s="302"/>
    </row>
    <row r="509" spans="1:18" ht="14.25" hidden="1" x14ac:dyDescent="0.2">
      <c r="A509" s="298">
        <v>506</v>
      </c>
      <c r="B509" s="299">
        <f>GD_CHUNG!B510</f>
        <v>13774</v>
      </c>
      <c r="C509" s="299" t="str">
        <f>GD_CHUNG!C510</f>
        <v>Hoàng Thị Kiều Trang</v>
      </c>
      <c r="D509" s="299" t="str">
        <f>GD_CHUNG!D510</f>
        <v>Nhân viên phục vụ hành khách</v>
      </c>
      <c r="E509" s="300"/>
      <c r="F509" s="300"/>
      <c r="G509" s="301"/>
      <c r="H509" s="302"/>
      <c r="I509" s="302"/>
      <c r="J509" s="302"/>
      <c r="K509" s="302"/>
      <c r="L509" s="302"/>
      <c r="M509" s="302"/>
      <c r="N509" s="302"/>
      <c r="O509" s="302"/>
      <c r="P509" s="302"/>
      <c r="Q509" s="302"/>
      <c r="R509" s="302"/>
    </row>
    <row r="510" spans="1:18" ht="14.25" hidden="1" x14ac:dyDescent="0.2">
      <c r="A510" s="298">
        <v>507</v>
      </c>
      <c r="B510" s="299">
        <f>GD_CHUNG!B511</f>
        <v>13775</v>
      </c>
      <c r="C510" s="299" t="str">
        <f>GD_CHUNG!C511</f>
        <v>Ngô Thị Thơm</v>
      </c>
      <c r="D510" s="299" t="str">
        <f>GD_CHUNG!D511</f>
        <v>Nhân viên phục vụ hành khách</v>
      </c>
      <c r="E510" s="300"/>
      <c r="F510" s="300"/>
      <c r="G510" s="301"/>
      <c r="H510" s="302"/>
      <c r="I510" s="302"/>
      <c r="J510" s="302"/>
      <c r="K510" s="302"/>
      <c r="L510" s="302"/>
      <c r="M510" s="302"/>
      <c r="N510" s="302"/>
      <c r="O510" s="302"/>
      <c r="P510" s="302"/>
      <c r="Q510" s="302"/>
      <c r="R510" s="302"/>
    </row>
    <row r="511" spans="1:18" ht="14.25" hidden="1" x14ac:dyDescent="0.2">
      <c r="A511" s="298">
        <v>508</v>
      </c>
      <c r="B511" s="299">
        <f>GD_CHUNG!B512</f>
        <v>13776</v>
      </c>
      <c r="C511" s="299" t="str">
        <f>GD_CHUNG!C512</f>
        <v>Đặng Thị Thùy Dương</v>
      </c>
      <c r="D511" s="299" t="str">
        <f>GD_CHUNG!D512</f>
        <v>Nhân viên phục vụ hành khách</v>
      </c>
      <c r="E511" s="300"/>
      <c r="F511" s="300"/>
      <c r="G511" s="301"/>
      <c r="H511" s="302"/>
      <c r="I511" s="302"/>
      <c r="J511" s="302"/>
      <c r="K511" s="302"/>
      <c r="L511" s="302"/>
      <c r="M511" s="302"/>
      <c r="N511" s="302"/>
      <c r="O511" s="302"/>
      <c r="P511" s="302"/>
      <c r="Q511" s="302"/>
      <c r="R511" s="302"/>
    </row>
    <row r="512" spans="1:18" ht="14.25" hidden="1" x14ac:dyDescent="0.2">
      <c r="A512" s="298">
        <v>509</v>
      </c>
      <c r="B512" s="299">
        <f>GD_CHUNG!B513</f>
        <v>13778</v>
      </c>
      <c r="C512" s="299" t="str">
        <f>GD_CHUNG!C513</f>
        <v>Nguyễn Phương Cương</v>
      </c>
      <c r="D512" s="299" t="str">
        <f>GD_CHUNG!D513</f>
        <v>Nhân viên phục vụ hành khách</v>
      </c>
      <c r="E512" s="300"/>
      <c r="F512" s="300"/>
      <c r="G512" s="301"/>
      <c r="H512" s="302"/>
      <c r="I512" s="302"/>
      <c r="J512" s="302"/>
      <c r="K512" s="302"/>
      <c r="L512" s="302"/>
      <c r="M512" s="302"/>
      <c r="N512" s="302"/>
      <c r="O512" s="302"/>
      <c r="P512" s="302"/>
      <c r="Q512" s="302"/>
      <c r="R512" s="302"/>
    </row>
    <row r="513" spans="1:18" ht="14.25" hidden="1" x14ac:dyDescent="0.2">
      <c r="A513" s="298">
        <v>510</v>
      </c>
      <c r="B513" s="299">
        <f>GD_CHUNG!B514</f>
        <v>13779</v>
      </c>
      <c r="C513" s="299" t="str">
        <f>GD_CHUNG!C514</f>
        <v>Lê Hoàng Gia</v>
      </c>
      <c r="D513" s="299" t="str">
        <f>GD_CHUNG!D514</f>
        <v>Nhân viên phục vụ hành khách</v>
      </c>
      <c r="E513" s="300"/>
      <c r="F513" s="300"/>
      <c r="G513" s="301"/>
      <c r="H513" s="302"/>
      <c r="I513" s="302"/>
      <c r="J513" s="302"/>
      <c r="K513" s="302"/>
      <c r="L513" s="302"/>
      <c r="M513" s="302"/>
      <c r="N513" s="302"/>
      <c r="O513" s="302"/>
      <c r="P513" s="302"/>
      <c r="Q513" s="302"/>
      <c r="R513" s="302"/>
    </row>
    <row r="514" spans="1:18" ht="14.25" hidden="1" x14ac:dyDescent="0.2">
      <c r="A514" s="298">
        <v>511</v>
      </c>
      <c r="B514" s="299">
        <f>GD_CHUNG!B515</f>
        <v>13780</v>
      </c>
      <c r="C514" s="299" t="str">
        <f>GD_CHUNG!C515</f>
        <v>Nguyễn Quang Hà Sơn</v>
      </c>
      <c r="D514" s="299" t="str">
        <f>GD_CHUNG!D515</f>
        <v>Nhân viên phục vụ hành khách</v>
      </c>
      <c r="E514" s="300"/>
      <c r="F514" s="300"/>
      <c r="G514" s="301"/>
      <c r="H514" s="302"/>
      <c r="I514" s="302"/>
      <c r="J514" s="302"/>
      <c r="K514" s="302"/>
      <c r="L514" s="302"/>
      <c r="M514" s="302"/>
      <c r="N514" s="302"/>
      <c r="O514" s="302"/>
      <c r="P514" s="302"/>
      <c r="Q514" s="302"/>
      <c r="R514" s="302"/>
    </row>
    <row r="515" spans="1:18" ht="12.75" hidden="1" x14ac:dyDescent="0.2">
      <c r="A515" s="298">
        <v>512</v>
      </c>
      <c r="B515" s="299">
        <f>GD_CHUNG!B516</f>
        <v>13781</v>
      </c>
      <c r="C515" s="299" t="str">
        <f>GD_CHUNG!C516</f>
        <v>Bùi Anh Tuấn</v>
      </c>
      <c r="D515" s="299" t="str">
        <f>GD_CHUNG!D516</f>
        <v>Nhân viên phục vụ hành khách</v>
      </c>
      <c r="E515" s="300"/>
      <c r="F515" s="300"/>
      <c r="G515" s="300"/>
      <c r="H515" s="302"/>
      <c r="I515" s="302"/>
      <c r="J515" s="302"/>
      <c r="K515" s="302"/>
      <c r="L515" s="302"/>
      <c r="M515" s="302"/>
      <c r="N515" s="302"/>
      <c r="O515" s="302"/>
      <c r="P515" s="302"/>
      <c r="Q515" s="302"/>
      <c r="R515" s="302"/>
    </row>
    <row r="516" spans="1:18" ht="12.75" hidden="1" x14ac:dyDescent="0.2">
      <c r="A516" s="298">
        <v>513</v>
      </c>
      <c r="B516" s="299">
        <f>GD_CHUNG!B517</f>
        <v>13782</v>
      </c>
      <c r="C516" s="299" t="str">
        <f>GD_CHUNG!C517</f>
        <v>Hoàng Thanh Tùng</v>
      </c>
      <c r="D516" s="299" t="str">
        <f>GD_CHUNG!D517</f>
        <v>Nhân viên phục vụ hành khách</v>
      </c>
      <c r="E516" s="300"/>
      <c r="F516" s="300"/>
      <c r="G516" s="300"/>
      <c r="H516" s="302"/>
      <c r="I516" s="302"/>
      <c r="J516" s="302"/>
      <c r="K516" s="302"/>
      <c r="L516" s="302"/>
      <c r="M516" s="302"/>
      <c r="N516" s="302"/>
      <c r="O516" s="302"/>
      <c r="P516" s="302"/>
      <c r="Q516" s="302"/>
      <c r="R516" s="302"/>
    </row>
    <row r="517" spans="1:18" ht="12.75" hidden="1" x14ac:dyDescent="0.2">
      <c r="A517" s="298">
        <v>514</v>
      </c>
      <c r="B517" s="299">
        <f>GD_CHUNG!B518</f>
        <v>13784</v>
      </c>
      <c r="C517" s="299" t="str">
        <f>GD_CHUNG!C518</f>
        <v>Đoàn Duy Anh</v>
      </c>
      <c r="D517" s="299" t="str">
        <f>GD_CHUNG!D518</f>
        <v>Nhân viên phục vụ hành khách</v>
      </c>
      <c r="E517" s="300"/>
      <c r="F517" s="300"/>
      <c r="G517" s="300"/>
      <c r="H517" s="302"/>
      <c r="I517" s="302"/>
      <c r="J517" s="302"/>
      <c r="K517" s="302"/>
      <c r="L517" s="302"/>
      <c r="M517" s="302"/>
      <c r="N517" s="302"/>
      <c r="O517" s="302"/>
      <c r="P517" s="302"/>
      <c r="Q517" s="302"/>
      <c r="R517" s="302"/>
    </row>
    <row r="518" spans="1:18" ht="12.75" hidden="1" x14ac:dyDescent="0.2">
      <c r="A518" s="298">
        <v>515</v>
      </c>
      <c r="B518" s="299">
        <f>GD_CHUNG!B519</f>
        <v>13754</v>
      </c>
      <c r="C518" s="299" t="str">
        <f>GD_CHUNG!C519</f>
        <v>Đinh Kiều Trang</v>
      </c>
      <c r="D518" s="299" t="str">
        <f>GD_CHUNG!D519</f>
        <v>Nhân viên phục vụ hành khách</v>
      </c>
      <c r="E518" s="300"/>
      <c r="F518" s="300"/>
      <c r="G518" s="300"/>
      <c r="H518" s="302"/>
      <c r="I518" s="302"/>
      <c r="J518" s="302"/>
      <c r="K518" s="302"/>
      <c r="L518" s="302"/>
      <c r="M518" s="302"/>
      <c r="N518" s="302"/>
      <c r="O518" s="302"/>
      <c r="P518" s="302"/>
      <c r="Q518" s="302"/>
      <c r="R518" s="302"/>
    </row>
    <row r="519" spans="1:18" ht="12.75" hidden="1" x14ac:dyDescent="0.2">
      <c r="A519" s="298">
        <v>516</v>
      </c>
      <c r="B519" s="299">
        <f>GD_CHUNG!B520</f>
        <v>13756</v>
      </c>
      <c r="C519" s="299" t="str">
        <f>GD_CHUNG!C520</f>
        <v>Nguyễn Thị Diệu Hoa</v>
      </c>
      <c r="D519" s="299" t="str">
        <f>GD_CHUNG!D520</f>
        <v>Nhân viên phục vụ hành khách</v>
      </c>
      <c r="E519" s="300"/>
      <c r="F519" s="300"/>
      <c r="G519" s="300"/>
      <c r="H519" s="302"/>
      <c r="I519" s="302"/>
      <c r="J519" s="302"/>
      <c r="K519" s="302"/>
      <c r="L519" s="302"/>
      <c r="M519" s="302"/>
      <c r="N519" s="302"/>
      <c r="O519" s="302"/>
      <c r="P519" s="302"/>
      <c r="Q519" s="302"/>
      <c r="R519" s="302"/>
    </row>
    <row r="520" spans="1:18" ht="12.75" hidden="1" x14ac:dyDescent="0.2">
      <c r="A520" s="298">
        <v>517</v>
      </c>
      <c r="B520" s="299">
        <f>GD_CHUNG!B521</f>
        <v>13757</v>
      </c>
      <c r="C520" s="299" t="str">
        <f>GD_CHUNG!C521</f>
        <v>Trần Thanh Trang</v>
      </c>
      <c r="D520" s="299" t="str">
        <f>GD_CHUNG!D521</f>
        <v>Nhân viên phục vụ hành khách</v>
      </c>
      <c r="E520" s="300"/>
      <c r="F520" s="300"/>
      <c r="G520" s="300"/>
      <c r="H520" s="302"/>
      <c r="I520" s="302"/>
      <c r="J520" s="302"/>
      <c r="K520" s="302"/>
      <c r="L520" s="302"/>
      <c r="M520" s="302"/>
      <c r="N520" s="302"/>
      <c r="O520" s="302"/>
      <c r="P520" s="302"/>
      <c r="Q520" s="302"/>
      <c r="R520" s="302"/>
    </row>
    <row r="521" spans="1:18" ht="12.75" hidden="1" x14ac:dyDescent="0.2">
      <c r="A521" s="298">
        <v>518</v>
      </c>
      <c r="B521" s="299">
        <f>GD_CHUNG!B522</f>
        <v>13768</v>
      </c>
      <c r="C521" s="299" t="str">
        <f>GD_CHUNG!C522</f>
        <v>Mạc Thị Thùy Dương</v>
      </c>
      <c r="D521" s="299" t="str">
        <f>GD_CHUNG!D522</f>
        <v>Nhân viên phục vụ hành khách</v>
      </c>
      <c r="E521" s="300"/>
      <c r="F521" s="300"/>
      <c r="G521" s="300"/>
      <c r="H521" s="302"/>
      <c r="I521" s="302"/>
      <c r="J521" s="302"/>
      <c r="K521" s="302"/>
      <c r="L521" s="302"/>
      <c r="M521" s="302"/>
      <c r="N521" s="302"/>
      <c r="O521" s="302"/>
      <c r="P521" s="302"/>
      <c r="Q521" s="302"/>
      <c r="R521" s="302"/>
    </row>
    <row r="522" spans="1:18" ht="12.75" hidden="1" x14ac:dyDescent="0.2">
      <c r="A522" s="298">
        <v>519</v>
      </c>
      <c r="B522" s="299">
        <f>GD_CHUNG!B523</f>
        <v>201505</v>
      </c>
      <c r="C522" s="299" t="str">
        <f>GD_CHUNG!C523</f>
        <v>Nguyễn Văn Lập</v>
      </c>
      <c r="D522" s="299" t="str">
        <f>GD_CHUNG!D523</f>
        <v>Nhân viên phục vụ hành khách</v>
      </c>
      <c r="E522" s="300"/>
      <c r="F522" s="300"/>
      <c r="G522" s="300"/>
      <c r="H522" s="302"/>
      <c r="I522" s="302"/>
      <c r="J522" s="302"/>
      <c r="K522" s="302"/>
      <c r="L522" s="302"/>
      <c r="M522" s="302"/>
      <c r="N522" s="302"/>
      <c r="O522" s="302"/>
      <c r="P522" s="302"/>
      <c r="Q522" s="302"/>
      <c r="R522" s="302"/>
    </row>
    <row r="523" spans="1:18" ht="12.75" hidden="1" x14ac:dyDescent="0.2">
      <c r="A523" s="298">
        <v>520</v>
      </c>
      <c r="B523" s="299">
        <f>GD_CHUNG!B524</f>
        <v>201506</v>
      </c>
      <c r="C523" s="299" t="str">
        <f>GD_CHUNG!C524</f>
        <v>Đặng Thị Hằng Linh</v>
      </c>
      <c r="D523" s="299" t="str">
        <f>GD_CHUNG!D524</f>
        <v>Nhân viên phục vụ hành khách</v>
      </c>
      <c r="E523" s="300"/>
      <c r="F523" s="300"/>
      <c r="G523" s="300"/>
      <c r="H523" s="302"/>
      <c r="I523" s="302"/>
      <c r="J523" s="302"/>
      <c r="K523" s="302"/>
      <c r="L523" s="302"/>
      <c r="M523" s="302"/>
      <c r="N523" s="302"/>
      <c r="O523" s="302"/>
      <c r="P523" s="302"/>
      <c r="Q523" s="302"/>
      <c r="R523" s="302"/>
    </row>
    <row r="524" spans="1:18" ht="12.75" hidden="1" x14ac:dyDescent="0.2">
      <c r="A524" s="298">
        <v>521</v>
      </c>
      <c r="B524" s="299">
        <f>GD_CHUNG!B525</f>
        <v>201507</v>
      </c>
      <c r="C524" s="299" t="str">
        <f>GD_CHUNG!C525</f>
        <v>Hà Ngọc Bích</v>
      </c>
      <c r="D524" s="299" t="str">
        <f>GD_CHUNG!D525</f>
        <v>Nhân viên phục vụ hành khách</v>
      </c>
      <c r="E524" s="300"/>
      <c r="F524" s="300"/>
      <c r="G524" s="300"/>
      <c r="H524" s="302"/>
      <c r="I524" s="302"/>
      <c r="J524" s="302"/>
      <c r="K524" s="302"/>
      <c r="L524" s="302"/>
      <c r="M524" s="302"/>
      <c r="N524" s="302"/>
      <c r="O524" s="302"/>
      <c r="P524" s="302"/>
      <c r="Q524" s="302"/>
      <c r="R524" s="302"/>
    </row>
    <row r="525" spans="1:18" ht="12.75" hidden="1" x14ac:dyDescent="0.2">
      <c r="A525" s="298">
        <v>522</v>
      </c>
      <c r="B525" s="299">
        <f>GD_CHUNG!B526</f>
        <v>201508</v>
      </c>
      <c r="C525" s="299" t="str">
        <f>GD_CHUNG!C526</f>
        <v>Nguyễn Minh Đức</v>
      </c>
      <c r="D525" s="299" t="str">
        <f>GD_CHUNG!D526</f>
        <v>Nhân viên phục vụ hành khách</v>
      </c>
      <c r="E525" s="300"/>
      <c r="F525" s="300"/>
      <c r="G525" s="300"/>
      <c r="H525" s="302"/>
      <c r="I525" s="302"/>
      <c r="J525" s="302"/>
      <c r="K525" s="302"/>
      <c r="L525" s="302"/>
      <c r="M525" s="302"/>
      <c r="N525" s="302"/>
      <c r="O525" s="302"/>
      <c r="P525" s="302"/>
      <c r="Q525" s="302"/>
      <c r="R525" s="302"/>
    </row>
    <row r="526" spans="1:18" ht="12.75" hidden="1" x14ac:dyDescent="0.2">
      <c r="A526" s="298">
        <v>523</v>
      </c>
      <c r="B526" s="299">
        <f>GD_CHUNG!B527</f>
        <v>201509</v>
      </c>
      <c r="C526" s="299" t="str">
        <f>GD_CHUNG!C527</f>
        <v>Trần Hữu Dũng</v>
      </c>
      <c r="D526" s="299" t="str">
        <f>GD_CHUNG!D527</f>
        <v>Nhân viên phục vụ hành khách</v>
      </c>
      <c r="E526" s="300"/>
      <c r="F526" s="300"/>
      <c r="G526" s="300"/>
      <c r="H526" s="302"/>
      <c r="I526" s="302"/>
      <c r="J526" s="302"/>
      <c r="K526" s="302"/>
      <c r="L526" s="302"/>
      <c r="M526" s="302"/>
      <c r="N526" s="302"/>
      <c r="O526" s="302"/>
      <c r="P526" s="302"/>
      <c r="Q526" s="302"/>
      <c r="R526" s="302"/>
    </row>
    <row r="527" spans="1:18" ht="12.75" hidden="1" x14ac:dyDescent="0.2">
      <c r="A527" s="298">
        <v>524</v>
      </c>
      <c r="B527" s="299">
        <f>GD_CHUNG!B528</f>
        <v>201510</v>
      </c>
      <c r="C527" s="299" t="str">
        <f>GD_CHUNG!C528</f>
        <v>Lương Quốc Chính</v>
      </c>
      <c r="D527" s="299" t="str">
        <f>GD_CHUNG!D528</f>
        <v>Nhân viên phục vụ hành khách</v>
      </c>
      <c r="E527" s="300"/>
      <c r="F527" s="300"/>
      <c r="G527" s="300"/>
      <c r="H527" s="302"/>
      <c r="I527" s="302"/>
      <c r="J527" s="302"/>
      <c r="K527" s="302"/>
      <c r="L527" s="302"/>
      <c r="M527" s="302"/>
      <c r="N527" s="302"/>
      <c r="O527" s="302"/>
      <c r="P527" s="302"/>
      <c r="Q527" s="302"/>
      <c r="R527" s="302"/>
    </row>
    <row r="528" spans="1:18" ht="12.75" hidden="1" x14ac:dyDescent="0.2">
      <c r="A528" s="298">
        <v>525</v>
      </c>
      <c r="B528" s="299">
        <f>GD_CHUNG!B529</f>
        <v>201511</v>
      </c>
      <c r="C528" s="299" t="str">
        <f>GD_CHUNG!C529</f>
        <v>Trần Thị Nga</v>
      </c>
      <c r="D528" s="299" t="str">
        <f>GD_CHUNG!D529</f>
        <v>Nhân viên phục vụ hành khách</v>
      </c>
      <c r="E528" s="300"/>
      <c r="F528" s="300"/>
      <c r="G528" s="300"/>
      <c r="H528" s="302"/>
      <c r="I528" s="302"/>
      <c r="J528" s="302"/>
      <c r="K528" s="302"/>
      <c r="L528" s="302"/>
      <c r="M528" s="302"/>
      <c r="N528" s="302"/>
      <c r="O528" s="302"/>
      <c r="P528" s="302"/>
      <c r="Q528" s="302"/>
      <c r="R528" s="302"/>
    </row>
    <row r="529" spans="1:18" ht="12.75" hidden="1" x14ac:dyDescent="0.2">
      <c r="A529" s="298">
        <v>526</v>
      </c>
      <c r="B529" s="299">
        <f>GD_CHUNG!B530</f>
        <v>201512</v>
      </c>
      <c r="C529" s="299" t="str">
        <f>GD_CHUNG!C530</f>
        <v>Nguyễn Kim Phượng</v>
      </c>
      <c r="D529" s="299" t="str">
        <f>GD_CHUNG!D530</f>
        <v>Nhân viên phục vụ hành khách</v>
      </c>
      <c r="E529" s="300"/>
      <c r="F529" s="300"/>
      <c r="G529" s="300"/>
      <c r="H529" s="302"/>
      <c r="I529" s="302"/>
      <c r="J529" s="302"/>
      <c r="K529" s="302"/>
      <c r="L529" s="302"/>
      <c r="M529" s="302"/>
      <c r="N529" s="302"/>
      <c r="O529" s="302"/>
      <c r="P529" s="302"/>
      <c r="Q529" s="302"/>
      <c r="R529" s="302"/>
    </row>
    <row r="530" spans="1:18" ht="12.75" hidden="1" x14ac:dyDescent="0.2">
      <c r="A530" s="298">
        <v>527</v>
      </c>
      <c r="B530" s="299">
        <f>GD_CHUNG!B531</f>
        <v>201513</v>
      </c>
      <c r="C530" s="299" t="str">
        <f>GD_CHUNG!C531</f>
        <v>Bùi Thị Minh Hạnh</v>
      </c>
      <c r="D530" s="299" t="str">
        <f>GD_CHUNG!D531</f>
        <v>Nhân viên phục vụ hành khách</v>
      </c>
      <c r="E530" s="300"/>
      <c r="F530" s="300"/>
      <c r="G530" s="300"/>
      <c r="H530" s="302"/>
      <c r="I530" s="302"/>
      <c r="J530" s="302"/>
      <c r="K530" s="302"/>
      <c r="L530" s="302"/>
      <c r="M530" s="302"/>
      <c r="N530" s="302"/>
      <c r="O530" s="302"/>
      <c r="P530" s="302"/>
      <c r="Q530" s="302"/>
      <c r="R530" s="302"/>
    </row>
    <row r="531" spans="1:18" ht="12.75" hidden="1" x14ac:dyDescent="0.2">
      <c r="A531" s="298">
        <v>528</v>
      </c>
      <c r="B531" s="299">
        <f>GD_CHUNG!B532</f>
        <v>201514</v>
      </c>
      <c r="C531" s="299" t="str">
        <f>GD_CHUNG!C532</f>
        <v>Đặng Thị Hải Yến</v>
      </c>
      <c r="D531" s="299" t="str">
        <f>GD_CHUNG!D532</f>
        <v>Nhân viên phục vụ hành khách</v>
      </c>
      <c r="E531" s="300"/>
      <c r="F531" s="300"/>
      <c r="G531" s="300"/>
      <c r="H531" s="302"/>
      <c r="I531" s="302"/>
      <c r="J531" s="302"/>
      <c r="K531" s="302"/>
      <c r="L531" s="302"/>
      <c r="M531" s="302"/>
      <c r="N531" s="302"/>
      <c r="O531" s="302"/>
      <c r="P531" s="302"/>
      <c r="Q531" s="302"/>
      <c r="R531" s="302"/>
    </row>
    <row r="532" spans="1:18" ht="12.75" hidden="1" x14ac:dyDescent="0.2">
      <c r="A532" s="298">
        <v>529</v>
      </c>
      <c r="B532" s="299">
        <f>GD_CHUNG!B533</f>
        <v>201515</v>
      </c>
      <c r="C532" s="299" t="str">
        <f>GD_CHUNG!C533</f>
        <v>Phạm Minh Dũng</v>
      </c>
      <c r="D532" s="299" t="str">
        <f>GD_CHUNG!D533</f>
        <v>Nhân viên phục vụ hành khách</v>
      </c>
      <c r="E532" s="300"/>
      <c r="F532" s="300"/>
      <c r="G532" s="300"/>
      <c r="H532" s="302"/>
      <c r="I532" s="302"/>
      <c r="J532" s="302"/>
      <c r="K532" s="302"/>
      <c r="L532" s="302"/>
      <c r="M532" s="302"/>
      <c r="N532" s="302"/>
      <c r="O532" s="302"/>
      <c r="P532" s="302"/>
      <c r="Q532" s="302"/>
      <c r="R532" s="302"/>
    </row>
    <row r="533" spans="1:18" ht="12.75" hidden="1" x14ac:dyDescent="0.2">
      <c r="A533" s="298">
        <v>530</v>
      </c>
      <c r="B533" s="299" t="e">
        <f t="shared" ref="B533:D533" si="11">#REF!</f>
        <v>#REF!</v>
      </c>
      <c r="C533" s="299" t="e">
        <f t="shared" si="11"/>
        <v>#REF!</v>
      </c>
      <c r="D533" s="299" t="e">
        <f t="shared" si="11"/>
        <v>#REF!</v>
      </c>
      <c r="E533" s="300"/>
      <c r="F533" s="300"/>
      <c r="G533" s="300"/>
      <c r="H533" s="302"/>
      <c r="I533" s="302"/>
      <c r="J533" s="302"/>
      <c r="K533" s="302"/>
      <c r="L533" s="302"/>
      <c r="M533" s="302"/>
      <c r="N533" s="302"/>
      <c r="O533" s="302"/>
      <c r="P533" s="302"/>
      <c r="Q533" s="302"/>
      <c r="R533" s="302"/>
    </row>
    <row r="534" spans="1:18" ht="12.75" hidden="1" x14ac:dyDescent="0.2">
      <c r="A534" s="298">
        <v>531</v>
      </c>
      <c r="B534" s="299" t="e">
        <f t="shared" ref="B534:D534" si="12">#REF!</f>
        <v>#REF!</v>
      </c>
      <c r="C534" s="299" t="e">
        <f t="shared" si="12"/>
        <v>#REF!</v>
      </c>
      <c r="D534" s="299" t="e">
        <f t="shared" si="12"/>
        <v>#REF!</v>
      </c>
      <c r="E534" s="300"/>
      <c r="F534" s="300"/>
      <c r="G534" s="300"/>
      <c r="H534" s="302"/>
      <c r="I534" s="302"/>
      <c r="J534" s="302"/>
      <c r="K534" s="302"/>
      <c r="L534" s="302"/>
      <c r="M534" s="302"/>
      <c r="N534" s="302"/>
      <c r="O534" s="302"/>
      <c r="P534" s="302"/>
      <c r="Q534" s="302"/>
      <c r="R534" s="302"/>
    </row>
    <row r="535" spans="1:18" ht="12.75" hidden="1" x14ac:dyDescent="0.2">
      <c r="A535" s="298">
        <v>532</v>
      </c>
      <c r="B535" s="299" t="e">
        <f t="shared" ref="B535:D535" si="13">#REF!</f>
        <v>#REF!</v>
      </c>
      <c r="C535" s="299" t="e">
        <f t="shared" si="13"/>
        <v>#REF!</v>
      </c>
      <c r="D535" s="299" t="e">
        <f t="shared" si="13"/>
        <v>#REF!</v>
      </c>
      <c r="E535" s="300"/>
      <c r="F535" s="300"/>
      <c r="G535" s="300"/>
      <c r="H535" s="302"/>
      <c r="I535" s="302"/>
      <c r="J535" s="302"/>
      <c r="K535" s="302"/>
      <c r="L535" s="302"/>
      <c r="M535" s="302"/>
      <c r="N535" s="302"/>
      <c r="O535" s="302"/>
      <c r="P535" s="302"/>
      <c r="Q535" s="302"/>
      <c r="R535" s="302"/>
    </row>
    <row r="536" spans="1:18" ht="12.75" hidden="1" x14ac:dyDescent="0.2">
      <c r="A536" s="298">
        <v>533</v>
      </c>
      <c r="B536" s="299" t="e">
        <f t="shared" ref="B536:D536" si="14">#REF!</f>
        <v>#REF!</v>
      </c>
      <c r="C536" s="299" t="e">
        <f t="shared" si="14"/>
        <v>#REF!</v>
      </c>
      <c r="D536" s="299" t="e">
        <f t="shared" si="14"/>
        <v>#REF!</v>
      </c>
      <c r="E536" s="300"/>
      <c r="F536" s="300"/>
      <c r="G536" s="300"/>
      <c r="H536" s="302"/>
      <c r="I536" s="302"/>
      <c r="J536" s="302"/>
      <c r="K536" s="302"/>
      <c r="L536" s="302"/>
      <c r="M536" s="302"/>
      <c r="N536" s="302"/>
      <c r="O536" s="302"/>
      <c r="P536" s="302"/>
      <c r="Q536" s="302"/>
      <c r="R536" s="302"/>
    </row>
    <row r="537" spans="1:18" ht="12.75" hidden="1" x14ac:dyDescent="0.2">
      <c r="A537" s="298">
        <v>534</v>
      </c>
      <c r="B537" s="299" t="e">
        <f t="shared" ref="B537:D537" si="15">#REF!</f>
        <v>#REF!</v>
      </c>
      <c r="C537" s="299" t="e">
        <f t="shared" si="15"/>
        <v>#REF!</v>
      </c>
      <c r="D537" s="299" t="e">
        <f t="shared" si="15"/>
        <v>#REF!</v>
      </c>
      <c r="E537" s="300"/>
      <c r="F537" s="300"/>
      <c r="G537" s="300"/>
      <c r="H537" s="302"/>
      <c r="I537" s="302"/>
      <c r="J537" s="302"/>
      <c r="K537" s="302"/>
      <c r="L537" s="302"/>
      <c r="M537" s="302"/>
      <c r="N537" s="302"/>
      <c r="O537" s="302"/>
      <c r="P537" s="302"/>
      <c r="Q537" s="302"/>
      <c r="R537" s="302"/>
    </row>
    <row r="538" spans="1:18" ht="12.75" hidden="1" x14ac:dyDescent="0.2">
      <c r="A538" s="298">
        <v>535</v>
      </c>
      <c r="B538" s="299" t="e">
        <f t="shared" ref="B538:D538" si="16">#REF!</f>
        <v>#REF!</v>
      </c>
      <c r="C538" s="299" t="e">
        <f t="shared" si="16"/>
        <v>#REF!</v>
      </c>
      <c r="D538" s="299" t="e">
        <f t="shared" si="16"/>
        <v>#REF!</v>
      </c>
      <c r="E538" s="300"/>
      <c r="F538" s="300"/>
      <c r="G538" s="300"/>
      <c r="H538" s="302"/>
      <c r="I538" s="302"/>
      <c r="J538" s="302"/>
      <c r="K538" s="302"/>
      <c r="L538" s="302"/>
      <c r="M538" s="302"/>
      <c r="N538" s="302"/>
      <c r="O538" s="302"/>
      <c r="P538" s="302"/>
      <c r="Q538" s="302"/>
      <c r="R538" s="302"/>
    </row>
    <row r="539" spans="1:18" ht="12.75" hidden="1" x14ac:dyDescent="0.2">
      <c r="A539" s="298">
        <v>536</v>
      </c>
      <c r="B539" s="299">
        <f>GD_CHUNG!B534</f>
        <v>13750</v>
      </c>
      <c r="C539" s="299" t="str">
        <f>GD_CHUNG!C534</f>
        <v>Lê Anh Hùng</v>
      </c>
      <c r="D539" s="299" t="str">
        <f>GD_CHUNG!D534</f>
        <v>NV Lái xe - VHTTB</v>
      </c>
      <c r="E539" s="300"/>
      <c r="F539" s="300"/>
      <c r="G539" s="300"/>
      <c r="H539" s="302"/>
      <c r="I539" s="302"/>
      <c r="J539" s="302"/>
      <c r="K539" s="302"/>
      <c r="L539" s="302"/>
      <c r="M539" s="302"/>
      <c r="N539" s="302"/>
      <c r="O539" s="302"/>
      <c r="P539" s="302"/>
      <c r="Q539" s="302"/>
      <c r="R539" s="302"/>
    </row>
    <row r="540" spans="1:18" ht="12.75" hidden="1" x14ac:dyDescent="0.2">
      <c r="A540" s="298">
        <v>537</v>
      </c>
      <c r="B540" s="299">
        <f>GD_CHUNG!B535</f>
        <v>13751</v>
      </c>
      <c r="C540" s="299" t="str">
        <f>GD_CHUNG!C535</f>
        <v>Nguyễn Mạnh Hùng</v>
      </c>
      <c r="D540" s="299" t="str">
        <f>GD_CHUNG!D535</f>
        <v>NV Lái xe - VHTTB</v>
      </c>
      <c r="E540" s="300"/>
      <c r="F540" s="300"/>
      <c r="G540" s="300"/>
      <c r="H540" s="302"/>
      <c r="I540" s="302"/>
      <c r="J540" s="302"/>
      <c r="K540" s="302"/>
      <c r="L540" s="302"/>
      <c r="M540" s="302"/>
      <c r="N540" s="302"/>
      <c r="O540" s="302"/>
      <c r="P540" s="302"/>
      <c r="Q540" s="302"/>
      <c r="R540" s="302"/>
    </row>
    <row r="541" spans="1:18" ht="12.75" hidden="1" x14ac:dyDescent="0.2">
      <c r="A541" s="298">
        <v>538</v>
      </c>
      <c r="B541" s="299">
        <f>GD_CHUNG!B536</f>
        <v>0</v>
      </c>
      <c r="C541" s="299">
        <f>GD_CHUNG!C536</f>
        <v>0</v>
      </c>
      <c r="D541" s="299">
        <f>GD_CHUNG!D536</f>
        <v>0</v>
      </c>
      <c r="E541" s="300"/>
      <c r="F541" s="300"/>
      <c r="G541" s="300"/>
      <c r="H541" s="302"/>
      <c r="I541" s="302"/>
      <c r="J541" s="302"/>
      <c r="K541" s="302"/>
      <c r="L541" s="302"/>
      <c r="M541" s="302"/>
      <c r="N541" s="302"/>
      <c r="O541" s="302"/>
      <c r="P541" s="302"/>
      <c r="Q541" s="302"/>
      <c r="R541" s="302"/>
    </row>
    <row r="542" spans="1:18" ht="12.75" hidden="1" x14ac:dyDescent="0.2">
      <c r="A542" s="298">
        <v>539</v>
      </c>
      <c r="B542" s="299">
        <f>GD_CHUNG!B537</f>
        <v>0</v>
      </c>
      <c r="C542" s="299">
        <f>GD_CHUNG!C537</f>
        <v>0</v>
      </c>
      <c r="D542" s="299">
        <f>GD_CHUNG!D537</f>
        <v>0</v>
      </c>
      <c r="E542" s="300"/>
      <c r="F542" s="300"/>
      <c r="G542" s="300"/>
      <c r="H542" s="302"/>
      <c r="I542" s="302"/>
      <c r="J542" s="302"/>
      <c r="K542" s="302"/>
      <c r="L542" s="302"/>
      <c r="M542" s="302"/>
      <c r="N542" s="302"/>
      <c r="O542" s="302"/>
      <c r="P542" s="302"/>
      <c r="Q542" s="302"/>
      <c r="R542" s="302"/>
    </row>
    <row r="543" spans="1:18" ht="14.25" x14ac:dyDescent="0.2">
      <c r="D543" s="74"/>
      <c r="E543" s="85"/>
      <c r="F543" s="85"/>
      <c r="G543" s="85"/>
    </row>
    <row r="544" spans="1:18" ht="14.25" x14ac:dyDescent="0.2">
      <c r="D544" s="74"/>
      <c r="E544" s="85"/>
      <c r="F544" s="85"/>
      <c r="G544" s="85"/>
    </row>
    <row r="545" spans="4:7" ht="14.25" x14ac:dyDescent="0.2">
      <c r="D545" s="74"/>
      <c r="E545" s="85"/>
      <c r="F545" s="85"/>
      <c r="G545" s="85"/>
    </row>
    <row r="546" spans="4:7" ht="14.25" x14ac:dyDescent="0.2">
      <c r="D546" s="74"/>
      <c r="E546" s="85"/>
      <c r="F546" s="85"/>
      <c r="G546" s="85"/>
    </row>
    <row r="547" spans="4:7" ht="14.25" x14ac:dyDescent="0.2">
      <c r="D547" s="74"/>
      <c r="E547" s="85"/>
      <c r="F547" s="85"/>
      <c r="G547" s="85"/>
    </row>
    <row r="548" spans="4:7" ht="14.25" x14ac:dyDescent="0.2">
      <c r="D548" s="74"/>
      <c r="E548" s="85"/>
      <c r="F548" s="85"/>
      <c r="G548" s="85"/>
    </row>
    <row r="549" spans="4:7" ht="14.25" x14ac:dyDescent="0.2">
      <c r="D549" s="74"/>
      <c r="E549" s="85"/>
      <c r="F549" s="85"/>
      <c r="G549" s="85"/>
    </row>
    <row r="550" spans="4:7" ht="14.25" x14ac:dyDescent="0.2">
      <c r="D550" s="74"/>
      <c r="E550" s="85"/>
      <c r="F550" s="85"/>
      <c r="G550" s="85"/>
    </row>
    <row r="551" spans="4:7" ht="14.25" x14ac:dyDescent="0.2">
      <c r="D551" s="74"/>
      <c r="E551" s="85"/>
      <c r="F551" s="85"/>
      <c r="G551" s="85"/>
    </row>
    <row r="552" spans="4:7" ht="14.25" x14ac:dyDescent="0.2">
      <c r="D552" s="74"/>
      <c r="E552" s="85"/>
      <c r="F552" s="85"/>
      <c r="G552" s="85"/>
    </row>
    <row r="553" spans="4:7" ht="14.25" x14ac:dyDescent="0.2">
      <c r="D553" s="74"/>
      <c r="E553" s="85"/>
      <c r="F553" s="85"/>
      <c r="G553" s="85"/>
    </row>
    <row r="554" spans="4:7" ht="14.25" x14ac:dyDescent="0.2">
      <c r="D554" s="74"/>
      <c r="E554" s="85"/>
      <c r="F554" s="85"/>
      <c r="G554" s="85"/>
    </row>
    <row r="555" spans="4:7" ht="14.25" x14ac:dyDescent="0.2">
      <c r="D555" s="74"/>
      <c r="E555" s="85"/>
      <c r="F555" s="85"/>
      <c r="G555" s="85"/>
    </row>
    <row r="556" spans="4:7" ht="14.25" x14ac:dyDescent="0.2">
      <c r="D556" s="74"/>
      <c r="E556" s="85"/>
      <c r="F556" s="85"/>
      <c r="G556" s="85"/>
    </row>
    <row r="557" spans="4:7" ht="14.25" x14ac:dyDescent="0.2">
      <c r="D557" s="74"/>
      <c r="E557" s="85"/>
      <c r="F557" s="85"/>
      <c r="G557" s="85"/>
    </row>
    <row r="558" spans="4:7" ht="14.25" x14ac:dyDescent="0.2">
      <c r="D558" s="74"/>
      <c r="E558" s="85"/>
      <c r="F558" s="85"/>
      <c r="G558" s="85"/>
    </row>
    <row r="559" spans="4:7" ht="14.25" x14ac:dyDescent="0.2">
      <c r="D559" s="74"/>
      <c r="E559" s="85"/>
      <c r="F559" s="85"/>
      <c r="G559" s="85"/>
    </row>
    <row r="560" spans="4:7" ht="14.25" x14ac:dyDescent="0.2">
      <c r="D560" s="74"/>
      <c r="E560" s="85"/>
      <c r="F560" s="85"/>
      <c r="G560" s="85"/>
    </row>
    <row r="561" spans="4:7" ht="14.25" x14ac:dyDescent="0.2">
      <c r="D561" s="74"/>
      <c r="E561" s="85"/>
      <c r="F561" s="85"/>
      <c r="G561" s="85"/>
    </row>
    <row r="562" spans="4:7" ht="14.25" x14ac:dyDescent="0.2">
      <c r="D562" s="74"/>
      <c r="E562" s="85"/>
      <c r="F562" s="85"/>
      <c r="G562" s="85"/>
    </row>
    <row r="563" spans="4:7" ht="14.25" x14ac:dyDescent="0.2">
      <c r="D563" s="74"/>
      <c r="E563" s="85"/>
      <c r="F563" s="85"/>
      <c r="G563" s="85"/>
    </row>
    <row r="564" spans="4:7" ht="14.25" x14ac:dyDescent="0.2">
      <c r="D564" s="74"/>
      <c r="E564" s="85"/>
      <c r="F564" s="85"/>
      <c r="G564" s="85"/>
    </row>
    <row r="565" spans="4:7" ht="14.25" x14ac:dyDescent="0.2">
      <c r="D565" s="74"/>
      <c r="E565" s="85"/>
      <c r="F565" s="85"/>
      <c r="G565" s="85"/>
    </row>
    <row r="566" spans="4:7" ht="14.25" x14ac:dyDescent="0.2">
      <c r="D566" s="74"/>
      <c r="E566" s="85"/>
      <c r="F566" s="85"/>
      <c r="G566" s="85"/>
    </row>
    <row r="567" spans="4:7" ht="14.25" x14ac:dyDescent="0.2">
      <c r="D567" s="74"/>
      <c r="E567" s="85"/>
      <c r="F567" s="85"/>
      <c r="G567" s="85"/>
    </row>
    <row r="568" spans="4:7" ht="14.25" x14ac:dyDescent="0.2">
      <c r="D568" s="74"/>
      <c r="E568" s="85"/>
      <c r="F568" s="85"/>
      <c r="G568" s="85"/>
    </row>
    <row r="569" spans="4:7" ht="14.25" x14ac:dyDescent="0.2">
      <c r="D569" s="74"/>
      <c r="E569" s="85"/>
      <c r="F569" s="85"/>
      <c r="G569" s="85"/>
    </row>
    <row r="570" spans="4:7" ht="14.25" x14ac:dyDescent="0.2">
      <c r="D570" s="74"/>
      <c r="E570" s="85"/>
      <c r="F570" s="85"/>
      <c r="G570" s="85"/>
    </row>
    <row r="571" spans="4:7" ht="14.25" x14ac:dyDescent="0.2">
      <c r="D571" s="74"/>
      <c r="E571" s="85"/>
      <c r="F571" s="85"/>
      <c r="G571" s="85"/>
    </row>
    <row r="572" spans="4:7" ht="14.25" x14ac:dyDescent="0.2">
      <c r="D572" s="74"/>
      <c r="E572" s="85"/>
      <c r="F572" s="85"/>
      <c r="G572" s="85"/>
    </row>
    <row r="573" spans="4:7" ht="14.25" x14ac:dyDescent="0.2">
      <c r="D573" s="74"/>
      <c r="E573" s="85"/>
      <c r="F573" s="85"/>
      <c r="G573" s="85"/>
    </row>
    <row r="574" spans="4:7" ht="14.25" x14ac:dyDescent="0.2">
      <c r="D574" s="74"/>
      <c r="E574" s="85"/>
      <c r="F574" s="85"/>
      <c r="G574" s="85"/>
    </row>
    <row r="575" spans="4:7" ht="14.25" x14ac:dyDescent="0.2">
      <c r="D575" s="74"/>
      <c r="E575" s="85"/>
      <c r="F575" s="85"/>
      <c r="G575" s="85"/>
    </row>
    <row r="576" spans="4:7" ht="14.25" x14ac:dyDescent="0.2">
      <c r="D576" s="74"/>
      <c r="E576" s="85"/>
      <c r="F576" s="85"/>
      <c r="G576" s="85"/>
    </row>
    <row r="577" spans="4:7" ht="14.25" x14ac:dyDescent="0.2">
      <c r="D577" s="74"/>
      <c r="E577" s="85"/>
      <c r="F577" s="85"/>
      <c r="G577" s="85"/>
    </row>
    <row r="578" spans="4:7" ht="14.25" x14ac:dyDescent="0.2">
      <c r="D578" s="74"/>
      <c r="E578" s="85"/>
      <c r="F578" s="85"/>
      <c r="G578" s="85"/>
    </row>
    <row r="579" spans="4:7" ht="14.25" x14ac:dyDescent="0.2">
      <c r="D579" s="74"/>
      <c r="E579" s="85"/>
      <c r="F579" s="85"/>
      <c r="G579" s="85"/>
    </row>
    <row r="580" spans="4:7" ht="14.25" x14ac:dyDescent="0.2">
      <c r="D580" s="74"/>
      <c r="E580" s="85"/>
      <c r="F580" s="85"/>
      <c r="G580" s="85"/>
    </row>
    <row r="581" spans="4:7" ht="14.25" x14ac:dyDescent="0.2">
      <c r="D581" s="74"/>
      <c r="E581" s="85"/>
      <c r="F581" s="85"/>
      <c r="G581" s="85"/>
    </row>
    <row r="582" spans="4:7" ht="14.25" x14ac:dyDescent="0.2">
      <c r="D582" s="74"/>
      <c r="E582" s="85"/>
      <c r="F582" s="85"/>
      <c r="G582" s="85"/>
    </row>
    <row r="583" spans="4:7" ht="14.25" x14ac:dyDescent="0.2">
      <c r="D583" s="74"/>
      <c r="E583" s="85"/>
      <c r="F583" s="85"/>
      <c r="G583" s="85"/>
    </row>
    <row r="584" spans="4:7" ht="14.25" x14ac:dyDescent="0.2">
      <c r="D584" s="74"/>
      <c r="E584" s="85"/>
      <c r="F584" s="85"/>
      <c r="G584" s="85"/>
    </row>
    <row r="585" spans="4:7" ht="14.25" x14ac:dyDescent="0.2">
      <c r="D585" s="74"/>
      <c r="E585" s="85"/>
      <c r="F585" s="85"/>
      <c r="G585" s="85"/>
    </row>
    <row r="586" spans="4:7" ht="14.25" x14ac:dyDescent="0.2">
      <c r="D586" s="74"/>
      <c r="E586" s="85"/>
      <c r="F586" s="85"/>
      <c r="G586" s="85"/>
    </row>
    <row r="587" spans="4:7" ht="14.25" x14ac:dyDescent="0.2">
      <c r="D587" s="74"/>
      <c r="E587" s="85"/>
      <c r="F587" s="85"/>
      <c r="G587" s="85"/>
    </row>
    <row r="588" spans="4:7" ht="14.25" x14ac:dyDescent="0.2">
      <c r="D588" s="74"/>
      <c r="E588" s="85"/>
      <c r="F588" s="85"/>
      <c r="G588" s="85"/>
    </row>
    <row r="589" spans="4:7" ht="14.25" x14ac:dyDescent="0.2">
      <c r="D589" s="74"/>
      <c r="E589" s="85"/>
      <c r="F589" s="85"/>
      <c r="G589" s="85"/>
    </row>
    <row r="590" spans="4:7" ht="14.25" x14ac:dyDescent="0.2">
      <c r="D590" s="74"/>
      <c r="E590" s="85"/>
      <c r="F590" s="85"/>
      <c r="G590" s="85"/>
    </row>
    <row r="591" spans="4:7" ht="14.25" x14ac:dyDescent="0.2">
      <c r="D591" s="74"/>
      <c r="E591" s="85"/>
      <c r="F591" s="85"/>
      <c r="G591" s="85"/>
    </row>
    <row r="592" spans="4:7" ht="14.25" x14ac:dyDescent="0.2">
      <c r="D592" s="74"/>
      <c r="E592" s="85"/>
      <c r="F592" s="85"/>
      <c r="G592" s="85"/>
    </row>
    <row r="593" spans="4:7" ht="14.25" x14ac:dyDescent="0.2">
      <c r="D593" s="74"/>
      <c r="E593" s="85"/>
      <c r="F593" s="85"/>
      <c r="G593" s="85"/>
    </row>
    <row r="594" spans="4:7" ht="14.25" x14ac:dyDescent="0.2">
      <c r="D594" s="74"/>
      <c r="E594" s="85"/>
      <c r="F594" s="85"/>
      <c r="G594" s="85"/>
    </row>
    <row r="595" spans="4:7" ht="14.25" x14ac:dyDescent="0.2">
      <c r="D595" s="74"/>
      <c r="E595" s="85"/>
      <c r="F595" s="85"/>
      <c r="G595" s="85"/>
    </row>
    <row r="596" spans="4:7" ht="14.25" x14ac:dyDescent="0.2">
      <c r="D596" s="74"/>
      <c r="E596" s="85"/>
      <c r="F596" s="85"/>
      <c r="G596" s="85"/>
    </row>
    <row r="597" spans="4:7" ht="14.25" x14ac:dyDescent="0.2">
      <c r="D597" s="74"/>
      <c r="E597" s="85"/>
      <c r="F597" s="85"/>
      <c r="G597" s="85"/>
    </row>
    <row r="598" spans="4:7" ht="14.25" x14ac:dyDescent="0.2">
      <c r="D598" s="74"/>
      <c r="E598" s="85"/>
      <c r="F598" s="85"/>
      <c r="G598" s="85"/>
    </row>
    <row r="599" spans="4:7" ht="14.25" x14ac:dyDescent="0.2">
      <c r="D599" s="74"/>
      <c r="E599" s="85"/>
      <c r="F599" s="85"/>
      <c r="G599" s="85"/>
    </row>
    <row r="600" spans="4:7" ht="14.25" x14ac:dyDescent="0.2">
      <c r="D600" s="74"/>
      <c r="E600" s="85"/>
      <c r="F600" s="85"/>
      <c r="G600" s="85"/>
    </row>
    <row r="601" spans="4:7" ht="14.25" x14ac:dyDescent="0.2">
      <c r="D601" s="74"/>
      <c r="E601" s="85"/>
      <c r="F601" s="85"/>
      <c r="G601" s="85"/>
    </row>
    <row r="602" spans="4:7" ht="14.25" x14ac:dyDescent="0.2">
      <c r="D602" s="74"/>
      <c r="E602" s="85"/>
      <c r="F602" s="85"/>
      <c r="G602" s="85"/>
    </row>
    <row r="603" spans="4:7" ht="14.25" x14ac:dyDescent="0.2">
      <c r="D603" s="74"/>
      <c r="E603" s="85"/>
      <c r="F603" s="85"/>
      <c r="G603" s="85"/>
    </row>
    <row r="604" spans="4:7" ht="14.25" x14ac:dyDescent="0.2">
      <c r="D604" s="74"/>
      <c r="E604" s="85"/>
      <c r="F604" s="85"/>
      <c r="G604" s="85"/>
    </row>
    <row r="605" spans="4:7" ht="14.25" x14ac:dyDescent="0.2">
      <c r="D605" s="74"/>
      <c r="E605" s="85"/>
      <c r="F605" s="85"/>
      <c r="G605" s="85"/>
    </row>
    <row r="606" spans="4:7" ht="14.25" x14ac:dyDescent="0.2">
      <c r="D606" s="74"/>
      <c r="E606" s="85"/>
      <c r="F606" s="85"/>
      <c r="G606" s="85"/>
    </row>
    <row r="607" spans="4:7" ht="14.25" x14ac:dyDescent="0.2">
      <c r="D607" s="74"/>
      <c r="E607" s="85"/>
      <c r="F607" s="85"/>
      <c r="G607" s="85"/>
    </row>
    <row r="608" spans="4:7" ht="14.25" x14ac:dyDescent="0.2">
      <c r="D608" s="74"/>
      <c r="E608" s="85"/>
      <c r="F608" s="85"/>
      <c r="G608" s="85"/>
    </row>
    <row r="609" spans="4:7" ht="14.25" x14ac:dyDescent="0.2">
      <c r="D609" s="74"/>
      <c r="E609" s="85"/>
      <c r="F609" s="85"/>
      <c r="G609" s="85"/>
    </row>
    <row r="610" spans="4:7" ht="14.25" x14ac:dyDescent="0.2">
      <c r="D610" s="74"/>
      <c r="E610" s="85"/>
      <c r="F610" s="85"/>
      <c r="G610" s="85"/>
    </row>
    <row r="611" spans="4:7" ht="14.25" x14ac:dyDescent="0.2">
      <c r="D611" s="74"/>
      <c r="E611" s="85"/>
      <c r="F611" s="85"/>
      <c r="G611" s="85"/>
    </row>
    <row r="612" spans="4:7" ht="14.25" x14ac:dyDescent="0.2">
      <c r="D612" s="74"/>
      <c r="E612" s="85"/>
      <c r="F612" s="85"/>
      <c r="G612" s="85"/>
    </row>
    <row r="613" spans="4:7" ht="14.25" x14ac:dyDescent="0.2">
      <c r="D613" s="74"/>
      <c r="E613" s="85"/>
      <c r="F613" s="85"/>
      <c r="G613" s="85"/>
    </row>
    <row r="614" spans="4:7" ht="14.25" x14ac:dyDescent="0.2">
      <c r="D614" s="74"/>
      <c r="E614" s="85"/>
      <c r="F614" s="85"/>
      <c r="G614" s="85"/>
    </row>
    <row r="615" spans="4:7" ht="14.25" x14ac:dyDescent="0.2">
      <c r="D615" s="74"/>
      <c r="E615" s="85"/>
      <c r="F615" s="85"/>
      <c r="G615" s="85"/>
    </row>
    <row r="616" spans="4:7" ht="14.25" x14ac:dyDescent="0.2">
      <c r="D616" s="74"/>
      <c r="E616" s="85"/>
      <c r="F616" s="85"/>
      <c r="G616" s="85"/>
    </row>
    <row r="617" spans="4:7" ht="14.25" x14ac:dyDescent="0.2">
      <c r="D617" s="74"/>
      <c r="E617" s="85"/>
      <c r="F617" s="85"/>
      <c r="G617" s="85"/>
    </row>
    <row r="618" spans="4:7" ht="14.25" x14ac:dyDescent="0.2">
      <c r="D618" s="74"/>
      <c r="E618" s="85"/>
      <c r="F618" s="85"/>
      <c r="G618" s="85"/>
    </row>
    <row r="619" spans="4:7" ht="14.25" x14ac:dyDescent="0.2">
      <c r="D619" s="74"/>
      <c r="E619" s="85"/>
      <c r="F619" s="85"/>
      <c r="G619" s="85"/>
    </row>
    <row r="620" spans="4:7" ht="14.25" x14ac:dyDescent="0.2">
      <c r="D620" s="74"/>
      <c r="E620" s="85"/>
      <c r="F620" s="85"/>
      <c r="G620" s="85"/>
    </row>
    <row r="621" spans="4:7" ht="14.25" x14ac:dyDescent="0.2">
      <c r="D621" s="74"/>
      <c r="E621" s="85"/>
      <c r="F621" s="85"/>
      <c r="G621" s="85"/>
    </row>
    <row r="622" spans="4:7" ht="14.25" x14ac:dyDescent="0.2">
      <c r="D622" s="74"/>
      <c r="E622" s="85"/>
      <c r="F622" s="85"/>
      <c r="G622" s="85"/>
    </row>
    <row r="623" spans="4:7" ht="14.25" x14ac:dyDescent="0.2">
      <c r="D623" s="74"/>
      <c r="E623" s="85"/>
      <c r="F623" s="85"/>
      <c r="G623" s="85"/>
    </row>
    <row r="624" spans="4:7" ht="14.25" x14ac:dyDescent="0.2">
      <c r="D624" s="74"/>
      <c r="E624" s="85"/>
      <c r="F624" s="85"/>
      <c r="G624" s="85"/>
    </row>
    <row r="625" spans="4:7" ht="14.25" x14ac:dyDescent="0.2">
      <c r="D625" s="74"/>
      <c r="E625" s="85"/>
      <c r="F625" s="85"/>
      <c r="G625" s="85"/>
    </row>
    <row r="626" spans="4:7" ht="14.25" x14ac:dyDescent="0.2">
      <c r="D626" s="74"/>
      <c r="E626" s="85"/>
      <c r="F626" s="85"/>
      <c r="G626" s="85"/>
    </row>
    <row r="627" spans="4:7" ht="14.25" x14ac:dyDescent="0.2">
      <c r="D627" s="74"/>
      <c r="E627" s="85"/>
      <c r="F627" s="85"/>
      <c r="G627" s="85"/>
    </row>
    <row r="628" spans="4:7" ht="14.25" x14ac:dyDescent="0.2">
      <c r="D628" s="74"/>
      <c r="E628" s="85"/>
      <c r="F628" s="85"/>
      <c r="G628" s="85"/>
    </row>
    <row r="629" spans="4:7" ht="14.25" x14ac:dyDescent="0.2">
      <c r="D629" s="74"/>
      <c r="E629" s="85"/>
      <c r="F629" s="85"/>
      <c r="G629" s="85"/>
    </row>
    <row r="630" spans="4:7" ht="14.25" x14ac:dyDescent="0.2">
      <c r="D630" s="74"/>
      <c r="E630" s="85"/>
      <c r="F630" s="85"/>
      <c r="G630" s="85"/>
    </row>
    <row r="631" spans="4:7" ht="14.25" x14ac:dyDescent="0.2">
      <c r="D631" s="74"/>
      <c r="E631" s="85"/>
      <c r="F631" s="85"/>
      <c r="G631" s="85"/>
    </row>
    <row r="632" spans="4:7" ht="14.25" x14ac:dyDescent="0.2">
      <c r="D632" s="74"/>
      <c r="E632" s="85"/>
      <c r="F632" s="85"/>
      <c r="G632" s="85"/>
    </row>
    <row r="633" spans="4:7" ht="14.25" x14ac:dyDescent="0.2">
      <c r="D633" s="74"/>
      <c r="E633" s="85"/>
      <c r="F633" s="85"/>
      <c r="G633" s="85"/>
    </row>
    <row r="634" spans="4:7" ht="14.25" x14ac:dyDescent="0.2">
      <c r="D634" s="74"/>
      <c r="E634" s="85"/>
      <c r="F634" s="85"/>
      <c r="G634" s="85"/>
    </row>
    <row r="635" spans="4:7" ht="14.25" x14ac:dyDescent="0.2">
      <c r="D635" s="74"/>
      <c r="E635" s="85"/>
      <c r="F635" s="85"/>
      <c r="G635" s="85"/>
    </row>
    <row r="636" spans="4:7" ht="14.25" x14ac:dyDescent="0.2">
      <c r="D636" s="74"/>
      <c r="E636" s="85"/>
      <c r="F636" s="85"/>
      <c r="G636" s="85"/>
    </row>
    <row r="637" spans="4:7" ht="14.25" x14ac:dyDescent="0.2">
      <c r="D637" s="74"/>
      <c r="E637" s="85"/>
      <c r="F637" s="85"/>
      <c r="G637" s="85"/>
    </row>
    <row r="638" spans="4:7" ht="14.25" x14ac:dyDescent="0.2">
      <c r="D638" s="74"/>
      <c r="E638" s="85"/>
      <c r="F638" s="85"/>
      <c r="G638" s="85"/>
    </row>
    <row r="639" spans="4:7" ht="14.25" x14ac:dyDescent="0.2">
      <c r="D639" s="74"/>
      <c r="E639" s="85"/>
      <c r="F639" s="85"/>
      <c r="G639" s="85"/>
    </row>
    <row r="640" spans="4:7" ht="14.25" x14ac:dyDescent="0.2">
      <c r="D640" s="74"/>
      <c r="E640" s="85"/>
      <c r="F640" s="85"/>
      <c r="G640" s="85"/>
    </row>
    <row r="641" spans="4:7" ht="14.25" x14ac:dyDescent="0.2">
      <c r="D641" s="74"/>
      <c r="E641" s="85"/>
      <c r="F641" s="85"/>
      <c r="G641" s="85"/>
    </row>
    <row r="642" spans="4:7" ht="14.25" x14ac:dyDescent="0.2">
      <c r="D642" s="74"/>
      <c r="E642" s="85"/>
      <c r="F642" s="85"/>
      <c r="G642" s="85"/>
    </row>
    <row r="643" spans="4:7" ht="14.25" x14ac:dyDescent="0.2">
      <c r="D643" s="74"/>
      <c r="E643" s="85"/>
      <c r="F643" s="85"/>
      <c r="G643" s="85"/>
    </row>
    <row r="644" spans="4:7" ht="14.25" x14ac:dyDescent="0.2">
      <c r="D644" s="74"/>
      <c r="E644" s="85"/>
      <c r="F644" s="85"/>
      <c r="G644" s="85"/>
    </row>
    <row r="645" spans="4:7" ht="14.25" x14ac:dyDescent="0.2">
      <c r="D645" s="74"/>
      <c r="E645" s="85"/>
      <c r="F645" s="85"/>
      <c r="G645" s="85"/>
    </row>
    <row r="646" spans="4:7" ht="14.25" x14ac:dyDescent="0.2">
      <c r="D646" s="74"/>
      <c r="E646" s="85"/>
      <c r="F646" s="85"/>
      <c r="G646" s="85"/>
    </row>
    <row r="647" spans="4:7" ht="14.25" x14ac:dyDescent="0.2">
      <c r="D647" s="74"/>
      <c r="E647" s="85"/>
      <c r="F647" s="85"/>
      <c r="G647" s="85"/>
    </row>
    <row r="648" spans="4:7" ht="14.25" x14ac:dyDescent="0.2">
      <c r="D648" s="74"/>
      <c r="E648" s="85"/>
      <c r="F648" s="85"/>
      <c r="G648" s="85"/>
    </row>
    <row r="649" spans="4:7" ht="14.25" x14ac:dyDescent="0.2">
      <c r="D649" s="74"/>
      <c r="E649" s="85"/>
      <c r="F649" s="85"/>
      <c r="G649" s="85"/>
    </row>
    <row r="650" spans="4:7" ht="14.25" x14ac:dyDescent="0.2">
      <c r="D650" s="74"/>
      <c r="E650" s="85"/>
      <c r="F650" s="85"/>
      <c r="G650" s="85"/>
    </row>
    <row r="651" spans="4:7" ht="14.25" x14ac:dyDescent="0.2">
      <c r="D651" s="74"/>
      <c r="E651" s="85"/>
      <c r="F651" s="85"/>
      <c r="G651" s="85"/>
    </row>
    <row r="652" spans="4:7" ht="14.25" x14ac:dyDescent="0.2">
      <c r="D652" s="74"/>
      <c r="E652" s="85"/>
      <c r="F652" s="85"/>
      <c r="G652" s="85"/>
    </row>
    <row r="653" spans="4:7" ht="14.25" x14ac:dyDescent="0.2">
      <c r="D653" s="74"/>
      <c r="E653" s="85"/>
      <c r="F653" s="85"/>
      <c r="G653" s="85"/>
    </row>
    <row r="654" spans="4:7" ht="14.25" x14ac:dyDescent="0.2">
      <c r="D654" s="74"/>
      <c r="E654" s="85"/>
      <c r="F654" s="85"/>
      <c r="G654" s="85"/>
    </row>
    <row r="655" spans="4:7" ht="14.25" x14ac:dyDescent="0.2">
      <c r="D655" s="74"/>
      <c r="E655" s="85"/>
      <c r="F655" s="85"/>
      <c r="G655" s="85"/>
    </row>
    <row r="656" spans="4:7" ht="14.25" x14ac:dyDescent="0.2">
      <c r="D656" s="74"/>
      <c r="E656" s="85"/>
      <c r="F656" s="85"/>
      <c r="G656" s="85"/>
    </row>
    <row r="657" spans="4:7" ht="14.25" x14ac:dyDescent="0.2">
      <c r="D657" s="74"/>
      <c r="E657" s="85"/>
      <c r="F657" s="85"/>
      <c r="G657" s="85"/>
    </row>
    <row r="658" spans="4:7" ht="14.25" x14ac:dyDescent="0.2">
      <c r="D658" s="74"/>
      <c r="E658" s="85"/>
      <c r="F658" s="85"/>
      <c r="G658" s="85"/>
    </row>
    <row r="659" spans="4:7" ht="14.25" x14ac:dyDescent="0.2">
      <c r="D659" s="74"/>
      <c r="E659" s="85"/>
      <c r="F659" s="85"/>
      <c r="G659" s="85"/>
    </row>
    <row r="660" spans="4:7" ht="14.25" x14ac:dyDescent="0.2">
      <c r="D660" s="74"/>
      <c r="E660" s="85"/>
      <c r="F660" s="85"/>
      <c r="G660" s="85"/>
    </row>
    <row r="661" spans="4:7" ht="14.25" x14ac:dyDescent="0.2">
      <c r="D661" s="74"/>
      <c r="E661" s="85"/>
      <c r="F661" s="85"/>
      <c r="G661" s="85"/>
    </row>
    <row r="662" spans="4:7" ht="14.25" x14ac:dyDescent="0.2">
      <c r="D662" s="74"/>
      <c r="E662" s="85"/>
      <c r="F662" s="85"/>
      <c r="G662" s="85"/>
    </row>
    <row r="663" spans="4:7" ht="14.25" x14ac:dyDescent="0.2">
      <c r="D663" s="74"/>
      <c r="E663" s="85"/>
      <c r="F663" s="85"/>
      <c r="G663" s="85"/>
    </row>
    <row r="664" spans="4:7" ht="14.25" x14ac:dyDescent="0.2">
      <c r="D664" s="74"/>
      <c r="E664" s="85"/>
      <c r="F664" s="85"/>
      <c r="G664" s="85"/>
    </row>
    <row r="665" spans="4:7" ht="14.25" x14ac:dyDescent="0.2">
      <c r="D665" s="74"/>
      <c r="E665" s="85"/>
      <c r="F665" s="85"/>
      <c r="G665" s="85"/>
    </row>
    <row r="666" spans="4:7" ht="14.25" x14ac:dyDescent="0.2">
      <c r="D666" s="74"/>
      <c r="E666" s="85"/>
      <c r="F666" s="85"/>
      <c r="G666" s="85"/>
    </row>
    <row r="667" spans="4:7" ht="14.25" x14ac:dyDescent="0.2">
      <c r="D667" s="74"/>
      <c r="E667" s="85"/>
      <c r="F667" s="85"/>
      <c r="G667" s="85"/>
    </row>
    <row r="668" spans="4:7" ht="14.25" x14ac:dyDescent="0.2">
      <c r="D668" s="74"/>
      <c r="E668" s="85"/>
      <c r="F668" s="85"/>
      <c r="G668" s="85"/>
    </row>
    <row r="669" spans="4:7" ht="14.25" x14ac:dyDescent="0.2">
      <c r="D669" s="74"/>
      <c r="E669" s="85"/>
      <c r="F669" s="85"/>
      <c r="G669" s="85"/>
    </row>
    <row r="670" spans="4:7" ht="14.25" x14ac:dyDescent="0.2">
      <c r="D670" s="74"/>
      <c r="E670" s="85"/>
      <c r="F670" s="85"/>
      <c r="G670" s="85"/>
    </row>
    <row r="671" spans="4:7" ht="14.25" x14ac:dyDescent="0.2">
      <c r="D671" s="74"/>
      <c r="E671" s="85"/>
      <c r="F671" s="85"/>
      <c r="G671" s="85"/>
    </row>
    <row r="672" spans="4:7" ht="14.25" x14ac:dyDescent="0.2">
      <c r="D672" s="74"/>
      <c r="E672" s="85"/>
      <c r="F672" s="85"/>
      <c r="G672" s="85"/>
    </row>
    <row r="673" spans="4:7" ht="14.25" x14ac:dyDescent="0.2">
      <c r="D673" s="74"/>
      <c r="E673" s="85"/>
      <c r="F673" s="85"/>
      <c r="G673" s="85"/>
    </row>
    <row r="674" spans="4:7" ht="14.25" x14ac:dyDescent="0.2">
      <c r="D674" s="74"/>
      <c r="E674" s="85"/>
      <c r="F674" s="85"/>
      <c r="G674" s="85"/>
    </row>
    <row r="675" spans="4:7" ht="14.25" x14ac:dyDescent="0.2">
      <c r="D675" s="74"/>
      <c r="E675" s="85"/>
      <c r="F675" s="85"/>
      <c r="G675" s="85"/>
    </row>
    <row r="676" spans="4:7" ht="14.25" x14ac:dyDescent="0.2">
      <c r="D676" s="74"/>
      <c r="E676" s="85"/>
      <c r="F676" s="85"/>
      <c r="G676" s="85"/>
    </row>
    <row r="677" spans="4:7" ht="14.25" x14ac:dyDescent="0.2">
      <c r="D677" s="74"/>
      <c r="E677" s="85"/>
      <c r="F677" s="85"/>
      <c r="G677" s="85"/>
    </row>
    <row r="678" spans="4:7" ht="14.25" x14ac:dyDescent="0.2">
      <c r="D678" s="74"/>
      <c r="E678" s="85"/>
      <c r="F678" s="85"/>
      <c r="G678" s="85"/>
    </row>
    <row r="679" spans="4:7" ht="14.25" x14ac:dyDescent="0.2">
      <c r="D679" s="74"/>
      <c r="E679" s="85"/>
      <c r="F679" s="85"/>
      <c r="G679" s="85"/>
    </row>
    <row r="680" spans="4:7" ht="14.25" x14ac:dyDescent="0.2">
      <c r="D680" s="74"/>
      <c r="E680" s="85"/>
      <c r="F680" s="85"/>
      <c r="G680" s="85"/>
    </row>
    <row r="681" spans="4:7" ht="14.25" x14ac:dyDescent="0.2">
      <c r="D681" s="74"/>
      <c r="E681" s="85"/>
      <c r="F681" s="85"/>
      <c r="G681" s="85"/>
    </row>
    <row r="682" spans="4:7" ht="14.25" x14ac:dyDescent="0.2">
      <c r="D682" s="74"/>
      <c r="E682" s="85"/>
      <c r="F682" s="85"/>
      <c r="G682" s="85"/>
    </row>
    <row r="683" spans="4:7" ht="14.25" x14ac:dyDescent="0.2">
      <c r="D683" s="74"/>
      <c r="E683" s="85"/>
      <c r="F683" s="85"/>
      <c r="G683" s="85"/>
    </row>
    <row r="684" spans="4:7" ht="14.25" x14ac:dyDescent="0.2">
      <c r="D684" s="74"/>
      <c r="E684" s="85"/>
      <c r="F684" s="85"/>
      <c r="G684" s="85"/>
    </row>
    <row r="685" spans="4:7" ht="14.25" x14ac:dyDescent="0.2">
      <c r="D685" s="74"/>
      <c r="E685" s="85"/>
      <c r="F685" s="85"/>
      <c r="G685" s="85"/>
    </row>
    <row r="686" spans="4:7" ht="14.25" x14ac:dyDescent="0.2">
      <c r="D686" s="74"/>
      <c r="E686" s="85"/>
      <c r="F686" s="85"/>
      <c r="G686" s="85"/>
    </row>
    <row r="687" spans="4:7" ht="14.25" x14ac:dyDescent="0.2">
      <c r="D687" s="74"/>
      <c r="E687" s="85"/>
      <c r="F687" s="85"/>
      <c r="G687" s="85"/>
    </row>
    <row r="688" spans="4:7" ht="14.25" x14ac:dyDescent="0.2">
      <c r="D688" s="74"/>
      <c r="E688" s="85"/>
      <c r="F688" s="85"/>
      <c r="G688" s="85"/>
    </row>
    <row r="689" spans="4:7" ht="14.25" x14ac:dyDescent="0.2">
      <c r="D689" s="74"/>
      <c r="E689" s="85"/>
      <c r="F689" s="85"/>
      <c r="G689" s="85"/>
    </row>
    <row r="690" spans="4:7" ht="14.25" x14ac:dyDescent="0.2">
      <c r="D690" s="74"/>
      <c r="E690" s="85"/>
      <c r="F690" s="85"/>
      <c r="G690" s="85"/>
    </row>
    <row r="691" spans="4:7" ht="14.25" x14ac:dyDescent="0.2">
      <c r="D691" s="74"/>
      <c r="E691" s="85"/>
      <c r="F691" s="85"/>
      <c r="G691" s="85"/>
    </row>
    <row r="692" spans="4:7" ht="14.25" x14ac:dyDescent="0.2">
      <c r="D692" s="74"/>
      <c r="E692" s="85"/>
      <c r="F692" s="85"/>
      <c r="G692" s="85"/>
    </row>
    <row r="693" spans="4:7" ht="14.25" x14ac:dyDescent="0.2">
      <c r="D693" s="74"/>
      <c r="E693" s="85"/>
      <c r="F693" s="85"/>
      <c r="G693" s="85"/>
    </row>
    <row r="694" spans="4:7" ht="14.25" x14ac:dyDescent="0.2">
      <c r="D694" s="74"/>
      <c r="E694" s="85"/>
      <c r="F694" s="85"/>
      <c r="G694" s="85"/>
    </row>
    <row r="695" spans="4:7" ht="14.25" x14ac:dyDescent="0.2">
      <c r="D695" s="74"/>
      <c r="E695" s="85"/>
      <c r="F695" s="85"/>
      <c r="G695" s="85"/>
    </row>
    <row r="696" spans="4:7" ht="14.25" x14ac:dyDescent="0.2">
      <c r="D696" s="74"/>
      <c r="E696" s="85"/>
      <c r="F696" s="85"/>
      <c r="G696" s="85"/>
    </row>
    <row r="697" spans="4:7" ht="14.25" x14ac:dyDescent="0.2">
      <c r="D697" s="74"/>
      <c r="E697" s="85"/>
      <c r="F697" s="85"/>
      <c r="G697" s="85"/>
    </row>
    <row r="698" spans="4:7" ht="14.25" x14ac:dyDescent="0.2">
      <c r="D698" s="74"/>
      <c r="E698" s="85"/>
      <c r="F698" s="85"/>
      <c r="G698" s="85"/>
    </row>
    <row r="699" spans="4:7" ht="14.25" x14ac:dyDescent="0.2">
      <c r="D699" s="74"/>
      <c r="E699" s="85"/>
      <c r="F699" s="85"/>
      <c r="G699" s="85"/>
    </row>
    <row r="700" spans="4:7" ht="14.25" x14ac:dyDescent="0.2">
      <c r="D700" s="74"/>
      <c r="E700" s="85"/>
      <c r="F700" s="85"/>
      <c r="G700" s="85"/>
    </row>
    <row r="701" spans="4:7" ht="14.25" x14ac:dyDescent="0.2">
      <c r="D701" s="74"/>
      <c r="E701" s="85"/>
      <c r="F701" s="85"/>
      <c r="G701" s="85"/>
    </row>
    <row r="702" spans="4:7" ht="14.25" x14ac:dyDescent="0.2">
      <c r="D702" s="74"/>
      <c r="E702" s="85"/>
      <c r="F702" s="85"/>
      <c r="G702" s="85"/>
    </row>
    <row r="703" spans="4:7" ht="14.25" x14ac:dyDescent="0.2">
      <c r="D703" s="74"/>
      <c r="E703" s="85"/>
      <c r="F703" s="85"/>
      <c r="G703" s="85"/>
    </row>
    <row r="704" spans="4:7" ht="14.25" x14ac:dyDescent="0.2">
      <c r="D704" s="74"/>
      <c r="E704" s="85"/>
      <c r="F704" s="85"/>
      <c r="G704" s="85"/>
    </row>
    <row r="705" spans="4:7" ht="14.25" x14ac:dyDescent="0.2">
      <c r="D705" s="74"/>
      <c r="E705" s="85"/>
      <c r="F705" s="85"/>
      <c r="G705" s="85"/>
    </row>
    <row r="706" spans="4:7" ht="14.25" x14ac:dyDescent="0.2">
      <c r="D706" s="74"/>
      <c r="E706" s="85"/>
      <c r="F706" s="85"/>
      <c r="G706" s="85"/>
    </row>
    <row r="707" spans="4:7" ht="14.25" x14ac:dyDescent="0.2">
      <c r="D707" s="74"/>
      <c r="E707" s="85"/>
      <c r="F707" s="85"/>
      <c r="G707" s="85"/>
    </row>
    <row r="708" spans="4:7" ht="14.25" x14ac:dyDescent="0.2">
      <c r="D708" s="74"/>
      <c r="E708" s="85"/>
      <c r="F708" s="85"/>
      <c r="G708" s="85"/>
    </row>
    <row r="709" spans="4:7" ht="14.25" x14ac:dyDescent="0.2">
      <c r="D709" s="74"/>
      <c r="E709" s="85"/>
      <c r="F709" s="85"/>
      <c r="G709" s="85"/>
    </row>
    <row r="710" spans="4:7" ht="14.25" x14ac:dyDescent="0.2">
      <c r="D710" s="74"/>
      <c r="E710" s="85"/>
      <c r="F710" s="85"/>
      <c r="G710" s="85"/>
    </row>
    <row r="711" spans="4:7" ht="14.25" x14ac:dyDescent="0.2">
      <c r="D711" s="74"/>
      <c r="E711" s="85"/>
      <c r="F711" s="85"/>
      <c r="G711" s="85"/>
    </row>
    <row r="712" spans="4:7" ht="14.25" x14ac:dyDescent="0.2">
      <c r="D712" s="74"/>
      <c r="E712" s="85"/>
      <c r="F712" s="85"/>
      <c r="G712" s="85"/>
    </row>
    <row r="713" spans="4:7" ht="14.25" x14ac:dyDescent="0.2">
      <c r="D713" s="74"/>
      <c r="E713" s="85"/>
      <c r="F713" s="85"/>
      <c r="G713" s="85"/>
    </row>
    <row r="714" spans="4:7" ht="14.25" x14ac:dyDescent="0.2">
      <c r="D714" s="74"/>
      <c r="E714" s="85"/>
      <c r="F714" s="85"/>
      <c r="G714" s="85"/>
    </row>
    <row r="715" spans="4:7" ht="14.25" x14ac:dyDescent="0.2">
      <c r="D715" s="74"/>
      <c r="E715" s="85"/>
      <c r="F715" s="85"/>
      <c r="G715" s="85"/>
    </row>
    <row r="716" spans="4:7" ht="14.25" x14ac:dyDescent="0.2">
      <c r="D716" s="74"/>
      <c r="E716" s="85"/>
      <c r="F716" s="85"/>
      <c r="G716" s="85"/>
    </row>
    <row r="717" spans="4:7" ht="14.25" x14ac:dyDescent="0.2">
      <c r="D717" s="74"/>
      <c r="E717" s="85"/>
      <c r="F717" s="85"/>
      <c r="G717" s="85"/>
    </row>
    <row r="718" spans="4:7" ht="14.25" x14ac:dyDescent="0.2">
      <c r="D718" s="74"/>
      <c r="E718" s="85"/>
      <c r="F718" s="85"/>
      <c r="G718" s="85"/>
    </row>
    <row r="719" spans="4:7" ht="14.25" x14ac:dyDescent="0.2">
      <c r="D719" s="74"/>
      <c r="E719" s="85"/>
      <c r="F719" s="85"/>
      <c r="G719" s="85"/>
    </row>
    <row r="720" spans="4:7" ht="14.25" x14ac:dyDescent="0.2">
      <c r="D720" s="74"/>
      <c r="E720" s="85"/>
      <c r="F720" s="85"/>
      <c r="G720" s="85"/>
    </row>
    <row r="721" spans="4:7" ht="14.25" x14ac:dyDescent="0.2">
      <c r="D721" s="74"/>
      <c r="E721" s="85"/>
      <c r="F721" s="85"/>
      <c r="G721" s="85"/>
    </row>
    <row r="722" spans="4:7" ht="14.25" x14ac:dyDescent="0.2">
      <c r="D722" s="74"/>
      <c r="E722" s="85"/>
      <c r="F722" s="85"/>
      <c r="G722" s="85"/>
    </row>
    <row r="723" spans="4:7" ht="14.25" x14ac:dyDescent="0.2">
      <c r="D723" s="74"/>
      <c r="E723" s="85"/>
      <c r="F723" s="85"/>
      <c r="G723" s="85"/>
    </row>
    <row r="724" spans="4:7" ht="14.25" x14ac:dyDescent="0.2">
      <c r="D724" s="74"/>
      <c r="E724" s="85"/>
      <c r="F724" s="85"/>
      <c r="G724" s="85"/>
    </row>
    <row r="725" spans="4:7" ht="14.25" x14ac:dyDescent="0.2">
      <c r="D725" s="74"/>
      <c r="E725" s="85"/>
      <c r="F725" s="85"/>
      <c r="G725" s="85"/>
    </row>
    <row r="726" spans="4:7" ht="14.25" x14ac:dyDescent="0.2">
      <c r="D726" s="74"/>
      <c r="E726" s="85"/>
      <c r="F726" s="85"/>
      <c r="G726" s="85"/>
    </row>
    <row r="727" spans="4:7" ht="14.25" x14ac:dyDescent="0.2">
      <c r="D727" s="74"/>
      <c r="E727" s="85"/>
      <c r="F727" s="85"/>
      <c r="G727" s="85"/>
    </row>
    <row r="728" spans="4:7" ht="14.25" x14ac:dyDescent="0.2">
      <c r="D728" s="74"/>
      <c r="E728" s="85"/>
      <c r="F728" s="85"/>
      <c r="G728" s="85"/>
    </row>
    <row r="729" spans="4:7" ht="14.25" x14ac:dyDescent="0.2">
      <c r="D729" s="74"/>
      <c r="E729" s="85"/>
      <c r="F729" s="85"/>
      <c r="G729" s="85"/>
    </row>
    <row r="730" spans="4:7" ht="14.25" x14ac:dyDescent="0.2">
      <c r="D730" s="74"/>
      <c r="E730" s="85"/>
      <c r="F730" s="85"/>
      <c r="G730" s="85"/>
    </row>
    <row r="731" spans="4:7" ht="14.25" x14ac:dyDescent="0.2">
      <c r="D731" s="74"/>
      <c r="E731" s="85"/>
      <c r="F731" s="85"/>
      <c r="G731" s="85"/>
    </row>
    <row r="732" spans="4:7" ht="14.25" x14ac:dyDescent="0.2">
      <c r="D732" s="74"/>
      <c r="E732" s="85"/>
      <c r="F732" s="85"/>
      <c r="G732" s="85"/>
    </row>
    <row r="733" spans="4:7" ht="14.25" x14ac:dyDescent="0.2">
      <c r="D733" s="74"/>
      <c r="E733" s="85"/>
      <c r="F733" s="85"/>
      <c r="G733" s="85"/>
    </row>
    <row r="734" spans="4:7" ht="14.25" x14ac:dyDescent="0.2">
      <c r="D734" s="74"/>
      <c r="E734" s="85"/>
      <c r="F734" s="85"/>
      <c r="G734" s="85"/>
    </row>
    <row r="735" spans="4:7" ht="14.25" x14ac:dyDescent="0.2">
      <c r="D735" s="74"/>
      <c r="E735" s="85"/>
      <c r="F735" s="85"/>
      <c r="G735" s="85"/>
    </row>
    <row r="736" spans="4:7" ht="14.25" x14ac:dyDescent="0.2">
      <c r="D736" s="74"/>
      <c r="E736" s="85"/>
      <c r="F736" s="85"/>
      <c r="G736" s="85"/>
    </row>
    <row r="737" spans="4:7" ht="14.25" x14ac:dyDescent="0.2">
      <c r="D737" s="74"/>
      <c r="E737" s="85"/>
      <c r="F737" s="85"/>
      <c r="G737" s="85"/>
    </row>
    <row r="738" spans="4:7" ht="14.25" x14ac:dyDescent="0.2">
      <c r="D738" s="74"/>
      <c r="E738" s="85"/>
      <c r="F738" s="85"/>
      <c r="G738" s="85"/>
    </row>
    <row r="739" spans="4:7" ht="14.25" x14ac:dyDescent="0.2">
      <c r="D739" s="74"/>
      <c r="E739" s="85"/>
      <c r="F739" s="85"/>
      <c r="G739" s="85"/>
    </row>
    <row r="740" spans="4:7" ht="14.25" x14ac:dyDescent="0.2">
      <c r="D740" s="74"/>
      <c r="E740" s="85"/>
      <c r="F740" s="85"/>
      <c r="G740" s="85"/>
    </row>
    <row r="741" spans="4:7" ht="14.25" x14ac:dyDescent="0.2">
      <c r="D741" s="74"/>
      <c r="E741" s="85"/>
      <c r="F741" s="85"/>
      <c r="G741" s="85"/>
    </row>
    <row r="742" spans="4:7" ht="14.25" x14ac:dyDescent="0.2">
      <c r="D742" s="74"/>
      <c r="E742" s="85"/>
      <c r="F742" s="85"/>
      <c r="G742" s="85"/>
    </row>
    <row r="743" spans="4:7" ht="14.25" x14ac:dyDescent="0.2">
      <c r="D743" s="74"/>
      <c r="E743" s="85"/>
      <c r="F743" s="85"/>
      <c r="G743" s="85"/>
    </row>
    <row r="744" spans="4:7" ht="14.25" x14ac:dyDescent="0.2">
      <c r="D744" s="74"/>
      <c r="E744" s="85"/>
      <c r="F744" s="85"/>
      <c r="G744" s="85"/>
    </row>
    <row r="745" spans="4:7" ht="14.25" x14ac:dyDescent="0.2">
      <c r="D745" s="74"/>
      <c r="E745" s="85"/>
      <c r="F745" s="85"/>
      <c r="G745" s="85"/>
    </row>
    <row r="746" spans="4:7" ht="14.25" x14ac:dyDescent="0.2">
      <c r="D746" s="74"/>
      <c r="E746" s="85"/>
      <c r="F746" s="85"/>
      <c r="G746" s="85"/>
    </row>
    <row r="747" spans="4:7" ht="14.25" x14ac:dyDescent="0.2">
      <c r="D747" s="74"/>
      <c r="E747" s="85"/>
      <c r="F747" s="85"/>
      <c r="G747" s="85"/>
    </row>
    <row r="748" spans="4:7" ht="14.25" x14ac:dyDescent="0.2">
      <c r="D748" s="74"/>
      <c r="E748" s="85"/>
      <c r="F748" s="85"/>
      <c r="G748" s="85"/>
    </row>
    <row r="749" spans="4:7" ht="14.25" x14ac:dyDescent="0.2">
      <c r="D749" s="74"/>
      <c r="E749" s="85"/>
      <c r="F749" s="85"/>
      <c r="G749" s="85"/>
    </row>
    <row r="750" spans="4:7" ht="14.25" x14ac:dyDescent="0.2">
      <c r="D750" s="74"/>
      <c r="E750" s="85"/>
      <c r="F750" s="85"/>
      <c r="G750" s="85"/>
    </row>
    <row r="751" spans="4:7" ht="14.25" x14ac:dyDescent="0.2">
      <c r="D751" s="74"/>
      <c r="E751" s="85"/>
      <c r="F751" s="85"/>
      <c r="G751" s="85"/>
    </row>
    <row r="752" spans="4:7" ht="14.25" x14ac:dyDescent="0.2">
      <c r="D752" s="74"/>
      <c r="E752" s="85"/>
      <c r="F752" s="85"/>
      <c r="G752" s="85"/>
    </row>
    <row r="753" spans="4:7" ht="14.25" x14ac:dyDescent="0.2">
      <c r="D753" s="74"/>
      <c r="E753" s="85"/>
      <c r="F753" s="85"/>
      <c r="G753" s="85"/>
    </row>
    <row r="754" spans="4:7" ht="14.25" x14ac:dyDescent="0.2">
      <c r="D754" s="74"/>
      <c r="E754" s="85"/>
      <c r="F754" s="85"/>
      <c r="G754" s="85"/>
    </row>
    <row r="755" spans="4:7" ht="14.25" x14ac:dyDescent="0.2">
      <c r="D755" s="74"/>
      <c r="E755" s="85"/>
      <c r="F755" s="85"/>
      <c r="G755" s="85"/>
    </row>
    <row r="756" spans="4:7" ht="14.25" x14ac:dyDescent="0.2">
      <c r="D756" s="74"/>
      <c r="E756" s="85"/>
      <c r="F756" s="85"/>
      <c r="G756" s="85"/>
    </row>
    <row r="757" spans="4:7" ht="14.25" x14ac:dyDescent="0.2">
      <c r="D757" s="74"/>
      <c r="E757" s="85"/>
      <c r="F757" s="85"/>
      <c r="G757" s="85"/>
    </row>
    <row r="758" spans="4:7" ht="14.25" x14ac:dyDescent="0.2">
      <c r="D758" s="74"/>
      <c r="E758" s="85"/>
      <c r="F758" s="85"/>
      <c r="G758" s="85"/>
    </row>
    <row r="759" spans="4:7" ht="14.25" x14ac:dyDescent="0.2">
      <c r="D759" s="74"/>
      <c r="E759" s="85"/>
      <c r="F759" s="85"/>
      <c r="G759" s="85"/>
    </row>
    <row r="760" spans="4:7" ht="14.25" x14ac:dyDescent="0.2">
      <c r="D760" s="74"/>
      <c r="E760" s="85"/>
      <c r="F760" s="85"/>
      <c r="G760" s="85"/>
    </row>
    <row r="761" spans="4:7" ht="14.25" x14ac:dyDescent="0.2">
      <c r="D761" s="74"/>
      <c r="E761" s="85"/>
      <c r="F761" s="85"/>
      <c r="G761" s="85"/>
    </row>
    <row r="762" spans="4:7" ht="14.25" x14ac:dyDescent="0.2">
      <c r="D762" s="74"/>
      <c r="E762" s="85"/>
      <c r="F762" s="85"/>
      <c r="G762" s="85"/>
    </row>
    <row r="763" spans="4:7" ht="14.25" x14ac:dyDescent="0.2">
      <c r="D763" s="74"/>
      <c r="E763" s="85"/>
      <c r="F763" s="85"/>
      <c r="G763" s="85"/>
    </row>
    <row r="764" spans="4:7" ht="14.25" x14ac:dyDescent="0.2">
      <c r="D764" s="74"/>
      <c r="E764" s="85"/>
      <c r="F764" s="85"/>
      <c r="G764" s="85"/>
    </row>
    <row r="765" spans="4:7" ht="14.25" x14ac:dyDescent="0.2">
      <c r="D765" s="74"/>
      <c r="E765" s="85"/>
      <c r="F765" s="85"/>
      <c r="G765" s="85"/>
    </row>
    <row r="766" spans="4:7" ht="14.25" x14ac:dyDescent="0.2">
      <c r="D766" s="74"/>
      <c r="E766" s="85"/>
      <c r="F766" s="85"/>
      <c r="G766" s="85"/>
    </row>
    <row r="767" spans="4:7" ht="14.25" x14ac:dyDescent="0.2">
      <c r="D767" s="74"/>
      <c r="E767" s="85"/>
      <c r="F767" s="85"/>
      <c r="G767" s="85"/>
    </row>
    <row r="768" spans="4:7" ht="14.25" x14ac:dyDescent="0.2">
      <c r="D768" s="74"/>
      <c r="E768" s="85"/>
      <c r="F768" s="85"/>
      <c r="G768" s="85"/>
    </row>
    <row r="769" spans="4:7" ht="14.25" x14ac:dyDescent="0.2">
      <c r="D769" s="74"/>
      <c r="E769" s="85"/>
      <c r="F769" s="85"/>
      <c r="G769" s="85"/>
    </row>
    <row r="770" spans="4:7" ht="14.25" x14ac:dyDescent="0.2">
      <c r="D770" s="74"/>
      <c r="E770" s="85"/>
      <c r="F770" s="85"/>
      <c r="G770" s="85"/>
    </row>
    <row r="771" spans="4:7" ht="14.25" x14ac:dyDescent="0.2">
      <c r="D771" s="74"/>
      <c r="E771" s="85"/>
      <c r="F771" s="85"/>
      <c r="G771" s="85"/>
    </row>
    <row r="772" spans="4:7" ht="14.25" x14ac:dyDescent="0.2">
      <c r="D772" s="74"/>
      <c r="E772" s="85"/>
      <c r="F772" s="85"/>
      <c r="G772" s="85"/>
    </row>
    <row r="773" spans="4:7" ht="14.25" x14ac:dyDescent="0.2">
      <c r="D773" s="74"/>
      <c r="E773" s="85"/>
      <c r="F773" s="85"/>
      <c r="G773" s="85"/>
    </row>
    <row r="774" spans="4:7" ht="14.25" x14ac:dyDescent="0.2">
      <c r="D774" s="74"/>
      <c r="E774" s="85"/>
      <c r="F774" s="85"/>
      <c r="G774" s="85"/>
    </row>
    <row r="775" spans="4:7" ht="14.25" x14ac:dyDescent="0.2">
      <c r="D775" s="74"/>
      <c r="E775" s="85"/>
      <c r="F775" s="85"/>
      <c r="G775" s="85"/>
    </row>
    <row r="776" spans="4:7" ht="14.25" x14ac:dyDescent="0.2">
      <c r="D776" s="74"/>
      <c r="E776" s="85"/>
      <c r="F776" s="85"/>
      <c r="G776" s="85"/>
    </row>
    <row r="777" spans="4:7" ht="14.25" x14ac:dyDescent="0.2">
      <c r="D777" s="74"/>
      <c r="E777" s="85"/>
      <c r="F777" s="85"/>
      <c r="G777" s="85"/>
    </row>
    <row r="778" spans="4:7" ht="14.25" x14ac:dyDescent="0.2">
      <c r="D778" s="74"/>
      <c r="E778" s="85"/>
      <c r="F778" s="85"/>
      <c r="G778" s="85"/>
    </row>
    <row r="779" spans="4:7" ht="14.25" x14ac:dyDescent="0.2">
      <c r="D779" s="74"/>
      <c r="E779" s="85"/>
      <c r="F779" s="85"/>
      <c r="G779" s="85"/>
    </row>
    <row r="780" spans="4:7" ht="14.25" x14ac:dyDescent="0.2">
      <c r="D780" s="74"/>
      <c r="E780" s="85"/>
      <c r="F780" s="85"/>
      <c r="G780" s="85"/>
    </row>
    <row r="781" spans="4:7" ht="14.25" x14ac:dyDescent="0.2">
      <c r="D781" s="74"/>
      <c r="E781" s="85"/>
      <c r="F781" s="85"/>
      <c r="G781" s="85"/>
    </row>
    <row r="782" spans="4:7" ht="14.25" x14ac:dyDescent="0.2">
      <c r="D782" s="74"/>
      <c r="E782" s="85"/>
      <c r="F782" s="85"/>
      <c r="G782" s="85"/>
    </row>
    <row r="783" spans="4:7" ht="14.25" x14ac:dyDescent="0.2">
      <c r="D783" s="74"/>
      <c r="E783" s="85"/>
      <c r="F783" s="85"/>
      <c r="G783" s="85"/>
    </row>
    <row r="784" spans="4:7" ht="14.25" x14ac:dyDescent="0.2">
      <c r="D784" s="74"/>
      <c r="E784" s="85"/>
      <c r="F784" s="85"/>
      <c r="G784" s="85"/>
    </row>
    <row r="785" spans="4:7" ht="14.25" x14ac:dyDescent="0.2">
      <c r="D785" s="74"/>
      <c r="E785" s="85"/>
      <c r="F785" s="85"/>
      <c r="G785" s="85"/>
    </row>
    <row r="786" spans="4:7" ht="14.25" x14ac:dyDescent="0.2">
      <c r="D786" s="74"/>
      <c r="E786" s="85"/>
      <c r="F786" s="85"/>
      <c r="G786" s="85"/>
    </row>
    <row r="787" spans="4:7" ht="14.25" x14ac:dyDescent="0.2">
      <c r="D787" s="74"/>
      <c r="E787" s="85"/>
      <c r="F787" s="85"/>
      <c r="G787" s="85"/>
    </row>
    <row r="788" spans="4:7" ht="14.25" x14ac:dyDescent="0.2">
      <c r="D788" s="74"/>
      <c r="E788" s="85"/>
      <c r="F788" s="85"/>
      <c r="G788" s="85"/>
    </row>
    <row r="789" spans="4:7" ht="14.25" x14ac:dyDescent="0.2">
      <c r="D789" s="74"/>
      <c r="E789" s="85"/>
      <c r="F789" s="85"/>
      <c r="G789" s="85"/>
    </row>
    <row r="790" spans="4:7" ht="14.25" x14ac:dyDescent="0.2">
      <c r="D790" s="74"/>
      <c r="E790" s="85"/>
      <c r="F790" s="85"/>
      <c r="G790" s="85"/>
    </row>
    <row r="791" spans="4:7" ht="14.25" x14ac:dyDescent="0.2">
      <c r="D791" s="74"/>
      <c r="E791" s="85"/>
      <c r="F791" s="85"/>
      <c r="G791" s="85"/>
    </row>
    <row r="792" spans="4:7" ht="14.25" x14ac:dyDescent="0.2">
      <c r="D792" s="74"/>
      <c r="E792" s="85"/>
      <c r="F792" s="85"/>
      <c r="G792" s="85"/>
    </row>
    <row r="793" spans="4:7" ht="14.25" x14ac:dyDescent="0.2">
      <c r="D793" s="74"/>
      <c r="E793" s="85"/>
      <c r="F793" s="85"/>
      <c r="G793" s="85"/>
    </row>
    <row r="794" spans="4:7" ht="14.25" x14ac:dyDescent="0.2">
      <c r="D794" s="74"/>
      <c r="E794" s="85"/>
      <c r="F794" s="85"/>
      <c r="G794" s="85"/>
    </row>
    <row r="795" spans="4:7" ht="14.25" x14ac:dyDescent="0.2">
      <c r="D795" s="74"/>
      <c r="E795" s="85"/>
      <c r="F795" s="85"/>
      <c r="G795" s="85"/>
    </row>
    <row r="796" spans="4:7" ht="14.25" x14ac:dyDescent="0.2">
      <c r="D796" s="74"/>
      <c r="E796" s="85"/>
      <c r="F796" s="85"/>
      <c r="G796" s="85"/>
    </row>
    <row r="797" spans="4:7" ht="14.25" x14ac:dyDescent="0.2">
      <c r="D797" s="74"/>
      <c r="E797" s="85"/>
      <c r="F797" s="85"/>
      <c r="G797" s="85"/>
    </row>
    <row r="798" spans="4:7" ht="14.25" x14ac:dyDescent="0.2">
      <c r="D798" s="74"/>
      <c r="E798" s="85"/>
      <c r="F798" s="85"/>
      <c r="G798" s="85"/>
    </row>
    <row r="799" spans="4:7" ht="14.25" x14ac:dyDescent="0.2">
      <c r="D799" s="74"/>
      <c r="E799" s="85"/>
      <c r="F799" s="85"/>
      <c r="G799" s="85"/>
    </row>
    <row r="800" spans="4:7" ht="14.25" x14ac:dyDescent="0.2">
      <c r="D800" s="74"/>
      <c r="E800" s="85"/>
      <c r="F800" s="85"/>
      <c r="G800" s="85"/>
    </row>
    <row r="801" spans="4:7" ht="14.25" x14ac:dyDescent="0.2">
      <c r="D801" s="74"/>
      <c r="E801" s="85"/>
      <c r="F801" s="85"/>
      <c r="G801" s="85"/>
    </row>
    <row r="802" spans="4:7" ht="14.25" x14ac:dyDescent="0.2">
      <c r="D802" s="74"/>
      <c r="E802" s="85"/>
      <c r="F802" s="85"/>
      <c r="G802" s="85"/>
    </row>
    <row r="803" spans="4:7" ht="14.25" x14ac:dyDescent="0.2">
      <c r="D803" s="74"/>
      <c r="E803" s="85"/>
      <c r="F803" s="85"/>
      <c r="G803" s="85"/>
    </row>
    <row r="804" spans="4:7" ht="14.25" x14ac:dyDescent="0.2">
      <c r="D804" s="74"/>
      <c r="E804" s="85"/>
      <c r="F804" s="85"/>
      <c r="G804" s="85"/>
    </row>
    <row r="805" spans="4:7" ht="14.25" x14ac:dyDescent="0.2">
      <c r="D805" s="74"/>
      <c r="E805" s="85"/>
      <c r="F805" s="85"/>
      <c r="G805" s="85"/>
    </row>
    <row r="806" spans="4:7" ht="14.25" x14ac:dyDescent="0.2">
      <c r="D806" s="74"/>
      <c r="E806" s="85"/>
      <c r="F806" s="85"/>
      <c r="G806" s="85"/>
    </row>
    <row r="807" spans="4:7" ht="14.25" x14ac:dyDescent="0.2">
      <c r="D807" s="74"/>
      <c r="E807" s="85"/>
      <c r="F807" s="85"/>
      <c r="G807" s="85"/>
    </row>
    <row r="808" spans="4:7" ht="14.25" x14ac:dyDescent="0.2">
      <c r="D808" s="74"/>
      <c r="E808" s="85"/>
      <c r="F808" s="85"/>
      <c r="G808" s="85"/>
    </row>
    <row r="809" spans="4:7" ht="14.25" x14ac:dyDescent="0.2">
      <c r="D809" s="74"/>
      <c r="E809" s="85"/>
      <c r="F809" s="85"/>
      <c r="G809" s="85"/>
    </row>
    <row r="810" spans="4:7" ht="14.25" x14ac:dyDescent="0.2">
      <c r="D810" s="74"/>
      <c r="E810" s="85"/>
      <c r="F810" s="85"/>
      <c r="G810" s="85"/>
    </row>
    <row r="811" spans="4:7" ht="14.25" x14ac:dyDescent="0.2">
      <c r="D811" s="74"/>
      <c r="E811" s="85"/>
      <c r="F811" s="85"/>
      <c r="G811" s="85"/>
    </row>
    <row r="812" spans="4:7" ht="14.25" x14ac:dyDescent="0.2">
      <c r="D812" s="74"/>
      <c r="E812" s="85"/>
      <c r="F812" s="85"/>
      <c r="G812" s="85"/>
    </row>
    <row r="813" spans="4:7" ht="14.25" x14ac:dyDescent="0.2">
      <c r="D813" s="74"/>
      <c r="E813" s="85"/>
      <c r="F813" s="85"/>
      <c r="G813" s="85"/>
    </row>
    <row r="814" spans="4:7" ht="14.25" x14ac:dyDescent="0.2">
      <c r="D814" s="74"/>
      <c r="E814" s="85"/>
      <c r="F814" s="85"/>
      <c r="G814" s="85"/>
    </row>
    <row r="815" spans="4:7" ht="14.25" x14ac:dyDescent="0.2">
      <c r="D815" s="74"/>
      <c r="E815" s="85"/>
      <c r="F815" s="85"/>
      <c r="G815" s="85"/>
    </row>
    <row r="816" spans="4:7" ht="14.25" x14ac:dyDescent="0.2">
      <c r="D816" s="74"/>
      <c r="E816" s="85"/>
      <c r="F816" s="85"/>
      <c r="G816" s="85"/>
    </row>
    <row r="817" spans="4:7" ht="14.25" x14ac:dyDescent="0.2">
      <c r="D817" s="74"/>
      <c r="E817" s="85"/>
      <c r="F817" s="85"/>
      <c r="G817" s="85"/>
    </row>
    <row r="818" spans="4:7" ht="14.25" x14ac:dyDescent="0.2">
      <c r="D818" s="74"/>
      <c r="E818" s="85"/>
      <c r="F818" s="85"/>
      <c r="G818" s="85"/>
    </row>
    <row r="819" spans="4:7" ht="14.25" x14ac:dyDescent="0.2">
      <c r="D819" s="74"/>
      <c r="E819" s="85"/>
      <c r="F819" s="85"/>
      <c r="G819" s="85"/>
    </row>
    <row r="820" spans="4:7" ht="14.25" x14ac:dyDescent="0.2">
      <c r="D820" s="74"/>
      <c r="E820" s="85"/>
      <c r="F820" s="85"/>
      <c r="G820" s="85"/>
    </row>
    <row r="821" spans="4:7" ht="14.25" x14ac:dyDescent="0.2">
      <c r="D821" s="74"/>
      <c r="E821" s="85"/>
      <c r="F821" s="85"/>
      <c r="G821" s="85"/>
    </row>
    <row r="822" spans="4:7" ht="14.25" x14ac:dyDescent="0.2">
      <c r="D822" s="74"/>
      <c r="E822" s="85"/>
      <c r="F822" s="85"/>
      <c r="G822" s="85"/>
    </row>
    <row r="823" spans="4:7" ht="14.25" x14ac:dyDescent="0.2">
      <c r="D823" s="74"/>
      <c r="E823" s="85"/>
      <c r="F823" s="85"/>
      <c r="G823" s="85"/>
    </row>
    <row r="824" spans="4:7" ht="14.25" x14ac:dyDescent="0.2">
      <c r="D824" s="74"/>
      <c r="E824" s="85"/>
      <c r="F824" s="85"/>
      <c r="G824" s="85"/>
    </row>
    <row r="825" spans="4:7" ht="14.25" x14ac:dyDescent="0.2">
      <c r="D825" s="74"/>
      <c r="E825" s="85"/>
      <c r="F825" s="85"/>
      <c r="G825" s="85"/>
    </row>
    <row r="826" spans="4:7" ht="14.25" x14ac:dyDescent="0.2">
      <c r="D826" s="74"/>
      <c r="E826" s="85"/>
      <c r="F826" s="85"/>
      <c r="G826" s="85"/>
    </row>
    <row r="827" spans="4:7" ht="14.25" x14ac:dyDescent="0.2">
      <c r="D827" s="74"/>
      <c r="E827" s="85"/>
      <c r="F827" s="85"/>
      <c r="G827" s="85"/>
    </row>
    <row r="828" spans="4:7" ht="14.25" x14ac:dyDescent="0.2">
      <c r="D828" s="74"/>
      <c r="E828" s="85"/>
      <c r="F828" s="85"/>
      <c r="G828" s="85"/>
    </row>
    <row r="829" spans="4:7" ht="14.25" x14ac:dyDescent="0.2">
      <c r="D829" s="74"/>
      <c r="E829" s="85"/>
      <c r="F829" s="85"/>
      <c r="G829" s="85"/>
    </row>
    <row r="830" spans="4:7" ht="14.25" x14ac:dyDescent="0.2">
      <c r="D830" s="74"/>
      <c r="E830" s="85"/>
      <c r="F830" s="85"/>
      <c r="G830" s="85"/>
    </row>
    <row r="831" spans="4:7" ht="14.25" x14ac:dyDescent="0.2">
      <c r="D831" s="74"/>
      <c r="E831" s="85"/>
      <c r="F831" s="85"/>
      <c r="G831" s="85"/>
    </row>
    <row r="832" spans="4:7" ht="14.25" x14ac:dyDescent="0.2">
      <c r="D832" s="74"/>
      <c r="E832" s="85"/>
      <c r="F832" s="85"/>
      <c r="G832" s="85"/>
    </row>
    <row r="833" spans="4:7" ht="14.25" x14ac:dyDescent="0.2">
      <c r="D833" s="74"/>
      <c r="E833" s="85"/>
      <c r="F833" s="85"/>
      <c r="G833" s="85"/>
    </row>
    <row r="834" spans="4:7" ht="14.25" x14ac:dyDescent="0.2">
      <c r="D834" s="74"/>
      <c r="E834" s="85"/>
      <c r="F834" s="85"/>
      <c r="G834" s="85"/>
    </row>
    <row r="835" spans="4:7" ht="14.25" x14ac:dyDescent="0.2">
      <c r="D835" s="74"/>
      <c r="E835" s="85"/>
      <c r="F835" s="85"/>
      <c r="G835" s="85"/>
    </row>
    <row r="836" spans="4:7" ht="14.25" x14ac:dyDescent="0.2">
      <c r="D836" s="74"/>
      <c r="E836" s="85"/>
      <c r="F836" s="85"/>
      <c r="G836" s="85"/>
    </row>
    <row r="837" spans="4:7" ht="14.25" x14ac:dyDescent="0.2">
      <c r="D837" s="74"/>
      <c r="E837" s="85"/>
      <c r="F837" s="85"/>
      <c r="G837" s="85"/>
    </row>
    <row r="838" spans="4:7" ht="14.25" x14ac:dyDescent="0.2">
      <c r="D838" s="74"/>
      <c r="E838" s="85"/>
      <c r="F838" s="85"/>
      <c r="G838" s="85"/>
    </row>
    <row r="839" spans="4:7" ht="14.25" x14ac:dyDescent="0.2">
      <c r="D839" s="74"/>
      <c r="E839" s="85"/>
      <c r="F839" s="85"/>
      <c r="G839" s="85"/>
    </row>
    <row r="840" spans="4:7" ht="14.25" x14ac:dyDescent="0.2">
      <c r="D840" s="74"/>
      <c r="E840" s="85"/>
      <c r="F840" s="85"/>
      <c r="G840" s="85"/>
    </row>
    <row r="841" spans="4:7" ht="14.25" x14ac:dyDescent="0.2">
      <c r="D841" s="74"/>
      <c r="E841" s="85"/>
      <c r="F841" s="85"/>
      <c r="G841" s="85"/>
    </row>
    <row r="842" spans="4:7" ht="14.25" x14ac:dyDescent="0.2">
      <c r="D842" s="74"/>
      <c r="E842" s="85"/>
      <c r="F842" s="85"/>
      <c r="G842" s="85"/>
    </row>
    <row r="843" spans="4:7" ht="14.25" x14ac:dyDescent="0.2">
      <c r="D843" s="74"/>
      <c r="E843" s="85"/>
      <c r="F843" s="85"/>
      <c r="G843" s="85"/>
    </row>
    <row r="844" spans="4:7" ht="14.25" x14ac:dyDescent="0.2">
      <c r="D844" s="74"/>
      <c r="E844" s="85"/>
      <c r="F844" s="85"/>
      <c r="G844" s="85"/>
    </row>
    <row r="845" spans="4:7" ht="14.25" x14ac:dyDescent="0.2">
      <c r="D845" s="74"/>
      <c r="E845" s="85"/>
      <c r="F845" s="85"/>
      <c r="G845" s="85"/>
    </row>
    <row r="846" spans="4:7" ht="14.25" x14ac:dyDescent="0.2">
      <c r="D846" s="74"/>
      <c r="E846" s="85"/>
      <c r="F846" s="85"/>
      <c r="G846" s="85"/>
    </row>
    <row r="847" spans="4:7" ht="14.25" x14ac:dyDescent="0.2">
      <c r="D847" s="74"/>
      <c r="E847" s="85"/>
      <c r="F847" s="85"/>
      <c r="G847" s="85"/>
    </row>
    <row r="848" spans="4:7" ht="14.25" x14ac:dyDescent="0.2">
      <c r="D848" s="74"/>
      <c r="E848" s="85"/>
      <c r="F848" s="85"/>
      <c r="G848" s="85"/>
    </row>
    <row r="849" spans="4:7" ht="14.25" x14ac:dyDescent="0.2">
      <c r="D849" s="74"/>
      <c r="E849" s="85"/>
      <c r="F849" s="85"/>
      <c r="G849" s="85"/>
    </row>
    <row r="850" spans="4:7" ht="14.25" x14ac:dyDescent="0.2">
      <c r="D850" s="74"/>
      <c r="E850" s="85"/>
      <c r="F850" s="85"/>
      <c r="G850" s="85"/>
    </row>
    <row r="851" spans="4:7" ht="14.25" x14ac:dyDescent="0.2">
      <c r="D851" s="74"/>
      <c r="E851" s="85"/>
      <c r="F851" s="85"/>
      <c r="G851" s="85"/>
    </row>
    <row r="852" spans="4:7" ht="14.25" x14ac:dyDescent="0.2">
      <c r="D852" s="74"/>
      <c r="E852" s="85"/>
      <c r="F852" s="85"/>
      <c r="G852" s="85"/>
    </row>
    <row r="853" spans="4:7" ht="14.25" x14ac:dyDescent="0.2">
      <c r="D853" s="74"/>
      <c r="E853" s="85"/>
      <c r="F853" s="85"/>
      <c r="G853" s="85"/>
    </row>
    <row r="854" spans="4:7" ht="14.25" x14ac:dyDescent="0.2">
      <c r="D854" s="74"/>
      <c r="E854" s="85"/>
      <c r="F854" s="85"/>
      <c r="G854" s="85"/>
    </row>
    <row r="855" spans="4:7" ht="14.25" x14ac:dyDescent="0.2">
      <c r="D855" s="74"/>
      <c r="E855" s="85"/>
      <c r="F855" s="85"/>
      <c r="G855" s="85"/>
    </row>
    <row r="856" spans="4:7" ht="14.25" x14ac:dyDescent="0.2">
      <c r="D856" s="74"/>
      <c r="E856" s="85"/>
      <c r="F856" s="85"/>
      <c r="G856" s="85"/>
    </row>
    <row r="857" spans="4:7" ht="14.25" x14ac:dyDescent="0.2">
      <c r="D857" s="74"/>
      <c r="E857" s="85"/>
      <c r="F857" s="85"/>
      <c r="G857" s="85"/>
    </row>
    <row r="858" spans="4:7" ht="14.25" x14ac:dyDescent="0.2">
      <c r="D858" s="74"/>
      <c r="E858" s="85"/>
      <c r="F858" s="85"/>
      <c r="G858" s="85"/>
    </row>
    <row r="859" spans="4:7" ht="14.25" x14ac:dyDescent="0.2">
      <c r="D859" s="74"/>
      <c r="E859" s="85"/>
      <c r="F859" s="85"/>
      <c r="G859" s="85"/>
    </row>
    <row r="860" spans="4:7" ht="14.25" x14ac:dyDescent="0.2">
      <c r="D860" s="74"/>
      <c r="E860" s="85"/>
      <c r="F860" s="85"/>
      <c r="G860" s="85"/>
    </row>
    <row r="861" spans="4:7" ht="14.25" x14ac:dyDescent="0.2">
      <c r="D861" s="74"/>
      <c r="E861" s="85"/>
      <c r="F861" s="85"/>
      <c r="G861" s="85"/>
    </row>
    <row r="862" spans="4:7" ht="14.25" x14ac:dyDescent="0.2">
      <c r="D862" s="74"/>
      <c r="E862" s="85"/>
      <c r="F862" s="85"/>
      <c r="G862" s="85"/>
    </row>
    <row r="863" spans="4:7" ht="14.25" x14ac:dyDescent="0.2">
      <c r="D863" s="74"/>
      <c r="E863" s="85"/>
      <c r="F863" s="85"/>
      <c r="G863" s="85"/>
    </row>
    <row r="864" spans="4:7" ht="14.25" x14ac:dyDescent="0.2">
      <c r="D864" s="74"/>
      <c r="E864" s="85"/>
      <c r="F864" s="85"/>
      <c r="G864" s="85"/>
    </row>
    <row r="865" spans="4:7" ht="14.25" x14ac:dyDescent="0.2">
      <c r="D865" s="74"/>
      <c r="E865" s="85"/>
      <c r="F865" s="85"/>
      <c r="G865" s="85"/>
    </row>
    <row r="866" spans="4:7" ht="14.25" x14ac:dyDescent="0.2">
      <c r="D866" s="74"/>
      <c r="E866" s="85"/>
      <c r="F866" s="85"/>
      <c r="G866" s="85"/>
    </row>
    <row r="867" spans="4:7" ht="14.25" x14ac:dyDescent="0.2">
      <c r="D867" s="74"/>
      <c r="E867" s="85"/>
      <c r="F867" s="85"/>
      <c r="G867" s="85"/>
    </row>
    <row r="868" spans="4:7" ht="14.25" x14ac:dyDescent="0.2">
      <c r="D868" s="74"/>
      <c r="E868" s="85"/>
      <c r="F868" s="85"/>
      <c r="G868" s="85"/>
    </row>
    <row r="869" spans="4:7" ht="14.25" x14ac:dyDescent="0.2">
      <c r="D869" s="74"/>
      <c r="E869" s="85"/>
      <c r="F869" s="85"/>
      <c r="G869" s="85"/>
    </row>
    <row r="870" spans="4:7" ht="14.25" x14ac:dyDescent="0.2">
      <c r="D870" s="74"/>
      <c r="E870" s="85"/>
      <c r="F870" s="85"/>
      <c r="G870" s="85"/>
    </row>
    <row r="871" spans="4:7" ht="14.25" x14ac:dyDescent="0.2">
      <c r="D871" s="74"/>
      <c r="E871" s="85"/>
      <c r="F871" s="85"/>
      <c r="G871" s="85"/>
    </row>
    <row r="872" spans="4:7" ht="14.25" x14ac:dyDescent="0.2">
      <c r="D872" s="74"/>
      <c r="E872" s="85"/>
      <c r="F872" s="85"/>
      <c r="G872" s="85"/>
    </row>
    <row r="873" spans="4:7" ht="14.25" x14ac:dyDescent="0.2">
      <c r="D873" s="74"/>
      <c r="E873" s="85"/>
      <c r="F873" s="85"/>
      <c r="G873" s="85"/>
    </row>
    <row r="874" spans="4:7" ht="14.25" x14ac:dyDescent="0.2">
      <c r="D874" s="74"/>
      <c r="E874" s="85"/>
      <c r="F874" s="85"/>
      <c r="G874" s="85"/>
    </row>
    <row r="875" spans="4:7" ht="14.25" x14ac:dyDescent="0.2">
      <c r="D875" s="74"/>
      <c r="E875" s="85"/>
      <c r="F875" s="85"/>
      <c r="G875" s="85"/>
    </row>
    <row r="876" spans="4:7" ht="14.25" x14ac:dyDescent="0.2">
      <c r="D876" s="74"/>
      <c r="E876" s="85"/>
      <c r="F876" s="85"/>
      <c r="G876" s="85"/>
    </row>
    <row r="877" spans="4:7" ht="14.25" x14ac:dyDescent="0.2">
      <c r="D877" s="74"/>
      <c r="E877" s="85"/>
      <c r="F877" s="85"/>
      <c r="G877" s="85"/>
    </row>
    <row r="878" spans="4:7" ht="14.25" x14ac:dyDescent="0.2">
      <c r="D878" s="74"/>
      <c r="E878" s="85"/>
      <c r="F878" s="85"/>
      <c r="G878" s="85"/>
    </row>
    <row r="879" spans="4:7" ht="14.25" x14ac:dyDescent="0.2">
      <c r="D879" s="74"/>
      <c r="E879" s="85"/>
      <c r="F879" s="85"/>
      <c r="G879" s="85"/>
    </row>
    <row r="880" spans="4:7" ht="14.25" x14ac:dyDescent="0.2">
      <c r="D880" s="74"/>
      <c r="E880" s="85"/>
      <c r="F880" s="85"/>
      <c r="G880" s="85"/>
    </row>
    <row r="881" spans="4:7" ht="14.25" x14ac:dyDescent="0.2">
      <c r="D881" s="74"/>
      <c r="E881" s="85"/>
      <c r="F881" s="85"/>
      <c r="G881" s="85"/>
    </row>
    <row r="882" spans="4:7" ht="14.25" x14ac:dyDescent="0.2">
      <c r="D882" s="74"/>
      <c r="E882" s="85"/>
      <c r="F882" s="85"/>
      <c r="G882" s="85"/>
    </row>
    <row r="883" spans="4:7" ht="14.25" x14ac:dyDescent="0.2">
      <c r="D883" s="74"/>
      <c r="E883" s="85"/>
      <c r="F883" s="85"/>
      <c r="G883" s="85"/>
    </row>
    <row r="884" spans="4:7" ht="14.25" x14ac:dyDescent="0.2">
      <c r="D884" s="74"/>
      <c r="E884" s="85"/>
      <c r="F884" s="85"/>
      <c r="G884" s="85"/>
    </row>
    <row r="885" spans="4:7" ht="14.25" x14ac:dyDescent="0.2">
      <c r="D885" s="74"/>
      <c r="E885" s="85"/>
      <c r="F885" s="85"/>
      <c r="G885" s="85"/>
    </row>
    <row r="886" spans="4:7" ht="14.25" x14ac:dyDescent="0.2">
      <c r="D886" s="74"/>
      <c r="E886" s="85"/>
      <c r="F886" s="85"/>
      <c r="G886" s="85"/>
    </row>
    <row r="887" spans="4:7" ht="14.25" x14ac:dyDescent="0.2">
      <c r="D887" s="74"/>
      <c r="E887" s="85"/>
      <c r="F887" s="85"/>
      <c r="G887" s="85"/>
    </row>
    <row r="888" spans="4:7" ht="14.25" x14ac:dyDescent="0.2">
      <c r="D888" s="74"/>
      <c r="E888" s="85"/>
      <c r="F888" s="85"/>
      <c r="G888" s="85"/>
    </row>
    <row r="889" spans="4:7" ht="14.25" x14ac:dyDescent="0.2">
      <c r="D889" s="74"/>
      <c r="E889" s="85"/>
      <c r="F889" s="85"/>
      <c r="G889" s="85"/>
    </row>
    <row r="890" spans="4:7" ht="14.25" x14ac:dyDescent="0.2">
      <c r="D890" s="74"/>
      <c r="E890" s="85"/>
      <c r="F890" s="85"/>
      <c r="G890" s="85"/>
    </row>
    <row r="891" spans="4:7" ht="14.25" x14ac:dyDescent="0.2">
      <c r="D891" s="74"/>
      <c r="E891" s="85"/>
      <c r="F891" s="85"/>
      <c r="G891" s="85"/>
    </row>
    <row r="892" spans="4:7" ht="14.25" x14ac:dyDescent="0.2">
      <c r="D892" s="74"/>
      <c r="E892" s="85"/>
      <c r="F892" s="85"/>
      <c r="G892" s="85"/>
    </row>
    <row r="893" spans="4:7" ht="14.25" x14ac:dyDescent="0.2">
      <c r="D893" s="74"/>
      <c r="E893" s="85"/>
      <c r="F893" s="85"/>
      <c r="G893" s="85"/>
    </row>
    <row r="894" spans="4:7" ht="14.25" x14ac:dyDescent="0.2">
      <c r="D894" s="74"/>
      <c r="E894" s="85"/>
      <c r="F894" s="85"/>
      <c r="G894" s="85"/>
    </row>
    <row r="895" spans="4:7" ht="14.25" x14ac:dyDescent="0.2">
      <c r="D895" s="74"/>
      <c r="E895" s="85"/>
      <c r="F895" s="85"/>
      <c r="G895" s="85"/>
    </row>
    <row r="896" spans="4:7" ht="14.25" x14ac:dyDescent="0.2">
      <c r="D896" s="74"/>
      <c r="E896" s="85"/>
      <c r="F896" s="85"/>
      <c r="G896" s="85"/>
    </row>
    <row r="897" spans="4:7" ht="14.25" x14ac:dyDescent="0.2">
      <c r="D897" s="74"/>
      <c r="E897" s="85"/>
      <c r="F897" s="85"/>
      <c r="G897" s="85"/>
    </row>
    <row r="898" spans="4:7" ht="14.25" x14ac:dyDescent="0.2">
      <c r="D898" s="74"/>
      <c r="E898" s="85"/>
      <c r="F898" s="85"/>
      <c r="G898" s="85"/>
    </row>
    <row r="899" spans="4:7" ht="14.25" x14ac:dyDescent="0.2">
      <c r="D899" s="74"/>
      <c r="E899" s="85"/>
      <c r="F899" s="85"/>
      <c r="G899" s="85"/>
    </row>
    <row r="900" spans="4:7" ht="14.25" x14ac:dyDescent="0.2">
      <c r="D900" s="74"/>
      <c r="E900" s="85"/>
      <c r="F900" s="85"/>
      <c r="G900" s="85"/>
    </row>
    <row r="901" spans="4:7" ht="14.25" x14ac:dyDescent="0.2">
      <c r="D901" s="74"/>
      <c r="E901" s="85"/>
      <c r="F901" s="85"/>
      <c r="G901" s="85"/>
    </row>
    <row r="902" spans="4:7" ht="14.25" x14ac:dyDescent="0.2">
      <c r="D902" s="74"/>
      <c r="E902" s="85"/>
      <c r="F902" s="85"/>
      <c r="G902" s="85"/>
    </row>
    <row r="903" spans="4:7" ht="14.25" x14ac:dyDescent="0.2">
      <c r="D903" s="74"/>
      <c r="E903" s="85"/>
      <c r="F903" s="85"/>
      <c r="G903" s="85"/>
    </row>
    <row r="904" spans="4:7" ht="14.25" x14ac:dyDescent="0.2">
      <c r="D904" s="74"/>
      <c r="E904" s="85"/>
      <c r="F904" s="85"/>
      <c r="G904" s="85"/>
    </row>
    <row r="905" spans="4:7" ht="14.25" x14ac:dyDescent="0.2">
      <c r="D905" s="74"/>
      <c r="E905" s="85"/>
      <c r="F905" s="85"/>
      <c r="G905" s="85"/>
    </row>
    <row r="906" spans="4:7" ht="14.25" x14ac:dyDescent="0.2">
      <c r="D906" s="74"/>
      <c r="E906" s="85"/>
      <c r="F906" s="85"/>
      <c r="G906" s="85"/>
    </row>
    <row r="907" spans="4:7" ht="14.25" x14ac:dyDescent="0.2">
      <c r="D907" s="74"/>
      <c r="E907" s="85"/>
      <c r="F907" s="85"/>
      <c r="G907" s="85"/>
    </row>
    <row r="908" spans="4:7" ht="14.25" x14ac:dyDescent="0.2">
      <c r="D908" s="74"/>
      <c r="E908" s="85"/>
      <c r="F908" s="85"/>
      <c r="G908" s="85"/>
    </row>
    <row r="909" spans="4:7" ht="14.25" x14ac:dyDescent="0.2">
      <c r="D909" s="74"/>
      <c r="E909" s="85"/>
      <c r="F909" s="85"/>
      <c r="G909" s="85"/>
    </row>
    <row r="910" spans="4:7" ht="14.25" x14ac:dyDescent="0.2">
      <c r="D910" s="74"/>
      <c r="E910" s="85"/>
      <c r="F910" s="85"/>
      <c r="G910" s="85"/>
    </row>
    <row r="911" spans="4:7" ht="14.25" x14ac:dyDescent="0.2">
      <c r="D911" s="74"/>
      <c r="E911" s="85"/>
      <c r="F911" s="85"/>
      <c r="G911" s="85"/>
    </row>
    <row r="912" spans="4:7" ht="14.25" x14ac:dyDescent="0.2">
      <c r="D912" s="74"/>
      <c r="E912" s="85"/>
      <c r="F912" s="85"/>
      <c r="G912" s="85"/>
    </row>
    <row r="913" spans="4:7" ht="14.25" x14ac:dyDescent="0.2">
      <c r="D913" s="74"/>
      <c r="E913" s="85"/>
      <c r="F913" s="85"/>
      <c r="G913" s="85"/>
    </row>
    <row r="914" spans="4:7" ht="14.25" x14ac:dyDescent="0.2">
      <c r="D914" s="74"/>
      <c r="E914" s="85"/>
      <c r="F914" s="85"/>
      <c r="G914" s="85"/>
    </row>
    <row r="915" spans="4:7" ht="14.25" x14ac:dyDescent="0.2">
      <c r="D915" s="74"/>
      <c r="E915" s="85"/>
      <c r="F915" s="85"/>
      <c r="G915" s="85"/>
    </row>
    <row r="916" spans="4:7" ht="14.25" x14ac:dyDescent="0.2">
      <c r="D916" s="74"/>
      <c r="E916" s="85"/>
      <c r="F916" s="85"/>
      <c r="G916" s="85"/>
    </row>
    <row r="917" spans="4:7" ht="14.25" x14ac:dyDescent="0.2">
      <c r="D917" s="74"/>
      <c r="E917" s="85"/>
      <c r="F917" s="85"/>
      <c r="G917" s="85"/>
    </row>
    <row r="918" spans="4:7" ht="14.25" x14ac:dyDescent="0.2">
      <c r="D918" s="74"/>
      <c r="E918" s="85"/>
      <c r="F918" s="85"/>
      <c r="G918" s="85"/>
    </row>
    <row r="919" spans="4:7" ht="14.25" x14ac:dyDescent="0.2">
      <c r="D919" s="74"/>
      <c r="E919" s="85"/>
      <c r="F919" s="85"/>
      <c r="G919" s="85"/>
    </row>
    <row r="920" spans="4:7" ht="14.25" x14ac:dyDescent="0.2">
      <c r="D920" s="74"/>
      <c r="E920" s="85"/>
      <c r="F920" s="85"/>
      <c r="G920" s="85"/>
    </row>
    <row r="921" spans="4:7" ht="14.25" x14ac:dyDescent="0.2">
      <c r="D921" s="74"/>
      <c r="E921" s="85"/>
      <c r="F921" s="85"/>
      <c r="G921" s="85"/>
    </row>
    <row r="922" spans="4:7" ht="14.25" x14ac:dyDescent="0.2">
      <c r="D922" s="74"/>
      <c r="E922" s="85"/>
      <c r="F922" s="85"/>
      <c r="G922" s="85"/>
    </row>
    <row r="923" spans="4:7" ht="14.25" x14ac:dyDescent="0.2">
      <c r="D923" s="74"/>
      <c r="E923" s="85"/>
      <c r="F923" s="85"/>
      <c r="G923" s="85"/>
    </row>
    <row r="924" spans="4:7" ht="14.25" x14ac:dyDescent="0.2">
      <c r="D924" s="74"/>
      <c r="E924" s="85"/>
      <c r="F924" s="85"/>
      <c r="G924" s="85"/>
    </row>
    <row r="925" spans="4:7" ht="14.25" x14ac:dyDescent="0.2">
      <c r="D925" s="74"/>
      <c r="E925" s="85"/>
      <c r="F925" s="85"/>
      <c r="G925" s="85"/>
    </row>
    <row r="926" spans="4:7" ht="14.25" x14ac:dyDescent="0.2">
      <c r="D926" s="74"/>
      <c r="E926" s="85"/>
      <c r="F926" s="85"/>
      <c r="G926" s="85"/>
    </row>
    <row r="927" spans="4:7" ht="14.25" x14ac:dyDescent="0.2">
      <c r="D927" s="74"/>
      <c r="E927" s="85"/>
      <c r="F927" s="85"/>
      <c r="G927" s="85"/>
    </row>
    <row r="928" spans="4:7" ht="14.25" x14ac:dyDescent="0.2">
      <c r="D928" s="74"/>
      <c r="E928" s="85"/>
      <c r="F928" s="85"/>
      <c r="G928" s="85"/>
    </row>
    <row r="929" spans="4:7" ht="14.25" x14ac:dyDescent="0.2">
      <c r="D929" s="74"/>
      <c r="E929" s="85"/>
      <c r="F929" s="85"/>
      <c r="G929" s="85"/>
    </row>
    <row r="930" spans="4:7" ht="14.25" x14ac:dyDescent="0.2">
      <c r="D930" s="74"/>
      <c r="E930" s="85"/>
      <c r="F930" s="85"/>
      <c r="G930" s="85"/>
    </row>
    <row r="931" spans="4:7" ht="14.25" x14ac:dyDescent="0.2">
      <c r="D931" s="74"/>
      <c r="E931" s="85"/>
      <c r="F931" s="85"/>
      <c r="G931" s="85"/>
    </row>
    <row r="932" spans="4:7" ht="14.25" x14ac:dyDescent="0.2">
      <c r="D932" s="74"/>
      <c r="E932" s="85"/>
      <c r="F932" s="85"/>
      <c r="G932" s="85"/>
    </row>
    <row r="933" spans="4:7" ht="14.25" x14ac:dyDescent="0.2">
      <c r="D933" s="74"/>
      <c r="E933" s="85"/>
      <c r="F933" s="85"/>
      <c r="G933" s="85"/>
    </row>
    <row r="934" spans="4:7" ht="14.25" x14ac:dyDescent="0.2">
      <c r="D934" s="74"/>
      <c r="E934" s="85"/>
      <c r="F934" s="85"/>
      <c r="G934" s="85"/>
    </row>
    <row r="935" spans="4:7" ht="14.25" x14ac:dyDescent="0.2">
      <c r="D935" s="74"/>
      <c r="E935" s="85"/>
      <c r="F935" s="85"/>
      <c r="G935" s="85"/>
    </row>
    <row r="936" spans="4:7" ht="14.25" x14ac:dyDescent="0.2">
      <c r="D936" s="74"/>
      <c r="E936" s="85"/>
      <c r="F936" s="85"/>
      <c r="G936" s="85"/>
    </row>
    <row r="937" spans="4:7" ht="14.25" x14ac:dyDescent="0.2">
      <c r="D937" s="74"/>
      <c r="E937" s="85"/>
      <c r="F937" s="85"/>
      <c r="G937" s="85"/>
    </row>
    <row r="938" spans="4:7" ht="14.25" x14ac:dyDescent="0.2">
      <c r="D938" s="74"/>
      <c r="E938" s="85"/>
      <c r="F938" s="85"/>
      <c r="G938" s="85"/>
    </row>
    <row r="939" spans="4:7" ht="14.25" x14ac:dyDescent="0.2">
      <c r="D939" s="74"/>
      <c r="E939" s="85"/>
      <c r="F939" s="85"/>
      <c r="G939" s="85"/>
    </row>
    <row r="940" spans="4:7" ht="14.25" x14ac:dyDescent="0.2">
      <c r="D940" s="74"/>
      <c r="E940" s="85"/>
      <c r="F940" s="85"/>
      <c r="G940" s="85"/>
    </row>
    <row r="941" spans="4:7" ht="14.25" x14ac:dyDescent="0.2">
      <c r="D941" s="74"/>
      <c r="E941" s="85"/>
      <c r="F941" s="85"/>
      <c r="G941" s="85"/>
    </row>
    <row r="942" spans="4:7" ht="14.25" x14ac:dyDescent="0.2">
      <c r="D942" s="74"/>
      <c r="E942" s="85"/>
      <c r="F942" s="85"/>
      <c r="G942" s="85"/>
    </row>
    <row r="943" spans="4:7" ht="14.25" x14ac:dyDescent="0.2">
      <c r="D943" s="74"/>
      <c r="E943" s="85"/>
      <c r="F943" s="85"/>
      <c r="G943" s="85"/>
    </row>
    <row r="944" spans="4:7" ht="14.25" x14ac:dyDescent="0.2">
      <c r="D944" s="74"/>
      <c r="E944" s="85"/>
      <c r="F944" s="85"/>
      <c r="G944" s="85"/>
    </row>
    <row r="945" spans="4:7" ht="14.25" x14ac:dyDescent="0.2">
      <c r="D945" s="74"/>
      <c r="E945" s="85"/>
      <c r="F945" s="85"/>
      <c r="G945" s="85"/>
    </row>
    <row r="946" spans="4:7" ht="14.25" x14ac:dyDescent="0.2">
      <c r="D946" s="74"/>
      <c r="E946" s="85"/>
      <c r="F946" s="85"/>
      <c r="G946" s="85"/>
    </row>
    <row r="947" spans="4:7" ht="14.25" x14ac:dyDescent="0.2">
      <c r="D947" s="74"/>
      <c r="E947" s="85"/>
      <c r="F947" s="85"/>
      <c r="G947" s="85"/>
    </row>
    <row r="948" spans="4:7" ht="14.25" x14ac:dyDescent="0.2">
      <c r="D948" s="74"/>
      <c r="E948" s="85"/>
      <c r="F948" s="85"/>
      <c r="G948" s="85"/>
    </row>
    <row r="949" spans="4:7" ht="14.25" x14ac:dyDescent="0.2">
      <c r="D949" s="74"/>
      <c r="E949" s="85"/>
      <c r="F949" s="85"/>
      <c r="G949" s="85"/>
    </row>
    <row r="950" spans="4:7" ht="14.25" x14ac:dyDescent="0.2">
      <c r="D950" s="74"/>
      <c r="E950" s="85"/>
      <c r="F950" s="85"/>
      <c r="G950" s="85"/>
    </row>
    <row r="951" spans="4:7" ht="14.25" x14ac:dyDescent="0.2">
      <c r="D951" s="74"/>
      <c r="E951" s="85"/>
      <c r="F951" s="85"/>
      <c r="G951" s="85"/>
    </row>
    <row r="952" spans="4:7" ht="14.25" x14ac:dyDescent="0.2">
      <c r="D952" s="74"/>
      <c r="E952" s="85"/>
      <c r="F952" s="85"/>
      <c r="G952" s="85"/>
    </row>
    <row r="953" spans="4:7" ht="14.25" x14ac:dyDescent="0.2">
      <c r="D953" s="74"/>
      <c r="E953" s="85"/>
      <c r="F953" s="85"/>
      <c r="G953" s="85"/>
    </row>
    <row r="954" spans="4:7" ht="14.25" x14ac:dyDescent="0.2">
      <c r="D954" s="74"/>
      <c r="E954" s="85"/>
      <c r="F954" s="85"/>
      <c r="G954" s="85"/>
    </row>
    <row r="955" spans="4:7" ht="14.25" x14ac:dyDescent="0.2">
      <c r="D955" s="74"/>
      <c r="E955" s="85"/>
      <c r="F955" s="85"/>
      <c r="G955" s="85"/>
    </row>
    <row r="956" spans="4:7" ht="14.25" x14ac:dyDescent="0.2">
      <c r="D956" s="74"/>
      <c r="E956" s="85"/>
      <c r="F956" s="85"/>
      <c r="G956" s="85"/>
    </row>
    <row r="957" spans="4:7" ht="14.25" x14ac:dyDescent="0.2">
      <c r="D957" s="74"/>
      <c r="E957" s="85"/>
      <c r="F957" s="85"/>
      <c r="G957" s="85"/>
    </row>
    <row r="958" spans="4:7" ht="14.25" x14ac:dyDescent="0.2">
      <c r="D958" s="74"/>
      <c r="E958" s="85"/>
      <c r="F958" s="85"/>
      <c r="G958" s="85"/>
    </row>
    <row r="959" spans="4:7" ht="14.25" x14ac:dyDescent="0.2">
      <c r="D959" s="74"/>
      <c r="E959" s="85"/>
      <c r="F959" s="85"/>
      <c r="G959" s="85"/>
    </row>
    <row r="960" spans="4:7" ht="14.25" x14ac:dyDescent="0.2">
      <c r="D960" s="74"/>
      <c r="E960" s="85"/>
      <c r="F960" s="85"/>
      <c r="G960" s="85"/>
    </row>
    <row r="961" spans="4:7" ht="14.25" x14ac:dyDescent="0.2">
      <c r="D961" s="74"/>
      <c r="E961" s="85"/>
      <c r="F961" s="85"/>
      <c r="G961" s="85"/>
    </row>
    <row r="962" spans="4:7" ht="14.25" x14ac:dyDescent="0.2">
      <c r="D962" s="74"/>
      <c r="E962" s="85"/>
      <c r="F962" s="85"/>
      <c r="G962" s="85"/>
    </row>
    <row r="963" spans="4:7" ht="14.25" x14ac:dyDescent="0.2">
      <c r="D963" s="74"/>
      <c r="E963" s="85"/>
      <c r="F963" s="85"/>
      <c r="G963" s="85"/>
    </row>
    <row r="964" spans="4:7" ht="14.25" x14ac:dyDescent="0.2">
      <c r="D964" s="74"/>
      <c r="E964" s="85"/>
      <c r="F964" s="85"/>
      <c r="G964" s="85"/>
    </row>
    <row r="965" spans="4:7" ht="14.25" x14ac:dyDescent="0.2">
      <c r="D965" s="74"/>
      <c r="E965" s="85"/>
      <c r="F965" s="85"/>
      <c r="G965" s="85"/>
    </row>
    <row r="966" spans="4:7" ht="14.25" x14ac:dyDescent="0.2">
      <c r="D966" s="74"/>
      <c r="E966" s="85"/>
      <c r="F966" s="85"/>
      <c r="G966" s="85"/>
    </row>
    <row r="967" spans="4:7" ht="14.25" x14ac:dyDescent="0.2">
      <c r="D967" s="74"/>
      <c r="E967" s="85"/>
      <c r="F967" s="85"/>
      <c r="G967" s="85"/>
    </row>
    <row r="968" spans="4:7" ht="14.25" x14ac:dyDescent="0.2">
      <c r="D968" s="74"/>
      <c r="E968" s="85"/>
      <c r="F968" s="85"/>
      <c r="G968" s="85"/>
    </row>
    <row r="969" spans="4:7" ht="14.25" x14ac:dyDescent="0.2">
      <c r="D969" s="74"/>
      <c r="E969" s="85"/>
      <c r="F969" s="85"/>
      <c r="G969" s="85"/>
    </row>
    <row r="970" spans="4:7" ht="14.25" x14ac:dyDescent="0.2">
      <c r="D970" s="74"/>
      <c r="E970" s="85"/>
      <c r="F970" s="85"/>
      <c r="G970" s="85"/>
    </row>
    <row r="971" spans="4:7" ht="14.25" x14ac:dyDescent="0.2">
      <c r="D971" s="74"/>
      <c r="E971" s="85"/>
      <c r="F971" s="85"/>
      <c r="G971" s="85"/>
    </row>
    <row r="972" spans="4:7" ht="14.25" x14ac:dyDescent="0.2">
      <c r="D972" s="74"/>
      <c r="E972" s="85"/>
      <c r="F972" s="85"/>
      <c r="G972" s="85"/>
    </row>
    <row r="973" spans="4:7" ht="14.25" x14ac:dyDescent="0.2">
      <c r="D973" s="74"/>
      <c r="E973" s="85"/>
      <c r="F973" s="85"/>
      <c r="G973" s="85"/>
    </row>
    <row r="974" spans="4:7" ht="14.25" x14ac:dyDescent="0.2">
      <c r="D974" s="74"/>
      <c r="E974" s="85"/>
      <c r="F974" s="85"/>
      <c r="G974" s="85"/>
    </row>
    <row r="975" spans="4:7" ht="14.25" x14ac:dyDescent="0.2">
      <c r="D975" s="74"/>
      <c r="E975" s="85"/>
      <c r="F975" s="85"/>
      <c r="G975" s="85"/>
    </row>
    <row r="976" spans="4:7" ht="14.25" x14ac:dyDescent="0.2">
      <c r="D976" s="74"/>
      <c r="E976" s="85"/>
      <c r="F976" s="85"/>
      <c r="G976" s="85"/>
    </row>
    <row r="977" spans="4:7" ht="14.25" x14ac:dyDescent="0.2">
      <c r="D977" s="74"/>
      <c r="E977" s="85"/>
      <c r="F977" s="85"/>
      <c r="G977" s="85"/>
    </row>
    <row r="978" spans="4:7" ht="14.25" x14ac:dyDescent="0.2">
      <c r="D978" s="74"/>
      <c r="E978" s="85"/>
      <c r="F978" s="85"/>
      <c r="G978" s="85"/>
    </row>
    <row r="979" spans="4:7" ht="14.25" x14ac:dyDescent="0.2">
      <c r="D979" s="74"/>
      <c r="E979" s="85"/>
      <c r="F979" s="85"/>
      <c r="G979" s="85"/>
    </row>
    <row r="980" spans="4:7" ht="14.25" x14ac:dyDescent="0.2">
      <c r="D980" s="74"/>
      <c r="E980" s="85"/>
      <c r="F980" s="85"/>
      <c r="G980" s="85"/>
    </row>
    <row r="981" spans="4:7" ht="14.25" x14ac:dyDescent="0.2">
      <c r="D981" s="74"/>
      <c r="E981" s="85"/>
      <c r="F981" s="85"/>
      <c r="G981" s="85"/>
    </row>
    <row r="982" spans="4:7" ht="14.25" x14ac:dyDescent="0.2">
      <c r="D982" s="74"/>
      <c r="E982" s="85"/>
      <c r="F982" s="85"/>
      <c r="G982" s="85"/>
    </row>
    <row r="983" spans="4:7" ht="14.25" x14ac:dyDescent="0.2">
      <c r="D983" s="74"/>
      <c r="E983" s="85"/>
      <c r="F983" s="85"/>
      <c r="G983" s="85"/>
    </row>
    <row r="984" spans="4:7" ht="14.25" x14ac:dyDescent="0.2">
      <c r="D984" s="74"/>
      <c r="E984" s="85"/>
      <c r="F984" s="85"/>
      <c r="G984" s="85"/>
    </row>
    <row r="985" spans="4:7" ht="14.25" x14ac:dyDescent="0.2">
      <c r="D985" s="74"/>
      <c r="E985" s="85"/>
      <c r="F985" s="85"/>
      <c r="G985" s="85"/>
    </row>
    <row r="986" spans="4:7" ht="14.25" x14ac:dyDescent="0.2">
      <c r="D986" s="74"/>
      <c r="E986" s="85"/>
      <c r="F986" s="85"/>
      <c r="G986" s="85"/>
    </row>
    <row r="987" spans="4:7" ht="14.25" x14ac:dyDescent="0.2">
      <c r="D987" s="74"/>
      <c r="E987" s="85"/>
      <c r="F987" s="85"/>
      <c r="G987" s="85"/>
    </row>
    <row r="988" spans="4:7" ht="14.25" x14ac:dyDescent="0.2">
      <c r="D988" s="74"/>
      <c r="E988" s="85"/>
      <c r="F988" s="85"/>
      <c r="G988" s="85"/>
    </row>
    <row r="989" spans="4:7" ht="14.25" x14ac:dyDescent="0.2">
      <c r="D989" s="74"/>
      <c r="E989" s="85"/>
      <c r="F989" s="85"/>
      <c r="G989" s="85"/>
    </row>
    <row r="990" spans="4:7" ht="14.25" x14ac:dyDescent="0.2">
      <c r="D990" s="74"/>
      <c r="E990" s="85"/>
      <c r="F990" s="85"/>
      <c r="G990" s="85"/>
    </row>
    <row r="991" spans="4:7" ht="14.25" x14ac:dyDescent="0.2">
      <c r="D991" s="74"/>
      <c r="E991" s="85"/>
      <c r="F991" s="85"/>
      <c r="G991" s="85"/>
    </row>
    <row r="992" spans="4:7" ht="14.25" x14ac:dyDescent="0.2">
      <c r="D992" s="74"/>
      <c r="E992" s="85"/>
      <c r="F992" s="85"/>
      <c r="G992" s="85"/>
    </row>
    <row r="993" spans="4:7" ht="14.25" x14ac:dyDescent="0.2">
      <c r="D993" s="74"/>
      <c r="E993" s="85"/>
      <c r="F993" s="85"/>
      <c r="G993" s="85"/>
    </row>
    <row r="994" spans="4:7" ht="14.25" x14ac:dyDescent="0.2">
      <c r="D994" s="74"/>
      <c r="E994" s="85"/>
      <c r="F994" s="85"/>
      <c r="G994" s="85"/>
    </row>
    <row r="995" spans="4:7" ht="14.25" x14ac:dyDescent="0.2">
      <c r="D995" s="74"/>
      <c r="E995" s="85"/>
      <c r="F995" s="85"/>
      <c r="G995" s="85"/>
    </row>
    <row r="996" spans="4:7" ht="14.25" x14ac:dyDescent="0.2">
      <c r="D996" s="74"/>
      <c r="E996" s="85"/>
      <c r="F996" s="85"/>
      <c r="G996" s="8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DM_LUONG_CHE_DO</vt:lpstr>
      <vt:lpstr>DM_TI_LE</vt:lpstr>
      <vt:lpstr>DM_HE_SO_LUONG_NS</vt:lpstr>
      <vt:lpstr>DM_NGAY_CONG_QUY_DINH</vt:lpstr>
      <vt:lpstr>GD_LCD_HS_LNS</vt:lpstr>
      <vt:lpstr>GD_CHAM_CONG</vt:lpstr>
      <vt:lpstr>GD_CHUNG</vt:lpstr>
      <vt:lpstr>RPT_TONG_HOP</vt:lpstr>
      <vt:lpstr>RPT_LNS_LUONG_CHE_DO</vt:lpstr>
      <vt:lpstr>RPT_THUE</vt:lpstr>
      <vt:lpstr>RPT_TIEN_AN_TRUA</vt:lpstr>
      <vt:lpstr>RPT_PHU_CAP_TN</vt:lpstr>
      <vt:lpstr>RPT_BAO_HIEM</vt:lpstr>
      <vt:lpstr>RPT_DOAN_PHI</vt:lpstr>
      <vt:lpstr>RPT_CAC_KHOAN_GIAM_TRU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HoaKH</dc:creator>
  <cp:lastModifiedBy>HoaKH</cp:lastModifiedBy>
  <dcterms:created xsi:type="dcterms:W3CDTF">2015-08-03T03:46:32Z</dcterms:created>
  <dcterms:modified xsi:type="dcterms:W3CDTF">2015-10-09T07:57:38Z</dcterms:modified>
</cp:coreProperties>
</file>